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xr:revisionPtr revIDLastSave="0" documentId="13_ncr:1_{E548125E-3B3D-4AB9-B2A7-51A5106694E9}" xr6:coauthVersionLast="45" xr6:coauthVersionMax="45" xr10:uidLastSave="{00000000-0000-0000-0000-000000000000}"/>
  <bookViews>
    <workbookView xWindow="-120" yWindow="-120" windowWidth="51840" windowHeight="21240" tabRatio="678" xr2:uid="{39F7AF81-211E-4E6A-838C-AB4F2168E804}"/>
  </bookViews>
  <sheets>
    <sheet name="Readme" sheetId="20" r:id="rId1"/>
    <sheet name="Variables" sheetId="21" r:id="rId2"/>
    <sheet name="Weighted Summary" sheetId="22" r:id="rId3"/>
    <sheet name="Position Strength" sheetId="19" r:id="rId4"/>
    <sheet name="IndividualTraining" sheetId="17" r:id="rId5"/>
    <sheet name="WeightedParse" sheetId="4" r:id="rId6"/>
    <sheet name="Training" sheetId="14" r:id="rId7"/>
    <sheet name="Roles" sheetId="10" r:id="rId8"/>
    <sheet name="Weights" sheetId="2" r:id="rId9"/>
    <sheet name="SquadExport" sheetId="6" r:id="rId10"/>
  </sheets>
  <definedNames>
    <definedName name="_xlnm._FilterDatabase" localSheetId="2" hidden="1">'Weighted Summary'!$C$1:$C$99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4" l="1"/>
  <c r="B3" i="4" s="1"/>
  <c r="BB3" i="4"/>
  <c r="BC3" i="4"/>
  <c r="A4" i="4"/>
  <c r="D4" i="4" s="1"/>
  <c r="BB4" i="4"/>
  <c r="BC4" i="4"/>
  <c r="A5" i="4"/>
  <c r="B5" i="4" s="1"/>
  <c r="BB5" i="4"/>
  <c r="BC5" i="4"/>
  <c r="A6" i="4"/>
  <c r="F6" i="4" s="1"/>
  <c r="E6" i="4"/>
  <c r="BB6" i="4"/>
  <c r="BC6" i="4"/>
  <c r="A7" i="4"/>
  <c r="B7" i="4" s="1"/>
  <c r="BB7" i="4"/>
  <c r="BC7" i="4"/>
  <c r="A8" i="4"/>
  <c r="D8" i="4" s="1"/>
  <c r="BB8" i="4"/>
  <c r="BC8" i="4"/>
  <c r="A9" i="4"/>
  <c r="B9" i="4" s="1"/>
  <c r="BB9" i="4"/>
  <c r="BC9" i="4"/>
  <c r="A10" i="4"/>
  <c r="BB10" i="4"/>
  <c r="BC10" i="4"/>
  <c r="A11" i="4"/>
  <c r="E11" i="4" s="1"/>
  <c r="C11" i="4"/>
  <c r="I11" i="4" s="1"/>
  <c r="D11" i="4"/>
  <c r="T11" i="4"/>
  <c r="U11" i="4"/>
  <c r="AL11" i="4"/>
  <c r="AN11" i="4"/>
  <c r="AU11" i="4"/>
  <c r="BB11" i="4"/>
  <c r="BC11" i="4"/>
  <c r="BD11" i="4"/>
  <c r="A12" i="4"/>
  <c r="C12" i="4" s="1"/>
  <c r="BB12" i="4"/>
  <c r="BC12" i="4"/>
  <c r="A13" i="4"/>
  <c r="C13" i="4"/>
  <c r="S13" i="4" s="1"/>
  <c r="F13" i="4"/>
  <c r="BB13" i="4"/>
  <c r="BC13" i="4"/>
  <c r="A14" i="4"/>
  <c r="B14" i="4" s="1"/>
  <c r="BB14" i="4"/>
  <c r="BC14" i="4"/>
  <c r="BD14" i="4"/>
  <c r="A15" i="4"/>
  <c r="D15" i="4" s="1"/>
  <c r="BB15" i="4"/>
  <c r="BC15" i="4"/>
  <c r="A16" i="4"/>
  <c r="C16" i="4" s="1"/>
  <c r="AH16" i="4" s="1"/>
  <c r="D16" i="4"/>
  <c r="F16" i="4"/>
  <c r="H16" i="4"/>
  <c r="AN16" i="4"/>
  <c r="BB16" i="4"/>
  <c r="BC16" i="4"/>
  <c r="BD16" i="4"/>
  <c r="A17" i="4"/>
  <c r="C17" i="4" s="1"/>
  <c r="I17" i="4" s="1"/>
  <c r="BB17" i="4"/>
  <c r="BC17" i="4"/>
  <c r="A18" i="4"/>
  <c r="B18" i="4" s="1"/>
  <c r="D18" i="4"/>
  <c r="BB18" i="4"/>
  <c r="BC18" i="4"/>
  <c r="A19" i="4"/>
  <c r="E19" i="4" s="1"/>
  <c r="B19" i="4"/>
  <c r="BB19" i="4"/>
  <c r="BC19" i="4"/>
  <c r="A20" i="4"/>
  <c r="B20" i="4" s="1"/>
  <c r="BB20" i="4"/>
  <c r="BC20" i="4"/>
  <c r="A21" i="4"/>
  <c r="E21" i="4" s="1"/>
  <c r="BB21" i="4"/>
  <c r="BC21" i="4"/>
  <c r="A22" i="4"/>
  <c r="B22" i="4" s="1"/>
  <c r="BB22" i="4"/>
  <c r="BC22" i="4"/>
  <c r="A23" i="4"/>
  <c r="B23" i="4" s="1"/>
  <c r="BB23" i="4"/>
  <c r="BC23" i="4"/>
  <c r="A24" i="4"/>
  <c r="C24" i="4" s="1"/>
  <c r="B24" i="4"/>
  <c r="BB24" i="4"/>
  <c r="BC24" i="4"/>
  <c r="A25" i="4"/>
  <c r="B25" i="4" s="1"/>
  <c r="BB25" i="4"/>
  <c r="BC25" i="4"/>
  <c r="A26" i="4"/>
  <c r="BB26" i="4"/>
  <c r="BC26" i="4"/>
  <c r="A27" i="4"/>
  <c r="D27" i="4" s="1"/>
  <c r="B27" i="4"/>
  <c r="BB27" i="4"/>
  <c r="BC27" i="4"/>
  <c r="A28" i="4"/>
  <c r="D28" i="4" s="1"/>
  <c r="E28" i="4"/>
  <c r="BB28" i="4"/>
  <c r="BC28" i="4"/>
  <c r="A29" i="4"/>
  <c r="B29" i="4" s="1"/>
  <c r="D29" i="4"/>
  <c r="F29" i="4"/>
  <c r="BB29" i="4"/>
  <c r="BC29" i="4"/>
  <c r="BD29" i="4"/>
  <c r="A30" i="4"/>
  <c r="B30" i="4" s="1"/>
  <c r="BB30" i="4"/>
  <c r="BC30" i="4"/>
  <c r="A31" i="4"/>
  <c r="E31" i="4" s="1"/>
  <c r="D31" i="4"/>
  <c r="BB31" i="4"/>
  <c r="BD31" i="4" s="1"/>
  <c r="BC31" i="4"/>
  <c r="A32" i="4"/>
  <c r="B32" i="4" s="1"/>
  <c r="BB32" i="4"/>
  <c r="BC32" i="4"/>
  <c r="A33" i="4"/>
  <c r="B33" i="4" s="1"/>
  <c r="BB33" i="4"/>
  <c r="BC33" i="4"/>
  <c r="A34" i="4"/>
  <c r="D34" i="4" s="1"/>
  <c r="C34" i="4"/>
  <c r="G34" i="4" s="1"/>
  <c r="AW34" i="4"/>
  <c r="BB34" i="4"/>
  <c r="BC34" i="4"/>
  <c r="A35" i="4"/>
  <c r="B35" i="4"/>
  <c r="C35" i="4"/>
  <c r="K35" i="4" s="1"/>
  <c r="D35" i="4"/>
  <c r="E35" i="4"/>
  <c r="F35" i="4"/>
  <c r="G35" i="4"/>
  <c r="H35" i="4"/>
  <c r="I35" i="4"/>
  <c r="J35" i="4"/>
  <c r="M35" i="4"/>
  <c r="N35" i="4"/>
  <c r="O35" i="4"/>
  <c r="P35" i="4"/>
  <c r="R35" i="4"/>
  <c r="S35" i="4"/>
  <c r="T35" i="4"/>
  <c r="U35" i="4"/>
  <c r="V35" i="4"/>
  <c r="W35" i="4"/>
  <c r="X35" i="4"/>
  <c r="Y35" i="4"/>
  <c r="Z35" i="4"/>
  <c r="AC35" i="4"/>
  <c r="AD35" i="4"/>
  <c r="AE35" i="4"/>
  <c r="AF35" i="4"/>
  <c r="AH35" i="4"/>
  <c r="AI35" i="4"/>
  <c r="AJ35" i="4"/>
  <c r="AK35" i="4"/>
  <c r="AL35" i="4"/>
  <c r="AM35" i="4"/>
  <c r="AN35" i="4"/>
  <c r="AO35" i="4"/>
  <c r="AP35" i="4"/>
  <c r="AS35" i="4"/>
  <c r="AT35" i="4"/>
  <c r="AU35" i="4"/>
  <c r="AV35" i="4"/>
  <c r="AX35" i="4"/>
  <c r="AY35" i="4"/>
  <c r="AZ35" i="4"/>
  <c r="BA35" i="4"/>
  <c r="BB35" i="4"/>
  <c r="BC35" i="4"/>
  <c r="BD35" i="4"/>
  <c r="BE35" i="4"/>
  <c r="A36" i="4"/>
  <c r="E36" i="4"/>
  <c r="F36" i="4"/>
  <c r="BB36" i="4"/>
  <c r="BC36" i="4"/>
  <c r="BE36" i="4"/>
  <c r="A37" i="4"/>
  <c r="BE37" i="4" s="1"/>
  <c r="B37" i="4"/>
  <c r="C37" i="4"/>
  <c r="AC37" i="4" s="1"/>
  <c r="D37" i="4"/>
  <c r="E37" i="4"/>
  <c r="F37" i="4"/>
  <c r="G37" i="4"/>
  <c r="L37" i="4"/>
  <c r="M37" i="4"/>
  <c r="N37" i="4"/>
  <c r="P37" i="4"/>
  <c r="S37" i="4"/>
  <c r="T37" i="4"/>
  <c r="U37" i="4"/>
  <c r="V37" i="4"/>
  <c r="W37" i="4"/>
  <c r="AB37" i="4"/>
  <c r="AD37" i="4"/>
  <c r="AF37" i="4"/>
  <c r="AI37" i="4"/>
  <c r="AK37" i="4"/>
  <c r="AL37" i="4"/>
  <c r="AM37" i="4"/>
  <c r="AN37" i="4"/>
  <c r="AR37" i="4"/>
  <c r="AS37" i="4"/>
  <c r="AT37" i="4"/>
  <c r="AV37" i="4"/>
  <c r="AY37" i="4"/>
  <c r="BA37" i="4"/>
  <c r="BB37" i="4"/>
  <c r="BC37" i="4"/>
  <c r="BD37" i="4"/>
  <c r="A38" i="4"/>
  <c r="F38" i="4" s="1"/>
  <c r="B38" i="4"/>
  <c r="C38" i="4"/>
  <c r="AC38" i="4" s="1"/>
  <c r="D38" i="4"/>
  <c r="E38" i="4"/>
  <c r="L38" i="4"/>
  <c r="M38" i="4"/>
  <c r="N38" i="4"/>
  <c r="Z38" i="4"/>
  <c r="AB38" i="4"/>
  <c r="AD38" i="4"/>
  <c r="AJ38" i="4"/>
  <c r="AK38" i="4"/>
  <c r="AM38" i="4"/>
  <c r="AP38" i="4"/>
  <c r="AY38" i="4"/>
  <c r="BA38" i="4"/>
  <c r="BB38" i="4"/>
  <c r="BC38" i="4"/>
  <c r="BD38" i="4"/>
  <c r="BE38" i="4"/>
  <c r="A39" i="4"/>
  <c r="B39" i="4"/>
  <c r="C39" i="4"/>
  <c r="D39" i="4"/>
  <c r="N39" i="4"/>
  <c r="R39" i="4"/>
  <c r="T39" i="4"/>
  <c r="AA39" i="4"/>
  <c r="AB39" i="4"/>
  <c r="AD39" i="4"/>
  <c r="AL39" i="4"/>
  <c r="AQ39" i="4"/>
  <c r="AT39" i="4"/>
  <c r="AY39" i="4"/>
  <c r="AZ39" i="4"/>
  <c r="BA39" i="4"/>
  <c r="BB39" i="4"/>
  <c r="BC39" i="4"/>
  <c r="A40" i="4"/>
  <c r="B40" i="4" s="1"/>
  <c r="C40" i="4"/>
  <c r="Z40" i="4" s="1"/>
  <c r="E40" i="4"/>
  <c r="G40" i="4"/>
  <c r="I40" i="4"/>
  <c r="K40" i="4"/>
  <c r="L40" i="4"/>
  <c r="P40" i="4"/>
  <c r="Q40" i="4"/>
  <c r="R40" i="4"/>
  <c r="S40" i="4"/>
  <c r="Y40" i="4"/>
  <c r="AA40" i="4"/>
  <c r="AC40" i="4"/>
  <c r="AG40" i="4"/>
  <c r="AH40" i="4"/>
  <c r="AK40" i="4"/>
  <c r="AM40" i="4"/>
  <c r="AN40" i="4"/>
  <c r="AO40" i="4"/>
  <c r="AS40" i="4"/>
  <c r="AV40" i="4"/>
  <c r="AW40" i="4"/>
  <c r="AY40" i="4"/>
  <c r="BB40" i="4"/>
  <c r="BC40" i="4"/>
  <c r="BD40" i="4"/>
  <c r="BE40" i="4"/>
  <c r="A41" i="4"/>
  <c r="C41" i="4" s="1"/>
  <c r="BB41" i="4"/>
  <c r="BC41" i="4"/>
  <c r="BD41" i="4"/>
  <c r="A42" i="4"/>
  <c r="B42" i="4" s="1"/>
  <c r="C42" i="4"/>
  <c r="AT42" i="4" s="1"/>
  <c r="D42" i="4"/>
  <c r="E42" i="4"/>
  <c r="F42" i="4"/>
  <c r="P42" i="4"/>
  <c r="S42" i="4"/>
  <c r="V42" i="4"/>
  <c r="W42" i="4"/>
  <c r="X42" i="4"/>
  <c r="Y42" i="4"/>
  <c r="AG42" i="4"/>
  <c r="AJ42" i="4"/>
  <c r="AQ42" i="4"/>
  <c r="BA42" i="4"/>
  <c r="BB42" i="4"/>
  <c r="BC42" i="4"/>
  <c r="BE42" i="4"/>
  <c r="A43" i="4"/>
  <c r="B43" i="4" s="1"/>
  <c r="E43" i="4"/>
  <c r="F43" i="4"/>
  <c r="BB43" i="4"/>
  <c r="BC43" i="4"/>
  <c r="A44" i="4"/>
  <c r="C44" i="4"/>
  <c r="AR44" i="4"/>
  <c r="BB44" i="4"/>
  <c r="BC44" i="4"/>
  <c r="BD44" i="4"/>
  <c r="A45" i="4"/>
  <c r="B45" i="4" s="1"/>
  <c r="C45" i="4"/>
  <c r="D45" i="4"/>
  <c r="E45" i="4"/>
  <c r="F45" i="4"/>
  <c r="H45" i="4"/>
  <c r="I45" i="4"/>
  <c r="J45" i="4"/>
  <c r="K45" i="4"/>
  <c r="O45" i="4"/>
  <c r="P45" i="4"/>
  <c r="Q45" i="4"/>
  <c r="T45" i="4"/>
  <c r="U45" i="4"/>
  <c r="V45" i="4"/>
  <c r="X45" i="4"/>
  <c r="Y45" i="4"/>
  <c r="Z45" i="4"/>
  <c r="AA45" i="4"/>
  <c r="AB45" i="4"/>
  <c r="AC45" i="4"/>
  <c r="AG45" i="4"/>
  <c r="AI45" i="4"/>
  <c r="AJ45" i="4"/>
  <c r="AL45" i="4"/>
  <c r="AM45" i="4"/>
  <c r="AN45" i="4"/>
  <c r="AO45" i="4"/>
  <c r="AP45" i="4"/>
  <c r="AQ45" i="4"/>
  <c r="AR45" i="4"/>
  <c r="AS45" i="4"/>
  <c r="AT45" i="4"/>
  <c r="AX45" i="4"/>
  <c r="AY45" i="4"/>
  <c r="AZ45" i="4"/>
  <c r="BB45" i="4"/>
  <c r="BC45" i="4"/>
  <c r="BD45" i="4"/>
  <c r="BE45" i="4"/>
  <c r="A46" i="4"/>
  <c r="BB46" i="4"/>
  <c r="BC46" i="4"/>
  <c r="A47" i="4"/>
  <c r="D47" i="4" s="1"/>
  <c r="B47" i="4"/>
  <c r="F47" i="4"/>
  <c r="BB47" i="4"/>
  <c r="BC47" i="4"/>
  <c r="BE47" i="4"/>
  <c r="A48" i="4"/>
  <c r="B48" i="4"/>
  <c r="C48" i="4"/>
  <c r="G48" i="4" s="1"/>
  <c r="I48" i="4"/>
  <c r="K48" i="4"/>
  <c r="N48" i="4"/>
  <c r="O48" i="4"/>
  <c r="P48" i="4"/>
  <c r="Q48" i="4"/>
  <c r="R48" i="4"/>
  <c r="S48" i="4"/>
  <c r="W48" i="4"/>
  <c r="X48" i="4"/>
  <c r="AC48" i="4"/>
  <c r="AF48" i="4"/>
  <c r="AG48" i="4"/>
  <c r="AI48" i="4"/>
  <c r="AM48" i="4"/>
  <c r="AN48" i="4"/>
  <c r="AO48" i="4"/>
  <c r="AQ48" i="4"/>
  <c r="AS48" i="4"/>
  <c r="AT48" i="4"/>
  <c r="AU48" i="4"/>
  <c r="AX48" i="4"/>
  <c r="AY48" i="4"/>
  <c r="BB48" i="4"/>
  <c r="BC48" i="4"/>
  <c r="BD48" i="4"/>
  <c r="BE48" i="4"/>
  <c r="A49" i="4"/>
  <c r="B49" i="4"/>
  <c r="C49" i="4"/>
  <c r="K49" i="4" s="1"/>
  <c r="D49" i="4"/>
  <c r="E49" i="4"/>
  <c r="F49" i="4"/>
  <c r="G49" i="4"/>
  <c r="H49" i="4"/>
  <c r="I49" i="4"/>
  <c r="J49" i="4"/>
  <c r="N49" i="4"/>
  <c r="O49" i="4"/>
  <c r="P49" i="4"/>
  <c r="R49" i="4"/>
  <c r="S49" i="4"/>
  <c r="T49" i="4"/>
  <c r="U49" i="4"/>
  <c r="V49" i="4"/>
  <c r="W49" i="4"/>
  <c r="X49" i="4"/>
  <c r="Y49" i="4"/>
  <c r="Z49" i="4"/>
  <c r="AD49" i="4"/>
  <c r="AE49" i="4"/>
  <c r="AF49" i="4"/>
  <c r="AH49" i="4"/>
  <c r="AI49" i="4"/>
  <c r="AJ49" i="4"/>
  <c r="AK49" i="4"/>
  <c r="AL49" i="4"/>
  <c r="AM49" i="4"/>
  <c r="AN49" i="4"/>
  <c r="AO49" i="4"/>
  <c r="AP49" i="4"/>
  <c r="AT49" i="4"/>
  <c r="AU49" i="4"/>
  <c r="AV49" i="4"/>
  <c r="AX49" i="4"/>
  <c r="AY49" i="4"/>
  <c r="AZ49" i="4"/>
  <c r="BA49" i="4"/>
  <c r="BB49" i="4"/>
  <c r="BC49" i="4"/>
  <c r="BD49" i="4"/>
  <c r="BE49" i="4"/>
  <c r="A50" i="4"/>
  <c r="E50" i="4" s="1"/>
  <c r="BB50" i="4"/>
  <c r="BC50" i="4"/>
  <c r="BE50" i="4"/>
  <c r="A51" i="4"/>
  <c r="BE51" i="4" s="1"/>
  <c r="B51" i="4"/>
  <c r="BB51" i="4"/>
  <c r="BC51" i="4"/>
  <c r="BD51" i="4"/>
  <c r="A52" i="4"/>
  <c r="B52" i="4" s="1"/>
  <c r="C52" i="4"/>
  <c r="Z52" i="4" s="1"/>
  <c r="D52" i="4"/>
  <c r="E52" i="4"/>
  <c r="H52" i="4"/>
  <c r="X52" i="4"/>
  <c r="Y52" i="4"/>
  <c r="AB52" i="4"/>
  <c r="AR52" i="4"/>
  <c r="AS52" i="4"/>
  <c r="AY52" i="4"/>
  <c r="BB52" i="4"/>
  <c r="BC52" i="4"/>
  <c r="BD52" i="4"/>
  <c r="BE52" i="4"/>
  <c r="A53" i="4"/>
  <c r="B53" i="4" s="1"/>
  <c r="C53" i="4"/>
  <c r="AB53" i="4" s="1"/>
  <c r="D53" i="4"/>
  <c r="E53" i="4"/>
  <c r="F53" i="4"/>
  <c r="J53" i="4"/>
  <c r="K53" i="4"/>
  <c r="N53" i="4"/>
  <c r="T53" i="4"/>
  <c r="Z53" i="4"/>
  <c r="AA53" i="4"/>
  <c r="AD53" i="4"/>
  <c r="AE53" i="4"/>
  <c r="AF53" i="4"/>
  <c r="AH53" i="4"/>
  <c r="AQ53" i="4"/>
  <c r="AU53" i="4"/>
  <c r="AV53" i="4"/>
  <c r="AX53" i="4"/>
  <c r="AY53" i="4"/>
  <c r="AZ53" i="4"/>
  <c r="BB53" i="4"/>
  <c r="BC53" i="4"/>
  <c r="A54" i="4"/>
  <c r="D54" i="4" s="1"/>
  <c r="B54" i="4"/>
  <c r="C54" i="4"/>
  <c r="H54" i="4" s="1"/>
  <c r="E54" i="4"/>
  <c r="F54" i="4"/>
  <c r="G54" i="4"/>
  <c r="I54" i="4"/>
  <c r="J54" i="4"/>
  <c r="K54" i="4"/>
  <c r="L54" i="4"/>
  <c r="M54" i="4"/>
  <c r="Q54" i="4"/>
  <c r="R54" i="4"/>
  <c r="S54" i="4"/>
  <c r="W54" i="4"/>
  <c r="X54" i="4"/>
  <c r="Y54" i="4"/>
  <c r="Z54" i="4"/>
  <c r="AA54" i="4"/>
  <c r="AC54" i="4"/>
  <c r="AG54" i="4"/>
  <c r="AH54" i="4"/>
  <c r="AI54" i="4"/>
  <c r="AK54" i="4"/>
  <c r="AL54" i="4"/>
  <c r="AM54" i="4"/>
  <c r="AN54" i="4"/>
  <c r="AQ54" i="4"/>
  <c r="AR54" i="4"/>
  <c r="AS54" i="4"/>
  <c r="AW54" i="4"/>
  <c r="AX54" i="4"/>
  <c r="BA54" i="4"/>
  <c r="BB54" i="4"/>
  <c r="BC54" i="4"/>
  <c r="BD54" i="4"/>
  <c r="BE54" i="4"/>
  <c r="A55" i="4"/>
  <c r="E55" i="4" s="1"/>
  <c r="C55" i="4"/>
  <c r="X55" i="4"/>
  <c r="AR55" i="4"/>
  <c r="BB55" i="4"/>
  <c r="BC55" i="4"/>
  <c r="BE55" i="4"/>
  <c r="A56" i="4"/>
  <c r="B56" i="4" s="1"/>
  <c r="E56" i="4"/>
  <c r="BB56" i="4"/>
  <c r="BC56" i="4"/>
  <c r="A57" i="4"/>
  <c r="D57" i="4" s="1"/>
  <c r="B57" i="4"/>
  <c r="BB57" i="4"/>
  <c r="BC57" i="4"/>
  <c r="A58" i="4"/>
  <c r="BD58" i="4" s="1"/>
  <c r="B58" i="4"/>
  <c r="D58" i="4"/>
  <c r="E58" i="4"/>
  <c r="F58" i="4"/>
  <c r="BB58" i="4"/>
  <c r="BC58" i="4"/>
  <c r="A59" i="4"/>
  <c r="B59" i="4"/>
  <c r="C59" i="4"/>
  <c r="H59" i="4" s="1"/>
  <c r="D59" i="4"/>
  <c r="E59" i="4"/>
  <c r="F59" i="4"/>
  <c r="I59" i="4"/>
  <c r="O59" i="4"/>
  <c r="S59" i="4"/>
  <c r="T59" i="4"/>
  <c r="U59" i="4"/>
  <c r="V59" i="4"/>
  <c r="X59" i="4"/>
  <c r="Y59" i="4"/>
  <c r="Z59" i="4"/>
  <c r="AA59" i="4"/>
  <c r="AH59" i="4"/>
  <c r="AK59" i="4"/>
  <c r="AL59" i="4"/>
  <c r="AN59" i="4"/>
  <c r="AO59" i="4"/>
  <c r="AP59" i="4"/>
  <c r="AQ59" i="4"/>
  <c r="AR59" i="4"/>
  <c r="AS59" i="4"/>
  <c r="AZ59" i="4"/>
  <c r="BB59" i="4"/>
  <c r="BC59" i="4"/>
  <c r="BD59" i="4"/>
  <c r="BE59" i="4"/>
  <c r="A60" i="4"/>
  <c r="BD60" i="4" s="1"/>
  <c r="B60" i="4"/>
  <c r="E60" i="4"/>
  <c r="BB60" i="4"/>
  <c r="BC60" i="4"/>
  <c r="BE60" i="4"/>
  <c r="A61" i="4"/>
  <c r="E61" i="4" s="1"/>
  <c r="C61" i="4"/>
  <c r="Q61" i="4"/>
  <c r="BB61" i="4"/>
  <c r="BC61" i="4"/>
  <c r="BE61" i="4"/>
  <c r="A62" i="4"/>
  <c r="F62" i="4" s="1"/>
  <c r="B62" i="4"/>
  <c r="C62" i="4"/>
  <c r="R62" i="4" s="1"/>
  <c r="D62" i="4"/>
  <c r="E62" i="4"/>
  <c r="G62" i="4"/>
  <c r="H62" i="4"/>
  <c r="J62" i="4"/>
  <c r="K62" i="4"/>
  <c r="L62" i="4"/>
  <c r="M62" i="4"/>
  <c r="N62" i="4"/>
  <c r="O62" i="4"/>
  <c r="P62" i="4"/>
  <c r="Q62" i="4"/>
  <c r="T62" i="4"/>
  <c r="V62" i="4"/>
  <c r="W62" i="4"/>
  <c r="X62" i="4"/>
  <c r="Z62" i="4"/>
  <c r="AA62" i="4"/>
  <c r="AB62" i="4"/>
  <c r="AC62" i="4"/>
  <c r="AD62" i="4"/>
  <c r="AE62" i="4"/>
  <c r="AF62" i="4"/>
  <c r="AG62" i="4"/>
  <c r="AJ62" i="4"/>
  <c r="AL62" i="4"/>
  <c r="AM62" i="4"/>
  <c r="AN62" i="4"/>
  <c r="AP62" i="4"/>
  <c r="AQ62" i="4"/>
  <c r="AR62" i="4"/>
  <c r="AS62" i="4"/>
  <c r="AT62" i="4"/>
  <c r="AU62" i="4"/>
  <c r="AV62" i="4"/>
  <c r="AW62" i="4"/>
  <c r="AZ62" i="4"/>
  <c r="BB62" i="4"/>
  <c r="BC62" i="4"/>
  <c r="BD62" i="4"/>
  <c r="BE62" i="4"/>
  <c r="A63" i="4"/>
  <c r="BE63" i="4" s="1"/>
  <c r="B63" i="4"/>
  <c r="D63" i="4"/>
  <c r="E63" i="4"/>
  <c r="F63" i="4"/>
  <c r="BB63" i="4"/>
  <c r="BC63" i="4"/>
  <c r="BD63" i="4"/>
  <c r="A64" i="4"/>
  <c r="B64" i="4"/>
  <c r="C64" i="4"/>
  <c r="P64" i="4" s="1"/>
  <c r="D64" i="4"/>
  <c r="E64" i="4"/>
  <c r="F64" i="4"/>
  <c r="H64" i="4"/>
  <c r="I64" i="4"/>
  <c r="J64" i="4"/>
  <c r="K64" i="4"/>
  <c r="L64" i="4"/>
  <c r="M64" i="4"/>
  <c r="N64" i="4"/>
  <c r="O64" i="4"/>
  <c r="R64" i="4"/>
  <c r="S64" i="4"/>
  <c r="T64" i="4"/>
  <c r="U64" i="4"/>
  <c r="V64" i="4"/>
  <c r="X64" i="4"/>
  <c r="Y64" i="4"/>
  <c r="Z64" i="4"/>
  <c r="AA64" i="4"/>
  <c r="AB64" i="4"/>
  <c r="AC64" i="4"/>
  <c r="AD64" i="4"/>
  <c r="AE64" i="4"/>
  <c r="AH64" i="4"/>
  <c r="AI64" i="4"/>
  <c r="AJ64" i="4"/>
  <c r="AK64" i="4"/>
  <c r="AL64" i="4"/>
  <c r="AN64" i="4"/>
  <c r="AO64" i="4"/>
  <c r="AP64" i="4"/>
  <c r="AQ64" i="4"/>
  <c r="AR64" i="4"/>
  <c r="AS64" i="4"/>
  <c r="AT64" i="4"/>
  <c r="AU64" i="4"/>
  <c r="AX64" i="4"/>
  <c r="AY64" i="4"/>
  <c r="AZ64" i="4"/>
  <c r="BA64" i="4"/>
  <c r="BB64" i="4"/>
  <c r="BC64" i="4"/>
  <c r="BD64" i="4"/>
  <c r="BE64" i="4"/>
  <c r="A65" i="4"/>
  <c r="BD65" i="4" s="1"/>
  <c r="B65" i="4"/>
  <c r="C65" i="4"/>
  <c r="AJ65" i="4" s="1"/>
  <c r="D65" i="4"/>
  <c r="F65" i="4"/>
  <c r="O65" i="4"/>
  <c r="P65" i="4"/>
  <c r="Q65" i="4"/>
  <c r="R65" i="4"/>
  <c r="S65" i="4"/>
  <c r="T65" i="4"/>
  <c r="AB65" i="4"/>
  <c r="AE65" i="4"/>
  <c r="AF65" i="4"/>
  <c r="AG65" i="4"/>
  <c r="AH65" i="4"/>
  <c r="AI65" i="4"/>
  <c r="AK65" i="4"/>
  <c r="AR65" i="4"/>
  <c r="AU65" i="4"/>
  <c r="AV65" i="4"/>
  <c r="AW65" i="4"/>
  <c r="AX65" i="4"/>
  <c r="AY65" i="4"/>
  <c r="BA65" i="4"/>
  <c r="BB65" i="4"/>
  <c r="BC65" i="4"/>
  <c r="A66" i="4"/>
  <c r="E66" i="4" s="1"/>
  <c r="B66" i="4"/>
  <c r="C66" i="4"/>
  <c r="AB66" i="4" s="1"/>
  <c r="D66" i="4"/>
  <c r="F66" i="4"/>
  <c r="H66" i="4"/>
  <c r="I66" i="4"/>
  <c r="J66" i="4"/>
  <c r="K66" i="4"/>
  <c r="L66" i="4"/>
  <c r="M66" i="4"/>
  <c r="V66" i="4"/>
  <c r="W66" i="4"/>
  <c r="X66" i="4"/>
  <c r="Y66" i="4"/>
  <c r="Z66" i="4"/>
  <c r="AA66" i="4"/>
  <c r="AC66" i="4"/>
  <c r="AL66" i="4"/>
  <c r="AM66" i="4"/>
  <c r="AN66" i="4"/>
  <c r="AO66" i="4"/>
  <c r="AP66" i="4"/>
  <c r="AQ66" i="4"/>
  <c r="AS66" i="4"/>
  <c r="AY66" i="4"/>
  <c r="BB66" i="4"/>
  <c r="BC66" i="4"/>
  <c r="BD66" i="4"/>
  <c r="BE66" i="4"/>
  <c r="A67" i="4"/>
  <c r="B67" i="4"/>
  <c r="C67" i="4"/>
  <c r="D67" i="4"/>
  <c r="I67" i="4"/>
  <c r="J67" i="4"/>
  <c r="K67" i="4"/>
  <c r="M67" i="4"/>
  <c r="N67" i="4"/>
  <c r="O67" i="4"/>
  <c r="P67" i="4"/>
  <c r="Q67" i="4"/>
  <c r="R67" i="4"/>
  <c r="S67" i="4"/>
  <c r="T67" i="4"/>
  <c r="W67" i="4"/>
  <c r="Z67" i="4"/>
  <c r="AA67" i="4"/>
  <c r="AC67" i="4"/>
  <c r="AD67" i="4"/>
  <c r="AE67" i="4"/>
  <c r="AF67" i="4"/>
  <c r="AG67" i="4"/>
  <c r="AH67" i="4"/>
  <c r="AI67" i="4"/>
  <c r="AJ67" i="4"/>
  <c r="AM67" i="4"/>
  <c r="AO67" i="4"/>
  <c r="AP67" i="4"/>
  <c r="AQ67" i="4"/>
  <c r="AS67" i="4"/>
  <c r="AU67" i="4"/>
  <c r="AV67" i="4"/>
  <c r="AW67" i="4"/>
  <c r="AX67" i="4"/>
  <c r="AY67" i="4"/>
  <c r="AZ67" i="4"/>
  <c r="BB67" i="4"/>
  <c r="BC67" i="4"/>
  <c r="BE67" i="4"/>
  <c r="A68" i="4"/>
  <c r="C68" i="4" s="1"/>
  <c r="W68" i="4" s="1"/>
  <c r="F68" i="4"/>
  <c r="V68" i="4"/>
  <c r="Z68" i="4"/>
  <c r="AP68" i="4"/>
  <c r="AW68" i="4"/>
  <c r="BB68" i="4"/>
  <c r="BC68" i="4"/>
  <c r="A69" i="4"/>
  <c r="B69" i="4" s="1"/>
  <c r="E69" i="4"/>
  <c r="BB69" i="4"/>
  <c r="BC69" i="4"/>
  <c r="A70" i="4"/>
  <c r="B70" i="4"/>
  <c r="C70" i="4"/>
  <c r="X70" i="4" s="1"/>
  <c r="D70" i="4"/>
  <c r="E70" i="4"/>
  <c r="F70" i="4"/>
  <c r="H70" i="4"/>
  <c r="L70" i="4"/>
  <c r="R70" i="4"/>
  <c r="W70" i="4"/>
  <c r="AE70" i="4"/>
  <c r="AH70" i="4"/>
  <c r="AI70" i="4"/>
  <c r="AL70" i="4"/>
  <c r="AT70" i="4"/>
  <c r="AZ70" i="4"/>
  <c r="BB70" i="4"/>
  <c r="BC70" i="4"/>
  <c r="BD70" i="4"/>
  <c r="BE70" i="4"/>
  <c r="A71" i="4"/>
  <c r="B71" i="4"/>
  <c r="C71" i="4"/>
  <c r="D71" i="4"/>
  <c r="E71" i="4"/>
  <c r="F71" i="4"/>
  <c r="G71" i="4"/>
  <c r="I71" i="4"/>
  <c r="J71" i="4"/>
  <c r="K71" i="4"/>
  <c r="L71" i="4"/>
  <c r="M71" i="4"/>
  <c r="N71" i="4"/>
  <c r="O71" i="4"/>
  <c r="P71" i="4"/>
  <c r="S71" i="4"/>
  <c r="U71" i="4"/>
  <c r="V71" i="4"/>
  <c r="W71" i="4"/>
  <c r="Y71" i="4"/>
  <c r="Z71" i="4"/>
  <c r="AA71" i="4"/>
  <c r="AB71" i="4"/>
  <c r="AC71" i="4"/>
  <c r="AD71" i="4"/>
  <c r="AE71" i="4"/>
  <c r="AF71" i="4"/>
  <c r="AI71" i="4"/>
  <c r="AK71" i="4"/>
  <c r="AL71" i="4"/>
  <c r="AM71" i="4"/>
  <c r="AO71" i="4"/>
  <c r="AP71" i="4"/>
  <c r="AQ71" i="4"/>
  <c r="AR71" i="4"/>
  <c r="AS71" i="4"/>
  <c r="AT71" i="4"/>
  <c r="AU71" i="4"/>
  <c r="AV71" i="4"/>
  <c r="AY71" i="4"/>
  <c r="BA71" i="4"/>
  <c r="BB71" i="4"/>
  <c r="BC71" i="4"/>
  <c r="BD71" i="4"/>
  <c r="BE71" i="4"/>
  <c r="A72" i="4"/>
  <c r="B72" i="4" s="1"/>
  <c r="D72" i="4"/>
  <c r="BB72" i="4"/>
  <c r="BC72" i="4"/>
  <c r="A73" i="4"/>
  <c r="C73" i="4" s="1"/>
  <c r="G73" i="4" s="1"/>
  <c r="D73" i="4"/>
  <c r="K73" i="4"/>
  <c r="Y73" i="4"/>
  <c r="AA73" i="4"/>
  <c r="AG73" i="4"/>
  <c r="AS73" i="4"/>
  <c r="AW73" i="4"/>
  <c r="BB73" i="4"/>
  <c r="BC73" i="4"/>
  <c r="A74" i="4"/>
  <c r="B74" i="4"/>
  <c r="C74" i="4"/>
  <c r="AA74" i="4" s="1"/>
  <c r="D74" i="4"/>
  <c r="E74" i="4"/>
  <c r="J74" i="4"/>
  <c r="L74" i="4"/>
  <c r="Q74" i="4"/>
  <c r="X74" i="4"/>
  <c r="Z74" i="4"/>
  <c r="AE74" i="4"/>
  <c r="AG74" i="4"/>
  <c r="AH74" i="4"/>
  <c r="AK74" i="4"/>
  <c r="AT74" i="4"/>
  <c r="AU74" i="4"/>
  <c r="AY74" i="4"/>
  <c r="BA74" i="4"/>
  <c r="BB74" i="4"/>
  <c r="BC74" i="4"/>
  <c r="BD74" i="4"/>
  <c r="A75" i="4"/>
  <c r="BB75" i="4"/>
  <c r="BC75" i="4"/>
  <c r="BD75" i="4"/>
  <c r="A76" i="4"/>
  <c r="BB76" i="4"/>
  <c r="BC76" i="4"/>
  <c r="A77" i="4"/>
  <c r="D77" i="4"/>
  <c r="E77" i="4"/>
  <c r="BB77" i="4"/>
  <c r="BC77" i="4"/>
  <c r="A78" i="4"/>
  <c r="E78" i="4" s="1"/>
  <c r="D78" i="4"/>
  <c r="F78" i="4"/>
  <c r="BB78" i="4"/>
  <c r="BC78" i="4"/>
  <c r="BD78" i="4"/>
  <c r="A79" i="4"/>
  <c r="C79" i="4" s="1"/>
  <c r="X79" i="4"/>
  <c r="BB79" i="4"/>
  <c r="BC79" i="4"/>
  <c r="A80" i="4"/>
  <c r="B80" i="4"/>
  <c r="C80" i="4"/>
  <c r="Y80" i="4" s="1"/>
  <c r="D80" i="4"/>
  <c r="E80" i="4"/>
  <c r="F80" i="4"/>
  <c r="I80" i="4"/>
  <c r="J80" i="4"/>
  <c r="M80" i="4"/>
  <c r="T80" i="4"/>
  <c r="U80" i="4"/>
  <c r="V80" i="4"/>
  <c r="X80" i="4"/>
  <c r="Z80" i="4"/>
  <c r="AB80" i="4"/>
  <c r="AC80" i="4"/>
  <c r="AG80" i="4"/>
  <c r="AL80" i="4"/>
  <c r="AN80" i="4"/>
  <c r="AO80" i="4"/>
  <c r="AP80" i="4"/>
  <c r="AR80" i="4"/>
  <c r="AT80" i="4"/>
  <c r="AU80" i="4"/>
  <c r="AY80" i="4"/>
  <c r="BB80" i="4"/>
  <c r="BC80" i="4"/>
  <c r="BD80" i="4"/>
  <c r="BE80" i="4"/>
  <c r="A81" i="4"/>
  <c r="B81" i="4" s="1"/>
  <c r="D81" i="4"/>
  <c r="BB81" i="4"/>
  <c r="BC81" i="4"/>
  <c r="A82" i="4"/>
  <c r="C82" i="4"/>
  <c r="M82" i="4" s="1"/>
  <c r="D82" i="4"/>
  <c r="H82" i="4"/>
  <c r="O82" i="4"/>
  <c r="R82" i="4"/>
  <c r="Y82" i="4"/>
  <c r="AD82" i="4"/>
  <c r="AK82" i="4"/>
  <c r="AL82" i="4"/>
  <c r="AO82" i="4"/>
  <c r="AV82" i="4"/>
  <c r="AY82" i="4"/>
  <c r="BA82" i="4"/>
  <c r="BB82" i="4"/>
  <c r="BC82" i="4"/>
  <c r="BE82" i="4"/>
  <c r="A83" i="4"/>
  <c r="B83" i="4" s="1"/>
  <c r="C83" i="4"/>
  <c r="AF83" i="4" s="1"/>
  <c r="E83" i="4"/>
  <c r="F83" i="4"/>
  <c r="G83" i="4"/>
  <c r="H83" i="4"/>
  <c r="J83" i="4"/>
  <c r="L83" i="4"/>
  <c r="M83" i="4"/>
  <c r="P83" i="4"/>
  <c r="S83" i="4"/>
  <c r="U83" i="4"/>
  <c r="V83" i="4"/>
  <c r="W83" i="4"/>
  <c r="X83" i="4"/>
  <c r="Y83" i="4"/>
  <c r="AB83" i="4"/>
  <c r="AC83" i="4"/>
  <c r="AI83" i="4"/>
  <c r="AK83" i="4"/>
  <c r="AL83" i="4"/>
  <c r="AM83" i="4"/>
  <c r="AN83" i="4"/>
  <c r="AO83" i="4"/>
  <c r="AP83" i="4"/>
  <c r="AR83" i="4"/>
  <c r="AS83" i="4"/>
  <c r="AT83" i="4"/>
  <c r="AU83" i="4"/>
  <c r="AV83" i="4"/>
  <c r="BA83" i="4"/>
  <c r="BB83" i="4"/>
  <c r="BC83" i="4"/>
  <c r="BD83" i="4"/>
  <c r="BE83" i="4"/>
  <c r="A84" i="4"/>
  <c r="C84" i="4" s="1"/>
  <c r="E84" i="4"/>
  <c r="N84" i="4"/>
  <c r="AI84" i="4"/>
  <c r="BB84" i="4"/>
  <c r="BC84" i="4"/>
  <c r="A85" i="4"/>
  <c r="C85" i="4"/>
  <c r="Z85" i="4" s="1"/>
  <c r="D85" i="4"/>
  <c r="E85" i="4"/>
  <c r="F85" i="4"/>
  <c r="G85" i="4"/>
  <c r="H85" i="4"/>
  <c r="J85" i="4"/>
  <c r="K85" i="4"/>
  <c r="L85" i="4"/>
  <c r="M85" i="4"/>
  <c r="N85" i="4"/>
  <c r="Q85" i="4"/>
  <c r="S85" i="4"/>
  <c r="T85" i="4"/>
  <c r="U85" i="4"/>
  <c r="W85" i="4"/>
  <c r="X85" i="4"/>
  <c r="AA85" i="4"/>
  <c r="AB85" i="4"/>
  <c r="AC85" i="4"/>
  <c r="AD85" i="4"/>
  <c r="AG85" i="4"/>
  <c r="AI85" i="4"/>
  <c r="AJ85" i="4"/>
  <c r="AK85" i="4"/>
  <c r="AL85" i="4"/>
  <c r="AM85" i="4"/>
  <c r="AN85" i="4"/>
  <c r="AP85" i="4"/>
  <c r="AR85" i="4"/>
  <c r="AS85" i="4"/>
  <c r="AW85" i="4"/>
  <c r="AY85" i="4"/>
  <c r="AZ85" i="4"/>
  <c r="BA85" i="4"/>
  <c r="BB85" i="4"/>
  <c r="BC85" i="4"/>
  <c r="BD85" i="4"/>
  <c r="A86" i="4"/>
  <c r="B86" i="4" s="1"/>
  <c r="E86" i="4"/>
  <c r="BB86" i="4"/>
  <c r="BC86" i="4"/>
  <c r="A87" i="4"/>
  <c r="BE87" i="4" s="1"/>
  <c r="B87" i="4"/>
  <c r="C87" i="4"/>
  <c r="Y87" i="4" s="1"/>
  <c r="D87" i="4"/>
  <c r="E87" i="4"/>
  <c r="F87" i="4"/>
  <c r="J87" i="4"/>
  <c r="S87" i="4"/>
  <c r="X87" i="4"/>
  <c r="Z87" i="4"/>
  <c r="AG87" i="4"/>
  <c r="AN87" i="4"/>
  <c r="AR87" i="4"/>
  <c r="AW87" i="4"/>
  <c r="BA87" i="4"/>
  <c r="BB87" i="4"/>
  <c r="BC87" i="4"/>
  <c r="BD87" i="4"/>
  <c r="A88" i="4"/>
  <c r="C88" i="4" s="1"/>
  <c r="P88" i="4" s="1"/>
  <c r="B88" i="4"/>
  <c r="BB88" i="4"/>
  <c r="BC88" i="4"/>
  <c r="BE88" i="4"/>
  <c r="A89" i="4"/>
  <c r="BB89" i="4"/>
  <c r="BC89" i="4"/>
  <c r="A90" i="4"/>
  <c r="B90" i="4"/>
  <c r="BB90" i="4"/>
  <c r="BC90" i="4"/>
  <c r="BE90" i="4"/>
  <c r="A91" i="4"/>
  <c r="BB91" i="4"/>
  <c r="BC91" i="4"/>
  <c r="A92" i="4"/>
  <c r="B92" i="4"/>
  <c r="C92" i="4"/>
  <c r="D92" i="4"/>
  <c r="E92" i="4"/>
  <c r="F92" i="4"/>
  <c r="G92" i="4"/>
  <c r="H92" i="4"/>
  <c r="I92" i="4"/>
  <c r="K92" i="4"/>
  <c r="L92" i="4"/>
  <c r="M92" i="4"/>
  <c r="N92" i="4"/>
  <c r="O92" i="4"/>
  <c r="P92" i="4"/>
  <c r="S92" i="4"/>
  <c r="T92" i="4"/>
  <c r="U92" i="4"/>
  <c r="V92" i="4"/>
  <c r="W92" i="4"/>
  <c r="X92" i="4"/>
  <c r="Y92" i="4"/>
  <c r="AA92" i="4"/>
  <c r="AB92" i="4"/>
  <c r="AC92" i="4"/>
  <c r="AD92" i="4"/>
  <c r="AE92" i="4"/>
  <c r="AF92" i="4"/>
  <c r="AH92" i="4"/>
  <c r="AI92" i="4"/>
  <c r="AK92" i="4"/>
  <c r="AL92" i="4"/>
  <c r="AM92" i="4"/>
  <c r="AN92" i="4"/>
  <c r="AO92" i="4"/>
  <c r="AQ92" i="4"/>
  <c r="AR92" i="4"/>
  <c r="AS92" i="4"/>
  <c r="AT92" i="4"/>
  <c r="AU92" i="4"/>
  <c r="AV92" i="4"/>
  <c r="AX92" i="4"/>
  <c r="AY92" i="4"/>
  <c r="AZ92" i="4"/>
  <c r="BA92" i="4"/>
  <c r="BB92" i="4"/>
  <c r="BC92" i="4"/>
  <c r="BD92" i="4"/>
  <c r="BE92" i="4"/>
  <c r="A93" i="4"/>
  <c r="B93" i="4"/>
  <c r="C93" i="4"/>
  <c r="V93" i="4" s="1"/>
  <c r="D93" i="4"/>
  <c r="E93" i="4"/>
  <c r="F93" i="4"/>
  <c r="I93" i="4"/>
  <c r="J93" i="4"/>
  <c r="L93" i="4"/>
  <c r="M93" i="4"/>
  <c r="S93" i="4"/>
  <c r="T93" i="4"/>
  <c r="U93" i="4"/>
  <c r="Y93" i="4"/>
  <c r="AA93" i="4"/>
  <c r="AB93" i="4"/>
  <c r="AD93" i="4"/>
  <c r="AE93" i="4"/>
  <c r="AK93" i="4"/>
  <c r="AL93" i="4"/>
  <c r="AM93" i="4"/>
  <c r="AQ93" i="4"/>
  <c r="AR93" i="4"/>
  <c r="AS93" i="4"/>
  <c r="AT93" i="4"/>
  <c r="AU93" i="4"/>
  <c r="AV93" i="4"/>
  <c r="AX93" i="4"/>
  <c r="BB93" i="4"/>
  <c r="BC93" i="4"/>
  <c r="BD93" i="4"/>
  <c r="BE93" i="4"/>
  <c r="A94" i="4"/>
  <c r="B94" i="4"/>
  <c r="C94" i="4"/>
  <c r="V94" i="4" s="1"/>
  <c r="D94" i="4"/>
  <c r="E94" i="4"/>
  <c r="F94" i="4"/>
  <c r="J94" i="4"/>
  <c r="U94" i="4"/>
  <c r="W94" i="4"/>
  <c r="AB94" i="4"/>
  <c r="AM94" i="4"/>
  <c r="AO94" i="4"/>
  <c r="AS94" i="4"/>
  <c r="BB94" i="4"/>
  <c r="BC94" i="4"/>
  <c r="BD94" i="4"/>
  <c r="BE94" i="4"/>
  <c r="A95" i="4"/>
  <c r="E95" i="4"/>
  <c r="BB95" i="4"/>
  <c r="BC95" i="4"/>
  <c r="A96" i="4"/>
  <c r="C96" i="4" s="1"/>
  <c r="H96" i="4" s="1"/>
  <c r="B96" i="4"/>
  <c r="F96" i="4"/>
  <c r="L96" i="4"/>
  <c r="V96" i="4"/>
  <c r="X96" i="4"/>
  <c r="AL96" i="4"/>
  <c r="AN96" i="4"/>
  <c r="AR96" i="4"/>
  <c r="BB96" i="4"/>
  <c r="BC96" i="4"/>
  <c r="BD96" i="4"/>
  <c r="BE96" i="4"/>
  <c r="A97" i="4"/>
  <c r="D97" i="4" s="1"/>
  <c r="B97" i="4"/>
  <c r="C97" i="4"/>
  <c r="M97" i="4" s="1"/>
  <c r="O97" i="4"/>
  <c r="S97" i="4"/>
  <c r="AC97" i="4"/>
  <c r="AE97" i="4"/>
  <c r="AS97" i="4"/>
  <c r="AU97" i="4"/>
  <c r="AY97" i="4"/>
  <c r="BB97" i="4"/>
  <c r="BC97" i="4"/>
  <c r="BD97" i="4"/>
  <c r="BE97" i="4"/>
  <c r="A98" i="4"/>
  <c r="B98" i="4" s="1"/>
  <c r="D98" i="4"/>
  <c r="F98" i="4"/>
  <c r="BB98" i="4"/>
  <c r="BC98" i="4"/>
  <c r="BE98" i="4"/>
  <c r="A99" i="4"/>
  <c r="BB99" i="4"/>
  <c r="BC99" i="4"/>
  <c r="A100" i="4"/>
  <c r="BE100" i="4" s="1"/>
  <c r="B100" i="4"/>
  <c r="C100" i="4"/>
  <c r="I100" i="4" s="1"/>
  <c r="D100" i="4"/>
  <c r="E100" i="4"/>
  <c r="F100" i="4"/>
  <c r="G100" i="4"/>
  <c r="H100" i="4"/>
  <c r="M100" i="4"/>
  <c r="N100" i="4"/>
  <c r="O100" i="4"/>
  <c r="R100" i="4"/>
  <c r="S100" i="4"/>
  <c r="T100" i="4"/>
  <c r="U100" i="4"/>
  <c r="W100" i="4"/>
  <c r="X100" i="4"/>
  <c r="AC100" i="4"/>
  <c r="AD100" i="4"/>
  <c r="AE100" i="4"/>
  <c r="AH100" i="4"/>
  <c r="AI100" i="4"/>
  <c r="AJ100" i="4"/>
  <c r="AK100" i="4"/>
  <c r="AM100" i="4"/>
  <c r="AN100" i="4"/>
  <c r="AS100" i="4"/>
  <c r="AT100" i="4"/>
  <c r="AU100" i="4"/>
  <c r="AX100" i="4"/>
  <c r="AY100" i="4"/>
  <c r="AZ100" i="4"/>
  <c r="BA100" i="4"/>
  <c r="BB100" i="4"/>
  <c r="BC100" i="4"/>
  <c r="BD100" i="4"/>
  <c r="A101" i="4"/>
  <c r="C101" i="4" s="1"/>
  <c r="AJ101" i="4" s="1"/>
  <c r="B101" i="4"/>
  <c r="D101" i="4"/>
  <c r="E101" i="4"/>
  <c r="F101" i="4"/>
  <c r="L101" i="4"/>
  <c r="U101" i="4"/>
  <c r="Y101" i="4"/>
  <c r="AB101" i="4"/>
  <c r="AE101" i="4"/>
  <c r="AK101" i="4"/>
  <c r="AR101" i="4"/>
  <c r="BA101" i="4"/>
  <c r="BB101" i="4"/>
  <c r="BC101" i="4"/>
  <c r="BD101" i="4"/>
  <c r="BE101" i="4"/>
  <c r="A102" i="4"/>
  <c r="B102" i="4" s="1"/>
  <c r="C102" i="4"/>
  <c r="AG102" i="4" s="1"/>
  <c r="BB102" i="4"/>
  <c r="BC102" i="4"/>
  <c r="A103" i="4"/>
  <c r="B103" i="4"/>
  <c r="C103" i="4"/>
  <c r="AB103" i="4" s="1"/>
  <c r="D103" i="4"/>
  <c r="E103" i="4"/>
  <c r="F103" i="4"/>
  <c r="G103" i="4"/>
  <c r="H103" i="4"/>
  <c r="I103" i="4"/>
  <c r="L103" i="4"/>
  <c r="M103" i="4"/>
  <c r="R103" i="4"/>
  <c r="S103" i="4"/>
  <c r="T103" i="4"/>
  <c r="W103" i="4"/>
  <c r="X103" i="4"/>
  <c r="Y103" i="4"/>
  <c r="Z103" i="4"/>
  <c r="AI103" i="4"/>
  <c r="AJ103" i="4"/>
  <c r="AM103" i="4"/>
  <c r="AO103" i="4"/>
  <c r="AP103" i="4"/>
  <c r="AR103" i="4"/>
  <c r="AS103" i="4"/>
  <c r="AX103" i="4"/>
  <c r="AY103" i="4"/>
  <c r="AZ103" i="4"/>
  <c r="BB103" i="4"/>
  <c r="BC103" i="4"/>
  <c r="BD103" i="4"/>
  <c r="BE103" i="4"/>
  <c r="A104" i="4"/>
  <c r="C104" i="4"/>
  <c r="AG104" i="4" s="1"/>
  <c r="D104" i="4"/>
  <c r="N104" i="4"/>
  <c r="P104" i="4"/>
  <c r="Y104" i="4"/>
  <c r="AF104" i="4"/>
  <c r="AO104" i="4"/>
  <c r="AP104" i="4"/>
  <c r="AT104" i="4"/>
  <c r="AY104" i="4"/>
  <c r="BB104" i="4"/>
  <c r="BC104" i="4"/>
  <c r="BE104" i="4"/>
  <c r="A105" i="4"/>
  <c r="B105" i="4" s="1"/>
  <c r="BB105" i="4"/>
  <c r="BC105" i="4"/>
  <c r="BD105" i="4"/>
  <c r="BE105" i="4"/>
  <c r="A106" i="4"/>
  <c r="B106" i="4"/>
  <c r="E106" i="4"/>
  <c r="BB106" i="4"/>
  <c r="BC106" i="4"/>
  <c r="A107" i="4"/>
  <c r="B107" i="4"/>
  <c r="C107" i="4"/>
  <c r="Y107" i="4" s="1"/>
  <c r="D107" i="4"/>
  <c r="E107" i="4"/>
  <c r="F107" i="4"/>
  <c r="H107" i="4"/>
  <c r="L107" i="4"/>
  <c r="S107" i="4"/>
  <c r="X107" i="4"/>
  <c r="AF107" i="4"/>
  <c r="AJ107" i="4"/>
  <c r="AN107" i="4"/>
  <c r="AV107" i="4"/>
  <c r="BB107" i="4"/>
  <c r="BC107" i="4"/>
  <c r="BD107" i="4"/>
  <c r="BE107" i="4"/>
  <c r="A108" i="4"/>
  <c r="B108" i="4"/>
  <c r="C108" i="4"/>
  <c r="D108" i="4"/>
  <c r="E108" i="4"/>
  <c r="F108" i="4"/>
  <c r="K108" i="4"/>
  <c r="L108" i="4"/>
  <c r="M108" i="4"/>
  <c r="O108" i="4"/>
  <c r="P108" i="4"/>
  <c r="S108" i="4"/>
  <c r="U108" i="4"/>
  <c r="V108" i="4"/>
  <c r="W108" i="4"/>
  <c r="Z108" i="4"/>
  <c r="AA108" i="4"/>
  <c r="AF108" i="4"/>
  <c r="AI108" i="4"/>
  <c r="AK108" i="4"/>
  <c r="AM108" i="4"/>
  <c r="AP108" i="4"/>
  <c r="AQ108" i="4"/>
  <c r="AR108" i="4"/>
  <c r="AS108" i="4"/>
  <c r="AT108" i="4"/>
  <c r="AU108" i="4"/>
  <c r="AV108" i="4"/>
  <c r="BB108" i="4"/>
  <c r="BC108" i="4"/>
  <c r="BD108" i="4"/>
  <c r="BE108" i="4"/>
  <c r="A109" i="4"/>
  <c r="B109" i="4" s="1"/>
  <c r="C109" i="4"/>
  <c r="AC109" i="4" s="1"/>
  <c r="D109" i="4"/>
  <c r="F109" i="4"/>
  <c r="M109" i="4"/>
  <c r="T109" i="4"/>
  <c r="Z109" i="4"/>
  <c r="AB109" i="4"/>
  <c r="AD109" i="4"/>
  <c r="AJ109" i="4"/>
  <c r="AR109" i="4"/>
  <c r="AX109" i="4"/>
  <c r="AY109" i="4"/>
  <c r="BA109" i="4"/>
  <c r="BB109" i="4"/>
  <c r="BC109" i="4"/>
  <c r="A110" i="4"/>
  <c r="C110" i="4"/>
  <c r="J110" i="4" s="1"/>
  <c r="T110" i="4"/>
  <c r="Z110" i="4"/>
  <c r="AG110" i="4"/>
  <c r="AN110" i="4"/>
  <c r="AO110" i="4"/>
  <c r="AQ110" i="4"/>
  <c r="AW110" i="4"/>
  <c r="BB110" i="4"/>
  <c r="BC110" i="4"/>
  <c r="BD110" i="4"/>
  <c r="BE110" i="4"/>
  <c r="A111" i="4"/>
  <c r="B111" i="4"/>
  <c r="C111" i="4"/>
  <c r="D111" i="4"/>
  <c r="E111" i="4"/>
  <c r="L111" i="4"/>
  <c r="S111" i="4"/>
  <c r="Z111" i="4"/>
  <c r="AA111" i="4"/>
  <c r="AE111" i="4"/>
  <c r="AI111" i="4"/>
  <c r="AQ111" i="4"/>
  <c r="BB111" i="4"/>
  <c r="BC111" i="4"/>
  <c r="BD111" i="4"/>
  <c r="A112" i="4"/>
  <c r="D112" i="4" s="1"/>
  <c r="F112" i="4"/>
  <c r="BB112" i="4"/>
  <c r="BC112" i="4"/>
  <c r="BD112" i="4"/>
  <c r="BE112" i="4"/>
  <c r="A113" i="4"/>
  <c r="B113" i="4" s="1"/>
  <c r="F113" i="4"/>
  <c r="BB113" i="4"/>
  <c r="BC113" i="4"/>
  <c r="A114" i="4"/>
  <c r="B114" i="4"/>
  <c r="C114" i="4"/>
  <c r="D114" i="4"/>
  <c r="E114" i="4"/>
  <c r="F114" i="4"/>
  <c r="I114" i="4"/>
  <c r="P114" i="4"/>
  <c r="T114" i="4"/>
  <c r="U114" i="4"/>
  <c r="W114" i="4"/>
  <c r="AB114" i="4"/>
  <c r="AZ114" i="4"/>
  <c r="BB114" i="4"/>
  <c r="BC114" i="4"/>
  <c r="BD114" i="4"/>
  <c r="BE114" i="4"/>
  <c r="A115" i="4"/>
  <c r="C115" i="4"/>
  <c r="H115" i="4" s="1"/>
  <c r="D115" i="4"/>
  <c r="F115" i="4"/>
  <c r="M115" i="4"/>
  <c r="BB115" i="4"/>
  <c r="BC115" i="4"/>
  <c r="BD115" i="4"/>
  <c r="BE115" i="4"/>
  <c r="A116" i="4"/>
  <c r="E116" i="4"/>
  <c r="BB116" i="4"/>
  <c r="BC116" i="4"/>
  <c r="A117" i="4"/>
  <c r="C117" i="4" s="1"/>
  <c r="U117" i="4" s="1"/>
  <c r="D117" i="4"/>
  <c r="I117" i="4"/>
  <c r="M117" i="4"/>
  <c r="N117" i="4"/>
  <c r="Q117" i="4"/>
  <c r="R117" i="4"/>
  <c r="T117" i="4"/>
  <c r="V117" i="4"/>
  <c r="AA117" i="4"/>
  <c r="AE117" i="4"/>
  <c r="AG117" i="4"/>
  <c r="AJ117" i="4"/>
  <c r="AK117" i="4"/>
  <c r="AL117" i="4"/>
  <c r="AN117" i="4"/>
  <c r="AS117" i="4"/>
  <c r="AU117" i="4"/>
  <c r="AX117" i="4"/>
  <c r="AY117" i="4"/>
  <c r="BA117" i="4"/>
  <c r="BB117" i="4"/>
  <c r="BC117" i="4"/>
  <c r="BE117" i="4"/>
  <c r="A118" i="4"/>
  <c r="B118" i="4" s="1"/>
  <c r="E118" i="4"/>
  <c r="F118" i="4"/>
  <c r="BB118" i="4"/>
  <c r="BC118" i="4"/>
  <c r="BD118" i="4"/>
  <c r="BE118" i="4"/>
  <c r="A119" i="4"/>
  <c r="C119" i="4" s="1"/>
  <c r="AF119" i="4" s="1"/>
  <c r="E119" i="4"/>
  <c r="BB119" i="4"/>
  <c r="BC119" i="4"/>
  <c r="A120" i="4"/>
  <c r="F120" i="4"/>
  <c r="BB120" i="4"/>
  <c r="BC120" i="4"/>
  <c r="BD120" i="4"/>
  <c r="A121" i="4"/>
  <c r="BE121" i="4" s="1"/>
  <c r="B121" i="4"/>
  <c r="F121" i="4"/>
  <c r="BB121" i="4"/>
  <c r="BC121" i="4"/>
  <c r="BD121" i="4"/>
  <c r="A122" i="4"/>
  <c r="B122" i="4" s="1"/>
  <c r="C122" i="4"/>
  <c r="Q122" i="4" s="1"/>
  <c r="D122" i="4"/>
  <c r="E122" i="4"/>
  <c r="F122" i="4"/>
  <c r="H122" i="4"/>
  <c r="I122" i="4"/>
  <c r="J122" i="4"/>
  <c r="K122" i="4"/>
  <c r="L122" i="4"/>
  <c r="M122" i="4"/>
  <c r="N122" i="4"/>
  <c r="O122" i="4"/>
  <c r="P122" i="4"/>
  <c r="S122" i="4"/>
  <c r="T122" i="4"/>
  <c r="U122" i="4"/>
  <c r="V122" i="4"/>
  <c r="X122" i="4"/>
  <c r="Y122" i="4"/>
  <c r="Z122" i="4"/>
  <c r="AA122" i="4"/>
  <c r="AB122" i="4"/>
  <c r="AC122" i="4"/>
  <c r="AD122" i="4"/>
  <c r="AE122" i="4"/>
  <c r="AF122" i="4"/>
  <c r="AI122" i="4"/>
  <c r="AJ122" i="4"/>
  <c r="AK122" i="4"/>
  <c r="AL122" i="4"/>
  <c r="AM122" i="4"/>
  <c r="AN122" i="4"/>
  <c r="AO122" i="4"/>
  <c r="AP122" i="4"/>
  <c r="AQ122" i="4"/>
  <c r="AR122" i="4"/>
  <c r="AS122" i="4"/>
  <c r="AT122" i="4"/>
  <c r="AU122" i="4"/>
  <c r="AV122" i="4"/>
  <c r="AW122" i="4"/>
  <c r="AY122" i="4"/>
  <c r="AZ122" i="4"/>
  <c r="BA122" i="4"/>
  <c r="BB122" i="4"/>
  <c r="BC122" i="4"/>
  <c r="BD122" i="4"/>
  <c r="BE122" i="4"/>
  <c r="A123" i="4"/>
  <c r="B123" i="4"/>
  <c r="BB123" i="4"/>
  <c r="BC123" i="4"/>
  <c r="A124" i="4"/>
  <c r="E124" i="4" s="1"/>
  <c r="B124" i="4"/>
  <c r="C124" i="4"/>
  <c r="X124" i="4" s="1"/>
  <c r="D124" i="4"/>
  <c r="F124" i="4"/>
  <c r="H124" i="4"/>
  <c r="W124" i="4"/>
  <c r="AA124" i="4"/>
  <c r="AP124" i="4"/>
  <c r="AT124" i="4"/>
  <c r="BB124" i="4"/>
  <c r="BC124" i="4"/>
  <c r="BD124" i="4"/>
  <c r="BE124" i="4"/>
  <c r="A125" i="4"/>
  <c r="F125" i="4" s="1"/>
  <c r="B125" i="4"/>
  <c r="C125" i="4"/>
  <c r="H125" i="4" s="1"/>
  <c r="D125" i="4"/>
  <c r="E125" i="4"/>
  <c r="J125" i="4"/>
  <c r="U125" i="4"/>
  <c r="X125" i="4"/>
  <c r="Y125" i="4"/>
  <c r="Z125" i="4"/>
  <c r="AD125" i="4"/>
  <c r="AJ125" i="4"/>
  <c r="AP125" i="4"/>
  <c r="AQ125" i="4"/>
  <c r="AR125" i="4"/>
  <c r="AS125" i="4"/>
  <c r="AV125" i="4"/>
  <c r="BB125" i="4"/>
  <c r="BC125" i="4"/>
  <c r="BD125" i="4"/>
  <c r="BE125" i="4"/>
  <c r="A126" i="4"/>
  <c r="B126" i="4" s="1"/>
  <c r="C126" i="4"/>
  <c r="U126" i="4" s="1"/>
  <c r="G126" i="4"/>
  <c r="T126" i="4"/>
  <c r="X126" i="4"/>
  <c r="AK126" i="4"/>
  <c r="AO126" i="4"/>
  <c r="BB126" i="4"/>
  <c r="BC126" i="4"/>
  <c r="A127" i="4"/>
  <c r="BB127" i="4"/>
  <c r="BC127" i="4"/>
  <c r="A128" i="4"/>
  <c r="C128" i="4" s="1"/>
  <c r="B128" i="4"/>
  <c r="F128" i="4"/>
  <c r="M128" i="4"/>
  <c r="AD128" i="4"/>
  <c r="AU128" i="4"/>
  <c r="BB128" i="4"/>
  <c r="BC128" i="4"/>
  <c r="BE128" i="4"/>
  <c r="A129" i="4"/>
  <c r="C129" i="4" s="1"/>
  <c r="V129" i="4" s="1"/>
  <c r="B129" i="4"/>
  <c r="D129" i="4"/>
  <c r="G129" i="4"/>
  <c r="Q129" i="4"/>
  <c r="R129" i="4"/>
  <c r="T129" i="4"/>
  <c r="U129" i="4"/>
  <c r="X129" i="4"/>
  <c r="AH129" i="4"/>
  <c r="AJ129" i="4"/>
  <c r="AK129" i="4"/>
  <c r="AL129" i="4"/>
  <c r="AO129" i="4"/>
  <c r="AZ129" i="4"/>
  <c r="BA129" i="4"/>
  <c r="BB129" i="4"/>
  <c r="BC129" i="4"/>
  <c r="A130" i="4"/>
  <c r="BB130" i="4"/>
  <c r="BC130" i="4"/>
  <c r="A131" i="4"/>
  <c r="B131" i="4" s="1"/>
  <c r="C131" i="4"/>
  <c r="J131" i="4" s="1"/>
  <c r="D131" i="4"/>
  <c r="E131" i="4"/>
  <c r="F131" i="4"/>
  <c r="I131" i="4"/>
  <c r="S131" i="4"/>
  <c r="U131" i="4"/>
  <c r="Y131" i="4"/>
  <c r="AI131" i="4"/>
  <c r="AK131" i="4"/>
  <c r="AO131" i="4"/>
  <c r="AY131" i="4"/>
  <c r="BA131" i="4"/>
  <c r="BB131" i="4"/>
  <c r="BC131" i="4"/>
  <c r="BD131" i="4"/>
  <c r="BE131" i="4"/>
  <c r="A132" i="4"/>
  <c r="B132" i="4"/>
  <c r="C132" i="4"/>
  <c r="Q132" i="4" s="1"/>
  <c r="D132" i="4"/>
  <c r="E132" i="4"/>
  <c r="F132" i="4"/>
  <c r="J132" i="4"/>
  <c r="K132" i="4"/>
  <c r="L132" i="4"/>
  <c r="M132" i="4"/>
  <c r="O132" i="4"/>
  <c r="P132" i="4"/>
  <c r="S132" i="4"/>
  <c r="U132" i="4"/>
  <c r="V132" i="4"/>
  <c r="Z132" i="4"/>
  <c r="AA132" i="4"/>
  <c r="AB132" i="4"/>
  <c r="AC132" i="4"/>
  <c r="AE132" i="4"/>
  <c r="AF132" i="4"/>
  <c r="AI132" i="4"/>
  <c r="AK132" i="4"/>
  <c r="AL132" i="4"/>
  <c r="AM132" i="4"/>
  <c r="AP132" i="4"/>
  <c r="AQ132" i="4"/>
  <c r="AR132" i="4"/>
  <c r="AS132" i="4"/>
  <c r="AT132" i="4"/>
  <c r="AU132" i="4"/>
  <c r="AV132" i="4"/>
  <c r="AY132" i="4"/>
  <c r="BA132" i="4"/>
  <c r="BB132" i="4"/>
  <c r="BC132" i="4"/>
  <c r="BD132" i="4"/>
  <c r="BE132" i="4"/>
  <c r="A133" i="4"/>
  <c r="BD133" i="4" s="1"/>
  <c r="C133" i="4"/>
  <c r="G133" i="4"/>
  <c r="S133" i="4"/>
  <c r="AI133" i="4"/>
  <c r="BB133" i="4"/>
  <c r="BC133" i="4"/>
  <c r="A134" i="4"/>
  <c r="B134" i="4" s="1"/>
  <c r="C134" i="4"/>
  <c r="O134" i="4" s="1"/>
  <c r="D134" i="4"/>
  <c r="H134" i="4"/>
  <c r="I134" i="4"/>
  <c r="J134" i="4"/>
  <c r="K134" i="4"/>
  <c r="N134" i="4"/>
  <c r="S134" i="4"/>
  <c r="T134" i="4"/>
  <c r="X134" i="4"/>
  <c r="Y134" i="4"/>
  <c r="Z134" i="4"/>
  <c r="AA134" i="4"/>
  <c r="AD134" i="4"/>
  <c r="AI134" i="4"/>
  <c r="AJ134" i="4"/>
  <c r="AN134" i="4"/>
  <c r="AO134" i="4"/>
  <c r="AP134" i="4"/>
  <c r="AQ134" i="4"/>
  <c r="AT134" i="4"/>
  <c r="AY134" i="4"/>
  <c r="AZ134" i="4"/>
  <c r="BB134" i="4"/>
  <c r="BC134" i="4"/>
  <c r="BD134" i="4"/>
  <c r="BE134" i="4"/>
  <c r="A135" i="4"/>
  <c r="B135" i="4" s="1"/>
  <c r="E135" i="4"/>
  <c r="BB135" i="4"/>
  <c r="BC135" i="4"/>
  <c r="A136" i="4"/>
  <c r="C136" i="4" s="1"/>
  <c r="I136" i="4" s="1"/>
  <c r="B136" i="4"/>
  <c r="F136" i="4"/>
  <c r="G136" i="4"/>
  <c r="H136" i="4"/>
  <c r="L136" i="4"/>
  <c r="V136" i="4"/>
  <c r="W136" i="4"/>
  <c r="X136" i="4"/>
  <c r="Y136" i="4"/>
  <c r="AB136" i="4"/>
  <c r="AL136" i="4"/>
  <c r="AM136" i="4"/>
  <c r="AN136" i="4"/>
  <c r="AO136" i="4"/>
  <c r="AR136" i="4"/>
  <c r="BB136" i="4"/>
  <c r="BC136" i="4"/>
  <c r="BD136" i="4"/>
  <c r="BE136" i="4"/>
  <c r="A137" i="4"/>
  <c r="D137" i="4" s="1"/>
  <c r="B137" i="4"/>
  <c r="C137" i="4"/>
  <c r="N137" i="4" s="1"/>
  <c r="F137" i="4"/>
  <c r="M137" i="4"/>
  <c r="P137" i="4"/>
  <c r="AV137" i="4"/>
  <c r="AY137" i="4"/>
  <c r="BB137" i="4"/>
  <c r="BC137" i="4"/>
  <c r="BD137" i="4"/>
  <c r="BE137" i="4"/>
  <c r="A138" i="4"/>
  <c r="B138" i="4" s="1"/>
  <c r="D138" i="4"/>
  <c r="E138" i="4"/>
  <c r="F138" i="4"/>
  <c r="BB138" i="4"/>
  <c r="BC138" i="4"/>
  <c r="BD138" i="4"/>
  <c r="BE138" i="4"/>
  <c r="A139" i="4"/>
  <c r="BB139" i="4"/>
  <c r="BC139" i="4"/>
  <c r="A140" i="4"/>
  <c r="B140" i="4"/>
  <c r="C140" i="4"/>
  <c r="D140" i="4"/>
  <c r="E140" i="4"/>
  <c r="F140" i="4"/>
  <c r="BB140" i="4"/>
  <c r="BC140" i="4"/>
  <c r="BD140" i="4"/>
  <c r="BE140" i="4"/>
  <c r="A141" i="4"/>
  <c r="C141" i="4" s="1"/>
  <c r="AJ141" i="4" s="1"/>
  <c r="B141" i="4"/>
  <c r="D141" i="4"/>
  <c r="E141" i="4"/>
  <c r="F141" i="4"/>
  <c r="I141" i="4"/>
  <c r="AB141" i="4"/>
  <c r="AE141" i="4"/>
  <c r="AK141" i="4"/>
  <c r="AQ141" i="4"/>
  <c r="BB141" i="4"/>
  <c r="BC141" i="4"/>
  <c r="BE141" i="4"/>
  <c r="A142" i="4"/>
  <c r="B142" i="4" s="1"/>
  <c r="C142" i="4"/>
  <c r="AR142" i="4" s="1"/>
  <c r="F142" i="4"/>
  <c r="L142" i="4"/>
  <c r="R142" i="4"/>
  <c r="AQ142" i="4"/>
  <c r="AW142" i="4"/>
  <c r="BB142" i="4"/>
  <c r="BC142" i="4"/>
  <c r="A143" i="4"/>
  <c r="F143" i="4" s="1"/>
  <c r="B143" i="4"/>
  <c r="C143" i="4"/>
  <c r="I143" i="4" s="1"/>
  <c r="D143" i="4"/>
  <c r="E143" i="4"/>
  <c r="G143" i="4"/>
  <c r="H143" i="4"/>
  <c r="J143" i="4"/>
  <c r="M143" i="4"/>
  <c r="R143" i="4"/>
  <c r="S143" i="4"/>
  <c r="W143" i="4"/>
  <c r="X143" i="4"/>
  <c r="Y143" i="4"/>
  <c r="AC143" i="4"/>
  <c r="AH143" i="4"/>
  <c r="AI143" i="4"/>
  <c r="AM143" i="4"/>
  <c r="AN143" i="4"/>
  <c r="AO143" i="4"/>
  <c r="AP143" i="4"/>
  <c r="AX143" i="4"/>
  <c r="AY143" i="4"/>
  <c r="BB143" i="4"/>
  <c r="BC143" i="4"/>
  <c r="BD143" i="4"/>
  <c r="BE143" i="4"/>
  <c r="A144" i="4"/>
  <c r="BE144" i="4" s="1"/>
  <c r="BB144" i="4"/>
  <c r="BC144" i="4"/>
  <c r="A145" i="4"/>
  <c r="E145" i="4" s="1"/>
  <c r="BB145" i="4"/>
  <c r="BC145" i="4"/>
  <c r="A146" i="4"/>
  <c r="B146" i="4"/>
  <c r="BB146" i="4"/>
  <c r="BC146" i="4"/>
  <c r="BD146" i="4"/>
  <c r="BE146" i="4"/>
  <c r="A147" i="4"/>
  <c r="B147" i="4" s="1"/>
  <c r="C147" i="4"/>
  <c r="AE147" i="4" s="1"/>
  <c r="D147" i="4"/>
  <c r="E147" i="4"/>
  <c r="F147" i="4"/>
  <c r="I147" i="4"/>
  <c r="Y147" i="4"/>
  <c r="AD147" i="4"/>
  <c r="AF147" i="4"/>
  <c r="AK147" i="4"/>
  <c r="BA147" i="4"/>
  <c r="BB147" i="4"/>
  <c r="BC147" i="4"/>
  <c r="BD147" i="4"/>
  <c r="BE147" i="4"/>
  <c r="A148" i="4"/>
  <c r="BE148" i="4" s="1"/>
  <c r="B148" i="4"/>
  <c r="C148" i="4"/>
  <c r="M148" i="4" s="1"/>
  <c r="D148" i="4"/>
  <c r="E148" i="4"/>
  <c r="F148" i="4"/>
  <c r="G148" i="4"/>
  <c r="J148" i="4"/>
  <c r="K148" i="4"/>
  <c r="L148" i="4"/>
  <c r="N148" i="4"/>
  <c r="O148" i="4"/>
  <c r="P148" i="4"/>
  <c r="S148" i="4"/>
  <c r="U148" i="4"/>
  <c r="V148" i="4"/>
  <c r="W148" i="4"/>
  <c r="Z148" i="4"/>
  <c r="AA148" i="4"/>
  <c r="AB148" i="4"/>
  <c r="AC148" i="4"/>
  <c r="AD148" i="4"/>
  <c r="AE148" i="4"/>
  <c r="AF148" i="4"/>
  <c r="AI148" i="4"/>
  <c r="AK148" i="4"/>
  <c r="AL148" i="4"/>
  <c r="AM148" i="4"/>
  <c r="AP148" i="4"/>
  <c r="AQ148" i="4"/>
  <c r="AR148" i="4"/>
  <c r="AS148" i="4"/>
  <c r="AT148" i="4"/>
  <c r="AU148" i="4"/>
  <c r="AV148" i="4"/>
  <c r="AY148" i="4"/>
  <c r="BA148" i="4"/>
  <c r="BB148" i="4"/>
  <c r="BC148" i="4"/>
  <c r="BD148" i="4"/>
  <c r="A149" i="4"/>
  <c r="B149" i="4" s="1"/>
  <c r="C149" i="4"/>
  <c r="AC149" i="4" s="1"/>
  <c r="D149" i="4"/>
  <c r="F149" i="4"/>
  <c r="L149" i="4"/>
  <c r="AD149" i="4"/>
  <c r="AI149" i="4"/>
  <c r="AX149" i="4"/>
  <c r="BA149" i="4"/>
  <c r="BB149" i="4"/>
  <c r="BC149" i="4"/>
  <c r="A150" i="4"/>
  <c r="BB150" i="4"/>
  <c r="BC150" i="4"/>
  <c r="AC24" i="4" l="1"/>
  <c r="Z24" i="4"/>
  <c r="J24" i="4"/>
  <c r="AB24" i="4"/>
  <c r="AE24" i="4"/>
  <c r="AK24" i="4"/>
  <c r="AU24" i="4"/>
  <c r="AV24" i="4"/>
  <c r="AY24" i="4"/>
  <c r="AN34" i="4"/>
  <c r="C31" i="4"/>
  <c r="F30" i="4"/>
  <c r="C29" i="4"/>
  <c r="BD25" i="4"/>
  <c r="BD21" i="4"/>
  <c r="B16" i="4"/>
  <c r="AK11" i="4"/>
  <c r="D6" i="4"/>
  <c r="AH34" i="4"/>
  <c r="B31" i="4"/>
  <c r="E30" i="4"/>
  <c r="BD27" i="4"/>
  <c r="AJ11" i="4"/>
  <c r="B6" i="4"/>
  <c r="AE34" i="4"/>
  <c r="D30" i="4"/>
  <c r="AS17" i="4"/>
  <c r="BD12" i="4"/>
  <c r="AI11" i="4"/>
  <c r="X34" i="4"/>
  <c r="C30" i="4"/>
  <c r="BD28" i="4"/>
  <c r="R17" i="4"/>
  <c r="F12" i="4"/>
  <c r="AE11" i="4"/>
  <c r="BD5" i="4"/>
  <c r="O34" i="4"/>
  <c r="B17" i="4"/>
  <c r="B12" i="4"/>
  <c r="X11" i="4"/>
  <c r="F24" i="4"/>
  <c r="F23" i="4"/>
  <c r="S11" i="4"/>
  <c r="C8" i="4"/>
  <c r="S8" i="4" s="1"/>
  <c r="F27" i="4"/>
  <c r="E24" i="4"/>
  <c r="E23" i="4"/>
  <c r="BD19" i="4"/>
  <c r="D19" i="4"/>
  <c r="F14" i="4"/>
  <c r="O11" i="4"/>
  <c r="B8" i="4"/>
  <c r="C27" i="4"/>
  <c r="F25" i="4"/>
  <c r="C23" i="4"/>
  <c r="C19" i="4"/>
  <c r="AX16" i="4"/>
  <c r="D14" i="4"/>
  <c r="BA11" i="4"/>
  <c r="H11" i="4"/>
  <c r="F7" i="4"/>
  <c r="F4" i="4"/>
  <c r="D25" i="4"/>
  <c r="F18" i="4"/>
  <c r="AZ11" i="4"/>
  <c r="F11" i="4"/>
  <c r="BD7" i="4"/>
  <c r="E7" i="4"/>
  <c r="E4" i="4"/>
  <c r="F28" i="4"/>
  <c r="C25" i="4"/>
  <c r="BD22" i="4"/>
  <c r="E18" i="4"/>
  <c r="AY11" i="4"/>
  <c r="C7" i="4"/>
  <c r="BD34" i="4"/>
  <c r="C28" i="4"/>
  <c r="BD23" i="4"/>
  <c r="BD18" i="4"/>
  <c r="C18" i="4"/>
  <c r="AI13" i="4"/>
  <c r="F31" i="4"/>
  <c r="E29" i="4"/>
  <c r="B28" i="4"/>
  <c r="E16" i="4"/>
  <c r="AM11" i="4"/>
  <c r="I140" i="4"/>
  <c r="Y140" i="4"/>
  <c r="AO140" i="4"/>
  <c r="J140" i="4"/>
  <c r="Z140" i="4"/>
  <c r="AP140" i="4"/>
  <c r="K140" i="4"/>
  <c r="AA140" i="4"/>
  <c r="AQ140" i="4"/>
  <c r="L140" i="4"/>
  <c r="AB140" i="4"/>
  <c r="AR140" i="4"/>
  <c r="M140" i="4"/>
  <c r="AC140" i="4"/>
  <c r="O140" i="4"/>
  <c r="AE140" i="4"/>
  <c r="AU140" i="4"/>
  <c r="P140" i="4"/>
  <c r="AF140" i="4"/>
  <c r="AV140" i="4"/>
  <c r="Q140" i="4"/>
  <c r="AG140" i="4"/>
  <c r="AW140" i="4"/>
  <c r="V140" i="4"/>
  <c r="AL140" i="4"/>
  <c r="G140" i="4"/>
  <c r="W140" i="4"/>
  <c r="AM140" i="4"/>
  <c r="AH149" i="4"/>
  <c r="J149" i="4"/>
  <c r="AJ147" i="4"/>
  <c r="H147" i="4"/>
  <c r="AY142" i="4"/>
  <c r="Q142" i="4"/>
  <c r="AP141" i="4"/>
  <c r="AK140" i="4"/>
  <c r="O137" i="4"/>
  <c r="B130" i="4"/>
  <c r="C130" i="4"/>
  <c r="D130" i="4"/>
  <c r="E130" i="4"/>
  <c r="F130" i="4"/>
  <c r="BD130" i="4"/>
  <c r="BE130" i="4"/>
  <c r="AG149" i="4"/>
  <c r="G149" i="4"/>
  <c r="AI147" i="4"/>
  <c r="G147" i="4"/>
  <c r="AX142" i="4"/>
  <c r="P142" i="4"/>
  <c r="AO141" i="4"/>
  <c r="AJ140" i="4"/>
  <c r="H133" i="4"/>
  <c r="X133" i="4"/>
  <c r="AN133" i="4"/>
  <c r="I133" i="4"/>
  <c r="Y133" i="4"/>
  <c r="AO133" i="4"/>
  <c r="J133" i="4"/>
  <c r="Z133" i="4"/>
  <c r="AP133" i="4"/>
  <c r="K133" i="4"/>
  <c r="AA133" i="4"/>
  <c r="AQ133" i="4"/>
  <c r="L133" i="4"/>
  <c r="AB133" i="4"/>
  <c r="AR133" i="4"/>
  <c r="M133" i="4"/>
  <c r="AC133" i="4"/>
  <c r="AS133" i="4"/>
  <c r="N133" i="4"/>
  <c r="AD133" i="4"/>
  <c r="AT133" i="4"/>
  <c r="O133" i="4"/>
  <c r="AE133" i="4"/>
  <c r="AU133" i="4"/>
  <c r="P133" i="4"/>
  <c r="AF133" i="4"/>
  <c r="AV133" i="4"/>
  <c r="Q133" i="4"/>
  <c r="AG133" i="4"/>
  <c r="AW133" i="4"/>
  <c r="R133" i="4"/>
  <c r="AH133" i="4"/>
  <c r="AX133" i="4"/>
  <c r="T133" i="4"/>
  <c r="AJ133" i="4"/>
  <c r="AZ133" i="4"/>
  <c r="U133" i="4"/>
  <c r="AK133" i="4"/>
  <c r="BA133" i="4"/>
  <c r="V133" i="4"/>
  <c r="AL133" i="4"/>
  <c r="E127" i="4"/>
  <c r="B127" i="4"/>
  <c r="C127" i="4"/>
  <c r="D127" i="4"/>
  <c r="BD127" i="4"/>
  <c r="F127" i="4"/>
  <c r="BE127" i="4"/>
  <c r="B150" i="4"/>
  <c r="F150" i="4"/>
  <c r="AI140" i="4"/>
  <c r="AZ149" i="4"/>
  <c r="E149" i="4"/>
  <c r="F145" i="4"/>
  <c r="AV142" i="4"/>
  <c r="K142" i="4"/>
  <c r="AH140" i="4"/>
  <c r="P141" i="4"/>
  <c r="AF141" i="4"/>
  <c r="AV141" i="4"/>
  <c r="Q141" i="4"/>
  <c r="AG141" i="4"/>
  <c r="AW141" i="4"/>
  <c r="R141" i="4"/>
  <c r="AH141" i="4"/>
  <c r="AX141" i="4"/>
  <c r="S141" i="4"/>
  <c r="AI141" i="4"/>
  <c r="AY141" i="4"/>
  <c r="V141" i="4"/>
  <c r="AL141" i="4"/>
  <c r="G141" i="4"/>
  <c r="W141" i="4"/>
  <c r="AM141" i="4"/>
  <c r="H141" i="4"/>
  <c r="X141" i="4"/>
  <c r="AN141" i="4"/>
  <c r="M141" i="4"/>
  <c r="AC141" i="4"/>
  <c r="AS141" i="4"/>
  <c r="N141" i="4"/>
  <c r="AD141" i="4"/>
  <c r="AT141" i="4"/>
  <c r="AD140" i="4"/>
  <c r="T137" i="4"/>
  <c r="AJ137" i="4"/>
  <c r="AZ137" i="4"/>
  <c r="U137" i="4"/>
  <c r="AK137" i="4"/>
  <c r="BA137" i="4"/>
  <c r="V137" i="4"/>
  <c r="AL137" i="4"/>
  <c r="G137" i="4"/>
  <c r="W137" i="4"/>
  <c r="AM137" i="4"/>
  <c r="H137" i="4"/>
  <c r="X137" i="4"/>
  <c r="AN137" i="4"/>
  <c r="I137" i="4"/>
  <c r="Y137" i="4"/>
  <c r="AO137" i="4"/>
  <c r="J137" i="4"/>
  <c r="Z137" i="4"/>
  <c r="AP137" i="4"/>
  <c r="K137" i="4"/>
  <c r="AA137" i="4"/>
  <c r="AQ137" i="4"/>
  <c r="L137" i="4"/>
  <c r="AB137" i="4"/>
  <c r="AR137" i="4"/>
  <c r="Q137" i="4"/>
  <c r="AG137" i="4"/>
  <c r="AW137" i="4"/>
  <c r="R137" i="4"/>
  <c r="AH137" i="4"/>
  <c r="AX137" i="4"/>
  <c r="H149" i="4"/>
  <c r="X149" i="4"/>
  <c r="AN149" i="4"/>
  <c r="I149" i="4"/>
  <c r="Y149" i="4"/>
  <c r="AO149" i="4"/>
  <c r="K149" i="4"/>
  <c r="AA149" i="4"/>
  <c r="AQ149" i="4"/>
  <c r="O149" i="4"/>
  <c r="AE149" i="4"/>
  <c r="AU149" i="4"/>
  <c r="P149" i="4"/>
  <c r="AF149" i="4"/>
  <c r="AV149" i="4"/>
  <c r="G142" i="4"/>
  <c r="W142" i="4"/>
  <c r="AM142" i="4"/>
  <c r="H142" i="4"/>
  <c r="X142" i="4"/>
  <c r="AN142" i="4"/>
  <c r="I142" i="4"/>
  <c r="Y142" i="4"/>
  <c r="AO142" i="4"/>
  <c r="J142" i="4"/>
  <c r="Z142" i="4"/>
  <c r="AP142" i="4"/>
  <c r="M142" i="4"/>
  <c r="AC142" i="4"/>
  <c r="AS142" i="4"/>
  <c r="N142" i="4"/>
  <c r="AD142" i="4"/>
  <c r="AT142" i="4"/>
  <c r="O142" i="4"/>
  <c r="AE142" i="4"/>
  <c r="AU142" i="4"/>
  <c r="T142" i="4"/>
  <c r="AJ142" i="4"/>
  <c r="AZ142" i="4"/>
  <c r="U142" i="4"/>
  <c r="AK142" i="4"/>
  <c r="BA142" i="4"/>
  <c r="X140" i="4"/>
  <c r="J147" i="4"/>
  <c r="Z147" i="4"/>
  <c r="AP147" i="4"/>
  <c r="L147" i="4"/>
  <c r="K147" i="4"/>
  <c r="AA147" i="4"/>
  <c r="AQ147" i="4"/>
  <c r="AR147" i="4"/>
  <c r="AB147" i="4"/>
  <c r="M147" i="4"/>
  <c r="AC147" i="4"/>
  <c r="AS147" i="4"/>
  <c r="Q147" i="4"/>
  <c r="AG147" i="4"/>
  <c r="AW147" i="4"/>
  <c r="R147" i="4"/>
  <c r="AH147" i="4"/>
  <c r="AX147" i="4"/>
  <c r="B145" i="4"/>
  <c r="C145" i="4"/>
  <c r="D145" i="4"/>
  <c r="BE145" i="4"/>
  <c r="AW149" i="4"/>
  <c r="W149" i="4"/>
  <c r="AZ147" i="4"/>
  <c r="X147" i="4"/>
  <c r="AS143" i="4"/>
  <c r="AL142" i="4"/>
  <c r="AA141" i="4"/>
  <c r="U140" i="4"/>
  <c r="B139" i="4"/>
  <c r="C139" i="4"/>
  <c r="D139" i="4"/>
  <c r="E139" i="4"/>
  <c r="F139" i="4"/>
  <c r="BD139" i="4"/>
  <c r="BE139" i="4"/>
  <c r="AU137" i="4"/>
  <c r="AB149" i="4"/>
  <c r="BD149" i="4"/>
  <c r="BE149" i="4"/>
  <c r="AY147" i="4"/>
  <c r="W147" i="4"/>
  <c r="AI142" i="4"/>
  <c r="BD142" i="4"/>
  <c r="BE142" i="4"/>
  <c r="D142" i="4"/>
  <c r="E142" i="4"/>
  <c r="Z141" i="4"/>
  <c r="T140" i="4"/>
  <c r="AT137" i="4"/>
  <c r="AN140" i="4"/>
  <c r="Z149" i="4"/>
  <c r="BE150" i="4"/>
  <c r="AS149" i="4"/>
  <c r="U149" i="4"/>
  <c r="AV147" i="4"/>
  <c r="V147" i="4"/>
  <c r="C146" i="4"/>
  <c r="E146" i="4"/>
  <c r="D146" i="4"/>
  <c r="F146" i="4"/>
  <c r="AH142" i="4"/>
  <c r="Y141" i="4"/>
  <c r="S140" i="4"/>
  <c r="AS137" i="4"/>
  <c r="K119" i="4"/>
  <c r="AA119" i="4"/>
  <c r="AQ119" i="4"/>
  <c r="L119" i="4"/>
  <c r="AB119" i="4"/>
  <c r="AR119" i="4"/>
  <c r="M119" i="4"/>
  <c r="AC119" i="4"/>
  <c r="AS119" i="4"/>
  <c r="N119" i="4"/>
  <c r="AD119" i="4"/>
  <c r="AT119" i="4"/>
  <c r="R119" i="4"/>
  <c r="AH119" i="4"/>
  <c r="AX119" i="4"/>
  <c r="I119" i="4"/>
  <c r="Y119" i="4"/>
  <c r="AO119" i="4"/>
  <c r="AG119" i="4"/>
  <c r="G119" i="4"/>
  <c r="AI119" i="4"/>
  <c r="H119" i="4"/>
  <c r="AJ119" i="4"/>
  <c r="J119" i="4"/>
  <c r="AK119" i="4"/>
  <c r="O119" i="4"/>
  <c r="AL119" i="4"/>
  <c r="P119" i="4"/>
  <c r="AM119" i="4"/>
  <c r="Q119" i="4"/>
  <c r="AN119" i="4"/>
  <c r="S119" i="4"/>
  <c r="AP119" i="4"/>
  <c r="T119" i="4"/>
  <c r="AU119" i="4"/>
  <c r="U119" i="4"/>
  <c r="AV119" i="4"/>
  <c r="V119" i="4"/>
  <c r="AW119" i="4"/>
  <c r="W119" i="4"/>
  <c r="AY119" i="4"/>
  <c r="X119" i="4"/>
  <c r="AZ119" i="4"/>
  <c r="Z119" i="4"/>
  <c r="BA119" i="4"/>
  <c r="AE119" i="4"/>
  <c r="AU147" i="4"/>
  <c r="U147" i="4"/>
  <c r="BD145" i="4"/>
  <c r="AG142" i="4"/>
  <c r="U141" i="4"/>
  <c r="BA140" i="4"/>
  <c r="R140" i="4"/>
  <c r="AI137" i="4"/>
  <c r="AT149" i="4"/>
  <c r="T147" i="4"/>
  <c r="AF142" i="4"/>
  <c r="T141" i="4"/>
  <c r="AZ140" i="4"/>
  <c r="N140" i="4"/>
  <c r="AF137" i="4"/>
  <c r="AY149" i="4"/>
  <c r="S149" i="4"/>
  <c r="AT147" i="4"/>
  <c r="AM149" i="4"/>
  <c r="R149" i="4"/>
  <c r="AO147" i="4"/>
  <c r="S147" i="4"/>
  <c r="N143" i="4"/>
  <c r="AD143" i="4"/>
  <c r="AT143" i="4"/>
  <c r="AV143" i="4"/>
  <c r="O143" i="4"/>
  <c r="AE143" i="4"/>
  <c r="AU143" i="4"/>
  <c r="P143" i="4"/>
  <c r="AF143" i="4"/>
  <c r="Q143" i="4"/>
  <c r="AG143" i="4"/>
  <c r="AW143" i="4"/>
  <c r="T143" i="4"/>
  <c r="AJ143" i="4"/>
  <c r="AZ143" i="4"/>
  <c r="U143" i="4"/>
  <c r="AK143" i="4"/>
  <c r="BA143" i="4"/>
  <c r="V143" i="4"/>
  <c r="AL143" i="4"/>
  <c r="K143" i="4"/>
  <c r="AA143" i="4"/>
  <c r="AQ143" i="4"/>
  <c r="L143" i="4"/>
  <c r="AB143" i="4"/>
  <c r="AR143" i="4"/>
  <c r="AB142" i="4"/>
  <c r="BA141" i="4"/>
  <c r="O141" i="4"/>
  <c r="AY140" i="4"/>
  <c r="H140" i="4"/>
  <c r="AE137" i="4"/>
  <c r="M136" i="4"/>
  <c r="AC136" i="4"/>
  <c r="AS136" i="4"/>
  <c r="N136" i="4"/>
  <c r="AD136" i="4"/>
  <c r="AT136" i="4"/>
  <c r="O136" i="4"/>
  <c r="AE136" i="4"/>
  <c r="AU136" i="4"/>
  <c r="P136" i="4"/>
  <c r="AF136" i="4"/>
  <c r="AV136" i="4"/>
  <c r="Q136" i="4"/>
  <c r="AG136" i="4"/>
  <c r="AW136" i="4"/>
  <c r="R136" i="4"/>
  <c r="AH136" i="4"/>
  <c r="AX136" i="4"/>
  <c r="S136" i="4"/>
  <c r="AI136" i="4"/>
  <c r="AY136" i="4"/>
  <c r="T136" i="4"/>
  <c r="AJ136" i="4"/>
  <c r="AZ136" i="4"/>
  <c r="U136" i="4"/>
  <c r="AK136" i="4"/>
  <c r="BA136" i="4"/>
  <c r="J136" i="4"/>
  <c r="Z136" i="4"/>
  <c r="AP136" i="4"/>
  <c r="K136" i="4"/>
  <c r="AA136" i="4"/>
  <c r="AQ136" i="4"/>
  <c r="AY133" i="4"/>
  <c r="L128" i="4"/>
  <c r="AB128" i="4"/>
  <c r="AR128" i="4"/>
  <c r="N128" i="4"/>
  <c r="AE128" i="4"/>
  <c r="AV128" i="4"/>
  <c r="O128" i="4"/>
  <c r="AF128" i="4"/>
  <c r="AW128" i="4"/>
  <c r="P128" i="4"/>
  <c r="AG128" i="4"/>
  <c r="AX128" i="4"/>
  <c r="Q128" i="4"/>
  <c r="AH128" i="4"/>
  <c r="AY128" i="4"/>
  <c r="R128" i="4"/>
  <c r="AI128" i="4"/>
  <c r="AZ128" i="4"/>
  <c r="S128" i="4"/>
  <c r="AJ128" i="4"/>
  <c r="BA128" i="4"/>
  <c r="T128" i="4"/>
  <c r="AK128" i="4"/>
  <c r="U128" i="4"/>
  <c r="AL128" i="4"/>
  <c r="V128" i="4"/>
  <c r="AM128" i="4"/>
  <c r="W128" i="4"/>
  <c r="AN128" i="4"/>
  <c r="G128" i="4"/>
  <c r="X128" i="4"/>
  <c r="AO128" i="4"/>
  <c r="H128" i="4"/>
  <c r="Y128" i="4"/>
  <c r="AP128" i="4"/>
  <c r="I128" i="4"/>
  <c r="Z128" i="4"/>
  <c r="AQ128" i="4"/>
  <c r="J128" i="4"/>
  <c r="AA128" i="4"/>
  <c r="AS128" i="4"/>
  <c r="K128" i="4"/>
  <c r="AC128" i="4"/>
  <c r="AT128" i="4"/>
  <c r="V149" i="4"/>
  <c r="AR149" i="4"/>
  <c r="E150" i="4"/>
  <c r="AN147" i="4"/>
  <c r="P147" i="4"/>
  <c r="AA142" i="4"/>
  <c r="AZ141" i="4"/>
  <c r="L141" i="4"/>
  <c r="AX140" i="4"/>
  <c r="AD137" i="4"/>
  <c r="F135" i="4"/>
  <c r="BD135" i="4"/>
  <c r="BE135" i="4"/>
  <c r="C135" i="4"/>
  <c r="D135" i="4"/>
  <c r="AM133" i="4"/>
  <c r="E144" i="4"/>
  <c r="F144" i="4"/>
  <c r="BD144" i="4"/>
  <c r="B144" i="4"/>
  <c r="C144" i="4"/>
  <c r="BD150" i="4"/>
  <c r="AP149" i="4"/>
  <c r="AL149" i="4"/>
  <c r="D150" i="4"/>
  <c r="N149" i="4"/>
  <c r="AM147" i="4"/>
  <c r="V142" i="4"/>
  <c r="AU141" i="4"/>
  <c r="K141" i="4"/>
  <c r="AT140" i="4"/>
  <c r="AC137" i="4"/>
  <c r="T149" i="4"/>
  <c r="Q149" i="4"/>
  <c r="AK149" i="4"/>
  <c r="O147" i="4"/>
  <c r="C150" i="4"/>
  <c r="AJ149" i="4"/>
  <c r="M149" i="4"/>
  <c r="Q148" i="4"/>
  <c r="AG148" i="4"/>
  <c r="AW148" i="4"/>
  <c r="R148" i="4"/>
  <c r="AH148" i="4"/>
  <c r="AX148" i="4"/>
  <c r="T148" i="4"/>
  <c r="AJ148" i="4"/>
  <c r="AZ148" i="4"/>
  <c r="H148" i="4"/>
  <c r="X148" i="4"/>
  <c r="AN148" i="4"/>
  <c r="I148" i="4"/>
  <c r="Y148" i="4"/>
  <c r="AO148" i="4"/>
  <c r="AL147" i="4"/>
  <c r="N147" i="4"/>
  <c r="D144" i="4"/>
  <c r="Z143" i="4"/>
  <c r="S142" i="4"/>
  <c r="AR141" i="4"/>
  <c r="J141" i="4"/>
  <c r="AS140" i="4"/>
  <c r="S137" i="4"/>
  <c r="W133" i="4"/>
  <c r="AS134" i="4"/>
  <c r="AC134" i="4"/>
  <c r="M134" i="4"/>
  <c r="F133" i="4"/>
  <c r="AN131" i="4"/>
  <c r="X131" i="4"/>
  <c r="H131" i="4"/>
  <c r="BE129" i="4"/>
  <c r="AN129" i="4"/>
  <c r="W129" i="4"/>
  <c r="F129" i="4"/>
  <c r="BE126" i="4"/>
  <c r="AN126" i="4"/>
  <c r="W126" i="4"/>
  <c r="F126" i="4"/>
  <c r="AU125" i="4"/>
  <c r="AC125" i="4"/>
  <c r="I125" i="4"/>
  <c r="AS124" i="4"/>
  <c r="Z124" i="4"/>
  <c r="G124" i="4"/>
  <c r="BD123" i="4"/>
  <c r="BE123" i="4"/>
  <c r="D119" i="4"/>
  <c r="BE116" i="4"/>
  <c r="F116" i="4"/>
  <c r="B116" i="4"/>
  <c r="C116" i="4"/>
  <c r="D116" i="4"/>
  <c r="AR134" i="4"/>
  <c r="AB134" i="4"/>
  <c r="L134" i="4"/>
  <c r="E133" i="4"/>
  <c r="AD132" i="4"/>
  <c r="N132" i="4"/>
  <c r="AM131" i="4"/>
  <c r="W131" i="4"/>
  <c r="G131" i="4"/>
  <c r="BD129" i="4"/>
  <c r="AM129" i="4"/>
  <c r="E129" i="4"/>
  <c r="BD126" i="4"/>
  <c r="AM126" i="4"/>
  <c r="V126" i="4"/>
  <c r="E126" i="4"/>
  <c r="AT125" i="4"/>
  <c r="AA125" i="4"/>
  <c r="AR124" i="4"/>
  <c r="Y124" i="4"/>
  <c r="D133" i="4"/>
  <c r="AL131" i="4"/>
  <c r="V131" i="4"/>
  <c r="AL126" i="4"/>
  <c r="D126" i="4"/>
  <c r="AQ124" i="4"/>
  <c r="B119" i="4"/>
  <c r="BE119" i="4"/>
  <c r="N126" i="4"/>
  <c r="AD126" i="4"/>
  <c r="AT126" i="4"/>
  <c r="O124" i="4"/>
  <c r="AE124" i="4"/>
  <c r="AU124" i="4"/>
  <c r="P124" i="4"/>
  <c r="AF124" i="4"/>
  <c r="AV124" i="4"/>
  <c r="U124" i="4"/>
  <c r="AK124" i="4"/>
  <c r="BA124" i="4"/>
  <c r="R115" i="4"/>
  <c r="AH115" i="4"/>
  <c r="AX115" i="4"/>
  <c r="U115" i="4"/>
  <c r="AK115" i="4"/>
  <c r="BA115" i="4"/>
  <c r="I115" i="4"/>
  <c r="AA115" i="4"/>
  <c r="AS115" i="4"/>
  <c r="J115" i="4"/>
  <c r="AB115" i="4"/>
  <c r="AT115" i="4"/>
  <c r="K115" i="4"/>
  <c r="AC115" i="4"/>
  <c r="AU115" i="4"/>
  <c r="L115" i="4"/>
  <c r="AD115" i="4"/>
  <c r="AV115" i="4"/>
  <c r="N115" i="4"/>
  <c r="AF115" i="4"/>
  <c r="AY115" i="4"/>
  <c r="O115" i="4"/>
  <c r="AG115" i="4"/>
  <c r="AZ115" i="4"/>
  <c r="P115" i="4"/>
  <c r="AI115" i="4"/>
  <c r="T115" i="4"/>
  <c r="AM115" i="4"/>
  <c r="W115" i="4"/>
  <c r="AO115" i="4"/>
  <c r="X115" i="4"/>
  <c r="AP115" i="4"/>
  <c r="G115" i="4"/>
  <c r="Y115" i="4"/>
  <c r="AQ115" i="4"/>
  <c r="B133" i="4"/>
  <c r="B133" i="22" s="1"/>
  <c r="AZ131" i="4"/>
  <c r="AJ131" i="4"/>
  <c r="T131" i="4"/>
  <c r="S129" i="4"/>
  <c r="AI129" i="4"/>
  <c r="AY129" i="4"/>
  <c r="BA126" i="4"/>
  <c r="AJ126" i="4"/>
  <c r="S126" i="4"/>
  <c r="V125" i="4"/>
  <c r="AL125" i="4"/>
  <c r="G125" i="4"/>
  <c r="W125" i="4"/>
  <c r="AM125" i="4"/>
  <c r="L125" i="4"/>
  <c r="AB125" i="4"/>
  <c r="AO124" i="4"/>
  <c r="V124" i="4"/>
  <c r="AZ126" i="4"/>
  <c r="AI126" i="4"/>
  <c r="R126" i="4"/>
  <c r="AN124" i="4"/>
  <c r="T124" i="4"/>
  <c r="AW115" i="4"/>
  <c r="BD141" i="4"/>
  <c r="C138" i="4"/>
  <c r="E136" i="4"/>
  <c r="AM134" i="4"/>
  <c r="W134" i="4"/>
  <c r="G134" i="4"/>
  <c r="AO132" i="4"/>
  <c r="Y132" i="4"/>
  <c r="I132" i="4"/>
  <c r="AX131" i="4"/>
  <c r="AH131" i="4"/>
  <c r="R131" i="4"/>
  <c r="AX129" i="4"/>
  <c r="AG129" i="4"/>
  <c r="P129" i="4"/>
  <c r="BD128" i="4"/>
  <c r="E128" i="4"/>
  <c r="AY126" i="4"/>
  <c r="AH126" i="4"/>
  <c r="Q126" i="4"/>
  <c r="AO125" i="4"/>
  <c r="T125" i="4"/>
  <c r="AM124" i="4"/>
  <c r="S124" i="4"/>
  <c r="E121" i="4"/>
  <c r="AR115" i="4"/>
  <c r="Q110" i="4"/>
  <c r="D136" i="4"/>
  <c r="AL134" i="4"/>
  <c r="V134" i="4"/>
  <c r="F134" i="4"/>
  <c r="AN132" i="4"/>
  <c r="X132" i="4"/>
  <c r="H132" i="4"/>
  <c r="AW131" i="4"/>
  <c r="AG131" i="4"/>
  <c r="Q131" i="4"/>
  <c r="AW129" i="4"/>
  <c r="AF129" i="4"/>
  <c r="O129" i="4"/>
  <c r="D128" i="4"/>
  <c r="AX126" i="4"/>
  <c r="AG126" i="4"/>
  <c r="P126" i="4"/>
  <c r="AN125" i="4"/>
  <c r="S125" i="4"/>
  <c r="AL124" i="4"/>
  <c r="R124" i="4"/>
  <c r="D121" i="4"/>
  <c r="AN115" i="4"/>
  <c r="N110" i="4"/>
  <c r="BA134" i="4"/>
  <c r="AK134" i="4"/>
  <c r="U134" i="4"/>
  <c r="E134" i="4"/>
  <c r="W132" i="4"/>
  <c r="G132" i="4"/>
  <c r="AV131" i="4"/>
  <c r="AF131" i="4"/>
  <c r="P131" i="4"/>
  <c r="AV129" i="4"/>
  <c r="AE129" i="4"/>
  <c r="N129" i="4"/>
  <c r="AW126" i="4"/>
  <c r="AF126" i="4"/>
  <c r="O126" i="4"/>
  <c r="AK125" i="4"/>
  <c r="R125" i="4"/>
  <c r="AJ124" i="4"/>
  <c r="Q124" i="4"/>
  <c r="C121" i="4"/>
  <c r="AL115" i="4"/>
  <c r="K114" i="4"/>
  <c r="AA114" i="4"/>
  <c r="AQ114" i="4"/>
  <c r="N114" i="4"/>
  <c r="AD114" i="4"/>
  <c r="AT114" i="4"/>
  <c r="J114" i="4"/>
  <c r="AC114" i="4"/>
  <c r="AV114" i="4"/>
  <c r="L114" i="4"/>
  <c r="AE114" i="4"/>
  <c r="AW114" i="4"/>
  <c r="M114" i="4"/>
  <c r="AF114" i="4"/>
  <c r="AX114" i="4"/>
  <c r="O114" i="4"/>
  <c r="AG114" i="4"/>
  <c r="AY114" i="4"/>
  <c r="Q114" i="4"/>
  <c r="AI114" i="4"/>
  <c r="BA114" i="4"/>
  <c r="R114" i="4"/>
  <c r="AJ114" i="4"/>
  <c r="S114" i="4"/>
  <c r="AK114" i="4"/>
  <c r="V114" i="4"/>
  <c r="AN114" i="4"/>
  <c r="X114" i="4"/>
  <c r="AP114" i="4"/>
  <c r="G114" i="4"/>
  <c r="Y114" i="4"/>
  <c r="AR114" i="4"/>
  <c r="H114" i="4"/>
  <c r="Z114" i="4"/>
  <c r="AS114" i="4"/>
  <c r="V111" i="4"/>
  <c r="AL111" i="4"/>
  <c r="G111" i="4"/>
  <c r="W111" i="4"/>
  <c r="AM111" i="4"/>
  <c r="I111" i="4"/>
  <c r="Y111" i="4"/>
  <c r="AO111" i="4"/>
  <c r="M111" i="4"/>
  <c r="AC111" i="4"/>
  <c r="AS111" i="4"/>
  <c r="N111" i="4"/>
  <c r="AD111" i="4"/>
  <c r="AT111" i="4"/>
  <c r="O111" i="4"/>
  <c r="AJ111" i="4"/>
  <c r="P111" i="4"/>
  <c r="AK111" i="4"/>
  <c r="Q111" i="4"/>
  <c r="AN111" i="4"/>
  <c r="R111" i="4"/>
  <c r="AP111" i="4"/>
  <c r="T111" i="4"/>
  <c r="AR111" i="4"/>
  <c r="U111" i="4"/>
  <c r="AU111" i="4"/>
  <c r="X111" i="4"/>
  <c r="AV111" i="4"/>
  <c r="AB111" i="4"/>
  <c r="AY111" i="4"/>
  <c r="H111" i="4"/>
  <c r="AF111" i="4"/>
  <c r="BA111" i="4"/>
  <c r="J111" i="4"/>
  <c r="AG111" i="4"/>
  <c r="K111" i="4"/>
  <c r="AH111" i="4"/>
  <c r="E89" i="4"/>
  <c r="B89" i="4"/>
  <c r="C89" i="4"/>
  <c r="D89" i="4"/>
  <c r="F89" i="4"/>
  <c r="BD89" i="4"/>
  <c r="BE89" i="4"/>
  <c r="AU131" i="4"/>
  <c r="AE131" i="4"/>
  <c r="O131" i="4"/>
  <c r="AU129" i="4"/>
  <c r="AD129" i="4"/>
  <c r="M129" i="4"/>
  <c r="AV126" i="4"/>
  <c r="AE126" i="4"/>
  <c r="M126" i="4"/>
  <c r="Q125" i="4"/>
  <c r="AI124" i="4"/>
  <c r="N124" i="4"/>
  <c r="AJ115" i="4"/>
  <c r="O110" i="4"/>
  <c r="AE110" i="4"/>
  <c r="AU110" i="4"/>
  <c r="P110" i="4"/>
  <c r="AF110" i="4"/>
  <c r="AV110" i="4"/>
  <c r="R110" i="4"/>
  <c r="AH110" i="4"/>
  <c r="AX110" i="4"/>
  <c r="V110" i="4"/>
  <c r="AL110" i="4"/>
  <c r="G110" i="4"/>
  <c r="W110" i="4"/>
  <c r="AM110" i="4"/>
  <c r="AA110" i="4"/>
  <c r="AY110" i="4"/>
  <c r="AB110" i="4"/>
  <c r="AZ110" i="4"/>
  <c r="H110" i="4"/>
  <c r="AC110" i="4"/>
  <c r="BA110" i="4"/>
  <c r="I110" i="4"/>
  <c r="AD110" i="4"/>
  <c r="K110" i="4"/>
  <c r="AI110" i="4"/>
  <c r="L110" i="4"/>
  <c r="AJ110" i="4"/>
  <c r="M110" i="4"/>
  <c r="AK110" i="4"/>
  <c r="S110" i="4"/>
  <c r="AP110" i="4"/>
  <c r="U110" i="4"/>
  <c r="AR110" i="4"/>
  <c r="X110" i="4"/>
  <c r="AS110" i="4"/>
  <c r="Y110" i="4"/>
  <c r="AT110" i="4"/>
  <c r="AT131" i="4"/>
  <c r="AD131" i="4"/>
  <c r="N131" i="4"/>
  <c r="AT129" i="4"/>
  <c r="AC129" i="4"/>
  <c r="L129" i="4"/>
  <c r="AU126" i="4"/>
  <c r="AC126" i="4"/>
  <c r="L126" i="4"/>
  <c r="BA125" i="4"/>
  <c r="AI125" i="4"/>
  <c r="P125" i="4"/>
  <c r="AH124" i="4"/>
  <c r="M124" i="4"/>
  <c r="AE115" i="4"/>
  <c r="AU114" i="4"/>
  <c r="AX134" i="4"/>
  <c r="AH134" i="4"/>
  <c r="R134" i="4"/>
  <c r="AZ132" i="4"/>
  <c r="AJ132" i="4"/>
  <c r="T132" i="4"/>
  <c r="AS131" i="4"/>
  <c r="AC131" i="4"/>
  <c r="M131" i="4"/>
  <c r="AS129" i="4"/>
  <c r="AB129" i="4"/>
  <c r="K129" i="4"/>
  <c r="AS126" i="4"/>
  <c r="AB126" i="4"/>
  <c r="K126" i="4"/>
  <c r="AZ125" i="4"/>
  <c r="AH125" i="4"/>
  <c r="O125" i="4"/>
  <c r="AZ124" i="4"/>
  <c r="AG124" i="4"/>
  <c r="L124" i="4"/>
  <c r="F123" i="4"/>
  <c r="Z115" i="4"/>
  <c r="AO114" i="4"/>
  <c r="AW134" i="4"/>
  <c r="AG134" i="4"/>
  <c r="Q134" i="4"/>
  <c r="AR131" i="4"/>
  <c r="AB131" i="4"/>
  <c r="L131" i="4"/>
  <c r="AR129" i="4"/>
  <c r="AA129" i="4"/>
  <c r="J129" i="4"/>
  <c r="AR126" i="4"/>
  <c r="AA126" i="4"/>
  <c r="J126" i="4"/>
  <c r="AY125" i="4"/>
  <c r="AG125" i="4"/>
  <c r="N125" i="4"/>
  <c r="AY124" i="4"/>
  <c r="AD124" i="4"/>
  <c r="K124" i="4"/>
  <c r="E123" i="4"/>
  <c r="V115" i="4"/>
  <c r="AM114" i="4"/>
  <c r="AZ111" i="4"/>
  <c r="G102" i="4"/>
  <c r="W102" i="4"/>
  <c r="AM102" i="4"/>
  <c r="H102" i="4"/>
  <c r="X102" i="4"/>
  <c r="AN102" i="4"/>
  <c r="I102" i="4"/>
  <c r="Y102" i="4"/>
  <c r="AO102" i="4"/>
  <c r="J102" i="4"/>
  <c r="Z102" i="4"/>
  <c r="AP102" i="4"/>
  <c r="N102" i="4"/>
  <c r="AD102" i="4"/>
  <c r="AT102" i="4"/>
  <c r="O102" i="4"/>
  <c r="AE102" i="4"/>
  <c r="AU102" i="4"/>
  <c r="T102" i="4"/>
  <c r="AJ102" i="4"/>
  <c r="AZ102" i="4"/>
  <c r="AH102" i="4"/>
  <c r="AI102" i="4"/>
  <c r="K102" i="4"/>
  <c r="AK102" i="4"/>
  <c r="L102" i="4"/>
  <c r="AL102" i="4"/>
  <c r="M102" i="4"/>
  <c r="AQ102" i="4"/>
  <c r="P102" i="4"/>
  <c r="AR102" i="4"/>
  <c r="Q102" i="4"/>
  <c r="AS102" i="4"/>
  <c r="R102" i="4"/>
  <c r="AV102" i="4"/>
  <c r="S102" i="4"/>
  <c r="AW102" i="4"/>
  <c r="U102" i="4"/>
  <c r="AX102" i="4"/>
  <c r="V102" i="4"/>
  <c r="AY102" i="4"/>
  <c r="AA102" i="4"/>
  <c r="BA102" i="4"/>
  <c r="AB102" i="4"/>
  <c r="AC102" i="4"/>
  <c r="AF102" i="4"/>
  <c r="E137" i="4"/>
  <c r="AV134" i="4"/>
  <c r="AF134" i="4"/>
  <c r="P134" i="4"/>
  <c r="BE133" i="4"/>
  <c r="AX132" i="4"/>
  <c r="AH132" i="4"/>
  <c r="R132" i="4"/>
  <c r="AQ131" i="4"/>
  <c r="AA131" i="4"/>
  <c r="K131" i="4"/>
  <c r="AQ129" i="4"/>
  <c r="Z129" i="4"/>
  <c r="I129" i="4"/>
  <c r="AQ126" i="4"/>
  <c r="Z126" i="4"/>
  <c r="I126" i="4"/>
  <c r="AX125" i="4"/>
  <c r="AF125" i="4"/>
  <c r="M125" i="4"/>
  <c r="AX124" i="4"/>
  <c r="AC124" i="4"/>
  <c r="J124" i="4"/>
  <c r="D123" i="4"/>
  <c r="B120" i="4"/>
  <c r="C120" i="4"/>
  <c r="D120" i="4"/>
  <c r="E120" i="4"/>
  <c r="BE120" i="4"/>
  <c r="BD116" i="4"/>
  <c r="S115" i="4"/>
  <c r="AL114" i="4"/>
  <c r="AX111" i="4"/>
  <c r="AU134" i="4"/>
  <c r="AE134" i="4"/>
  <c r="AW132" i="4"/>
  <c r="AG132" i="4"/>
  <c r="AP131" i="4"/>
  <c r="Z131" i="4"/>
  <c r="AP129" i="4"/>
  <c r="Y129" i="4"/>
  <c r="H129" i="4"/>
  <c r="AP126" i="4"/>
  <c r="Y126" i="4"/>
  <c r="H126" i="4"/>
  <c r="AW125" i="4"/>
  <c r="AE125" i="4"/>
  <c r="K125" i="4"/>
  <c r="AW124" i="4"/>
  <c r="AB124" i="4"/>
  <c r="I124" i="4"/>
  <c r="C123" i="4"/>
  <c r="BD119" i="4"/>
  <c r="F119" i="4"/>
  <c r="Q115" i="4"/>
  <c r="AH114" i="4"/>
  <c r="AW111" i="4"/>
  <c r="BD117" i="4"/>
  <c r="AM117" i="4"/>
  <c r="B117" i="4"/>
  <c r="C113" i="4"/>
  <c r="B110" i="4"/>
  <c r="F110" i="4"/>
  <c r="AI109" i="4"/>
  <c r="L109" i="4"/>
  <c r="Q108" i="4"/>
  <c r="AG108" i="4"/>
  <c r="AW108" i="4"/>
  <c r="R108" i="4"/>
  <c r="AH108" i="4"/>
  <c r="AX108" i="4"/>
  <c r="T108" i="4"/>
  <c r="AJ108" i="4"/>
  <c r="AZ108" i="4"/>
  <c r="H108" i="4"/>
  <c r="X108" i="4"/>
  <c r="AN108" i="4"/>
  <c r="I108" i="4"/>
  <c r="Y108" i="4"/>
  <c r="AO108" i="4"/>
  <c r="AM107" i="4"/>
  <c r="P107" i="4"/>
  <c r="AW104" i="4"/>
  <c r="T104" i="4"/>
  <c r="P117" i="4"/>
  <c r="AF117" i="4"/>
  <c r="AV117" i="4"/>
  <c r="S117" i="4"/>
  <c r="AI117" i="4"/>
  <c r="AH109" i="4"/>
  <c r="J109" i="4"/>
  <c r="AL107" i="4"/>
  <c r="O107" i="4"/>
  <c r="AV104" i="4"/>
  <c r="S104" i="4"/>
  <c r="BD102" i="4"/>
  <c r="BE102" i="4"/>
  <c r="D102" i="4"/>
  <c r="P101" i="4"/>
  <c r="AF101" i="4"/>
  <c r="AV101" i="4"/>
  <c r="Q101" i="4"/>
  <c r="AG101" i="4"/>
  <c r="AW101" i="4"/>
  <c r="R101" i="4"/>
  <c r="AH101" i="4"/>
  <c r="AX101" i="4"/>
  <c r="S101" i="4"/>
  <c r="AI101" i="4"/>
  <c r="AY101" i="4"/>
  <c r="V101" i="4"/>
  <c r="G101" i="4"/>
  <c r="W101" i="4"/>
  <c r="AM101" i="4"/>
  <c r="H101" i="4"/>
  <c r="X101" i="4"/>
  <c r="AN101" i="4"/>
  <c r="J101" i="4"/>
  <c r="Z101" i="4"/>
  <c r="M101" i="4"/>
  <c r="AC101" i="4"/>
  <c r="AS101" i="4"/>
  <c r="B99" i="4"/>
  <c r="C99" i="4"/>
  <c r="D99" i="4"/>
  <c r="E99" i="4"/>
  <c r="F99" i="4"/>
  <c r="BD99" i="4"/>
  <c r="BE99" i="4"/>
  <c r="D113" i="4"/>
  <c r="E113" i="4"/>
  <c r="AG109" i="4"/>
  <c r="G109" i="4"/>
  <c r="AK107" i="4"/>
  <c r="N107" i="4"/>
  <c r="AU104" i="4"/>
  <c r="Q104" i="4"/>
  <c r="AD101" i="4"/>
  <c r="C91" i="4"/>
  <c r="B91" i="4"/>
  <c r="BE91" i="4"/>
  <c r="D91" i="4"/>
  <c r="E91" i="4"/>
  <c r="F91" i="4"/>
  <c r="AL88" i="4"/>
  <c r="AZ117" i="4"/>
  <c r="AH117" i="4"/>
  <c r="O117" i="4"/>
  <c r="B115" i="4"/>
  <c r="E115" i="4"/>
  <c r="AZ109" i="4"/>
  <c r="E109" i="4"/>
  <c r="AI107" i="4"/>
  <c r="I107" i="4"/>
  <c r="C106" i="4"/>
  <c r="D106" i="4"/>
  <c r="F106" i="4"/>
  <c r="AQ104" i="4"/>
  <c r="O104" i="4"/>
  <c r="AA101" i="4"/>
  <c r="H109" i="4"/>
  <c r="X109" i="4"/>
  <c r="AN109" i="4"/>
  <c r="I109" i="4"/>
  <c r="Y109" i="4"/>
  <c r="AO109" i="4"/>
  <c r="K109" i="4"/>
  <c r="AA109" i="4"/>
  <c r="AQ109" i="4"/>
  <c r="O109" i="4"/>
  <c r="AE109" i="4"/>
  <c r="AU109" i="4"/>
  <c r="P109" i="4"/>
  <c r="AF109" i="4"/>
  <c r="AV109" i="4"/>
  <c r="AE107" i="4"/>
  <c r="G107" i="4"/>
  <c r="K104" i="4"/>
  <c r="T88" i="4"/>
  <c r="AJ88" i="4"/>
  <c r="AZ88" i="4"/>
  <c r="U88" i="4"/>
  <c r="AK88" i="4"/>
  <c r="BA88" i="4"/>
  <c r="G88" i="4"/>
  <c r="W88" i="4"/>
  <c r="AM88" i="4"/>
  <c r="N88" i="4"/>
  <c r="AD88" i="4"/>
  <c r="AT88" i="4"/>
  <c r="Q88" i="4"/>
  <c r="AN88" i="4"/>
  <c r="R88" i="4"/>
  <c r="AO88" i="4"/>
  <c r="S88" i="4"/>
  <c r="AP88" i="4"/>
  <c r="V88" i="4"/>
  <c r="AQ88" i="4"/>
  <c r="X88" i="4"/>
  <c r="AR88" i="4"/>
  <c r="Y88" i="4"/>
  <c r="AS88" i="4"/>
  <c r="Z88" i="4"/>
  <c r="AU88" i="4"/>
  <c r="AA88" i="4"/>
  <c r="AV88" i="4"/>
  <c r="H88" i="4"/>
  <c r="AB88" i="4"/>
  <c r="AW88" i="4"/>
  <c r="I88" i="4"/>
  <c r="AC88" i="4"/>
  <c r="AX88" i="4"/>
  <c r="J88" i="4"/>
  <c r="AE88" i="4"/>
  <c r="AY88" i="4"/>
  <c r="K88" i="4"/>
  <c r="AF88" i="4"/>
  <c r="L88" i="4"/>
  <c r="AG88" i="4"/>
  <c r="M88" i="4"/>
  <c r="AH88" i="4"/>
  <c r="O88" i="4"/>
  <c r="AI88" i="4"/>
  <c r="I79" i="4"/>
  <c r="Y79" i="4"/>
  <c r="AO79" i="4"/>
  <c r="J79" i="4"/>
  <c r="Z79" i="4"/>
  <c r="AP79" i="4"/>
  <c r="P79" i="4"/>
  <c r="AF79" i="4"/>
  <c r="AV79" i="4"/>
  <c r="N79" i="4"/>
  <c r="AH79" i="4"/>
  <c r="BA79" i="4"/>
  <c r="O79" i="4"/>
  <c r="AI79" i="4"/>
  <c r="Q79" i="4"/>
  <c r="AJ79" i="4"/>
  <c r="R79" i="4"/>
  <c r="AK79" i="4"/>
  <c r="U79" i="4"/>
  <c r="AN79" i="4"/>
  <c r="W79" i="4"/>
  <c r="AR79" i="4"/>
  <c r="AA79" i="4"/>
  <c r="AT79" i="4"/>
  <c r="K79" i="4"/>
  <c r="AD79" i="4"/>
  <c r="AX79" i="4"/>
  <c r="L79" i="4"/>
  <c r="AE79" i="4"/>
  <c r="AY79" i="4"/>
  <c r="AB79" i="4"/>
  <c r="AC79" i="4"/>
  <c r="AG79" i="4"/>
  <c r="AL79" i="4"/>
  <c r="AM79" i="4"/>
  <c r="AQ79" i="4"/>
  <c r="AS79" i="4"/>
  <c r="AU79" i="4"/>
  <c r="AW79" i="4"/>
  <c r="G79" i="4"/>
  <c r="AZ79" i="4"/>
  <c r="H79" i="4"/>
  <c r="M79" i="4"/>
  <c r="S79" i="4"/>
  <c r="T79" i="4"/>
  <c r="V79" i="4"/>
  <c r="W122" i="4"/>
  <c r="G122" i="4"/>
  <c r="AW117" i="4"/>
  <c r="AD117" i="4"/>
  <c r="L117" i="4"/>
  <c r="F111" i="4"/>
  <c r="BE111" i="4"/>
  <c r="AW109" i="4"/>
  <c r="W109" i="4"/>
  <c r="AL108" i="4"/>
  <c r="N108" i="4"/>
  <c r="BA107" i="4"/>
  <c r="AD107" i="4"/>
  <c r="F105" i="4"/>
  <c r="AJ104" i="4"/>
  <c r="J104" i="4"/>
  <c r="AN103" i="4"/>
  <c r="J103" i="4"/>
  <c r="AZ101" i="4"/>
  <c r="T101" i="4"/>
  <c r="AI97" i="4"/>
  <c r="AB96" i="4"/>
  <c r="AC117" i="4"/>
  <c r="K117" i="4"/>
  <c r="BE113" i="4"/>
  <c r="AT109" i="4"/>
  <c r="V109" i="4"/>
  <c r="BD109" i="4"/>
  <c r="BE109" i="4"/>
  <c r="AZ107" i="4"/>
  <c r="AB107" i="4"/>
  <c r="E105" i="4"/>
  <c r="AI104" i="4"/>
  <c r="I104" i="4"/>
  <c r="AU101" i="4"/>
  <c r="O101" i="4"/>
  <c r="AT117" i="4"/>
  <c r="AB117" i="4"/>
  <c r="J117" i="4"/>
  <c r="BD113" i="4"/>
  <c r="AS109" i="4"/>
  <c r="U109" i="4"/>
  <c r="AY107" i="4"/>
  <c r="AT101" i="4"/>
  <c r="N101" i="4"/>
  <c r="J107" i="4"/>
  <c r="Z107" i="4"/>
  <c r="AP107" i="4"/>
  <c r="K107" i="4"/>
  <c r="AA107" i="4"/>
  <c r="AQ107" i="4"/>
  <c r="M107" i="4"/>
  <c r="AC107" i="4"/>
  <c r="AS107" i="4"/>
  <c r="Q107" i="4"/>
  <c r="AG107" i="4"/>
  <c r="AW107" i="4"/>
  <c r="R107" i="4"/>
  <c r="AH107" i="4"/>
  <c r="AX107" i="4"/>
  <c r="C105" i="4"/>
  <c r="D105" i="4"/>
  <c r="U104" i="4"/>
  <c r="AK104" i="4"/>
  <c r="BA104" i="4"/>
  <c r="V104" i="4"/>
  <c r="AL104" i="4"/>
  <c r="G104" i="4"/>
  <c r="W104" i="4"/>
  <c r="AM104" i="4"/>
  <c r="H104" i="4"/>
  <c r="X104" i="4"/>
  <c r="AN104" i="4"/>
  <c r="L104" i="4"/>
  <c r="AB104" i="4"/>
  <c r="AR104" i="4"/>
  <c r="M104" i="4"/>
  <c r="AC104" i="4"/>
  <c r="AS104" i="4"/>
  <c r="R104" i="4"/>
  <c r="AH104" i="4"/>
  <c r="AX104" i="4"/>
  <c r="D118" i="4"/>
  <c r="AR117" i="4"/>
  <c r="Z117" i="4"/>
  <c r="H117" i="4"/>
  <c r="E112" i="4"/>
  <c r="AP109" i="4"/>
  <c r="S109" i="4"/>
  <c r="AE108" i="4"/>
  <c r="J108" i="4"/>
  <c r="AU107" i="4"/>
  <c r="W107" i="4"/>
  <c r="AE104" i="4"/>
  <c r="E104" i="4"/>
  <c r="F104" i="4"/>
  <c r="BD104" i="4"/>
  <c r="B104" i="4"/>
  <c r="AH103" i="4"/>
  <c r="AQ101" i="4"/>
  <c r="K101" i="4"/>
  <c r="F95" i="4"/>
  <c r="BD95" i="4"/>
  <c r="BE95" i="4"/>
  <c r="B95" i="4"/>
  <c r="C95" i="4"/>
  <c r="D95" i="4"/>
  <c r="H84" i="4"/>
  <c r="X84" i="4"/>
  <c r="AN84" i="4"/>
  <c r="I84" i="4"/>
  <c r="Y84" i="4"/>
  <c r="AO84" i="4"/>
  <c r="K84" i="4"/>
  <c r="AA84" i="4"/>
  <c r="AQ84" i="4"/>
  <c r="R84" i="4"/>
  <c r="AH84" i="4"/>
  <c r="AX84" i="4"/>
  <c r="O84" i="4"/>
  <c r="AJ84" i="4"/>
  <c r="P84" i="4"/>
  <c r="AK84" i="4"/>
  <c r="Q84" i="4"/>
  <c r="AL84" i="4"/>
  <c r="S84" i="4"/>
  <c r="AM84" i="4"/>
  <c r="T84" i="4"/>
  <c r="AP84" i="4"/>
  <c r="U84" i="4"/>
  <c r="AR84" i="4"/>
  <c r="V84" i="4"/>
  <c r="AS84" i="4"/>
  <c r="W84" i="4"/>
  <c r="AT84" i="4"/>
  <c r="Z84" i="4"/>
  <c r="AU84" i="4"/>
  <c r="AB84" i="4"/>
  <c r="AV84" i="4"/>
  <c r="AC84" i="4"/>
  <c r="AW84" i="4"/>
  <c r="G84" i="4"/>
  <c r="AD84" i="4"/>
  <c r="AY84" i="4"/>
  <c r="J84" i="4"/>
  <c r="AE84" i="4"/>
  <c r="AZ84" i="4"/>
  <c r="L84" i="4"/>
  <c r="AF84" i="4"/>
  <c r="BA84" i="4"/>
  <c r="M84" i="4"/>
  <c r="AG84" i="4"/>
  <c r="AX122" i="4"/>
  <c r="AH122" i="4"/>
  <c r="R122" i="4"/>
  <c r="C118" i="4"/>
  <c r="AQ117" i="4"/>
  <c r="Y117" i="4"/>
  <c r="G117" i="4"/>
  <c r="C112" i="4"/>
  <c r="AM109" i="4"/>
  <c r="R109" i="4"/>
  <c r="AD108" i="4"/>
  <c r="G108" i="4"/>
  <c r="AT107" i="4"/>
  <c r="V107" i="4"/>
  <c r="AD104" i="4"/>
  <c r="AC103" i="4"/>
  <c r="AP101" i="4"/>
  <c r="I101" i="4"/>
  <c r="AG122" i="4"/>
  <c r="AP117" i="4"/>
  <c r="X117" i="4"/>
  <c r="F117" i="4"/>
  <c r="B112" i="4"/>
  <c r="E110" i="4"/>
  <c r="AL109" i="4"/>
  <c r="Q109" i="4"/>
  <c r="BA108" i="4"/>
  <c r="AC108" i="4"/>
  <c r="AR107" i="4"/>
  <c r="U107" i="4"/>
  <c r="BE106" i="4"/>
  <c r="AA104" i="4"/>
  <c r="F102" i="4"/>
  <c r="AO101" i="4"/>
  <c r="T97" i="4"/>
  <c r="AJ97" i="4"/>
  <c r="AZ97" i="4"/>
  <c r="U97" i="4"/>
  <c r="AK97" i="4"/>
  <c r="BA97" i="4"/>
  <c r="V97" i="4"/>
  <c r="AL97" i="4"/>
  <c r="G97" i="4"/>
  <c r="W97" i="4"/>
  <c r="AM97" i="4"/>
  <c r="H97" i="4"/>
  <c r="X97" i="4"/>
  <c r="AN97" i="4"/>
  <c r="I97" i="4"/>
  <c r="Y97" i="4"/>
  <c r="AO97" i="4"/>
  <c r="J97" i="4"/>
  <c r="Z97" i="4"/>
  <c r="AP97" i="4"/>
  <c r="K97" i="4"/>
  <c r="AA97" i="4"/>
  <c r="AQ97" i="4"/>
  <c r="L97" i="4"/>
  <c r="AB97" i="4"/>
  <c r="AR97" i="4"/>
  <c r="N97" i="4"/>
  <c r="AD97" i="4"/>
  <c r="AT97" i="4"/>
  <c r="P97" i="4"/>
  <c r="AF97" i="4"/>
  <c r="AV97" i="4"/>
  <c r="Q97" i="4"/>
  <c r="AG97" i="4"/>
  <c r="AW97" i="4"/>
  <c r="R97" i="4"/>
  <c r="AH97" i="4"/>
  <c r="AX97" i="4"/>
  <c r="AO117" i="4"/>
  <c r="W117" i="4"/>
  <c r="E117" i="4"/>
  <c r="D110" i="4"/>
  <c r="AK109" i="4"/>
  <c r="N109" i="4"/>
  <c r="AY108" i="4"/>
  <c r="AB108" i="4"/>
  <c r="AO107" i="4"/>
  <c r="T107" i="4"/>
  <c r="BD106" i="4"/>
  <c r="AZ104" i="4"/>
  <c r="Z104" i="4"/>
  <c r="N103" i="4"/>
  <c r="AD103" i="4"/>
  <c r="AT103" i="4"/>
  <c r="O103" i="4"/>
  <c r="AE103" i="4"/>
  <c r="AU103" i="4"/>
  <c r="P103" i="4"/>
  <c r="AF103" i="4"/>
  <c r="AV103" i="4"/>
  <c r="Q103" i="4"/>
  <c r="AG103" i="4"/>
  <c r="AW103" i="4"/>
  <c r="U103" i="4"/>
  <c r="AK103" i="4"/>
  <c r="BA103" i="4"/>
  <c r="V103" i="4"/>
  <c r="AL103" i="4"/>
  <c r="K103" i="4"/>
  <c r="AA103" i="4"/>
  <c r="AQ103" i="4"/>
  <c r="E102" i="4"/>
  <c r="AL101" i="4"/>
  <c r="M96" i="4"/>
  <c r="AC96" i="4"/>
  <c r="AS96" i="4"/>
  <c r="N96" i="4"/>
  <c r="AD96" i="4"/>
  <c r="AT96" i="4"/>
  <c r="O96" i="4"/>
  <c r="AE96" i="4"/>
  <c r="AU96" i="4"/>
  <c r="P96" i="4"/>
  <c r="AF96" i="4"/>
  <c r="AV96" i="4"/>
  <c r="Q96" i="4"/>
  <c r="AG96" i="4"/>
  <c r="AW96" i="4"/>
  <c r="R96" i="4"/>
  <c r="AH96" i="4"/>
  <c r="AX96" i="4"/>
  <c r="S96" i="4"/>
  <c r="AI96" i="4"/>
  <c r="AY96" i="4"/>
  <c r="T96" i="4"/>
  <c r="AJ96" i="4"/>
  <c r="AZ96" i="4"/>
  <c r="U96" i="4"/>
  <c r="AK96" i="4"/>
  <c r="BA96" i="4"/>
  <c r="G96" i="4"/>
  <c r="W96" i="4"/>
  <c r="AM96" i="4"/>
  <c r="I96" i="4"/>
  <c r="Y96" i="4"/>
  <c r="AO96" i="4"/>
  <c r="J96" i="4"/>
  <c r="Z96" i="4"/>
  <c r="AP96" i="4"/>
  <c r="K96" i="4"/>
  <c r="AA96" i="4"/>
  <c r="AQ96" i="4"/>
  <c r="BD91" i="4"/>
  <c r="AR94" i="4"/>
  <c r="AA94" i="4"/>
  <c r="I94" i="4"/>
  <c r="C90" i="4"/>
  <c r="E90" i="4"/>
  <c r="AZ87" i="4"/>
  <c r="AE87" i="4"/>
  <c r="I87" i="4"/>
  <c r="D86" i="4"/>
  <c r="AL100" i="4"/>
  <c r="V100" i="4"/>
  <c r="BD98" i="4"/>
  <c r="AQ94" i="4"/>
  <c r="Z94" i="4"/>
  <c r="G94" i="4"/>
  <c r="AC93" i="4"/>
  <c r="K93" i="4"/>
  <c r="BD90" i="4"/>
  <c r="BD88" i="4"/>
  <c r="AY87" i="4"/>
  <c r="AB87" i="4"/>
  <c r="H87" i="4"/>
  <c r="C86" i="4"/>
  <c r="V82" i="4"/>
  <c r="AP94" i="4"/>
  <c r="Y94" i="4"/>
  <c r="AX87" i="4"/>
  <c r="AA87" i="4"/>
  <c r="T82" i="4"/>
  <c r="F81" i="4"/>
  <c r="F86" i="4"/>
  <c r="BE86" i="4"/>
  <c r="E98" i="4"/>
  <c r="AN94" i="4"/>
  <c r="Z93" i="4"/>
  <c r="G93" i="4"/>
  <c r="AU87" i="4"/>
  <c r="F84" i="4"/>
  <c r="AW82" i="4"/>
  <c r="P82" i="4"/>
  <c r="O94" i="4"/>
  <c r="AE94" i="4"/>
  <c r="AU94" i="4"/>
  <c r="H94" i="4"/>
  <c r="X94" i="4"/>
  <c r="M87" i="4"/>
  <c r="AC87" i="4"/>
  <c r="AS87" i="4"/>
  <c r="N87" i="4"/>
  <c r="AD87" i="4"/>
  <c r="AT87" i="4"/>
  <c r="P87" i="4"/>
  <c r="AF87" i="4"/>
  <c r="AV87" i="4"/>
  <c r="G87" i="4"/>
  <c r="W87" i="4"/>
  <c r="AM87" i="4"/>
  <c r="C81" i="4"/>
  <c r="BE81" i="4"/>
  <c r="E81" i="4"/>
  <c r="AW100" i="4"/>
  <c r="AG100" i="4"/>
  <c r="Q100" i="4"/>
  <c r="C98" i="4"/>
  <c r="E96" i="4"/>
  <c r="AL94" i="4"/>
  <c r="T94" i="4"/>
  <c r="AP93" i="4"/>
  <c r="W93" i="4"/>
  <c r="AQ87" i="4"/>
  <c r="V87" i="4"/>
  <c r="D84" i="4"/>
  <c r="AU82" i="4"/>
  <c r="N82" i="4"/>
  <c r="E79" i="4"/>
  <c r="AV100" i="4"/>
  <c r="AF100" i="4"/>
  <c r="P100" i="4"/>
  <c r="D96" i="4"/>
  <c r="AK94" i="4"/>
  <c r="S94" i="4"/>
  <c r="AO93" i="4"/>
  <c r="F88" i="4"/>
  <c r="AP87" i="4"/>
  <c r="U87" i="4"/>
  <c r="AT82" i="4"/>
  <c r="BA94" i="4"/>
  <c r="AJ94" i="4"/>
  <c r="R94" i="4"/>
  <c r="H93" i="4"/>
  <c r="X93" i="4"/>
  <c r="AN93" i="4"/>
  <c r="Q93" i="4"/>
  <c r="AG93" i="4"/>
  <c r="AW93" i="4"/>
  <c r="AO87" i="4"/>
  <c r="T87" i="4"/>
  <c r="BD86" i="4"/>
  <c r="BD84" i="4"/>
  <c r="BE84" i="4"/>
  <c r="B84" i="4"/>
  <c r="BE79" i="4"/>
  <c r="BD79" i="4"/>
  <c r="B79" i="4"/>
  <c r="D79" i="4"/>
  <c r="F79" i="4"/>
  <c r="AZ94" i="4"/>
  <c r="AI94" i="4"/>
  <c r="Q94" i="4"/>
  <c r="AY94" i="4"/>
  <c r="AH94" i="4"/>
  <c r="P94" i="4"/>
  <c r="D88" i="4"/>
  <c r="E88" i="4"/>
  <c r="AL87" i="4"/>
  <c r="R87" i="4"/>
  <c r="U82" i="4"/>
  <c r="I82" i="4"/>
  <c r="Z82" i="4"/>
  <c r="AP82" i="4"/>
  <c r="J82" i="4"/>
  <c r="AA82" i="4"/>
  <c r="AQ82" i="4"/>
  <c r="K82" i="4"/>
  <c r="AB82" i="4"/>
  <c r="AR82" i="4"/>
  <c r="L82" i="4"/>
  <c r="AC82" i="4"/>
  <c r="AS82" i="4"/>
  <c r="Q82" i="4"/>
  <c r="AH82" i="4"/>
  <c r="AX82" i="4"/>
  <c r="S82" i="4"/>
  <c r="AJ82" i="4"/>
  <c r="AZ82" i="4"/>
  <c r="W82" i="4"/>
  <c r="AM82" i="4"/>
  <c r="G82" i="4"/>
  <c r="X82" i="4"/>
  <c r="AN82" i="4"/>
  <c r="AR100" i="4"/>
  <c r="AB100" i="4"/>
  <c r="L100" i="4"/>
  <c r="AX94" i="4"/>
  <c r="AG94" i="4"/>
  <c r="N94" i="4"/>
  <c r="AJ93" i="4"/>
  <c r="R93" i="4"/>
  <c r="Q92" i="4"/>
  <c r="AG92" i="4"/>
  <c r="AW92" i="4"/>
  <c r="J92" i="4"/>
  <c r="Z92" i="4"/>
  <c r="AP92" i="4"/>
  <c r="AK87" i="4"/>
  <c r="Q87" i="4"/>
  <c r="AT85" i="4"/>
  <c r="AI82" i="4"/>
  <c r="E82" i="4"/>
  <c r="B82" i="4"/>
  <c r="F82" i="4"/>
  <c r="BD82" i="4"/>
  <c r="AQ100" i="4"/>
  <c r="AA100" i="4"/>
  <c r="K100" i="4"/>
  <c r="F97" i="4"/>
  <c r="AW94" i="4"/>
  <c r="AF94" i="4"/>
  <c r="M94" i="4"/>
  <c r="BA93" i="4"/>
  <c r="AI93" i="4"/>
  <c r="P93" i="4"/>
  <c r="AJ87" i="4"/>
  <c r="O87" i="4"/>
  <c r="AG82" i="4"/>
  <c r="BD81" i="4"/>
  <c r="AP100" i="4"/>
  <c r="Z100" i="4"/>
  <c r="J100" i="4"/>
  <c r="E97" i="4"/>
  <c r="AV94" i="4"/>
  <c r="AD94" i="4"/>
  <c r="L94" i="4"/>
  <c r="AZ93" i="4"/>
  <c r="AH93" i="4"/>
  <c r="O93" i="4"/>
  <c r="F90" i="4"/>
  <c r="AI87" i="4"/>
  <c r="L87" i="4"/>
  <c r="O85" i="4"/>
  <c r="AE85" i="4"/>
  <c r="AU85" i="4"/>
  <c r="P85" i="4"/>
  <c r="AF85" i="4"/>
  <c r="AV85" i="4"/>
  <c r="R85" i="4"/>
  <c r="AH85" i="4"/>
  <c r="AX85" i="4"/>
  <c r="I85" i="4"/>
  <c r="Y85" i="4"/>
  <c r="AO85" i="4"/>
  <c r="Q83" i="4"/>
  <c r="AG83" i="4"/>
  <c r="AW83" i="4"/>
  <c r="R83" i="4"/>
  <c r="AH83" i="4"/>
  <c r="AX83" i="4"/>
  <c r="T83" i="4"/>
  <c r="AJ83" i="4"/>
  <c r="AZ83" i="4"/>
  <c r="I83" i="4"/>
  <c r="K83" i="4"/>
  <c r="AA83" i="4"/>
  <c r="AQ83" i="4"/>
  <c r="N83" i="4"/>
  <c r="AD83" i="4"/>
  <c r="O83" i="4"/>
  <c r="AE83" i="4"/>
  <c r="AF82" i="4"/>
  <c r="D75" i="4"/>
  <c r="B75" i="4"/>
  <c r="C75" i="4"/>
  <c r="E75" i="4"/>
  <c r="F75" i="4"/>
  <c r="BE75" i="4"/>
  <c r="O73" i="4"/>
  <c r="AE73" i="4"/>
  <c r="AU73" i="4"/>
  <c r="P73" i="4"/>
  <c r="AF73" i="4"/>
  <c r="AV73" i="4"/>
  <c r="R73" i="4"/>
  <c r="AH73" i="4"/>
  <c r="AX73" i="4"/>
  <c r="V73" i="4"/>
  <c r="AL73" i="4"/>
  <c r="L73" i="4"/>
  <c r="AI73" i="4"/>
  <c r="M73" i="4"/>
  <c r="AJ73" i="4"/>
  <c r="N73" i="4"/>
  <c r="AK73" i="4"/>
  <c r="Q73" i="4"/>
  <c r="AM73" i="4"/>
  <c r="S73" i="4"/>
  <c r="AN73" i="4"/>
  <c r="T73" i="4"/>
  <c r="AO73" i="4"/>
  <c r="U73" i="4"/>
  <c r="AP73" i="4"/>
  <c r="W73" i="4"/>
  <c r="AQ73" i="4"/>
  <c r="X73" i="4"/>
  <c r="AR73" i="4"/>
  <c r="Z73" i="4"/>
  <c r="AT73" i="4"/>
  <c r="H73" i="4"/>
  <c r="AB73" i="4"/>
  <c r="AY73" i="4"/>
  <c r="I73" i="4"/>
  <c r="AC73" i="4"/>
  <c r="AZ73" i="4"/>
  <c r="J73" i="4"/>
  <c r="AD73" i="4"/>
  <c r="BA73" i="4"/>
  <c r="AO100" i="4"/>
  <c r="Y100" i="4"/>
  <c r="AT94" i="4"/>
  <c r="AC94" i="4"/>
  <c r="K94" i="4"/>
  <c r="AY93" i="4"/>
  <c r="AF93" i="4"/>
  <c r="N93" i="4"/>
  <c r="AJ92" i="4"/>
  <c r="R92" i="4"/>
  <c r="D90" i="4"/>
  <c r="AH87" i="4"/>
  <c r="K87" i="4"/>
  <c r="AQ85" i="4"/>
  <c r="V85" i="4"/>
  <c r="B85" i="4"/>
  <c r="BE85" i="4"/>
  <c r="AY83" i="4"/>
  <c r="Z83" i="4"/>
  <c r="AE82" i="4"/>
  <c r="B77" i="4"/>
  <c r="BD77" i="4"/>
  <c r="BE77" i="4"/>
  <c r="C77" i="4"/>
  <c r="F77" i="4"/>
  <c r="D76" i="4"/>
  <c r="E76" i="4"/>
  <c r="BD76" i="4"/>
  <c r="BE76" i="4"/>
  <c r="B76" i="4"/>
  <c r="C76" i="4"/>
  <c r="F76" i="4"/>
  <c r="AX80" i="4"/>
  <c r="AE80" i="4"/>
  <c r="L80" i="4"/>
  <c r="AJ74" i="4"/>
  <c r="P74" i="4"/>
  <c r="C72" i="4"/>
  <c r="AK70" i="4"/>
  <c r="P70" i="4"/>
  <c r="AV68" i="4"/>
  <c r="Y68" i="4"/>
  <c r="E68" i="4"/>
  <c r="O61" i="4"/>
  <c r="AE61" i="4"/>
  <c r="AU61" i="4"/>
  <c r="U61" i="4"/>
  <c r="AK61" i="4"/>
  <c r="W61" i="4"/>
  <c r="AO61" i="4"/>
  <c r="X61" i="4"/>
  <c r="AP61" i="4"/>
  <c r="G61" i="4"/>
  <c r="Y61" i="4"/>
  <c r="AQ61" i="4"/>
  <c r="H61" i="4"/>
  <c r="Z61" i="4"/>
  <c r="AR61" i="4"/>
  <c r="I61" i="4"/>
  <c r="AA61" i="4"/>
  <c r="AS61" i="4"/>
  <c r="J61" i="4"/>
  <c r="AB61" i="4"/>
  <c r="AT61" i="4"/>
  <c r="K61" i="4"/>
  <c r="AC61" i="4"/>
  <c r="AV61" i="4"/>
  <c r="L61" i="4"/>
  <c r="AD61" i="4"/>
  <c r="AW61" i="4"/>
  <c r="M61" i="4"/>
  <c r="AF61" i="4"/>
  <c r="AX61" i="4"/>
  <c r="N61" i="4"/>
  <c r="AG61" i="4"/>
  <c r="AY61" i="4"/>
  <c r="P61" i="4"/>
  <c r="AH61" i="4"/>
  <c r="AZ61" i="4"/>
  <c r="S61" i="4"/>
  <c r="AL61" i="4"/>
  <c r="T61" i="4"/>
  <c r="AM61" i="4"/>
  <c r="AW80" i="4"/>
  <c r="AD80" i="4"/>
  <c r="K80" i="4"/>
  <c r="AI74" i="4"/>
  <c r="O74" i="4"/>
  <c r="AJ70" i="4"/>
  <c r="O70" i="4"/>
  <c r="AT68" i="4"/>
  <c r="X68" i="4"/>
  <c r="D68" i="4"/>
  <c r="U41" i="4"/>
  <c r="AK41" i="4"/>
  <c r="BA41" i="4"/>
  <c r="V41" i="4"/>
  <c r="AL41" i="4"/>
  <c r="K41" i="4"/>
  <c r="AA41" i="4"/>
  <c r="AQ41" i="4"/>
  <c r="M41" i="4"/>
  <c r="Z41" i="4"/>
  <c r="AT41" i="4"/>
  <c r="G41" i="4"/>
  <c r="AB41" i="4"/>
  <c r="AU41" i="4"/>
  <c r="H41" i="4"/>
  <c r="AC41" i="4"/>
  <c r="AV41" i="4"/>
  <c r="I41" i="4"/>
  <c r="AD41" i="4"/>
  <c r="AW41" i="4"/>
  <c r="J41" i="4"/>
  <c r="AE41" i="4"/>
  <c r="AX41" i="4"/>
  <c r="N41" i="4"/>
  <c r="AG41" i="4"/>
  <c r="AZ41" i="4"/>
  <c r="P41" i="4"/>
  <c r="AI41" i="4"/>
  <c r="R41" i="4"/>
  <c r="AM41" i="4"/>
  <c r="S41" i="4"/>
  <c r="AN41" i="4"/>
  <c r="T41" i="4"/>
  <c r="AO41" i="4"/>
  <c r="X41" i="4"/>
  <c r="L41" i="4"/>
  <c r="O41" i="4"/>
  <c r="Q41" i="4"/>
  <c r="W41" i="4"/>
  <c r="Y41" i="4"/>
  <c r="AF41" i="4"/>
  <c r="AH41" i="4"/>
  <c r="AJ41" i="4"/>
  <c r="AP41" i="4"/>
  <c r="AR41" i="4"/>
  <c r="AS41" i="4"/>
  <c r="AY41" i="4"/>
  <c r="N74" i="4"/>
  <c r="BD72" i="4"/>
  <c r="BE72" i="4"/>
  <c r="N70" i="4"/>
  <c r="AQ68" i="4"/>
  <c r="B68" i="4"/>
  <c r="B68" i="22" s="1"/>
  <c r="L68" i="4"/>
  <c r="AB68" i="4"/>
  <c r="AR68" i="4"/>
  <c r="M68" i="4"/>
  <c r="AC68" i="4"/>
  <c r="AS68" i="4"/>
  <c r="O68" i="4"/>
  <c r="AE68" i="4"/>
  <c r="AU68" i="4"/>
  <c r="S68" i="4"/>
  <c r="AI68" i="4"/>
  <c r="AY68" i="4"/>
  <c r="AS80" i="4"/>
  <c r="AA80" i="4"/>
  <c r="H80" i="4"/>
  <c r="AZ74" i="4"/>
  <c r="AF74" i="4"/>
  <c r="K74" i="4"/>
  <c r="E73" i="4"/>
  <c r="BA70" i="4"/>
  <c r="AF70" i="4"/>
  <c r="I70" i="4"/>
  <c r="AO68" i="4"/>
  <c r="U68" i="4"/>
  <c r="AR66" i="4"/>
  <c r="S66" i="4"/>
  <c r="AZ65" i="4"/>
  <c r="V65" i="4"/>
  <c r="J44" i="4"/>
  <c r="Z44" i="4"/>
  <c r="AP44" i="4"/>
  <c r="K44" i="4"/>
  <c r="AA44" i="4"/>
  <c r="AQ44" i="4"/>
  <c r="P44" i="4"/>
  <c r="AF44" i="4"/>
  <c r="AV44" i="4"/>
  <c r="L44" i="4"/>
  <c r="AE44" i="4"/>
  <c r="AY44" i="4"/>
  <c r="M44" i="4"/>
  <c r="AG44" i="4"/>
  <c r="AZ44" i="4"/>
  <c r="N44" i="4"/>
  <c r="AH44" i="4"/>
  <c r="BA44" i="4"/>
  <c r="O44" i="4"/>
  <c r="Q44" i="4"/>
  <c r="AJ44" i="4"/>
  <c r="S44" i="4"/>
  <c r="AL44" i="4"/>
  <c r="U44" i="4"/>
  <c r="AN44" i="4"/>
  <c r="W44" i="4"/>
  <c r="X44" i="4"/>
  <c r="AS44" i="4"/>
  <c r="AT44" i="4"/>
  <c r="G44" i="4"/>
  <c r="AU44" i="4"/>
  <c r="H44" i="4"/>
  <c r="AW44" i="4"/>
  <c r="I44" i="4"/>
  <c r="AX44" i="4"/>
  <c r="R44" i="4"/>
  <c r="T44" i="4"/>
  <c r="V44" i="4"/>
  <c r="Y44" i="4"/>
  <c r="AB44" i="4"/>
  <c r="AC44" i="4"/>
  <c r="AD44" i="4"/>
  <c r="AI44" i="4"/>
  <c r="AK44" i="4"/>
  <c r="AM44" i="4"/>
  <c r="AO44" i="4"/>
  <c r="AN68" i="4"/>
  <c r="T68" i="4"/>
  <c r="AQ80" i="4"/>
  <c r="B78" i="4"/>
  <c r="C78" i="4"/>
  <c r="BE78" i="4"/>
  <c r="AX74" i="4"/>
  <c r="AD74" i="4"/>
  <c r="H74" i="4"/>
  <c r="AY70" i="4"/>
  <c r="AD70" i="4"/>
  <c r="G70" i="4"/>
  <c r="AM68" i="4"/>
  <c r="R68" i="4"/>
  <c r="U55" i="4"/>
  <c r="AK55" i="4"/>
  <c r="BA55" i="4"/>
  <c r="G55" i="4"/>
  <c r="W55" i="4"/>
  <c r="AM55" i="4"/>
  <c r="K55" i="4"/>
  <c r="AA55" i="4"/>
  <c r="AQ55" i="4"/>
  <c r="Y55" i="4"/>
  <c r="AS55" i="4"/>
  <c r="Z55" i="4"/>
  <c r="AT55" i="4"/>
  <c r="H55" i="4"/>
  <c r="AB55" i="4"/>
  <c r="AU55" i="4"/>
  <c r="I55" i="4"/>
  <c r="AC55" i="4"/>
  <c r="AV55" i="4"/>
  <c r="J55" i="4"/>
  <c r="AD55" i="4"/>
  <c r="AW55" i="4"/>
  <c r="L55" i="4"/>
  <c r="AE55" i="4"/>
  <c r="AX55" i="4"/>
  <c r="M55" i="4"/>
  <c r="AF55" i="4"/>
  <c r="AY55" i="4"/>
  <c r="N55" i="4"/>
  <c r="AG55" i="4"/>
  <c r="AZ55" i="4"/>
  <c r="O55" i="4"/>
  <c r="AH55" i="4"/>
  <c r="P55" i="4"/>
  <c r="AI55" i="4"/>
  <c r="Q55" i="4"/>
  <c r="AJ55" i="4"/>
  <c r="R55" i="4"/>
  <c r="AL55" i="4"/>
  <c r="S55" i="4"/>
  <c r="AN55" i="4"/>
  <c r="T55" i="4"/>
  <c r="AO55" i="4"/>
  <c r="V55" i="4"/>
  <c r="AP55" i="4"/>
  <c r="AW74" i="4"/>
  <c r="AB74" i="4"/>
  <c r="B73" i="4"/>
  <c r="F73" i="4"/>
  <c r="AX70" i="4"/>
  <c r="AB70" i="4"/>
  <c r="C69" i="4"/>
  <c r="D69" i="4"/>
  <c r="F69" i="4"/>
  <c r="AL68" i="4"/>
  <c r="Q68" i="4"/>
  <c r="F46" i="4"/>
  <c r="BD46" i="4"/>
  <c r="B46" i="4"/>
  <c r="C46" i="4"/>
  <c r="D46" i="4"/>
  <c r="E46" i="4"/>
  <c r="BE46" i="4"/>
  <c r="P80" i="4"/>
  <c r="AF80" i="4"/>
  <c r="AV80" i="4"/>
  <c r="Q80" i="4"/>
  <c r="G80" i="4"/>
  <c r="W80" i="4"/>
  <c r="AM80" i="4"/>
  <c r="AV74" i="4"/>
  <c r="AV70" i="4"/>
  <c r="Y70" i="4"/>
  <c r="BE68" i="4"/>
  <c r="AK68" i="4"/>
  <c r="P68" i="4"/>
  <c r="V74" i="4"/>
  <c r="AL74" i="4"/>
  <c r="G74" i="4"/>
  <c r="W74" i="4"/>
  <c r="AM74" i="4"/>
  <c r="I74" i="4"/>
  <c r="Y74" i="4"/>
  <c r="AO74" i="4"/>
  <c r="M74" i="4"/>
  <c r="AC74" i="4"/>
  <c r="AS74" i="4"/>
  <c r="AU70" i="4"/>
  <c r="BD68" i="4"/>
  <c r="AJ68" i="4"/>
  <c r="N68" i="4"/>
  <c r="BA61" i="4"/>
  <c r="J70" i="4"/>
  <c r="Z70" i="4"/>
  <c r="AP70" i="4"/>
  <c r="K70" i="4"/>
  <c r="AA70" i="4"/>
  <c r="AQ70" i="4"/>
  <c r="M70" i="4"/>
  <c r="AC70" i="4"/>
  <c r="AS70" i="4"/>
  <c r="Q70" i="4"/>
  <c r="AG70" i="4"/>
  <c r="AW70" i="4"/>
  <c r="AH68" i="4"/>
  <c r="K68" i="4"/>
  <c r="AN61" i="4"/>
  <c r="D83" i="4"/>
  <c r="AK80" i="4"/>
  <c r="S80" i="4"/>
  <c r="AR74" i="4"/>
  <c r="U74" i="4"/>
  <c r="F74" i="4"/>
  <c r="BE74" i="4"/>
  <c r="AR70" i="4"/>
  <c r="V70" i="4"/>
  <c r="AG68" i="4"/>
  <c r="J68" i="4"/>
  <c r="U67" i="4"/>
  <c r="AK67" i="4"/>
  <c r="BA67" i="4"/>
  <c r="V67" i="4"/>
  <c r="AL67" i="4"/>
  <c r="G67" i="4"/>
  <c r="H67" i="4"/>
  <c r="X67" i="4"/>
  <c r="AN67" i="4"/>
  <c r="L67" i="4"/>
  <c r="AB67" i="4"/>
  <c r="AR67" i="4"/>
  <c r="AI66" i="4"/>
  <c r="G66" i="4"/>
  <c r="AL65" i="4"/>
  <c r="L65" i="4"/>
  <c r="AJ61" i="4"/>
  <c r="AJ80" i="4"/>
  <c r="R80" i="4"/>
  <c r="AQ74" i="4"/>
  <c r="T74" i="4"/>
  <c r="BE73" i="4"/>
  <c r="AO70" i="4"/>
  <c r="U70" i="4"/>
  <c r="BA68" i="4"/>
  <c r="AF68" i="4"/>
  <c r="I68" i="4"/>
  <c r="AI61" i="4"/>
  <c r="BA80" i="4"/>
  <c r="AI80" i="4"/>
  <c r="O80" i="4"/>
  <c r="AP74" i="4"/>
  <c r="S74" i="4"/>
  <c r="BD73" i="4"/>
  <c r="F72" i="4"/>
  <c r="Q71" i="4"/>
  <c r="AG71" i="4"/>
  <c r="AW71" i="4"/>
  <c r="R71" i="4"/>
  <c r="AH71" i="4"/>
  <c r="AX71" i="4"/>
  <c r="T71" i="4"/>
  <c r="AJ71" i="4"/>
  <c r="AZ71" i="4"/>
  <c r="H71" i="4"/>
  <c r="X71" i="4"/>
  <c r="AN71" i="4"/>
  <c r="AN70" i="4"/>
  <c r="T70" i="4"/>
  <c r="BE69" i="4"/>
  <c r="AZ68" i="4"/>
  <c r="AD68" i="4"/>
  <c r="H68" i="4"/>
  <c r="AT67" i="4"/>
  <c r="Y67" i="4"/>
  <c r="E67" i="4"/>
  <c r="F67" i="4"/>
  <c r="BD67" i="4"/>
  <c r="V61" i="4"/>
  <c r="AZ80" i="4"/>
  <c r="AH80" i="4"/>
  <c r="N80" i="4"/>
  <c r="AN74" i="4"/>
  <c r="R74" i="4"/>
  <c r="E72" i="4"/>
  <c r="AM70" i="4"/>
  <c r="S70" i="4"/>
  <c r="BD69" i="4"/>
  <c r="AX68" i="4"/>
  <c r="AA68" i="4"/>
  <c r="G68" i="4"/>
  <c r="N66" i="4"/>
  <c r="AD66" i="4"/>
  <c r="AT66" i="4"/>
  <c r="O66" i="4"/>
  <c r="AE66" i="4"/>
  <c r="AU66" i="4"/>
  <c r="P66" i="4"/>
  <c r="AF66" i="4"/>
  <c r="AV66" i="4"/>
  <c r="Q66" i="4"/>
  <c r="AG66" i="4"/>
  <c r="AW66" i="4"/>
  <c r="R66" i="4"/>
  <c r="AH66" i="4"/>
  <c r="AX66" i="4"/>
  <c r="T66" i="4"/>
  <c r="AJ66" i="4"/>
  <c r="AZ66" i="4"/>
  <c r="U66" i="4"/>
  <c r="AK66" i="4"/>
  <c r="BA66" i="4"/>
  <c r="G65" i="4"/>
  <c r="W65" i="4"/>
  <c r="AM65" i="4"/>
  <c r="H65" i="4"/>
  <c r="X65" i="4"/>
  <c r="AN65" i="4"/>
  <c r="I65" i="4"/>
  <c r="Y65" i="4"/>
  <c r="AO65" i="4"/>
  <c r="J65" i="4"/>
  <c r="Z65" i="4"/>
  <c r="AP65" i="4"/>
  <c r="K65" i="4"/>
  <c r="AA65" i="4"/>
  <c r="AQ65" i="4"/>
  <c r="M65" i="4"/>
  <c r="AC65" i="4"/>
  <c r="AS65" i="4"/>
  <c r="N65" i="4"/>
  <c r="AD65" i="4"/>
  <c r="AT65" i="4"/>
  <c r="U65" i="4"/>
  <c r="R61" i="4"/>
  <c r="E65" i="4"/>
  <c r="BD61" i="4"/>
  <c r="B61" i="4"/>
  <c r="D60" i="4"/>
  <c r="F57" i="4"/>
  <c r="D56" i="4"/>
  <c r="B55" i="4"/>
  <c r="BA53" i="4"/>
  <c r="AG53" i="4"/>
  <c r="L53" i="4"/>
  <c r="AU52" i="4"/>
  <c r="AA52" i="4"/>
  <c r="G52" i="4"/>
  <c r="BD47" i="4"/>
  <c r="BE44" i="4"/>
  <c r="B44" i="4"/>
  <c r="D44" i="4"/>
  <c r="E44" i="4"/>
  <c r="C60" i="4"/>
  <c r="C56" i="4"/>
  <c r="AT52" i="4"/>
  <c r="C57" i="4"/>
  <c r="E57" i="4"/>
  <c r="BE57" i="4"/>
  <c r="P52" i="4"/>
  <c r="AF52" i="4"/>
  <c r="AV52" i="4"/>
  <c r="Q52" i="4"/>
  <c r="AG52" i="4"/>
  <c r="AW52" i="4"/>
  <c r="R52" i="4"/>
  <c r="AH52" i="4"/>
  <c r="AX52" i="4"/>
  <c r="V52" i="4"/>
  <c r="AL52" i="4"/>
  <c r="C63" i="4"/>
  <c r="Q59" i="4"/>
  <c r="AG59" i="4"/>
  <c r="AW59" i="4"/>
  <c r="G59" i="4"/>
  <c r="W59" i="4"/>
  <c r="AM59" i="4"/>
  <c r="C58" i="4"/>
  <c r="BE56" i="4"/>
  <c r="BD55" i="4"/>
  <c r="AW53" i="4"/>
  <c r="AQ52" i="4"/>
  <c r="W52" i="4"/>
  <c r="BD56" i="4"/>
  <c r="AP52" i="4"/>
  <c r="U52" i="4"/>
  <c r="G53" i="4"/>
  <c r="W53" i="4"/>
  <c r="AM53" i="4"/>
  <c r="H53" i="4"/>
  <c r="X53" i="4"/>
  <c r="AN53" i="4"/>
  <c r="I53" i="4"/>
  <c r="Y53" i="4"/>
  <c r="AO53" i="4"/>
  <c r="M53" i="4"/>
  <c r="AC53" i="4"/>
  <c r="AS53" i="4"/>
  <c r="AO52" i="4"/>
  <c r="T52" i="4"/>
  <c r="C47" i="4"/>
  <c r="E47" i="4"/>
  <c r="AM64" i="4"/>
  <c r="W64" i="4"/>
  <c r="G64" i="4"/>
  <c r="AO62" i="4"/>
  <c r="Y62" i="4"/>
  <c r="I62" i="4"/>
  <c r="AJ59" i="4"/>
  <c r="R59" i="4"/>
  <c r="BE58" i="4"/>
  <c r="BD57" i="4"/>
  <c r="AY54" i="4"/>
  <c r="AB54" i="4"/>
  <c r="AT53" i="4"/>
  <c r="V53" i="4"/>
  <c r="AN52" i="4"/>
  <c r="S52" i="4"/>
  <c r="F50" i="4"/>
  <c r="AH48" i="4"/>
  <c r="M48" i="4"/>
  <c r="N42" i="4"/>
  <c r="BA59" i="4"/>
  <c r="AI59" i="4"/>
  <c r="P59" i="4"/>
  <c r="AR53" i="4"/>
  <c r="U53" i="4"/>
  <c r="BD53" i="4"/>
  <c r="BE53" i="4"/>
  <c r="AM52" i="4"/>
  <c r="O52" i="4"/>
  <c r="AK52" i="4"/>
  <c r="N52" i="4"/>
  <c r="B50" i="4"/>
  <c r="C50" i="4"/>
  <c r="D50" i="4"/>
  <c r="BD50" i="4"/>
  <c r="AY59" i="4"/>
  <c r="AF59" i="4"/>
  <c r="N59" i="4"/>
  <c r="AP53" i="4"/>
  <c r="S53" i="4"/>
  <c r="AJ52" i="4"/>
  <c r="M52" i="4"/>
  <c r="AE48" i="4"/>
  <c r="H48" i="4"/>
  <c r="BA62" i="4"/>
  <c r="AK62" i="4"/>
  <c r="U62" i="4"/>
  <c r="AX59" i="4"/>
  <c r="AE59" i="4"/>
  <c r="M59" i="4"/>
  <c r="N54" i="4"/>
  <c r="AD54" i="4"/>
  <c r="AT54" i="4"/>
  <c r="O54" i="4"/>
  <c r="AE54" i="4"/>
  <c r="AU54" i="4"/>
  <c r="P54" i="4"/>
  <c r="AF54" i="4"/>
  <c r="AV54" i="4"/>
  <c r="T54" i="4"/>
  <c r="AJ54" i="4"/>
  <c r="AZ54" i="4"/>
  <c r="AL53" i="4"/>
  <c r="R53" i="4"/>
  <c r="AI52" i="4"/>
  <c r="L52" i="4"/>
  <c r="F51" i="4"/>
  <c r="AD48" i="4"/>
  <c r="L42" i="4"/>
  <c r="AB42" i="4"/>
  <c r="AR42" i="4"/>
  <c r="M42" i="4"/>
  <c r="AC42" i="4"/>
  <c r="AS42" i="4"/>
  <c r="R42" i="4"/>
  <c r="AH42" i="4"/>
  <c r="AX42" i="4"/>
  <c r="G42" i="4"/>
  <c r="Z42" i="4"/>
  <c r="AU42" i="4"/>
  <c r="H42" i="4"/>
  <c r="AA42" i="4"/>
  <c r="AV42" i="4"/>
  <c r="I42" i="4"/>
  <c r="AD42" i="4"/>
  <c r="AW42" i="4"/>
  <c r="J42" i="4"/>
  <c r="AE42" i="4"/>
  <c r="AY42" i="4"/>
  <c r="K42" i="4"/>
  <c r="AF42" i="4"/>
  <c r="AZ42" i="4"/>
  <c r="O42" i="4"/>
  <c r="AI42" i="4"/>
  <c r="Q42" i="4"/>
  <c r="AK42" i="4"/>
  <c r="T42" i="4"/>
  <c r="AM42" i="4"/>
  <c r="U42" i="4"/>
  <c r="AN42" i="4"/>
  <c r="BE65" i="4"/>
  <c r="AV59" i="4"/>
  <c r="AD59" i="4"/>
  <c r="L59" i="4"/>
  <c r="AK53" i="4"/>
  <c r="Q53" i="4"/>
  <c r="AE52" i="4"/>
  <c r="K52" i="4"/>
  <c r="E51" i="4"/>
  <c r="T48" i="4"/>
  <c r="AJ48" i="4"/>
  <c r="AZ48" i="4"/>
  <c r="U48" i="4"/>
  <c r="AK48" i="4"/>
  <c r="BA48" i="4"/>
  <c r="V48" i="4"/>
  <c r="AL48" i="4"/>
  <c r="J48" i="4"/>
  <c r="Z48" i="4"/>
  <c r="AP48" i="4"/>
  <c r="L48" i="4"/>
  <c r="AB48" i="4"/>
  <c r="AR48" i="4"/>
  <c r="AP42" i="4"/>
  <c r="AW64" i="4"/>
  <c r="AG64" i="4"/>
  <c r="Q64" i="4"/>
  <c r="AY62" i="4"/>
  <c r="AI62" i="4"/>
  <c r="S62" i="4"/>
  <c r="F61" i="4"/>
  <c r="AU59" i="4"/>
  <c r="AC59" i="4"/>
  <c r="K59" i="4"/>
  <c r="F55" i="4"/>
  <c r="AP54" i="4"/>
  <c r="V54" i="4"/>
  <c r="AJ53" i="4"/>
  <c r="P53" i="4"/>
  <c r="BA52" i="4"/>
  <c r="AD52" i="4"/>
  <c r="J52" i="4"/>
  <c r="D51" i="4"/>
  <c r="AW48" i="4"/>
  <c r="AA48" i="4"/>
  <c r="AO42" i="4"/>
  <c r="E41" i="4"/>
  <c r="F41" i="4"/>
  <c r="D41" i="4"/>
  <c r="BE41" i="4"/>
  <c r="B41" i="4"/>
  <c r="AV64" i="4"/>
  <c r="AF64" i="4"/>
  <c r="AX62" i="4"/>
  <c r="AH62" i="4"/>
  <c r="D61" i="4"/>
  <c r="F60" i="4"/>
  <c r="AT59" i="4"/>
  <c r="AB59" i="4"/>
  <c r="J59" i="4"/>
  <c r="F56" i="4"/>
  <c r="D55" i="4"/>
  <c r="AO54" i="4"/>
  <c r="U54" i="4"/>
  <c r="AI53" i="4"/>
  <c r="O53" i="4"/>
  <c r="AZ52" i="4"/>
  <c r="AC52" i="4"/>
  <c r="I52" i="4"/>
  <c r="C51" i="4"/>
  <c r="AV48" i="4"/>
  <c r="Y48" i="4"/>
  <c r="D48" i="4"/>
  <c r="E48" i="4"/>
  <c r="F48" i="4"/>
  <c r="F44" i="4"/>
  <c r="AL42" i="4"/>
  <c r="G39" i="4"/>
  <c r="W39" i="4"/>
  <c r="AM39" i="4"/>
  <c r="H39" i="4"/>
  <c r="X39" i="4"/>
  <c r="AN39" i="4"/>
  <c r="I39" i="4"/>
  <c r="Y39" i="4"/>
  <c r="AO39" i="4"/>
  <c r="M39" i="4"/>
  <c r="AC39" i="4"/>
  <c r="AS39" i="4"/>
  <c r="O39" i="4"/>
  <c r="AE39" i="4"/>
  <c r="AU39" i="4"/>
  <c r="P39" i="4"/>
  <c r="AF39" i="4"/>
  <c r="AV39" i="4"/>
  <c r="AM34" i="4"/>
  <c r="N34" i="4"/>
  <c r="C33" i="4"/>
  <c r="E33" i="4"/>
  <c r="F33" i="4"/>
  <c r="AI34" i="4"/>
  <c r="K34" i="4"/>
  <c r="Z39" i="4"/>
  <c r="BD39" i="4"/>
  <c r="BE39" i="4"/>
  <c r="K38" i="4"/>
  <c r="B36" i="4"/>
  <c r="C36" i="4"/>
  <c r="D36" i="4"/>
  <c r="BD36" i="4"/>
  <c r="I34" i="4"/>
  <c r="AI40" i="4"/>
  <c r="M40" i="4"/>
  <c r="AX39" i="4"/>
  <c r="V39" i="4"/>
  <c r="AI38" i="4"/>
  <c r="J38" i="4"/>
  <c r="AG34" i="4"/>
  <c r="H34" i="4"/>
  <c r="C43" i="4"/>
  <c r="D43" i="4"/>
  <c r="BE43" i="4"/>
  <c r="AW39" i="4"/>
  <c r="U39" i="4"/>
  <c r="AE38" i="4"/>
  <c r="G38" i="4"/>
  <c r="AF34" i="4"/>
  <c r="P12" i="4"/>
  <c r="AF12" i="4"/>
  <c r="AV12" i="4"/>
  <c r="Q12" i="4"/>
  <c r="AG12" i="4"/>
  <c r="AW12" i="4"/>
  <c r="R12" i="4"/>
  <c r="AH12" i="4"/>
  <c r="AX12" i="4"/>
  <c r="S12" i="4"/>
  <c r="AI12" i="4"/>
  <c r="AY12" i="4"/>
  <c r="T12" i="4"/>
  <c r="AJ12" i="4"/>
  <c r="AZ12" i="4"/>
  <c r="U12" i="4"/>
  <c r="AK12" i="4"/>
  <c r="BA12" i="4"/>
  <c r="V12" i="4"/>
  <c r="AL12" i="4"/>
  <c r="G12" i="4"/>
  <c r="W12" i="4"/>
  <c r="AM12" i="4"/>
  <c r="H12" i="4"/>
  <c r="X12" i="4"/>
  <c r="AN12" i="4"/>
  <c r="I12" i="4"/>
  <c r="Y12" i="4"/>
  <c r="AO12" i="4"/>
  <c r="J12" i="4"/>
  <c r="Z12" i="4"/>
  <c r="AP12" i="4"/>
  <c r="K12" i="4"/>
  <c r="AA12" i="4"/>
  <c r="AQ12" i="4"/>
  <c r="M12" i="4"/>
  <c r="AC12" i="4"/>
  <c r="AS12" i="4"/>
  <c r="N12" i="4"/>
  <c r="AD12" i="4"/>
  <c r="AT12" i="4"/>
  <c r="L12" i="4"/>
  <c r="O12" i="4"/>
  <c r="AB12" i="4"/>
  <c r="AE12" i="4"/>
  <c r="AR12" i="4"/>
  <c r="AU12" i="4"/>
  <c r="T34" i="4"/>
  <c r="AJ34" i="4"/>
  <c r="AZ34" i="4"/>
  <c r="U34" i="4"/>
  <c r="AK34" i="4"/>
  <c r="BA34" i="4"/>
  <c r="V34" i="4"/>
  <c r="AL34" i="4"/>
  <c r="J34" i="4"/>
  <c r="Z34" i="4"/>
  <c r="AP34" i="4"/>
  <c r="L34" i="4"/>
  <c r="AB34" i="4"/>
  <c r="AR34" i="4"/>
  <c r="M34" i="4"/>
  <c r="AC34" i="4"/>
  <c r="AS34" i="4"/>
  <c r="E32" i="4"/>
  <c r="R45" i="4"/>
  <c r="AH45" i="4"/>
  <c r="G45" i="4"/>
  <c r="W45" i="4"/>
  <c r="BD42" i="4"/>
  <c r="BA40" i="4"/>
  <c r="AF40" i="4"/>
  <c r="J40" i="4"/>
  <c r="AR39" i="4"/>
  <c r="S39" i="4"/>
  <c r="AD34" i="4"/>
  <c r="B26" i="4"/>
  <c r="F26" i="4"/>
  <c r="C26" i="4"/>
  <c r="D26" i="4"/>
  <c r="E26" i="4"/>
  <c r="BD26" i="4"/>
  <c r="P38" i="4"/>
  <c r="AF38" i="4"/>
  <c r="AV38" i="4"/>
  <c r="Q38" i="4"/>
  <c r="AG38" i="4"/>
  <c r="AW38" i="4"/>
  <c r="R38" i="4"/>
  <c r="AH38" i="4"/>
  <c r="AX38" i="4"/>
  <c r="V38" i="4"/>
  <c r="AL38" i="4"/>
  <c r="H38" i="4"/>
  <c r="X38" i="4"/>
  <c r="AN38" i="4"/>
  <c r="I38" i="4"/>
  <c r="Y38" i="4"/>
  <c r="AO38" i="4"/>
  <c r="AY34" i="4"/>
  <c r="AA34" i="4"/>
  <c r="F32" i="4"/>
  <c r="BD32" i="4"/>
  <c r="C32" i="4"/>
  <c r="D32" i="4"/>
  <c r="H30" i="4"/>
  <c r="X30" i="4"/>
  <c r="AN30" i="4"/>
  <c r="I30" i="4"/>
  <c r="Y30" i="4"/>
  <c r="AO30" i="4"/>
  <c r="J30" i="4"/>
  <c r="Z30" i="4"/>
  <c r="AP30" i="4"/>
  <c r="K30" i="4"/>
  <c r="AA30" i="4"/>
  <c r="AQ30" i="4"/>
  <c r="N30" i="4"/>
  <c r="AD30" i="4"/>
  <c r="AT30" i="4"/>
  <c r="P30" i="4"/>
  <c r="AF30" i="4"/>
  <c r="AV30" i="4"/>
  <c r="Q30" i="4"/>
  <c r="AG30" i="4"/>
  <c r="AW30" i="4"/>
  <c r="R30" i="4"/>
  <c r="AH30" i="4"/>
  <c r="AX30" i="4"/>
  <c r="U30" i="4"/>
  <c r="AK30" i="4"/>
  <c r="BA30" i="4"/>
  <c r="V30" i="4"/>
  <c r="AL30" i="4"/>
  <c r="F52" i="4"/>
  <c r="AW49" i="4"/>
  <c r="AG49" i="4"/>
  <c r="Q49" i="4"/>
  <c r="BA45" i="4"/>
  <c r="AK45" i="4"/>
  <c r="S45" i="4"/>
  <c r="BD43" i="4"/>
  <c r="AX40" i="4"/>
  <c r="AB40" i="4"/>
  <c r="H40" i="4"/>
  <c r="AP39" i="4"/>
  <c r="Q39" i="4"/>
  <c r="AZ38" i="4"/>
  <c r="AA38" i="4"/>
  <c r="AJ37" i="4"/>
  <c r="H37" i="4"/>
  <c r="AX34" i="4"/>
  <c r="Y34" i="4"/>
  <c r="BD33" i="4"/>
  <c r="N31" i="4"/>
  <c r="AJ30" i="4"/>
  <c r="BD30" i="4"/>
  <c r="AK39" i="4"/>
  <c r="L39" i="4"/>
  <c r="AU38" i="4"/>
  <c r="W38" i="4"/>
  <c r="AV34" i="4"/>
  <c r="W34" i="4"/>
  <c r="AE30" i="4"/>
  <c r="N40" i="4"/>
  <c r="AD40" i="4"/>
  <c r="AT40" i="4"/>
  <c r="O40" i="4"/>
  <c r="AE40" i="4"/>
  <c r="AU40" i="4"/>
  <c r="T40" i="4"/>
  <c r="AJ40" i="4"/>
  <c r="AZ40" i="4"/>
  <c r="V40" i="4"/>
  <c r="AL40" i="4"/>
  <c r="AJ39" i="4"/>
  <c r="K39" i="4"/>
  <c r="AT38" i="4"/>
  <c r="U38" i="4"/>
  <c r="AU34" i="4"/>
  <c r="S34" i="4"/>
  <c r="AC30" i="4"/>
  <c r="AS49" i="4"/>
  <c r="AC49" i="4"/>
  <c r="M49" i="4"/>
  <c r="AW45" i="4"/>
  <c r="AF45" i="4"/>
  <c r="N45" i="4"/>
  <c r="AR40" i="4"/>
  <c r="X40" i="4"/>
  <c r="AI39" i="4"/>
  <c r="J39" i="4"/>
  <c r="AS38" i="4"/>
  <c r="T38" i="4"/>
  <c r="AT34" i="4"/>
  <c r="R34" i="4"/>
  <c r="AB30" i="4"/>
  <c r="AR49" i="4"/>
  <c r="AB49" i="4"/>
  <c r="L49" i="4"/>
  <c r="AV45" i="4"/>
  <c r="AE45" i="4"/>
  <c r="M45" i="4"/>
  <c r="AQ40" i="4"/>
  <c r="W40" i="4"/>
  <c r="D40" i="4"/>
  <c r="F40" i="4"/>
  <c r="AH39" i="4"/>
  <c r="F39" i="4"/>
  <c r="AR38" i="4"/>
  <c r="S38" i="4"/>
  <c r="I37" i="4"/>
  <c r="Y37" i="4"/>
  <c r="AO37" i="4"/>
  <c r="J37" i="4"/>
  <c r="Z37" i="4"/>
  <c r="AP37" i="4"/>
  <c r="K37" i="4"/>
  <c r="AA37" i="4"/>
  <c r="AQ37" i="4"/>
  <c r="O37" i="4"/>
  <c r="AE37" i="4"/>
  <c r="AU37" i="4"/>
  <c r="Q37" i="4"/>
  <c r="AG37" i="4"/>
  <c r="AW37" i="4"/>
  <c r="R37" i="4"/>
  <c r="AH37" i="4"/>
  <c r="AX37" i="4"/>
  <c r="AQ34" i="4"/>
  <c r="Q34" i="4"/>
  <c r="O31" i="4"/>
  <c r="AE31" i="4"/>
  <c r="AU31" i="4"/>
  <c r="P31" i="4"/>
  <c r="AF31" i="4"/>
  <c r="AV31" i="4"/>
  <c r="Q31" i="4"/>
  <c r="AG31" i="4"/>
  <c r="AW31" i="4"/>
  <c r="R31" i="4"/>
  <c r="AH31" i="4"/>
  <c r="AX31" i="4"/>
  <c r="U31" i="4"/>
  <c r="AK31" i="4"/>
  <c r="BA31" i="4"/>
  <c r="G31" i="4"/>
  <c r="W31" i="4"/>
  <c r="AM31" i="4"/>
  <c r="H31" i="4"/>
  <c r="X31" i="4"/>
  <c r="AN31" i="4"/>
  <c r="I31" i="4"/>
  <c r="Y31" i="4"/>
  <c r="AO31" i="4"/>
  <c r="L31" i="4"/>
  <c r="AB31" i="4"/>
  <c r="AR31" i="4"/>
  <c r="M31" i="4"/>
  <c r="AC31" i="4"/>
  <c r="AS31" i="4"/>
  <c r="W30" i="4"/>
  <c r="AQ49" i="4"/>
  <c r="AA49" i="4"/>
  <c r="AU45" i="4"/>
  <c r="AD45" i="4"/>
  <c r="L45" i="4"/>
  <c r="AP40" i="4"/>
  <c r="U40" i="4"/>
  <c r="AG39" i="4"/>
  <c r="E39" i="4"/>
  <c r="AQ38" i="4"/>
  <c r="O38" i="4"/>
  <c r="AZ37" i="4"/>
  <c r="X37" i="4"/>
  <c r="AO34" i="4"/>
  <c r="P34" i="4"/>
  <c r="D33" i="4"/>
  <c r="AP31" i="4"/>
  <c r="T30" i="4"/>
  <c r="B34" i="4"/>
  <c r="X28" i="4"/>
  <c r="H28" i="4"/>
  <c r="AT27" i="4"/>
  <c r="Z27" i="4"/>
  <c r="E27" i="4"/>
  <c r="AK25" i="4"/>
  <c r="N25" i="4"/>
  <c r="AX24" i="4"/>
  <c r="AD24" i="4"/>
  <c r="G24" i="4"/>
  <c r="AO23" i="4"/>
  <c r="O23" i="4"/>
  <c r="F22" i="4"/>
  <c r="O17" i="4"/>
  <c r="V13" i="4"/>
  <c r="W28" i="4"/>
  <c r="G28" i="4"/>
  <c r="AR27" i="4"/>
  <c r="AJ25" i="4"/>
  <c r="M25" i="4"/>
  <c r="AW24" i="4"/>
  <c r="AN23" i="4"/>
  <c r="L23" i="4"/>
  <c r="I27" i="4"/>
  <c r="Y27" i="4"/>
  <c r="AO27" i="4"/>
  <c r="M27" i="4"/>
  <c r="AC27" i="4"/>
  <c r="AS27" i="4"/>
  <c r="N27" i="4"/>
  <c r="P27" i="4"/>
  <c r="AF27" i="4"/>
  <c r="AV27" i="4"/>
  <c r="T24" i="4"/>
  <c r="AJ24" i="4"/>
  <c r="AZ24" i="4"/>
  <c r="H24" i="4"/>
  <c r="X24" i="4"/>
  <c r="AN24" i="4"/>
  <c r="I24" i="4"/>
  <c r="Y24" i="4"/>
  <c r="AO24" i="4"/>
  <c r="K24" i="4"/>
  <c r="AA24" i="4"/>
  <c r="AQ24" i="4"/>
  <c r="S17" i="4"/>
  <c r="AI17" i="4"/>
  <c r="AY17" i="4"/>
  <c r="T17" i="4"/>
  <c r="AJ17" i="4"/>
  <c r="AZ17" i="4"/>
  <c r="U17" i="4"/>
  <c r="AK17" i="4"/>
  <c r="BA17" i="4"/>
  <c r="V17" i="4"/>
  <c r="AL17" i="4"/>
  <c r="G17" i="4"/>
  <c r="W17" i="4"/>
  <c r="AM17" i="4"/>
  <c r="H17" i="4"/>
  <c r="X17" i="4"/>
  <c r="AN17" i="4"/>
  <c r="J17" i="4"/>
  <c r="Z17" i="4"/>
  <c r="AP17" i="4"/>
  <c r="K17" i="4"/>
  <c r="AA17" i="4"/>
  <c r="AQ17" i="4"/>
  <c r="L17" i="4"/>
  <c r="AB17" i="4"/>
  <c r="AR17" i="4"/>
  <c r="M17" i="4"/>
  <c r="AC17" i="4"/>
  <c r="N17" i="4"/>
  <c r="AD17" i="4"/>
  <c r="AT17" i="4"/>
  <c r="P17" i="4"/>
  <c r="AF17" i="4"/>
  <c r="AV17" i="4"/>
  <c r="Q17" i="4"/>
  <c r="AG17" i="4"/>
  <c r="AW17" i="4"/>
  <c r="G13" i="4"/>
  <c r="W13" i="4"/>
  <c r="AM13" i="4"/>
  <c r="H13" i="4"/>
  <c r="X13" i="4"/>
  <c r="AN13" i="4"/>
  <c r="I13" i="4"/>
  <c r="Y13" i="4"/>
  <c r="AO13" i="4"/>
  <c r="J13" i="4"/>
  <c r="Z13" i="4"/>
  <c r="AP13" i="4"/>
  <c r="K13" i="4"/>
  <c r="AA13" i="4"/>
  <c r="AQ13" i="4"/>
  <c r="L13" i="4"/>
  <c r="AB13" i="4"/>
  <c r="AR13" i="4"/>
  <c r="M13" i="4"/>
  <c r="AC13" i="4"/>
  <c r="AS13" i="4"/>
  <c r="N13" i="4"/>
  <c r="AD13" i="4"/>
  <c r="AT13" i="4"/>
  <c r="O13" i="4"/>
  <c r="AE13" i="4"/>
  <c r="AU13" i="4"/>
  <c r="P13" i="4"/>
  <c r="AF13" i="4"/>
  <c r="AV13" i="4"/>
  <c r="Q13" i="4"/>
  <c r="AG13" i="4"/>
  <c r="AW13" i="4"/>
  <c r="R13" i="4"/>
  <c r="AH13" i="4"/>
  <c r="AX13" i="4"/>
  <c r="T13" i="4"/>
  <c r="AJ13" i="4"/>
  <c r="AZ13" i="4"/>
  <c r="U13" i="4"/>
  <c r="AK13" i="4"/>
  <c r="BA13" i="4"/>
  <c r="AN27" i="4"/>
  <c r="U27" i="4"/>
  <c r="BA25" i="4"/>
  <c r="AD25" i="4"/>
  <c r="I25" i="4"/>
  <c r="AT24" i="4"/>
  <c r="W24" i="4"/>
  <c r="AK23" i="4"/>
  <c r="I23" i="4"/>
  <c r="B21" i="4"/>
  <c r="C21" i="4"/>
  <c r="D21" i="4"/>
  <c r="F21" i="4"/>
  <c r="F20" i="4"/>
  <c r="L16" i="4"/>
  <c r="AB16" i="4"/>
  <c r="AR16" i="4"/>
  <c r="M16" i="4"/>
  <c r="AC16" i="4"/>
  <c r="AS16" i="4"/>
  <c r="N16" i="4"/>
  <c r="AD16" i="4"/>
  <c r="AT16" i="4"/>
  <c r="O16" i="4"/>
  <c r="AE16" i="4"/>
  <c r="AU16" i="4"/>
  <c r="P16" i="4"/>
  <c r="AF16" i="4"/>
  <c r="AV16" i="4"/>
  <c r="Q16" i="4"/>
  <c r="AG16" i="4"/>
  <c r="AW16" i="4"/>
  <c r="S16" i="4"/>
  <c r="AI16" i="4"/>
  <c r="AY16" i="4"/>
  <c r="T16" i="4"/>
  <c r="AJ16" i="4"/>
  <c r="AZ16" i="4"/>
  <c r="U16" i="4"/>
  <c r="AK16" i="4"/>
  <c r="BA16" i="4"/>
  <c r="V16" i="4"/>
  <c r="AL16" i="4"/>
  <c r="G16" i="4"/>
  <c r="W16" i="4"/>
  <c r="AM16" i="4"/>
  <c r="I16" i="4"/>
  <c r="Y16" i="4"/>
  <c r="AO16" i="4"/>
  <c r="J16" i="4"/>
  <c r="Z16" i="4"/>
  <c r="AP16" i="4"/>
  <c r="BD13" i="4"/>
  <c r="AY28" i="4"/>
  <c r="AI28" i="4"/>
  <c r="S28" i="4"/>
  <c r="AM27" i="4"/>
  <c r="T27" i="4"/>
  <c r="AZ25" i="4"/>
  <c r="AC25" i="4"/>
  <c r="H25" i="4"/>
  <c r="AS24" i="4"/>
  <c r="V24" i="4"/>
  <c r="D24" i="4"/>
  <c r="BD24" i="4"/>
  <c r="AI23" i="4"/>
  <c r="H23" i="4"/>
  <c r="E20" i="4"/>
  <c r="Y29" i="4"/>
  <c r="I29" i="4"/>
  <c r="AX28" i="4"/>
  <c r="AH28" i="4"/>
  <c r="R28" i="4"/>
  <c r="AL27" i="4"/>
  <c r="S27" i="4"/>
  <c r="AY25" i="4"/>
  <c r="AB25" i="4"/>
  <c r="G25" i="4"/>
  <c r="AR24" i="4"/>
  <c r="U24" i="4"/>
  <c r="AE23" i="4"/>
  <c r="G23" i="4"/>
  <c r="D20" i="4"/>
  <c r="AK27" i="4"/>
  <c r="R27" i="4"/>
  <c r="AW25" i="4"/>
  <c r="Z25" i="4"/>
  <c r="AP24" i="4"/>
  <c r="S24" i="4"/>
  <c r="AB23" i="4"/>
  <c r="C20" i="4"/>
  <c r="AY8" i="4"/>
  <c r="AW35" i="4"/>
  <c r="AG35" i="4"/>
  <c r="Q35" i="4"/>
  <c r="AM29" i="4"/>
  <c r="W29" i="4"/>
  <c r="G29" i="4"/>
  <c r="AV28" i="4"/>
  <c r="AF28" i="4"/>
  <c r="P28" i="4"/>
  <c r="AJ27" i="4"/>
  <c r="Q27" i="4"/>
  <c r="AT25" i="4"/>
  <c r="Y25" i="4"/>
  <c r="E25" i="4"/>
  <c r="AM24" i="4"/>
  <c r="R24" i="4"/>
  <c r="AX17" i="4"/>
  <c r="AQ16" i="4"/>
  <c r="AI8" i="4"/>
  <c r="BD4" i="4"/>
  <c r="AI27" i="4"/>
  <c r="O27" i="4"/>
  <c r="AS25" i="4"/>
  <c r="AL24" i="4"/>
  <c r="Q24" i="4"/>
  <c r="M23" i="4"/>
  <c r="AC23" i="4"/>
  <c r="AS23" i="4"/>
  <c r="N23" i="4"/>
  <c r="AD23" i="4"/>
  <c r="AT23" i="4"/>
  <c r="P23" i="4"/>
  <c r="AF23" i="4"/>
  <c r="AV23" i="4"/>
  <c r="Q23" i="4"/>
  <c r="AG23" i="4"/>
  <c r="AW23" i="4"/>
  <c r="R23" i="4"/>
  <c r="AH23" i="4"/>
  <c r="AX23" i="4"/>
  <c r="T23" i="4"/>
  <c r="AJ23" i="4"/>
  <c r="AZ23" i="4"/>
  <c r="BD20" i="4"/>
  <c r="AU17" i="4"/>
  <c r="BA27" i="4"/>
  <c r="AH27" i="4"/>
  <c r="L27" i="4"/>
  <c r="K25" i="4"/>
  <c r="AA25" i="4"/>
  <c r="AQ25" i="4"/>
  <c r="O25" i="4"/>
  <c r="AE25" i="4"/>
  <c r="AU25" i="4"/>
  <c r="P25" i="4"/>
  <c r="AF25" i="4"/>
  <c r="AV25" i="4"/>
  <c r="R25" i="4"/>
  <c r="AH25" i="4"/>
  <c r="AX25" i="4"/>
  <c r="P24" i="4"/>
  <c r="T8" i="4"/>
  <c r="AJ8" i="4"/>
  <c r="AZ8" i="4"/>
  <c r="U8" i="4"/>
  <c r="AK8" i="4"/>
  <c r="BA8" i="4"/>
  <c r="V8" i="4"/>
  <c r="AL8" i="4"/>
  <c r="G8" i="4"/>
  <c r="W8" i="4"/>
  <c r="AM8" i="4"/>
  <c r="H8" i="4"/>
  <c r="X8" i="4"/>
  <c r="AN8" i="4"/>
  <c r="I8" i="4"/>
  <c r="Y8" i="4"/>
  <c r="AO8" i="4"/>
  <c r="J8" i="4"/>
  <c r="Z8" i="4"/>
  <c r="AP8" i="4"/>
  <c r="K8" i="4"/>
  <c r="AA8" i="4"/>
  <c r="AQ8" i="4"/>
  <c r="L8" i="4"/>
  <c r="AB8" i="4"/>
  <c r="AR8" i="4"/>
  <c r="M8" i="4"/>
  <c r="AC8" i="4"/>
  <c r="AS8" i="4"/>
  <c r="N8" i="4"/>
  <c r="AD8" i="4"/>
  <c r="AT8" i="4"/>
  <c r="O8" i="4"/>
  <c r="AE8" i="4"/>
  <c r="AU8" i="4"/>
  <c r="P8" i="4"/>
  <c r="AF8" i="4"/>
  <c r="AV8" i="4"/>
  <c r="Q8" i="4"/>
  <c r="AG8" i="4"/>
  <c r="AW8" i="4"/>
  <c r="R8" i="4"/>
  <c r="AH8" i="4"/>
  <c r="AX8" i="4"/>
  <c r="AC28" i="4"/>
  <c r="M28" i="4"/>
  <c r="AZ27" i="4"/>
  <c r="AG27" i="4"/>
  <c r="K27" i="4"/>
  <c r="AP25" i="4"/>
  <c r="V25" i="4"/>
  <c r="AI24" i="4"/>
  <c r="O24" i="4"/>
  <c r="AY23" i="4"/>
  <c r="X23" i="4"/>
  <c r="AO17" i="4"/>
  <c r="AA16" i="4"/>
  <c r="F34" i="4"/>
  <c r="AR28" i="4"/>
  <c r="AB28" i="4"/>
  <c r="L28" i="4"/>
  <c r="AY27" i="4"/>
  <c r="AE27" i="4"/>
  <c r="J27" i="4"/>
  <c r="AO25" i="4"/>
  <c r="U25" i="4"/>
  <c r="AH24" i="4"/>
  <c r="N24" i="4"/>
  <c r="AU23" i="4"/>
  <c r="W23" i="4"/>
  <c r="E22" i="4"/>
  <c r="AH17" i="4"/>
  <c r="X16" i="4"/>
  <c r="AR35" i="4"/>
  <c r="AB35" i="4"/>
  <c r="L35" i="4"/>
  <c r="E34" i="4"/>
  <c r="AX29" i="4"/>
  <c r="AH29" i="4"/>
  <c r="R29" i="4"/>
  <c r="AQ28" i="4"/>
  <c r="AA28" i="4"/>
  <c r="K28" i="4"/>
  <c r="AX27" i="4"/>
  <c r="AD27" i="4"/>
  <c r="H27" i="4"/>
  <c r="AN25" i="4"/>
  <c r="T25" i="4"/>
  <c r="AG24" i="4"/>
  <c r="M24" i="4"/>
  <c r="AR23" i="4"/>
  <c r="V23" i="4"/>
  <c r="D22" i="4"/>
  <c r="AE17" i="4"/>
  <c r="R16" i="4"/>
  <c r="AY13" i="4"/>
  <c r="AQ35" i="4"/>
  <c r="AA35" i="4"/>
  <c r="AW29" i="4"/>
  <c r="AG29" i="4"/>
  <c r="AP28" i="4"/>
  <c r="Z28" i="4"/>
  <c r="AW27" i="4"/>
  <c r="AB27" i="4"/>
  <c r="G27" i="4"/>
  <c r="AM25" i="4"/>
  <c r="S25" i="4"/>
  <c r="BA24" i="4"/>
  <c r="AF24" i="4"/>
  <c r="L24" i="4"/>
  <c r="AQ23" i="4"/>
  <c r="U23" i="4"/>
  <c r="C22" i="4"/>
  <c r="Y17" i="4"/>
  <c r="K16" i="4"/>
  <c r="E15" i="4"/>
  <c r="F15" i="4"/>
  <c r="BD15" i="4"/>
  <c r="B15" i="4"/>
  <c r="C15" i="4"/>
  <c r="AL13" i="4"/>
  <c r="B10" i="4"/>
  <c r="C10" i="4"/>
  <c r="D10" i="4"/>
  <c r="E10" i="4"/>
  <c r="F10" i="4"/>
  <c r="BD10" i="4"/>
  <c r="E13" i="4"/>
  <c r="W11" i="4"/>
  <c r="G11" i="4"/>
  <c r="D13" i="4"/>
  <c r="V11" i="4"/>
  <c r="BD9" i="4"/>
  <c r="C6" i="4"/>
  <c r="B13" i="4"/>
  <c r="F9" i="4"/>
  <c r="C4" i="4"/>
  <c r="E9" i="4"/>
  <c r="B4" i="4"/>
  <c r="AX11" i="4"/>
  <c r="AH11" i="4"/>
  <c r="R11" i="4"/>
  <c r="B11" i="4"/>
  <c r="D9" i="4"/>
  <c r="AW11" i="4"/>
  <c r="AG11" i="4"/>
  <c r="Q11" i="4"/>
  <c r="C9" i="4"/>
  <c r="D23" i="4"/>
  <c r="AN19" i="4"/>
  <c r="X19" i="4"/>
  <c r="H19" i="4"/>
  <c r="E14" i="4"/>
  <c r="AV11" i="4"/>
  <c r="AF11" i="4"/>
  <c r="P11" i="4"/>
  <c r="AZ7" i="4"/>
  <c r="AJ7" i="4"/>
  <c r="T7" i="4"/>
  <c r="D7" i="4"/>
  <c r="F5" i="4"/>
  <c r="BD3" i="4"/>
  <c r="E5" i="4"/>
  <c r="AL19" i="4"/>
  <c r="V19" i="4"/>
  <c r="F19" i="4"/>
  <c r="BD17" i="4"/>
  <c r="C14" i="4"/>
  <c r="E12" i="4"/>
  <c r="AT11" i="4"/>
  <c r="AD11" i="4"/>
  <c r="N11" i="4"/>
  <c r="AX7" i="4"/>
  <c r="AH7" i="4"/>
  <c r="R7" i="4"/>
  <c r="D5" i="4"/>
  <c r="F3" i="4"/>
  <c r="BA19" i="4"/>
  <c r="AK19" i="4"/>
  <c r="U19" i="4"/>
  <c r="D12" i="4"/>
  <c r="AS11" i="4"/>
  <c r="AC11" i="4"/>
  <c r="M11" i="4"/>
  <c r="BD8" i="4"/>
  <c r="AW7" i="4"/>
  <c r="AG7" i="4"/>
  <c r="Q7" i="4"/>
  <c r="C5" i="4"/>
  <c r="E3" i="4"/>
  <c r="AZ19" i="4"/>
  <c r="AJ19" i="4"/>
  <c r="T19" i="4"/>
  <c r="F17" i="4"/>
  <c r="AR11" i="4"/>
  <c r="AB11" i="4"/>
  <c r="L11" i="4"/>
  <c r="AV7" i="4"/>
  <c r="AF7" i="4"/>
  <c r="P7" i="4"/>
  <c r="D3" i="4"/>
  <c r="E17" i="4"/>
  <c r="AQ11" i="4"/>
  <c r="AA11" i="4"/>
  <c r="K11" i="4"/>
  <c r="F8" i="4"/>
  <c r="BD6" i="4"/>
  <c r="C3" i="4"/>
  <c r="AX19" i="4"/>
  <c r="AH19" i="4"/>
  <c r="R19" i="4"/>
  <c r="D17" i="4"/>
  <c r="AP11" i="4"/>
  <c r="Z11" i="4"/>
  <c r="J11" i="4"/>
  <c r="E8" i="4"/>
  <c r="AT7" i="4"/>
  <c r="AD7" i="4"/>
  <c r="N7" i="4"/>
  <c r="AW19" i="4"/>
  <c r="AG19" i="4"/>
  <c r="AO11" i="4"/>
  <c r="Y11" i="4"/>
  <c r="AS7" i="4"/>
  <c r="AC7" i="4"/>
  <c r="A47" i="17"/>
  <c r="P47" i="17" s="1"/>
  <c r="L47" i="17"/>
  <c r="AD47" i="17"/>
  <c r="AO47" i="17"/>
  <c r="A48" i="17"/>
  <c r="T48" i="17" s="1"/>
  <c r="I48" i="17"/>
  <c r="R48" i="17"/>
  <c r="Z48" i="17"/>
  <c r="AG48" i="17"/>
  <c r="AJ48" i="17"/>
  <c r="AQ48" i="17"/>
  <c r="AX48" i="17"/>
  <c r="A49" i="17"/>
  <c r="T49" i="17" s="1"/>
  <c r="G49" i="17"/>
  <c r="S49" i="17"/>
  <c r="AF49" i="17"/>
  <c r="AW49" i="17"/>
  <c r="AX49" i="17"/>
  <c r="A50" i="17"/>
  <c r="U50" i="17" s="1"/>
  <c r="E50" i="17"/>
  <c r="J50" i="17"/>
  <c r="L50" i="17"/>
  <c r="O50" i="17"/>
  <c r="V50" i="17"/>
  <c r="W50" i="17"/>
  <c r="Z50" i="17"/>
  <c r="AB50" i="17"/>
  <c r="AD50" i="17"/>
  <c r="AI50" i="17"/>
  <c r="AL50" i="17"/>
  <c r="AN50" i="17"/>
  <c r="AT50" i="17"/>
  <c r="A51" i="17"/>
  <c r="U51" i="17" s="1"/>
  <c r="D51" i="17"/>
  <c r="E51" i="17"/>
  <c r="F51" i="17"/>
  <c r="G51" i="17"/>
  <c r="I51" i="17"/>
  <c r="O51" i="17"/>
  <c r="S51" i="17"/>
  <c r="T51" i="17"/>
  <c r="V51" i="17"/>
  <c r="W51" i="17"/>
  <c r="X51" i="17"/>
  <c r="AC51" i="17"/>
  <c r="AD51" i="17"/>
  <c r="AF51" i="17"/>
  <c r="AG51" i="17"/>
  <c r="AJ51" i="17"/>
  <c r="AK51" i="17"/>
  <c r="AL51" i="17"/>
  <c r="AO51" i="17"/>
  <c r="AS51" i="17"/>
  <c r="AU51" i="17"/>
  <c r="AV51" i="17"/>
  <c r="AX51" i="17"/>
  <c r="A52" i="17"/>
  <c r="AQ52" i="17" s="1"/>
  <c r="A53" i="17"/>
  <c r="AA53" i="17" s="1"/>
  <c r="E53" i="17"/>
  <c r="G53" i="17"/>
  <c r="H53" i="17"/>
  <c r="K53" i="17"/>
  <c r="M53" i="17"/>
  <c r="P53" i="17"/>
  <c r="R53" i="17"/>
  <c r="S53" i="17"/>
  <c r="U53" i="17"/>
  <c r="W53" i="17"/>
  <c r="X53" i="17"/>
  <c r="AC53" i="17"/>
  <c r="AE53" i="17"/>
  <c r="AF53" i="17"/>
  <c r="AG53" i="17"/>
  <c r="AH53" i="17"/>
  <c r="AI53" i="17"/>
  <c r="AK53" i="17"/>
  <c r="AN53" i="17"/>
  <c r="AS53" i="17"/>
  <c r="AU53" i="17"/>
  <c r="AV53" i="17"/>
  <c r="AW53" i="17"/>
  <c r="AX53" i="17"/>
  <c r="A54" i="17"/>
  <c r="Z54" i="17" s="1"/>
  <c r="W54" i="17"/>
  <c r="Y54" i="17"/>
  <c r="AQ54" i="17"/>
  <c r="AR54" i="17"/>
  <c r="A55" i="17"/>
  <c r="E55" i="17" s="1"/>
  <c r="G55" i="17"/>
  <c r="O55" i="17"/>
  <c r="P55" i="17"/>
  <c r="V55" i="17"/>
  <c r="AE55" i="17"/>
  <c r="AI55" i="17"/>
  <c r="AJ55" i="17"/>
  <c r="AM55" i="17"/>
  <c r="AN55" i="17"/>
  <c r="AU55" i="17"/>
  <c r="A56" i="17"/>
  <c r="E56" i="17" s="1"/>
  <c r="G56" i="17"/>
  <c r="K56" i="17"/>
  <c r="O56" i="17"/>
  <c r="P56" i="17"/>
  <c r="U56" i="17"/>
  <c r="V56" i="17"/>
  <c r="W56" i="17"/>
  <c r="AA56" i="17"/>
  <c r="AE56" i="17"/>
  <c r="AH56" i="17"/>
  <c r="AI56" i="17"/>
  <c r="AO56" i="17"/>
  <c r="AP56" i="17"/>
  <c r="AQ56" i="17"/>
  <c r="AU56" i="17"/>
  <c r="AX56" i="17"/>
  <c r="A57" i="17"/>
  <c r="D57" i="17" s="1"/>
  <c r="B57" i="17"/>
  <c r="C57" i="17" s="1"/>
  <c r="F57" i="17"/>
  <c r="G57" i="17"/>
  <c r="H57" i="17"/>
  <c r="I57" i="17"/>
  <c r="J57" i="17"/>
  <c r="M57" i="17"/>
  <c r="P57" i="17"/>
  <c r="Q57" i="17"/>
  <c r="R57" i="17"/>
  <c r="S57" i="17"/>
  <c r="T57" i="17"/>
  <c r="W57" i="17"/>
  <c r="X57" i="17"/>
  <c r="Y57" i="17"/>
  <c r="Z57" i="17"/>
  <c r="AA57" i="17"/>
  <c r="AE57" i="17"/>
  <c r="AG57" i="17"/>
  <c r="AH57" i="17"/>
  <c r="AI57" i="17"/>
  <c r="AJ57" i="17"/>
  <c r="AK57" i="17"/>
  <c r="AN57" i="17"/>
  <c r="AO57" i="17"/>
  <c r="AP57" i="17"/>
  <c r="AQ57" i="17"/>
  <c r="AR57" i="17"/>
  <c r="AV57" i="17"/>
  <c r="AX57" i="17"/>
  <c r="A58" i="17"/>
  <c r="S58" i="17" s="1"/>
  <c r="N58" i="17"/>
  <c r="AF58" i="17"/>
  <c r="AI58" i="17"/>
  <c r="AW58" i="17"/>
  <c r="A59" i="17"/>
  <c r="H59" i="17" s="1"/>
  <c r="D59" i="17"/>
  <c r="E59" i="17"/>
  <c r="F59" i="17"/>
  <c r="G59" i="17"/>
  <c r="I59" i="17"/>
  <c r="J59" i="17"/>
  <c r="K59" i="17"/>
  <c r="L59" i="17"/>
  <c r="M59" i="17"/>
  <c r="N59" i="17"/>
  <c r="O59" i="17"/>
  <c r="Q59" i="17"/>
  <c r="S59" i="17"/>
  <c r="T59" i="17"/>
  <c r="U59" i="17"/>
  <c r="V59" i="17"/>
  <c r="W59" i="17"/>
  <c r="X59" i="17"/>
  <c r="Z59" i="17"/>
  <c r="AA59" i="17"/>
  <c r="AB59" i="17"/>
  <c r="AC59" i="17"/>
  <c r="AD59" i="17"/>
  <c r="AE59" i="17"/>
  <c r="AF59" i="17"/>
  <c r="AI59" i="17"/>
  <c r="AJ59" i="17"/>
  <c r="AK59" i="17"/>
  <c r="AL59" i="17"/>
  <c r="AM59" i="17"/>
  <c r="AN59" i="17"/>
  <c r="AO59" i="17"/>
  <c r="AQ59" i="17"/>
  <c r="AR59" i="17"/>
  <c r="AS59" i="17"/>
  <c r="AT59" i="17"/>
  <c r="AU59" i="17"/>
  <c r="AV59" i="17"/>
  <c r="AW59" i="17"/>
  <c r="A60" i="17"/>
  <c r="T60" i="17" s="1"/>
  <c r="F60" i="17"/>
  <c r="J60" i="17"/>
  <c r="N60" i="17"/>
  <c r="P60" i="17"/>
  <c r="Q60" i="17"/>
  <c r="R60" i="17"/>
  <c r="W60" i="17"/>
  <c r="AA60" i="17"/>
  <c r="AE60" i="17"/>
  <c r="AG60" i="17"/>
  <c r="AH60" i="17"/>
  <c r="AI60" i="17"/>
  <c r="AK60" i="17"/>
  <c r="AN60" i="17"/>
  <c r="AS60" i="17"/>
  <c r="AV60" i="17"/>
  <c r="AX60" i="17"/>
  <c r="A61" i="17"/>
  <c r="A62" i="17"/>
  <c r="S62" i="17" s="1"/>
  <c r="G62" i="17"/>
  <c r="H62" i="17"/>
  <c r="I62" i="17"/>
  <c r="K62" i="17"/>
  <c r="O62" i="17"/>
  <c r="Q62" i="17"/>
  <c r="R62" i="17"/>
  <c r="V62" i="17"/>
  <c r="W62" i="17"/>
  <c r="AA62" i="17"/>
  <c r="AB62" i="17"/>
  <c r="AC62" i="17"/>
  <c r="AD62" i="17"/>
  <c r="AH62" i="17"/>
  <c r="AL62" i="17"/>
  <c r="AM62" i="17"/>
  <c r="AN62" i="17"/>
  <c r="AO62" i="17"/>
  <c r="AQ62" i="17"/>
  <c r="AT62" i="17"/>
  <c r="AU62" i="17"/>
  <c r="AV62" i="17"/>
  <c r="AW62" i="17"/>
  <c r="A63" i="17"/>
  <c r="M63" i="17" s="1"/>
  <c r="E63" i="17"/>
  <c r="G63" i="17"/>
  <c r="H63" i="17"/>
  <c r="I63" i="17"/>
  <c r="K63" i="17"/>
  <c r="L63" i="17"/>
  <c r="S63" i="17"/>
  <c r="U63" i="17"/>
  <c r="V63" i="17"/>
  <c r="W63" i="17"/>
  <c r="X63" i="17"/>
  <c r="Y63" i="17"/>
  <c r="AB63" i="17"/>
  <c r="AG63" i="17"/>
  <c r="AI63" i="17"/>
  <c r="AK63" i="17"/>
  <c r="AL63" i="17"/>
  <c r="AM63" i="17"/>
  <c r="AP63" i="17"/>
  <c r="AQ63" i="17"/>
  <c r="AR63" i="17"/>
  <c r="AU63" i="17"/>
  <c r="AW63" i="17"/>
  <c r="A64" i="17"/>
  <c r="G64" i="17" s="1"/>
  <c r="E64" i="17"/>
  <c r="I64" i="17"/>
  <c r="K64" i="17"/>
  <c r="M64" i="17"/>
  <c r="O64" i="17"/>
  <c r="P64" i="17"/>
  <c r="V64" i="17"/>
  <c r="W64" i="17"/>
  <c r="Y64" i="17"/>
  <c r="AA64" i="17"/>
  <c r="AC64" i="17"/>
  <c r="AE64" i="17"/>
  <c r="AH64" i="17"/>
  <c r="AK64" i="17"/>
  <c r="AL64" i="17"/>
  <c r="AM64" i="17"/>
  <c r="AO64" i="17"/>
  <c r="AU64" i="17"/>
  <c r="AX64" i="17"/>
  <c r="A65" i="17"/>
  <c r="E65" i="17" s="1"/>
  <c r="I65" i="17"/>
  <c r="M65" i="17"/>
  <c r="S65" i="17"/>
  <c r="W65" i="17"/>
  <c r="AA65" i="17"/>
  <c r="AF65" i="17"/>
  <c r="AG65" i="17"/>
  <c r="AI65" i="17"/>
  <c r="AK65" i="17"/>
  <c r="AU65" i="17"/>
  <c r="AW65" i="17"/>
  <c r="A66" i="17"/>
  <c r="W66" i="17" s="1"/>
  <c r="G66" i="17"/>
  <c r="AG66" i="17"/>
  <c r="A67" i="17"/>
  <c r="T67" i="17" s="1"/>
  <c r="E67" i="17"/>
  <c r="K67" i="17"/>
  <c r="P67" i="17"/>
  <c r="Q67" i="17"/>
  <c r="R67" i="17"/>
  <c r="S67" i="17"/>
  <c r="AC67" i="17"/>
  <c r="AE67" i="17"/>
  <c r="AI67" i="17"/>
  <c r="AJ67" i="17"/>
  <c r="AK67" i="17"/>
  <c r="AM67" i="17"/>
  <c r="AT67" i="17"/>
  <c r="AX67" i="17"/>
  <c r="A68" i="17"/>
  <c r="N68" i="17" s="1"/>
  <c r="J68" i="17"/>
  <c r="T68" i="17"/>
  <c r="AJ68" i="17"/>
  <c r="AM68" i="17"/>
  <c r="AN68" i="17"/>
  <c r="AW68" i="17"/>
  <c r="A69" i="17"/>
  <c r="T69" i="17" s="1"/>
  <c r="G69" i="17"/>
  <c r="I69" i="17"/>
  <c r="O69" i="17"/>
  <c r="Q69" i="17"/>
  <c r="R69" i="17"/>
  <c r="S69" i="17"/>
  <c r="AA69" i="17"/>
  <c r="AD69" i="17"/>
  <c r="AI69" i="17"/>
  <c r="AJ69" i="17"/>
  <c r="AK69" i="17"/>
  <c r="AL69" i="17"/>
  <c r="AM69" i="17"/>
  <c r="AU69" i="17"/>
  <c r="AX69" i="17"/>
  <c r="A70" i="17"/>
  <c r="W70" i="17" s="1"/>
  <c r="E70" i="17"/>
  <c r="H70" i="17"/>
  <c r="O70" i="17"/>
  <c r="Q70" i="17"/>
  <c r="R70" i="17"/>
  <c r="Y70" i="17"/>
  <c r="AE70" i="17"/>
  <c r="AH70" i="17"/>
  <c r="AI70" i="17"/>
  <c r="AO70" i="17"/>
  <c r="AU70" i="17"/>
  <c r="AW70" i="17"/>
  <c r="A71" i="17"/>
  <c r="H71" i="17" s="1"/>
  <c r="B71" i="17"/>
  <c r="C71" i="17" s="1"/>
  <c r="O71" i="17"/>
  <c r="Q71" i="17"/>
  <c r="R71" i="17"/>
  <c r="S71" i="17"/>
  <c r="AI71" i="17"/>
  <c r="AL71" i="17"/>
  <c r="AM71" i="17"/>
  <c r="AU71" i="17"/>
  <c r="AW71" i="17"/>
  <c r="A72" i="17"/>
  <c r="K72" i="17" s="1"/>
  <c r="D72" i="17"/>
  <c r="E72" i="17"/>
  <c r="F72" i="17"/>
  <c r="G72" i="17"/>
  <c r="I72" i="17"/>
  <c r="J72" i="17"/>
  <c r="L72" i="17"/>
  <c r="M72" i="17"/>
  <c r="O72" i="17"/>
  <c r="P72" i="17"/>
  <c r="Q72" i="17"/>
  <c r="R72" i="17"/>
  <c r="S72" i="17"/>
  <c r="T72" i="17"/>
  <c r="U72" i="17"/>
  <c r="V72" i="17"/>
  <c r="W72" i="17"/>
  <c r="Y72" i="17"/>
  <c r="Z72" i="17"/>
  <c r="AA72" i="17"/>
  <c r="AB72" i="17"/>
  <c r="AC72" i="17"/>
  <c r="AE72" i="17"/>
  <c r="AF72" i="17"/>
  <c r="AG72" i="17"/>
  <c r="AH72" i="17"/>
  <c r="AI72" i="17"/>
  <c r="AJ72" i="17"/>
  <c r="AK72" i="17"/>
  <c r="AL72" i="17"/>
  <c r="AM72" i="17"/>
  <c r="AN72" i="17"/>
  <c r="AO72" i="17"/>
  <c r="AP72" i="17"/>
  <c r="AQ72" i="17"/>
  <c r="AR72" i="17"/>
  <c r="AS72" i="17"/>
  <c r="AT72" i="17"/>
  <c r="AU72" i="17"/>
  <c r="AV72" i="17"/>
  <c r="AW72" i="17"/>
  <c r="AX72" i="17"/>
  <c r="A73" i="17"/>
  <c r="O73" i="17" s="1"/>
  <c r="E73" i="17"/>
  <c r="H73" i="17"/>
  <c r="I73" i="17"/>
  <c r="J73" i="17"/>
  <c r="K73" i="17"/>
  <c r="P73" i="17"/>
  <c r="R73" i="17"/>
  <c r="S73" i="17"/>
  <c r="U73" i="17"/>
  <c r="V73" i="17"/>
  <c r="W73" i="17"/>
  <c r="Z73" i="17"/>
  <c r="AA73" i="17"/>
  <c r="AB73" i="17"/>
  <c r="AC73" i="17"/>
  <c r="AD73" i="17"/>
  <c r="AH73" i="17"/>
  <c r="AK73" i="17"/>
  <c r="AL73" i="17"/>
  <c r="AM73" i="17"/>
  <c r="AN73" i="17"/>
  <c r="AO73" i="17"/>
  <c r="AR73" i="17"/>
  <c r="AS73" i="17"/>
  <c r="AT73" i="17"/>
  <c r="AV73" i="17"/>
  <c r="AW73" i="17"/>
  <c r="A74" i="17"/>
  <c r="E74" i="17" s="1"/>
  <c r="Q74" i="17"/>
  <c r="S74" i="17"/>
  <c r="AG74" i="17"/>
  <c r="AI74" i="17"/>
  <c r="AW74" i="17"/>
  <c r="A75" i="17"/>
  <c r="AS75" i="17"/>
  <c r="A76" i="17"/>
  <c r="AO76" i="17" s="1"/>
  <c r="E76" i="17"/>
  <c r="Q76" i="17"/>
  <c r="AM76" i="17"/>
  <c r="A77" i="17"/>
  <c r="U77" i="17" s="1"/>
  <c r="O77" i="17"/>
  <c r="AU77" i="17"/>
  <c r="A78" i="17"/>
  <c r="AG78" i="17" s="1"/>
  <c r="E78" i="17"/>
  <c r="K78" i="17"/>
  <c r="S78" i="17"/>
  <c r="U78" i="17"/>
  <c r="AC78" i="17"/>
  <c r="AE78" i="17"/>
  <c r="AI78" i="17"/>
  <c r="AK78" i="17"/>
  <c r="AM78" i="17"/>
  <c r="AO78" i="17"/>
  <c r="AQ78" i="17"/>
  <c r="A79" i="17"/>
  <c r="AC79" i="17" s="1"/>
  <c r="D79" i="17"/>
  <c r="E79" i="17"/>
  <c r="I79" i="17"/>
  <c r="Q79" i="17"/>
  <c r="S79" i="17"/>
  <c r="T79" i="17"/>
  <c r="AA79" i="17"/>
  <c r="AE79" i="17"/>
  <c r="AG79" i="17"/>
  <c r="AI79" i="17"/>
  <c r="AK79" i="17"/>
  <c r="AS79" i="17"/>
  <c r="AU79" i="17"/>
  <c r="AW79" i="17"/>
  <c r="A80" i="17"/>
  <c r="AD80" i="17" s="1"/>
  <c r="Y80" i="17"/>
  <c r="A81" i="17"/>
  <c r="AE81" i="17" s="1"/>
  <c r="E81" i="17"/>
  <c r="H81" i="17"/>
  <c r="I81" i="17"/>
  <c r="K81" i="17"/>
  <c r="M81" i="17"/>
  <c r="O81" i="17"/>
  <c r="U81" i="17"/>
  <c r="W81" i="17"/>
  <c r="X81" i="17"/>
  <c r="Y81" i="17"/>
  <c r="AA81" i="17"/>
  <c r="AC81" i="17"/>
  <c r="AI81" i="17"/>
  <c r="AM81" i="17"/>
  <c r="AN81" i="17"/>
  <c r="AO81" i="17"/>
  <c r="AQ81" i="17"/>
  <c r="AS81" i="17"/>
  <c r="AW81" i="17"/>
  <c r="A82" i="17"/>
  <c r="AA82" i="17" s="1"/>
  <c r="K82" i="17"/>
  <c r="Z82" i="17"/>
  <c r="AQ82" i="17"/>
  <c r="AS82" i="17"/>
  <c r="A83" i="17"/>
  <c r="D83" i="17" s="1"/>
  <c r="G83" i="17"/>
  <c r="I83" i="17"/>
  <c r="K83" i="17"/>
  <c r="L83" i="17"/>
  <c r="S83" i="17"/>
  <c r="U83" i="17"/>
  <c r="W83" i="17"/>
  <c r="AA83" i="17"/>
  <c r="AB83" i="17"/>
  <c r="AG83" i="17"/>
  <c r="AI83" i="17"/>
  <c r="AJ83" i="17"/>
  <c r="AK83" i="17"/>
  <c r="AR83" i="17"/>
  <c r="AU83" i="17"/>
  <c r="AW83" i="17"/>
  <c r="A84" i="17"/>
  <c r="V84" i="17" s="1"/>
  <c r="E84" i="17"/>
  <c r="H84" i="17"/>
  <c r="M84" i="17"/>
  <c r="N84" i="17"/>
  <c r="O84" i="17"/>
  <c r="S84" i="17"/>
  <c r="X84" i="17"/>
  <c r="Z84" i="17"/>
  <c r="AA84" i="17"/>
  <c r="AF84" i="17"/>
  <c r="AG84" i="17"/>
  <c r="AI84" i="17"/>
  <c r="AP84" i="17"/>
  <c r="AQ84" i="17"/>
  <c r="AS84" i="17"/>
  <c r="AT84" i="17"/>
  <c r="AU84" i="17"/>
  <c r="A85" i="17"/>
  <c r="U85" i="17" s="1"/>
  <c r="D85" i="17"/>
  <c r="H85" i="17"/>
  <c r="M85" i="17"/>
  <c r="O85" i="17"/>
  <c r="P85" i="17"/>
  <c r="S85" i="17"/>
  <c r="Z85" i="17"/>
  <c r="AA85" i="17"/>
  <c r="AG85" i="17"/>
  <c r="AH85" i="17"/>
  <c r="AI85" i="17"/>
  <c r="AM85" i="17"/>
  <c r="AQ85" i="17"/>
  <c r="AV85" i="17"/>
  <c r="A86" i="17"/>
  <c r="U86" i="17" s="1"/>
  <c r="G86" i="17"/>
  <c r="S86" i="17"/>
  <c r="T86" i="17"/>
  <c r="AG86" i="17"/>
  <c r="AI86" i="17"/>
  <c r="AM86" i="17"/>
  <c r="AT86" i="17"/>
  <c r="A87" i="17"/>
  <c r="W87" i="17" s="1"/>
  <c r="D87" i="17"/>
  <c r="E87" i="17"/>
  <c r="I87" i="17"/>
  <c r="K87" i="17"/>
  <c r="L87" i="17"/>
  <c r="O87" i="17"/>
  <c r="R87" i="17"/>
  <c r="S87" i="17"/>
  <c r="T87" i="17"/>
  <c r="U87" i="17"/>
  <c r="V87" i="17"/>
  <c r="Y87" i="17"/>
  <c r="AB87" i="17"/>
  <c r="AC87" i="17"/>
  <c r="AD87" i="17"/>
  <c r="AG87" i="17"/>
  <c r="AH87" i="17"/>
  <c r="AI87" i="17"/>
  <c r="AK87" i="17"/>
  <c r="AM87" i="17"/>
  <c r="AN87" i="17"/>
  <c r="AO87" i="17"/>
  <c r="AR87" i="17"/>
  <c r="AT87" i="17"/>
  <c r="AW87" i="17"/>
  <c r="A88" i="17"/>
  <c r="V88" i="17" s="1"/>
  <c r="O88" i="17"/>
  <c r="S88" i="17"/>
  <c r="AN88" i="17"/>
  <c r="A89" i="17"/>
  <c r="G89" i="17" s="1"/>
  <c r="D89" i="17"/>
  <c r="E89" i="17"/>
  <c r="F89" i="17"/>
  <c r="H89" i="17"/>
  <c r="J89" i="17"/>
  <c r="K89" i="17"/>
  <c r="L89" i="17"/>
  <c r="M89" i="17"/>
  <c r="N89" i="17"/>
  <c r="O89" i="17"/>
  <c r="P89" i="17"/>
  <c r="R89" i="17"/>
  <c r="S89" i="17"/>
  <c r="T89" i="17"/>
  <c r="U89" i="17"/>
  <c r="V89" i="17"/>
  <c r="X89" i="17"/>
  <c r="Y89" i="17"/>
  <c r="AA89" i="17"/>
  <c r="AB89" i="17"/>
  <c r="AC89" i="17"/>
  <c r="AD89" i="17"/>
  <c r="AE89" i="17"/>
  <c r="AF89" i="17"/>
  <c r="AG89" i="17"/>
  <c r="AI89" i="17"/>
  <c r="AJ89" i="17"/>
  <c r="AK89" i="17"/>
  <c r="AL89" i="17"/>
  <c r="AN89" i="17"/>
  <c r="AO89" i="17"/>
  <c r="AP89" i="17"/>
  <c r="AR89" i="17"/>
  <c r="AS89" i="17"/>
  <c r="AT89" i="17"/>
  <c r="AU89" i="17"/>
  <c r="AV89" i="17"/>
  <c r="AW89" i="17"/>
  <c r="AX89" i="17"/>
  <c r="A90" i="17"/>
  <c r="F90" i="17" s="1"/>
  <c r="D90" i="17"/>
  <c r="E90" i="17"/>
  <c r="G90" i="17"/>
  <c r="H90" i="17"/>
  <c r="I90" i="17"/>
  <c r="J90" i="17"/>
  <c r="L90" i="17"/>
  <c r="M90" i="17"/>
  <c r="N90" i="17"/>
  <c r="O90" i="17"/>
  <c r="P90" i="17"/>
  <c r="Q90" i="17"/>
  <c r="R90" i="17"/>
  <c r="S90" i="17"/>
  <c r="T90" i="17"/>
  <c r="U90" i="17"/>
  <c r="W90" i="17"/>
  <c r="X90" i="17"/>
  <c r="Y90" i="17"/>
  <c r="Z90" i="17"/>
  <c r="AA90" i="17"/>
  <c r="AB90" i="17"/>
  <c r="AC90" i="17"/>
  <c r="AD90" i="17"/>
  <c r="AE90" i="17"/>
  <c r="AF90" i="17"/>
  <c r="AG90" i="17"/>
  <c r="AH90" i="17"/>
  <c r="AI90" i="17"/>
  <c r="AJ90" i="17"/>
  <c r="AK90" i="17"/>
  <c r="AM90" i="17"/>
  <c r="AN90" i="17"/>
  <c r="AO90" i="17"/>
  <c r="AP90" i="17"/>
  <c r="AQ90" i="17"/>
  <c r="AR90" i="17"/>
  <c r="AS90" i="17"/>
  <c r="AT90" i="17"/>
  <c r="AU90" i="17"/>
  <c r="AV90" i="17"/>
  <c r="AW90" i="17"/>
  <c r="AX90" i="17"/>
  <c r="A91" i="17"/>
  <c r="X91" i="17" s="1"/>
  <c r="E91" i="17"/>
  <c r="H91" i="17"/>
  <c r="K91" i="17"/>
  <c r="M91" i="17"/>
  <c r="T91" i="17"/>
  <c r="Y91" i="17"/>
  <c r="Z91" i="17"/>
  <c r="AA91" i="17"/>
  <c r="AB91" i="17"/>
  <c r="AG91" i="17"/>
  <c r="AO91" i="17"/>
  <c r="AQ91" i="17"/>
  <c r="AS91" i="17"/>
  <c r="AU91" i="17"/>
  <c r="AW91" i="17"/>
  <c r="A92" i="17"/>
  <c r="AJ92" i="17" s="1"/>
  <c r="A93" i="17"/>
  <c r="H93" i="17" s="1"/>
  <c r="E93" i="17"/>
  <c r="K93" i="17"/>
  <c r="L93" i="17"/>
  <c r="M93" i="17"/>
  <c r="N93" i="17"/>
  <c r="R93" i="17"/>
  <c r="U93" i="17"/>
  <c r="W93" i="17"/>
  <c r="X93" i="17"/>
  <c r="AA93" i="17"/>
  <c r="AE93" i="17"/>
  <c r="AF93" i="17"/>
  <c r="AG93" i="17"/>
  <c r="AH93" i="17"/>
  <c r="AN93" i="17"/>
  <c r="AQ93" i="17"/>
  <c r="AR93" i="17"/>
  <c r="AS93" i="17"/>
  <c r="AV93" i="17"/>
  <c r="A94" i="17"/>
  <c r="F94" i="17" s="1"/>
  <c r="D94" i="17"/>
  <c r="E94" i="17"/>
  <c r="J94" i="17"/>
  <c r="L94" i="17"/>
  <c r="M94" i="17"/>
  <c r="R94" i="17"/>
  <c r="U94" i="17"/>
  <c r="W94" i="17"/>
  <c r="Y94" i="17"/>
  <c r="AC94" i="17"/>
  <c r="AF94" i="17"/>
  <c r="AG94" i="17"/>
  <c r="AJ94" i="17"/>
  <c r="AM94" i="17"/>
  <c r="AP94" i="17"/>
  <c r="AQ94" i="17"/>
  <c r="AV94" i="17"/>
  <c r="AX94" i="17"/>
  <c r="A95" i="17"/>
  <c r="J95" i="17" s="1"/>
  <c r="G95" i="17"/>
  <c r="S95" i="17"/>
  <c r="V95" i="17"/>
  <c r="AD95" i="17"/>
  <c r="AG95" i="17"/>
  <c r="AH95" i="17"/>
  <c r="AM95" i="17"/>
  <c r="A96" i="17"/>
  <c r="D96" i="17" s="1"/>
  <c r="E96" i="17"/>
  <c r="J96" i="17"/>
  <c r="M96" i="17"/>
  <c r="N96" i="17"/>
  <c r="Q96" i="17"/>
  <c r="U96" i="17"/>
  <c r="W96" i="17"/>
  <c r="X96" i="17"/>
  <c r="Y96" i="17"/>
  <c r="AD96" i="17"/>
  <c r="AF96" i="17"/>
  <c r="AG96" i="17"/>
  <c r="AK96" i="17"/>
  <c r="AO96" i="17"/>
  <c r="AP96" i="17"/>
  <c r="AQ96" i="17"/>
  <c r="AS96" i="17"/>
  <c r="AW96" i="17"/>
  <c r="A97" i="17"/>
  <c r="H97" i="17" s="1"/>
  <c r="G97" i="17"/>
  <c r="S97" i="17"/>
  <c r="U97" i="17"/>
  <c r="Z97" i="17"/>
  <c r="AM97" i="17"/>
  <c r="AO97" i="17"/>
  <c r="AS97" i="17"/>
  <c r="A98" i="17"/>
  <c r="U98" i="17" s="1"/>
  <c r="D98" i="17"/>
  <c r="K98" i="17"/>
  <c r="M98" i="17"/>
  <c r="N98" i="17"/>
  <c r="R98" i="17"/>
  <c r="V98" i="17"/>
  <c r="W98" i="17"/>
  <c r="Y98" i="17"/>
  <c r="AA98" i="17"/>
  <c r="AG98" i="17"/>
  <c r="AI98" i="17"/>
  <c r="AJ98" i="17"/>
  <c r="AM98" i="17"/>
  <c r="AS98" i="17"/>
  <c r="AT98" i="17"/>
  <c r="AU98" i="17"/>
  <c r="AX98" i="17"/>
  <c r="A99" i="17"/>
  <c r="H99" i="17" s="1"/>
  <c r="F99" i="17"/>
  <c r="I99" i="17"/>
  <c r="K99" i="17"/>
  <c r="L99" i="17"/>
  <c r="N99" i="17"/>
  <c r="Q99" i="17"/>
  <c r="S99" i="17"/>
  <c r="U99" i="17"/>
  <c r="V99" i="17"/>
  <c r="W99" i="17"/>
  <c r="AA99" i="17"/>
  <c r="AD99" i="17"/>
  <c r="AE99" i="17"/>
  <c r="AF99" i="17"/>
  <c r="AI99" i="17"/>
  <c r="AM99" i="17"/>
  <c r="AN99" i="17"/>
  <c r="AO99" i="17"/>
  <c r="AQ99" i="17"/>
  <c r="AR99" i="17"/>
  <c r="AV99" i="17"/>
  <c r="A100" i="17"/>
  <c r="H100" i="17" s="1"/>
  <c r="G100" i="17"/>
  <c r="U100" i="17"/>
  <c r="W100" i="17"/>
  <c r="AB100" i="17"/>
  <c r="AM100" i="17"/>
  <c r="AO100" i="17"/>
  <c r="AU100" i="17"/>
  <c r="A101" i="17"/>
  <c r="S101" i="17" s="1"/>
  <c r="R101" i="17"/>
  <c r="AS101" i="17"/>
  <c r="A102" i="17"/>
  <c r="I102" i="17" s="1"/>
  <c r="O102" i="17"/>
  <c r="Q102" i="17"/>
  <c r="S102" i="17"/>
  <c r="Z102" i="17"/>
  <c r="AJ102" i="17"/>
  <c r="AK102" i="17"/>
  <c r="AQ102" i="17"/>
  <c r="AS102" i="17"/>
  <c r="A103" i="17"/>
  <c r="G103" i="17" s="1"/>
  <c r="I103" i="17"/>
  <c r="M103" i="17"/>
  <c r="O103" i="17"/>
  <c r="P103" i="17"/>
  <c r="Y103" i="17"/>
  <c r="AC103" i="17"/>
  <c r="AE103" i="17"/>
  <c r="AF103" i="17"/>
  <c r="AK103" i="17"/>
  <c r="AM103" i="17"/>
  <c r="AR103" i="17"/>
  <c r="AU103" i="17"/>
  <c r="A104" i="17"/>
  <c r="I104" i="17" s="1"/>
  <c r="F104" i="17"/>
  <c r="O104" i="17"/>
  <c r="P104" i="17"/>
  <c r="W104" i="17"/>
  <c r="Y104" i="17"/>
  <c r="Z104" i="17"/>
  <c r="AG104" i="17"/>
  <c r="AO104" i="17"/>
  <c r="AP104" i="17"/>
  <c r="AV104" i="17"/>
  <c r="A105" i="17"/>
  <c r="Y105" i="17" s="1"/>
  <c r="G105" i="17"/>
  <c r="M105" i="17"/>
  <c r="O105" i="17"/>
  <c r="U105" i="17"/>
  <c r="AH105" i="17"/>
  <c r="AI105" i="17"/>
  <c r="AQ105" i="17"/>
  <c r="AS105" i="17"/>
  <c r="AX105" i="17"/>
  <c r="A106" i="17"/>
  <c r="Y106" i="17" s="1"/>
  <c r="O106" i="17"/>
  <c r="W106" i="17"/>
  <c r="AK106" i="17"/>
  <c r="AQ106" i="17"/>
  <c r="AR106" i="17"/>
  <c r="A107" i="17"/>
  <c r="A108" i="17"/>
  <c r="G108" i="17" s="1"/>
  <c r="E108" i="17"/>
  <c r="O108" i="17"/>
  <c r="P108" i="17"/>
  <c r="T108" i="17"/>
  <c r="X108" i="17"/>
  <c r="Y108" i="17"/>
  <c r="AD108" i="17"/>
  <c r="AF108" i="17"/>
  <c r="AG108" i="17"/>
  <c r="AK108" i="17"/>
  <c r="AN108" i="17"/>
  <c r="AO108" i="17"/>
  <c r="AP108" i="17"/>
  <c r="AQ108" i="17"/>
  <c r="AU108" i="17"/>
  <c r="A109" i="17"/>
  <c r="G109" i="17" s="1"/>
  <c r="D109" i="17"/>
  <c r="E109" i="17"/>
  <c r="P109" i="17"/>
  <c r="T109" i="17"/>
  <c r="U109" i="17"/>
  <c r="AE109" i="17"/>
  <c r="AJ109" i="17"/>
  <c r="AK109" i="17"/>
  <c r="AO109" i="17"/>
  <c r="AQ109" i="17"/>
  <c r="AW109" i="17"/>
  <c r="A110" i="17"/>
  <c r="R110" i="17" s="1"/>
  <c r="E110" i="17"/>
  <c r="G110" i="17"/>
  <c r="I110" i="17"/>
  <c r="K110" i="17"/>
  <c r="Q110" i="17"/>
  <c r="S110" i="17"/>
  <c r="U110" i="17"/>
  <c r="W110" i="17"/>
  <c r="Y110" i="17"/>
  <c r="AA110" i="17"/>
  <c r="AE110" i="17"/>
  <c r="AG110" i="17"/>
  <c r="AI110" i="17"/>
  <c r="AK110" i="17"/>
  <c r="AM110" i="17"/>
  <c r="AO110" i="17"/>
  <c r="AQ110" i="17"/>
  <c r="AS110" i="17"/>
  <c r="AU110" i="17"/>
  <c r="AW110" i="17"/>
  <c r="A111" i="17"/>
  <c r="E111" i="17" s="1"/>
  <c r="G111" i="17"/>
  <c r="S111" i="17"/>
  <c r="AC111" i="17"/>
  <c r="AG111" i="17"/>
  <c r="AM111" i="17"/>
  <c r="A112" i="17"/>
  <c r="O112" i="17" s="1"/>
  <c r="E112" i="17"/>
  <c r="AE112" i="17"/>
  <c r="AI112" i="17"/>
  <c r="AK112" i="17"/>
  <c r="A113" i="17"/>
  <c r="Y113" i="17" s="1"/>
  <c r="AO113" i="17"/>
  <c r="A114" i="17"/>
  <c r="AI114" i="17" s="1"/>
  <c r="M114" i="17"/>
  <c r="AG114" i="17"/>
  <c r="A115" i="17"/>
  <c r="AG115" i="17" s="1"/>
  <c r="I115" i="17"/>
  <c r="AM115" i="17"/>
  <c r="AQ115" i="17"/>
  <c r="A116" i="17"/>
  <c r="O116" i="17" s="1"/>
  <c r="E116" i="17"/>
  <c r="AC116" i="17"/>
  <c r="AE116" i="17"/>
  <c r="AG116" i="17"/>
  <c r="AI116" i="17"/>
  <c r="AW116" i="17"/>
  <c r="A117" i="17"/>
  <c r="AI117" i="17" s="1"/>
  <c r="E117" i="17"/>
  <c r="G117" i="17"/>
  <c r="I117" i="17"/>
  <c r="K117" i="17"/>
  <c r="U117" i="17"/>
  <c r="W117" i="17"/>
  <c r="Y117" i="17"/>
  <c r="AA117" i="17"/>
  <c r="AE117" i="17"/>
  <c r="AG117" i="17"/>
  <c r="AM117" i="17"/>
  <c r="AO117" i="17"/>
  <c r="AQ117" i="17"/>
  <c r="AS117" i="17"/>
  <c r="AU117" i="17"/>
  <c r="A118" i="17"/>
  <c r="E118" i="17" s="1"/>
  <c r="U118" i="17"/>
  <c r="AE118" i="17"/>
  <c r="AG118" i="17"/>
  <c r="AI118" i="17"/>
  <c r="A119" i="17"/>
  <c r="AC119" i="17" s="1"/>
  <c r="E119" i="17"/>
  <c r="H119" i="17"/>
  <c r="I119" i="17"/>
  <c r="O119" i="17"/>
  <c r="S119" i="17"/>
  <c r="U119" i="17"/>
  <c r="Y119" i="17"/>
  <c r="AA119" i="17"/>
  <c r="AG119" i="17"/>
  <c r="AI119" i="17"/>
  <c r="AK119" i="17"/>
  <c r="AM119" i="17"/>
  <c r="AU119" i="17"/>
  <c r="A120" i="17"/>
  <c r="AC120" i="17" s="1"/>
  <c r="Q120" i="17"/>
  <c r="A121" i="17"/>
  <c r="K121" i="17" s="1"/>
  <c r="E121" i="17"/>
  <c r="H121" i="17"/>
  <c r="I121" i="17"/>
  <c r="L121" i="17"/>
  <c r="M121" i="17"/>
  <c r="O121" i="17"/>
  <c r="T121" i="17"/>
  <c r="U121" i="17"/>
  <c r="W121" i="17"/>
  <c r="X121" i="17"/>
  <c r="Y121" i="17"/>
  <c r="AC121" i="17"/>
  <c r="AG121" i="17"/>
  <c r="AJ121" i="17"/>
  <c r="AK121" i="17"/>
  <c r="AM121" i="17"/>
  <c r="AN121" i="17"/>
  <c r="AR121" i="17"/>
  <c r="AS121" i="17"/>
  <c r="AU121" i="17"/>
  <c r="AW121" i="17"/>
  <c r="A122" i="17"/>
  <c r="E122" i="17" s="1"/>
  <c r="O122" i="17"/>
  <c r="W122" i="17"/>
  <c r="Y122" i="17"/>
  <c r="AK122" i="17"/>
  <c r="AU122" i="17"/>
  <c r="AW122" i="17"/>
  <c r="AX122" i="17"/>
  <c r="A123" i="17"/>
  <c r="V123" i="17" s="1"/>
  <c r="H123" i="17"/>
  <c r="K123" i="17"/>
  <c r="Q123" i="17"/>
  <c r="AD123" i="17"/>
  <c r="AL123" i="17"/>
  <c r="AR123" i="17"/>
  <c r="AW123" i="17"/>
  <c r="A124" i="17"/>
  <c r="V124" i="17" s="1"/>
  <c r="E124" i="17"/>
  <c r="G124" i="17"/>
  <c r="H124" i="17"/>
  <c r="I124" i="17"/>
  <c r="J124" i="17"/>
  <c r="P124" i="17"/>
  <c r="R124" i="17"/>
  <c r="X124" i="17"/>
  <c r="Z124" i="17"/>
  <c r="AA124" i="17"/>
  <c r="AC124" i="17"/>
  <c r="AE124" i="17"/>
  <c r="AI124" i="17"/>
  <c r="AL124" i="17"/>
  <c r="AN124" i="17"/>
  <c r="AQ124" i="17"/>
  <c r="AU124" i="17"/>
  <c r="AV124" i="17"/>
  <c r="AW124" i="17"/>
  <c r="A125" i="17"/>
  <c r="K125" i="17"/>
  <c r="AI125" i="17"/>
  <c r="AV125" i="17"/>
  <c r="A126" i="17"/>
  <c r="U126" i="17" s="1"/>
  <c r="D126" i="17"/>
  <c r="G126" i="17"/>
  <c r="M126" i="17"/>
  <c r="O126" i="17"/>
  <c r="Q126" i="17"/>
  <c r="AA126" i="17"/>
  <c r="AD126" i="17"/>
  <c r="AG126" i="17"/>
  <c r="AI126" i="17"/>
  <c r="AJ126" i="17"/>
  <c r="AT126" i="17"/>
  <c r="AW126" i="17"/>
  <c r="A127" i="17"/>
  <c r="R127" i="17" s="1"/>
  <c r="I127" i="17"/>
  <c r="AD127" i="17"/>
  <c r="AG127" i="17"/>
  <c r="AX127" i="17"/>
  <c r="A128" i="17"/>
  <c r="AH128" i="17" s="1"/>
  <c r="A129" i="17"/>
  <c r="I129" i="17" s="1"/>
  <c r="F129" i="17"/>
  <c r="M129" i="17"/>
  <c r="O129" i="17"/>
  <c r="U129" i="17"/>
  <c r="W129" i="17"/>
  <c r="X129" i="17"/>
  <c r="AC129" i="17"/>
  <c r="AK129" i="17"/>
  <c r="AL129" i="17"/>
  <c r="AR129" i="17"/>
  <c r="AU129" i="17"/>
  <c r="AW129" i="17"/>
  <c r="A130" i="17"/>
  <c r="F130" i="17" s="1"/>
  <c r="I130" i="17"/>
  <c r="K130" i="17"/>
  <c r="L130" i="17"/>
  <c r="P130" i="17"/>
  <c r="V130" i="17"/>
  <c r="Y130" i="17"/>
  <c r="AA130" i="17"/>
  <c r="AE130" i="17"/>
  <c r="AF130" i="17"/>
  <c r="AM130" i="17"/>
  <c r="AO130" i="17"/>
  <c r="AQ130" i="17"/>
  <c r="AR130" i="17"/>
  <c r="AX130" i="17"/>
  <c r="A131" i="17"/>
  <c r="W131" i="17" s="1"/>
  <c r="F131" i="17"/>
  <c r="G131" i="17"/>
  <c r="K131" i="17"/>
  <c r="L131" i="17"/>
  <c r="Q131" i="17"/>
  <c r="S131" i="17"/>
  <c r="U131" i="17"/>
  <c r="V131" i="17"/>
  <c r="Y131" i="17"/>
  <c r="AA131" i="17"/>
  <c r="AF131" i="17"/>
  <c r="AG131" i="17"/>
  <c r="AI131" i="17"/>
  <c r="AL131" i="17"/>
  <c r="AM131" i="17"/>
  <c r="AO131" i="17"/>
  <c r="AP131" i="17"/>
  <c r="AQ131" i="17"/>
  <c r="AS131" i="17"/>
  <c r="AV131" i="17"/>
  <c r="AW131" i="17"/>
  <c r="A132" i="17"/>
  <c r="W132" i="17" s="1"/>
  <c r="U132" i="17"/>
  <c r="Z132" i="17"/>
  <c r="AQ132" i="17"/>
  <c r="A133" i="17"/>
  <c r="Y133" i="17" s="1"/>
  <c r="I133" i="17"/>
  <c r="J133" i="17"/>
  <c r="P133" i="17"/>
  <c r="U133" i="17"/>
  <c r="W133" i="17"/>
  <c r="AG133" i="17"/>
  <c r="AK133" i="17"/>
  <c r="AP133" i="17"/>
  <c r="AQ133" i="17"/>
  <c r="AS133" i="17"/>
  <c r="A134" i="17"/>
  <c r="S134" i="17" s="1"/>
  <c r="B134" i="17"/>
  <c r="C134" i="17" s="1"/>
  <c r="F134" i="17"/>
  <c r="G134" i="17"/>
  <c r="H134" i="17"/>
  <c r="I134" i="17"/>
  <c r="L134" i="17"/>
  <c r="T134" i="17"/>
  <c r="U134" i="17"/>
  <c r="W134" i="17"/>
  <c r="X134" i="17"/>
  <c r="Y134" i="17"/>
  <c r="Z134" i="17"/>
  <c r="AC134" i="17"/>
  <c r="AD134" i="17"/>
  <c r="AI134" i="17"/>
  <c r="AK134" i="17"/>
  <c r="AL134" i="17"/>
  <c r="AN134" i="17"/>
  <c r="AO134" i="17"/>
  <c r="AP134" i="17"/>
  <c r="AT134" i="17"/>
  <c r="AU134" i="17"/>
  <c r="AW134" i="17"/>
  <c r="A135" i="17"/>
  <c r="T135" i="17" s="1"/>
  <c r="G135" i="17"/>
  <c r="I135" i="17"/>
  <c r="P135" i="17"/>
  <c r="X135" i="17"/>
  <c r="AE135" i="17"/>
  <c r="AG135" i="17"/>
  <c r="AL135" i="17"/>
  <c r="AV135" i="17"/>
  <c r="A136" i="17"/>
  <c r="D136" i="17" s="1"/>
  <c r="G136" i="17"/>
  <c r="I136" i="17"/>
  <c r="J136" i="17"/>
  <c r="K136" i="17"/>
  <c r="L136" i="17"/>
  <c r="R136" i="17"/>
  <c r="T136" i="17"/>
  <c r="V136" i="17"/>
  <c r="W136" i="17"/>
  <c r="Y136" i="17"/>
  <c r="Z136" i="17"/>
  <c r="AA136" i="17"/>
  <c r="AB136" i="17"/>
  <c r="AF136" i="17"/>
  <c r="AG136" i="17"/>
  <c r="AH136" i="17"/>
  <c r="AJ136" i="17"/>
  <c r="AL136" i="17"/>
  <c r="AP136" i="17"/>
  <c r="AQ136" i="17"/>
  <c r="AR136" i="17"/>
  <c r="AU136" i="17"/>
  <c r="AV136" i="17"/>
  <c r="AW136" i="17"/>
  <c r="AX136" i="17"/>
  <c r="A137" i="17"/>
  <c r="AQ137" i="17"/>
  <c r="A138" i="17"/>
  <c r="AA138" i="17" s="1"/>
  <c r="I138" i="17"/>
  <c r="J138" i="17"/>
  <c r="K138" i="17"/>
  <c r="M138" i="17"/>
  <c r="N138" i="17"/>
  <c r="O138" i="17"/>
  <c r="P138" i="17"/>
  <c r="Y138" i="17"/>
  <c r="AE138" i="17"/>
  <c r="AF138" i="17"/>
  <c r="AG138" i="17"/>
  <c r="AI138" i="17"/>
  <c r="AK138" i="17"/>
  <c r="AM138" i="17"/>
  <c r="AU138" i="17"/>
  <c r="AV138" i="17"/>
  <c r="A139" i="17"/>
  <c r="U139" i="17" s="1"/>
  <c r="M139" i="17"/>
  <c r="Z139" i="17"/>
  <c r="AN139" i="17"/>
  <c r="A140" i="17"/>
  <c r="U140" i="17" s="1"/>
  <c r="G140" i="17"/>
  <c r="K140" i="17"/>
  <c r="Z140" i="17"/>
  <c r="AD140" i="17"/>
  <c r="AE140" i="17"/>
  <c r="AU140" i="17"/>
  <c r="A141" i="17"/>
  <c r="W141" i="17" s="1"/>
  <c r="D141" i="17"/>
  <c r="E141" i="17"/>
  <c r="N141" i="17"/>
  <c r="R141" i="17"/>
  <c r="S141" i="17"/>
  <c r="V141" i="17"/>
  <c r="AA141" i="17"/>
  <c r="AC141" i="17"/>
  <c r="AE141" i="17"/>
  <c r="AH141" i="17"/>
  <c r="AL141" i="17"/>
  <c r="AN141" i="17"/>
  <c r="AO141" i="17"/>
  <c r="AW141" i="17"/>
  <c r="A142" i="17"/>
  <c r="J142" i="17" s="1"/>
  <c r="E142" i="17"/>
  <c r="F142" i="17"/>
  <c r="G142" i="17"/>
  <c r="L142" i="17"/>
  <c r="N142" i="17"/>
  <c r="R142" i="17"/>
  <c r="S142" i="17"/>
  <c r="V142" i="17"/>
  <c r="X142" i="17"/>
  <c r="Y142" i="17"/>
  <c r="AB142" i="17"/>
  <c r="AD142" i="17"/>
  <c r="AH142" i="17"/>
  <c r="AI142" i="17"/>
  <c r="AM142" i="17"/>
  <c r="AN142" i="17"/>
  <c r="AO142" i="17"/>
  <c r="AR142" i="17"/>
  <c r="AT142" i="17"/>
  <c r="AX142" i="17"/>
  <c r="A143" i="17"/>
  <c r="AG143" i="17" s="1"/>
  <c r="AW143" i="17"/>
  <c r="A144" i="17"/>
  <c r="N144" i="17" s="1"/>
  <c r="I144" i="17"/>
  <c r="R144" i="17"/>
  <c r="W144" i="17"/>
  <c r="AC144" i="17"/>
  <c r="AH144" i="17"/>
  <c r="AM144" i="17"/>
  <c r="AQ144" i="17"/>
  <c r="A145" i="17"/>
  <c r="W145" i="17"/>
  <c r="A146" i="17"/>
  <c r="E146" i="17" s="1"/>
  <c r="M146" i="17"/>
  <c r="AU146" i="17"/>
  <c r="AW146" i="17"/>
  <c r="A147" i="17"/>
  <c r="AG147" i="17" s="1"/>
  <c r="E147" i="17"/>
  <c r="AA147" i="17"/>
  <c r="AE147" i="17"/>
  <c r="AI147" i="17"/>
  <c r="AK147" i="17"/>
  <c r="AU147" i="17"/>
  <c r="A148" i="17"/>
  <c r="W148" i="17" s="1"/>
  <c r="E148" i="17"/>
  <c r="I148" i="17"/>
  <c r="K148" i="17"/>
  <c r="M148" i="17"/>
  <c r="Q148" i="17"/>
  <c r="U148" i="17"/>
  <c r="AC148" i="17"/>
  <c r="AE148" i="17"/>
  <c r="AG148" i="17"/>
  <c r="AI148" i="17"/>
  <c r="AK148" i="17"/>
  <c r="AM148" i="17"/>
  <c r="AQ148" i="17"/>
  <c r="AW148" i="17"/>
  <c r="A149" i="17"/>
  <c r="AG149" i="17" s="1"/>
  <c r="AE149" i="17"/>
  <c r="A150" i="17"/>
  <c r="G150" i="17" s="1"/>
  <c r="E150" i="17"/>
  <c r="I150" i="17"/>
  <c r="K150" i="17"/>
  <c r="M150" i="17"/>
  <c r="N150" i="17"/>
  <c r="O150" i="17"/>
  <c r="Q150" i="17"/>
  <c r="U150" i="17"/>
  <c r="W150" i="17"/>
  <c r="Y150" i="17"/>
  <c r="AA150" i="17"/>
  <c r="AC150" i="17"/>
  <c r="AD150" i="17"/>
  <c r="AE150" i="17"/>
  <c r="AG150" i="17"/>
  <c r="AK150" i="17"/>
  <c r="AM150" i="17"/>
  <c r="AO150" i="17"/>
  <c r="AQ150" i="17"/>
  <c r="AS150" i="17"/>
  <c r="AT150" i="17"/>
  <c r="AU150" i="17"/>
  <c r="AW150" i="17"/>
  <c r="A151" i="17"/>
  <c r="AC151" i="17" s="1"/>
  <c r="B151" i="17"/>
  <c r="C151" i="17" s="1"/>
  <c r="H151" i="17"/>
  <c r="Q151" i="17"/>
  <c r="U151" i="17"/>
  <c r="X151" i="17"/>
  <c r="Y151" i="17"/>
  <c r="AA151" i="17"/>
  <c r="AK151" i="17"/>
  <c r="AS151" i="17"/>
  <c r="AW151" i="17"/>
  <c r="A152" i="17"/>
  <c r="AA152" i="17" s="1"/>
  <c r="B152" i="17"/>
  <c r="C152" i="17" s="1"/>
  <c r="E152" i="17"/>
  <c r="I152" i="17"/>
  <c r="K152" i="17"/>
  <c r="M152" i="17"/>
  <c r="O152" i="17"/>
  <c r="W152" i="17"/>
  <c r="Z152" i="17"/>
  <c r="AE152" i="17"/>
  <c r="AH152" i="17"/>
  <c r="AK152" i="17"/>
  <c r="AM152" i="17"/>
  <c r="AO152" i="17"/>
  <c r="AW152" i="17"/>
  <c r="A153" i="17"/>
  <c r="B153" i="17"/>
  <c r="C153" i="17" s="1"/>
  <c r="D153" i="17"/>
  <c r="E153" i="17"/>
  <c r="G153" i="17"/>
  <c r="I153" i="17"/>
  <c r="K153" i="17"/>
  <c r="L153" i="17"/>
  <c r="M153" i="17"/>
  <c r="Q153" i="17"/>
  <c r="S153" i="17"/>
  <c r="T153" i="17"/>
  <c r="U153" i="17"/>
  <c r="W153" i="17"/>
  <c r="Y153" i="17"/>
  <c r="AA153" i="17"/>
  <c r="AB153" i="17"/>
  <c r="AC153" i="17"/>
  <c r="AE153" i="17"/>
  <c r="AG153" i="17"/>
  <c r="AI153" i="17"/>
  <c r="AJ153" i="17"/>
  <c r="AK153" i="17"/>
  <c r="AM153" i="17"/>
  <c r="AO153" i="17"/>
  <c r="AQ153" i="17"/>
  <c r="AR153" i="17"/>
  <c r="AS153" i="17"/>
  <c r="AU153" i="17"/>
  <c r="AW153" i="17"/>
  <c r="A154" i="17"/>
  <c r="Y154" i="17" s="1"/>
  <c r="B154" i="17"/>
  <c r="C154" i="17" s="1"/>
  <c r="Q154" i="17"/>
  <c r="U154" i="17"/>
  <c r="W154" i="17"/>
  <c r="AO154" i="17"/>
  <c r="AS154" i="17"/>
  <c r="AU154" i="17"/>
  <c r="A155" i="17"/>
  <c r="Y155" i="17" s="1"/>
  <c r="B155" i="17"/>
  <c r="C155" i="17" s="1"/>
  <c r="G155" i="17"/>
  <c r="H155" i="17"/>
  <c r="I155" i="17"/>
  <c r="J155" i="17"/>
  <c r="K155" i="17"/>
  <c r="M155" i="17"/>
  <c r="O155" i="17"/>
  <c r="Q155" i="17"/>
  <c r="S155" i="17"/>
  <c r="U155" i="17"/>
  <c r="W155" i="17"/>
  <c r="X155" i="17"/>
  <c r="AC155" i="17"/>
  <c r="AE155" i="17"/>
  <c r="AF155" i="17"/>
  <c r="AG155" i="17"/>
  <c r="AI155" i="17"/>
  <c r="AK155" i="17"/>
  <c r="AM155" i="17"/>
  <c r="AO155" i="17"/>
  <c r="AP155" i="17"/>
  <c r="AQ155" i="17"/>
  <c r="AS155" i="17"/>
  <c r="AU155" i="17"/>
  <c r="A156" i="17"/>
  <c r="W156" i="17" s="1"/>
  <c r="B156" i="17"/>
  <c r="C156" i="17" s="1"/>
  <c r="G156" i="17"/>
  <c r="I156" i="17"/>
  <c r="K156" i="17"/>
  <c r="M156" i="17"/>
  <c r="U156" i="17"/>
  <c r="X156" i="17"/>
  <c r="AA156" i="17"/>
  <c r="AE156" i="17"/>
  <c r="AH156" i="17"/>
  <c r="AI156" i="17"/>
  <c r="AP156" i="17"/>
  <c r="AS156" i="17"/>
  <c r="AX156" i="17"/>
  <c r="A157" i="17"/>
  <c r="W157" i="17" s="1"/>
  <c r="B157" i="17"/>
  <c r="C157" i="17" s="1"/>
  <c r="Q157" i="17"/>
  <c r="S157" i="17"/>
  <c r="U157" i="17"/>
  <c r="AK157" i="17"/>
  <c r="AO157" i="17"/>
  <c r="AR157" i="17"/>
  <c r="A158" i="17"/>
  <c r="H158" i="17" s="1"/>
  <c r="B158" i="17"/>
  <c r="C158" i="17" s="1"/>
  <c r="D158" i="17"/>
  <c r="E158" i="17"/>
  <c r="F158" i="17"/>
  <c r="G158" i="17"/>
  <c r="I158" i="17"/>
  <c r="K158" i="17"/>
  <c r="L158" i="17"/>
  <c r="M158" i="17"/>
  <c r="N158" i="17"/>
  <c r="O158" i="17"/>
  <c r="Q158" i="17"/>
  <c r="R158" i="17"/>
  <c r="S158" i="17"/>
  <c r="T158" i="17"/>
  <c r="U158" i="17"/>
  <c r="V158" i="17"/>
  <c r="W158" i="17"/>
  <c r="X158" i="17"/>
  <c r="Y158" i="17"/>
  <c r="AB158" i="17"/>
  <c r="AC158" i="17"/>
  <c r="AD158" i="17"/>
  <c r="AE158" i="17"/>
  <c r="AG158" i="17"/>
  <c r="AH158" i="17"/>
  <c r="AI158" i="17"/>
  <c r="AJ158" i="17"/>
  <c r="AK158" i="17"/>
  <c r="AL158" i="17"/>
  <c r="AM158" i="17"/>
  <c r="AN158" i="17"/>
  <c r="AO158" i="17"/>
  <c r="AQ158" i="17"/>
  <c r="AR158" i="17"/>
  <c r="AT158" i="17"/>
  <c r="AU158" i="17"/>
  <c r="AW158" i="17"/>
  <c r="AX158" i="17"/>
  <c r="A159" i="17"/>
  <c r="U159" i="17" s="1"/>
  <c r="B159" i="17"/>
  <c r="C159" i="17" s="1"/>
  <c r="F159" i="17"/>
  <c r="G159" i="17"/>
  <c r="H159" i="17"/>
  <c r="I159" i="17"/>
  <c r="L159" i="17"/>
  <c r="M159" i="17"/>
  <c r="N159" i="17"/>
  <c r="O159" i="17"/>
  <c r="P159" i="17"/>
  <c r="S159" i="17"/>
  <c r="V159" i="17"/>
  <c r="X159" i="17"/>
  <c r="Y159" i="17"/>
  <c r="AA159" i="17"/>
  <c r="AB159" i="17"/>
  <c r="AD159" i="17"/>
  <c r="AE159" i="17"/>
  <c r="AF159" i="17"/>
  <c r="AG159" i="17"/>
  <c r="AH159" i="17"/>
  <c r="AL159" i="17"/>
  <c r="AN159" i="17"/>
  <c r="AQ159" i="17"/>
  <c r="AR159" i="17"/>
  <c r="AS159" i="17"/>
  <c r="AT159" i="17"/>
  <c r="AV159" i="17"/>
  <c r="AW159" i="17"/>
  <c r="AX159" i="17"/>
  <c r="A160" i="17"/>
  <c r="S160" i="17" s="1"/>
  <c r="B160" i="17"/>
  <c r="C160" i="17" s="1"/>
  <c r="AL160" i="17"/>
  <c r="A161" i="17"/>
  <c r="T161" i="17" s="1"/>
  <c r="B161" i="17"/>
  <c r="C161" i="17" s="1"/>
  <c r="E161" i="17"/>
  <c r="G161" i="17"/>
  <c r="J161" i="17"/>
  <c r="K161" i="17"/>
  <c r="M161" i="17"/>
  <c r="O161" i="17"/>
  <c r="P161" i="17"/>
  <c r="Q161" i="17"/>
  <c r="R161" i="17"/>
  <c r="S161" i="17"/>
  <c r="U161" i="17"/>
  <c r="W161" i="17"/>
  <c r="Z161" i="17"/>
  <c r="AB161" i="17"/>
  <c r="AC161" i="17"/>
  <c r="AF161" i="17"/>
  <c r="AG161" i="17"/>
  <c r="AH161" i="17"/>
  <c r="AI161" i="17"/>
  <c r="AJ161" i="17"/>
  <c r="AK161" i="17"/>
  <c r="AM161" i="17"/>
  <c r="AP161" i="17"/>
  <c r="AR161" i="17"/>
  <c r="AU161" i="17"/>
  <c r="AV161" i="17"/>
  <c r="AX161" i="17"/>
  <c r="A162" i="17"/>
  <c r="Q162" i="17" s="1"/>
  <c r="B162" i="17"/>
  <c r="C162" i="17" s="1"/>
  <c r="J162" i="17"/>
  <c r="M162" i="17"/>
  <c r="O162" i="17"/>
  <c r="AE162" i="17"/>
  <c r="AG162" i="17"/>
  <c r="AP162" i="17"/>
  <c r="AS162" i="17"/>
  <c r="AU162" i="17"/>
  <c r="AW162" i="17"/>
  <c r="A163" i="17"/>
  <c r="H163" i="17" s="1"/>
  <c r="B163" i="17"/>
  <c r="C163" i="17" s="1"/>
  <c r="D163" i="17"/>
  <c r="F163" i="17"/>
  <c r="G163" i="17"/>
  <c r="I163" i="17"/>
  <c r="K163" i="17"/>
  <c r="L163" i="17"/>
  <c r="M163" i="17"/>
  <c r="Q163" i="17"/>
  <c r="R163" i="17"/>
  <c r="T163" i="17"/>
  <c r="V163" i="17"/>
  <c r="W163" i="17"/>
  <c r="Y163" i="17"/>
  <c r="AA163" i="17"/>
  <c r="AB163" i="17"/>
  <c r="AC163" i="17"/>
  <c r="AG163" i="17"/>
  <c r="AH163" i="17"/>
  <c r="AJ163" i="17"/>
  <c r="AL163" i="17"/>
  <c r="AM163" i="17"/>
  <c r="AO163" i="17"/>
  <c r="AQ163" i="17"/>
  <c r="AR163" i="17"/>
  <c r="AS163" i="17"/>
  <c r="AW163" i="17"/>
  <c r="AX163" i="17"/>
  <c r="A164" i="17"/>
  <c r="AC164" i="17" s="1"/>
  <c r="B164" i="17"/>
  <c r="C164" i="17" s="1"/>
  <c r="E164" i="17"/>
  <c r="M164" i="17"/>
  <c r="U164" i="17"/>
  <c r="W164" i="17"/>
  <c r="AA164" i="17"/>
  <c r="AB164" i="17"/>
  <c r="AD164" i="17"/>
  <c r="AL164" i="17"/>
  <c r="AT164" i="17"/>
  <c r="AW164" i="17"/>
  <c r="A165" i="17"/>
  <c r="F165" i="17" s="1"/>
  <c r="B165" i="17"/>
  <c r="C165" i="17" s="1"/>
  <c r="E165" i="17"/>
  <c r="G165" i="17"/>
  <c r="M165" i="17"/>
  <c r="O165" i="17"/>
  <c r="P165" i="17"/>
  <c r="V165" i="17"/>
  <c r="W165" i="17"/>
  <c r="X165" i="17"/>
  <c r="Y165" i="17"/>
  <c r="Z165" i="17"/>
  <c r="AC165" i="17"/>
  <c r="AI165" i="17"/>
  <c r="AK165" i="17"/>
  <c r="AL165" i="17"/>
  <c r="AP165" i="17"/>
  <c r="AQ165" i="17"/>
  <c r="AS165" i="17"/>
  <c r="AU165" i="17"/>
  <c r="AV165" i="17"/>
  <c r="A166" i="17"/>
  <c r="E166" i="17" s="1"/>
  <c r="B166" i="17"/>
  <c r="C166" i="17" s="1"/>
  <c r="D166" i="17"/>
  <c r="J166" i="17"/>
  <c r="K166" i="17"/>
  <c r="M166" i="17"/>
  <c r="O166" i="17"/>
  <c r="P166" i="17"/>
  <c r="Q166" i="17"/>
  <c r="R166" i="17"/>
  <c r="S166" i="17"/>
  <c r="U166" i="17"/>
  <c r="W166" i="17"/>
  <c r="Y166" i="17"/>
  <c r="Z166" i="17"/>
  <c r="AF166" i="17"/>
  <c r="AG166" i="17"/>
  <c r="AH166" i="17"/>
  <c r="AI166" i="17"/>
  <c r="AJ166" i="17"/>
  <c r="AK166" i="17"/>
  <c r="AM166" i="17"/>
  <c r="AO166" i="17"/>
  <c r="AQ166" i="17"/>
  <c r="AS166" i="17"/>
  <c r="AU166" i="17"/>
  <c r="AV166" i="17"/>
  <c r="A167" i="17"/>
  <c r="Y167" i="17" s="1"/>
  <c r="B167" i="17"/>
  <c r="C167" i="17" s="1"/>
  <c r="E167" i="17"/>
  <c r="L167" i="17"/>
  <c r="U167" i="17"/>
  <c r="W167" i="17"/>
  <c r="AA167" i="17"/>
  <c r="AG167" i="17"/>
  <c r="AQ167" i="17"/>
  <c r="AR167" i="17"/>
  <c r="AU167" i="17"/>
  <c r="A168" i="17"/>
  <c r="V168" i="17" s="1"/>
  <c r="B168" i="17"/>
  <c r="C168" i="17" s="1"/>
  <c r="N168" i="17"/>
  <c r="U168" i="17"/>
  <c r="AJ168" i="17"/>
  <c r="AO168" i="17"/>
  <c r="A169" i="17"/>
  <c r="B169" i="17"/>
  <c r="C169" i="17" s="1"/>
  <c r="H169" i="17"/>
  <c r="I169" i="17"/>
  <c r="K169" i="17"/>
  <c r="P169" i="17"/>
  <c r="Q169" i="17"/>
  <c r="R169" i="17"/>
  <c r="S169" i="17"/>
  <c r="U169" i="17"/>
  <c r="W169" i="17"/>
  <c r="X169" i="17"/>
  <c r="Y169" i="17"/>
  <c r="AD169" i="17"/>
  <c r="AE169" i="17"/>
  <c r="AF169" i="17"/>
  <c r="AK169" i="17"/>
  <c r="AM169" i="17"/>
  <c r="AN169" i="17"/>
  <c r="AO169" i="17"/>
  <c r="AQ169" i="17"/>
  <c r="AS169" i="17"/>
  <c r="AT169" i="17"/>
  <c r="AU169" i="17"/>
  <c r="AX169" i="17"/>
  <c r="A170" i="17"/>
  <c r="X170" i="17" s="1"/>
  <c r="B170" i="17"/>
  <c r="C170" i="17" s="1"/>
  <c r="E170" i="17"/>
  <c r="G170" i="17"/>
  <c r="H170" i="17"/>
  <c r="I170" i="17"/>
  <c r="J170" i="17"/>
  <c r="K170" i="17"/>
  <c r="L170" i="17"/>
  <c r="M170" i="17"/>
  <c r="R170" i="17"/>
  <c r="S170" i="17"/>
  <c r="U170" i="17"/>
  <c r="W170" i="17"/>
  <c r="Y170" i="17"/>
  <c r="Z170" i="17"/>
  <c r="AA170" i="17"/>
  <c r="AB170" i="17"/>
  <c r="AC170" i="17"/>
  <c r="AE170" i="17"/>
  <c r="AG170" i="17"/>
  <c r="AH170" i="17"/>
  <c r="AI170" i="17"/>
  <c r="AN170" i="17"/>
  <c r="AO170" i="17"/>
  <c r="AP170" i="17"/>
  <c r="AQ170" i="17"/>
  <c r="AS170" i="17"/>
  <c r="AU170" i="17"/>
  <c r="AW170" i="17"/>
  <c r="AX170" i="17"/>
  <c r="A171" i="17"/>
  <c r="B171" i="17"/>
  <c r="C171" i="17" s="1"/>
  <c r="F171" i="17"/>
  <c r="G171" i="17"/>
  <c r="I171" i="17"/>
  <c r="O171" i="17"/>
  <c r="Q171" i="17"/>
  <c r="R171" i="17"/>
  <c r="S171" i="17"/>
  <c r="T171" i="17"/>
  <c r="U171" i="17"/>
  <c r="V171" i="17"/>
  <c r="W171" i="17"/>
  <c r="AB171" i="17"/>
  <c r="AC171" i="17"/>
  <c r="AE171" i="17"/>
  <c r="AJ171" i="17"/>
  <c r="AK171" i="17"/>
  <c r="AL171" i="17"/>
  <c r="AM171" i="17"/>
  <c r="AO171" i="17"/>
  <c r="AQ171" i="17"/>
  <c r="AR171" i="17"/>
  <c r="AS171" i="17"/>
  <c r="AX171" i="17"/>
  <c r="A172" i="17"/>
  <c r="B172" i="17"/>
  <c r="C172" i="17" s="1"/>
  <c r="E172" i="17"/>
  <c r="F172" i="17"/>
  <c r="G172" i="17"/>
  <c r="I172" i="17"/>
  <c r="K172" i="17"/>
  <c r="L172" i="17"/>
  <c r="O172" i="17"/>
  <c r="P172" i="17"/>
  <c r="Q172" i="17"/>
  <c r="V172" i="17"/>
  <c r="W172" i="17"/>
  <c r="Y172" i="17"/>
  <c r="AA172" i="17"/>
  <c r="AB172" i="17"/>
  <c r="AC172" i="17"/>
  <c r="AD172" i="17"/>
  <c r="AE172" i="17"/>
  <c r="AF172" i="17"/>
  <c r="AK172" i="17"/>
  <c r="AL172" i="17"/>
  <c r="AM172" i="17"/>
  <c r="AR172" i="17"/>
  <c r="AS172" i="17"/>
  <c r="AT172" i="17"/>
  <c r="AU172" i="17"/>
  <c r="AV172" i="17"/>
  <c r="AW172" i="17"/>
  <c r="A173" i="17"/>
  <c r="V173" i="17" s="1"/>
  <c r="B173" i="17"/>
  <c r="C173" i="17" s="1"/>
  <c r="I173" i="17"/>
  <c r="M173" i="17"/>
  <c r="S173" i="17"/>
  <c r="U173" i="17"/>
  <c r="AC173" i="17"/>
  <c r="AF173" i="17"/>
  <c r="AL173" i="17"/>
  <c r="AM173" i="17"/>
  <c r="AQ173" i="17"/>
  <c r="AU173" i="17"/>
  <c r="AX173" i="17"/>
  <c r="A174" i="17"/>
  <c r="AM174" i="17" s="1"/>
  <c r="B174" i="17"/>
  <c r="C174" i="17" s="1"/>
  <c r="J174" i="17"/>
  <c r="K174" i="17"/>
  <c r="M174" i="17"/>
  <c r="Q174" i="17"/>
  <c r="W174" i="17"/>
  <c r="AA174" i="17"/>
  <c r="AC174" i="17"/>
  <c r="AG174" i="17"/>
  <c r="AH174" i="17"/>
  <c r="AI174" i="17"/>
  <c r="AP174" i="17"/>
  <c r="AS174" i="17"/>
  <c r="AW174" i="17"/>
  <c r="AX174" i="17"/>
  <c r="A175" i="17"/>
  <c r="B175" i="17"/>
  <c r="C175" i="17" s="1"/>
  <c r="AC175" i="17"/>
  <c r="A176" i="17"/>
  <c r="AG176" i="17" s="1"/>
  <c r="B176" i="17"/>
  <c r="C176" i="17" s="1"/>
  <c r="F176" i="17"/>
  <c r="AE176" i="17"/>
  <c r="AK176" i="17"/>
  <c r="A177" i="17"/>
  <c r="L177" i="17" s="1"/>
  <c r="B177" i="17"/>
  <c r="C177" i="17" s="1"/>
  <c r="E177" i="17"/>
  <c r="G177" i="17"/>
  <c r="H177" i="17"/>
  <c r="I177" i="17"/>
  <c r="K177" i="17"/>
  <c r="M177" i="17"/>
  <c r="O177" i="17"/>
  <c r="P177" i="17"/>
  <c r="Q177" i="17"/>
  <c r="U177" i="17"/>
  <c r="W177" i="17"/>
  <c r="X177" i="17"/>
  <c r="Y177" i="17"/>
  <c r="AA177" i="17"/>
  <c r="AB177" i="17"/>
  <c r="AC177" i="17"/>
  <c r="AE177" i="17"/>
  <c r="AF177" i="17"/>
  <c r="AG177" i="17"/>
  <c r="AK177" i="17"/>
  <c r="AN177" i="17"/>
  <c r="AO177" i="17"/>
  <c r="AQ177" i="17"/>
  <c r="AR177" i="17"/>
  <c r="AS177" i="17"/>
  <c r="AU177" i="17"/>
  <c r="AV177" i="17"/>
  <c r="AW177" i="17"/>
  <c r="A178" i="17"/>
  <c r="Y178" i="17" s="1"/>
  <c r="B178" i="17"/>
  <c r="C178" i="17" s="1"/>
  <c r="E178" i="17"/>
  <c r="W178" i="17"/>
  <c r="AA178" i="17"/>
  <c r="AU178" i="17"/>
  <c r="A179" i="17"/>
  <c r="B179" i="17"/>
  <c r="C179" i="17" s="1"/>
  <c r="E179" i="17"/>
  <c r="G179" i="17"/>
  <c r="I179" i="17"/>
  <c r="K179" i="17"/>
  <c r="L179" i="17"/>
  <c r="M179" i="17"/>
  <c r="O179" i="17"/>
  <c r="Q179" i="17"/>
  <c r="S179" i="17"/>
  <c r="T179" i="17"/>
  <c r="U179" i="17"/>
  <c r="W179" i="17"/>
  <c r="Y179" i="17"/>
  <c r="AA179" i="17"/>
  <c r="AC179" i="17"/>
  <c r="AE179" i="17"/>
  <c r="AF179" i="17"/>
  <c r="AG179" i="17"/>
  <c r="AI179" i="17"/>
  <c r="AJ179" i="17"/>
  <c r="AK179" i="17"/>
  <c r="AO179" i="17"/>
  <c r="AQ179" i="17"/>
  <c r="AR179" i="17"/>
  <c r="AS179" i="17"/>
  <c r="AU179" i="17"/>
  <c r="AV179" i="17"/>
  <c r="AW179" i="17"/>
  <c r="A180" i="17"/>
  <c r="B180" i="17"/>
  <c r="C180" i="17" s="1"/>
  <c r="E180" i="17"/>
  <c r="F180" i="17"/>
  <c r="G180" i="17"/>
  <c r="I180" i="17"/>
  <c r="J180" i="17"/>
  <c r="K180" i="17"/>
  <c r="N180" i="17"/>
  <c r="O180" i="17"/>
  <c r="Q180" i="17"/>
  <c r="V180" i="17"/>
  <c r="W180" i="17"/>
  <c r="Z180" i="17"/>
  <c r="AA180" i="17"/>
  <c r="AC180" i="17"/>
  <c r="AD180" i="17"/>
  <c r="AE180" i="17"/>
  <c r="AG180" i="17"/>
  <c r="AI180" i="17"/>
  <c r="AL180" i="17"/>
  <c r="AM180" i="17"/>
  <c r="AO180" i="17"/>
  <c r="AQ180" i="17"/>
  <c r="AS180" i="17"/>
  <c r="AT180" i="17"/>
  <c r="AW180" i="17"/>
  <c r="A181" i="17"/>
  <c r="I181" i="17" s="1"/>
  <c r="B181" i="17"/>
  <c r="C181" i="17" s="1"/>
  <c r="D181" i="17"/>
  <c r="E181" i="17"/>
  <c r="G181" i="17"/>
  <c r="H181" i="17"/>
  <c r="K181" i="17"/>
  <c r="M181" i="17"/>
  <c r="O181" i="17"/>
  <c r="P181" i="17"/>
  <c r="S181" i="17"/>
  <c r="T181" i="17"/>
  <c r="W181" i="17"/>
  <c r="X181" i="17"/>
  <c r="Y181" i="17"/>
  <c r="AA181" i="17"/>
  <c r="AC181" i="17"/>
  <c r="AE181" i="17"/>
  <c r="AF181" i="17"/>
  <c r="AI181" i="17"/>
  <c r="AJ181" i="17"/>
  <c r="AK181" i="17"/>
  <c r="AM181" i="17"/>
  <c r="AO181" i="17"/>
  <c r="AQ181" i="17"/>
  <c r="AU181" i="17"/>
  <c r="AV181" i="17"/>
  <c r="AW181" i="17"/>
  <c r="A182" i="17"/>
  <c r="X182" i="17" s="1"/>
  <c r="B182" i="17"/>
  <c r="C182" i="17" s="1"/>
  <c r="G182" i="17"/>
  <c r="J182" i="17"/>
  <c r="K182" i="17"/>
  <c r="O182" i="17"/>
  <c r="Q182" i="17"/>
  <c r="R182" i="17"/>
  <c r="U182" i="17"/>
  <c r="W182" i="17"/>
  <c r="AA182" i="17"/>
  <c r="AE182" i="17"/>
  <c r="AG182" i="17"/>
  <c r="AK182" i="17"/>
  <c r="AM182" i="17"/>
  <c r="AN182" i="17"/>
  <c r="AP182" i="17"/>
  <c r="AQ182" i="17"/>
  <c r="AW182" i="17"/>
  <c r="A183" i="17"/>
  <c r="V183" i="17" s="1"/>
  <c r="B183" i="17"/>
  <c r="C183" i="17" s="1"/>
  <c r="I183" i="17"/>
  <c r="M183" i="17"/>
  <c r="O183" i="17"/>
  <c r="S183" i="17"/>
  <c r="T183" i="17"/>
  <c r="U183" i="17"/>
  <c r="AC183" i="17"/>
  <c r="AH183" i="17"/>
  <c r="AI183" i="17"/>
  <c r="AL183" i="17"/>
  <c r="AM183" i="17"/>
  <c r="AN183" i="17"/>
  <c r="AX183" i="17"/>
  <c r="A184" i="17"/>
  <c r="V184" i="17" s="1"/>
  <c r="B184" i="17"/>
  <c r="C184" i="17" s="1"/>
  <c r="K184" i="17"/>
  <c r="N184" i="17"/>
  <c r="R184" i="17"/>
  <c r="S184" i="17"/>
  <c r="U184" i="17"/>
  <c r="AD184" i="17"/>
  <c r="AG184" i="17"/>
  <c r="AH184" i="17"/>
  <c r="AL184" i="17"/>
  <c r="AM184" i="17"/>
  <c r="AO184" i="17"/>
  <c r="AW184" i="17"/>
  <c r="A185" i="17"/>
  <c r="V185" i="17" s="1"/>
  <c r="B185" i="17"/>
  <c r="C185" i="17" s="1"/>
  <c r="I185" i="17"/>
  <c r="L185" i="17"/>
  <c r="Q185" i="17"/>
  <c r="U185" i="17"/>
  <c r="AB185" i="17"/>
  <c r="AF185" i="17"/>
  <c r="AG185" i="17"/>
  <c r="AL185" i="17"/>
  <c r="AM185" i="17"/>
  <c r="AN185" i="17"/>
  <c r="AO185" i="17"/>
  <c r="AV185" i="17"/>
  <c r="A186" i="17"/>
  <c r="U186" i="17" s="1"/>
  <c r="B186" i="17"/>
  <c r="C186" i="17" s="1"/>
  <c r="I186" i="17"/>
  <c r="M186" i="17"/>
  <c r="R186" i="17"/>
  <c r="T186" i="17"/>
  <c r="AC186" i="17"/>
  <c r="AG186" i="17"/>
  <c r="AK186" i="17"/>
  <c r="AM186" i="17"/>
  <c r="AW186" i="17"/>
  <c r="A187" i="17"/>
  <c r="U187" i="17" s="1"/>
  <c r="B187" i="17"/>
  <c r="C187" i="17" s="1"/>
  <c r="I187" i="17"/>
  <c r="L187" i="17"/>
  <c r="O187" i="17"/>
  <c r="P187" i="17"/>
  <c r="S187" i="17"/>
  <c r="T187" i="17"/>
  <c r="AB187" i="17"/>
  <c r="AE187" i="17"/>
  <c r="AI187" i="17"/>
  <c r="AJ187" i="17"/>
  <c r="AK187" i="17"/>
  <c r="AM187" i="17"/>
  <c r="AO187" i="17"/>
  <c r="AU187" i="17"/>
  <c r="A188" i="17"/>
  <c r="U188" i="17" s="1"/>
  <c r="B188" i="17"/>
  <c r="C188" i="17" s="1"/>
  <c r="G188" i="17"/>
  <c r="J188" i="17"/>
  <c r="N188" i="17"/>
  <c r="O188" i="17"/>
  <c r="S188" i="17"/>
  <c r="T188" i="17"/>
  <c r="Z188" i="17"/>
  <c r="AD188" i="17"/>
  <c r="AI188" i="17"/>
  <c r="AJ188" i="17"/>
  <c r="AL188" i="17"/>
  <c r="AM188" i="17"/>
  <c r="AT188" i="17"/>
  <c r="A189" i="17"/>
  <c r="W189" i="17" s="1"/>
  <c r="B189" i="17"/>
  <c r="C189" i="17" s="1"/>
  <c r="G189" i="17"/>
  <c r="K189" i="17"/>
  <c r="M189" i="17"/>
  <c r="O189" i="17"/>
  <c r="P189" i="17"/>
  <c r="Q189" i="17"/>
  <c r="R189" i="17"/>
  <c r="S189" i="17"/>
  <c r="T189" i="17"/>
  <c r="U189" i="17"/>
  <c r="AA189" i="17"/>
  <c r="AE189" i="17"/>
  <c r="AF189" i="17"/>
  <c r="AH189" i="17"/>
  <c r="AI189" i="17"/>
  <c r="AJ189" i="17"/>
  <c r="AK189" i="17"/>
  <c r="AL189" i="17"/>
  <c r="AM189" i="17"/>
  <c r="AN189" i="17"/>
  <c r="AR189" i="17"/>
  <c r="AU189" i="17"/>
  <c r="AV189" i="17"/>
  <c r="AX189" i="17"/>
  <c r="A190" i="17"/>
  <c r="S190" i="17" s="1"/>
  <c r="B190" i="17"/>
  <c r="C190" i="17" s="1"/>
  <c r="F190" i="17"/>
  <c r="I190" i="17"/>
  <c r="K190" i="17"/>
  <c r="L190" i="17"/>
  <c r="M190" i="17"/>
  <c r="N190" i="17"/>
  <c r="O190" i="17"/>
  <c r="P190" i="17"/>
  <c r="Q190" i="17"/>
  <c r="R190" i="17"/>
  <c r="V190" i="17"/>
  <c r="Y190" i="17"/>
  <c r="AA190" i="17"/>
  <c r="AB190" i="17"/>
  <c r="AC190" i="17"/>
  <c r="AD190" i="17"/>
  <c r="AE190" i="17"/>
  <c r="AF190" i="17"/>
  <c r="AG190" i="17"/>
  <c r="AH190" i="17"/>
  <c r="AL190" i="17"/>
  <c r="AO190" i="17"/>
  <c r="AQ190" i="17"/>
  <c r="AR190" i="17"/>
  <c r="AS190" i="17"/>
  <c r="AT190" i="17"/>
  <c r="AU190" i="17"/>
  <c r="AV190" i="17"/>
  <c r="AW190" i="17"/>
  <c r="AX190" i="17"/>
  <c r="A191" i="17"/>
  <c r="H191" i="17" s="1"/>
  <c r="B191" i="17"/>
  <c r="C191" i="17" s="1"/>
  <c r="E191" i="17"/>
  <c r="F191" i="17"/>
  <c r="G191" i="17"/>
  <c r="I191" i="17"/>
  <c r="J191" i="17"/>
  <c r="K191" i="17"/>
  <c r="L191" i="17"/>
  <c r="P191" i="17"/>
  <c r="Q191" i="17"/>
  <c r="S191" i="17"/>
  <c r="U191" i="17"/>
  <c r="V191" i="17"/>
  <c r="W191" i="17"/>
  <c r="X191" i="17"/>
  <c r="Y191" i="17"/>
  <c r="Z191" i="17"/>
  <c r="AA191" i="17"/>
  <c r="AB191" i="17"/>
  <c r="AF191" i="17"/>
  <c r="AG191" i="17"/>
  <c r="AI191" i="17"/>
  <c r="AK191" i="17"/>
  <c r="AL191" i="17"/>
  <c r="AM191" i="17"/>
  <c r="AN191" i="17"/>
  <c r="AO191" i="17"/>
  <c r="AP191" i="17"/>
  <c r="AQ191" i="17"/>
  <c r="AR191" i="17"/>
  <c r="AV191" i="17"/>
  <c r="AW191" i="17"/>
  <c r="A192" i="17"/>
  <c r="O192" i="17" s="1"/>
  <c r="B192" i="17"/>
  <c r="C192" i="17" s="1"/>
  <c r="M192" i="17"/>
  <c r="Q192" i="17"/>
  <c r="AC192" i="17"/>
  <c r="AG192" i="17"/>
  <c r="AS192" i="17"/>
  <c r="AW192" i="17"/>
  <c r="A193" i="17"/>
  <c r="L193" i="17" s="1"/>
  <c r="B193" i="17"/>
  <c r="C193" i="17" s="1"/>
  <c r="D193" i="17"/>
  <c r="E193" i="17"/>
  <c r="G193" i="17"/>
  <c r="I193" i="17"/>
  <c r="J193" i="17"/>
  <c r="K193" i="17"/>
  <c r="M193" i="17"/>
  <c r="N193" i="17"/>
  <c r="O193" i="17"/>
  <c r="Q193" i="17"/>
  <c r="S193" i="17"/>
  <c r="T193" i="17"/>
  <c r="U193" i="17"/>
  <c r="W193" i="17"/>
  <c r="Y193" i="17"/>
  <c r="Z193" i="17"/>
  <c r="AA193" i="17"/>
  <c r="AC193" i="17"/>
  <c r="AD193" i="17"/>
  <c r="AE193" i="17"/>
  <c r="AG193" i="17"/>
  <c r="AI193" i="17"/>
  <c r="AJ193" i="17"/>
  <c r="AK193" i="17"/>
  <c r="AM193" i="17"/>
  <c r="AO193" i="17"/>
  <c r="AP193" i="17"/>
  <c r="AQ193" i="17"/>
  <c r="AS193" i="17"/>
  <c r="AT193" i="17"/>
  <c r="AU193" i="17"/>
  <c r="AW193" i="17"/>
  <c r="A194" i="17"/>
  <c r="Q194" i="17" s="1"/>
  <c r="B194" i="17"/>
  <c r="C194" i="17" s="1"/>
  <c r="E194" i="17"/>
  <c r="U194" i="17"/>
  <c r="AK194" i="17"/>
  <c r="AW194" i="17"/>
  <c r="A195" i="17"/>
  <c r="B195" i="17"/>
  <c r="C195" i="17" s="1"/>
  <c r="K195" i="17"/>
  <c r="O195" i="17"/>
  <c r="Q195" i="17"/>
  <c r="AE195" i="17"/>
  <c r="AG195" i="17"/>
  <c r="AQ195" i="17"/>
  <c r="AU195" i="17"/>
  <c r="AW195" i="17"/>
  <c r="A196" i="17"/>
  <c r="H196" i="17" s="1"/>
  <c r="B196" i="17"/>
  <c r="C196" i="17" s="1"/>
  <c r="E196" i="17"/>
  <c r="G196" i="17"/>
  <c r="I196" i="17"/>
  <c r="K196" i="17"/>
  <c r="M196" i="17"/>
  <c r="Q196" i="17"/>
  <c r="U196" i="17"/>
  <c r="W196" i="17"/>
  <c r="Y196" i="17"/>
  <c r="AA196" i="17"/>
  <c r="AC196" i="17"/>
  <c r="AG196" i="17"/>
  <c r="AK196" i="17"/>
  <c r="AM196" i="17"/>
  <c r="AO196" i="17"/>
  <c r="AQ196" i="17"/>
  <c r="AS196" i="17"/>
  <c r="AW196" i="17"/>
  <c r="A197" i="17"/>
  <c r="B197" i="17"/>
  <c r="C197" i="17" s="1"/>
  <c r="E197" i="17"/>
  <c r="G197" i="17"/>
  <c r="K197" i="17"/>
  <c r="M197" i="17"/>
  <c r="O197" i="17"/>
  <c r="Q197" i="17"/>
  <c r="S197" i="17"/>
  <c r="U197" i="17"/>
  <c r="W197" i="17"/>
  <c r="AA197" i="17"/>
  <c r="AC197" i="17"/>
  <c r="AE197" i="17"/>
  <c r="AG197" i="17"/>
  <c r="AI197" i="17"/>
  <c r="AK197" i="17"/>
  <c r="AM197" i="17"/>
  <c r="AQ197" i="17"/>
  <c r="AS197" i="17"/>
  <c r="AU197" i="17"/>
  <c r="AW197" i="17"/>
  <c r="A198" i="17"/>
  <c r="AK198" i="17" s="1"/>
  <c r="B198" i="17"/>
  <c r="C198" i="17" s="1"/>
  <c r="G198" i="17"/>
  <c r="K198" i="17"/>
  <c r="M198" i="17"/>
  <c r="O198" i="17"/>
  <c r="Q198" i="17"/>
  <c r="U198" i="17"/>
  <c r="AC198" i="17"/>
  <c r="AE198" i="17"/>
  <c r="AG198" i="17"/>
  <c r="AM198" i="17"/>
  <c r="AQ198" i="17"/>
  <c r="AU198" i="17"/>
  <c r="AW198" i="17"/>
  <c r="A199" i="17"/>
  <c r="B199" i="17"/>
  <c r="C199" i="17" s="1"/>
  <c r="A200" i="17"/>
  <c r="B200" i="17"/>
  <c r="C200" i="17" s="1"/>
  <c r="E200" i="17"/>
  <c r="G200" i="17"/>
  <c r="I200" i="17"/>
  <c r="Q200" i="17"/>
  <c r="S200" i="17"/>
  <c r="U200" i="17"/>
  <c r="Y200" i="17"/>
  <c r="AC200" i="17"/>
  <c r="AE200" i="17"/>
  <c r="AG200" i="17"/>
  <c r="AI200" i="17"/>
  <c r="AK200" i="17"/>
  <c r="AM200" i="17"/>
  <c r="AO200" i="17"/>
  <c r="AW200" i="17"/>
  <c r="BE3" i="6"/>
  <c r="BF3" i="6"/>
  <c r="BG3" i="6"/>
  <c r="BH3" i="6"/>
  <c r="BI3" i="6"/>
  <c r="BK3" i="6"/>
  <c r="BL3" i="6"/>
  <c r="BM3" i="6"/>
  <c r="BE4" i="6"/>
  <c r="BF4" i="6"/>
  <c r="BG4" i="6"/>
  <c r="BH4" i="6"/>
  <c r="BI4" i="6"/>
  <c r="BK4" i="6"/>
  <c r="BL4" i="6"/>
  <c r="BM4" i="6"/>
  <c r="BE5" i="6"/>
  <c r="BF5" i="6"/>
  <c r="BG5" i="6"/>
  <c r="BH5" i="6"/>
  <c r="BI5" i="6"/>
  <c r="BK5" i="6"/>
  <c r="BL5" i="6"/>
  <c r="BM5" i="6"/>
  <c r="BE6" i="6"/>
  <c r="BF6" i="6"/>
  <c r="BG6" i="6"/>
  <c r="BH6" i="6"/>
  <c r="BI6" i="6"/>
  <c r="BK6" i="6"/>
  <c r="BL6" i="6"/>
  <c r="BM6" i="6"/>
  <c r="BE7" i="6"/>
  <c r="BF7" i="6"/>
  <c r="BG7" i="6"/>
  <c r="BH7" i="6"/>
  <c r="BI7" i="6"/>
  <c r="BK7" i="6"/>
  <c r="BL7" i="6"/>
  <c r="BM7" i="6"/>
  <c r="BE8" i="6"/>
  <c r="BF8" i="6"/>
  <c r="BG8" i="6"/>
  <c r="BH8" i="6"/>
  <c r="BI8" i="6"/>
  <c r="BK8" i="6"/>
  <c r="BL8" i="6"/>
  <c r="BM8" i="6"/>
  <c r="BE9" i="6"/>
  <c r="BF9" i="6"/>
  <c r="BG9" i="6"/>
  <c r="BH9" i="6"/>
  <c r="BI9" i="6"/>
  <c r="BK9" i="6"/>
  <c r="BL9" i="6"/>
  <c r="BM9" i="6"/>
  <c r="BE10" i="6"/>
  <c r="BF10" i="6"/>
  <c r="BG10" i="6"/>
  <c r="BH10" i="6"/>
  <c r="BI10" i="6"/>
  <c r="BK10" i="6"/>
  <c r="BL10" i="6"/>
  <c r="BM10" i="6"/>
  <c r="BE11" i="6"/>
  <c r="BF11" i="6"/>
  <c r="BG11" i="6"/>
  <c r="BH11" i="6"/>
  <c r="BI11" i="6"/>
  <c r="BK11" i="6"/>
  <c r="BL11" i="6"/>
  <c r="BM11" i="6"/>
  <c r="BE12" i="6"/>
  <c r="BF12" i="6"/>
  <c r="BG12" i="6"/>
  <c r="BH12" i="6"/>
  <c r="BI12" i="6"/>
  <c r="BK12" i="6"/>
  <c r="BL12" i="6"/>
  <c r="BM12" i="6"/>
  <c r="BE13" i="6"/>
  <c r="BF13" i="6"/>
  <c r="BG13" i="6"/>
  <c r="BH13" i="6"/>
  <c r="BI13" i="6"/>
  <c r="BK13" i="6"/>
  <c r="BL13" i="6"/>
  <c r="BM13" i="6"/>
  <c r="BE14" i="6"/>
  <c r="BF14" i="6"/>
  <c r="BG14" i="6"/>
  <c r="BH14" i="6"/>
  <c r="BI14" i="6"/>
  <c r="BK14" i="6"/>
  <c r="BL14" i="6"/>
  <c r="BM14" i="6"/>
  <c r="BE15" i="6"/>
  <c r="BF15" i="6"/>
  <c r="BG15" i="6"/>
  <c r="BH15" i="6"/>
  <c r="BI15" i="6"/>
  <c r="BK15" i="6"/>
  <c r="BL15" i="6"/>
  <c r="BM15" i="6"/>
  <c r="BE16" i="6"/>
  <c r="BF16" i="6"/>
  <c r="BG16" i="6"/>
  <c r="BH16" i="6"/>
  <c r="BI16" i="6"/>
  <c r="BK16" i="6"/>
  <c r="BL16" i="6"/>
  <c r="BM16" i="6"/>
  <c r="BE17" i="6"/>
  <c r="BF17" i="6"/>
  <c r="BG17" i="6"/>
  <c r="BH17" i="6"/>
  <c r="BI17" i="6"/>
  <c r="BK17" i="6"/>
  <c r="BL17" i="6"/>
  <c r="BM17" i="6"/>
  <c r="BE18" i="6"/>
  <c r="BF18" i="6"/>
  <c r="BG18" i="6"/>
  <c r="BH18" i="6"/>
  <c r="BI18" i="6"/>
  <c r="BK18" i="6"/>
  <c r="BL18" i="6"/>
  <c r="BM18" i="6"/>
  <c r="BE19" i="6"/>
  <c r="BF19" i="6"/>
  <c r="BG19" i="6"/>
  <c r="BH19" i="6"/>
  <c r="BI19" i="6"/>
  <c r="BK19" i="6"/>
  <c r="BL19" i="6"/>
  <c r="BM19" i="6"/>
  <c r="BE20" i="6"/>
  <c r="BF20" i="6"/>
  <c r="BG20" i="6"/>
  <c r="BH20" i="6"/>
  <c r="BI20" i="6"/>
  <c r="BK20" i="6"/>
  <c r="BL20" i="6"/>
  <c r="BM20" i="6"/>
  <c r="BE21" i="6"/>
  <c r="BF21" i="6"/>
  <c r="BG21" i="6"/>
  <c r="BH21" i="6"/>
  <c r="BI21" i="6"/>
  <c r="BK21" i="6"/>
  <c r="BL21" i="6"/>
  <c r="BM21" i="6"/>
  <c r="BE22" i="6"/>
  <c r="BF22" i="6"/>
  <c r="BG22" i="6"/>
  <c r="BH22" i="6"/>
  <c r="BI22" i="6"/>
  <c r="BK22" i="6"/>
  <c r="BL22" i="6"/>
  <c r="BM22" i="6"/>
  <c r="BE23" i="6"/>
  <c r="BF23" i="6"/>
  <c r="BG23" i="6"/>
  <c r="BH23" i="6"/>
  <c r="BI23" i="6"/>
  <c r="BK23" i="6"/>
  <c r="BL23" i="6"/>
  <c r="BM23" i="6"/>
  <c r="BE24" i="6"/>
  <c r="BF24" i="6"/>
  <c r="BG24" i="6"/>
  <c r="BH24" i="6"/>
  <c r="BI24" i="6"/>
  <c r="BK24" i="6"/>
  <c r="BL24" i="6"/>
  <c r="BM24" i="6"/>
  <c r="BE25" i="6"/>
  <c r="BF25" i="6"/>
  <c r="BG25" i="6"/>
  <c r="BH25" i="6"/>
  <c r="BI25" i="6"/>
  <c r="BK25" i="6"/>
  <c r="BL25" i="6"/>
  <c r="BM25" i="6"/>
  <c r="BE26" i="6"/>
  <c r="BF26" i="6"/>
  <c r="BG26" i="6"/>
  <c r="BH26" i="6"/>
  <c r="BI26" i="6"/>
  <c r="BK26" i="6"/>
  <c r="BL26" i="6"/>
  <c r="BM26" i="6"/>
  <c r="BE27" i="6"/>
  <c r="BF27" i="6"/>
  <c r="BG27" i="6"/>
  <c r="BH27" i="6"/>
  <c r="BI27" i="6"/>
  <c r="BK27" i="6"/>
  <c r="BL27" i="6"/>
  <c r="BM27" i="6"/>
  <c r="BE28" i="6"/>
  <c r="BF28" i="6"/>
  <c r="BG28" i="6"/>
  <c r="BH28" i="6"/>
  <c r="BI28" i="6"/>
  <c r="BK28" i="6"/>
  <c r="BL28" i="6"/>
  <c r="BM28" i="6"/>
  <c r="BE29" i="6"/>
  <c r="BF29" i="6"/>
  <c r="BG29" i="6"/>
  <c r="BH29" i="6"/>
  <c r="BI29" i="6"/>
  <c r="BK29" i="6"/>
  <c r="BL29" i="6"/>
  <c r="BM29" i="6"/>
  <c r="BE30" i="6"/>
  <c r="BF30" i="6"/>
  <c r="BG30" i="6"/>
  <c r="BH30" i="6"/>
  <c r="BI30" i="6"/>
  <c r="BK30" i="6"/>
  <c r="BL30" i="6"/>
  <c r="BM30" i="6"/>
  <c r="BE31" i="6"/>
  <c r="BF31" i="6"/>
  <c r="BG31" i="6"/>
  <c r="BH31" i="6"/>
  <c r="BI31" i="6"/>
  <c r="BK31" i="6"/>
  <c r="BL31" i="6"/>
  <c r="BM31" i="6"/>
  <c r="BE32" i="6"/>
  <c r="BF32" i="6"/>
  <c r="BG32" i="6"/>
  <c r="BH32" i="6"/>
  <c r="BI32" i="6"/>
  <c r="BK32" i="6"/>
  <c r="BL32" i="6"/>
  <c r="BM32" i="6"/>
  <c r="BE33" i="6"/>
  <c r="BF33" i="6"/>
  <c r="BG33" i="6"/>
  <c r="BH33" i="6"/>
  <c r="BI33" i="6"/>
  <c r="BK33" i="6"/>
  <c r="BL33" i="6"/>
  <c r="BM33" i="6"/>
  <c r="BE34" i="6"/>
  <c r="BF34" i="6"/>
  <c r="BG34" i="6"/>
  <c r="BH34" i="6"/>
  <c r="BI34" i="6"/>
  <c r="BK34" i="6"/>
  <c r="BL34" i="6"/>
  <c r="BM34" i="6"/>
  <c r="BE35" i="6"/>
  <c r="BJ35" i="6" s="1"/>
  <c r="BT35" i="6" s="1"/>
  <c r="BF35" i="6"/>
  <c r="BG35" i="6"/>
  <c r="BH35" i="6"/>
  <c r="BI35" i="6"/>
  <c r="BK35" i="6"/>
  <c r="BL35" i="6"/>
  <c r="BM35" i="6"/>
  <c r="BE36" i="6"/>
  <c r="BF36" i="6"/>
  <c r="BG36" i="6"/>
  <c r="BH36" i="6"/>
  <c r="BI36" i="6"/>
  <c r="BK36" i="6"/>
  <c r="BL36" i="6"/>
  <c r="BM36" i="6"/>
  <c r="BE37" i="6"/>
  <c r="BF37" i="6"/>
  <c r="BG37" i="6"/>
  <c r="BH37" i="6"/>
  <c r="BI37" i="6"/>
  <c r="BK37" i="6"/>
  <c r="BL37" i="6"/>
  <c r="BM37" i="6"/>
  <c r="BE38" i="6"/>
  <c r="BF38" i="6"/>
  <c r="BG38" i="6"/>
  <c r="BH38" i="6"/>
  <c r="BI38" i="6"/>
  <c r="BK38" i="6"/>
  <c r="BL38" i="6"/>
  <c r="BM38" i="6"/>
  <c r="BE39" i="6"/>
  <c r="BF39" i="6"/>
  <c r="BG39" i="6"/>
  <c r="BH39" i="6"/>
  <c r="BI39" i="6"/>
  <c r="BK39" i="6"/>
  <c r="BL39" i="6"/>
  <c r="BM39" i="6"/>
  <c r="BE40" i="6"/>
  <c r="BF40" i="6"/>
  <c r="BG40" i="6"/>
  <c r="BH40" i="6"/>
  <c r="BI40" i="6"/>
  <c r="BK40" i="6"/>
  <c r="BL40" i="6"/>
  <c r="BM40" i="6"/>
  <c r="BE41" i="6"/>
  <c r="BF41" i="6"/>
  <c r="BG41" i="6"/>
  <c r="BH41" i="6"/>
  <c r="BI41" i="6"/>
  <c r="BK41" i="6"/>
  <c r="BL41" i="6"/>
  <c r="BM41" i="6"/>
  <c r="BE42" i="6"/>
  <c r="BJ42" i="6" s="1"/>
  <c r="D42" i="22" s="1"/>
  <c r="BF42" i="6"/>
  <c r="BG42" i="6"/>
  <c r="BH42" i="6"/>
  <c r="BI42" i="6"/>
  <c r="BK42" i="6"/>
  <c r="BL42" i="6"/>
  <c r="BM42" i="6"/>
  <c r="BE43" i="6"/>
  <c r="BJ43" i="6" s="1"/>
  <c r="D43" i="22" s="1"/>
  <c r="BF43" i="6"/>
  <c r="BG43" i="6"/>
  <c r="BH43" i="6"/>
  <c r="BI43" i="6"/>
  <c r="BK43" i="6"/>
  <c r="BL43" i="6"/>
  <c r="BM43" i="6"/>
  <c r="BE44" i="6"/>
  <c r="BF44" i="6"/>
  <c r="BG44" i="6"/>
  <c r="BH44" i="6"/>
  <c r="BI44" i="6"/>
  <c r="BK44" i="6"/>
  <c r="BL44" i="6"/>
  <c r="BM44" i="6"/>
  <c r="BE45" i="6"/>
  <c r="BF45" i="6"/>
  <c r="BG45" i="6"/>
  <c r="BH45" i="6"/>
  <c r="BI45" i="6"/>
  <c r="BK45" i="6"/>
  <c r="BL45" i="6"/>
  <c r="BM45" i="6"/>
  <c r="BE46" i="6"/>
  <c r="BF46" i="6"/>
  <c r="BG46" i="6"/>
  <c r="BH46" i="6"/>
  <c r="BI46" i="6"/>
  <c r="BK46" i="6"/>
  <c r="BL46" i="6"/>
  <c r="BM46" i="6"/>
  <c r="BE47" i="6"/>
  <c r="BF47" i="6"/>
  <c r="BG47" i="6"/>
  <c r="BH47" i="6"/>
  <c r="BI47" i="6"/>
  <c r="BK47" i="6"/>
  <c r="BL47" i="6"/>
  <c r="BM47" i="6"/>
  <c r="BN47" i="6"/>
  <c r="BO47" i="6"/>
  <c r="BP47" i="6"/>
  <c r="BQ47" i="6"/>
  <c r="BR47" i="6"/>
  <c r="BS47" i="6"/>
  <c r="BT47" i="6"/>
  <c r="BE48" i="6"/>
  <c r="BF48" i="6"/>
  <c r="BG48" i="6"/>
  <c r="BH48" i="6"/>
  <c r="BI48" i="6"/>
  <c r="BK48" i="6"/>
  <c r="BL48" i="6"/>
  <c r="BM48" i="6"/>
  <c r="BN48" i="6"/>
  <c r="BO48" i="6"/>
  <c r="BP48" i="6"/>
  <c r="BQ48" i="6"/>
  <c r="BR48" i="6"/>
  <c r="BS48" i="6"/>
  <c r="BT48" i="6"/>
  <c r="BE49" i="6"/>
  <c r="BF49" i="6"/>
  <c r="BG49" i="6"/>
  <c r="BH49" i="6"/>
  <c r="BI49" i="6"/>
  <c r="BK49" i="6"/>
  <c r="BL49" i="6"/>
  <c r="BM49" i="6"/>
  <c r="BN49" i="6"/>
  <c r="BO49" i="6"/>
  <c r="BP49" i="6"/>
  <c r="BQ49" i="6"/>
  <c r="BR49" i="6"/>
  <c r="BS49" i="6"/>
  <c r="BT49" i="6"/>
  <c r="BE50" i="6"/>
  <c r="BF50" i="6"/>
  <c r="BG50" i="6"/>
  <c r="BH50" i="6"/>
  <c r="BI50" i="6"/>
  <c r="BK50" i="6"/>
  <c r="BL50" i="6"/>
  <c r="BM50" i="6"/>
  <c r="BN50" i="6"/>
  <c r="BO50" i="6"/>
  <c r="BP50" i="6"/>
  <c r="BQ50" i="6"/>
  <c r="BR50" i="6"/>
  <c r="BS50" i="6"/>
  <c r="BT50" i="6"/>
  <c r="BE51" i="6"/>
  <c r="BF51" i="6"/>
  <c r="BG51" i="6"/>
  <c r="BH51" i="6"/>
  <c r="BI51" i="6"/>
  <c r="BK51" i="6"/>
  <c r="BL51" i="6"/>
  <c r="BM51" i="6"/>
  <c r="BN51" i="6"/>
  <c r="BO51" i="6"/>
  <c r="BP51" i="6"/>
  <c r="BQ51" i="6"/>
  <c r="BR51" i="6"/>
  <c r="BS51" i="6"/>
  <c r="BT51" i="6"/>
  <c r="BE52" i="6"/>
  <c r="BF52" i="6"/>
  <c r="BG52" i="6"/>
  <c r="BH52" i="6"/>
  <c r="BI52" i="6"/>
  <c r="BK52" i="6"/>
  <c r="BL52" i="6"/>
  <c r="BM52" i="6"/>
  <c r="BN52" i="6"/>
  <c r="BO52" i="6"/>
  <c r="BP52" i="6"/>
  <c r="BQ52" i="6"/>
  <c r="BR52" i="6"/>
  <c r="BS52" i="6"/>
  <c r="BT52" i="6"/>
  <c r="BE53" i="6"/>
  <c r="BF53" i="6"/>
  <c r="BG53" i="6"/>
  <c r="BH53" i="6"/>
  <c r="BI53" i="6"/>
  <c r="BK53" i="6"/>
  <c r="BL53" i="6"/>
  <c r="BM53" i="6"/>
  <c r="BN53" i="6"/>
  <c r="BO53" i="6"/>
  <c r="BP53" i="6"/>
  <c r="BQ53" i="6"/>
  <c r="BR53" i="6"/>
  <c r="BS53" i="6"/>
  <c r="BT53" i="6"/>
  <c r="BE54" i="6"/>
  <c r="BF54" i="6"/>
  <c r="BG54" i="6"/>
  <c r="BH54" i="6"/>
  <c r="BI54" i="6"/>
  <c r="BK54" i="6"/>
  <c r="BL54" i="6"/>
  <c r="BM54" i="6"/>
  <c r="BN54" i="6"/>
  <c r="BO54" i="6"/>
  <c r="BP54" i="6"/>
  <c r="BQ54" i="6"/>
  <c r="BR54" i="6"/>
  <c r="BS54" i="6"/>
  <c r="BT54" i="6"/>
  <c r="BE55" i="6"/>
  <c r="BF55" i="6"/>
  <c r="BG55" i="6"/>
  <c r="BH55" i="6"/>
  <c r="BI55" i="6"/>
  <c r="BK55" i="6"/>
  <c r="BL55" i="6"/>
  <c r="BM55" i="6"/>
  <c r="BN55" i="6"/>
  <c r="BO55" i="6"/>
  <c r="BP55" i="6"/>
  <c r="BQ55" i="6"/>
  <c r="BR55" i="6"/>
  <c r="BS55" i="6"/>
  <c r="BT55" i="6"/>
  <c r="BE56" i="6"/>
  <c r="BF56" i="6"/>
  <c r="BG56" i="6"/>
  <c r="BH56" i="6"/>
  <c r="BI56" i="6"/>
  <c r="BK56" i="6"/>
  <c r="BL56" i="6"/>
  <c r="BM56" i="6"/>
  <c r="BN56" i="6"/>
  <c r="BO56" i="6"/>
  <c r="BP56" i="6"/>
  <c r="BQ56" i="6"/>
  <c r="BR56" i="6"/>
  <c r="BS56" i="6"/>
  <c r="BT56" i="6"/>
  <c r="BE57" i="6"/>
  <c r="BF57" i="6"/>
  <c r="BG57" i="6"/>
  <c r="BH57" i="6"/>
  <c r="BI57" i="6"/>
  <c r="BK57" i="6"/>
  <c r="BL57" i="6"/>
  <c r="BM57" i="6"/>
  <c r="BN57" i="6"/>
  <c r="BO57" i="6"/>
  <c r="BP57" i="6"/>
  <c r="BQ57" i="6"/>
  <c r="BR57" i="6"/>
  <c r="BS57" i="6"/>
  <c r="BT57" i="6"/>
  <c r="BE58" i="6"/>
  <c r="BF58" i="6"/>
  <c r="BG58" i="6"/>
  <c r="BH58" i="6"/>
  <c r="BI58" i="6"/>
  <c r="BK58" i="6"/>
  <c r="BL58" i="6"/>
  <c r="BM58" i="6"/>
  <c r="BN58" i="6"/>
  <c r="BO58" i="6"/>
  <c r="BP58" i="6"/>
  <c r="BQ58" i="6"/>
  <c r="BR58" i="6"/>
  <c r="BS58" i="6"/>
  <c r="BT58" i="6"/>
  <c r="BE59" i="6"/>
  <c r="BF59" i="6"/>
  <c r="BG59" i="6"/>
  <c r="BH59" i="6"/>
  <c r="BI59" i="6"/>
  <c r="BK59" i="6"/>
  <c r="BL59" i="6"/>
  <c r="BM59" i="6"/>
  <c r="BN59" i="6"/>
  <c r="BO59" i="6"/>
  <c r="BP59" i="6"/>
  <c r="BQ59" i="6"/>
  <c r="BR59" i="6"/>
  <c r="BS59" i="6"/>
  <c r="BT59" i="6"/>
  <c r="BE60" i="6"/>
  <c r="BF60" i="6"/>
  <c r="BG60" i="6"/>
  <c r="BH60" i="6"/>
  <c r="BI60" i="6"/>
  <c r="BK60" i="6"/>
  <c r="BL60" i="6"/>
  <c r="BM60" i="6"/>
  <c r="BN60" i="6"/>
  <c r="BO60" i="6"/>
  <c r="BP60" i="6"/>
  <c r="BQ60" i="6"/>
  <c r="BR60" i="6"/>
  <c r="BS60" i="6"/>
  <c r="BT60" i="6"/>
  <c r="BE61" i="6"/>
  <c r="BJ61" i="6" s="1"/>
  <c r="D61" i="22" s="1"/>
  <c r="BF61" i="6"/>
  <c r="BG61" i="6"/>
  <c r="BH61" i="6"/>
  <c r="BI61" i="6"/>
  <c r="BK61" i="6"/>
  <c r="BL61" i="6"/>
  <c r="BM61" i="6"/>
  <c r="BN61" i="6"/>
  <c r="BO61" i="6"/>
  <c r="BP61" i="6"/>
  <c r="BQ61" i="6"/>
  <c r="BR61" i="6"/>
  <c r="BS61" i="6"/>
  <c r="BT61" i="6"/>
  <c r="BE62" i="6"/>
  <c r="BF62" i="6"/>
  <c r="BG62" i="6"/>
  <c r="BH62" i="6"/>
  <c r="BI62" i="6"/>
  <c r="BK62" i="6"/>
  <c r="BL62" i="6"/>
  <c r="BM62" i="6"/>
  <c r="BN62" i="6"/>
  <c r="BO62" i="6"/>
  <c r="BP62" i="6"/>
  <c r="BQ62" i="6"/>
  <c r="BR62" i="6"/>
  <c r="BS62" i="6"/>
  <c r="BT62" i="6"/>
  <c r="BE63" i="6"/>
  <c r="BF63" i="6"/>
  <c r="BG63" i="6"/>
  <c r="BH63" i="6"/>
  <c r="BI63" i="6"/>
  <c r="BK63" i="6"/>
  <c r="BL63" i="6"/>
  <c r="BM63" i="6"/>
  <c r="BN63" i="6"/>
  <c r="BO63" i="6"/>
  <c r="BP63" i="6"/>
  <c r="BQ63" i="6"/>
  <c r="BR63" i="6"/>
  <c r="BS63" i="6"/>
  <c r="BT63" i="6"/>
  <c r="BE64" i="6"/>
  <c r="BF64" i="6"/>
  <c r="BG64" i="6"/>
  <c r="BH64" i="6"/>
  <c r="BI64" i="6"/>
  <c r="BK64" i="6"/>
  <c r="BL64" i="6"/>
  <c r="BM64" i="6"/>
  <c r="BN64" i="6"/>
  <c r="BO64" i="6"/>
  <c r="BP64" i="6"/>
  <c r="BQ64" i="6"/>
  <c r="BR64" i="6"/>
  <c r="BS64" i="6"/>
  <c r="BT64" i="6"/>
  <c r="BE65" i="6"/>
  <c r="BF65" i="6"/>
  <c r="BG65" i="6"/>
  <c r="BH65" i="6"/>
  <c r="BI65" i="6"/>
  <c r="BK65" i="6"/>
  <c r="BL65" i="6"/>
  <c r="BM65" i="6"/>
  <c r="BN65" i="6"/>
  <c r="BO65" i="6"/>
  <c r="BP65" i="6"/>
  <c r="BQ65" i="6"/>
  <c r="BR65" i="6"/>
  <c r="BS65" i="6"/>
  <c r="BT65" i="6"/>
  <c r="BE66" i="6"/>
  <c r="BF66" i="6"/>
  <c r="BG66" i="6"/>
  <c r="BH66" i="6"/>
  <c r="BI66" i="6"/>
  <c r="BK66" i="6"/>
  <c r="BL66" i="6"/>
  <c r="BM66" i="6"/>
  <c r="BN66" i="6"/>
  <c r="BO66" i="6"/>
  <c r="BP66" i="6"/>
  <c r="BQ66" i="6"/>
  <c r="BR66" i="6"/>
  <c r="BS66" i="6"/>
  <c r="BT66" i="6"/>
  <c r="BE67" i="6"/>
  <c r="BF67" i="6"/>
  <c r="BG67" i="6"/>
  <c r="BH67" i="6"/>
  <c r="BI67" i="6"/>
  <c r="BK67" i="6"/>
  <c r="BL67" i="6"/>
  <c r="BM67" i="6"/>
  <c r="BN67" i="6"/>
  <c r="BO67" i="6"/>
  <c r="BP67" i="6"/>
  <c r="BQ67" i="6"/>
  <c r="BR67" i="6"/>
  <c r="BS67" i="6"/>
  <c r="BT67" i="6"/>
  <c r="BE68" i="6"/>
  <c r="BF68" i="6"/>
  <c r="BG68" i="6"/>
  <c r="BH68" i="6"/>
  <c r="BI68" i="6"/>
  <c r="BK68" i="6"/>
  <c r="BL68" i="6"/>
  <c r="BM68" i="6"/>
  <c r="BN68" i="6"/>
  <c r="BO68" i="6"/>
  <c r="BP68" i="6"/>
  <c r="BQ68" i="6"/>
  <c r="BR68" i="6"/>
  <c r="BS68" i="6"/>
  <c r="BT68" i="6"/>
  <c r="BE69" i="6"/>
  <c r="BF69" i="6"/>
  <c r="BG69" i="6"/>
  <c r="BH69" i="6"/>
  <c r="BI69" i="6"/>
  <c r="BK69" i="6"/>
  <c r="BL69" i="6"/>
  <c r="BM69" i="6"/>
  <c r="BN69" i="6"/>
  <c r="BO69" i="6"/>
  <c r="BP69" i="6"/>
  <c r="BQ69" i="6"/>
  <c r="BR69" i="6"/>
  <c r="BS69" i="6"/>
  <c r="BT69" i="6"/>
  <c r="BE70" i="6"/>
  <c r="BJ70" i="6" s="1"/>
  <c r="BF70" i="6"/>
  <c r="BG70" i="6"/>
  <c r="BH70" i="6"/>
  <c r="BI70" i="6"/>
  <c r="BK70" i="6"/>
  <c r="BL70" i="6"/>
  <c r="BM70" i="6"/>
  <c r="BN70" i="6"/>
  <c r="BO70" i="6"/>
  <c r="BP70" i="6"/>
  <c r="BQ70" i="6"/>
  <c r="BR70" i="6"/>
  <c r="BS70" i="6"/>
  <c r="BT70" i="6"/>
  <c r="BE71" i="6"/>
  <c r="BF71" i="6"/>
  <c r="BG71" i="6"/>
  <c r="BH71" i="6"/>
  <c r="BI71" i="6"/>
  <c r="BK71" i="6"/>
  <c r="BL71" i="6"/>
  <c r="BM71" i="6"/>
  <c r="BN71" i="6"/>
  <c r="BO71" i="6"/>
  <c r="BP71" i="6"/>
  <c r="BQ71" i="6"/>
  <c r="BR71" i="6"/>
  <c r="BS71" i="6"/>
  <c r="BT71" i="6"/>
  <c r="BE72" i="6"/>
  <c r="BF72" i="6"/>
  <c r="BG72" i="6"/>
  <c r="BH72" i="6"/>
  <c r="BI72" i="6"/>
  <c r="BK72" i="6"/>
  <c r="BL72" i="6"/>
  <c r="BM72" i="6"/>
  <c r="BN72" i="6"/>
  <c r="BO72" i="6"/>
  <c r="BP72" i="6"/>
  <c r="BQ72" i="6"/>
  <c r="BR72" i="6"/>
  <c r="BS72" i="6"/>
  <c r="BT72" i="6"/>
  <c r="BE73" i="6"/>
  <c r="BF73" i="6"/>
  <c r="BG73" i="6"/>
  <c r="BH73" i="6"/>
  <c r="BI73" i="6"/>
  <c r="BK73" i="6"/>
  <c r="BL73" i="6"/>
  <c r="BM73" i="6"/>
  <c r="BN73" i="6"/>
  <c r="BO73" i="6"/>
  <c r="BP73" i="6"/>
  <c r="BQ73" i="6"/>
  <c r="BR73" i="6"/>
  <c r="BS73" i="6"/>
  <c r="BT73" i="6"/>
  <c r="BE74" i="6"/>
  <c r="BF74" i="6"/>
  <c r="BG74" i="6"/>
  <c r="BH74" i="6"/>
  <c r="BI74" i="6"/>
  <c r="BK74" i="6"/>
  <c r="BL74" i="6"/>
  <c r="BM74" i="6"/>
  <c r="BN74" i="6"/>
  <c r="BO74" i="6"/>
  <c r="BP74" i="6"/>
  <c r="BQ74" i="6"/>
  <c r="BR74" i="6"/>
  <c r="BS74" i="6"/>
  <c r="BT74" i="6"/>
  <c r="BE75" i="6"/>
  <c r="BF75" i="6"/>
  <c r="BG75" i="6"/>
  <c r="BH75" i="6"/>
  <c r="BI75" i="6"/>
  <c r="BK75" i="6"/>
  <c r="BL75" i="6"/>
  <c r="BM75" i="6"/>
  <c r="BN75" i="6"/>
  <c r="BO75" i="6"/>
  <c r="BP75" i="6"/>
  <c r="BQ75" i="6"/>
  <c r="BR75" i="6"/>
  <c r="BS75" i="6"/>
  <c r="BT75" i="6"/>
  <c r="BE76" i="6"/>
  <c r="BF76" i="6"/>
  <c r="BG76" i="6"/>
  <c r="BH76" i="6"/>
  <c r="BI76" i="6"/>
  <c r="BK76" i="6"/>
  <c r="BL76" i="6"/>
  <c r="BM76" i="6"/>
  <c r="BN76" i="6"/>
  <c r="BO76" i="6"/>
  <c r="BP76" i="6"/>
  <c r="BQ76" i="6"/>
  <c r="BR76" i="6"/>
  <c r="BS76" i="6"/>
  <c r="BT76" i="6"/>
  <c r="BE77" i="6"/>
  <c r="BJ77" i="6" s="1"/>
  <c r="BF77" i="6"/>
  <c r="BG77" i="6"/>
  <c r="BH77" i="6"/>
  <c r="BI77" i="6"/>
  <c r="BK77" i="6"/>
  <c r="BL77" i="6"/>
  <c r="BM77" i="6"/>
  <c r="BN77" i="6"/>
  <c r="BO77" i="6"/>
  <c r="BP77" i="6"/>
  <c r="BQ77" i="6"/>
  <c r="BR77" i="6"/>
  <c r="BS77" i="6"/>
  <c r="BT77" i="6"/>
  <c r="BE78" i="6"/>
  <c r="BF78" i="6"/>
  <c r="BG78" i="6"/>
  <c r="BH78" i="6"/>
  <c r="BI78" i="6"/>
  <c r="BK78" i="6"/>
  <c r="BL78" i="6"/>
  <c r="BM78" i="6"/>
  <c r="BN78" i="6"/>
  <c r="BO78" i="6"/>
  <c r="BP78" i="6"/>
  <c r="BQ78" i="6"/>
  <c r="BR78" i="6"/>
  <c r="BS78" i="6"/>
  <c r="BT78" i="6"/>
  <c r="BE79" i="6"/>
  <c r="BF79" i="6"/>
  <c r="BG79" i="6"/>
  <c r="BH79" i="6"/>
  <c r="BI79" i="6"/>
  <c r="BK79" i="6"/>
  <c r="BL79" i="6"/>
  <c r="BM79" i="6"/>
  <c r="BN79" i="6"/>
  <c r="BO79" i="6"/>
  <c r="BP79" i="6"/>
  <c r="BQ79" i="6"/>
  <c r="BR79" i="6"/>
  <c r="BS79" i="6"/>
  <c r="BT79" i="6"/>
  <c r="BE80" i="6"/>
  <c r="BF80" i="6"/>
  <c r="BG80" i="6"/>
  <c r="BH80" i="6"/>
  <c r="BI80" i="6"/>
  <c r="BK80" i="6"/>
  <c r="BL80" i="6"/>
  <c r="BM80" i="6"/>
  <c r="BN80" i="6"/>
  <c r="BO80" i="6"/>
  <c r="BP80" i="6"/>
  <c r="BQ80" i="6"/>
  <c r="BR80" i="6"/>
  <c r="BS80" i="6"/>
  <c r="BT80" i="6"/>
  <c r="BE81" i="6"/>
  <c r="BF81" i="6"/>
  <c r="BG81" i="6"/>
  <c r="BH81" i="6"/>
  <c r="BI81" i="6"/>
  <c r="BK81" i="6"/>
  <c r="BL81" i="6"/>
  <c r="BM81" i="6"/>
  <c r="BN81" i="6"/>
  <c r="BO81" i="6"/>
  <c r="BP81" i="6"/>
  <c r="BQ81" i="6"/>
  <c r="BR81" i="6"/>
  <c r="BS81" i="6"/>
  <c r="BT81" i="6"/>
  <c r="BE82" i="6"/>
  <c r="BF82" i="6"/>
  <c r="BG82" i="6"/>
  <c r="BH82" i="6"/>
  <c r="BI82" i="6"/>
  <c r="BK82" i="6"/>
  <c r="BL82" i="6"/>
  <c r="BM82" i="6"/>
  <c r="BN82" i="6"/>
  <c r="BO82" i="6"/>
  <c r="BP82" i="6"/>
  <c r="BQ82" i="6"/>
  <c r="BR82" i="6"/>
  <c r="BS82" i="6"/>
  <c r="BT82" i="6"/>
  <c r="BE83" i="6"/>
  <c r="BF83" i="6"/>
  <c r="BG83" i="6"/>
  <c r="BH83" i="6"/>
  <c r="BI83" i="6"/>
  <c r="BK83" i="6"/>
  <c r="BL83" i="6"/>
  <c r="BM83" i="6"/>
  <c r="BN83" i="6"/>
  <c r="BO83" i="6"/>
  <c r="BP83" i="6"/>
  <c r="BQ83" i="6"/>
  <c r="BR83" i="6"/>
  <c r="BS83" i="6"/>
  <c r="BT83" i="6"/>
  <c r="BE84" i="6"/>
  <c r="BF84" i="6"/>
  <c r="BG84" i="6"/>
  <c r="BH84" i="6"/>
  <c r="BI84" i="6"/>
  <c r="BK84" i="6"/>
  <c r="BL84" i="6"/>
  <c r="BM84" i="6"/>
  <c r="BN84" i="6"/>
  <c r="BO84" i="6"/>
  <c r="BP84" i="6"/>
  <c r="BQ84" i="6"/>
  <c r="BR84" i="6"/>
  <c r="BS84" i="6"/>
  <c r="BT84" i="6"/>
  <c r="BE85" i="6"/>
  <c r="BF85" i="6"/>
  <c r="BG85" i="6"/>
  <c r="BH85" i="6"/>
  <c r="BI85" i="6"/>
  <c r="BK85" i="6"/>
  <c r="BL85" i="6"/>
  <c r="BM85" i="6"/>
  <c r="BN85" i="6"/>
  <c r="BO85" i="6"/>
  <c r="BP85" i="6"/>
  <c r="BQ85" i="6"/>
  <c r="BR85" i="6"/>
  <c r="BS85" i="6"/>
  <c r="BT85" i="6"/>
  <c r="BE86" i="6"/>
  <c r="BJ86" i="6" s="1"/>
  <c r="BF86" i="6"/>
  <c r="BG86" i="6"/>
  <c r="BH86" i="6"/>
  <c r="BI86" i="6"/>
  <c r="BK86" i="6"/>
  <c r="BL86" i="6"/>
  <c r="BM86" i="6"/>
  <c r="BN86" i="6"/>
  <c r="BO86" i="6"/>
  <c r="BP86" i="6"/>
  <c r="BQ86" i="6"/>
  <c r="BR86" i="6"/>
  <c r="BS86" i="6"/>
  <c r="BT86" i="6"/>
  <c r="BE87" i="6"/>
  <c r="BF87" i="6"/>
  <c r="BG87" i="6"/>
  <c r="BH87" i="6"/>
  <c r="BI87" i="6"/>
  <c r="BK87" i="6"/>
  <c r="BL87" i="6"/>
  <c r="BM87" i="6"/>
  <c r="BN87" i="6"/>
  <c r="BO87" i="6"/>
  <c r="BP87" i="6"/>
  <c r="BQ87" i="6"/>
  <c r="BR87" i="6"/>
  <c r="BS87" i="6"/>
  <c r="BT87" i="6"/>
  <c r="BE88" i="6"/>
  <c r="BF88" i="6"/>
  <c r="BG88" i="6"/>
  <c r="BJ88" i="6" s="1"/>
  <c r="BH88" i="6"/>
  <c r="BI88" i="6"/>
  <c r="BK88" i="6"/>
  <c r="BL88" i="6"/>
  <c r="BM88" i="6"/>
  <c r="BN88" i="6"/>
  <c r="BO88" i="6"/>
  <c r="BP88" i="6"/>
  <c r="BQ88" i="6"/>
  <c r="BR88" i="6"/>
  <c r="BS88" i="6"/>
  <c r="BT88" i="6"/>
  <c r="BE89" i="6"/>
  <c r="BF89" i="6"/>
  <c r="BG89" i="6"/>
  <c r="BJ89" i="6" s="1"/>
  <c r="BH89" i="6"/>
  <c r="BI89" i="6"/>
  <c r="BK89" i="6"/>
  <c r="BL89" i="6"/>
  <c r="BM89" i="6"/>
  <c r="BN89" i="6"/>
  <c r="BO89" i="6"/>
  <c r="BP89" i="6"/>
  <c r="BQ89" i="6"/>
  <c r="BR89" i="6"/>
  <c r="BS89" i="6"/>
  <c r="BT89" i="6"/>
  <c r="BE90" i="6"/>
  <c r="BF90" i="6"/>
  <c r="BG90" i="6"/>
  <c r="BJ90" i="6" s="1"/>
  <c r="BH90" i="6"/>
  <c r="BI90" i="6"/>
  <c r="BK90" i="6"/>
  <c r="BL90" i="6"/>
  <c r="BM90" i="6"/>
  <c r="BN90" i="6"/>
  <c r="BO90" i="6"/>
  <c r="BP90" i="6"/>
  <c r="BQ90" i="6"/>
  <c r="BR90" i="6"/>
  <c r="BS90" i="6"/>
  <c r="BT90" i="6"/>
  <c r="BE91" i="6"/>
  <c r="BF91" i="6"/>
  <c r="BG91" i="6"/>
  <c r="BJ91" i="6" s="1"/>
  <c r="BH91" i="6"/>
  <c r="BI91" i="6"/>
  <c r="BK91" i="6"/>
  <c r="BL91" i="6"/>
  <c r="BM91" i="6"/>
  <c r="BN91" i="6"/>
  <c r="BO91" i="6"/>
  <c r="BP91" i="6"/>
  <c r="BQ91" i="6"/>
  <c r="BR91" i="6"/>
  <c r="BS91" i="6"/>
  <c r="BT91" i="6"/>
  <c r="BE92" i="6"/>
  <c r="BF92" i="6"/>
  <c r="BJ92" i="6" s="1"/>
  <c r="BG92" i="6"/>
  <c r="BH92" i="6"/>
  <c r="BI92" i="6"/>
  <c r="BK92" i="6"/>
  <c r="BL92" i="6"/>
  <c r="BM92" i="6"/>
  <c r="BN92" i="6"/>
  <c r="BO92" i="6"/>
  <c r="BP92" i="6"/>
  <c r="BQ92" i="6"/>
  <c r="BR92" i="6"/>
  <c r="BS92" i="6"/>
  <c r="BT92" i="6"/>
  <c r="BE93" i="6"/>
  <c r="BF93" i="6"/>
  <c r="BG93" i="6"/>
  <c r="BH93" i="6"/>
  <c r="BI93" i="6"/>
  <c r="BK93" i="6"/>
  <c r="BL93" i="6"/>
  <c r="BM93" i="6"/>
  <c r="BN93" i="6"/>
  <c r="BO93" i="6"/>
  <c r="BP93" i="6"/>
  <c r="BQ93" i="6"/>
  <c r="BR93" i="6"/>
  <c r="BS93" i="6"/>
  <c r="BT93" i="6"/>
  <c r="BE94" i="6"/>
  <c r="BF94" i="6"/>
  <c r="BG94" i="6"/>
  <c r="BH94" i="6"/>
  <c r="BI94" i="6"/>
  <c r="BK94" i="6"/>
  <c r="BL94" i="6"/>
  <c r="BM94" i="6"/>
  <c r="BN94" i="6"/>
  <c r="BO94" i="6"/>
  <c r="BP94" i="6"/>
  <c r="BQ94" i="6"/>
  <c r="BR94" i="6"/>
  <c r="BS94" i="6"/>
  <c r="BT94" i="6"/>
  <c r="BE95" i="6"/>
  <c r="BF95" i="6"/>
  <c r="BG95" i="6"/>
  <c r="BH95" i="6"/>
  <c r="BI95" i="6"/>
  <c r="BK95" i="6"/>
  <c r="BL95" i="6"/>
  <c r="BM95" i="6"/>
  <c r="BN95" i="6"/>
  <c r="BO95" i="6"/>
  <c r="BP95" i="6"/>
  <c r="BQ95" i="6"/>
  <c r="BR95" i="6"/>
  <c r="BS95" i="6"/>
  <c r="BT95" i="6"/>
  <c r="BE96" i="6"/>
  <c r="BF96" i="6"/>
  <c r="BG96" i="6"/>
  <c r="BH96" i="6"/>
  <c r="BI96" i="6"/>
  <c r="BK96" i="6"/>
  <c r="BL96" i="6"/>
  <c r="BM96" i="6"/>
  <c r="BN96" i="6"/>
  <c r="BO96" i="6"/>
  <c r="BP96" i="6"/>
  <c r="BQ96" i="6"/>
  <c r="BR96" i="6"/>
  <c r="BS96" i="6"/>
  <c r="BT96" i="6"/>
  <c r="BE97" i="6"/>
  <c r="BF97" i="6"/>
  <c r="BG97" i="6"/>
  <c r="BH97" i="6"/>
  <c r="BI97" i="6"/>
  <c r="BK97" i="6"/>
  <c r="BL97" i="6"/>
  <c r="BM97" i="6"/>
  <c r="BN97" i="6"/>
  <c r="BO97" i="6"/>
  <c r="BP97" i="6"/>
  <c r="BQ97" i="6"/>
  <c r="BR97" i="6"/>
  <c r="BS97" i="6"/>
  <c r="BT97" i="6"/>
  <c r="BE98" i="6"/>
  <c r="BF98" i="6"/>
  <c r="BG98" i="6"/>
  <c r="BH98" i="6"/>
  <c r="BI98" i="6"/>
  <c r="BK98" i="6"/>
  <c r="BL98" i="6"/>
  <c r="BM98" i="6"/>
  <c r="BN98" i="6"/>
  <c r="BO98" i="6"/>
  <c r="BP98" i="6"/>
  <c r="BQ98" i="6"/>
  <c r="BR98" i="6"/>
  <c r="BS98" i="6"/>
  <c r="BT98" i="6"/>
  <c r="BE99" i="6"/>
  <c r="BF99" i="6"/>
  <c r="BG99" i="6"/>
  <c r="BH99" i="6"/>
  <c r="BI99" i="6"/>
  <c r="BK99" i="6"/>
  <c r="BL99" i="6"/>
  <c r="BM99" i="6"/>
  <c r="BN99" i="6"/>
  <c r="BO99" i="6"/>
  <c r="BP99" i="6"/>
  <c r="BQ99" i="6"/>
  <c r="BR99" i="6"/>
  <c r="BS99" i="6"/>
  <c r="BT99" i="6"/>
  <c r="BE100" i="6"/>
  <c r="BF100" i="6"/>
  <c r="BG100" i="6"/>
  <c r="BH100" i="6"/>
  <c r="BI100" i="6"/>
  <c r="BK100" i="6"/>
  <c r="BL100" i="6"/>
  <c r="BM100" i="6"/>
  <c r="BN100" i="6"/>
  <c r="BO100" i="6"/>
  <c r="BP100" i="6"/>
  <c r="BQ100" i="6"/>
  <c r="BR100" i="6"/>
  <c r="BS100" i="6"/>
  <c r="BT100" i="6"/>
  <c r="BE101" i="6"/>
  <c r="BF101" i="6"/>
  <c r="BG101" i="6"/>
  <c r="BH101" i="6"/>
  <c r="BI101" i="6"/>
  <c r="BK101" i="6"/>
  <c r="BL101" i="6"/>
  <c r="BM101" i="6"/>
  <c r="BN101" i="6"/>
  <c r="BO101" i="6"/>
  <c r="BP101" i="6"/>
  <c r="BQ101" i="6"/>
  <c r="BR101" i="6"/>
  <c r="BS101" i="6"/>
  <c r="BT101" i="6"/>
  <c r="BE102" i="6"/>
  <c r="BF102" i="6"/>
  <c r="BG102" i="6"/>
  <c r="BH102" i="6"/>
  <c r="BI102" i="6"/>
  <c r="BK102" i="6"/>
  <c r="BL102" i="6"/>
  <c r="BM102" i="6"/>
  <c r="BN102" i="6"/>
  <c r="BO102" i="6"/>
  <c r="BP102" i="6"/>
  <c r="BQ102" i="6"/>
  <c r="BR102" i="6"/>
  <c r="BS102" i="6"/>
  <c r="BT102" i="6"/>
  <c r="BE103" i="6"/>
  <c r="BF103" i="6"/>
  <c r="BG103" i="6"/>
  <c r="BH103" i="6"/>
  <c r="BI103" i="6"/>
  <c r="BK103" i="6"/>
  <c r="BL103" i="6"/>
  <c r="BM103" i="6"/>
  <c r="BN103" i="6"/>
  <c r="BO103" i="6"/>
  <c r="BP103" i="6"/>
  <c r="BQ103" i="6"/>
  <c r="BR103" i="6"/>
  <c r="BS103" i="6"/>
  <c r="BT103" i="6"/>
  <c r="BE104" i="6"/>
  <c r="BJ104" i="6" s="1"/>
  <c r="BF104" i="6"/>
  <c r="BG104" i="6"/>
  <c r="BH104" i="6"/>
  <c r="BI104" i="6"/>
  <c r="BK104" i="6"/>
  <c r="BL104" i="6"/>
  <c r="BM104" i="6"/>
  <c r="BN104" i="6"/>
  <c r="BO104" i="6"/>
  <c r="BP104" i="6"/>
  <c r="BQ104" i="6"/>
  <c r="BR104" i="6"/>
  <c r="BS104" i="6"/>
  <c r="BT104" i="6"/>
  <c r="BE105" i="6"/>
  <c r="BF105" i="6"/>
  <c r="BG105" i="6"/>
  <c r="BH105" i="6"/>
  <c r="BI105" i="6"/>
  <c r="BK105" i="6"/>
  <c r="BL105" i="6"/>
  <c r="BM105" i="6"/>
  <c r="BN105" i="6"/>
  <c r="BO105" i="6"/>
  <c r="BP105" i="6"/>
  <c r="BQ105" i="6"/>
  <c r="BR105" i="6"/>
  <c r="BS105" i="6"/>
  <c r="BT105" i="6"/>
  <c r="BE106" i="6"/>
  <c r="BF106" i="6"/>
  <c r="BG106" i="6"/>
  <c r="BH106" i="6"/>
  <c r="BI106" i="6"/>
  <c r="BK106" i="6"/>
  <c r="BL106" i="6"/>
  <c r="BM106" i="6"/>
  <c r="BN106" i="6"/>
  <c r="BO106" i="6"/>
  <c r="BP106" i="6"/>
  <c r="BQ106" i="6"/>
  <c r="BR106" i="6"/>
  <c r="BS106" i="6"/>
  <c r="BT106" i="6"/>
  <c r="BE107" i="6"/>
  <c r="BF107" i="6"/>
  <c r="BG107" i="6"/>
  <c r="BH107" i="6"/>
  <c r="BI107" i="6"/>
  <c r="BK107" i="6"/>
  <c r="BL107" i="6"/>
  <c r="BM107" i="6"/>
  <c r="BN107" i="6"/>
  <c r="BO107" i="6"/>
  <c r="BP107" i="6"/>
  <c r="BQ107" i="6"/>
  <c r="BR107" i="6"/>
  <c r="BS107" i="6"/>
  <c r="BT107" i="6"/>
  <c r="BE108" i="6"/>
  <c r="BF108" i="6"/>
  <c r="BG108" i="6"/>
  <c r="BH108" i="6"/>
  <c r="BI108" i="6"/>
  <c r="BK108" i="6"/>
  <c r="BL108" i="6"/>
  <c r="BM108" i="6"/>
  <c r="BN108" i="6"/>
  <c r="BO108" i="6"/>
  <c r="BP108" i="6"/>
  <c r="BQ108" i="6"/>
  <c r="BR108" i="6"/>
  <c r="BS108" i="6"/>
  <c r="BT108" i="6"/>
  <c r="BE109" i="6"/>
  <c r="BJ109" i="6" s="1"/>
  <c r="BF109" i="6"/>
  <c r="BG109" i="6"/>
  <c r="BH109" i="6"/>
  <c r="BI109" i="6"/>
  <c r="BK109" i="6"/>
  <c r="BL109" i="6"/>
  <c r="BM109" i="6"/>
  <c r="BN109" i="6"/>
  <c r="BO109" i="6"/>
  <c r="BP109" i="6"/>
  <c r="BQ109" i="6"/>
  <c r="BR109" i="6"/>
  <c r="BS109" i="6"/>
  <c r="BT109" i="6"/>
  <c r="BE110" i="6"/>
  <c r="BF110" i="6"/>
  <c r="BG110" i="6"/>
  <c r="BH110" i="6"/>
  <c r="BI110" i="6"/>
  <c r="BK110" i="6"/>
  <c r="BL110" i="6"/>
  <c r="BM110" i="6"/>
  <c r="BN110" i="6"/>
  <c r="BO110" i="6"/>
  <c r="BP110" i="6"/>
  <c r="BQ110" i="6"/>
  <c r="BR110" i="6"/>
  <c r="BS110" i="6"/>
  <c r="BT110" i="6"/>
  <c r="BE111" i="6"/>
  <c r="BF111" i="6"/>
  <c r="BG111" i="6"/>
  <c r="BH111" i="6"/>
  <c r="BI111" i="6"/>
  <c r="BK111" i="6"/>
  <c r="BL111" i="6"/>
  <c r="BM111" i="6"/>
  <c r="BN111" i="6"/>
  <c r="BO111" i="6"/>
  <c r="BP111" i="6"/>
  <c r="BQ111" i="6"/>
  <c r="BR111" i="6"/>
  <c r="BS111" i="6"/>
  <c r="BT111" i="6"/>
  <c r="BE112" i="6"/>
  <c r="BF112" i="6"/>
  <c r="BG112" i="6"/>
  <c r="BH112" i="6"/>
  <c r="BI112" i="6"/>
  <c r="BK112" i="6"/>
  <c r="BL112" i="6"/>
  <c r="BM112" i="6"/>
  <c r="BN112" i="6"/>
  <c r="BO112" i="6"/>
  <c r="BP112" i="6"/>
  <c r="BQ112" i="6"/>
  <c r="BR112" i="6"/>
  <c r="BS112" i="6"/>
  <c r="BT112" i="6"/>
  <c r="BE113" i="6"/>
  <c r="BF113" i="6"/>
  <c r="BG113" i="6"/>
  <c r="BH113" i="6"/>
  <c r="BI113" i="6"/>
  <c r="BK113" i="6"/>
  <c r="BL113" i="6"/>
  <c r="BM113" i="6"/>
  <c r="BN113" i="6"/>
  <c r="BO113" i="6"/>
  <c r="BP113" i="6"/>
  <c r="BQ113" i="6"/>
  <c r="BR113" i="6"/>
  <c r="BS113" i="6"/>
  <c r="BT113" i="6"/>
  <c r="BE114" i="6"/>
  <c r="BF114" i="6"/>
  <c r="BG114" i="6"/>
  <c r="BH114" i="6"/>
  <c r="BI114" i="6"/>
  <c r="BK114" i="6"/>
  <c r="BL114" i="6"/>
  <c r="BM114" i="6"/>
  <c r="BN114" i="6"/>
  <c r="BO114" i="6"/>
  <c r="BP114" i="6"/>
  <c r="BQ114" i="6"/>
  <c r="BR114" i="6"/>
  <c r="BS114" i="6"/>
  <c r="BT114" i="6"/>
  <c r="BE115" i="6"/>
  <c r="BF115" i="6"/>
  <c r="BG115" i="6"/>
  <c r="BH115" i="6"/>
  <c r="BI115" i="6"/>
  <c r="BK115" i="6"/>
  <c r="BL115" i="6"/>
  <c r="BM115" i="6"/>
  <c r="BN115" i="6"/>
  <c r="BO115" i="6"/>
  <c r="BP115" i="6"/>
  <c r="BQ115" i="6"/>
  <c r="BR115" i="6"/>
  <c r="BS115" i="6"/>
  <c r="BT115" i="6"/>
  <c r="BE116" i="6"/>
  <c r="BF116" i="6"/>
  <c r="BG116" i="6"/>
  <c r="BH116" i="6"/>
  <c r="BI116" i="6"/>
  <c r="BK116" i="6"/>
  <c r="BL116" i="6"/>
  <c r="BM116" i="6"/>
  <c r="BN116" i="6"/>
  <c r="BO116" i="6"/>
  <c r="BP116" i="6"/>
  <c r="BQ116" i="6"/>
  <c r="BR116" i="6"/>
  <c r="BS116" i="6"/>
  <c r="BT116" i="6"/>
  <c r="BE117" i="6"/>
  <c r="BF117" i="6"/>
  <c r="BG117" i="6"/>
  <c r="BH117" i="6"/>
  <c r="BI117" i="6"/>
  <c r="BK117" i="6"/>
  <c r="BL117" i="6"/>
  <c r="BM117" i="6"/>
  <c r="BN117" i="6"/>
  <c r="BO117" i="6"/>
  <c r="BP117" i="6"/>
  <c r="BQ117" i="6"/>
  <c r="BR117" i="6"/>
  <c r="BS117" i="6"/>
  <c r="BT117" i="6"/>
  <c r="BE118" i="6"/>
  <c r="BJ118" i="6" s="1"/>
  <c r="BF118" i="6"/>
  <c r="BG118" i="6"/>
  <c r="BH118" i="6"/>
  <c r="BI118" i="6"/>
  <c r="BK118" i="6"/>
  <c r="BL118" i="6"/>
  <c r="BM118" i="6"/>
  <c r="BN118" i="6"/>
  <c r="BO118" i="6"/>
  <c r="BP118" i="6"/>
  <c r="BQ118" i="6"/>
  <c r="BR118" i="6"/>
  <c r="BS118" i="6"/>
  <c r="BT118" i="6"/>
  <c r="BE119" i="6"/>
  <c r="BF119" i="6"/>
  <c r="BG119" i="6"/>
  <c r="BH119" i="6"/>
  <c r="BI119" i="6"/>
  <c r="BK119" i="6"/>
  <c r="BL119" i="6"/>
  <c r="BM119" i="6"/>
  <c r="BN119" i="6"/>
  <c r="BO119" i="6"/>
  <c r="BP119" i="6"/>
  <c r="BQ119" i="6"/>
  <c r="BR119" i="6"/>
  <c r="BS119" i="6"/>
  <c r="BT119" i="6"/>
  <c r="BE120" i="6"/>
  <c r="BJ120" i="6" s="1"/>
  <c r="D120" i="22" s="1"/>
  <c r="BF120" i="6"/>
  <c r="BG120" i="6"/>
  <c r="BH120" i="6"/>
  <c r="BI120" i="6"/>
  <c r="BK120" i="6"/>
  <c r="BL120" i="6"/>
  <c r="BM120" i="6"/>
  <c r="BN120" i="6"/>
  <c r="BO120" i="6"/>
  <c r="BP120" i="6"/>
  <c r="BQ120" i="6"/>
  <c r="BR120" i="6"/>
  <c r="BS120" i="6"/>
  <c r="BT120" i="6"/>
  <c r="BE121" i="6"/>
  <c r="BF121" i="6"/>
  <c r="BG121" i="6"/>
  <c r="BH121" i="6"/>
  <c r="BI121" i="6"/>
  <c r="BK121" i="6"/>
  <c r="BL121" i="6"/>
  <c r="BM121" i="6"/>
  <c r="BN121" i="6"/>
  <c r="BO121" i="6"/>
  <c r="BP121" i="6"/>
  <c r="BQ121" i="6"/>
  <c r="BR121" i="6"/>
  <c r="BS121" i="6"/>
  <c r="BT121" i="6"/>
  <c r="BE122" i="6"/>
  <c r="BF122" i="6"/>
  <c r="BG122" i="6"/>
  <c r="BH122" i="6"/>
  <c r="BI122" i="6"/>
  <c r="BK122" i="6"/>
  <c r="BL122" i="6"/>
  <c r="BM122" i="6"/>
  <c r="BN122" i="6"/>
  <c r="BO122" i="6"/>
  <c r="BP122" i="6"/>
  <c r="BQ122" i="6"/>
  <c r="BR122" i="6"/>
  <c r="BS122" i="6"/>
  <c r="BT122" i="6"/>
  <c r="BE123" i="6"/>
  <c r="BF123" i="6"/>
  <c r="BG123" i="6"/>
  <c r="BH123" i="6"/>
  <c r="BI123" i="6"/>
  <c r="BK123" i="6"/>
  <c r="BL123" i="6"/>
  <c r="BM123" i="6"/>
  <c r="BN123" i="6"/>
  <c r="BO123" i="6"/>
  <c r="BP123" i="6"/>
  <c r="BQ123" i="6"/>
  <c r="BR123" i="6"/>
  <c r="BS123" i="6"/>
  <c r="BT123" i="6"/>
  <c r="BE124" i="6"/>
  <c r="BF124" i="6"/>
  <c r="BG124" i="6"/>
  <c r="BH124" i="6"/>
  <c r="BI124" i="6"/>
  <c r="BK124" i="6"/>
  <c r="BL124" i="6"/>
  <c r="BM124" i="6"/>
  <c r="BN124" i="6"/>
  <c r="BO124" i="6"/>
  <c r="BP124" i="6"/>
  <c r="BQ124" i="6"/>
  <c r="BR124" i="6"/>
  <c r="BS124" i="6"/>
  <c r="BT124" i="6"/>
  <c r="BE125" i="6"/>
  <c r="BJ125" i="6" s="1"/>
  <c r="BF125" i="6"/>
  <c r="BG125" i="6"/>
  <c r="BH125" i="6"/>
  <c r="BI125" i="6"/>
  <c r="BK125" i="6"/>
  <c r="BL125" i="6"/>
  <c r="BM125" i="6"/>
  <c r="BN125" i="6"/>
  <c r="BO125" i="6"/>
  <c r="BP125" i="6"/>
  <c r="BQ125" i="6"/>
  <c r="BR125" i="6"/>
  <c r="BS125" i="6"/>
  <c r="BT125" i="6"/>
  <c r="BE126" i="6"/>
  <c r="BF126" i="6"/>
  <c r="BG126" i="6"/>
  <c r="BH126" i="6"/>
  <c r="BI126" i="6"/>
  <c r="BK126" i="6"/>
  <c r="BL126" i="6"/>
  <c r="BM126" i="6"/>
  <c r="BN126" i="6"/>
  <c r="BO126" i="6"/>
  <c r="BP126" i="6"/>
  <c r="BQ126" i="6"/>
  <c r="BR126" i="6"/>
  <c r="BS126" i="6"/>
  <c r="BT126" i="6"/>
  <c r="BE127" i="6"/>
  <c r="BF127" i="6"/>
  <c r="BG127" i="6"/>
  <c r="BH127" i="6"/>
  <c r="BI127" i="6"/>
  <c r="BK127" i="6"/>
  <c r="BL127" i="6"/>
  <c r="BM127" i="6"/>
  <c r="BN127" i="6"/>
  <c r="BO127" i="6"/>
  <c r="BP127" i="6"/>
  <c r="BQ127" i="6"/>
  <c r="BR127" i="6"/>
  <c r="BS127" i="6"/>
  <c r="BT127" i="6"/>
  <c r="BE128" i="6"/>
  <c r="BF128" i="6"/>
  <c r="BG128" i="6"/>
  <c r="BH128" i="6"/>
  <c r="BI128" i="6"/>
  <c r="BK128" i="6"/>
  <c r="BL128" i="6"/>
  <c r="BM128" i="6"/>
  <c r="BN128" i="6"/>
  <c r="BO128" i="6"/>
  <c r="BP128" i="6"/>
  <c r="BQ128" i="6"/>
  <c r="BR128" i="6"/>
  <c r="BS128" i="6"/>
  <c r="BT128" i="6"/>
  <c r="BE129" i="6"/>
  <c r="BF129" i="6"/>
  <c r="BG129" i="6"/>
  <c r="BH129" i="6"/>
  <c r="BI129" i="6"/>
  <c r="BK129" i="6"/>
  <c r="BL129" i="6"/>
  <c r="BM129" i="6"/>
  <c r="BN129" i="6"/>
  <c r="BO129" i="6"/>
  <c r="BP129" i="6"/>
  <c r="BQ129" i="6"/>
  <c r="BR129" i="6"/>
  <c r="BS129" i="6"/>
  <c r="BT129" i="6"/>
  <c r="BE130" i="6"/>
  <c r="BF130" i="6"/>
  <c r="BG130" i="6"/>
  <c r="BH130" i="6"/>
  <c r="BI130" i="6"/>
  <c r="BK130" i="6"/>
  <c r="BL130" i="6"/>
  <c r="BM130" i="6"/>
  <c r="BN130" i="6"/>
  <c r="BO130" i="6"/>
  <c r="BP130" i="6"/>
  <c r="BQ130" i="6"/>
  <c r="BR130" i="6"/>
  <c r="BS130" i="6"/>
  <c r="BT130" i="6"/>
  <c r="BE131" i="6"/>
  <c r="BF131" i="6"/>
  <c r="BG131" i="6"/>
  <c r="BH131" i="6"/>
  <c r="BI131" i="6"/>
  <c r="BK131" i="6"/>
  <c r="BL131" i="6"/>
  <c r="BM131" i="6"/>
  <c r="BN131" i="6"/>
  <c r="BO131" i="6"/>
  <c r="BP131" i="6"/>
  <c r="BQ131" i="6"/>
  <c r="BR131" i="6"/>
  <c r="BS131" i="6"/>
  <c r="BT131" i="6"/>
  <c r="BE132" i="6"/>
  <c r="BF132" i="6"/>
  <c r="BG132" i="6"/>
  <c r="BH132" i="6"/>
  <c r="BI132" i="6"/>
  <c r="BK132" i="6"/>
  <c r="BL132" i="6"/>
  <c r="BM132" i="6"/>
  <c r="BN132" i="6"/>
  <c r="BO132" i="6"/>
  <c r="BP132" i="6"/>
  <c r="BQ132" i="6"/>
  <c r="BR132" i="6"/>
  <c r="BS132" i="6"/>
  <c r="BT132" i="6"/>
  <c r="BE133" i="6"/>
  <c r="BF133" i="6"/>
  <c r="BG133" i="6"/>
  <c r="BH133" i="6"/>
  <c r="BI133" i="6"/>
  <c r="BK133" i="6"/>
  <c r="BL133" i="6"/>
  <c r="BM133" i="6"/>
  <c r="BN133" i="6"/>
  <c r="BO133" i="6"/>
  <c r="BP133" i="6"/>
  <c r="BQ133" i="6"/>
  <c r="BR133" i="6"/>
  <c r="BS133" i="6"/>
  <c r="BT133" i="6"/>
  <c r="BE134" i="6"/>
  <c r="BJ134" i="6" s="1"/>
  <c r="BF134" i="6"/>
  <c r="BG134" i="6"/>
  <c r="BH134" i="6"/>
  <c r="BI134" i="6"/>
  <c r="BK134" i="6"/>
  <c r="BL134" i="6"/>
  <c r="BM134" i="6"/>
  <c r="BN134" i="6"/>
  <c r="BO134" i="6"/>
  <c r="BP134" i="6"/>
  <c r="BQ134" i="6"/>
  <c r="BR134" i="6"/>
  <c r="BS134" i="6"/>
  <c r="BT134" i="6"/>
  <c r="BE135" i="6"/>
  <c r="BF135" i="6"/>
  <c r="BG135" i="6"/>
  <c r="BH135" i="6"/>
  <c r="BI135" i="6"/>
  <c r="BK135" i="6"/>
  <c r="BL135" i="6"/>
  <c r="BM135" i="6"/>
  <c r="BN135" i="6"/>
  <c r="BO135" i="6"/>
  <c r="BP135" i="6"/>
  <c r="BQ135" i="6"/>
  <c r="BR135" i="6"/>
  <c r="BS135" i="6"/>
  <c r="BT135" i="6"/>
  <c r="BE136" i="6"/>
  <c r="BJ136" i="6" s="1"/>
  <c r="BF136" i="6"/>
  <c r="BG136" i="6"/>
  <c r="BH136" i="6"/>
  <c r="BI136" i="6"/>
  <c r="BK136" i="6"/>
  <c r="BL136" i="6"/>
  <c r="BM136" i="6"/>
  <c r="BN136" i="6"/>
  <c r="BO136" i="6"/>
  <c r="BP136" i="6"/>
  <c r="BQ136" i="6"/>
  <c r="BR136" i="6"/>
  <c r="BS136" i="6"/>
  <c r="BT136" i="6"/>
  <c r="BE137" i="6"/>
  <c r="BF137" i="6"/>
  <c r="BG137" i="6"/>
  <c r="BH137" i="6"/>
  <c r="BI137" i="6"/>
  <c r="BK137" i="6"/>
  <c r="BL137" i="6"/>
  <c r="BM137" i="6"/>
  <c r="BN137" i="6"/>
  <c r="BO137" i="6"/>
  <c r="BP137" i="6"/>
  <c r="BQ137" i="6"/>
  <c r="BR137" i="6"/>
  <c r="BS137" i="6"/>
  <c r="BT137" i="6"/>
  <c r="BE138" i="6"/>
  <c r="BF138" i="6"/>
  <c r="BG138" i="6"/>
  <c r="BH138" i="6"/>
  <c r="BI138" i="6"/>
  <c r="BK138" i="6"/>
  <c r="BL138" i="6"/>
  <c r="BM138" i="6"/>
  <c r="BN138" i="6"/>
  <c r="BO138" i="6"/>
  <c r="BP138" i="6"/>
  <c r="BQ138" i="6"/>
  <c r="BR138" i="6"/>
  <c r="BS138" i="6"/>
  <c r="BT138" i="6"/>
  <c r="BE139" i="6"/>
  <c r="BF139" i="6"/>
  <c r="BG139" i="6"/>
  <c r="BH139" i="6"/>
  <c r="BI139" i="6"/>
  <c r="BK139" i="6"/>
  <c r="BL139" i="6"/>
  <c r="BM139" i="6"/>
  <c r="BN139" i="6"/>
  <c r="BO139" i="6"/>
  <c r="BP139" i="6"/>
  <c r="BQ139" i="6"/>
  <c r="BR139" i="6"/>
  <c r="BS139" i="6"/>
  <c r="BT139" i="6"/>
  <c r="BE140" i="6"/>
  <c r="BF140" i="6"/>
  <c r="BG140" i="6"/>
  <c r="BH140" i="6"/>
  <c r="BI140" i="6"/>
  <c r="BK140" i="6"/>
  <c r="BL140" i="6"/>
  <c r="BM140" i="6"/>
  <c r="BN140" i="6"/>
  <c r="BO140" i="6"/>
  <c r="BP140" i="6"/>
  <c r="BQ140" i="6"/>
  <c r="BR140" i="6"/>
  <c r="BS140" i="6"/>
  <c r="BT140" i="6"/>
  <c r="BE141" i="6"/>
  <c r="BJ141" i="6" s="1"/>
  <c r="BF141" i="6"/>
  <c r="BG141" i="6"/>
  <c r="BH141" i="6"/>
  <c r="BI141" i="6"/>
  <c r="BK141" i="6"/>
  <c r="BL141" i="6"/>
  <c r="BM141" i="6"/>
  <c r="BN141" i="6"/>
  <c r="BO141" i="6"/>
  <c r="BP141" i="6"/>
  <c r="BQ141" i="6"/>
  <c r="BR141" i="6"/>
  <c r="BS141" i="6"/>
  <c r="BT141" i="6"/>
  <c r="BE142" i="6"/>
  <c r="BF142" i="6"/>
  <c r="BG142" i="6"/>
  <c r="BH142" i="6"/>
  <c r="BI142" i="6"/>
  <c r="BK142" i="6"/>
  <c r="BL142" i="6"/>
  <c r="BM142" i="6"/>
  <c r="BN142" i="6"/>
  <c r="BO142" i="6"/>
  <c r="BP142" i="6"/>
  <c r="BQ142" i="6"/>
  <c r="BR142" i="6"/>
  <c r="BS142" i="6"/>
  <c r="BT142" i="6"/>
  <c r="BE143" i="6"/>
  <c r="BF143" i="6"/>
  <c r="BG143" i="6"/>
  <c r="BH143" i="6"/>
  <c r="BI143" i="6"/>
  <c r="BK143" i="6"/>
  <c r="BL143" i="6"/>
  <c r="BM143" i="6"/>
  <c r="BN143" i="6"/>
  <c r="BO143" i="6"/>
  <c r="BP143" i="6"/>
  <c r="BQ143" i="6"/>
  <c r="BR143" i="6"/>
  <c r="BS143" i="6"/>
  <c r="BT143" i="6"/>
  <c r="BE144" i="6"/>
  <c r="BF144" i="6"/>
  <c r="BG144" i="6"/>
  <c r="BH144" i="6"/>
  <c r="BI144" i="6"/>
  <c r="BK144" i="6"/>
  <c r="BL144" i="6"/>
  <c r="BM144" i="6"/>
  <c r="BN144" i="6"/>
  <c r="BO144" i="6"/>
  <c r="BP144" i="6"/>
  <c r="BQ144" i="6"/>
  <c r="BR144" i="6"/>
  <c r="BS144" i="6"/>
  <c r="BT144" i="6"/>
  <c r="BE145" i="6"/>
  <c r="BF145" i="6"/>
  <c r="BG145" i="6"/>
  <c r="BH145" i="6"/>
  <c r="BI145" i="6"/>
  <c r="BK145" i="6"/>
  <c r="BL145" i="6"/>
  <c r="BM145" i="6"/>
  <c r="BN145" i="6"/>
  <c r="BO145" i="6"/>
  <c r="BP145" i="6"/>
  <c r="BQ145" i="6"/>
  <c r="BR145" i="6"/>
  <c r="BS145" i="6"/>
  <c r="BT145" i="6"/>
  <c r="BE146" i="6"/>
  <c r="BF146" i="6"/>
  <c r="BG146" i="6"/>
  <c r="BH146" i="6"/>
  <c r="BI146" i="6"/>
  <c r="BK146" i="6"/>
  <c r="BL146" i="6"/>
  <c r="BM146" i="6"/>
  <c r="BN146" i="6"/>
  <c r="BO146" i="6"/>
  <c r="BP146" i="6"/>
  <c r="BQ146" i="6"/>
  <c r="BR146" i="6"/>
  <c r="BS146" i="6"/>
  <c r="BT146" i="6"/>
  <c r="BE147" i="6"/>
  <c r="BF147" i="6"/>
  <c r="BG147" i="6"/>
  <c r="BH147" i="6"/>
  <c r="BI147" i="6"/>
  <c r="BK147" i="6"/>
  <c r="BL147" i="6"/>
  <c r="BM147" i="6"/>
  <c r="BN147" i="6"/>
  <c r="BO147" i="6"/>
  <c r="BP147" i="6"/>
  <c r="BQ147" i="6"/>
  <c r="BR147" i="6"/>
  <c r="BS147" i="6"/>
  <c r="BT147" i="6"/>
  <c r="BE148" i="6"/>
  <c r="BF148" i="6"/>
  <c r="BG148" i="6"/>
  <c r="BH148" i="6"/>
  <c r="BI148" i="6"/>
  <c r="BK148" i="6"/>
  <c r="BL148" i="6"/>
  <c r="BM148" i="6"/>
  <c r="BN148" i="6"/>
  <c r="BO148" i="6"/>
  <c r="BP148" i="6"/>
  <c r="BQ148" i="6"/>
  <c r="BR148" i="6"/>
  <c r="BS148" i="6"/>
  <c r="BT148" i="6"/>
  <c r="BE149" i="6"/>
  <c r="BF149" i="6"/>
  <c r="BG149" i="6"/>
  <c r="BH149" i="6"/>
  <c r="BI149" i="6"/>
  <c r="BK149" i="6"/>
  <c r="BL149" i="6"/>
  <c r="BM149" i="6"/>
  <c r="BN149" i="6"/>
  <c r="BO149" i="6"/>
  <c r="BP149" i="6"/>
  <c r="BQ149" i="6"/>
  <c r="BR149" i="6"/>
  <c r="BS149" i="6"/>
  <c r="BT149" i="6"/>
  <c r="BE150" i="6"/>
  <c r="BJ150" i="6" s="1"/>
  <c r="BF150" i="6"/>
  <c r="BG150" i="6"/>
  <c r="BH150" i="6"/>
  <c r="BI150" i="6"/>
  <c r="BK150" i="6"/>
  <c r="BL150" i="6"/>
  <c r="BM150" i="6"/>
  <c r="BN150" i="6"/>
  <c r="BO150" i="6"/>
  <c r="BP150" i="6"/>
  <c r="BQ150" i="6"/>
  <c r="BR150" i="6"/>
  <c r="BS150" i="6"/>
  <c r="BT150" i="6"/>
  <c r="BE151" i="6"/>
  <c r="BF151" i="6"/>
  <c r="BG151" i="6"/>
  <c r="BH151" i="6"/>
  <c r="BI151" i="6"/>
  <c r="BK151" i="6"/>
  <c r="BL151" i="6"/>
  <c r="BM151" i="6"/>
  <c r="BN151" i="6"/>
  <c r="BO151" i="6"/>
  <c r="BP151" i="6"/>
  <c r="BQ151" i="6"/>
  <c r="BR151" i="6"/>
  <c r="BS151" i="6"/>
  <c r="BT151" i="6"/>
  <c r="BE152" i="6"/>
  <c r="BJ152" i="6" s="1"/>
  <c r="BF152" i="6"/>
  <c r="BG152" i="6"/>
  <c r="BH152" i="6"/>
  <c r="BI152" i="6"/>
  <c r="BK152" i="6"/>
  <c r="BL152" i="6"/>
  <c r="BM152" i="6"/>
  <c r="BN152" i="6"/>
  <c r="BO152" i="6"/>
  <c r="BP152" i="6"/>
  <c r="BQ152" i="6"/>
  <c r="BR152" i="6"/>
  <c r="BS152" i="6"/>
  <c r="BT152" i="6"/>
  <c r="BE153" i="6"/>
  <c r="BF153" i="6"/>
  <c r="BG153" i="6"/>
  <c r="BH153" i="6"/>
  <c r="BI153" i="6"/>
  <c r="BK153" i="6"/>
  <c r="BL153" i="6"/>
  <c r="BM153" i="6"/>
  <c r="BN153" i="6"/>
  <c r="BO153" i="6"/>
  <c r="BP153" i="6"/>
  <c r="BQ153" i="6"/>
  <c r="BR153" i="6"/>
  <c r="BS153" i="6"/>
  <c r="BT153" i="6"/>
  <c r="BE154" i="6"/>
  <c r="BF154" i="6"/>
  <c r="BG154" i="6"/>
  <c r="BH154" i="6"/>
  <c r="BI154" i="6"/>
  <c r="BK154" i="6"/>
  <c r="BL154" i="6"/>
  <c r="BM154" i="6"/>
  <c r="BN154" i="6"/>
  <c r="BO154" i="6"/>
  <c r="BP154" i="6"/>
  <c r="BQ154" i="6"/>
  <c r="BR154" i="6"/>
  <c r="BS154" i="6"/>
  <c r="BT154" i="6"/>
  <c r="BE155" i="6"/>
  <c r="BF155" i="6"/>
  <c r="BG155" i="6"/>
  <c r="BH155" i="6"/>
  <c r="BI155" i="6"/>
  <c r="BK155" i="6"/>
  <c r="BL155" i="6"/>
  <c r="BM155" i="6"/>
  <c r="BN155" i="6"/>
  <c r="BO155" i="6"/>
  <c r="BP155" i="6"/>
  <c r="BQ155" i="6"/>
  <c r="BR155" i="6"/>
  <c r="BS155" i="6"/>
  <c r="BT155" i="6"/>
  <c r="BE156" i="6"/>
  <c r="BF156" i="6"/>
  <c r="BG156" i="6"/>
  <c r="BH156" i="6"/>
  <c r="BI156" i="6"/>
  <c r="BK156" i="6"/>
  <c r="BL156" i="6"/>
  <c r="BM156" i="6"/>
  <c r="BN156" i="6"/>
  <c r="BO156" i="6"/>
  <c r="BP156" i="6"/>
  <c r="BQ156" i="6"/>
  <c r="BR156" i="6"/>
  <c r="BS156" i="6"/>
  <c r="BT156" i="6"/>
  <c r="BE157" i="6"/>
  <c r="BJ157" i="6" s="1"/>
  <c r="BF157" i="6"/>
  <c r="BG157" i="6"/>
  <c r="BH157" i="6"/>
  <c r="BI157" i="6"/>
  <c r="BK157" i="6"/>
  <c r="BL157" i="6"/>
  <c r="BM157" i="6"/>
  <c r="BN157" i="6"/>
  <c r="BO157" i="6"/>
  <c r="BP157" i="6"/>
  <c r="BQ157" i="6"/>
  <c r="BR157" i="6"/>
  <c r="BS157" i="6"/>
  <c r="BT157" i="6"/>
  <c r="BE158" i="6"/>
  <c r="BF158" i="6"/>
  <c r="BG158" i="6"/>
  <c r="BH158" i="6"/>
  <c r="BI158" i="6"/>
  <c r="BK158" i="6"/>
  <c r="BL158" i="6"/>
  <c r="BM158" i="6"/>
  <c r="BN158" i="6"/>
  <c r="BO158" i="6"/>
  <c r="BP158" i="6"/>
  <c r="BQ158" i="6"/>
  <c r="BR158" i="6"/>
  <c r="BS158" i="6"/>
  <c r="BT158" i="6"/>
  <c r="BE159" i="6"/>
  <c r="BF159" i="6"/>
  <c r="BG159" i="6"/>
  <c r="BH159" i="6"/>
  <c r="BI159" i="6"/>
  <c r="BK159" i="6"/>
  <c r="BL159" i="6"/>
  <c r="BM159" i="6"/>
  <c r="BN159" i="6"/>
  <c r="BO159" i="6"/>
  <c r="BP159" i="6"/>
  <c r="BQ159" i="6"/>
  <c r="BR159" i="6"/>
  <c r="BS159" i="6"/>
  <c r="BT159" i="6"/>
  <c r="BE160" i="6"/>
  <c r="BF160" i="6"/>
  <c r="BG160" i="6"/>
  <c r="BH160" i="6"/>
  <c r="BI160" i="6"/>
  <c r="BK160" i="6"/>
  <c r="BL160" i="6"/>
  <c r="BM160" i="6"/>
  <c r="BN160" i="6"/>
  <c r="BO160" i="6"/>
  <c r="BP160" i="6"/>
  <c r="BQ160" i="6"/>
  <c r="BR160" i="6"/>
  <c r="BS160" i="6"/>
  <c r="BT160" i="6"/>
  <c r="BE161" i="6"/>
  <c r="BF161" i="6"/>
  <c r="BG161" i="6"/>
  <c r="BH161" i="6"/>
  <c r="BI161" i="6"/>
  <c r="BK161" i="6"/>
  <c r="BL161" i="6"/>
  <c r="BM161" i="6"/>
  <c r="BN161" i="6"/>
  <c r="BO161" i="6"/>
  <c r="BP161" i="6"/>
  <c r="BQ161" i="6"/>
  <c r="BR161" i="6"/>
  <c r="BS161" i="6"/>
  <c r="BT161" i="6"/>
  <c r="BE162" i="6"/>
  <c r="BF162" i="6"/>
  <c r="BG162" i="6"/>
  <c r="BH162" i="6"/>
  <c r="BI162" i="6"/>
  <c r="BK162" i="6"/>
  <c r="BL162" i="6"/>
  <c r="BM162" i="6"/>
  <c r="BN162" i="6"/>
  <c r="BO162" i="6"/>
  <c r="BP162" i="6"/>
  <c r="BQ162" i="6"/>
  <c r="BR162" i="6"/>
  <c r="BS162" i="6"/>
  <c r="BT162" i="6"/>
  <c r="BE163" i="6"/>
  <c r="BF163" i="6"/>
  <c r="BG163" i="6"/>
  <c r="BH163" i="6"/>
  <c r="BI163" i="6"/>
  <c r="BK163" i="6"/>
  <c r="BL163" i="6"/>
  <c r="BM163" i="6"/>
  <c r="BN163" i="6"/>
  <c r="BO163" i="6"/>
  <c r="BP163" i="6"/>
  <c r="BQ163" i="6"/>
  <c r="BR163" i="6"/>
  <c r="BS163" i="6"/>
  <c r="BT163" i="6"/>
  <c r="BE164" i="6"/>
  <c r="BF164" i="6"/>
  <c r="BG164" i="6"/>
  <c r="BH164" i="6"/>
  <c r="BI164" i="6"/>
  <c r="BK164" i="6"/>
  <c r="BL164" i="6"/>
  <c r="BM164" i="6"/>
  <c r="BN164" i="6"/>
  <c r="BO164" i="6"/>
  <c r="BP164" i="6"/>
  <c r="BQ164" i="6"/>
  <c r="BR164" i="6"/>
  <c r="BS164" i="6"/>
  <c r="BT164" i="6"/>
  <c r="BE165" i="6"/>
  <c r="BF165" i="6"/>
  <c r="BG165" i="6"/>
  <c r="BH165" i="6"/>
  <c r="BI165" i="6"/>
  <c r="BK165" i="6"/>
  <c r="BL165" i="6"/>
  <c r="BM165" i="6"/>
  <c r="BN165" i="6"/>
  <c r="BO165" i="6"/>
  <c r="BP165" i="6"/>
  <c r="BQ165" i="6"/>
  <c r="BR165" i="6"/>
  <c r="BS165" i="6"/>
  <c r="BT165" i="6"/>
  <c r="BE166" i="6"/>
  <c r="BJ166" i="6" s="1"/>
  <c r="BF166" i="6"/>
  <c r="BG166" i="6"/>
  <c r="BH166" i="6"/>
  <c r="BI166" i="6"/>
  <c r="BK166" i="6"/>
  <c r="BL166" i="6"/>
  <c r="BM166" i="6"/>
  <c r="BN166" i="6"/>
  <c r="BO166" i="6"/>
  <c r="BP166" i="6"/>
  <c r="BQ166" i="6"/>
  <c r="BR166" i="6"/>
  <c r="BS166" i="6"/>
  <c r="BT166" i="6"/>
  <c r="BE167" i="6"/>
  <c r="BF167" i="6"/>
  <c r="BG167" i="6"/>
  <c r="BH167" i="6"/>
  <c r="BI167" i="6"/>
  <c r="BK167" i="6"/>
  <c r="BL167" i="6"/>
  <c r="BM167" i="6"/>
  <c r="BN167" i="6"/>
  <c r="BO167" i="6"/>
  <c r="BP167" i="6"/>
  <c r="BQ167" i="6"/>
  <c r="BR167" i="6"/>
  <c r="BS167" i="6"/>
  <c r="BT167" i="6"/>
  <c r="BE168" i="6"/>
  <c r="BJ168" i="6" s="1"/>
  <c r="BF168" i="6"/>
  <c r="BG168" i="6"/>
  <c r="BH168" i="6"/>
  <c r="BI168" i="6"/>
  <c r="BK168" i="6"/>
  <c r="BL168" i="6"/>
  <c r="BM168" i="6"/>
  <c r="BN168" i="6"/>
  <c r="BO168" i="6"/>
  <c r="BP168" i="6"/>
  <c r="BQ168" i="6"/>
  <c r="BR168" i="6"/>
  <c r="BS168" i="6"/>
  <c r="BT168" i="6"/>
  <c r="BE169" i="6"/>
  <c r="BJ169" i="6" s="1"/>
  <c r="BF169" i="6"/>
  <c r="BG169" i="6"/>
  <c r="BH169" i="6"/>
  <c r="BI169" i="6"/>
  <c r="BK169" i="6"/>
  <c r="BL169" i="6"/>
  <c r="BM169" i="6"/>
  <c r="BN169" i="6"/>
  <c r="BO169" i="6"/>
  <c r="BP169" i="6"/>
  <c r="BQ169" i="6"/>
  <c r="BR169" i="6"/>
  <c r="BS169" i="6"/>
  <c r="BT169" i="6"/>
  <c r="BE170" i="6"/>
  <c r="BJ170" i="6" s="1"/>
  <c r="BF170" i="6"/>
  <c r="BG170" i="6"/>
  <c r="BH170" i="6"/>
  <c r="BI170" i="6"/>
  <c r="BK170" i="6"/>
  <c r="BL170" i="6"/>
  <c r="BM170" i="6"/>
  <c r="BN170" i="6"/>
  <c r="BO170" i="6"/>
  <c r="BP170" i="6"/>
  <c r="BQ170" i="6"/>
  <c r="BR170" i="6"/>
  <c r="BS170" i="6"/>
  <c r="BT170" i="6"/>
  <c r="BE171" i="6"/>
  <c r="BJ171" i="6" s="1"/>
  <c r="BF171" i="6"/>
  <c r="BG171" i="6"/>
  <c r="BH171" i="6"/>
  <c r="BI171" i="6"/>
  <c r="BK171" i="6"/>
  <c r="BL171" i="6"/>
  <c r="BM171" i="6"/>
  <c r="BN171" i="6"/>
  <c r="BO171" i="6"/>
  <c r="BP171" i="6"/>
  <c r="BQ171" i="6"/>
  <c r="BR171" i="6"/>
  <c r="BS171" i="6"/>
  <c r="BT171" i="6"/>
  <c r="BE172" i="6"/>
  <c r="BF172" i="6"/>
  <c r="BG172" i="6"/>
  <c r="BH172" i="6"/>
  <c r="BI172" i="6"/>
  <c r="BK172" i="6"/>
  <c r="BL172" i="6"/>
  <c r="BM172" i="6"/>
  <c r="BN172" i="6"/>
  <c r="BO172" i="6"/>
  <c r="BP172" i="6"/>
  <c r="BQ172" i="6"/>
  <c r="BR172" i="6"/>
  <c r="BS172" i="6"/>
  <c r="BT172" i="6"/>
  <c r="BE173" i="6"/>
  <c r="BF173" i="6"/>
  <c r="BG173" i="6"/>
  <c r="BH173" i="6"/>
  <c r="BI173" i="6"/>
  <c r="BK173" i="6"/>
  <c r="BL173" i="6"/>
  <c r="BM173" i="6"/>
  <c r="BN173" i="6"/>
  <c r="BO173" i="6"/>
  <c r="BP173" i="6"/>
  <c r="BQ173" i="6"/>
  <c r="BR173" i="6"/>
  <c r="BS173" i="6"/>
  <c r="BT173" i="6"/>
  <c r="BE174" i="6"/>
  <c r="BF174" i="6"/>
  <c r="BG174" i="6"/>
  <c r="BH174" i="6"/>
  <c r="BI174" i="6"/>
  <c r="BK174" i="6"/>
  <c r="BL174" i="6"/>
  <c r="BM174" i="6"/>
  <c r="BN174" i="6"/>
  <c r="BO174" i="6"/>
  <c r="BP174" i="6"/>
  <c r="BQ174" i="6"/>
  <c r="BR174" i="6"/>
  <c r="BS174" i="6"/>
  <c r="BT174" i="6"/>
  <c r="BE175" i="6"/>
  <c r="BF175" i="6"/>
  <c r="BG175" i="6"/>
  <c r="BH175" i="6"/>
  <c r="BI175" i="6"/>
  <c r="BK175" i="6"/>
  <c r="BL175" i="6"/>
  <c r="BM175" i="6"/>
  <c r="BN175" i="6"/>
  <c r="BO175" i="6"/>
  <c r="BP175" i="6"/>
  <c r="BQ175" i="6"/>
  <c r="BR175" i="6"/>
  <c r="BS175" i="6"/>
  <c r="BT175" i="6"/>
  <c r="BE176" i="6"/>
  <c r="BF176" i="6"/>
  <c r="BG176" i="6"/>
  <c r="BH176" i="6"/>
  <c r="BI176" i="6"/>
  <c r="BK176" i="6"/>
  <c r="BL176" i="6"/>
  <c r="BM176" i="6"/>
  <c r="BN176" i="6"/>
  <c r="BO176" i="6"/>
  <c r="BP176" i="6"/>
  <c r="BQ176" i="6"/>
  <c r="BR176" i="6"/>
  <c r="BS176" i="6"/>
  <c r="BT176" i="6"/>
  <c r="BE177" i="6"/>
  <c r="BF177" i="6"/>
  <c r="BG177" i="6"/>
  <c r="BH177" i="6"/>
  <c r="BI177" i="6"/>
  <c r="BK177" i="6"/>
  <c r="BL177" i="6"/>
  <c r="BM177" i="6"/>
  <c r="BN177" i="6"/>
  <c r="BO177" i="6"/>
  <c r="BP177" i="6"/>
  <c r="BQ177" i="6"/>
  <c r="BR177" i="6"/>
  <c r="BS177" i="6"/>
  <c r="BT177" i="6"/>
  <c r="BE178" i="6"/>
  <c r="BF178" i="6"/>
  <c r="BG178" i="6"/>
  <c r="BH178" i="6"/>
  <c r="BI178" i="6"/>
  <c r="BK178" i="6"/>
  <c r="BL178" i="6"/>
  <c r="BM178" i="6"/>
  <c r="BN178" i="6"/>
  <c r="BO178" i="6"/>
  <c r="BP178" i="6"/>
  <c r="BQ178" i="6"/>
  <c r="BR178" i="6"/>
  <c r="BS178" i="6"/>
  <c r="BT178" i="6"/>
  <c r="BE179" i="6"/>
  <c r="BF179" i="6"/>
  <c r="BG179" i="6"/>
  <c r="BH179" i="6"/>
  <c r="BI179" i="6"/>
  <c r="BK179" i="6"/>
  <c r="BL179" i="6"/>
  <c r="BM179" i="6"/>
  <c r="BN179" i="6"/>
  <c r="BO179" i="6"/>
  <c r="BP179" i="6"/>
  <c r="BQ179" i="6"/>
  <c r="BR179" i="6"/>
  <c r="BS179" i="6"/>
  <c r="BT179" i="6"/>
  <c r="BE180" i="6"/>
  <c r="BF180" i="6"/>
  <c r="BG180" i="6"/>
  <c r="BH180" i="6"/>
  <c r="BI180" i="6"/>
  <c r="BK180" i="6"/>
  <c r="BL180" i="6"/>
  <c r="BM180" i="6"/>
  <c r="BN180" i="6"/>
  <c r="BO180" i="6"/>
  <c r="BP180" i="6"/>
  <c r="BQ180" i="6"/>
  <c r="BR180" i="6"/>
  <c r="BS180" i="6"/>
  <c r="BT180" i="6"/>
  <c r="BE181" i="6"/>
  <c r="BF181" i="6"/>
  <c r="BG181" i="6"/>
  <c r="BH181" i="6"/>
  <c r="BI181" i="6"/>
  <c r="BK181" i="6"/>
  <c r="BL181" i="6"/>
  <c r="BM181" i="6"/>
  <c r="BN181" i="6"/>
  <c r="BO181" i="6"/>
  <c r="BP181" i="6"/>
  <c r="BQ181" i="6"/>
  <c r="BR181" i="6"/>
  <c r="BS181" i="6"/>
  <c r="BT181" i="6"/>
  <c r="BE182" i="6"/>
  <c r="BF182" i="6"/>
  <c r="BG182" i="6"/>
  <c r="BH182" i="6"/>
  <c r="BI182" i="6"/>
  <c r="BK182" i="6"/>
  <c r="BL182" i="6"/>
  <c r="BM182" i="6"/>
  <c r="BN182" i="6"/>
  <c r="BO182" i="6"/>
  <c r="BP182" i="6"/>
  <c r="BQ182" i="6"/>
  <c r="BR182" i="6"/>
  <c r="BS182" i="6"/>
  <c r="BT182" i="6"/>
  <c r="BE183" i="6"/>
  <c r="BJ183" i="6" s="1"/>
  <c r="D183" i="22" s="1"/>
  <c r="BF183" i="6"/>
  <c r="BG183" i="6"/>
  <c r="BH183" i="6"/>
  <c r="BI183" i="6"/>
  <c r="BK183" i="6"/>
  <c r="BL183" i="6"/>
  <c r="BM183" i="6"/>
  <c r="BN183" i="6"/>
  <c r="BO183" i="6"/>
  <c r="BP183" i="6"/>
  <c r="BQ183" i="6"/>
  <c r="BR183" i="6"/>
  <c r="BS183" i="6"/>
  <c r="BT183" i="6"/>
  <c r="BE184" i="6"/>
  <c r="BF184" i="6"/>
  <c r="BG184" i="6"/>
  <c r="BH184" i="6"/>
  <c r="BI184" i="6"/>
  <c r="BK184" i="6"/>
  <c r="BL184" i="6"/>
  <c r="BM184" i="6"/>
  <c r="BN184" i="6"/>
  <c r="BO184" i="6"/>
  <c r="BP184" i="6"/>
  <c r="BQ184" i="6"/>
  <c r="BR184" i="6"/>
  <c r="BS184" i="6"/>
  <c r="BT184" i="6"/>
  <c r="BE185" i="6"/>
  <c r="BF185" i="6"/>
  <c r="BG185" i="6"/>
  <c r="BH185" i="6"/>
  <c r="BI185" i="6"/>
  <c r="BK185" i="6"/>
  <c r="BL185" i="6"/>
  <c r="BM185" i="6"/>
  <c r="BN185" i="6"/>
  <c r="BO185" i="6"/>
  <c r="BP185" i="6"/>
  <c r="BQ185" i="6"/>
  <c r="BR185" i="6"/>
  <c r="BS185" i="6"/>
  <c r="BT185" i="6"/>
  <c r="BE186" i="6"/>
  <c r="BF186" i="6"/>
  <c r="BG186" i="6"/>
  <c r="BH186" i="6"/>
  <c r="BI186" i="6"/>
  <c r="BK186" i="6"/>
  <c r="BL186" i="6"/>
  <c r="BM186" i="6"/>
  <c r="BN186" i="6"/>
  <c r="BO186" i="6"/>
  <c r="BP186" i="6"/>
  <c r="BQ186" i="6"/>
  <c r="BR186" i="6"/>
  <c r="BS186" i="6"/>
  <c r="BT186" i="6"/>
  <c r="BE187" i="6"/>
  <c r="BF187" i="6"/>
  <c r="BG187" i="6"/>
  <c r="BH187" i="6"/>
  <c r="BI187" i="6"/>
  <c r="BK187" i="6"/>
  <c r="BL187" i="6"/>
  <c r="BM187" i="6"/>
  <c r="BN187" i="6"/>
  <c r="BO187" i="6"/>
  <c r="BP187" i="6"/>
  <c r="BQ187" i="6"/>
  <c r="BR187" i="6"/>
  <c r="BS187" i="6"/>
  <c r="BT187" i="6"/>
  <c r="BE188" i="6"/>
  <c r="BF188" i="6"/>
  <c r="BG188" i="6"/>
  <c r="BH188" i="6"/>
  <c r="BI188" i="6"/>
  <c r="BK188" i="6"/>
  <c r="BL188" i="6"/>
  <c r="BM188" i="6"/>
  <c r="BN188" i="6"/>
  <c r="BO188" i="6"/>
  <c r="BP188" i="6"/>
  <c r="BQ188" i="6"/>
  <c r="BR188" i="6"/>
  <c r="BS188" i="6"/>
  <c r="BT188" i="6"/>
  <c r="BE189" i="6"/>
  <c r="BF189" i="6"/>
  <c r="BG189" i="6"/>
  <c r="BH189" i="6"/>
  <c r="BI189" i="6"/>
  <c r="BK189" i="6"/>
  <c r="BL189" i="6"/>
  <c r="BM189" i="6"/>
  <c r="BN189" i="6"/>
  <c r="BO189" i="6"/>
  <c r="BP189" i="6"/>
  <c r="BQ189" i="6"/>
  <c r="BR189" i="6"/>
  <c r="BS189" i="6"/>
  <c r="BT189" i="6"/>
  <c r="BE190" i="6"/>
  <c r="BF190" i="6"/>
  <c r="BG190" i="6"/>
  <c r="BH190" i="6"/>
  <c r="BI190" i="6"/>
  <c r="BK190" i="6"/>
  <c r="BL190" i="6"/>
  <c r="BM190" i="6"/>
  <c r="BN190" i="6"/>
  <c r="BO190" i="6"/>
  <c r="BP190" i="6"/>
  <c r="BQ190" i="6"/>
  <c r="BR190" i="6"/>
  <c r="BS190" i="6"/>
  <c r="BT190" i="6"/>
  <c r="BE191" i="6"/>
  <c r="BF191" i="6"/>
  <c r="BG191" i="6"/>
  <c r="BH191" i="6"/>
  <c r="BI191" i="6"/>
  <c r="BK191" i="6"/>
  <c r="BL191" i="6"/>
  <c r="BM191" i="6"/>
  <c r="BN191" i="6"/>
  <c r="BO191" i="6"/>
  <c r="BP191" i="6"/>
  <c r="BQ191" i="6"/>
  <c r="BR191" i="6"/>
  <c r="BS191" i="6"/>
  <c r="BT191" i="6"/>
  <c r="BE192" i="6"/>
  <c r="BF192" i="6"/>
  <c r="BG192" i="6"/>
  <c r="BH192" i="6"/>
  <c r="BI192" i="6"/>
  <c r="BK192" i="6"/>
  <c r="BL192" i="6"/>
  <c r="BM192" i="6"/>
  <c r="BN192" i="6"/>
  <c r="BO192" i="6"/>
  <c r="BP192" i="6"/>
  <c r="BQ192" i="6"/>
  <c r="BR192" i="6"/>
  <c r="BS192" i="6"/>
  <c r="BT192" i="6"/>
  <c r="BE193" i="6"/>
  <c r="BF193" i="6"/>
  <c r="BG193" i="6"/>
  <c r="BH193" i="6"/>
  <c r="BI193" i="6"/>
  <c r="BK193" i="6"/>
  <c r="BL193" i="6"/>
  <c r="BM193" i="6"/>
  <c r="BN193" i="6"/>
  <c r="BO193" i="6"/>
  <c r="BP193" i="6"/>
  <c r="BQ193" i="6"/>
  <c r="BR193" i="6"/>
  <c r="BS193" i="6"/>
  <c r="BT193" i="6"/>
  <c r="BE194" i="6"/>
  <c r="BF194" i="6"/>
  <c r="BG194" i="6"/>
  <c r="BH194" i="6"/>
  <c r="BI194" i="6"/>
  <c r="BK194" i="6"/>
  <c r="BL194" i="6"/>
  <c r="BM194" i="6"/>
  <c r="BN194" i="6"/>
  <c r="BO194" i="6"/>
  <c r="BP194" i="6"/>
  <c r="BQ194" i="6"/>
  <c r="BR194" i="6"/>
  <c r="BS194" i="6"/>
  <c r="BT194" i="6"/>
  <c r="BE195" i="6"/>
  <c r="BF195" i="6"/>
  <c r="BG195" i="6"/>
  <c r="BH195" i="6"/>
  <c r="BI195" i="6"/>
  <c r="BK195" i="6"/>
  <c r="BL195" i="6"/>
  <c r="BM195" i="6"/>
  <c r="BN195" i="6"/>
  <c r="BO195" i="6"/>
  <c r="BP195" i="6"/>
  <c r="BQ195" i="6"/>
  <c r="BR195" i="6"/>
  <c r="BS195" i="6"/>
  <c r="BT195" i="6"/>
  <c r="BE196" i="6"/>
  <c r="BF196" i="6"/>
  <c r="BG196" i="6"/>
  <c r="BH196" i="6"/>
  <c r="BI196" i="6"/>
  <c r="BK196" i="6"/>
  <c r="BL196" i="6"/>
  <c r="BM196" i="6"/>
  <c r="BN196" i="6"/>
  <c r="BO196" i="6"/>
  <c r="BP196" i="6"/>
  <c r="BQ196" i="6"/>
  <c r="BR196" i="6"/>
  <c r="BS196" i="6"/>
  <c r="BT196" i="6"/>
  <c r="BE197" i="6"/>
  <c r="BF197" i="6"/>
  <c r="BG197" i="6"/>
  <c r="BH197" i="6"/>
  <c r="BI197" i="6"/>
  <c r="BK197" i="6"/>
  <c r="BL197" i="6"/>
  <c r="BM197" i="6"/>
  <c r="BN197" i="6"/>
  <c r="BO197" i="6"/>
  <c r="BP197" i="6"/>
  <c r="BQ197" i="6"/>
  <c r="BR197" i="6"/>
  <c r="BS197" i="6"/>
  <c r="BT197" i="6"/>
  <c r="BE198" i="6"/>
  <c r="BF198" i="6"/>
  <c r="BG198" i="6"/>
  <c r="BH198" i="6"/>
  <c r="BI198" i="6"/>
  <c r="BK198" i="6"/>
  <c r="BL198" i="6"/>
  <c r="BM198" i="6"/>
  <c r="BN198" i="6"/>
  <c r="BO198" i="6"/>
  <c r="BP198" i="6"/>
  <c r="BQ198" i="6"/>
  <c r="BR198" i="6"/>
  <c r="BS198" i="6"/>
  <c r="BT198" i="6"/>
  <c r="BE199" i="6"/>
  <c r="BJ199" i="6" s="1"/>
  <c r="D199" i="22" s="1"/>
  <c r="BF199" i="6"/>
  <c r="BG199" i="6"/>
  <c r="BH199" i="6"/>
  <c r="BI199" i="6"/>
  <c r="BK199" i="6"/>
  <c r="BL199" i="6"/>
  <c r="BM199" i="6"/>
  <c r="BN199" i="6"/>
  <c r="BO199" i="6"/>
  <c r="BP199" i="6"/>
  <c r="BQ199" i="6"/>
  <c r="BR199" i="6"/>
  <c r="BS199" i="6"/>
  <c r="BT199" i="6"/>
  <c r="B43" i="22"/>
  <c r="A47" i="22"/>
  <c r="L47" i="22" s="1"/>
  <c r="B47" i="22"/>
  <c r="V47" i="22"/>
  <c r="AH47" i="22"/>
  <c r="AK47" i="22"/>
  <c r="A48" i="22"/>
  <c r="Q48" i="22" s="1"/>
  <c r="B48" i="22"/>
  <c r="C48" i="22"/>
  <c r="F48" i="22" a="1"/>
  <c r="F48" i="22" s="1"/>
  <c r="J48" i="22"/>
  <c r="L48" i="22"/>
  <c r="V48" i="22"/>
  <c r="W48" i="22"/>
  <c r="Z48" i="22"/>
  <c r="AA48" i="22"/>
  <c r="AF48" i="22"/>
  <c r="AN48" i="22"/>
  <c r="AQ48" i="22"/>
  <c r="AR48" i="22"/>
  <c r="AU48" i="22"/>
  <c r="AW48" i="22"/>
  <c r="A49" i="22"/>
  <c r="Q49" i="22" s="1"/>
  <c r="B49" i="22"/>
  <c r="I49" i="22"/>
  <c r="L49" i="22"/>
  <c r="N49" i="22"/>
  <c r="R49" i="22"/>
  <c r="V49" i="22"/>
  <c r="AE49" i="22"/>
  <c r="AG49" i="22"/>
  <c r="AH49" i="22"/>
  <c r="AJ49" i="22"/>
  <c r="AK49" i="22"/>
  <c r="AV49" i="22"/>
  <c r="AX49" i="22"/>
  <c r="A50" i="22"/>
  <c r="B50" i="22"/>
  <c r="A51" i="22"/>
  <c r="J51" i="22" s="1"/>
  <c r="B51" i="22"/>
  <c r="E51" i="22"/>
  <c r="F51" i="22" a="1"/>
  <c r="F51" i="22" s="1"/>
  <c r="G51" i="22"/>
  <c r="H51" i="22"/>
  <c r="I51" i="22"/>
  <c r="L51" i="22"/>
  <c r="M51" i="22"/>
  <c r="N51" i="22"/>
  <c r="P51" i="22"/>
  <c r="Q51" i="22"/>
  <c r="T51" i="22"/>
  <c r="U51" i="22"/>
  <c r="X51" i="22"/>
  <c r="Y51" i="22"/>
  <c r="Z51" i="22"/>
  <c r="AA51" i="22"/>
  <c r="AB51" i="22"/>
  <c r="AF51" i="22"/>
  <c r="AG51" i="22"/>
  <c r="AH51" i="22"/>
  <c r="AJ51" i="22"/>
  <c r="AK51" i="22"/>
  <c r="AN51" i="22"/>
  <c r="AO51" i="22"/>
  <c r="AP51" i="22"/>
  <c r="AQ51" i="22"/>
  <c r="AR51" i="22"/>
  <c r="AS51" i="22"/>
  <c r="AT51" i="22"/>
  <c r="AV51" i="22"/>
  <c r="AW51" i="22"/>
  <c r="AX51" i="22"/>
  <c r="A52" i="22"/>
  <c r="G52" i="22" s="1"/>
  <c r="B52" i="22"/>
  <c r="Q52" i="22"/>
  <c r="T52" i="22"/>
  <c r="AL52" i="22"/>
  <c r="AX52" i="22"/>
  <c r="A53" i="22"/>
  <c r="AH53" i="22" s="1"/>
  <c r="B53" i="22"/>
  <c r="E53" i="22"/>
  <c r="J53" i="22"/>
  <c r="M53" i="22"/>
  <c r="X53" i="22"/>
  <c r="AK53" i="22"/>
  <c r="AO53" i="22"/>
  <c r="AP53" i="22"/>
  <c r="A54" i="22"/>
  <c r="H54" i="22" s="1"/>
  <c r="B54" i="22"/>
  <c r="N54" i="22"/>
  <c r="P54" i="22"/>
  <c r="Q54" i="22"/>
  <c r="T54" i="22"/>
  <c r="AF54" i="22"/>
  <c r="AL54" i="22"/>
  <c r="AN54" i="22"/>
  <c r="AX54" i="22"/>
  <c r="A55" i="22"/>
  <c r="B55" i="22"/>
  <c r="C55" i="22"/>
  <c r="E55" i="22"/>
  <c r="H55" i="22"/>
  <c r="I55" i="22"/>
  <c r="J55" i="22"/>
  <c r="K55" i="22"/>
  <c r="M55" i="22"/>
  <c r="R55" i="22"/>
  <c r="U55" i="22"/>
  <c r="V55" i="22"/>
  <c r="W55" i="22"/>
  <c r="X55" i="22"/>
  <c r="Y55" i="22"/>
  <c r="AB55" i="22"/>
  <c r="AC55" i="22"/>
  <c r="AF55" i="22"/>
  <c r="AH55" i="22"/>
  <c r="AJ55" i="22"/>
  <c r="AM55" i="22"/>
  <c r="AO55" i="22"/>
  <c r="AP55" i="22"/>
  <c r="AQ55" i="22"/>
  <c r="AR55" i="22"/>
  <c r="AS55" i="22"/>
  <c r="AX55" i="22"/>
  <c r="A56" i="22"/>
  <c r="B56" i="22"/>
  <c r="C56" i="22"/>
  <c r="H56" i="22"/>
  <c r="L56" i="22"/>
  <c r="M56" i="22"/>
  <c r="Q56" i="22"/>
  <c r="T56" i="22"/>
  <c r="U56" i="22"/>
  <c r="V56" i="22"/>
  <c r="X56" i="22"/>
  <c r="AB56" i="22"/>
  <c r="AD56" i="22"/>
  <c r="AF56" i="22"/>
  <c r="AG56" i="22"/>
  <c r="AJ56" i="22"/>
  <c r="AN56" i="22"/>
  <c r="AO56" i="22"/>
  <c r="AR56" i="22"/>
  <c r="AV56" i="22"/>
  <c r="AX56" i="22"/>
  <c r="AY56" i="22"/>
  <c r="A57" i="22"/>
  <c r="B57" i="22"/>
  <c r="C57" i="22"/>
  <c r="H57" i="22"/>
  <c r="I57" i="22"/>
  <c r="J57" i="22"/>
  <c r="L57" i="22"/>
  <c r="M57" i="22"/>
  <c r="R57" i="22"/>
  <c r="S57" i="22"/>
  <c r="T57" i="22"/>
  <c r="U57" i="22"/>
  <c r="V57" i="22"/>
  <c r="Z57" i="22"/>
  <c r="AB57" i="22"/>
  <c r="AC57" i="22"/>
  <c r="AD57" i="22"/>
  <c r="AE57" i="22"/>
  <c r="AH57" i="22"/>
  <c r="AJ57" i="22"/>
  <c r="AK57" i="22"/>
  <c r="AL57" i="22"/>
  <c r="AN57" i="22"/>
  <c r="AS57" i="22"/>
  <c r="AT57" i="22"/>
  <c r="AU57" i="22"/>
  <c r="AV57" i="22"/>
  <c r="AW57" i="22"/>
  <c r="A58" i="22"/>
  <c r="F58" i="22" s="1" a="1"/>
  <c r="F58" i="22" s="1"/>
  <c r="B58" i="22"/>
  <c r="K58" i="22"/>
  <c r="N58" i="22"/>
  <c r="P58" i="22"/>
  <c r="AC58" i="22"/>
  <c r="AD58" i="22"/>
  <c r="AE58" i="22"/>
  <c r="AF58" i="22"/>
  <c r="AR58" i="22"/>
  <c r="AU58" i="22"/>
  <c r="AX58" i="22"/>
  <c r="A59" i="22"/>
  <c r="B59" i="22"/>
  <c r="J59" i="22"/>
  <c r="W59" i="22"/>
  <c r="AA59" i="22"/>
  <c r="AF59" i="22"/>
  <c r="AH59" i="22"/>
  <c r="AJ59" i="22"/>
  <c r="A60" i="22"/>
  <c r="B60" i="22"/>
  <c r="C60" i="22"/>
  <c r="E60" i="22"/>
  <c r="F60" i="22" a="1"/>
  <c r="F60" i="22" s="1"/>
  <c r="Q60" i="22"/>
  <c r="S60" i="22"/>
  <c r="V60" i="22"/>
  <c r="AB60" i="22"/>
  <c r="AD60" i="22"/>
  <c r="AL60" i="22"/>
  <c r="AR60" i="22"/>
  <c r="AW60" i="22"/>
  <c r="AY60" i="22"/>
  <c r="A61" i="22"/>
  <c r="AG61" i="22" s="1"/>
  <c r="B61" i="22"/>
  <c r="A62" i="22"/>
  <c r="B62" i="17" s="1"/>
  <c r="C62" i="17" s="1"/>
  <c r="B62" i="22"/>
  <c r="C62" i="22"/>
  <c r="E62" i="22"/>
  <c r="L62" i="22"/>
  <c r="T62" i="22"/>
  <c r="W62" i="22"/>
  <c r="AC62" i="22"/>
  <c r="AD62" i="22"/>
  <c r="AE62" i="22"/>
  <c r="AK62" i="22"/>
  <c r="AN62" i="22"/>
  <c r="AT62" i="22"/>
  <c r="AU62" i="22"/>
  <c r="AW62" i="22"/>
  <c r="A63" i="22"/>
  <c r="B63" i="17" s="1"/>
  <c r="C63" i="17" s="1"/>
  <c r="B63" i="22"/>
  <c r="A64" i="22"/>
  <c r="AU64" i="22" s="1"/>
  <c r="B64" i="22"/>
  <c r="C64" i="22"/>
  <c r="E64" i="22"/>
  <c r="L64" i="22"/>
  <c r="Q64" i="22"/>
  <c r="T64" i="22"/>
  <c r="U64" i="22"/>
  <c r="AC64" i="22"/>
  <c r="AD64" i="22"/>
  <c r="AF64" i="22"/>
  <c r="AP64" i="22"/>
  <c r="AT64" i="22"/>
  <c r="AV64" i="22"/>
  <c r="AW64" i="22"/>
  <c r="AX64" i="22"/>
  <c r="A65" i="22"/>
  <c r="M65" i="22" s="1"/>
  <c r="B65" i="22"/>
  <c r="T65" i="22"/>
  <c r="AG65" i="22"/>
  <c r="AR65" i="22"/>
  <c r="A66" i="22"/>
  <c r="W66" i="22" s="1"/>
  <c r="B66" i="22"/>
  <c r="A67" i="22"/>
  <c r="AY67" i="22" s="1"/>
  <c r="B67" i="22"/>
  <c r="K67" i="22"/>
  <c r="M67" i="22"/>
  <c r="N67" i="22"/>
  <c r="Q67" i="22"/>
  <c r="T67" i="22"/>
  <c r="AC67" i="22"/>
  <c r="AF67" i="22"/>
  <c r="AG67" i="22"/>
  <c r="AN67" i="22"/>
  <c r="AW67" i="22"/>
  <c r="AX67" i="22"/>
  <c r="A68" i="22"/>
  <c r="O68" i="22"/>
  <c r="AL68" i="22"/>
  <c r="AM68" i="22"/>
  <c r="A69" i="22"/>
  <c r="Q69" i="22" s="1"/>
  <c r="B69" i="22"/>
  <c r="C69" i="22"/>
  <c r="E69" i="22"/>
  <c r="F69" i="22" a="1"/>
  <c r="F69" i="22" s="1"/>
  <c r="G69" i="22"/>
  <c r="J69" i="22"/>
  <c r="L69" i="22"/>
  <c r="M69" i="22"/>
  <c r="N69" i="22"/>
  <c r="O69" i="22"/>
  <c r="P69" i="22"/>
  <c r="R69" i="22"/>
  <c r="S69" i="22"/>
  <c r="T69" i="22"/>
  <c r="U69" i="22"/>
  <c r="V69" i="22"/>
  <c r="W69" i="22"/>
  <c r="Z69" i="22"/>
  <c r="AB69" i="22"/>
  <c r="AC69" i="22"/>
  <c r="AD69" i="22"/>
  <c r="AE69" i="22"/>
  <c r="AF69" i="22"/>
  <c r="AH69" i="22"/>
  <c r="AI69" i="22"/>
  <c r="AJ69" i="22"/>
  <c r="AK69" i="22"/>
  <c r="AL69" i="22"/>
  <c r="AM69" i="22"/>
  <c r="AP69" i="22"/>
  <c r="AR69" i="22"/>
  <c r="AS69" i="22"/>
  <c r="AT69" i="22"/>
  <c r="AU69" i="22"/>
  <c r="AV69" i="22"/>
  <c r="AX69" i="22"/>
  <c r="AY69" i="22"/>
  <c r="A70" i="22"/>
  <c r="C70" i="22" s="1"/>
  <c r="B70" i="22"/>
  <c r="D70" i="22"/>
  <c r="AJ70" i="22"/>
  <c r="AL70" i="22"/>
  <c r="AX70" i="22"/>
  <c r="A71" i="22"/>
  <c r="U71" i="22" s="1"/>
  <c r="B71" i="22"/>
  <c r="C71" i="22"/>
  <c r="E71" i="22"/>
  <c r="F71" i="22" a="1"/>
  <c r="F71" i="22" s="1"/>
  <c r="L71" i="22"/>
  <c r="N71" i="22"/>
  <c r="R71" i="22"/>
  <c r="T71" i="22"/>
  <c r="V71" i="22"/>
  <c r="W71" i="22"/>
  <c r="AD71" i="22"/>
  <c r="AF71" i="22"/>
  <c r="AH71" i="22"/>
  <c r="AI71" i="22"/>
  <c r="AJ71" i="22"/>
  <c r="AK71" i="22"/>
  <c r="AL71" i="22"/>
  <c r="AO71" i="22"/>
  <c r="AQ71" i="22"/>
  <c r="AV71" i="22"/>
  <c r="AX71" i="22"/>
  <c r="A72" i="22"/>
  <c r="H72" i="22" s="1"/>
  <c r="B72" i="22"/>
  <c r="AA72" i="22"/>
  <c r="A73" i="22"/>
  <c r="Q73" i="22" s="1"/>
  <c r="B73" i="22"/>
  <c r="C73" i="22"/>
  <c r="E73" i="22"/>
  <c r="F73" i="22" a="1"/>
  <c r="F73" i="22" s="1"/>
  <c r="G73" i="22"/>
  <c r="J73" i="22"/>
  <c r="L73" i="22"/>
  <c r="M73" i="22"/>
  <c r="N73" i="22"/>
  <c r="O73" i="22"/>
  <c r="P73" i="22"/>
  <c r="R73" i="22"/>
  <c r="S73" i="22"/>
  <c r="T73" i="22"/>
  <c r="U73" i="22"/>
  <c r="V73" i="22"/>
  <c r="W73" i="22"/>
  <c r="Z73" i="22"/>
  <c r="AB73" i="22"/>
  <c r="AC73" i="22"/>
  <c r="AD73" i="22"/>
  <c r="AE73" i="22"/>
  <c r="AF73" i="22"/>
  <c r="AH73" i="22"/>
  <c r="AI73" i="22"/>
  <c r="AJ73" i="22"/>
  <c r="AK73" i="22"/>
  <c r="AL73" i="22"/>
  <c r="AM73" i="22"/>
  <c r="AP73" i="22"/>
  <c r="AR73" i="22"/>
  <c r="AS73" i="22"/>
  <c r="AT73" i="22"/>
  <c r="AU73" i="22"/>
  <c r="AV73" i="22"/>
  <c r="AX73" i="22"/>
  <c r="AY73" i="22"/>
  <c r="A74" i="22"/>
  <c r="R74" i="22" s="1"/>
  <c r="B74" i="22"/>
  <c r="C74" i="22"/>
  <c r="E74" i="22"/>
  <c r="P74" i="22"/>
  <c r="S74" i="22"/>
  <c r="T74" i="22"/>
  <c r="V74" i="22"/>
  <c r="W74" i="22"/>
  <c r="AF74" i="22"/>
  <c r="AH74" i="22"/>
  <c r="AI74" i="22"/>
  <c r="AK74" i="22"/>
  <c r="AL74" i="22"/>
  <c r="AV74" i="22"/>
  <c r="A75" i="22"/>
  <c r="B75" i="17" s="1"/>
  <c r="C75" i="17" s="1"/>
  <c r="B75" i="22"/>
  <c r="A76" i="22"/>
  <c r="C76" i="22" s="1"/>
  <c r="B76" i="22"/>
  <c r="U76" i="22"/>
  <c r="Z76" i="22"/>
  <c r="AN76" i="22"/>
  <c r="A77" i="22"/>
  <c r="S77" i="22" s="1"/>
  <c r="B77" i="22"/>
  <c r="C77" i="22"/>
  <c r="D77" i="22"/>
  <c r="E77" i="22"/>
  <c r="F77" i="22" a="1"/>
  <c r="F77" i="22" s="1"/>
  <c r="H77" i="22"/>
  <c r="I77" i="22"/>
  <c r="K77" i="22"/>
  <c r="M77" i="22"/>
  <c r="O77" i="22"/>
  <c r="Q77" i="22"/>
  <c r="R77" i="22"/>
  <c r="T77" i="22"/>
  <c r="U77" i="22"/>
  <c r="V77" i="22"/>
  <c r="W77" i="22"/>
  <c r="Y77" i="22"/>
  <c r="Z77" i="22"/>
  <c r="AB77" i="22"/>
  <c r="AC77" i="22"/>
  <c r="AE77" i="22"/>
  <c r="AG77" i="22"/>
  <c r="AH77" i="22"/>
  <c r="AJ77" i="22"/>
  <c r="AK77" i="22"/>
  <c r="AL77" i="22"/>
  <c r="AM77" i="22"/>
  <c r="AO77" i="22"/>
  <c r="AP77" i="22"/>
  <c r="AR77" i="22"/>
  <c r="AS77" i="22"/>
  <c r="AU77" i="22"/>
  <c r="AW77" i="22"/>
  <c r="AX77" i="22"/>
  <c r="A78" i="22"/>
  <c r="AH78" i="22" s="1"/>
  <c r="B78" i="22"/>
  <c r="A79" i="22"/>
  <c r="F79" i="22" s="1" a="1"/>
  <c r="F79" i="22" s="1"/>
  <c r="B79" i="22"/>
  <c r="P79" i="22"/>
  <c r="Q79" i="22"/>
  <c r="T79" i="22"/>
  <c r="V79" i="22"/>
  <c r="AK79" i="22"/>
  <c r="AM79" i="22"/>
  <c r="AV79" i="22"/>
  <c r="AY79" i="22"/>
  <c r="A80" i="22"/>
  <c r="AK80" i="22" s="1"/>
  <c r="B80" i="22"/>
  <c r="C80" i="22"/>
  <c r="F80" i="22" a="1"/>
  <c r="F80" i="22" s="1"/>
  <c r="M80" i="22"/>
  <c r="O80" i="22"/>
  <c r="Q80" i="22"/>
  <c r="R80" i="22"/>
  <c r="V80" i="22"/>
  <c r="W80" i="22"/>
  <c r="AF80" i="22"/>
  <c r="AH80" i="22"/>
  <c r="AI80" i="22"/>
  <c r="AM80" i="22"/>
  <c r="AN80" i="22"/>
  <c r="AU80" i="22"/>
  <c r="AW80" i="22"/>
  <c r="AY80" i="22"/>
  <c r="A81" i="22"/>
  <c r="B81" i="17" s="1"/>
  <c r="C81" i="17" s="1"/>
  <c r="B81" i="22"/>
  <c r="C81" i="22"/>
  <c r="E81" i="22"/>
  <c r="G81" i="22"/>
  <c r="I81" i="22"/>
  <c r="L81" i="22"/>
  <c r="M81" i="22"/>
  <c r="N81" i="22"/>
  <c r="O81" i="22"/>
  <c r="Q81" i="22"/>
  <c r="R81" i="22"/>
  <c r="T81" i="22"/>
  <c r="U81" i="22"/>
  <c r="W81" i="22"/>
  <c r="Y81" i="22"/>
  <c r="AB81" i="22"/>
  <c r="AC81" i="22"/>
  <c r="AD81" i="22"/>
  <c r="AE81" i="22"/>
  <c r="AG81" i="22"/>
  <c r="AH81" i="22"/>
  <c r="AJ81" i="22"/>
  <c r="AK81" i="22"/>
  <c r="AM81" i="22"/>
  <c r="AO81" i="22"/>
  <c r="AR81" i="22"/>
  <c r="AS81" i="22"/>
  <c r="AT81" i="22"/>
  <c r="AU81" i="22"/>
  <c r="AW81" i="22"/>
  <c r="AX81" i="22"/>
  <c r="A82" i="22"/>
  <c r="N82" i="22" s="1"/>
  <c r="B82" i="22"/>
  <c r="Q82" i="22"/>
  <c r="AG82" i="22"/>
  <c r="AQ82" i="22"/>
  <c r="AV82" i="22"/>
  <c r="AY82" i="22"/>
  <c r="A83" i="22"/>
  <c r="R83" i="22" s="1"/>
  <c r="B83" i="22"/>
  <c r="E83" i="22"/>
  <c r="I83" i="22"/>
  <c r="K83" i="22"/>
  <c r="M83" i="22"/>
  <c r="Q83" i="22"/>
  <c r="U83" i="22"/>
  <c r="W83" i="22"/>
  <c r="Z83" i="22"/>
  <c r="AB83" i="22"/>
  <c r="AC83" i="22"/>
  <c r="AF83" i="22"/>
  <c r="AG83" i="22"/>
  <c r="AL83" i="22"/>
  <c r="AQ83" i="22"/>
  <c r="AT83" i="22"/>
  <c r="AU83" i="22"/>
  <c r="AW83" i="22"/>
  <c r="AX83" i="22"/>
  <c r="A84" i="22"/>
  <c r="K84" i="22" s="1"/>
  <c r="B84" i="22"/>
  <c r="AG84" i="22"/>
  <c r="A85" i="22"/>
  <c r="B85" i="17" s="1"/>
  <c r="C85" i="17" s="1"/>
  <c r="B85" i="22"/>
  <c r="C85" i="22"/>
  <c r="E85" i="22"/>
  <c r="F85" i="22" a="1"/>
  <c r="F85" i="22" s="1"/>
  <c r="G85" i="22"/>
  <c r="H85" i="22"/>
  <c r="I85" i="22"/>
  <c r="K85" i="22"/>
  <c r="L85" i="22"/>
  <c r="M85" i="22"/>
  <c r="N85" i="22"/>
  <c r="O85" i="22"/>
  <c r="P85" i="22"/>
  <c r="Q85" i="22"/>
  <c r="R85" i="22"/>
  <c r="S85" i="22"/>
  <c r="T85" i="22"/>
  <c r="U85" i="22"/>
  <c r="V85" i="22"/>
  <c r="W85" i="22"/>
  <c r="X85" i="22"/>
  <c r="Y85" i="22"/>
  <c r="AA85" i="22"/>
  <c r="AB85" i="22"/>
  <c r="AC85" i="22"/>
  <c r="AD85" i="22"/>
  <c r="AE85" i="22"/>
  <c r="AF85" i="22"/>
  <c r="AG85" i="22"/>
  <c r="AH85" i="22"/>
  <c r="AI85" i="22"/>
  <c r="AJ85" i="22"/>
  <c r="AK85" i="22"/>
  <c r="AL85" i="22"/>
  <c r="AM85" i="22"/>
  <c r="AN85" i="22"/>
  <c r="AO85" i="22"/>
  <c r="AP85" i="22"/>
  <c r="AQ85" i="22"/>
  <c r="AR85" i="22"/>
  <c r="AS85" i="22"/>
  <c r="AT85" i="22"/>
  <c r="AU85" i="22"/>
  <c r="AV85" i="22"/>
  <c r="AW85" i="22"/>
  <c r="AX85" i="22"/>
  <c r="AY85" i="22"/>
  <c r="A86" i="22"/>
  <c r="B86" i="22"/>
  <c r="D86" i="22"/>
  <c r="I86" i="22"/>
  <c r="R86" i="22"/>
  <c r="V86" i="22"/>
  <c r="AN86" i="22"/>
  <c r="AV86" i="22"/>
  <c r="A87" i="22"/>
  <c r="N87" i="22" s="1"/>
  <c r="B87" i="22"/>
  <c r="E87" i="22"/>
  <c r="AD87" i="22"/>
  <c r="AR87" i="22"/>
  <c r="AT87" i="22"/>
  <c r="A88" i="22"/>
  <c r="P88" i="22" s="1"/>
  <c r="B88" i="22"/>
  <c r="D88" i="22"/>
  <c r="H88" i="22"/>
  <c r="J88" i="22"/>
  <c r="N88" i="22"/>
  <c r="Q88" i="22"/>
  <c r="AP88" i="22"/>
  <c r="AW88" i="22"/>
  <c r="A89" i="22"/>
  <c r="C89" i="22" s="1"/>
  <c r="B89" i="22"/>
  <c r="D89" i="22"/>
  <c r="E89" i="22"/>
  <c r="J89" i="22"/>
  <c r="M89" i="22"/>
  <c r="Q89" i="22"/>
  <c r="Y89" i="22"/>
  <c r="Z89" i="22"/>
  <c r="AA89" i="22"/>
  <c r="AB89" i="22"/>
  <c r="AD89" i="22"/>
  <c r="AH89" i="22"/>
  <c r="AI89" i="22"/>
  <c r="AK89" i="22"/>
  <c r="AP89" i="22"/>
  <c r="AR89" i="22"/>
  <c r="AS89" i="22"/>
  <c r="A90" i="22"/>
  <c r="B90" i="22"/>
  <c r="C90" i="22"/>
  <c r="D90" i="22"/>
  <c r="AL90" i="22"/>
  <c r="A91" i="22"/>
  <c r="F91" i="22" s="1" a="1"/>
  <c r="F91" i="22" s="1"/>
  <c r="B91" i="22"/>
  <c r="C91" i="22"/>
  <c r="D91" i="22"/>
  <c r="E91" i="22"/>
  <c r="L91" i="22"/>
  <c r="N91" i="22"/>
  <c r="O91" i="22"/>
  <c r="P91" i="22"/>
  <c r="Q91" i="22"/>
  <c r="R91" i="22"/>
  <c r="T91" i="22"/>
  <c r="Z91" i="22"/>
  <c r="AB91" i="22"/>
  <c r="AD91" i="22"/>
  <c r="AE91" i="22"/>
  <c r="AF91" i="22"/>
  <c r="AG91" i="22"/>
  <c r="AH91" i="22"/>
  <c r="AK91" i="22"/>
  <c r="AP91" i="22"/>
  <c r="AR91" i="22"/>
  <c r="AT91" i="22"/>
  <c r="AU91" i="22"/>
  <c r="AV91" i="22"/>
  <c r="AW91" i="22"/>
  <c r="A92" i="22"/>
  <c r="B92" i="22"/>
  <c r="D92" i="22"/>
  <c r="H92" i="22"/>
  <c r="J92" i="22"/>
  <c r="K92" i="22"/>
  <c r="M92" i="22"/>
  <c r="P92" i="22"/>
  <c r="Z92" i="22"/>
  <c r="AA92" i="22"/>
  <c r="AG92" i="22"/>
  <c r="AS92" i="22"/>
  <c r="AT92" i="22"/>
  <c r="A93" i="22"/>
  <c r="B93" i="22"/>
  <c r="E93" i="22"/>
  <c r="F93" i="22" a="1"/>
  <c r="F93" i="22" s="1"/>
  <c r="H93" i="22"/>
  <c r="J93" i="22"/>
  <c r="M93" i="22"/>
  <c r="N93" i="22"/>
  <c r="P93" i="22"/>
  <c r="Q93" i="22"/>
  <c r="V93" i="22"/>
  <c r="Y93" i="22"/>
  <c r="AA93" i="22"/>
  <c r="AF93" i="22"/>
  <c r="AG93" i="22"/>
  <c r="AH93" i="22"/>
  <c r="AJ93" i="22"/>
  <c r="AM93" i="22"/>
  <c r="AN93" i="22"/>
  <c r="AP93" i="22"/>
  <c r="AR93" i="22"/>
  <c r="AV93" i="22"/>
  <c r="AW93" i="22"/>
  <c r="AY93" i="22"/>
  <c r="A94" i="22"/>
  <c r="B94" i="22"/>
  <c r="AF94" i="22"/>
  <c r="AH94" i="22"/>
  <c r="AK94" i="22"/>
  <c r="AL94" i="22"/>
  <c r="AN94" i="22"/>
  <c r="A95" i="22"/>
  <c r="C95" i="22" s="1"/>
  <c r="B95" i="22"/>
  <c r="O95" i="22"/>
  <c r="P95" i="22"/>
  <c r="AR95" i="22"/>
  <c r="A96" i="22"/>
  <c r="K96" i="22" s="1"/>
  <c r="B96" i="22"/>
  <c r="L96" i="22"/>
  <c r="N96" i="22"/>
  <c r="Q96" i="22"/>
  <c r="AA96" i="22"/>
  <c r="AB96" i="22"/>
  <c r="AD96" i="22"/>
  <c r="AL96" i="22"/>
  <c r="AN96" i="22"/>
  <c r="AQ96" i="22"/>
  <c r="AR96" i="22"/>
  <c r="AW96" i="22"/>
  <c r="AX96" i="22"/>
  <c r="A97" i="22"/>
  <c r="J97" i="22" s="1"/>
  <c r="B97" i="22"/>
  <c r="C97" i="22"/>
  <c r="E97" i="22"/>
  <c r="F97" i="22" a="1"/>
  <c r="F97" i="22" s="1"/>
  <c r="G97" i="22"/>
  <c r="H97" i="22"/>
  <c r="I97" i="22"/>
  <c r="K97" i="22"/>
  <c r="L97" i="22"/>
  <c r="M97" i="22"/>
  <c r="N97" i="22"/>
  <c r="P97" i="22"/>
  <c r="Q97" i="22"/>
  <c r="R97" i="22"/>
  <c r="S97" i="22"/>
  <c r="T97" i="22"/>
  <c r="U97" i="22"/>
  <c r="V97" i="22"/>
  <c r="W97" i="22"/>
  <c r="X97" i="22"/>
  <c r="Y97" i="22"/>
  <c r="Z97" i="22"/>
  <c r="AB97" i="22"/>
  <c r="AC97" i="22"/>
  <c r="AD97" i="22"/>
  <c r="AF97" i="22"/>
  <c r="AG97" i="22"/>
  <c r="AH97" i="22"/>
  <c r="AI97" i="22"/>
  <c r="AJ97" i="22"/>
  <c r="AK97" i="22"/>
  <c r="AL97" i="22"/>
  <c r="AM97" i="22"/>
  <c r="AN97" i="22"/>
  <c r="AO97" i="22"/>
  <c r="AP97" i="22"/>
  <c r="AQ97" i="22"/>
  <c r="AR97" i="22"/>
  <c r="AS97" i="22"/>
  <c r="AT97" i="22"/>
  <c r="AV97" i="22"/>
  <c r="AW97" i="22"/>
  <c r="AX97" i="22"/>
  <c r="AY97" i="22"/>
  <c r="A98" i="22"/>
  <c r="AI98" i="22" s="1"/>
  <c r="B98" i="22"/>
  <c r="A99" i="22"/>
  <c r="B99" i="17" s="1"/>
  <c r="C99" i="17" s="1"/>
  <c r="B99" i="22"/>
  <c r="C99" i="22"/>
  <c r="E99" i="22"/>
  <c r="J99" i="22"/>
  <c r="Q99" i="22"/>
  <c r="V99" i="22"/>
  <c r="Y99" i="22"/>
  <c r="Z99" i="22"/>
  <c r="AB99" i="22"/>
  <c r="AD99" i="22"/>
  <c r="AE99" i="22"/>
  <c r="AK99" i="22"/>
  <c r="AL99" i="22"/>
  <c r="AR99" i="22"/>
  <c r="AT99" i="22"/>
  <c r="AW99" i="22"/>
  <c r="AX99" i="22"/>
  <c r="A100" i="22"/>
  <c r="U100" i="22" s="1"/>
  <c r="B100" i="22"/>
  <c r="N100" i="22"/>
  <c r="A101" i="22"/>
  <c r="G101" i="22" s="1"/>
  <c r="B101" i="22"/>
  <c r="C101" i="22"/>
  <c r="E101" i="22"/>
  <c r="F101" i="22" a="1"/>
  <c r="F101" i="22" s="1"/>
  <c r="H101" i="22"/>
  <c r="I101" i="22"/>
  <c r="J101" i="22"/>
  <c r="K101" i="22"/>
  <c r="L101" i="22"/>
  <c r="M101" i="22"/>
  <c r="N101" i="22"/>
  <c r="Q101" i="22"/>
  <c r="R101" i="22"/>
  <c r="S101" i="22"/>
  <c r="T101" i="22"/>
  <c r="U101" i="22"/>
  <c r="V101" i="22"/>
  <c r="W101" i="22"/>
  <c r="Y101" i="22"/>
  <c r="Z101" i="22"/>
  <c r="AA101" i="22"/>
  <c r="AB101" i="22"/>
  <c r="AC101" i="22"/>
  <c r="AD101" i="22"/>
  <c r="AF101" i="22"/>
  <c r="AH101" i="22"/>
  <c r="AI101" i="22"/>
  <c r="AJ101" i="22"/>
  <c r="AK101" i="22"/>
  <c r="AL101" i="22"/>
  <c r="AM101" i="22"/>
  <c r="AN101" i="22"/>
  <c r="AP101" i="22"/>
  <c r="AQ101" i="22"/>
  <c r="AR101" i="22"/>
  <c r="AS101" i="22"/>
  <c r="AT101" i="22"/>
  <c r="AV101" i="22"/>
  <c r="AW101" i="22"/>
  <c r="AY101" i="22"/>
  <c r="A102" i="22"/>
  <c r="B102" i="17" s="1"/>
  <c r="C102" i="17" s="1"/>
  <c r="B102" i="22"/>
  <c r="C102" i="22"/>
  <c r="I102" i="22"/>
  <c r="L102" i="22"/>
  <c r="O102" i="22"/>
  <c r="Q102" i="22"/>
  <c r="R102" i="22"/>
  <c r="T102" i="22"/>
  <c r="Y102" i="22"/>
  <c r="AC102" i="22"/>
  <c r="AG102" i="22"/>
  <c r="AH102" i="22"/>
  <c r="AJ102" i="22"/>
  <c r="AK102" i="22"/>
  <c r="AO102" i="22"/>
  <c r="AP102" i="22"/>
  <c r="AT102" i="22"/>
  <c r="AW102" i="22"/>
  <c r="AY102" i="22"/>
  <c r="A103" i="22"/>
  <c r="B103" i="22"/>
  <c r="S103" i="22"/>
  <c r="AY103" i="22"/>
  <c r="A104" i="22"/>
  <c r="B104" i="17" s="1"/>
  <c r="C104" i="17" s="1"/>
  <c r="B104" i="22"/>
  <c r="D104" i="22"/>
  <c r="L104" i="22"/>
  <c r="M104" i="22"/>
  <c r="O104" i="22"/>
  <c r="Q104" i="22"/>
  <c r="AC104" i="22"/>
  <c r="AF104" i="22"/>
  <c r="AG104" i="22"/>
  <c r="AT104" i="22"/>
  <c r="AW104" i="22"/>
  <c r="AX104" i="22"/>
  <c r="A105" i="22"/>
  <c r="AH105" i="22" s="1"/>
  <c r="B105" i="22"/>
  <c r="L105" i="22"/>
  <c r="Q105" i="22"/>
  <c r="AC105" i="22"/>
  <c r="AT105" i="22"/>
  <c r="AW105" i="22"/>
  <c r="AY105" i="22"/>
  <c r="A106" i="22"/>
  <c r="Z106" i="22" s="1"/>
  <c r="B106" i="22"/>
  <c r="A107" i="22"/>
  <c r="B107" i="17" s="1"/>
  <c r="C107" i="17" s="1"/>
  <c r="B107" i="22"/>
  <c r="C107" i="22"/>
  <c r="E107" i="22"/>
  <c r="F107" i="22" a="1"/>
  <c r="F107" i="22" s="1"/>
  <c r="H107" i="22"/>
  <c r="I107" i="22"/>
  <c r="J107" i="22"/>
  <c r="L107" i="22"/>
  <c r="M107" i="22"/>
  <c r="N107" i="22"/>
  <c r="O107" i="22"/>
  <c r="P107" i="22"/>
  <c r="Q107" i="22"/>
  <c r="R107" i="22"/>
  <c r="S107" i="22"/>
  <c r="T107" i="22"/>
  <c r="U107" i="22"/>
  <c r="V107" i="22"/>
  <c r="X107" i="22"/>
  <c r="Y107" i="22"/>
  <c r="Z107" i="22"/>
  <c r="AA107" i="22"/>
  <c r="AC107" i="22"/>
  <c r="AD107" i="22"/>
  <c r="AE107" i="22"/>
  <c r="AF107" i="22"/>
  <c r="AG107" i="22"/>
  <c r="AH107" i="22"/>
  <c r="AI107" i="22"/>
  <c r="AJ107" i="22"/>
  <c r="AK107" i="22"/>
  <c r="AL107" i="22"/>
  <c r="AN107" i="22"/>
  <c r="AO107" i="22"/>
  <c r="AP107" i="22"/>
  <c r="AQ107" i="22"/>
  <c r="AR107" i="22"/>
  <c r="AS107" i="22"/>
  <c r="AT107" i="22"/>
  <c r="AU107" i="22"/>
  <c r="AV107" i="22"/>
  <c r="AW107" i="22"/>
  <c r="AX107" i="22"/>
  <c r="AY107" i="22"/>
  <c r="A108" i="22"/>
  <c r="B108" i="22"/>
  <c r="C108" i="22"/>
  <c r="F108" i="22" a="1"/>
  <c r="F108" i="22" s="1"/>
  <c r="H108" i="22"/>
  <c r="I108" i="22"/>
  <c r="K108" i="22"/>
  <c r="M108" i="22"/>
  <c r="R108" i="22"/>
  <c r="T108" i="22"/>
  <c r="V108" i="22"/>
  <c r="Y108" i="22"/>
  <c r="AB108" i="22"/>
  <c r="AC108" i="22"/>
  <c r="AG108" i="22"/>
  <c r="AJ108" i="22"/>
  <c r="AN108" i="22"/>
  <c r="AO108" i="22"/>
  <c r="AP108" i="22"/>
  <c r="AQ108" i="22"/>
  <c r="AS108" i="22"/>
  <c r="AT108" i="22"/>
  <c r="AX108" i="22"/>
  <c r="A109" i="22"/>
  <c r="L109" i="22" s="1"/>
  <c r="B109" i="22"/>
  <c r="D109" i="22"/>
  <c r="A110" i="22"/>
  <c r="B110" i="17" s="1"/>
  <c r="C110" i="17" s="1"/>
  <c r="B110" i="22"/>
  <c r="H110" i="22"/>
  <c r="I110" i="22"/>
  <c r="J110" i="22"/>
  <c r="P110" i="22"/>
  <c r="Q110" i="22"/>
  <c r="T110" i="22"/>
  <c r="X110" i="22"/>
  <c r="Y110" i="22"/>
  <c r="Z110" i="22"/>
  <c r="AB110" i="22"/>
  <c r="AC110" i="22"/>
  <c r="AI110" i="22"/>
  <c r="AK110" i="22"/>
  <c r="AN110" i="22"/>
  <c r="AP110" i="22"/>
  <c r="AR110" i="22"/>
  <c r="AT110" i="22"/>
  <c r="AX110" i="22"/>
  <c r="AY110" i="22"/>
  <c r="A111" i="22"/>
  <c r="C111" i="22" s="1"/>
  <c r="B111" i="22"/>
  <c r="Y111" i="22"/>
  <c r="AA111" i="22"/>
  <c r="AY111" i="22"/>
  <c r="A112" i="22"/>
  <c r="B112" i="22"/>
  <c r="C112" i="22"/>
  <c r="F112" i="22" a="1"/>
  <c r="F112" i="22" s="1"/>
  <c r="G112" i="22"/>
  <c r="N112" i="22"/>
  <c r="T112" i="22"/>
  <c r="U112" i="22"/>
  <c r="Z112" i="22"/>
  <c r="AD112" i="22"/>
  <c r="AE112" i="22"/>
  <c r="AG112" i="22"/>
  <c r="AJ112" i="22"/>
  <c r="AM112" i="22"/>
  <c r="AN112" i="22"/>
  <c r="AR112" i="22"/>
  <c r="AV112" i="22"/>
  <c r="AW112" i="22"/>
  <c r="A113" i="22"/>
  <c r="B113" i="22"/>
  <c r="E113" i="22"/>
  <c r="V113" i="22"/>
  <c r="X113" i="22"/>
  <c r="AC113" i="22"/>
  <c r="AD113" i="22"/>
  <c r="AK113" i="22"/>
  <c r="AN113" i="22"/>
  <c r="A114" i="22"/>
  <c r="AN114" i="22" s="1"/>
  <c r="B114" i="22"/>
  <c r="A115" i="22"/>
  <c r="AK115" i="22" s="1"/>
  <c r="B115" i="22"/>
  <c r="O115" i="22"/>
  <c r="V115" i="22"/>
  <c r="X115" i="22"/>
  <c r="AJ115" i="22"/>
  <c r="AU115" i="22"/>
  <c r="A116" i="22"/>
  <c r="B116" i="22"/>
  <c r="C116" i="22"/>
  <c r="F116" i="22" a="1"/>
  <c r="F116" i="22" s="1"/>
  <c r="I116" i="22"/>
  <c r="K116" i="22"/>
  <c r="M116" i="22"/>
  <c r="P116" i="22"/>
  <c r="Q116" i="22"/>
  <c r="R116" i="22"/>
  <c r="T116" i="22"/>
  <c r="U116" i="22"/>
  <c r="Z116" i="22"/>
  <c r="AA116" i="22"/>
  <c r="AB116" i="22"/>
  <c r="AD116" i="22"/>
  <c r="AH116" i="22"/>
  <c r="AJ116" i="22"/>
  <c r="AL116" i="22"/>
  <c r="AM116" i="22"/>
  <c r="AQ116" i="22"/>
  <c r="AR116" i="22"/>
  <c r="AS116" i="22"/>
  <c r="AU116" i="22"/>
  <c r="AX116" i="22"/>
  <c r="A117" i="22"/>
  <c r="AQ117" i="22" s="1"/>
  <c r="B117" i="22"/>
  <c r="J117" i="22"/>
  <c r="Q117" i="22"/>
  <c r="S117" i="22"/>
  <c r="T117" i="22"/>
  <c r="U117" i="22"/>
  <c r="Y117" i="22"/>
  <c r="AH117" i="22"/>
  <c r="AK117" i="22"/>
  <c r="AP117" i="22"/>
  <c r="AY117" i="22"/>
  <c r="A118" i="22"/>
  <c r="B118" i="22"/>
  <c r="D118" i="22"/>
  <c r="O118" i="22"/>
  <c r="T118" i="22"/>
  <c r="Y118" i="22"/>
  <c r="AG118" i="22"/>
  <c r="AW118" i="22"/>
  <c r="A119" i="22"/>
  <c r="B119" i="17" s="1"/>
  <c r="C119" i="17" s="1"/>
  <c r="B119" i="22"/>
  <c r="A120" i="22"/>
  <c r="AM120" i="22" s="1"/>
  <c r="B120" i="22"/>
  <c r="L120" i="22"/>
  <c r="Q120" i="22"/>
  <c r="U120" i="22"/>
  <c r="W120" i="22"/>
  <c r="Y120" i="22"/>
  <c r="AD120" i="22"/>
  <c r="AG120" i="22"/>
  <c r="AK120" i="22"/>
  <c r="AS120" i="22"/>
  <c r="AT120" i="22"/>
  <c r="AU120" i="22"/>
  <c r="AV120" i="22"/>
  <c r="A121" i="22"/>
  <c r="B121" i="22"/>
  <c r="F121" i="22" a="1"/>
  <c r="F121" i="22" s="1"/>
  <c r="K121" i="22"/>
  <c r="P121" i="22"/>
  <c r="W121" i="22"/>
  <c r="AB121" i="22"/>
  <c r="AF121" i="22"/>
  <c r="AG121" i="22"/>
  <c r="AI121" i="22"/>
  <c r="AM121" i="22"/>
  <c r="AP121" i="22"/>
  <c r="A122" i="22"/>
  <c r="AC122" i="22" s="1"/>
  <c r="B122" i="22"/>
  <c r="G122" i="22"/>
  <c r="I122" i="22"/>
  <c r="AI122" i="22"/>
  <c r="AK122" i="22"/>
  <c r="A123" i="22"/>
  <c r="P123" i="22" s="1"/>
  <c r="B123" i="22"/>
  <c r="AH123" i="22"/>
  <c r="A124" i="22"/>
  <c r="B124" i="22"/>
  <c r="A125" i="22"/>
  <c r="C125" i="22" s="1"/>
  <c r="B125" i="22"/>
  <c r="D125" i="22"/>
  <c r="G125" i="22"/>
  <c r="I125" i="22"/>
  <c r="K125" i="22"/>
  <c r="L125" i="22"/>
  <c r="Q125" i="22"/>
  <c r="S125" i="22"/>
  <c r="V125" i="22"/>
  <c r="Y125" i="22"/>
  <c r="Z125" i="22"/>
  <c r="AA125" i="22"/>
  <c r="AB125" i="22"/>
  <c r="AG125" i="22"/>
  <c r="AJ125" i="22"/>
  <c r="AL125" i="22"/>
  <c r="AN125" i="22"/>
  <c r="AO125" i="22"/>
  <c r="AQ125" i="22"/>
  <c r="AS125" i="22"/>
  <c r="AV125" i="22"/>
  <c r="AY125" i="22"/>
  <c r="A126" i="22"/>
  <c r="AD126" i="22" s="1"/>
  <c r="B126" i="22"/>
  <c r="C126" i="22"/>
  <c r="F126" i="22" a="1"/>
  <c r="F126" i="22" s="1"/>
  <c r="N126" i="22"/>
  <c r="V126" i="22"/>
  <c r="AC126" i="22"/>
  <c r="AE126" i="22"/>
  <c r="AF126" i="22"/>
  <c r="AN126" i="22"/>
  <c r="AV126" i="22"/>
  <c r="A127" i="22"/>
  <c r="B127" i="22"/>
  <c r="N127" i="22"/>
  <c r="Q127" i="22"/>
  <c r="A128" i="22"/>
  <c r="G128" i="22" s="1"/>
  <c r="B128" i="22"/>
  <c r="C128" i="22"/>
  <c r="E128" i="22"/>
  <c r="F128" i="22" a="1"/>
  <c r="F128" i="22" s="1"/>
  <c r="I128" i="22"/>
  <c r="J128" i="22"/>
  <c r="K128" i="22"/>
  <c r="L128" i="22"/>
  <c r="M128" i="22"/>
  <c r="N128" i="22"/>
  <c r="O128" i="22"/>
  <c r="Q128" i="22"/>
  <c r="R128" i="22"/>
  <c r="T128" i="22"/>
  <c r="U128" i="22"/>
  <c r="V128" i="22"/>
  <c r="W128" i="22"/>
  <c r="X128" i="22"/>
  <c r="AA128" i="22"/>
  <c r="AB128" i="22"/>
  <c r="AC128" i="22"/>
  <c r="AD128" i="22"/>
  <c r="AE128" i="22"/>
  <c r="AF128" i="22"/>
  <c r="AG128" i="22"/>
  <c r="AJ128" i="22"/>
  <c r="AK128" i="22"/>
  <c r="AL128" i="22"/>
  <c r="AM128" i="22"/>
  <c r="AN128" i="22"/>
  <c r="AO128" i="22"/>
  <c r="AP128" i="22"/>
  <c r="AR128" i="22"/>
  <c r="AS128" i="22"/>
  <c r="AT128" i="22"/>
  <c r="AU128" i="22"/>
  <c r="AV128" i="22"/>
  <c r="AW128" i="22"/>
  <c r="AX128" i="22"/>
  <c r="A129" i="22"/>
  <c r="L129" i="22" s="1"/>
  <c r="B129" i="22"/>
  <c r="C129" i="22"/>
  <c r="F129" i="22" a="1"/>
  <c r="F129" i="22" s="1"/>
  <c r="H129" i="22"/>
  <c r="I129" i="22"/>
  <c r="J129" i="22"/>
  <c r="K129" i="22"/>
  <c r="M129" i="22"/>
  <c r="N129" i="22"/>
  <c r="Q129" i="22"/>
  <c r="R129" i="22"/>
  <c r="S129" i="22"/>
  <c r="T129" i="22"/>
  <c r="V129" i="22"/>
  <c r="W129" i="22"/>
  <c r="Y129" i="22"/>
  <c r="Z129" i="22"/>
  <c r="AA129" i="22"/>
  <c r="AB129" i="22"/>
  <c r="AC129" i="22"/>
  <c r="AD129" i="22"/>
  <c r="AF129" i="22"/>
  <c r="AH129" i="22"/>
  <c r="AI129" i="22"/>
  <c r="AJ129" i="22"/>
  <c r="AK129" i="22"/>
  <c r="AL129" i="22"/>
  <c r="AM129" i="22"/>
  <c r="AN129" i="22"/>
  <c r="AP129" i="22"/>
  <c r="AQ129" i="22"/>
  <c r="AR129" i="22"/>
  <c r="AS129" i="22"/>
  <c r="AT129" i="22"/>
  <c r="AV129" i="22"/>
  <c r="AW129" i="22"/>
  <c r="AY129" i="22"/>
  <c r="A130" i="22"/>
  <c r="B130" i="22"/>
  <c r="F130" i="22" a="1"/>
  <c r="F130" i="22" s="1"/>
  <c r="G130" i="22"/>
  <c r="I130" i="22"/>
  <c r="J130" i="22"/>
  <c r="M130" i="22"/>
  <c r="N130" i="22"/>
  <c r="R130" i="22"/>
  <c r="Z130" i="22"/>
  <c r="AG130" i="22"/>
  <c r="AH130" i="22"/>
  <c r="AL130" i="22"/>
  <c r="AN130" i="22"/>
  <c r="AP130" i="22"/>
  <c r="AQ130" i="22"/>
  <c r="AT130" i="22"/>
  <c r="A131" i="22"/>
  <c r="AC131" i="22" s="1"/>
  <c r="B131" i="22"/>
  <c r="C131" i="22"/>
  <c r="M131" i="22"/>
  <c r="P131" i="22"/>
  <c r="Q131" i="22"/>
  <c r="U131" i="22"/>
  <c r="V131" i="22"/>
  <c r="W131" i="22"/>
  <c r="Z131" i="22"/>
  <c r="AD131" i="22"/>
  <c r="AL131" i="22"/>
  <c r="AN131" i="22"/>
  <c r="AO131" i="22"/>
  <c r="AS131" i="22"/>
  <c r="AU131" i="22"/>
  <c r="AV131" i="22"/>
  <c r="AX131" i="22"/>
  <c r="A132" i="22"/>
  <c r="B132" i="17" s="1"/>
  <c r="C132" i="17" s="1"/>
  <c r="B132" i="22"/>
  <c r="N132" i="22"/>
  <c r="Q132" i="22"/>
  <c r="V132" i="22"/>
  <c r="Y132" i="22"/>
  <c r="Z132" i="22"/>
  <c r="AO132" i="22"/>
  <c r="AY132" i="22"/>
  <c r="A133" i="22"/>
  <c r="C133" i="22" s="1"/>
  <c r="F133" i="22" a="1"/>
  <c r="F133" i="22" s="1"/>
  <c r="G133" i="22"/>
  <c r="P133" i="22"/>
  <c r="Z133" i="22"/>
  <c r="AD133" i="22"/>
  <c r="AG133" i="22"/>
  <c r="AK133" i="22"/>
  <c r="AS133" i="22"/>
  <c r="A134" i="22"/>
  <c r="O134" i="22" s="1"/>
  <c r="B134" i="22"/>
  <c r="C134" i="22"/>
  <c r="D134" i="22"/>
  <c r="F134" i="22" a="1"/>
  <c r="F134" i="22" s="1"/>
  <c r="H134" i="22"/>
  <c r="I134" i="22"/>
  <c r="J134" i="22"/>
  <c r="L134" i="22"/>
  <c r="M134" i="22"/>
  <c r="N134" i="22"/>
  <c r="P134" i="22"/>
  <c r="Q134" i="22"/>
  <c r="R134" i="22"/>
  <c r="S134" i="22"/>
  <c r="T134" i="22"/>
  <c r="U134" i="22"/>
  <c r="V134" i="22"/>
  <c r="X134" i="22"/>
  <c r="Y134" i="22"/>
  <c r="Z134" i="22"/>
  <c r="AA134" i="22"/>
  <c r="AB134" i="22"/>
  <c r="AD134" i="22"/>
  <c r="AF134" i="22"/>
  <c r="AG134" i="22"/>
  <c r="AH134" i="22"/>
  <c r="AI134" i="22"/>
  <c r="AJ134" i="22"/>
  <c r="AK134" i="22"/>
  <c r="AL134" i="22"/>
  <c r="AN134" i="22"/>
  <c r="AO134" i="22"/>
  <c r="AP134" i="22"/>
  <c r="AQ134" i="22"/>
  <c r="AR134" i="22"/>
  <c r="AS134" i="22"/>
  <c r="AT134" i="22"/>
  <c r="AW134" i="22"/>
  <c r="AX134" i="22"/>
  <c r="AY134" i="22"/>
  <c r="A135" i="22"/>
  <c r="Z135" i="22" s="1"/>
  <c r="B135" i="22"/>
  <c r="C135" i="22"/>
  <c r="L135" i="22"/>
  <c r="P135" i="22"/>
  <c r="T135" i="22"/>
  <c r="U135" i="22"/>
  <c r="V135" i="22"/>
  <c r="Y135" i="22"/>
  <c r="AC135" i="22"/>
  <c r="AJ135" i="22"/>
  <c r="AM135" i="22"/>
  <c r="AN135" i="22"/>
  <c r="AR135" i="22"/>
  <c r="AS135" i="22"/>
  <c r="AU135" i="22"/>
  <c r="AW135" i="22"/>
  <c r="A136" i="22"/>
  <c r="B136" i="17" s="1"/>
  <c r="C136" i="17" s="1"/>
  <c r="B136" i="22"/>
  <c r="C136" i="22"/>
  <c r="D136" i="22"/>
  <c r="F136" i="22" a="1"/>
  <c r="F136" i="22" s="1"/>
  <c r="I136" i="22"/>
  <c r="J136" i="22"/>
  <c r="N136" i="22"/>
  <c r="P136" i="22"/>
  <c r="Q136" i="22"/>
  <c r="R136" i="22"/>
  <c r="S136" i="22"/>
  <c r="U136" i="22"/>
  <c r="V136" i="22"/>
  <c r="Z136" i="22"/>
  <c r="AD136" i="22"/>
  <c r="AF136" i="22"/>
  <c r="AG136" i="22"/>
  <c r="AH136" i="22"/>
  <c r="AI136" i="22"/>
  <c r="AK136" i="22"/>
  <c r="AL136" i="22"/>
  <c r="AO136" i="22"/>
  <c r="AP136" i="22"/>
  <c r="AT136" i="22"/>
  <c r="AV136" i="22"/>
  <c r="AW136" i="22"/>
  <c r="AX136" i="22"/>
  <c r="AY136" i="22"/>
  <c r="A137" i="22"/>
  <c r="M137" i="22" s="1"/>
  <c r="B137" i="22"/>
  <c r="C137" i="22"/>
  <c r="G137" i="22"/>
  <c r="I137" i="22"/>
  <c r="L137" i="22"/>
  <c r="N137" i="22"/>
  <c r="O137" i="22"/>
  <c r="Q137" i="22"/>
  <c r="R137" i="22"/>
  <c r="V137" i="22"/>
  <c r="W137" i="22"/>
  <c r="Y137" i="22"/>
  <c r="Z137" i="22"/>
  <c r="AC137" i="22"/>
  <c r="AD137" i="22"/>
  <c r="AF137" i="22"/>
  <c r="AG137" i="22"/>
  <c r="AH137" i="22"/>
  <c r="AK137" i="22"/>
  <c r="AM137" i="22"/>
  <c r="AR137" i="22"/>
  <c r="AS137" i="22"/>
  <c r="AT137" i="22"/>
  <c r="AU137" i="22"/>
  <c r="AW137" i="22"/>
  <c r="AX137" i="22"/>
  <c r="A138" i="22"/>
  <c r="I138" i="22" s="1"/>
  <c r="B138" i="22"/>
  <c r="C138" i="22"/>
  <c r="F138" i="22" a="1"/>
  <c r="F138" i="22" s="1"/>
  <c r="H138" i="22"/>
  <c r="J138" i="22"/>
  <c r="K138" i="22"/>
  <c r="M138" i="22"/>
  <c r="N138" i="22"/>
  <c r="P138" i="22"/>
  <c r="Q138" i="22"/>
  <c r="S138" i="22"/>
  <c r="T138" i="22"/>
  <c r="U138" i="22"/>
  <c r="V138" i="22"/>
  <c r="X138" i="22"/>
  <c r="Y138" i="22"/>
  <c r="Z138" i="22"/>
  <c r="AB138" i="22"/>
  <c r="AC138" i="22"/>
  <c r="AF138" i="22"/>
  <c r="AG138" i="22"/>
  <c r="AH138" i="22"/>
  <c r="AI138" i="22"/>
  <c r="AK138" i="22"/>
  <c r="AL138" i="22"/>
  <c r="AN138" i="22"/>
  <c r="AO138" i="22"/>
  <c r="AP138" i="22"/>
  <c r="AQ138" i="22"/>
  <c r="AR138" i="22"/>
  <c r="AT138" i="22"/>
  <c r="AV138" i="22"/>
  <c r="AX138" i="22"/>
  <c r="AY138" i="22"/>
  <c r="A139" i="22"/>
  <c r="J139" i="22" s="1"/>
  <c r="B139" i="22"/>
  <c r="E139" i="22"/>
  <c r="F139" i="22" a="1"/>
  <c r="F139" i="22" s="1"/>
  <c r="H139" i="22"/>
  <c r="I139" i="22"/>
  <c r="M139" i="22"/>
  <c r="O139" i="22"/>
  <c r="P139" i="22"/>
  <c r="R139" i="22"/>
  <c r="T139" i="22"/>
  <c r="U139" i="22"/>
  <c r="V139" i="22"/>
  <c r="X139" i="22"/>
  <c r="Y139" i="22"/>
  <c r="Z139" i="22"/>
  <c r="AC139" i="22"/>
  <c r="AD139" i="22"/>
  <c r="AE139" i="22"/>
  <c r="AF139" i="22"/>
  <c r="AH139" i="22"/>
  <c r="AL139" i="22"/>
  <c r="AM139" i="22"/>
  <c r="AN139" i="22"/>
  <c r="AO139" i="22"/>
  <c r="AR139" i="22"/>
  <c r="AS139" i="22"/>
  <c r="AT139" i="22"/>
  <c r="AU139" i="22"/>
  <c r="AV139" i="22"/>
  <c r="AW139" i="22"/>
  <c r="AX139" i="22"/>
  <c r="A140" i="22"/>
  <c r="B140" i="22"/>
  <c r="C140" i="22"/>
  <c r="F140" i="22" a="1"/>
  <c r="F140" i="22" s="1"/>
  <c r="I140" i="22"/>
  <c r="J140" i="22"/>
  <c r="K140" i="22"/>
  <c r="M140" i="22"/>
  <c r="P140" i="22"/>
  <c r="Q140" i="22"/>
  <c r="R140" i="22"/>
  <c r="T140" i="22"/>
  <c r="U140" i="22"/>
  <c r="V140" i="22"/>
  <c r="Y140" i="22"/>
  <c r="AA140" i="22"/>
  <c r="AC140" i="22"/>
  <c r="AD140" i="22"/>
  <c r="AF140" i="22"/>
  <c r="AG140" i="22"/>
  <c r="AH140" i="22"/>
  <c r="AI140" i="22"/>
  <c r="AJ140" i="22"/>
  <c r="AL140" i="22"/>
  <c r="AP140" i="22"/>
  <c r="AQ140" i="22"/>
  <c r="AS140" i="22"/>
  <c r="AT140" i="22"/>
  <c r="AW140" i="22"/>
  <c r="AX140" i="22"/>
  <c r="AY140" i="22"/>
  <c r="A141" i="22"/>
  <c r="F141" i="22" s="1" a="1"/>
  <c r="F141" i="22" s="1"/>
  <c r="B141" i="22"/>
  <c r="D141" i="22"/>
  <c r="AP141" i="22"/>
  <c r="AU141" i="22"/>
  <c r="AV141" i="22"/>
  <c r="A142" i="22"/>
  <c r="K142" i="22" s="1"/>
  <c r="B142" i="22"/>
  <c r="Y142" i="22"/>
  <c r="AS142" i="22"/>
  <c r="A143" i="22"/>
  <c r="H143" i="22" s="1"/>
  <c r="B143" i="22"/>
  <c r="P143" i="22"/>
  <c r="AH143" i="22"/>
  <c r="AJ143" i="22"/>
  <c r="A144" i="22"/>
  <c r="L144" i="22" s="1"/>
  <c r="B144" i="22"/>
  <c r="C144" i="22"/>
  <c r="P144" i="22"/>
  <c r="Q144" i="22"/>
  <c r="R144" i="22"/>
  <c r="S144" i="22"/>
  <c r="T144" i="22"/>
  <c r="U144" i="22"/>
  <c r="AD144" i="22"/>
  <c r="AG144" i="22"/>
  <c r="AH144" i="22"/>
  <c r="AI144" i="22"/>
  <c r="AJ144" i="22"/>
  <c r="AK144" i="22"/>
  <c r="AL144" i="22"/>
  <c r="AN144" i="22"/>
  <c r="AX144" i="22"/>
  <c r="AY144" i="22"/>
  <c r="A145" i="22"/>
  <c r="B145" i="22"/>
  <c r="F145" i="22" a="1"/>
  <c r="F145" i="22" s="1"/>
  <c r="N145" i="22"/>
  <c r="O145" i="22"/>
  <c r="AK145" i="22"/>
  <c r="AO145" i="22"/>
  <c r="AX145" i="22"/>
  <c r="A146" i="22"/>
  <c r="C146" i="22" s="1"/>
  <c r="B146" i="22"/>
  <c r="AL146" i="22"/>
  <c r="A147" i="22"/>
  <c r="AB147" i="22" s="1"/>
  <c r="B147" i="22"/>
  <c r="F147" i="22" a="1"/>
  <c r="F147" i="22" s="1"/>
  <c r="I147" i="22"/>
  <c r="N147" i="22"/>
  <c r="Q147" i="22"/>
  <c r="R147" i="22"/>
  <c r="T147" i="22"/>
  <c r="W147" i="22"/>
  <c r="Y147" i="22"/>
  <c r="Z147" i="22"/>
  <c r="AJ147" i="22"/>
  <c r="AL147" i="22"/>
  <c r="AM147" i="22"/>
  <c r="AO147" i="22"/>
  <c r="AP147" i="22"/>
  <c r="AR147" i="22"/>
  <c r="AT147" i="22"/>
  <c r="AX147" i="22"/>
  <c r="A148" i="22"/>
  <c r="AC148" i="22" s="1"/>
  <c r="B148" i="22"/>
  <c r="I148" i="22"/>
  <c r="K148" i="22"/>
  <c r="L148" i="22"/>
  <c r="R148" i="22"/>
  <c r="U148" i="22"/>
  <c r="V148" i="22"/>
  <c r="Y148" i="22"/>
  <c r="AA148" i="22"/>
  <c r="AB148" i="22"/>
  <c r="AN148" i="22"/>
  <c r="AP148" i="22"/>
  <c r="AQ148" i="22"/>
  <c r="AS148" i="22"/>
  <c r="AT148" i="22"/>
  <c r="AU148" i="22"/>
  <c r="A149" i="22"/>
  <c r="AB149" i="22" s="1"/>
  <c r="B149" i="22"/>
  <c r="E149" i="22"/>
  <c r="L149" i="22"/>
  <c r="T149" i="22"/>
  <c r="U149" i="22"/>
  <c r="W149" i="22"/>
  <c r="X149" i="22"/>
  <c r="Y149" i="22"/>
  <c r="AA149" i="22"/>
  <c r="AF149" i="22"/>
  <c r="AP149" i="22"/>
  <c r="AR149" i="22"/>
  <c r="AV149" i="22"/>
  <c r="A150" i="22"/>
  <c r="B150" i="17" s="1"/>
  <c r="C150" i="17" s="1"/>
  <c r="B150" i="22"/>
  <c r="C150" i="22"/>
  <c r="D150" i="22"/>
  <c r="F150" i="22" a="1"/>
  <c r="F150" i="22" s="1"/>
  <c r="R150" i="22"/>
  <c r="S150" i="22"/>
  <c r="X150" i="22"/>
  <c r="AF150" i="22"/>
  <c r="AG150" i="22"/>
  <c r="AH150" i="22"/>
  <c r="AL150" i="22"/>
  <c r="AM150" i="22"/>
  <c r="AN150" i="22"/>
  <c r="AV150" i="22"/>
  <c r="AY150" i="22"/>
  <c r="A151" i="22"/>
  <c r="E151" i="22" s="1"/>
  <c r="B151" i="22"/>
  <c r="C151" i="22"/>
  <c r="AB151" i="22"/>
  <c r="AC151" i="22"/>
  <c r="AD151" i="22"/>
  <c r="AE151" i="22"/>
  <c r="AN151" i="22"/>
  <c r="AT151" i="22"/>
  <c r="AW151" i="22"/>
  <c r="AX151" i="22"/>
  <c r="AY151" i="22"/>
  <c r="A152" i="22"/>
  <c r="AB152" i="22" s="1"/>
  <c r="B152" i="22"/>
  <c r="D152" i="22"/>
  <c r="Z152" i="22"/>
  <c r="AA152" i="22"/>
  <c r="AV152" i="22"/>
  <c r="A153" i="22"/>
  <c r="V153" i="22" s="1"/>
  <c r="B153" i="22"/>
  <c r="AV153" i="22"/>
  <c r="A154" i="22"/>
  <c r="B154" i="22"/>
  <c r="F154" i="22" a="1"/>
  <c r="F154" i="22" s="1"/>
  <c r="H154" i="22"/>
  <c r="P154" i="22"/>
  <c r="Q154" i="22"/>
  <c r="R154" i="22"/>
  <c r="S154" i="22"/>
  <c r="T154" i="22"/>
  <c r="U154" i="22"/>
  <c r="V154" i="22"/>
  <c r="AF154" i="22"/>
  <c r="AG154" i="22"/>
  <c r="AH154" i="22"/>
  <c r="AI154" i="22"/>
  <c r="AJ154" i="22"/>
  <c r="AL154" i="22"/>
  <c r="AM154" i="22"/>
  <c r="AN154" i="22"/>
  <c r="AR154" i="22"/>
  <c r="AV154" i="22"/>
  <c r="AW154" i="22"/>
  <c r="AX154" i="22"/>
  <c r="A155" i="22"/>
  <c r="M155" i="22" s="1"/>
  <c r="B155" i="22"/>
  <c r="C155" i="22"/>
  <c r="E155" i="22"/>
  <c r="H155" i="22"/>
  <c r="L155" i="22"/>
  <c r="N155" i="22"/>
  <c r="O155" i="22"/>
  <c r="P155" i="22"/>
  <c r="Q155" i="22"/>
  <c r="R155" i="22"/>
  <c r="S155" i="22"/>
  <c r="T155" i="22"/>
  <c r="Y155" i="22"/>
  <c r="AB155" i="22"/>
  <c r="AC155" i="22"/>
  <c r="AD155" i="22"/>
  <c r="AE155" i="22"/>
  <c r="AF155" i="22"/>
  <c r="AG155" i="22"/>
  <c r="AI155" i="22"/>
  <c r="AJ155" i="22"/>
  <c r="AN155" i="22"/>
  <c r="AO155" i="22"/>
  <c r="AR155" i="22"/>
  <c r="AS155" i="22"/>
  <c r="AT155" i="22"/>
  <c r="AV155" i="22"/>
  <c r="AW155" i="22"/>
  <c r="AX155" i="22"/>
  <c r="AY155" i="22"/>
  <c r="A156" i="22"/>
  <c r="Y156" i="22" s="1"/>
  <c r="B156" i="22"/>
  <c r="H156" i="22"/>
  <c r="I156" i="22"/>
  <c r="J156" i="22"/>
  <c r="K156" i="22"/>
  <c r="L156" i="22"/>
  <c r="U156" i="22"/>
  <c r="X156" i="22"/>
  <c r="Z156" i="22"/>
  <c r="AB156" i="22"/>
  <c r="AC156" i="22"/>
  <c r="AD156" i="22"/>
  <c r="AE156" i="22"/>
  <c r="AF156" i="22"/>
  <c r="AJ156" i="22"/>
  <c r="AR156" i="22"/>
  <c r="AS156" i="22"/>
  <c r="AU156" i="22"/>
  <c r="A157" i="22"/>
  <c r="G157" i="22" s="1"/>
  <c r="B157" i="22"/>
  <c r="D157" i="22"/>
  <c r="E157" i="22"/>
  <c r="F157" i="22" a="1"/>
  <c r="F157" i="22" s="1"/>
  <c r="L157" i="22"/>
  <c r="O157" i="22"/>
  <c r="Q157" i="22"/>
  <c r="U157" i="22"/>
  <c r="V157" i="22"/>
  <c r="W157" i="22"/>
  <c r="X157" i="22"/>
  <c r="Y157" i="22"/>
  <c r="Z157" i="22"/>
  <c r="AJ157" i="22"/>
  <c r="AK157" i="22"/>
  <c r="AM157" i="22"/>
  <c r="AO157" i="22"/>
  <c r="AP157" i="22"/>
  <c r="AQ157" i="22"/>
  <c r="AR157" i="22"/>
  <c r="AU157" i="22"/>
  <c r="AV157" i="22"/>
  <c r="A158" i="22"/>
  <c r="B158" i="22"/>
  <c r="C158" i="22"/>
  <c r="E158" i="22"/>
  <c r="F158" i="22" a="1"/>
  <c r="F158" i="22" s="1"/>
  <c r="G158" i="22"/>
  <c r="H158" i="22"/>
  <c r="K158" i="22"/>
  <c r="L158" i="22"/>
  <c r="M158" i="22"/>
  <c r="O158" i="22"/>
  <c r="P158" i="22"/>
  <c r="Q158" i="22"/>
  <c r="R158" i="22"/>
  <c r="S158" i="22"/>
  <c r="T158" i="22"/>
  <c r="U158" i="22"/>
  <c r="V158" i="22"/>
  <c r="W158" i="22"/>
  <c r="X158" i="22"/>
  <c r="AA158" i="22"/>
  <c r="AB158" i="22"/>
  <c r="AC158" i="22"/>
  <c r="AE158" i="22"/>
  <c r="AF158" i="22"/>
  <c r="AG158" i="22"/>
  <c r="AH158" i="22"/>
  <c r="AI158" i="22"/>
  <c r="AJ158" i="22"/>
  <c r="AK158" i="22"/>
  <c r="AL158" i="22"/>
  <c r="AM158" i="22"/>
  <c r="AN158" i="22"/>
  <c r="AQ158" i="22"/>
  <c r="AR158" i="22"/>
  <c r="AS158" i="22"/>
  <c r="AU158" i="22"/>
  <c r="AV158" i="22"/>
  <c r="AW158" i="22"/>
  <c r="AX158" i="22"/>
  <c r="AY158" i="22"/>
  <c r="A159" i="22"/>
  <c r="E159" i="22" s="1"/>
  <c r="B159" i="22"/>
  <c r="C159" i="22"/>
  <c r="L159" i="22"/>
  <c r="M159" i="22"/>
  <c r="O159" i="22"/>
  <c r="R159" i="22"/>
  <c r="S159" i="22"/>
  <c r="T159" i="22"/>
  <c r="W159" i="22"/>
  <c r="X159" i="22"/>
  <c r="AE159" i="22"/>
  <c r="AF159" i="22"/>
  <c r="AH159" i="22"/>
  <c r="AM159" i="22"/>
  <c r="AN159" i="22"/>
  <c r="AO159" i="22"/>
  <c r="AQ159" i="22"/>
  <c r="AR159" i="22"/>
  <c r="AX159" i="22"/>
  <c r="AY159" i="22"/>
  <c r="A160" i="22"/>
  <c r="W160" i="22" s="1"/>
  <c r="B160" i="22"/>
  <c r="E160" i="22"/>
  <c r="F160" i="22" a="1"/>
  <c r="F160" i="22" s="1"/>
  <c r="G160" i="22"/>
  <c r="H160" i="22"/>
  <c r="I160" i="22"/>
  <c r="J160" i="22"/>
  <c r="K160" i="22"/>
  <c r="O160" i="22"/>
  <c r="P160" i="22"/>
  <c r="S160" i="22"/>
  <c r="T160" i="22"/>
  <c r="U160" i="22"/>
  <c r="X160" i="22"/>
  <c r="Y160" i="22"/>
  <c r="Z160" i="22"/>
  <c r="AA160" i="22"/>
  <c r="AB160" i="22"/>
  <c r="AC160" i="22"/>
  <c r="AD160" i="22"/>
  <c r="AJ160" i="22"/>
  <c r="AK160" i="22"/>
  <c r="AM160" i="22"/>
  <c r="AN160" i="22"/>
  <c r="AO160" i="22"/>
  <c r="AQ160" i="22"/>
  <c r="AR160" i="22"/>
  <c r="AS160" i="22"/>
  <c r="AT160" i="22"/>
  <c r="AU160" i="22"/>
  <c r="AV160" i="22"/>
  <c r="AY160" i="22"/>
  <c r="A161" i="22"/>
  <c r="B161" i="22"/>
  <c r="E161" i="22"/>
  <c r="F161" i="22" a="1"/>
  <c r="F161" i="22" s="1"/>
  <c r="G161" i="22"/>
  <c r="H161" i="22"/>
  <c r="I161" i="22"/>
  <c r="J161" i="22"/>
  <c r="K161" i="22"/>
  <c r="L161" i="22"/>
  <c r="O161" i="22"/>
  <c r="P161" i="22"/>
  <c r="Q161" i="22"/>
  <c r="S161" i="22"/>
  <c r="T161" i="22"/>
  <c r="U161" i="22"/>
  <c r="V161" i="22"/>
  <c r="W161" i="22"/>
  <c r="X161" i="22"/>
  <c r="Y161" i="22"/>
  <c r="Z161" i="22"/>
  <c r="AA161" i="22"/>
  <c r="AB161" i="22"/>
  <c r="AE161" i="22"/>
  <c r="AF161" i="22"/>
  <c r="AG161" i="22"/>
  <c r="AI161" i="22"/>
  <c r="AJ161" i="22"/>
  <c r="AK161" i="22"/>
  <c r="AL161" i="22"/>
  <c r="AM161" i="22"/>
  <c r="AN161" i="22"/>
  <c r="AO161" i="22"/>
  <c r="AP161" i="22"/>
  <c r="AQ161" i="22"/>
  <c r="AR161" i="22"/>
  <c r="AU161" i="22"/>
  <c r="AV161" i="22"/>
  <c r="AW161" i="22"/>
  <c r="AY161" i="22"/>
  <c r="A162" i="22"/>
  <c r="T162" i="22" s="1"/>
  <c r="B162" i="22"/>
  <c r="E162" i="22"/>
  <c r="S162" i="22"/>
  <c r="V162" i="22"/>
  <c r="W162" i="22"/>
  <c r="AL162" i="22"/>
  <c r="AQ162" i="22"/>
  <c r="AR162" i="22"/>
  <c r="A163" i="22"/>
  <c r="T163" i="22" s="1"/>
  <c r="B163" i="22"/>
  <c r="G163" i="22"/>
  <c r="I163" i="22"/>
  <c r="K163" i="22"/>
  <c r="L163" i="22"/>
  <c r="R163" i="22"/>
  <c r="S163" i="22"/>
  <c r="AA163" i="22"/>
  <c r="AC163" i="22"/>
  <c r="AD163" i="22"/>
  <c r="AE163" i="22"/>
  <c r="AM163" i="22"/>
  <c r="AN163" i="22"/>
  <c r="AT163" i="22"/>
  <c r="AV163" i="22"/>
  <c r="AW163" i="22"/>
  <c r="AX163" i="22"/>
  <c r="A164" i="22"/>
  <c r="B164" i="22"/>
  <c r="E164" i="22"/>
  <c r="F164" i="22" a="1"/>
  <c r="F164" i="22" s="1"/>
  <c r="G164" i="22"/>
  <c r="H164" i="22"/>
  <c r="I164" i="22"/>
  <c r="J164" i="22"/>
  <c r="K164" i="22"/>
  <c r="L164" i="22"/>
  <c r="M164" i="22"/>
  <c r="N164" i="22"/>
  <c r="O164" i="22"/>
  <c r="P164" i="22"/>
  <c r="S164" i="22"/>
  <c r="T164" i="22"/>
  <c r="U164" i="22"/>
  <c r="W164" i="22"/>
  <c r="X164" i="22"/>
  <c r="Y164" i="22"/>
  <c r="Z164" i="22"/>
  <c r="AA164" i="22"/>
  <c r="AB164" i="22"/>
  <c r="AC164" i="22"/>
  <c r="AD164" i="22"/>
  <c r="AE164" i="22"/>
  <c r="AF164" i="22"/>
  <c r="AI164" i="22"/>
  <c r="AJ164" i="22"/>
  <c r="AK164" i="22"/>
  <c r="AM164" i="22"/>
  <c r="AN164" i="22"/>
  <c r="AO164" i="22"/>
  <c r="AP164" i="22"/>
  <c r="AQ164" i="22"/>
  <c r="AR164" i="22"/>
  <c r="AS164" i="22"/>
  <c r="AT164" i="22"/>
  <c r="AU164" i="22"/>
  <c r="AV164" i="22"/>
  <c r="AY164" i="22"/>
  <c r="A165" i="22"/>
  <c r="S165" i="22" s="1"/>
  <c r="B165" i="22"/>
  <c r="E165" i="22"/>
  <c r="F165" i="22" a="1"/>
  <c r="F165" i="22" s="1"/>
  <c r="R165" i="22"/>
  <c r="U165" i="22"/>
  <c r="V165" i="22"/>
  <c r="AH165" i="22"/>
  <c r="AK165" i="22"/>
  <c r="AL165" i="22"/>
  <c r="AX165" i="22"/>
  <c r="A166" i="22"/>
  <c r="E166" i="22" s="1"/>
  <c r="B166" i="22"/>
  <c r="C166" i="22"/>
  <c r="D166" i="22"/>
  <c r="N166" i="22"/>
  <c r="P166" i="22"/>
  <c r="Q166" i="22"/>
  <c r="R166" i="22"/>
  <c r="X166" i="22"/>
  <c r="AD166" i="22"/>
  <c r="AF166" i="22"/>
  <c r="AG166" i="22"/>
  <c r="AH166" i="22"/>
  <c r="AN166" i="22"/>
  <c r="AT166" i="22"/>
  <c r="AV166" i="22"/>
  <c r="AW166" i="22"/>
  <c r="AX166" i="22"/>
  <c r="A167" i="22"/>
  <c r="B167" i="22"/>
  <c r="C167" i="22"/>
  <c r="E167" i="22"/>
  <c r="F167" i="22" a="1"/>
  <c r="F167" i="22" s="1"/>
  <c r="G167" i="22"/>
  <c r="H167" i="22"/>
  <c r="I167" i="22"/>
  <c r="J167" i="22"/>
  <c r="K167" i="22"/>
  <c r="L167" i="22"/>
  <c r="M167" i="22"/>
  <c r="N167" i="22"/>
  <c r="O167" i="22"/>
  <c r="P167" i="22"/>
  <c r="Q167" i="22"/>
  <c r="R167" i="22"/>
  <c r="S167" i="22"/>
  <c r="T167" i="22"/>
  <c r="U167" i="22"/>
  <c r="V167" i="22"/>
  <c r="W167" i="22"/>
  <c r="X167" i="22"/>
  <c r="Y167" i="22"/>
  <c r="Z167" i="22"/>
  <c r="AA167" i="22"/>
  <c r="AB167" i="22"/>
  <c r="AC167" i="22"/>
  <c r="AD167" i="22"/>
  <c r="AE167" i="22"/>
  <c r="AF167" i="22"/>
  <c r="AG167" i="22"/>
  <c r="AH167" i="22"/>
  <c r="AI167" i="22"/>
  <c r="AJ167" i="22"/>
  <c r="AK167" i="22"/>
  <c r="AL167" i="22"/>
  <c r="AM167" i="22"/>
  <c r="AN167" i="22"/>
  <c r="AO167" i="22"/>
  <c r="AP167" i="22"/>
  <c r="AQ167" i="22"/>
  <c r="AR167" i="22"/>
  <c r="AS167" i="22"/>
  <c r="AT167" i="22"/>
  <c r="AU167" i="22"/>
  <c r="AV167" i="22"/>
  <c r="AW167" i="22"/>
  <c r="AX167" i="22"/>
  <c r="AY167" i="22"/>
  <c r="A168" i="22"/>
  <c r="L168" i="22" s="1"/>
  <c r="B168" i="22"/>
  <c r="D168" i="22"/>
  <c r="H168" i="22"/>
  <c r="I168" i="22"/>
  <c r="J168" i="22"/>
  <c r="P168" i="22"/>
  <c r="V168" i="22"/>
  <c r="X168" i="22"/>
  <c r="Y168" i="22"/>
  <c r="Z168" i="22"/>
  <c r="AF168" i="22"/>
  <c r="AL168" i="22"/>
  <c r="AN168" i="22"/>
  <c r="AO168" i="22"/>
  <c r="AP168" i="22"/>
  <c r="AV168" i="22"/>
  <c r="A169" i="22"/>
  <c r="H169" i="22" s="1"/>
  <c r="B169" i="22"/>
  <c r="C169" i="22"/>
  <c r="D169" i="22"/>
  <c r="E169" i="22"/>
  <c r="F169" i="22" a="1"/>
  <c r="F169" i="22" s="1"/>
  <c r="G169" i="22"/>
  <c r="I169" i="22"/>
  <c r="J169" i="22"/>
  <c r="K169" i="22"/>
  <c r="L169" i="22"/>
  <c r="M169" i="22"/>
  <c r="N169" i="22"/>
  <c r="O169" i="22"/>
  <c r="P169" i="22"/>
  <c r="Q169" i="22"/>
  <c r="R169" i="22"/>
  <c r="S169" i="22"/>
  <c r="T169" i="22"/>
  <c r="U169" i="22"/>
  <c r="V169" i="22"/>
  <c r="W169" i="22"/>
  <c r="Y169" i="22"/>
  <c r="Z169" i="22"/>
  <c r="AA169" i="22"/>
  <c r="AB169" i="22"/>
  <c r="AC169" i="22"/>
  <c r="AD169" i="22"/>
  <c r="AE169" i="22"/>
  <c r="AF169" i="22"/>
  <c r="AG169" i="22"/>
  <c r="AH169" i="22"/>
  <c r="AI169" i="22"/>
  <c r="AJ169" i="22"/>
  <c r="AK169" i="22"/>
  <c r="AL169" i="22"/>
  <c r="AM169" i="22"/>
  <c r="AO169" i="22"/>
  <c r="AP169" i="22"/>
  <c r="AQ169" i="22"/>
  <c r="AR169" i="22"/>
  <c r="AS169" i="22"/>
  <c r="AT169" i="22"/>
  <c r="AU169" i="22"/>
  <c r="AV169" i="22"/>
  <c r="AW169" i="22"/>
  <c r="AX169" i="22"/>
  <c r="AY169" i="22"/>
  <c r="A170" i="22"/>
  <c r="E170" i="22" s="1"/>
  <c r="B170" i="22"/>
  <c r="C170" i="22"/>
  <c r="D170" i="22"/>
  <c r="N170" i="22"/>
  <c r="P170" i="22"/>
  <c r="Q170" i="22"/>
  <c r="R170" i="22"/>
  <c r="AD170" i="22"/>
  <c r="AF170" i="22"/>
  <c r="AG170" i="22"/>
  <c r="AH170" i="22"/>
  <c r="AT170" i="22"/>
  <c r="AV170" i="22"/>
  <c r="AW170" i="22"/>
  <c r="AX170" i="22"/>
  <c r="A171" i="22"/>
  <c r="B171" i="22"/>
  <c r="C171" i="22"/>
  <c r="D171" i="22"/>
  <c r="E171" i="22"/>
  <c r="F171" i="22" a="1"/>
  <c r="F171" i="22" s="1"/>
  <c r="G171" i="22"/>
  <c r="H171" i="22"/>
  <c r="I171" i="22"/>
  <c r="J171" i="22"/>
  <c r="K171" i="22"/>
  <c r="L171" i="22"/>
  <c r="M171" i="22"/>
  <c r="N171" i="22"/>
  <c r="O171" i="22"/>
  <c r="P171" i="22"/>
  <c r="Q171" i="22"/>
  <c r="R171" i="22"/>
  <c r="S171" i="22"/>
  <c r="T171" i="22"/>
  <c r="U171" i="22"/>
  <c r="V171" i="22"/>
  <c r="W171" i="22"/>
  <c r="X171" i="22"/>
  <c r="Y171" i="22"/>
  <c r="Z171" i="22"/>
  <c r="AA171" i="22"/>
  <c r="AB171" i="22"/>
  <c r="AC171" i="22"/>
  <c r="AD171" i="22"/>
  <c r="AE171" i="22"/>
  <c r="AF171" i="22"/>
  <c r="AG171" i="22"/>
  <c r="AH171" i="22"/>
  <c r="AI171" i="22"/>
  <c r="AJ171" i="22"/>
  <c r="AK171" i="22"/>
  <c r="AL171" i="22"/>
  <c r="AM171" i="22"/>
  <c r="AN171" i="22"/>
  <c r="AO171" i="22"/>
  <c r="AP171" i="22"/>
  <c r="AQ171" i="22"/>
  <c r="AR171" i="22"/>
  <c r="AS171" i="22"/>
  <c r="AT171" i="22"/>
  <c r="AU171" i="22"/>
  <c r="AV171" i="22"/>
  <c r="AW171" i="22"/>
  <c r="AX171" i="22"/>
  <c r="AY171" i="22"/>
  <c r="A172" i="22"/>
  <c r="L172" i="22" s="1"/>
  <c r="B172" i="22"/>
  <c r="H172" i="22"/>
  <c r="I172" i="22"/>
  <c r="J172" i="22"/>
  <c r="P172" i="22"/>
  <c r="V172" i="22"/>
  <c r="X172" i="22"/>
  <c r="Y172" i="22"/>
  <c r="Z172" i="22"/>
  <c r="AF172" i="22"/>
  <c r="AL172" i="22"/>
  <c r="AN172" i="22"/>
  <c r="AO172" i="22"/>
  <c r="AP172" i="22"/>
  <c r="AV172" i="22"/>
  <c r="AW172" i="22"/>
  <c r="A173" i="22"/>
  <c r="H173" i="22" s="1"/>
  <c r="B173" i="22"/>
  <c r="C173" i="22"/>
  <c r="E173" i="22"/>
  <c r="F173" i="22" a="1"/>
  <c r="F173" i="22" s="1"/>
  <c r="G173" i="22"/>
  <c r="I173" i="22"/>
  <c r="J173" i="22"/>
  <c r="K173" i="22"/>
  <c r="L173" i="22"/>
  <c r="M173" i="22"/>
  <c r="N173" i="22"/>
  <c r="O173" i="22"/>
  <c r="P173" i="22"/>
  <c r="Q173" i="22"/>
  <c r="R173" i="22"/>
  <c r="S173" i="22"/>
  <c r="T173" i="22"/>
  <c r="U173" i="22"/>
  <c r="V173" i="22"/>
  <c r="W173" i="22"/>
  <c r="Y173" i="22"/>
  <c r="Z173" i="22"/>
  <c r="AA173" i="22"/>
  <c r="AB173" i="22"/>
  <c r="AC173" i="22"/>
  <c r="AD173" i="22"/>
  <c r="AE173" i="22"/>
  <c r="AF173" i="22"/>
  <c r="AG173" i="22"/>
  <c r="AH173" i="22"/>
  <c r="AI173" i="22"/>
  <c r="AJ173" i="22"/>
  <c r="AK173" i="22"/>
  <c r="AL173" i="22"/>
  <c r="AM173" i="22"/>
  <c r="AO173" i="22"/>
  <c r="AP173" i="22"/>
  <c r="AQ173" i="22"/>
  <c r="AR173" i="22"/>
  <c r="AS173" i="22"/>
  <c r="AT173" i="22"/>
  <c r="AU173" i="22"/>
  <c r="AV173" i="22"/>
  <c r="AW173" i="22"/>
  <c r="AX173" i="22"/>
  <c r="AY173" i="22"/>
  <c r="A174" i="22"/>
  <c r="E174" i="22" s="1"/>
  <c r="B174" i="22"/>
  <c r="C174" i="22"/>
  <c r="N174" i="22"/>
  <c r="P174" i="22"/>
  <c r="Q174" i="22"/>
  <c r="R174" i="22"/>
  <c r="AD174" i="22"/>
  <c r="AF174" i="22"/>
  <c r="AG174" i="22"/>
  <c r="AH174" i="22"/>
  <c r="AT174" i="22"/>
  <c r="AV174" i="22"/>
  <c r="AW174" i="22"/>
  <c r="AX174" i="22"/>
  <c r="A175" i="22"/>
  <c r="B175" i="22"/>
  <c r="C175" i="22"/>
  <c r="E175" i="22"/>
  <c r="F175" i="22" a="1"/>
  <c r="F175" i="22" s="1"/>
  <c r="G175" i="22"/>
  <c r="H175" i="22"/>
  <c r="I175" i="22"/>
  <c r="J175" i="22"/>
  <c r="K175" i="22"/>
  <c r="L175" i="22"/>
  <c r="M175" i="22"/>
  <c r="N175" i="22"/>
  <c r="O175" i="22"/>
  <c r="P175" i="22"/>
  <c r="Q175" i="22"/>
  <c r="R175" i="22"/>
  <c r="S175" i="22"/>
  <c r="T175" i="22"/>
  <c r="U175" i="22"/>
  <c r="V175" i="22"/>
  <c r="W175" i="22"/>
  <c r="X175" i="22"/>
  <c r="Y175" i="22"/>
  <c r="Z175" i="22"/>
  <c r="AA175" i="22"/>
  <c r="AB175" i="22"/>
  <c r="AC175" i="22"/>
  <c r="AD175" i="22"/>
  <c r="AE175" i="22"/>
  <c r="AF175" i="22"/>
  <c r="AG175" i="22"/>
  <c r="AH175" i="22"/>
  <c r="AI175" i="22"/>
  <c r="AJ175" i="22"/>
  <c r="AK175" i="22"/>
  <c r="AL175" i="22"/>
  <c r="AM175" i="22"/>
  <c r="AN175" i="22"/>
  <c r="AO175" i="22"/>
  <c r="AP175" i="22"/>
  <c r="AQ175" i="22"/>
  <c r="AR175" i="22"/>
  <c r="AS175" i="22"/>
  <c r="AT175" i="22"/>
  <c r="AU175" i="22"/>
  <c r="AV175" i="22"/>
  <c r="AW175" i="22"/>
  <c r="AX175" i="22"/>
  <c r="AY175" i="22"/>
  <c r="A176" i="22"/>
  <c r="L176" i="22" s="1"/>
  <c r="B176" i="22"/>
  <c r="H176" i="22"/>
  <c r="I176" i="22"/>
  <c r="J176" i="22"/>
  <c r="P176" i="22"/>
  <c r="V176" i="22"/>
  <c r="X176" i="22"/>
  <c r="Y176" i="22"/>
  <c r="Z176" i="22"/>
  <c r="AF176" i="22"/>
  <c r="AG176" i="22"/>
  <c r="AL176" i="22"/>
  <c r="AN176" i="22"/>
  <c r="AO176" i="22"/>
  <c r="AP176" i="22"/>
  <c r="AV176" i="22"/>
  <c r="AW176" i="22"/>
  <c r="A177" i="22"/>
  <c r="H177" i="22" s="1"/>
  <c r="B177" i="22"/>
  <c r="C177" i="22"/>
  <c r="E177" i="22"/>
  <c r="F177" i="22" a="1"/>
  <c r="F177" i="22" s="1"/>
  <c r="G177" i="22"/>
  <c r="I177" i="22"/>
  <c r="J177" i="22"/>
  <c r="K177" i="22"/>
  <c r="L177" i="22"/>
  <c r="M177" i="22"/>
  <c r="N177" i="22"/>
  <c r="O177" i="22"/>
  <c r="P177" i="22"/>
  <c r="Q177" i="22"/>
  <c r="R177" i="22"/>
  <c r="S177" i="22"/>
  <c r="T177" i="22"/>
  <c r="U177" i="22"/>
  <c r="V177" i="22"/>
  <c r="W177" i="22"/>
  <c r="Y177" i="22"/>
  <c r="Z177" i="22"/>
  <c r="AA177" i="22"/>
  <c r="AB177" i="22"/>
  <c r="AC177" i="22"/>
  <c r="AD177" i="22"/>
  <c r="AE177" i="22"/>
  <c r="AF177" i="22"/>
  <c r="AG177" i="22"/>
  <c r="AH177" i="22"/>
  <c r="AI177" i="22"/>
  <c r="AJ177" i="22"/>
  <c r="AK177" i="22"/>
  <c r="AL177" i="22"/>
  <c r="AM177" i="22"/>
  <c r="AO177" i="22"/>
  <c r="AP177" i="22"/>
  <c r="AQ177" i="22"/>
  <c r="AR177" i="22"/>
  <c r="AS177" i="22"/>
  <c r="AT177" i="22"/>
  <c r="AU177" i="22"/>
  <c r="AV177" i="22"/>
  <c r="AW177" i="22"/>
  <c r="AX177" i="22"/>
  <c r="AY177" i="22"/>
  <c r="A178" i="22"/>
  <c r="E178" i="22" s="1"/>
  <c r="B178" i="22"/>
  <c r="C178" i="22"/>
  <c r="P178" i="22"/>
  <c r="Q178" i="22"/>
  <c r="R178" i="22"/>
  <c r="AD178" i="22"/>
  <c r="AF178" i="22"/>
  <c r="AG178" i="22"/>
  <c r="AH178" i="22"/>
  <c r="AT178" i="22"/>
  <c r="AV178" i="22"/>
  <c r="AW178" i="22"/>
  <c r="AX178" i="22"/>
  <c r="A179" i="22"/>
  <c r="B179" i="22"/>
  <c r="C179" i="22"/>
  <c r="E179" i="22"/>
  <c r="F179" i="22" a="1"/>
  <c r="F179" i="22" s="1"/>
  <c r="G179" i="22"/>
  <c r="H179" i="22"/>
  <c r="I179" i="22"/>
  <c r="J179" i="22"/>
  <c r="K179" i="22"/>
  <c r="L179" i="22"/>
  <c r="M179" i="22"/>
  <c r="N179" i="22"/>
  <c r="O179" i="22"/>
  <c r="P179" i="22"/>
  <c r="Q179" i="22"/>
  <c r="R179" i="22"/>
  <c r="S179" i="22"/>
  <c r="T179" i="22"/>
  <c r="U179" i="22"/>
  <c r="V179" i="22"/>
  <c r="W179" i="22"/>
  <c r="X179" i="22"/>
  <c r="Y179" i="22"/>
  <c r="Z179" i="22"/>
  <c r="AA179" i="22"/>
  <c r="AB179" i="22"/>
  <c r="AC179" i="22"/>
  <c r="AD179" i="22"/>
  <c r="AE179" i="22"/>
  <c r="AF179" i="22"/>
  <c r="AG179" i="22"/>
  <c r="AH179" i="22"/>
  <c r="AI179" i="22"/>
  <c r="AJ179" i="22"/>
  <c r="AK179" i="22"/>
  <c r="AL179" i="22"/>
  <c r="AM179" i="22"/>
  <c r="AN179" i="22"/>
  <c r="AO179" i="22"/>
  <c r="AP179" i="22"/>
  <c r="AQ179" i="22"/>
  <c r="AR179" i="22"/>
  <c r="AS179" i="22"/>
  <c r="AT179" i="22"/>
  <c r="AU179" i="22"/>
  <c r="AV179" i="22"/>
  <c r="AW179" i="22"/>
  <c r="AX179" i="22"/>
  <c r="AY179" i="22"/>
  <c r="A180" i="22"/>
  <c r="L180" i="22" s="1"/>
  <c r="B180" i="22"/>
  <c r="H180" i="22"/>
  <c r="I180" i="22"/>
  <c r="J180" i="22"/>
  <c r="P180" i="22"/>
  <c r="Q180" i="22"/>
  <c r="V180" i="22"/>
  <c r="X180" i="22"/>
  <c r="Y180" i="22"/>
  <c r="Z180" i="22"/>
  <c r="AF180" i="22"/>
  <c r="AG180" i="22"/>
  <c r="AL180" i="22"/>
  <c r="AN180" i="22"/>
  <c r="AO180" i="22"/>
  <c r="AP180" i="22"/>
  <c r="AV180" i="22"/>
  <c r="AW180" i="22"/>
  <c r="A181" i="22"/>
  <c r="H181" i="22" s="1"/>
  <c r="B181" i="22"/>
  <c r="C181" i="22"/>
  <c r="E181" i="22"/>
  <c r="F181" i="22" a="1"/>
  <c r="F181" i="22" s="1"/>
  <c r="G181" i="22"/>
  <c r="I181" i="22"/>
  <c r="J181" i="22"/>
  <c r="K181" i="22"/>
  <c r="L181" i="22"/>
  <c r="M181" i="22"/>
  <c r="N181" i="22"/>
  <c r="O181" i="22"/>
  <c r="P181" i="22"/>
  <c r="Q181" i="22"/>
  <c r="R181" i="22"/>
  <c r="S181" i="22"/>
  <c r="T181" i="22"/>
  <c r="U181" i="22"/>
  <c r="V181" i="22"/>
  <c r="W181" i="22"/>
  <c r="Y181" i="22"/>
  <c r="Z181" i="22"/>
  <c r="AA181" i="22"/>
  <c r="AB181" i="22"/>
  <c r="AC181" i="22"/>
  <c r="AD181" i="22"/>
  <c r="AE181" i="22"/>
  <c r="AF181" i="22"/>
  <c r="AG181" i="22"/>
  <c r="AH181" i="22"/>
  <c r="AI181" i="22"/>
  <c r="AJ181" i="22"/>
  <c r="AK181" i="22"/>
  <c r="AL181" i="22"/>
  <c r="AM181" i="22"/>
  <c r="AO181" i="22"/>
  <c r="AP181" i="22"/>
  <c r="AQ181" i="22"/>
  <c r="AR181" i="22"/>
  <c r="AS181" i="22"/>
  <c r="AT181" i="22"/>
  <c r="AU181" i="22"/>
  <c r="AV181" i="22"/>
  <c r="AW181" i="22"/>
  <c r="AX181" i="22"/>
  <c r="AY181" i="22"/>
  <c r="A182" i="22"/>
  <c r="E182" i="22" s="1"/>
  <c r="B182" i="22"/>
  <c r="C182" i="22"/>
  <c r="P182" i="22"/>
  <c r="Q182" i="22"/>
  <c r="R182" i="22"/>
  <c r="AF182" i="22"/>
  <c r="AG182" i="22"/>
  <c r="AH182" i="22"/>
  <c r="AV182" i="22"/>
  <c r="AW182" i="22"/>
  <c r="AX182" i="22"/>
  <c r="A183" i="22"/>
  <c r="B183" i="22"/>
  <c r="C183" i="22"/>
  <c r="E183" i="22"/>
  <c r="F183" i="22" a="1"/>
  <c r="F183" i="22" s="1"/>
  <c r="G183" i="22"/>
  <c r="H183" i="22"/>
  <c r="I183" i="22"/>
  <c r="J183" i="22"/>
  <c r="K183" i="22"/>
  <c r="L183" i="22"/>
  <c r="M183" i="22"/>
  <c r="N183" i="22"/>
  <c r="O183" i="22"/>
  <c r="P183" i="22"/>
  <c r="Q183" i="22"/>
  <c r="R183" i="22"/>
  <c r="S183" i="22"/>
  <c r="T183" i="22"/>
  <c r="U183" i="22"/>
  <c r="V183" i="22"/>
  <c r="W183" i="22"/>
  <c r="X183" i="22"/>
  <c r="Y183" i="22"/>
  <c r="Z183" i="22"/>
  <c r="AA183" i="22"/>
  <c r="AB183" i="22"/>
  <c r="AC183" i="22"/>
  <c r="AD183" i="22"/>
  <c r="AE183" i="22"/>
  <c r="AF183" i="22"/>
  <c r="AG183" i="22"/>
  <c r="AH183" i="22"/>
  <c r="AI183" i="22"/>
  <c r="AJ183" i="22"/>
  <c r="AK183" i="22"/>
  <c r="AL183" i="22"/>
  <c r="AM183" i="22"/>
  <c r="AN183" i="22"/>
  <c r="AO183" i="22"/>
  <c r="AP183" i="22"/>
  <c r="AQ183" i="22"/>
  <c r="AR183" i="22"/>
  <c r="AS183" i="22"/>
  <c r="AT183" i="22"/>
  <c r="AU183" i="22"/>
  <c r="AV183" i="22"/>
  <c r="AW183" i="22"/>
  <c r="AX183" i="22"/>
  <c r="AY183" i="22"/>
  <c r="A184" i="22"/>
  <c r="L184" i="22" s="1"/>
  <c r="B184" i="22"/>
  <c r="H184" i="22"/>
  <c r="I184" i="22"/>
  <c r="J184" i="22"/>
  <c r="P184" i="22"/>
  <c r="Q184" i="22"/>
  <c r="V184" i="22"/>
  <c r="X184" i="22"/>
  <c r="Y184" i="22"/>
  <c r="Z184" i="22"/>
  <c r="AF184" i="22"/>
  <c r="AG184" i="22"/>
  <c r="AL184" i="22"/>
  <c r="AN184" i="22"/>
  <c r="AO184" i="22"/>
  <c r="AP184" i="22"/>
  <c r="AV184" i="22"/>
  <c r="AW184" i="22"/>
  <c r="A185" i="22"/>
  <c r="H185" i="22" s="1"/>
  <c r="B185" i="22"/>
  <c r="C185" i="22"/>
  <c r="E185" i="22"/>
  <c r="F185" i="22" a="1"/>
  <c r="F185" i="22" s="1"/>
  <c r="G185" i="22"/>
  <c r="I185" i="22"/>
  <c r="J185" i="22"/>
  <c r="K185" i="22"/>
  <c r="L185" i="22"/>
  <c r="M185" i="22"/>
  <c r="N185" i="22"/>
  <c r="O185" i="22"/>
  <c r="P185" i="22"/>
  <c r="Q185" i="22"/>
  <c r="R185" i="22"/>
  <c r="S185" i="22"/>
  <c r="T185" i="22"/>
  <c r="U185" i="22"/>
  <c r="V185" i="22"/>
  <c r="W185" i="22"/>
  <c r="Y185" i="22"/>
  <c r="Z185" i="22"/>
  <c r="AA185" i="22"/>
  <c r="AB185" i="22"/>
  <c r="AC185" i="22"/>
  <c r="AD185" i="22"/>
  <c r="AE185" i="22"/>
  <c r="AF185" i="22"/>
  <c r="AG185" i="22"/>
  <c r="AH185" i="22"/>
  <c r="AI185" i="22"/>
  <c r="AJ185" i="22"/>
  <c r="AK185" i="22"/>
  <c r="AL185" i="22"/>
  <c r="AM185" i="22"/>
  <c r="AO185" i="22"/>
  <c r="AP185" i="22"/>
  <c r="AQ185" i="22"/>
  <c r="AR185" i="22"/>
  <c r="AS185" i="22"/>
  <c r="AT185" i="22"/>
  <c r="AU185" i="22"/>
  <c r="AV185" i="22"/>
  <c r="AW185" i="22"/>
  <c r="AX185" i="22"/>
  <c r="AY185" i="22"/>
  <c r="A186" i="22"/>
  <c r="E186" i="22" s="1"/>
  <c r="B186" i="22"/>
  <c r="C186" i="22"/>
  <c r="P186" i="22"/>
  <c r="Q186" i="22"/>
  <c r="R186" i="22"/>
  <c r="AF186" i="22"/>
  <c r="AG186" i="22"/>
  <c r="AH186" i="22"/>
  <c r="AV186" i="22"/>
  <c r="AW186" i="22"/>
  <c r="AX186" i="22"/>
  <c r="A187" i="22"/>
  <c r="B187" i="22"/>
  <c r="C187" i="22"/>
  <c r="E187" i="22"/>
  <c r="F187" i="22" a="1"/>
  <c r="F187" i="22" s="1"/>
  <c r="G187" i="22"/>
  <c r="H187" i="22"/>
  <c r="I187" i="22"/>
  <c r="J187" i="22"/>
  <c r="K187" i="22"/>
  <c r="L187" i="22"/>
  <c r="M187" i="22"/>
  <c r="N187" i="22"/>
  <c r="O187" i="22"/>
  <c r="P187" i="22"/>
  <c r="Q187" i="22"/>
  <c r="R187" i="22"/>
  <c r="S187" i="22"/>
  <c r="T187" i="22"/>
  <c r="U187" i="22"/>
  <c r="V187" i="22"/>
  <c r="W187" i="22"/>
  <c r="X187" i="22"/>
  <c r="Y187" i="22"/>
  <c r="Z187" i="22"/>
  <c r="AA187" i="22"/>
  <c r="AB187" i="22"/>
  <c r="AC187" i="22"/>
  <c r="AD187" i="22"/>
  <c r="AE187" i="22"/>
  <c r="AF187" i="22"/>
  <c r="AG187" i="22"/>
  <c r="AH187" i="22"/>
  <c r="AI187" i="22"/>
  <c r="AJ187" i="22"/>
  <c r="AK187" i="22"/>
  <c r="AL187" i="22"/>
  <c r="AM187" i="22"/>
  <c r="AN187" i="22"/>
  <c r="AO187" i="22"/>
  <c r="AP187" i="22"/>
  <c r="AQ187" i="22"/>
  <c r="AR187" i="22"/>
  <c r="AS187" i="22"/>
  <c r="AT187" i="22"/>
  <c r="AU187" i="22"/>
  <c r="AV187" i="22"/>
  <c r="AW187" i="22"/>
  <c r="AX187" i="22"/>
  <c r="AY187" i="22"/>
  <c r="A188" i="22"/>
  <c r="L188" i="22" s="1"/>
  <c r="B188" i="22"/>
  <c r="H188" i="22"/>
  <c r="I188" i="22"/>
  <c r="J188" i="22"/>
  <c r="P188" i="22"/>
  <c r="Q188" i="22"/>
  <c r="V188" i="22"/>
  <c r="X188" i="22"/>
  <c r="Y188" i="22"/>
  <c r="Z188" i="22"/>
  <c r="AF188" i="22"/>
  <c r="AG188" i="22"/>
  <c r="AL188" i="22"/>
  <c r="AN188" i="22"/>
  <c r="AO188" i="22"/>
  <c r="AP188" i="22"/>
  <c r="AV188" i="22"/>
  <c r="AW188" i="22"/>
  <c r="A189" i="22"/>
  <c r="H189" i="22" s="1"/>
  <c r="B189" i="22"/>
  <c r="C189" i="22"/>
  <c r="E189" i="22"/>
  <c r="F189" i="22" a="1"/>
  <c r="F189" i="22" s="1"/>
  <c r="G189" i="22"/>
  <c r="I189" i="22"/>
  <c r="J189" i="22"/>
  <c r="K189" i="22"/>
  <c r="L189" i="22"/>
  <c r="M189" i="22"/>
  <c r="N189" i="22"/>
  <c r="O189" i="22"/>
  <c r="P189" i="22"/>
  <c r="Q189" i="22"/>
  <c r="R189" i="22"/>
  <c r="S189" i="22"/>
  <c r="T189" i="22"/>
  <c r="U189" i="22"/>
  <c r="V189" i="22"/>
  <c r="W189" i="22"/>
  <c r="Y189" i="22"/>
  <c r="Z189" i="22"/>
  <c r="AA189" i="22"/>
  <c r="AB189" i="22"/>
  <c r="AC189" i="22"/>
  <c r="AD189" i="22"/>
  <c r="AE189" i="22"/>
  <c r="AF189" i="22"/>
  <c r="AG189" i="22"/>
  <c r="AH189" i="22"/>
  <c r="AI189" i="22"/>
  <c r="AJ189" i="22"/>
  <c r="AK189" i="22"/>
  <c r="AL189" i="22"/>
  <c r="AM189" i="22"/>
  <c r="AO189" i="22"/>
  <c r="AP189" i="22"/>
  <c r="AQ189" i="22"/>
  <c r="AR189" i="22"/>
  <c r="AS189" i="22"/>
  <c r="AT189" i="22"/>
  <c r="AU189" i="22"/>
  <c r="AV189" i="22"/>
  <c r="AW189" i="22"/>
  <c r="AX189" i="22"/>
  <c r="AY189" i="22"/>
  <c r="A190" i="22"/>
  <c r="E190" i="22" s="1"/>
  <c r="B190" i="22"/>
  <c r="C190" i="22"/>
  <c r="P190" i="22"/>
  <c r="Q190" i="22"/>
  <c r="R190" i="22"/>
  <c r="AF190" i="22"/>
  <c r="AG190" i="22"/>
  <c r="AH190" i="22"/>
  <c r="AV190" i="22"/>
  <c r="AW190" i="22"/>
  <c r="AX190" i="22"/>
  <c r="A191" i="22"/>
  <c r="B191" i="22"/>
  <c r="C191" i="22"/>
  <c r="E191" i="22"/>
  <c r="F191" i="22" a="1"/>
  <c r="F191" i="22" s="1"/>
  <c r="G191" i="22"/>
  <c r="H191" i="22"/>
  <c r="I191" i="22"/>
  <c r="J191" i="22"/>
  <c r="K191" i="22"/>
  <c r="L191" i="22"/>
  <c r="M191" i="22"/>
  <c r="N191" i="22"/>
  <c r="O191" i="22"/>
  <c r="P191" i="22"/>
  <c r="Q191" i="22"/>
  <c r="R191" i="22"/>
  <c r="S191" i="22"/>
  <c r="T191" i="22"/>
  <c r="U191" i="22"/>
  <c r="V191" i="22"/>
  <c r="W191" i="22"/>
  <c r="X191" i="22"/>
  <c r="Y191" i="22"/>
  <c r="Z191" i="22"/>
  <c r="AA191" i="22"/>
  <c r="AB191" i="22"/>
  <c r="AC191" i="22"/>
  <c r="AD191" i="22"/>
  <c r="AE191" i="22"/>
  <c r="AF191" i="22"/>
  <c r="AG191" i="22"/>
  <c r="AH191" i="22"/>
  <c r="AI191" i="22"/>
  <c r="AJ191" i="22"/>
  <c r="AK191" i="22"/>
  <c r="AL191" i="22"/>
  <c r="AM191" i="22"/>
  <c r="AN191" i="22"/>
  <c r="AO191" i="22"/>
  <c r="AP191" i="22"/>
  <c r="AQ191" i="22"/>
  <c r="AR191" i="22"/>
  <c r="AS191" i="22"/>
  <c r="AT191" i="22"/>
  <c r="AU191" i="22"/>
  <c r="AV191" i="22"/>
  <c r="AW191" i="22"/>
  <c r="AX191" i="22"/>
  <c r="AY191" i="22"/>
  <c r="A192" i="22"/>
  <c r="L192" i="22" s="1"/>
  <c r="B192" i="22"/>
  <c r="H192" i="22"/>
  <c r="I192" i="22"/>
  <c r="J192" i="22"/>
  <c r="P192" i="22"/>
  <c r="Q192" i="22"/>
  <c r="V192" i="22"/>
  <c r="X192" i="22"/>
  <c r="Y192" i="22"/>
  <c r="Z192" i="22"/>
  <c r="AF192" i="22"/>
  <c r="AG192" i="22"/>
  <c r="AL192" i="22"/>
  <c r="AN192" i="22"/>
  <c r="AO192" i="22"/>
  <c r="AP192" i="22"/>
  <c r="AV192" i="22"/>
  <c r="AW192" i="22"/>
  <c r="A193" i="22"/>
  <c r="H193" i="22" s="1"/>
  <c r="B193" i="22"/>
  <c r="C193" i="22"/>
  <c r="E193" i="22"/>
  <c r="F193" i="22" a="1"/>
  <c r="F193" i="22" s="1"/>
  <c r="G193" i="22"/>
  <c r="I193" i="22"/>
  <c r="J193" i="22"/>
  <c r="K193" i="22"/>
  <c r="L193" i="22"/>
  <c r="M193" i="22"/>
  <c r="N193" i="22"/>
  <c r="O193" i="22"/>
  <c r="P193" i="22"/>
  <c r="Q193" i="22"/>
  <c r="R193" i="22"/>
  <c r="S193" i="22"/>
  <c r="T193" i="22"/>
  <c r="U193" i="22"/>
  <c r="V193" i="22"/>
  <c r="W193" i="22"/>
  <c r="Y193" i="22"/>
  <c r="Z193" i="22"/>
  <c r="AA193" i="22"/>
  <c r="AB193" i="22"/>
  <c r="AC193" i="22"/>
  <c r="AD193" i="22"/>
  <c r="AE193" i="22"/>
  <c r="AF193" i="22"/>
  <c r="AG193" i="22"/>
  <c r="AH193" i="22"/>
  <c r="AI193" i="22"/>
  <c r="AJ193" i="22"/>
  <c r="AK193" i="22"/>
  <c r="AL193" i="22"/>
  <c r="AM193" i="22"/>
  <c r="AO193" i="22"/>
  <c r="AP193" i="22"/>
  <c r="AQ193" i="22"/>
  <c r="AR193" i="22"/>
  <c r="AS193" i="22"/>
  <c r="AT193" i="22"/>
  <c r="AU193" i="22"/>
  <c r="AV193" i="22"/>
  <c r="AW193" i="22"/>
  <c r="AX193" i="22"/>
  <c r="AY193" i="22"/>
  <c r="A194" i="22"/>
  <c r="E194" i="22" s="1"/>
  <c r="B194" i="22"/>
  <c r="C194" i="22"/>
  <c r="P194" i="22"/>
  <c r="Q194" i="22"/>
  <c r="R194" i="22"/>
  <c r="AF194" i="22"/>
  <c r="AG194" i="22"/>
  <c r="AH194" i="22"/>
  <c r="AV194" i="22"/>
  <c r="AW194" i="22"/>
  <c r="AX194" i="22"/>
  <c r="A195" i="22"/>
  <c r="B195" i="22"/>
  <c r="C195" i="22"/>
  <c r="E195" i="22"/>
  <c r="F195" i="22" a="1"/>
  <c r="F195" i="22" s="1"/>
  <c r="G195" i="22"/>
  <c r="H195" i="22"/>
  <c r="I195" i="22"/>
  <c r="J195" i="22"/>
  <c r="K195" i="22"/>
  <c r="L195" i="22"/>
  <c r="M195" i="22"/>
  <c r="N195" i="22"/>
  <c r="O195" i="22"/>
  <c r="P195" i="22"/>
  <c r="Q195" i="22"/>
  <c r="R195" i="22"/>
  <c r="S195" i="22"/>
  <c r="T195" i="22"/>
  <c r="U195" i="22"/>
  <c r="V195" i="22"/>
  <c r="W195" i="22"/>
  <c r="X195" i="22"/>
  <c r="Y195" i="22"/>
  <c r="Z195" i="22"/>
  <c r="AA195" i="22"/>
  <c r="AB195" i="22"/>
  <c r="AC195" i="22"/>
  <c r="AD195" i="22"/>
  <c r="AE195" i="22"/>
  <c r="AF195" i="22"/>
  <c r="AG195" i="22"/>
  <c r="AH195" i="22"/>
  <c r="AI195" i="22"/>
  <c r="AJ195" i="22"/>
  <c r="AK195" i="22"/>
  <c r="AL195" i="22"/>
  <c r="AM195" i="22"/>
  <c r="AN195" i="22"/>
  <c r="AO195" i="22"/>
  <c r="AP195" i="22"/>
  <c r="AQ195" i="22"/>
  <c r="AR195" i="22"/>
  <c r="AS195" i="22"/>
  <c r="AT195" i="22"/>
  <c r="AU195" i="22"/>
  <c r="AV195" i="22"/>
  <c r="AW195" i="22"/>
  <c r="AX195" i="22"/>
  <c r="AY195" i="22"/>
  <c r="A196" i="22"/>
  <c r="L196" i="22" s="1"/>
  <c r="B196" i="22"/>
  <c r="H196" i="22"/>
  <c r="I196" i="22"/>
  <c r="J196" i="22"/>
  <c r="P196" i="22"/>
  <c r="Q196" i="22"/>
  <c r="V196" i="22"/>
  <c r="X196" i="22"/>
  <c r="Y196" i="22"/>
  <c r="Z196" i="22"/>
  <c r="AF196" i="22"/>
  <c r="AG196" i="22"/>
  <c r="AL196" i="22"/>
  <c r="AN196" i="22"/>
  <c r="AO196" i="22"/>
  <c r="AP196" i="22"/>
  <c r="AV196" i="22"/>
  <c r="AW196" i="22"/>
  <c r="A197" i="22"/>
  <c r="H197" i="22" s="1"/>
  <c r="B197" i="22"/>
  <c r="C197" i="22"/>
  <c r="E197" i="22"/>
  <c r="F197" i="22" a="1"/>
  <c r="F197" i="22" s="1"/>
  <c r="G197" i="22"/>
  <c r="I197" i="22"/>
  <c r="J197" i="22"/>
  <c r="K197" i="22"/>
  <c r="L197" i="22"/>
  <c r="M197" i="22"/>
  <c r="N197" i="22"/>
  <c r="O197" i="22"/>
  <c r="P197" i="22"/>
  <c r="Q197" i="22"/>
  <c r="R197" i="22"/>
  <c r="S197" i="22"/>
  <c r="T197" i="22"/>
  <c r="U197" i="22"/>
  <c r="V197" i="22"/>
  <c r="W197" i="22"/>
  <c r="Y197" i="22"/>
  <c r="Z197" i="22"/>
  <c r="AA197" i="22"/>
  <c r="AB197" i="22"/>
  <c r="AC197" i="22"/>
  <c r="AD197" i="22"/>
  <c r="AE197" i="22"/>
  <c r="AF197" i="22"/>
  <c r="AG197" i="22"/>
  <c r="AH197" i="22"/>
  <c r="AI197" i="22"/>
  <c r="AJ197" i="22"/>
  <c r="AK197" i="22"/>
  <c r="AL197" i="22"/>
  <c r="AM197" i="22"/>
  <c r="AO197" i="22"/>
  <c r="AP197" i="22"/>
  <c r="AQ197" i="22"/>
  <c r="AR197" i="22"/>
  <c r="AS197" i="22"/>
  <c r="AT197" i="22"/>
  <c r="AU197" i="22"/>
  <c r="AV197" i="22"/>
  <c r="AW197" i="22"/>
  <c r="AX197" i="22"/>
  <c r="AY197" i="22"/>
  <c r="A198" i="22"/>
  <c r="E198" i="22" s="1"/>
  <c r="B198" i="22"/>
  <c r="C198" i="22"/>
  <c r="P198" i="22"/>
  <c r="Q198" i="22"/>
  <c r="R198" i="22"/>
  <c r="AF198" i="22"/>
  <c r="AG198" i="22"/>
  <c r="AH198" i="22"/>
  <c r="AV198" i="22"/>
  <c r="AW198" i="22"/>
  <c r="AX198" i="22"/>
  <c r="A199" i="22"/>
  <c r="B199" i="22"/>
  <c r="C199" i="22"/>
  <c r="E199" i="22"/>
  <c r="F199" i="22" a="1"/>
  <c r="F199" i="22" s="1"/>
  <c r="G199" i="22"/>
  <c r="H199" i="22"/>
  <c r="I199" i="22"/>
  <c r="J199" i="22"/>
  <c r="K199" i="22"/>
  <c r="L199" i="22"/>
  <c r="M199" i="22"/>
  <c r="N199" i="22"/>
  <c r="O199" i="22"/>
  <c r="P199" i="22"/>
  <c r="Q199" i="22"/>
  <c r="R199" i="22"/>
  <c r="S199" i="22"/>
  <c r="T199" i="22"/>
  <c r="U199" i="22"/>
  <c r="V199" i="22"/>
  <c r="W199" i="22"/>
  <c r="X199" i="22"/>
  <c r="Y199" i="22"/>
  <c r="Z199" i="22"/>
  <c r="AA199" i="22"/>
  <c r="AB199" i="22"/>
  <c r="AC199" i="22"/>
  <c r="AD199" i="22"/>
  <c r="AE199" i="22"/>
  <c r="AF199" i="22"/>
  <c r="AG199" i="22"/>
  <c r="AH199" i="22"/>
  <c r="AI199" i="22"/>
  <c r="AJ199" i="22"/>
  <c r="AK199" i="22"/>
  <c r="AL199" i="22"/>
  <c r="AM199" i="22"/>
  <c r="AN199" i="22"/>
  <c r="AO199" i="22"/>
  <c r="AP199" i="22"/>
  <c r="AQ199" i="22"/>
  <c r="AR199" i="22"/>
  <c r="AS199" i="22"/>
  <c r="AT199" i="22"/>
  <c r="AU199" i="22"/>
  <c r="AV199" i="22"/>
  <c r="AW199" i="22"/>
  <c r="AX199" i="22"/>
  <c r="AY199" i="22"/>
  <c r="A200" i="22"/>
  <c r="L200" i="22" s="1"/>
  <c r="B200" i="22"/>
  <c r="D200" i="22"/>
  <c r="H200" i="22"/>
  <c r="I200" i="22"/>
  <c r="J200" i="22"/>
  <c r="P200" i="22"/>
  <c r="Q200" i="22"/>
  <c r="V200" i="22"/>
  <c r="X200" i="22"/>
  <c r="Y200" i="22"/>
  <c r="Z200" i="22"/>
  <c r="AF200" i="22"/>
  <c r="AG200" i="22"/>
  <c r="AL200" i="22"/>
  <c r="AN200" i="22"/>
  <c r="AO200" i="22"/>
  <c r="AP200" i="22"/>
  <c r="AV200" i="22"/>
  <c r="AW200" i="22"/>
  <c r="B3" i="22"/>
  <c r="A4" i="17"/>
  <c r="B5" i="22"/>
  <c r="B7" i="22"/>
  <c r="B9" i="22"/>
  <c r="A10" i="17"/>
  <c r="A11" i="22"/>
  <c r="A12" i="17"/>
  <c r="A13" i="17"/>
  <c r="B14" i="22"/>
  <c r="B18" i="22"/>
  <c r="B20" i="22"/>
  <c r="B24" i="22"/>
  <c r="A27" i="22"/>
  <c r="B30" i="22"/>
  <c r="A31" i="17"/>
  <c r="A32" i="17"/>
  <c r="B33" i="22"/>
  <c r="B35" i="22"/>
  <c r="A39" i="22"/>
  <c r="B40" i="22"/>
  <c r="A41" i="22"/>
  <c r="B41" i="22"/>
  <c r="B45" i="22"/>
  <c r="B46" i="22"/>
  <c r="J18" i="4" l="1"/>
  <c r="Y18" i="4"/>
  <c r="BA18" i="4"/>
  <c r="AB18" i="4"/>
  <c r="AF18" i="4"/>
  <c r="AH18" i="4"/>
  <c r="AN18" i="4"/>
  <c r="AI18" i="4"/>
  <c r="G18" i="4"/>
  <c r="AJ18" i="4"/>
  <c r="H18" i="4"/>
  <c r="AK18" i="4"/>
  <c r="I18" i="4"/>
  <c r="AL18" i="4"/>
  <c r="P18" i="4"/>
  <c r="AM18" i="4"/>
  <c r="R18" i="4"/>
  <c r="S18" i="4"/>
  <c r="AO18" i="4"/>
  <c r="T18" i="4"/>
  <c r="AR18" i="4"/>
  <c r="U18" i="4"/>
  <c r="AV18" i="4"/>
  <c r="X18" i="4"/>
  <c r="V18" i="4"/>
  <c r="AX18" i="4"/>
  <c r="W18" i="4"/>
  <c r="AY18" i="4"/>
  <c r="AZ18" i="4"/>
  <c r="AR30" i="4"/>
  <c r="L30" i="4"/>
  <c r="M30" i="4"/>
  <c r="BE30" i="4" s="1"/>
  <c r="O30" i="4"/>
  <c r="S30" i="4"/>
  <c r="AI30" i="4"/>
  <c r="AM30" i="4"/>
  <c r="AS30" i="4"/>
  <c r="AU30" i="4"/>
  <c r="AY30" i="4"/>
  <c r="AZ30" i="4"/>
  <c r="G30" i="4"/>
  <c r="K18" i="4"/>
  <c r="BE24" i="4"/>
  <c r="AA18" i="4"/>
  <c r="J28" i="4"/>
  <c r="AK28" i="4"/>
  <c r="AL28" i="4"/>
  <c r="AM28" i="4"/>
  <c r="AN28" i="4"/>
  <c r="U28" i="4"/>
  <c r="I28" i="4"/>
  <c r="AO28" i="4"/>
  <c r="N28" i="4"/>
  <c r="AS28" i="4"/>
  <c r="O28" i="4"/>
  <c r="AT28" i="4"/>
  <c r="Q28" i="4"/>
  <c r="AU28" i="4"/>
  <c r="AZ28" i="4"/>
  <c r="T28" i="4"/>
  <c r="AW28" i="4"/>
  <c r="V28" i="4"/>
  <c r="BA28" i="4"/>
  <c r="Y28" i="4"/>
  <c r="BE28" i="4" s="1"/>
  <c r="AD28" i="4"/>
  <c r="AE28" i="4"/>
  <c r="AG28" i="4"/>
  <c r="AJ28" i="4"/>
  <c r="Q29" i="4"/>
  <c r="AA29" i="4"/>
  <c r="AT29" i="4"/>
  <c r="H29" i="4"/>
  <c r="AV29" i="4"/>
  <c r="AB29" i="4"/>
  <c r="AU29" i="4"/>
  <c r="AC29" i="4"/>
  <c r="J29" i="4"/>
  <c r="AD29" i="4"/>
  <c r="AY29" i="4"/>
  <c r="AL29" i="4"/>
  <c r="K29" i="4"/>
  <c r="AE29" i="4"/>
  <c r="AZ29" i="4"/>
  <c r="P29" i="4"/>
  <c r="L29" i="4"/>
  <c r="AF29" i="4"/>
  <c r="BA29" i="4"/>
  <c r="M29" i="4"/>
  <c r="AI29" i="4"/>
  <c r="N29" i="4"/>
  <c r="AJ29" i="4"/>
  <c r="O29" i="4"/>
  <c r="AK29" i="4"/>
  <c r="S29" i="4"/>
  <c r="AN29" i="4"/>
  <c r="T29" i="4"/>
  <c r="BE29" i="4" s="1"/>
  <c r="AO29" i="4"/>
  <c r="U29" i="4"/>
  <c r="AP29" i="4"/>
  <c r="Z29" i="4"/>
  <c r="V29" i="4"/>
  <c r="AQ29" i="4"/>
  <c r="X29" i="4"/>
  <c r="AR29" i="4"/>
  <c r="AS29" i="4"/>
  <c r="AQ18" i="4"/>
  <c r="M7" i="4"/>
  <c r="W7" i="4"/>
  <c r="AU7" i="4"/>
  <c r="X7" i="4"/>
  <c r="AY7" i="4"/>
  <c r="Y7" i="4"/>
  <c r="BA7" i="4"/>
  <c r="Z7" i="4"/>
  <c r="AA7" i="4"/>
  <c r="AB7" i="4"/>
  <c r="G7" i="4"/>
  <c r="AE7" i="4"/>
  <c r="H7" i="4"/>
  <c r="AI7" i="4"/>
  <c r="I7" i="4"/>
  <c r="AK7" i="4"/>
  <c r="J7" i="4"/>
  <c r="BE7" i="4" s="1"/>
  <c r="AL7" i="4"/>
  <c r="K7" i="4"/>
  <c r="AM7" i="4"/>
  <c r="L7" i="4"/>
  <c r="AN7" i="4"/>
  <c r="AR7" i="4"/>
  <c r="O7" i="4"/>
  <c r="AO7" i="4"/>
  <c r="S7" i="4"/>
  <c r="AP7" i="4"/>
  <c r="V7" i="4"/>
  <c r="U7" i="4"/>
  <c r="AQ7" i="4"/>
  <c r="AT31" i="4"/>
  <c r="K31" i="4"/>
  <c r="J31" i="4"/>
  <c r="S31" i="4"/>
  <c r="T31" i="4"/>
  <c r="AI31" i="4"/>
  <c r="V31" i="4"/>
  <c r="Z31" i="4"/>
  <c r="BE31" i="4" s="1"/>
  <c r="AA31" i="4"/>
  <c r="AD31" i="4"/>
  <c r="AJ31" i="4"/>
  <c r="AL31" i="4"/>
  <c r="AQ31" i="4"/>
  <c r="AY31" i="4"/>
  <c r="AZ31" i="4"/>
  <c r="Z18" i="4"/>
  <c r="AP18" i="4"/>
  <c r="M18" i="4"/>
  <c r="N18" i="4"/>
  <c r="Q19" i="4"/>
  <c r="S19" i="4"/>
  <c r="AS19" i="4"/>
  <c r="W19" i="4"/>
  <c r="AT19" i="4"/>
  <c r="Y19" i="4"/>
  <c r="AU19" i="4"/>
  <c r="Z19" i="4"/>
  <c r="AV19" i="4"/>
  <c r="AF19" i="4"/>
  <c r="AA19" i="4"/>
  <c r="AY19" i="4"/>
  <c r="J19" i="4"/>
  <c r="AB19" i="4"/>
  <c r="AC19" i="4"/>
  <c r="G19" i="4"/>
  <c r="AD19" i="4"/>
  <c r="I19" i="4"/>
  <c r="AE19" i="4"/>
  <c r="K19" i="4"/>
  <c r="AI19" i="4"/>
  <c r="AR19" i="4"/>
  <c r="L19" i="4"/>
  <c r="AM19" i="4"/>
  <c r="M19" i="4"/>
  <c r="BE19" i="4" s="1"/>
  <c r="AO19" i="4"/>
  <c r="N19" i="4"/>
  <c r="AP19" i="4"/>
  <c r="P19" i="4"/>
  <c r="O19" i="4"/>
  <c r="AQ19" i="4"/>
  <c r="AC18" i="4"/>
  <c r="AD18" i="4"/>
  <c r="O18" i="4"/>
  <c r="X25" i="4"/>
  <c r="W25" i="4"/>
  <c r="J25" i="4"/>
  <c r="BE25" i="4" s="1"/>
  <c r="L25" i="4"/>
  <c r="Q25" i="4"/>
  <c r="AG25" i="4"/>
  <c r="AI25" i="4"/>
  <c r="AL25" i="4"/>
  <c r="AR25" i="4"/>
  <c r="AA23" i="4"/>
  <c r="BA23" i="4"/>
  <c r="J23" i="4"/>
  <c r="K23" i="4"/>
  <c r="S23" i="4"/>
  <c r="Y23" i="4"/>
  <c r="Z23" i="4"/>
  <c r="AL23" i="4"/>
  <c r="AP23" i="4"/>
  <c r="AM23" i="4"/>
  <c r="BE23" i="4" s="1"/>
  <c r="AS18" i="4"/>
  <c r="AT18" i="4"/>
  <c r="AE18" i="4"/>
  <c r="BE18" i="4" s="1"/>
  <c r="Q18" i="4"/>
  <c r="AU18" i="4"/>
  <c r="AG18" i="4"/>
  <c r="BE34" i="4"/>
  <c r="X27" i="4"/>
  <c r="V27" i="4"/>
  <c r="W27" i="4"/>
  <c r="AA27" i="4"/>
  <c r="AP27" i="4"/>
  <c r="AQ27" i="4"/>
  <c r="AU27" i="4"/>
  <c r="AW18" i="4"/>
  <c r="L18" i="4"/>
  <c r="AT109" i="22"/>
  <c r="AY98" i="22"/>
  <c r="U127" i="4"/>
  <c r="AK127" i="4"/>
  <c r="BA127" i="4"/>
  <c r="S127" i="4"/>
  <c r="AJ127" i="4"/>
  <c r="T127" i="4"/>
  <c r="AL127" i="4"/>
  <c r="V127" i="4"/>
  <c r="AM127" i="4"/>
  <c r="W127" i="4"/>
  <c r="AN127" i="4"/>
  <c r="G127" i="4"/>
  <c r="X127" i="4"/>
  <c r="AO127" i="4"/>
  <c r="H127" i="4"/>
  <c r="Y127" i="4"/>
  <c r="AP127" i="4"/>
  <c r="I127" i="4"/>
  <c r="Z127" i="4"/>
  <c r="AQ127" i="4"/>
  <c r="J127" i="4"/>
  <c r="AA127" i="4"/>
  <c r="AR127" i="4"/>
  <c r="K127" i="4"/>
  <c r="AB127" i="4"/>
  <c r="AS127" i="4"/>
  <c r="L127" i="4"/>
  <c r="AC127" i="4"/>
  <c r="AT127" i="4"/>
  <c r="M127" i="4"/>
  <c r="AD127" i="4"/>
  <c r="AU127" i="4"/>
  <c r="N127" i="4"/>
  <c r="AE127" i="4"/>
  <c r="AV127" i="4"/>
  <c r="O127" i="4"/>
  <c r="AF127" i="4"/>
  <c r="AW127" i="4"/>
  <c r="P127" i="4"/>
  <c r="AG127" i="4"/>
  <c r="AX127" i="4"/>
  <c r="Q127" i="4"/>
  <c r="AH127" i="4"/>
  <c r="AY127" i="4"/>
  <c r="AZ127" i="4"/>
  <c r="AI127" i="4"/>
  <c r="R127" i="4"/>
  <c r="R114" i="22"/>
  <c r="B114" i="17"/>
  <c r="C114" i="17" s="1"/>
  <c r="C114" i="22"/>
  <c r="AD114" i="22"/>
  <c r="F114" i="22" a="1"/>
  <c r="F114" i="22" s="1"/>
  <c r="AG114" i="22"/>
  <c r="L114" i="22"/>
  <c r="AJ114" i="22"/>
  <c r="M114" i="22"/>
  <c r="AK114" i="22"/>
  <c r="T114" i="22"/>
  <c r="AT114" i="22"/>
  <c r="W114" i="22"/>
  <c r="AX114" i="22"/>
  <c r="AS109" i="22"/>
  <c r="AF106" i="22"/>
  <c r="AF84" i="22"/>
  <c r="V149" i="22"/>
  <c r="AR148" i="22"/>
  <c r="Q148" i="22"/>
  <c r="AN147" i="22"/>
  <c r="O147" i="22"/>
  <c r="AE143" i="22"/>
  <c r="AQ142" i="22"/>
  <c r="U142" i="22"/>
  <c r="AW141" i="22"/>
  <c r="AO135" i="22"/>
  <c r="Q135" i="22"/>
  <c r="AF133" i="22"/>
  <c r="AR131" i="22"/>
  <c r="T131" i="22"/>
  <c r="AG123" i="22"/>
  <c r="AG122" i="22"/>
  <c r="F122" i="22" a="1"/>
  <c r="F122" i="22" s="1"/>
  <c r="N121" i="22"/>
  <c r="B121" i="17"/>
  <c r="C121" i="17" s="1"/>
  <c r="H121" i="22"/>
  <c r="AA121" i="22"/>
  <c r="AV121" i="22"/>
  <c r="J121" i="22"/>
  <c r="AC121" i="22"/>
  <c r="AX121" i="22"/>
  <c r="M121" i="22"/>
  <c r="AH121" i="22"/>
  <c r="U121" i="22"/>
  <c r="AN121" i="22"/>
  <c r="C121" i="22"/>
  <c r="X121" i="22"/>
  <c r="AQ121" i="22"/>
  <c r="T115" i="22"/>
  <c r="AL114" i="22"/>
  <c r="AR109" i="22"/>
  <c r="AE106" i="22"/>
  <c r="AT98" i="22"/>
  <c r="N95" i="22"/>
  <c r="AJ87" i="22"/>
  <c r="AE84" i="22"/>
  <c r="AD143" i="22"/>
  <c r="AP142" i="22"/>
  <c r="T142" i="22"/>
  <c r="S133" i="22"/>
  <c r="B133" i="17"/>
  <c r="C133" i="17" s="1"/>
  <c r="U133" i="22"/>
  <c r="AP133" i="22"/>
  <c r="Y133" i="22"/>
  <c r="AT133" i="22"/>
  <c r="J133" i="22"/>
  <c r="AE133" i="22"/>
  <c r="N133" i="22"/>
  <c r="AH133" i="22"/>
  <c r="B127" i="17"/>
  <c r="C127" i="17" s="1"/>
  <c r="AB127" i="22"/>
  <c r="AD127" i="22"/>
  <c r="B126" i="17"/>
  <c r="C126" i="17" s="1"/>
  <c r="U126" i="22"/>
  <c r="AM126" i="22"/>
  <c r="E126" i="22"/>
  <c r="W126" i="22"/>
  <c r="AO126" i="22"/>
  <c r="H126" i="22"/>
  <c r="AB126" i="22"/>
  <c r="AS126" i="22"/>
  <c r="O126" i="22"/>
  <c r="AG126" i="22"/>
  <c r="AX126" i="22"/>
  <c r="R126" i="22"/>
  <c r="AJ126" i="22"/>
  <c r="S123" i="22"/>
  <c r="AF122" i="22"/>
  <c r="E122" i="22"/>
  <c r="S115" i="22"/>
  <c r="AH114" i="22"/>
  <c r="AO109" i="22"/>
  <c r="AD106" i="22"/>
  <c r="AP98" i="22"/>
  <c r="AG87" i="22"/>
  <c r="AB84" i="22"/>
  <c r="AB143" i="22"/>
  <c r="AN142" i="22"/>
  <c r="S142" i="22"/>
  <c r="N135" i="22"/>
  <c r="AC133" i="22"/>
  <c r="AY126" i="22"/>
  <c r="Y126" i="22"/>
  <c r="AD122" i="22"/>
  <c r="C122" i="22"/>
  <c r="Z121" i="22"/>
  <c r="O120" i="22"/>
  <c r="AY115" i="22"/>
  <c r="Q115" i="22"/>
  <c r="AE114" i="22"/>
  <c r="B112" i="17"/>
  <c r="C112" i="17" s="1"/>
  <c r="M112" i="22"/>
  <c r="AF112" i="22"/>
  <c r="AX112" i="22"/>
  <c r="O112" i="22"/>
  <c r="AH112" i="22"/>
  <c r="Q112" i="22"/>
  <c r="AK112" i="22"/>
  <c r="R112" i="22"/>
  <c r="AL112" i="22"/>
  <c r="E112" i="22"/>
  <c r="X112" i="22"/>
  <c r="AQ112" i="22"/>
  <c r="H112" i="22"/>
  <c r="AC112" i="22"/>
  <c r="AU112" i="22"/>
  <c r="AJ109" i="22"/>
  <c r="AO98" i="22"/>
  <c r="O89" i="22"/>
  <c r="B89" i="17"/>
  <c r="C89" i="17" s="1"/>
  <c r="S89" i="22"/>
  <c r="AJ89" i="22"/>
  <c r="U89" i="22"/>
  <c r="AL89" i="22"/>
  <c r="F89" i="22" a="1"/>
  <c r="F89" i="22" s="1"/>
  <c r="W89" i="22"/>
  <c r="AN89" i="22"/>
  <c r="G89" i="22"/>
  <c r="X89" i="22"/>
  <c r="AO89" i="22"/>
  <c r="L89" i="22"/>
  <c r="AC89" i="22"/>
  <c r="AT89" i="22"/>
  <c r="N89" i="22"/>
  <c r="AF89" i="22"/>
  <c r="AW89" i="22"/>
  <c r="P89" i="22"/>
  <c r="AG89" i="22"/>
  <c r="AX89" i="22"/>
  <c r="AF87" i="22"/>
  <c r="Z84" i="22"/>
  <c r="R106" i="22"/>
  <c r="B106" i="17"/>
  <c r="C106" i="17" s="1"/>
  <c r="C106" i="22"/>
  <c r="V106" i="22"/>
  <c r="AO106" i="22"/>
  <c r="F106" i="22" a="1"/>
  <c r="F106" i="22" s="1"/>
  <c r="Y106" i="22"/>
  <c r="AR106" i="22"/>
  <c r="H106" i="22"/>
  <c r="AB106" i="22"/>
  <c r="AT106" i="22"/>
  <c r="I106" i="22"/>
  <c r="AC106" i="22"/>
  <c r="AU106" i="22"/>
  <c r="O106" i="22"/>
  <c r="AH106" i="22"/>
  <c r="Q106" i="22"/>
  <c r="AK106" i="22"/>
  <c r="S106" i="22"/>
  <c r="AL106" i="22"/>
  <c r="AR142" i="22"/>
  <c r="AM114" i="22"/>
  <c r="AB150" i="22"/>
  <c r="AQ149" i="22"/>
  <c r="P149" i="22"/>
  <c r="AO148" i="22"/>
  <c r="J148" i="22"/>
  <c r="AK147" i="22"/>
  <c r="G147" i="22"/>
  <c r="R143" i="22"/>
  <c r="AL142" i="22"/>
  <c r="R142" i="22"/>
  <c r="AR141" i="22"/>
  <c r="AL135" i="22"/>
  <c r="M135" i="22"/>
  <c r="AB133" i="22"/>
  <c r="AM131" i="22"/>
  <c r="N131" i="22"/>
  <c r="AW126" i="22"/>
  <c r="X126" i="22"/>
  <c r="Y121" i="22"/>
  <c r="M120" i="22"/>
  <c r="Z118" i="22"/>
  <c r="AO118" i="22"/>
  <c r="AX118" i="22"/>
  <c r="B118" i="17"/>
  <c r="C118" i="17" s="1"/>
  <c r="S118" i="22"/>
  <c r="P117" i="22"/>
  <c r="AW115" i="22"/>
  <c r="P115" i="22"/>
  <c r="AC114" i="22"/>
  <c r="AH109" i="22"/>
  <c r="X106" i="22"/>
  <c r="AD95" i="22"/>
  <c r="B95" i="17"/>
  <c r="C95" i="17" s="1"/>
  <c r="F95" i="22" a="1"/>
  <c r="F95" i="22" s="1"/>
  <c r="J95" i="22"/>
  <c r="AE95" i="22"/>
  <c r="AJ95" i="22"/>
  <c r="AP95" i="22"/>
  <c r="AE87" i="22"/>
  <c r="X84" i="22"/>
  <c r="B98" i="17"/>
  <c r="C98" i="17" s="1"/>
  <c r="AD98" i="22"/>
  <c r="AH98" i="22"/>
  <c r="E98" i="22"/>
  <c r="AJ98" i="22"/>
  <c r="F98" i="22" a="1"/>
  <c r="F98" i="22" s="1"/>
  <c r="AK98" i="22"/>
  <c r="T98" i="22"/>
  <c r="AX98" i="22"/>
  <c r="V98" i="22"/>
  <c r="X98" i="22"/>
  <c r="AF98" i="22"/>
  <c r="AY84" i="22"/>
  <c r="W84" i="22"/>
  <c r="AR66" i="22"/>
  <c r="J122" i="22"/>
  <c r="B122" i="17"/>
  <c r="C122" i="17" s="1"/>
  <c r="P122" i="22"/>
  <c r="AH122" i="22"/>
  <c r="AY122" i="22"/>
  <c r="R122" i="22"/>
  <c r="AJ122" i="22"/>
  <c r="U122" i="22"/>
  <c r="AM122" i="22"/>
  <c r="H122" i="22"/>
  <c r="AB122" i="22"/>
  <c r="AS122" i="22"/>
  <c r="M122" i="22"/>
  <c r="AE122" i="22"/>
  <c r="AV122" i="22"/>
  <c r="U106" i="22"/>
  <c r="W150" i="22"/>
  <c r="AO149" i="22"/>
  <c r="K149" i="22"/>
  <c r="AJ148" i="22"/>
  <c r="H148" i="22"/>
  <c r="AF147" i="22"/>
  <c r="E147" i="22"/>
  <c r="AM145" i="22"/>
  <c r="B145" i="17"/>
  <c r="C145" i="17" s="1"/>
  <c r="P145" i="22"/>
  <c r="M143" i="22"/>
  <c r="AJ142" i="22"/>
  <c r="P142" i="22"/>
  <c r="AB141" i="22"/>
  <c r="AH135" i="22"/>
  <c r="J135" i="22"/>
  <c r="AX133" i="22"/>
  <c r="W133" i="22"/>
  <c r="AJ131" i="22"/>
  <c r="J131" i="22"/>
  <c r="AU126" i="22"/>
  <c r="T126" i="22"/>
  <c r="AX122" i="22"/>
  <c r="X122" i="22"/>
  <c r="AY121" i="22"/>
  <c r="V121" i="22"/>
  <c r="AQ120" i="22"/>
  <c r="I120" i="22"/>
  <c r="AX117" i="22"/>
  <c r="H117" i="22"/>
  <c r="AS115" i="22"/>
  <c r="M115" i="22"/>
  <c r="V114" i="22"/>
  <c r="Y112" i="22"/>
  <c r="AA109" i="22"/>
  <c r="AY106" i="22"/>
  <c r="T106" i="22"/>
  <c r="AM100" i="22"/>
  <c r="Z98" i="22"/>
  <c r="AN90" i="22"/>
  <c r="B90" i="17"/>
  <c r="C90" i="17" s="1"/>
  <c r="AO90" i="22"/>
  <c r="V89" i="22"/>
  <c r="T87" i="22"/>
  <c r="AX84" i="22"/>
  <c r="S84" i="22"/>
  <c r="AQ66" i="22"/>
  <c r="Y122" i="22"/>
  <c r="AC109" i="22"/>
  <c r="V150" i="22"/>
  <c r="AN149" i="22"/>
  <c r="J149" i="22"/>
  <c r="AI148" i="22"/>
  <c r="E148" i="22"/>
  <c r="AE147" i="22"/>
  <c r="C147" i="22"/>
  <c r="M144" i="22"/>
  <c r="J143" i="22"/>
  <c r="AI142" i="22"/>
  <c r="N142" i="22"/>
  <c r="Z141" i="22"/>
  <c r="AJ139" i="22"/>
  <c r="AO137" i="22"/>
  <c r="AF135" i="22"/>
  <c r="H135" i="22"/>
  <c r="AW133" i="22"/>
  <c r="V133" i="22"/>
  <c r="AH131" i="22"/>
  <c r="I131" i="22"/>
  <c r="AT126" i="22"/>
  <c r="S126" i="22"/>
  <c r="AW122" i="22"/>
  <c r="W122" i="22"/>
  <c r="AW121" i="22"/>
  <c r="S121" i="22"/>
  <c r="AP120" i="22"/>
  <c r="G120" i="22"/>
  <c r="AT117" i="22"/>
  <c r="E117" i="22"/>
  <c r="AO115" i="22"/>
  <c r="F115" i="22" a="1"/>
  <c r="F115" i="22" s="1"/>
  <c r="U114" i="22"/>
  <c r="W112" i="22"/>
  <c r="Y109" i="22"/>
  <c r="AX106" i="22"/>
  <c r="P106" i="22"/>
  <c r="AK100" i="22"/>
  <c r="Y98" i="22"/>
  <c r="O93" i="22"/>
  <c r="B93" i="17"/>
  <c r="C93" i="17" s="1"/>
  <c r="G93" i="22"/>
  <c r="X93" i="22"/>
  <c r="AO93" i="22"/>
  <c r="I93" i="22"/>
  <c r="Z93" i="22"/>
  <c r="AQ93" i="22"/>
  <c r="K93" i="22"/>
  <c r="AB93" i="22"/>
  <c r="AS93" i="22"/>
  <c r="L93" i="22"/>
  <c r="AC93" i="22"/>
  <c r="AT93" i="22"/>
  <c r="R93" i="22"/>
  <c r="AI93" i="22"/>
  <c r="T93" i="22"/>
  <c r="AK93" i="22"/>
  <c r="C93" i="22"/>
  <c r="U93" i="22"/>
  <c r="AL93" i="22"/>
  <c r="B92" i="17"/>
  <c r="C92" i="17" s="1"/>
  <c r="AC92" i="22"/>
  <c r="AF92" i="22"/>
  <c r="AN92" i="22"/>
  <c r="AP92" i="22"/>
  <c r="N92" i="22"/>
  <c r="AW92" i="22"/>
  <c r="Q92" i="22"/>
  <c r="X92" i="22"/>
  <c r="AY89" i="22"/>
  <c r="T89" i="22"/>
  <c r="Q87" i="22"/>
  <c r="AW84" i="22"/>
  <c r="Q84" i="22"/>
  <c r="C68" i="22"/>
  <c r="AX68" i="22"/>
  <c r="E68" i="22"/>
  <c r="V68" i="22"/>
  <c r="W68" i="22"/>
  <c r="AG68" i="22"/>
  <c r="B68" i="17"/>
  <c r="C68" i="17" s="1"/>
  <c r="AO68" i="22"/>
  <c r="AP68" i="22"/>
  <c r="L68" i="22"/>
  <c r="N68" i="22"/>
  <c r="Q68" i="22"/>
  <c r="S68" i="22"/>
  <c r="AE68" i="22"/>
  <c r="AH68" i="22"/>
  <c r="AA66" i="22"/>
  <c r="AL124" i="22"/>
  <c r="B124" i="17"/>
  <c r="C124" i="17" s="1"/>
  <c r="K124" i="22"/>
  <c r="AM124" i="22"/>
  <c r="B123" i="17"/>
  <c r="C123" i="17" s="1"/>
  <c r="AF123" i="22"/>
  <c r="X114" i="22"/>
  <c r="T150" i="22"/>
  <c r="AM149" i="22"/>
  <c r="H149" i="22"/>
  <c r="AH142" i="22"/>
  <c r="L142" i="22"/>
  <c r="U141" i="22"/>
  <c r="AE135" i="22"/>
  <c r="G135" i="22"/>
  <c r="AV133" i="22"/>
  <c r="R133" i="22"/>
  <c r="AF131" i="22"/>
  <c r="G131" i="22"/>
  <c r="AR126" i="22"/>
  <c r="Q126" i="22"/>
  <c r="AU122" i="22"/>
  <c r="V122" i="22"/>
  <c r="AS121" i="22"/>
  <c r="R121" i="22"/>
  <c r="AL115" i="22"/>
  <c r="C115" i="22"/>
  <c r="S114" i="22"/>
  <c r="Y113" i="22"/>
  <c r="B113" i="17"/>
  <c r="C113" i="17" s="1"/>
  <c r="G113" i="22"/>
  <c r="M113" i="22"/>
  <c r="AH113" i="22"/>
  <c r="AW113" i="22"/>
  <c r="V112" i="22"/>
  <c r="U109" i="22"/>
  <c r="E108" i="22"/>
  <c r="B108" i="17"/>
  <c r="C108" i="17" s="1"/>
  <c r="J108" i="22"/>
  <c r="AD108" i="22"/>
  <c r="L108" i="22"/>
  <c r="AH108" i="22"/>
  <c r="P108" i="22"/>
  <c r="AK108" i="22"/>
  <c r="Q108" i="22"/>
  <c r="AM108" i="22"/>
  <c r="X108" i="22"/>
  <c r="AR108" i="22"/>
  <c r="G108" i="22"/>
  <c r="AA108" i="22"/>
  <c r="AU108" i="22"/>
  <c r="AW106" i="22"/>
  <c r="N106" i="22"/>
  <c r="C103" i="22"/>
  <c r="B103" i="17"/>
  <c r="C103" i="17" s="1"/>
  <c r="AJ103" i="22"/>
  <c r="AF100" i="22"/>
  <c r="U98" i="22"/>
  <c r="AD93" i="22"/>
  <c r="AV92" i="22"/>
  <c r="AV89" i="22"/>
  <c r="R89" i="22"/>
  <c r="O87" i="22"/>
  <c r="AV84" i="22"/>
  <c r="P84" i="22"/>
  <c r="AH82" i="22"/>
  <c r="AL149" i="22"/>
  <c r="F149" i="22" a="1"/>
  <c r="F149" i="22" s="1"/>
  <c r="S148" i="22"/>
  <c r="B148" i="17"/>
  <c r="C148" i="17" s="1"/>
  <c r="F148" i="22" a="1"/>
  <c r="F148" i="22" s="1"/>
  <c r="AD148" i="22"/>
  <c r="B147" i="17"/>
  <c r="C147" i="17" s="1"/>
  <c r="H147" i="22"/>
  <c r="AG147" i="22"/>
  <c r="V147" i="22"/>
  <c r="AG142" i="22"/>
  <c r="AD135" i="22"/>
  <c r="E135" i="22"/>
  <c r="AU133" i="22"/>
  <c r="Q133" i="22"/>
  <c r="AE131" i="22"/>
  <c r="F131" i="22" a="1"/>
  <c r="F131" i="22" s="1"/>
  <c r="AP126" i="22"/>
  <c r="P126" i="22"/>
  <c r="AT122" i="22"/>
  <c r="T122" i="22"/>
  <c r="AR121" i="22"/>
  <c r="Q121" i="22"/>
  <c r="B120" i="17"/>
  <c r="C120" i="17" s="1"/>
  <c r="N120" i="22"/>
  <c r="AL120" i="22"/>
  <c r="P120" i="22"/>
  <c r="AO120" i="22"/>
  <c r="V120" i="22"/>
  <c r="AR120" i="22"/>
  <c r="F120" i="22" a="1"/>
  <c r="F120" i="22" s="1"/>
  <c r="AC120" i="22"/>
  <c r="AW120" i="22"/>
  <c r="J120" i="22"/>
  <c r="AF120" i="22"/>
  <c r="B117" i="17"/>
  <c r="C117" i="17" s="1"/>
  <c r="I117" i="22"/>
  <c r="AJ117" i="22"/>
  <c r="L117" i="22"/>
  <c r="AL117" i="22"/>
  <c r="R117" i="22"/>
  <c r="AR117" i="22"/>
  <c r="Z117" i="22"/>
  <c r="C117" i="22"/>
  <c r="AG117" i="22"/>
  <c r="Q114" i="22"/>
  <c r="S109" i="22"/>
  <c r="AV106" i="22"/>
  <c r="M106" i="22"/>
  <c r="S98" i="22"/>
  <c r="AS84" i="22"/>
  <c r="O84" i="22"/>
  <c r="O142" i="22"/>
  <c r="B142" i="17"/>
  <c r="C142" i="17" s="1"/>
  <c r="M142" i="22"/>
  <c r="AF142" i="22"/>
  <c r="AX142" i="22"/>
  <c r="C142" i="22"/>
  <c r="V142" i="22"/>
  <c r="AO142" i="22"/>
  <c r="Q142" i="22"/>
  <c r="AD142" i="22"/>
  <c r="AV124" i="22"/>
  <c r="AR122" i="22"/>
  <c r="S122" i="22"/>
  <c r="B115" i="17"/>
  <c r="C115" i="17" s="1"/>
  <c r="AB115" i="22"/>
  <c r="AX115" i="22"/>
  <c r="E115" i="22"/>
  <c r="AD115" i="22"/>
  <c r="K115" i="22"/>
  <c r="L115" i="22"/>
  <c r="AH115" i="22"/>
  <c r="R115" i="22"/>
  <c r="AN115" i="22"/>
  <c r="U115" i="22"/>
  <c r="AT115" i="22"/>
  <c r="P114" i="22"/>
  <c r="Q109" i="22"/>
  <c r="AS106" i="22"/>
  <c r="L106" i="22"/>
  <c r="J98" i="22"/>
  <c r="AQ84" i="22"/>
  <c r="N84" i="22"/>
  <c r="AO78" i="22"/>
  <c r="R66" i="22"/>
  <c r="AT66" i="22"/>
  <c r="U66" i="22"/>
  <c r="AU66" i="22"/>
  <c r="AC66" i="22"/>
  <c r="C66" i="22"/>
  <c r="AD66" i="22"/>
  <c r="H66" i="22"/>
  <c r="AJ66" i="22"/>
  <c r="B66" i="17"/>
  <c r="C66" i="17" s="1"/>
  <c r="E66" i="22"/>
  <c r="AS66" i="22"/>
  <c r="I66" i="22"/>
  <c r="AV66" i="22"/>
  <c r="J66" i="22"/>
  <c r="AW66" i="22"/>
  <c r="K66" i="22"/>
  <c r="AX66" i="22"/>
  <c r="O66" i="22"/>
  <c r="Q66" i="22"/>
  <c r="Y66" i="22"/>
  <c r="Z66" i="22"/>
  <c r="AB66" i="22"/>
  <c r="AE66" i="22"/>
  <c r="AN66" i="22"/>
  <c r="AP66" i="22"/>
  <c r="AT143" i="22"/>
  <c r="Q143" i="22"/>
  <c r="B143" i="17"/>
  <c r="C143" i="17" s="1"/>
  <c r="J142" i="22"/>
  <c r="AX150" i="22"/>
  <c r="Q150" i="22"/>
  <c r="Z148" i="22"/>
  <c r="AW147" i="22"/>
  <c r="X147" i="22"/>
  <c r="AJ146" i="22"/>
  <c r="B144" i="17"/>
  <c r="C144" i="17" s="1"/>
  <c r="AF144" i="22"/>
  <c r="N144" i="22"/>
  <c r="AW144" i="22"/>
  <c r="AY142" i="22"/>
  <c r="AC142" i="22"/>
  <c r="I142" i="22"/>
  <c r="AX135" i="22"/>
  <c r="AR133" i="22"/>
  <c r="O133" i="22"/>
  <c r="AL126" i="22"/>
  <c r="M126" i="22"/>
  <c r="AS124" i="22"/>
  <c r="AP122" i="22"/>
  <c r="Q122" i="22"/>
  <c r="AO121" i="22"/>
  <c r="L121" i="22"/>
  <c r="AE120" i="22"/>
  <c r="AI117" i="22"/>
  <c r="AI115" i="22"/>
  <c r="AY114" i="22"/>
  <c r="N114" i="22"/>
  <c r="AT112" i="22"/>
  <c r="P112" i="22"/>
  <c r="Z108" i="22"/>
  <c r="AP106" i="22"/>
  <c r="J106" i="22"/>
  <c r="I98" i="22"/>
  <c r="AT95" i="22"/>
  <c r="W93" i="22"/>
  <c r="AQ92" i="22"/>
  <c r="AQ89" i="22"/>
  <c r="K89" i="22"/>
  <c r="AO84" i="22"/>
  <c r="AL78" i="22"/>
  <c r="R109" i="22"/>
  <c r="B109" i="17"/>
  <c r="C109" i="17" s="1"/>
  <c r="AI109" i="22"/>
  <c r="G109" i="22"/>
  <c r="AL109" i="22"/>
  <c r="J109" i="22"/>
  <c r="AP109" i="22"/>
  <c r="K109" i="22"/>
  <c r="AQ109" i="22"/>
  <c r="X109" i="22"/>
  <c r="AB109" i="22"/>
  <c r="AV98" i="22"/>
  <c r="B84" i="17"/>
  <c r="C84" i="17" s="1"/>
  <c r="H84" i="22"/>
  <c r="Y84" i="22"/>
  <c r="AP84" i="22"/>
  <c r="J84" i="22"/>
  <c r="AA84" i="22"/>
  <c r="AR84" i="22"/>
  <c r="L84" i="22"/>
  <c r="AC84" i="22"/>
  <c r="AT84" i="22"/>
  <c r="M84" i="22"/>
  <c r="AD84" i="22"/>
  <c r="AU84" i="22"/>
  <c r="R84" i="22"/>
  <c r="AI84" i="22"/>
  <c r="U84" i="22"/>
  <c r="AL84" i="22"/>
  <c r="C84" i="22"/>
  <c r="V84" i="22"/>
  <c r="AM84" i="22"/>
  <c r="AK142" i="22"/>
  <c r="B149" i="17"/>
  <c r="C149" i="17" s="1"/>
  <c r="G149" i="22"/>
  <c r="AJ149" i="22"/>
  <c r="AW143" i="22"/>
  <c r="AW142" i="22"/>
  <c r="AB142" i="22"/>
  <c r="H142" i="22"/>
  <c r="V141" i="22"/>
  <c r="B141" i="17"/>
  <c r="C141" i="17" s="1"/>
  <c r="AM141" i="22"/>
  <c r="K135" i="22"/>
  <c r="B135" i="17"/>
  <c r="C135" i="17" s="1"/>
  <c r="O135" i="22"/>
  <c r="AG135" i="22"/>
  <c r="R135" i="22"/>
  <c r="AK135" i="22"/>
  <c r="F135" i="22" a="1"/>
  <c r="F135" i="22" s="1"/>
  <c r="X135" i="22"/>
  <c r="AP135" i="22"/>
  <c r="I135" i="22"/>
  <c r="AB135" i="22"/>
  <c r="AT135" i="22"/>
  <c r="AO133" i="22"/>
  <c r="M133" i="22"/>
  <c r="K131" i="22"/>
  <c r="B131" i="17"/>
  <c r="C131" i="17" s="1"/>
  <c r="E131" i="22"/>
  <c r="X131" i="22"/>
  <c r="AP131" i="22"/>
  <c r="H131" i="22"/>
  <c r="AB131" i="22"/>
  <c r="AT131" i="22"/>
  <c r="O131" i="22"/>
  <c r="AG131" i="22"/>
  <c r="R131" i="22"/>
  <c r="AK131" i="22"/>
  <c r="AV127" i="22"/>
  <c r="AK126" i="22"/>
  <c r="L126" i="22"/>
  <c r="AJ124" i="22"/>
  <c r="AO122" i="22"/>
  <c r="O122" i="22"/>
  <c r="AG115" i="22"/>
  <c r="AV114" i="22"/>
  <c r="G114" i="22"/>
  <c r="H109" i="22"/>
  <c r="AN106" i="22"/>
  <c r="G106" i="22"/>
  <c r="B100" i="17"/>
  <c r="C100" i="17" s="1"/>
  <c r="AG100" i="22"/>
  <c r="AL100" i="22"/>
  <c r="AX100" i="22"/>
  <c r="M100" i="22"/>
  <c r="Q100" i="22"/>
  <c r="R100" i="22"/>
  <c r="H98" i="22"/>
  <c r="V87" i="22"/>
  <c r="B87" i="17"/>
  <c r="C87" i="17" s="1"/>
  <c r="P87" i="22"/>
  <c r="AU87" i="22"/>
  <c r="R87" i="22"/>
  <c r="AW87" i="22"/>
  <c r="U87" i="22"/>
  <c r="AB87" i="22"/>
  <c r="C87" i="22"/>
  <c r="AH87" i="22"/>
  <c r="F87" i="22" a="1"/>
  <c r="F87" i="22" s="1"/>
  <c r="AK87" i="22"/>
  <c r="L87" i="22"/>
  <c r="AP87" i="22"/>
  <c r="AN84" i="22"/>
  <c r="I84" i="22"/>
  <c r="AG106" i="22"/>
  <c r="B78" i="17"/>
  <c r="C78" i="17" s="1"/>
  <c r="AN78" i="22"/>
  <c r="AY78" i="22"/>
  <c r="E78" i="22"/>
  <c r="Q78" i="22"/>
  <c r="U78" i="22"/>
  <c r="W78" i="22"/>
  <c r="X78" i="22"/>
  <c r="AR150" i="22"/>
  <c r="E150" i="22"/>
  <c r="Z149" i="22"/>
  <c r="AV148" i="22"/>
  <c r="X148" i="22"/>
  <c r="AS147" i="22"/>
  <c r="U147" i="22"/>
  <c r="AV143" i="22"/>
  <c r="AV142" i="22"/>
  <c r="AA142" i="22"/>
  <c r="F142" i="22" a="1"/>
  <c r="F142" i="22" s="1"/>
  <c r="K139" i="22"/>
  <c r="B139" i="17"/>
  <c r="C139" i="17" s="1"/>
  <c r="C139" i="22"/>
  <c r="W139" i="22"/>
  <c r="AP139" i="22"/>
  <c r="G139" i="22"/>
  <c r="N139" i="22"/>
  <c r="AG139" i="22"/>
  <c r="Q139" i="22"/>
  <c r="AK139" i="22"/>
  <c r="S137" i="22"/>
  <c r="B137" i="17"/>
  <c r="C137" i="17" s="1"/>
  <c r="F137" i="22" a="1"/>
  <c r="F137" i="22" s="1"/>
  <c r="AB137" i="22"/>
  <c r="AV137" i="22"/>
  <c r="J137" i="22"/>
  <c r="AE137" i="22"/>
  <c r="P137" i="22"/>
  <c r="AL137" i="22"/>
  <c r="U137" i="22"/>
  <c r="AP137" i="22"/>
  <c r="AV135" i="22"/>
  <c r="W135" i="22"/>
  <c r="AM133" i="22"/>
  <c r="L133" i="22"/>
  <c r="AW131" i="22"/>
  <c r="Y131" i="22"/>
  <c r="AC130" i="22"/>
  <c r="Q130" i="22"/>
  <c r="AA130" i="22"/>
  <c r="B130" i="17"/>
  <c r="C130" i="17" s="1"/>
  <c r="AO130" i="22"/>
  <c r="H130" i="22"/>
  <c r="AS130" i="22"/>
  <c r="AT127" i="22"/>
  <c r="AI126" i="22"/>
  <c r="I126" i="22"/>
  <c r="O124" i="22"/>
  <c r="AN122" i="22"/>
  <c r="N122" i="22"/>
  <c r="AL121" i="22"/>
  <c r="I121" i="22"/>
  <c r="AB120" i="22"/>
  <c r="AR118" i="22"/>
  <c r="AC117" i="22"/>
  <c r="AF115" i="22"/>
  <c r="AU114" i="22"/>
  <c r="E114" i="22"/>
  <c r="AP112" i="22"/>
  <c r="L112" i="22"/>
  <c r="W108" i="22"/>
  <c r="AM106" i="22"/>
  <c r="E106" i="22"/>
  <c r="C98" i="22"/>
  <c r="AH95" i="22"/>
  <c r="AX93" i="22"/>
  <c r="S93" i="22"/>
  <c r="AD92" i="22"/>
  <c r="AM89" i="22"/>
  <c r="I89" i="22"/>
  <c r="AX87" i="22"/>
  <c r="AK84" i="22"/>
  <c r="G84" i="22"/>
  <c r="B82" i="17"/>
  <c r="C82" i="17" s="1"/>
  <c r="I82" i="22"/>
  <c r="P82" i="22"/>
  <c r="Z82" i="22"/>
  <c r="AE82" i="22"/>
  <c r="AX82" i="22"/>
  <c r="G78" i="22"/>
  <c r="X142" i="22"/>
  <c r="AN146" i="22"/>
  <c r="B146" i="17"/>
  <c r="C146" i="17" s="1"/>
  <c r="AK146" i="22"/>
  <c r="AK143" i="22"/>
  <c r="AT142" i="22"/>
  <c r="Z142" i="22"/>
  <c r="E142" i="22"/>
  <c r="AL133" i="22"/>
  <c r="I133" i="22"/>
  <c r="AC127" i="22"/>
  <c r="AH126" i="22"/>
  <c r="G126" i="22"/>
  <c r="AL122" i="22"/>
  <c r="L122" i="22"/>
  <c r="AK121" i="22"/>
  <c r="G121" i="22"/>
  <c r="Z120" i="22"/>
  <c r="AA117" i="22"/>
  <c r="AC115" i="22"/>
  <c r="AO114" i="22"/>
  <c r="AO112" i="22"/>
  <c r="I112" i="22"/>
  <c r="AY109" i="22"/>
  <c r="AJ106" i="22"/>
  <c r="AB95" i="22"/>
  <c r="H89" i="22"/>
  <c r="AV87" i="22"/>
  <c r="AH84" i="22"/>
  <c r="F84" i="22" a="1"/>
  <c r="F84" i="22" s="1"/>
  <c r="AW138" i="22"/>
  <c r="AD138" i="22"/>
  <c r="L138" i="22"/>
  <c r="AX125" i="22"/>
  <c r="W125" i="22"/>
  <c r="AD104" i="22"/>
  <c r="AX102" i="22"/>
  <c r="S102" i="22"/>
  <c r="AF99" i="22"/>
  <c r="AP96" i="22"/>
  <c r="AV88" i="22"/>
  <c r="AD83" i="22"/>
  <c r="AY81" i="22"/>
  <c r="AI81" i="22"/>
  <c r="S81" i="22"/>
  <c r="S80" i="22"/>
  <c r="AH79" i="22"/>
  <c r="AQ77" i="22"/>
  <c r="AA77" i="22"/>
  <c r="J77" i="22"/>
  <c r="R76" i="22"/>
  <c r="Z72" i="22"/>
  <c r="AF70" i="22"/>
  <c r="AD67" i="22"/>
  <c r="W64" i="22"/>
  <c r="AR62" i="22"/>
  <c r="AP58" i="22"/>
  <c r="J58" i="22"/>
  <c r="R56" i="22"/>
  <c r="AK56" i="22"/>
  <c r="S56" i="22"/>
  <c r="AL56" i="22"/>
  <c r="F56" i="22" a="1"/>
  <c r="F56" i="22" s="1"/>
  <c r="Y56" i="22"/>
  <c r="AS56" i="22"/>
  <c r="G56" i="22"/>
  <c r="Z56" i="22"/>
  <c r="AT56" i="22"/>
  <c r="I56" i="22"/>
  <c r="AC56" i="22"/>
  <c r="AW56" i="22"/>
  <c r="B56" i="17"/>
  <c r="C56" i="17" s="1"/>
  <c r="AJ54" i="22"/>
  <c r="L52" i="22"/>
  <c r="U47" i="22"/>
  <c r="C86" i="22"/>
  <c r="B86" i="17"/>
  <c r="C86" i="17" s="1"/>
  <c r="AG79" i="22"/>
  <c r="K76" i="22"/>
  <c r="R72" i="22"/>
  <c r="T70" i="22"/>
  <c r="Y62" i="22"/>
  <c r="AX62" i="22"/>
  <c r="AA62" i="22"/>
  <c r="H62" i="22"/>
  <c r="AL62" i="22"/>
  <c r="J62" i="22"/>
  <c r="AM62" i="22"/>
  <c r="P62" i="22"/>
  <c r="AP62" i="22"/>
  <c r="AN58" i="22"/>
  <c r="I58" i="22"/>
  <c r="AH54" i="22"/>
  <c r="I52" i="22"/>
  <c r="T47" i="22"/>
  <c r="AE79" i="22"/>
  <c r="J76" i="22"/>
  <c r="I72" i="22"/>
  <c r="AK58" i="22"/>
  <c r="H58" i="22"/>
  <c r="R47" i="22"/>
  <c r="B83" i="17"/>
  <c r="C83" i="17" s="1"/>
  <c r="P75" i="17"/>
  <c r="AU75" i="17"/>
  <c r="G75" i="17"/>
  <c r="AW75" i="17"/>
  <c r="K75" i="17"/>
  <c r="M75" i="17"/>
  <c r="O75" i="17"/>
  <c r="Q75" i="17"/>
  <c r="W75" i="17"/>
  <c r="Y75" i="17"/>
  <c r="AA75" i="17"/>
  <c r="AC75" i="17"/>
  <c r="AE75" i="17"/>
  <c r="AG75" i="17"/>
  <c r="AM75" i="17"/>
  <c r="AO75" i="17"/>
  <c r="AQ75" i="17"/>
  <c r="BE13" i="4"/>
  <c r="E140" i="22"/>
  <c r="B140" i="17"/>
  <c r="C140" i="17" s="1"/>
  <c r="AS138" i="22"/>
  <c r="AA138" i="22"/>
  <c r="AQ128" i="22"/>
  <c r="Z128" i="22"/>
  <c r="AR125" i="22"/>
  <c r="R125" i="22"/>
  <c r="P104" i="22"/>
  <c r="AR102" i="22"/>
  <c r="P102" i="22"/>
  <c r="AO101" i="22"/>
  <c r="X101" i="22"/>
  <c r="AC99" i="22"/>
  <c r="AA97" i="22"/>
  <c r="AH96" i="22"/>
  <c r="C94" i="22"/>
  <c r="B94" i="17"/>
  <c r="C94" i="17" s="1"/>
  <c r="AJ91" i="22"/>
  <c r="AY83" i="22"/>
  <c r="AA83" i="22"/>
  <c r="AV81" i="22"/>
  <c r="AF81" i="22"/>
  <c r="P81" i="22"/>
  <c r="AX80" i="22"/>
  <c r="P80" i="22"/>
  <c r="W79" i="22"/>
  <c r="AN77" i="22"/>
  <c r="X77" i="22"/>
  <c r="G77" i="22"/>
  <c r="R67" i="22"/>
  <c r="S64" i="22"/>
  <c r="AF62" i="22"/>
  <c r="Y60" i="22"/>
  <c r="T60" i="22"/>
  <c r="U60" i="22"/>
  <c r="AN60" i="22"/>
  <c r="AO60" i="22"/>
  <c r="B60" i="17"/>
  <c r="C60" i="17" s="1"/>
  <c r="AT60" i="22"/>
  <c r="AJ58" i="22"/>
  <c r="E57" i="22"/>
  <c r="X57" i="22"/>
  <c r="AP57" i="22"/>
  <c r="F57" i="22" a="1"/>
  <c r="F57" i="22" s="1"/>
  <c r="Y57" i="22"/>
  <c r="AR57" i="22"/>
  <c r="N57" i="22"/>
  <c r="AF57" i="22"/>
  <c r="AX57" i="22"/>
  <c r="O57" i="22"/>
  <c r="AG57" i="22"/>
  <c r="AY57" i="22"/>
  <c r="Q57" i="22"/>
  <c r="AI57" i="22"/>
  <c r="W56" i="22"/>
  <c r="U54" i="22"/>
  <c r="Q47" i="22"/>
  <c r="K137" i="17"/>
  <c r="AA137" i="17"/>
  <c r="AC137" i="17"/>
  <c r="AF137" i="17"/>
  <c r="BE27" i="4"/>
  <c r="L61" i="22"/>
  <c r="AN61" i="22"/>
  <c r="AO61" i="22"/>
  <c r="B61" i="17"/>
  <c r="C61" i="17" s="1"/>
  <c r="E52" i="22"/>
  <c r="B52" i="17"/>
  <c r="C52" i="17" s="1"/>
  <c r="AF52" i="22"/>
  <c r="AH52" i="22"/>
  <c r="M52" i="22"/>
  <c r="AT52" i="22"/>
  <c r="P52" i="22"/>
  <c r="AW52" i="22"/>
  <c r="S52" i="22"/>
  <c r="S76" i="22"/>
  <c r="H76" i="22"/>
  <c r="B76" i="17"/>
  <c r="C76" i="17" s="1"/>
  <c r="AC76" i="22"/>
  <c r="AK76" i="22"/>
  <c r="AR76" i="22"/>
  <c r="AK72" i="22"/>
  <c r="B72" i="17"/>
  <c r="C72" i="17" s="1"/>
  <c r="S70" i="22"/>
  <c r="B70" i="17"/>
  <c r="C70" i="17" s="1"/>
  <c r="M70" i="22"/>
  <c r="R70" i="22"/>
  <c r="U70" i="22"/>
  <c r="L58" i="22"/>
  <c r="AG58" i="22"/>
  <c r="M58" i="22"/>
  <c r="AH58" i="22"/>
  <c r="U58" i="22"/>
  <c r="AS58" i="22"/>
  <c r="X58" i="22"/>
  <c r="AT58" i="22"/>
  <c r="AA58" i="22"/>
  <c r="AV58" i="22"/>
  <c r="B58" i="17"/>
  <c r="C58" i="17" s="1"/>
  <c r="AR52" i="22"/>
  <c r="AM52" i="22"/>
  <c r="X47" i="22"/>
  <c r="AB47" i="22"/>
  <c r="AE47" i="22"/>
  <c r="C47" i="22"/>
  <c r="AP47" i="22"/>
  <c r="J47" i="22"/>
  <c r="AR47" i="22"/>
  <c r="B47" i="17"/>
  <c r="C47" i="17" s="1"/>
  <c r="N47" i="22"/>
  <c r="U107" i="17"/>
  <c r="F107" i="17"/>
  <c r="T107" i="17"/>
  <c r="Y107" i="17"/>
  <c r="AM107" i="17"/>
  <c r="AS107" i="17"/>
  <c r="V92" i="17"/>
  <c r="G92" i="17"/>
  <c r="N92" i="17"/>
  <c r="O92" i="17"/>
  <c r="Q92" i="17"/>
  <c r="R92" i="17"/>
  <c r="U92" i="17"/>
  <c r="AD92" i="17"/>
  <c r="AI92" i="17"/>
  <c r="AK92" i="17"/>
  <c r="AL92" i="17"/>
  <c r="AQ92" i="17"/>
  <c r="BE11" i="4"/>
  <c r="O138" i="22"/>
  <c r="B138" i="17"/>
  <c r="C138" i="17" s="1"/>
  <c r="H128" i="22"/>
  <c r="B128" i="17"/>
  <c r="C128" i="17" s="1"/>
  <c r="AK125" i="22"/>
  <c r="H125" i="22"/>
  <c r="AB111" i="22"/>
  <c r="N105" i="22"/>
  <c r="B105" i="17"/>
  <c r="C105" i="17" s="1"/>
  <c r="AI102" i="22"/>
  <c r="O101" i="22"/>
  <c r="B101" i="17"/>
  <c r="C101" i="17" s="1"/>
  <c r="AV99" i="22"/>
  <c r="U99" i="22"/>
  <c r="P96" i="22"/>
  <c r="V91" i="22"/>
  <c r="B91" i="17"/>
  <c r="C91" i="17" s="1"/>
  <c r="AL86" i="22"/>
  <c r="AS83" i="22"/>
  <c r="P83" i="22"/>
  <c r="AQ81" i="22"/>
  <c r="AA81" i="22"/>
  <c r="K81" i="22"/>
  <c r="AY77" i="22"/>
  <c r="AI77" i="22"/>
  <c r="U74" i="22"/>
  <c r="AC74" i="22"/>
  <c r="F74" i="22" a="1"/>
  <c r="F74" i="22" s="1"/>
  <c r="AN74" i="22"/>
  <c r="M74" i="22"/>
  <c r="AO74" i="22"/>
  <c r="B74" i="17"/>
  <c r="C74" i="17" s="1"/>
  <c r="Q74" i="22"/>
  <c r="AX74" i="22"/>
  <c r="V62" i="22"/>
  <c r="AB58" i="22"/>
  <c r="AP56" i="22"/>
  <c r="N56" i="22"/>
  <c r="AK52" i="22"/>
  <c r="B50" i="17"/>
  <c r="C50" i="17" s="1"/>
  <c r="T50" i="22"/>
  <c r="X49" i="22"/>
  <c r="C49" i="22"/>
  <c r="AN49" i="22"/>
  <c r="G49" i="22"/>
  <c r="AO49" i="22"/>
  <c r="B49" i="17"/>
  <c r="C49" i="17" s="1"/>
  <c r="T49" i="22"/>
  <c r="U49" i="22"/>
  <c r="AB49" i="22"/>
  <c r="U125" i="17"/>
  <c r="P125" i="17"/>
  <c r="AW125" i="17"/>
  <c r="Q125" i="17"/>
  <c r="AX125" i="17"/>
  <c r="R125" i="17"/>
  <c r="T125" i="17"/>
  <c r="Y125" i="17"/>
  <c r="AA125" i="17"/>
  <c r="AB125" i="17"/>
  <c r="AC125" i="17"/>
  <c r="AE125" i="17"/>
  <c r="AJ125" i="17"/>
  <c r="D125" i="17"/>
  <c r="AK125" i="17"/>
  <c r="G125" i="17"/>
  <c r="AO125" i="17"/>
  <c r="I125" i="17"/>
  <c r="AR125" i="17"/>
  <c r="J125" i="17"/>
  <c r="AU125" i="17"/>
  <c r="V22" i="4"/>
  <c r="AL22" i="4"/>
  <c r="G22" i="4"/>
  <c r="W22" i="4"/>
  <c r="AM22" i="4"/>
  <c r="I22" i="4"/>
  <c r="Y22" i="4"/>
  <c r="AO22" i="4"/>
  <c r="J22" i="4"/>
  <c r="Z22" i="4"/>
  <c r="AP22" i="4"/>
  <c r="K22" i="4"/>
  <c r="AA22" i="4"/>
  <c r="AQ22" i="4"/>
  <c r="M22" i="4"/>
  <c r="AC22" i="4"/>
  <c r="AS22" i="4"/>
  <c r="AE22" i="4"/>
  <c r="BA22" i="4"/>
  <c r="AF22" i="4"/>
  <c r="AG22" i="4"/>
  <c r="H22" i="4"/>
  <c r="AH22" i="4"/>
  <c r="L22" i="4"/>
  <c r="AI22" i="4"/>
  <c r="N22" i="4"/>
  <c r="AJ22" i="4"/>
  <c r="O22" i="4"/>
  <c r="AK22" i="4"/>
  <c r="P22" i="4"/>
  <c r="AN22" i="4"/>
  <c r="Q22" i="4"/>
  <c r="AR22" i="4"/>
  <c r="R22" i="4"/>
  <c r="AT22" i="4"/>
  <c r="S22" i="4"/>
  <c r="AU22" i="4"/>
  <c r="T22" i="4"/>
  <c r="AV22" i="4"/>
  <c r="U22" i="4"/>
  <c r="AW22" i="4"/>
  <c r="X22" i="4"/>
  <c r="AX22" i="4"/>
  <c r="AB22" i="4"/>
  <c r="AY22" i="4"/>
  <c r="AD22" i="4"/>
  <c r="AZ22" i="4"/>
  <c r="AU99" i="22"/>
  <c r="R99" i="22"/>
  <c r="AQ88" i="22"/>
  <c r="B88" i="17"/>
  <c r="C88" i="17" s="1"/>
  <c r="X86" i="22"/>
  <c r="AR83" i="22"/>
  <c r="O83" i="22"/>
  <c r="AP81" i="22"/>
  <c r="Z81" i="22"/>
  <c r="J81" i="22"/>
  <c r="U80" i="22"/>
  <c r="B80" i="17"/>
  <c r="C80" i="17" s="1"/>
  <c r="L77" i="22"/>
  <c r="B77" i="17"/>
  <c r="C77" i="17" s="1"/>
  <c r="V67" i="22"/>
  <c r="Y67" i="22"/>
  <c r="AA67" i="22"/>
  <c r="H67" i="22"/>
  <c r="AK67" i="22"/>
  <c r="B67" i="17"/>
  <c r="C67" i="17" s="1"/>
  <c r="J67" i="22"/>
  <c r="AM67" i="22"/>
  <c r="L67" i="22"/>
  <c r="AR67" i="22"/>
  <c r="Y64" i="22"/>
  <c r="AY64" i="22"/>
  <c r="AB64" i="22"/>
  <c r="H64" i="22"/>
  <c r="AK64" i="22"/>
  <c r="B64" i="17"/>
  <c r="C64" i="17" s="1"/>
  <c r="J64" i="22"/>
  <c r="AN64" i="22"/>
  <c r="M64" i="22"/>
  <c r="AS64" i="22"/>
  <c r="U62" i="22"/>
  <c r="Z58" i="22"/>
  <c r="AI52" i="22"/>
  <c r="AW47" i="22"/>
  <c r="AI113" i="17"/>
  <c r="AQ113" i="17"/>
  <c r="E113" i="17"/>
  <c r="AS113" i="17"/>
  <c r="G113" i="17"/>
  <c r="AU113" i="17"/>
  <c r="I113" i="17"/>
  <c r="K113" i="17"/>
  <c r="M113" i="17"/>
  <c r="O113" i="17"/>
  <c r="U113" i="17"/>
  <c r="W113" i="17"/>
  <c r="AA113" i="17"/>
  <c r="AE113" i="17"/>
  <c r="AG113" i="17"/>
  <c r="AK113" i="17"/>
  <c r="AM113" i="17"/>
  <c r="R79" i="22"/>
  <c r="B79" i="17"/>
  <c r="C79" i="17" s="1"/>
  <c r="AU76" i="22"/>
  <c r="R58" i="22"/>
  <c r="X54" i="22"/>
  <c r="B54" i="17"/>
  <c r="C54" i="17" s="1"/>
  <c r="AD54" i="22"/>
  <c r="C54" i="22"/>
  <c r="AP54" i="22"/>
  <c r="F54" i="22" a="1"/>
  <c r="F54" i="22" s="1"/>
  <c r="AQ54" i="22"/>
  <c r="L54" i="22"/>
  <c r="AV54" i="22"/>
  <c r="AD52" i="22"/>
  <c r="AO47" i="22"/>
  <c r="N14" i="4"/>
  <c r="AD14" i="4"/>
  <c r="AT14" i="4"/>
  <c r="O14" i="4"/>
  <c r="AE14" i="4"/>
  <c r="AU14" i="4"/>
  <c r="P14" i="4"/>
  <c r="AF14" i="4"/>
  <c r="AV14" i="4"/>
  <c r="Q14" i="4"/>
  <c r="AG14" i="4"/>
  <c r="AW14" i="4"/>
  <c r="R14" i="4"/>
  <c r="AH14" i="4"/>
  <c r="AX14" i="4"/>
  <c r="S14" i="4"/>
  <c r="AI14" i="4"/>
  <c r="AY14" i="4"/>
  <c r="T14" i="4"/>
  <c r="AJ14" i="4"/>
  <c r="AZ14" i="4"/>
  <c r="U14" i="4"/>
  <c r="AK14" i="4"/>
  <c r="BA14" i="4"/>
  <c r="V14" i="4"/>
  <c r="AL14" i="4"/>
  <c r="G14" i="4"/>
  <c r="W14" i="4"/>
  <c r="AM14" i="4"/>
  <c r="H14" i="4"/>
  <c r="X14" i="4"/>
  <c r="AN14" i="4"/>
  <c r="I14" i="4"/>
  <c r="Y14" i="4"/>
  <c r="AO14" i="4"/>
  <c r="K14" i="4"/>
  <c r="AA14" i="4"/>
  <c r="AQ14" i="4"/>
  <c r="L14" i="4"/>
  <c r="AB14" i="4"/>
  <c r="AR14" i="4"/>
  <c r="J14" i="4"/>
  <c r="M14" i="4"/>
  <c r="Z14" i="4"/>
  <c r="AC14" i="4"/>
  <c r="AP14" i="4"/>
  <c r="AS14" i="4"/>
  <c r="AK140" i="22"/>
  <c r="N140" i="22"/>
  <c r="AJ138" i="22"/>
  <c r="R138" i="22"/>
  <c r="AV134" i="22"/>
  <c r="AC134" i="22"/>
  <c r="K134" i="22"/>
  <c r="AT132" i="22"/>
  <c r="E129" i="22"/>
  <c r="B129" i="17"/>
  <c r="C129" i="17" s="1"/>
  <c r="AH128" i="22"/>
  <c r="P128" i="22"/>
  <c r="AF125" i="22"/>
  <c r="E116" i="22"/>
  <c r="B116" i="17"/>
  <c r="C116" i="17" s="1"/>
  <c r="W110" i="22"/>
  <c r="AB107" i="22"/>
  <c r="K107" i="22"/>
  <c r="AU104" i="22"/>
  <c r="AF102" i="22"/>
  <c r="AX101" i="22"/>
  <c r="AG101" i="22"/>
  <c r="P101" i="22"/>
  <c r="AS99" i="22"/>
  <c r="P99" i="22"/>
  <c r="O97" i="22"/>
  <c r="B97" i="17"/>
  <c r="C97" i="17" s="1"/>
  <c r="AX91" i="22"/>
  <c r="U91" i="22"/>
  <c r="S86" i="22"/>
  <c r="Z85" i="22"/>
  <c r="J85" i="22"/>
  <c r="AO83" i="22"/>
  <c r="L83" i="22"/>
  <c r="AN81" i="22"/>
  <c r="X81" i="22"/>
  <c r="H81" i="22"/>
  <c r="AG80" i="22"/>
  <c r="AX79" i="22"/>
  <c r="AV77" i="22"/>
  <c r="AF77" i="22"/>
  <c r="P77" i="22"/>
  <c r="AT76" i="22"/>
  <c r="AJ74" i="22"/>
  <c r="AT67" i="22"/>
  <c r="AG64" i="22"/>
  <c r="R62" i="22"/>
  <c r="W60" i="22"/>
  <c r="Y59" i="22"/>
  <c r="L59" i="22"/>
  <c r="M59" i="22"/>
  <c r="AT59" i="22"/>
  <c r="AW59" i="22"/>
  <c r="B59" i="17"/>
  <c r="C59" i="17" s="1"/>
  <c r="Q58" i="22"/>
  <c r="AO57" i="22"/>
  <c r="P57" i="22"/>
  <c r="AM56" i="22"/>
  <c r="J56" i="22"/>
  <c r="F55" i="22" a="1"/>
  <c r="F55" i="22" s="1"/>
  <c r="Z55" i="22"/>
  <c r="AT55" i="22"/>
  <c r="G55" i="22"/>
  <c r="AA55" i="22"/>
  <c r="AV55" i="22"/>
  <c r="B55" i="17"/>
  <c r="C55" i="17" s="1"/>
  <c r="P55" i="22"/>
  <c r="AK55" i="22"/>
  <c r="Q55" i="22"/>
  <c r="AL55" i="22"/>
  <c r="T55" i="22"/>
  <c r="AN55" i="22"/>
  <c r="AB52" i="22"/>
  <c r="AP49" i="22"/>
  <c r="AL47" i="22"/>
  <c r="Y52" i="22"/>
  <c r="AW52" i="17"/>
  <c r="E52" i="17"/>
  <c r="F52" i="17"/>
  <c r="H52" i="17"/>
  <c r="M52" i="17"/>
  <c r="N52" i="17"/>
  <c r="U52" i="17"/>
  <c r="V52" i="17"/>
  <c r="AA52" i="17"/>
  <c r="AC52" i="17"/>
  <c r="AD52" i="17"/>
  <c r="AG52" i="17"/>
  <c r="AI52" i="17"/>
  <c r="AL52" i="17"/>
  <c r="AN52" i="17"/>
  <c r="U125" i="22"/>
  <c r="B125" i="17"/>
  <c r="C125" i="17" s="1"/>
  <c r="Z111" i="22"/>
  <c r="B111" i="17"/>
  <c r="C111" i="17" s="1"/>
  <c r="AH104" i="22"/>
  <c r="Z102" i="22"/>
  <c r="AO99" i="22"/>
  <c r="F99" i="22" a="1"/>
  <c r="F99" i="22" s="1"/>
  <c r="AC96" i="22"/>
  <c r="B96" i="17"/>
  <c r="C96" i="17" s="1"/>
  <c r="P86" i="22"/>
  <c r="AH83" i="22"/>
  <c r="J83" i="22"/>
  <c r="AL81" i="22"/>
  <c r="V81" i="22"/>
  <c r="F81" i="22" a="1"/>
  <c r="F81" i="22" s="1"/>
  <c r="AD80" i="22"/>
  <c r="AO79" i="22"/>
  <c r="AT77" i="22"/>
  <c r="AD77" i="22"/>
  <c r="N77" i="22"/>
  <c r="AB76" i="22"/>
  <c r="AM70" i="22"/>
  <c r="AH67" i="22"/>
  <c r="AE64" i="22"/>
  <c r="AV62" i="22"/>
  <c r="F62" i="22" a="1"/>
  <c r="F62" i="22" s="1"/>
  <c r="AW58" i="22"/>
  <c r="O58" i="22"/>
  <c r="AI56" i="22"/>
  <c r="E56" i="22"/>
  <c r="AR54" i="22"/>
  <c r="U52" i="22"/>
  <c r="AI47" i="22"/>
  <c r="BE8" i="4"/>
  <c r="U149" i="17"/>
  <c r="AP144" i="17"/>
  <c r="G144" i="17"/>
  <c r="AT141" i="17"/>
  <c r="U141" i="17"/>
  <c r="AR140" i="17"/>
  <c r="AG139" i="17"/>
  <c r="AJ135" i="17"/>
  <c r="O135" i="17"/>
  <c r="AE133" i="17"/>
  <c r="AP132" i="17"/>
  <c r="AB129" i="17"/>
  <c r="E129" i="17"/>
  <c r="H127" i="17"/>
  <c r="W126" i="17"/>
  <c r="AV123" i="17"/>
  <c r="P123" i="17"/>
  <c r="AH122" i="17"/>
  <c r="O120" i="17"/>
  <c r="G115" i="17"/>
  <c r="AW112" i="17"/>
  <c r="AK111" i="17"/>
  <c r="AC109" i="17"/>
  <c r="S108" i="17"/>
  <c r="AF104" i="17"/>
  <c r="E104" i="17"/>
  <c r="Q103" i="17"/>
  <c r="AS100" i="17"/>
  <c r="Z100" i="17"/>
  <c r="F100" i="17"/>
  <c r="AG99" i="17"/>
  <c r="M99" i="17"/>
  <c r="AL98" i="17"/>
  <c r="Q98" i="17"/>
  <c r="AR97" i="17"/>
  <c r="Y97" i="17"/>
  <c r="E97" i="17"/>
  <c r="AI96" i="17"/>
  <c r="P96" i="17"/>
  <c r="AJ95" i="17"/>
  <c r="E95" i="17"/>
  <c r="AI94" i="17"/>
  <c r="Q94" i="17"/>
  <c r="AT93" i="17"/>
  <c r="Y93" i="17"/>
  <c r="S91" i="17"/>
  <c r="AR86" i="17"/>
  <c r="D86" i="17"/>
  <c r="S80" i="17"/>
  <c r="M77" i="17"/>
  <c r="B73" i="17"/>
  <c r="C73" i="17" s="1"/>
  <c r="U70" i="17"/>
  <c r="AT68" i="17"/>
  <c r="H68" i="17"/>
  <c r="F66" i="17"/>
  <c r="Z65" i="17"/>
  <c r="I58" i="17"/>
  <c r="U55" i="17"/>
  <c r="AR50" i="17"/>
  <c r="N50" i="17"/>
  <c r="Z49" i="17"/>
  <c r="AN48" i="17"/>
  <c r="P48" i="17"/>
  <c r="AN47" i="17"/>
  <c r="K47" i="17"/>
  <c r="I51" i="4"/>
  <c r="Y51" i="4"/>
  <c r="AO51" i="4"/>
  <c r="J51" i="4"/>
  <c r="Z51" i="4"/>
  <c r="AP51" i="4"/>
  <c r="K51" i="4"/>
  <c r="AA51" i="4"/>
  <c r="AQ51" i="4"/>
  <c r="O51" i="4"/>
  <c r="AE51" i="4"/>
  <c r="AU51" i="4"/>
  <c r="W51" i="4"/>
  <c r="AT51" i="4"/>
  <c r="X51" i="4"/>
  <c r="AV51" i="4"/>
  <c r="AB51" i="4"/>
  <c r="AW51" i="4"/>
  <c r="AC51" i="4"/>
  <c r="AX51" i="4"/>
  <c r="G51" i="4"/>
  <c r="AD51" i="4"/>
  <c r="AY51" i="4"/>
  <c r="H51" i="4"/>
  <c r="AF51" i="4"/>
  <c r="AZ51" i="4"/>
  <c r="L51" i="4"/>
  <c r="AG51" i="4"/>
  <c r="BA51" i="4"/>
  <c r="M51" i="4"/>
  <c r="AH51" i="4"/>
  <c r="N51" i="4"/>
  <c r="AI51" i="4"/>
  <c r="P51" i="4"/>
  <c r="AJ51" i="4"/>
  <c r="Q51" i="4"/>
  <c r="AK51" i="4"/>
  <c r="R51" i="4"/>
  <c r="AL51" i="4"/>
  <c r="S51" i="4"/>
  <c r="AM51" i="4"/>
  <c r="T51" i="4"/>
  <c r="AN51" i="4"/>
  <c r="U51" i="4"/>
  <c r="AR51" i="4"/>
  <c r="V51" i="4"/>
  <c r="AS51" i="4"/>
  <c r="R78" i="4"/>
  <c r="AH78" i="4"/>
  <c r="AX78" i="4"/>
  <c r="S78" i="4"/>
  <c r="AI78" i="4"/>
  <c r="AY78" i="4"/>
  <c r="I78" i="4"/>
  <c r="Y78" i="4"/>
  <c r="AO78" i="4"/>
  <c r="L78" i="4"/>
  <c r="AE78" i="4"/>
  <c r="AZ78" i="4"/>
  <c r="M78" i="4"/>
  <c r="AF78" i="4"/>
  <c r="BA78" i="4"/>
  <c r="N78" i="4"/>
  <c r="AG78" i="4"/>
  <c r="O78" i="4"/>
  <c r="AJ78" i="4"/>
  <c r="T78" i="4"/>
  <c r="AM78" i="4"/>
  <c r="U78" i="4"/>
  <c r="AN78" i="4"/>
  <c r="V78" i="4"/>
  <c r="AP78" i="4"/>
  <c r="X78" i="4"/>
  <c r="AR78" i="4"/>
  <c r="H78" i="4"/>
  <c r="AB78" i="4"/>
  <c r="AU78" i="4"/>
  <c r="J78" i="4"/>
  <c r="AC78" i="4"/>
  <c r="AV78" i="4"/>
  <c r="AS78" i="4"/>
  <c r="AT78" i="4"/>
  <c r="AW78" i="4"/>
  <c r="G78" i="4"/>
  <c r="K78" i="4"/>
  <c r="P78" i="4"/>
  <c r="Q78" i="4"/>
  <c r="W78" i="4"/>
  <c r="Z78" i="4"/>
  <c r="AA78" i="4"/>
  <c r="AD78" i="4"/>
  <c r="AK78" i="4"/>
  <c r="AL78" i="4"/>
  <c r="AQ78" i="4"/>
  <c r="G81" i="4"/>
  <c r="W81" i="4"/>
  <c r="AM81" i="4"/>
  <c r="N81" i="4"/>
  <c r="AD81" i="4"/>
  <c r="AT81" i="4"/>
  <c r="L81" i="4"/>
  <c r="AE81" i="4"/>
  <c r="AW81" i="4"/>
  <c r="M81" i="4"/>
  <c r="AF81" i="4"/>
  <c r="AX81" i="4"/>
  <c r="O81" i="4"/>
  <c r="AG81" i="4"/>
  <c r="AY81" i="4"/>
  <c r="P81" i="4"/>
  <c r="AH81" i="4"/>
  <c r="AZ81" i="4"/>
  <c r="U81" i="4"/>
  <c r="AN81" i="4"/>
  <c r="X81" i="4"/>
  <c r="AP81" i="4"/>
  <c r="I81" i="4"/>
  <c r="AA81" i="4"/>
  <c r="AS81" i="4"/>
  <c r="J81" i="4"/>
  <c r="AB81" i="4"/>
  <c r="AU81" i="4"/>
  <c r="R81" i="4"/>
  <c r="S81" i="4"/>
  <c r="T81" i="4"/>
  <c r="V81" i="4"/>
  <c r="Y81" i="4"/>
  <c r="Z81" i="4"/>
  <c r="AC81" i="4"/>
  <c r="AI81" i="4"/>
  <c r="AJ81" i="4"/>
  <c r="AK81" i="4"/>
  <c r="AL81" i="4"/>
  <c r="AO81" i="4"/>
  <c r="AQ81" i="4"/>
  <c r="H81" i="4"/>
  <c r="AR81" i="4"/>
  <c r="K81" i="4"/>
  <c r="AV81" i="4"/>
  <c r="Q81" i="4"/>
  <c r="BA81" i="4"/>
  <c r="I121" i="4"/>
  <c r="Y121" i="4"/>
  <c r="AO121" i="4"/>
  <c r="J121" i="4"/>
  <c r="Z121" i="4"/>
  <c r="AP121" i="4"/>
  <c r="K121" i="4"/>
  <c r="AA121" i="4"/>
  <c r="AQ121" i="4"/>
  <c r="L121" i="4"/>
  <c r="AB121" i="4"/>
  <c r="AR121" i="4"/>
  <c r="P121" i="4"/>
  <c r="AF121" i="4"/>
  <c r="AV121" i="4"/>
  <c r="R121" i="4"/>
  <c r="AM121" i="4"/>
  <c r="S121" i="4"/>
  <c r="AN121" i="4"/>
  <c r="T121" i="4"/>
  <c r="AS121" i="4"/>
  <c r="U121" i="4"/>
  <c r="AT121" i="4"/>
  <c r="V121" i="4"/>
  <c r="AU121" i="4"/>
  <c r="W121" i="4"/>
  <c r="AW121" i="4"/>
  <c r="X121" i="4"/>
  <c r="AX121" i="4"/>
  <c r="AC121" i="4"/>
  <c r="AY121" i="4"/>
  <c r="AD121" i="4"/>
  <c r="AZ121" i="4"/>
  <c r="AE121" i="4"/>
  <c r="BA121" i="4"/>
  <c r="G121" i="4"/>
  <c r="AG121" i="4"/>
  <c r="H121" i="4"/>
  <c r="AH121" i="4"/>
  <c r="M121" i="4"/>
  <c r="AI121" i="4"/>
  <c r="N121" i="4"/>
  <c r="AJ121" i="4"/>
  <c r="O121" i="4"/>
  <c r="AK121" i="4"/>
  <c r="Q121" i="4"/>
  <c r="AL121" i="4"/>
  <c r="AO144" i="17"/>
  <c r="AR141" i="17"/>
  <c r="T141" i="17"/>
  <c r="AM140" i="17"/>
  <c r="AF139" i="17"/>
  <c r="AI135" i="17"/>
  <c r="N135" i="17"/>
  <c r="AD133" i="17"/>
  <c r="AJ132" i="17"/>
  <c r="AC130" i="17"/>
  <c r="AX129" i="17"/>
  <c r="AA129" i="17"/>
  <c r="T126" i="17"/>
  <c r="AU123" i="17"/>
  <c r="O123" i="17"/>
  <c r="AA122" i="17"/>
  <c r="K120" i="17"/>
  <c r="E115" i="17"/>
  <c r="AU112" i="17"/>
  <c r="AI111" i="17"/>
  <c r="Y109" i="17"/>
  <c r="R108" i="17"/>
  <c r="AE104" i="17"/>
  <c r="AQ100" i="17"/>
  <c r="Y100" i="17"/>
  <c r="E100" i="17"/>
  <c r="AK98" i="17"/>
  <c r="O98" i="17"/>
  <c r="AQ97" i="17"/>
  <c r="X97" i="17"/>
  <c r="D97" i="17"/>
  <c r="AH96" i="17"/>
  <c r="O96" i="17"/>
  <c r="AI95" i="17"/>
  <c r="AH94" i="17"/>
  <c r="O94" i="17"/>
  <c r="AO86" i="17"/>
  <c r="Y83" i="17"/>
  <c r="AU82" i="17"/>
  <c r="N80" i="17"/>
  <c r="K77" i="17"/>
  <c r="AN71" i="17"/>
  <c r="AX70" i="17"/>
  <c r="S70" i="17"/>
  <c r="AR68" i="17"/>
  <c r="Y65" i="17"/>
  <c r="U62" i="17"/>
  <c r="T55" i="17"/>
  <c r="AO50" i="17"/>
  <c r="M50" i="17"/>
  <c r="Y49" i="17"/>
  <c r="AM48" i="17"/>
  <c r="O48" i="17"/>
  <c r="AM47" i="17"/>
  <c r="H47" i="17"/>
  <c r="H20" i="4"/>
  <c r="X20" i="4"/>
  <c r="AN20" i="4"/>
  <c r="I20" i="4"/>
  <c r="Y20" i="4"/>
  <c r="AO20" i="4"/>
  <c r="K20" i="4"/>
  <c r="AA20" i="4"/>
  <c r="AQ20" i="4"/>
  <c r="L20" i="4"/>
  <c r="AB20" i="4"/>
  <c r="AR20" i="4"/>
  <c r="M20" i="4"/>
  <c r="AC20" i="4"/>
  <c r="AS20" i="4"/>
  <c r="O20" i="4"/>
  <c r="AE20" i="4"/>
  <c r="AU20" i="4"/>
  <c r="R20" i="4"/>
  <c r="AP20" i="4"/>
  <c r="S20" i="4"/>
  <c r="AT20" i="4"/>
  <c r="T20" i="4"/>
  <c r="AV20" i="4"/>
  <c r="U20" i="4"/>
  <c r="AW20" i="4"/>
  <c r="V20" i="4"/>
  <c r="AX20" i="4"/>
  <c r="W20" i="4"/>
  <c r="AY20" i="4"/>
  <c r="Z20" i="4"/>
  <c r="AZ20" i="4"/>
  <c r="AD20" i="4"/>
  <c r="BA20" i="4"/>
  <c r="AF20" i="4"/>
  <c r="AG20" i="4"/>
  <c r="AH20" i="4"/>
  <c r="G20" i="4"/>
  <c r="AI20" i="4"/>
  <c r="J20" i="4"/>
  <c r="AJ20" i="4"/>
  <c r="N20" i="4"/>
  <c r="AK20" i="4"/>
  <c r="P20" i="4"/>
  <c r="AL20" i="4"/>
  <c r="Q20" i="4"/>
  <c r="AM20" i="4"/>
  <c r="S146" i="4"/>
  <c r="AI146" i="4"/>
  <c r="AY146" i="4"/>
  <c r="T146" i="4"/>
  <c r="AJ146" i="4"/>
  <c r="AZ146" i="4"/>
  <c r="AK146" i="4"/>
  <c r="U146" i="4"/>
  <c r="BA146" i="4"/>
  <c r="V146" i="4"/>
  <c r="AL146" i="4"/>
  <c r="I146" i="4"/>
  <c r="J146" i="4"/>
  <c r="Z146" i="4"/>
  <c r="AP146" i="4"/>
  <c r="K146" i="4"/>
  <c r="AA146" i="4"/>
  <c r="AQ146" i="4"/>
  <c r="P146" i="4"/>
  <c r="W146" i="4"/>
  <c r="AU146" i="4"/>
  <c r="X146" i="4"/>
  <c r="AV146" i="4"/>
  <c r="Y146" i="4"/>
  <c r="AW146" i="4"/>
  <c r="AB146" i="4"/>
  <c r="AX146" i="4"/>
  <c r="AC146" i="4"/>
  <c r="AD146" i="4"/>
  <c r="AE146" i="4"/>
  <c r="N146" i="4"/>
  <c r="AF146" i="4"/>
  <c r="G146" i="4"/>
  <c r="AG146" i="4"/>
  <c r="H146" i="4"/>
  <c r="AH146" i="4"/>
  <c r="L146" i="4"/>
  <c r="AM146" i="4"/>
  <c r="AO146" i="4"/>
  <c r="M146" i="4"/>
  <c r="AN146" i="4"/>
  <c r="R146" i="4"/>
  <c r="O146" i="4"/>
  <c r="AR146" i="4"/>
  <c r="AT146" i="4"/>
  <c r="Q146" i="4"/>
  <c r="AS146" i="4"/>
  <c r="AE139" i="17"/>
  <c r="AH135" i="17"/>
  <c r="K135" i="17"/>
  <c r="AA132" i="17"/>
  <c r="AT123" i="17"/>
  <c r="N123" i="17"/>
  <c r="AW115" i="17"/>
  <c r="AP100" i="17"/>
  <c r="X100" i="17"/>
  <c r="AP97" i="17"/>
  <c r="W97" i="17"/>
  <c r="M80" i="17"/>
  <c r="W49" i="17"/>
  <c r="AK48" i="17"/>
  <c r="M48" i="17"/>
  <c r="AL47" i="17"/>
  <c r="F47" i="17"/>
  <c r="BE16" i="4"/>
  <c r="BE17" i="4"/>
  <c r="BE12" i="4"/>
  <c r="J58" i="4"/>
  <c r="Z58" i="4"/>
  <c r="AP58" i="4"/>
  <c r="L58" i="4"/>
  <c r="AB58" i="4"/>
  <c r="AR58" i="4"/>
  <c r="P58" i="4"/>
  <c r="AF58" i="4"/>
  <c r="AV58" i="4"/>
  <c r="I58" i="4"/>
  <c r="AD58" i="4"/>
  <c r="AX58" i="4"/>
  <c r="K58" i="4"/>
  <c r="AE58" i="4"/>
  <c r="AY58" i="4"/>
  <c r="M58" i="4"/>
  <c r="AG58" i="4"/>
  <c r="AZ58" i="4"/>
  <c r="N58" i="4"/>
  <c r="AH58" i="4"/>
  <c r="BA58" i="4"/>
  <c r="O58" i="4"/>
  <c r="AI58" i="4"/>
  <c r="Q58" i="4"/>
  <c r="AJ58" i="4"/>
  <c r="R58" i="4"/>
  <c r="AK58" i="4"/>
  <c r="S58" i="4"/>
  <c r="AL58" i="4"/>
  <c r="T58" i="4"/>
  <c r="AM58" i="4"/>
  <c r="U58" i="4"/>
  <c r="AN58" i="4"/>
  <c r="V58" i="4"/>
  <c r="AO58" i="4"/>
  <c r="W58" i="4"/>
  <c r="AQ58" i="4"/>
  <c r="X58" i="4"/>
  <c r="AS58" i="4"/>
  <c r="Y58" i="4"/>
  <c r="AT58" i="4"/>
  <c r="G58" i="4"/>
  <c r="AA58" i="4"/>
  <c r="AU58" i="4"/>
  <c r="H58" i="4"/>
  <c r="AC58" i="4"/>
  <c r="AW58" i="4"/>
  <c r="T76" i="4"/>
  <c r="AJ76" i="4"/>
  <c r="AZ76" i="4"/>
  <c r="U76" i="4"/>
  <c r="AK76" i="4"/>
  <c r="BA76" i="4"/>
  <c r="K76" i="4"/>
  <c r="AA76" i="4"/>
  <c r="AQ76" i="4"/>
  <c r="H76" i="4"/>
  <c r="AB76" i="4"/>
  <c r="AU76" i="4"/>
  <c r="I76" i="4"/>
  <c r="AC76" i="4"/>
  <c r="AV76" i="4"/>
  <c r="J76" i="4"/>
  <c r="AD76" i="4"/>
  <c r="AW76" i="4"/>
  <c r="L76" i="4"/>
  <c r="AE76" i="4"/>
  <c r="AX76" i="4"/>
  <c r="O76" i="4"/>
  <c r="AH76" i="4"/>
  <c r="P76" i="4"/>
  <c r="AI76" i="4"/>
  <c r="Q76" i="4"/>
  <c r="AL76" i="4"/>
  <c r="S76" i="4"/>
  <c r="AN76" i="4"/>
  <c r="W76" i="4"/>
  <c r="X76" i="4"/>
  <c r="AR76" i="4"/>
  <c r="Y76" i="4"/>
  <c r="AS76" i="4"/>
  <c r="G76" i="4"/>
  <c r="M76" i="4"/>
  <c r="N76" i="4"/>
  <c r="R76" i="4"/>
  <c r="V76" i="4"/>
  <c r="Z76" i="4"/>
  <c r="AF76" i="4"/>
  <c r="AG76" i="4"/>
  <c r="AM76" i="4"/>
  <c r="AO76" i="4"/>
  <c r="AP76" i="4"/>
  <c r="AT76" i="4"/>
  <c r="AY76" i="4"/>
  <c r="K80" i="17"/>
  <c r="K48" i="17"/>
  <c r="AK47" i="17"/>
  <c r="E47" i="17"/>
  <c r="O21" i="4"/>
  <c r="AE21" i="4"/>
  <c r="AU21" i="4"/>
  <c r="P21" i="4"/>
  <c r="AF21" i="4"/>
  <c r="AV21" i="4"/>
  <c r="R21" i="4"/>
  <c r="AH21" i="4"/>
  <c r="AX21" i="4"/>
  <c r="S21" i="4"/>
  <c r="AI21" i="4"/>
  <c r="AY21" i="4"/>
  <c r="T21" i="4"/>
  <c r="AJ21" i="4"/>
  <c r="AZ21" i="4"/>
  <c r="V21" i="4"/>
  <c r="AL21" i="4"/>
  <c r="K21" i="4"/>
  <c r="AM21" i="4"/>
  <c r="L21" i="4"/>
  <c r="AN21" i="4"/>
  <c r="M21" i="4"/>
  <c r="AO21" i="4"/>
  <c r="N21" i="4"/>
  <c r="AP21" i="4"/>
  <c r="Q21" i="4"/>
  <c r="AQ21" i="4"/>
  <c r="U21" i="4"/>
  <c r="AR21" i="4"/>
  <c r="W21" i="4"/>
  <c r="AS21" i="4"/>
  <c r="X21" i="4"/>
  <c r="AT21" i="4"/>
  <c r="Y21" i="4"/>
  <c r="AW21" i="4"/>
  <c r="Z21" i="4"/>
  <c r="BA21" i="4"/>
  <c r="AA21" i="4"/>
  <c r="AB21" i="4"/>
  <c r="G21" i="4"/>
  <c r="AC21" i="4"/>
  <c r="H21" i="4"/>
  <c r="AD21" i="4"/>
  <c r="I21" i="4"/>
  <c r="AG21" i="4"/>
  <c r="J21" i="4"/>
  <c r="AK21" i="4"/>
  <c r="S69" i="4"/>
  <c r="AI69" i="4"/>
  <c r="AY69" i="4"/>
  <c r="T69" i="4"/>
  <c r="AJ69" i="4"/>
  <c r="AZ69" i="4"/>
  <c r="V69" i="4"/>
  <c r="AL69" i="4"/>
  <c r="J69" i="4"/>
  <c r="Z69" i="4"/>
  <c r="AP69" i="4"/>
  <c r="N69" i="4"/>
  <c r="AH69" i="4"/>
  <c r="O69" i="4"/>
  <c r="AK69" i="4"/>
  <c r="P69" i="4"/>
  <c r="AM69" i="4"/>
  <c r="Q69" i="4"/>
  <c r="AN69" i="4"/>
  <c r="R69" i="4"/>
  <c r="AO69" i="4"/>
  <c r="U69" i="4"/>
  <c r="AQ69" i="4"/>
  <c r="W69" i="4"/>
  <c r="AR69" i="4"/>
  <c r="X69" i="4"/>
  <c r="AS69" i="4"/>
  <c r="Y69" i="4"/>
  <c r="AT69" i="4"/>
  <c r="AA69" i="4"/>
  <c r="AU69" i="4"/>
  <c r="G69" i="4"/>
  <c r="AB69" i="4"/>
  <c r="AV69" i="4"/>
  <c r="I69" i="4"/>
  <c r="AD69" i="4"/>
  <c r="AX69" i="4"/>
  <c r="K69" i="4"/>
  <c r="AE69" i="4"/>
  <c r="BA69" i="4"/>
  <c r="L69" i="4"/>
  <c r="AF69" i="4"/>
  <c r="M69" i="4"/>
  <c r="AC69" i="4"/>
  <c r="AG69" i="4"/>
  <c r="AW69" i="4"/>
  <c r="H69" i="4"/>
  <c r="V86" i="4"/>
  <c r="AL86" i="4"/>
  <c r="G86" i="4"/>
  <c r="W86" i="4"/>
  <c r="AM86" i="4"/>
  <c r="I86" i="4"/>
  <c r="Y86" i="4"/>
  <c r="AO86" i="4"/>
  <c r="P86" i="4"/>
  <c r="AF86" i="4"/>
  <c r="AV86" i="4"/>
  <c r="H86" i="4"/>
  <c r="AC86" i="4"/>
  <c r="AX86" i="4"/>
  <c r="J86" i="4"/>
  <c r="AD86" i="4"/>
  <c r="AY86" i="4"/>
  <c r="K86" i="4"/>
  <c r="AE86" i="4"/>
  <c r="AZ86" i="4"/>
  <c r="L86" i="4"/>
  <c r="AG86" i="4"/>
  <c r="BA86" i="4"/>
  <c r="M86" i="4"/>
  <c r="AH86" i="4"/>
  <c r="N86" i="4"/>
  <c r="AI86" i="4"/>
  <c r="O86" i="4"/>
  <c r="AJ86" i="4"/>
  <c r="Q86" i="4"/>
  <c r="AK86" i="4"/>
  <c r="R86" i="4"/>
  <c r="AN86" i="4"/>
  <c r="S86" i="4"/>
  <c r="AP86" i="4"/>
  <c r="T86" i="4"/>
  <c r="AQ86" i="4"/>
  <c r="U86" i="4"/>
  <c r="AR86" i="4"/>
  <c r="X86" i="4"/>
  <c r="AS86" i="4"/>
  <c r="Z86" i="4"/>
  <c r="AT86" i="4"/>
  <c r="AA86" i="4"/>
  <c r="AU86" i="4"/>
  <c r="AB86" i="4"/>
  <c r="AW86" i="4"/>
  <c r="O150" i="4"/>
  <c r="AE150" i="4"/>
  <c r="AU150" i="4"/>
  <c r="AF150" i="4"/>
  <c r="P150" i="4"/>
  <c r="AV150" i="4"/>
  <c r="R150" i="4"/>
  <c r="AH150" i="4"/>
  <c r="AX150" i="4"/>
  <c r="V150" i="4"/>
  <c r="AL150" i="4"/>
  <c r="G150" i="4"/>
  <c r="W150" i="4"/>
  <c r="AM150" i="4"/>
  <c r="Z150" i="4"/>
  <c r="AW150" i="4"/>
  <c r="AY150" i="4"/>
  <c r="AB150" i="4"/>
  <c r="I150" i="4"/>
  <c r="AJ150" i="4"/>
  <c r="Y150" i="4"/>
  <c r="AA150" i="4"/>
  <c r="AZ150" i="4"/>
  <c r="J150" i="4"/>
  <c r="AD150" i="4"/>
  <c r="H150" i="4"/>
  <c r="AC150" i="4"/>
  <c r="BA150" i="4"/>
  <c r="N150" i="4"/>
  <c r="AG150" i="4"/>
  <c r="AN150" i="4"/>
  <c r="T150" i="4"/>
  <c r="K150" i="4"/>
  <c r="AI150" i="4"/>
  <c r="Q150" i="4"/>
  <c r="L150" i="4"/>
  <c r="AT150" i="4"/>
  <c r="M150" i="4"/>
  <c r="AK150" i="4"/>
  <c r="AO150" i="4"/>
  <c r="AQ150" i="4"/>
  <c r="S150" i="4"/>
  <c r="AP150" i="4"/>
  <c r="U150" i="4"/>
  <c r="AR150" i="4"/>
  <c r="X150" i="4"/>
  <c r="AS150" i="4"/>
  <c r="U144" i="4"/>
  <c r="AK144" i="4"/>
  <c r="BA144" i="4"/>
  <c r="V144" i="4"/>
  <c r="AL144" i="4"/>
  <c r="G144" i="4"/>
  <c r="W144" i="4"/>
  <c r="AM144" i="4"/>
  <c r="H144" i="4"/>
  <c r="X144" i="4"/>
  <c r="AN144" i="4"/>
  <c r="K144" i="4"/>
  <c r="AA144" i="4"/>
  <c r="AQ144" i="4"/>
  <c r="L144" i="4"/>
  <c r="AB144" i="4"/>
  <c r="AR144" i="4"/>
  <c r="M144" i="4"/>
  <c r="AC144" i="4"/>
  <c r="AS144" i="4"/>
  <c r="R144" i="4"/>
  <c r="AH144" i="4"/>
  <c r="AX144" i="4"/>
  <c r="S144" i="4"/>
  <c r="AI144" i="4"/>
  <c r="AY144" i="4"/>
  <c r="AP144" i="4"/>
  <c r="I144" i="4"/>
  <c r="AT144" i="4"/>
  <c r="J144" i="4"/>
  <c r="AU144" i="4"/>
  <c r="N144" i="4"/>
  <c r="AV144" i="4"/>
  <c r="O144" i="4"/>
  <c r="AW144" i="4"/>
  <c r="P144" i="4"/>
  <c r="AZ144" i="4"/>
  <c r="Q144" i="4"/>
  <c r="T144" i="4"/>
  <c r="AF144" i="4"/>
  <c r="Y144" i="4"/>
  <c r="Z144" i="4"/>
  <c r="AD144" i="4"/>
  <c r="AE144" i="4"/>
  <c r="AG144" i="4"/>
  <c r="AJ144" i="4"/>
  <c r="AO144" i="4"/>
  <c r="AQ73" i="22"/>
  <c r="AA73" i="22"/>
  <c r="K73" i="22"/>
  <c r="S71" i="22"/>
  <c r="AQ69" i="22"/>
  <c r="AA69" i="22"/>
  <c r="K69" i="22"/>
  <c r="W51" i="22"/>
  <c r="C51" i="22"/>
  <c r="S150" i="17"/>
  <c r="AS148" i="17"/>
  <c r="G148" i="17"/>
  <c r="AC146" i="17"/>
  <c r="AG144" i="17"/>
  <c r="Q143" i="17"/>
  <c r="W142" i="17"/>
  <c r="AM141" i="17"/>
  <c r="Q141" i="17"/>
  <c r="AC140" i="17"/>
  <c r="T139" i="17"/>
  <c r="Z138" i="17"/>
  <c r="AE136" i="17"/>
  <c r="F136" i="17"/>
  <c r="AF135" i="17"/>
  <c r="H135" i="17"/>
  <c r="AE134" i="17"/>
  <c r="D134" i="17"/>
  <c r="T133" i="17"/>
  <c r="V132" i="17"/>
  <c r="W130" i="17"/>
  <c r="AS129" i="17"/>
  <c r="V129" i="17"/>
  <c r="AU126" i="17"/>
  <c r="N126" i="17"/>
  <c r="U124" i="17"/>
  <c r="AN123" i="17"/>
  <c r="I123" i="17"/>
  <c r="Q122" i="17"/>
  <c r="AE121" i="17"/>
  <c r="G121" i="17"/>
  <c r="AW119" i="17"/>
  <c r="G119" i="17"/>
  <c r="AO115" i="17"/>
  <c r="AS114" i="17"/>
  <c r="AG112" i="17"/>
  <c r="U111" i="17"/>
  <c r="Q109" i="17"/>
  <c r="AM108" i="17"/>
  <c r="K108" i="17"/>
  <c r="U106" i="17"/>
  <c r="X104" i="17"/>
  <c r="AS103" i="17"/>
  <c r="K103" i="17"/>
  <c r="AN100" i="17"/>
  <c r="V100" i="17"/>
  <c r="AW99" i="17"/>
  <c r="AC99" i="17"/>
  <c r="G99" i="17"/>
  <c r="AH98" i="17"/>
  <c r="L98" i="17"/>
  <c r="AN97" i="17"/>
  <c r="T97" i="17"/>
  <c r="AX96" i="17"/>
  <c r="AE96" i="17"/>
  <c r="K96" i="17"/>
  <c r="AE95" i="17"/>
  <c r="AW94" i="17"/>
  <c r="AE94" i="17"/>
  <c r="K94" i="17"/>
  <c r="AO93" i="17"/>
  <c r="S93" i="17"/>
  <c r="AP91" i="17"/>
  <c r="G91" i="17"/>
  <c r="AL87" i="17"/>
  <c r="Q87" i="17"/>
  <c r="AH86" i="17"/>
  <c r="AU85" i="17"/>
  <c r="G85" i="17"/>
  <c r="Y84" i="17"/>
  <c r="AS83" i="17"/>
  <c r="T83" i="17"/>
  <c r="AK82" i="17"/>
  <c r="AK81" i="17"/>
  <c r="G81" i="17"/>
  <c r="AW76" i="17"/>
  <c r="AI73" i="17"/>
  <c r="Q73" i="17"/>
  <c r="AK71" i="17"/>
  <c r="AS70" i="17"/>
  <c r="P70" i="17"/>
  <c r="AK68" i="17"/>
  <c r="AV67" i="17"/>
  <c r="I67" i="17"/>
  <c r="AV65" i="17"/>
  <c r="O65" i="17"/>
  <c r="AI64" i="17"/>
  <c r="F64" i="17"/>
  <c r="AE63" i="17"/>
  <c r="F63" i="17"/>
  <c r="AK62" i="17"/>
  <c r="P62" i="17"/>
  <c r="AW57" i="17"/>
  <c r="AF57" i="17"/>
  <c r="O57" i="17"/>
  <c r="K55" i="17"/>
  <c r="AQ53" i="17"/>
  <c r="Q53" i="17"/>
  <c r="AQ51" i="17"/>
  <c r="R51" i="17"/>
  <c r="AK50" i="17"/>
  <c r="H50" i="17"/>
  <c r="N49" i="17"/>
  <c r="AH48" i="17"/>
  <c r="J48" i="17"/>
  <c r="AI47" i="17"/>
  <c r="H4" i="4"/>
  <c r="X4" i="4"/>
  <c r="AN4" i="4"/>
  <c r="I4" i="4"/>
  <c r="Y4" i="4"/>
  <c r="AO4" i="4"/>
  <c r="J4" i="4"/>
  <c r="Z4" i="4"/>
  <c r="AP4" i="4"/>
  <c r="K4" i="4"/>
  <c r="AA4" i="4"/>
  <c r="AQ4" i="4"/>
  <c r="L4" i="4"/>
  <c r="AB4" i="4"/>
  <c r="AR4" i="4"/>
  <c r="M4" i="4"/>
  <c r="AC4" i="4"/>
  <c r="AS4" i="4"/>
  <c r="N4" i="4"/>
  <c r="AD4" i="4"/>
  <c r="AT4" i="4"/>
  <c r="O4" i="4"/>
  <c r="AE4" i="4"/>
  <c r="AU4" i="4"/>
  <c r="P4" i="4"/>
  <c r="AF4" i="4"/>
  <c r="AV4" i="4"/>
  <c r="Q4" i="4"/>
  <c r="AG4" i="4"/>
  <c r="AW4" i="4"/>
  <c r="R4" i="4"/>
  <c r="AH4" i="4"/>
  <c r="AX4" i="4"/>
  <c r="S4" i="4"/>
  <c r="AI4" i="4"/>
  <c r="AY4" i="4"/>
  <c r="T4" i="4"/>
  <c r="AJ4" i="4"/>
  <c r="AZ4" i="4"/>
  <c r="U4" i="4"/>
  <c r="AK4" i="4"/>
  <c r="BA4" i="4"/>
  <c r="V4" i="4"/>
  <c r="AL4" i="4"/>
  <c r="G4" i="4"/>
  <c r="W4" i="4"/>
  <c r="AM4" i="4"/>
  <c r="R10" i="4"/>
  <c r="AH10" i="4"/>
  <c r="AX10" i="4"/>
  <c r="S10" i="4"/>
  <c r="AI10" i="4"/>
  <c r="AY10" i="4"/>
  <c r="T10" i="4"/>
  <c r="AJ10" i="4"/>
  <c r="AZ10" i="4"/>
  <c r="U10" i="4"/>
  <c r="AK10" i="4"/>
  <c r="BA10" i="4"/>
  <c r="V10" i="4"/>
  <c r="AL10" i="4"/>
  <c r="G10" i="4"/>
  <c r="W10" i="4"/>
  <c r="AM10" i="4"/>
  <c r="H10" i="4"/>
  <c r="X10" i="4"/>
  <c r="AN10" i="4"/>
  <c r="I10" i="4"/>
  <c r="Y10" i="4"/>
  <c r="AO10" i="4"/>
  <c r="J10" i="4"/>
  <c r="Z10" i="4"/>
  <c r="AP10" i="4"/>
  <c r="K10" i="4"/>
  <c r="AA10" i="4"/>
  <c r="AQ10" i="4"/>
  <c r="L10" i="4"/>
  <c r="AB10" i="4"/>
  <c r="AR10" i="4"/>
  <c r="M10" i="4"/>
  <c r="AC10" i="4"/>
  <c r="AS10" i="4"/>
  <c r="N10" i="4"/>
  <c r="AD10" i="4"/>
  <c r="AT10" i="4"/>
  <c r="O10" i="4"/>
  <c r="AE10" i="4"/>
  <c r="AU10" i="4"/>
  <c r="P10" i="4"/>
  <c r="AF10" i="4"/>
  <c r="AV10" i="4"/>
  <c r="Q10" i="4"/>
  <c r="AG10" i="4"/>
  <c r="AW10" i="4"/>
  <c r="M33" i="4"/>
  <c r="AC33" i="4"/>
  <c r="AS33" i="4"/>
  <c r="N33" i="4"/>
  <c r="AD33" i="4"/>
  <c r="AT33" i="4"/>
  <c r="O33" i="4"/>
  <c r="AE33" i="4"/>
  <c r="AU33" i="4"/>
  <c r="P33" i="4"/>
  <c r="AF33" i="4"/>
  <c r="AV33" i="4"/>
  <c r="S33" i="4"/>
  <c r="AI33" i="4"/>
  <c r="AY33" i="4"/>
  <c r="U33" i="4"/>
  <c r="AK33" i="4"/>
  <c r="BA33" i="4"/>
  <c r="V33" i="4"/>
  <c r="AL33" i="4"/>
  <c r="G33" i="4"/>
  <c r="W33" i="4"/>
  <c r="J33" i="4"/>
  <c r="Z33" i="4"/>
  <c r="AP33" i="4"/>
  <c r="K33" i="4"/>
  <c r="AA33" i="4"/>
  <c r="AQ33" i="4"/>
  <c r="AR33" i="4"/>
  <c r="H33" i="4"/>
  <c r="AW33" i="4"/>
  <c r="I33" i="4"/>
  <c r="AX33" i="4"/>
  <c r="L33" i="4"/>
  <c r="AZ33" i="4"/>
  <c r="Q33" i="4"/>
  <c r="R33" i="4"/>
  <c r="T33" i="4"/>
  <c r="X33" i="4"/>
  <c r="Y33" i="4"/>
  <c r="AB33" i="4"/>
  <c r="AG33" i="4"/>
  <c r="AH33" i="4"/>
  <c r="AJ33" i="4"/>
  <c r="AM33" i="4"/>
  <c r="AN33" i="4"/>
  <c r="AO33" i="4"/>
  <c r="L89" i="4"/>
  <c r="AB89" i="4"/>
  <c r="AR89" i="4"/>
  <c r="N89" i="4"/>
  <c r="AD89" i="4"/>
  <c r="AT89" i="4"/>
  <c r="U89" i="4"/>
  <c r="AK89" i="4"/>
  <c r="BA89" i="4"/>
  <c r="V89" i="4"/>
  <c r="AO89" i="4"/>
  <c r="W89" i="4"/>
  <c r="AP89" i="4"/>
  <c r="X89" i="4"/>
  <c r="AQ89" i="4"/>
  <c r="Y89" i="4"/>
  <c r="AS89" i="4"/>
  <c r="G89" i="4"/>
  <c r="Z89" i="4"/>
  <c r="AU89" i="4"/>
  <c r="H89" i="4"/>
  <c r="AA89" i="4"/>
  <c r="AV89" i="4"/>
  <c r="I89" i="4"/>
  <c r="AC89" i="4"/>
  <c r="AW89" i="4"/>
  <c r="J89" i="4"/>
  <c r="AE89" i="4"/>
  <c r="AX89" i="4"/>
  <c r="K89" i="4"/>
  <c r="AF89" i="4"/>
  <c r="AY89" i="4"/>
  <c r="M89" i="4"/>
  <c r="AG89" i="4"/>
  <c r="AZ89" i="4"/>
  <c r="O89" i="4"/>
  <c r="AH89" i="4"/>
  <c r="P89" i="4"/>
  <c r="AI89" i="4"/>
  <c r="Q89" i="4"/>
  <c r="AJ89" i="4"/>
  <c r="R89" i="4"/>
  <c r="AL89" i="4"/>
  <c r="S89" i="4"/>
  <c r="AM89" i="4"/>
  <c r="T89" i="4"/>
  <c r="AN89" i="4"/>
  <c r="M112" i="4"/>
  <c r="AC112" i="4"/>
  <c r="AS112" i="4"/>
  <c r="N112" i="4"/>
  <c r="AD112" i="4"/>
  <c r="AT112" i="4"/>
  <c r="P112" i="4"/>
  <c r="AF112" i="4"/>
  <c r="AV112" i="4"/>
  <c r="T112" i="4"/>
  <c r="AJ112" i="4"/>
  <c r="AZ112" i="4"/>
  <c r="V112" i="4"/>
  <c r="AP112" i="4"/>
  <c r="W112" i="4"/>
  <c r="AQ112" i="4"/>
  <c r="X112" i="4"/>
  <c r="AR112" i="4"/>
  <c r="Y112" i="4"/>
  <c r="AU112" i="4"/>
  <c r="G112" i="4"/>
  <c r="AA112" i="4"/>
  <c r="AX112" i="4"/>
  <c r="H112" i="4"/>
  <c r="AB112" i="4"/>
  <c r="AY112" i="4"/>
  <c r="I112" i="4"/>
  <c r="AE112" i="4"/>
  <c r="BA112" i="4"/>
  <c r="L112" i="4"/>
  <c r="AI112" i="4"/>
  <c r="Q112" i="4"/>
  <c r="AL112" i="4"/>
  <c r="R112" i="4"/>
  <c r="AM112" i="4"/>
  <c r="S112" i="4"/>
  <c r="AN112" i="4"/>
  <c r="AO112" i="4"/>
  <c r="AW112" i="4"/>
  <c r="J112" i="4"/>
  <c r="K112" i="4"/>
  <c r="O112" i="4"/>
  <c r="U112" i="4"/>
  <c r="Z112" i="4"/>
  <c r="AG112" i="4"/>
  <c r="AH112" i="4"/>
  <c r="AK112" i="4"/>
  <c r="T113" i="4"/>
  <c r="AJ113" i="4"/>
  <c r="AZ113" i="4"/>
  <c r="U113" i="4"/>
  <c r="AK113" i="4"/>
  <c r="BA113" i="4"/>
  <c r="G113" i="4"/>
  <c r="W113" i="4"/>
  <c r="AM113" i="4"/>
  <c r="K113" i="4"/>
  <c r="AA113" i="4"/>
  <c r="AQ113" i="4"/>
  <c r="H113" i="4"/>
  <c r="AC113" i="4"/>
  <c r="AW113" i="4"/>
  <c r="I113" i="4"/>
  <c r="AD113" i="4"/>
  <c r="AX113" i="4"/>
  <c r="J113" i="4"/>
  <c r="AE113" i="4"/>
  <c r="AY113" i="4"/>
  <c r="L113" i="4"/>
  <c r="AF113" i="4"/>
  <c r="N113" i="4"/>
  <c r="AH113" i="4"/>
  <c r="O113" i="4"/>
  <c r="AI113" i="4"/>
  <c r="P113" i="4"/>
  <c r="AL113" i="4"/>
  <c r="S113" i="4"/>
  <c r="AP113" i="4"/>
  <c r="X113" i="4"/>
  <c r="AS113" i="4"/>
  <c r="Y113" i="4"/>
  <c r="AT113" i="4"/>
  <c r="Z113" i="4"/>
  <c r="AU113" i="4"/>
  <c r="AR113" i="4"/>
  <c r="AV113" i="4"/>
  <c r="M113" i="4"/>
  <c r="Q113" i="4"/>
  <c r="R113" i="4"/>
  <c r="V113" i="4"/>
  <c r="AB113" i="4"/>
  <c r="AG113" i="4"/>
  <c r="AN113" i="4"/>
  <c r="AO113" i="4"/>
  <c r="K138" i="4"/>
  <c r="AA138" i="4"/>
  <c r="AQ138" i="4"/>
  <c r="L138" i="4"/>
  <c r="AB138" i="4"/>
  <c r="AR138" i="4"/>
  <c r="M138" i="4"/>
  <c r="AC138" i="4"/>
  <c r="AS138" i="4"/>
  <c r="N138" i="4"/>
  <c r="AD138" i="4"/>
  <c r="AT138" i="4"/>
  <c r="O138" i="4"/>
  <c r="AE138" i="4"/>
  <c r="AU138" i="4"/>
  <c r="Q138" i="4"/>
  <c r="AG138" i="4"/>
  <c r="AW138" i="4"/>
  <c r="R138" i="4"/>
  <c r="AH138" i="4"/>
  <c r="AX138" i="4"/>
  <c r="S138" i="4"/>
  <c r="AI138" i="4"/>
  <c r="AY138" i="4"/>
  <c r="H138" i="4"/>
  <c r="X138" i="4"/>
  <c r="AN138" i="4"/>
  <c r="I138" i="4"/>
  <c r="Y138" i="4"/>
  <c r="AO138" i="4"/>
  <c r="AP138" i="4"/>
  <c r="AV138" i="4"/>
  <c r="AZ138" i="4"/>
  <c r="G138" i="4"/>
  <c r="BA138" i="4"/>
  <c r="J138" i="4"/>
  <c r="P138" i="4"/>
  <c r="AM138" i="4"/>
  <c r="T138" i="4"/>
  <c r="U138" i="4"/>
  <c r="V138" i="4"/>
  <c r="W138" i="4"/>
  <c r="Z138" i="4"/>
  <c r="AF138" i="4"/>
  <c r="AJ138" i="4"/>
  <c r="AK138" i="4"/>
  <c r="AL138" i="4"/>
  <c r="AO73" i="22"/>
  <c r="Y73" i="22"/>
  <c r="I73" i="22"/>
  <c r="Q71" i="22"/>
  <c r="AO69" i="22"/>
  <c r="Y69" i="22"/>
  <c r="I69" i="22"/>
  <c r="AL48" i="22"/>
  <c r="AO148" i="17"/>
  <c r="K146" i="17"/>
  <c r="AA144" i="17"/>
  <c r="AK141" i="17"/>
  <c r="L141" i="17"/>
  <c r="T140" i="17"/>
  <c r="K139" i="17"/>
  <c r="AB135" i="17"/>
  <c r="E135" i="17"/>
  <c r="O133" i="17"/>
  <c r="O132" i="17"/>
  <c r="AB131" i="17"/>
  <c r="AV130" i="17"/>
  <c r="U130" i="17"/>
  <c r="AQ129" i="17"/>
  <c r="S129" i="17"/>
  <c r="AO127" i="17"/>
  <c r="AQ126" i="17"/>
  <c r="K126" i="17"/>
  <c r="AX124" i="17"/>
  <c r="Q124" i="17"/>
  <c r="AK123" i="17"/>
  <c r="G123" i="17"/>
  <c r="K122" i="17"/>
  <c r="AB121" i="17"/>
  <c r="D121" i="17"/>
  <c r="AQ119" i="17"/>
  <c r="AK117" i="17"/>
  <c r="AU116" i="17"/>
  <c r="AK115" i="17"/>
  <c r="AE114" i="17"/>
  <c r="AC112" i="17"/>
  <c r="Q111" i="17"/>
  <c r="AC110" i="17"/>
  <c r="AV109" i="17"/>
  <c r="O109" i="17"/>
  <c r="AJ108" i="17"/>
  <c r="D108" i="17"/>
  <c r="AU104" i="17"/>
  <c r="V104" i="17"/>
  <c r="AQ103" i="17"/>
  <c r="E103" i="17"/>
  <c r="AJ101" i="17"/>
  <c r="AL100" i="17"/>
  <c r="S100" i="17"/>
  <c r="AT99" i="17"/>
  <c r="Y99" i="17"/>
  <c r="E99" i="17"/>
  <c r="AE98" i="17"/>
  <c r="G98" i="17"/>
  <c r="AK97" i="17"/>
  <c r="R97" i="17"/>
  <c r="AV96" i="17"/>
  <c r="AC96" i="17"/>
  <c r="I96" i="17"/>
  <c r="AC95" i="17"/>
  <c r="AU94" i="17"/>
  <c r="AB94" i="17"/>
  <c r="I94" i="17"/>
  <c r="AM93" i="17"/>
  <c r="Q93" i="17"/>
  <c r="AN91" i="17"/>
  <c r="D91" i="17"/>
  <c r="AH89" i="17"/>
  <c r="Q89" i="17"/>
  <c r="AL88" i="17"/>
  <c r="AJ87" i="17"/>
  <c r="N87" i="17"/>
  <c r="AB86" i="17"/>
  <c r="AN85" i="17"/>
  <c r="W84" i="17"/>
  <c r="AQ83" i="17"/>
  <c r="Q83" i="17"/>
  <c r="U82" i="17"/>
  <c r="AG81" i="17"/>
  <c r="AS77" i="17"/>
  <c r="AA76" i="17"/>
  <c r="AG73" i="17"/>
  <c r="N73" i="17"/>
  <c r="AC71" i="17"/>
  <c r="AN70" i="17"/>
  <c r="N70" i="17"/>
  <c r="AI68" i="17"/>
  <c r="AO67" i="17"/>
  <c r="AS65" i="17"/>
  <c r="L65" i="17"/>
  <c r="AG64" i="17"/>
  <c r="AA63" i="17"/>
  <c r="AG62" i="17"/>
  <c r="N62" i="17"/>
  <c r="AG59" i="17"/>
  <c r="P59" i="17"/>
  <c r="AV58" i="17"/>
  <c r="AU57" i="17"/>
  <c r="AC57" i="17"/>
  <c r="L57" i="17"/>
  <c r="AM56" i="17"/>
  <c r="AQ55" i="17"/>
  <c r="D55" i="17"/>
  <c r="AM53" i="17"/>
  <c r="O53" i="17"/>
  <c r="AN51" i="17"/>
  <c r="N51" i="17"/>
  <c r="AG50" i="17"/>
  <c r="D50" i="17"/>
  <c r="E49" i="17"/>
  <c r="AF48" i="17"/>
  <c r="H48" i="17"/>
  <c r="AC47" i="17"/>
  <c r="O5" i="4"/>
  <c r="AE5" i="4"/>
  <c r="AU5" i="4"/>
  <c r="P5" i="4"/>
  <c r="AF5" i="4"/>
  <c r="AV5" i="4"/>
  <c r="Q5" i="4"/>
  <c r="AG5" i="4"/>
  <c r="AW5" i="4"/>
  <c r="R5" i="4"/>
  <c r="AH5" i="4"/>
  <c r="AX5" i="4"/>
  <c r="S5" i="4"/>
  <c r="AI5" i="4"/>
  <c r="AY5" i="4"/>
  <c r="T5" i="4"/>
  <c r="AJ5" i="4"/>
  <c r="AZ5" i="4"/>
  <c r="U5" i="4"/>
  <c r="AK5" i="4"/>
  <c r="BA5" i="4"/>
  <c r="V5" i="4"/>
  <c r="AL5" i="4"/>
  <c r="G5" i="4"/>
  <c r="W5" i="4"/>
  <c r="AM5" i="4"/>
  <c r="H5" i="4"/>
  <c r="X5" i="4"/>
  <c r="AN5" i="4"/>
  <c r="I5" i="4"/>
  <c r="Y5" i="4"/>
  <c r="AO5" i="4"/>
  <c r="J5" i="4"/>
  <c r="Z5" i="4"/>
  <c r="AP5" i="4"/>
  <c r="K5" i="4"/>
  <c r="AA5" i="4"/>
  <c r="AQ5" i="4"/>
  <c r="L5" i="4"/>
  <c r="AB5" i="4"/>
  <c r="AR5" i="4"/>
  <c r="M5" i="4"/>
  <c r="AC5" i="4"/>
  <c r="AS5" i="4"/>
  <c r="N5" i="4"/>
  <c r="AD5" i="4"/>
  <c r="AT5" i="4"/>
  <c r="S90" i="4"/>
  <c r="AI90" i="4"/>
  <c r="AY90" i="4"/>
  <c r="L90" i="4"/>
  <c r="AB90" i="4"/>
  <c r="AR90" i="4"/>
  <c r="W90" i="4"/>
  <c r="AO90" i="4"/>
  <c r="X90" i="4"/>
  <c r="AP90" i="4"/>
  <c r="G90" i="4"/>
  <c r="Y90" i="4"/>
  <c r="AQ90" i="4"/>
  <c r="H90" i="4"/>
  <c r="Z90" i="4"/>
  <c r="AS90" i="4"/>
  <c r="I90" i="4"/>
  <c r="AA90" i="4"/>
  <c r="AT90" i="4"/>
  <c r="J90" i="4"/>
  <c r="AC90" i="4"/>
  <c r="AU90" i="4"/>
  <c r="K90" i="4"/>
  <c r="AD90" i="4"/>
  <c r="AV90" i="4"/>
  <c r="M90" i="4"/>
  <c r="AE90" i="4"/>
  <c r="AW90" i="4"/>
  <c r="N90" i="4"/>
  <c r="AF90" i="4"/>
  <c r="AX90" i="4"/>
  <c r="O90" i="4"/>
  <c r="AG90" i="4"/>
  <c r="AZ90" i="4"/>
  <c r="P90" i="4"/>
  <c r="AH90" i="4"/>
  <c r="BA90" i="4"/>
  <c r="Q90" i="4"/>
  <c r="AJ90" i="4"/>
  <c r="R90" i="4"/>
  <c r="AK90" i="4"/>
  <c r="T90" i="4"/>
  <c r="AL90" i="4"/>
  <c r="U90" i="4"/>
  <c r="AM90" i="4"/>
  <c r="V90" i="4"/>
  <c r="AN90" i="4"/>
  <c r="R99" i="4"/>
  <c r="AH99" i="4"/>
  <c r="AX99" i="4"/>
  <c r="S99" i="4"/>
  <c r="AI99" i="4"/>
  <c r="AY99" i="4"/>
  <c r="T99" i="4"/>
  <c r="AJ99" i="4"/>
  <c r="AZ99" i="4"/>
  <c r="U99" i="4"/>
  <c r="AK99" i="4"/>
  <c r="BA99" i="4"/>
  <c r="V99" i="4"/>
  <c r="AL99" i="4"/>
  <c r="G99" i="4"/>
  <c r="W99" i="4"/>
  <c r="AM99" i="4"/>
  <c r="H99" i="4"/>
  <c r="X99" i="4"/>
  <c r="AN99" i="4"/>
  <c r="I99" i="4"/>
  <c r="Y99" i="4"/>
  <c r="AO99" i="4"/>
  <c r="J99" i="4"/>
  <c r="Z99" i="4"/>
  <c r="AP99" i="4"/>
  <c r="L99" i="4"/>
  <c r="AB99" i="4"/>
  <c r="AR99" i="4"/>
  <c r="N99" i="4"/>
  <c r="AD99" i="4"/>
  <c r="AT99" i="4"/>
  <c r="O99" i="4"/>
  <c r="AE99" i="4"/>
  <c r="AU99" i="4"/>
  <c r="P99" i="4"/>
  <c r="AF99" i="4"/>
  <c r="AV99" i="4"/>
  <c r="Q99" i="4"/>
  <c r="AA99" i="4"/>
  <c r="AC99" i="4"/>
  <c r="AG99" i="4"/>
  <c r="AQ99" i="4"/>
  <c r="AS99" i="4"/>
  <c r="AW99" i="4"/>
  <c r="K99" i="4"/>
  <c r="M99" i="4"/>
  <c r="AN73" i="22"/>
  <c r="X73" i="22"/>
  <c r="H73" i="22"/>
  <c r="P71" i="22"/>
  <c r="AN69" i="22"/>
  <c r="X69" i="22"/>
  <c r="H69" i="22"/>
  <c r="AM51" i="22"/>
  <c r="R51" i="22"/>
  <c r="AG48" i="22"/>
  <c r="Z144" i="17"/>
  <c r="AJ141" i="17"/>
  <c r="I141" i="17"/>
  <c r="M140" i="17"/>
  <c r="J139" i="17"/>
  <c r="AX135" i="17"/>
  <c r="AA135" i="17"/>
  <c r="D135" i="17"/>
  <c r="AV133" i="17"/>
  <c r="N133" i="17"/>
  <c r="F132" i="17"/>
  <c r="AU130" i="17"/>
  <c r="S130" i="17"/>
  <c r="AN129" i="17"/>
  <c r="R129" i="17"/>
  <c r="AN127" i="17"/>
  <c r="AM126" i="17"/>
  <c r="J126" i="17"/>
  <c r="AI123" i="17"/>
  <c r="E123" i="17"/>
  <c r="AA121" i="17"/>
  <c r="AS116" i="17"/>
  <c r="AE115" i="17"/>
  <c r="U114" i="17"/>
  <c r="Q112" i="17"/>
  <c r="M111" i="17"/>
  <c r="AU109" i="17"/>
  <c r="M109" i="17"/>
  <c r="AH108" i="17"/>
  <c r="AS104" i="17"/>
  <c r="U104" i="17"/>
  <c r="AO103" i="17"/>
  <c r="AI101" i="17"/>
  <c r="AK100" i="17"/>
  <c r="R100" i="17"/>
  <c r="AS99" i="17"/>
  <c r="X99" i="17"/>
  <c r="AD98" i="17"/>
  <c r="F98" i="17"/>
  <c r="AJ97" i="17"/>
  <c r="Q97" i="17"/>
  <c r="AU96" i="17"/>
  <c r="AA96" i="17"/>
  <c r="H96" i="17"/>
  <c r="AA95" i="17"/>
  <c r="AS94" i="17"/>
  <c r="AA94" i="17"/>
  <c r="H94" i="17"/>
  <c r="AK93" i="17"/>
  <c r="P93" i="17"/>
  <c r="AJ91" i="17"/>
  <c r="AG88" i="17"/>
  <c r="AA86" i="17"/>
  <c r="U84" i="17"/>
  <c r="AO83" i="17"/>
  <c r="O83" i="17"/>
  <c r="S82" i="17"/>
  <c r="AQ77" i="17"/>
  <c r="U76" i="17"/>
  <c r="AX73" i="17"/>
  <c r="AF73" i="17"/>
  <c r="M73" i="17"/>
  <c r="AA71" i="17"/>
  <c r="AM70" i="17"/>
  <c r="L70" i="17"/>
  <c r="AC68" i="17"/>
  <c r="AQ65" i="17"/>
  <c r="K65" i="17"/>
  <c r="AF62" i="17"/>
  <c r="M62" i="17"/>
  <c r="AT58" i="17"/>
  <c r="AS57" i="17"/>
  <c r="AB57" i="17"/>
  <c r="K57" i="17"/>
  <c r="AO55" i="17"/>
  <c r="AE50" i="17"/>
  <c r="D49" i="17"/>
  <c r="AE48" i="17"/>
  <c r="G48" i="17"/>
  <c r="Z47" i="17"/>
  <c r="V6" i="4"/>
  <c r="AL6" i="4"/>
  <c r="G6" i="4"/>
  <c r="W6" i="4"/>
  <c r="AM6" i="4"/>
  <c r="H6" i="4"/>
  <c r="X6" i="4"/>
  <c r="AN6" i="4"/>
  <c r="I6" i="4"/>
  <c r="Y6" i="4"/>
  <c r="AO6" i="4"/>
  <c r="J6" i="4"/>
  <c r="Z6" i="4"/>
  <c r="AP6" i="4"/>
  <c r="K6" i="4"/>
  <c r="AA6" i="4"/>
  <c r="AQ6" i="4"/>
  <c r="L6" i="4"/>
  <c r="AB6" i="4"/>
  <c r="AR6" i="4"/>
  <c r="M6" i="4"/>
  <c r="AC6" i="4"/>
  <c r="AS6" i="4"/>
  <c r="N6" i="4"/>
  <c r="AD6" i="4"/>
  <c r="AT6" i="4"/>
  <c r="O6" i="4"/>
  <c r="AE6" i="4"/>
  <c r="AU6" i="4"/>
  <c r="P6" i="4"/>
  <c r="AF6" i="4"/>
  <c r="AV6" i="4"/>
  <c r="Q6" i="4"/>
  <c r="AG6" i="4"/>
  <c r="AW6" i="4"/>
  <c r="R6" i="4"/>
  <c r="AH6" i="4"/>
  <c r="AX6" i="4"/>
  <c r="S6" i="4"/>
  <c r="AI6" i="4"/>
  <c r="AY6" i="4"/>
  <c r="T6" i="4"/>
  <c r="AJ6" i="4"/>
  <c r="AZ6" i="4"/>
  <c r="U6" i="4"/>
  <c r="AK6" i="4"/>
  <c r="BA6" i="4"/>
  <c r="U15" i="4"/>
  <c r="AK15" i="4"/>
  <c r="BA15" i="4"/>
  <c r="V15" i="4"/>
  <c r="AL15" i="4"/>
  <c r="G15" i="4"/>
  <c r="W15" i="4"/>
  <c r="AM15" i="4"/>
  <c r="H15" i="4"/>
  <c r="X15" i="4"/>
  <c r="AN15" i="4"/>
  <c r="I15" i="4"/>
  <c r="Y15" i="4"/>
  <c r="AO15" i="4"/>
  <c r="J15" i="4"/>
  <c r="Z15" i="4"/>
  <c r="AP15" i="4"/>
  <c r="K15" i="4"/>
  <c r="AA15" i="4"/>
  <c r="AQ15" i="4"/>
  <c r="L15" i="4"/>
  <c r="AB15" i="4"/>
  <c r="AR15" i="4"/>
  <c r="M15" i="4"/>
  <c r="AC15" i="4"/>
  <c r="AS15" i="4"/>
  <c r="N15" i="4"/>
  <c r="AD15" i="4"/>
  <c r="AT15" i="4"/>
  <c r="O15" i="4"/>
  <c r="AE15" i="4"/>
  <c r="AU15" i="4"/>
  <c r="P15" i="4"/>
  <c r="AF15" i="4"/>
  <c r="AV15" i="4"/>
  <c r="R15" i="4"/>
  <c r="AH15" i="4"/>
  <c r="AX15" i="4"/>
  <c r="S15" i="4"/>
  <c r="AI15" i="4"/>
  <c r="AY15" i="4"/>
  <c r="Q15" i="4"/>
  <c r="T15" i="4"/>
  <c r="AG15" i="4"/>
  <c r="AJ15" i="4"/>
  <c r="AW15" i="4"/>
  <c r="AZ15" i="4"/>
  <c r="R26" i="4"/>
  <c r="AH26" i="4"/>
  <c r="AX26" i="4"/>
  <c r="V26" i="4"/>
  <c r="AL26" i="4"/>
  <c r="G26" i="4"/>
  <c r="W26" i="4"/>
  <c r="AM26" i="4"/>
  <c r="I26" i="4"/>
  <c r="Y26" i="4"/>
  <c r="AO26" i="4"/>
  <c r="Z26" i="4"/>
  <c r="AT26" i="4"/>
  <c r="AA26" i="4"/>
  <c r="AU26" i="4"/>
  <c r="AB26" i="4"/>
  <c r="AV26" i="4"/>
  <c r="H26" i="4"/>
  <c r="AC26" i="4"/>
  <c r="AW26" i="4"/>
  <c r="J26" i="4"/>
  <c r="AD26" i="4"/>
  <c r="AY26" i="4"/>
  <c r="K26" i="4"/>
  <c r="AE26" i="4"/>
  <c r="AZ26" i="4"/>
  <c r="L26" i="4"/>
  <c r="AF26" i="4"/>
  <c r="BA26" i="4"/>
  <c r="M26" i="4"/>
  <c r="AG26" i="4"/>
  <c r="N26" i="4"/>
  <c r="AI26" i="4"/>
  <c r="O26" i="4"/>
  <c r="AJ26" i="4"/>
  <c r="P26" i="4"/>
  <c r="AK26" i="4"/>
  <c r="Q26" i="4"/>
  <c r="S26" i="4"/>
  <c r="AP26" i="4"/>
  <c r="T26" i="4"/>
  <c r="AQ26" i="4"/>
  <c r="U26" i="4"/>
  <c r="AR26" i="4"/>
  <c r="X26" i="4"/>
  <c r="AN26" i="4"/>
  <c r="AS26" i="4"/>
  <c r="S57" i="4"/>
  <c r="AI57" i="4"/>
  <c r="AY57" i="4"/>
  <c r="U57" i="4"/>
  <c r="AK57" i="4"/>
  <c r="BA57" i="4"/>
  <c r="I57" i="4"/>
  <c r="Y57" i="4"/>
  <c r="AO57" i="4"/>
  <c r="H57" i="4"/>
  <c r="AB57" i="4"/>
  <c r="AU57" i="4"/>
  <c r="J57" i="4"/>
  <c r="AC57" i="4"/>
  <c r="AV57" i="4"/>
  <c r="K57" i="4"/>
  <c r="AD57" i="4"/>
  <c r="AW57" i="4"/>
  <c r="L57" i="4"/>
  <c r="AE57" i="4"/>
  <c r="AX57" i="4"/>
  <c r="M57" i="4"/>
  <c r="AF57" i="4"/>
  <c r="AZ57" i="4"/>
  <c r="N57" i="4"/>
  <c r="AG57" i="4"/>
  <c r="O57" i="4"/>
  <c r="AH57" i="4"/>
  <c r="P57" i="4"/>
  <c r="AJ57" i="4"/>
  <c r="Q57" i="4"/>
  <c r="AL57" i="4"/>
  <c r="R57" i="4"/>
  <c r="AM57" i="4"/>
  <c r="T57" i="4"/>
  <c r="AN57" i="4"/>
  <c r="V57" i="4"/>
  <c r="AP57" i="4"/>
  <c r="W57" i="4"/>
  <c r="AQ57" i="4"/>
  <c r="X57" i="4"/>
  <c r="AR57" i="4"/>
  <c r="Z57" i="4"/>
  <c r="AS57" i="4"/>
  <c r="G57" i="4"/>
  <c r="AA57" i="4"/>
  <c r="AT57" i="4"/>
  <c r="S106" i="4"/>
  <c r="AI106" i="4"/>
  <c r="AY106" i="4"/>
  <c r="T106" i="4"/>
  <c r="AJ106" i="4"/>
  <c r="AZ106" i="4"/>
  <c r="V106" i="4"/>
  <c r="AL106" i="4"/>
  <c r="J106" i="4"/>
  <c r="Z106" i="4"/>
  <c r="AP106" i="4"/>
  <c r="K106" i="4"/>
  <c r="AA106" i="4"/>
  <c r="AQ106" i="4"/>
  <c r="L106" i="4"/>
  <c r="AG106" i="4"/>
  <c r="M106" i="4"/>
  <c r="AH106" i="4"/>
  <c r="N106" i="4"/>
  <c r="AK106" i="4"/>
  <c r="O106" i="4"/>
  <c r="AM106" i="4"/>
  <c r="P106" i="4"/>
  <c r="AN106" i="4"/>
  <c r="Q106" i="4"/>
  <c r="AO106" i="4"/>
  <c r="R106" i="4"/>
  <c r="AR106" i="4"/>
  <c r="U106" i="4"/>
  <c r="AS106" i="4"/>
  <c r="W106" i="4"/>
  <c r="AT106" i="4"/>
  <c r="X106" i="4"/>
  <c r="AU106" i="4"/>
  <c r="Y106" i="4"/>
  <c r="AV106" i="4"/>
  <c r="AB106" i="4"/>
  <c r="AW106" i="4"/>
  <c r="AC106" i="4"/>
  <c r="AX106" i="4"/>
  <c r="G106" i="4"/>
  <c r="AD106" i="4"/>
  <c r="BA106" i="4"/>
  <c r="H106" i="4"/>
  <c r="AE106" i="4"/>
  <c r="I106" i="4"/>
  <c r="AF106" i="4"/>
  <c r="J91" i="4"/>
  <c r="Z91" i="4"/>
  <c r="AP91" i="4"/>
  <c r="S91" i="4"/>
  <c r="AI91" i="4"/>
  <c r="AY91" i="4"/>
  <c r="U91" i="4"/>
  <c r="AM91" i="4"/>
  <c r="V91" i="4"/>
  <c r="AN91" i="4"/>
  <c r="W91" i="4"/>
  <c r="AO91" i="4"/>
  <c r="X91" i="4"/>
  <c r="AQ91" i="4"/>
  <c r="G91" i="4"/>
  <c r="Y91" i="4"/>
  <c r="AR91" i="4"/>
  <c r="H91" i="4"/>
  <c r="AA91" i="4"/>
  <c r="AS91" i="4"/>
  <c r="I91" i="4"/>
  <c r="AB91" i="4"/>
  <c r="AT91" i="4"/>
  <c r="K91" i="4"/>
  <c r="AC91" i="4"/>
  <c r="AU91" i="4"/>
  <c r="L91" i="4"/>
  <c r="AD91" i="4"/>
  <c r="AV91" i="4"/>
  <c r="M91" i="4"/>
  <c r="AE91" i="4"/>
  <c r="AW91" i="4"/>
  <c r="N91" i="4"/>
  <c r="AF91" i="4"/>
  <c r="AX91" i="4"/>
  <c r="O91" i="4"/>
  <c r="AG91" i="4"/>
  <c r="AZ91" i="4"/>
  <c r="P91" i="4"/>
  <c r="AH91" i="4"/>
  <c r="BA91" i="4"/>
  <c r="Q91" i="4"/>
  <c r="AJ91" i="4"/>
  <c r="R91" i="4"/>
  <c r="AK91" i="4"/>
  <c r="T91" i="4"/>
  <c r="AL91" i="4"/>
  <c r="Y144" i="17"/>
  <c r="AI141" i="17"/>
  <c r="F141" i="17"/>
  <c r="L140" i="17"/>
  <c r="G139" i="17"/>
  <c r="AW135" i="17"/>
  <c r="Y135" i="17"/>
  <c r="AT133" i="17"/>
  <c r="M133" i="17"/>
  <c r="E132" i="17"/>
  <c r="AS130" i="17"/>
  <c r="R130" i="17"/>
  <c r="AM129" i="17"/>
  <c r="Q129" i="17"/>
  <c r="AH127" i="17"/>
  <c r="AK126" i="17"/>
  <c r="I126" i="17"/>
  <c r="AG123" i="17"/>
  <c r="AS118" i="17"/>
  <c r="AK116" i="17"/>
  <c r="AC115" i="17"/>
  <c r="S114" i="17"/>
  <c r="I111" i="17"/>
  <c r="AS109" i="17"/>
  <c r="I109" i="17"/>
  <c r="AQ104" i="17"/>
  <c r="S104" i="17"/>
  <c r="AJ100" i="17"/>
  <c r="Q100" i="17"/>
  <c r="AB98" i="17"/>
  <c r="E98" i="17"/>
  <c r="AI97" i="17"/>
  <c r="O97" i="17"/>
  <c r="AT96" i="17"/>
  <c r="Z96" i="17"/>
  <c r="G96" i="17"/>
  <c r="Y95" i="17"/>
  <c r="AR94" i="17"/>
  <c r="Z94" i="17"/>
  <c r="G94" i="17"/>
  <c r="AI93" i="17"/>
  <c r="O93" i="17"/>
  <c r="Y86" i="17"/>
  <c r="AM83" i="17"/>
  <c r="M83" i="17"/>
  <c r="R82" i="17"/>
  <c r="AU80" i="17"/>
  <c r="AI77" i="17"/>
  <c r="S76" i="17"/>
  <c r="L73" i="17"/>
  <c r="U71" i="17"/>
  <c r="AK70" i="17"/>
  <c r="K70" i="17"/>
  <c r="AA68" i="17"/>
  <c r="AS66" i="17"/>
  <c r="AM65" i="17"/>
  <c r="J65" i="17"/>
  <c r="AX62" i="17"/>
  <c r="AE62" i="17"/>
  <c r="L62" i="17"/>
  <c r="AQ58" i="17"/>
  <c r="AC48" i="17"/>
  <c r="D48" i="17"/>
  <c r="X47" i="17"/>
  <c r="L105" i="4"/>
  <c r="AB105" i="4"/>
  <c r="AR105" i="4"/>
  <c r="M105" i="4"/>
  <c r="AC105" i="4"/>
  <c r="AS105" i="4"/>
  <c r="N105" i="4"/>
  <c r="AD105" i="4"/>
  <c r="O105" i="4"/>
  <c r="AE105" i="4"/>
  <c r="AU105" i="4"/>
  <c r="S105" i="4"/>
  <c r="AI105" i="4"/>
  <c r="AY105" i="4"/>
  <c r="T105" i="4"/>
  <c r="AJ105" i="4"/>
  <c r="AZ105" i="4"/>
  <c r="U105" i="4"/>
  <c r="AQ105" i="4"/>
  <c r="V105" i="4"/>
  <c r="AT105" i="4"/>
  <c r="W105" i="4"/>
  <c r="AV105" i="4"/>
  <c r="X105" i="4"/>
  <c r="AW105" i="4"/>
  <c r="Y105" i="4"/>
  <c r="AX105" i="4"/>
  <c r="Z105" i="4"/>
  <c r="BA105" i="4"/>
  <c r="AA105" i="4"/>
  <c r="AF105" i="4"/>
  <c r="G105" i="4"/>
  <c r="AG105" i="4"/>
  <c r="H105" i="4"/>
  <c r="AH105" i="4"/>
  <c r="I105" i="4"/>
  <c r="AK105" i="4"/>
  <c r="J105" i="4"/>
  <c r="AL105" i="4"/>
  <c r="K105" i="4"/>
  <c r="AM105" i="4"/>
  <c r="P105" i="4"/>
  <c r="AN105" i="4"/>
  <c r="Q105" i="4"/>
  <c r="AO105" i="4"/>
  <c r="R105" i="4"/>
  <c r="AP105" i="4"/>
  <c r="R120" i="4"/>
  <c r="AH120" i="4"/>
  <c r="AX120" i="4"/>
  <c r="S120" i="4"/>
  <c r="AI120" i="4"/>
  <c r="AY120" i="4"/>
  <c r="T120" i="4"/>
  <c r="AJ120" i="4"/>
  <c r="AZ120" i="4"/>
  <c r="U120" i="4"/>
  <c r="AK120" i="4"/>
  <c r="BA120" i="4"/>
  <c r="I120" i="4"/>
  <c r="Y120" i="4"/>
  <c r="AO120" i="4"/>
  <c r="P120" i="4"/>
  <c r="AF120" i="4"/>
  <c r="AA120" i="4"/>
  <c r="AW120" i="4"/>
  <c r="AB120" i="4"/>
  <c r="AC120" i="4"/>
  <c r="G120" i="4"/>
  <c r="AD120" i="4"/>
  <c r="H120" i="4"/>
  <c r="AE120" i="4"/>
  <c r="J120" i="4"/>
  <c r="AG120" i="4"/>
  <c r="K120" i="4"/>
  <c r="AL120" i="4"/>
  <c r="L120" i="4"/>
  <c r="AM120" i="4"/>
  <c r="M120" i="4"/>
  <c r="AN120" i="4"/>
  <c r="N120" i="4"/>
  <c r="AP120" i="4"/>
  <c r="O120" i="4"/>
  <c r="AQ120" i="4"/>
  <c r="Q120" i="4"/>
  <c r="AR120" i="4"/>
  <c r="V120" i="4"/>
  <c r="AS120" i="4"/>
  <c r="W120" i="4"/>
  <c r="AT120" i="4"/>
  <c r="X120" i="4"/>
  <c r="AU120" i="4"/>
  <c r="Z120" i="4"/>
  <c r="AV120" i="4"/>
  <c r="L145" i="4"/>
  <c r="AB145" i="4"/>
  <c r="AR145" i="4"/>
  <c r="M145" i="4"/>
  <c r="AC145" i="4"/>
  <c r="AS145" i="4"/>
  <c r="AD145" i="4"/>
  <c r="N145" i="4"/>
  <c r="AT145" i="4"/>
  <c r="O145" i="4"/>
  <c r="AE145" i="4"/>
  <c r="AU145" i="4"/>
  <c r="R145" i="4"/>
  <c r="AH145" i="4"/>
  <c r="AX145" i="4"/>
  <c r="S145" i="4"/>
  <c r="AI145" i="4"/>
  <c r="AY145" i="4"/>
  <c r="T145" i="4"/>
  <c r="AJ145" i="4"/>
  <c r="AZ145" i="4"/>
  <c r="I145" i="4"/>
  <c r="Y145" i="4"/>
  <c r="AO145" i="4"/>
  <c r="P145" i="4"/>
  <c r="AV145" i="4"/>
  <c r="AW145" i="4"/>
  <c r="Q145" i="4"/>
  <c r="U145" i="4"/>
  <c r="BA145" i="4"/>
  <c r="V145" i="4"/>
  <c r="G145" i="4"/>
  <c r="W145" i="4"/>
  <c r="X145" i="4"/>
  <c r="Z145" i="4"/>
  <c r="AA145" i="4"/>
  <c r="K145" i="4"/>
  <c r="AF145" i="4"/>
  <c r="AG145" i="4"/>
  <c r="AM145" i="4"/>
  <c r="AQ145" i="4"/>
  <c r="AK145" i="4"/>
  <c r="AL145" i="4"/>
  <c r="H145" i="4"/>
  <c r="AN145" i="4"/>
  <c r="J145" i="4"/>
  <c r="AP145" i="4"/>
  <c r="J130" i="4"/>
  <c r="S130" i="4"/>
  <c r="AI130" i="4"/>
  <c r="AY130" i="4"/>
  <c r="T130" i="4"/>
  <c r="AJ130" i="4"/>
  <c r="AZ130" i="4"/>
  <c r="U130" i="4"/>
  <c r="AK130" i="4"/>
  <c r="BA130" i="4"/>
  <c r="V130" i="4"/>
  <c r="AL130" i="4"/>
  <c r="W130" i="4"/>
  <c r="AM130" i="4"/>
  <c r="G130" i="4"/>
  <c r="X130" i="4"/>
  <c r="AN130" i="4"/>
  <c r="H130" i="4"/>
  <c r="Y130" i="4"/>
  <c r="AO130" i="4"/>
  <c r="I130" i="4"/>
  <c r="Z130" i="4"/>
  <c r="AP130" i="4"/>
  <c r="K130" i="4"/>
  <c r="AA130" i="4"/>
  <c r="AQ130" i="4"/>
  <c r="L130" i="4"/>
  <c r="AB130" i="4"/>
  <c r="AR130" i="4"/>
  <c r="M130" i="4"/>
  <c r="AC130" i="4"/>
  <c r="AS130" i="4"/>
  <c r="N130" i="4"/>
  <c r="AD130" i="4"/>
  <c r="AT130" i="4"/>
  <c r="O130" i="4"/>
  <c r="AE130" i="4"/>
  <c r="AU130" i="4"/>
  <c r="P130" i="4"/>
  <c r="AF130" i="4"/>
  <c r="AV130" i="4"/>
  <c r="Q130" i="4"/>
  <c r="AG130" i="4"/>
  <c r="AW130" i="4"/>
  <c r="AH130" i="4"/>
  <c r="AX130" i="4"/>
  <c r="R130" i="4"/>
  <c r="AX120" i="17"/>
  <c r="AA115" i="17"/>
  <c r="AI100" i="17"/>
  <c r="P100" i="17"/>
  <c r="AH97" i="17"/>
  <c r="M97" i="17"/>
  <c r="AQ80" i="17"/>
  <c r="AG77" i="17"/>
  <c r="Y68" i="17"/>
  <c r="AP66" i="17"/>
  <c r="AA48" i="17"/>
  <c r="B48" i="17"/>
  <c r="C48" i="17" s="1"/>
  <c r="W47" i="17"/>
  <c r="K9" i="4"/>
  <c r="AA9" i="4"/>
  <c r="AQ9" i="4"/>
  <c r="L9" i="4"/>
  <c r="AB9" i="4"/>
  <c r="AR9" i="4"/>
  <c r="M9" i="4"/>
  <c r="AC9" i="4"/>
  <c r="AS9" i="4"/>
  <c r="N9" i="4"/>
  <c r="AD9" i="4"/>
  <c r="AT9" i="4"/>
  <c r="O9" i="4"/>
  <c r="AE9" i="4"/>
  <c r="AU9" i="4"/>
  <c r="P9" i="4"/>
  <c r="AF9" i="4"/>
  <c r="AV9" i="4"/>
  <c r="Q9" i="4"/>
  <c r="AG9" i="4"/>
  <c r="AW9" i="4"/>
  <c r="R9" i="4"/>
  <c r="AH9" i="4"/>
  <c r="AX9" i="4"/>
  <c r="S9" i="4"/>
  <c r="AI9" i="4"/>
  <c r="AY9" i="4"/>
  <c r="T9" i="4"/>
  <c r="AJ9" i="4"/>
  <c r="AZ9" i="4"/>
  <c r="U9" i="4"/>
  <c r="AK9" i="4"/>
  <c r="BA9" i="4"/>
  <c r="V9" i="4"/>
  <c r="AL9" i="4"/>
  <c r="G9" i="4"/>
  <c r="W9" i="4"/>
  <c r="AM9" i="4"/>
  <c r="H9" i="4"/>
  <c r="X9" i="4"/>
  <c r="AN9" i="4"/>
  <c r="I9" i="4"/>
  <c r="Y9" i="4"/>
  <c r="AO9" i="4"/>
  <c r="J9" i="4"/>
  <c r="Z9" i="4"/>
  <c r="AP9" i="4"/>
  <c r="R50" i="4"/>
  <c r="AH50" i="4"/>
  <c r="AX50" i="4"/>
  <c r="S50" i="4"/>
  <c r="AI50" i="4"/>
  <c r="AY50" i="4"/>
  <c r="T50" i="4"/>
  <c r="AJ50" i="4"/>
  <c r="AZ50" i="4"/>
  <c r="H50" i="4"/>
  <c r="X50" i="4"/>
  <c r="AN50" i="4"/>
  <c r="P50" i="4"/>
  <c r="AM50" i="4"/>
  <c r="Q50" i="4"/>
  <c r="AO50" i="4"/>
  <c r="U50" i="4"/>
  <c r="AP50" i="4"/>
  <c r="V50" i="4"/>
  <c r="AQ50" i="4"/>
  <c r="W50" i="4"/>
  <c r="AR50" i="4"/>
  <c r="Y50" i="4"/>
  <c r="AS50" i="4"/>
  <c r="Z50" i="4"/>
  <c r="AT50" i="4"/>
  <c r="AA50" i="4"/>
  <c r="AU50" i="4"/>
  <c r="G50" i="4"/>
  <c r="AB50" i="4"/>
  <c r="AV50" i="4"/>
  <c r="I50" i="4"/>
  <c r="AC50" i="4"/>
  <c r="AW50" i="4"/>
  <c r="J50" i="4"/>
  <c r="AD50" i="4"/>
  <c r="BA50" i="4"/>
  <c r="K50" i="4"/>
  <c r="AE50" i="4"/>
  <c r="L50" i="4"/>
  <c r="AF50" i="4"/>
  <c r="M50" i="4"/>
  <c r="AG50" i="4"/>
  <c r="N50" i="4"/>
  <c r="AK50" i="4"/>
  <c r="O50" i="4"/>
  <c r="AL50" i="4"/>
  <c r="I63" i="4"/>
  <c r="Y63" i="4"/>
  <c r="AO63" i="4"/>
  <c r="J63" i="4"/>
  <c r="Z63" i="4"/>
  <c r="AP63" i="4"/>
  <c r="K63" i="4"/>
  <c r="AA63" i="4"/>
  <c r="AQ63" i="4"/>
  <c r="L63" i="4"/>
  <c r="AB63" i="4"/>
  <c r="AR63" i="4"/>
  <c r="M63" i="4"/>
  <c r="AC63" i="4"/>
  <c r="AS63" i="4"/>
  <c r="O63" i="4"/>
  <c r="AE63" i="4"/>
  <c r="AU63" i="4"/>
  <c r="P63" i="4"/>
  <c r="AF63" i="4"/>
  <c r="AV63" i="4"/>
  <c r="Q63" i="4"/>
  <c r="AG63" i="4"/>
  <c r="AW63" i="4"/>
  <c r="S63" i="4"/>
  <c r="AI63" i="4"/>
  <c r="AY63" i="4"/>
  <c r="G63" i="4"/>
  <c r="W63" i="4"/>
  <c r="AM63" i="4"/>
  <c r="X63" i="4"/>
  <c r="AD63" i="4"/>
  <c r="AH63" i="4"/>
  <c r="AJ63" i="4"/>
  <c r="AK63" i="4"/>
  <c r="AL63" i="4"/>
  <c r="AN63" i="4"/>
  <c r="AT63" i="4"/>
  <c r="AX63" i="4"/>
  <c r="AZ63" i="4"/>
  <c r="H63" i="4"/>
  <c r="BA63" i="4"/>
  <c r="N63" i="4"/>
  <c r="R63" i="4"/>
  <c r="T63" i="4"/>
  <c r="U63" i="4"/>
  <c r="V63" i="4"/>
  <c r="K77" i="4"/>
  <c r="AA77" i="4"/>
  <c r="AQ77" i="4"/>
  <c r="L77" i="4"/>
  <c r="AB77" i="4"/>
  <c r="AR77" i="4"/>
  <c r="R77" i="4"/>
  <c r="AH77" i="4"/>
  <c r="AX77" i="4"/>
  <c r="I77" i="4"/>
  <c r="AD77" i="4"/>
  <c r="AW77" i="4"/>
  <c r="J77" i="4"/>
  <c r="AE77" i="4"/>
  <c r="AY77" i="4"/>
  <c r="M77" i="4"/>
  <c r="AF77" i="4"/>
  <c r="AZ77" i="4"/>
  <c r="N77" i="4"/>
  <c r="AG77" i="4"/>
  <c r="BA77" i="4"/>
  <c r="Q77" i="4"/>
  <c r="AK77" i="4"/>
  <c r="S77" i="4"/>
  <c r="AL77" i="4"/>
  <c r="T77" i="4"/>
  <c r="AM77" i="4"/>
  <c r="V77" i="4"/>
  <c r="AO77" i="4"/>
  <c r="Y77" i="4"/>
  <c r="AT77" i="4"/>
  <c r="G77" i="4"/>
  <c r="Z77" i="4"/>
  <c r="AU77" i="4"/>
  <c r="H77" i="4"/>
  <c r="O77" i="4"/>
  <c r="P77" i="4"/>
  <c r="U77" i="4"/>
  <c r="W77" i="4"/>
  <c r="X77" i="4"/>
  <c r="AC77" i="4"/>
  <c r="AI77" i="4"/>
  <c r="AJ77" i="4"/>
  <c r="AN77" i="4"/>
  <c r="AP77" i="4"/>
  <c r="AS77" i="4"/>
  <c r="AV77" i="4"/>
  <c r="G118" i="4"/>
  <c r="W118" i="4"/>
  <c r="AM118" i="4"/>
  <c r="R118" i="4"/>
  <c r="AI118" i="4"/>
  <c r="AZ118" i="4"/>
  <c r="S118" i="4"/>
  <c r="AJ118" i="4"/>
  <c r="BA118" i="4"/>
  <c r="T118" i="4"/>
  <c r="AK118" i="4"/>
  <c r="U118" i="4"/>
  <c r="AL118" i="4"/>
  <c r="X118" i="4"/>
  <c r="I118" i="4"/>
  <c r="Z118" i="4"/>
  <c r="AQ118" i="4"/>
  <c r="P118" i="4"/>
  <c r="AG118" i="4"/>
  <c r="AX118" i="4"/>
  <c r="L118" i="4"/>
  <c r="AP118" i="4"/>
  <c r="M118" i="4"/>
  <c r="AR118" i="4"/>
  <c r="N118" i="4"/>
  <c r="AS118" i="4"/>
  <c r="O118" i="4"/>
  <c r="AT118" i="4"/>
  <c r="Q118" i="4"/>
  <c r="AU118" i="4"/>
  <c r="V118" i="4"/>
  <c r="AV118" i="4"/>
  <c r="Y118" i="4"/>
  <c r="AW118" i="4"/>
  <c r="AA118" i="4"/>
  <c r="AY118" i="4"/>
  <c r="AB118" i="4"/>
  <c r="AC118" i="4"/>
  <c r="AD118" i="4"/>
  <c r="AE118" i="4"/>
  <c r="AF118" i="4"/>
  <c r="H118" i="4"/>
  <c r="AH118" i="4"/>
  <c r="J118" i="4"/>
  <c r="AN118" i="4"/>
  <c r="K118" i="4"/>
  <c r="AO118" i="4"/>
  <c r="AS135" i="17"/>
  <c r="V135" i="17"/>
  <c r="AC123" i="17"/>
  <c r="AQ120" i="17"/>
  <c r="Y115" i="17"/>
  <c r="AH100" i="17"/>
  <c r="O100" i="17"/>
  <c r="AG97" i="17"/>
  <c r="L97" i="17"/>
  <c r="AO80" i="17"/>
  <c r="AE77" i="17"/>
  <c r="B65" i="17"/>
  <c r="C65" i="17" s="1"/>
  <c r="V47" i="17"/>
  <c r="R36" i="4"/>
  <c r="AH36" i="4"/>
  <c r="AX36" i="4"/>
  <c r="S36" i="4"/>
  <c r="AI36" i="4"/>
  <c r="AY36" i="4"/>
  <c r="T36" i="4"/>
  <c r="AJ36" i="4"/>
  <c r="AZ36" i="4"/>
  <c r="H36" i="4"/>
  <c r="X36" i="4"/>
  <c r="AN36" i="4"/>
  <c r="J36" i="4"/>
  <c r="Z36" i="4"/>
  <c r="AP36" i="4"/>
  <c r="K36" i="4"/>
  <c r="AA36" i="4"/>
  <c r="AQ36" i="4"/>
  <c r="I36" i="4"/>
  <c r="AG36" i="4"/>
  <c r="L36" i="4"/>
  <c r="AK36" i="4"/>
  <c r="M36" i="4"/>
  <c r="AL36" i="4"/>
  <c r="N36" i="4"/>
  <c r="AM36" i="4"/>
  <c r="O36" i="4"/>
  <c r="AO36" i="4"/>
  <c r="P36" i="4"/>
  <c r="AR36" i="4"/>
  <c r="Q36" i="4"/>
  <c r="AS36" i="4"/>
  <c r="U36" i="4"/>
  <c r="AT36" i="4"/>
  <c r="V36" i="4"/>
  <c r="AU36" i="4"/>
  <c r="W36" i="4"/>
  <c r="AV36" i="4"/>
  <c r="Y36" i="4"/>
  <c r="AW36" i="4"/>
  <c r="AB36" i="4"/>
  <c r="BA36" i="4"/>
  <c r="AC36" i="4"/>
  <c r="AD36" i="4"/>
  <c r="AE36" i="4"/>
  <c r="G36" i="4"/>
  <c r="AF36" i="4"/>
  <c r="L56" i="4"/>
  <c r="AB56" i="4"/>
  <c r="AR56" i="4"/>
  <c r="N56" i="4"/>
  <c r="AD56" i="4"/>
  <c r="AT56" i="4"/>
  <c r="R56" i="4"/>
  <c r="AH56" i="4"/>
  <c r="AX56" i="4"/>
  <c r="Y56" i="4"/>
  <c r="AS56" i="4"/>
  <c r="G56" i="4"/>
  <c r="Z56" i="4"/>
  <c r="AU56" i="4"/>
  <c r="H56" i="4"/>
  <c r="AA56" i="4"/>
  <c r="AV56" i="4"/>
  <c r="I56" i="4"/>
  <c r="AC56" i="4"/>
  <c r="AW56" i="4"/>
  <c r="J56" i="4"/>
  <c r="AE56" i="4"/>
  <c r="AY56" i="4"/>
  <c r="K56" i="4"/>
  <c r="AF56" i="4"/>
  <c r="AZ56" i="4"/>
  <c r="M56" i="4"/>
  <c r="AG56" i="4"/>
  <c r="BA56" i="4"/>
  <c r="O56" i="4"/>
  <c r="AI56" i="4"/>
  <c r="P56" i="4"/>
  <c r="AJ56" i="4"/>
  <c r="Q56" i="4"/>
  <c r="AK56" i="4"/>
  <c r="S56" i="4"/>
  <c r="AL56" i="4"/>
  <c r="T56" i="4"/>
  <c r="AM56" i="4"/>
  <c r="U56" i="4"/>
  <c r="AN56" i="4"/>
  <c r="V56" i="4"/>
  <c r="AO56" i="4"/>
  <c r="W56" i="4"/>
  <c r="AP56" i="4"/>
  <c r="X56" i="4"/>
  <c r="AQ56" i="4"/>
  <c r="K98" i="4"/>
  <c r="AA98" i="4"/>
  <c r="AQ98" i="4"/>
  <c r="L98" i="4"/>
  <c r="AB98" i="4"/>
  <c r="AR98" i="4"/>
  <c r="M98" i="4"/>
  <c r="AC98" i="4"/>
  <c r="AS98" i="4"/>
  <c r="N98" i="4"/>
  <c r="AD98" i="4"/>
  <c r="AT98" i="4"/>
  <c r="O98" i="4"/>
  <c r="AE98" i="4"/>
  <c r="AU98" i="4"/>
  <c r="P98" i="4"/>
  <c r="AF98" i="4"/>
  <c r="AV98" i="4"/>
  <c r="Q98" i="4"/>
  <c r="AG98" i="4"/>
  <c r="AW98" i="4"/>
  <c r="R98" i="4"/>
  <c r="AH98" i="4"/>
  <c r="AX98" i="4"/>
  <c r="S98" i="4"/>
  <c r="AI98" i="4"/>
  <c r="AY98" i="4"/>
  <c r="U98" i="4"/>
  <c r="AK98" i="4"/>
  <c r="BA98" i="4"/>
  <c r="G98" i="4"/>
  <c r="W98" i="4"/>
  <c r="AM98" i="4"/>
  <c r="H98" i="4"/>
  <c r="X98" i="4"/>
  <c r="AN98" i="4"/>
  <c r="I98" i="4"/>
  <c r="Y98" i="4"/>
  <c r="AO98" i="4"/>
  <c r="J98" i="4"/>
  <c r="T98" i="4"/>
  <c r="V98" i="4"/>
  <c r="Z98" i="4"/>
  <c r="AJ98" i="4"/>
  <c r="AL98" i="4"/>
  <c r="AP98" i="4"/>
  <c r="AZ98" i="4"/>
  <c r="V135" i="4"/>
  <c r="AL135" i="4"/>
  <c r="G135" i="4"/>
  <c r="W135" i="4"/>
  <c r="AM135" i="4"/>
  <c r="H135" i="4"/>
  <c r="X135" i="4"/>
  <c r="AN135" i="4"/>
  <c r="I135" i="4"/>
  <c r="Y135" i="4"/>
  <c r="AO135" i="4"/>
  <c r="J135" i="4"/>
  <c r="Z135" i="4"/>
  <c r="AP135" i="4"/>
  <c r="K135" i="4"/>
  <c r="AA135" i="4"/>
  <c r="AQ135" i="4"/>
  <c r="L135" i="4"/>
  <c r="AB135" i="4"/>
  <c r="AR135" i="4"/>
  <c r="M135" i="4"/>
  <c r="AC135" i="4"/>
  <c r="AS135" i="4"/>
  <c r="N135" i="4"/>
  <c r="AD135" i="4"/>
  <c r="AT135" i="4"/>
  <c r="P135" i="4"/>
  <c r="AF135" i="4"/>
  <c r="AV135" i="4"/>
  <c r="S135" i="4"/>
  <c r="AI135" i="4"/>
  <c r="AY135" i="4"/>
  <c r="T135" i="4"/>
  <c r="AJ135" i="4"/>
  <c r="AZ135" i="4"/>
  <c r="BA135" i="4"/>
  <c r="O135" i="4"/>
  <c r="Q135" i="4"/>
  <c r="R135" i="4"/>
  <c r="U135" i="4"/>
  <c r="AE135" i="4"/>
  <c r="AG135" i="4"/>
  <c r="AH135" i="4"/>
  <c r="AK135" i="4"/>
  <c r="AU135" i="4"/>
  <c r="AX135" i="4"/>
  <c r="AW135" i="4"/>
  <c r="Q144" i="17"/>
  <c r="AR135" i="17"/>
  <c r="U135" i="17"/>
  <c r="AI129" i="17"/>
  <c r="L129" i="17"/>
  <c r="Y127" i="17"/>
  <c r="AB123" i="17"/>
  <c r="AO120" i="17"/>
  <c r="W115" i="17"/>
  <c r="AN104" i="17"/>
  <c r="M104" i="17"/>
  <c r="AG100" i="17"/>
  <c r="M100" i="17"/>
  <c r="AE97" i="17"/>
  <c r="K97" i="17"/>
  <c r="N95" i="17"/>
  <c r="AN94" i="17"/>
  <c r="V94" i="17"/>
  <c r="O86" i="17"/>
  <c r="AM80" i="17"/>
  <c r="AC77" i="17"/>
  <c r="AG70" i="17"/>
  <c r="S68" i="17"/>
  <c r="AE66" i="17"/>
  <c r="AE58" i="17"/>
  <c r="AR49" i="17"/>
  <c r="AW48" i="17"/>
  <c r="Y48" i="17"/>
  <c r="AV47" i="17"/>
  <c r="U47" i="17"/>
  <c r="M47" i="4"/>
  <c r="AC47" i="4"/>
  <c r="AS47" i="4"/>
  <c r="N47" i="4"/>
  <c r="AD47" i="4"/>
  <c r="AT47" i="4"/>
  <c r="O47" i="4"/>
  <c r="AE47" i="4"/>
  <c r="AU47" i="4"/>
  <c r="S47" i="4"/>
  <c r="AI47" i="4"/>
  <c r="AY47" i="4"/>
  <c r="U47" i="4"/>
  <c r="AK47" i="4"/>
  <c r="BA47" i="4"/>
  <c r="K47" i="4"/>
  <c r="AJ47" i="4"/>
  <c r="L47" i="4"/>
  <c r="AL47" i="4"/>
  <c r="P47" i="4"/>
  <c r="AM47" i="4"/>
  <c r="Q47" i="4"/>
  <c r="AN47" i="4"/>
  <c r="R47" i="4"/>
  <c r="AO47" i="4"/>
  <c r="T47" i="4"/>
  <c r="AP47" i="4"/>
  <c r="V47" i="4"/>
  <c r="AQ47" i="4"/>
  <c r="W47" i="4"/>
  <c r="AR47" i="4"/>
  <c r="X47" i="4"/>
  <c r="AV47" i="4"/>
  <c r="Y47" i="4"/>
  <c r="AW47" i="4"/>
  <c r="Z47" i="4"/>
  <c r="AX47" i="4"/>
  <c r="AA47" i="4"/>
  <c r="AZ47" i="4"/>
  <c r="G47" i="4"/>
  <c r="AB47" i="4"/>
  <c r="H47" i="4"/>
  <c r="AF47" i="4"/>
  <c r="I47" i="4"/>
  <c r="AG47" i="4"/>
  <c r="AH47" i="4"/>
  <c r="J47" i="4"/>
  <c r="H60" i="4"/>
  <c r="X60" i="4"/>
  <c r="AN60" i="4"/>
  <c r="N60" i="4"/>
  <c r="AD60" i="4"/>
  <c r="AT60" i="4"/>
  <c r="Y60" i="4"/>
  <c r="AQ60" i="4"/>
  <c r="G60" i="4"/>
  <c r="Z60" i="4"/>
  <c r="AR60" i="4"/>
  <c r="I60" i="4"/>
  <c r="AA60" i="4"/>
  <c r="AS60" i="4"/>
  <c r="J60" i="4"/>
  <c r="AB60" i="4"/>
  <c r="AU60" i="4"/>
  <c r="K60" i="4"/>
  <c r="AC60" i="4"/>
  <c r="AV60" i="4"/>
  <c r="L60" i="4"/>
  <c r="AE60" i="4"/>
  <c r="AW60" i="4"/>
  <c r="M60" i="4"/>
  <c r="AF60" i="4"/>
  <c r="AX60" i="4"/>
  <c r="O60" i="4"/>
  <c r="AG60" i="4"/>
  <c r="AY60" i="4"/>
  <c r="P60" i="4"/>
  <c r="AH60" i="4"/>
  <c r="AZ60" i="4"/>
  <c r="Q60" i="4"/>
  <c r="AI60" i="4"/>
  <c r="BA60" i="4"/>
  <c r="R60" i="4"/>
  <c r="AJ60" i="4"/>
  <c r="S60" i="4"/>
  <c r="AK60" i="4"/>
  <c r="U60" i="4"/>
  <c r="AM60" i="4"/>
  <c r="V60" i="4"/>
  <c r="AO60" i="4"/>
  <c r="T60" i="4"/>
  <c r="W60" i="4"/>
  <c r="AL60" i="4"/>
  <c r="AP60" i="4"/>
  <c r="V46" i="4"/>
  <c r="AL46" i="4"/>
  <c r="G46" i="4"/>
  <c r="W46" i="4"/>
  <c r="AM46" i="4"/>
  <c r="H46" i="4"/>
  <c r="X46" i="4"/>
  <c r="AN46" i="4"/>
  <c r="L46" i="4"/>
  <c r="AB46" i="4"/>
  <c r="AR46" i="4"/>
  <c r="N46" i="4"/>
  <c r="AD46" i="4"/>
  <c r="AT46" i="4"/>
  <c r="Z46" i="4"/>
  <c r="AW46" i="4"/>
  <c r="AA46" i="4"/>
  <c r="AX46" i="4"/>
  <c r="AC46" i="4"/>
  <c r="AY46" i="4"/>
  <c r="AE46" i="4"/>
  <c r="AZ46" i="4"/>
  <c r="I46" i="4"/>
  <c r="AF46" i="4"/>
  <c r="BA46" i="4"/>
  <c r="J46" i="4"/>
  <c r="AG46" i="4"/>
  <c r="K46" i="4"/>
  <c r="AH46" i="4"/>
  <c r="M46" i="4"/>
  <c r="AI46" i="4"/>
  <c r="O46" i="4"/>
  <c r="AJ46" i="4"/>
  <c r="P46" i="4"/>
  <c r="AK46" i="4"/>
  <c r="Q46" i="4"/>
  <c r="AO46" i="4"/>
  <c r="R46" i="4"/>
  <c r="AP46" i="4"/>
  <c r="S46" i="4"/>
  <c r="AQ46" i="4"/>
  <c r="T46" i="4"/>
  <c r="AS46" i="4"/>
  <c r="U46" i="4"/>
  <c r="AU46" i="4"/>
  <c r="Y46" i="4"/>
  <c r="AV46" i="4"/>
  <c r="H72" i="4"/>
  <c r="X72" i="4"/>
  <c r="AN72" i="4"/>
  <c r="I72" i="4"/>
  <c r="Y72" i="4"/>
  <c r="AO72" i="4"/>
  <c r="K72" i="4"/>
  <c r="AA72" i="4"/>
  <c r="AQ72" i="4"/>
  <c r="O72" i="4"/>
  <c r="AE72" i="4"/>
  <c r="AU72" i="4"/>
  <c r="AB72" i="4"/>
  <c r="AW72" i="4"/>
  <c r="AC72" i="4"/>
  <c r="AX72" i="4"/>
  <c r="G72" i="4"/>
  <c r="AD72" i="4"/>
  <c r="AY72" i="4"/>
  <c r="J72" i="4"/>
  <c r="AF72" i="4"/>
  <c r="AZ72" i="4"/>
  <c r="L72" i="4"/>
  <c r="AG72" i="4"/>
  <c r="BA72" i="4"/>
  <c r="M72" i="4"/>
  <c r="AH72" i="4"/>
  <c r="N72" i="4"/>
  <c r="AI72" i="4"/>
  <c r="P72" i="4"/>
  <c r="AJ72" i="4"/>
  <c r="Q72" i="4"/>
  <c r="AK72" i="4"/>
  <c r="S72" i="4"/>
  <c r="AM72" i="4"/>
  <c r="U72" i="4"/>
  <c r="AR72" i="4"/>
  <c r="V72" i="4"/>
  <c r="AS72" i="4"/>
  <c r="W72" i="4"/>
  <c r="AT72" i="4"/>
  <c r="R72" i="4"/>
  <c r="T72" i="4"/>
  <c r="Z72" i="4"/>
  <c r="AL72" i="4"/>
  <c r="AP72" i="4"/>
  <c r="AV72" i="4"/>
  <c r="V95" i="4"/>
  <c r="AL95" i="4"/>
  <c r="G95" i="4"/>
  <c r="W95" i="4"/>
  <c r="AM95" i="4"/>
  <c r="H95" i="4"/>
  <c r="X95" i="4"/>
  <c r="AN95" i="4"/>
  <c r="I95" i="4"/>
  <c r="Y95" i="4"/>
  <c r="AO95" i="4"/>
  <c r="J95" i="4"/>
  <c r="Z95" i="4"/>
  <c r="AP95" i="4"/>
  <c r="K95" i="4"/>
  <c r="AA95" i="4"/>
  <c r="AQ95" i="4"/>
  <c r="L95" i="4"/>
  <c r="AB95" i="4"/>
  <c r="AR95" i="4"/>
  <c r="M95" i="4"/>
  <c r="AC95" i="4"/>
  <c r="AS95" i="4"/>
  <c r="N95" i="4"/>
  <c r="AD95" i="4"/>
  <c r="AT95" i="4"/>
  <c r="P95" i="4"/>
  <c r="AF95" i="4"/>
  <c r="AV95" i="4"/>
  <c r="R95" i="4"/>
  <c r="AH95" i="4"/>
  <c r="AX95" i="4"/>
  <c r="S95" i="4"/>
  <c r="AI95" i="4"/>
  <c r="AY95" i="4"/>
  <c r="T95" i="4"/>
  <c r="AJ95" i="4"/>
  <c r="AZ95" i="4"/>
  <c r="O95" i="4"/>
  <c r="Q95" i="4"/>
  <c r="U95" i="4"/>
  <c r="AE95" i="4"/>
  <c r="AG95" i="4"/>
  <c r="AK95" i="4"/>
  <c r="AU95" i="4"/>
  <c r="AW95" i="4"/>
  <c r="BA95" i="4"/>
  <c r="AX144" i="17"/>
  <c r="M144" i="17"/>
  <c r="AQ135" i="17"/>
  <c r="S135" i="17"/>
  <c r="AH129" i="17"/>
  <c r="K129" i="17"/>
  <c r="X127" i="17"/>
  <c r="AA123" i="17"/>
  <c r="AI120" i="17"/>
  <c r="U115" i="17"/>
  <c r="AW111" i="17"/>
  <c r="AL104" i="17"/>
  <c r="K104" i="17"/>
  <c r="AX100" i="17"/>
  <c r="AF100" i="17"/>
  <c r="K100" i="17"/>
  <c r="AX97" i="17"/>
  <c r="AC97" i="17"/>
  <c r="J97" i="17"/>
  <c r="AX95" i="17"/>
  <c r="M95" i="17"/>
  <c r="N86" i="17"/>
  <c r="AE80" i="17"/>
  <c r="AA77" i="17"/>
  <c r="Q68" i="17"/>
  <c r="AC66" i="17"/>
  <c r="Z58" i="17"/>
  <c r="B53" i="17"/>
  <c r="C53" i="17" s="1"/>
  <c r="B51" i="17"/>
  <c r="C51" i="17" s="1"/>
  <c r="AQ49" i="17"/>
  <c r="AV48" i="17"/>
  <c r="V48" i="17"/>
  <c r="AU47" i="17"/>
  <c r="S47" i="17"/>
  <c r="M75" i="4"/>
  <c r="AC75" i="4"/>
  <c r="AS75" i="4"/>
  <c r="N75" i="4"/>
  <c r="AD75" i="4"/>
  <c r="AT75" i="4"/>
  <c r="P75" i="4"/>
  <c r="AF75" i="4"/>
  <c r="AV75" i="4"/>
  <c r="T75" i="4"/>
  <c r="AJ75" i="4"/>
  <c r="AZ75" i="4"/>
  <c r="W75" i="4"/>
  <c r="AQ75" i="4"/>
  <c r="X75" i="4"/>
  <c r="AR75" i="4"/>
  <c r="Y75" i="4"/>
  <c r="AU75" i="4"/>
  <c r="Z75" i="4"/>
  <c r="AW75" i="4"/>
  <c r="H75" i="4"/>
  <c r="I75" i="4"/>
  <c r="AE75" i="4"/>
  <c r="BA75" i="4"/>
  <c r="J75" i="4"/>
  <c r="AG75" i="4"/>
  <c r="K75" i="4"/>
  <c r="AH75" i="4"/>
  <c r="O75" i="4"/>
  <c r="AK75" i="4"/>
  <c r="R75" i="4"/>
  <c r="AM75" i="4"/>
  <c r="S75" i="4"/>
  <c r="AN75" i="4"/>
  <c r="U75" i="4"/>
  <c r="AO75" i="4"/>
  <c r="G75" i="4"/>
  <c r="L75" i="4"/>
  <c r="Q75" i="4"/>
  <c r="V75" i="4"/>
  <c r="AA75" i="4"/>
  <c r="AB75" i="4"/>
  <c r="AI75" i="4"/>
  <c r="AL75" i="4"/>
  <c r="AP75" i="4"/>
  <c r="AX75" i="4"/>
  <c r="AY75" i="4"/>
  <c r="I116" i="4"/>
  <c r="Y116" i="4"/>
  <c r="AO116" i="4"/>
  <c r="L116" i="4"/>
  <c r="AB116" i="4"/>
  <c r="AR116" i="4"/>
  <c r="X116" i="4"/>
  <c r="AQ116" i="4"/>
  <c r="G116" i="4"/>
  <c r="Z116" i="4"/>
  <c r="AS116" i="4"/>
  <c r="H116" i="4"/>
  <c r="AA116" i="4"/>
  <c r="AT116" i="4"/>
  <c r="J116" i="4"/>
  <c r="AC116" i="4"/>
  <c r="AU116" i="4"/>
  <c r="M116" i="4"/>
  <c r="AE116" i="4"/>
  <c r="AW116" i="4"/>
  <c r="N116" i="4"/>
  <c r="AF116" i="4"/>
  <c r="AX116" i="4"/>
  <c r="O116" i="4"/>
  <c r="AG116" i="4"/>
  <c r="AY116" i="4"/>
  <c r="R116" i="4"/>
  <c r="AJ116" i="4"/>
  <c r="U116" i="4"/>
  <c r="AM116" i="4"/>
  <c r="V116" i="4"/>
  <c r="AN116" i="4"/>
  <c r="K116" i="4"/>
  <c r="P116" i="4"/>
  <c r="Q116" i="4"/>
  <c r="S116" i="4"/>
  <c r="T116" i="4"/>
  <c r="W116" i="4"/>
  <c r="AD116" i="4"/>
  <c r="AH116" i="4"/>
  <c r="AI116" i="4"/>
  <c r="AK116" i="4"/>
  <c r="AL116" i="4"/>
  <c r="AP116" i="4"/>
  <c r="AV116" i="4"/>
  <c r="AZ116" i="4"/>
  <c r="BA116" i="4"/>
  <c r="R139" i="4"/>
  <c r="AH139" i="4"/>
  <c r="AX139" i="4"/>
  <c r="S139" i="4"/>
  <c r="AI139" i="4"/>
  <c r="AY139" i="4"/>
  <c r="T139" i="4"/>
  <c r="AJ139" i="4"/>
  <c r="AZ139" i="4"/>
  <c r="U139" i="4"/>
  <c r="AK139" i="4"/>
  <c r="BA139" i="4"/>
  <c r="V139" i="4"/>
  <c r="AL139" i="4"/>
  <c r="H139" i="4"/>
  <c r="X139" i="4"/>
  <c r="AN139" i="4"/>
  <c r="I139" i="4"/>
  <c r="Y139" i="4"/>
  <c r="AO139" i="4"/>
  <c r="J139" i="4"/>
  <c r="Z139" i="4"/>
  <c r="AP139" i="4"/>
  <c r="O139" i="4"/>
  <c r="AE139" i="4"/>
  <c r="AU139" i="4"/>
  <c r="P139" i="4"/>
  <c r="AF139" i="4"/>
  <c r="AV139" i="4"/>
  <c r="AA139" i="4"/>
  <c r="AB139" i="4"/>
  <c r="AC139" i="4"/>
  <c r="AD139" i="4"/>
  <c r="AG139" i="4"/>
  <c r="W139" i="4"/>
  <c r="AM139" i="4"/>
  <c r="AQ139" i="4"/>
  <c r="AR139" i="4"/>
  <c r="AS139" i="4"/>
  <c r="G139" i="4"/>
  <c r="AT139" i="4"/>
  <c r="K139" i="4"/>
  <c r="AW139" i="4"/>
  <c r="L139" i="4"/>
  <c r="M139" i="4"/>
  <c r="N139" i="4"/>
  <c r="Q139" i="4"/>
  <c r="AG53" i="22"/>
  <c r="AD51" i="22"/>
  <c r="K51" i="22"/>
  <c r="T48" i="22"/>
  <c r="Y148" i="17"/>
  <c r="Y147" i="17"/>
  <c r="AW144" i="17"/>
  <c r="K144" i="17"/>
  <c r="AL142" i="17"/>
  <c r="X141" i="17"/>
  <c r="AX140" i="17"/>
  <c r="AX139" i="17"/>
  <c r="AO138" i="17"/>
  <c r="AO136" i="17"/>
  <c r="Q136" i="17"/>
  <c r="AO135" i="17"/>
  <c r="R135" i="17"/>
  <c r="AQ134" i="17"/>
  <c r="R134" i="17"/>
  <c r="AJ133" i="17"/>
  <c r="AW132" i="17"/>
  <c r="P131" i="17"/>
  <c r="AK130" i="17"/>
  <c r="G130" i="17"/>
  <c r="AG129" i="17"/>
  <c r="H129" i="17"/>
  <c r="Q127" i="17"/>
  <c r="AC126" i="17"/>
  <c r="AK124" i="17"/>
  <c r="X123" i="17"/>
  <c r="AM122" i="17"/>
  <c r="AQ121" i="17"/>
  <c r="S121" i="17"/>
  <c r="AA120" i="17"/>
  <c r="X119" i="17"/>
  <c r="S118" i="17"/>
  <c r="O117" i="17"/>
  <c r="Q116" i="17"/>
  <c r="Q115" i="17"/>
  <c r="AS111" i="17"/>
  <c r="O110" i="17"/>
  <c r="AG109" i="17"/>
  <c r="AX108" i="17"/>
  <c r="W108" i="17"/>
  <c r="AC105" i="17"/>
  <c r="AK104" i="17"/>
  <c r="J104" i="17"/>
  <c r="AB103" i="17"/>
  <c r="AF102" i="17"/>
  <c r="AW100" i="17"/>
  <c r="AE100" i="17"/>
  <c r="J100" i="17"/>
  <c r="AL99" i="17"/>
  <c r="P99" i="17"/>
  <c r="AR98" i="17"/>
  <c r="T98" i="17"/>
  <c r="AW97" i="17"/>
  <c r="AB97" i="17"/>
  <c r="I97" i="17"/>
  <c r="AN96" i="17"/>
  <c r="S96" i="17"/>
  <c r="AV95" i="17"/>
  <c r="L95" i="17"/>
  <c r="AL94" i="17"/>
  <c r="T94" i="17"/>
  <c r="AX93" i="17"/>
  <c r="AD93" i="17"/>
  <c r="I93" i="17"/>
  <c r="W91" i="17"/>
  <c r="M86" i="17"/>
  <c r="X85" i="17"/>
  <c r="AN84" i="17"/>
  <c r="G84" i="17"/>
  <c r="AE83" i="17"/>
  <c r="E83" i="17"/>
  <c r="AV81" i="17"/>
  <c r="S81" i="17"/>
  <c r="AC80" i="17"/>
  <c r="W77" i="17"/>
  <c r="AQ73" i="17"/>
  <c r="Y73" i="17"/>
  <c r="G73" i="17"/>
  <c r="J71" i="17"/>
  <c r="AD70" i="17"/>
  <c r="B69" i="17"/>
  <c r="C69" i="17" s="1"/>
  <c r="O68" i="17"/>
  <c r="Z67" i="17"/>
  <c r="V66" i="17"/>
  <c r="AE65" i="17"/>
  <c r="AW64" i="17"/>
  <c r="R64" i="17"/>
  <c r="AO63" i="17"/>
  <c r="Q63" i="17"/>
  <c r="AS62" i="17"/>
  <c r="Y62" i="17"/>
  <c r="F62" i="17"/>
  <c r="R58" i="17"/>
  <c r="AM57" i="17"/>
  <c r="V57" i="17"/>
  <c r="E57" i="17"/>
  <c r="AA55" i="17"/>
  <c r="T50" i="17"/>
  <c r="AP49" i="17"/>
  <c r="AU48" i="17"/>
  <c r="U48" i="17"/>
  <c r="AR47" i="17"/>
  <c r="Q47" i="17"/>
  <c r="Q3" i="4"/>
  <c r="AG3" i="4"/>
  <c r="AW3" i="4"/>
  <c r="R3" i="4"/>
  <c r="AH3" i="4"/>
  <c r="AX3" i="4"/>
  <c r="S3" i="4"/>
  <c r="AI3" i="4"/>
  <c r="AY3" i="4"/>
  <c r="T3" i="4"/>
  <c r="AJ3" i="4"/>
  <c r="AZ3" i="4"/>
  <c r="U3" i="4"/>
  <c r="AK3" i="4"/>
  <c r="BA3" i="4"/>
  <c r="V3" i="4"/>
  <c r="AL3" i="4"/>
  <c r="G3" i="4"/>
  <c r="W3" i="4"/>
  <c r="AM3" i="4"/>
  <c r="H3" i="4"/>
  <c r="X3" i="4"/>
  <c r="AN3" i="4"/>
  <c r="I3" i="4"/>
  <c r="Y3" i="4"/>
  <c r="AO3" i="4"/>
  <c r="J3" i="4"/>
  <c r="Z3" i="4"/>
  <c r="AP3" i="4"/>
  <c r="K3" i="4"/>
  <c r="AA3" i="4"/>
  <c r="AQ3" i="4"/>
  <c r="L3" i="4"/>
  <c r="AB3" i="4"/>
  <c r="AR3" i="4"/>
  <c r="M3" i="4"/>
  <c r="AC3" i="4"/>
  <c r="AS3" i="4"/>
  <c r="N3" i="4"/>
  <c r="AD3" i="4"/>
  <c r="AT3" i="4"/>
  <c r="O3" i="4"/>
  <c r="AE3" i="4"/>
  <c r="AU3" i="4"/>
  <c r="P3" i="4"/>
  <c r="AF3" i="4"/>
  <c r="AV3" i="4"/>
  <c r="V32" i="4"/>
  <c r="AL32" i="4"/>
  <c r="G32" i="4"/>
  <c r="W32" i="4"/>
  <c r="AM32" i="4"/>
  <c r="H32" i="4"/>
  <c r="X32" i="4"/>
  <c r="AN32" i="4"/>
  <c r="I32" i="4"/>
  <c r="Y32" i="4"/>
  <c r="AO32" i="4"/>
  <c r="L32" i="4"/>
  <c r="AB32" i="4"/>
  <c r="AR32" i="4"/>
  <c r="N32" i="4"/>
  <c r="AD32" i="4"/>
  <c r="AT32" i="4"/>
  <c r="O32" i="4"/>
  <c r="AE32" i="4"/>
  <c r="AU32" i="4"/>
  <c r="P32" i="4"/>
  <c r="AF32" i="4"/>
  <c r="AV32" i="4"/>
  <c r="S32" i="4"/>
  <c r="AI32" i="4"/>
  <c r="AY32" i="4"/>
  <c r="T32" i="4"/>
  <c r="AJ32" i="4"/>
  <c r="AZ32" i="4"/>
  <c r="Z32" i="4"/>
  <c r="AA32" i="4"/>
  <c r="AC32" i="4"/>
  <c r="AG32" i="4"/>
  <c r="AH32" i="4"/>
  <c r="AK32" i="4"/>
  <c r="AP32" i="4"/>
  <c r="AQ32" i="4"/>
  <c r="AS32" i="4"/>
  <c r="AW32" i="4"/>
  <c r="J32" i="4"/>
  <c r="AX32" i="4"/>
  <c r="K32" i="4"/>
  <c r="BA32" i="4"/>
  <c r="M32" i="4"/>
  <c r="Q32" i="4"/>
  <c r="R32" i="4"/>
  <c r="U32" i="4"/>
  <c r="AW73" i="22"/>
  <c r="AG73" i="22"/>
  <c r="AW69" i="22"/>
  <c r="AG69" i="22"/>
  <c r="AE53" i="22"/>
  <c r="AC51" i="22"/>
  <c r="AQ149" i="17"/>
  <c r="O147" i="17"/>
  <c r="AS144" i="17"/>
  <c r="J144" i="17"/>
  <c r="AW140" i="17"/>
  <c r="AU139" i="17"/>
  <c r="AM136" i="17"/>
  <c r="O136" i="17"/>
  <c r="AM135" i="17"/>
  <c r="Q135" i="17"/>
  <c r="N134" i="17"/>
  <c r="AI133" i="17"/>
  <c r="AV132" i="17"/>
  <c r="M131" i="17"/>
  <c r="AG130" i="17"/>
  <c r="E130" i="17"/>
  <c r="AE129" i="17"/>
  <c r="G129" i="17"/>
  <c r="N127" i="17"/>
  <c r="AB126" i="17"/>
  <c r="U123" i="17"/>
  <c r="AL122" i="17"/>
  <c r="AO121" i="17"/>
  <c r="Q121" i="17"/>
  <c r="Y120" i="17"/>
  <c r="W119" i="17"/>
  <c r="M118" i="17"/>
  <c r="M117" i="17"/>
  <c r="K115" i="17"/>
  <c r="AO111" i="17"/>
  <c r="M110" i="17"/>
  <c r="AF109" i="17"/>
  <c r="AW108" i="17"/>
  <c r="U108" i="17"/>
  <c r="W105" i="17"/>
  <c r="AI104" i="17"/>
  <c r="AA103" i="17"/>
  <c r="AB102" i="17"/>
  <c r="AV100" i="17"/>
  <c r="AC100" i="17"/>
  <c r="I100" i="17"/>
  <c r="AK99" i="17"/>
  <c r="O99" i="17"/>
  <c r="AQ98" i="17"/>
  <c r="S98" i="17"/>
  <c r="AU97" i="17"/>
  <c r="AA97" i="17"/>
  <c r="AM96" i="17"/>
  <c r="R96" i="17"/>
  <c r="AP95" i="17"/>
  <c r="AK94" i="17"/>
  <c r="S94" i="17"/>
  <c r="AW93" i="17"/>
  <c r="AC93" i="17"/>
  <c r="G93" i="17"/>
  <c r="U91" i="17"/>
  <c r="K90" i="17"/>
  <c r="AQ89" i="17"/>
  <c r="Z89" i="17"/>
  <c r="I89" i="17"/>
  <c r="AU87" i="17"/>
  <c r="AU86" i="17"/>
  <c r="I86" i="17"/>
  <c r="T85" i="17"/>
  <c r="AM84" i="17"/>
  <c r="F84" i="17"/>
  <c r="AC83" i="17"/>
  <c r="AU81" i="17"/>
  <c r="Q81" i="17"/>
  <c r="AA80" i="17"/>
  <c r="Y79" i="17"/>
  <c r="W78" i="17"/>
  <c r="AP73" i="17"/>
  <c r="X73" i="17"/>
  <c r="F73" i="17"/>
  <c r="AB70" i="17"/>
  <c r="I66" i="17"/>
  <c r="AC65" i="17"/>
  <c r="AV64" i="17"/>
  <c r="Q64" i="17"/>
  <c r="AN63" i="17"/>
  <c r="O63" i="17"/>
  <c r="AR62" i="17"/>
  <c r="X62" i="17"/>
  <c r="E62" i="17"/>
  <c r="AP59" i="17"/>
  <c r="Y59" i="17"/>
  <c r="O58" i="17"/>
  <c r="AL57" i="17"/>
  <c r="U57" i="17"/>
  <c r="S56" i="17"/>
  <c r="W55" i="17"/>
  <c r="Y51" i="17"/>
  <c r="AW50" i="17"/>
  <c r="S50" i="17"/>
  <c r="AK49" i="17"/>
  <c r="AS48" i="17"/>
  <c r="S48" i="17"/>
  <c r="AP47" i="17"/>
  <c r="S43" i="4"/>
  <c r="AI43" i="4"/>
  <c r="AY43" i="4"/>
  <c r="T43" i="4"/>
  <c r="AJ43" i="4"/>
  <c r="AZ43" i="4"/>
  <c r="I43" i="4"/>
  <c r="Y43" i="4"/>
  <c r="AO43" i="4"/>
  <c r="J43" i="4"/>
  <c r="AC43" i="4"/>
  <c r="AV43" i="4"/>
  <c r="K43" i="4"/>
  <c r="AD43" i="4"/>
  <c r="AW43" i="4"/>
  <c r="L43" i="4"/>
  <c r="AE43" i="4"/>
  <c r="AX43" i="4"/>
  <c r="M43" i="4"/>
  <c r="AF43" i="4"/>
  <c r="BA43" i="4"/>
  <c r="N43" i="4"/>
  <c r="AG43" i="4"/>
  <c r="P43" i="4"/>
  <c r="AK43" i="4"/>
  <c r="R43" i="4"/>
  <c r="AM43" i="4"/>
  <c r="V43" i="4"/>
  <c r="AP43" i="4"/>
  <c r="W43" i="4"/>
  <c r="AQ43" i="4"/>
  <c r="U43" i="4"/>
  <c r="X43" i="4"/>
  <c r="Z43" i="4"/>
  <c r="AA43" i="4"/>
  <c r="AB43" i="4"/>
  <c r="AH43" i="4"/>
  <c r="AL43" i="4"/>
  <c r="AN43" i="4"/>
  <c r="AR43" i="4"/>
  <c r="AS43" i="4"/>
  <c r="AT43" i="4"/>
  <c r="AU43" i="4"/>
  <c r="G43" i="4"/>
  <c r="H43" i="4"/>
  <c r="O43" i="4"/>
  <c r="Q43" i="4"/>
  <c r="H123" i="4"/>
  <c r="X123" i="4"/>
  <c r="AN123" i="4"/>
  <c r="I123" i="4"/>
  <c r="Y123" i="4"/>
  <c r="AO123" i="4"/>
  <c r="J123" i="4"/>
  <c r="Z123" i="4"/>
  <c r="AP123" i="4"/>
  <c r="N123" i="4"/>
  <c r="AD123" i="4"/>
  <c r="AT123" i="4"/>
  <c r="W123" i="4"/>
  <c r="AU123" i="4"/>
  <c r="AA123" i="4"/>
  <c r="AV123" i="4"/>
  <c r="AB123" i="4"/>
  <c r="AW123" i="4"/>
  <c r="AC123" i="4"/>
  <c r="AX123" i="4"/>
  <c r="G123" i="4"/>
  <c r="AE123" i="4"/>
  <c r="AY123" i="4"/>
  <c r="K123" i="4"/>
  <c r="AF123" i="4"/>
  <c r="AZ123" i="4"/>
  <c r="L123" i="4"/>
  <c r="AG123" i="4"/>
  <c r="BA123" i="4"/>
  <c r="M123" i="4"/>
  <c r="AH123" i="4"/>
  <c r="O123" i="4"/>
  <c r="AI123" i="4"/>
  <c r="P123" i="4"/>
  <c r="AJ123" i="4"/>
  <c r="Q123" i="4"/>
  <c r="AK123" i="4"/>
  <c r="R123" i="4"/>
  <c r="AL123" i="4"/>
  <c r="S123" i="4"/>
  <c r="AM123" i="4"/>
  <c r="T123" i="4"/>
  <c r="AQ123" i="4"/>
  <c r="U123" i="4"/>
  <c r="AR123" i="4"/>
  <c r="V123" i="4"/>
  <c r="AS123" i="4"/>
  <c r="BJ33" i="6"/>
  <c r="D33" i="22" s="1"/>
  <c r="BJ27" i="6"/>
  <c r="D27" i="22" s="1"/>
  <c r="BJ19" i="6"/>
  <c r="BN19" i="6" s="1"/>
  <c r="BJ17" i="6"/>
  <c r="BJ11" i="6"/>
  <c r="D11" i="22" s="1"/>
  <c r="BJ9" i="6"/>
  <c r="BT9" i="6" s="1"/>
  <c r="BJ32" i="6"/>
  <c r="BT32" i="6" s="1"/>
  <c r="BJ26" i="6"/>
  <c r="D26" i="22" s="1"/>
  <c r="BJ4" i="6"/>
  <c r="D4" i="22" s="1"/>
  <c r="A10" i="22"/>
  <c r="B12" i="22"/>
  <c r="B8" i="22"/>
  <c r="B42" i="22"/>
  <c r="B44" i="22"/>
  <c r="A24" i="22"/>
  <c r="B16" i="22"/>
  <c r="A43" i="22"/>
  <c r="A38" i="22"/>
  <c r="A33" i="22"/>
  <c r="A28" i="22"/>
  <c r="BJ7" i="6"/>
  <c r="A43" i="17"/>
  <c r="A35" i="17"/>
  <c r="A27" i="17"/>
  <c r="A19" i="17"/>
  <c r="A11" i="17"/>
  <c r="A23" i="22"/>
  <c r="A14" i="22"/>
  <c r="BJ5" i="6"/>
  <c r="BN5" i="6" s="1"/>
  <c r="A6" i="22"/>
  <c r="BJ3" i="6"/>
  <c r="BN3" i="6" s="1"/>
  <c r="A42" i="17"/>
  <c r="A34" i="17"/>
  <c r="A26" i="17"/>
  <c r="A18" i="17"/>
  <c r="A42" i="22"/>
  <c r="A37" i="22"/>
  <c r="A19" i="22"/>
  <c r="A13" i="22"/>
  <c r="A9" i="22"/>
  <c r="B27" i="22"/>
  <c r="A32" i="22"/>
  <c r="A22" i="22"/>
  <c r="A3" i="17"/>
  <c r="A41" i="17"/>
  <c r="A33" i="17"/>
  <c r="A25" i="17"/>
  <c r="A17" i="17"/>
  <c r="A9" i="17"/>
  <c r="A46" i="22"/>
  <c r="A12" i="22"/>
  <c r="B21" i="22"/>
  <c r="A3" i="22"/>
  <c r="BJ16" i="6"/>
  <c r="BJ10" i="6"/>
  <c r="D10" i="22" s="1"/>
  <c r="A40" i="17"/>
  <c r="A24" i="17"/>
  <c r="A16" i="17"/>
  <c r="A8" i="17"/>
  <c r="A36" i="22"/>
  <c r="A31" i="22"/>
  <c r="A21" i="22"/>
  <c r="A18" i="22"/>
  <c r="A5" i="22"/>
  <c r="BJ8" i="6"/>
  <c r="D8" i="22" s="1"/>
  <c r="B39" i="22"/>
  <c r="B11" i="22"/>
  <c r="A45" i="22"/>
  <c r="D35" i="22"/>
  <c r="A8" i="22"/>
  <c r="BJ6" i="6"/>
  <c r="D6" i="22" s="1"/>
  <c r="A39" i="17"/>
  <c r="A23" i="17"/>
  <c r="A15" i="17"/>
  <c r="A7" i="17"/>
  <c r="B38" i="22"/>
  <c r="B28" i="22"/>
  <c r="A26" i="22"/>
  <c r="A20" i="22"/>
  <c r="A17" i="22"/>
  <c r="A40" i="22"/>
  <c r="A35" i="22"/>
  <c r="A46" i="17"/>
  <c r="A38" i="17"/>
  <c r="A30" i="17"/>
  <c r="A22" i="17"/>
  <c r="A14" i="17"/>
  <c r="A6" i="17"/>
  <c r="A44" i="22"/>
  <c r="A30" i="22"/>
  <c r="A25" i="22"/>
  <c r="A16" i="22"/>
  <c r="A4" i="22"/>
  <c r="A45" i="17"/>
  <c r="A37" i="17"/>
  <c r="A29" i="17"/>
  <c r="A21" i="17"/>
  <c r="A5" i="17"/>
  <c r="A34" i="22"/>
  <c r="A7" i="22"/>
  <c r="B17" i="22"/>
  <c r="A29" i="22"/>
  <c r="A15" i="22"/>
  <c r="A44" i="17"/>
  <c r="A36" i="17"/>
  <c r="A28" i="17"/>
  <c r="A20" i="17"/>
  <c r="F199" i="17"/>
  <c r="V199" i="17"/>
  <c r="AL199" i="17"/>
  <c r="H199" i="17"/>
  <c r="X199" i="17"/>
  <c r="AN199" i="17"/>
  <c r="J199" i="17"/>
  <c r="Z199" i="17"/>
  <c r="AP199" i="17"/>
  <c r="L199" i="17"/>
  <c r="AB199" i="17"/>
  <c r="AR199" i="17"/>
  <c r="N199" i="17"/>
  <c r="AD199" i="17"/>
  <c r="AT199" i="17"/>
  <c r="P199" i="17"/>
  <c r="AF199" i="17"/>
  <c r="AV199" i="17"/>
  <c r="R199" i="17"/>
  <c r="AH199" i="17"/>
  <c r="AX199" i="17"/>
  <c r="D199" i="17"/>
  <c r="T199" i="17"/>
  <c r="AJ199" i="17"/>
  <c r="AG199" i="17"/>
  <c r="AE199" i="17"/>
  <c r="AC199" i="17"/>
  <c r="AA199" i="17"/>
  <c r="Y199" i="17"/>
  <c r="P200" i="17"/>
  <c r="AF200" i="17"/>
  <c r="AV200" i="17"/>
  <c r="R200" i="17"/>
  <c r="AH200" i="17"/>
  <c r="AX200" i="17"/>
  <c r="D200" i="17"/>
  <c r="T200" i="17"/>
  <c r="AJ200" i="17"/>
  <c r="F200" i="17"/>
  <c r="V200" i="17"/>
  <c r="AL200" i="17"/>
  <c r="H200" i="17"/>
  <c r="X200" i="17"/>
  <c r="AN200" i="17"/>
  <c r="J200" i="17"/>
  <c r="Z200" i="17"/>
  <c r="AP200" i="17"/>
  <c r="L200" i="17"/>
  <c r="AB200" i="17"/>
  <c r="AR200" i="17"/>
  <c r="N200" i="17"/>
  <c r="AD200" i="17"/>
  <c r="AT200" i="17"/>
  <c r="W199" i="17"/>
  <c r="AS198" i="17"/>
  <c r="I198" i="17"/>
  <c r="M195" i="17"/>
  <c r="AC195" i="17"/>
  <c r="AS195" i="17"/>
  <c r="N195" i="17"/>
  <c r="AD195" i="17"/>
  <c r="AT195" i="17"/>
  <c r="P195" i="17"/>
  <c r="AF195" i="17"/>
  <c r="AV195" i="17"/>
  <c r="R195" i="17"/>
  <c r="AH195" i="17"/>
  <c r="AX195" i="17"/>
  <c r="S195" i="17"/>
  <c r="AI195" i="17"/>
  <c r="D195" i="17"/>
  <c r="T195" i="17"/>
  <c r="AJ195" i="17"/>
  <c r="E195" i="17"/>
  <c r="U195" i="17"/>
  <c r="AK195" i="17"/>
  <c r="F195" i="17"/>
  <c r="V195" i="17"/>
  <c r="AL195" i="17"/>
  <c r="G195" i="17"/>
  <c r="W195" i="17"/>
  <c r="AM195" i="17"/>
  <c r="H195" i="17"/>
  <c r="X195" i="17"/>
  <c r="AN195" i="17"/>
  <c r="I195" i="17"/>
  <c r="Y195" i="17"/>
  <c r="AO195" i="17"/>
  <c r="J195" i="17"/>
  <c r="Z195" i="17"/>
  <c r="AP195" i="17"/>
  <c r="L195" i="17"/>
  <c r="AB195" i="17"/>
  <c r="AR195" i="17"/>
  <c r="AG194" i="17"/>
  <c r="U199" i="17"/>
  <c r="AA200" i="17"/>
  <c r="S199" i="17"/>
  <c r="AO198" i="17"/>
  <c r="E198" i="17"/>
  <c r="AW199" i="17"/>
  <c r="Q199" i="17"/>
  <c r="W200" i="17"/>
  <c r="AU199" i="17"/>
  <c r="O199" i="17"/>
  <c r="AS199" i="17"/>
  <c r="M199" i="17"/>
  <c r="L198" i="17"/>
  <c r="AB198" i="17"/>
  <c r="AR198" i="17"/>
  <c r="N198" i="17"/>
  <c r="AD198" i="17"/>
  <c r="AT198" i="17"/>
  <c r="P198" i="17"/>
  <c r="AF198" i="17"/>
  <c r="AV198" i="17"/>
  <c r="R198" i="17"/>
  <c r="AH198" i="17"/>
  <c r="AX198" i="17"/>
  <c r="S198" i="17"/>
  <c r="AI198" i="17"/>
  <c r="D198" i="17"/>
  <c r="T198" i="17"/>
  <c r="AJ198" i="17"/>
  <c r="F198" i="17"/>
  <c r="V198" i="17"/>
  <c r="AL198" i="17"/>
  <c r="H198" i="17"/>
  <c r="X198" i="17"/>
  <c r="AN198" i="17"/>
  <c r="J198" i="17"/>
  <c r="Z198" i="17"/>
  <c r="AP198" i="17"/>
  <c r="AQ199" i="17"/>
  <c r="K199" i="17"/>
  <c r="S194" i="17"/>
  <c r="AI194" i="17"/>
  <c r="D194" i="17"/>
  <c r="T194" i="17"/>
  <c r="AJ194" i="17"/>
  <c r="F194" i="17"/>
  <c r="V194" i="17"/>
  <c r="AL194" i="17"/>
  <c r="G194" i="17"/>
  <c r="W194" i="17"/>
  <c r="AM194" i="17"/>
  <c r="H194" i="17"/>
  <c r="X194" i="17"/>
  <c r="AN194" i="17"/>
  <c r="I194" i="17"/>
  <c r="Y194" i="17"/>
  <c r="AO194" i="17"/>
  <c r="J194" i="17"/>
  <c r="Z194" i="17"/>
  <c r="AP194" i="17"/>
  <c r="K194" i="17"/>
  <c r="AA194" i="17"/>
  <c r="AQ194" i="17"/>
  <c r="L194" i="17"/>
  <c r="AB194" i="17"/>
  <c r="AR194" i="17"/>
  <c r="M194" i="17"/>
  <c r="AC194" i="17"/>
  <c r="AS194" i="17"/>
  <c r="N194" i="17"/>
  <c r="AD194" i="17"/>
  <c r="AT194" i="17"/>
  <c r="O194" i="17"/>
  <c r="AE194" i="17"/>
  <c r="AU194" i="17"/>
  <c r="P194" i="17"/>
  <c r="AF194" i="17"/>
  <c r="AV194" i="17"/>
  <c r="R194" i="17"/>
  <c r="AH194" i="17"/>
  <c r="AX194" i="17"/>
  <c r="AO199" i="17"/>
  <c r="I199" i="17"/>
  <c r="AU200" i="17"/>
  <c r="O200" i="17"/>
  <c r="AM199" i="17"/>
  <c r="G199" i="17"/>
  <c r="AA198" i="17"/>
  <c r="AS200" i="17"/>
  <c r="M200" i="17"/>
  <c r="AK199" i="17"/>
  <c r="E199" i="17"/>
  <c r="Y198" i="17"/>
  <c r="H175" i="17"/>
  <c r="X175" i="17"/>
  <c r="AN175" i="17"/>
  <c r="I175" i="17"/>
  <c r="Y175" i="17"/>
  <c r="AO175" i="17"/>
  <c r="J175" i="17"/>
  <c r="Z175" i="17"/>
  <c r="AP175" i="17"/>
  <c r="N175" i="17"/>
  <c r="AD175" i="17"/>
  <c r="AT175" i="17"/>
  <c r="O175" i="17"/>
  <c r="AE175" i="17"/>
  <c r="AU175" i="17"/>
  <c r="P175" i="17"/>
  <c r="AF175" i="17"/>
  <c r="AV175" i="17"/>
  <c r="R175" i="17"/>
  <c r="AH175" i="17"/>
  <c r="AX175" i="17"/>
  <c r="F175" i="17"/>
  <c r="V175" i="17"/>
  <c r="AL175" i="17"/>
  <c r="AI175" i="17"/>
  <c r="D175" i="17"/>
  <c r="AJ175" i="17"/>
  <c r="E175" i="17"/>
  <c r="AK175" i="17"/>
  <c r="G175" i="17"/>
  <c r="AM175" i="17"/>
  <c r="K175" i="17"/>
  <c r="AQ175" i="17"/>
  <c r="L175" i="17"/>
  <c r="AR175" i="17"/>
  <c r="M175" i="17"/>
  <c r="AS175" i="17"/>
  <c r="Q175" i="17"/>
  <c r="AW175" i="17"/>
  <c r="S175" i="17"/>
  <c r="T175" i="17"/>
  <c r="U175" i="17"/>
  <c r="W175" i="17"/>
  <c r="AA175" i="17"/>
  <c r="AB175" i="17"/>
  <c r="AG175" i="17"/>
  <c r="AQ200" i="17"/>
  <c r="K200" i="17"/>
  <c r="AI199" i="17"/>
  <c r="W198" i="17"/>
  <c r="R197" i="17"/>
  <c r="AH197" i="17"/>
  <c r="AX197" i="17"/>
  <c r="D197" i="17"/>
  <c r="T197" i="17"/>
  <c r="AJ197" i="17"/>
  <c r="F197" i="17"/>
  <c r="V197" i="17"/>
  <c r="AL197" i="17"/>
  <c r="H197" i="17"/>
  <c r="X197" i="17"/>
  <c r="AN197" i="17"/>
  <c r="I197" i="17"/>
  <c r="Y197" i="17"/>
  <c r="AO197" i="17"/>
  <c r="J197" i="17"/>
  <c r="Z197" i="17"/>
  <c r="AP197" i="17"/>
  <c r="L197" i="17"/>
  <c r="AB197" i="17"/>
  <c r="AR197" i="17"/>
  <c r="N197" i="17"/>
  <c r="AD197" i="17"/>
  <c r="AT197" i="17"/>
  <c r="P197" i="17"/>
  <c r="AF197" i="17"/>
  <c r="AV197" i="17"/>
  <c r="AA195" i="17"/>
  <c r="AL196" i="17"/>
  <c r="V196" i="17"/>
  <c r="F196" i="17"/>
  <c r="AN193" i="17"/>
  <c r="X193" i="17"/>
  <c r="H193" i="17"/>
  <c r="AT192" i="17"/>
  <c r="AD192" i="17"/>
  <c r="N192" i="17"/>
  <c r="AJ191" i="17"/>
  <c r="T191" i="17"/>
  <c r="D191" i="17"/>
  <c r="AP190" i="17"/>
  <c r="Z190" i="17"/>
  <c r="J190" i="17"/>
  <c r="AE188" i="17"/>
  <c r="K188" i="17"/>
  <c r="AF187" i="17"/>
  <c r="M187" i="17"/>
  <c r="AH186" i="17"/>
  <c r="O186" i="17"/>
  <c r="M185" i="17"/>
  <c r="O184" i="17"/>
  <c r="L180" i="17"/>
  <c r="AB180" i="17"/>
  <c r="AR180" i="17"/>
  <c r="P180" i="17"/>
  <c r="AF180" i="17"/>
  <c r="AV180" i="17"/>
  <c r="R180" i="17"/>
  <c r="AH180" i="17"/>
  <c r="AX180" i="17"/>
  <c r="D180" i="17"/>
  <c r="T180" i="17"/>
  <c r="AJ180" i="17"/>
  <c r="H180" i="17"/>
  <c r="X180" i="17"/>
  <c r="AN180" i="17"/>
  <c r="AC178" i="17"/>
  <c r="F178" i="17"/>
  <c r="AL176" i="17"/>
  <c r="G176" i="17"/>
  <c r="R174" i="17"/>
  <c r="AJ196" i="17"/>
  <c r="T196" i="17"/>
  <c r="D196" i="17"/>
  <c r="AL193" i="17"/>
  <c r="V193" i="17"/>
  <c r="F193" i="17"/>
  <c r="AR192" i="17"/>
  <c r="AB192" i="17"/>
  <c r="L192" i="17"/>
  <c r="AX191" i="17"/>
  <c r="AH191" i="17"/>
  <c r="R191" i="17"/>
  <c r="AN190" i="17"/>
  <c r="X190" i="17"/>
  <c r="H190" i="17"/>
  <c r="AT189" i="17"/>
  <c r="AD189" i="17"/>
  <c r="I189" i="17"/>
  <c r="AW188" i="17"/>
  <c r="AC188" i="17"/>
  <c r="I188" i="17"/>
  <c r="AW187" i="17"/>
  <c r="AD187" i="17"/>
  <c r="K187" i="17"/>
  <c r="AF186" i="17"/>
  <c r="K186" i="17"/>
  <c r="AE185" i="17"/>
  <c r="K185" i="17"/>
  <c r="AF184" i="17"/>
  <c r="M184" i="17"/>
  <c r="AG183" i="17"/>
  <c r="L183" i="17"/>
  <c r="AD182" i="17"/>
  <c r="I182" i="17"/>
  <c r="AN181" i="17"/>
  <c r="Q181" i="17"/>
  <c r="U180" i="17"/>
  <c r="R179" i="17"/>
  <c r="AH179" i="17"/>
  <c r="AX179" i="17"/>
  <c r="F179" i="17"/>
  <c r="V179" i="17"/>
  <c r="AL179" i="17"/>
  <c r="H179" i="17"/>
  <c r="X179" i="17"/>
  <c r="AN179" i="17"/>
  <c r="J179" i="17"/>
  <c r="Z179" i="17"/>
  <c r="AP179" i="17"/>
  <c r="N179" i="17"/>
  <c r="AD179" i="17"/>
  <c r="AT179" i="17"/>
  <c r="AX178" i="17"/>
  <c r="Z178" i="17"/>
  <c r="AH176" i="17"/>
  <c r="E176" i="17"/>
  <c r="AI196" i="17"/>
  <c r="S196" i="17"/>
  <c r="AQ192" i="17"/>
  <c r="AA192" i="17"/>
  <c r="K192" i="17"/>
  <c r="AM190" i="17"/>
  <c r="W190" i="17"/>
  <c r="G190" i="17"/>
  <c r="AS189" i="17"/>
  <c r="AC189" i="17"/>
  <c r="H189" i="17"/>
  <c r="AU188" i="17"/>
  <c r="AA188" i="17"/>
  <c r="H188" i="17"/>
  <c r="AV187" i="17"/>
  <c r="AC187" i="17"/>
  <c r="J187" i="17"/>
  <c r="AX186" i="17"/>
  <c r="AE186" i="17"/>
  <c r="J186" i="17"/>
  <c r="AW185" i="17"/>
  <c r="AC185" i="17"/>
  <c r="J185" i="17"/>
  <c r="AX184" i="17"/>
  <c r="AE184" i="17"/>
  <c r="L184" i="17"/>
  <c r="AE183" i="17"/>
  <c r="K183" i="17"/>
  <c r="AX182" i="17"/>
  <c r="AC182" i="17"/>
  <c r="H182" i="17"/>
  <c r="AP180" i="17"/>
  <c r="S180" i="17"/>
  <c r="AW178" i="17"/>
  <c r="AX196" i="17"/>
  <c r="AH196" i="17"/>
  <c r="R196" i="17"/>
  <c r="AP192" i="17"/>
  <c r="Z192" i="17"/>
  <c r="J192" i="17"/>
  <c r="H178" i="17"/>
  <c r="X178" i="17"/>
  <c r="AN178" i="17"/>
  <c r="L178" i="17"/>
  <c r="AB178" i="17"/>
  <c r="AR178" i="17"/>
  <c r="N178" i="17"/>
  <c r="AD178" i="17"/>
  <c r="AT178" i="17"/>
  <c r="P178" i="17"/>
  <c r="AF178" i="17"/>
  <c r="AV178" i="17"/>
  <c r="D178" i="17"/>
  <c r="T178" i="17"/>
  <c r="AJ178" i="17"/>
  <c r="R176" i="17"/>
  <c r="S176" i="17"/>
  <c r="AI176" i="17"/>
  <c r="D176" i="17"/>
  <c r="T176" i="17"/>
  <c r="AJ176" i="17"/>
  <c r="H176" i="17"/>
  <c r="X176" i="17"/>
  <c r="AN176" i="17"/>
  <c r="I176" i="17"/>
  <c r="Y176" i="17"/>
  <c r="AO176" i="17"/>
  <c r="J176" i="17"/>
  <c r="Z176" i="17"/>
  <c r="AP176" i="17"/>
  <c r="L176" i="17"/>
  <c r="AB176" i="17"/>
  <c r="AR176" i="17"/>
  <c r="P176" i="17"/>
  <c r="AF176" i="17"/>
  <c r="AV176" i="17"/>
  <c r="AO192" i="17"/>
  <c r="Y192" i="17"/>
  <c r="I192" i="17"/>
  <c r="AU191" i="17"/>
  <c r="AE191" i="17"/>
  <c r="O191" i="17"/>
  <c r="AK190" i="17"/>
  <c r="U190" i="17"/>
  <c r="E190" i="17"/>
  <c r="AQ189" i="17"/>
  <c r="Y189" i="17"/>
  <c r="E189" i="17"/>
  <c r="AS188" i="17"/>
  <c r="Y188" i="17"/>
  <c r="F188" i="17"/>
  <c r="AT187" i="17"/>
  <c r="AA187" i="17"/>
  <c r="G187" i="17"/>
  <c r="AV186" i="17"/>
  <c r="AA186" i="17"/>
  <c r="G186" i="17"/>
  <c r="AU185" i="17"/>
  <c r="AA185" i="17"/>
  <c r="H185" i="17"/>
  <c r="AV184" i="17"/>
  <c r="AC184" i="17"/>
  <c r="I184" i="17"/>
  <c r="AW183" i="17"/>
  <c r="AB183" i="17"/>
  <c r="H183" i="17"/>
  <c r="AU182" i="17"/>
  <c r="Z182" i="17"/>
  <c r="E182" i="17"/>
  <c r="AS178" i="17"/>
  <c r="V178" i="17"/>
  <c r="AD176" i="17"/>
  <c r="AQ174" i="17"/>
  <c r="G174" i="17"/>
  <c r="AV196" i="17"/>
  <c r="AF196" i="17"/>
  <c r="P196" i="17"/>
  <c r="AX193" i="17"/>
  <c r="AH193" i="17"/>
  <c r="R193" i="17"/>
  <c r="AN192" i="17"/>
  <c r="X192" i="17"/>
  <c r="H192" i="17"/>
  <c r="AT191" i="17"/>
  <c r="AD191" i="17"/>
  <c r="N191" i="17"/>
  <c r="AJ190" i="17"/>
  <c r="T190" i="17"/>
  <c r="D190" i="17"/>
  <c r="AP189" i="17"/>
  <c r="X189" i="17"/>
  <c r="D189" i="17"/>
  <c r="AQ188" i="17"/>
  <c r="X188" i="17"/>
  <c r="E188" i="17"/>
  <c r="AS187" i="17"/>
  <c r="Z187" i="17"/>
  <c r="E187" i="17"/>
  <c r="AU186" i="17"/>
  <c r="Z186" i="17"/>
  <c r="F186" i="17"/>
  <c r="AS185" i="17"/>
  <c r="Z185" i="17"/>
  <c r="G185" i="17"/>
  <c r="AU184" i="17"/>
  <c r="AB184" i="17"/>
  <c r="G184" i="17"/>
  <c r="AU183" i="17"/>
  <c r="AA183" i="17"/>
  <c r="G183" i="17"/>
  <c r="AT182" i="17"/>
  <c r="Y182" i="17"/>
  <c r="AQ178" i="17"/>
  <c r="U178" i="17"/>
  <c r="AC176" i="17"/>
  <c r="AU196" i="17"/>
  <c r="AE196" i="17"/>
  <c r="O196" i="17"/>
  <c r="AM192" i="17"/>
  <c r="W192" i="17"/>
  <c r="G192" i="17"/>
  <c r="AS191" i="17"/>
  <c r="AC191" i="17"/>
  <c r="M191" i="17"/>
  <c r="AI190" i="17"/>
  <c r="AO189" i="17"/>
  <c r="AP188" i="17"/>
  <c r="W188" i="17"/>
  <c r="D188" i="17"/>
  <c r="AR187" i="17"/>
  <c r="Y187" i="17"/>
  <c r="D187" i="17"/>
  <c r="AS186" i="17"/>
  <c r="Y186" i="17"/>
  <c r="E186" i="17"/>
  <c r="AR185" i="17"/>
  <c r="Y185" i="17"/>
  <c r="F185" i="17"/>
  <c r="AT184" i="17"/>
  <c r="AA184" i="17"/>
  <c r="F184" i="17"/>
  <c r="AS183" i="17"/>
  <c r="Y183" i="17"/>
  <c r="F183" i="17"/>
  <c r="AS182" i="17"/>
  <c r="AG181" i="17"/>
  <c r="AK180" i="17"/>
  <c r="M180" i="17"/>
  <c r="AM179" i="17"/>
  <c r="P179" i="17"/>
  <c r="AP178" i="17"/>
  <c r="S178" i="17"/>
  <c r="AM177" i="17"/>
  <c r="AA176" i="17"/>
  <c r="AT196" i="17"/>
  <c r="AD196" i="17"/>
  <c r="N196" i="17"/>
  <c r="AV193" i="17"/>
  <c r="AF193" i="17"/>
  <c r="P193" i="17"/>
  <c r="AL192" i="17"/>
  <c r="V192" i="17"/>
  <c r="F192" i="17"/>
  <c r="AO188" i="17"/>
  <c r="V188" i="17"/>
  <c r="AQ187" i="17"/>
  <c r="W187" i="17"/>
  <c r="AQ186" i="17"/>
  <c r="W186" i="17"/>
  <c r="D186" i="17"/>
  <c r="AQ185" i="17"/>
  <c r="X185" i="17"/>
  <c r="E185" i="17"/>
  <c r="AS184" i="17"/>
  <c r="Y184" i="17"/>
  <c r="E184" i="17"/>
  <c r="AR183" i="17"/>
  <c r="X183" i="17"/>
  <c r="E183" i="17"/>
  <c r="P182" i="17"/>
  <c r="AF182" i="17"/>
  <c r="AV182" i="17"/>
  <c r="D182" i="17"/>
  <c r="T182" i="17"/>
  <c r="AJ182" i="17"/>
  <c r="F182" i="17"/>
  <c r="V182" i="17"/>
  <c r="AL182" i="17"/>
  <c r="L182" i="17"/>
  <c r="AB182" i="17"/>
  <c r="AR182" i="17"/>
  <c r="AO178" i="17"/>
  <c r="R178" i="17"/>
  <c r="W176" i="17"/>
  <c r="N174" i="17"/>
  <c r="AD174" i="17"/>
  <c r="AT174" i="17"/>
  <c r="O174" i="17"/>
  <c r="AE174" i="17"/>
  <c r="AU174" i="17"/>
  <c r="P174" i="17"/>
  <c r="AF174" i="17"/>
  <c r="AV174" i="17"/>
  <c r="D174" i="17"/>
  <c r="T174" i="17"/>
  <c r="AJ174" i="17"/>
  <c r="E174" i="17"/>
  <c r="U174" i="17"/>
  <c r="AK174" i="17"/>
  <c r="F174" i="17"/>
  <c r="V174" i="17"/>
  <c r="AL174" i="17"/>
  <c r="H174" i="17"/>
  <c r="X174" i="17"/>
  <c r="AN174" i="17"/>
  <c r="I174" i="17"/>
  <c r="Y174" i="17"/>
  <c r="AO174" i="17"/>
  <c r="L174" i="17"/>
  <c r="AB174" i="17"/>
  <c r="AR174" i="17"/>
  <c r="AK192" i="17"/>
  <c r="U192" i="17"/>
  <c r="E192" i="17"/>
  <c r="F189" i="17"/>
  <c r="V189" i="17"/>
  <c r="J189" i="17"/>
  <c r="Z189" i="17"/>
  <c r="L189" i="17"/>
  <c r="AB189" i="17"/>
  <c r="AN188" i="17"/>
  <c r="AP187" i="17"/>
  <c r="AP186" i="17"/>
  <c r="V186" i="17"/>
  <c r="AP185" i="17"/>
  <c r="W185" i="17"/>
  <c r="AR184" i="17"/>
  <c r="W184" i="17"/>
  <c r="AQ183" i="17"/>
  <c r="W183" i="17"/>
  <c r="D183" i="17"/>
  <c r="AM178" i="17"/>
  <c r="Q178" i="17"/>
  <c r="AX176" i="17"/>
  <c r="V176" i="17"/>
  <c r="AR196" i="17"/>
  <c r="AB196" i="17"/>
  <c r="L196" i="17"/>
  <c r="AJ192" i="17"/>
  <c r="T192" i="17"/>
  <c r="D192" i="17"/>
  <c r="L188" i="17"/>
  <c r="AB188" i="17"/>
  <c r="AR188" i="17"/>
  <c r="P188" i="17"/>
  <c r="AF188" i="17"/>
  <c r="AV188" i="17"/>
  <c r="R188" i="17"/>
  <c r="AH188" i="17"/>
  <c r="AX188" i="17"/>
  <c r="R187" i="17"/>
  <c r="AH187" i="17"/>
  <c r="AX187" i="17"/>
  <c r="F187" i="17"/>
  <c r="V187" i="17"/>
  <c r="AL187" i="17"/>
  <c r="H187" i="17"/>
  <c r="X187" i="17"/>
  <c r="AN187" i="17"/>
  <c r="AO186" i="17"/>
  <c r="AQ184" i="17"/>
  <c r="AO183" i="17"/>
  <c r="AO182" i="17"/>
  <c r="S182" i="17"/>
  <c r="AL178" i="17"/>
  <c r="O178" i="17"/>
  <c r="AW176" i="17"/>
  <c r="U176" i="17"/>
  <c r="AI192" i="17"/>
  <c r="S192" i="17"/>
  <c r="H186" i="17"/>
  <c r="X186" i="17"/>
  <c r="AN186" i="17"/>
  <c r="L186" i="17"/>
  <c r="AB186" i="17"/>
  <c r="AR186" i="17"/>
  <c r="N186" i="17"/>
  <c r="AD186" i="17"/>
  <c r="AT186" i="17"/>
  <c r="N185" i="17"/>
  <c r="AD185" i="17"/>
  <c r="AT185" i="17"/>
  <c r="R185" i="17"/>
  <c r="AH185" i="17"/>
  <c r="AX185" i="17"/>
  <c r="D185" i="17"/>
  <c r="T185" i="17"/>
  <c r="AJ185" i="17"/>
  <c r="D184" i="17"/>
  <c r="T184" i="17"/>
  <c r="AJ184" i="17"/>
  <c r="H184" i="17"/>
  <c r="X184" i="17"/>
  <c r="AN184" i="17"/>
  <c r="J184" i="17"/>
  <c r="Z184" i="17"/>
  <c r="AP184" i="17"/>
  <c r="AK178" i="17"/>
  <c r="M178" i="17"/>
  <c r="AU176" i="17"/>
  <c r="Q176" i="17"/>
  <c r="AP196" i="17"/>
  <c r="Z196" i="17"/>
  <c r="J196" i="17"/>
  <c r="AR193" i="17"/>
  <c r="AB193" i="17"/>
  <c r="AX192" i="17"/>
  <c r="AH192" i="17"/>
  <c r="R192" i="17"/>
  <c r="AK188" i="17"/>
  <c r="Q188" i="17"/>
  <c r="Q187" i="17"/>
  <c r="AL186" i="17"/>
  <c r="S186" i="17"/>
  <c r="S185" i="17"/>
  <c r="J183" i="17"/>
  <c r="Z183" i="17"/>
  <c r="AP183" i="17"/>
  <c r="N183" i="17"/>
  <c r="AD183" i="17"/>
  <c r="AT183" i="17"/>
  <c r="P183" i="17"/>
  <c r="AF183" i="17"/>
  <c r="AV183" i="17"/>
  <c r="AI178" i="17"/>
  <c r="K178" i="17"/>
  <c r="AT176" i="17"/>
  <c r="O176" i="17"/>
  <c r="AH178" i="17"/>
  <c r="J178" i="17"/>
  <c r="AS176" i="17"/>
  <c r="N176" i="17"/>
  <c r="Z174" i="17"/>
  <c r="AN196" i="17"/>
  <c r="X196" i="17"/>
  <c r="AV192" i="17"/>
  <c r="AF192" i="17"/>
  <c r="P192" i="17"/>
  <c r="AJ186" i="17"/>
  <c r="Q186" i="17"/>
  <c r="AK185" i="17"/>
  <c r="P185" i="17"/>
  <c r="AK184" i="17"/>
  <c r="Q184" i="17"/>
  <c r="AK183" i="17"/>
  <c r="R183" i="17"/>
  <c r="AI182" i="17"/>
  <c r="N182" i="17"/>
  <c r="F181" i="17"/>
  <c r="V181" i="17"/>
  <c r="AL181" i="17"/>
  <c r="J181" i="17"/>
  <c r="Z181" i="17"/>
  <c r="AP181" i="17"/>
  <c r="L181" i="17"/>
  <c r="AB181" i="17"/>
  <c r="AR181" i="17"/>
  <c r="N181" i="17"/>
  <c r="AD181" i="17"/>
  <c r="AT181" i="17"/>
  <c r="R181" i="17"/>
  <c r="AH181" i="17"/>
  <c r="AX181" i="17"/>
  <c r="AG178" i="17"/>
  <c r="I178" i="17"/>
  <c r="AQ176" i="17"/>
  <c r="M176" i="17"/>
  <c r="AU192" i="17"/>
  <c r="AE192" i="17"/>
  <c r="AW189" i="17"/>
  <c r="AG189" i="17"/>
  <c r="N189" i="17"/>
  <c r="AG188" i="17"/>
  <c r="M188" i="17"/>
  <c r="AG187" i="17"/>
  <c r="N187" i="17"/>
  <c r="AI186" i="17"/>
  <c r="P186" i="17"/>
  <c r="AI185" i="17"/>
  <c r="O185" i="17"/>
  <c r="AI184" i="17"/>
  <c r="P184" i="17"/>
  <c r="AJ183" i="17"/>
  <c r="Q183" i="17"/>
  <c r="AH182" i="17"/>
  <c r="M182" i="17"/>
  <c r="AS181" i="17"/>
  <c r="U181" i="17"/>
  <c r="AU180" i="17"/>
  <c r="Y180" i="17"/>
  <c r="AB179" i="17"/>
  <c r="D179" i="17"/>
  <c r="AE178" i="17"/>
  <c r="G178" i="17"/>
  <c r="N177" i="17"/>
  <c r="AD177" i="17"/>
  <c r="AT177" i="17"/>
  <c r="R177" i="17"/>
  <c r="AH177" i="17"/>
  <c r="AX177" i="17"/>
  <c r="S177" i="17"/>
  <c r="AI177" i="17"/>
  <c r="D177" i="17"/>
  <c r="T177" i="17"/>
  <c r="AJ177" i="17"/>
  <c r="F177" i="17"/>
  <c r="V177" i="17"/>
  <c r="AL177" i="17"/>
  <c r="J177" i="17"/>
  <c r="Z177" i="17"/>
  <c r="AP177" i="17"/>
  <c r="AM176" i="17"/>
  <c r="K176" i="17"/>
  <c r="S174" i="17"/>
  <c r="AW173" i="17"/>
  <c r="AE173" i="17"/>
  <c r="K173" i="17"/>
  <c r="H171" i="17"/>
  <c r="X171" i="17"/>
  <c r="AN171" i="17"/>
  <c r="J171" i="17"/>
  <c r="Z171" i="17"/>
  <c r="AP171" i="17"/>
  <c r="N171" i="17"/>
  <c r="AD171" i="17"/>
  <c r="AT171" i="17"/>
  <c r="P171" i="17"/>
  <c r="AF171" i="17"/>
  <c r="AV171" i="17"/>
  <c r="D169" i="17"/>
  <c r="T169" i="17"/>
  <c r="AJ169" i="17"/>
  <c r="F169" i="17"/>
  <c r="V169" i="17"/>
  <c r="AL169" i="17"/>
  <c r="J169" i="17"/>
  <c r="Z169" i="17"/>
  <c r="AP169" i="17"/>
  <c r="L169" i="17"/>
  <c r="AB169" i="17"/>
  <c r="AR169" i="17"/>
  <c r="AI168" i="17"/>
  <c r="M168" i="17"/>
  <c r="AT167" i="17"/>
  <c r="Z167" i="17"/>
  <c r="D167" i="17"/>
  <c r="AW165" i="17"/>
  <c r="AA165" i="17"/>
  <c r="AV173" i="17"/>
  <c r="AD173" i="17"/>
  <c r="J173" i="17"/>
  <c r="AG168" i="17"/>
  <c r="K168" i="17"/>
  <c r="AS167" i="17"/>
  <c r="AE168" i="17"/>
  <c r="I168" i="17"/>
  <c r="R164" i="17"/>
  <c r="AH164" i="17"/>
  <c r="AX164" i="17"/>
  <c r="D164" i="17"/>
  <c r="T164" i="17"/>
  <c r="AJ164" i="17"/>
  <c r="H164" i="17"/>
  <c r="X164" i="17"/>
  <c r="AN164" i="17"/>
  <c r="I164" i="17"/>
  <c r="Y164" i="17"/>
  <c r="AO164" i="17"/>
  <c r="J164" i="17"/>
  <c r="Z164" i="17"/>
  <c r="AP164" i="17"/>
  <c r="P164" i="17"/>
  <c r="AF164" i="17"/>
  <c r="AV164" i="17"/>
  <c r="AT173" i="17"/>
  <c r="AA173" i="17"/>
  <c r="H173" i="17"/>
  <c r="AD168" i="17"/>
  <c r="H168" i="17"/>
  <c r="P167" i="17"/>
  <c r="AF167" i="17"/>
  <c r="AV167" i="17"/>
  <c r="R167" i="17"/>
  <c r="AH167" i="17"/>
  <c r="AX167" i="17"/>
  <c r="F167" i="17"/>
  <c r="V167" i="17"/>
  <c r="AL167" i="17"/>
  <c r="H167" i="17"/>
  <c r="X167" i="17"/>
  <c r="AN167" i="17"/>
  <c r="N160" i="17"/>
  <c r="AD160" i="17"/>
  <c r="AT160" i="17"/>
  <c r="D160" i="17"/>
  <c r="T160" i="17"/>
  <c r="AJ160" i="17"/>
  <c r="U160" i="17"/>
  <c r="AM160" i="17"/>
  <c r="V160" i="17"/>
  <c r="AN160" i="17"/>
  <c r="E160" i="17"/>
  <c r="W160" i="17"/>
  <c r="AO160" i="17"/>
  <c r="F160" i="17"/>
  <c r="X160" i="17"/>
  <c r="AP160" i="17"/>
  <c r="G160" i="17"/>
  <c r="Y160" i="17"/>
  <c r="AQ160" i="17"/>
  <c r="H160" i="17"/>
  <c r="Z160" i="17"/>
  <c r="AR160" i="17"/>
  <c r="I160" i="17"/>
  <c r="AA160" i="17"/>
  <c r="AS160" i="17"/>
  <c r="J160" i="17"/>
  <c r="AB160" i="17"/>
  <c r="AU160" i="17"/>
  <c r="K160" i="17"/>
  <c r="AC160" i="17"/>
  <c r="AV160" i="17"/>
  <c r="L160" i="17"/>
  <c r="AE160" i="17"/>
  <c r="AW160" i="17"/>
  <c r="M160" i="17"/>
  <c r="AF160" i="17"/>
  <c r="AX160" i="17"/>
  <c r="O160" i="17"/>
  <c r="AG160" i="17"/>
  <c r="P160" i="17"/>
  <c r="AH160" i="17"/>
  <c r="Q160" i="17"/>
  <c r="AI160" i="17"/>
  <c r="R160" i="17"/>
  <c r="AK160" i="17"/>
  <c r="AS173" i="17"/>
  <c r="Z173" i="17"/>
  <c r="G173" i="17"/>
  <c r="AC168" i="17"/>
  <c r="G168" i="17"/>
  <c r="AP167" i="17"/>
  <c r="T167" i="17"/>
  <c r="L165" i="17"/>
  <c r="AB165" i="17"/>
  <c r="AR165" i="17"/>
  <c r="N165" i="17"/>
  <c r="AD165" i="17"/>
  <c r="AT165" i="17"/>
  <c r="R165" i="17"/>
  <c r="AH165" i="17"/>
  <c r="AX165" i="17"/>
  <c r="D165" i="17"/>
  <c r="T165" i="17"/>
  <c r="AJ165" i="17"/>
  <c r="J165" i="17"/>
  <c r="AU164" i="17"/>
  <c r="V164" i="17"/>
  <c r="Y173" i="17"/>
  <c r="F173" i="17"/>
  <c r="AW168" i="17"/>
  <c r="AA168" i="17"/>
  <c r="F168" i="17"/>
  <c r="AO167" i="17"/>
  <c r="S167" i="17"/>
  <c r="AP173" i="17"/>
  <c r="X173" i="17"/>
  <c r="E173" i="17"/>
  <c r="R172" i="17"/>
  <c r="AH172" i="17"/>
  <c r="AX172" i="17"/>
  <c r="D172" i="17"/>
  <c r="T172" i="17"/>
  <c r="AJ172" i="17"/>
  <c r="H172" i="17"/>
  <c r="X172" i="17"/>
  <c r="AN172" i="17"/>
  <c r="J172" i="17"/>
  <c r="Z172" i="17"/>
  <c r="AP172" i="17"/>
  <c r="AI171" i="17"/>
  <c r="M171" i="17"/>
  <c r="AI169" i="17"/>
  <c r="O169" i="17"/>
  <c r="AU168" i="17"/>
  <c r="Y168" i="17"/>
  <c r="E168" i="17"/>
  <c r="AM167" i="17"/>
  <c r="Q167" i="17"/>
  <c r="AE166" i="17"/>
  <c r="I166" i="17"/>
  <c r="AO165" i="17"/>
  <c r="U165" i="17"/>
  <c r="AS164" i="17"/>
  <c r="S164" i="17"/>
  <c r="AC162" i="17"/>
  <c r="AO173" i="17"/>
  <c r="W173" i="17"/>
  <c r="AQ172" i="17"/>
  <c r="U172" i="17"/>
  <c r="AH171" i="17"/>
  <c r="L171" i="17"/>
  <c r="AR170" i="17"/>
  <c r="AH169" i="17"/>
  <c r="N169" i="17"/>
  <c r="AT168" i="17"/>
  <c r="X168" i="17"/>
  <c r="D168" i="17"/>
  <c r="AK167" i="17"/>
  <c r="O167" i="17"/>
  <c r="AX166" i="17"/>
  <c r="AC166" i="17"/>
  <c r="G166" i="17"/>
  <c r="AN165" i="17"/>
  <c r="S165" i="17"/>
  <c r="AR164" i="17"/>
  <c r="Q164" i="17"/>
  <c r="Z162" i="17"/>
  <c r="AN173" i="17"/>
  <c r="AO172" i="17"/>
  <c r="S172" i="17"/>
  <c r="AG171" i="17"/>
  <c r="K171" i="17"/>
  <c r="N170" i="17"/>
  <c r="AD170" i="17"/>
  <c r="AT170" i="17"/>
  <c r="P170" i="17"/>
  <c r="AF170" i="17"/>
  <c r="AV170" i="17"/>
  <c r="D170" i="17"/>
  <c r="T170" i="17"/>
  <c r="AJ170" i="17"/>
  <c r="F170" i="17"/>
  <c r="V170" i="17"/>
  <c r="AL170" i="17"/>
  <c r="AG169" i="17"/>
  <c r="M169" i="17"/>
  <c r="AS168" i="17"/>
  <c r="W168" i="17"/>
  <c r="AJ167" i="17"/>
  <c r="N167" i="17"/>
  <c r="AW166" i="17"/>
  <c r="AA166" i="17"/>
  <c r="AM165" i="17"/>
  <c r="Q165" i="17"/>
  <c r="AQ164" i="17"/>
  <c r="O164" i="17"/>
  <c r="L173" i="17"/>
  <c r="AB173" i="17"/>
  <c r="AR173" i="17"/>
  <c r="R173" i="17"/>
  <c r="D173" i="17"/>
  <c r="T173" i="17"/>
  <c r="AJ173" i="17"/>
  <c r="AQ168" i="17"/>
  <c r="AI167" i="17"/>
  <c r="M167" i="17"/>
  <c r="AM164" i="17"/>
  <c r="N164" i="17"/>
  <c r="J168" i="17"/>
  <c r="Z168" i="17"/>
  <c r="AP168" i="17"/>
  <c r="L168" i="17"/>
  <c r="AB168" i="17"/>
  <c r="AR168" i="17"/>
  <c r="P168" i="17"/>
  <c r="AF168" i="17"/>
  <c r="AV168" i="17"/>
  <c r="R168" i="17"/>
  <c r="AH168" i="17"/>
  <c r="AX168" i="17"/>
  <c r="AK173" i="17"/>
  <c r="Q173" i="17"/>
  <c r="AN168" i="17"/>
  <c r="T168" i="17"/>
  <c r="AE167" i="17"/>
  <c r="K167" i="17"/>
  <c r="AK164" i="17"/>
  <c r="L164" i="17"/>
  <c r="AI173" i="17"/>
  <c r="P173" i="17"/>
  <c r="AI172" i="17"/>
  <c r="N172" i="17"/>
  <c r="AW171" i="17"/>
  <c r="AA171" i="17"/>
  <c r="E171" i="17"/>
  <c r="AM170" i="17"/>
  <c r="Q170" i="17"/>
  <c r="AW169" i="17"/>
  <c r="AC169" i="17"/>
  <c r="G169" i="17"/>
  <c r="AM168" i="17"/>
  <c r="S168" i="17"/>
  <c r="AD167" i="17"/>
  <c r="J167" i="17"/>
  <c r="F166" i="17"/>
  <c r="V166" i="17"/>
  <c r="AL166" i="17"/>
  <c r="H166" i="17"/>
  <c r="X166" i="17"/>
  <c r="AN166" i="17"/>
  <c r="L166" i="17"/>
  <c r="AB166" i="17"/>
  <c r="AR166" i="17"/>
  <c r="N166" i="17"/>
  <c r="AD166" i="17"/>
  <c r="AT166" i="17"/>
  <c r="AG165" i="17"/>
  <c r="K165" i="17"/>
  <c r="AI164" i="17"/>
  <c r="K164" i="17"/>
  <c r="AH173" i="17"/>
  <c r="O173" i="17"/>
  <c r="AG172" i="17"/>
  <c r="M172" i="17"/>
  <c r="AU171" i="17"/>
  <c r="Y171" i="17"/>
  <c r="D171" i="17"/>
  <c r="AK170" i="17"/>
  <c r="O170" i="17"/>
  <c r="AV169" i="17"/>
  <c r="AA169" i="17"/>
  <c r="E169" i="17"/>
  <c r="AL168" i="17"/>
  <c r="Q168" i="17"/>
  <c r="AC167" i="17"/>
  <c r="I167" i="17"/>
  <c r="AP166" i="17"/>
  <c r="T166" i="17"/>
  <c r="AF165" i="17"/>
  <c r="I165" i="17"/>
  <c r="AG164" i="17"/>
  <c r="G164" i="17"/>
  <c r="N162" i="17"/>
  <c r="AD162" i="17"/>
  <c r="AT162" i="17"/>
  <c r="P162" i="17"/>
  <c r="AF162" i="17"/>
  <c r="AV162" i="17"/>
  <c r="R162" i="17"/>
  <c r="AH162" i="17"/>
  <c r="AX162" i="17"/>
  <c r="S162" i="17"/>
  <c r="AI162" i="17"/>
  <c r="D162" i="17"/>
  <c r="T162" i="17"/>
  <c r="AJ162" i="17"/>
  <c r="E162" i="17"/>
  <c r="U162" i="17"/>
  <c r="AK162" i="17"/>
  <c r="F162" i="17"/>
  <c r="V162" i="17"/>
  <c r="AL162" i="17"/>
  <c r="G162" i="17"/>
  <c r="W162" i="17"/>
  <c r="AM162" i="17"/>
  <c r="H162" i="17"/>
  <c r="X162" i="17"/>
  <c r="AN162" i="17"/>
  <c r="I162" i="17"/>
  <c r="Y162" i="17"/>
  <c r="AO162" i="17"/>
  <c r="K162" i="17"/>
  <c r="AA162" i="17"/>
  <c r="AQ162" i="17"/>
  <c r="L162" i="17"/>
  <c r="AB162" i="17"/>
  <c r="AR162" i="17"/>
  <c r="AG173" i="17"/>
  <c r="N173" i="17"/>
  <c r="AK168" i="17"/>
  <c r="O168" i="17"/>
  <c r="AW167" i="17"/>
  <c r="AB167" i="17"/>
  <c r="G167" i="17"/>
  <c r="AE165" i="17"/>
  <c r="H165" i="17"/>
  <c r="AE164" i="17"/>
  <c r="F164" i="17"/>
  <c r="AJ157" i="17"/>
  <c r="O157" i="17"/>
  <c r="AW156" i="17"/>
  <c r="Z156" i="17"/>
  <c r="E156" i="17"/>
  <c r="AM154" i="17"/>
  <c r="P154" i="17"/>
  <c r="AC152" i="17"/>
  <c r="AQ151" i="17"/>
  <c r="O151" i="17"/>
  <c r="S149" i="17"/>
  <c r="AK163" i="17"/>
  <c r="U163" i="17"/>
  <c r="E163" i="17"/>
  <c r="AS161" i="17"/>
  <c r="AA161" i="17"/>
  <c r="I161" i="17"/>
  <c r="AI157" i="17"/>
  <c r="N157" i="17"/>
  <c r="AU156" i="17"/>
  <c r="Y156" i="17"/>
  <c r="D156" i="17"/>
  <c r="AL154" i="17"/>
  <c r="O154" i="17"/>
  <c r="AO151" i="17"/>
  <c r="M151" i="17"/>
  <c r="AW149" i="17"/>
  <c r="Q149" i="17"/>
  <c r="H145" i="17"/>
  <c r="X145" i="17"/>
  <c r="AN145" i="17"/>
  <c r="I145" i="17"/>
  <c r="Y145" i="17"/>
  <c r="AO145" i="17"/>
  <c r="J145" i="17"/>
  <c r="Z145" i="17"/>
  <c r="AP145" i="17"/>
  <c r="K145" i="17"/>
  <c r="AA145" i="17"/>
  <c r="AQ145" i="17"/>
  <c r="L145" i="17"/>
  <c r="AB145" i="17"/>
  <c r="AR145" i="17"/>
  <c r="M145" i="17"/>
  <c r="AC145" i="17"/>
  <c r="AS145" i="17"/>
  <c r="N145" i="17"/>
  <c r="AD145" i="17"/>
  <c r="AT145" i="17"/>
  <c r="O145" i="17"/>
  <c r="AE145" i="17"/>
  <c r="AU145" i="17"/>
  <c r="P145" i="17"/>
  <c r="AF145" i="17"/>
  <c r="AV145" i="17"/>
  <c r="R145" i="17"/>
  <c r="AH145" i="17"/>
  <c r="AX145" i="17"/>
  <c r="S145" i="17"/>
  <c r="AI145" i="17"/>
  <c r="D145" i="17"/>
  <c r="T145" i="17"/>
  <c r="AJ145" i="17"/>
  <c r="F145" i="17"/>
  <c r="V145" i="17"/>
  <c r="AL145" i="17"/>
  <c r="AH157" i="17"/>
  <c r="M157" i="17"/>
  <c r="AK154" i="17"/>
  <c r="N154" i="17"/>
  <c r="N152" i="17"/>
  <c r="AD152" i="17"/>
  <c r="AT152" i="17"/>
  <c r="P152" i="17"/>
  <c r="AF152" i="17"/>
  <c r="AV152" i="17"/>
  <c r="D152" i="17"/>
  <c r="T152" i="17"/>
  <c r="AJ152" i="17"/>
  <c r="F152" i="17"/>
  <c r="V152" i="17"/>
  <c r="AL152" i="17"/>
  <c r="H152" i="17"/>
  <c r="X152" i="17"/>
  <c r="AN152" i="17"/>
  <c r="L152" i="17"/>
  <c r="AB152" i="17"/>
  <c r="AR152" i="17"/>
  <c r="AN151" i="17"/>
  <c r="K151" i="17"/>
  <c r="AU149" i="17"/>
  <c r="O149" i="17"/>
  <c r="L147" i="17"/>
  <c r="AB147" i="17"/>
  <c r="AR147" i="17"/>
  <c r="N147" i="17"/>
  <c r="AD147" i="17"/>
  <c r="AT147" i="17"/>
  <c r="P147" i="17"/>
  <c r="AF147" i="17"/>
  <c r="AV147" i="17"/>
  <c r="R147" i="17"/>
  <c r="AH147" i="17"/>
  <c r="AX147" i="17"/>
  <c r="D147" i="17"/>
  <c r="T147" i="17"/>
  <c r="AJ147" i="17"/>
  <c r="F147" i="17"/>
  <c r="V147" i="17"/>
  <c r="AL147" i="17"/>
  <c r="H147" i="17"/>
  <c r="X147" i="17"/>
  <c r="AN147" i="17"/>
  <c r="J147" i="17"/>
  <c r="Z147" i="17"/>
  <c r="AP147" i="17"/>
  <c r="AI163" i="17"/>
  <c r="S163" i="17"/>
  <c r="AQ161" i="17"/>
  <c r="Y161" i="17"/>
  <c r="F161" i="17"/>
  <c r="AO159" i="17"/>
  <c r="W159" i="17"/>
  <c r="E159" i="17"/>
  <c r="AG157" i="17"/>
  <c r="L157" i="17"/>
  <c r="AQ156" i="17"/>
  <c r="AI154" i="17"/>
  <c r="M154" i="17"/>
  <c r="AX152" i="17"/>
  <c r="Y152" i="17"/>
  <c r="AM151" i="17"/>
  <c r="I151" i="17"/>
  <c r="AS149" i="17"/>
  <c r="M149" i="17"/>
  <c r="AC147" i="17"/>
  <c r="AE157" i="17"/>
  <c r="K157" i="17"/>
  <c r="F156" i="17"/>
  <c r="V156" i="17"/>
  <c r="AL156" i="17"/>
  <c r="L156" i="17"/>
  <c r="AB156" i="17"/>
  <c r="AR156" i="17"/>
  <c r="N156" i="17"/>
  <c r="AD156" i="17"/>
  <c r="AT156" i="17"/>
  <c r="P156" i="17"/>
  <c r="AF156" i="17"/>
  <c r="AV156" i="17"/>
  <c r="AG154" i="17"/>
  <c r="K154" i="17"/>
  <c r="K149" i="17"/>
  <c r="R146" i="17"/>
  <c r="AH146" i="17"/>
  <c r="AX146" i="17"/>
  <c r="S146" i="17"/>
  <c r="AI146" i="17"/>
  <c r="D146" i="17"/>
  <c r="T146" i="17"/>
  <c r="AJ146" i="17"/>
  <c r="F146" i="17"/>
  <c r="V146" i="17"/>
  <c r="AL146" i="17"/>
  <c r="G146" i="17"/>
  <c r="W146" i="17"/>
  <c r="AM146" i="17"/>
  <c r="H146" i="17"/>
  <c r="X146" i="17"/>
  <c r="AN146" i="17"/>
  <c r="I146" i="17"/>
  <c r="Y146" i="17"/>
  <c r="AO146" i="17"/>
  <c r="J146" i="17"/>
  <c r="Z146" i="17"/>
  <c r="AP146" i="17"/>
  <c r="L146" i="17"/>
  <c r="AB146" i="17"/>
  <c r="AR146" i="17"/>
  <c r="N146" i="17"/>
  <c r="AD146" i="17"/>
  <c r="AT146" i="17"/>
  <c r="P146" i="17"/>
  <c r="AF146" i="17"/>
  <c r="AV146" i="17"/>
  <c r="AO161" i="17"/>
  <c r="V161" i="17"/>
  <c r="D161" i="17"/>
  <c r="AM159" i="17"/>
  <c r="AD157" i="17"/>
  <c r="I157" i="17"/>
  <c r="AO156" i="17"/>
  <c r="T156" i="17"/>
  <c r="AF154" i="17"/>
  <c r="I154" i="17"/>
  <c r="AU152" i="17"/>
  <c r="U152" i="17"/>
  <c r="AI151" i="17"/>
  <c r="G151" i="17"/>
  <c r="AO149" i="17"/>
  <c r="I149" i="17"/>
  <c r="AS146" i="17"/>
  <c r="AV163" i="17"/>
  <c r="AF163" i="17"/>
  <c r="P163" i="17"/>
  <c r="D159" i="17"/>
  <c r="T159" i="17"/>
  <c r="AJ159" i="17"/>
  <c r="J159" i="17"/>
  <c r="Z159" i="17"/>
  <c r="AP159" i="17"/>
  <c r="AX157" i="17"/>
  <c r="AC157" i="17"/>
  <c r="G157" i="17"/>
  <c r="AN156" i="17"/>
  <c r="S156" i="17"/>
  <c r="AA155" i="17"/>
  <c r="E155" i="17"/>
  <c r="AE154" i="17"/>
  <c r="G154" i="17"/>
  <c r="AS152" i="17"/>
  <c r="S152" i="17"/>
  <c r="AG151" i="17"/>
  <c r="E151" i="17"/>
  <c r="AM149" i="17"/>
  <c r="G149" i="17"/>
  <c r="F148" i="17"/>
  <c r="V148" i="17"/>
  <c r="AL148" i="17"/>
  <c r="H148" i="17"/>
  <c r="X148" i="17"/>
  <c r="AN148" i="17"/>
  <c r="J148" i="17"/>
  <c r="Z148" i="17"/>
  <c r="AP148" i="17"/>
  <c r="L148" i="17"/>
  <c r="AB148" i="17"/>
  <c r="AR148" i="17"/>
  <c r="N148" i="17"/>
  <c r="AD148" i="17"/>
  <c r="AT148" i="17"/>
  <c r="P148" i="17"/>
  <c r="AF148" i="17"/>
  <c r="AV148" i="17"/>
  <c r="R148" i="17"/>
  <c r="AH148" i="17"/>
  <c r="AX148" i="17"/>
  <c r="D148" i="17"/>
  <c r="T148" i="17"/>
  <c r="AJ148" i="17"/>
  <c r="W147" i="17"/>
  <c r="AQ146" i="17"/>
  <c r="AW145" i="17"/>
  <c r="AU163" i="17"/>
  <c r="AE163" i="17"/>
  <c r="O163" i="17"/>
  <c r="AL161" i="17"/>
  <c r="AK159" i="17"/>
  <c r="R159" i="17"/>
  <c r="AS158" i="17"/>
  <c r="AA158" i="17"/>
  <c r="AW157" i="17"/>
  <c r="AB157" i="17"/>
  <c r="E157" i="17"/>
  <c r="AM156" i="17"/>
  <c r="R156" i="17"/>
  <c r="AW155" i="17"/>
  <c r="Z155" i="17"/>
  <c r="AD154" i="17"/>
  <c r="F154" i="17"/>
  <c r="AQ152" i="17"/>
  <c r="R152" i="17"/>
  <c r="AE151" i="17"/>
  <c r="AK149" i="17"/>
  <c r="E149" i="17"/>
  <c r="U147" i="17"/>
  <c r="AK146" i="17"/>
  <c r="AM145" i="17"/>
  <c r="AT163" i="17"/>
  <c r="AD163" i="17"/>
  <c r="N163" i="17"/>
  <c r="H161" i="17"/>
  <c r="X161" i="17"/>
  <c r="AN161" i="17"/>
  <c r="N161" i="17"/>
  <c r="AD161" i="17"/>
  <c r="AT161" i="17"/>
  <c r="AI159" i="17"/>
  <c r="Q159" i="17"/>
  <c r="AU157" i="17"/>
  <c r="AA157" i="17"/>
  <c r="D157" i="17"/>
  <c r="AK156" i="17"/>
  <c r="Q156" i="17"/>
  <c r="AV155" i="17"/>
  <c r="AC154" i="17"/>
  <c r="E154" i="17"/>
  <c r="H153" i="17"/>
  <c r="X153" i="17"/>
  <c r="AN153" i="17"/>
  <c r="J153" i="17"/>
  <c r="Z153" i="17"/>
  <c r="AP153" i="17"/>
  <c r="N153" i="17"/>
  <c r="AD153" i="17"/>
  <c r="AT153" i="17"/>
  <c r="P153" i="17"/>
  <c r="AF153" i="17"/>
  <c r="AV153" i="17"/>
  <c r="R153" i="17"/>
  <c r="AH153" i="17"/>
  <c r="AX153" i="17"/>
  <c r="F153" i="17"/>
  <c r="V153" i="17"/>
  <c r="AL153" i="17"/>
  <c r="AP152" i="17"/>
  <c r="Q152" i="17"/>
  <c r="AI150" i="17"/>
  <c r="AI149" i="17"/>
  <c r="AA148" i="17"/>
  <c r="S147" i="17"/>
  <c r="AG146" i="17"/>
  <c r="AK145" i="17"/>
  <c r="AT157" i="17"/>
  <c r="Y157" i="17"/>
  <c r="AJ156" i="17"/>
  <c r="O156" i="17"/>
  <c r="L155" i="17"/>
  <c r="AB155" i="17"/>
  <c r="AR155" i="17"/>
  <c r="N155" i="17"/>
  <c r="AD155" i="17"/>
  <c r="AT155" i="17"/>
  <c r="R155" i="17"/>
  <c r="AH155" i="17"/>
  <c r="AX155" i="17"/>
  <c r="D155" i="17"/>
  <c r="T155" i="17"/>
  <c r="AJ155" i="17"/>
  <c r="F155" i="17"/>
  <c r="V155" i="17"/>
  <c r="AL155" i="17"/>
  <c r="AW154" i="17"/>
  <c r="AA154" i="17"/>
  <c r="D151" i="17"/>
  <c r="T151" i="17"/>
  <c r="AJ151" i="17"/>
  <c r="F151" i="17"/>
  <c r="V151" i="17"/>
  <c r="AL151" i="17"/>
  <c r="J151" i="17"/>
  <c r="Z151" i="17"/>
  <c r="AP151" i="17"/>
  <c r="L151" i="17"/>
  <c r="AB151" i="17"/>
  <c r="AR151" i="17"/>
  <c r="N151" i="17"/>
  <c r="AD151" i="17"/>
  <c r="AT151" i="17"/>
  <c r="P151" i="17"/>
  <c r="AF151" i="17"/>
  <c r="AV151" i="17"/>
  <c r="R151" i="17"/>
  <c r="AH151" i="17"/>
  <c r="AX151" i="17"/>
  <c r="AW147" i="17"/>
  <c r="Q147" i="17"/>
  <c r="AE146" i="17"/>
  <c r="AG145" i="17"/>
  <c r="AS157" i="17"/>
  <c r="AV154" i="17"/>
  <c r="P149" i="17"/>
  <c r="AF149" i="17"/>
  <c r="AV149" i="17"/>
  <c r="R149" i="17"/>
  <c r="AH149" i="17"/>
  <c r="AX149" i="17"/>
  <c r="D149" i="17"/>
  <c r="T149" i="17"/>
  <c r="AJ149" i="17"/>
  <c r="F149" i="17"/>
  <c r="V149" i="17"/>
  <c r="AL149" i="17"/>
  <c r="H149" i="17"/>
  <c r="X149" i="17"/>
  <c r="AN149" i="17"/>
  <c r="J149" i="17"/>
  <c r="Z149" i="17"/>
  <c r="AP149" i="17"/>
  <c r="L149" i="17"/>
  <c r="AB149" i="17"/>
  <c r="AR149" i="17"/>
  <c r="N149" i="17"/>
  <c r="AD149" i="17"/>
  <c r="AT149" i="17"/>
  <c r="P157" i="17"/>
  <c r="AF157" i="17"/>
  <c r="AV157" i="17"/>
  <c r="F157" i="17"/>
  <c r="V157" i="17"/>
  <c r="AL157" i="17"/>
  <c r="H157" i="17"/>
  <c r="X157" i="17"/>
  <c r="AN157" i="17"/>
  <c r="J157" i="17"/>
  <c r="Z157" i="17"/>
  <c r="AP157" i="17"/>
  <c r="R154" i="17"/>
  <c r="AH154" i="17"/>
  <c r="AX154" i="17"/>
  <c r="D154" i="17"/>
  <c r="T154" i="17"/>
  <c r="AJ154" i="17"/>
  <c r="H154" i="17"/>
  <c r="X154" i="17"/>
  <c r="AN154" i="17"/>
  <c r="J154" i="17"/>
  <c r="Z154" i="17"/>
  <c r="AP154" i="17"/>
  <c r="L154" i="17"/>
  <c r="AB154" i="17"/>
  <c r="AR154" i="17"/>
  <c r="AC149" i="17"/>
  <c r="AS147" i="17"/>
  <c r="M147" i="17"/>
  <c r="AA146" i="17"/>
  <c r="U145" i="17"/>
  <c r="AP163" i="17"/>
  <c r="Z163" i="17"/>
  <c r="J163" i="17"/>
  <c r="AQ157" i="17"/>
  <c r="T157" i="17"/>
  <c r="AG156" i="17"/>
  <c r="J156" i="17"/>
  <c r="AT154" i="17"/>
  <c r="V154" i="17"/>
  <c r="AI152" i="17"/>
  <c r="J152" i="17"/>
  <c r="W151" i="17"/>
  <c r="J150" i="17"/>
  <c r="Z150" i="17"/>
  <c r="AP150" i="17"/>
  <c r="L150" i="17"/>
  <c r="AB150" i="17"/>
  <c r="AR150" i="17"/>
  <c r="P150" i="17"/>
  <c r="AF150" i="17"/>
  <c r="AV150" i="17"/>
  <c r="R150" i="17"/>
  <c r="AH150" i="17"/>
  <c r="AX150" i="17"/>
  <c r="D150" i="17"/>
  <c r="T150" i="17"/>
  <c r="AJ150" i="17"/>
  <c r="F150" i="17"/>
  <c r="V150" i="17"/>
  <c r="AL150" i="17"/>
  <c r="H150" i="17"/>
  <c r="X150" i="17"/>
  <c r="AN150" i="17"/>
  <c r="AA149" i="17"/>
  <c r="S148" i="17"/>
  <c r="AQ147" i="17"/>
  <c r="K147" i="17"/>
  <c r="U146" i="17"/>
  <c r="Q145" i="17"/>
  <c r="S143" i="17"/>
  <c r="AI143" i="17"/>
  <c r="D143" i="17"/>
  <c r="T143" i="17"/>
  <c r="AJ143" i="17"/>
  <c r="E143" i="17"/>
  <c r="U143" i="17"/>
  <c r="AK143" i="17"/>
  <c r="F143" i="17"/>
  <c r="V143" i="17"/>
  <c r="AL143" i="17"/>
  <c r="G143" i="17"/>
  <c r="W143" i="17"/>
  <c r="AM143" i="17"/>
  <c r="H143" i="17"/>
  <c r="X143" i="17"/>
  <c r="AN143" i="17"/>
  <c r="I143" i="17"/>
  <c r="Y143" i="17"/>
  <c r="AO143" i="17"/>
  <c r="J143" i="17"/>
  <c r="Z143" i="17"/>
  <c r="AP143" i="17"/>
  <c r="K143" i="17"/>
  <c r="AA143" i="17"/>
  <c r="AQ143" i="17"/>
  <c r="L143" i="17"/>
  <c r="AB143" i="17"/>
  <c r="AR143" i="17"/>
  <c r="M143" i="17"/>
  <c r="AC143" i="17"/>
  <c r="AS143" i="17"/>
  <c r="N143" i="17"/>
  <c r="AD143" i="17"/>
  <c r="AT143" i="17"/>
  <c r="O143" i="17"/>
  <c r="AE143" i="17"/>
  <c r="AU143" i="17"/>
  <c r="P143" i="17"/>
  <c r="AF143" i="17"/>
  <c r="AV143" i="17"/>
  <c r="R143" i="17"/>
  <c r="AH143" i="17"/>
  <c r="AX143" i="17"/>
  <c r="Y149" i="17"/>
  <c r="AO147" i="17"/>
  <c r="I147" i="17"/>
  <c r="Q146" i="17"/>
  <c r="G145" i="17"/>
  <c r="AN163" i="17"/>
  <c r="X163" i="17"/>
  <c r="AW161" i="17"/>
  <c r="AE161" i="17"/>
  <c r="L161" i="17"/>
  <c r="AU159" i="17"/>
  <c r="AC159" i="17"/>
  <c r="K159" i="17"/>
  <c r="J158" i="17"/>
  <c r="Z158" i="17"/>
  <c r="AP158" i="17"/>
  <c r="P158" i="17"/>
  <c r="AF158" i="17"/>
  <c r="AV158" i="17"/>
  <c r="AM157" i="17"/>
  <c r="R157" i="17"/>
  <c r="AC156" i="17"/>
  <c r="H156" i="17"/>
  <c r="AN155" i="17"/>
  <c r="P155" i="17"/>
  <c r="AQ154" i="17"/>
  <c r="S154" i="17"/>
  <c r="O153" i="17"/>
  <c r="AG152" i="17"/>
  <c r="G152" i="17"/>
  <c r="AU151" i="17"/>
  <c r="S151" i="17"/>
  <c r="W149" i="17"/>
  <c r="AU148" i="17"/>
  <c r="O148" i="17"/>
  <c r="AM147" i="17"/>
  <c r="G147" i="17"/>
  <c r="O146" i="17"/>
  <c r="E145" i="17"/>
  <c r="AR144" i="17"/>
  <c r="AB144" i="17"/>
  <c r="L144" i="17"/>
  <c r="F137" i="17"/>
  <c r="V137" i="17"/>
  <c r="AL137" i="17"/>
  <c r="G137" i="17"/>
  <c r="W137" i="17"/>
  <c r="AM137" i="17"/>
  <c r="H137" i="17"/>
  <c r="X137" i="17"/>
  <c r="AN137" i="17"/>
  <c r="J137" i="17"/>
  <c r="Z137" i="17"/>
  <c r="AP137" i="17"/>
  <c r="L137" i="17"/>
  <c r="AB137" i="17"/>
  <c r="AR137" i="17"/>
  <c r="N137" i="17"/>
  <c r="AD137" i="17"/>
  <c r="AT137" i="17"/>
  <c r="O137" i="17"/>
  <c r="AE137" i="17"/>
  <c r="AU137" i="17"/>
  <c r="R137" i="17"/>
  <c r="AH137" i="17"/>
  <c r="AX137" i="17"/>
  <c r="AK142" i="17"/>
  <c r="U142" i="17"/>
  <c r="D142" i="17"/>
  <c r="AT140" i="17"/>
  <c r="AB140" i="17"/>
  <c r="J140" i="17"/>
  <c r="AW139" i="17"/>
  <c r="AC139" i="17"/>
  <c r="I139" i="17"/>
  <c r="Y137" i="17"/>
  <c r="AN144" i="17"/>
  <c r="X144" i="17"/>
  <c r="H144" i="17"/>
  <c r="AJ142" i="17"/>
  <c r="T142" i="17"/>
  <c r="P141" i="17"/>
  <c r="AF141" i="17"/>
  <c r="AV141" i="17"/>
  <c r="J141" i="17"/>
  <c r="AS140" i="17"/>
  <c r="AA140" i="17"/>
  <c r="I140" i="17"/>
  <c r="AV139" i="17"/>
  <c r="AA139" i="17"/>
  <c r="H139" i="17"/>
  <c r="U137" i="17"/>
  <c r="T137" i="17"/>
  <c r="AL144" i="17"/>
  <c r="V144" i="17"/>
  <c r="F144" i="17"/>
  <c r="AQ140" i="17"/>
  <c r="Y140" i="17"/>
  <c r="E140" i="17"/>
  <c r="AS139" i="17"/>
  <c r="Y139" i="17"/>
  <c r="E139" i="17"/>
  <c r="S137" i="17"/>
  <c r="AK144" i="17"/>
  <c r="U144" i="17"/>
  <c r="E144" i="17"/>
  <c r="AW142" i="17"/>
  <c r="AG142" i="17"/>
  <c r="Q142" i="17"/>
  <c r="AX141" i="17"/>
  <c r="AG141" i="17"/>
  <c r="O141" i="17"/>
  <c r="AP140" i="17"/>
  <c r="X140" i="17"/>
  <c r="D140" i="17"/>
  <c r="AQ139" i="17"/>
  <c r="X139" i="17"/>
  <c r="D139" i="17"/>
  <c r="AD138" i="17"/>
  <c r="G138" i="17"/>
  <c r="AW137" i="17"/>
  <c r="Q137" i="17"/>
  <c r="AJ144" i="17"/>
  <c r="T144" i="17"/>
  <c r="D144" i="17"/>
  <c r="AV142" i="17"/>
  <c r="AF142" i="17"/>
  <c r="P142" i="17"/>
  <c r="AO140" i="17"/>
  <c r="W140" i="17"/>
  <c r="AP139" i="17"/>
  <c r="W139" i="17"/>
  <c r="AC138" i="17"/>
  <c r="E138" i="17"/>
  <c r="AV137" i="17"/>
  <c r="P137" i="17"/>
  <c r="AI144" i="17"/>
  <c r="S144" i="17"/>
  <c r="AU142" i="17"/>
  <c r="AE142" i="17"/>
  <c r="O142" i="17"/>
  <c r="AU141" i="17"/>
  <c r="AD141" i="17"/>
  <c r="M141" i="17"/>
  <c r="AN140" i="17"/>
  <c r="AO139" i="17"/>
  <c r="AW138" i="17"/>
  <c r="AS137" i="17"/>
  <c r="M137" i="17"/>
  <c r="F140" i="17"/>
  <c r="V140" i="17"/>
  <c r="AL140" i="17"/>
  <c r="H140" i="17"/>
  <c r="P140" i="17"/>
  <c r="AF140" i="17"/>
  <c r="AV140" i="17"/>
  <c r="L139" i="17"/>
  <c r="AB139" i="17"/>
  <c r="AR139" i="17"/>
  <c r="N139" i="17"/>
  <c r="AD139" i="17"/>
  <c r="AT139" i="17"/>
  <c r="F139" i="17"/>
  <c r="V139" i="17"/>
  <c r="AL139" i="17"/>
  <c r="AS142" i="17"/>
  <c r="AC142" i="17"/>
  <c r="M142" i="17"/>
  <c r="AS141" i="17"/>
  <c r="AB141" i="17"/>
  <c r="K141" i="17"/>
  <c r="AK140" i="17"/>
  <c r="S140" i="17"/>
  <c r="AM139" i="17"/>
  <c r="S139" i="17"/>
  <c r="R138" i="17"/>
  <c r="AH138" i="17"/>
  <c r="AX138" i="17"/>
  <c r="D138" i="17"/>
  <c r="T138" i="17"/>
  <c r="AJ138" i="17"/>
  <c r="F138" i="17"/>
  <c r="V138" i="17"/>
  <c r="AL138" i="17"/>
  <c r="H138" i="17"/>
  <c r="X138" i="17"/>
  <c r="AN138" i="17"/>
  <c r="L138" i="17"/>
  <c r="AB138" i="17"/>
  <c r="AR138" i="17"/>
  <c r="AO137" i="17"/>
  <c r="I137" i="17"/>
  <c r="N128" i="17"/>
  <c r="AD128" i="17"/>
  <c r="AT128" i="17"/>
  <c r="O128" i="17"/>
  <c r="AE128" i="17"/>
  <c r="AU128" i="17"/>
  <c r="P128" i="17"/>
  <c r="AF128" i="17"/>
  <c r="AV128" i="17"/>
  <c r="D128" i="17"/>
  <c r="T128" i="17"/>
  <c r="AJ128" i="17"/>
  <c r="E128" i="17"/>
  <c r="F128" i="17"/>
  <c r="V128" i="17"/>
  <c r="AL128" i="17"/>
  <c r="G128" i="17"/>
  <c r="W128" i="17"/>
  <c r="AM128" i="17"/>
  <c r="I128" i="17"/>
  <c r="Y128" i="17"/>
  <c r="AO128" i="17"/>
  <c r="J128" i="17"/>
  <c r="Z128" i="17"/>
  <c r="AP128" i="17"/>
  <c r="AI128" i="17"/>
  <c r="AK128" i="17"/>
  <c r="H128" i="17"/>
  <c r="AN128" i="17"/>
  <c r="K128" i="17"/>
  <c r="AQ128" i="17"/>
  <c r="L128" i="17"/>
  <c r="AR128" i="17"/>
  <c r="M128" i="17"/>
  <c r="AS128" i="17"/>
  <c r="Q128" i="17"/>
  <c r="AW128" i="17"/>
  <c r="R128" i="17"/>
  <c r="AX128" i="17"/>
  <c r="S128" i="17"/>
  <c r="U128" i="17"/>
  <c r="X128" i="17"/>
  <c r="AA128" i="17"/>
  <c r="AB128" i="17"/>
  <c r="AC128" i="17"/>
  <c r="AG128" i="17"/>
  <c r="AV144" i="17"/>
  <c r="AF144" i="17"/>
  <c r="P144" i="17"/>
  <c r="AJ140" i="17"/>
  <c r="R140" i="17"/>
  <c r="AK139" i="17"/>
  <c r="R139" i="17"/>
  <c r="AT138" i="17"/>
  <c r="W138" i="17"/>
  <c r="AK137" i="17"/>
  <c r="E137" i="17"/>
  <c r="AU144" i="17"/>
  <c r="AE144" i="17"/>
  <c r="O144" i="17"/>
  <c r="AQ142" i="17"/>
  <c r="AA142" i="17"/>
  <c r="K142" i="17"/>
  <c r="AQ141" i="17"/>
  <c r="Z141" i="17"/>
  <c r="H141" i="17"/>
  <c r="AI140" i="17"/>
  <c r="Q140" i="17"/>
  <c r="AJ139" i="17"/>
  <c r="Q139" i="17"/>
  <c r="AS138" i="17"/>
  <c r="U138" i="17"/>
  <c r="AJ137" i="17"/>
  <c r="D137" i="17"/>
  <c r="AT144" i="17"/>
  <c r="AD144" i="17"/>
  <c r="AP142" i="17"/>
  <c r="Z142" i="17"/>
  <c r="I142" i="17"/>
  <c r="AP141" i="17"/>
  <c r="Y141" i="17"/>
  <c r="G141" i="17"/>
  <c r="AH140" i="17"/>
  <c r="O140" i="17"/>
  <c r="AI139" i="17"/>
  <c r="P139" i="17"/>
  <c r="AQ138" i="17"/>
  <c r="S138" i="17"/>
  <c r="AI137" i="17"/>
  <c r="H142" i="17"/>
  <c r="AG140" i="17"/>
  <c r="N140" i="17"/>
  <c r="AH139" i="17"/>
  <c r="O139" i="17"/>
  <c r="AP138" i="17"/>
  <c r="Q138" i="17"/>
  <c r="AG137" i="17"/>
  <c r="AU132" i="17"/>
  <c r="Y132" i="17"/>
  <c r="D132" i="17"/>
  <c r="AN136" i="17"/>
  <c r="X136" i="17"/>
  <c r="H136" i="17"/>
  <c r="AN135" i="17"/>
  <c r="W135" i="17"/>
  <c r="F135" i="17"/>
  <c r="AM134" i="17"/>
  <c r="V134" i="17"/>
  <c r="E134" i="17"/>
  <c r="AF133" i="17"/>
  <c r="K133" i="17"/>
  <c r="AS132" i="17"/>
  <c r="AK131" i="17"/>
  <c r="O131" i="17"/>
  <c r="AW130" i="17"/>
  <c r="AB130" i="17"/>
  <c r="H132" i="17"/>
  <c r="X132" i="17"/>
  <c r="AN132" i="17"/>
  <c r="L132" i="17"/>
  <c r="AB132" i="17"/>
  <c r="AR132" i="17"/>
  <c r="N132" i="17"/>
  <c r="AD132" i="17"/>
  <c r="AT132" i="17"/>
  <c r="R132" i="17"/>
  <c r="AH132" i="17"/>
  <c r="AX132" i="17"/>
  <c r="AK136" i="17"/>
  <c r="U136" i="17"/>
  <c r="E136" i="17"/>
  <c r="AK135" i="17"/>
  <c r="AJ134" i="17"/>
  <c r="AW133" i="17"/>
  <c r="AC133" i="17"/>
  <c r="G133" i="17"/>
  <c r="AO132" i="17"/>
  <c r="T132" i="17"/>
  <c r="P134" i="17"/>
  <c r="AF134" i="17"/>
  <c r="AV134" i="17"/>
  <c r="AA133" i="17"/>
  <c r="E133" i="17"/>
  <c r="AM132" i="17"/>
  <c r="S132" i="17"/>
  <c r="AE131" i="17"/>
  <c r="J131" i="17"/>
  <c r="D130" i="17"/>
  <c r="T130" i="17"/>
  <c r="AJ130" i="17"/>
  <c r="H130" i="17"/>
  <c r="X130" i="17"/>
  <c r="AN130" i="17"/>
  <c r="J130" i="17"/>
  <c r="Z130" i="17"/>
  <c r="AP130" i="17"/>
  <c r="N130" i="17"/>
  <c r="AD130" i="17"/>
  <c r="AT130" i="17"/>
  <c r="AI136" i="17"/>
  <c r="S136" i="17"/>
  <c r="J135" i="17"/>
  <c r="Z135" i="17"/>
  <c r="AP135" i="17"/>
  <c r="AH134" i="17"/>
  <c r="Q134" i="17"/>
  <c r="AU133" i="17"/>
  <c r="Z133" i="17"/>
  <c r="D133" i="17"/>
  <c r="AL132" i="17"/>
  <c r="Q132" i="17"/>
  <c r="AC131" i="17"/>
  <c r="I131" i="17"/>
  <c r="AX134" i="17"/>
  <c r="AG134" i="17"/>
  <c r="O134" i="17"/>
  <c r="AK132" i="17"/>
  <c r="P132" i="17"/>
  <c r="P136" i="17"/>
  <c r="M134" i="17"/>
  <c r="R133" i="17"/>
  <c r="AH133" i="17"/>
  <c r="AX133" i="17"/>
  <c r="F133" i="17"/>
  <c r="V133" i="17"/>
  <c r="AL133" i="17"/>
  <c r="H133" i="17"/>
  <c r="X133" i="17"/>
  <c r="AN133" i="17"/>
  <c r="L133" i="17"/>
  <c r="AB133" i="17"/>
  <c r="AR133" i="17"/>
  <c r="AI132" i="17"/>
  <c r="M132" i="17"/>
  <c r="AU131" i="17"/>
  <c r="Z131" i="17"/>
  <c r="E131" i="17"/>
  <c r="AL130" i="17"/>
  <c r="Q130" i="17"/>
  <c r="AG132" i="17"/>
  <c r="K132" i="17"/>
  <c r="AT136" i="17"/>
  <c r="AD136" i="17"/>
  <c r="N136" i="17"/>
  <c r="AU135" i="17"/>
  <c r="AD135" i="17"/>
  <c r="M135" i="17"/>
  <c r="AS134" i="17"/>
  <c r="AB134" i="17"/>
  <c r="K134" i="17"/>
  <c r="AO133" i="17"/>
  <c r="S133" i="17"/>
  <c r="AF132" i="17"/>
  <c r="J132" i="17"/>
  <c r="AR131" i="17"/>
  <c r="AI130" i="17"/>
  <c r="O130" i="17"/>
  <c r="S127" i="17"/>
  <c r="AI127" i="17"/>
  <c r="D127" i="17"/>
  <c r="T127" i="17"/>
  <c r="AJ127" i="17"/>
  <c r="E127" i="17"/>
  <c r="U127" i="17"/>
  <c r="AK127" i="17"/>
  <c r="F127" i="17"/>
  <c r="V127" i="17"/>
  <c r="AL127" i="17"/>
  <c r="G127" i="17"/>
  <c r="W127" i="17"/>
  <c r="AM127" i="17"/>
  <c r="J127" i="17"/>
  <c r="Z127" i="17"/>
  <c r="AP127" i="17"/>
  <c r="K127" i="17"/>
  <c r="AA127" i="17"/>
  <c r="AQ127" i="17"/>
  <c r="L127" i="17"/>
  <c r="AB127" i="17"/>
  <c r="AR127" i="17"/>
  <c r="M127" i="17"/>
  <c r="AC127" i="17"/>
  <c r="AS127" i="17"/>
  <c r="O127" i="17"/>
  <c r="AE127" i="17"/>
  <c r="AU127" i="17"/>
  <c r="P127" i="17"/>
  <c r="AF127" i="17"/>
  <c r="AV127" i="17"/>
  <c r="AS136" i="17"/>
  <c r="AC136" i="17"/>
  <c r="M136" i="17"/>
  <c r="AT135" i="17"/>
  <c r="AC135" i="17"/>
  <c r="L135" i="17"/>
  <c r="AR134" i="17"/>
  <c r="AA134" i="17"/>
  <c r="J134" i="17"/>
  <c r="AM133" i="17"/>
  <c r="Q133" i="17"/>
  <c r="AE132" i="17"/>
  <c r="I132" i="17"/>
  <c r="N131" i="17"/>
  <c r="AD131" i="17"/>
  <c r="AT131" i="17"/>
  <c r="R131" i="17"/>
  <c r="AH131" i="17"/>
  <c r="AX131" i="17"/>
  <c r="D131" i="17"/>
  <c r="T131" i="17"/>
  <c r="AJ131" i="17"/>
  <c r="H131" i="17"/>
  <c r="X131" i="17"/>
  <c r="AN131" i="17"/>
  <c r="AH130" i="17"/>
  <c r="M130" i="17"/>
  <c r="AW127" i="17"/>
  <c r="AC132" i="17"/>
  <c r="G132" i="17"/>
  <c r="AT127" i="17"/>
  <c r="AJ129" i="17"/>
  <c r="T129" i="17"/>
  <c r="D129" i="17"/>
  <c r="AS126" i="17"/>
  <c r="Z126" i="17"/>
  <c r="F126" i="17"/>
  <c r="N122" i="17"/>
  <c r="AM120" i="17"/>
  <c r="N120" i="17"/>
  <c r="AW118" i="17"/>
  <c r="Q118" i="17"/>
  <c r="AW114" i="17"/>
  <c r="Q114" i="17"/>
  <c r="AR126" i="17"/>
  <c r="Y126" i="17"/>
  <c r="E126" i="17"/>
  <c r="AS125" i="17"/>
  <c r="Z125" i="17"/>
  <c r="E125" i="17"/>
  <c r="AS124" i="17"/>
  <c r="Y124" i="17"/>
  <c r="F124" i="17"/>
  <c r="AS123" i="17"/>
  <c r="Y123" i="17"/>
  <c r="F123" i="17"/>
  <c r="AI122" i="17"/>
  <c r="M122" i="17"/>
  <c r="AK120" i="17"/>
  <c r="M120" i="17"/>
  <c r="AU118" i="17"/>
  <c r="O118" i="17"/>
  <c r="N116" i="17"/>
  <c r="AD116" i="17"/>
  <c r="AT116" i="17"/>
  <c r="P116" i="17"/>
  <c r="AF116" i="17"/>
  <c r="AV116" i="17"/>
  <c r="R116" i="17"/>
  <c r="AH116" i="17"/>
  <c r="AX116" i="17"/>
  <c r="D116" i="17"/>
  <c r="T116" i="17"/>
  <c r="AJ116" i="17"/>
  <c r="F116" i="17"/>
  <c r="V116" i="17"/>
  <c r="AL116" i="17"/>
  <c r="H116" i="17"/>
  <c r="X116" i="17"/>
  <c r="AN116" i="17"/>
  <c r="J116" i="17"/>
  <c r="Z116" i="17"/>
  <c r="AP116" i="17"/>
  <c r="L116" i="17"/>
  <c r="AB116" i="17"/>
  <c r="AR116" i="17"/>
  <c r="AU114" i="17"/>
  <c r="O114" i="17"/>
  <c r="F112" i="17"/>
  <c r="V112" i="17"/>
  <c r="AL112" i="17"/>
  <c r="H112" i="17"/>
  <c r="X112" i="17"/>
  <c r="AN112" i="17"/>
  <c r="J112" i="17"/>
  <c r="Z112" i="17"/>
  <c r="AP112" i="17"/>
  <c r="L112" i="17"/>
  <c r="AB112" i="17"/>
  <c r="AR112" i="17"/>
  <c r="N112" i="17"/>
  <c r="AD112" i="17"/>
  <c r="AT112" i="17"/>
  <c r="P112" i="17"/>
  <c r="AF112" i="17"/>
  <c r="AV112" i="17"/>
  <c r="R112" i="17"/>
  <c r="AH112" i="17"/>
  <c r="AX112" i="17"/>
  <c r="D112" i="17"/>
  <c r="T112" i="17"/>
  <c r="AJ112" i="17"/>
  <c r="AP126" i="17"/>
  <c r="V126" i="17"/>
  <c r="AQ125" i="17"/>
  <c r="W125" i="17"/>
  <c r="AP124" i="17"/>
  <c r="W124" i="17"/>
  <c r="AQ123" i="17"/>
  <c r="W123" i="17"/>
  <c r="AG122" i="17"/>
  <c r="I122" i="17"/>
  <c r="AI121" i="17"/>
  <c r="AH120" i="17"/>
  <c r="I120" i="17"/>
  <c r="AS119" i="17"/>
  <c r="Q119" i="17"/>
  <c r="AQ118" i="17"/>
  <c r="K118" i="17"/>
  <c r="AA116" i="17"/>
  <c r="S115" i="17"/>
  <c r="AQ114" i="17"/>
  <c r="K114" i="17"/>
  <c r="AA112" i="17"/>
  <c r="AV129" i="17"/>
  <c r="AF129" i="17"/>
  <c r="P129" i="17"/>
  <c r="AO126" i="17"/>
  <c r="AP125" i="17"/>
  <c r="AO124" i="17"/>
  <c r="AO123" i="17"/>
  <c r="AE122" i="17"/>
  <c r="G122" i="17"/>
  <c r="AG120" i="17"/>
  <c r="G120" i="17"/>
  <c r="AO118" i="17"/>
  <c r="I118" i="17"/>
  <c r="Y116" i="17"/>
  <c r="AO114" i="17"/>
  <c r="I114" i="17"/>
  <c r="Y112" i="17"/>
  <c r="R126" i="17"/>
  <c r="AH126" i="17"/>
  <c r="AX126" i="17"/>
  <c r="H126" i="17"/>
  <c r="X126" i="17"/>
  <c r="AN126" i="17"/>
  <c r="P126" i="17"/>
  <c r="AF126" i="17"/>
  <c r="AV126" i="17"/>
  <c r="H125" i="17"/>
  <c r="X125" i="17"/>
  <c r="AN125" i="17"/>
  <c r="N125" i="17"/>
  <c r="AD125" i="17"/>
  <c r="AT125" i="17"/>
  <c r="F125" i="17"/>
  <c r="V125" i="17"/>
  <c r="AL125" i="17"/>
  <c r="N124" i="17"/>
  <c r="AD124" i="17"/>
  <c r="AT124" i="17"/>
  <c r="D124" i="17"/>
  <c r="T124" i="17"/>
  <c r="AJ124" i="17"/>
  <c r="L124" i="17"/>
  <c r="AB124" i="17"/>
  <c r="AR124" i="17"/>
  <c r="D123" i="17"/>
  <c r="T123" i="17"/>
  <c r="AJ123" i="17"/>
  <c r="J123" i="17"/>
  <c r="Z123" i="17"/>
  <c r="AP123" i="17"/>
  <c r="R123" i="17"/>
  <c r="AH123" i="17"/>
  <c r="AX123" i="17"/>
  <c r="AD122" i="17"/>
  <c r="F122" i="17"/>
  <c r="AE120" i="17"/>
  <c r="E120" i="17"/>
  <c r="AO119" i="17"/>
  <c r="M119" i="17"/>
  <c r="AM118" i="17"/>
  <c r="G118" i="17"/>
  <c r="H117" i="17"/>
  <c r="X117" i="17"/>
  <c r="AN117" i="17"/>
  <c r="J117" i="17"/>
  <c r="Z117" i="17"/>
  <c r="AP117" i="17"/>
  <c r="L117" i="17"/>
  <c r="AB117" i="17"/>
  <c r="AR117" i="17"/>
  <c r="N117" i="17"/>
  <c r="AD117" i="17"/>
  <c r="AT117" i="17"/>
  <c r="P117" i="17"/>
  <c r="AF117" i="17"/>
  <c r="AV117" i="17"/>
  <c r="R117" i="17"/>
  <c r="AH117" i="17"/>
  <c r="AX117" i="17"/>
  <c r="D117" i="17"/>
  <c r="T117" i="17"/>
  <c r="AJ117" i="17"/>
  <c r="F117" i="17"/>
  <c r="V117" i="17"/>
  <c r="AL117" i="17"/>
  <c r="W116" i="17"/>
  <c r="AU115" i="17"/>
  <c r="O115" i="17"/>
  <c r="AM114" i="17"/>
  <c r="G114" i="17"/>
  <c r="P113" i="17"/>
  <c r="AF113" i="17"/>
  <c r="AV113" i="17"/>
  <c r="R113" i="17"/>
  <c r="AH113" i="17"/>
  <c r="AX113" i="17"/>
  <c r="D113" i="17"/>
  <c r="T113" i="17"/>
  <c r="AJ113" i="17"/>
  <c r="F113" i="17"/>
  <c r="V113" i="17"/>
  <c r="AL113" i="17"/>
  <c r="H113" i="17"/>
  <c r="X113" i="17"/>
  <c r="AN113" i="17"/>
  <c r="J113" i="17"/>
  <c r="Z113" i="17"/>
  <c r="AP113" i="17"/>
  <c r="L113" i="17"/>
  <c r="AB113" i="17"/>
  <c r="AR113" i="17"/>
  <c r="N113" i="17"/>
  <c r="AD113" i="17"/>
  <c r="AT113" i="17"/>
  <c r="W112" i="17"/>
  <c r="AT129" i="17"/>
  <c r="AD129" i="17"/>
  <c r="N129" i="17"/>
  <c r="AL126" i="17"/>
  <c r="S126" i="17"/>
  <c r="AM125" i="17"/>
  <c r="S125" i="17"/>
  <c r="AM124" i="17"/>
  <c r="S124" i="17"/>
  <c r="AM123" i="17"/>
  <c r="S123" i="17"/>
  <c r="AC122" i="17"/>
  <c r="AD120" i="17"/>
  <c r="AN119" i="17"/>
  <c r="K119" i="17"/>
  <c r="AK118" i="17"/>
  <c r="AC117" i="17"/>
  <c r="U116" i="17"/>
  <c r="AS115" i="17"/>
  <c r="M115" i="17"/>
  <c r="AK114" i="17"/>
  <c r="E114" i="17"/>
  <c r="AC113" i="17"/>
  <c r="U112" i="17"/>
  <c r="K111" i="17"/>
  <c r="AA111" i="17"/>
  <c r="AQ111" i="17"/>
  <c r="L111" i="17"/>
  <c r="AB111" i="17"/>
  <c r="AR111" i="17"/>
  <c r="N111" i="17"/>
  <c r="AD111" i="17"/>
  <c r="AT111" i="17"/>
  <c r="O111" i="17"/>
  <c r="AE111" i="17"/>
  <c r="AU111" i="17"/>
  <c r="P111" i="17"/>
  <c r="AF111" i="17"/>
  <c r="AV111" i="17"/>
  <c r="R111" i="17"/>
  <c r="AH111" i="17"/>
  <c r="AX111" i="17"/>
  <c r="D111" i="17"/>
  <c r="T111" i="17"/>
  <c r="AJ111" i="17"/>
  <c r="F111" i="17"/>
  <c r="V111" i="17"/>
  <c r="AL111" i="17"/>
  <c r="H111" i="17"/>
  <c r="X111" i="17"/>
  <c r="AN111" i="17"/>
  <c r="J111" i="17"/>
  <c r="Z111" i="17"/>
  <c r="AP111" i="17"/>
  <c r="S116" i="17"/>
  <c r="S112" i="17"/>
  <c r="F120" i="17"/>
  <c r="V120" i="17"/>
  <c r="AL120" i="17"/>
  <c r="H120" i="17"/>
  <c r="X120" i="17"/>
  <c r="AN120" i="17"/>
  <c r="J120" i="17"/>
  <c r="Z120" i="17"/>
  <c r="AP120" i="17"/>
  <c r="L120" i="17"/>
  <c r="AB120" i="17"/>
  <c r="AR120" i="17"/>
  <c r="P120" i="17"/>
  <c r="AF120" i="17"/>
  <c r="AV120" i="17"/>
  <c r="D120" i="17"/>
  <c r="T120" i="17"/>
  <c r="AJ120" i="17"/>
  <c r="J122" i="17"/>
  <c r="Z122" i="17"/>
  <c r="AP122" i="17"/>
  <c r="L122" i="17"/>
  <c r="AB122" i="17"/>
  <c r="AR122" i="17"/>
  <c r="P122" i="17"/>
  <c r="AF122" i="17"/>
  <c r="AV122" i="17"/>
  <c r="D122" i="17"/>
  <c r="T122" i="17"/>
  <c r="AJ122" i="17"/>
  <c r="H122" i="17"/>
  <c r="X122" i="17"/>
  <c r="AN122" i="17"/>
  <c r="R118" i="17"/>
  <c r="AH118" i="17"/>
  <c r="AX118" i="17"/>
  <c r="D118" i="17"/>
  <c r="T118" i="17"/>
  <c r="AJ118" i="17"/>
  <c r="F118" i="17"/>
  <c r="V118" i="17"/>
  <c r="AL118" i="17"/>
  <c r="H118" i="17"/>
  <c r="X118" i="17"/>
  <c r="AN118" i="17"/>
  <c r="J118" i="17"/>
  <c r="Z118" i="17"/>
  <c r="AP118" i="17"/>
  <c r="L118" i="17"/>
  <c r="AB118" i="17"/>
  <c r="AR118" i="17"/>
  <c r="N118" i="17"/>
  <c r="AD118" i="17"/>
  <c r="AT118" i="17"/>
  <c r="P118" i="17"/>
  <c r="AF118" i="17"/>
  <c r="AV118" i="17"/>
  <c r="J114" i="17"/>
  <c r="Z114" i="17"/>
  <c r="AP114" i="17"/>
  <c r="L114" i="17"/>
  <c r="AB114" i="17"/>
  <c r="AR114" i="17"/>
  <c r="N114" i="17"/>
  <c r="AD114" i="17"/>
  <c r="AT114" i="17"/>
  <c r="P114" i="17"/>
  <c r="AF114" i="17"/>
  <c r="AV114" i="17"/>
  <c r="R114" i="17"/>
  <c r="AH114" i="17"/>
  <c r="AX114" i="17"/>
  <c r="D114" i="17"/>
  <c r="T114" i="17"/>
  <c r="AJ114" i="17"/>
  <c r="F114" i="17"/>
  <c r="V114" i="17"/>
  <c r="AL114" i="17"/>
  <c r="H114" i="17"/>
  <c r="X114" i="17"/>
  <c r="AN114" i="17"/>
  <c r="AP129" i="17"/>
  <c r="Z129" i="17"/>
  <c r="J129" i="17"/>
  <c r="AH125" i="17"/>
  <c r="O125" i="17"/>
  <c r="AH124" i="17"/>
  <c r="O124" i="17"/>
  <c r="AT122" i="17"/>
  <c r="V122" i="17"/>
  <c r="AW120" i="17"/>
  <c r="W120" i="17"/>
  <c r="AC118" i="17"/>
  <c r="M116" i="17"/>
  <c r="AC114" i="17"/>
  <c r="AS112" i="17"/>
  <c r="M112" i="17"/>
  <c r="AO129" i="17"/>
  <c r="Y129" i="17"/>
  <c r="AE126" i="17"/>
  <c r="L126" i="17"/>
  <c r="AG125" i="17"/>
  <c r="M125" i="17"/>
  <c r="AG124" i="17"/>
  <c r="M124" i="17"/>
  <c r="AF123" i="17"/>
  <c r="M123" i="17"/>
  <c r="AS122" i="17"/>
  <c r="U122" i="17"/>
  <c r="P121" i="17"/>
  <c r="AF121" i="17"/>
  <c r="AV121" i="17"/>
  <c r="R121" i="17"/>
  <c r="AH121" i="17"/>
  <c r="AX121" i="17"/>
  <c r="F121" i="17"/>
  <c r="V121" i="17"/>
  <c r="AL121" i="17"/>
  <c r="J121" i="17"/>
  <c r="Z121" i="17"/>
  <c r="AP121" i="17"/>
  <c r="N121" i="17"/>
  <c r="AD121" i="17"/>
  <c r="AT121" i="17"/>
  <c r="AU120" i="17"/>
  <c r="U120" i="17"/>
  <c r="AE119" i="17"/>
  <c r="AA118" i="17"/>
  <c r="S117" i="17"/>
  <c r="AQ116" i="17"/>
  <c r="K116" i="17"/>
  <c r="AI115" i="17"/>
  <c r="AA114" i="17"/>
  <c r="S113" i="17"/>
  <c r="AQ112" i="17"/>
  <c r="K112" i="17"/>
  <c r="Y111" i="17"/>
  <c r="AF125" i="17"/>
  <c r="L125" i="17"/>
  <c r="AF124" i="17"/>
  <c r="K124" i="17"/>
  <c r="AE123" i="17"/>
  <c r="L123" i="17"/>
  <c r="AQ122" i="17"/>
  <c r="S122" i="17"/>
  <c r="AT120" i="17"/>
  <c r="S120" i="17"/>
  <c r="Y118" i="17"/>
  <c r="AW117" i="17"/>
  <c r="Q117" i="17"/>
  <c r="AO116" i="17"/>
  <c r="I116" i="17"/>
  <c r="Y114" i="17"/>
  <c r="AW113" i="17"/>
  <c r="Q113" i="17"/>
  <c r="AO112" i="17"/>
  <c r="I112" i="17"/>
  <c r="W111" i="17"/>
  <c r="AO122" i="17"/>
  <c r="R122" i="17"/>
  <c r="AS120" i="17"/>
  <c r="R120" i="17"/>
  <c r="L119" i="17"/>
  <c r="AB119" i="17"/>
  <c r="AR119" i="17"/>
  <c r="N119" i="17"/>
  <c r="AD119" i="17"/>
  <c r="AT119" i="17"/>
  <c r="P119" i="17"/>
  <c r="AF119" i="17"/>
  <c r="AV119" i="17"/>
  <c r="R119" i="17"/>
  <c r="AH119" i="17"/>
  <c r="AX119" i="17"/>
  <c r="D119" i="17"/>
  <c r="T119" i="17"/>
  <c r="AJ119" i="17"/>
  <c r="F119" i="17"/>
  <c r="V119" i="17"/>
  <c r="AL119" i="17"/>
  <c r="J119" i="17"/>
  <c r="Z119" i="17"/>
  <c r="AP119" i="17"/>
  <c r="W118" i="17"/>
  <c r="AM116" i="17"/>
  <c r="G116" i="17"/>
  <c r="D115" i="17"/>
  <c r="T115" i="17"/>
  <c r="AJ115" i="17"/>
  <c r="F115" i="17"/>
  <c r="V115" i="17"/>
  <c r="AL115" i="17"/>
  <c r="H115" i="17"/>
  <c r="X115" i="17"/>
  <c r="AN115" i="17"/>
  <c r="J115" i="17"/>
  <c r="Z115" i="17"/>
  <c r="AP115" i="17"/>
  <c r="L115" i="17"/>
  <c r="AB115" i="17"/>
  <c r="AR115" i="17"/>
  <c r="N115" i="17"/>
  <c r="AD115" i="17"/>
  <c r="AT115" i="17"/>
  <c r="P115" i="17"/>
  <c r="AF115" i="17"/>
  <c r="AV115" i="17"/>
  <c r="R115" i="17"/>
  <c r="AH115" i="17"/>
  <c r="AX115" i="17"/>
  <c r="W114" i="17"/>
  <c r="AM112" i="17"/>
  <c r="G112" i="17"/>
  <c r="AV110" i="17"/>
  <c r="AF110" i="17"/>
  <c r="P110" i="17"/>
  <c r="AL109" i="17"/>
  <c r="V109" i="17"/>
  <c r="F109" i="17"/>
  <c r="AR108" i="17"/>
  <c r="Z108" i="17"/>
  <c r="AT107" i="17"/>
  <c r="Z107" i="17"/>
  <c r="G107" i="17"/>
  <c r="AS106" i="17"/>
  <c r="AJ105" i="17"/>
  <c r="P105" i="17"/>
  <c r="AU102" i="17"/>
  <c r="AT110" i="17"/>
  <c r="AD110" i="17"/>
  <c r="N110" i="17"/>
  <c r="AQ107" i="17"/>
  <c r="X107" i="17"/>
  <c r="E107" i="17"/>
  <c r="P106" i="17"/>
  <c r="AF106" i="17"/>
  <c r="AV106" i="17"/>
  <c r="R106" i="17"/>
  <c r="AH106" i="17"/>
  <c r="AX106" i="17"/>
  <c r="F106" i="17"/>
  <c r="V106" i="17"/>
  <c r="AL106" i="17"/>
  <c r="H106" i="17"/>
  <c r="X106" i="17"/>
  <c r="AN106" i="17"/>
  <c r="AI109" i="17"/>
  <c r="S109" i="17"/>
  <c r="AP107" i="17"/>
  <c r="W107" i="17"/>
  <c r="D107" i="17"/>
  <c r="AP106" i="17"/>
  <c r="T106" i="17"/>
  <c r="AG105" i="17"/>
  <c r="K105" i="17"/>
  <c r="R102" i="17"/>
  <c r="AH102" i="17"/>
  <c r="AX102" i="17"/>
  <c r="D102" i="17"/>
  <c r="U102" i="17"/>
  <c r="AL102" i="17"/>
  <c r="E102" i="17"/>
  <c r="V102" i="17"/>
  <c r="AM102" i="17"/>
  <c r="F102" i="17"/>
  <c r="W102" i="17"/>
  <c r="AN102" i="17"/>
  <c r="G102" i="17"/>
  <c r="X102" i="17"/>
  <c r="AO102" i="17"/>
  <c r="H102" i="17"/>
  <c r="Y102" i="17"/>
  <c r="AP102" i="17"/>
  <c r="J102" i="17"/>
  <c r="AA102" i="17"/>
  <c r="AR102" i="17"/>
  <c r="L102" i="17"/>
  <c r="AC102" i="17"/>
  <c r="AT102" i="17"/>
  <c r="M102" i="17"/>
  <c r="AD102" i="17"/>
  <c r="P102" i="17"/>
  <c r="AG102" i="17"/>
  <c r="AR110" i="17"/>
  <c r="AB110" i="17"/>
  <c r="L110" i="17"/>
  <c r="AX109" i="17"/>
  <c r="AH109" i="17"/>
  <c r="R109" i="17"/>
  <c r="AO107" i="17"/>
  <c r="V107" i="17"/>
  <c r="AO106" i="17"/>
  <c r="S106" i="17"/>
  <c r="AF105" i="17"/>
  <c r="J105" i="17"/>
  <c r="L104" i="17"/>
  <c r="AB104" i="17"/>
  <c r="AR104" i="17"/>
  <c r="N104" i="17"/>
  <c r="AD104" i="17"/>
  <c r="AT104" i="17"/>
  <c r="R104" i="17"/>
  <c r="AH104" i="17"/>
  <c r="AX104" i="17"/>
  <c r="D104" i="17"/>
  <c r="T104" i="17"/>
  <c r="AJ104" i="17"/>
  <c r="L103" i="17"/>
  <c r="F108" i="17"/>
  <c r="V108" i="17"/>
  <c r="AL108" i="17"/>
  <c r="J108" i="17"/>
  <c r="L108" i="17"/>
  <c r="AB108" i="17"/>
  <c r="AN107" i="17"/>
  <c r="AM106" i="17"/>
  <c r="Q106" i="17"/>
  <c r="AE105" i="17"/>
  <c r="I105" i="17"/>
  <c r="AI102" i="17"/>
  <c r="AP110" i="17"/>
  <c r="Z110" i="17"/>
  <c r="J110" i="17"/>
  <c r="L107" i="17"/>
  <c r="AB107" i="17"/>
  <c r="AR107" i="17"/>
  <c r="P107" i="17"/>
  <c r="AF107" i="17"/>
  <c r="AV107" i="17"/>
  <c r="R107" i="17"/>
  <c r="AH107" i="17"/>
  <c r="AX107" i="17"/>
  <c r="AL107" i="17"/>
  <c r="S107" i="17"/>
  <c r="AJ106" i="17"/>
  <c r="N106" i="17"/>
  <c r="AW105" i="17"/>
  <c r="AA105" i="17"/>
  <c r="E105" i="17"/>
  <c r="AM104" i="17"/>
  <c r="Q104" i="17"/>
  <c r="AG103" i="17"/>
  <c r="AE102" i="17"/>
  <c r="AN110" i="17"/>
  <c r="X110" i="17"/>
  <c r="H110" i="17"/>
  <c r="AT109" i="17"/>
  <c r="AD109" i="17"/>
  <c r="N109" i="17"/>
  <c r="AI108" i="17"/>
  <c r="Q108" i="17"/>
  <c r="AK107" i="17"/>
  <c r="Q107" i="17"/>
  <c r="AI106" i="17"/>
  <c r="M106" i="17"/>
  <c r="AV105" i="17"/>
  <c r="Z105" i="17"/>
  <c r="D105" i="17"/>
  <c r="AJ107" i="17"/>
  <c r="O107" i="17"/>
  <c r="AG106" i="17"/>
  <c r="L106" i="17"/>
  <c r="AU105" i="17"/>
  <c r="AL110" i="17"/>
  <c r="V110" i="17"/>
  <c r="F110" i="17"/>
  <c r="AR109" i="17"/>
  <c r="AB109" i="17"/>
  <c r="L109" i="17"/>
  <c r="AI107" i="17"/>
  <c r="N107" i="17"/>
  <c r="AE106" i="17"/>
  <c r="K106" i="17"/>
  <c r="R103" i="17"/>
  <c r="AH103" i="17"/>
  <c r="AX103" i="17"/>
  <c r="S103" i="17"/>
  <c r="AI103" i="17"/>
  <c r="D103" i="17"/>
  <c r="T103" i="17"/>
  <c r="AJ103" i="17"/>
  <c r="F103" i="17"/>
  <c r="V103" i="17"/>
  <c r="AL103" i="17"/>
  <c r="H103" i="17"/>
  <c r="X103" i="17"/>
  <c r="AN103" i="17"/>
  <c r="J103" i="17"/>
  <c r="Z103" i="17"/>
  <c r="AP103" i="17"/>
  <c r="N103" i="17"/>
  <c r="AD103" i="17"/>
  <c r="AT103" i="17"/>
  <c r="T102" i="17"/>
  <c r="AA109" i="17"/>
  <c r="K109" i="17"/>
  <c r="N108" i="17"/>
  <c r="AG107" i="17"/>
  <c r="M107" i="17"/>
  <c r="AD106" i="17"/>
  <c r="J106" i="17"/>
  <c r="F105" i="17"/>
  <c r="V105" i="17"/>
  <c r="AL105" i="17"/>
  <c r="H105" i="17"/>
  <c r="X105" i="17"/>
  <c r="AN105" i="17"/>
  <c r="L105" i="17"/>
  <c r="AB105" i="17"/>
  <c r="AR105" i="17"/>
  <c r="N105" i="17"/>
  <c r="AD105" i="17"/>
  <c r="AT105" i="17"/>
  <c r="AJ110" i="17"/>
  <c r="T110" i="17"/>
  <c r="D110" i="17"/>
  <c r="AP109" i="17"/>
  <c r="Z109" i="17"/>
  <c r="J109" i="17"/>
  <c r="AV108" i="17"/>
  <c r="AE108" i="17"/>
  <c r="M108" i="17"/>
  <c r="AE107" i="17"/>
  <c r="K107" i="17"/>
  <c r="AC106" i="17"/>
  <c r="I106" i="17"/>
  <c r="AP105" i="17"/>
  <c r="T105" i="17"/>
  <c r="AD107" i="17"/>
  <c r="J107" i="17"/>
  <c r="AW106" i="17"/>
  <c r="AB106" i="17"/>
  <c r="G106" i="17"/>
  <c r="AO105" i="17"/>
  <c r="S105" i="17"/>
  <c r="AX110" i="17"/>
  <c r="AH110" i="17"/>
  <c r="AN109" i="17"/>
  <c r="X109" i="17"/>
  <c r="H109" i="17"/>
  <c r="AT108" i="17"/>
  <c r="AC108" i="17"/>
  <c r="I108" i="17"/>
  <c r="AW107" i="17"/>
  <c r="AC107" i="17"/>
  <c r="I107" i="17"/>
  <c r="AU106" i="17"/>
  <c r="AA106" i="17"/>
  <c r="E106" i="17"/>
  <c r="AM105" i="17"/>
  <c r="R105" i="17"/>
  <c r="AC104" i="17"/>
  <c r="H104" i="17"/>
  <c r="AW103" i="17"/>
  <c r="W103" i="17"/>
  <c r="AW102" i="17"/>
  <c r="N102" i="17"/>
  <c r="H101" i="17"/>
  <c r="X101" i="17"/>
  <c r="AN101" i="17"/>
  <c r="T101" i="17"/>
  <c r="AK101" i="17"/>
  <c r="D101" i="17"/>
  <c r="U101" i="17"/>
  <c r="AL101" i="17"/>
  <c r="E101" i="17"/>
  <c r="V101" i="17"/>
  <c r="AM101" i="17"/>
  <c r="F101" i="17"/>
  <c r="W101" i="17"/>
  <c r="AO101" i="17"/>
  <c r="G101" i="17"/>
  <c r="Y101" i="17"/>
  <c r="AP101" i="17"/>
  <c r="I101" i="17"/>
  <c r="Z101" i="17"/>
  <c r="AQ101" i="17"/>
  <c r="J101" i="17"/>
  <c r="AA101" i="17"/>
  <c r="AR101" i="17"/>
  <c r="K101" i="17"/>
  <c r="AB101" i="17"/>
  <c r="L101" i="17"/>
  <c r="AC101" i="17"/>
  <c r="AT101" i="17"/>
  <c r="M101" i="17"/>
  <c r="AD101" i="17"/>
  <c r="AU101" i="17"/>
  <c r="N101" i="17"/>
  <c r="AE101" i="17"/>
  <c r="AV101" i="17"/>
  <c r="O101" i="17"/>
  <c r="AF101" i="17"/>
  <c r="AW101" i="17"/>
  <c r="P101" i="17"/>
  <c r="AG101" i="17"/>
  <c r="AX101" i="17"/>
  <c r="Q101" i="17"/>
  <c r="AH101" i="17"/>
  <c r="AM109" i="17"/>
  <c r="W109" i="17"/>
  <c r="AS108" i="17"/>
  <c r="AA108" i="17"/>
  <c r="H108" i="17"/>
  <c r="AU107" i="17"/>
  <c r="AA107" i="17"/>
  <c r="H107" i="17"/>
  <c r="AT106" i="17"/>
  <c r="Z106" i="17"/>
  <c r="D106" i="17"/>
  <c r="AK105" i="17"/>
  <c r="Q105" i="17"/>
  <c r="AW104" i="17"/>
  <c r="AA104" i="17"/>
  <c r="G104" i="17"/>
  <c r="AV103" i="17"/>
  <c r="U103" i="17"/>
  <c r="AV102" i="17"/>
  <c r="K102" i="17"/>
  <c r="AR100" i="17"/>
  <c r="AA100" i="17"/>
  <c r="AU99" i="17"/>
  <c r="AB99" i="17"/>
  <c r="AW98" i="17"/>
  <c r="AC98" i="17"/>
  <c r="I98" i="17"/>
  <c r="H95" i="17"/>
  <c r="X95" i="17"/>
  <c r="AN95" i="17"/>
  <c r="T95" i="17"/>
  <c r="AK95" i="17"/>
  <c r="D95" i="17"/>
  <c r="U95" i="17"/>
  <c r="AL95" i="17"/>
  <c r="F95" i="17"/>
  <c r="W95" i="17"/>
  <c r="AO95" i="17"/>
  <c r="I95" i="17"/>
  <c r="Z95" i="17"/>
  <c r="AQ95" i="17"/>
  <c r="K95" i="17"/>
  <c r="AB95" i="17"/>
  <c r="AS95" i="17"/>
  <c r="O95" i="17"/>
  <c r="AF95" i="17"/>
  <c r="AW95" i="17"/>
  <c r="L100" i="17"/>
  <c r="N100" i="17"/>
  <c r="AD100" i="17"/>
  <c r="AT100" i="17"/>
  <c r="D100" i="17"/>
  <c r="T100" i="17"/>
  <c r="R99" i="17"/>
  <c r="AH99" i="17"/>
  <c r="AX99" i="17"/>
  <c r="D99" i="17"/>
  <c r="T99" i="17"/>
  <c r="AJ99" i="17"/>
  <c r="J99" i="17"/>
  <c r="Z99" i="17"/>
  <c r="AP99" i="17"/>
  <c r="AO98" i="17"/>
  <c r="AU95" i="17"/>
  <c r="R95" i="17"/>
  <c r="H98" i="17"/>
  <c r="X98" i="17"/>
  <c r="AN98" i="17"/>
  <c r="J98" i="17"/>
  <c r="Z98" i="17"/>
  <c r="AP98" i="17"/>
  <c r="P98" i="17"/>
  <c r="AF98" i="17"/>
  <c r="AV98" i="17"/>
  <c r="N97" i="17"/>
  <c r="AD97" i="17"/>
  <c r="AT97" i="17"/>
  <c r="P97" i="17"/>
  <c r="AF97" i="17"/>
  <c r="AV97" i="17"/>
  <c r="F97" i="17"/>
  <c r="V97" i="17"/>
  <c r="AL97" i="17"/>
  <c r="AT95" i="17"/>
  <c r="Q95" i="17"/>
  <c r="AR95" i="17"/>
  <c r="P95" i="17"/>
  <c r="AR96" i="17"/>
  <c r="AB96" i="17"/>
  <c r="L96" i="17"/>
  <c r="AH92" i="17"/>
  <c r="M92" i="17"/>
  <c r="AR91" i="17"/>
  <c r="AG92" i="17"/>
  <c r="K92" i="17"/>
  <c r="AE92" i="17"/>
  <c r="I92" i="17"/>
  <c r="F91" i="17"/>
  <c r="V91" i="17"/>
  <c r="AL91" i="17"/>
  <c r="N91" i="17"/>
  <c r="AD91" i="17"/>
  <c r="AT91" i="17"/>
  <c r="P91" i="17"/>
  <c r="AF91" i="17"/>
  <c r="AV91" i="17"/>
  <c r="R91" i="17"/>
  <c r="AH91" i="17"/>
  <c r="AX91" i="17"/>
  <c r="AX92" i="17"/>
  <c r="AC92" i="17"/>
  <c r="F92" i="17"/>
  <c r="AW92" i="17"/>
  <c r="AA92" i="17"/>
  <c r="E92" i="17"/>
  <c r="AM91" i="17"/>
  <c r="Q91" i="17"/>
  <c r="AL96" i="17"/>
  <c r="V96" i="17"/>
  <c r="F96" i="17"/>
  <c r="AO94" i="17"/>
  <c r="X94" i="17"/>
  <c r="AU93" i="17"/>
  <c r="AB93" i="17"/>
  <c r="AU92" i="17"/>
  <c r="Y92" i="17"/>
  <c r="D92" i="17"/>
  <c r="AK91" i="17"/>
  <c r="O91" i="17"/>
  <c r="AT92" i="17"/>
  <c r="W92" i="17"/>
  <c r="D88" i="17"/>
  <c r="T88" i="17"/>
  <c r="AJ88" i="17"/>
  <c r="J88" i="17"/>
  <c r="Z88" i="17"/>
  <c r="AP88" i="17"/>
  <c r="P88" i="17"/>
  <c r="AH88" i="17"/>
  <c r="Q88" i="17"/>
  <c r="AI88" i="17"/>
  <c r="R88" i="17"/>
  <c r="AK88" i="17"/>
  <c r="U88" i="17"/>
  <c r="AM88" i="17"/>
  <c r="E88" i="17"/>
  <c r="W88" i="17"/>
  <c r="AO88" i="17"/>
  <c r="F88" i="17"/>
  <c r="X88" i="17"/>
  <c r="AQ88" i="17"/>
  <c r="G88" i="17"/>
  <c r="Y88" i="17"/>
  <c r="AR88" i="17"/>
  <c r="H88" i="17"/>
  <c r="AA88" i="17"/>
  <c r="AS88" i="17"/>
  <c r="I88" i="17"/>
  <c r="AB88" i="17"/>
  <c r="AT88" i="17"/>
  <c r="K88" i="17"/>
  <c r="AC88" i="17"/>
  <c r="AU88" i="17"/>
  <c r="L88" i="17"/>
  <c r="AD88" i="17"/>
  <c r="AV88" i="17"/>
  <c r="M88" i="17"/>
  <c r="AE88" i="17"/>
  <c r="AW88" i="17"/>
  <c r="N88" i="17"/>
  <c r="AF88" i="17"/>
  <c r="AX88" i="17"/>
  <c r="AJ96" i="17"/>
  <c r="T96" i="17"/>
  <c r="AS92" i="17"/>
  <c r="AI91" i="17"/>
  <c r="L91" i="17"/>
  <c r="P92" i="17"/>
  <c r="AF92" i="17"/>
  <c r="AV92" i="17"/>
  <c r="H92" i="17"/>
  <c r="X92" i="17"/>
  <c r="AN92" i="17"/>
  <c r="J92" i="17"/>
  <c r="Z92" i="17"/>
  <c r="AP92" i="17"/>
  <c r="L92" i="17"/>
  <c r="AB92" i="17"/>
  <c r="AR92" i="17"/>
  <c r="AO92" i="17"/>
  <c r="T92" i="17"/>
  <c r="AE91" i="17"/>
  <c r="J91" i="17"/>
  <c r="N94" i="17"/>
  <c r="AD94" i="17"/>
  <c r="AT94" i="17"/>
  <c r="P94" i="17"/>
  <c r="J93" i="17"/>
  <c r="Z93" i="17"/>
  <c r="AP93" i="17"/>
  <c r="D93" i="17"/>
  <c r="T93" i="17"/>
  <c r="AJ93" i="17"/>
  <c r="F93" i="17"/>
  <c r="V93" i="17"/>
  <c r="AL93" i="17"/>
  <c r="AM92" i="17"/>
  <c r="S92" i="17"/>
  <c r="AC91" i="17"/>
  <c r="I91" i="17"/>
  <c r="AI82" i="17"/>
  <c r="J82" i="17"/>
  <c r="AJ79" i="17"/>
  <c r="G79" i="17"/>
  <c r="I78" i="17"/>
  <c r="AQ76" i="17"/>
  <c r="AS86" i="17"/>
  <c r="Z86" i="17"/>
  <c r="E86" i="17"/>
  <c r="AS85" i="17"/>
  <c r="Y85" i="17"/>
  <c r="E85" i="17"/>
  <c r="AH82" i="17"/>
  <c r="I82" i="17"/>
  <c r="R80" i="17"/>
  <c r="AH80" i="17"/>
  <c r="AX80" i="17"/>
  <c r="D80" i="17"/>
  <c r="T80" i="17"/>
  <c r="AJ80" i="17"/>
  <c r="F80" i="17"/>
  <c r="V80" i="17"/>
  <c r="AL80" i="17"/>
  <c r="H80" i="17"/>
  <c r="X80" i="17"/>
  <c r="AN80" i="17"/>
  <c r="J80" i="17"/>
  <c r="Z80" i="17"/>
  <c r="AP80" i="17"/>
  <c r="L80" i="17"/>
  <c r="AB80" i="17"/>
  <c r="AR80" i="17"/>
  <c r="P80" i="17"/>
  <c r="AF80" i="17"/>
  <c r="AV80" i="17"/>
  <c r="G78" i="17"/>
  <c r="D77" i="17"/>
  <c r="T77" i="17"/>
  <c r="AJ77" i="17"/>
  <c r="F77" i="17"/>
  <c r="V77" i="17"/>
  <c r="AL77" i="17"/>
  <c r="H77" i="17"/>
  <c r="X77" i="17"/>
  <c r="AN77" i="17"/>
  <c r="J77" i="17"/>
  <c r="Z77" i="17"/>
  <c r="AP77" i="17"/>
  <c r="L77" i="17"/>
  <c r="AB77" i="17"/>
  <c r="AR77" i="17"/>
  <c r="N77" i="17"/>
  <c r="AD77" i="17"/>
  <c r="AT77" i="17"/>
  <c r="P77" i="17"/>
  <c r="AF77" i="17"/>
  <c r="AV77" i="17"/>
  <c r="R77" i="17"/>
  <c r="AH77" i="17"/>
  <c r="AX77" i="17"/>
  <c r="AG82" i="17"/>
  <c r="G82" i="17"/>
  <c r="J76" i="17"/>
  <c r="Z76" i="17"/>
  <c r="AP76" i="17"/>
  <c r="L76" i="17"/>
  <c r="AB76" i="17"/>
  <c r="AR76" i="17"/>
  <c r="M76" i="17"/>
  <c r="AC76" i="17"/>
  <c r="AS76" i="17"/>
  <c r="N76" i="17"/>
  <c r="AD76" i="17"/>
  <c r="AT76" i="17"/>
  <c r="O76" i="17"/>
  <c r="AE76" i="17"/>
  <c r="AU76" i="17"/>
  <c r="P76" i="17"/>
  <c r="AF76" i="17"/>
  <c r="AV76" i="17"/>
  <c r="R76" i="17"/>
  <c r="AH76" i="17"/>
  <c r="AX76" i="17"/>
  <c r="D76" i="17"/>
  <c r="T76" i="17"/>
  <c r="AJ76" i="17"/>
  <c r="F76" i="17"/>
  <c r="V76" i="17"/>
  <c r="AL76" i="17"/>
  <c r="H76" i="17"/>
  <c r="X76" i="17"/>
  <c r="AN76" i="17"/>
  <c r="AL90" i="17"/>
  <c r="V90" i="17"/>
  <c r="J87" i="17"/>
  <c r="Z87" i="17"/>
  <c r="AP87" i="17"/>
  <c r="P87" i="17"/>
  <c r="AF87" i="17"/>
  <c r="AV87" i="17"/>
  <c r="AQ86" i="17"/>
  <c r="W86" i="17"/>
  <c r="AP85" i="17"/>
  <c r="W85" i="17"/>
  <c r="AE82" i="17"/>
  <c r="E82" i="17"/>
  <c r="AK76" i="17"/>
  <c r="AP86" i="17"/>
  <c r="AO85" i="17"/>
  <c r="AO84" i="17"/>
  <c r="AC82" i="17"/>
  <c r="W80" i="17"/>
  <c r="Y77" i="17"/>
  <c r="AI76" i="17"/>
  <c r="P86" i="17"/>
  <c r="AF86" i="17"/>
  <c r="AV86" i="17"/>
  <c r="F86" i="17"/>
  <c r="V86" i="17"/>
  <c r="AL86" i="17"/>
  <c r="H86" i="17"/>
  <c r="X86" i="17"/>
  <c r="AN86" i="17"/>
  <c r="F85" i="17"/>
  <c r="V85" i="17"/>
  <c r="AL85" i="17"/>
  <c r="L85" i="17"/>
  <c r="AB85" i="17"/>
  <c r="AR85" i="17"/>
  <c r="N85" i="17"/>
  <c r="AD85" i="17"/>
  <c r="AT85" i="17"/>
  <c r="L84" i="17"/>
  <c r="AB84" i="17"/>
  <c r="AR84" i="17"/>
  <c r="R84" i="17"/>
  <c r="AH84" i="17"/>
  <c r="AX84" i="17"/>
  <c r="D84" i="17"/>
  <c r="T84" i="17"/>
  <c r="AJ84" i="17"/>
  <c r="AW80" i="17"/>
  <c r="U80" i="17"/>
  <c r="H79" i="17"/>
  <c r="X79" i="17"/>
  <c r="AN79" i="17"/>
  <c r="J79" i="17"/>
  <c r="Z79" i="17"/>
  <c r="AP79" i="17"/>
  <c r="L79" i="17"/>
  <c r="AB79" i="17"/>
  <c r="AR79" i="17"/>
  <c r="N79" i="17"/>
  <c r="AD79" i="17"/>
  <c r="AT79" i="17"/>
  <c r="P79" i="17"/>
  <c r="AF79" i="17"/>
  <c r="AV79" i="17"/>
  <c r="R79" i="17"/>
  <c r="AH79" i="17"/>
  <c r="AX79" i="17"/>
  <c r="F79" i="17"/>
  <c r="V79" i="17"/>
  <c r="AL79" i="17"/>
  <c r="N78" i="17"/>
  <c r="AD78" i="17"/>
  <c r="AT78" i="17"/>
  <c r="P78" i="17"/>
  <c r="AF78" i="17"/>
  <c r="AV78" i="17"/>
  <c r="R78" i="17"/>
  <c r="AH78" i="17"/>
  <c r="AX78" i="17"/>
  <c r="D78" i="17"/>
  <c r="T78" i="17"/>
  <c r="AJ78" i="17"/>
  <c r="F78" i="17"/>
  <c r="V78" i="17"/>
  <c r="AL78" i="17"/>
  <c r="H78" i="17"/>
  <c r="X78" i="17"/>
  <c r="AN78" i="17"/>
  <c r="J78" i="17"/>
  <c r="Z78" i="17"/>
  <c r="AP78" i="17"/>
  <c r="L78" i="17"/>
  <c r="AB78" i="17"/>
  <c r="AR78" i="17"/>
  <c r="AG76" i="17"/>
  <c r="F82" i="17"/>
  <c r="V82" i="17"/>
  <c r="AL82" i="17"/>
  <c r="H82" i="17"/>
  <c r="X82" i="17"/>
  <c r="AN82" i="17"/>
  <c r="L82" i="17"/>
  <c r="AB82" i="17"/>
  <c r="AR82" i="17"/>
  <c r="N82" i="17"/>
  <c r="AD82" i="17"/>
  <c r="AT82" i="17"/>
  <c r="P82" i="17"/>
  <c r="AF82" i="17"/>
  <c r="AV82" i="17"/>
  <c r="D82" i="17"/>
  <c r="T82" i="17"/>
  <c r="AJ82" i="17"/>
  <c r="AK86" i="17"/>
  <c r="R86" i="17"/>
  <c r="AK85" i="17"/>
  <c r="R85" i="17"/>
  <c r="AL84" i="17"/>
  <c r="Q84" i="17"/>
  <c r="AX82" i="17"/>
  <c r="Y82" i="17"/>
  <c r="AT80" i="17"/>
  <c r="Q80" i="17"/>
  <c r="W79" i="17"/>
  <c r="AA78" i="17"/>
  <c r="S77" i="17"/>
  <c r="Y76" i="17"/>
  <c r="AM89" i="17"/>
  <c r="W89" i="17"/>
  <c r="AX87" i="17"/>
  <c r="AE87" i="17"/>
  <c r="M87" i="17"/>
  <c r="AJ86" i="17"/>
  <c r="Q86" i="17"/>
  <c r="AJ85" i="17"/>
  <c r="Q85" i="17"/>
  <c r="AK84" i="17"/>
  <c r="P84" i="17"/>
  <c r="AW82" i="17"/>
  <c r="W82" i="17"/>
  <c r="AS80" i="17"/>
  <c r="O80" i="17"/>
  <c r="U79" i="17"/>
  <c r="Y78" i="17"/>
  <c r="AW77" i="17"/>
  <c r="Q77" i="17"/>
  <c r="W76" i="17"/>
  <c r="AS87" i="17"/>
  <c r="AA87" i="17"/>
  <c r="H87" i="17"/>
  <c r="AE86" i="17"/>
  <c r="L86" i="17"/>
  <c r="AF85" i="17"/>
  <c r="K85" i="17"/>
  <c r="AE84" i="17"/>
  <c r="K84" i="17"/>
  <c r="P83" i="17"/>
  <c r="AF83" i="17"/>
  <c r="AV83" i="17"/>
  <c r="R83" i="17"/>
  <c r="AH83" i="17"/>
  <c r="AX83" i="17"/>
  <c r="F83" i="17"/>
  <c r="V83" i="17"/>
  <c r="AL83" i="17"/>
  <c r="H83" i="17"/>
  <c r="X83" i="17"/>
  <c r="AN83" i="17"/>
  <c r="J83" i="17"/>
  <c r="Z83" i="17"/>
  <c r="AP83" i="17"/>
  <c r="N83" i="17"/>
  <c r="AD83" i="17"/>
  <c r="AT83" i="17"/>
  <c r="AP82" i="17"/>
  <c r="Q82" i="17"/>
  <c r="AK80" i="17"/>
  <c r="I80" i="17"/>
  <c r="AQ79" i="17"/>
  <c r="O79" i="17"/>
  <c r="AW78" i="17"/>
  <c r="Q78" i="17"/>
  <c r="AO77" i="17"/>
  <c r="I77" i="17"/>
  <c r="K76" i="17"/>
  <c r="G87" i="17"/>
  <c r="AX86" i="17"/>
  <c r="AD86" i="17"/>
  <c r="K86" i="17"/>
  <c r="AX85" i="17"/>
  <c r="AE85" i="17"/>
  <c r="J85" i="17"/>
  <c r="AW84" i="17"/>
  <c r="AD84" i="17"/>
  <c r="J84" i="17"/>
  <c r="AO82" i="17"/>
  <c r="O82" i="17"/>
  <c r="AI80" i="17"/>
  <c r="G80" i="17"/>
  <c r="AO79" i="17"/>
  <c r="M79" i="17"/>
  <c r="AU78" i="17"/>
  <c r="O78" i="17"/>
  <c r="AM77" i="17"/>
  <c r="G77" i="17"/>
  <c r="I76" i="17"/>
  <c r="AQ87" i="17"/>
  <c r="X87" i="17"/>
  <c r="F87" i="17"/>
  <c r="AW86" i="17"/>
  <c r="AC86" i="17"/>
  <c r="J86" i="17"/>
  <c r="AW85" i="17"/>
  <c r="AC85" i="17"/>
  <c r="I85" i="17"/>
  <c r="AV84" i="17"/>
  <c r="AC84" i="17"/>
  <c r="I84" i="17"/>
  <c r="AM82" i="17"/>
  <c r="M82" i="17"/>
  <c r="L81" i="17"/>
  <c r="AB81" i="17"/>
  <c r="AR81" i="17"/>
  <c r="N81" i="17"/>
  <c r="AD81" i="17"/>
  <c r="AT81" i="17"/>
  <c r="P81" i="17"/>
  <c r="AF81" i="17"/>
  <c r="R81" i="17"/>
  <c r="AH81" i="17"/>
  <c r="AX81" i="17"/>
  <c r="D81" i="17"/>
  <c r="T81" i="17"/>
  <c r="AJ81" i="17"/>
  <c r="F81" i="17"/>
  <c r="V81" i="17"/>
  <c r="AL81" i="17"/>
  <c r="J81" i="17"/>
  <c r="Z81" i="17"/>
  <c r="AP81" i="17"/>
  <c r="AG80" i="17"/>
  <c r="E80" i="17"/>
  <c r="AM79" i="17"/>
  <c r="K79" i="17"/>
  <c r="AS78" i="17"/>
  <c r="M78" i="17"/>
  <c r="AK77" i="17"/>
  <c r="E77" i="17"/>
  <c r="G76" i="17"/>
  <c r="AT75" i="17"/>
  <c r="AD75" i="17"/>
  <c r="N75" i="17"/>
  <c r="AJ74" i="17"/>
  <c r="T74" i="17"/>
  <c r="D74" i="17"/>
  <c r="N71" i="17"/>
  <c r="AD71" i="17"/>
  <c r="AT71" i="17"/>
  <c r="P71" i="17"/>
  <c r="AF71" i="17"/>
  <c r="D71" i="17"/>
  <c r="T71" i="17"/>
  <c r="AJ71" i="17"/>
  <c r="J69" i="17"/>
  <c r="Z69" i="17"/>
  <c r="AP69" i="17"/>
  <c r="L69" i="17"/>
  <c r="AB69" i="17"/>
  <c r="AR69" i="17"/>
  <c r="P69" i="17"/>
  <c r="AF69" i="17"/>
  <c r="AV69" i="17"/>
  <c r="P68" i="17"/>
  <c r="AF68" i="17"/>
  <c r="AV68" i="17"/>
  <c r="R68" i="17"/>
  <c r="AH68" i="17"/>
  <c r="AX68" i="17"/>
  <c r="F68" i="17"/>
  <c r="V68" i="17"/>
  <c r="AL68" i="17"/>
  <c r="F67" i="17"/>
  <c r="V67" i="17"/>
  <c r="AL67" i="17"/>
  <c r="H67" i="17"/>
  <c r="X67" i="17"/>
  <c r="AN67" i="17"/>
  <c r="L67" i="17"/>
  <c r="AB67" i="17"/>
  <c r="AR67" i="17"/>
  <c r="AI66" i="17"/>
  <c r="J66" i="17"/>
  <c r="F61" i="17"/>
  <c r="V61" i="17"/>
  <c r="AL61" i="17"/>
  <c r="T61" i="17"/>
  <c r="AK61" i="17"/>
  <c r="D61" i="17"/>
  <c r="U61" i="17"/>
  <c r="AM61" i="17"/>
  <c r="E61" i="17"/>
  <c r="W61" i="17"/>
  <c r="AN61" i="17"/>
  <c r="G61" i="17"/>
  <c r="X61" i="17"/>
  <c r="AO61" i="17"/>
  <c r="H61" i="17"/>
  <c r="Y61" i="17"/>
  <c r="AP61" i="17"/>
  <c r="I61" i="17"/>
  <c r="Z61" i="17"/>
  <c r="AQ61" i="17"/>
  <c r="J61" i="17"/>
  <c r="AA61" i="17"/>
  <c r="AR61" i="17"/>
  <c r="K61" i="17"/>
  <c r="AB61" i="17"/>
  <c r="AS61" i="17"/>
  <c r="M61" i="17"/>
  <c r="AD61" i="17"/>
  <c r="AU61" i="17"/>
  <c r="N61" i="17"/>
  <c r="AE61" i="17"/>
  <c r="AV61" i="17"/>
  <c r="P61" i="17"/>
  <c r="AG61" i="17"/>
  <c r="AX61" i="17"/>
  <c r="S61" i="17"/>
  <c r="AJ61" i="17"/>
  <c r="AR75" i="17"/>
  <c r="AB75" i="17"/>
  <c r="L75" i="17"/>
  <c r="AX74" i="17"/>
  <c r="AH74" i="17"/>
  <c r="R74" i="17"/>
  <c r="AP75" i="17"/>
  <c r="Z75" i="17"/>
  <c r="J75" i="17"/>
  <c r="AV74" i="17"/>
  <c r="AF74" i="17"/>
  <c r="P74" i="17"/>
  <c r="AA66" i="17"/>
  <c r="E66" i="17"/>
  <c r="I75" i="17"/>
  <c r="AU74" i="17"/>
  <c r="AE74" i="17"/>
  <c r="O74" i="17"/>
  <c r="AH71" i="17"/>
  <c r="M71" i="17"/>
  <c r="AH69" i="17"/>
  <c r="N69" i="17"/>
  <c r="AG68" i="17"/>
  <c r="M68" i="17"/>
  <c r="AH67" i="17"/>
  <c r="O67" i="17"/>
  <c r="Z66" i="17"/>
  <c r="D66" i="17"/>
  <c r="G65" i="17"/>
  <c r="AW61" i="17"/>
  <c r="AN75" i="17"/>
  <c r="X75" i="17"/>
  <c r="H75" i="17"/>
  <c r="AT74" i="17"/>
  <c r="AD74" i="17"/>
  <c r="N74" i="17"/>
  <c r="AJ73" i="17"/>
  <c r="T73" i="17"/>
  <c r="D73" i="17"/>
  <c r="AG71" i="17"/>
  <c r="L71" i="17"/>
  <c r="AF70" i="17"/>
  <c r="M70" i="17"/>
  <c r="AG69" i="17"/>
  <c r="M69" i="17"/>
  <c r="AE68" i="17"/>
  <c r="L68" i="17"/>
  <c r="AG67" i="17"/>
  <c r="N67" i="17"/>
  <c r="AW66" i="17"/>
  <c r="Y66" i="17"/>
  <c r="AB65" i="17"/>
  <c r="AF64" i="17"/>
  <c r="AT61" i="17"/>
  <c r="AS74" i="17"/>
  <c r="AC74" i="17"/>
  <c r="M74" i="17"/>
  <c r="AX71" i="17"/>
  <c r="AE71" i="17"/>
  <c r="K71" i="17"/>
  <c r="AE69" i="17"/>
  <c r="K69" i="17"/>
  <c r="AD68" i="17"/>
  <c r="K68" i="17"/>
  <c r="AF67" i="17"/>
  <c r="M67" i="17"/>
  <c r="AU66" i="17"/>
  <c r="AI61" i="17"/>
  <c r="AL75" i="17"/>
  <c r="V75" i="17"/>
  <c r="F75" i="17"/>
  <c r="AR74" i="17"/>
  <c r="AB74" i="17"/>
  <c r="L74" i="17"/>
  <c r="L66" i="17"/>
  <c r="AB66" i="17"/>
  <c r="AR66" i="17"/>
  <c r="N66" i="17"/>
  <c r="AD66" i="17"/>
  <c r="AT66" i="17"/>
  <c r="P66" i="17"/>
  <c r="AF66" i="17"/>
  <c r="AV66" i="17"/>
  <c r="R66" i="17"/>
  <c r="AH66" i="17"/>
  <c r="AX66" i="17"/>
  <c r="H66" i="17"/>
  <c r="X66" i="17"/>
  <c r="AN66" i="17"/>
  <c r="AH61" i="17"/>
  <c r="AK75" i="17"/>
  <c r="U75" i="17"/>
  <c r="E75" i="17"/>
  <c r="AQ74" i="17"/>
  <c r="AA74" i="17"/>
  <c r="K74" i="17"/>
  <c r="AV71" i="17"/>
  <c r="AB71" i="17"/>
  <c r="I71" i="17"/>
  <c r="AV70" i="17"/>
  <c r="AC70" i="17"/>
  <c r="I70" i="17"/>
  <c r="AW69" i="17"/>
  <c r="AC69" i="17"/>
  <c r="H69" i="17"/>
  <c r="AU68" i="17"/>
  <c r="AB68" i="17"/>
  <c r="I68" i="17"/>
  <c r="AW67" i="17"/>
  <c r="AD67" i="17"/>
  <c r="J67" i="17"/>
  <c r="AQ66" i="17"/>
  <c r="U66" i="17"/>
  <c r="R65" i="17"/>
  <c r="AH65" i="17"/>
  <c r="AX65" i="17"/>
  <c r="D65" i="17"/>
  <c r="T65" i="17"/>
  <c r="AJ65" i="17"/>
  <c r="F65" i="17"/>
  <c r="V65" i="17"/>
  <c r="AL65" i="17"/>
  <c r="H65" i="17"/>
  <c r="X65" i="17"/>
  <c r="AN65" i="17"/>
  <c r="N65" i="17"/>
  <c r="AD65" i="17"/>
  <c r="AT65" i="17"/>
  <c r="AF61" i="17"/>
  <c r="AJ75" i="17"/>
  <c r="T75" i="17"/>
  <c r="D75" i="17"/>
  <c r="AP74" i="17"/>
  <c r="Z74" i="17"/>
  <c r="J74" i="17"/>
  <c r="T66" i="17"/>
  <c r="AC61" i="17"/>
  <c r="AI75" i="17"/>
  <c r="S75" i="17"/>
  <c r="AO74" i="17"/>
  <c r="Y74" i="17"/>
  <c r="I74" i="17"/>
  <c r="AU73" i="17"/>
  <c r="AE73" i="17"/>
  <c r="H72" i="17"/>
  <c r="X72" i="17"/>
  <c r="N72" i="17"/>
  <c r="AD72" i="17"/>
  <c r="AS71" i="17"/>
  <c r="Z71" i="17"/>
  <c r="G71" i="17"/>
  <c r="AT70" i="17"/>
  <c r="AA70" i="17"/>
  <c r="G70" i="17"/>
  <c r="AT69" i="17"/>
  <c r="Y69" i="17"/>
  <c r="F69" i="17"/>
  <c r="AS68" i="17"/>
  <c r="Z68" i="17"/>
  <c r="G68" i="17"/>
  <c r="AU67" i="17"/>
  <c r="AA67" i="17"/>
  <c r="G67" i="17"/>
  <c r="AO66" i="17"/>
  <c r="S66" i="17"/>
  <c r="AR65" i="17"/>
  <c r="U65" i="17"/>
  <c r="H64" i="17"/>
  <c r="X64" i="17"/>
  <c r="AN64" i="17"/>
  <c r="J64" i="17"/>
  <c r="Z64" i="17"/>
  <c r="AP64" i="17"/>
  <c r="L64" i="17"/>
  <c r="AB64" i="17"/>
  <c r="AR64" i="17"/>
  <c r="N64" i="17"/>
  <c r="AD64" i="17"/>
  <c r="AT64" i="17"/>
  <c r="D64" i="17"/>
  <c r="T64" i="17"/>
  <c r="AJ64" i="17"/>
  <c r="R61" i="17"/>
  <c r="AX75" i="17"/>
  <c r="AH75" i="17"/>
  <c r="R75" i="17"/>
  <c r="AN74" i="17"/>
  <c r="X74" i="17"/>
  <c r="H74" i="17"/>
  <c r="AR71" i="17"/>
  <c r="Y71" i="17"/>
  <c r="F71" i="17"/>
  <c r="AS69" i="17"/>
  <c r="X69" i="17"/>
  <c r="E69" i="17"/>
  <c r="E68" i="17"/>
  <c r="AM66" i="17"/>
  <c r="Q66" i="17"/>
  <c r="Q61" i="17"/>
  <c r="AM74" i="17"/>
  <c r="W74" i="17"/>
  <c r="G74" i="17"/>
  <c r="AQ71" i="17"/>
  <c r="X71" i="17"/>
  <c r="E71" i="17"/>
  <c r="AR70" i="17"/>
  <c r="X70" i="17"/>
  <c r="AQ69" i="17"/>
  <c r="W69" i="17"/>
  <c r="D69" i="17"/>
  <c r="AQ68" i="17"/>
  <c r="X68" i="17"/>
  <c r="D68" i="17"/>
  <c r="AS67" i="17"/>
  <c r="Y67" i="17"/>
  <c r="D67" i="17"/>
  <c r="AL66" i="17"/>
  <c r="O66" i="17"/>
  <c r="AP65" i="17"/>
  <c r="Q65" i="17"/>
  <c r="AS64" i="17"/>
  <c r="U64" i="17"/>
  <c r="O61" i="17"/>
  <c r="AV75" i="17"/>
  <c r="AF75" i="17"/>
  <c r="AL74" i="17"/>
  <c r="V74" i="17"/>
  <c r="F74" i="17"/>
  <c r="AP71" i="17"/>
  <c r="W71" i="17"/>
  <c r="AQ70" i="17"/>
  <c r="AO69" i="17"/>
  <c r="V69" i="17"/>
  <c r="AP68" i="17"/>
  <c r="W68" i="17"/>
  <c r="AQ67" i="17"/>
  <c r="W67" i="17"/>
  <c r="AK66" i="17"/>
  <c r="M66" i="17"/>
  <c r="AO65" i="17"/>
  <c r="P65" i="17"/>
  <c r="AQ64" i="17"/>
  <c r="S64" i="17"/>
  <c r="L61" i="17"/>
  <c r="AK74" i="17"/>
  <c r="U74" i="17"/>
  <c r="AO71" i="17"/>
  <c r="V71" i="17"/>
  <c r="D70" i="17"/>
  <c r="T70" i="17"/>
  <c r="AJ70" i="17"/>
  <c r="F70" i="17"/>
  <c r="V70" i="17"/>
  <c r="AL70" i="17"/>
  <c r="J70" i="17"/>
  <c r="Z70" i="17"/>
  <c r="AP70" i="17"/>
  <c r="AN69" i="17"/>
  <c r="U69" i="17"/>
  <c r="AO68" i="17"/>
  <c r="U68" i="17"/>
  <c r="AP67" i="17"/>
  <c r="U67" i="17"/>
  <c r="AJ66" i="17"/>
  <c r="K66" i="17"/>
  <c r="Z63" i="17"/>
  <c r="J63" i="17"/>
  <c r="L60" i="17"/>
  <c r="AB60" i="17"/>
  <c r="AR60" i="17"/>
  <c r="AX58" i="17"/>
  <c r="AG58" i="17"/>
  <c r="P58" i="17"/>
  <c r="AS56" i="17"/>
  <c r="Y56" i="17"/>
  <c r="AR55" i="17"/>
  <c r="X55" i="17"/>
  <c r="AS54" i="17"/>
  <c r="P54" i="17"/>
  <c r="AF54" i="17"/>
  <c r="AV54" i="17"/>
  <c r="D54" i="17"/>
  <c r="T54" i="17"/>
  <c r="AJ54" i="17"/>
  <c r="F54" i="17"/>
  <c r="V54" i="17"/>
  <c r="H54" i="17"/>
  <c r="X54" i="17"/>
  <c r="AN54" i="17"/>
  <c r="AW60" i="17"/>
  <c r="AF60" i="17"/>
  <c r="O60" i="17"/>
  <c r="AU58" i="17"/>
  <c r="AD58" i="17"/>
  <c r="M58" i="17"/>
  <c r="D56" i="17"/>
  <c r="T56" i="17"/>
  <c r="AJ56" i="17"/>
  <c r="H56" i="17"/>
  <c r="X56" i="17"/>
  <c r="AN56" i="17"/>
  <c r="L56" i="17"/>
  <c r="AB56" i="17"/>
  <c r="AR56" i="17"/>
  <c r="AP54" i="17"/>
  <c r="U54" i="17"/>
  <c r="AC58" i="17"/>
  <c r="L58" i="17"/>
  <c r="J55" i="17"/>
  <c r="Z55" i="17"/>
  <c r="AP55" i="17"/>
  <c r="N55" i="17"/>
  <c r="AD55" i="17"/>
  <c r="AT55" i="17"/>
  <c r="R55" i="17"/>
  <c r="AH55" i="17"/>
  <c r="AX55" i="17"/>
  <c r="AO54" i="17"/>
  <c r="S54" i="17"/>
  <c r="I52" i="17"/>
  <c r="Y52" i="17"/>
  <c r="AO52" i="17"/>
  <c r="J52" i="17"/>
  <c r="Z52" i="17"/>
  <c r="AP52" i="17"/>
  <c r="L52" i="17"/>
  <c r="AB52" i="17"/>
  <c r="AR52" i="17"/>
  <c r="O52" i="17"/>
  <c r="AE52" i="17"/>
  <c r="AU52" i="17"/>
  <c r="P52" i="17"/>
  <c r="AF52" i="17"/>
  <c r="AV52" i="17"/>
  <c r="R52" i="17"/>
  <c r="AH52" i="17"/>
  <c r="AX52" i="17"/>
  <c r="D52" i="17"/>
  <c r="T52" i="17"/>
  <c r="AJ52" i="17"/>
  <c r="AU60" i="17"/>
  <c r="AD60" i="17"/>
  <c r="M60" i="17"/>
  <c r="AS58" i="17"/>
  <c r="AB58" i="17"/>
  <c r="K58" i="17"/>
  <c r="AL56" i="17"/>
  <c r="R56" i="17"/>
  <c r="AL55" i="17"/>
  <c r="S55" i="17"/>
  <c r="AM54" i="17"/>
  <c r="R54" i="17"/>
  <c r="X52" i="17"/>
  <c r="AJ63" i="17"/>
  <c r="T63" i="17"/>
  <c r="D63" i="17"/>
  <c r="AP62" i="17"/>
  <c r="Z62" i="17"/>
  <c r="J62" i="17"/>
  <c r="AT60" i="17"/>
  <c r="AC60" i="17"/>
  <c r="K60" i="17"/>
  <c r="AR58" i="17"/>
  <c r="AA58" i="17"/>
  <c r="J58" i="17"/>
  <c r="AK56" i="17"/>
  <c r="Q56" i="17"/>
  <c r="AK55" i="17"/>
  <c r="Q55" i="17"/>
  <c r="AL54" i="17"/>
  <c r="Q54" i="17"/>
  <c r="W52" i="17"/>
  <c r="AK54" i="17"/>
  <c r="O54" i="17"/>
  <c r="AX63" i="17"/>
  <c r="AH63" i="17"/>
  <c r="R63" i="17"/>
  <c r="AQ60" i="17"/>
  <c r="Z60" i="17"/>
  <c r="I60" i="17"/>
  <c r="AP58" i="17"/>
  <c r="Y58" i="17"/>
  <c r="G58" i="17"/>
  <c r="AI54" i="17"/>
  <c r="N54" i="17"/>
  <c r="AP60" i="17"/>
  <c r="Y60" i="17"/>
  <c r="H60" i="17"/>
  <c r="AO58" i="17"/>
  <c r="W58" i="17"/>
  <c r="F58" i="17"/>
  <c r="AG56" i="17"/>
  <c r="N56" i="17"/>
  <c r="AG55" i="17"/>
  <c r="M55" i="17"/>
  <c r="AH54" i="17"/>
  <c r="M54" i="17"/>
  <c r="AT52" i="17"/>
  <c r="S52" i="17"/>
  <c r="AV63" i="17"/>
  <c r="AF63" i="17"/>
  <c r="P63" i="17"/>
  <c r="AO60" i="17"/>
  <c r="X60" i="17"/>
  <c r="G60" i="17"/>
  <c r="AM58" i="17"/>
  <c r="V58" i="17"/>
  <c r="E58" i="17"/>
  <c r="AF56" i="17"/>
  <c r="M56" i="17"/>
  <c r="AF55" i="17"/>
  <c r="L55" i="17"/>
  <c r="AG54" i="17"/>
  <c r="L54" i="17"/>
  <c r="AS52" i="17"/>
  <c r="Q52" i="17"/>
  <c r="AL58" i="17"/>
  <c r="U58" i="17"/>
  <c r="D58" i="17"/>
  <c r="AE54" i="17"/>
  <c r="K54" i="17"/>
  <c r="AT63" i="17"/>
  <c r="AD63" i="17"/>
  <c r="N63" i="17"/>
  <c r="AJ62" i="17"/>
  <c r="T62" i="17"/>
  <c r="D62" i="17"/>
  <c r="AM60" i="17"/>
  <c r="V60" i="17"/>
  <c r="E60" i="17"/>
  <c r="AK58" i="17"/>
  <c r="T58" i="17"/>
  <c r="AW56" i="17"/>
  <c r="AD56" i="17"/>
  <c r="J56" i="17"/>
  <c r="AW55" i="17"/>
  <c r="AC55" i="17"/>
  <c r="I55" i="17"/>
  <c r="AX54" i="17"/>
  <c r="AD54" i="17"/>
  <c r="J54" i="17"/>
  <c r="AS63" i="17"/>
  <c r="AC63" i="17"/>
  <c r="AI62" i="17"/>
  <c r="AL60" i="17"/>
  <c r="U60" i="17"/>
  <c r="D60" i="17"/>
  <c r="AJ58" i="17"/>
  <c r="N57" i="17"/>
  <c r="AD57" i="17"/>
  <c r="AT57" i="17"/>
  <c r="AV56" i="17"/>
  <c r="AC56" i="17"/>
  <c r="I56" i="17"/>
  <c r="AV55" i="17"/>
  <c r="AB55" i="17"/>
  <c r="H55" i="17"/>
  <c r="AW54" i="17"/>
  <c r="AC54" i="17"/>
  <c r="I54" i="17"/>
  <c r="D53" i="17"/>
  <c r="T53" i="17"/>
  <c r="AJ53" i="17"/>
  <c r="F53" i="17"/>
  <c r="V53" i="17"/>
  <c r="AL53" i="17"/>
  <c r="I53" i="17"/>
  <c r="Y53" i="17"/>
  <c r="AO53" i="17"/>
  <c r="J53" i="17"/>
  <c r="Z53" i="17"/>
  <c r="AP53" i="17"/>
  <c r="L53" i="17"/>
  <c r="AB53" i="17"/>
  <c r="AR53" i="17"/>
  <c r="N53" i="17"/>
  <c r="AD53" i="17"/>
  <c r="AT53" i="17"/>
  <c r="AM52" i="17"/>
  <c r="K52" i="17"/>
  <c r="H58" i="17"/>
  <c r="X58" i="17"/>
  <c r="AN58" i="17"/>
  <c r="AU54" i="17"/>
  <c r="AB54" i="17"/>
  <c r="G54" i="17"/>
  <c r="AJ60" i="17"/>
  <c r="S60" i="17"/>
  <c r="R59" i="17"/>
  <c r="AH59" i="17"/>
  <c r="AX59" i="17"/>
  <c r="AH58" i="17"/>
  <c r="Q58" i="17"/>
  <c r="AT56" i="17"/>
  <c r="Z56" i="17"/>
  <c r="F56" i="17"/>
  <c r="AS55" i="17"/>
  <c r="Y55" i="17"/>
  <c r="F55" i="17"/>
  <c r="AT54" i="17"/>
  <c r="AA54" i="17"/>
  <c r="E54" i="17"/>
  <c r="AK52" i="17"/>
  <c r="G52" i="17"/>
  <c r="AO49" i="17"/>
  <c r="U49" i="17"/>
  <c r="AM51" i="17"/>
  <c r="AU50" i="17"/>
  <c r="AC50" i="17"/>
  <c r="K50" i="17"/>
  <c r="AM49" i="17"/>
  <c r="R47" i="17"/>
  <c r="AH47" i="17"/>
  <c r="AX47" i="17"/>
  <c r="D47" i="17"/>
  <c r="T47" i="17"/>
  <c r="AJ47" i="17"/>
  <c r="F49" i="17"/>
  <c r="V49" i="17"/>
  <c r="AL49" i="17"/>
  <c r="H49" i="17"/>
  <c r="X49" i="17"/>
  <c r="AN49" i="17"/>
  <c r="J51" i="17"/>
  <c r="Z51" i="17"/>
  <c r="AP51" i="17"/>
  <c r="L51" i="17"/>
  <c r="AB51" i="17"/>
  <c r="AR51" i="17"/>
  <c r="AS50" i="17"/>
  <c r="AA50" i="17"/>
  <c r="I50" i="17"/>
  <c r="AJ49" i="17"/>
  <c r="R49" i="17"/>
  <c r="AI49" i="17"/>
  <c r="Q49" i="17"/>
  <c r="AG47" i="17"/>
  <c r="O47" i="17"/>
  <c r="AI51" i="17"/>
  <c r="Q51" i="17"/>
  <c r="AQ50" i="17"/>
  <c r="Y50" i="17"/>
  <c r="G50" i="17"/>
  <c r="AH49" i="17"/>
  <c r="P49" i="17"/>
  <c r="AP48" i="17"/>
  <c r="X48" i="17"/>
  <c r="F48" i="17"/>
  <c r="AF47" i="17"/>
  <c r="N47" i="17"/>
  <c r="AH51" i="17"/>
  <c r="P51" i="17"/>
  <c r="AP50" i="17"/>
  <c r="X50" i="17"/>
  <c r="F50" i="17"/>
  <c r="AG49" i="17"/>
  <c r="O49" i="17"/>
  <c r="AO48" i="17"/>
  <c r="W48" i="17"/>
  <c r="E48" i="17"/>
  <c r="AW47" i="17"/>
  <c r="AE47" i="17"/>
  <c r="M47" i="17"/>
  <c r="AE49" i="17"/>
  <c r="M49" i="17"/>
  <c r="AW51" i="17"/>
  <c r="AE51" i="17"/>
  <c r="M51" i="17"/>
  <c r="AM50" i="17"/>
  <c r="AV49" i="17"/>
  <c r="AD49" i="17"/>
  <c r="L49" i="17"/>
  <c r="AL48" i="17"/>
  <c r="AT47" i="17"/>
  <c r="AB47" i="17"/>
  <c r="J47" i="17"/>
  <c r="K51" i="17"/>
  <c r="AU49" i="17"/>
  <c r="AC49" i="17"/>
  <c r="K49" i="17"/>
  <c r="L48" i="17"/>
  <c r="AB48" i="17"/>
  <c r="AR48" i="17"/>
  <c r="N48" i="17"/>
  <c r="AD48" i="17"/>
  <c r="AT48" i="17"/>
  <c r="AS47" i="17"/>
  <c r="AA47" i="17"/>
  <c r="I47" i="17"/>
  <c r="P50" i="17"/>
  <c r="AF50" i="17"/>
  <c r="AV50" i="17"/>
  <c r="R50" i="17"/>
  <c r="AH50" i="17"/>
  <c r="AX50" i="17"/>
  <c r="AT49" i="17"/>
  <c r="AB49" i="17"/>
  <c r="J49" i="17"/>
  <c r="AT51" i="17"/>
  <c r="AA51" i="17"/>
  <c r="H51" i="17"/>
  <c r="AJ50" i="17"/>
  <c r="Q50" i="17"/>
  <c r="AS49" i="17"/>
  <c r="AA49" i="17"/>
  <c r="I49" i="17"/>
  <c r="AI48" i="17"/>
  <c r="Q48" i="17"/>
  <c r="AQ47" i="17"/>
  <c r="Y47" i="17"/>
  <c r="G47" i="17"/>
  <c r="BJ198" i="6"/>
  <c r="D198" i="22" s="1"/>
  <c r="BJ182" i="6"/>
  <c r="D182" i="22" s="1"/>
  <c r="BJ184" i="6"/>
  <c r="D184" i="22" s="1"/>
  <c r="BJ185" i="6"/>
  <c r="D185" i="22" s="1"/>
  <c r="BJ186" i="6"/>
  <c r="D186" i="22" s="1"/>
  <c r="BJ187" i="6"/>
  <c r="D187" i="22" s="1"/>
  <c r="BJ188" i="6"/>
  <c r="D188" i="22" s="1"/>
  <c r="BJ172" i="6"/>
  <c r="D172" i="22" s="1"/>
  <c r="BJ189" i="6"/>
  <c r="D189" i="22" s="1"/>
  <c r="BJ173" i="6"/>
  <c r="D173" i="22" s="1"/>
  <c r="BJ190" i="6"/>
  <c r="D190" i="22" s="1"/>
  <c r="BJ174" i="6"/>
  <c r="D174" i="22" s="1"/>
  <c r="BJ191" i="6"/>
  <c r="D191" i="22" s="1"/>
  <c r="BJ175" i="6"/>
  <c r="D175" i="22" s="1"/>
  <c r="BJ192" i="6"/>
  <c r="D192" i="22" s="1"/>
  <c r="BJ176" i="6"/>
  <c r="D176" i="22" s="1"/>
  <c r="BJ193" i="6"/>
  <c r="D193" i="22" s="1"/>
  <c r="BJ177" i="6"/>
  <c r="D177" i="22" s="1"/>
  <c r="BJ194" i="6"/>
  <c r="D194" i="22" s="1"/>
  <c r="BJ178" i="6"/>
  <c r="D178" i="22" s="1"/>
  <c r="BJ195" i="6"/>
  <c r="D195" i="22" s="1"/>
  <c r="BJ179" i="6"/>
  <c r="D179" i="22" s="1"/>
  <c r="BJ196" i="6"/>
  <c r="D196" i="22" s="1"/>
  <c r="BJ180" i="6"/>
  <c r="D180" i="22" s="1"/>
  <c r="BJ197" i="6"/>
  <c r="D197" i="22" s="1"/>
  <c r="BJ181" i="6"/>
  <c r="D181" i="22" s="1"/>
  <c r="BJ167" i="6"/>
  <c r="D167" i="22" s="1"/>
  <c r="BJ151" i="6"/>
  <c r="D151" i="22" s="1"/>
  <c r="BJ135" i="6"/>
  <c r="D135" i="22" s="1"/>
  <c r="BJ119" i="6"/>
  <c r="D119" i="22" s="1"/>
  <c r="BJ103" i="6"/>
  <c r="D103" i="22" s="1"/>
  <c r="BJ153" i="6"/>
  <c r="D153" i="22" s="1"/>
  <c r="BJ137" i="6"/>
  <c r="D137" i="22" s="1"/>
  <c r="BJ121" i="6"/>
  <c r="D121" i="22" s="1"/>
  <c r="BJ105" i="6"/>
  <c r="D105" i="22" s="1"/>
  <c r="BJ154" i="6"/>
  <c r="D154" i="22" s="1"/>
  <c r="BJ138" i="6"/>
  <c r="D138" i="22" s="1"/>
  <c r="BJ122" i="6"/>
  <c r="D122" i="22" s="1"/>
  <c r="BJ106" i="6"/>
  <c r="D106" i="22" s="1"/>
  <c r="BJ155" i="6"/>
  <c r="D155" i="22" s="1"/>
  <c r="BJ139" i="6"/>
  <c r="D139" i="22" s="1"/>
  <c r="BJ123" i="6"/>
  <c r="D123" i="22" s="1"/>
  <c r="BJ107" i="6"/>
  <c r="D107" i="22" s="1"/>
  <c r="BJ156" i="6"/>
  <c r="D156" i="22" s="1"/>
  <c r="BJ140" i="6"/>
  <c r="D140" i="22" s="1"/>
  <c r="BJ124" i="6"/>
  <c r="D124" i="22" s="1"/>
  <c r="BJ108" i="6"/>
  <c r="D108" i="22" s="1"/>
  <c r="BJ93" i="6"/>
  <c r="D93" i="22" s="1"/>
  <c r="BJ158" i="6"/>
  <c r="D158" i="22" s="1"/>
  <c r="BJ142" i="6"/>
  <c r="D142" i="22" s="1"/>
  <c r="BJ126" i="6"/>
  <c r="D126" i="22" s="1"/>
  <c r="BJ110" i="6"/>
  <c r="D110" i="22" s="1"/>
  <c r="BJ94" i="6"/>
  <c r="D94" i="22" s="1"/>
  <c r="BJ159" i="6"/>
  <c r="D159" i="22" s="1"/>
  <c r="BJ143" i="6"/>
  <c r="D143" i="22" s="1"/>
  <c r="BJ127" i="6"/>
  <c r="D127" i="22" s="1"/>
  <c r="BJ111" i="6"/>
  <c r="D111" i="22" s="1"/>
  <c r="BJ95" i="6"/>
  <c r="D95" i="22" s="1"/>
  <c r="BJ160" i="6"/>
  <c r="D160" i="22" s="1"/>
  <c r="BJ144" i="6"/>
  <c r="D144" i="22" s="1"/>
  <c r="BJ128" i="6"/>
  <c r="D128" i="22" s="1"/>
  <c r="BJ112" i="6"/>
  <c r="D112" i="22" s="1"/>
  <c r="BJ96" i="6"/>
  <c r="D96" i="22" s="1"/>
  <c r="BN33" i="6"/>
  <c r="BO33" i="6"/>
  <c r="BP33" i="6"/>
  <c r="BQ33" i="6"/>
  <c r="BR33" i="6"/>
  <c r="BS33" i="6"/>
  <c r="BT33" i="6"/>
  <c r="BJ161" i="6"/>
  <c r="D161" i="22" s="1"/>
  <c r="BJ145" i="6"/>
  <c r="D145" i="22" s="1"/>
  <c r="BJ129" i="6"/>
  <c r="D129" i="22" s="1"/>
  <c r="BJ113" i="6"/>
  <c r="D113" i="22" s="1"/>
  <c r="BJ97" i="6"/>
  <c r="D97" i="22" s="1"/>
  <c r="BJ162" i="6"/>
  <c r="D162" i="22" s="1"/>
  <c r="BJ146" i="6"/>
  <c r="D146" i="22" s="1"/>
  <c r="BJ130" i="6"/>
  <c r="D130" i="22" s="1"/>
  <c r="BJ114" i="6"/>
  <c r="D114" i="22" s="1"/>
  <c r="BJ98" i="6"/>
  <c r="D98" i="22" s="1"/>
  <c r="BN17" i="6"/>
  <c r="BO17" i="6"/>
  <c r="BP17" i="6"/>
  <c r="BQ17" i="6"/>
  <c r="BR17" i="6"/>
  <c r="BS17" i="6"/>
  <c r="BT17" i="6"/>
  <c r="D17" i="22"/>
  <c r="BJ163" i="6"/>
  <c r="D163" i="22" s="1"/>
  <c r="BJ147" i="6"/>
  <c r="D147" i="22" s="1"/>
  <c r="BJ131" i="6"/>
  <c r="D131" i="22" s="1"/>
  <c r="BJ115" i="6"/>
  <c r="D115" i="22" s="1"/>
  <c r="BJ99" i="6"/>
  <c r="D99" i="22" s="1"/>
  <c r="BJ164" i="6"/>
  <c r="D164" i="22" s="1"/>
  <c r="BJ148" i="6"/>
  <c r="D148" i="22" s="1"/>
  <c r="BJ132" i="6"/>
  <c r="D132" i="22" s="1"/>
  <c r="BJ116" i="6"/>
  <c r="D116" i="22" s="1"/>
  <c r="BJ100" i="6"/>
  <c r="D100" i="22" s="1"/>
  <c r="BJ165" i="6"/>
  <c r="D165" i="22" s="1"/>
  <c r="BJ149" i="6"/>
  <c r="D149" i="22" s="1"/>
  <c r="BJ133" i="6"/>
  <c r="D133" i="22" s="1"/>
  <c r="BJ117" i="6"/>
  <c r="D117" i="22" s="1"/>
  <c r="BJ101" i="6"/>
  <c r="D101" i="22" s="1"/>
  <c r="BJ102" i="6"/>
  <c r="D102" i="22" s="1"/>
  <c r="BJ76" i="6"/>
  <c r="D76" i="22" s="1"/>
  <c r="BJ60" i="6"/>
  <c r="D60" i="22" s="1"/>
  <c r="BN42" i="6"/>
  <c r="BO42" i="6"/>
  <c r="BP42" i="6"/>
  <c r="BQ42" i="6"/>
  <c r="BR42" i="6"/>
  <c r="BS42" i="6"/>
  <c r="BP26" i="6"/>
  <c r="BQ26" i="6"/>
  <c r="BR26" i="6"/>
  <c r="BS26" i="6"/>
  <c r="BR10" i="6"/>
  <c r="BS10" i="6"/>
  <c r="BJ78" i="6"/>
  <c r="D78" i="22" s="1"/>
  <c r="BJ62" i="6"/>
  <c r="D62" i="22" s="1"/>
  <c r="BJ40" i="6"/>
  <c r="BJ24" i="6"/>
  <c r="BN8" i="6"/>
  <c r="BO8" i="6"/>
  <c r="BP8" i="6"/>
  <c r="BQ8" i="6"/>
  <c r="BR8" i="6"/>
  <c r="BS8" i="6"/>
  <c r="BJ79" i="6"/>
  <c r="D79" i="22" s="1"/>
  <c r="BJ63" i="6"/>
  <c r="D63" i="22" s="1"/>
  <c r="BJ47" i="6"/>
  <c r="D47" i="22" s="1"/>
  <c r="BJ31" i="6"/>
  <c r="BJ15" i="6"/>
  <c r="BJ80" i="6"/>
  <c r="D80" i="22" s="1"/>
  <c r="BJ64" i="6"/>
  <c r="D64" i="22" s="1"/>
  <c r="BJ48" i="6"/>
  <c r="D48" i="22" s="1"/>
  <c r="BJ38" i="6"/>
  <c r="BJ22" i="6"/>
  <c r="BP6" i="6"/>
  <c r="BQ6" i="6"/>
  <c r="BR6" i="6"/>
  <c r="BS6" i="6"/>
  <c r="BJ81" i="6"/>
  <c r="D81" i="22" s="1"/>
  <c r="BJ65" i="6"/>
  <c r="D65" i="22" s="1"/>
  <c r="BJ49" i="6"/>
  <c r="D49" i="22" s="1"/>
  <c r="BJ45" i="6"/>
  <c r="BJ29" i="6"/>
  <c r="BJ13" i="6"/>
  <c r="BJ82" i="6"/>
  <c r="D82" i="22" s="1"/>
  <c r="BJ66" i="6"/>
  <c r="D66" i="22" s="1"/>
  <c r="BJ50" i="6"/>
  <c r="D50" i="22" s="1"/>
  <c r="BJ36" i="6"/>
  <c r="BJ20" i="6"/>
  <c r="BO4" i="6"/>
  <c r="BP4" i="6"/>
  <c r="BQ4" i="6"/>
  <c r="BR4" i="6"/>
  <c r="BJ83" i="6"/>
  <c r="D83" i="22" s="1"/>
  <c r="BJ67" i="6"/>
  <c r="D67" i="22" s="1"/>
  <c r="BJ51" i="6"/>
  <c r="D51" i="22" s="1"/>
  <c r="BN43" i="6"/>
  <c r="BO43" i="6"/>
  <c r="BP43" i="6"/>
  <c r="BQ43" i="6"/>
  <c r="BR43" i="6"/>
  <c r="BS43" i="6"/>
  <c r="BN27" i="6"/>
  <c r="BO27" i="6"/>
  <c r="BP27" i="6"/>
  <c r="BQ27" i="6"/>
  <c r="BR27" i="6"/>
  <c r="BS27" i="6"/>
  <c r="BN11" i="6"/>
  <c r="BO11" i="6"/>
  <c r="BP11" i="6"/>
  <c r="BQ11" i="6"/>
  <c r="BR11" i="6"/>
  <c r="BS11" i="6"/>
  <c r="BJ84" i="6"/>
  <c r="D84" i="22" s="1"/>
  <c r="BJ68" i="6"/>
  <c r="D68" i="22" s="1"/>
  <c r="BJ52" i="6"/>
  <c r="D52" i="22" s="1"/>
  <c r="BT42" i="6"/>
  <c r="BJ34" i="6"/>
  <c r="BJ18" i="6"/>
  <c r="BT10" i="6"/>
  <c r="BJ85" i="6"/>
  <c r="D85" i="22" s="1"/>
  <c r="BJ69" i="6"/>
  <c r="D69" i="22" s="1"/>
  <c r="BJ53" i="6"/>
  <c r="D53" i="22" s="1"/>
  <c r="BJ41" i="6"/>
  <c r="BJ25" i="6"/>
  <c r="BN9" i="6"/>
  <c r="BO9" i="6"/>
  <c r="BP9" i="6"/>
  <c r="BQ9" i="6"/>
  <c r="BR9" i="6"/>
  <c r="BS9" i="6"/>
  <c r="BJ54" i="6"/>
  <c r="D54" i="22" s="1"/>
  <c r="BN32" i="6"/>
  <c r="BO32" i="6"/>
  <c r="BP32" i="6"/>
  <c r="BQ32" i="6"/>
  <c r="BR32" i="6"/>
  <c r="BS32" i="6"/>
  <c r="BN16" i="6"/>
  <c r="BO16" i="6"/>
  <c r="BP16" i="6"/>
  <c r="BQ16" i="6"/>
  <c r="BR16" i="6"/>
  <c r="BS16" i="6"/>
  <c r="BT8" i="6"/>
  <c r="BJ87" i="6"/>
  <c r="D87" i="22" s="1"/>
  <c r="BJ71" i="6"/>
  <c r="D71" i="22" s="1"/>
  <c r="BJ55" i="6"/>
  <c r="D55" i="22" s="1"/>
  <c r="BJ39" i="6"/>
  <c r="BJ23" i="6"/>
  <c r="BN7" i="6"/>
  <c r="BO7" i="6"/>
  <c r="BP7" i="6"/>
  <c r="BQ7" i="6"/>
  <c r="BR7" i="6"/>
  <c r="BS7" i="6"/>
  <c r="BJ72" i="6"/>
  <c r="D72" i="22" s="1"/>
  <c r="BJ56" i="6"/>
  <c r="D56" i="22" s="1"/>
  <c r="BJ46" i="6"/>
  <c r="BJ30" i="6"/>
  <c r="BJ14" i="6"/>
  <c r="BJ73" i="6"/>
  <c r="D73" i="22" s="1"/>
  <c r="BJ57" i="6"/>
  <c r="D57" i="22" s="1"/>
  <c r="BJ37" i="6"/>
  <c r="BJ21" i="6"/>
  <c r="BJ74" i="6"/>
  <c r="D74" i="22" s="1"/>
  <c r="BJ58" i="6"/>
  <c r="D58" i="22" s="1"/>
  <c r="BJ44" i="6"/>
  <c r="BJ28" i="6"/>
  <c r="BJ12" i="6"/>
  <c r="BT4" i="6"/>
  <c r="BJ75" i="6"/>
  <c r="D75" i="22" s="1"/>
  <c r="BJ59" i="6"/>
  <c r="D59" i="22" s="1"/>
  <c r="BT43" i="6"/>
  <c r="BN35" i="6"/>
  <c r="BO35" i="6"/>
  <c r="BP35" i="6"/>
  <c r="BQ35" i="6"/>
  <c r="BR35" i="6"/>
  <c r="BS35" i="6"/>
  <c r="BT27" i="6"/>
  <c r="BS19" i="6"/>
  <c r="BT11" i="6"/>
  <c r="AQ200" i="22"/>
  <c r="AA200" i="22"/>
  <c r="K200" i="22"/>
  <c r="AY198" i="22"/>
  <c r="AI198" i="22"/>
  <c r="S198" i="22"/>
  <c r="AQ196" i="22"/>
  <c r="AA196" i="22"/>
  <c r="K196" i="22"/>
  <c r="AY194" i="22"/>
  <c r="AI194" i="22"/>
  <c r="S194" i="22"/>
  <c r="AQ192" i="22"/>
  <c r="AA192" i="22"/>
  <c r="K192" i="22"/>
  <c r="AY190" i="22"/>
  <c r="AI190" i="22"/>
  <c r="S190" i="22"/>
  <c r="AQ188" i="22"/>
  <c r="AA188" i="22"/>
  <c r="K188" i="22"/>
  <c r="AY186" i="22"/>
  <c r="AI186" i="22"/>
  <c r="S186" i="22"/>
  <c r="AQ184" i="22"/>
  <c r="AA184" i="22"/>
  <c r="K184" i="22"/>
  <c r="AY182" i="22"/>
  <c r="AI182" i="22"/>
  <c r="S182" i="22"/>
  <c r="AQ180" i="22"/>
  <c r="AA180" i="22"/>
  <c r="K180" i="22"/>
  <c r="AY178" i="22"/>
  <c r="AI178" i="22"/>
  <c r="S178" i="22"/>
  <c r="AQ176" i="22"/>
  <c r="AA176" i="22"/>
  <c r="K176" i="22"/>
  <c r="AY174" i="22"/>
  <c r="AI174" i="22"/>
  <c r="S174" i="22"/>
  <c r="AQ172" i="22"/>
  <c r="AA172" i="22"/>
  <c r="K172" i="22"/>
  <c r="AY170" i="22"/>
  <c r="AI170" i="22"/>
  <c r="S170" i="22"/>
  <c r="AQ168" i="22"/>
  <c r="AA168" i="22"/>
  <c r="K168" i="22"/>
  <c r="AY166" i="22"/>
  <c r="AI166" i="22"/>
  <c r="S166" i="22"/>
  <c r="AM165" i="22"/>
  <c r="W165" i="22"/>
  <c r="AY163" i="22"/>
  <c r="AF163" i="22"/>
  <c r="M163" i="22"/>
  <c r="AS162" i="22"/>
  <c r="X162" i="22"/>
  <c r="F162" i="22" a="1"/>
  <c r="F162" i="22" s="1"/>
  <c r="AS159" i="22"/>
  <c r="Y159" i="22"/>
  <c r="AW157" i="22"/>
  <c r="AA157" i="22"/>
  <c r="AK156" i="22"/>
  <c r="M156" i="22"/>
  <c r="I154" i="22"/>
  <c r="Y154" i="22"/>
  <c r="AO154" i="22"/>
  <c r="J154" i="22"/>
  <c r="Z154" i="22"/>
  <c r="AP154" i="22"/>
  <c r="K154" i="22"/>
  <c r="AA154" i="22"/>
  <c r="AQ154" i="22"/>
  <c r="M154" i="22"/>
  <c r="AC154" i="22"/>
  <c r="AS154" i="22"/>
  <c r="N154" i="22"/>
  <c r="AD154" i="22"/>
  <c r="AT154" i="22"/>
  <c r="O154" i="22"/>
  <c r="AE154" i="22"/>
  <c r="AU154" i="22"/>
  <c r="X153" i="22"/>
  <c r="AF151" i="22"/>
  <c r="Q145" i="22"/>
  <c r="AR153" i="22"/>
  <c r="Q152" i="22"/>
  <c r="AG152" i="22"/>
  <c r="AW152" i="22"/>
  <c r="C152" i="22"/>
  <c r="R152" i="22"/>
  <c r="AH152" i="22"/>
  <c r="AX152" i="22"/>
  <c r="S152" i="22"/>
  <c r="AI152" i="22"/>
  <c r="AY152" i="22"/>
  <c r="F152" i="22" a="1"/>
  <c r="F152" i="22" s="1"/>
  <c r="U152" i="22"/>
  <c r="AK152" i="22"/>
  <c r="V152" i="22"/>
  <c r="AL152" i="22"/>
  <c r="G152" i="22"/>
  <c r="W152" i="22"/>
  <c r="AM152" i="22"/>
  <c r="G119" i="22"/>
  <c r="W119" i="22"/>
  <c r="AM119" i="22"/>
  <c r="T119" i="22"/>
  <c r="AK119" i="22"/>
  <c r="E119" i="22"/>
  <c r="U119" i="22"/>
  <c r="AL119" i="22"/>
  <c r="F119" i="22" a="1"/>
  <c r="F119" i="22" s="1"/>
  <c r="V119" i="22"/>
  <c r="AN119" i="22"/>
  <c r="J119" i="22"/>
  <c r="AA119" i="22"/>
  <c r="AR119" i="22"/>
  <c r="L119" i="22"/>
  <c r="M119" i="22"/>
  <c r="AD119" i="22"/>
  <c r="AU119" i="22"/>
  <c r="C119" i="22"/>
  <c r="AC119" i="22"/>
  <c r="AE119" i="22"/>
  <c r="H119" i="22"/>
  <c r="I119" i="22"/>
  <c r="AH119" i="22"/>
  <c r="K119" i="22"/>
  <c r="AI119" i="22"/>
  <c r="N119" i="22"/>
  <c r="AJ119" i="22"/>
  <c r="P119" i="22"/>
  <c r="AP119" i="22"/>
  <c r="R119" i="22"/>
  <c r="Y119" i="22"/>
  <c r="AW119" i="22"/>
  <c r="AY119" i="22"/>
  <c r="O119" i="22"/>
  <c r="Q119" i="22"/>
  <c r="S119" i="22"/>
  <c r="X119" i="22"/>
  <c r="Z119" i="22"/>
  <c r="AB119" i="22"/>
  <c r="AF119" i="22"/>
  <c r="AG119" i="22"/>
  <c r="AO119" i="22"/>
  <c r="AQ119" i="22"/>
  <c r="AS119" i="22"/>
  <c r="AT119" i="22"/>
  <c r="AX119" i="22"/>
  <c r="M153" i="22"/>
  <c r="AC153" i="22"/>
  <c r="AS153" i="22"/>
  <c r="N153" i="22"/>
  <c r="AD153" i="22"/>
  <c r="AT153" i="22"/>
  <c r="O153" i="22"/>
  <c r="AE153" i="22"/>
  <c r="AU153" i="22"/>
  <c r="Q153" i="22"/>
  <c r="AG153" i="22"/>
  <c r="AW153" i="22"/>
  <c r="C153" i="22"/>
  <c r="R153" i="22"/>
  <c r="AH153" i="22"/>
  <c r="AX153" i="22"/>
  <c r="S153" i="22"/>
  <c r="AI153" i="22"/>
  <c r="AY153" i="22"/>
  <c r="AJ165" i="22"/>
  <c r="T165" i="22"/>
  <c r="AN162" i="22"/>
  <c r="U162" i="22"/>
  <c r="C162" i="22"/>
  <c r="AQ153" i="22"/>
  <c r="U153" i="22"/>
  <c r="AU152" i="22"/>
  <c r="Y152" i="22"/>
  <c r="O146" i="22"/>
  <c r="AE146" i="22"/>
  <c r="AU146" i="22"/>
  <c r="G146" i="22"/>
  <c r="W146" i="22"/>
  <c r="AM146" i="22"/>
  <c r="I146" i="22"/>
  <c r="AA146" i="22"/>
  <c r="AS146" i="22"/>
  <c r="J146" i="22"/>
  <c r="AB146" i="22"/>
  <c r="AT146" i="22"/>
  <c r="K146" i="22"/>
  <c r="AC146" i="22"/>
  <c r="AV146" i="22"/>
  <c r="L146" i="22"/>
  <c r="AD146" i="22"/>
  <c r="AW146" i="22"/>
  <c r="M146" i="22"/>
  <c r="AF146" i="22"/>
  <c r="AX146" i="22"/>
  <c r="N146" i="22"/>
  <c r="AG146" i="22"/>
  <c r="AY146" i="22"/>
  <c r="P146" i="22"/>
  <c r="AH146" i="22"/>
  <c r="E146" i="22"/>
  <c r="V146" i="22"/>
  <c r="AO146" i="22"/>
  <c r="W153" i="22"/>
  <c r="AM200" i="22"/>
  <c r="W200" i="22"/>
  <c r="G200" i="22"/>
  <c r="AU198" i="22"/>
  <c r="AE198" i="22"/>
  <c r="O198" i="22"/>
  <c r="AM196" i="22"/>
  <c r="W196" i="22"/>
  <c r="G196" i="22"/>
  <c r="AU194" i="22"/>
  <c r="AE194" i="22"/>
  <c r="O194" i="22"/>
  <c r="AM192" i="22"/>
  <c r="W192" i="22"/>
  <c r="G192" i="22"/>
  <c r="AU190" i="22"/>
  <c r="AE190" i="22"/>
  <c r="O190" i="22"/>
  <c r="AM188" i="22"/>
  <c r="W188" i="22"/>
  <c r="G188" i="22"/>
  <c r="AU186" i="22"/>
  <c r="AE186" i="22"/>
  <c r="O186" i="22"/>
  <c r="AM184" i="22"/>
  <c r="W184" i="22"/>
  <c r="G184" i="22"/>
  <c r="AU182" i="22"/>
  <c r="AE182" i="22"/>
  <c r="O182" i="22"/>
  <c r="AM180" i="22"/>
  <c r="W180" i="22"/>
  <c r="G180" i="22"/>
  <c r="AU178" i="22"/>
  <c r="AE178" i="22"/>
  <c r="O178" i="22"/>
  <c r="AM176" i="22"/>
  <c r="W176" i="22"/>
  <c r="G176" i="22"/>
  <c r="AU174" i="22"/>
  <c r="AE174" i="22"/>
  <c r="O174" i="22"/>
  <c r="AM172" i="22"/>
  <c r="W172" i="22"/>
  <c r="G172" i="22"/>
  <c r="AU170" i="22"/>
  <c r="AE170" i="22"/>
  <c r="O170" i="22"/>
  <c r="AM168" i="22"/>
  <c r="W168" i="22"/>
  <c r="G168" i="22"/>
  <c r="AU166" i="22"/>
  <c r="AE166" i="22"/>
  <c r="O166" i="22"/>
  <c r="AY165" i="22"/>
  <c r="AI165" i="22"/>
  <c r="AU163" i="22"/>
  <c r="AB163" i="22"/>
  <c r="H163" i="22"/>
  <c r="AM162" i="22"/>
  <c r="F159" i="22" a="1"/>
  <c r="F159" i="22" s="1"/>
  <c r="U159" i="22"/>
  <c r="AK159" i="22"/>
  <c r="V159" i="22"/>
  <c r="AL159" i="22"/>
  <c r="J159" i="22"/>
  <c r="Z159" i="22"/>
  <c r="AP159" i="22"/>
  <c r="AP153" i="22"/>
  <c r="T153" i="22"/>
  <c r="AT152" i="22"/>
  <c r="X152" i="22"/>
  <c r="F151" i="22" a="1"/>
  <c r="F151" i="22" s="1"/>
  <c r="U151" i="22"/>
  <c r="AK151" i="22"/>
  <c r="V151" i="22"/>
  <c r="AL151" i="22"/>
  <c r="G151" i="22"/>
  <c r="W151" i="22"/>
  <c r="AM151" i="22"/>
  <c r="I151" i="22"/>
  <c r="Y151" i="22"/>
  <c r="AO151" i="22"/>
  <c r="J151" i="22"/>
  <c r="Z151" i="22"/>
  <c r="AP151" i="22"/>
  <c r="K151" i="22"/>
  <c r="AA151" i="22"/>
  <c r="AQ151" i="22"/>
  <c r="AI146" i="22"/>
  <c r="AT198" i="22"/>
  <c r="AD198" i="22"/>
  <c r="N198" i="22"/>
  <c r="AT194" i="22"/>
  <c r="AD194" i="22"/>
  <c r="N194" i="22"/>
  <c r="AT190" i="22"/>
  <c r="AD190" i="22"/>
  <c r="N190" i="22"/>
  <c r="AT186" i="22"/>
  <c r="AD186" i="22"/>
  <c r="N186" i="22"/>
  <c r="AT182" i="22"/>
  <c r="AD182" i="22"/>
  <c r="N182" i="22"/>
  <c r="N178" i="22"/>
  <c r="N165" i="22"/>
  <c r="C165" i="22"/>
  <c r="I162" i="22"/>
  <c r="Y162" i="22"/>
  <c r="AO162" i="22"/>
  <c r="J162" i="22"/>
  <c r="Z162" i="22"/>
  <c r="AP162" i="22"/>
  <c r="N162" i="22"/>
  <c r="AD162" i="22"/>
  <c r="AT162" i="22"/>
  <c r="AO153" i="22"/>
  <c r="P153" i="22"/>
  <c r="AS152" i="22"/>
  <c r="T152" i="22"/>
  <c r="X151" i="22"/>
  <c r="Z146" i="22"/>
  <c r="E145" i="22"/>
  <c r="AK200" i="22"/>
  <c r="U200" i="22"/>
  <c r="F200" i="22" a="1"/>
  <c r="F200" i="22" s="1"/>
  <c r="AS198" i="22"/>
  <c r="AC198" i="22"/>
  <c r="M198" i="22"/>
  <c r="AK196" i="22"/>
  <c r="U196" i="22"/>
  <c r="F196" i="22" a="1"/>
  <c r="F196" i="22" s="1"/>
  <c r="AS194" i="22"/>
  <c r="AC194" i="22"/>
  <c r="M194" i="22"/>
  <c r="AK192" i="22"/>
  <c r="U192" i="22"/>
  <c r="F192" i="22" a="1"/>
  <c r="F192" i="22" s="1"/>
  <c r="AS190" i="22"/>
  <c r="AC190" i="22"/>
  <c r="M190" i="22"/>
  <c r="AK188" i="22"/>
  <c r="U188" i="22"/>
  <c r="F188" i="22" a="1"/>
  <c r="F188" i="22" s="1"/>
  <c r="AS186" i="22"/>
  <c r="AC186" i="22"/>
  <c r="M186" i="22"/>
  <c r="AK184" i="22"/>
  <c r="U184" i="22"/>
  <c r="F184" i="22" a="1"/>
  <c r="F184" i="22" s="1"/>
  <c r="AS182" i="22"/>
  <c r="AC182" i="22"/>
  <c r="M182" i="22"/>
  <c r="AK180" i="22"/>
  <c r="U180" i="22"/>
  <c r="F180" i="22" a="1"/>
  <c r="F180" i="22" s="1"/>
  <c r="AS178" i="22"/>
  <c r="AC178" i="22"/>
  <c r="M178" i="22"/>
  <c r="AK176" i="22"/>
  <c r="U176" i="22"/>
  <c r="F176" i="22" a="1"/>
  <c r="F176" i="22" s="1"/>
  <c r="AS174" i="22"/>
  <c r="AC174" i="22"/>
  <c r="M174" i="22"/>
  <c r="AK172" i="22"/>
  <c r="U172" i="22"/>
  <c r="F172" i="22" a="1"/>
  <c r="F172" i="22" s="1"/>
  <c r="AS170" i="22"/>
  <c r="AC170" i="22"/>
  <c r="M170" i="22"/>
  <c r="AK168" i="22"/>
  <c r="U168" i="22"/>
  <c r="F168" i="22" a="1"/>
  <c r="F168" i="22" s="1"/>
  <c r="AS166" i="22"/>
  <c r="AC166" i="22"/>
  <c r="M166" i="22"/>
  <c r="AW165" i="22"/>
  <c r="AG165" i="22"/>
  <c r="Q165" i="22"/>
  <c r="AS163" i="22"/>
  <c r="Y163" i="22"/>
  <c r="E163" i="22"/>
  <c r="AK162" i="22"/>
  <c r="R162" i="22"/>
  <c r="AJ159" i="22"/>
  <c r="Q159" i="22"/>
  <c r="M157" i="22"/>
  <c r="AC157" i="22"/>
  <c r="AS157" i="22"/>
  <c r="N157" i="22"/>
  <c r="AD157" i="22"/>
  <c r="AT157" i="22"/>
  <c r="C157" i="22"/>
  <c r="R157" i="22"/>
  <c r="AH157" i="22"/>
  <c r="AX157" i="22"/>
  <c r="S157" i="22"/>
  <c r="AI157" i="22"/>
  <c r="AY157" i="22"/>
  <c r="F156" i="22" a="1"/>
  <c r="F156" i="22" s="1"/>
  <c r="AN153" i="22"/>
  <c r="L153" i="22"/>
  <c r="AR152" i="22"/>
  <c r="P152" i="22"/>
  <c r="AV151" i="22"/>
  <c r="T151" i="22"/>
  <c r="I150" i="22"/>
  <c r="Y150" i="22"/>
  <c r="AO150" i="22"/>
  <c r="J150" i="22"/>
  <c r="Z150" i="22"/>
  <c r="AP150" i="22"/>
  <c r="K150" i="22"/>
  <c r="AA150" i="22"/>
  <c r="AQ150" i="22"/>
  <c r="M150" i="22"/>
  <c r="AC150" i="22"/>
  <c r="AS150" i="22"/>
  <c r="N150" i="22"/>
  <c r="AD150" i="22"/>
  <c r="AT150" i="22"/>
  <c r="O150" i="22"/>
  <c r="AE150" i="22"/>
  <c r="AU150" i="22"/>
  <c r="Y146" i="22"/>
  <c r="AN145" i="22"/>
  <c r="AJ200" i="22"/>
  <c r="T200" i="22"/>
  <c r="E200" i="22"/>
  <c r="AR198" i="22"/>
  <c r="AB198" i="22"/>
  <c r="L198" i="22"/>
  <c r="AJ196" i="22"/>
  <c r="T196" i="22"/>
  <c r="E196" i="22"/>
  <c r="AR194" i="22"/>
  <c r="AB194" i="22"/>
  <c r="L194" i="22"/>
  <c r="AJ192" i="22"/>
  <c r="T192" i="22"/>
  <c r="E192" i="22"/>
  <c r="AR190" i="22"/>
  <c r="AB190" i="22"/>
  <c r="L190" i="22"/>
  <c r="AJ188" i="22"/>
  <c r="T188" i="22"/>
  <c r="E188" i="22"/>
  <c r="AR186" i="22"/>
  <c r="AB186" i="22"/>
  <c r="L186" i="22"/>
  <c r="AJ184" i="22"/>
  <c r="T184" i="22"/>
  <c r="E184" i="22"/>
  <c r="AR182" i="22"/>
  <c r="AB182" i="22"/>
  <c r="L182" i="22"/>
  <c r="AJ180" i="22"/>
  <c r="T180" i="22"/>
  <c r="E180" i="22"/>
  <c r="AR178" i="22"/>
  <c r="AB178" i="22"/>
  <c r="L178" i="22"/>
  <c r="AJ176" i="22"/>
  <c r="T176" i="22"/>
  <c r="E176" i="22"/>
  <c r="AR174" i="22"/>
  <c r="AB174" i="22"/>
  <c r="L174" i="22"/>
  <c r="AJ172" i="22"/>
  <c r="T172" i="22"/>
  <c r="E172" i="22"/>
  <c r="AR170" i="22"/>
  <c r="AB170" i="22"/>
  <c r="L170" i="22"/>
  <c r="AJ168" i="22"/>
  <c r="T168" i="22"/>
  <c r="E168" i="22"/>
  <c r="AR166" i="22"/>
  <c r="AB166" i="22"/>
  <c r="L166" i="22"/>
  <c r="AV165" i="22"/>
  <c r="AF165" i="22"/>
  <c r="P165" i="22"/>
  <c r="AR163" i="22"/>
  <c r="X163" i="22"/>
  <c r="AJ162" i="22"/>
  <c r="Q162" i="22"/>
  <c r="AP160" i="22"/>
  <c r="AI159" i="22"/>
  <c r="P159" i="22"/>
  <c r="AN157" i="22"/>
  <c r="T157" i="22"/>
  <c r="AV156" i="22"/>
  <c r="AA156" i="22"/>
  <c r="E156" i="22"/>
  <c r="AH155" i="22"/>
  <c r="AK154" i="22"/>
  <c r="L154" i="22"/>
  <c r="AM153" i="22"/>
  <c r="K153" i="22"/>
  <c r="AQ152" i="22"/>
  <c r="O152" i="22"/>
  <c r="AU151" i="22"/>
  <c r="S151" i="22"/>
  <c r="AW150" i="22"/>
  <c r="U150" i="22"/>
  <c r="M149" i="22"/>
  <c r="AC149" i="22"/>
  <c r="AS149" i="22"/>
  <c r="N149" i="22"/>
  <c r="AD149" i="22"/>
  <c r="AT149" i="22"/>
  <c r="O149" i="22"/>
  <c r="AE149" i="22"/>
  <c r="AU149" i="22"/>
  <c r="Q149" i="22"/>
  <c r="AG149" i="22"/>
  <c r="AW149" i="22"/>
  <c r="C149" i="22"/>
  <c r="R149" i="22"/>
  <c r="AH149" i="22"/>
  <c r="AX149" i="22"/>
  <c r="S149" i="22"/>
  <c r="AI149" i="22"/>
  <c r="AY149" i="22"/>
  <c r="X146" i="22"/>
  <c r="AY200" i="22"/>
  <c r="AI200" i="22"/>
  <c r="S200" i="22"/>
  <c r="AQ198" i="22"/>
  <c r="AA198" i="22"/>
  <c r="K198" i="22"/>
  <c r="AY196" i="22"/>
  <c r="AI196" i="22"/>
  <c r="S196" i="22"/>
  <c r="AQ194" i="22"/>
  <c r="AA194" i="22"/>
  <c r="K194" i="22"/>
  <c r="AY192" i="22"/>
  <c r="AI192" i="22"/>
  <c r="S192" i="22"/>
  <c r="AQ190" i="22"/>
  <c r="AA190" i="22"/>
  <c r="K190" i="22"/>
  <c r="AY188" i="22"/>
  <c r="AI188" i="22"/>
  <c r="S188" i="22"/>
  <c r="AQ186" i="22"/>
  <c r="AA186" i="22"/>
  <c r="K186" i="22"/>
  <c r="AY184" i="22"/>
  <c r="AI184" i="22"/>
  <c r="S184" i="22"/>
  <c r="AQ182" i="22"/>
  <c r="AA182" i="22"/>
  <c r="K182" i="22"/>
  <c r="AY180" i="22"/>
  <c r="AI180" i="22"/>
  <c r="S180" i="22"/>
  <c r="AQ178" i="22"/>
  <c r="AA178" i="22"/>
  <c r="K178" i="22"/>
  <c r="AY176" i="22"/>
  <c r="AI176" i="22"/>
  <c r="S176" i="22"/>
  <c r="AQ174" i="22"/>
  <c r="AA174" i="22"/>
  <c r="K174" i="22"/>
  <c r="AY172" i="22"/>
  <c r="AI172" i="22"/>
  <c r="S172" i="22"/>
  <c r="AQ170" i="22"/>
  <c r="AA170" i="22"/>
  <c r="K170" i="22"/>
  <c r="AY168" i="22"/>
  <c r="AI168" i="22"/>
  <c r="S168" i="22"/>
  <c r="AQ166" i="22"/>
  <c r="AA166" i="22"/>
  <c r="K166" i="22"/>
  <c r="AU165" i="22"/>
  <c r="AE165" i="22"/>
  <c r="O165" i="22"/>
  <c r="AQ163" i="22"/>
  <c r="W163" i="22"/>
  <c r="C163" i="22"/>
  <c r="AI162" i="22"/>
  <c r="P162" i="22"/>
  <c r="AL153" i="22"/>
  <c r="J153" i="22"/>
  <c r="AP152" i="22"/>
  <c r="N152" i="22"/>
  <c r="R151" i="22"/>
  <c r="U146" i="22"/>
  <c r="S145" i="22"/>
  <c r="AI145" i="22"/>
  <c r="AY145" i="22"/>
  <c r="K145" i="22"/>
  <c r="AA145" i="22"/>
  <c r="AQ145" i="22"/>
  <c r="X145" i="22"/>
  <c r="AP145" i="22"/>
  <c r="G145" i="22"/>
  <c r="Y145" i="22"/>
  <c r="AR145" i="22"/>
  <c r="H145" i="22"/>
  <c r="Z145" i="22"/>
  <c r="AS145" i="22"/>
  <c r="I145" i="22"/>
  <c r="AB145" i="22"/>
  <c r="AT145" i="22"/>
  <c r="J145" i="22"/>
  <c r="AC145" i="22"/>
  <c r="AU145" i="22"/>
  <c r="L145" i="22"/>
  <c r="AD145" i="22"/>
  <c r="AV145" i="22"/>
  <c r="M145" i="22"/>
  <c r="AE145" i="22"/>
  <c r="AW145" i="22"/>
  <c r="R145" i="22"/>
  <c r="C145" i="22"/>
  <c r="T145" i="22"/>
  <c r="AL145" i="22"/>
  <c r="AX200" i="22"/>
  <c r="AH200" i="22"/>
  <c r="R200" i="22"/>
  <c r="C200" i="22"/>
  <c r="AP198" i="22"/>
  <c r="Z198" i="22"/>
  <c r="J198" i="22"/>
  <c r="AX196" i="22"/>
  <c r="AH196" i="22"/>
  <c r="R196" i="22"/>
  <c r="C196" i="22"/>
  <c r="AP194" i="22"/>
  <c r="Z194" i="22"/>
  <c r="J194" i="22"/>
  <c r="AX192" i="22"/>
  <c r="AH192" i="22"/>
  <c r="R192" i="22"/>
  <c r="C192" i="22"/>
  <c r="AP190" i="22"/>
  <c r="Z190" i="22"/>
  <c r="J190" i="22"/>
  <c r="AX188" i="22"/>
  <c r="AH188" i="22"/>
  <c r="R188" i="22"/>
  <c r="C188" i="22"/>
  <c r="AP186" i="22"/>
  <c r="Z186" i="22"/>
  <c r="J186" i="22"/>
  <c r="AX184" i="22"/>
  <c r="AH184" i="22"/>
  <c r="R184" i="22"/>
  <c r="C184" i="22"/>
  <c r="AP182" i="22"/>
  <c r="Z182" i="22"/>
  <c r="J182" i="22"/>
  <c r="AX180" i="22"/>
  <c r="AH180" i="22"/>
  <c r="R180" i="22"/>
  <c r="C180" i="22"/>
  <c r="AP178" i="22"/>
  <c r="Z178" i="22"/>
  <c r="J178" i="22"/>
  <c r="AX176" i="22"/>
  <c r="AH176" i="22"/>
  <c r="R176" i="22"/>
  <c r="C176" i="22"/>
  <c r="AP174" i="22"/>
  <c r="Z174" i="22"/>
  <c r="J174" i="22"/>
  <c r="AX172" i="22"/>
  <c r="AH172" i="22"/>
  <c r="R172" i="22"/>
  <c r="C172" i="22"/>
  <c r="AP170" i="22"/>
  <c r="Z170" i="22"/>
  <c r="J170" i="22"/>
  <c r="AX168" i="22"/>
  <c r="AH168" i="22"/>
  <c r="R168" i="22"/>
  <c r="C168" i="22"/>
  <c r="AP166" i="22"/>
  <c r="Z166" i="22"/>
  <c r="J166" i="22"/>
  <c r="AT165" i="22"/>
  <c r="AD165" i="22"/>
  <c r="M165" i="22"/>
  <c r="AO163" i="22"/>
  <c r="AH162" i="22"/>
  <c r="O162" i="22"/>
  <c r="Q160" i="22"/>
  <c r="AG160" i="22"/>
  <c r="AW160" i="22"/>
  <c r="C160" i="22"/>
  <c r="R160" i="22"/>
  <c r="AH160" i="22"/>
  <c r="AX160" i="22"/>
  <c r="V160" i="22"/>
  <c r="AL160" i="22"/>
  <c r="AG159" i="22"/>
  <c r="N159" i="22"/>
  <c r="AL157" i="22"/>
  <c r="P157" i="22"/>
  <c r="AT156" i="22"/>
  <c r="G154" i="22"/>
  <c r="AK153" i="22"/>
  <c r="I153" i="22"/>
  <c r="AO152" i="22"/>
  <c r="M152" i="22"/>
  <c r="AS151" i="22"/>
  <c r="Q151" i="22"/>
  <c r="T146" i="22"/>
  <c r="AJ145" i="22"/>
  <c r="AO198" i="22"/>
  <c r="Y198" i="22"/>
  <c r="I198" i="22"/>
  <c r="AO194" i="22"/>
  <c r="Y194" i="22"/>
  <c r="I194" i="22"/>
  <c r="AO190" i="22"/>
  <c r="Y190" i="22"/>
  <c r="I190" i="22"/>
  <c r="AO186" i="22"/>
  <c r="Y186" i="22"/>
  <c r="I186" i="22"/>
  <c r="AO182" i="22"/>
  <c r="Y182" i="22"/>
  <c r="I182" i="22"/>
  <c r="AO178" i="22"/>
  <c r="Y178" i="22"/>
  <c r="I178" i="22"/>
  <c r="Q176" i="22"/>
  <c r="AO174" i="22"/>
  <c r="Y174" i="22"/>
  <c r="I174" i="22"/>
  <c r="AG172" i="22"/>
  <c r="Q172" i="22"/>
  <c r="AO170" i="22"/>
  <c r="Y170" i="22"/>
  <c r="I170" i="22"/>
  <c r="AW168" i="22"/>
  <c r="AG168" i="22"/>
  <c r="Q168" i="22"/>
  <c r="AO166" i="22"/>
  <c r="Y166" i="22"/>
  <c r="I166" i="22"/>
  <c r="AS165" i="22"/>
  <c r="AC165" i="22"/>
  <c r="L165" i="22"/>
  <c r="F163" i="22" a="1"/>
  <c r="F163" i="22" s="1"/>
  <c r="U163" i="22"/>
  <c r="AK163" i="22"/>
  <c r="V163" i="22"/>
  <c r="AL163" i="22"/>
  <c r="J163" i="22"/>
  <c r="Z163" i="22"/>
  <c r="AP163" i="22"/>
  <c r="AG162" i="22"/>
  <c r="M162" i="22"/>
  <c r="Q156" i="22"/>
  <c r="AG156" i="22"/>
  <c r="AW156" i="22"/>
  <c r="C156" i="22"/>
  <c r="R156" i="22"/>
  <c r="AH156" i="22"/>
  <c r="AX156" i="22"/>
  <c r="S156" i="22"/>
  <c r="AI156" i="22"/>
  <c r="AY156" i="22"/>
  <c r="V156" i="22"/>
  <c r="AL156" i="22"/>
  <c r="G156" i="22"/>
  <c r="W156" i="22"/>
  <c r="AM156" i="22"/>
  <c r="AJ153" i="22"/>
  <c r="H153" i="22"/>
  <c r="AN152" i="22"/>
  <c r="L152" i="22"/>
  <c r="AR151" i="22"/>
  <c r="P151" i="22"/>
  <c r="S146" i="22"/>
  <c r="AH145" i="22"/>
  <c r="AN198" i="22"/>
  <c r="X198" i="22"/>
  <c r="H198" i="22"/>
  <c r="AN194" i="22"/>
  <c r="X194" i="22"/>
  <c r="H194" i="22"/>
  <c r="AN190" i="22"/>
  <c r="X190" i="22"/>
  <c r="H190" i="22"/>
  <c r="AN186" i="22"/>
  <c r="X186" i="22"/>
  <c r="H186" i="22"/>
  <c r="AN182" i="22"/>
  <c r="X182" i="22"/>
  <c r="H182" i="22"/>
  <c r="AN178" i="22"/>
  <c r="X178" i="22"/>
  <c r="H178" i="22"/>
  <c r="AN174" i="22"/>
  <c r="X174" i="22"/>
  <c r="H174" i="22"/>
  <c r="AN170" i="22"/>
  <c r="X170" i="22"/>
  <c r="H170" i="22"/>
  <c r="H166" i="22"/>
  <c r="AR165" i="22"/>
  <c r="AB165" i="22"/>
  <c r="K165" i="22"/>
  <c r="AY162" i="22"/>
  <c r="AF162" i="22"/>
  <c r="L162" i="22"/>
  <c r="AF153" i="22"/>
  <c r="G153" i="22"/>
  <c r="AJ152" i="22"/>
  <c r="K152" i="22"/>
  <c r="O151" i="22"/>
  <c r="R146" i="22"/>
  <c r="AG145" i="22"/>
  <c r="H75" i="22"/>
  <c r="X75" i="22"/>
  <c r="AN75" i="22"/>
  <c r="J75" i="22"/>
  <c r="Z75" i="22"/>
  <c r="AP75" i="22"/>
  <c r="I75" i="22"/>
  <c r="AB75" i="22"/>
  <c r="AT75" i="22"/>
  <c r="K75" i="22"/>
  <c r="AC75" i="22"/>
  <c r="AU75" i="22"/>
  <c r="L75" i="22"/>
  <c r="AD75" i="22"/>
  <c r="AV75" i="22"/>
  <c r="M75" i="22"/>
  <c r="AE75" i="22"/>
  <c r="AW75" i="22"/>
  <c r="N75" i="22"/>
  <c r="AF75" i="22"/>
  <c r="AX75" i="22"/>
  <c r="O75" i="22"/>
  <c r="AG75" i="22"/>
  <c r="AY75" i="22"/>
  <c r="P75" i="22"/>
  <c r="AH75" i="22"/>
  <c r="Q75" i="22"/>
  <c r="AI75" i="22"/>
  <c r="S75" i="22"/>
  <c r="AK75" i="22"/>
  <c r="C75" i="22"/>
  <c r="T75" i="22"/>
  <c r="AL75" i="22"/>
  <c r="U75" i="22"/>
  <c r="AM75" i="22"/>
  <c r="F75" i="22" a="1"/>
  <c r="F75" i="22" s="1"/>
  <c r="W75" i="22"/>
  <c r="AQ75" i="22"/>
  <c r="E75" i="22"/>
  <c r="G75" i="22"/>
  <c r="R75" i="22"/>
  <c r="V75" i="22"/>
  <c r="Y75" i="22"/>
  <c r="AA75" i="22"/>
  <c r="AJ75" i="22"/>
  <c r="AO75" i="22"/>
  <c r="AR75" i="22"/>
  <c r="AS75" i="22"/>
  <c r="AU200" i="22"/>
  <c r="AE200" i="22"/>
  <c r="O200" i="22"/>
  <c r="AM198" i="22"/>
  <c r="W198" i="22"/>
  <c r="G198" i="22"/>
  <c r="AU196" i="22"/>
  <c r="AE196" i="22"/>
  <c r="O196" i="22"/>
  <c r="AM194" i="22"/>
  <c r="W194" i="22"/>
  <c r="G194" i="22"/>
  <c r="AU192" i="22"/>
  <c r="AE192" i="22"/>
  <c r="O192" i="22"/>
  <c r="AM190" i="22"/>
  <c r="W190" i="22"/>
  <c r="G190" i="22"/>
  <c r="AU188" i="22"/>
  <c r="AE188" i="22"/>
  <c r="O188" i="22"/>
  <c r="AM186" i="22"/>
  <c r="W186" i="22"/>
  <c r="G186" i="22"/>
  <c r="AU184" i="22"/>
  <c r="AE184" i="22"/>
  <c r="O184" i="22"/>
  <c r="AM182" i="22"/>
  <c r="W182" i="22"/>
  <c r="G182" i="22"/>
  <c r="AU180" i="22"/>
  <c r="AE180" i="22"/>
  <c r="O180" i="22"/>
  <c r="AM178" i="22"/>
  <c r="W178" i="22"/>
  <c r="G178" i="22"/>
  <c r="AU176" i="22"/>
  <c r="AE176" i="22"/>
  <c r="O176" i="22"/>
  <c r="AM174" i="22"/>
  <c r="W174" i="22"/>
  <c r="G174" i="22"/>
  <c r="AU172" i="22"/>
  <c r="AE172" i="22"/>
  <c r="O172" i="22"/>
  <c r="AM170" i="22"/>
  <c r="W170" i="22"/>
  <c r="G170" i="22"/>
  <c r="AU168" i="22"/>
  <c r="AE168" i="22"/>
  <c r="O168" i="22"/>
  <c r="AM166" i="22"/>
  <c r="W166" i="22"/>
  <c r="G166" i="22"/>
  <c r="AQ165" i="22"/>
  <c r="AA165" i="22"/>
  <c r="J165" i="22"/>
  <c r="AJ163" i="22"/>
  <c r="Q163" i="22"/>
  <c r="AX162" i="22"/>
  <c r="AE162" i="22"/>
  <c r="K162" i="22"/>
  <c r="AW159" i="22"/>
  <c r="AD159" i="22"/>
  <c r="K159" i="22"/>
  <c r="AG157" i="22"/>
  <c r="K157" i="22"/>
  <c r="AQ156" i="22"/>
  <c r="T156" i="22"/>
  <c r="E154" i="22"/>
  <c r="AB153" i="22"/>
  <c r="AF152" i="22"/>
  <c r="J152" i="22"/>
  <c r="AJ151" i="22"/>
  <c r="N151" i="22"/>
  <c r="P150" i="22"/>
  <c r="Q146" i="22"/>
  <c r="AF145" i="22"/>
  <c r="AT200" i="22"/>
  <c r="AD200" i="22"/>
  <c r="N200" i="22"/>
  <c r="AL198" i="22"/>
  <c r="V198" i="22"/>
  <c r="AT196" i="22"/>
  <c r="AD196" i="22"/>
  <c r="N196" i="22"/>
  <c r="AL194" i="22"/>
  <c r="V194" i="22"/>
  <c r="AT192" i="22"/>
  <c r="AD192" i="22"/>
  <c r="N192" i="22"/>
  <c r="AL190" i="22"/>
  <c r="V190" i="22"/>
  <c r="AT188" i="22"/>
  <c r="AD188" i="22"/>
  <c r="N188" i="22"/>
  <c r="AL186" i="22"/>
  <c r="V186" i="22"/>
  <c r="AT184" i="22"/>
  <c r="AD184" i="22"/>
  <c r="N184" i="22"/>
  <c r="AL182" i="22"/>
  <c r="V182" i="22"/>
  <c r="AT180" i="22"/>
  <c r="AD180" i="22"/>
  <c r="N180" i="22"/>
  <c r="AL178" i="22"/>
  <c r="V178" i="22"/>
  <c r="AT176" i="22"/>
  <c r="AD176" i="22"/>
  <c r="N176" i="22"/>
  <c r="AL174" i="22"/>
  <c r="V174" i="22"/>
  <c r="AT172" i="22"/>
  <c r="AD172" i="22"/>
  <c r="N172" i="22"/>
  <c r="AL170" i="22"/>
  <c r="V170" i="22"/>
  <c r="AT168" i="22"/>
  <c r="AD168" i="22"/>
  <c r="N168" i="22"/>
  <c r="AL166" i="22"/>
  <c r="V166" i="22"/>
  <c r="AP165" i="22"/>
  <c r="Z165" i="22"/>
  <c r="I165" i="22"/>
  <c r="AI163" i="22"/>
  <c r="P163" i="22"/>
  <c r="AW162" i="22"/>
  <c r="AC162" i="22"/>
  <c r="H162" i="22"/>
  <c r="AI160" i="22"/>
  <c r="N160" i="22"/>
  <c r="AV159" i="22"/>
  <c r="AC159" i="22"/>
  <c r="I159" i="22"/>
  <c r="AF157" i="22"/>
  <c r="J157" i="22"/>
  <c r="AP156" i="22"/>
  <c r="P156" i="22"/>
  <c r="AB154" i="22"/>
  <c r="AA153" i="22"/>
  <c r="F153" i="22" a="1"/>
  <c r="F153" i="22" s="1"/>
  <c r="AE152" i="22"/>
  <c r="I152" i="22"/>
  <c r="AI151" i="22"/>
  <c r="M151" i="22"/>
  <c r="AK150" i="22"/>
  <c r="L150" i="22"/>
  <c r="AR146" i="22"/>
  <c r="H146" i="22"/>
  <c r="W145" i="22"/>
  <c r="AS200" i="22"/>
  <c r="AC200" i="22"/>
  <c r="M200" i="22"/>
  <c r="AK198" i="22"/>
  <c r="U198" i="22"/>
  <c r="F198" i="22" a="1"/>
  <c r="F198" i="22" s="1"/>
  <c r="AS196" i="22"/>
  <c r="AC196" i="22"/>
  <c r="M196" i="22"/>
  <c r="AK194" i="22"/>
  <c r="U194" i="22"/>
  <c r="F194" i="22" a="1"/>
  <c r="F194" i="22" s="1"/>
  <c r="AS192" i="22"/>
  <c r="AC192" i="22"/>
  <c r="M192" i="22"/>
  <c r="AK190" i="22"/>
  <c r="U190" i="22"/>
  <c r="F190" i="22" a="1"/>
  <c r="F190" i="22" s="1"/>
  <c r="AS188" i="22"/>
  <c r="AC188" i="22"/>
  <c r="M188" i="22"/>
  <c r="AK186" i="22"/>
  <c r="U186" i="22"/>
  <c r="F186" i="22" a="1"/>
  <c r="F186" i="22" s="1"/>
  <c r="AS184" i="22"/>
  <c r="AC184" i="22"/>
  <c r="M184" i="22"/>
  <c r="AK182" i="22"/>
  <c r="U182" i="22"/>
  <c r="F182" i="22" a="1"/>
  <c r="F182" i="22" s="1"/>
  <c r="AS180" i="22"/>
  <c r="AC180" i="22"/>
  <c r="M180" i="22"/>
  <c r="AK178" i="22"/>
  <c r="U178" i="22"/>
  <c r="F178" i="22" a="1"/>
  <c r="F178" i="22" s="1"/>
  <c r="AS176" i="22"/>
  <c r="AC176" i="22"/>
  <c r="M176" i="22"/>
  <c r="AK174" i="22"/>
  <c r="U174" i="22"/>
  <c r="F174" i="22" a="1"/>
  <c r="F174" i="22" s="1"/>
  <c r="AS172" i="22"/>
  <c r="AC172" i="22"/>
  <c r="M172" i="22"/>
  <c r="AK170" i="22"/>
  <c r="U170" i="22"/>
  <c r="F170" i="22" a="1"/>
  <c r="F170" i="22" s="1"/>
  <c r="AS168" i="22"/>
  <c r="AC168" i="22"/>
  <c r="M168" i="22"/>
  <c r="AK166" i="22"/>
  <c r="U166" i="22"/>
  <c r="F166" i="22" a="1"/>
  <c r="F166" i="22" s="1"/>
  <c r="AO165" i="22"/>
  <c r="Y165" i="22"/>
  <c r="H165" i="22"/>
  <c r="AH163" i="22"/>
  <c r="O163" i="22"/>
  <c r="AV162" i="22"/>
  <c r="AB162" i="22"/>
  <c r="G162" i="22"/>
  <c r="AF160" i="22"/>
  <c r="M160" i="22"/>
  <c r="AU159" i="22"/>
  <c r="AB159" i="22"/>
  <c r="H159" i="22"/>
  <c r="AE157" i="22"/>
  <c r="I157" i="22"/>
  <c r="AO156" i="22"/>
  <c r="O156" i="22"/>
  <c r="F155" i="22" a="1"/>
  <c r="F155" i="22" s="1"/>
  <c r="U155" i="22"/>
  <c r="AK155" i="22"/>
  <c r="V155" i="22"/>
  <c r="AL155" i="22"/>
  <c r="G155" i="22"/>
  <c r="W155" i="22"/>
  <c r="AM155" i="22"/>
  <c r="I155" i="22"/>
  <c r="J155" i="22"/>
  <c r="Z155" i="22"/>
  <c r="AP155" i="22"/>
  <c r="K155" i="22"/>
  <c r="AA155" i="22"/>
  <c r="AQ155" i="22"/>
  <c r="X154" i="22"/>
  <c r="C154" i="22"/>
  <c r="Z153" i="22"/>
  <c r="E153" i="22"/>
  <c r="AD152" i="22"/>
  <c r="H152" i="22"/>
  <c r="AH151" i="22"/>
  <c r="L151" i="22"/>
  <c r="AJ150" i="22"/>
  <c r="H150" i="22"/>
  <c r="AQ146" i="22"/>
  <c r="V145" i="22"/>
  <c r="AR200" i="22"/>
  <c r="AB200" i="22"/>
  <c r="AJ198" i="22"/>
  <c r="T198" i="22"/>
  <c r="AN197" i="22"/>
  <c r="X197" i="22"/>
  <c r="AR196" i="22"/>
  <c r="AB196" i="22"/>
  <c r="AJ194" i="22"/>
  <c r="T194" i="22"/>
  <c r="AN193" i="22"/>
  <c r="X193" i="22"/>
  <c r="AR192" i="22"/>
  <c r="AB192" i="22"/>
  <c r="AJ190" i="22"/>
  <c r="T190" i="22"/>
  <c r="AN189" i="22"/>
  <c r="X189" i="22"/>
  <c r="AR188" i="22"/>
  <c r="AB188" i="22"/>
  <c r="AJ186" i="22"/>
  <c r="T186" i="22"/>
  <c r="AN185" i="22"/>
  <c r="X185" i="22"/>
  <c r="AR184" i="22"/>
  <c r="AB184" i="22"/>
  <c r="AJ182" i="22"/>
  <c r="T182" i="22"/>
  <c r="AN181" i="22"/>
  <c r="X181" i="22"/>
  <c r="AR180" i="22"/>
  <c r="AB180" i="22"/>
  <c r="AJ178" i="22"/>
  <c r="T178" i="22"/>
  <c r="AN177" i="22"/>
  <c r="X177" i="22"/>
  <c r="AR176" i="22"/>
  <c r="AB176" i="22"/>
  <c r="AJ174" i="22"/>
  <c r="T174" i="22"/>
  <c r="AN173" i="22"/>
  <c r="X173" i="22"/>
  <c r="AR172" i="22"/>
  <c r="AB172" i="22"/>
  <c r="AJ170" i="22"/>
  <c r="T170" i="22"/>
  <c r="AN169" i="22"/>
  <c r="X169" i="22"/>
  <c r="AR168" i="22"/>
  <c r="AB168" i="22"/>
  <c r="AJ166" i="22"/>
  <c r="T166" i="22"/>
  <c r="AN165" i="22"/>
  <c r="X165" i="22"/>
  <c r="G165" i="22"/>
  <c r="Q164" i="22"/>
  <c r="AG164" i="22"/>
  <c r="AW164" i="22"/>
  <c r="C164" i="22"/>
  <c r="R164" i="22"/>
  <c r="AH164" i="22"/>
  <c r="AX164" i="22"/>
  <c r="V164" i="22"/>
  <c r="AL164" i="22"/>
  <c r="AG163" i="22"/>
  <c r="N163" i="22"/>
  <c r="AU162" i="22"/>
  <c r="AA162" i="22"/>
  <c r="M161" i="22"/>
  <c r="AC161" i="22"/>
  <c r="AS161" i="22"/>
  <c r="N161" i="22"/>
  <c r="AD161" i="22"/>
  <c r="AT161" i="22"/>
  <c r="C161" i="22"/>
  <c r="R161" i="22"/>
  <c r="AH161" i="22"/>
  <c r="AX161" i="22"/>
  <c r="AE160" i="22"/>
  <c r="L160" i="22"/>
  <c r="AT159" i="22"/>
  <c r="AA159" i="22"/>
  <c r="G159" i="22"/>
  <c r="I158" i="22"/>
  <c r="Y158" i="22"/>
  <c r="AO158" i="22"/>
  <c r="J158" i="22"/>
  <c r="Z158" i="22"/>
  <c r="AP158" i="22"/>
  <c r="N158" i="22"/>
  <c r="AD158" i="22"/>
  <c r="AT158" i="22"/>
  <c r="AB157" i="22"/>
  <c r="H157" i="22"/>
  <c r="AN156" i="22"/>
  <c r="N156" i="22"/>
  <c r="AU155" i="22"/>
  <c r="X155" i="22"/>
  <c r="AY154" i="22"/>
  <c r="W154" i="22"/>
  <c r="Y153" i="22"/>
  <c r="AC152" i="22"/>
  <c r="E152" i="22"/>
  <c r="AG151" i="22"/>
  <c r="H151" i="22"/>
  <c r="AI150" i="22"/>
  <c r="G150" i="22"/>
  <c r="AK149" i="22"/>
  <c r="I149" i="22"/>
  <c r="AP146" i="22"/>
  <c r="F146" i="22" a="1"/>
  <c r="F146" i="22" s="1"/>
  <c r="U145" i="22"/>
  <c r="AV119" i="22"/>
  <c r="K143" i="22"/>
  <c r="AA143" i="22"/>
  <c r="AQ143" i="22"/>
  <c r="L143" i="22"/>
  <c r="S143" i="22"/>
  <c r="AI143" i="22"/>
  <c r="AY143" i="22"/>
  <c r="AC141" i="22"/>
  <c r="G141" i="22"/>
  <c r="G132" i="22"/>
  <c r="W132" i="22"/>
  <c r="AM132" i="22"/>
  <c r="H132" i="22"/>
  <c r="X132" i="22"/>
  <c r="AN132" i="22"/>
  <c r="K132" i="22"/>
  <c r="AA132" i="22"/>
  <c r="AQ132" i="22"/>
  <c r="L132" i="22"/>
  <c r="AB132" i="22"/>
  <c r="AR132" i="22"/>
  <c r="M132" i="22"/>
  <c r="AC132" i="22"/>
  <c r="AS132" i="22"/>
  <c r="O132" i="22"/>
  <c r="AE132" i="22"/>
  <c r="AU132" i="22"/>
  <c r="E132" i="22"/>
  <c r="T132" i="22"/>
  <c r="AJ132" i="22"/>
  <c r="G127" i="22"/>
  <c r="W127" i="22"/>
  <c r="AM127" i="22"/>
  <c r="R127" i="22"/>
  <c r="AI127" i="22"/>
  <c r="C127" i="22"/>
  <c r="S127" i="22"/>
  <c r="AJ127" i="22"/>
  <c r="F127" i="22" a="1"/>
  <c r="F127" i="22" s="1"/>
  <c r="V127" i="22"/>
  <c r="AN127" i="22"/>
  <c r="X127" i="22"/>
  <c r="AO127" i="22"/>
  <c r="H127" i="22"/>
  <c r="Y127" i="22"/>
  <c r="AP127" i="22"/>
  <c r="J127" i="22"/>
  <c r="AA127" i="22"/>
  <c r="AR127" i="22"/>
  <c r="O127" i="22"/>
  <c r="AF127" i="22"/>
  <c r="AW127" i="22"/>
  <c r="AW124" i="22"/>
  <c r="Q124" i="22"/>
  <c r="V123" i="22"/>
  <c r="AL123" i="22"/>
  <c r="G123" i="22"/>
  <c r="W123" i="22"/>
  <c r="AM123" i="22"/>
  <c r="L123" i="22"/>
  <c r="AB123" i="22"/>
  <c r="AR123" i="22"/>
  <c r="T123" i="22"/>
  <c r="AO123" i="22"/>
  <c r="C123" i="22"/>
  <c r="U123" i="22"/>
  <c r="AP123" i="22"/>
  <c r="F123" i="22" a="1"/>
  <c r="F123" i="22" s="1"/>
  <c r="Z123" i="22"/>
  <c r="AT123" i="22"/>
  <c r="H123" i="22"/>
  <c r="AA123" i="22"/>
  <c r="AU123" i="22"/>
  <c r="I123" i="22"/>
  <c r="AC123" i="22"/>
  <c r="AV123" i="22"/>
  <c r="K123" i="22"/>
  <c r="AE123" i="22"/>
  <c r="AX123" i="22"/>
  <c r="Q123" i="22"/>
  <c r="AJ123" i="22"/>
  <c r="G144" i="22"/>
  <c r="W144" i="22"/>
  <c r="AM144" i="22"/>
  <c r="O144" i="22"/>
  <c r="AE144" i="22"/>
  <c r="AU144" i="22"/>
  <c r="AG143" i="22"/>
  <c r="O143" i="22"/>
  <c r="AT141" i="22"/>
  <c r="Y141" i="22"/>
  <c r="AX132" i="22"/>
  <c r="U132" i="22"/>
  <c r="Z127" i="22"/>
  <c r="AR124" i="22"/>
  <c r="J124" i="22"/>
  <c r="AD123" i="22"/>
  <c r="AX143" i="22"/>
  <c r="AF143" i="22"/>
  <c r="N143" i="22"/>
  <c r="AS141" i="22"/>
  <c r="W141" i="22"/>
  <c r="C141" i="22"/>
  <c r="AW132" i="22"/>
  <c r="S132" i="22"/>
  <c r="AY127" i="22"/>
  <c r="U127" i="22"/>
  <c r="AP124" i="22"/>
  <c r="Y123" i="22"/>
  <c r="AV132" i="22"/>
  <c r="R132" i="22"/>
  <c r="AX127" i="22"/>
  <c r="T127" i="22"/>
  <c r="AO124" i="22"/>
  <c r="F124" i="22" a="1"/>
  <c r="F124" i="22" s="1"/>
  <c r="X123" i="22"/>
  <c r="S141" i="22"/>
  <c r="AI141" i="22"/>
  <c r="AY141" i="22"/>
  <c r="E141" i="22"/>
  <c r="T141" i="22"/>
  <c r="AJ141" i="22"/>
  <c r="H141" i="22"/>
  <c r="X141" i="22"/>
  <c r="AN141" i="22"/>
  <c r="K141" i="22"/>
  <c r="AA141" i="22"/>
  <c r="AQ141" i="22"/>
  <c r="AU143" i="22"/>
  <c r="AC143" i="22"/>
  <c r="I143" i="22"/>
  <c r="AO141" i="22"/>
  <c r="R141" i="22"/>
  <c r="AP132" i="22"/>
  <c r="P132" i="22"/>
  <c r="AU127" i="22"/>
  <c r="P127" i="22"/>
  <c r="R123" i="22"/>
  <c r="Q141" i="22"/>
  <c r="C124" i="22"/>
  <c r="R124" i="22"/>
  <c r="AH124" i="22"/>
  <c r="AX124" i="22"/>
  <c r="S124" i="22"/>
  <c r="AI124" i="22"/>
  <c r="AY124" i="22"/>
  <c r="H124" i="22"/>
  <c r="X124" i="22"/>
  <c r="AN124" i="22"/>
  <c r="G124" i="22"/>
  <c r="AA124" i="22"/>
  <c r="AT124" i="22"/>
  <c r="I124" i="22"/>
  <c r="AB124" i="22"/>
  <c r="AU124" i="22"/>
  <c r="L124" i="22"/>
  <c r="AE124" i="22"/>
  <c r="M124" i="22"/>
  <c r="AF124" i="22"/>
  <c r="N124" i="22"/>
  <c r="AG124" i="22"/>
  <c r="P124" i="22"/>
  <c r="AK124" i="22"/>
  <c r="E124" i="22"/>
  <c r="W124" i="22"/>
  <c r="AQ124" i="22"/>
  <c r="AL148" i="22"/>
  <c r="T148" i="22"/>
  <c r="C148" i="22"/>
  <c r="K147" i="22"/>
  <c r="AA147" i="22"/>
  <c r="AQ147" i="22"/>
  <c r="S147" i="22"/>
  <c r="AI147" i="22"/>
  <c r="AY147" i="22"/>
  <c r="AV144" i="22"/>
  <c r="AC144" i="22"/>
  <c r="K144" i="22"/>
  <c r="AS143" i="22"/>
  <c r="Z143" i="22"/>
  <c r="G143" i="22"/>
  <c r="AL141" i="22"/>
  <c r="P141" i="22"/>
  <c r="AL132" i="22"/>
  <c r="J132" i="22"/>
  <c r="AD130" i="22"/>
  <c r="AS127" i="22"/>
  <c r="M127" i="22"/>
  <c r="AD124" i="22"/>
  <c r="AY123" i="22"/>
  <c r="O123" i="22"/>
  <c r="AK148" i="22"/>
  <c r="AH147" i="22"/>
  <c r="P147" i="22"/>
  <c r="AT144" i="22"/>
  <c r="AB144" i="22"/>
  <c r="J144" i="22"/>
  <c r="AR143" i="22"/>
  <c r="Y143" i="22"/>
  <c r="AK141" i="22"/>
  <c r="O141" i="22"/>
  <c r="AV140" i="22"/>
  <c r="Z140" i="22"/>
  <c r="AK132" i="22"/>
  <c r="I132" i="22"/>
  <c r="AQ127" i="22"/>
  <c r="L127" i="22"/>
  <c r="AC124" i="22"/>
  <c r="AW123" i="22"/>
  <c r="N123" i="22"/>
  <c r="G148" i="22"/>
  <c r="W148" i="22"/>
  <c r="AM148" i="22"/>
  <c r="O148" i="22"/>
  <c r="AE148" i="22"/>
  <c r="AS144" i="22"/>
  <c r="AA144" i="22"/>
  <c r="I144" i="22"/>
  <c r="AP143" i="22"/>
  <c r="X143" i="22"/>
  <c r="F143" i="22" a="1"/>
  <c r="F143" i="22" s="1"/>
  <c r="AH141" i="22"/>
  <c r="N141" i="22"/>
  <c r="AI132" i="22"/>
  <c r="K130" i="22"/>
  <c r="O130" i="22"/>
  <c r="AE130" i="22"/>
  <c r="AU130" i="22"/>
  <c r="P130" i="22"/>
  <c r="AF130" i="22"/>
  <c r="AV130" i="22"/>
  <c r="C130" i="22"/>
  <c r="S130" i="22"/>
  <c r="AI130" i="22"/>
  <c r="AY130" i="22"/>
  <c r="T130" i="22"/>
  <c r="AJ130" i="22"/>
  <c r="E130" i="22"/>
  <c r="U130" i="22"/>
  <c r="AK130" i="22"/>
  <c r="W130" i="22"/>
  <c r="AM130" i="22"/>
  <c r="L130" i="22"/>
  <c r="AB130" i="22"/>
  <c r="AR130" i="22"/>
  <c r="AL127" i="22"/>
  <c r="K127" i="22"/>
  <c r="Z124" i="22"/>
  <c r="AS123" i="22"/>
  <c r="M123" i="22"/>
  <c r="AR144" i="22"/>
  <c r="Z144" i="22"/>
  <c r="H144" i="22"/>
  <c r="AO143" i="22"/>
  <c r="W143" i="22"/>
  <c r="E143" i="22"/>
  <c r="AG141" i="22"/>
  <c r="M141" i="22"/>
  <c r="AH132" i="22"/>
  <c r="F132" i="22" a="1"/>
  <c r="F132" i="22" s="1"/>
  <c r="AK127" i="22"/>
  <c r="I127" i="22"/>
  <c r="Y124" i="22"/>
  <c r="AQ123" i="22"/>
  <c r="J123" i="22"/>
  <c r="AY148" i="22"/>
  <c r="AH148" i="22"/>
  <c r="P148" i="22"/>
  <c r="M147" i="22"/>
  <c r="AQ144" i="22"/>
  <c r="Y144" i="22"/>
  <c r="AN143" i="22"/>
  <c r="V143" i="22"/>
  <c r="AF141" i="22"/>
  <c r="L141" i="22"/>
  <c r="AG132" i="22"/>
  <c r="Y130" i="22"/>
  <c r="AH127" i="22"/>
  <c r="E127" i="22"/>
  <c r="V124" i="22"/>
  <c r="AN123" i="22"/>
  <c r="E123" i="22"/>
  <c r="AX148" i="22"/>
  <c r="AG148" i="22"/>
  <c r="N148" i="22"/>
  <c r="AV147" i="22"/>
  <c r="AD147" i="22"/>
  <c r="L147" i="22"/>
  <c r="AP144" i="22"/>
  <c r="X144" i="22"/>
  <c r="F144" i="22" a="1"/>
  <c r="F144" i="22" s="1"/>
  <c r="AM143" i="22"/>
  <c r="U143" i="22"/>
  <c r="C143" i="22"/>
  <c r="AE141" i="22"/>
  <c r="J141" i="22"/>
  <c r="G140" i="22"/>
  <c r="W140" i="22"/>
  <c r="AM140" i="22"/>
  <c r="H140" i="22"/>
  <c r="X140" i="22"/>
  <c r="AN140" i="22"/>
  <c r="L140" i="22"/>
  <c r="AB140" i="22"/>
  <c r="AR140" i="22"/>
  <c r="O140" i="22"/>
  <c r="AE140" i="22"/>
  <c r="AU140" i="22"/>
  <c r="G136" i="22"/>
  <c r="W136" i="22"/>
  <c r="AM136" i="22"/>
  <c r="H136" i="22"/>
  <c r="X136" i="22"/>
  <c r="AN136" i="22"/>
  <c r="K136" i="22"/>
  <c r="AA136" i="22"/>
  <c r="AQ136" i="22"/>
  <c r="L136" i="22"/>
  <c r="AB136" i="22"/>
  <c r="AR136" i="22"/>
  <c r="M136" i="22"/>
  <c r="AC136" i="22"/>
  <c r="AS136" i="22"/>
  <c r="O136" i="22"/>
  <c r="AE136" i="22"/>
  <c r="AU136" i="22"/>
  <c r="E136" i="22"/>
  <c r="T136" i="22"/>
  <c r="AJ136" i="22"/>
  <c r="AF132" i="22"/>
  <c r="C132" i="22"/>
  <c r="AX130" i="22"/>
  <c r="X130" i="22"/>
  <c r="AG127" i="22"/>
  <c r="U124" i="22"/>
  <c r="AK123" i="22"/>
  <c r="K118" i="22"/>
  <c r="AA118" i="22"/>
  <c r="AQ118" i="22"/>
  <c r="E118" i="22"/>
  <c r="U118" i="22"/>
  <c r="AL118" i="22"/>
  <c r="F118" i="22" a="1"/>
  <c r="F118" i="22" s="1"/>
  <c r="V118" i="22"/>
  <c r="AM118" i="22"/>
  <c r="W118" i="22"/>
  <c r="AN118" i="22"/>
  <c r="J118" i="22"/>
  <c r="AB118" i="22"/>
  <c r="AS118" i="22"/>
  <c r="M118" i="22"/>
  <c r="AD118" i="22"/>
  <c r="AU118" i="22"/>
  <c r="N118" i="22"/>
  <c r="AE118" i="22"/>
  <c r="AV118" i="22"/>
  <c r="AC118" i="22"/>
  <c r="C118" i="22"/>
  <c r="AF118" i="22"/>
  <c r="G118" i="22"/>
  <c r="AH118" i="22"/>
  <c r="H118" i="22"/>
  <c r="AI118" i="22"/>
  <c r="I118" i="22"/>
  <c r="AJ118" i="22"/>
  <c r="L118" i="22"/>
  <c r="AK118" i="22"/>
  <c r="P118" i="22"/>
  <c r="AP118" i="22"/>
  <c r="Q118" i="22"/>
  <c r="R118" i="22"/>
  <c r="AT118" i="22"/>
  <c r="X118" i="22"/>
  <c r="AY118" i="22"/>
  <c r="AW148" i="22"/>
  <c r="AF148" i="22"/>
  <c r="M148" i="22"/>
  <c r="AU147" i="22"/>
  <c r="AC147" i="22"/>
  <c r="J147" i="22"/>
  <c r="AO144" i="22"/>
  <c r="V144" i="22"/>
  <c r="E144" i="22"/>
  <c r="AL143" i="22"/>
  <c r="T143" i="22"/>
  <c r="AX141" i="22"/>
  <c r="AD141" i="22"/>
  <c r="I141" i="22"/>
  <c r="AO140" i="22"/>
  <c r="S140" i="22"/>
  <c r="Y136" i="22"/>
  <c r="AD132" i="22"/>
  <c r="AW130" i="22"/>
  <c r="V130" i="22"/>
  <c r="AE127" i="22"/>
  <c r="T124" i="22"/>
  <c r="AI123" i="22"/>
  <c r="AW125" i="22"/>
  <c r="AC125" i="22"/>
  <c r="J125" i="22"/>
  <c r="AF113" i="22"/>
  <c r="F113" i="22" a="1"/>
  <c r="F113" i="22" s="1"/>
  <c r="K110" i="22"/>
  <c r="AA110" i="22"/>
  <c r="AQ110" i="22"/>
  <c r="M110" i="22"/>
  <c r="AD110" i="22"/>
  <c r="AU110" i="22"/>
  <c r="N110" i="22"/>
  <c r="AE110" i="22"/>
  <c r="AV110" i="22"/>
  <c r="O110" i="22"/>
  <c r="AF110" i="22"/>
  <c r="AW110" i="22"/>
  <c r="C110" i="22"/>
  <c r="S110" i="22"/>
  <c r="AJ110" i="22"/>
  <c r="E110" i="22"/>
  <c r="U110" i="22"/>
  <c r="AL110" i="22"/>
  <c r="F110" i="22" a="1"/>
  <c r="F110" i="22" s="1"/>
  <c r="V110" i="22"/>
  <c r="AM110" i="22"/>
  <c r="AH103" i="22"/>
  <c r="G111" i="22"/>
  <c r="W111" i="22"/>
  <c r="AM111" i="22"/>
  <c r="L111" i="22"/>
  <c r="AC111" i="22"/>
  <c r="AT111" i="22"/>
  <c r="M111" i="22"/>
  <c r="AD111" i="22"/>
  <c r="AU111" i="22"/>
  <c r="N111" i="22"/>
  <c r="AE111" i="22"/>
  <c r="AV111" i="22"/>
  <c r="R111" i="22"/>
  <c r="AI111" i="22"/>
  <c r="T111" i="22"/>
  <c r="AK111" i="22"/>
  <c r="E111" i="22"/>
  <c r="U111" i="22"/>
  <c r="AL111" i="22"/>
  <c r="AX111" i="22"/>
  <c r="X111" i="22"/>
  <c r="Q103" i="22"/>
  <c r="AW111" i="22"/>
  <c r="V111" i="22"/>
  <c r="O113" i="22"/>
  <c r="AE113" i="22"/>
  <c r="AU113" i="22"/>
  <c r="I113" i="22"/>
  <c r="Z113" i="22"/>
  <c r="AQ113" i="22"/>
  <c r="J113" i="22"/>
  <c r="AA113" i="22"/>
  <c r="AR113" i="22"/>
  <c r="K113" i="22"/>
  <c r="AB113" i="22"/>
  <c r="AS113" i="22"/>
  <c r="P113" i="22"/>
  <c r="AG113" i="22"/>
  <c r="AX113" i="22"/>
  <c r="R113" i="22"/>
  <c r="AI113" i="22"/>
  <c r="C113" i="22"/>
  <c r="S113" i="22"/>
  <c r="AJ113" i="22"/>
  <c r="AS111" i="22"/>
  <c r="S111" i="22"/>
  <c r="AM142" i="22"/>
  <c r="W142" i="22"/>
  <c r="G142" i="22"/>
  <c r="AY139" i="22"/>
  <c r="AI139" i="22"/>
  <c r="S139" i="22"/>
  <c r="AM138" i="22"/>
  <c r="W138" i="22"/>
  <c r="G138" i="22"/>
  <c r="AQ137" i="22"/>
  <c r="AA137" i="22"/>
  <c r="K137" i="22"/>
  <c r="AY135" i="22"/>
  <c r="AI135" i="22"/>
  <c r="S135" i="22"/>
  <c r="AM134" i="22"/>
  <c r="W134" i="22"/>
  <c r="G134" i="22"/>
  <c r="AQ133" i="22"/>
  <c r="AA133" i="22"/>
  <c r="K133" i="22"/>
  <c r="AY131" i="22"/>
  <c r="AI131" i="22"/>
  <c r="S131" i="22"/>
  <c r="AO129" i="22"/>
  <c r="X129" i="22"/>
  <c r="G129" i="22"/>
  <c r="Y128" i="22"/>
  <c r="AP125" i="22"/>
  <c r="X125" i="22"/>
  <c r="F125" i="22" a="1"/>
  <c r="F125" i="22" s="1"/>
  <c r="AK116" i="22"/>
  <c r="J116" i="22"/>
  <c r="AY113" i="22"/>
  <c r="W113" i="22"/>
  <c r="AR111" i="22"/>
  <c r="Q111" i="22"/>
  <c r="AS110" i="22"/>
  <c r="R110" i="22"/>
  <c r="AF105" i="22"/>
  <c r="AQ111" i="22"/>
  <c r="P111" i="22"/>
  <c r="G103" i="22"/>
  <c r="W103" i="22"/>
  <c r="AM103" i="22"/>
  <c r="T103" i="22"/>
  <c r="AK103" i="22"/>
  <c r="E103" i="22"/>
  <c r="U103" i="22"/>
  <c r="AL103" i="22"/>
  <c r="F103" i="22" a="1"/>
  <c r="F103" i="22" s="1"/>
  <c r="V103" i="22"/>
  <c r="AN103" i="22"/>
  <c r="X103" i="22"/>
  <c r="AO103" i="22"/>
  <c r="H103" i="22"/>
  <c r="Y103" i="22"/>
  <c r="AP103" i="22"/>
  <c r="I103" i="22"/>
  <c r="Z103" i="22"/>
  <c r="AQ103" i="22"/>
  <c r="J103" i="22"/>
  <c r="AA103" i="22"/>
  <c r="AR103" i="22"/>
  <c r="K103" i="22"/>
  <c r="AB103" i="22"/>
  <c r="AS103" i="22"/>
  <c r="L103" i="22"/>
  <c r="AC103" i="22"/>
  <c r="AT103" i="22"/>
  <c r="M103" i="22"/>
  <c r="AD103" i="22"/>
  <c r="AU103" i="22"/>
  <c r="N103" i="22"/>
  <c r="AE103" i="22"/>
  <c r="AV103" i="22"/>
  <c r="O103" i="22"/>
  <c r="AF103" i="22"/>
  <c r="AW103" i="22"/>
  <c r="P103" i="22"/>
  <c r="AG103" i="22"/>
  <c r="AX103" i="22"/>
  <c r="R103" i="22"/>
  <c r="AI103" i="22"/>
  <c r="AV113" i="22"/>
  <c r="U113" i="22"/>
  <c r="AP111" i="22"/>
  <c r="O111" i="22"/>
  <c r="E138" i="22"/>
  <c r="AN137" i="22"/>
  <c r="X137" i="22"/>
  <c r="H137" i="22"/>
  <c r="E134" i="22"/>
  <c r="AN133" i="22"/>
  <c r="X133" i="22"/>
  <c r="H133" i="22"/>
  <c r="U129" i="22"/>
  <c r="AM125" i="22"/>
  <c r="AG116" i="22"/>
  <c r="AT113" i="22"/>
  <c r="T113" i="22"/>
  <c r="AO111" i="22"/>
  <c r="K111" i="22"/>
  <c r="AO110" i="22"/>
  <c r="L110" i="22"/>
  <c r="N125" i="22"/>
  <c r="AD125" i="22"/>
  <c r="AT125" i="22"/>
  <c r="O125" i="22"/>
  <c r="AE125" i="22"/>
  <c r="AU125" i="22"/>
  <c r="E125" i="22"/>
  <c r="T125" i="22"/>
  <c r="AP113" i="22"/>
  <c r="Q113" i="22"/>
  <c r="AN111" i="22"/>
  <c r="J111" i="22"/>
  <c r="AO113" i="22"/>
  <c r="N113" i="22"/>
  <c r="AJ111" i="22"/>
  <c r="I111" i="22"/>
  <c r="AH111" i="22"/>
  <c r="H111" i="22"/>
  <c r="AB139" i="22"/>
  <c r="L139" i="22"/>
  <c r="AJ137" i="22"/>
  <c r="T137" i="22"/>
  <c r="E137" i="22"/>
  <c r="AJ133" i="22"/>
  <c r="T133" i="22"/>
  <c r="E133" i="22"/>
  <c r="L131" i="22"/>
  <c r="O129" i="22"/>
  <c r="AE129" i="22"/>
  <c r="AU129" i="22"/>
  <c r="AI125" i="22"/>
  <c r="P125" i="22"/>
  <c r="S116" i="22"/>
  <c r="AI116" i="22"/>
  <c r="AY116" i="22"/>
  <c r="W116" i="22"/>
  <c r="AN116" i="22"/>
  <c r="G116" i="22"/>
  <c r="X116" i="22"/>
  <c r="AO116" i="22"/>
  <c r="H116" i="22"/>
  <c r="Y116" i="22"/>
  <c r="AP116" i="22"/>
  <c r="L116" i="22"/>
  <c r="AC116" i="22"/>
  <c r="AT116" i="22"/>
  <c r="N116" i="22"/>
  <c r="AE116" i="22"/>
  <c r="AV116" i="22"/>
  <c r="O116" i="22"/>
  <c r="AF116" i="22"/>
  <c r="AW116" i="22"/>
  <c r="AM113" i="22"/>
  <c r="L113" i="22"/>
  <c r="AG111" i="22"/>
  <c r="AH110" i="22"/>
  <c r="G110" i="22"/>
  <c r="O105" i="22"/>
  <c r="AE105" i="22"/>
  <c r="AU105" i="22"/>
  <c r="R105" i="22"/>
  <c r="AI105" i="22"/>
  <c r="C105" i="22"/>
  <c r="S105" i="22"/>
  <c r="AJ105" i="22"/>
  <c r="T105" i="22"/>
  <c r="AK105" i="22"/>
  <c r="E105" i="22"/>
  <c r="U105" i="22"/>
  <c r="AL105" i="22"/>
  <c r="F105" i="22" a="1"/>
  <c r="F105" i="22" s="1"/>
  <c r="V105" i="22"/>
  <c r="AM105" i="22"/>
  <c r="W105" i="22"/>
  <c r="AN105" i="22"/>
  <c r="G105" i="22"/>
  <c r="X105" i="22"/>
  <c r="AO105" i="22"/>
  <c r="H105" i="22"/>
  <c r="Y105" i="22"/>
  <c r="AP105" i="22"/>
  <c r="I105" i="22"/>
  <c r="Z105" i="22"/>
  <c r="AQ105" i="22"/>
  <c r="J105" i="22"/>
  <c r="AA105" i="22"/>
  <c r="AR105" i="22"/>
  <c r="K105" i="22"/>
  <c r="AB105" i="22"/>
  <c r="AS105" i="22"/>
  <c r="M105" i="22"/>
  <c r="AD105" i="22"/>
  <c r="AV105" i="22"/>
  <c r="P105" i="22"/>
  <c r="AG105" i="22"/>
  <c r="AX105" i="22"/>
  <c r="AU142" i="22"/>
  <c r="AE142" i="22"/>
  <c r="AQ139" i="22"/>
  <c r="AA139" i="22"/>
  <c r="AU138" i="22"/>
  <c r="AE138" i="22"/>
  <c r="AY137" i="22"/>
  <c r="AI137" i="22"/>
  <c r="AQ135" i="22"/>
  <c r="AA135" i="22"/>
  <c r="AU134" i="22"/>
  <c r="AE134" i="22"/>
  <c r="AY133" i="22"/>
  <c r="AI133" i="22"/>
  <c r="AQ131" i="22"/>
  <c r="AA131" i="22"/>
  <c r="AX129" i="22"/>
  <c r="AG129" i="22"/>
  <c r="P129" i="22"/>
  <c r="S128" i="22"/>
  <c r="AI128" i="22"/>
  <c r="AY128" i="22"/>
  <c r="J126" i="22"/>
  <c r="Z126" i="22"/>
  <c r="K126" i="22"/>
  <c r="AA126" i="22"/>
  <c r="AQ126" i="22"/>
  <c r="AH125" i="22"/>
  <c r="M125" i="22"/>
  <c r="C120" i="22"/>
  <c r="R120" i="22"/>
  <c r="AH120" i="22"/>
  <c r="AX120" i="22"/>
  <c r="S120" i="22"/>
  <c r="AI120" i="22"/>
  <c r="AY120" i="22"/>
  <c r="E120" i="22"/>
  <c r="T120" i="22"/>
  <c r="AJ120" i="22"/>
  <c r="H120" i="22"/>
  <c r="X120" i="22"/>
  <c r="AN120" i="22"/>
  <c r="K120" i="22"/>
  <c r="AA120" i="22"/>
  <c r="O117" i="22"/>
  <c r="AE117" i="22"/>
  <c r="AU117" i="22"/>
  <c r="F117" i="22" a="1"/>
  <c r="F117" i="22" s="1"/>
  <c r="V117" i="22"/>
  <c r="AM117" i="22"/>
  <c r="W117" i="22"/>
  <c r="AN117" i="22"/>
  <c r="G117" i="22"/>
  <c r="X117" i="22"/>
  <c r="AO117" i="22"/>
  <c r="K117" i="22"/>
  <c r="AB117" i="22"/>
  <c r="AS117" i="22"/>
  <c r="M117" i="22"/>
  <c r="AD117" i="22"/>
  <c r="AV117" i="22"/>
  <c r="N117" i="22"/>
  <c r="AF117" i="22"/>
  <c r="AW117" i="22"/>
  <c r="V116" i="22"/>
  <c r="AL113" i="22"/>
  <c r="H113" i="22"/>
  <c r="AF111" i="22"/>
  <c r="F111" i="22" a="1"/>
  <c r="F111" i="22" s="1"/>
  <c r="AG110" i="22"/>
  <c r="S104" i="22"/>
  <c r="AI104" i="22"/>
  <c r="AY104" i="22"/>
  <c r="S100" i="22"/>
  <c r="AI100" i="22"/>
  <c r="AY100" i="22"/>
  <c r="E100" i="22"/>
  <c r="T100" i="22"/>
  <c r="AJ100" i="22"/>
  <c r="O100" i="22"/>
  <c r="F94" i="22" a="1"/>
  <c r="F94" i="22" s="1"/>
  <c r="J90" i="22"/>
  <c r="Z90" i="22"/>
  <c r="AP90" i="22"/>
  <c r="K90" i="22"/>
  <c r="AA90" i="22"/>
  <c r="AQ90" i="22"/>
  <c r="L90" i="22"/>
  <c r="AB90" i="22"/>
  <c r="AR90" i="22"/>
  <c r="M90" i="22"/>
  <c r="AC90" i="22"/>
  <c r="AS90" i="22"/>
  <c r="N90" i="22"/>
  <c r="AD90" i="22"/>
  <c r="AT90" i="22"/>
  <c r="O90" i="22"/>
  <c r="AE90" i="22"/>
  <c r="AU90" i="22"/>
  <c r="Q90" i="22"/>
  <c r="AG90" i="22"/>
  <c r="AW90" i="22"/>
  <c r="E90" i="22"/>
  <c r="T90" i="22"/>
  <c r="AJ90" i="22"/>
  <c r="F90" i="22" a="1"/>
  <c r="F90" i="22" s="1"/>
  <c r="U90" i="22"/>
  <c r="AK90" i="22"/>
  <c r="G90" i="22"/>
  <c r="W90" i="22"/>
  <c r="AM90" i="22"/>
  <c r="O63" i="22"/>
  <c r="AE63" i="22"/>
  <c r="AU63" i="22"/>
  <c r="W63" i="22"/>
  <c r="AN63" i="22"/>
  <c r="H63" i="22"/>
  <c r="Y63" i="22"/>
  <c r="AP63" i="22"/>
  <c r="J63" i="22"/>
  <c r="AA63" i="22"/>
  <c r="AR63" i="22"/>
  <c r="U63" i="22"/>
  <c r="AQ63" i="22"/>
  <c r="C63" i="22"/>
  <c r="V63" i="22"/>
  <c r="AS63" i="22"/>
  <c r="X63" i="22"/>
  <c r="AT63" i="22"/>
  <c r="E63" i="22"/>
  <c r="Z63" i="22"/>
  <c r="AV63" i="22"/>
  <c r="F63" i="22" a="1"/>
  <c r="F63" i="22" s="1"/>
  <c r="AB63" i="22"/>
  <c r="AW63" i="22"/>
  <c r="G63" i="22"/>
  <c r="AC63" i="22"/>
  <c r="AX63" i="22"/>
  <c r="I63" i="22"/>
  <c r="AD63" i="22"/>
  <c r="AY63" i="22"/>
  <c r="K63" i="22"/>
  <c r="AF63" i="22"/>
  <c r="M63" i="22"/>
  <c r="AH63" i="22"/>
  <c r="N63" i="22"/>
  <c r="AI63" i="22"/>
  <c r="P63" i="22"/>
  <c r="AJ63" i="22"/>
  <c r="Q63" i="22"/>
  <c r="AK63" i="22"/>
  <c r="R63" i="22"/>
  <c r="AL63" i="22"/>
  <c r="Z109" i="22"/>
  <c r="I109" i="22"/>
  <c r="AV104" i="22"/>
  <c r="AE104" i="22"/>
  <c r="N104" i="22"/>
  <c r="K102" i="22"/>
  <c r="AA102" i="22"/>
  <c r="AQ102" i="22"/>
  <c r="AH100" i="22"/>
  <c r="P100" i="22"/>
  <c r="M96" i="22"/>
  <c r="AK95" i="22"/>
  <c r="L95" i="22"/>
  <c r="AI94" i="22"/>
  <c r="AI90" i="22"/>
  <c r="K88" i="22"/>
  <c r="AP65" i="22"/>
  <c r="S50" i="22"/>
  <c r="AI50" i="22"/>
  <c r="AY50" i="22"/>
  <c r="G50" i="22"/>
  <c r="W50" i="22"/>
  <c r="AM50" i="22"/>
  <c r="J50" i="22"/>
  <c r="Z50" i="22"/>
  <c r="AP50" i="22"/>
  <c r="L50" i="22"/>
  <c r="AE50" i="22"/>
  <c r="AX50" i="22"/>
  <c r="M50" i="22"/>
  <c r="AF50" i="22"/>
  <c r="O50" i="22"/>
  <c r="AH50" i="22"/>
  <c r="Q50" i="22"/>
  <c r="AK50" i="22"/>
  <c r="C50" i="22"/>
  <c r="U50" i="22"/>
  <c r="AO50" i="22"/>
  <c r="F50" i="22" a="1"/>
  <c r="F50" i="22" s="1"/>
  <c r="Y50" i="22"/>
  <c r="AS50" i="22"/>
  <c r="AA50" i="22"/>
  <c r="AT50" i="22"/>
  <c r="K50" i="22"/>
  <c r="AD50" i="22"/>
  <c r="AW50" i="22"/>
  <c r="AN50" i="22"/>
  <c r="AQ50" i="22"/>
  <c r="E50" i="22"/>
  <c r="AR50" i="22"/>
  <c r="H50" i="22"/>
  <c r="AU50" i="22"/>
  <c r="I50" i="22"/>
  <c r="AV50" i="22"/>
  <c r="N50" i="22"/>
  <c r="P50" i="22"/>
  <c r="R50" i="22"/>
  <c r="V50" i="22"/>
  <c r="X50" i="22"/>
  <c r="AB50" i="22"/>
  <c r="AC50" i="22"/>
  <c r="AG50" i="22"/>
  <c r="AH90" i="22"/>
  <c r="J94" i="22"/>
  <c r="Z94" i="22"/>
  <c r="AP94" i="22"/>
  <c r="K94" i="22"/>
  <c r="AA94" i="22"/>
  <c r="AQ94" i="22"/>
  <c r="L94" i="22"/>
  <c r="AB94" i="22"/>
  <c r="AR94" i="22"/>
  <c r="M94" i="22"/>
  <c r="AC94" i="22"/>
  <c r="AS94" i="22"/>
  <c r="N94" i="22"/>
  <c r="O94" i="22"/>
  <c r="AE94" i="22"/>
  <c r="AU94" i="22"/>
  <c r="Q94" i="22"/>
  <c r="AG94" i="22"/>
  <c r="AW94" i="22"/>
  <c r="E94" i="22"/>
  <c r="T94" i="22"/>
  <c r="AJ94" i="22"/>
  <c r="G94" i="22"/>
  <c r="W94" i="22"/>
  <c r="AM94" i="22"/>
  <c r="AF90" i="22"/>
  <c r="G115" i="22"/>
  <c r="W115" i="22"/>
  <c r="AM115" i="22"/>
  <c r="AI114" i="22"/>
  <c r="AN109" i="22"/>
  <c r="W109" i="22"/>
  <c r="AS104" i="22"/>
  <c r="AB104" i="22"/>
  <c r="K104" i="22"/>
  <c r="AV102" i="22"/>
  <c r="AE102" i="22"/>
  <c r="N102" i="22"/>
  <c r="AW100" i="22"/>
  <c r="AE100" i="22"/>
  <c r="L100" i="22"/>
  <c r="AG96" i="22"/>
  <c r="J96" i="22"/>
  <c r="AG95" i="22"/>
  <c r="E95" i="22"/>
  <c r="AD94" i="22"/>
  <c r="Y90" i="22"/>
  <c r="AT88" i="22"/>
  <c r="AY86" i="22"/>
  <c r="H86" i="22"/>
  <c r="S65" i="22"/>
  <c r="T61" i="22"/>
  <c r="K114" i="22"/>
  <c r="AA114" i="22"/>
  <c r="AQ114" i="22"/>
  <c r="AM109" i="22"/>
  <c r="V109" i="22"/>
  <c r="F109" i="22" a="1"/>
  <c r="F109" i="22" s="1"/>
  <c r="AR104" i="22"/>
  <c r="AA104" i="22"/>
  <c r="J104" i="22"/>
  <c r="AU102" i="22"/>
  <c r="AD102" i="22"/>
  <c r="M102" i="22"/>
  <c r="AV100" i="22"/>
  <c r="AD100" i="22"/>
  <c r="K100" i="22"/>
  <c r="G99" i="22"/>
  <c r="W99" i="22"/>
  <c r="AM99" i="22"/>
  <c r="H99" i="22"/>
  <c r="X99" i="22"/>
  <c r="AN99" i="22"/>
  <c r="I99" i="22"/>
  <c r="K99" i="22"/>
  <c r="AA99" i="22"/>
  <c r="AQ99" i="22"/>
  <c r="M99" i="22"/>
  <c r="S99" i="22"/>
  <c r="AI99" i="22"/>
  <c r="AY99" i="22"/>
  <c r="AF96" i="22"/>
  <c r="H96" i="22"/>
  <c r="AF95" i="22"/>
  <c r="Y94" i="22"/>
  <c r="X90" i="22"/>
  <c r="AX86" i="22"/>
  <c r="S61" i="22"/>
  <c r="E109" i="22"/>
  <c r="AQ104" i="22"/>
  <c r="Z104" i="22"/>
  <c r="I104" i="22"/>
  <c r="AU100" i="22"/>
  <c r="AC100" i="22"/>
  <c r="J100" i="22"/>
  <c r="X94" i="22"/>
  <c r="V90" i="22"/>
  <c r="C88" i="22"/>
  <c r="R88" i="22"/>
  <c r="AH88" i="22"/>
  <c r="AX88" i="22"/>
  <c r="S88" i="22"/>
  <c r="AI88" i="22"/>
  <c r="AY88" i="22"/>
  <c r="E88" i="22"/>
  <c r="T88" i="22"/>
  <c r="AJ88" i="22"/>
  <c r="F88" i="22" a="1"/>
  <c r="F88" i="22" s="1"/>
  <c r="U88" i="22"/>
  <c r="AK88" i="22"/>
  <c r="V88" i="22"/>
  <c r="AL88" i="22"/>
  <c r="G88" i="22"/>
  <c r="W88" i="22"/>
  <c r="AM88" i="22"/>
  <c r="I88" i="22"/>
  <c r="Y88" i="22"/>
  <c r="AO88" i="22"/>
  <c r="L88" i="22"/>
  <c r="AB88" i="22"/>
  <c r="AR88" i="22"/>
  <c r="M88" i="22"/>
  <c r="AC88" i="22"/>
  <c r="AS88" i="22"/>
  <c r="O88" i="22"/>
  <c r="AE88" i="22"/>
  <c r="AU88" i="22"/>
  <c r="E72" i="22"/>
  <c r="T72" i="22"/>
  <c r="AJ72" i="22"/>
  <c r="V72" i="22"/>
  <c r="AL72" i="22"/>
  <c r="J72" i="22"/>
  <c r="AB72" i="22"/>
  <c r="AT72" i="22"/>
  <c r="K72" i="22"/>
  <c r="AC72" i="22"/>
  <c r="AU72" i="22"/>
  <c r="L72" i="22"/>
  <c r="AD72" i="22"/>
  <c r="AV72" i="22"/>
  <c r="M72" i="22"/>
  <c r="AE72" i="22"/>
  <c r="AW72" i="22"/>
  <c r="N72" i="22"/>
  <c r="AF72" i="22"/>
  <c r="AX72" i="22"/>
  <c r="O72" i="22"/>
  <c r="AG72" i="22"/>
  <c r="AY72" i="22"/>
  <c r="P72" i="22"/>
  <c r="AH72" i="22"/>
  <c r="Q72" i="22"/>
  <c r="AI72" i="22"/>
  <c r="S72" i="22"/>
  <c r="AM72" i="22"/>
  <c r="C72" i="22"/>
  <c r="U72" i="22"/>
  <c r="AN72" i="22"/>
  <c r="W72" i="22"/>
  <c r="AO72" i="22"/>
  <c r="F72" i="22" a="1"/>
  <c r="F72" i="22" s="1"/>
  <c r="X72" i="22"/>
  <c r="AP72" i="22"/>
  <c r="G72" i="22"/>
  <c r="Y72" i="22"/>
  <c r="AQ72" i="22"/>
  <c r="AJ121" i="22"/>
  <c r="T121" i="22"/>
  <c r="E121" i="22"/>
  <c r="AV115" i="22"/>
  <c r="AE115" i="22"/>
  <c r="N115" i="22"/>
  <c r="AW114" i="22"/>
  <c r="AF114" i="22"/>
  <c r="O114" i="22"/>
  <c r="S112" i="22"/>
  <c r="AI112" i="22"/>
  <c r="AY112" i="22"/>
  <c r="AK109" i="22"/>
  <c r="T109" i="22"/>
  <c r="AL108" i="22"/>
  <c r="U108" i="22"/>
  <c r="W106" i="22"/>
  <c r="AP104" i="22"/>
  <c r="Y104" i="22"/>
  <c r="H104" i="22"/>
  <c r="AS102" i="22"/>
  <c r="AB102" i="22"/>
  <c r="J102" i="22"/>
  <c r="AT100" i="22"/>
  <c r="AB100" i="22"/>
  <c r="I100" i="22"/>
  <c r="AP99" i="22"/>
  <c r="T99" i="22"/>
  <c r="K98" i="22"/>
  <c r="AA98" i="22"/>
  <c r="AQ98" i="22"/>
  <c r="L98" i="22"/>
  <c r="AB98" i="22"/>
  <c r="AR98" i="22"/>
  <c r="M98" i="22"/>
  <c r="AC98" i="22"/>
  <c r="AS98" i="22"/>
  <c r="O98" i="22"/>
  <c r="AE98" i="22"/>
  <c r="AU98" i="22"/>
  <c r="Q98" i="22"/>
  <c r="AG98" i="22"/>
  <c r="AW98" i="22"/>
  <c r="G98" i="22"/>
  <c r="W98" i="22"/>
  <c r="AM98" i="22"/>
  <c r="V94" i="22"/>
  <c r="S90" i="22"/>
  <c r="AN88" i="22"/>
  <c r="AO86" i="22"/>
  <c r="C109" i="22"/>
  <c r="AO104" i="22"/>
  <c r="X104" i="22"/>
  <c r="G104" i="22"/>
  <c r="AS100" i="22"/>
  <c r="AA100" i="22"/>
  <c r="H100" i="22"/>
  <c r="V95" i="22"/>
  <c r="AL95" i="22"/>
  <c r="G95" i="22"/>
  <c r="W95" i="22"/>
  <c r="AM95" i="22"/>
  <c r="H95" i="22"/>
  <c r="X95" i="22"/>
  <c r="AN95" i="22"/>
  <c r="I95" i="22"/>
  <c r="Y95" i="22"/>
  <c r="AO95" i="22"/>
  <c r="K95" i="22"/>
  <c r="AA95" i="22"/>
  <c r="AQ95" i="22"/>
  <c r="M95" i="22"/>
  <c r="AC95" i="22"/>
  <c r="AS95" i="22"/>
  <c r="S95" i="22"/>
  <c r="AI95" i="22"/>
  <c r="AY95" i="22"/>
  <c r="U94" i="22"/>
  <c r="R90" i="22"/>
  <c r="AG88" i="22"/>
  <c r="G65" i="22"/>
  <c r="W65" i="22"/>
  <c r="AM65" i="22"/>
  <c r="E65" i="22"/>
  <c r="U65" i="22"/>
  <c r="AL65" i="22"/>
  <c r="X65" i="22"/>
  <c r="AO65" i="22"/>
  <c r="I65" i="22"/>
  <c r="Z65" i="22"/>
  <c r="AQ65" i="22"/>
  <c r="V65" i="22"/>
  <c r="AS65" i="22"/>
  <c r="C65" i="22"/>
  <c r="Y65" i="22"/>
  <c r="AT65" i="22"/>
  <c r="AA65" i="22"/>
  <c r="AU65" i="22"/>
  <c r="F65" i="22" a="1"/>
  <c r="F65" i="22" s="1"/>
  <c r="AB65" i="22"/>
  <c r="AV65" i="22"/>
  <c r="H65" i="22"/>
  <c r="AC65" i="22"/>
  <c r="AW65" i="22"/>
  <c r="J65" i="22"/>
  <c r="AD65" i="22"/>
  <c r="AX65" i="22"/>
  <c r="K65" i="22"/>
  <c r="AE65" i="22"/>
  <c r="AY65" i="22"/>
  <c r="L65" i="22"/>
  <c r="AF65" i="22"/>
  <c r="N65" i="22"/>
  <c r="AH65" i="22"/>
  <c r="O65" i="22"/>
  <c r="AI65" i="22"/>
  <c r="P65" i="22"/>
  <c r="AJ65" i="22"/>
  <c r="Q65" i="22"/>
  <c r="AK65" i="22"/>
  <c r="R65" i="22"/>
  <c r="AN65" i="22"/>
  <c r="AO63" i="22"/>
  <c r="AN104" i="22"/>
  <c r="W104" i="22"/>
  <c r="H102" i="22"/>
  <c r="AR100" i="22"/>
  <c r="Z100" i="22"/>
  <c r="G100" i="22"/>
  <c r="C96" i="22"/>
  <c r="S96" i="22"/>
  <c r="AI96" i="22"/>
  <c r="AY96" i="22"/>
  <c r="E96" i="22"/>
  <c r="T96" i="22"/>
  <c r="AJ96" i="22"/>
  <c r="F96" i="22" a="1"/>
  <c r="F96" i="22" s="1"/>
  <c r="U96" i="22"/>
  <c r="AK96" i="22"/>
  <c r="G96" i="22"/>
  <c r="W96" i="22"/>
  <c r="AM96" i="22"/>
  <c r="I96" i="22"/>
  <c r="Y96" i="22"/>
  <c r="AO96" i="22"/>
  <c r="O96" i="22"/>
  <c r="AE96" i="22"/>
  <c r="AU96" i="22"/>
  <c r="Z95" i="22"/>
  <c r="AY94" i="22"/>
  <c r="S94" i="22"/>
  <c r="P90" i="22"/>
  <c r="AF88" i="22"/>
  <c r="J86" i="22"/>
  <c r="Z86" i="22"/>
  <c r="AP86" i="22"/>
  <c r="K86" i="22"/>
  <c r="AA86" i="22"/>
  <c r="AQ86" i="22"/>
  <c r="L86" i="22"/>
  <c r="AB86" i="22"/>
  <c r="AR86" i="22"/>
  <c r="M86" i="22"/>
  <c r="AC86" i="22"/>
  <c r="AS86" i="22"/>
  <c r="N86" i="22"/>
  <c r="AD86" i="22"/>
  <c r="AT86" i="22"/>
  <c r="O86" i="22"/>
  <c r="AE86" i="22"/>
  <c r="AU86" i="22"/>
  <c r="Q86" i="22"/>
  <c r="AG86" i="22"/>
  <c r="AW86" i="22"/>
  <c r="E86" i="22"/>
  <c r="T86" i="22"/>
  <c r="AJ86" i="22"/>
  <c r="F86" i="22" a="1"/>
  <c r="F86" i="22" s="1"/>
  <c r="U86" i="22"/>
  <c r="AK86" i="22"/>
  <c r="G86" i="22"/>
  <c r="W86" i="22"/>
  <c r="AM86" i="22"/>
  <c r="AM63" i="22"/>
  <c r="G61" i="22"/>
  <c r="W61" i="22"/>
  <c r="AM61" i="22"/>
  <c r="I61" i="22"/>
  <c r="Z61" i="22"/>
  <c r="AQ61" i="22"/>
  <c r="K61" i="22"/>
  <c r="AB61" i="22"/>
  <c r="AS61" i="22"/>
  <c r="M61" i="22"/>
  <c r="AD61" i="22"/>
  <c r="AU61" i="22"/>
  <c r="U61" i="22"/>
  <c r="AP61" i="22"/>
  <c r="C61" i="22"/>
  <c r="V61" i="22"/>
  <c r="AR61" i="22"/>
  <c r="X61" i="22"/>
  <c r="AT61" i="22"/>
  <c r="E61" i="22"/>
  <c r="Y61" i="22"/>
  <c r="AV61" i="22"/>
  <c r="F61" i="22" a="1"/>
  <c r="F61" i="22" s="1"/>
  <c r="AA61" i="22"/>
  <c r="AW61" i="22"/>
  <c r="AC61" i="22"/>
  <c r="AX61" i="22"/>
  <c r="H61" i="22"/>
  <c r="AE61" i="22"/>
  <c r="AY61" i="22"/>
  <c r="J61" i="22"/>
  <c r="AF61" i="22"/>
  <c r="N61" i="22"/>
  <c r="AH61" i="22"/>
  <c r="O61" i="22"/>
  <c r="AI61" i="22"/>
  <c r="P61" i="22"/>
  <c r="AJ61" i="22"/>
  <c r="Q61" i="22"/>
  <c r="AK61" i="22"/>
  <c r="R61" i="22"/>
  <c r="AL61" i="22"/>
  <c r="O109" i="22"/>
  <c r="AE109" i="22"/>
  <c r="AU109" i="22"/>
  <c r="AM104" i="22"/>
  <c r="V104" i="22"/>
  <c r="F104" i="22" a="1"/>
  <c r="F104" i="22" s="1"/>
  <c r="X102" i="22"/>
  <c r="G102" i="22"/>
  <c r="AQ100" i="22"/>
  <c r="Y100" i="22"/>
  <c r="Z96" i="22"/>
  <c r="AX95" i="22"/>
  <c r="U95" i="22"/>
  <c r="AX94" i="22"/>
  <c r="R94" i="22"/>
  <c r="I90" i="22"/>
  <c r="AD88" i="22"/>
  <c r="AI86" i="22"/>
  <c r="AG63" i="22"/>
  <c r="AR115" i="22"/>
  <c r="AA115" i="22"/>
  <c r="J115" i="22"/>
  <c r="AS114" i="22"/>
  <c r="AB114" i="22"/>
  <c r="J114" i="22"/>
  <c r="AX109" i="22"/>
  <c r="AG109" i="22"/>
  <c r="P109" i="22"/>
  <c r="S108" i="22"/>
  <c r="AI108" i="22"/>
  <c r="AY108" i="22"/>
  <c r="AL104" i="22"/>
  <c r="U104" i="22"/>
  <c r="E104" i="22"/>
  <c r="AN102" i="22"/>
  <c r="W102" i="22"/>
  <c r="AP100" i="22"/>
  <c r="X100" i="22"/>
  <c r="F100" i="22" a="1"/>
  <c r="F100" i="22" s="1"/>
  <c r="AJ99" i="22"/>
  <c r="O99" i="22"/>
  <c r="R98" i="22"/>
  <c r="AV96" i="22"/>
  <c r="X96" i="22"/>
  <c r="AW95" i="22"/>
  <c r="T95" i="22"/>
  <c r="AV94" i="22"/>
  <c r="P94" i="22"/>
  <c r="AY90" i="22"/>
  <c r="H90" i="22"/>
  <c r="AA88" i="22"/>
  <c r="AH86" i="22"/>
  <c r="T63" i="22"/>
  <c r="AQ122" i="22"/>
  <c r="AA122" i="22"/>
  <c r="K122" i="22"/>
  <c r="AU121" i="22"/>
  <c r="AE121" i="22"/>
  <c r="O121" i="22"/>
  <c r="AQ115" i="22"/>
  <c r="Z115" i="22"/>
  <c r="I115" i="22"/>
  <c r="AR114" i="22"/>
  <c r="Z114" i="22"/>
  <c r="I114" i="22"/>
  <c r="AS112" i="22"/>
  <c r="AB112" i="22"/>
  <c r="K112" i="22"/>
  <c r="AW109" i="22"/>
  <c r="AF109" i="22"/>
  <c r="N109" i="22"/>
  <c r="AW108" i="22"/>
  <c r="AF108" i="22"/>
  <c r="O108" i="22"/>
  <c r="G107" i="22"/>
  <c r="W107" i="22"/>
  <c r="AM107" i="22"/>
  <c r="AI106" i="22"/>
  <c r="AK104" i="22"/>
  <c r="T104" i="22"/>
  <c r="AM102" i="22"/>
  <c r="V102" i="22"/>
  <c r="F102" i="22" a="1"/>
  <c r="F102" i="22" s="1"/>
  <c r="AO100" i="22"/>
  <c r="W100" i="22"/>
  <c r="AH99" i="22"/>
  <c r="N99" i="22"/>
  <c r="AN98" i="22"/>
  <c r="P98" i="22"/>
  <c r="AT96" i="22"/>
  <c r="V96" i="22"/>
  <c r="AV95" i="22"/>
  <c r="R95" i="22"/>
  <c r="AT94" i="22"/>
  <c r="I94" i="22"/>
  <c r="C92" i="22"/>
  <c r="R92" i="22"/>
  <c r="AH92" i="22"/>
  <c r="AX92" i="22"/>
  <c r="S92" i="22"/>
  <c r="AI92" i="22"/>
  <c r="AY92" i="22"/>
  <c r="E92" i="22"/>
  <c r="T92" i="22"/>
  <c r="AJ92" i="22"/>
  <c r="F92" i="22" a="1"/>
  <c r="F92" i="22" s="1"/>
  <c r="U92" i="22"/>
  <c r="AK92" i="22"/>
  <c r="V92" i="22"/>
  <c r="AL92" i="22"/>
  <c r="G92" i="22"/>
  <c r="W92" i="22"/>
  <c r="AM92" i="22"/>
  <c r="I92" i="22"/>
  <c r="Y92" i="22"/>
  <c r="AO92" i="22"/>
  <c r="L92" i="22"/>
  <c r="AB92" i="22"/>
  <c r="AR92" i="22"/>
  <c r="O92" i="22"/>
  <c r="AE92" i="22"/>
  <c r="AU92" i="22"/>
  <c r="AX90" i="22"/>
  <c r="Z88" i="22"/>
  <c r="AF86" i="22"/>
  <c r="L78" i="22"/>
  <c r="AB78" i="22"/>
  <c r="AR78" i="22"/>
  <c r="H78" i="22"/>
  <c r="Y78" i="22"/>
  <c r="AP78" i="22"/>
  <c r="I78" i="22"/>
  <c r="Z78" i="22"/>
  <c r="AQ78" i="22"/>
  <c r="J78" i="22"/>
  <c r="AA78" i="22"/>
  <c r="AS78" i="22"/>
  <c r="K78" i="22"/>
  <c r="AC78" i="22"/>
  <c r="AT78" i="22"/>
  <c r="M78" i="22"/>
  <c r="AD78" i="22"/>
  <c r="AU78" i="22"/>
  <c r="N78" i="22"/>
  <c r="AE78" i="22"/>
  <c r="AV78" i="22"/>
  <c r="O78" i="22"/>
  <c r="AF78" i="22"/>
  <c r="AW78" i="22"/>
  <c r="P78" i="22"/>
  <c r="AG78" i="22"/>
  <c r="AX78" i="22"/>
  <c r="R78" i="22"/>
  <c r="AI78" i="22"/>
  <c r="C78" i="22"/>
  <c r="S78" i="22"/>
  <c r="AJ78" i="22"/>
  <c r="T78" i="22"/>
  <c r="AK78" i="22"/>
  <c r="F78" i="22" a="1"/>
  <c r="F78" i="22" s="1"/>
  <c r="V78" i="22"/>
  <c r="AM78" i="22"/>
  <c r="AS72" i="22"/>
  <c r="S63" i="22"/>
  <c r="AL50" i="22"/>
  <c r="Z122" i="22"/>
  <c r="AT121" i="22"/>
  <c r="AD121" i="22"/>
  <c r="AP115" i="22"/>
  <c r="Y115" i="22"/>
  <c r="H115" i="22"/>
  <c r="AP114" i="22"/>
  <c r="Y114" i="22"/>
  <c r="H114" i="22"/>
  <c r="AA112" i="22"/>
  <c r="J112" i="22"/>
  <c r="AV109" i="22"/>
  <c r="AD109" i="22"/>
  <c r="M109" i="22"/>
  <c r="AV108" i="22"/>
  <c r="AE108" i="22"/>
  <c r="N108" i="22"/>
  <c r="K106" i="22"/>
  <c r="AA106" i="22"/>
  <c r="AQ106" i="22"/>
  <c r="AJ104" i="22"/>
  <c r="R104" i="22"/>
  <c r="C104" i="22"/>
  <c r="AL102" i="22"/>
  <c r="U102" i="22"/>
  <c r="E102" i="22"/>
  <c r="AN100" i="22"/>
  <c r="V100" i="22"/>
  <c r="C100" i="22"/>
  <c r="AG99" i="22"/>
  <c r="L99" i="22"/>
  <c r="AL98" i="22"/>
  <c r="N98" i="22"/>
  <c r="AS96" i="22"/>
  <c r="R96" i="22"/>
  <c r="AU95" i="22"/>
  <c r="Q95" i="22"/>
  <c r="AO94" i="22"/>
  <c r="H94" i="22"/>
  <c r="AV90" i="22"/>
  <c r="X88" i="22"/>
  <c r="Y86" i="22"/>
  <c r="L82" i="22"/>
  <c r="AB82" i="22"/>
  <c r="AR82" i="22"/>
  <c r="R82" i="22"/>
  <c r="AI82" i="22"/>
  <c r="C82" i="22"/>
  <c r="S82" i="22"/>
  <c r="AJ82" i="22"/>
  <c r="T82" i="22"/>
  <c r="AK82" i="22"/>
  <c r="E82" i="22"/>
  <c r="U82" i="22"/>
  <c r="AL82" i="22"/>
  <c r="F82" i="22" a="1"/>
  <c r="F82" i="22" s="1"/>
  <c r="V82" i="22"/>
  <c r="AM82" i="22"/>
  <c r="W82" i="22"/>
  <c r="AN82" i="22"/>
  <c r="G82" i="22"/>
  <c r="X82" i="22"/>
  <c r="AO82" i="22"/>
  <c r="H82" i="22"/>
  <c r="Y82" i="22"/>
  <c r="AP82" i="22"/>
  <c r="J82" i="22"/>
  <c r="AA82" i="22"/>
  <c r="AS82" i="22"/>
  <c r="K82" i="22"/>
  <c r="AC82" i="22"/>
  <c r="AT82" i="22"/>
  <c r="M82" i="22"/>
  <c r="AD82" i="22"/>
  <c r="AU82" i="22"/>
  <c r="O82" i="22"/>
  <c r="AF82" i="22"/>
  <c r="AW82" i="22"/>
  <c r="AR72" i="22"/>
  <c r="L63" i="22"/>
  <c r="AJ50" i="22"/>
  <c r="AY91" i="22"/>
  <c r="AI91" i="22"/>
  <c r="S91" i="22"/>
  <c r="AY87" i="22"/>
  <c r="AI87" i="22"/>
  <c r="S87" i="22"/>
  <c r="AV83" i="22"/>
  <c r="AE83" i="22"/>
  <c r="N83" i="22"/>
  <c r="AL80" i="22"/>
  <c r="AL79" i="22"/>
  <c r="U79" i="22"/>
  <c r="E79" i="22"/>
  <c r="AS76" i="22"/>
  <c r="AA76" i="22"/>
  <c r="I76" i="22"/>
  <c r="AM74" i="22"/>
  <c r="AM71" i="22"/>
  <c r="AK70" i="22"/>
  <c r="AN68" i="22"/>
  <c r="U68" i="22"/>
  <c r="AI67" i="22"/>
  <c r="P67" i="22"/>
  <c r="AX60" i="22"/>
  <c r="AG59" i="22"/>
  <c r="K59" i="22"/>
  <c r="AN53" i="22"/>
  <c r="F53" i="22" a="1"/>
  <c r="F53" i="22" s="1"/>
  <c r="L70" i="22"/>
  <c r="AB70" i="22"/>
  <c r="AR70" i="22"/>
  <c r="N70" i="22"/>
  <c r="AD70" i="22"/>
  <c r="AT70" i="22"/>
  <c r="AJ79" i="22"/>
  <c r="S79" i="22"/>
  <c r="C79" i="22"/>
  <c r="AQ76" i="22"/>
  <c r="Y76" i="22"/>
  <c r="G76" i="22"/>
  <c r="AI70" i="22"/>
  <c r="Q70" i="22"/>
  <c r="K68" i="22"/>
  <c r="AA68" i="22"/>
  <c r="AQ68" i="22"/>
  <c r="R68" i="22"/>
  <c r="AI68" i="22"/>
  <c r="T68" i="22"/>
  <c r="AK68" i="22"/>
  <c r="AD59" i="22"/>
  <c r="I59" i="22"/>
  <c r="AJ53" i="22"/>
  <c r="E80" i="22"/>
  <c r="T80" i="22"/>
  <c r="AJ80" i="22"/>
  <c r="AI79" i="22"/>
  <c r="AP76" i="22"/>
  <c r="X76" i="22"/>
  <c r="F76" i="22" a="1"/>
  <c r="F76" i="22" s="1"/>
  <c r="L74" i="22"/>
  <c r="AB74" i="22"/>
  <c r="AR74" i="22"/>
  <c r="N74" i="22"/>
  <c r="AD74" i="22"/>
  <c r="AT74" i="22"/>
  <c r="H71" i="22"/>
  <c r="X71" i="22"/>
  <c r="AN71" i="22"/>
  <c r="J71" i="22"/>
  <c r="Z71" i="22"/>
  <c r="AP71" i="22"/>
  <c r="AH70" i="22"/>
  <c r="P70" i="22"/>
  <c r="AJ68" i="22"/>
  <c r="P68" i="22"/>
  <c r="K60" i="22"/>
  <c r="AA60" i="22"/>
  <c r="AQ60" i="22"/>
  <c r="O60" i="22"/>
  <c r="AE60" i="22"/>
  <c r="AU60" i="22"/>
  <c r="X60" i="22"/>
  <c r="AP60" i="22"/>
  <c r="H60" i="22"/>
  <c r="Z60" i="22"/>
  <c r="AS60" i="22"/>
  <c r="J60" i="22"/>
  <c r="AC60" i="22"/>
  <c r="AV60" i="22"/>
  <c r="AC59" i="22"/>
  <c r="G59" i="22"/>
  <c r="H79" i="22"/>
  <c r="X79" i="22"/>
  <c r="AN79" i="22"/>
  <c r="AO76" i="22"/>
  <c r="W76" i="22"/>
  <c r="AY70" i="22"/>
  <c r="AG70" i="22"/>
  <c r="O70" i="22"/>
  <c r="AX59" i="22"/>
  <c r="AB59" i="22"/>
  <c r="F59" i="22" a="1"/>
  <c r="F59" i="22" s="1"/>
  <c r="G53" i="22"/>
  <c r="W53" i="22"/>
  <c r="AM53" i="22"/>
  <c r="K53" i="22"/>
  <c r="AA53" i="22"/>
  <c r="AQ53" i="22"/>
  <c r="H53" i="22"/>
  <c r="Z53" i="22"/>
  <c r="AS53" i="22"/>
  <c r="I53" i="22"/>
  <c r="AB53" i="22"/>
  <c r="AT53" i="22"/>
  <c r="L53" i="22"/>
  <c r="AD53" i="22"/>
  <c r="AV53" i="22"/>
  <c r="N53" i="22"/>
  <c r="AF53" i="22"/>
  <c r="AX53" i="22"/>
  <c r="Q53" i="22"/>
  <c r="AI53" i="22"/>
  <c r="C53" i="22"/>
  <c r="T53" i="22"/>
  <c r="AL53" i="22"/>
  <c r="Y53" i="22"/>
  <c r="AR53" i="22"/>
  <c r="AS91" i="22"/>
  <c r="AC91" i="22"/>
  <c r="M91" i="22"/>
  <c r="AS87" i="22"/>
  <c r="AC87" i="22"/>
  <c r="M87" i="22"/>
  <c r="AP83" i="22"/>
  <c r="Y83" i="22"/>
  <c r="G83" i="22"/>
  <c r="AV80" i="22"/>
  <c r="AE80" i="22"/>
  <c r="N80" i="22"/>
  <c r="AW79" i="22"/>
  <c r="AF79" i="22"/>
  <c r="O79" i="22"/>
  <c r="AM76" i="22"/>
  <c r="AY74" i="22"/>
  <c r="AG74" i="22"/>
  <c r="O74" i="22"/>
  <c r="AY71" i="22"/>
  <c r="AG71" i="22"/>
  <c r="O71" i="22"/>
  <c r="AW70" i="22"/>
  <c r="AE70" i="22"/>
  <c r="K70" i="22"/>
  <c r="AY68" i="22"/>
  <c r="AF68" i="22"/>
  <c r="M68" i="22"/>
  <c r="AV67" i="22"/>
  <c r="AB67" i="22"/>
  <c r="I67" i="22"/>
  <c r="S66" i="22"/>
  <c r="AI66" i="22"/>
  <c r="AY66" i="22"/>
  <c r="T66" i="22"/>
  <c r="AK66" i="22"/>
  <c r="F66" i="22" a="1"/>
  <c r="F66" i="22" s="1"/>
  <c r="V66" i="22"/>
  <c r="AM66" i="22"/>
  <c r="G66" i="22"/>
  <c r="X66" i="22"/>
  <c r="AO66" i="22"/>
  <c r="K64" i="22"/>
  <c r="AA64" i="22"/>
  <c r="AQ64" i="22"/>
  <c r="F64" i="22" a="1"/>
  <c r="F64" i="22" s="1"/>
  <c r="V64" i="22"/>
  <c r="AM64" i="22"/>
  <c r="G64" i="22"/>
  <c r="X64" i="22"/>
  <c r="AO64" i="22"/>
  <c r="I64" i="22"/>
  <c r="Z64" i="22"/>
  <c r="AR64" i="22"/>
  <c r="S62" i="22"/>
  <c r="AI62" i="22"/>
  <c r="AY62" i="22"/>
  <c r="G62" i="22"/>
  <c r="X62" i="22"/>
  <c r="AO62" i="22"/>
  <c r="I62" i="22"/>
  <c r="Z62" i="22"/>
  <c r="AQ62" i="22"/>
  <c r="K62" i="22"/>
  <c r="AB62" i="22"/>
  <c r="AS62" i="22"/>
  <c r="AM60" i="22"/>
  <c r="R60" i="22"/>
  <c r="AV59" i="22"/>
  <c r="AC53" i="22"/>
  <c r="N79" i="22"/>
  <c r="E76" i="22"/>
  <c r="T76" i="22"/>
  <c r="AJ76" i="22"/>
  <c r="V76" i="22"/>
  <c r="AL76" i="22"/>
  <c r="AV70" i="22"/>
  <c r="AC70" i="22"/>
  <c r="J70" i="22"/>
  <c r="O59" i="22"/>
  <c r="AE59" i="22"/>
  <c r="AU59" i="22"/>
  <c r="S59" i="22"/>
  <c r="AI59" i="22"/>
  <c r="AY59" i="22"/>
  <c r="E59" i="22"/>
  <c r="V59" i="22"/>
  <c r="AN59" i="22"/>
  <c r="X59" i="22"/>
  <c r="AP59" i="22"/>
  <c r="H59" i="22"/>
  <c r="Z59" i="22"/>
  <c r="AR59" i="22"/>
  <c r="C59" i="22"/>
  <c r="AQ91" i="22"/>
  <c r="AA91" i="22"/>
  <c r="K91" i="22"/>
  <c r="AQ87" i="22"/>
  <c r="AA87" i="22"/>
  <c r="K87" i="22"/>
  <c r="AM83" i="22"/>
  <c r="V83" i="22"/>
  <c r="F83" i="22" a="1"/>
  <c r="F83" i="22" s="1"/>
  <c r="AT80" i="22"/>
  <c r="AC80" i="22"/>
  <c r="L80" i="22"/>
  <c r="AU79" i="22"/>
  <c r="AD79" i="22"/>
  <c r="M79" i="22"/>
  <c r="AI76" i="22"/>
  <c r="Q76" i="22"/>
  <c r="AW74" i="22"/>
  <c r="AE74" i="22"/>
  <c r="K74" i="22"/>
  <c r="AW71" i="22"/>
  <c r="AE71" i="22"/>
  <c r="M71" i="22"/>
  <c r="AU70" i="22"/>
  <c r="AA70" i="22"/>
  <c r="I70" i="22"/>
  <c r="AW68" i="22"/>
  <c r="AD68" i="22"/>
  <c r="J68" i="22"/>
  <c r="AS67" i="22"/>
  <c r="Z67" i="22"/>
  <c r="G67" i="22"/>
  <c r="AL66" i="22"/>
  <c r="P66" i="22"/>
  <c r="AL64" i="22"/>
  <c r="R64" i="22"/>
  <c r="Q62" i="22"/>
  <c r="AK60" i="22"/>
  <c r="P60" i="22"/>
  <c r="AS59" i="22"/>
  <c r="U59" i="22"/>
  <c r="V53" i="22"/>
  <c r="J91" i="22"/>
  <c r="Z87" i="22"/>
  <c r="J87" i="22"/>
  <c r="AS80" i="22"/>
  <c r="AB80" i="22"/>
  <c r="K80" i="22"/>
  <c r="AT79" i="22"/>
  <c r="AC79" i="22"/>
  <c r="L79" i="22"/>
  <c r="AH76" i="22"/>
  <c r="P76" i="22"/>
  <c r="J74" i="22"/>
  <c r="AS70" i="22"/>
  <c r="Z70" i="22"/>
  <c r="H70" i="22"/>
  <c r="AV68" i="22"/>
  <c r="AC68" i="22"/>
  <c r="I68" i="22"/>
  <c r="AJ60" i="22"/>
  <c r="N60" i="22"/>
  <c r="AQ59" i="22"/>
  <c r="T59" i="22"/>
  <c r="U53" i="22"/>
  <c r="AO91" i="22"/>
  <c r="Y91" i="22"/>
  <c r="I91" i="22"/>
  <c r="AO87" i="22"/>
  <c r="Y87" i="22"/>
  <c r="I87" i="22"/>
  <c r="AK83" i="22"/>
  <c r="T83" i="22"/>
  <c r="AR80" i="22"/>
  <c r="AA80" i="22"/>
  <c r="J80" i="22"/>
  <c r="AS79" i="22"/>
  <c r="AB79" i="22"/>
  <c r="K79" i="22"/>
  <c r="AY76" i="22"/>
  <c r="AG76" i="22"/>
  <c r="O76" i="22"/>
  <c r="AU74" i="22"/>
  <c r="AA74" i="22"/>
  <c r="I74" i="22"/>
  <c r="AU71" i="22"/>
  <c r="AC71" i="22"/>
  <c r="K71" i="22"/>
  <c r="AQ70" i="22"/>
  <c r="Y70" i="22"/>
  <c r="G70" i="22"/>
  <c r="AU68" i="22"/>
  <c r="AB68" i="22"/>
  <c r="H68" i="22"/>
  <c r="AQ67" i="22"/>
  <c r="X67" i="22"/>
  <c r="F67" i="22" a="1"/>
  <c r="F67" i="22" s="1"/>
  <c r="AH66" i="22"/>
  <c r="N66" i="22"/>
  <c r="AJ64" i="22"/>
  <c r="P64" i="22"/>
  <c r="AJ62" i="22"/>
  <c r="O62" i="22"/>
  <c r="AI60" i="22"/>
  <c r="M60" i="22"/>
  <c r="AO59" i="22"/>
  <c r="R59" i="22"/>
  <c r="S54" i="22"/>
  <c r="AI54" i="22"/>
  <c r="AY54" i="22"/>
  <c r="G54" i="22"/>
  <c r="W54" i="22"/>
  <c r="AM54" i="22"/>
  <c r="J54" i="22"/>
  <c r="AB54" i="22"/>
  <c r="AT54" i="22"/>
  <c r="K54" i="22"/>
  <c r="AC54" i="22"/>
  <c r="AU54" i="22"/>
  <c r="M54" i="22"/>
  <c r="AE54" i="22"/>
  <c r="AW54" i="22"/>
  <c r="O54" i="22"/>
  <c r="AG54" i="22"/>
  <c r="R54" i="22"/>
  <c r="AK54" i="22"/>
  <c r="E54" i="22"/>
  <c r="V54" i="22"/>
  <c r="AO54" i="22"/>
  <c r="I54" i="22"/>
  <c r="AA54" i="22"/>
  <c r="AS54" i="22"/>
  <c r="S53" i="22"/>
  <c r="AN91" i="22"/>
  <c r="X91" i="22"/>
  <c r="H91" i="22"/>
  <c r="AN87" i="22"/>
  <c r="X87" i="22"/>
  <c r="H87" i="22"/>
  <c r="AJ83" i="22"/>
  <c r="S83" i="22"/>
  <c r="C83" i="22"/>
  <c r="AQ80" i="22"/>
  <c r="Z80" i="22"/>
  <c r="I80" i="22"/>
  <c r="AR79" i="22"/>
  <c r="AA79" i="22"/>
  <c r="J79" i="22"/>
  <c r="AX76" i="22"/>
  <c r="AF76" i="22"/>
  <c r="N76" i="22"/>
  <c r="AS74" i="22"/>
  <c r="Z74" i="22"/>
  <c r="H74" i="22"/>
  <c r="AT71" i="22"/>
  <c r="AB71" i="22"/>
  <c r="I71" i="22"/>
  <c r="AP70" i="22"/>
  <c r="X70" i="22"/>
  <c r="AT68" i="22"/>
  <c r="Z68" i="22"/>
  <c r="G68" i="22"/>
  <c r="AP67" i="22"/>
  <c r="W67" i="22"/>
  <c r="AG66" i="22"/>
  <c r="M66" i="22"/>
  <c r="AI64" i="22"/>
  <c r="O64" i="22"/>
  <c r="AH62" i="22"/>
  <c r="N62" i="22"/>
  <c r="AH60" i="22"/>
  <c r="L60" i="22"/>
  <c r="AM59" i="22"/>
  <c r="Q59" i="22"/>
  <c r="Z54" i="22"/>
  <c r="AY53" i="22"/>
  <c r="R53" i="22"/>
  <c r="AU101" i="22"/>
  <c r="AE101" i="22"/>
  <c r="AU97" i="22"/>
  <c r="AE97" i="22"/>
  <c r="AU93" i="22"/>
  <c r="AE93" i="22"/>
  <c r="AM91" i="22"/>
  <c r="W91" i="22"/>
  <c r="G91" i="22"/>
  <c r="AU89" i="22"/>
  <c r="AE89" i="22"/>
  <c r="AM87" i="22"/>
  <c r="W87" i="22"/>
  <c r="G87" i="22"/>
  <c r="E84" i="22"/>
  <c r="T84" i="22"/>
  <c r="AJ84" i="22"/>
  <c r="AI83" i="22"/>
  <c r="AP80" i="22"/>
  <c r="Y80" i="22"/>
  <c r="H80" i="22"/>
  <c r="AQ79" i="22"/>
  <c r="Z79" i="22"/>
  <c r="I79" i="22"/>
  <c r="AW76" i="22"/>
  <c r="AE76" i="22"/>
  <c r="M76" i="22"/>
  <c r="AQ74" i="22"/>
  <c r="Y74" i="22"/>
  <c r="G74" i="22"/>
  <c r="AS71" i="22"/>
  <c r="AA71" i="22"/>
  <c r="G71" i="22"/>
  <c r="AO70" i="22"/>
  <c r="W70" i="22"/>
  <c r="F70" i="22" a="1"/>
  <c r="F70" i="22" s="1"/>
  <c r="AS68" i="22"/>
  <c r="Y68" i="22"/>
  <c r="AO67" i="22"/>
  <c r="AF66" i="22"/>
  <c r="L66" i="22"/>
  <c r="AH64" i="22"/>
  <c r="N64" i="22"/>
  <c r="AG62" i="22"/>
  <c r="M62" i="22"/>
  <c r="AG60" i="22"/>
  <c r="I60" i="22"/>
  <c r="AL59" i="22"/>
  <c r="P59" i="22"/>
  <c r="Y54" i="22"/>
  <c r="AW53" i="22"/>
  <c r="P53" i="22"/>
  <c r="S48" i="22"/>
  <c r="AI48" i="22"/>
  <c r="AY48" i="22"/>
  <c r="G48" i="22"/>
  <c r="X48" i="22"/>
  <c r="AO48" i="22"/>
  <c r="K48" i="22"/>
  <c r="AB48" i="22"/>
  <c r="AS48" i="22"/>
  <c r="N48" i="22"/>
  <c r="AE48" i="22"/>
  <c r="AV48" i="22"/>
  <c r="O48" i="22"/>
  <c r="AJ48" i="22"/>
  <c r="P48" i="22"/>
  <c r="AK48" i="22"/>
  <c r="R48" i="22"/>
  <c r="AM48" i="22"/>
  <c r="U48" i="22"/>
  <c r="AP48" i="22"/>
  <c r="E48" i="22"/>
  <c r="Y48" i="22"/>
  <c r="AT48" i="22"/>
  <c r="H48" i="22"/>
  <c r="AC48" i="22"/>
  <c r="AX48" i="22"/>
  <c r="I48" i="22"/>
  <c r="AD48" i="22"/>
  <c r="M48" i="22"/>
  <c r="AH48" i="22"/>
  <c r="AL91" i="22"/>
  <c r="AL87" i="22"/>
  <c r="H83" i="22"/>
  <c r="X83" i="22"/>
  <c r="AN83" i="22"/>
  <c r="AO80" i="22"/>
  <c r="X80" i="22"/>
  <c r="G80" i="22"/>
  <c r="AP79" i="22"/>
  <c r="Y79" i="22"/>
  <c r="G79" i="22"/>
  <c r="AV76" i="22"/>
  <c r="AD76" i="22"/>
  <c r="L76" i="22"/>
  <c r="AP74" i="22"/>
  <c r="X74" i="22"/>
  <c r="AR71" i="22"/>
  <c r="Y71" i="22"/>
  <c r="AN70" i="22"/>
  <c r="V70" i="22"/>
  <c r="E70" i="22"/>
  <c r="AR68" i="22"/>
  <c r="X68" i="22"/>
  <c r="F68" i="22" a="1"/>
  <c r="F68" i="22" s="1"/>
  <c r="O67" i="22"/>
  <c r="AE67" i="22"/>
  <c r="AU67" i="22"/>
  <c r="C67" i="22"/>
  <c r="S67" i="22"/>
  <c r="AJ67" i="22"/>
  <c r="E67" i="22"/>
  <c r="U67" i="22"/>
  <c r="AL67" i="22"/>
  <c r="AF60" i="22"/>
  <c r="G60" i="22"/>
  <c r="AK59" i="22"/>
  <c r="N59" i="22"/>
  <c r="AU53" i="22"/>
  <c r="O53" i="22"/>
  <c r="S58" i="22"/>
  <c r="AI58" i="22"/>
  <c r="AY58" i="22"/>
  <c r="G58" i="22"/>
  <c r="W58" i="22"/>
  <c r="AM58" i="22"/>
  <c r="AN52" i="22"/>
  <c r="V52" i="22"/>
  <c r="AR49" i="22"/>
  <c r="AS47" i="22"/>
  <c r="R35" i="22"/>
  <c r="K52" i="22"/>
  <c r="AA52" i="22"/>
  <c r="AQ52" i="22"/>
  <c r="O52" i="22"/>
  <c r="AE52" i="22"/>
  <c r="AU52" i="22"/>
  <c r="C52" i="22"/>
  <c r="O49" i="22"/>
  <c r="W49" i="22"/>
  <c r="AM49" i="22"/>
  <c r="J49" i="22"/>
  <c r="AA49" i="22"/>
  <c r="AQ49" i="22"/>
  <c r="M49" i="22"/>
  <c r="AD49" i="22"/>
  <c r="AT49" i="22"/>
  <c r="G47" i="22"/>
  <c r="W47" i="22"/>
  <c r="AM47" i="22"/>
  <c r="I47" i="22"/>
  <c r="Z47" i="22"/>
  <c r="AQ47" i="22"/>
  <c r="M47" i="22"/>
  <c r="AD47" i="22"/>
  <c r="AU47" i="22"/>
  <c r="P47" i="22"/>
  <c r="AG47" i="22"/>
  <c r="AX47" i="22"/>
  <c r="AJ52" i="22"/>
  <c r="R52" i="22"/>
  <c r="AL49" i="22"/>
  <c r="S49" i="22"/>
  <c r="AN47" i="22"/>
  <c r="S47" i="22"/>
  <c r="AY52" i="22"/>
  <c r="AG52" i="22"/>
  <c r="N52" i="22"/>
  <c r="AI49" i="22"/>
  <c r="P49" i="22"/>
  <c r="AJ47" i="22"/>
  <c r="O47" i="22"/>
  <c r="AQ58" i="22"/>
  <c r="Y58" i="22"/>
  <c r="O55" i="22"/>
  <c r="AE55" i="22"/>
  <c r="AU55" i="22"/>
  <c r="S55" i="22"/>
  <c r="AI55" i="22"/>
  <c r="AY55" i="22"/>
  <c r="AV52" i="22"/>
  <c r="AC52" i="22"/>
  <c r="J52" i="22"/>
  <c r="AY49" i="22"/>
  <c r="AF49" i="22"/>
  <c r="K49" i="22"/>
  <c r="AF47" i="22"/>
  <c r="K47" i="22"/>
  <c r="AO58" i="22"/>
  <c r="V58" i="22"/>
  <c r="E58" i="22"/>
  <c r="K56" i="22"/>
  <c r="AA56" i="22"/>
  <c r="AQ56" i="22"/>
  <c r="O56" i="22"/>
  <c r="AE56" i="22"/>
  <c r="AU56" i="22"/>
  <c r="AG55" i="22"/>
  <c r="N55" i="22"/>
  <c r="AS52" i="22"/>
  <c r="Z52" i="22"/>
  <c r="H52" i="22"/>
  <c r="AW49" i="22"/>
  <c r="AC49" i="22"/>
  <c r="H49" i="22"/>
  <c r="AY47" i="22"/>
  <c r="AC47" i="22"/>
  <c r="H47" i="22"/>
  <c r="AL58" i="22"/>
  <c r="T58" i="22"/>
  <c r="C58" i="22"/>
  <c r="G57" i="22"/>
  <c r="W57" i="22"/>
  <c r="AM57" i="22"/>
  <c r="K57" i="22"/>
  <c r="AA57" i="22"/>
  <c r="AQ57" i="22"/>
  <c r="AH56" i="22"/>
  <c r="P56" i="22"/>
  <c r="AW55" i="22"/>
  <c r="AD55" i="22"/>
  <c r="L55" i="22"/>
  <c r="AP52" i="22"/>
  <c r="X52" i="22"/>
  <c r="O51" i="22"/>
  <c r="AE51" i="22"/>
  <c r="AU51" i="22"/>
  <c r="S51" i="22"/>
  <c r="AI51" i="22"/>
  <c r="AY51" i="22"/>
  <c r="V51" i="22"/>
  <c r="AL51" i="22"/>
  <c r="AU49" i="22"/>
  <c r="Z49" i="22"/>
  <c r="F49" i="22" a="1"/>
  <c r="F49" i="22" s="1"/>
  <c r="AV47" i="22"/>
  <c r="AA47" i="22"/>
  <c r="F47" i="22" a="1"/>
  <c r="F47" i="22" s="1"/>
  <c r="AO52" i="22"/>
  <c r="W52" i="22"/>
  <c r="F52" i="22" a="1"/>
  <c r="F52" i="22" s="1"/>
  <c r="AS49" i="22"/>
  <c r="Y49" i="22"/>
  <c r="E49" i="22"/>
  <c r="AT47" i="22"/>
  <c r="Y47" i="22"/>
  <c r="E47" i="22"/>
  <c r="B31" i="22"/>
  <c r="K41" i="22"/>
  <c r="J45" i="22"/>
  <c r="J41" i="22"/>
  <c r="B37" i="22"/>
  <c r="B29" i="22"/>
  <c r="B36" i="22"/>
  <c r="X35" i="22"/>
  <c r="AT35" i="22"/>
  <c r="J35" i="22"/>
  <c r="S35" i="22"/>
  <c r="B34" i="22"/>
  <c r="B32" i="22"/>
  <c r="B23" i="22"/>
  <c r="AF35" i="22"/>
  <c r="B22" i="22"/>
  <c r="B19" i="22"/>
  <c r="AC35" i="22"/>
  <c r="B10" i="22"/>
  <c r="Q35" i="22"/>
  <c r="B25" i="22"/>
  <c r="B26" i="22"/>
  <c r="B15" i="22"/>
  <c r="B6" i="22"/>
  <c r="B13" i="22"/>
  <c r="B4" i="22"/>
  <c r="BC2" i="4"/>
  <c r="B1" i="17"/>
  <c r="BS3" i="6" l="1"/>
  <c r="BQ10" i="6"/>
  <c r="BR3" i="6"/>
  <c r="BP10" i="6"/>
  <c r="BQ3" i="6"/>
  <c r="BO10" i="6"/>
  <c r="BP3" i="6"/>
  <c r="BS4" i="6"/>
  <c r="BN10" i="6"/>
  <c r="BO3" i="6"/>
  <c r="BT26" i="6"/>
  <c r="BN4" i="6"/>
  <c r="BO6" i="6"/>
  <c r="BO26" i="6"/>
  <c r="BN6" i="6"/>
  <c r="BN26" i="6"/>
  <c r="D9" i="22"/>
  <c r="BT6" i="6"/>
  <c r="BE33" i="4"/>
  <c r="BE9" i="4"/>
  <c r="BE10" i="4"/>
  <c r="BE4" i="4"/>
  <c r="BE15" i="4"/>
  <c r="BE26" i="4"/>
  <c r="BE22" i="4"/>
  <c r="BE6" i="4"/>
  <c r="BE21" i="4"/>
  <c r="BE14" i="4"/>
  <c r="BE5" i="4"/>
  <c r="BE32" i="4"/>
  <c r="BE3" i="4"/>
  <c r="BE20" i="4"/>
  <c r="U16" i="22"/>
  <c r="P7" i="22"/>
  <c r="BR19" i="6"/>
  <c r="BQ19" i="6"/>
  <c r="BP19" i="6"/>
  <c r="BO19" i="6"/>
  <c r="U26" i="22"/>
  <c r="AM26" i="22"/>
  <c r="W26" i="22"/>
  <c r="D32" i="22"/>
  <c r="J23" i="22"/>
  <c r="R7" i="22"/>
  <c r="BT19" i="6"/>
  <c r="D19" i="22"/>
  <c r="AD8" i="22"/>
  <c r="J16" i="22"/>
  <c r="J25" i="22"/>
  <c r="K23" i="22"/>
  <c r="AC7" i="22"/>
  <c r="K20" i="22"/>
  <c r="J28" i="22"/>
  <c r="AK7" i="22"/>
  <c r="AS8" i="22"/>
  <c r="AO17" i="22"/>
  <c r="AG7" i="22"/>
  <c r="K28" i="22"/>
  <c r="AU17" i="22"/>
  <c r="K16" i="22"/>
  <c r="L17" i="22"/>
  <c r="AC8" i="22"/>
  <c r="Q17" i="22"/>
  <c r="AQ7" i="22"/>
  <c r="AF26" i="22"/>
  <c r="AT8" i="22"/>
  <c r="J20" i="22"/>
  <c r="J17" i="22"/>
  <c r="DJ90" i="17" a="1"/>
  <c r="DJ90" i="17" s="1"/>
  <c r="FK90" i="17" s="1" a="1"/>
  <c r="FK90" i="17" s="1"/>
  <c r="AY89" i="17" a="1"/>
  <c r="AY89" i="17" s="1"/>
  <c r="DH89" i="17" s="1" a="1"/>
  <c r="DH89" i="17" s="1"/>
  <c r="DJ135" i="17" a="1"/>
  <c r="DJ135" i="17" s="1"/>
  <c r="DJ141" i="17" a="1"/>
  <c r="DJ141" i="17" s="1"/>
  <c r="FG141" i="17" s="1" a="1"/>
  <c r="FG141" i="17" s="1"/>
  <c r="AY97" i="17" a="1"/>
  <c r="AY97" i="17" s="1"/>
  <c r="CY97" i="17" s="1" a="1"/>
  <c r="CY97" i="17" s="1"/>
  <c r="AY57" i="17" a="1"/>
  <c r="AY57" i="17" s="1"/>
  <c r="DJ72" i="17" a="1"/>
  <c r="DJ72" i="17" s="1"/>
  <c r="FM72" i="17" s="1" a="1"/>
  <c r="FM72" i="17" s="1"/>
  <c r="V26" i="22"/>
  <c r="S16" i="22"/>
  <c r="AL35" i="22"/>
  <c r="N35" i="22"/>
  <c r="BS5" i="6"/>
  <c r="AO7" i="22"/>
  <c r="P35" i="22"/>
  <c r="AH16" i="22"/>
  <c r="AK26" i="22"/>
  <c r="AC16" i="22"/>
  <c r="V35" i="22"/>
  <c r="O35" i="22"/>
  <c r="AX35" i="22"/>
  <c r="BR5" i="6"/>
  <c r="AE7" i="22"/>
  <c r="M7" i="22"/>
  <c r="AP7" i="22"/>
  <c r="AC26" i="22"/>
  <c r="AG16" i="22"/>
  <c r="AK35" i="22"/>
  <c r="AE35" i="22"/>
  <c r="BQ5" i="6"/>
  <c r="DJ55" i="17" a="1"/>
  <c r="DJ55" i="17" s="1"/>
  <c r="FR55" i="17" s="1" a="1"/>
  <c r="FR55" i="17" s="1"/>
  <c r="DJ94" i="17" a="1"/>
  <c r="DJ94" i="17" s="1"/>
  <c r="FH94" i="17" s="1" a="1"/>
  <c r="FH94" i="17" s="1"/>
  <c r="AM7" i="22"/>
  <c r="S7" i="22"/>
  <c r="Z7" i="22"/>
  <c r="AW26" i="22"/>
  <c r="V16" i="22"/>
  <c r="L35" i="22"/>
  <c r="M35" i="22"/>
  <c r="BP5" i="6"/>
  <c r="AH17" i="22"/>
  <c r="DJ158" i="17" a="1"/>
  <c r="DJ158" i="17" s="1"/>
  <c r="FT158" i="17" s="1" a="1"/>
  <c r="FT158" i="17" s="1"/>
  <c r="J8" i="22"/>
  <c r="K8" i="22"/>
  <c r="J39" i="22"/>
  <c r="K39" i="22"/>
  <c r="AK16" i="22"/>
  <c r="V7" i="22"/>
  <c r="AG27" i="22"/>
  <c r="AD35" i="22"/>
  <c r="AU35" i="22"/>
  <c r="BO5" i="6"/>
  <c r="O7" i="22"/>
  <c r="J46" i="22"/>
  <c r="K26" i="22"/>
  <c r="P17" i="22"/>
  <c r="AF16" i="22"/>
  <c r="AB35" i="22"/>
  <c r="K45" i="22"/>
  <c r="U7" i="22"/>
  <c r="AE26" i="22"/>
  <c r="AN16" i="22"/>
  <c r="AY17" i="22"/>
  <c r="AV35" i="22"/>
  <c r="K35" i="22"/>
  <c r="M8" i="22"/>
  <c r="AA16" i="22"/>
  <c r="BT5" i="6"/>
  <c r="D5" i="22"/>
  <c r="N8" i="22"/>
  <c r="AD7" i="22"/>
  <c r="N7" i="22"/>
  <c r="AJ7" i="22"/>
  <c r="AY26" i="22"/>
  <c r="O17" i="22"/>
  <c r="Z35" i="22"/>
  <c r="AI35" i="22"/>
  <c r="L7" i="22"/>
  <c r="AN7" i="22"/>
  <c r="T7" i="22"/>
  <c r="AX17" i="22"/>
  <c r="AE16" i="22"/>
  <c r="AL26" i="22"/>
  <c r="AL7" i="22"/>
  <c r="N17" i="22"/>
  <c r="J38" i="22"/>
  <c r="Y35" i="22"/>
  <c r="AW35" i="22"/>
  <c r="K25" i="22"/>
  <c r="J26" i="22"/>
  <c r="AH7" i="22"/>
  <c r="K17" i="22"/>
  <c r="AP17" i="22"/>
  <c r="K38" i="22"/>
  <c r="AS35" i="22"/>
  <c r="AG35" i="22"/>
  <c r="BT3" i="6"/>
  <c r="D3" i="22"/>
  <c r="AB16" i="22"/>
  <c r="AH35" i="22"/>
  <c r="AP27" i="22"/>
  <c r="AO26" i="22"/>
  <c r="AR35" i="22"/>
  <c r="J18" i="22"/>
  <c r="D7" i="22"/>
  <c r="BT7" i="6"/>
  <c r="AV7" i="22" s="1"/>
  <c r="K27" i="22"/>
  <c r="AF7" i="22"/>
  <c r="W7" i="22"/>
  <c r="W35" i="22"/>
  <c r="BT16" i="6"/>
  <c r="D16" i="22"/>
  <c r="AY42" i="22"/>
  <c r="Y42" i="22"/>
  <c r="AN35" i="22"/>
  <c r="AY35" i="22"/>
  <c r="Y16" i="22"/>
  <c r="DJ193" i="17" a="1"/>
  <c r="DJ193" i="17" s="1"/>
  <c r="FL193" i="17" s="1" a="1"/>
  <c r="FL193" i="17" s="1"/>
  <c r="J29" i="22"/>
  <c r="AY91" i="17" a="1"/>
  <c r="AY91" i="17" s="1"/>
  <c r="CZ91" i="17" s="1" a="1"/>
  <c r="CZ91" i="17" s="1"/>
  <c r="AY108" i="17" a="1"/>
  <c r="AY108" i="17" s="1"/>
  <c r="DE108" i="17" s="1" a="1"/>
  <c r="DE108" i="17" s="1"/>
  <c r="DJ51" i="17" a="1"/>
  <c r="DJ51" i="17" s="1"/>
  <c r="FN51" i="17" s="1" a="1"/>
  <c r="FN51" i="17" s="1"/>
  <c r="DJ59" i="17" a="1"/>
  <c r="DJ59" i="17" s="1"/>
  <c r="FF59" i="17" s="1" a="1"/>
  <c r="FF59" i="17" s="1"/>
  <c r="DJ89" i="17" a="1"/>
  <c r="DJ89" i="17" s="1"/>
  <c r="FI89" i="17" s="1" a="1"/>
  <c r="FI89" i="17" s="1"/>
  <c r="AY141" i="17" a="1"/>
  <c r="AY141" i="17" s="1"/>
  <c r="CX141" i="17" s="1" a="1"/>
  <c r="CX141" i="17" s="1"/>
  <c r="DJ79" i="17" a="1"/>
  <c r="DJ79" i="17" s="1"/>
  <c r="FK79" i="17" s="1" a="1"/>
  <c r="FK79" i="17" s="1"/>
  <c r="DJ91" i="17" a="1"/>
  <c r="DJ91" i="17" s="1"/>
  <c r="FK91" i="17" s="1" a="1"/>
  <c r="FK91" i="17" s="1"/>
  <c r="DJ97" i="17" a="1"/>
  <c r="DJ97" i="17" s="1"/>
  <c r="FE97" i="17" s="1" a="1"/>
  <c r="FE97" i="17" s="1"/>
  <c r="AY98" i="17" a="1"/>
  <c r="AY98" i="17" s="1"/>
  <c r="DB98" i="17" s="1" a="1"/>
  <c r="DB98" i="17" s="1"/>
  <c r="AY94" i="17" a="1"/>
  <c r="AY94" i="17" s="1"/>
  <c r="DF94" i="17" s="1" a="1"/>
  <c r="DF94" i="17" s="1"/>
  <c r="DJ136" i="17" a="1"/>
  <c r="DJ136" i="17" s="1"/>
  <c r="FH136" i="17" s="1" a="1"/>
  <c r="FH136" i="17" s="1"/>
  <c r="AY49" i="17" a="1"/>
  <c r="AY49" i="17" s="1"/>
  <c r="DB49" i="17" s="1" a="1"/>
  <c r="DB49" i="17" s="1"/>
  <c r="AY193" i="17" a="1"/>
  <c r="AY193" i="17" s="1"/>
  <c r="DH193" i="17" s="1" a="1"/>
  <c r="DH193" i="17" s="1"/>
  <c r="AY90" i="17" a="1"/>
  <c r="AY90" i="17" s="1"/>
  <c r="CW90" i="17" s="1" a="1"/>
  <c r="CW90" i="17" s="1"/>
  <c r="AY163" i="17" a="1"/>
  <c r="AY163" i="17" s="1"/>
  <c r="CV163" i="17" s="1" a="1"/>
  <c r="CV163" i="17" s="1"/>
  <c r="AY55" i="17" a="1"/>
  <c r="AY55" i="17" s="1"/>
  <c r="DC55" i="17" s="1" a="1"/>
  <c r="DC55" i="17" s="1"/>
  <c r="DJ166" i="17" a="1"/>
  <c r="DJ166" i="17" s="1"/>
  <c r="FH166" i="17" s="1" a="1"/>
  <c r="FH166" i="17" s="1"/>
  <c r="DJ57" i="17" a="1"/>
  <c r="DJ57" i="17" s="1"/>
  <c r="FQ57" i="17" s="1" a="1"/>
  <c r="FQ57" i="17" s="1"/>
  <c r="AY109" i="17" a="1"/>
  <c r="AY109" i="17" s="1"/>
  <c r="DF109" i="17" s="1" a="1"/>
  <c r="DF109" i="17" s="1"/>
  <c r="DJ125" i="17" a="1"/>
  <c r="DJ125" i="17" s="1"/>
  <c r="FQ125" i="17" s="1" a="1"/>
  <c r="FQ125" i="17" s="1"/>
  <c r="DJ126" i="17" a="1"/>
  <c r="DJ126" i="17" s="1"/>
  <c r="FL126" i="17" s="1" a="1"/>
  <c r="FL126" i="17" s="1"/>
  <c r="AY158" i="17" a="1"/>
  <c r="AY158" i="17" s="1"/>
  <c r="CV158" i="17" s="1" a="1"/>
  <c r="CV158" i="17" s="1"/>
  <c r="DJ134" i="17" a="1"/>
  <c r="DJ134" i="17" s="1"/>
  <c r="FL134" i="17" s="1" a="1"/>
  <c r="FL134" i="17" s="1"/>
  <c r="DJ48" i="17" a="1"/>
  <c r="DJ48" i="17" s="1"/>
  <c r="FP48" i="17" s="1" a="1"/>
  <c r="FP48" i="17" s="1"/>
  <c r="AY166" i="17" a="1"/>
  <c r="AY166" i="17" s="1"/>
  <c r="DD166" i="17" s="1" a="1"/>
  <c r="DD166" i="17" s="1"/>
  <c r="AY125" i="17" a="1"/>
  <c r="AY125" i="17" s="1"/>
  <c r="DD125" i="17" s="1" a="1"/>
  <c r="DD125" i="17" s="1"/>
  <c r="AY79" i="17" a="1"/>
  <c r="AY79" i="17" s="1"/>
  <c r="DF79" i="17" s="1" a="1"/>
  <c r="DF79" i="17" s="1"/>
  <c r="AY135" i="17" a="1"/>
  <c r="AY135" i="17" s="1"/>
  <c r="CT135" i="17" s="1" a="1"/>
  <c r="CT135" i="17" s="1"/>
  <c r="DJ96" i="17" a="1"/>
  <c r="DJ96" i="17" s="1"/>
  <c r="FS96" i="17" s="1" a="1"/>
  <c r="FS96" i="17" s="1"/>
  <c r="DJ50" i="17" a="1"/>
  <c r="DJ50" i="17" s="1"/>
  <c r="FS50" i="17" s="1" a="1"/>
  <c r="FS50" i="17" s="1"/>
  <c r="AY59" i="17" a="1"/>
  <c r="AY59" i="17" s="1"/>
  <c r="CX59" i="17" s="1" a="1"/>
  <c r="CX59" i="17" s="1"/>
  <c r="DJ83" i="17" a="1"/>
  <c r="DJ83" i="17" s="1"/>
  <c r="FS83" i="17" s="1" a="1"/>
  <c r="FS83" i="17" s="1"/>
  <c r="FH59" i="17" a="1"/>
  <c r="FH59" i="17" s="1"/>
  <c r="CZ89" i="17" a="1"/>
  <c r="CZ89" i="17" s="1"/>
  <c r="CW89" i="17" a="1"/>
  <c r="CW89" i="17" s="1"/>
  <c r="DB89" i="17" a="1"/>
  <c r="DB89" i="17" s="1"/>
  <c r="CW97" i="17" a="1"/>
  <c r="CW97" i="17" s="1"/>
  <c r="DH97" i="17" a="1"/>
  <c r="DH97" i="17" s="1"/>
  <c r="CX97" i="17" a="1"/>
  <c r="CX97" i="17" s="1"/>
  <c r="CV97" i="17" a="1"/>
  <c r="CV97" i="17" s="1"/>
  <c r="FR135" i="17" a="1"/>
  <c r="FR135" i="17" s="1"/>
  <c r="FJ135" i="17" a="1"/>
  <c r="FJ135" i="17" s="1"/>
  <c r="FS135" i="17" a="1"/>
  <c r="FS135" i="17" s="1"/>
  <c r="FK135" i="17" a="1"/>
  <c r="FK135" i="17" s="1"/>
  <c r="FT135" i="17" a="1"/>
  <c r="FT135" i="17" s="1"/>
  <c r="FL135" i="17" a="1"/>
  <c r="FL135" i="17" s="1"/>
  <c r="FM135" i="17" a="1"/>
  <c r="FM135" i="17" s="1"/>
  <c r="FE135" i="17" a="1"/>
  <c r="FE135" i="17" s="1"/>
  <c r="FN135" i="17" a="1"/>
  <c r="FN135" i="17" s="1"/>
  <c r="FF135" i="17" a="1"/>
  <c r="FF135" i="17" s="1"/>
  <c r="FO135" i="17" a="1"/>
  <c r="FO135" i="17" s="1"/>
  <c r="FG135" i="17" a="1"/>
  <c r="FG135" i="17" s="1"/>
  <c r="FP135" i="17" a="1"/>
  <c r="FP135" i="17" s="1"/>
  <c r="FH135" i="17" a="1"/>
  <c r="FH135" i="17" s="1"/>
  <c r="FQ135" i="17" a="1"/>
  <c r="FQ135" i="17" s="1"/>
  <c r="FI135" i="17" a="1"/>
  <c r="FI135" i="17" s="1"/>
  <c r="CU109" i="17" a="1"/>
  <c r="CU109" i="17" s="1"/>
  <c r="CU158" i="17" a="1"/>
  <c r="CU158" i="17" s="1"/>
  <c r="DD158" i="17" a="1"/>
  <c r="DD158" i="17" s="1"/>
  <c r="FL72" i="17" a="1"/>
  <c r="FL72" i="17" s="1"/>
  <c r="FT72" i="17" a="1"/>
  <c r="FT72" i="17" s="1"/>
  <c r="FE72" i="17" a="1"/>
  <c r="FE72" i="17" s="1"/>
  <c r="FG72" i="17" a="1"/>
  <c r="FG72" i="17" s="1"/>
  <c r="FH72" i="17" a="1"/>
  <c r="FH72" i="17" s="1"/>
  <c r="FI72" i="17" a="1"/>
  <c r="FI72" i="17" s="1"/>
  <c r="DD91" i="17" a="1"/>
  <c r="DD91" i="17" s="1"/>
  <c r="CT91" i="17" a="1"/>
  <c r="CT91" i="17" s="1"/>
  <c r="CU91" i="17" a="1"/>
  <c r="CU91" i="17" s="1"/>
  <c r="DE91" i="17" a="1"/>
  <c r="DE91" i="17" s="1"/>
  <c r="CV91" i="17" a="1"/>
  <c r="CV91" i="17" s="1"/>
  <c r="DF91" i="17" a="1"/>
  <c r="DF91" i="17" s="1"/>
  <c r="DG91" i="17" a="1"/>
  <c r="DG91" i="17" s="1"/>
  <c r="CW91" i="17" a="1"/>
  <c r="CW91" i="17" s="1"/>
  <c r="DH91" i="17" a="1"/>
  <c r="DH91" i="17" s="1"/>
  <c r="DI91" i="17" a="1"/>
  <c r="DI91" i="17" s="1"/>
  <c r="CX91" i="17" a="1"/>
  <c r="CX91" i="17" s="1"/>
  <c r="CY91" i="17" a="1"/>
  <c r="CY91" i="17" s="1"/>
  <c r="DA91" i="17" a="1"/>
  <c r="DA91" i="17" s="1"/>
  <c r="DC91" i="17" a="1"/>
  <c r="DC91" i="17" s="1"/>
  <c r="CT108" i="17" a="1"/>
  <c r="CT108" i="17" s="1"/>
  <c r="DG135" i="17" a="1"/>
  <c r="DG135" i="17" s="1"/>
  <c r="DB135" i="17" a="1"/>
  <c r="DB135" i="17" s="1"/>
  <c r="DC135" i="17" a="1"/>
  <c r="DC135" i="17" s="1"/>
  <c r="AY54" i="17" a="1"/>
  <c r="AY54" i="17" s="1"/>
  <c r="DJ54" i="17" a="1"/>
  <c r="DJ54" i="17" s="1"/>
  <c r="DJ85" i="17" a="1"/>
  <c r="DJ85" i="17" s="1"/>
  <c r="DJ92" i="17" a="1"/>
  <c r="DJ92" i="17" s="1"/>
  <c r="AY92" i="17" a="1"/>
  <c r="AY92" i="17" s="1"/>
  <c r="AY100" i="17" a="1"/>
  <c r="AY100" i="17" s="1"/>
  <c r="DJ100" i="17" a="1"/>
  <c r="DJ100" i="17" s="1"/>
  <c r="AY121" i="17" a="1"/>
  <c r="AY121" i="17" s="1"/>
  <c r="DJ118" i="17" a="1"/>
  <c r="DJ118" i="17" s="1"/>
  <c r="AY118" i="17" a="1"/>
  <c r="AY118" i="17" s="1"/>
  <c r="AY113" i="17" a="1"/>
  <c r="AY113" i="17" s="1"/>
  <c r="DJ113" i="17" a="1"/>
  <c r="DJ113" i="17" s="1"/>
  <c r="DJ130" i="17" a="1"/>
  <c r="DJ130" i="17" s="1"/>
  <c r="AY130" i="17" a="1"/>
  <c r="AY130" i="17" s="1"/>
  <c r="AY151" i="17" a="1"/>
  <c r="AY151" i="17" s="1"/>
  <c r="DJ151" i="17" a="1"/>
  <c r="DJ151" i="17" s="1"/>
  <c r="DJ164" i="17" a="1"/>
  <c r="DJ164" i="17" s="1"/>
  <c r="AY164" i="17" a="1"/>
  <c r="AY164" i="17" s="1"/>
  <c r="AY181" i="17" a="1"/>
  <c r="AY181" i="17" s="1"/>
  <c r="DJ181" i="17" a="1"/>
  <c r="DJ181" i="17" s="1"/>
  <c r="DJ182" i="17" a="1"/>
  <c r="DJ182" i="17" s="1"/>
  <c r="AY182" i="17" a="1"/>
  <c r="AY182" i="17" s="1"/>
  <c r="AY102" i="17" a="1"/>
  <c r="AY102" i="17" s="1"/>
  <c r="DJ102" i="17" a="1"/>
  <c r="DJ102" i="17" s="1"/>
  <c r="AY180" i="17" a="1"/>
  <c r="AY180" i="17" s="1"/>
  <c r="DJ180" i="17" a="1"/>
  <c r="DJ180" i="17" s="1"/>
  <c r="AY51" i="17" a="1"/>
  <c r="AY51" i="17" s="1"/>
  <c r="DJ56" i="17" a="1"/>
  <c r="DJ56" i="17" s="1"/>
  <c r="AY56" i="17" a="1"/>
  <c r="AY56" i="17" s="1"/>
  <c r="DJ70" i="17" a="1"/>
  <c r="DJ70" i="17" s="1"/>
  <c r="AY70" i="17" a="1"/>
  <c r="AY70" i="17" s="1"/>
  <c r="DJ66" i="17" a="1"/>
  <c r="DJ66" i="17" s="1"/>
  <c r="AY66" i="17" a="1"/>
  <c r="AY66" i="17" s="1"/>
  <c r="AY103" i="17" a="1"/>
  <c r="AY103" i="17" s="1"/>
  <c r="DJ103" i="17" a="1"/>
  <c r="DJ103" i="17" s="1"/>
  <c r="DJ98" i="17" a="1"/>
  <c r="DJ98" i="17" s="1"/>
  <c r="DJ108" i="17" a="1"/>
  <c r="DJ108" i="17" s="1"/>
  <c r="AY104" i="17" a="1"/>
  <c r="AY104" i="17" s="1"/>
  <c r="DJ104" i="17" a="1"/>
  <c r="DJ104" i="17" s="1"/>
  <c r="DJ153" i="17" a="1"/>
  <c r="DJ153" i="17" s="1"/>
  <c r="AY147" i="17" a="1"/>
  <c r="AY147" i="17" s="1"/>
  <c r="DJ147" i="17" a="1"/>
  <c r="DJ147" i="17" s="1"/>
  <c r="AY194" i="17" a="1"/>
  <c r="AY194" i="17" s="1"/>
  <c r="DJ194" i="17" a="1"/>
  <c r="DJ194" i="17" s="1"/>
  <c r="AY198" i="17" a="1"/>
  <c r="AY198" i="17" s="1"/>
  <c r="DJ198" i="17" a="1"/>
  <c r="DJ198" i="17" s="1"/>
  <c r="DJ49" i="17" a="1"/>
  <c r="DJ49" i="17" s="1"/>
  <c r="DJ67" i="17" a="1"/>
  <c r="DJ67" i="17" s="1"/>
  <c r="AY67" i="17" a="1"/>
  <c r="AY67" i="17" s="1"/>
  <c r="DJ81" i="17" a="1"/>
  <c r="DJ81" i="17" s="1"/>
  <c r="AY81" i="17" a="1"/>
  <c r="AY81" i="17" s="1"/>
  <c r="DJ86" i="17" a="1"/>
  <c r="DJ86" i="17" s="1"/>
  <c r="CX94" i="17" a="1"/>
  <c r="CX94" i="17" s="1"/>
  <c r="AY111" i="17" a="1"/>
  <c r="AY111" i="17" s="1"/>
  <c r="DJ111" i="17" a="1"/>
  <c r="DJ111" i="17" s="1"/>
  <c r="AY126" i="17" a="1"/>
  <c r="AY126" i="17" s="1"/>
  <c r="AY136" i="17" a="1"/>
  <c r="AY136" i="17" s="1"/>
  <c r="DJ139" i="17" a="1"/>
  <c r="DJ139" i="17" s="1"/>
  <c r="AY139" i="17" a="1"/>
  <c r="AY139" i="17" s="1"/>
  <c r="AY143" i="17" a="1"/>
  <c r="AY143" i="17" s="1"/>
  <c r="DJ143" i="17" a="1"/>
  <c r="DJ143" i="17" s="1"/>
  <c r="AY148" i="17" a="1"/>
  <c r="AY148" i="17" s="1"/>
  <c r="DJ148" i="17" a="1"/>
  <c r="DJ148" i="17" s="1"/>
  <c r="DJ170" i="17" a="1"/>
  <c r="DJ170" i="17" s="1"/>
  <c r="AY170" i="17" a="1"/>
  <c r="AY170" i="17" s="1"/>
  <c r="DJ187" i="17" a="1"/>
  <c r="DJ187" i="17" s="1"/>
  <c r="AY187" i="17" a="1"/>
  <c r="AY187" i="17" s="1"/>
  <c r="DJ47" i="17" a="1"/>
  <c r="DJ47" i="17" s="1"/>
  <c r="AY47" i="17" a="1"/>
  <c r="AY47" i="17" s="1"/>
  <c r="AY95" i="17" a="1"/>
  <c r="AY95" i="17" s="1"/>
  <c r="DJ95" i="17" a="1"/>
  <c r="DJ95" i="17" s="1"/>
  <c r="AY123" i="17" a="1"/>
  <c r="AY123" i="17" s="1"/>
  <c r="DJ123" i="17" a="1"/>
  <c r="DJ123" i="17" s="1"/>
  <c r="AY132" i="17" a="1"/>
  <c r="AY132" i="17" s="1"/>
  <c r="DJ132" i="17" a="1"/>
  <c r="DJ132" i="17" s="1"/>
  <c r="AY142" i="17" a="1"/>
  <c r="AY142" i="17" s="1"/>
  <c r="DJ142" i="17" a="1"/>
  <c r="DJ142" i="17" s="1"/>
  <c r="DJ150" i="17" a="1"/>
  <c r="DJ150" i="17" s="1"/>
  <c r="AY150" i="17" a="1"/>
  <c r="AY150" i="17" s="1"/>
  <c r="AY176" i="17" a="1"/>
  <c r="AY176" i="17" s="1"/>
  <c r="DJ176" i="17" a="1"/>
  <c r="DJ176" i="17" s="1"/>
  <c r="AY196" i="17" a="1"/>
  <c r="AY196" i="17" s="1"/>
  <c r="DJ196" i="17" a="1"/>
  <c r="DJ196" i="17" s="1"/>
  <c r="AY63" i="17" a="1"/>
  <c r="AY63" i="17" s="1"/>
  <c r="DJ63" i="17" a="1"/>
  <c r="DJ63" i="17" s="1"/>
  <c r="AY85" i="17" a="1"/>
  <c r="AY85" i="17" s="1"/>
  <c r="AY96" i="17" a="1"/>
  <c r="AY96" i="17" s="1"/>
  <c r="DJ119" i="17" a="1"/>
  <c r="DJ119" i="17" s="1"/>
  <c r="AY119" i="17" a="1"/>
  <c r="AY119" i="17" s="1"/>
  <c r="DJ131" i="17" a="1"/>
  <c r="DJ131" i="17" s="1"/>
  <c r="AY131" i="17" a="1"/>
  <c r="AY131" i="17" s="1"/>
  <c r="DJ121" i="17" a="1"/>
  <c r="DJ121" i="17" s="1"/>
  <c r="AY138" i="17" a="1"/>
  <c r="AY138" i="17" s="1"/>
  <c r="DJ138" i="17" a="1"/>
  <c r="DJ138" i="17" s="1"/>
  <c r="AY156" i="17" a="1"/>
  <c r="AY156" i="17" s="1"/>
  <c r="DJ156" i="17" a="1"/>
  <c r="DJ156" i="17" s="1"/>
  <c r="AY179" i="17" a="1"/>
  <c r="AY179" i="17" s="1"/>
  <c r="DJ179" i="17" a="1"/>
  <c r="DJ179" i="17" s="1"/>
  <c r="AY195" i="17" a="1"/>
  <c r="AY195" i="17" s="1"/>
  <c r="DJ195" i="17" a="1"/>
  <c r="DJ195" i="17" s="1"/>
  <c r="DJ61" i="17" a="1"/>
  <c r="DJ61" i="17" s="1"/>
  <c r="AY61" i="17" a="1"/>
  <c r="AY61" i="17" s="1"/>
  <c r="AY117" i="17" a="1"/>
  <c r="AY117" i="17" s="1"/>
  <c r="DJ117" i="17" a="1"/>
  <c r="DJ117" i="17" s="1"/>
  <c r="AY58" i="17" a="1"/>
  <c r="AY58" i="17" s="1"/>
  <c r="DJ58" i="17" a="1"/>
  <c r="DJ58" i="17" s="1"/>
  <c r="DJ68" i="17" a="1"/>
  <c r="DJ68" i="17" s="1"/>
  <c r="AY68" i="17" a="1"/>
  <c r="AY68" i="17" s="1"/>
  <c r="DJ71" i="17" a="1"/>
  <c r="DJ71" i="17" s="1"/>
  <c r="AY71" i="17" a="1"/>
  <c r="AY71" i="17" s="1"/>
  <c r="AY77" i="17" a="1"/>
  <c r="AY77" i="17" s="1"/>
  <c r="DJ77" i="17" a="1"/>
  <c r="DJ77" i="17" s="1"/>
  <c r="DJ93" i="17" a="1"/>
  <c r="DJ93" i="17" s="1"/>
  <c r="AY93" i="17" a="1"/>
  <c r="AY93" i="17" s="1"/>
  <c r="AY120" i="17" a="1"/>
  <c r="AY120" i="17" s="1"/>
  <c r="DJ120" i="17" a="1"/>
  <c r="DJ120" i="17" s="1"/>
  <c r="AY127" i="17" a="1"/>
  <c r="AY127" i="17" s="1"/>
  <c r="DJ127" i="17" a="1"/>
  <c r="DJ127" i="17" s="1"/>
  <c r="AY140" i="17" a="1"/>
  <c r="AY140" i="17" s="1"/>
  <c r="DJ140" i="17" a="1"/>
  <c r="DJ140" i="17" s="1"/>
  <c r="DJ183" i="17" a="1"/>
  <c r="DJ183" i="17" s="1"/>
  <c r="AY183" i="17" a="1"/>
  <c r="AY183" i="17" s="1"/>
  <c r="DJ188" i="17" a="1"/>
  <c r="DJ188" i="17" s="1"/>
  <c r="AY188" i="17" a="1"/>
  <c r="AY188" i="17" s="1"/>
  <c r="DJ191" i="17" a="1"/>
  <c r="DJ191" i="17" s="1"/>
  <c r="AY191" i="17" a="1"/>
  <c r="AY191" i="17" s="1"/>
  <c r="AY175" i="17" a="1"/>
  <c r="AY175" i="17" s="1"/>
  <c r="DJ175" i="17" a="1"/>
  <c r="DJ175" i="17" s="1"/>
  <c r="DA57" i="17" a="1"/>
  <c r="DA57" i="17" s="1"/>
  <c r="DB57" i="17" a="1"/>
  <c r="DB57" i="17" s="1"/>
  <c r="CT57" i="17" a="1"/>
  <c r="CT57" i="17" s="1"/>
  <c r="DC57" i="17" a="1"/>
  <c r="DC57" i="17" s="1"/>
  <c r="CU57" i="17" a="1"/>
  <c r="CU57" i="17" s="1"/>
  <c r="DD57" i="17" a="1"/>
  <c r="DD57" i="17" s="1"/>
  <c r="CV57" i="17" a="1"/>
  <c r="CV57" i="17" s="1"/>
  <c r="DE57" i="17" a="1"/>
  <c r="DE57" i="17" s="1"/>
  <c r="CW57" i="17" a="1"/>
  <c r="CW57" i="17" s="1"/>
  <c r="DF57" i="17" a="1"/>
  <c r="DF57" i="17" s="1"/>
  <c r="CX57" i="17" a="1"/>
  <c r="CX57" i="17" s="1"/>
  <c r="DG57" i="17" a="1"/>
  <c r="DG57" i="17" s="1"/>
  <c r="CY57" i="17" a="1"/>
  <c r="CY57" i="17" s="1"/>
  <c r="DH57" i="17" a="1"/>
  <c r="DH57" i="17" s="1"/>
  <c r="DI57" i="17" a="1"/>
  <c r="DI57" i="17" s="1"/>
  <c r="CZ57" i="17" a="1"/>
  <c r="CZ57" i="17" s="1"/>
  <c r="AY73" i="17" a="1"/>
  <c r="AY73" i="17" s="1"/>
  <c r="DJ73" i="17" a="1"/>
  <c r="DJ73" i="17" s="1"/>
  <c r="AY76" i="17" a="1"/>
  <c r="AY76" i="17" s="1"/>
  <c r="DJ76" i="17" a="1"/>
  <c r="DJ76" i="17" s="1"/>
  <c r="DJ129" i="17" a="1"/>
  <c r="DJ129" i="17" s="1"/>
  <c r="AY129" i="17" a="1"/>
  <c r="AY129" i="17" s="1"/>
  <c r="AY134" i="17" a="1"/>
  <c r="AY134" i="17" s="1"/>
  <c r="DJ157" i="17" a="1"/>
  <c r="DJ157" i="17" s="1"/>
  <c r="AY157" i="17" a="1"/>
  <c r="AY157" i="17" s="1"/>
  <c r="AY153" i="17" a="1"/>
  <c r="AY153" i="17" s="1"/>
  <c r="AY199" i="17" a="1"/>
  <c r="AY199" i="17" s="1"/>
  <c r="DJ199" i="17" a="1"/>
  <c r="DJ199" i="17" s="1"/>
  <c r="AY60" i="17" a="1"/>
  <c r="AY60" i="17" s="1"/>
  <c r="DJ60" i="17" a="1"/>
  <c r="DJ60" i="17" s="1"/>
  <c r="AY52" i="17" a="1"/>
  <c r="AY52" i="17" s="1"/>
  <c r="DJ52" i="17" a="1"/>
  <c r="DJ52" i="17" s="1"/>
  <c r="AY64" i="17" a="1"/>
  <c r="AY64" i="17" s="1"/>
  <c r="DJ64" i="17" a="1"/>
  <c r="DJ64" i="17" s="1"/>
  <c r="DJ105" i="17" a="1"/>
  <c r="DJ105" i="17" s="1"/>
  <c r="AY105" i="17" a="1"/>
  <c r="AY105" i="17" s="1"/>
  <c r="DJ155" i="17" a="1"/>
  <c r="DJ155" i="17" s="1"/>
  <c r="AY155" i="17" a="1"/>
  <c r="AY155" i="17" s="1"/>
  <c r="DJ171" i="17" a="1"/>
  <c r="DJ171" i="17" s="1"/>
  <c r="AY171" i="17" a="1"/>
  <c r="AY171" i="17" s="1"/>
  <c r="DJ163" i="17" a="1"/>
  <c r="DJ163" i="17" s="1"/>
  <c r="AY200" i="17" a="1"/>
  <c r="AY200" i="17" s="1"/>
  <c r="DJ200" i="17" a="1"/>
  <c r="DJ200" i="17" s="1"/>
  <c r="AY48" i="17" a="1"/>
  <c r="AY48" i="17" s="1"/>
  <c r="DJ69" i="17" a="1"/>
  <c r="DJ69" i="17" s="1"/>
  <c r="AY69" i="17" a="1"/>
  <c r="AY69" i="17" s="1"/>
  <c r="DJ65" i="17" a="1"/>
  <c r="DJ65" i="17" s="1"/>
  <c r="AY65" i="17" a="1"/>
  <c r="AY65" i="17" s="1"/>
  <c r="AY80" i="17" a="1"/>
  <c r="AY80" i="17" s="1"/>
  <c r="DJ80" i="17" a="1"/>
  <c r="DJ80" i="17" s="1"/>
  <c r="AY107" i="17" a="1"/>
  <c r="AY107" i="17" s="1"/>
  <c r="DJ107" i="17" a="1"/>
  <c r="DJ107" i="17" s="1"/>
  <c r="DJ109" i="17" a="1"/>
  <c r="DJ109" i="17" s="1"/>
  <c r="AY115" i="17" a="1"/>
  <c r="AY115" i="17" s="1"/>
  <c r="DJ115" i="17" a="1"/>
  <c r="DJ115" i="17" s="1"/>
  <c r="AY122" i="17" a="1"/>
  <c r="AY122" i="17" s="1"/>
  <c r="DJ122" i="17" a="1"/>
  <c r="DJ122" i="17" s="1"/>
  <c r="AY112" i="17" a="1"/>
  <c r="AY112" i="17" s="1"/>
  <c r="DJ112" i="17" a="1"/>
  <c r="DJ112" i="17" s="1"/>
  <c r="DJ168" i="17" a="1"/>
  <c r="DJ168" i="17" s="1"/>
  <c r="AY168" i="17" a="1"/>
  <c r="AY168" i="17" s="1"/>
  <c r="DJ165" i="17" a="1"/>
  <c r="DJ165" i="17" s="1"/>
  <c r="AY165" i="17" a="1"/>
  <c r="AY165" i="17" s="1"/>
  <c r="AY53" i="17" a="1"/>
  <c r="AY53" i="17" s="1"/>
  <c r="DJ53" i="17" a="1"/>
  <c r="DJ53" i="17" s="1"/>
  <c r="AY75" i="17" a="1"/>
  <c r="AY75" i="17" s="1"/>
  <c r="DJ75" i="17" a="1"/>
  <c r="DJ75" i="17" s="1"/>
  <c r="AY50" i="17" a="1"/>
  <c r="AY50" i="17" s="1"/>
  <c r="DJ87" i="17" a="1"/>
  <c r="DJ87" i="17" s="1"/>
  <c r="AY72" i="17" a="1"/>
  <c r="AY72" i="17" s="1"/>
  <c r="AY86" i="17" a="1"/>
  <c r="AY86" i="17" s="1"/>
  <c r="AY124" i="17" a="1"/>
  <c r="AY124" i="17" s="1"/>
  <c r="DJ124" i="17" a="1"/>
  <c r="DJ124" i="17" s="1"/>
  <c r="DJ133" i="17" a="1"/>
  <c r="DJ133" i="17" s="1"/>
  <c r="AY133" i="17" a="1"/>
  <c r="AY133" i="17" s="1"/>
  <c r="AY177" i="17" a="1"/>
  <c r="AY177" i="17" s="1"/>
  <c r="DJ177" i="17" a="1"/>
  <c r="DJ177" i="17" s="1"/>
  <c r="DJ178" i="17" a="1"/>
  <c r="DJ178" i="17" s="1"/>
  <c r="AY178" i="17" a="1"/>
  <c r="AY178" i="17" s="1"/>
  <c r="DJ197" i="17" a="1"/>
  <c r="DJ197" i="17" s="1"/>
  <c r="AY197" i="17" a="1"/>
  <c r="AY197" i="17" s="1"/>
  <c r="DJ88" i="17" a="1"/>
  <c r="DJ88" i="17" s="1"/>
  <c r="AY88" i="17" a="1"/>
  <c r="AY88" i="17" s="1"/>
  <c r="AY83" i="17" a="1"/>
  <c r="AY83" i="17" s="1"/>
  <c r="DJ99" i="17" a="1"/>
  <c r="DJ99" i="17" s="1"/>
  <c r="AY99" i="17" a="1"/>
  <c r="AY99" i="17" s="1"/>
  <c r="DJ160" i="17" a="1"/>
  <c r="DJ160" i="17" s="1"/>
  <c r="AY160" i="17" a="1"/>
  <c r="AY160" i="17" s="1"/>
  <c r="DJ174" i="17" a="1"/>
  <c r="DJ174" i="17" s="1"/>
  <c r="AY174" i="17" a="1"/>
  <c r="AY174" i="17" s="1"/>
  <c r="AY189" i="17" a="1"/>
  <c r="AY189" i="17" s="1"/>
  <c r="DJ189" i="17" a="1"/>
  <c r="DJ189" i="17" s="1"/>
  <c r="DJ74" i="17" a="1"/>
  <c r="DJ74" i="17" s="1"/>
  <c r="AY74" i="17" a="1"/>
  <c r="AY74" i="17" s="1"/>
  <c r="AY78" i="17" a="1"/>
  <c r="AY78" i="17" s="1"/>
  <c r="DJ78" i="17" a="1"/>
  <c r="DJ78" i="17" s="1"/>
  <c r="AY87" i="17" a="1"/>
  <c r="AY87" i="17" s="1"/>
  <c r="DJ114" i="17" a="1"/>
  <c r="DJ114" i="17" s="1"/>
  <c r="AY114" i="17" a="1"/>
  <c r="AY114" i="17" s="1"/>
  <c r="AY144" i="17" a="1"/>
  <c r="AY144" i="17" s="1"/>
  <c r="DJ144" i="17" a="1"/>
  <c r="DJ144" i="17" s="1"/>
  <c r="AY146" i="17" a="1"/>
  <c r="AY146" i="17" s="1"/>
  <c r="DJ146" i="17" a="1"/>
  <c r="DJ146" i="17" s="1"/>
  <c r="DJ184" i="17" a="1"/>
  <c r="DJ184" i="17" s="1"/>
  <c r="AY184" i="17" a="1"/>
  <c r="AY184" i="17" s="1"/>
  <c r="AY192" i="17" a="1"/>
  <c r="AY192" i="17" s="1"/>
  <c r="DJ192" i="17" a="1"/>
  <c r="DJ192" i="17" s="1"/>
  <c r="AY62" i="17" a="1"/>
  <c r="AY62" i="17" s="1"/>
  <c r="DJ62" i="17" a="1"/>
  <c r="DJ62" i="17" s="1"/>
  <c r="AY82" i="17" a="1"/>
  <c r="AY82" i="17" s="1"/>
  <c r="DJ82" i="17" a="1"/>
  <c r="DJ82" i="17" s="1"/>
  <c r="AY110" i="17" a="1"/>
  <c r="AY110" i="17" s="1"/>
  <c r="DJ110" i="17" a="1"/>
  <c r="DJ110" i="17" s="1"/>
  <c r="AY154" i="17" a="1"/>
  <c r="AY154" i="17" s="1"/>
  <c r="DJ154" i="17" a="1"/>
  <c r="DJ154" i="17" s="1"/>
  <c r="DJ159" i="17" a="1"/>
  <c r="DJ159" i="17" s="1"/>
  <c r="AY159" i="17" a="1"/>
  <c r="AY159" i="17" s="1"/>
  <c r="AY162" i="17" a="1"/>
  <c r="AY162" i="17" s="1"/>
  <c r="DJ162" i="17" a="1"/>
  <c r="DJ162" i="17" s="1"/>
  <c r="AY173" i="17" a="1"/>
  <c r="AY173" i="17" s="1"/>
  <c r="DJ173" i="17" a="1"/>
  <c r="DJ173" i="17" s="1"/>
  <c r="DJ186" i="17" a="1"/>
  <c r="DJ186" i="17" s="1"/>
  <c r="AY186" i="17" a="1"/>
  <c r="AY186" i="17" s="1"/>
  <c r="AY101" i="17" a="1"/>
  <c r="AY101" i="17" s="1"/>
  <c r="DJ101" i="17" a="1"/>
  <c r="DJ101" i="17" s="1"/>
  <c r="AY137" i="17" a="1"/>
  <c r="AY137" i="17" s="1"/>
  <c r="DJ137" i="17" a="1"/>
  <c r="DJ137" i="17" s="1"/>
  <c r="AY128" i="17" a="1"/>
  <c r="AY128" i="17" s="1"/>
  <c r="DJ128" i="17" a="1"/>
  <c r="DJ128" i="17" s="1"/>
  <c r="DJ152" i="17" a="1"/>
  <c r="DJ152" i="17" s="1"/>
  <c r="AY152" i="17" a="1"/>
  <c r="AY152" i="17" s="1"/>
  <c r="AY145" i="17" a="1"/>
  <c r="AY145" i="17" s="1"/>
  <c r="DJ145" i="17" a="1"/>
  <c r="DJ145" i="17" s="1"/>
  <c r="DJ172" i="17" a="1"/>
  <c r="DJ172" i="17" s="1"/>
  <c r="AY172" i="17" a="1"/>
  <c r="AY172" i="17" s="1"/>
  <c r="AY167" i="17" a="1"/>
  <c r="AY167" i="17" s="1"/>
  <c r="DJ167" i="17" a="1"/>
  <c r="DJ167" i="17" s="1"/>
  <c r="AY169" i="17" a="1"/>
  <c r="AY169" i="17" s="1"/>
  <c r="DJ169" i="17" a="1"/>
  <c r="DJ169" i="17" s="1"/>
  <c r="AY190" i="17" a="1"/>
  <c r="AY190" i="17" s="1"/>
  <c r="DJ190" i="17" a="1"/>
  <c r="DJ190" i="17" s="1"/>
  <c r="AY84" i="17" a="1"/>
  <c r="AY84" i="17" s="1"/>
  <c r="DJ84" i="17" a="1"/>
  <c r="DJ84" i="17" s="1"/>
  <c r="AY106" i="17" a="1"/>
  <c r="AY106" i="17" s="1"/>
  <c r="DJ106" i="17" a="1"/>
  <c r="DJ106" i="17" s="1"/>
  <c r="AY116" i="17" a="1"/>
  <c r="AY116" i="17" s="1"/>
  <c r="DJ116" i="17" a="1"/>
  <c r="DJ116" i="17" s="1"/>
  <c r="AY149" i="17" a="1"/>
  <c r="AY149" i="17" s="1"/>
  <c r="DJ149" i="17" a="1"/>
  <c r="DJ149" i="17" s="1"/>
  <c r="AY161" i="17" a="1"/>
  <c r="AY161" i="17" s="1"/>
  <c r="DJ161" i="17" a="1"/>
  <c r="DJ161" i="17" s="1"/>
  <c r="DJ185" i="17" a="1"/>
  <c r="DJ185" i="17" s="1"/>
  <c r="AY185" i="17" a="1"/>
  <c r="AY185" i="17" s="1"/>
  <c r="BN39" i="6"/>
  <c r="BO39" i="6"/>
  <c r="BP39" i="6"/>
  <c r="BQ39" i="6"/>
  <c r="BR39" i="6"/>
  <c r="BS39" i="6"/>
  <c r="BT39" i="6"/>
  <c r="D39" i="22"/>
  <c r="AX42" i="22"/>
  <c r="AS42" i="22"/>
  <c r="BN36" i="6"/>
  <c r="BO36" i="6"/>
  <c r="BP36" i="6"/>
  <c r="BQ36" i="6"/>
  <c r="BR36" i="6"/>
  <c r="BS36" i="6"/>
  <c r="BT36" i="6"/>
  <c r="D36" i="22"/>
  <c r="BN22" i="6"/>
  <c r="BO22" i="6"/>
  <c r="BP22" i="6"/>
  <c r="BQ22" i="6"/>
  <c r="BR22" i="6"/>
  <c r="BS22" i="6"/>
  <c r="D22" i="22"/>
  <c r="BT22" i="6"/>
  <c r="BN24" i="6"/>
  <c r="BO24" i="6"/>
  <c r="BP24" i="6"/>
  <c r="BQ24" i="6"/>
  <c r="BR24" i="6"/>
  <c r="BS24" i="6"/>
  <c r="BT24" i="6"/>
  <c r="D24" i="22"/>
  <c r="O26" i="22"/>
  <c r="T26" i="22"/>
  <c r="R26" i="22"/>
  <c r="P26" i="22"/>
  <c r="M26" i="22"/>
  <c r="N26" i="22"/>
  <c r="Q26" i="22"/>
  <c r="W17" i="22"/>
  <c r="X17" i="22"/>
  <c r="AA17" i="22"/>
  <c r="AL17" i="22"/>
  <c r="AM17" i="22"/>
  <c r="Y17" i="22"/>
  <c r="BN38" i="6"/>
  <c r="BO38" i="6"/>
  <c r="BP38" i="6"/>
  <c r="BQ38" i="6"/>
  <c r="BR38" i="6"/>
  <c r="BS38" i="6"/>
  <c r="BT38" i="6"/>
  <c r="D38" i="22"/>
  <c r="BN40" i="6"/>
  <c r="BO40" i="6"/>
  <c r="BP40" i="6"/>
  <c r="BQ40" i="6"/>
  <c r="BR40" i="6"/>
  <c r="BS40" i="6"/>
  <c r="BT40" i="6"/>
  <c r="D40" i="22"/>
  <c r="AK17" i="22"/>
  <c r="V17" i="22"/>
  <c r="U17" i="22"/>
  <c r="AS33" i="22"/>
  <c r="BN12" i="6"/>
  <c r="BO12" i="6"/>
  <c r="BP12" i="6"/>
  <c r="BQ12" i="6"/>
  <c r="BR12" i="6"/>
  <c r="BS12" i="6"/>
  <c r="BT12" i="6"/>
  <c r="D12" i="22"/>
  <c r="S17" i="22"/>
  <c r="T17" i="22"/>
  <c r="R17" i="22"/>
  <c r="M17" i="22"/>
  <c r="AK33" i="22"/>
  <c r="AB17" i="22"/>
  <c r="AX11" i="22"/>
  <c r="AI17" i="22"/>
  <c r="AV42" i="22"/>
  <c r="BN28" i="6"/>
  <c r="BO28" i="6"/>
  <c r="BP28" i="6"/>
  <c r="BQ28" i="6"/>
  <c r="BR28" i="6"/>
  <c r="BS28" i="6"/>
  <c r="BT28" i="6"/>
  <c r="D28" i="22"/>
  <c r="BN14" i="6"/>
  <c r="BO14" i="6"/>
  <c r="BP14" i="6"/>
  <c r="BQ14" i="6"/>
  <c r="BR14" i="6"/>
  <c r="BS14" i="6"/>
  <c r="BT14" i="6"/>
  <c r="D14" i="22"/>
  <c r="AU8" i="22"/>
  <c r="AV8" i="22"/>
  <c r="AW8" i="22"/>
  <c r="AX8" i="22"/>
  <c r="AY8" i="22"/>
  <c r="AK42" i="22"/>
  <c r="BN44" i="6"/>
  <c r="BO44" i="6"/>
  <c r="BP44" i="6"/>
  <c r="BQ44" i="6"/>
  <c r="BR44" i="6"/>
  <c r="BS44" i="6"/>
  <c r="D44" i="22"/>
  <c r="BT44" i="6"/>
  <c r="BN30" i="6"/>
  <c r="BO30" i="6"/>
  <c r="BP30" i="6"/>
  <c r="BQ30" i="6"/>
  <c r="BR30" i="6"/>
  <c r="BS30" i="6"/>
  <c r="BT30" i="6"/>
  <c r="D30" i="22"/>
  <c r="AQ16" i="22"/>
  <c r="AO16" i="22"/>
  <c r="AP16" i="22"/>
  <c r="AR16" i="22"/>
  <c r="BN13" i="6"/>
  <c r="BO13" i="6"/>
  <c r="BP13" i="6"/>
  <c r="BQ13" i="6"/>
  <c r="BR13" i="6"/>
  <c r="BS13" i="6"/>
  <c r="D13" i="22"/>
  <c r="BT13" i="6"/>
  <c r="L26" i="22"/>
  <c r="AW42" i="22"/>
  <c r="BN46" i="6"/>
  <c r="BO46" i="6"/>
  <c r="BP46" i="6"/>
  <c r="BQ46" i="6"/>
  <c r="BR46" i="6"/>
  <c r="BS46" i="6"/>
  <c r="BT46" i="6"/>
  <c r="D46" i="22"/>
  <c r="AI16" i="22"/>
  <c r="BN29" i="6"/>
  <c r="BO29" i="6"/>
  <c r="BP29" i="6"/>
  <c r="BQ29" i="6"/>
  <c r="BR29" i="6"/>
  <c r="BS29" i="6"/>
  <c r="BT29" i="6"/>
  <c r="D29" i="22"/>
  <c r="BN15" i="6"/>
  <c r="BO15" i="6"/>
  <c r="BP15" i="6"/>
  <c r="BQ15" i="6"/>
  <c r="BR15" i="6"/>
  <c r="BS15" i="6"/>
  <c r="BT15" i="6"/>
  <c r="D15" i="22"/>
  <c r="BN34" i="6"/>
  <c r="BO34" i="6"/>
  <c r="BP34" i="6"/>
  <c r="BQ34" i="6"/>
  <c r="BR34" i="6"/>
  <c r="BS34" i="6"/>
  <c r="D34" i="22"/>
  <c r="BT34" i="6"/>
  <c r="AU42" i="22"/>
  <c r="W16" i="22"/>
  <c r="X16" i="22"/>
  <c r="Y11" i="22"/>
  <c r="BN45" i="6"/>
  <c r="BO45" i="6"/>
  <c r="BP45" i="6"/>
  <c r="BQ45" i="6"/>
  <c r="BR45" i="6"/>
  <c r="BS45" i="6"/>
  <c r="BT45" i="6"/>
  <c r="D45" i="22"/>
  <c r="BN31" i="6"/>
  <c r="BO31" i="6"/>
  <c r="BP31" i="6"/>
  <c r="BQ31" i="6"/>
  <c r="BR31" i="6"/>
  <c r="BS31" i="6"/>
  <c r="BT31" i="6"/>
  <c r="D31" i="22"/>
  <c r="P42" i="22"/>
  <c r="S42" i="22"/>
  <c r="AC17" i="22"/>
  <c r="AJ17" i="22"/>
  <c r="AN17" i="22"/>
  <c r="AU27" i="22"/>
  <c r="AS27" i="22"/>
  <c r="AT27" i="22"/>
  <c r="BN25" i="6"/>
  <c r="BO25" i="6"/>
  <c r="BP25" i="6"/>
  <c r="BQ25" i="6"/>
  <c r="BR25" i="6"/>
  <c r="BS25" i="6"/>
  <c r="D25" i="22"/>
  <c r="BT25" i="6"/>
  <c r="AP35" i="22"/>
  <c r="AQ35" i="22"/>
  <c r="AO35" i="22"/>
  <c r="P16" i="22"/>
  <c r="Q16" i="22"/>
  <c r="R16" i="22"/>
  <c r="BN41" i="6"/>
  <c r="BO41" i="6"/>
  <c r="BP41" i="6"/>
  <c r="BQ41" i="6"/>
  <c r="BR41" i="6"/>
  <c r="BS41" i="6"/>
  <c r="D41" i="22"/>
  <c r="BT41" i="6"/>
  <c r="L11" i="22"/>
  <c r="BN20" i="6"/>
  <c r="BO20" i="6"/>
  <c r="BP20" i="6"/>
  <c r="BQ20" i="6"/>
  <c r="BR20" i="6"/>
  <c r="BS20" i="6"/>
  <c r="BT20" i="6"/>
  <c r="D20" i="22"/>
  <c r="AG17" i="22"/>
  <c r="AE17" i="22"/>
  <c r="AT42" i="22"/>
  <c r="AJ35" i="22"/>
  <c r="AM35" i="22"/>
  <c r="AB7" i="22"/>
  <c r="AI7" i="22"/>
  <c r="BN37" i="6"/>
  <c r="BO37" i="6"/>
  <c r="BP37" i="6"/>
  <c r="BQ37" i="6"/>
  <c r="BR37" i="6"/>
  <c r="BS37" i="6"/>
  <c r="BT37" i="6"/>
  <c r="D37" i="22"/>
  <c r="AA35" i="22"/>
  <c r="U35" i="22"/>
  <c r="Y7" i="22"/>
  <c r="X7" i="22"/>
  <c r="AQ27" i="22"/>
  <c r="AO27" i="22"/>
  <c r="AR8" i="22"/>
  <c r="AO8" i="22"/>
  <c r="AQ8" i="22"/>
  <c r="AP8" i="22"/>
  <c r="AD17" i="22"/>
  <c r="S26" i="22"/>
  <c r="AF17" i="22"/>
  <c r="AC27" i="22"/>
  <c r="AM27" i="22"/>
  <c r="AB8" i="22"/>
  <c r="AK8" i="22"/>
  <c r="AJ8" i="22"/>
  <c r="AL8" i="22"/>
  <c r="AM8" i="22"/>
  <c r="AN8" i="22"/>
  <c r="AI8" i="22"/>
  <c r="AG8" i="22"/>
  <c r="AE8" i="22"/>
  <c r="AF8" i="22"/>
  <c r="AH8" i="22"/>
  <c r="AV33" i="22"/>
  <c r="T35" i="22"/>
  <c r="U27" i="22"/>
  <c r="W27" i="22"/>
  <c r="Z8" i="22"/>
  <c r="AA8" i="22"/>
  <c r="W8" i="22"/>
  <c r="Y8" i="22"/>
  <c r="U8" i="22"/>
  <c r="V8" i="22"/>
  <c r="X8" i="22"/>
  <c r="AP26" i="22"/>
  <c r="AQ26" i="22"/>
  <c r="AR26" i="22"/>
  <c r="BN18" i="6"/>
  <c r="BO18" i="6"/>
  <c r="BP18" i="6"/>
  <c r="BQ18" i="6"/>
  <c r="BR18" i="6"/>
  <c r="BS18" i="6"/>
  <c r="BT18" i="6"/>
  <c r="D18" i="22"/>
  <c r="AB26" i="22"/>
  <c r="AD26" i="22"/>
  <c r="AG26" i="22"/>
  <c r="AH26" i="22"/>
  <c r="AI26" i="22"/>
  <c r="AJ26" i="22"/>
  <c r="AN26" i="22"/>
  <c r="AS17" i="22"/>
  <c r="AT17" i="22"/>
  <c r="AV17" i="22"/>
  <c r="AW17" i="22"/>
  <c r="T11" i="22"/>
  <c r="Z17" i="22"/>
  <c r="BN21" i="6"/>
  <c r="BO21" i="6"/>
  <c r="BP21" i="6"/>
  <c r="BQ21" i="6"/>
  <c r="BR21" i="6"/>
  <c r="BS21" i="6"/>
  <c r="D21" i="22"/>
  <c r="BT21" i="6"/>
  <c r="BN23" i="6"/>
  <c r="BO23" i="6"/>
  <c r="BP23" i="6"/>
  <c r="BQ23" i="6"/>
  <c r="BR23" i="6"/>
  <c r="BS23" i="6"/>
  <c r="BT23" i="6"/>
  <c r="D23" i="22"/>
  <c r="AX26" i="22"/>
  <c r="AT26" i="22"/>
  <c r="AV26" i="22"/>
  <c r="AS26" i="22"/>
  <c r="AU26" i="22"/>
  <c r="L27" i="22"/>
  <c r="M27" i="22"/>
  <c r="N27" i="22"/>
  <c r="P27" i="22"/>
  <c r="S8" i="22"/>
  <c r="L8" i="22"/>
  <c r="O8" i="22"/>
  <c r="P8" i="22"/>
  <c r="Q8" i="22"/>
  <c r="R8" i="22"/>
  <c r="T8" i="22"/>
  <c r="Z26" i="22"/>
  <c r="AA26" i="22"/>
  <c r="Y26" i="22"/>
  <c r="X26" i="22"/>
  <c r="AQ17" i="22"/>
  <c r="AR17" i="22"/>
  <c r="K40" i="22"/>
  <c r="J40" i="22"/>
  <c r="J36" i="22"/>
  <c r="K36" i="22"/>
  <c r="J44" i="22"/>
  <c r="J37" i="22"/>
  <c r="J43" i="22"/>
  <c r="AN43" i="22"/>
  <c r="L43" i="22"/>
  <c r="U43" i="22"/>
  <c r="N43" i="22"/>
  <c r="AB43" i="22"/>
  <c r="AO43" i="22"/>
  <c r="AA43" i="22"/>
  <c r="D1" i="4"/>
  <c r="C1" i="4"/>
  <c r="BM2" i="6"/>
  <c r="BL2" i="6"/>
  <c r="BK2" i="6"/>
  <c r="AL4" i="2"/>
  <c r="AM4" i="2"/>
  <c r="AN4" i="2"/>
  <c r="AO4" i="2"/>
  <c r="AP4" i="2"/>
  <c r="AQ4" i="2"/>
  <c r="AR4" i="2"/>
  <c r="AS4" i="2"/>
  <c r="AT4" i="2"/>
  <c r="AU4" i="2"/>
  <c r="AV4" i="2"/>
  <c r="AL5" i="2"/>
  <c r="AM5" i="2"/>
  <c r="AN5" i="2"/>
  <c r="AO5" i="2"/>
  <c r="AP5" i="2"/>
  <c r="AQ5" i="2"/>
  <c r="AR5" i="2"/>
  <c r="AS5" i="2"/>
  <c r="AT5" i="2"/>
  <c r="AU5" i="2"/>
  <c r="AV5" i="2"/>
  <c r="AL6" i="2"/>
  <c r="AM6" i="2"/>
  <c r="AN6" i="2"/>
  <c r="AO6" i="2"/>
  <c r="AP6" i="2"/>
  <c r="AQ6" i="2"/>
  <c r="AR6" i="2"/>
  <c r="AS6" i="2"/>
  <c r="AT6" i="2"/>
  <c r="AU6" i="2"/>
  <c r="AV6" i="2"/>
  <c r="AL7" i="2"/>
  <c r="AM7" i="2"/>
  <c r="AN7" i="2"/>
  <c r="AO7" i="2"/>
  <c r="AP7" i="2"/>
  <c r="AQ7" i="2"/>
  <c r="AR7" i="2"/>
  <c r="AS7" i="2"/>
  <c r="AT7" i="2"/>
  <c r="AU7" i="2"/>
  <c r="AV7" i="2"/>
  <c r="AL8" i="2"/>
  <c r="AM8" i="2"/>
  <c r="AN8" i="2"/>
  <c r="AO8" i="2"/>
  <c r="AP8" i="2"/>
  <c r="AQ8" i="2"/>
  <c r="AR8" i="2"/>
  <c r="AS8" i="2"/>
  <c r="AT8" i="2"/>
  <c r="AU8" i="2"/>
  <c r="AV8" i="2"/>
  <c r="AL9" i="2"/>
  <c r="AM9" i="2"/>
  <c r="AN9" i="2"/>
  <c r="AO9" i="2"/>
  <c r="AP9" i="2"/>
  <c r="AQ9" i="2"/>
  <c r="AR9" i="2"/>
  <c r="AS9" i="2"/>
  <c r="AT9" i="2"/>
  <c r="AU9" i="2"/>
  <c r="AV9" i="2"/>
  <c r="AL10" i="2"/>
  <c r="AM10" i="2"/>
  <c r="AN10" i="2"/>
  <c r="AO10" i="2"/>
  <c r="AP10" i="2"/>
  <c r="AQ10" i="2"/>
  <c r="AR10" i="2"/>
  <c r="AS10" i="2"/>
  <c r="AT10" i="2"/>
  <c r="AU10" i="2"/>
  <c r="AV10" i="2"/>
  <c r="AL11" i="2"/>
  <c r="AM11" i="2"/>
  <c r="AN11" i="2"/>
  <c r="AO11" i="2"/>
  <c r="AP11" i="2"/>
  <c r="AQ11" i="2"/>
  <c r="AR11" i="2"/>
  <c r="AS11" i="2"/>
  <c r="AT11" i="2"/>
  <c r="AU11" i="2"/>
  <c r="AV11" i="2"/>
  <c r="AL12" i="2"/>
  <c r="AM12" i="2"/>
  <c r="AN12" i="2"/>
  <c r="AO12" i="2"/>
  <c r="AP12" i="2"/>
  <c r="AQ12" i="2"/>
  <c r="AR12" i="2"/>
  <c r="AS12" i="2"/>
  <c r="AT12" i="2"/>
  <c r="AU12" i="2"/>
  <c r="AV12" i="2"/>
  <c r="AL13" i="2"/>
  <c r="AM13" i="2"/>
  <c r="AN13" i="2"/>
  <c r="AO13" i="2"/>
  <c r="AP13" i="2"/>
  <c r="AQ13" i="2"/>
  <c r="AR13" i="2"/>
  <c r="AS13" i="2"/>
  <c r="AT13" i="2"/>
  <c r="AU13" i="2"/>
  <c r="AV13" i="2"/>
  <c r="AL14" i="2"/>
  <c r="AM14" i="2"/>
  <c r="AN14" i="2"/>
  <c r="AO14" i="2"/>
  <c r="AP14" i="2"/>
  <c r="AQ14" i="2"/>
  <c r="AR14" i="2"/>
  <c r="AS14" i="2"/>
  <c r="AT14" i="2"/>
  <c r="AU14" i="2"/>
  <c r="AV14" i="2"/>
  <c r="AL15" i="2"/>
  <c r="AM15" i="2"/>
  <c r="AN15" i="2"/>
  <c r="AO15" i="2"/>
  <c r="AP15" i="2"/>
  <c r="AQ15" i="2"/>
  <c r="AR15" i="2"/>
  <c r="AS15" i="2"/>
  <c r="AT15" i="2"/>
  <c r="AU15" i="2"/>
  <c r="AV15" i="2"/>
  <c r="AM3" i="2"/>
  <c r="AN3" i="2"/>
  <c r="AO3" i="2"/>
  <c r="AP3" i="2"/>
  <c r="AQ3" i="2"/>
  <c r="AR3" i="2"/>
  <c r="AS3" i="2"/>
  <c r="AT3" i="2"/>
  <c r="AU3" i="2"/>
  <c r="AV3" i="2"/>
  <c r="AL3" i="2"/>
  <c r="BI2" i="6"/>
  <c r="BH2" i="6"/>
  <c r="BG2" i="6"/>
  <c r="BF2" i="6"/>
  <c r="BE2" i="6"/>
  <c r="C4" i="21"/>
  <c r="DF55" i="17" l="1" a="1"/>
  <c r="DF55" i="17" s="1"/>
  <c r="CU55" i="17" a="1"/>
  <c r="CU55" i="17" s="1"/>
  <c r="DI55" i="17" a="1"/>
  <c r="DI55" i="17" s="1"/>
  <c r="DD55" i="17" a="1"/>
  <c r="DD55" i="17" s="1"/>
  <c r="FO59" i="17" a="1"/>
  <c r="FO59" i="17" s="1"/>
  <c r="CY94" i="17" a="1"/>
  <c r="CY94" i="17" s="1"/>
  <c r="DC94" i="17" a="1"/>
  <c r="DC94" i="17" s="1"/>
  <c r="FT83" i="17" a="1"/>
  <c r="FT83" i="17" s="1"/>
  <c r="FJ83" i="17" a="1"/>
  <c r="FJ83" i="17" s="1"/>
  <c r="DA79" i="17" a="1"/>
  <c r="DA79" i="17" s="1"/>
  <c r="CV89" i="17" a="1"/>
  <c r="CV89" i="17" s="1"/>
  <c r="FN136" i="17" a="1"/>
  <c r="FN136" i="17" s="1"/>
  <c r="CT89" i="17" a="1"/>
  <c r="CT89" i="17" s="1"/>
  <c r="FS136" i="17" a="1"/>
  <c r="FS136" i="17" s="1"/>
  <c r="DG89" i="17" a="1"/>
  <c r="DG89" i="17" s="1"/>
  <c r="DF89" i="17" a="1"/>
  <c r="DF89" i="17" s="1"/>
  <c r="DD89" i="17" a="1"/>
  <c r="DD89" i="17" s="1"/>
  <c r="CX89" i="17" a="1"/>
  <c r="CX89" i="17" s="1"/>
  <c r="CY89" i="17" a="1"/>
  <c r="CY89" i="17" s="1"/>
  <c r="DE89" i="17" a="1"/>
  <c r="DE89" i="17" s="1"/>
  <c r="CZ79" i="17" a="1"/>
  <c r="CZ79" i="17" s="1"/>
  <c r="DC89" i="17" a="1"/>
  <c r="DC89" i="17" s="1"/>
  <c r="CX79" i="17" a="1"/>
  <c r="CX79" i="17" s="1"/>
  <c r="DB55" i="17" a="1"/>
  <c r="DB55" i="17" s="1"/>
  <c r="CU89" i="17" a="1"/>
  <c r="CU89" i="17" s="1"/>
  <c r="CU79" i="17" a="1"/>
  <c r="CU79" i="17" s="1"/>
  <c r="DI89" i="17" a="1"/>
  <c r="DI89" i="17" s="1"/>
  <c r="DG79" i="17" a="1"/>
  <c r="DG79" i="17" s="1"/>
  <c r="DA89" i="17" a="1"/>
  <c r="DA89" i="17" s="1"/>
  <c r="DC79" i="17" a="1"/>
  <c r="DC79" i="17" s="1"/>
  <c r="FI83" i="17" a="1"/>
  <c r="FI83" i="17" s="1"/>
  <c r="FH89" i="17" a="1"/>
  <c r="FH89" i="17" s="1"/>
  <c r="FR83" i="17" a="1"/>
  <c r="FR83" i="17" s="1"/>
  <c r="FM89" i="17" a="1"/>
  <c r="FM89" i="17" s="1"/>
  <c r="FP83" i="17" a="1"/>
  <c r="FP83" i="17" s="1"/>
  <c r="FE89" i="17" a="1"/>
  <c r="FE89" i="17" s="1"/>
  <c r="FO125" i="17" a="1"/>
  <c r="FO125" i="17" s="1"/>
  <c r="FS89" i="17" a="1"/>
  <c r="FS89" i="17" s="1"/>
  <c r="FK89" i="17" a="1"/>
  <c r="FK89" i="17" s="1"/>
  <c r="DE55" i="17" a="1"/>
  <c r="DE55" i="17" s="1"/>
  <c r="FO83" i="17" a="1"/>
  <c r="FO83" i="17" s="1"/>
  <c r="FH83" i="17" a="1"/>
  <c r="FH83" i="17" s="1"/>
  <c r="FE83" i="17" a="1"/>
  <c r="FE83" i="17" s="1"/>
  <c r="DA55" i="17" a="1"/>
  <c r="DA55" i="17" s="1"/>
  <c r="FG83" i="17" a="1"/>
  <c r="FG83" i="17" s="1"/>
  <c r="DH79" i="17" a="1"/>
  <c r="DH79" i="17" s="1"/>
  <c r="FT136" i="17" a="1"/>
  <c r="FT136" i="17" s="1"/>
  <c r="FQ83" i="17" a="1"/>
  <c r="FQ83" i="17" s="1"/>
  <c r="DE79" i="17" a="1"/>
  <c r="DE79" i="17" s="1"/>
  <c r="CW55" i="17" a="1"/>
  <c r="CW55" i="17" s="1"/>
  <c r="FK136" i="17" a="1"/>
  <c r="FK136" i="17" s="1"/>
  <c r="DD79" i="17" a="1"/>
  <c r="DD79" i="17" s="1"/>
  <c r="CW79" i="17" a="1"/>
  <c r="CW79" i="17" s="1"/>
  <c r="FN83" i="17" a="1"/>
  <c r="FN83" i="17" s="1"/>
  <c r="CV79" i="17" a="1"/>
  <c r="CV79" i="17" s="1"/>
  <c r="FS125" i="17" a="1"/>
  <c r="FS125" i="17" s="1"/>
  <c r="DI79" i="17" a="1"/>
  <c r="DI79" i="17" s="1"/>
  <c r="FG125" i="17" a="1"/>
  <c r="FG125" i="17" s="1"/>
  <c r="FI136" i="17" a="1"/>
  <c r="FI136" i="17" s="1"/>
  <c r="CT79" i="17" a="1"/>
  <c r="CT79" i="17" s="1"/>
  <c r="FP125" i="17" a="1"/>
  <c r="FP125" i="17" s="1"/>
  <c r="FE136" i="17" a="1"/>
  <c r="FE136" i="17" s="1"/>
  <c r="CZ135" i="17" a="1"/>
  <c r="CZ135" i="17" s="1"/>
  <c r="CZ109" i="17" a="1"/>
  <c r="CZ109" i="17" s="1"/>
  <c r="CX109" i="17" a="1"/>
  <c r="CX109" i="17" s="1"/>
  <c r="CX49" i="17" a="1"/>
  <c r="CX49" i="17" s="1"/>
  <c r="CW135" i="17" a="1"/>
  <c r="CW135" i="17" s="1"/>
  <c r="DD109" i="17" a="1"/>
  <c r="DD109" i="17" s="1"/>
  <c r="DA49" i="17" a="1"/>
  <c r="DA49" i="17" s="1"/>
  <c r="CV109" i="17" a="1"/>
  <c r="CV109" i="17" s="1"/>
  <c r="DA135" i="17" a="1"/>
  <c r="DA135" i="17" s="1"/>
  <c r="CW109" i="17" a="1"/>
  <c r="CW109" i="17" s="1"/>
  <c r="CT55" i="17" a="1"/>
  <c r="CT55" i="17" s="1"/>
  <c r="FF83" i="17" a="1"/>
  <c r="FF83" i="17" s="1"/>
  <c r="FE125" i="17" a="1"/>
  <c r="FE125" i="17" s="1"/>
  <c r="DC109" i="17" a="1"/>
  <c r="DC109" i="17" s="1"/>
  <c r="CZ55" i="17" a="1"/>
  <c r="CZ55" i="17" s="1"/>
  <c r="FN59" i="17" a="1"/>
  <c r="FN59" i="17" s="1"/>
  <c r="FM59" i="17" a="1"/>
  <c r="FM59" i="17" s="1"/>
  <c r="DB109" i="17" a="1"/>
  <c r="DB109" i="17" s="1"/>
  <c r="CY55" i="17" a="1"/>
  <c r="CY55" i="17" s="1"/>
  <c r="FM83" i="17" a="1"/>
  <c r="FM83" i="17" s="1"/>
  <c r="CT109" i="17" a="1"/>
  <c r="CT109" i="17" s="1"/>
  <c r="DH55" i="17" a="1"/>
  <c r="DH55" i="17" s="1"/>
  <c r="FL83" i="17" a="1"/>
  <c r="FL83" i="17" s="1"/>
  <c r="CT125" i="17" a="1"/>
  <c r="CT125" i="17" s="1"/>
  <c r="DI109" i="17" a="1"/>
  <c r="DI109" i="17" s="1"/>
  <c r="CX55" i="17" a="1"/>
  <c r="CX55" i="17" s="1"/>
  <c r="FK83" i="17" a="1"/>
  <c r="FK83" i="17" s="1"/>
  <c r="DB91" i="17" a="1"/>
  <c r="DB91" i="17" s="1"/>
  <c r="DA109" i="17" a="1"/>
  <c r="DA109" i="17" s="1"/>
  <c r="DG55" i="17" a="1"/>
  <c r="DG55" i="17" s="1"/>
  <c r="DH109" i="17" a="1"/>
  <c r="DH109" i="17" s="1"/>
  <c r="DH49" i="17" a="1"/>
  <c r="DH49" i="17" s="1"/>
  <c r="DG109" i="17" a="1"/>
  <c r="DG109" i="17" s="1"/>
  <c r="CV55" i="17" a="1"/>
  <c r="CV55" i="17" s="1"/>
  <c r="CY109" i="17" a="1"/>
  <c r="CY109" i="17" s="1"/>
  <c r="DE109" i="17" a="1"/>
  <c r="DE109" i="17" s="1"/>
  <c r="CZ193" i="17" a="1"/>
  <c r="CZ193" i="17" s="1"/>
  <c r="FF141" i="17" a="1"/>
  <c r="FF141" i="17" s="1"/>
  <c r="DG193" i="17" a="1"/>
  <c r="DG193" i="17" s="1"/>
  <c r="FN141" i="17" a="1"/>
  <c r="FN141" i="17" s="1"/>
  <c r="CY193" i="17" a="1"/>
  <c r="CY193" i="17" s="1"/>
  <c r="FJ141" i="17" a="1"/>
  <c r="FJ141" i="17" s="1"/>
  <c r="DF193" i="17" a="1"/>
  <c r="DF193" i="17" s="1"/>
  <c r="FP141" i="17" a="1"/>
  <c r="FP141" i="17" s="1"/>
  <c r="CX193" i="17" a="1"/>
  <c r="CX193" i="17" s="1"/>
  <c r="DD193" i="17" a="1"/>
  <c r="DD193" i="17" s="1"/>
  <c r="CV193" i="17" a="1"/>
  <c r="CV193" i="17" s="1"/>
  <c r="DE193" i="17" a="1"/>
  <c r="DE193" i="17" s="1"/>
  <c r="DC193" i="17" a="1"/>
  <c r="DC193" i="17" s="1"/>
  <c r="CW193" i="17" a="1"/>
  <c r="CW193" i="17" s="1"/>
  <c r="CU193" i="17" a="1"/>
  <c r="CU193" i="17" s="1"/>
  <c r="FI96" i="17" a="1"/>
  <c r="FI96" i="17" s="1"/>
  <c r="DB193" i="17" a="1"/>
  <c r="DB193" i="17" s="1"/>
  <c r="FR96" i="17" a="1"/>
  <c r="FR96" i="17" s="1"/>
  <c r="CT193" i="17" a="1"/>
  <c r="CT193" i="17" s="1"/>
  <c r="FH96" i="17" a="1"/>
  <c r="FH96" i="17" s="1"/>
  <c r="DI193" i="17" a="1"/>
  <c r="DI193" i="17" s="1"/>
  <c r="FQ96" i="17" a="1"/>
  <c r="FQ96" i="17" s="1"/>
  <c r="DA193" i="17" a="1"/>
  <c r="DA193" i="17" s="1"/>
  <c r="FE96" i="17" a="1"/>
  <c r="FE96" i="17" s="1"/>
  <c r="FM96" i="17" a="1"/>
  <c r="FM96" i="17" s="1"/>
  <c r="CY125" i="17" a="1"/>
  <c r="CY125" i="17" s="1"/>
  <c r="FP91" i="17" a="1"/>
  <c r="FP91" i="17" s="1"/>
  <c r="FR89" i="17" a="1"/>
  <c r="FR89" i="17" s="1"/>
  <c r="DC158" i="17" a="1"/>
  <c r="DC158" i="17" s="1"/>
  <c r="FF125" i="17" a="1"/>
  <c r="FF125" i="17" s="1"/>
  <c r="FJ89" i="17" a="1"/>
  <c r="FJ89" i="17" s="1"/>
  <c r="CT158" i="17" a="1"/>
  <c r="CT158" i="17" s="1"/>
  <c r="FN125" i="17" a="1"/>
  <c r="FN125" i="17" s="1"/>
  <c r="FF89" i="17" a="1"/>
  <c r="FF89" i="17" s="1"/>
  <c r="FP94" i="17" a="1"/>
  <c r="FP94" i="17" s="1"/>
  <c r="DA158" i="17" a="1"/>
  <c r="DA158" i="17" s="1"/>
  <c r="FM125" i="17" a="1"/>
  <c r="FM125" i="17" s="1"/>
  <c r="FG89" i="17" a="1"/>
  <c r="FG89" i="17" s="1"/>
  <c r="DI158" i="17" a="1"/>
  <c r="DI158" i="17" s="1"/>
  <c r="FL125" i="17" a="1"/>
  <c r="FL125" i="17" s="1"/>
  <c r="FT89" i="17" a="1"/>
  <c r="FT89" i="17" s="1"/>
  <c r="CY158" i="17" a="1"/>
  <c r="CY158" i="17" s="1"/>
  <c r="FK125" i="17" a="1"/>
  <c r="FK125" i="17" s="1"/>
  <c r="FJ79" i="17" a="1"/>
  <c r="FJ79" i="17" s="1"/>
  <c r="FQ89" i="17" a="1"/>
  <c r="FQ89" i="17" s="1"/>
  <c r="DH158" i="17" a="1"/>
  <c r="DH158" i="17" s="1"/>
  <c r="FT125" i="17" a="1"/>
  <c r="FT125" i="17" s="1"/>
  <c r="FP89" i="17" a="1"/>
  <c r="FP89" i="17" s="1"/>
  <c r="FO48" i="17" a="1"/>
  <c r="FO48" i="17" s="1"/>
  <c r="DG158" i="17" a="1"/>
  <c r="DG158" i="17" s="1"/>
  <c r="FJ125" i="17" a="1"/>
  <c r="FJ125" i="17" s="1"/>
  <c r="FO89" i="17" a="1"/>
  <c r="FO89" i="17" s="1"/>
  <c r="FP134" i="17" a="1"/>
  <c r="FP134" i="17" s="1"/>
  <c r="CX158" i="17" a="1"/>
  <c r="CX158" i="17" s="1"/>
  <c r="FI125" i="17" a="1"/>
  <c r="FI125" i="17" s="1"/>
  <c r="FN89" i="17" a="1"/>
  <c r="FN89" i="17" s="1"/>
  <c r="FO134" i="17" a="1"/>
  <c r="FO134" i="17" s="1"/>
  <c r="DF158" i="17" a="1"/>
  <c r="DF158" i="17" s="1"/>
  <c r="FR125" i="17" a="1"/>
  <c r="FR125" i="17" s="1"/>
  <c r="FL89" i="17" a="1"/>
  <c r="FL89" i="17" s="1"/>
  <c r="FT134" i="17" a="1"/>
  <c r="FT134" i="17" s="1"/>
  <c r="CW158" i="17" a="1"/>
  <c r="CW158" i="17" s="1"/>
  <c r="FH125" i="17" a="1"/>
  <c r="FH125" i="17" s="1"/>
  <c r="FH55" i="17" a="1"/>
  <c r="FH55" i="17" s="1"/>
  <c r="DE158" i="17" a="1"/>
  <c r="DE158" i="17" s="1"/>
  <c r="CW94" i="17" a="1"/>
  <c r="CW94" i="17" s="1"/>
  <c r="FG96" i="17" a="1"/>
  <c r="FG96" i="17" s="1"/>
  <c r="DB79" i="17" a="1"/>
  <c r="DB79" i="17" s="1"/>
  <c r="DC125" i="17" a="1"/>
  <c r="DC125" i="17" s="1"/>
  <c r="FE141" i="17" a="1"/>
  <c r="FE141" i="17" s="1"/>
  <c r="FP136" i="17" a="1"/>
  <c r="FP136" i="17" s="1"/>
  <c r="DE94" i="17" a="1"/>
  <c r="DE94" i="17" s="1"/>
  <c r="FP96" i="17" a="1"/>
  <c r="FP96" i="17" s="1"/>
  <c r="DB125" i="17" a="1"/>
  <c r="DB125" i="17" s="1"/>
  <c r="FM141" i="17" a="1"/>
  <c r="FM141" i="17" s="1"/>
  <c r="CV94" i="17" a="1"/>
  <c r="CV94" i="17" s="1"/>
  <c r="FF96" i="17" a="1"/>
  <c r="FF96" i="17" s="1"/>
  <c r="DA125" i="17" a="1"/>
  <c r="DA125" i="17" s="1"/>
  <c r="CU166" i="17" a="1"/>
  <c r="CU166" i="17" s="1"/>
  <c r="FL141" i="17" a="1"/>
  <c r="FL141" i="17" s="1"/>
  <c r="DD94" i="17" a="1"/>
  <c r="DD94" i="17" s="1"/>
  <c r="FO96" i="17" a="1"/>
  <c r="FO96" i="17" s="1"/>
  <c r="CY79" i="17" a="1"/>
  <c r="CY79" i="17" s="1"/>
  <c r="CV125" i="17" a="1"/>
  <c r="CV125" i="17" s="1"/>
  <c r="FT141" i="17" a="1"/>
  <c r="FT141" i="17" s="1"/>
  <c r="FR136" i="17" a="1"/>
  <c r="FR136" i="17" s="1"/>
  <c r="FT59" i="17" a="1"/>
  <c r="FT59" i="17" s="1"/>
  <c r="FM51" i="17" a="1"/>
  <c r="FM51" i="17" s="1"/>
  <c r="FK141" i="17" a="1"/>
  <c r="FK141" i="17" s="1"/>
  <c r="FQ136" i="17" a="1"/>
  <c r="FQ136" i="17" s="1"/>
  <c r="CZ125" i="17" a="1"/>
  <c r="CZ125" i="17" s="1"/>
  <c r="CT94" i="17" a="1"/>
  <c r="CT94" i="17" s="1"/>
  <c r="FN96" i="17" a="1"/>
  <c r="FN96" i="17" s="1"/>
  <c r="DI125" i="17" a="1"/>
  <c r="DI125" i="17" s="1"/>
  <c r="FS141" i="17" a="1"/>
  <c r="FS141" i="17" s="1"/>
  <c r="FO136" i="17" a="1"/>
  <c r="FO136" i="17" s="1"/>
  <c r="CU94" i="17" a="1"/>
  <c r="CU94" i="17" s="1"/>
  <c r="FL96" i="17" a="1"/>
  <c r="FL96" i="17" s="1"/>
  <c r="DH125" i="17" a="1"/>
  <c r="DH125" i="17" s="1"/>
  <c r="FR141" i="17" a="1"/>
  <c r="FR141" i="17" s="1"/>
  <c r="FM136" i="17" a="1"/>
  <c r="FM136" i="17" s="1"/>
  <c r="DI94" i="17" a="1"/>
  <c r="DI94" i="17" s="1"/>
  <c r="FK96" i="17" a="1"/>
  <c r="FK96" i="17" s="1"/>
  <c r="CX125" i="17" a="1"/>
  <c r="CX125" i="17" s="1"/>
  <c r="FI141" i="17" a="1"/>
  <c r="FI141" i="17" s="1"/>
  <c r="FJ136" i="17" a="1"/>
  <c r="FJ136" i="17" s="1"/>
  <c r="DH94" i="17" a="1"/>
  <c r="DH94" i="17" s="1"/>
  <c r="FI90" i="17" a="1"/>
  <c r="FI90" i="17" s="1"/>
  <c r="FT96" i="17" a="1"/>
  <c r="FT96" i="17" s="1"/>
  <c r="DG125" i="17" a="1"/>
  <c r="DG125" i="17" s="1"/>
  <c r="FQ141" i="17" a="1"/>
  <c r="FQ141" i="17" s="1"/>
  <c r="DG94" i="17" a="1"/>
  <c r="DG94" i="17" s="1"/>
  <c r="FJ96" i="17" a="1"/>
  <c r="FJ96" i="17" s="1"/>
  <c r="CW125" i="17" a="1"/>
  <c r="CW125" i="17" s="1"/>
  <c r="FH141" i="17" a="1"/>
  <c r="FH141" i="17" s="1"/>
  <c r="FG136" i="17" a="1"/>
  <c r="FG136" i="17" s="1"/>
  <c r="DB94" i="17" a="1"/>
  <c r="DB94" i="17" s="1"/>
  <c r="DF125" i="17" a="1"/>
  <c r="DF125" i="17" s="1"/>
  <c r="FH57" i="17" a="1"/>
  <c r="FH57" i="17" s="1"/>
  <c r="DA94" i="17" a="1"/>
  <c r="DA94" i="17" s="1"/>
  <c r="DE125" i="17" a="1"/>
  <c r="DE125" i="17" s="1"/>
  <c r="FO141" i="17" a="1"/>
  <c r="FO141" i="17" s="1"/>
  <c r="FF136" i="17" a="1"/>
  <c r="FF136" i="17" s="1"/>
  <c r="CZ94" i="17" a="1"/>
  <c r="CZ94" i="17" s="1"/>
  <c r="CU125" i="17" a="1"/>
  <c r="CU125" i="17" s="1"/>
  <c r="FG94" i="17" a="1"/>
  <c r="FG94" i="17" s="1"/>
  <c r="FF48" i="17" a="1"/>
  <c r="FF48" i="17" s="1"/>
  <c r="FO94" i="17" a="1"/>
  <c r="FO94" i="17" s="1"/>
  <c r="FN48" i="17" a="1"/>
  <c r="FN48" i="17" s="1"/>
  <c r="FN94" i="17" a="1"/>
  <c r="FN94" i="17" s="1"/>
  <c r="FE48" i="17" a="1"/>
  <c r="FE48" i="17" s="1"/>
  <c r="FT97" i="17" a="1"/>
  <c r="FT97" i="17" s="1"/>
  <c r="FE94" i="17" a="1"/>
  <c r="FE94" i="17" s="1"/>
  <c r="FM48" i="17" a="1"/>
  <c r="FM48" i="17" s="1"/>
  <c r="FL94" i="17" a="1"/>
  <c r="FL94" i="17" s="1"/>
  <c r="FL48" i="17" a="1"/>
  <c r="FL48" i="17" s="1"/>
  <c r="FF94" i="17" a="1"/>
  <c r="FF94" i="17" s="1"/>
  <c r="FT48" i="17" a="1"/>
  <c r="FT48" i="17" s="1"/>
  <c r="FT94" i="17" a="1"/>
  <c r="FT94" i="17" s="1"/>
  <c r="FK48" i="17" a="1"/>
  <c r="FK48" i="17" s="1"/>
  <c r="FS94" i="17" a="1"/>
  <c r="FS94" i="17" s="1"/>
  <c r="FS48" i="17" a="1"/>
  <c r="FS48" i="17" s="1"/>
  <c r="FR94" i="17" a="1"/>
  <c r="FR94" i="17" s="1"/>
  <c r="FJ48" i="17" a="1"/>
  <c r="FJ48" i="17" s="1"/>
  <c r="FM94" i="17" a="1"/>
  <c r="FM94" i="17" s="1"/>
  <c r="FR48" i="17" a="1"/>
  <c r="FR48" i="17" s="1"/>
  <c r="FK94" i="17" a="1"/>
  <c r="FK94" i="17" s="1"/>
  <c r="FI48" i="17" a="1"/>
  <c r="FI48" i="17" s="1"/>
  <c r="FJ94" i="17" a="1"/>
  <c r="FJ94" i="17" s="1"/>
  <c r="FH48" i="17" a="1"/>
  <c r="FH48" i="17" s="1"/>
  <c r="FI94" i="17" a="1"/>
  <c r="FI94" i="17" s="1"/>
  <c r="FQ48" i="17" a="1"/>
  <c r="FQ48" i="17" s="1"/>
  <c r="FQ94" i="17" a="1"/>
  <c r="FQ94" i="17" s="1"/>
  <c r="FG48" i="17" a="1"/>
  <c r="FG48" i="17" s="1"/>
  <c r="FF97" i="17" a="1"/>
  <c r="FF97" i="17" s="1"/>
  <c r="DB158" i="17" a="1"/>
  <c r="DB158" i="17" s="1"/>
  <c r="CZ158" i="17" a="1"/>
  <c r="CZ158" i="17" s="1"/>
  <c r="FS97" i="17" a="1"/>
  <c r="FS97" i="17" s="1"/>
  <c r="T16" i="22"/>
  <c r="FI97" i="17" a="1"/>
  <c r="FI97" i="17" s="1"/>
  <c r="AL16" i="22"/>
  <c r="FH97" i="17" a="1"/>
  <c r="FH97" i="17" s="1"/>
  <c r="FJ97" i="17" a="1"/>
  <c r="FJ97" i="17" s="1"/>
  <c r="FR97" i="17" a="1"/>
  <c r="FR97" i="17" s="1"/>
  <c r="FQ97" i="17" a="1"/>
  <c r="FQ97" i="17" s="1"/>
  <c r="AA7" i="22"/>
  <c r="FN79" i="17" a="1"/>
  <c r="FN79" i="17" s="1"/>
  <c r="AB33" i="22"/>
  <c r="FG97" i="17" a="1"/>
  <c r="FG97" i="17" s="1"/>
  <c r="J30" i="22"/>
  <c r="AJ16" i="22"/>
  <c r="FO97" i="17" a="1"/>
  <c r="FO97" i="17" s="1"/>
  <c r="AY27" i="22"/>
  <c r="AM16" i="22"/>
  <c r="FK97" i="17" a="1"/>
  <c r="FK97" i="17" s="1"/>
  <c r="FT90" i="17" a="1"/>
  <c r="FT90" i="17" s="1"/>
  <c r="FN97" i="17" a="1"/>
  <c r="FN97" i="17" s="1"/>
  <c r="FS90" i="17" a="1"/>
  <c r="FS90" i="17" s="1"/>
  <c r="FH90" i="17" a="1"/>
  <c r="FH90" i="17" s="1"/>
  <c r="FG90" i="17" a="1"/>
  <c r="FG90" i="17" s="1"/>
  <c r="FQ90" i="17" a="1"/>
  <c r="FQ90" i="17" s="1"/>
  <c r="FG79" i="17" a="1"/>
  <c r="FG79" i="17" s="1"/>
  <c r="FF90" i="17" a="1"/>
  <c r="FF90" i="17" s="1"/>
  <c r="FE90" i="17" a="1"/>
  <c r="FE90" i="17" s="1"/>
  <c r="FM79" i="17" a="1"/>
  <c r="FM79" i="17" s="1"/>
  <c r="FP90" i="17" a="1"/>
  <c r="FP90" i="17" s="1"/>
  <c r="FS193" i="17" a="1"/>
  <c r="FS193" i="17" s="1"/>
  <c r="FO90" i="17" a="1"/>
  <c r="FO90" i="17" s="1"/>
  <c r="FN90" i="17" a="1"/>
  <c r="FN90" i="17" s="1"/>
  <c r="DG90" i="17" a="1"/>
  <c r="DG90" i="17" s="1"/>
  <c r="FR90" i="17" a="1"/>
  <c r="FR90" i="17" s="1"/>
  <c r="DH90" i="17" a="1"/>
  <c r="DH90" i="17" s="1"/>
  <c r="FJ90" i="17" a="1"/>
  <c r="FJ90" i="17" s="1"/>
  <c r="DE90" i="17" a="1"/>
  <c r="DE90" i="17" s="1"/>
  <c r="FL90" i="17" a="1"/>
  <c r="FL90" i="17" s="1"/>
  <c r="FM90" i="17" a="1"/>
  <c r="FM90" i="17" s="1"/>
  <c r="FO50" i="17" a="1"/>
  <c r="FO50" i="17" s="1"/>
  <c r="FP97" i="17" a="1"/>
  <c r="FP97" i="17" s="1"/>
  <c r="AK27" i="22"/>
  <c r="FQ55" i="17" a="1"/>
  <c r="FQ55" i="17" s="1"/>
  <c r="DI108" i="17" a="1"/>
  <c r="DI108" i="17" s="1"/>
  <c r="J7" i="22"/>
  <c r="O27" i="22"/>
  <c r="AB27" i="22"/>
  <c r="AV27" i="22"/>
  <c r="FG55" i="17" a="1"/>
  <c r="FG55" i="17" s="1"/>
  <c r="DA108" i="17" a="1"/>
  <c r="DA108" i="17" s="1"/>
  <c r="K7" i="22"/>
  <c r="FP55" i="17" a="1"/>
  <c r="FP55" i="17" s="1"/>
  <c r="DH108" i="17" a="1"/>
  <c r="DH108" i="17" s="1"/>
  <c r="N16" i="22"/>
  <c r="FF55" i="17" a="1"/>
  <c r="FF55" i="17" s="1"/>
  <c r="CZ108" i="17" a="1"/>
  <c r="CZ108" i="17" s="1"/>
  <c r="FM97" i="17" a="1"/>
  <c r="FM97" i="17" s="1"/>
  <c r="M16" i="22"/>
  <c r="AR7" i="22"/>
  <c r="FO55" i="17" a="1"/>
  <c r="FO55" i="17" s="1"/>
  <c r="DG108" i="17" a="1"/>
  <c r="DG108" i="17" s="1"/>
  <c r="J21" i="22"/>
  <c r="FE55" i="17" a="1"/>
  <c r="FE55" i="17" s="1"/>
  <c r="CY108" i="17" a="1"/>
  <c r="CY108" i="17" s="1"/>
  <c r="O16" i="22"/>
  <c r="K21" i="22"/>
  <c r="FN55" i="17" a="1"/>
  <c r="FN55" i="17" s="1"/>
  <c r="DF108" i="17" a="1"/>
  <c r="DF108" i="17" s="1"/>
  <c r="Y27" i="22"/>
  <c r="FM55" i="17" a="1"/>
  <c r="FM55" i="17" s="1"/>
  <c r="Q7" i="22"/>
  <c r="FL55" i="17" a="1"/>
  <c r="FL55" i="17" s="1"/>
  <c r="AA27" i="22"/>
  <c r="AL27" i="22"/>
  <c r="Z16" i="22"/>
  <c r="FK55" i="17" a="1"/>
  <c r="FK55" i="17" s="1"/>
  <c r="Z27" i="22"/>
  <c r="AJ27" i="22"/>
  <c r="AR27" i="22"/>
  <c r="FT55" i="17" a="1"/>
  <c r="FT55" i="17" s="1"/>
  <c r="DD108" i="17" a="1"/>
  <c r="DD108" i="17" s="1"/>
  <c r="T27" i="22"/>
  <c r="AI27" i="22"/>
  <c r="FJ55" i="17" a="1"/>
  <c r="FJ55" i="17" s="1"/>
  <c r="CV108" i="17" a="1"/>
  <c r="CV108" i="17" s="1"/>
  <c r="AX27" i="22"/>
  <c r="S27" i="22"/>
  <c r="AF27" i="22"/>
  <c r="FS55" i="17" a="1"/>
  <c r="FS55" i="17" s="1"/>
  <c r="DC108" i="17" a="1"/>
  <c r="DC108" i="17" s="1"/>
  <c r="X27" i="22"/>
  <c r="K30" i="22"/>
  <c r="AE27" i="22"/>
  <c r="FI55" i="17" a="1"/>
  <c r="FI55" i="17" s="1"/>
  <c r="CU108" i="17" a="1"/>
  <c r="CU108" i="17" s="1"/>
  <c r="AD27" i="22"/>
  <c r="DB108" i="17" a="1"/>
  <c r="DB108" i="17" s="1"/>
  <c r="AS19" i="22"/>
  <c r="U9" i="22"/>
  <c r="M19" i="22"/>
  <c r="L10" i="22"/>
  <c r="AS9" i="22"/>
  <c r="FL136" i="17" a="1"/>
  <c r="FL136" i="17" s="1"/>
  <c r="FL97" i="17" a="1"/>
  <c r="FL97" i="17" s="1"/>
  <c r="X10" i="22"/>
  <c r="AH4" i="22"/>
  <c r="J31" i="22"/>
  <c r="AS10" i="22"/>
  <c r="Q27" i="22"/>
  <c r="AN27" i="22"/>
  <c r="K29" i="22"/>
  <c r="L16" i="22"/>
  <c r="AD16" i="22"/>
  <c r="X9" i="22"/>
  <c r="DI49" i="17" a="1"/>
  <c r="DI49" i="17" s="1"/>
  <c r="DI135" i="17" a="1"/>
  <c r="DI135" i="17" s="1"/>
  <c r="DG97" i="17" a="1"/>
  <c r="DG97" i="17" s="1"/>
  <c r="CZ49" i="17" a="1"/>
  <c r="CZ49" i="17" s="1"/>
  <c r="DH135" i="17" a="1"/>
  <c r="DH135" i="17" s="1"/>
  <c r="CW166" i="17" a="1"/>
  <c r="CW166" i="17" s="1"/>
  <c r="DF97" i="17" a="1"/>
  <c r="DF97" i="17" s="1"/>
  <c r="CY49" i="17" a="1"/>
  <c r="CY49" i="17" s="1"/>
  <c r="CV98" i="17" a="1"/>
  <c r="CV98" i="17" s="1"/>
  <c r="CY135" i="17" a="1"/>
  <c r="CY135" i="17" s="1"/>
  <c r="CV166" i="17" a="1"/>
  <c r="CV166" i="17" s="1"/>
  <c r="DE97" i="17" a="1"/>
  <c r="DE97" i="17" s="1"/>
  <c r="DG49" i="17" a="1"/>
  <c r="DG49" i="17" s="1"/>
  <c r="DA98" i="17" a="1"/>
  <c r="DA98" i="17" s="1"/>
  <c r="CX135" i="17" a="1"/>
  <c r="CX135" i="17" s="1"/>
  <c r="DC166" i="17" a="1"/>
  <c r="DC166" i="17" s="1"/>
  <c r="CU97" i="17" a="1"/>
  <c r="CU97" i="17" s="1"/>
  <c r="DF49" i="17" a="1"/>
  <c r="DF49" i="17" s="1"/>
  <c r="DF135" i="17" a="1"/>
  <c r="DF135" i="17" s="1"/>
  <c r="DB166" i="17" a="1"/>
  <c r="DB166" i="17" s="1"/>
  <c r="DD97" i="17" a="1"/>
  <c r="DD97" i="17" s="1"/>
  <c r="CW49" i="17" a="1"/>
  <c r="CW49" i="17" s="1"/>
  <c r="DA166" i="17" a="1"/>
  <c r="DA166" i="17" s="1"/>
  <c r="CT97" i="17" a="1"/>
  <c r="CT97" i="17" s="1"/>
  <c r="DE49" i="17" a="1"/>
  <c r="DE49" i="17" s="1"/>
  <c r="DE135" i="17" a="1"/>
  <c r="DE135" i="17" s="1"/>
  <c r="DC97" i="17" a="1"/>
  <c r="DC97" i="17" s="1"/>
  <c r="CV49" i="17" a="1"/>
  <c r="CV49" i="17" s="1"/>
  <c r="CV135" i="17" a="1"/>
  <c r="CV135" i="17" s="1"/>
  <c r="DB97" i="17" a="1"/>
  <c r="DB97" i="17" s="1"/>
  <c r="CU49" i="17" a="1"/>
  <c r="CU49" i="17" s="1"/>
  <c r="DD135" i="17" a="1"/>
  <c r="DD135" i="17" s="1"/>
  <c r="DA97" i="17" a="1"/>
  <c r="DA97" i="17" s="1"/>
  <c r="DD49" i="17" a="1"/>
  <c r="DD49" i="17" s="1"/>
  <c r="FK158" i="17" a="1"/>
  <c r="FK158" i="17" s="1"/>
  <c r="CU135" i="17" a="1"/>
  <c r="CU135" i="17" s="1"/>
  <c r="CZ97" i="17" a="1"/>
  <c r="CZ97" i="17" s="1"/>
  <c r="CT49" i="17" a="1"/>
  <c r="CT49" i="17" s="1"/>
  <c r="DI97" i="17" a="1"/>
  <c r="DI97" i="17" s="1"/>
  <c r="DC49" i="17" a="1"/>
  <c r="DC49" i="17" s="1"/>
  <c r="FM166" i="17" a="1"/>
  <c r="FM166" i="17" s="1"/>
  <c r="FK166" i="17" a="1"/>
  <c r="FK166" i="17" s="1"/>
  <c r="FR166" i="17" a="1"/>
  <c r="FR166" i="17" s="1"/>
  <c r="CU98" i="17" a="1"/>
  <c r="CU98" i="17" s="1"/>
  <c r="FK134" i="17" a="1"/>
  <c r="FK134" i="17" s="1"/>
  <c r="FG166" i="17" a="1"/>
  <c r="FG166" i="17" s="1"/>
  <c r="CZ98" i="17" a="1"/>
  <c r="CZ98" i="17" s="1"/>
  <c r="FJ91" i="17" a="1"/>
  <c r="FJ91" i="17" s="1"/>
  <c r="V33" i="22"/>
  <c r="R10" i="22"/>
  <c r="AE4" i="22"/>
  <c r="K6" i="22"/>
  <c r="FS134" i="17" a="1"/>
  <c r="FS134" i="17" s="1"/>
  <c r="FQ166" i="17" a="1"/>
  <c r="FQ166" i="17" s="1"/>
  <c r="DI98" i="17" a="1"/>
  <c r="DI98" i="17" s="1"/>
  <c r="FT91" i="17" a="1"/>
  <c r="FT91" i="17" s="1"/>
  <c r="J33" i="22"/>
  <c r="J6" i="22"/>
  <c r="AF3" i="22"/>
  <c r="CZ166" i="17" a="1"/>
  <c r="CZ166" i="17" s="1"/>
  <c r="FJ134" i="17" a="1"/>
  <c r="FJ134" i="17" s="1"/>
  <c r="FS72" i="17" a="1"/>
  <c r="FS72" i="17" s="1"/>
  <c r="FF166" i="17" a="1"/>
  <c r="FF166" i="17" s="1"/>
  <c r="CY98" i="17" a="1"/>
  <c r="CY98" i="17" s="1"/>
  <c r="FI91" i="17" a="1"/>
  <c r="FI91" i="17" s="1"/>
  <c r="K33" i="22"/>
  <c r="AH27" i="22"/>
  <c r="U4" i="22"/>
  <c r="DI166" i="17" a="1"/>
  <c r="DI166" i="17" s="1"/>
  <c r="FR134" i="17" a="1"/>
  <c r="FR134" i="17" s="1"/>
  <c r="FK72" i="17" a="1"/>
  <c r="FK72" i="17" s="1"/>
  <c r="FP166" i="17" a="1"/>
  <c r="FP166" i="17" s="1"/>
  <c r="DH98" i="17" a="1"/>
  <c r="DH98" i="17" s="1"/>
  <c r="FH91" i="17" a="1"/>
  <c r="FH91" i="17" s="1"/>
  <c r="K22" i="22"/>
  <c r="K14" i="22"/>
  <c r="J19" i="22"/>
  <c r="AS6" i="22"/>
  <c r="AD32" i="22"/>
  <c r="CX108" i="17" a="1"/>
  <c r="CX108" i="17" s="1"/>
  <c r="CY166" i="17" a="1"/>
  <c r="CY166" i="17" s="1"/>
  <c r="FI134" i="17" a="1"/>
  <c r="FI134" i="17" s="1"/>
  <c r="FR72" i="17" a="1"/>
  <c r="FR72" i="17" s="1"/>
  <c r="FE166" i="17" a="1"/>
  <c r="FE166" i="17" s="1"/>
  <c r="CX98" i="17" a="1"/>
  <c r="CX98" i="17" s="1"/>
  <c r="FS91" i="17" a="1"/>
  <c r="FS91" i="17" s="1"/>
  <c r="AC33" i="22"/>
  <c r="R11" i="22"/>
  <c r="L6" i="22"/>
  <c r="AM9" i="22"/>
  <c r="CW108" i="17" a="1"/>
  <c r="CW108" i="17" s="1"/>
  <c r="CX166" i="17" a="1"/>
  <c r="CX166" i="17" s="1"/>
  <c r="FQ134" i="17" a="1"/>
  <c r="FQ134" i="17" s="1"/>
  <c r="FJ72" i="17" a="1"/>
  <c r="FJ72" i="17" s="1"/>
  <c r="FO166" i="17" a="1"/>
  <c r="FO166" i="17" s="1"/>
  <c r="DG98" i="17" a="1"/>
  <c r="DG98" i="17" s="1"/>
  <c r="FI79" i="17" a="1"/>
  <c r="FI79" i="17" s="1"/>
  <c r="AK3" i="22"/>
  <c r="Z4" i="22"/>
  <c r="AG4" i="22"/>
  <c r="J34" i="22"/>
  <c r="AE10" i="22"/>
  <c r="M3" i="22"/>
  <c r="DH166" i="17" a="1"/>
  <c r="DH166" i="17" s="1"/>
  <c r="FH134" i="17" a="1"/>
  <c r="FH134" i="17" s="1"/>
  <c r="FQ72" i="17" a="1"/>
  <c r="FQ72" i="17" s="1"/>
  <c r="FN166" i="17" a="1"/>
  <c r="FN166" i="17" s="1"/>
  <c r="CW98" i="17" a="1"/>
  <c r="CW98" i="17" s="1"/>
  <c r="FQ91" i="17" a="1"/>
  <c r="FQ91" i="17" s="1"/>
  <c r="FH79" i="17" a="1"/>
  <c r="FH79" i="17" s="1"/>
  <c r="R27" i="22"/>
  <c r="V27" i="22"/>
  <c r="U19" i="22"/>
  <c r="AV6" i="22"/>
  <c r="FR91" i="17" a="1"/>
  <c r="FR91" i="17" s="1"/>
  <c r="J27" i="22"/>
  <c r="AJ9" i="22"/>
  <c r="L9" i="22"/>
  <c r="AH32" i="22"/>
  <c r="L32" i="22"/>
  <c r="DG166" i="17" a="1"/>
  <c r="DG166" i="17" s="1"/>
  <c r="FG134" i="17" a="1"/>
  <c r="FG134" i="17" s="1"/>
  <c r="FP72" i="17" a="1"/>
  <c r="FP72" i="17" s="1"/>
  <c r="FL166" i="17" a="1"/>
  <c r="FL166" i="17" s="1"/>
  <c r="DF98" i="17" a="1"/>
  <c r="DF98" i="17" s="1"/>
  <c r="FG91" i="17" a="1"/>
  <c r="FG91" i="17" s="1"/>
  <c r="AT33" i="22"/>
  <c r="M4" i="22"/>
  <c r="AJ6" i="22"/>
  <c r="J3" i="22"/>
  <c r="DF166" i="17" a="1"/>
  <c r="DF166" i="17" s="1"/>
  <c r="FF134" i="17" a="1"/>
  <c r="FF134" i="17" s="1"/>
  <c r="FO72" i="17" a="1"/>
  <c r="FO72" i="17" s="1"/>
  <c r="FT166" i="17" a="1"/>
  <c r="FT166" i="17" s="1"/>
  <c r="DE98" i="17" a="1"/>
  <c r="DE98" i="17" s="1"/>
  <c r="FF91" i="17" a="1"/>
  <c r="FF91" i="17" s="1"/>
  <c r="FN134" i="17" a="1"/>
  <c r="FN134" i="17" s="1"/>
  <c r="FJ166" i="17" a="1"/>
  <c r="FJ166" i="17" s="1"/>
  <c r="DD98" i="17" a="1"/>
  <c r="DD98" i="17" s="1"/>
  <c r="FO91" i="17" a="1"/>
  <c r="FO91" i="17" s="1"/>
  <c r="J11" i="22"/>
  <c r="Z6" i="22"/>
  <c r="P19" i="22"/>
  <c r="AT10" i="22"/>
  <c r="T10" i="22"/>
  <c r="AN9" i="22"/>
  <c r="AV5" i="22"/>
  <c r="AO3" i="22"/>
  <c r="K32" i="22"/>
  <c r="DE166" i="17" a="1"/>
  <c r="DE166" i="17" s="1"/>
  <c r="FE134" i="17" a="1"/>
  <c r="FE134" i="17" s="1"/>
  <c r="FN72" i="17" a="1"/>
  <c r="FN72" i="17" s="1"/>
  <c r="FS166" i="17" a="1"/>
  <c r="FS166" i="17" s="1"/>
  <c r="CT98" i="17" a="1"/>
  <c r="CT98" i="17" s="1"/>
  <c r="FE91" i="17" a="1"/>
  <c r="FE91" i="17" s="1"/>
  <c r="AE11" i="22"/>
  <c r="AW27" i="22"/>
  <c r="K19" i="22"/>
  <c r="CT166" i="17" a="1"/>
  <c r="CT166" i="17" s="1"/>
  <c r="FM134" i="17" a="1"/>
  <c r="FM134" i="17" s="1"/>
  <c r="FF72" i="17" a="1"/>
  <c r="FF72" i="17" s="1"/>
  <c r="FI166" i="17" a="1"/>
  <c r="FI166" i="17" s="1"/>
  <c r="DC98" i="17" a="1"/>
  <c r="DC98" i="17" s="1"/>
  <c r="FN91" i="17" a="1"/>
  <c r="FN91" i="17" s="1"/>
  <c r="P11" i="22"/>
  <c r="FM91" i="17" a="1"/>
  <c r="FM91" i="17" s="1"/>
  <c r="J4" i="22"/>
  <c r="FL91" i="17" a="1"/>
  <c r="FL91" i="17" s="1"/>
  <c r="CT90" i="17" a="1"/>
  <c r="CT90" i="17" s="1"/>
  <c r="FK193" i="17" a="1"/>
  <c r="FK193" i="17" s="1"/>
  <c r="FN50" i="17" a="1"/>
  <c r="FN50" i="17" s="1"/>
  <c r="DF90" i="17" a="1"/>
  <c r="DF90" i="17" s="1"/>
  <c r="FR193" i="17" a="1"/>
  <c r="FR193" i="17" s="1"/>
  <c r="FI50" i="17" a="1"/>
  <c r="FI50" i="17" s="1"/>
  <c r="FT79" i="17" a="1"/>
  <c r="FT79" i="17" s="1"/>
  <c r="DD90" i="17" a="1"/>
  <c r="DD90" i="17" s="1"/>
  <c r="FJ193" i="17" a="1"/>
  <c r="FJ193" i="17" s="1"/>
  <c r="FF50" i="17" a="1"/>
  <c r="FF50" i="17" s="1"/>
  <c r="FF79" i="17" a="1"/>
  <c r="FF79" i="17" s="1"/>
  <c r="DC90" i="17" a="1"/>
  <c r="DC90" i="17" s="1"/>
  <c r="FQ193" i="17" a="1"/>
  <c r="FQ193" i="17" s="1"/>
  <c r="FE50" i="17" a="1"/>
  <c r="FE50" i="17" s="1"/>
  <c r="FE79" i="17" a="1"/>
  <c r="FE79" i="17" s="1"/>
  <c r="DB90" i="17" a="1"/>
  <c r="DB90" i="17" s="1"/>
  <c r="FI193" i="17" a="1"/>
  <c r="FI193" i="17" s="1"/>
  <c r="FM50" i="17" a="1"/>
  <c r="FM50" i="17" s="1"/>
  <c r="FR79" i="17" a="1"/>
  <c r="FR79" i="17" s="1"/>
  <c r="DA90" i="17" a="1"/>
  <c r="DA90" i="17" s="1"/>
  <c r="FP193" i="17" a="1"/>
  <c r="FP193" i="17" s="1"/>
  <c r="FL50" i="17" a="1"/>
  <c r="FL50" i="17" s="1"/>
  <c r="CY90" i="17" a="1"/>
  <c r="CY90" i="17" s="1"/>
  <c r="FH193" i="17" a="1"/>
  <c r="FH193" i="17" s="1"/>
  <c r="FT50" i="17" a="1"/>
  <c r="FT50" i="17" s="1"/>
  <c r="CX90" i="17" a="1"/>
  <c r="CX90" i="17" s="1"/>
  <c r="FN193" i="17" a="1"/>
  <c r="FN193" i="17" s="1"/>
  <c r="FK50" i="17" a="1"/>
  <c r="FK50" i="17" s="1"/>
  <c r="DI90" i="17" a="1"/>
  <c r="DI90" i="17" s="1"/>
  <c r="FF193" i="17" a="1"/>
  <c r="FF193" i="17" s="1"/>
  <c r="FJ50" i="17" a="1"/>
  <c r="FJ50" i="17" s="1"/>
  <c r="CV90" i="17" a="1"/>
  <c r="CV90" i="17" s="1"/>
  <c r="FO193" i="17" a="1"/>
  <c r="FO193" i="17" s="1"/>
  <c r="FR50" i="17" a="1"/>
  <c r="FR50" i="17" s="1"/>
  <c r="CU90" i="17" a="1"/>
  <c r="CU90" i="17" s="1"/>
  <c r="FM193" i="17" a="1"/>
  <c r="FM193" i="17" s="1"/>
  <c r="FQ50" i="17" a="1"/>
  <c r="FQ50" i="17" s="1"/>
  <c r="FG193" i="17" a="1"/>
  <c r="FG193" i="17" s="1"/>
  <c r="FH50" i="17" a="1"/>
  <c r="FH50" i="17" s="1"/>
  <c r="CZ90" i="17" a="1"/>
  <c r="CZ90" i="17" s="1"/>
  <c r="FE193" i="17" a="1"/>
  <c r="FE193" i="17" s="1"/>
  <c r="FP50" i="17" a="1"/>
  <c r="FP50" i="17" s="1"/>
  <c r="FT193" i="17" a="1"/>
  <c r="FT193" i="17" s="1"/>
  <c r="FG50" i="17" a="1"/>
  <c r="FG50" i="17" s="1"/>
  <c r="FS158" i="17" a="1"/>
  <c r="FS158" i="17" s="1"/>
  <c r="FJ158" i="17" a="1"/>
  <c r="FJ158" i="17" s="1"/>
  <c r="FI158" i="17" a="1"/>
  <c r="FI158" i="17" s="1"/>
  <c r="FR158" i="17" a="1"/>
  <c r="FR158" i="17" s="1"/>
  <c r="FQ158" i="17" a="1"/>
  <c r="FQ158" i="17" s="1"/>
  <c r="FH158" i="17" a="1"/>
  <c r="FH158" i="17" s="1"/>
  <c r="FP158" i="17" a="1"/>
  <c r="FP158" i="17" s="1"/>
  <c r="FG158" i="17" a="1"/>
  <c r="FG158" i="17" s="1"/>
  <c r="FF158" i="17" a="1"/>
  <c r="FF158" i="17" s="1"/>
  <c r="FO158" i="17" a="1"/>
  <c r="FO158" i="17" s="1"/>
  <c r="FN158" i="17" a="1"/>
  <c r="FN158" i="17" s="1"/>
  <c r="FE158" i="17" a="1"/>
  <c r="FE158" i="17" s="1"/>
  <c r="FM158" i="17" a="1"/>
  <c r="FM158" i="17" s="1"/>
  <c r="FL158" i="17" a="1"/>
  <c r="FL158" i="17" s="1"/>
  <c r="DF59" i="17" a="1"/>
  <c r="DF59" i="17" s="1"/>
  <c r="FS79" i="17" a="1"/>
  <c r="FS79" i="17" s="1"/>
  <c r="FQ79" i="17" a="1"/>
  <c r="FQ79" i="17" s="1"/>
  <c r="FP79" i="17" a="1"/>
  <c r="FP79" i="17" s="1"/>
  <c r="FS126" i="17" a="1"/>
  <c r="FS126" i="17" s="1"/>
  <c r="FK126" i="17" a="1"/>
  <c r="FK126" i="17" s="1"/>
  <c r="FR126" i="17" a="1"/>
  <c r="FR126" i="17" s="1"/>
  <c r="FJ126" i="17" a="1"/>
  <c r="FJ126" i="17" s="1"/>
  <c r="FM126" i="17" a="1"/>
  <c r="FM126" i="17" s="1"/>
  <c r="FP126" i="17" a="1"/>
  <c r="FP126" i="17" s="1"/>
  <c r="FH126" i="17" a="1"/>
  <c r="FH126" i="17" s="1"/>
  <c r="FO126" i="17" a="1"/>
  <c r="FO126" i="17" s="1"/>
  <c r="CV141" i="17" a="1"/>
  <c r="CV141" i="17" s="1"/>
  <c r="FG126" i="17" a="1"/>
  <c r="FG126" i="17" s="1"/>
  <c r="CZ141" i="17" a="1"/>
  <c r="CZ141" i="17" s="1"/>
  <c r="FN126" i="17" a="1"/>
  <c r="FN126" i="17" s="1"/>
  <c r="DG141" i="17" a="1"/>
  <c r="DG141" i="17" s="1"/>
  <c r="FF126" i="17" a="1"/>
  <c r="FF126" i="17" s="1"/>
  <c r="DF141" i="17" a="1"/>
  <c r="DF141" i="17" s="1"/>
  <c r="FI126" i="17" a="1"/>
  <c r="FI126" i="17" s="1"/>
  <c r="FQ126" i="17" a="1"/>
  <c r="FQ126" i="17" s="1"/>
  <c r="FE126" i="17" a="1"/>
  <c r="FE126" i="17" s="1"/>
  <c r="FT126" i="17" a="1"/>
  <c r="FT126" i="17" s="1"/>
  <c r="FO79" i="17" a="1"/>
  <c r="FO79" i="17" s="1"/>
  <c r="FL79" i="17" a="1"/>
  <c r="FL79" i="17" s="1"/>
  <c r="DE141" i="17" a="1"/>
  <c r="DE141" i="17" s="1"/>
  <c r="FK51" i="17" a="1"/>
  <c r="FK51" i="17" s="1"/>
  <c r="FP57" i="17" a="1"/>
  <c r="FP57" i="17" s="1"/>
  <c r="FE51" i="17" a="1"/>
  <c r="FE51" i="17" s="1"/>
  <c r="FG57" i="17" a="1"/>
  <c r="FG57" i="17" s="1"/>
  <c r="FT51" i="17" a="1"/>
  <c r="FT51" i="17" s="1"/>
  <c r="FO57" i="17" a="1"/>
  <c r="FO57" i="17" s="1"/>
  <c r="FL51" i="17" a="1"/>
  <c r="FL51" i="17" s="1"/>
  <c r="FF57" i="17" a="1"/>
  <c r="FF57" i="17" s="1"/>
  <c r="FR51" i="17" a="1"/>
  <c r="FR51" i="17" s="1"/>
  <c r="FN57" i="17" a="1"/>
  <c r="FN57" i="17" s="1"/>
  <c r="FJ51" i="17" a="1"/>
  <c r="FJ51" i="17" s="1"/>
  <c r="FE57" i="17" a="1"/>
  <c r="FE57" i="17" s="1"/>
  <c r="FQ51" i="17" a="1"/>
  <c r="FQ51" i="17" s="1"/>
  <c r="FM57" i="17" a="1"/>
  <c r="FM57" i="17" s="1"/>
  <c r="FI51" i="17" a="1"/>
  <c r="FI51" i="17" s="1"/>
  <c r="FL57" i="17" a="1"/>
  <c r="FL57" i="17" s="1"/>
  <c r="FH51" i="17" a="1"/>
  <c r="FH51" i="17" s="1"/>
  <c r="FK57" i="17" a="1"/>
  <c r="FK57" i="17" s="1"/>
  <c r="FG51" i="17" a="1"/>
  <c r="FG51" i="17" s="1"/>
  <c r="FT57" i="17" a="1"/>
  <c r="FT57" i="17" s="1"/>
  <c r="FF51" i="17" a="1"/>
  <c r="FF51" i="17" s="1"/>
  <c r="FS57" i="17" a="1"/>
  <c r="FS57" i="17" s="1"/>
  <c r="FS51" i="17" a="1"/>
  <c r="FS51" i="17" s="1"/>
  <c r="FJ57" i="17" a="1"/>
  <c r="FJ57" i="17" s="1"/>
  <c r="FP51" i="17" a="1"/>
  <c r="FP51" i="17" s="1"/>
  <c r="FR57" i="17" a="1"/>
  <c r="FR57" i="17" s="1"/>
  <c r="FO51" i="17" a="1"/>
  <c r="FO51" i="17" s="1"/>
  <c r="FI57" i="17" a="1"/>
  <c r="FI57" i="17" s="1"/>
  <c r="CW141" i="17" a="1"/>
  <c r="CW141" i="17" s="1"/>
  <c r="FE59" i="17" a="1"/>
  <c r="FE59" i="17" s="1"/>
  <c r="DD141" i="17" a="1"/>
  <c r="DD141" i="17" s="1"/>
  <c r="FL59" i="17" a="1"/>
  <c r="FL59" i="17" s="1"/>
  <c r="CU141" i="17" a="1"/>
  <c r="CU141" i="17" s="1"/>
  <c r="FK59" i="17" a="1"/>
  <c r="FK59" i="17" s="1"/>
  <c r="DC141" i="17" a="1"/>
  <c r="DC141" i="17" s="1"/>
  <c r="FS59" i="17" a="1"/>
  <c r="FS59" i="17" s="1"/>
  <c r="CT141" i="17" a="1"/>
  <c r="CT141" i="17" s="1"/>
  <c r="FJ59" i="17" a="1"/>
  <c r="FJ59" i="17" s="1"/>
  <c r="DB141" i="17" a="1"/>
  <c r="DB141" i="17" s="1"/>
  <c r="FR59" i="17" a="1"/>
  <c r="FR59" i="17" s="1"/>
  <c r="DA141" i="17" a="1"/>
  <c r="DA141" i="17" s="1"/>
  <c r="FI59" i="17" a="1"/>
  <c r="FI59" i="17" s="1"/>
  <c r="DI141" i="17" a="1"/>
  <c r="DI141" i="17" s="1"/>
  <c r="FQ59" i="17" a="1"/>
  <c r="FQ59" i="17" s="1"/>
  <c r="DH141" i="17" a="1"/>
  <c r="DH141" i="17" s="1"/>
  <c r="FP59" i="17" a="1"/>
  <c r="FP59" i="17" s="1"/>
  <c r="CY141" i="17" a="1"/>
  <c r="CY141" i="17" s="1"/>
  <c r="FG59" i="17" a="1"/>
  <c r="FG59" i="17" s="1"/>
  <c r="Y33" i="22"/>
  <c r="L33" i="22"/>
  <c r="AP5" i="22"/>
  <c r="AQ5" i="22"/>
  <c r="AR5" i="22"/>
  <c r="AO5" i="22"/>
  <c r="AG19" i="22"/>
  <c r="AW19" i="22"/>
  <c r="J9" i="22"/>
  <c r="U3" i="22"/>
  <c r="J32" i="22"/>
  <c r="S6" i="22"/>
  <c r="T32" i="22"/>
  <c r="S4" i="22"/>
  <c r="Y4" i="22"/>
  <c r="S11" i="22"/>
  <c r="AA11" i="22"/>
  <c r="P9" i="22"/>
  <c r="L19" i="22"/>
  <c r="AF19" i="22"/>
  <c r="AK43" i="22"/>
  <c r="AR19" i="22"/>
  <c r="CW59" i="17" a="1"/>
  <c r="CW59" i="17" s="1"/>
  <c r="DB163" i="17" a="1"/>
  <c r="DB163" i="17" s="1"/>
  <c r="AT3" i="22"/>
  <c r="M33" i="22"/>
  <c r="K46" i="22"/>
  <c r="R5" i="22"/>
  <c r="S5" i="22"/>
  <c r="L5" i="22"/>
  <c r="T5" i="22"/>
  <c r="M5" i="22"/>
  <c r="P5" i="22"/>
  <c r="N5" i="22"/>
  <c r="O5" i="22"/>
  <c r="Q5" i="22"/>
  <c r="K9" i="22"/>
  <c r="AO9" i="22"/>
  <c r="AX9" i="22"/>
  <c r="N9" i="22"/>
  <c r="AC9" i="22"/>
  <c r="V32" i="22"/>
  <c r="X32" i="22"/>
  <c r="AC32" i="22"/>
  <c r="AX32" i="22"/>
  <c r="AE32" i="22"/>
  <c r="AO32" i="22"/>
  <c r="N32" i="22"/>
  <c r="Q6" i="22"/>
  <c r="R4" i="22"/>
  <c r="V4" i="22"/>
  <c r="S10" i="22"/>
  <c r="M11" i="22"/>
  <c r="Z11" i="22"/>
  <c r="R43" i="22"/>
  <c r="AM19" i="22"/>
  <c r="AH43" i="22"/>
  <c r="AQ19" i="22"/>
  <c r="AY11" i="22"/>
  <c r="DE59" i="17" a="1"/>
  <c r="DE59" i="17" s="1"/>
  <c r="CT163" i="17" a="1"/>
  <c r="CT163" i="17" s="1"/>
  <c r="AS3" i="22"/>
  <c r="AP33" i="22"/>
  <c r="AQ33" i="22"/>
  <c r="W33" i="22"/>
  <c r="T33" i="22"/>
  <c r="AW33" i="22"/>
  <c r="AF33" i="22"/>
  <c r="AU33" i="22"/>
  <c r="AG33" i="22"/>
  <c r="AD33" i="22"/>
  <c r="AM33" i="22"/>
  <c r="AY10" i="22"/>
  <c r="W10" i="22"/>
  <c r="AG10" i="22"/>
  <c r="AF10" i="22"/>
  <c r="O10" i="22"/>
  <c r="S32" i="22"/>
  <c r="AL43" i="22"/>
  <c r="Y9" i="22"/>
  <c r="Y32" i="22"/>
  <c r="T6" i="22"/>
  <c r="AS43" i="22"/>
  <c r="AA3" i="22"/>
  <c r="AM3" i="22"/>
  <c r="AL4" i="22"/>
  <c r="AM43" i="22"/>
  <c r="U11" i="22"/>
  <c r="Q43" i="22"/>
  <c r="AJ33" i="22"/>
  <c r="AE9" i="22"/>
  <c r="AK19" i="22"/>
  <c r="AG43" i="22"/>
  <c r="AO19" i="22"/>
  <c r="AV11" i="22"/>
  <c r="CV59" i="17" a="1"/>
  <c r="CV59" i="17" s="1"/>
  <c r="DI163" i="17" a="1"/>
  <c r="DI163" i="17" s="1"/>
  <c r="K3" i="22"/>
  <c r="O11" i="22"/>
  <c r="AG11" i="22"/>
  <c r="X33" i="22"/>
  <c r="AC4" i="22"/>
  <c r="N4" i="22"/>
  <c r="AI32" i="22"/>
  <c r="AQ3" i="22"/>
  <c r="AH5" i="22"/>
  <c r="AM5" i="22"/>
  <c r="AI5" i="22"/>
  <c r="AB5" i="22"/>
  <c r="AK5" i="22"/>
  <c r="AJ5" i="22"/>
  <c r="AC5" i="22"/>
  <c r="AG5" i="22"/>
  <c r="AD5" i="22"/>
  <c r="AN5" i="22"/>
  <c r="AF5" i="22"/>
  <c r="AE5" i="22"/>
  <c r="AS4" i="22"/>
  <c r="AT4" i="22"/>
  <c r="K37" i="22"/>
  <c r="J14" i="22"/>
  <c r="AN19" i="22"/>
  <c r="Q19" i="22"/>
  <c r="AL19" i="22"/>
  <c r="R19" i="22"/>
  <c r="AH19" i="22"/>
  <c r="U6" i="22"/>
  <c r="Y6" i="22"/>
  <c r="M10" i="22"/>
  <c r="AY43" i="22"/>
  <c r="V3" i="22"/>
  <c r="AA4" i="22"/>
  <c r="AK4" i="22"/>
  <c r="N11" i="22"/>
  <c r="AC10" i="22"/>
  <c r="X11" i="22"/>
  <c r="P33" i="22"/>
  <c r="AO11" i="22"/>
  <c r="AY6" i="22"/>
  <c r="AJ19" i="22"/>
  <c r="AF43" i="22"/>
  <c r="AP19" i="22"/>
  <c r="AU11" i="22"/>
  <c r="DD59" i="17" a="1"/>
  <c r="DD59" i="17" s="1"/>
  <c r="DA163" i="17" a="1"/>
  <c r="DA163" i="17" s="1"/>
  <c r="J15" i="22"/>
  <c r="CU163" i="17" a="1"/>
  <c r="CU163" i="17" s="1"/>
  <c r="AL10" i="22"/>
  <c r="AH10" i="22"/>
  <c r="AI10" i="22"/>
  <c r="K44" i="22"/>
  <c r="AT9" i="22"/>
  <c r="AA9" i="22"/>
  <c r="AK9" i="22"/>
  <c r="AK32" i="22"/>
  <c r="AA32" i="22"/>
  <c r="AS32" i="22"/>
  <c r="AX43" i="22"/>
  <c r="AA6" i="22"/>
  <c r="W3" i="22"/>
  <c r="AJ4" i="22"/>
  <c r="AB10" i="22"/>
  <c r="W11" i="22"/>
  <c r="O33" i="22"/>
  <c r="AP11" i="22"/>
  <c r="AI19" i="22"/>
  <c r="AE43" i="22"/>
  <c r="AT11" i="22"/>
  <c r="CU59" i="17" a="1"/>
  <c r="CU59" i="17" s="1"/>
  <c r="DH163" i="17" a="1"/>
  <c r="DH163" i="17" s="1"/>
  <c r="AY7" i="22"/>
  <c r="X6" i="22"/>
  <c r="AE6" i="22"/>
  <c r="V6" i="22"/>
  <c r="N6" i="22"/>
  <c r="AO6" i="22"/>
  <c r="AD4" i="22"/>
  <c r="AK6" i="22"/>
  <c r="AT6" i="22"/>
  <c r="T3" i="22"/>
  <c r="AG3" i="22"/>
  <c r="AW43" i="22"/>
  <c r="Z3" i="22"/>
  <c r="AH6" i="22"/>
  <c r="AE3" i="22"/>
  <c r="AM10" i="22"/>
  <c r="V11" i="22"/>
  <c r="N33" i="22"/>
  <c r="AR11" i="22"/>
  <c r="AX6" i="22"/>
  <c r="AB19" i="22"/>
  <c r="AC43" i="22"/>
  <c r="AS11" i="22"/>
  <c r="DC59" i="17" a="1"/>
  <c r="DC59" i="17" s="1"/>
  <c r="CZ163" i="17" a="1"/>
  <c r="CZ163" i="17" s="1"/>
  <c r="AU3" i="22"/>
  <c r="V42" i="22"/>
  <c r="X42" i="22"/>
  <c r="K42" i="22"/>
  <c r="AO42" i="22"/>
  <c r="AC42" i="22"/>
  <c r="N42" i="22"/>
  <c r="AE42" i="22"/>
  <c r="K15" i="22"/>
  <c r="J22" i="22"/>
  <c r="AV43" i="22"/>
  <c r="W6" i="22"/>
  <c r="Y3" i="22"/>
  <c r="AF6" i="22"/>
  <c r="AD3" i="22"/>
  <c r="AJ10" i="22"/>
  <c r="AM11" i="22"/>
  <c r="AQ11" i="22"/>
  <c r="Y19" i="22"/>
  <c r="AW6" i="22"/>
  <c r="AE19" i="22"/>
  <c r="CT59" i="17" a="1"/>
  <c r="CT59" i="17" s="1"/>
  <c r="DG163" i="17" a="1"/>
  <c r="DG163" i="17" s="1"/>
  <c r="AY3" i="22"/>
  <c r="AT16" i="22"/>
  <c r="AV16" i="22"/>
  <c r="AU16" i="22"/>
  <c r="AW16" i="22"/>
  <c r="AX16" i="22"/>
  <c r="AY16" i="22"/>
  <c r="AS16" i="22"/>
  <c r="AE33" i="22"/>
  <c r="J12" i="22"/>
  <c r="J10" i="22"/>
  <c r="J5" i="22"/>
  <c r="AQ32" i="22"/>
  <c r="AR32" i="22"/>
  <c r="AV32" i="22"/>
  <c r="AM32" i="22"/>
  <c r="AW32" i="22"/>
  <c r="AB32" i="22"/>
  <c r="O32" i="22"/>
  <c r="AY32" i="22"/>
  <c r="AF32" i="22"/>
  <c r="AU32" i="22"/>
  <c r="W32" i="22"/>
  <c r="AG32" i="22"/>
  <c r="AT43" i="22"/>
  <c r="X3" i="22"/>
  <c r="AG6" i="22"/>
  <c r="AC3" i="22"/>
  <c r="AR6" i="22"/>
  <c r="AK11" i="22"/>
  <c r="X19" i="22"/>
  <c r="AD19" i="22"/>
  <c r="AJ43" i="22"/>
  <c r="AY33" i="22"/>
  <c r="DB59" i="17" a="1"/>
  <c r="DB59" i="17" s="1"/>
  <c r="CY163" i="17" a="1"/>
  <c r="CY163" i="17" s="1"/>
  <c r="AV3" i="22"/>
  <c r="AA42" i="22"/>
  <c r="J42" i="22"/>
  <c r="AJ11" i="22"/>
  <c r="AI11" i="22"/>
  <c r="AH11" i="22"/>
  <c r="AL11" i="22"/>
  <c r="AU6" i="22"/>
  <c r="O6" i="22"/>
  <c r="AD6" i="22"/>
  <c r="K34" i="22"/>
  <c r="AF9" i="22"/>
  <c r="O9" i="22"/>
  <c r="AU9" i="22"/>
  <c r="AP9" i="22"/>
  <c r="AB9" i="22"/>
  <c r="AG9" i="22"/>
  <c r="AV9" i="22"/>
  <c r="AD9" i="22"/>
  <c r="AW9" i="22"/>
  <c r="AJ3" i="22"/>
  <c r="R3" i="22"/>
  <c r="AH3" i="22"/>
  <c r="P3" i="22"/>
  <c r="AM6" i="22"/>
  <c r="AB3" i="22"/>
  <c r="AP6" i="22"/>
  <c r="AR4" i="22"/>
  <c r="AN10" i="22"/>
  <c r="AF11" i="22"/>
  <c r="W19" i="22"/>
  <c r="Y43" i="22"/>
  <c r="AC19" i="22"/>
  <c r="AI43" i="22"/>
  <c r="AX33" i="22"/>
  <c r="DA59" i="17" a="1"/>
  <c r="DA59" i="17" s="1"/>
  <c r="DF163" i="17" a="1"/>
  <c r="DF163" i="17" s="1"/>
  <c r="AW5" i="22"/>
  <c r="U33" i="22"/>
  <c r="Q10" i="22"/>
  <c r="Z33" i="22"/>
  <c r="K5" i="22"/>
  <c r="N3" i="22"/>
  <c r="T19" i="22"/>
  <c r="AN3" i="22"/>
  <c r="AQ6" i="22"/>
  <c r="AQ4" i="22"/>
  <c r="AD10" i="22"/>
  <c r="AD11" i="22"/>
  <c r="AA19" i="22"/>
  <c r="X43" i="22"/>
  <c r="AR9" i="22"/>
  <c r="DI59" i="17" a="1"/>
  <c r="DI59" i="17" s="1"/>
  <c r="DE163" i="17" a="1"/>
  <c r="DE163" i="17" s="1"/>
  <c r="AM42" i="22"/>
  <c r="AQ42" i="22"/>
  <c r="AP42" i="22"/>
  <c r="O42" i="22"/>
  <c r="AR42" i="22"/>
  <c r="AD42" i="22"/>
  <c r="T42" i="22"/>
  <c r="W42" i="22"/>
  <c r="AF42" i="22"/>
  <c r="AG42" i="22"/>
  <c r="K4" i="22"/>
  <c r="AX5" i="22"/>
  <c r="AY5" i="22"/>
  <c r="AS5" i="22"/>
  <c r="AU5" i="22"/>
  <c r="AT5" i="22"/>
  <c r="AP32" i="22"/>
  <c r="K12" i="22"/>
  <c r="K11" i="22"/>
  <c r="V10" i="22"/>
  <c r="AO10" i="22"/>
  <c r="N10" i="22"/>
  <c r="AX10" i="22"/>
  <c r="K10" i="22"/>
  <c r="U10" i="22"/>
  <c r="L3" i="22"/>
  <c r="AC6" i="22"/>
  <c r="AL3" i="22"/>
  <c r="AB4" i="22"/>
  <c r="AP4" i="22"/>
  <c r="AW11" i="22"/>
  <c r="AC11" i="22"/>
  <c r="Z19" i="22"/>
  <c r="V43" i="22"/>
  <c r="AQ9" i="22"/>
  <c r="CZ59" i="17" a="1"/>
  <c r="CZ59" i="17" s="1"/>
  <c r="DD163" i="17" a="1"/>
  <c r="DD163" i="17" s="1"/>
  <c r="Q11" i="22"/>
  <c r="AY19" i="22"/>
  <c r="W5" i="22"/>
  <c r="AA5" i="22"/>
  <c r="V5" i="22"/>
  <c r="X5" i="22"/>
  <c r="U5" i="22"/>
  <c r="Y5" i="22"/>
  <c r="Z5" i="22"/>
  <c r="U42" i="22"/>
  <c r="W43" i="22"/>
  <c r="AU43" i="22"/>
  <c r="AD43" i="22"/>
  <c r="T4" i="22"/>
  <c r="AI4" i="22"/>
  <c r="S9" i="22"/>
  <c r="AU4" i="22"/>
  <c r="J13" i="22"/>
  <c r="AI9" i="22"/>
  <c r="R9" i="22"/>
  <c r="AH9" i="22"/>
  <c r="Q9" i="22"/>
  <c r="M9" i="22"/>
  <c r="Z9" i="22"/>
  <c r="Q32" i="22"/>
  <c r="AL32" i="22"/>
  <c r="R32" i="22"/>
  <c r="AJ32" i="22"/>
  <c r="Z32" i="22"/>
  <c r="M32" i="22"/>
  <c r="P32" i="22"/>
  <c r="S3" i="22"/>
  <c r="P4" i="22"/>
  <c r="AB6" i="22"/>
  <c r="AI3" i="22"/>
  <c r="AN4" i="22"/>
  <c r="AO4" i="22"/>
  <c r="AB11" i="22"/>
  <c r="S19" i="22"/>
  <c r="T43" i="22"/>
  <c r="AX4" i="22"/>
  <c r="AR43" i="22"/>
  <c r="DH59" i="17" a="1"/>
  <c r="DH59" i="17" s="1"/>
  <c r="DC163" i="17" a="1"/>
  <c r="DC163" i="17" s="1"/>
  <c r="AL42" i="22"/>
  <c r="AJ42" i="22"/>
  <c r="AN42" i="22"/>
  <c r="Q42" i="22"/>
  <c r="AH42" i="22"/>
  <c r="R42" i="22"/>
  <c r="AI42" i="22"/>
  <c r="AW3" i="22"/>
  <c r="AX3" i="22"/>
  <c r="AY9" i="22"/>
  <c r="AR33" i="22"/>
  <c r="AV19" i="22"/>
  <c r="AN6" i="22"/>
  <c r="AL6" i="22"/>
  <c r="K13" i="22"/>
  <c r="M43" i="22"/>
  <c r="AK10" i="22"/>
  <c r="K24" i="22"/>
  <c r="R6" i="22"/>
  <c r="O3" i="22"/>
  <c r="L4" i="22"/>
  <c r="AW10" i="22"/>
  <c r="AI6" i="22"/>
  <c r="AM4" i="22"/>
  <c r="Y10" i="22"/>
  <c r="AP10" i="22"/>
  <c r="AN11" i="22"/>
  <c r="S43" i="22"/>
  <c r="AB42" i="22"/>
  <c r="AV4" i="22"/>
  <c r="AQ43" i="22"/>
  <c r="CY59" i="17" a="1"/>
  <c r="CY59" i="17" s="1"/>
  <c r="CX163" i="17" a="1"/>
  <c r="CX163" i="17" s="1"/>
  <c r="L42" i="22"/>
  <c r="M42" i="22"/>
  <c r="Z42" i="22"/>
  <c r="AO33" i="22"/>
  <c r="AT32" i="22"/>
  <c r="Q3" i="22"/>
  <c r="AU19" i="22"/>
  <c r="P10" i="22"/>
  <c r="AU7" i="22"/>
  <c r="AW7" i="22"/>
  <c r="AX7" i="22"/>
  <c r="AT7" i="22"/>
  <c r="AS7" i="22"/>
  <c r="J24" i="22"/>
  <c r="P6" i="22"/>
  <c r="Q4" i="22"/>
  <c r="AV10" i="22"/>
  <c r="X4" i="22"/>
  <c r="AP3" i="22"/>
  <c r="AA10" i="22"/>
  <c r="AQ10" i="22"/>
  <c r="O19" i="22"/>
  <c r="P43" i="22"/>
  <c r="V9" i="22"/>
  <c r="Z43" i="22"/>
  <c r="AY4" i="22"/>
  <c r="AP43" i="22"/>
  <c r="DG59" i="17" a="1"/>
  <c r="DG59" i="17" s="1"/>
  <c r="CW163" i="17" a="1"/>
  <c r="CW163" i="17" s="1"/>
  <c r="K18" i="22"/>
  <c r="AI33" i="22"/>
  <c r="AH33" i="22"/>
  <c r="Q33" i="22"/>
  <c r="AL33" i="22"/>
  <c r="R33" i="22"/>
  <c r="S33" i="22"/>
  <c r="AN33" i="22"/>
  <c r="AT19" i="22"/>
  <c r="K43" i="22"/>
  <c r="AX19" i="22"/>
  <c r="V19" i="22"/>
  <c r="K31" i="22"/>
  <c r="M6" i="22"/>
  <c r="O4" i="22"/>
  <c r="AU10" i="22"/>
  <c r="W4" i="22"/>
  <c r="AN32" i="22"/>
  <c r="AF4" i="22"/>
  <c r="AR3" i="22"/>
  <c r="AL5" i="22"/>
  <c r="Z10" i="22"/>
  <c r="AR10" i="22"/>
  <c r="T9" i="22"/>
  <c r="N19" i="22"/>
  <c r="O43" i="22"/>
  <c r="W9" i="22"/>
  <c r="AL9" i="22"/>
  <c r="AW4" i="22"/>
  <c r="AA33" i="22"/>
  <c r="U32" i="22"/>
  <c r="DB106" i="17" a="1"/>
  <c r="DB106" i="17" s="1"/>
  <c r="DC106" i="17" a="1"/>
  <c r="DC106" i="17" s="1"/>
  <c r="DD106" i="17" a="1"/>
  <c r="DD106" i="17" s="1"/>
  <c r="CT106" i="17" a="1"/>
  <c r="CT106" i="17" s="1"/>
  <c r="DE106" i="17" a="1"/>
  <c r="DE106" i="17" s="1"/>
  <c r="CU106" i="17" a="1"/>
  <c r="CU106" i="17" s="1"/>
  <c r="CV106" i="17" a="1"/>
  <c r="CV106" i="17" s="1"/>
  <c r="DF106" i="17" a="1"/>
  <c r="DF106" i="17" s="1"/>
  <c r="CW106" i="17" a="1"/>
  <c r="CW106" i="17" s="1"/>
  <c r="DG106" i="17" a="1"/>
  <c r="DG106" i="17" s="1"/>
  <c r="CX106" i="17" a="1"/>
  <c r="CX106" i="17" s="1"/>
  <c r="DH106" i="17" a="1"/>
  <c r="DH106" i="17" s="1"/>
  <c r="DI106" i="17" a="1"/>
  <c r="DI106" i="17" s="1"/>
  <c r="CY106" i="17" a="1"/>
  <c r="CY106" i="17" s="1"/>
  <c r="DA106" i="17" a="1"/>
  <c r="DA106" i="17" s="1"/>
  <c r="CZ106" i="17" a="1"/>
  <c r="CZ106" i="17" s="1"/>
  <c r="CY128" i="17" a="1"/>
  <c r="CY128" i="17" s="1"/>
  <c r="DG128" i="17" a="1"/>
  <c r="DG128" i="17" s="1"/>
  <c r="CU128" i="17" a="1"/>
  <c r="CU128" i="17" s="1"/>
  <c r="DC128" i="17" a="1"/>
  <c r="DC128" i="17" s="1"/>
  <c r="CV128" i="17" a="1"/>
  <c r="CV128" i="17" s="1"/>
  <c r="DD128" i="17" a="1"/>
  <c r="DD128" i="17" s="1"/>
  <c r="DA128" i="17" a="1"/>
  <c r="DA128" i="17" s="1"/>
  <c r="DB128" i="17" a="1"/>
  <c r="DB128" i="17" s="1"/>
  <c r="DE128" i="17" a="1"/>
  <c r="DE128" i="17" s="1"/>
  <c r="DF128" i="17" a="1"/>
  <c r="DF128" i="17" s="1"/>
  <c r="DH128" i="17" a="1"/>
  <c r="DH128" i="17" s="1"/>
  <c r="DI128" i="17" a="1"/>
  <c r="DI128" i="17" s="1"/>
  <c r="CT128" i="17" a="1"/>
  <c r="CT128" i="17" s="1"/>
  <c r="CW128" i="17" a="1"/>
  <c r="CW128" i="17" s="1"/>
  <c r="CX128" i="17" a="1"/>
  <c r="CX128" i="17" s="1"/>
  <c r="CZ128" i="17" a="1"/>
  <c r="CZ128" i="17" s="1"/>
  <c r="CZ110" i="17" a="1"/>
  <c r="CZ110" i="17" s="1"/>
  <c r="DH110" i="17" a="1"/>
  <c r="DH110" i="17" s="1"/>
  <c r="CT110" i="17" a="1"/>
  <c r="CT110" i="17" s="1"/>
  <c r="DB110" i="17" a="1"/>
  <c r="DB110" i="17" s="1"/>
  <c r="CV110" i="17" a="1"/>
  <c r="CV110" i="17" s="1"/>
  <c r="DD110" i="17" a="1"/>
  <c r="DD110" i="17" s="1"/>
  <c r="CW110" i="17" a="1"/>
  <c r="CW110" i="17" s="1"/>
  <c r="DE110" i="17" a="1"/>
  <c r="DE110" i="17" s="1"/>
  <c r="CX110" i="17" a="1"/>
  <c r="CX110" i="17" s="1"/>
  <c r="DF110" i="17" a="1"/>
  <c r="DF110" i="17" s="1"/>
  <c r="CU110" i="17" a="1"/>
  <c r="CU110" i="17" s="1"/>
  <c r="CY110" i="17" a="1"/>
  <c r="CY110" i="17" s="1"/>
  <c r="DA110" i="17" a="1"/>
  <c r="DA110" i="17" s="1"/>
  <c r="DC110" i="17" a="1"/>
  <c r="DC110" i="17" s="1"/>
  <c r="DI110" i="17" a="1"/>
  <c r="DI110" i="17" s="1"/>
  <c r="DG110" i="17" a="1"/>
  <c r="DG110" i="17" s="1"/>
  <c r="FM78" i="17" a="1"/>
  <c r="FM78" i="17" s="1"/>
  <c r="FN78" i="17" a="1"/>
  <c r="FN78" i="17" s="1"/>
  <c r="FO78" i="17" a="1"/>
  <c r="FO78" i="17" s="1"/>
  <c r="FP78" i="17" a="1"/>
  <c r="FP78" i="17" s="1"/>
  <c r="FQ78" i="17" a="1"/>
  <c r="FQ78" i="17" s="1"/>
  <c r="FR78" i="17" a="1"/>
  <c r="FR78" i="17" s="1"/>
  <c r="FE78" i="17" a="1"/>
  <c r="FE78" i="17" s="1"/>
  <c r="FS78" i="17" a="1"/>
  <c r="FS78" i="17" s="1"/>
  <c r="FF78" i="17" a="1"/>
  <c r="FF78" i="17" s="1"/>
  <c r="FT78" i="17" a="1"/>
  <c r="FT78" i="17" s="1"/>
  <c r="FG78" i="17" a="1"/>
  <c r="FG78" i="17" s="1"/>
  <c r="FH78" i="17" a="1"/>
  <c r="FH78" i="17" s="1"/>
  <c r="FI78" i="17" a="1"/>
  <c r="FI78" i="17" s="1"/>
  <c r="FJ78" i="17" a="1"/>
  <c r="FJ78" i="17" s="1"/>
  <c r="FK78" i="17" a="1"/>
  <c r="FK78" i="17" s="1"/>
  <c r="FL78" i="17" a="1"/>
  <c r="FL78" i="17" s="1"/>
  <c r="FF197" i="17" a="1"/>
  <c r="FF197" i="17" s="1"/>
  <c r="FN197" i="17" a="1"/>
  <c r="FN197" i="17" s="1"/>
  <c r="FP197" i="17" a="1"/>
  <c r="FP197" i="17" s="1"/>
  <c r="FQ197" i="17" a="1"/>
  <c r="FQ197" i="17" s="1"/>
  <c r="FR197" i="17" a="1"/>
  <c r="FR197" i="17" s="1"/>
  <c r="FS197" i="17" a="1"/>
  <c r="FS197" i="17" s="1"/>
  <c r="FT197" i="17" a="1"/>
  <c r="FT197" i="17" s="1"/>
  <c r="FM197" i="17" a="1"/>
  <c r="FM197" i="17" s="1"/>
  <c r="FE197" i="17" a="1"/>
  <c r="FE197" i="17" s="1"/>
  <c r="FG197" i="17" a="1"/>
  <c r="FG197" i="17" s="1"/>
  <c r="FH197" i="17" a="1"/>
  <c r="FH197" i="17" s="1"/>
  <c r="FI197" i="17" a="1"/>
  <c r="FI197" i="17" s="1"/>
  <c r="FJ197" i="17" a="1"/>
  <c r="FJ197" i="17" s="1"/>
  <c r="FK197" i="17" a="1"/>
  <c r="FK197" i="17" s="1"/>
  <c r="FL197" i="17" a="1"/>
  <c r="FL197" i="17" s="1"/>
  <c r="FO197" i="17" a="1"/>
  <c r="FO197" i="17" s="1"/>
  <c r="CV53" i="17" a="1"/>
  <c r="CV53" i="17" s="1"/>
  <c r="DD53" i="17" a="1"/>
  <c r="DD53" i="17" s="1"/>
  <c r="DE53" i="17" a="1"/>
  <c r="DE53" i="17" s="1"/>
  <c r="DF53" i="17" a="1"/>
  <c r="DF53" i="17" s="1"/>
  <c r="DG53" i="17" a="1"/>
  <c r="DG53" i="17" s="1"/>
  <c r="CT53" i="17" a="1"/>
  <c r="CT53" i="17" s="1"/>
  <c r="CU53" i="17" a="1"/>
  <c r="CU53" i="17" s="1"/>
  <c r="DH53" i="17" a="1"/>
  <c r="DH53" i="17" s="1"/>
  <c r="CW53" i="17" a="1"/>
  <c r="CW53" i="17" s="1"/>
  <c r="DI53" i="17" a="1"/>
  <c r="DI53" i="17" s="1"/>
  <c r="CX53" i="17" a="1"/>
  <c r="CX53" i="17" s="1"/>
  <c r="CY53" i="17" a="1"/>
  <c r="CY53" i="17" s="1"/>
  <c r="CZ53" i="17" a="1"/>
  <c r="CZ53" i="17" s="1"/>
  <c r="DA53" i="17" a="1"/>
  <c r="DA53" i="17" s="1"/>
  <c r="DB53" i="17" a="1"/>
  <c r="DB53" i="17" s="1"/>
  <c r="DC53" i="17" a="1"/>
  <c r="DC53" i="17" s="1"/>
  <c r="CX65" i="17" a="1"/>
  <c r="CX65" i="17" s="1"/>
  <c r="CY65" i="17" a="1"/>
  <c r="CY65" i="17" s="1"/>
  <c r="CZ65" i="17" a="1"/>
  <c r="CZ65" i="17" s="1"/>
  <c r="DA65" i="17" a="1"/>
  <c r="DA65" i="17" s="1"/>
  <c r="DB65" i="17" a="1"/>
  <c r="DB65" i="17" s="1"/>
  <c r="DC65" i="17" a="1"/>
  <c r="DC65" i="17" s="1"/>
  <c r="DD65" i="17" a="1"/>
  <c r="DD65" i="17" s="1"/>
  <c r="DE65" i="17" a="1"/>
  <c r="DE65" i="17" s="1"/>
  <c r="CT65" i="17" a="1"/>
  <c r="CT65" i="17" s="1"/>
  <c r="CU65" i="17" a="1"/>
  <c r="CU65" i="17" s="1"/>
  <c r="DF65" i="17" a="1"/>
  <c r="DF65" i="17" s="1"/>
  <c r="CV65" i="17" a="1"/>
  <c r="CV65" i="17" s="1"/>
  <c r="DG65" i="17" a="1"/>
  <c r="DG65" i="17" s="1"/>
  <c r="DI65" i="17" a="1"/>
  <c r="DI65" i="17" s="1"/>
  <c r="CW65" i="17" a="1"/>
  <c r="CW65" i="17" s="1"/>
  <c r="DH65" i="17" a="1"/>
  <c r="DH65" i="17" s="1"/>
  <c r="FI52" i="17" a="1"/>
  <c r="FI52" i="17" s="1"/>
  <c r="FQ52" i="17" a="1"/>
  <c r="FQ52" i="17" s="1"/>
  <c r="FF52" i="17" a="1"/>
  <c r="FF52" i="17" s="1"/>
  <c r="FT52" i="17" a="1"/>
  <c r="FT52" i="17" s="1"/>
  <c r="FG52" i="17" a="1"/>
  <c r="FG52" i="17" s="1"/>
  <c r="FH52" i="17" a="1"/>
  <c r="FH52" i="17" s="1"/>
  <c r="FJ52" i="17" a="1"/>
  <c r="FJ52" i="17" s="1"/>
  <c r="FK52" i="17" a="1"/>
  <c r="FK52" i="17" s="1"/>
  <c r="FL52" i="17" a="1"/>
  <c r="FL52" i="17" s="1"/>
  <c r="FM52" i="17" a="1"/>
  <c r="FM52" i="17" s="1"/>
  <c r="FN52" i="17" a="1"/>
  <c r="FN52" i="17" s="1"/>
  <c r="FO52" i="17" a="1"/>
  <c r="FO52" i="17" s="1"/>
  <c r="FP52" i="17" a="1"/>
  <c r="FP52" i="17" s="1"/>
  <c r="FS52" i="17" a="1"/>
  <c r="FS52" i="17" s="1"/>
  <c r="FE52" i="17" a="1"/>
  <c r="FE52" i="17" s="1"/>
  <c r="FR52" i="17" a="1"/>
  <c r="FR52" i="17" s="1"/>
  <c r="FF175" i="17" a="1"/>
  <c r="FF175" i="17" s="1"/>
  <c r="FN175" i="17" a="1"/>
  <c r="FN175" i="17" s="1"/>
  <c r="FI175" i="17" a="1"/>
  <c r="FI175" i="17" s="1"/>
  <c r="FQ175" i="17" a="1"/>
  <c r="FQ175" i="17" s="1"/>
  <c r="FK175" i="17" a="1"/>
  <c r="FK175" i="17" s="1"/>
  <c r="FL175" i="17" a="1"/>
  <c r="FL175" i="17" s="1"/>
  <c r="FM175" i="17" a="1"/>
  <c r="FM175" i="17" s="1"/>
  <c r="FO175" i="17" a="1"/>
  <c r="FO175" i="17" s="1"/>
  <c r="FP175" i="17" a="1"/>
  <c r="FP175" i="17" s="1"/>
  <c r="FR175" i="17" a="1"/>
  <c r="FR175" i="17" s="1"/>
  <c r="FS175" i="17" a="1"/>
  <c r="FS175" i="17" s="1"/>
  <c r="FT175" i="17" a="1"/>
  <c r="FT175" i="17" s="1"/>
  <c r="FE175" i="17" a="1"/>
  <c r="FE175" i="17" s="1"/>
  <c r="FG175" i="17" a="1"/>
  <c r="FG175" i="17" s="1"/>
  <c r="FJ175" i="17" a="1"/>
  <c r="FJ175" i="17" s="1"/>
  <c r="FH175" i="17" a="1"/>
  <c r="FH175" i="17" s="1"/>
  <c r="FL77" i="17" a="1"/>
  <c r="FL77" i="17" s="1"/>
  <c r="FM77" i="17" a="1"/>
  <c r="FM77" i="17" s="1"/>
  <c r="FN77" i="17" a="1"/>
  <c r="FN77" i="17" s="1"/>
  <c r="FO77" i="17" a="1"/>
  <c r="FO77" i="17" s="1"/>
  <c r="FP77" i="17" a="1"/>
  <c r="FP77" i="17" s="1"/>
  <c r="FQ77" i="17" a="1"/>
  <c r="FQ77" i="17" s="1"/>
  <c r="FR77" i="17" a="1"/>
  <c r="FR77" i="17" s="1"/>
  <c r="FS77" i="17" a="1"/>
  <c r="FS77" i="17" s="1"/>
  <c r="FT77" i="17" a="1"/>
  <c r="FT77" i="17" s="1"/>
  <c r="FE77" i="17" a="1"/>
  <c r="FE77" i="17" s="1"/>
  <c r="FF77" i="17" a="1"/>
  <c r="FF77" i="17" s="1"/>
  <c r="FG77" i="17" a="1"/>
  <c r="FG77" i="17" s="1"/>
  <c r="FH77" i="17" a="1"/>
  <c r="FH77" i="17" s="1"/>
  <c r="FI77" i="17" a="1"/>
  <c r="FI77" i="17" s="1"/>
  <c r="FJ77" i="17" a="1"/>
  <c r="FJ77" i="17" s="1"/>
  <c r="FK77" i="17" a="1"/>
  <c r="FK77" i="17" s="1"/>
  <c r="FH156" i="17" a="1"/>
  <c r="FH156" i="17" s="1"/>
  <c r="FS156" i="17" a="1"/>
  <c r="FS156" i="17" s="1"/>
  <c r="FI156" i="17" a="1"/>
  <c r="FI156" i="17" s="1"/>
  <c r="FJ156" i="17" a="1"/>
  <c r="FJ156" i="17" s="1"/>
  <c r="FT156" i="17" a="1"/>
  <c r="FT156" i="17" s="1"/>
  <c r="FK156" i="17" a="1"/>
  <c r="FK156" i="17" s="1"/>
  <c r="FL156" i="17" a="1"/>
  <c r="FL156" i="17" s="1"/>
  <c r="FM156" i="17" a="1"/>
  <c r="FM156" i="17" s="1"/>
  <c r="FN156" i="17" a="1"/>
  <c r="FN156" i="17" s="1"/>
  <c r="FE156" i="17" a="1"/>
  <c r="FE156" i="17" s="1"/>
  <c r="FO156" i="17" a="1"/>
  <c r="FO156" i="17" s="1"/>
  <c r="FP156" i="17" a="1"/>
  <c r="FP156" i="17" s="1"/>
  <c r="FF156" i="17" a="1"/>
  <c r="FF156" i="17" s="1"/>
  <c r="FQ156" i="17" a="1"/>
  <c r="FQ156" i="17" s="1"/>
  <c r="FR156" i="17" a="1"/>
  <c r="FR156" i="17" s="1"/>
  <c r="FG156" i="17" a="1"/>
  <c r="FG156" i="17" s="1"/>
  <c r="DA176" i="17" a="1"/>
  <c r="DA176" i="17" s="1"/>
  <c r="CV176" i="17" a="1"/>
  <c r="CV176" i="17" s="1"/>
  <c r="DD176" i="17" a="1"/>
  <c r="DD176" i="17" s="1"/>
  <c r="DB176" i="17" a="1"/>
  <c r="DB176" i="17" s="1"/>
  <c r="DC176" i="17" a="1"/>
  <c r="DC176" i="17" s="1"/>
  <c r="DE176" i="17" a="1"/>
  <c r="DE176" i="17" s="1"/>
  <c r="DF176" i="17" a="1"/>
  <c r="DF176" i="17" s="1"/>
  <c r="DG176" i="17" a="1"/>
  <c r="DG176" i="17" s="1"/>
  <c r="CT176" i="17" a="1"/>
  <c r="CT176" i="17" s="1"/>
  <c r="DH176" i="17" a="1"/>
  <c r="DH176" i="17" s="1"/>
  <c r="CU176" i="17" a="1"/>
  <c r="CU176" i="17" s="1"/>
  <c r="DI176" i="17" a="1"/>
  <c r="DI176" i="17" s="1"/>
  <c r="CW176" i="17" a="1"/>
  <c r="CW176" i="17" s="1"/>
  <c r="CX176" i="17" a="1"/>
  <c r="CX176" i="17" s="1"/>
  <c r="CY176" i="17" a="1"/>
  <c r="CY176" i="17" s="1"/>
  <c r="CZ176" i="17" a="1"/>
  <c r="CZ176" i="17" s="1"/>
  <c r="FK170" i="17" a="1"/>
  <c r="FK170" i="17" s="1"/>
  <c r="FL170" i="17" a="1"/>
  <c r="FL170" i="17" s="1"/>
  <c r="FM170" i="17" a="1"/>
  <c r="FM170" i="17" s="1"/>
  <c r="FE170" i="17" a="1"/>
  <c r="FE170" i="17" s="1"/>
  <c r="FO170" i="17" a="1"/>
  <c r="FO170" i="17" s="1"/>
  <c r="FF170" i="17" a="1"/>
  <c r="FF170" i="17" s="1"/>
  <c r="FP170" i="17" a="1"/>
  <c r="FP170" i="17" s="1"/>
  <c r="FQ170" i="17" a="1"/>
  <c r="FQ170" i="17" s="1"/>
  <c r="FG170" i="17" a="1"/>
  <c r="FG170" i="17" s="1"/>
  <c r="FR170" i="17" a="1"/>
  <c r="FR170" i="17" s="1"/>
  <c r="FH170" i="17" a="1"/>
  <c r="FH170" i="17" s="1"/>
  <c r="FI170" i="17" a="1"/>
  <c r="FI170" i="17" s="1"/>
  <c r="FT170" i="17" a="1"/>
  <c r="FT170" i="17" s="1"/>
  <c r="FJ170" i="17" a="1"/>
  <c r="FJ170" i="17" s="1"/>
  <c r="FN170" i="17" a="1"/>
  <c r="FN170" i="17" s="1"/>
  <c r="FS170" i="17" a="1"/>
  <c r="FS170" i="17" s="1"/>
  <c r="FK49" i="17" a="1"/>
  <c r="FK49" i="17" s="1"/>
  <c r="FT49" i="17" a="1"/>
  <c r="FT49" i="17" s="1"/>
  <c r="FL49" i="17" a="1"/>
  <c r="FL49" i="17" s="1"/>
  <c r="FM49" i="17" a="1"/>
  <c r="FM49" i="17" s="1"/>
  <c r="FN49" i="17" a="1"/>
  <c r="FN49" i="17" s="1"/>
  <c r="FE49" i="17" a="1"/>
  <c r="FE49" i="17" s="1"/>
  <c r="FF49" i="17" a="1"/>
  <c r="FF49" i="17" s="1"/>
  <c r="FO49" i="17" a="1"/>
  <c r="FO49" i="17" s="1"/>
  <c r="FG49" i="17" a="1"/>
  <c r="FG49" i="17" s="1"/>
  <c r="FP49" i="17" a="1"/>
  <c r="FP49" i="17" s="1"/>
  <c r="FH49" i="17" a="1"/>
  <c r="FH49" i="17" s="1"/>
  <c r="FQ49" i="17" a="1"/>
  <c r="FQ49" i="17" s="1"/>
  <c r="FI49" i="17" a="1"/>
  <c r="FI49" i="17" s="1"/>
  <c r="FR49" i="17" a="1"/>
  <c r="FR49" i="17" s="1"/>
  <c r="FJ49" i="17" a="1"/>
  <c r="FJ49" i="17" s="1"/>
  <c r="FS49" i="17" a="1"/>
  <c r="FS49" i="17" s="1"/>
  <c r="CX70" i="17" a="1"/>
  <c r="CX70" i="17" s="1"/>
  <c r="DH70" i="17" a="1"/>
  <c r="DH70" i="17" s="1"/>
  <c r="CY70" i="17" a="1"/>
  <c r="CY70" i="17" s="1"/>
  <c r="DI70" i="17" a="1"/>
  <c r="DI70" i="17" s="1"/>
  <c r="CZ70" i="17" a="1"/>
  <c r="CZ70" i="17" s="1"/>
  <c r="DA70" i="17" a="1"/>
  <c r="DA70" i="17" s="1"/>
  <c r="DB70" i="17" a="1"/>
  <c r="DB70" i="17" s="1"/>
  <c r="DC70" i="17" a="1"/>
  <c r="DC70" i="17" s="1"/>
  <c r="CT70" i="17" a="1"/>
  <c r="CT70" i="17" s="1"/>
  <c r="DD70" i="17" a="1"/>
  <c r="DD70" i="17" s="1"/>
  <c r="CU70" i="17" a="1"/>
  <c r="CU70" i="17" s="1"/>
  <c r="DE70" i="17" a="1"/>
  <c r="DE70" i="17" s="1"/>
  <c r="CV70" i="17" a="1"/>
  <c r="CV70" i="17" s="1"/>
  <c r="DF70" i="17" a="1"/>
  <c r="DF70" i="17" s="1"/>
  <c r="DG70" i="17" a="1"/>
  <c r="DG70" i="17" s="1"/>
  <c r="CW70" i="17" a="1"/>
  <c r="CW70" i="17" s="1"/>
  <c r="DD151" i="17" a="1"/>
  <c r="DD151" i="17" s="1"/>
  <c r="DE151" i="17" a="1"/>
  <c r="DE151" i="17" s="1"/>
  <c r="DF151" i="17" a="1"/>
  <c r="DF151" i="17" s="1"/>
  <c r="CT151" i="17" a="1"/>
  <c r="CT151" i="17" s="1"/>
  <c r="DG151" i="17" a="1"/>
  <c r="DG151" i="17" s="1"/>
  <c r="CU151" i="17" a="1"/>
  <c r="CU151" i="17" s="1"/>
  <c r="DH151" i="17" a="1"/>
  <c r="DH151" i="17" s="1"/>
  <c r="CV151" i="17" a="1"/>
  <c r="CV151" i="17" s="1"/>
  <c r="DI151" i="17" a="1"/>
  <c r="DI151" i="17" s="1"/>
  <c r="CW151" i="17" a="1"/>
  <c r="CW151" i="17" s="1"/>
  <c r="CX151" i="17" a="1"/>
  <c r="CX151" i="17" s="1"/>
  <c r="CY151" i="17" a="1"/>
  <c r="CY151" i="17" s="1"/>
  <c r="CZ151" i="17" a="1"/>
  <c r="CZ151" i="17" s="1"/>
  <c r="DA151" i="17" a="1"/>
  <c r="DA151" i="17" s="1"/>
  <c r="DB151" i="17" a="1"/>
  <c r="DB151" i="17" s="1"/>
  <c r="DC151" i="17" a="1"/>
  <c r="DC151" i="17" s="1"/>
  <c r="FF106" i="17" a="1"/>
  <c r="FF106" i="17" s="1"/>
  <c r="FP106" i="17" a="1"/>
  <c r="FP106" i="17" s="1"/>
  <c r="FG106" i="17" a="1"/>
  <c r="FG106" i="17" s="1"/>
  <c r="FQ106" i="17" a="1"/>
  <c r="FQ106" i="17" s="1"/>
  <c r="FH106" i="17" a="1"/>
  <c r="FH106" i="17" s="1"/>
  <c r="FR106" i="17" a="1"/>
  <c r="FR106" i="17" s="1"/>
  <c r="FI106" i="17" a="1"/>
  <c r="FI106" i="17" s="1"/>
  <c r="FS106" i="17" a="1"/>
  <c r="FS106" i="17" s="1"/>
  <c r="FJ106" i="17" a="1"/>
  <c r="FJ106" i="17" s="1"/>
  <c r="FT106" i="17" a="1"/>
  <c r="FT106" i="17" s="1"/>
  <c r="FK106" i="17" a="1"/>
  <c r="FK106" i="17" s="1"/>
  <c r="FL106" i="17" a="1"/>
  <c r="FL106" i="17" s="1"/>
  <c r="FM106" i="17" a="1"/>
  <c r="FM106" i="17" s="1"/>
  <c r="FN106" i="17" a="1"/>
  <c r="FN106" i="17" s="1"/>
  <c r="FE106" i="17" a="1"/>
  <c r="FE106" i="17" s="1"/>
  <c r="FO106" i="17" a="1"/>
  <c r="FO106" i="17" s="1"/>
  <c r="FO84" i="17" a="1"/>
  <c r="FO84" i="17" s="1"/>
  <c r="FF84" i="17" a="1"/>
  <c r="FF84" i="17" s="1"/>
  <c r="FP84" i="17" a="1"/>
  <c r="FP84" i="17" s="1"/>
  <c r="FG84" i="17" a="1"/>
  <c r="FG84" i="17" s="1"/>
  <c r="FQ84" i="17" a="1"/>
  <c r="FQ84" i="17" s="1"/>
  <c r="FH84" i="17" a="1"/>
  <c r="FH84" i="17" s="1"/>
  <c r="FR84" i="17" a="1"/>
  <c r="FR84" i="17" s="1"/>
  <c r="FI84" i="17" a="1"/>
  <c r="FI84" i="17" s="1"/>
  <c r="FS84" i="17" a="1"/>
  <c r="FS84" i="17" s="1"/>
  <c r="FT84" i="17" a="1"/>
  <c r="FT84" i="17" s="1"/>
  <c r="FJ84" i="17" a="1"/>
  <c r="FJ84" i="17" s="1"/>
  <c r="FK84" i="17" a="1"/>
  <c r="FK84" i="17" s="1"/>
  <c r="FL84" i="17" a="1"/>
  <c r="FL84" i="17" s="1"/>
  <c r="FM84" i="17" a="1"/>
  <c r="FM84" i="17" s="1"/>
  <c r="FN84" i="17" a="1"/>
  <c r="FN84" i="17" s="1"/>
  <c r="FE84" i="17" a="1"/>
  <c r="FE84" i="17" s="1"/>
  <c r="FG137" i="17" a="1"/>
  <c r="FG137" i="17" s="1"/>
  <c r="FS137" i="17" a="1"/>
  <c r="FS137" i="17" s="1"/>
  <c r="FH137" i="17" a="1"/>
  <c r="FH137" i="17" s="1"/>
  <c r="FI137" i="17" a="1"/>
  <c r="FI137" i="17" s="1"/>
  <c r="FT137" i="17" a="1"/>
  <c r="FT137" i="17" s="1"/>
  <c r="FJ137" i="17" a="1"/>
  <c r="FJ137" i="17" s="1"/>
  <c r="FK137" i="17" a="1"/>
  <c r="FK137" i="17" s="1"/>
  <c r="FL137" i="17" a="1"/>
  <c r="FL137" i="17" s="1"/>
  <c r="FM137" i="17" a="1"/>
  <c r="FM137" i="17" s="1"/>
  <c r="FN137" i="17" a="1"/>
  <c r="FN137" i="17" s="1"/>
  <c r="FO137" i="17" a="1"/>
  <c r="FO137" i="17" s="1"/>
  <c r="FP137" i="17" a="1"/>
  <c r="FP137" i="17" s="1"/>
  <c r="FQ137" i="17" a="1"/>
  <c r="FQ137" i="17" s="1"/>
  <c r="FF137" i="17" a="1"/>
  <c r="FF137" i="17" s="1"/>
  <c r="FR137" i="17" a="1"/>
  <c r="FR137" i="17" s="1"/>
  <c r="FE137" i="17" a="1"/>
  <c r="FE137" i="17" s="1"/>
  <c r="FS82" i="17" a="1"/>
  <c r="FS82" i="17" s="1"/>
  <c r="FG82" i="17" a="1"/>
  <c r="FG82" i="17" s="1"/>
  <c r="FT82" i="17" a="1"/>
  <c r="FT82" i="17" s="1"/>
  <c r="FH82" i="17" a="1"/>
  <c r="FH82" i="17" s="1"/>
  <c r="FI82" i="17" a="1"/>
  <c r="FI82" i="17" s="1"/>
  <c r="FJ82" i="17" a="1"/>
  <c r="FJ82" i="17" s="1"/>
  <c r="FK82" i="17" a="1"/>
  <c r="FK82" i="17" s="1"/>
  <c r="FL82" i="17" a="1"/>
  <c r="FL82" i="17" s="1"/>
  <c r="FM82" i="17" a="1"/>
  <c r="FM82" i="17" s="1"/>
  <c r="FN82" i="17" a="1"/>
  <c r="FN82" i="17" s="1"/>
  <c r="FO82" i="17" a="1"/>
  <c r="FO82" i="17" s="1"/>
  <c r="FP82" i="17" a="1"/>
  <c r="FP82" i="17" s="1"/>
  <c r="FQ82" i="17" a="1"/>
  <c r="FQ82" i="17" s="1"/>
  <c r="FE82" i="17" a="1"/>
  <c r="FE82" i="17" s="1"/>
  <c r="FR82" i="17" a="1"/>
  <c r="FR82" i="17" s="1"/>
  <c r="FF82" i="17" a="1"/>
  <c r="FF82" i="17" s="1"/>
  <c r="DE78" i="17" a="1"/>
  <c r="DE78" i="17" s="1"/>
  <c r="DF78" i="17" a="1"/>
  <c r="DF78" i="17" s="1"/>
  <c r="DG78" i="17" a="1"/>
  <c r="DG78" i="17" s="1"/>
  <c r="CT78" i="17" a="1"/>
  <c r="CT78" i="17" s="1"/>
  <c r="DH78" i="17" a="1"/>
  <c r="DH78" i="17" s="1"/>
  <c r="CU78" i="17" a="1"/>
  <c r="CU78" i="17" s="1"/>
  <c r="DI78" i="17" a="1"/>
  <c r="DI78" i="17" s="1"/>
  <c r="CV78" i="17" a="1"/>
  <c r="CV78" i="17" s="1"/>
  <c r="CW78" i="17" a="1"/>
  <c r="CW78" i="17" s="1"/>
  <c r="CX78" i="17" a="1"/>
  <c r="CX78" i="17" s="1"/>
  <c r="CY78" i="17" a="1"/>
  <c r="CY78" i="17" s="1"/>
  <c r="CZ78" i="17" a="1"/>
  <c r="CZ78" i="17" s="1"/>
  <c r="DA78" i="17" a="1"/>
  <c r="DA78" i="17" s="1"/>
  <c r="DB78" i="17" a="1"/>
  <c r="DB78" i="17" s="1"/>
  <c r="DC78" i="17" a="1"/>
  <c r="DC78" i="17" s="1"/>
  <c r="DD78" i="17" a="1"/>
  <c r="DD78" i="17" s="1"/>
  <c r="DF178" i="17" a="1"/>
  <c r="DF178" i="17" s="1"/>
  <c r="CU178" i="17" a="1"/>
  <c r="CU178" i="17" s="1"/>
  <c r="DG178" i="17" a="1"/>
  <c r="DG178" i="17" s="1"/>
  <c r="CV178" i="17" a="1"/>
  <c r="CV178" i="17" s="1"/>
  <c r="DH178" i="17" a="1"/>
  <c r="DH178" i="17" s="1"/>
  <c r="CW178" i="17" a="1"/>
  <c r="CW178" i="17" s="1"/>
  <c r="DI178" i="17" a="1"/>
  <c r="DI178" i="17" s="1"/>
  <c r="CX178" i="17" a="1"/>
  <c r="CX178" i="17" s="1"/>
  <c r="CY178" i="17" a="1"/>
  <c r="CY178" i="17" s="1"/>
  <c r="CZ178" i="17" a="1"/>
  <c r="CZ178" i="17" s="1"/>
  <c r="DA178" i="17" a="1"/>
  <c r="DA178" i="17" s="1"/>
  <c r="DB178" i="17" a="1"/>
  <c r="DB178" i="17" s="1"/>
  <c r="DC178" i="17" a="1"/>
  <c r="DC178" i="17" s="1"/>
  <c r="DD178" i="17" a="1"/>
  <c r="DD178" i="17" s="1"/>
  <c r="CT178" i="17" a="1"/>
  <c r="CT178" i="17" s="1"/>
  <c r="DE178" i="17" a="1"/>
  <c r="DE178" i="17" s="1"/>
  <c r="CT165" i="17" a="1"/>
  <c r="CT165" i="17" s="1"/>
  <c r="DD165" i="17" a="1"/>
  <c r="DD165" i="17" s="1"/>
  <c r="CU165" i="17" a="1"/>
  <c r="CU165" i="17" s="1"/>
  <c r="DE165" i="17" a="1"/>
  <c r="DE165" i="17" s="1"/>
  <c r="DF165" i="17" a="1"/>
  <c r="DF165" i="17" s="1"/>
  <c r="CV165" i="17" a="1"/>
  <c r="CV165" i="17" s="1"/>
  <c r="DG165" i="17" a="1"/>
  <c r="DG165" i="17" s="1"/>
  <c r="CW165" i="17" a="1"/>
  <c r="CW165" i="17" s="1"/>
  <c r="DH165" i="17" a="1"/>
  <c r="DH165" i="17" s="1"/>
  <c r="CX165" i="17" a="1"/>
  <c r="CX165" i="17" s="1"/>
  <c r="DI165" i="17" a="1"/>
  <c r="DI165" i="17" s="1"/>
  <c r="CY165" i="17" a="1"/>
  <c r="CY165" i="17" s="1"/>
  <c r="CZ165" i="17" a="1"/>
  <c r="CZ165" i="17" s="1"/>
  <c r="DA165" i="17" a="1"/>
  <c r="DA165" i="17" s="1"/>
  <c r="DB165" i="17" a="1"/>
  <c r="DB165" i="17" s="1"/>
  <c r="DC165" i="17" a="1"/>
  <c r="DC165" i="17" s="1"/>
  <c r="FE65" i="17" a="1"/>
  <c r="FE65" i="17" s="1"/>
  <c r="FP65" i="17" a="1"/>
  <c r="FP65" i="17" s="1"/>
  <c r="FF65" i="17" a="1"/>
  <c r="FF65" i="17" s="1"/>
  <c r="FQ65" i="17" a="1"/>
  <c r="FQ65" i="17" s="1"/>
  <c r="FG65" i="17" a="1"/>
  <c r="FG65" i="17" s="1"/>
  <c r="FR65" i="17" a="1"/>
  <c r="FR65" i="17" s="1"/>
  <c r="FS65" i="17" a="1"/>
  <c r="FS65" i="17" s="1"/>
  <c r="FH65" i="17" a="1"/>
  <c r="FH65" i="17" s="1"/>
  <c r="FT65" i="17" a="1"/>
  <c r="FT65" i="17" s="1"/>
  <c r="FI65" i="17" a="1"/>
  <c r="FI65" i="17" s="1"/>
  <c r="FJ65" i="17" a="1"/>
  <c r="FJ65" i="17" s="1"/>
  <c r="FK65" i="17" a="1"/>
  <c r="FK65" i="17" s="1"/>
  <c r="FL65" i="17" a="1"/>
  <c r="FL65" i="17" s="1"/>
  <c r="FM65" i="17" a="1"/>
  <c r="FM65" i="17" s="1"/>
  <c r="FN65" i="17" a="1"/>
  <c r="FN65" i="17" s="1"/>
  <c r="FO65" i="17" a="1"/>
  <c r="FO65" i="17" s="1"/>
  <c r="CV52" i="17" a="1"/>
  <c r="CV52" i="17" s="1"/>
  <c r="CY52" i="17" a="1"/>
  <c r="CY52" i="17" s="1"/>
  <c r="DG52" i="17" a="1"/>
  <c r="DG52" i="17" s="1"/>
  <c r="CZ52" i="17" a="1"/>
  <c r="CZ52" i="17" s="1"/>
  <c r="DA52" i="17" a="1"/>
  <c r="DA52" i="17" s="1"/>
  <c r="DB52" i="17" a="1"/>
  <c r="DB52" i="17" s="1"/>
  <c r="DC52" i="17" a="1"/>
  <c r="DC52" i="17" s="1"/>
  <c r="DD52" i="17" a="1"/>
  <c r="DD52" i="17" s="1"/>
  <c r="DE52" i="17" a="1"/>
  <c r="DE52" i="17" s="1"/>
  <c r="DF52" i="17" a="1"/>
  <c r="DF52" i="17" s="1"/>
  <c r="CT52" i="17" a="1"/>
  <c r="CT52" i="17" s="1"/>
  <c r="DH52" i="17" a="1"/>
  <c r="DH52" i="17" s="1"/>
  <c r="CU52" i="17" a="1"/>
  <c r="CU52" i="17" s="1"/>
  <c r="DI52" i="17" a="1"/>
  <c r="DI52" i="17" s="1"/>
  <c r="CW52" i="17" a="1"/>
  <c r="CW52" i="17" s="1"/>
  <c r="CX52" i="17" a="1"/>
  <c r="CX52" i="17" s="1"/>
  <c r="CV175" i="17" a="1"/>
  <c r="CV175" i="17" s="1"/>
  <c r="DD175" i="17" a="1"/>
  <c r="DD175" i="17" s="1"/>
  <c r="CY175" i="17" a="1"/>
  <c r="CY175" i="17" s="1"/>
  <c r="DG175" i="17" a="1"/>
  <c r="DG175" i="17" s="1"/>
  <c r="DA175" i="17" a="1"/>
  <c r="DA175" i="17" s="1"/>
  <c r="DB175" i="17" a="1"/>
  <c r="DB175" i="17" s="1"/>
  <c r="DC175" i="17" a="1"/>
  <c r="DC175" i="17" s="1"/>
  <c r="DE175" i="17" a="1"/>
  <c r="DE175" i="17" s="1"/>
  <c r="DF175" i="17" a="1"/>
  <c r="DF175" i="17" s="1"/>
  <c r="DH175" i="17" a="1"/>
  <c r="DH175" i="17" s="1"/>
  <c r="DI175" i="17" a="1"/>
  <c r="DI175" i="17" s="1"/>
  <c r="CT175" i="17" a="1"/>
  <c r="CT175" i="17" s="1"/>
  <c r="CU175" i="17" a="1"/>
  <c r="CU175" i="17" s="1"/>
  <c r="CW175" i="17" a="1"/>
  <c r="CW175" i="17" s="1"/>
  <c r="CZ175" i="17" a="1"/>
  <c r="CZ175" i="17" s="1"/>
  <c r="CX175" i="17" a="1"/>
  <c r="CX175" i="17" s="1"/>
  <c r="DB77" i="17" a="1"/>
  <c r="DB77" i="17" s="1"/>
  <c r="DC77" i="17" a="1"/>
  <c r="DC77" i="17" s="1"/>
  <c r="DD77" i="17" a="1"/>
  <c r="DD77" i="17" s="1"/>
  <c r="DE77" i="17" a="1"/>
  <c r="DE77" i="17" s="1"/>
  <c r="DF77" i="17" a="1"/>
  <c r="DF77" i="17" s="1"/>
  <c r="DG77" i="17" a="1"/>
  <c r="DG77" i="17" s="1"/>
  <c r="DH77" i="17" a="1"/>
  <c r="DH77" i="17" s="1"/>
  <c r="DI77" i="17" a="1"/>
  <c r="DI77" i="17" s="1"/>
  <c r="CT77" i="17" a="1"/>
  <c r="CT77" i="17" s="1"/>
  <c r="CU77" i="17" a="1"/>
  <c r="CU77" i="17" s="1"/>
  <c r="CV77" i="17" a="1"/>
  <c r="CV77" i="17" s="1"/>
  <c r="CW77" i="17" a="1"/>
  <c r="CW77" i="17" s="1"/>
  <c r="CX77" i="17" a="1"/>
  <c r="CX77" i="17" s="1"/>
  <c r="CY77" i="17" a="1"/>
  <c r="CY77" i="17" s="1"/>
  <c r="CZ77" i="17" a="1"/>
  <c r="CZ77" i="17" s="1"/>
  <c r="DA77" i="17" a="1"/>
  <c r="DA77" i="17" s="1"/>
  <c r="DD156" i="17" a="1"/>
  <c r="DD156" i="17" s="1"/>
  <c r="CT156" i="17" a="1"/>
  <c r="CT156" i="17" s="1"/>
  <c r="CU156" i="17" a="1"/>
  <c r="CU156" i="17" s="1"/>
  <c r="DE156" i="17" a="1"/>
  <c r="DE156" i="17" s="1"/>
  <c r="DF156" i="17" a="1"/>
  <c r="DF156" i="17" s="1"/>
  <c r="CV156" i="17" a="1"/>
  <c r="CV156" i="17" s="1"/>
  <c r="DG156" i="17" a="1"/>
  <c r="DG156" i="17" s="1"/>
  <c r="DH156" i="17" a="1"/>
  <c r="DH156" i="17" s="1"/>
  <c r="CW156" i="17" a="1"/>
  <c r="CW156" i="17" s="1"/>
  <c r="CX156" i="17" a="1"/>
  <c r="CX156" i="17" s="1"/>
  <c r="DI156" i="17" a="1"/>
  <c r="DI156" i="17" s="1"/>
  <c r="CY156" i="17" a="1"/>
  <c r="CY156" i="17" s="1"/>
  <c r="CZ156" i="17" a="1"/>
  <c r="CZ156" i="17" s="1"/>
  <c r="DA156" i="17" a="1"/>
  <c r="DA156" i="17" s="1"/>
  <c r="DB156" i="17" a="1"/>
  <c r="DB156" i="17" s="1"/>
  <c r="DC156" i="17" a="1"/>
  <c r="DC156" i="17" s="1"/>
  <c r="CT150" i="17" a="1"/>
  <c r="CT150" i="17" s="1"/>
  <c r="DH150" i="17" a="1"/>
  <c r="DH150" i="17" s="1"/>
  <c r="CU150" i="17" a="1"/>
  <c r="CU150" i="17" s="1"/>
  <c r="DI150" i="17" a="1"/>
  <c r="DI150" i="17" s="1"/>
  <c r="CV150" i="17" a="1"/>
  <c r="CV150" i="17" s="1"/>
  <c r="CW150" i="17" a="1"/>
  <c r="CW150" i="17" s="1"/>
  <c r="CX150" i="17" a="1"/>
  <c r="CX150" i="17" s="1"/>
  <c r="CY150" i="17" a="1"/>
  <c r="CY150" i="17" s="1"/>
  <c r="CZ150" i="17" a="1"/>
  <c r="CZ150" i="17" s="1"/>
  <c r="DA150" i="17" a="1"/>
  <c r="DA150" i="17" s="1"/>
  <c r="DB150" i="17" a="1"/>
  <c r="DB150" i="17" s="1"/>
  <c r="DC150" i="17" a="1"/>
  <c r="DC150" i="17" s="1"/>
  <c r="DD150" i="17" a="1"/>
  <c r="DD150" i="17" s="1"/>
  <c r="DE150" i="17" a="1"/>
  <c r="DE150" i="17" s="1"/>
  <c r="DF150" i="17" a="1"/>
  <c r="DF150" i="17" s="1"/>
  <c r="DG150" i="17" a="1"/>
  <c r="DG150" i="17" s="1"/>
  <c r="FQ148" i="17" a="1"/>
  <c r="FQ148" i="17" s="1"/>
  <c r="FR148" i="17" a="1"/>
  <c r="FR148" i="17" s="1"/>
  <c r="FS148" i="17" a="1"/>
  <c r="FS148" i="17" s="1"/>
  <c r="FT148" i="17" a="1"/>
  <c r="FT148" i="17" s="1"/>
  <c r="FE148" i="17" a="1"/>
  <c r="FE148" i="17" s="1"/>
  <c r="FF148" i="17" a="1"/>
  <c r="FF148" i="17" s="1"/>
  <c r="FG148" i="17" a="1"/>
  <c r="FG148" i="17" s="1"/>
  <c r="FH148" i="17" a="1"/>
  <c r="FH148" i="17" s="1"/>
  <c r="FI148" i="17" a="1"/>
  <c r="FI148" i="17" s="1"/>
  <c r="FJ148" i="17" a="1"/>
  <c r="FJ148" i="17" s="1"/>
  <c r="FK148" i="17" a="1"/>
  <c r="FK148" i="17" s="1"/>
  <c r="FL148" i="17" a="1"/>
  <c r="FL148" i="17" s="1"/>
  <c r="FM148" i="17" a="1"/>
  <c r="FM148" i="17" s="1"/>
  <c r="FN148" i="17" a="1"/>
  <c r="FN148" i="17" s="1"/>
  <c r="FO148" i="17" a="1"/>
  <c r="FO148" i="17" s="1"/>
  <c r="FP148" i="17" a="1"/>
  <c r="FP148" i="17" s="1"/>
  <c r="FG198" i="17" a="1"/>
  <c r="FG198" i="17" s="1"/>
  <c r="FH198" i="17" a="1"/>
  <c r="FH198" i="17" s="1"/>
  <c r="FI198" i="17" a="1"/>
  <c r="FI198" i="17" s="1"/>
  <c r="FJ198" i="17" a="1"/>
  <c r="FJ198" i="17" s="1"/>
  <c r="FK198" i="17" a="1"/>
  <c r="FK198" i="17" s="1"/>
  <c r="FL198" i="17" a="1"/>
  <c r="FL198" i="17" s="1"/>
  <c r="FM198" i="17" a="1"/>
  <c r="FM198" i="17" s="1"/>
  <c r="FN198" i="17" a="1"/>
  <c r="FN198" i="17" s="1"/>
  <c r="FO198" i="17" a="1"/>
  <c r="FO198" i="17" s="1"/>
  <c r="FP198" i="17" a="1"/>
  <c r="FP198" i="17" s="1"/>
  <c r="FE198" i="17" a="1"/>
  <c r="FE198" i="17" s="1"/>
  <c r="FQ198" i="17" a="1"/>
  <c r="FQ198" i="17" s="1"/>
  <c r="FR198" i="17" a="1"/>
  <c r="FR198" i="17" s="1"/>
  <c r="FS198" i="17" a="1"/>
  <c r="FS198" i="17" s="1"/>
  <c r="FT198" i="17" a="1"/>
  <c r="FT198" i="17" s="1"/>
  <c r="FF198" i="17" a="1"/>
  <c r="FF198" i="17" s="1"/>
  <c r="FK70" i="17" a="1"/>
  <c r="FK70" i="17" s="1"/>
  <c r="FL70" i="17" a="1"/>
  <c r="FL70" i="17" s="1"/>
  <c r="FM70" i="17" a="1"/>
  <c r="FM70" i="17" s="1"/>
  <c r="FN70" i="17" a="1"/>
  <c r="FN70" i="17" s="1"/>
  <c r="FE70" i="17" a="1"/>
  <c r="FE70" i="17" s="1"/>
  <c r="FO70" i="17" a="1"/>
  <c r="FO70" i="17" s="1"/>
  <c r="FF70" i="17" a="1"/>
  <c r="FF70" i="17" s="1"/>
  <c r="FP70" i="17" a="1"/>
  <c r="FP70" i="17" s="1"/>
  <c r="FG70" i="17" a="1"/>
  <c r="FG70" i="17" s="1"/>
  <c r="FQ70" i="17" a="1"/>
  <c r="FQ70" i="17" s="1"/>
  <c r="FH70" i="17" a="1"/>
  <c r="FH70" i="17" s="1"/>
  <c r="FR70" i="17" a="1"/>
  <c r="FR70" i="17" s="1"/>
  <c r="FI70" i="17" a="1"/>
  <c r="FI70" i="17" s="1"/>
  <c r="FS70" i="17" a="1"/>
  <c r="FS70" i="17" s="1"/>
  <c r="FJ70" i="17" a="1"/>
  <c r="FJ70" i="17" s="1"/>
  <c r="FT70" i="17" a="1"/>
  <c r="FT70" i="17" s="1"/>
  <c r="CU130" i="17" a="1"/>
  <c r="CU130" i="17" s="1"/>
  <c r="DF130" i="17" a="1"/>
  <c r="DF130" i="17" s="1"/>
  <c r="CV130" i="17" a="1"/>
  <c r="CV130" i="17" s="1"/>
  <c r="DG130" i="17" a="1"/>
  <c r="DG130" i="17" s="1"/>
  <c r="CW130" i="17" a="1"/>
  <c r="CW130" i="17" s="1"/>
  <c r="DH130" i="17" a="1"/>
  <c r="DH130" i="17" s="1"/>
  <c r="CX130" i="17" a="1"/>
  <c r="CX130" i="17" s="1"/>
  <c r="CY130" i="17" a="1"/>
  <c r="CY130" i="17" s="1"/>
  <c r="DI130" i="17" a="1"/>
  <c r="DI130" i="17" s="1"/>
  <c r="CZ130" i="17" a="1"/>
  <c r="CZ130" i="17" s="1"/>
  <c r="DA130" i="17" a="1"/>
  <c r="DA130" i="17" s="1"/>
  <c r="DB130" i="17" a="1"/>
  <c r="DB130" i="17" s="1"/>
  <c r="DC130" i="17" a="1"/>
  <c r="DC130" i="17" s="1"/>
  <c r="DD130" i="17" a="1"/>
  <c r="DD130" i="17" s="1"/>
  <c r="CT130" i="17" a="1"/>
  <c r="CT130" i="17" s="1"/>
  <c r="DE130" i="17" a="1"/>
  <c r="DE130" i="17" s="1"/>
  <c r="DB84" i="17" a="1"/>
  <c r="DB84" i="17" s="1"/>
  <c r="DC84" i="17" a="1"/>
  <c r="DC84" i="17" s="1"/>
  <c r="CT84" i="17" a="1"/>
  <c r="CT84" i="17" s="1"/>
  <c r="DD84" i="17" a="1"/>
  <c r="DD84" i="17" s="1"/>
  <c r="CU84" i="17" a="1"/>
  <c r="CU84" i="17" s="1"/>
  <c r="DE84" i="17" a="1"/>
  <c r="DE84" i="17" s="1"/>
  <c r="CV84" i="17" a="1"/>
  <c r="CV84" i="17" s="1"/>
  <c r="DF84" i="17" a="1"/>
  <c r="DF84" i="17" s="1"/>
  <c r="CW84" i="17" a="1"/>
  <c r="CW84" i="17" s="1"/>
  <c r="DG84" i="17" a="1"/>
  <c r="DG84" i="17" s="1"/>
  <c r="CX84" i="17" a="1"/>
  <c r="CX84" i="17" s="1"/>
  <c r="DH84" i="17" a="1"/>
  <c r="DH84" i="17" s="1"/>
  <c r="CY84" i="17" a="1"/>
  <c r="CY84" i="17" s="1"/>
  <c r="DI84" i="17" a="1"/>
  <c r="DI84" i="17" s="1"/>
  <c r="CZ84" i="17" a="1"/>
  <c r="CZ84" i="17" s="1"/>
  <c r="DA84" i="17" a="1"/>
  <c r="DA84" i="17" s="1"/>
  <c r="CU137" i="17" a="1"/>
  <c r="CU137" i="17" s="1"/>
  <c r="DC137" i="17" a="1"/>
  <c r="DC137" i="17" s="1"/>
  <c r="CY137" i="17" a="1"/>
  <c r="CY137" i="17" s="1"/>
  <c r="DG137" i="17" a="1"/>
  <c r="DG137" i="17" s="1"/>
  <c r="CZ137" i="17" a="1"/>
  <c r="CZ137" i="17" s="1"/>
  <c r="DA137" i="17" a="1"/>
  <c r="DA137" i="17" s="1"/>
  <c r="DB137" i="17" a="1"/>
  <c r="DB137" i="17" s="1"/>
  <c r="DD137" i="17" a="1"/>
  <c r="DD137" i="17" s="1"/>
  <c r="DE137" i="17" a="1"/>
  <c r="DE137" i="17" s="1"/>
  <c r="DF137" i="17" a="1"/>
  <c r="DF137" i="17" s="1"/>
  <c r="DH137" i="17" a="1"/>
  <c r="DH137" i="17" s="1"/>
  <c r="DI137" i="17" a="1"/>
  <c r="DI137" i="17" s="1"/>
  <c r="CT137" i="17" a="1"/>
  <c r="CT137" i="17" s="1"/>
  <c r="CV137" i="17" a="1"/>
  <c r="CV137" i="17" s="1"/>
  <c r="CW137" i="17" a="1"/>
  <c r="CW137" i="17" s="1"/>
  <c r="CX137" i="17" a="1"/>
  <c r="CX137" i="17" s="1"/>
  <c r="CZ82" i="17" a="1"/>
  <c r="CZ82" i="17" s="1"/>
  <c r="DA82" i="17" a="1"/>
  <c r="DA82" i="17" s="1"/>
  <c r="DB82" i="17" a="1"/>
  <c r="DB82" i="17" s="1"/>
  <c r="DC82" i="17" a="1"/>
  <c r="DC82" i="17" s="1"/>
  <c r="DD82" i="17" a="1"/>
  <c r="DD82" i="17" s="1"/>
  <c r="DE82" i="17" a="1"/>
  <c r="DE82" i="17" s="1"/>
  <c r="DF82" i="17" a="1"/>
  <c r="DF82" i="17" s="1"/>
  <c r="CT82" i="17" a="1"/>
  <c r="CT82" i="17" s="1"/>
  <c r="DG82" i="17" a="1"/>
  <c r="DG82" i="17" s="1"/>
  <c r="CU82" i="17" a="1"/>
  <c r="CU82" i="17" s="1"/>
  <c r="DH82" i="17" a="1"/>
  <c r="DH82" i="17" s="1"/>
  <c r="CV82" i="17" a="1"/>
  <c r="CV82" i="17" s="1"/>
  <c r="DI82" i="17" a="1"/>
  <c r="DI82" i="17" s="1"/>
  <c r="CW82" i="17" a="1"/>
  <c r="CW82" i="17" s="1"/>
  <c r="CX82" i="17" a="1"/>
  <c r="CX82" i="17" s="1"/>
  <c r="CY82" i="17" a="1"/>
  <c r="CY82" i="17" s="1"/>
  <c r="CT74" i="17" a="1"/>
  <c r="CT74" i="17" s="1"/>
  <c r="DB74" i="17" a="1"/>
  <c r="DB74" i="17" s="1"/>
  <c r="CU74" i="17" a="1"/>
  <c r="CU74" i="17" s="1"/>
  <c r="DC74" i="17" a="1"/>
  <c r="DC74" i="17" s="1"/>
  <c r="CV74" i="17" a="1"/>
  <c r="CV74" i="17" s="1"/>
  <c r="DD74" i="17" a="1"/>
  <c r="DD74" i="17" s="1"/>
  <c r="CW74" i="17" a="1"/>
  <c r="CW74" i="17" s="1"/>
  <c r="DE74" i="17" a="1"/>
  <c r="DE74" i="17" s="1"/>
  <c r="CX74" i="17" a="1"/>
  <c r="CX74" i="17" s="1"/>
  <c r="DF74" i="17" a="1"/>
  <c r="DF74" i="17" s="1"/>
  <c r="CY74" i="17" a="1"/>
  <c r="CY74" i="17" s="1"/>
  <c r="DG74" i="17" a="1"/>
  <c r="DG74" i="17" s="1"/>
  <c r="CZ74" i="17" a="1"/>
  <c r="CZ74" i="17" s="1"/>
  <c r="DH74" i="17" a="1"/>
  <c r="DH74" i="17" s="1"/>
  <c r="DI74" i="17" a="1"/>
  <c r="DI74" i="17" s="1"/>
  <c r="DA74" i="17" a="1"/>
  <c r="DA74" i="17" s="1"/>
  <c r="FL178" i="17" a="1"/>
  <c r="FL178" i="17" s="1"/>
  <c r="FM178" i="17" a="1"/>
  <c r="FM178" i="17" s="1"/>
  <c r="FN178" i="17" a="1"/>
  <c r="FN178" i="17" s="1"/>
  <c r="FO178" i="17" a="1"/>
  <c r="FO178" i="17" s="1"/>
  <c r="FP178" i="17" a="1"/>
  <c r="FP178" i="17" s="1"/>
  <c r="FE178" i="17" a="1"/>
  <c r="FE178" i="17" s="1"/>
  <c r="FQ178" i="17" a="1"/>
  <c r="FQ178" i="17" s="1"/>
  <c r="FF178" i="17" a="1"/>
  <c r="FF178" i="17" s="1"/>
  <c r="FR178" i="17" a="1"/>
  <c r="FR178" i="17" s="1"/>
  <c r="FG178" i="17" a="1"/>
  <c r="FG178" i="17" s="1"/>
  <c r="FS178" i="17" a="1"/>
  <c r="FS178" i="17" s="1"/>
  <c r="FH178" i="17" a="1"/>
  <c r="FH178" i="17" s="1"/>
  <c r="FT178" i="17" a="1"/>
  <c r="FT178" i="17" s="1"/>
  <c r="FI178" i="17" a="1"/>
  <c r="FI178" i="17" s="1"/>
  <c r="FJ178" i="17" a="1"/>
  <c r="FJ178" i="17" s="1"/>
  <c r="FK178" i="17" a="1"/>
  <c r="FK178" i="17" s="1"/>
  <c r="FI165" i="17" a="1"/>
  <c r="FI165" i="17" s="1"/>
  <c r="FT165" i="17" a="1"/>
  <c r="FT165" i="17" s="1"/>
  <c r="FJ165" i="17" a="1"/>
  <c r="FJ165" i="17" s="1"/>
  <c r="FK165" i="17" a="1"/>
  <c r="FK165" i="17" s="1"/>
  <c r="FL165" i="17" a="1"/>
  <c r="FL165" i="17" s="1"/>
  <c r="FM165" i="17" a="1"/>
  <c r="FM165" i="17" s="1"/>
  <c r="FN165" i="17" a="1"/>
  <c r="FN165" i="17" s="1"/>
  <c r="FE165" i="17" a="1"/>
  <c r="FE165" i="17" s="1"/>
  <c r="FO165" i="17" a="1"/>
  <c r="FO165" i="17" s="1"/>
  <c r="FP165" i="17" a="1"/>
  <c r="FP165" i="17" s="1"/>
  <c r="FF165" i="17" a="1"/>
  <c r="FF165" i="17" s="1"/>
  <c r="FQ165" i="17" a="1"/>
  <c r="FQ165" i="17" s="1"/>
  <c r="FG165" i="17" a="1"/>
  <c r="FG165" i="17" s="1"/>
  <c r="FR165" i="17" a="1"/>
  <c r="FR165" i="17" s="1"/>
  <c r="FH165" i="17" a="1"/>
  <c r="FH165" i="17" s="1"/>
  <c r="FS165" i="17" a="1"/>
  <c r="FS165" i="17" s="1"/>
  <c r="CX69" i="17" a="1"/>
  <c r="CX69" i="17" s="1"/>
  <c r="DH69" i="17" a="1"/>
  <c r="DH69" i="17" s="1"/>
  <c r="CY69" i="17" a="1"/>
  <c r="CY69" i="17" s="1"/>
  <c r="DI69" i="17" a="1"/>
  <c r="DI69" i="17" s="1"/>
  <c r="CZ69" i="17" a="1"/>
  <c r="CZ69" i="17" s="1"/>
  <c r="DA69" i="17" a="1"/>
  <c r="DA69" i="17" s="1"/>
  <c r="DB69" i="17" a="1"/>
  <c r="DB69" i="17" s="1"/>
  <c r="DC69" i="17" a="1"/>
  <c r="DC69" i="17" s="1"/>
  <c r="CT69" i="17" a="1"/>
  <c r="CT69" i="17" s="1"/>
  <c r="DD69" i="17" a="1"/>
  <c r="DD69" i="17" s="1"/>
  <c r="CU69" i="17" a="1"/>
  <c r="CU69" i="17" s="1"/>
  <c r="DE69" i="17" a="1"/>
  <c r="DE69" i="17" s="1"/>
  <c r="DF69" i="17" a="1"/>
  <c r="DF69" i="17" s="1"/>
  <c r="CW69" i="17" a="1"/>
  <c r="CW69" i="17" s="1"/>
  <c r="DG69" i="17" a="1"/>
  <c r="DG69" i="17" s="1"/>
  <c r="CV69" i="17" a="1"/>
  <c r="CV69" i="17" s="1"/>
  <c r="FE60" i="17" a="1"/>
  <c r="FE60" i="17" s="1"/>
  <c r="FN60" i="17" a="1"/>
  <c r="FN60" i="17" s="1"/>
  <c r="FF60" i="17" a="1"/>
  <c r="FF60" i="17" s="1"/>
  <c r="FO60" i="17" a="1"/>
  <c r="FO60" i="17" s="1"/>
  <c r="FG60" i="17" a="1"/>
  <c r="FG60" i="17" s="1"/>
  <c r="FP60" i="17" a="1"/>
  <c r="FP60" i="17" s="1"/>
  <c r="FH60" i="17" a="1"/>
  <c r="FH60" i="17" s="1"/>
  <c r="FQ60" i="17" a="1"/>
  <c r="FQ60" i="17" s="1"/>
  <c r="FI60" i="17" a="1"/>
  <c r="FI60" i="17" s="1"/>
  <c r="FJ60" i="17" a="1"/>
  <c r="FJ60" i="17" s="1"/>
  <c r="FS60" i="17" a="1"/>
  <c r="FS60" i="17" s="1"/>
  <c r="FK60" i="17" a="1"/>
  <c r="FK60" i="17" s="1"/>
  <c r="FT60" i="17" a="1"/>
  <c r="FT60" i="17" s="1"/>
  <c r="FL60" i="17" a="1"/>
  <c r="FL60" i="17" s="1"/>
  <c r="FM60" i="17" a="1"/>
  <c r="FM60" i="17" s="1"/>
  <c r="FR60" i="17" a="1"/>
  <c r="FR60" i="17" s="1"/>
  <c r="CT191" i="17" a="1"/>
  <c r="CT191" i="17" s="1"/>
  <c r="DB191" i="17" a="1"/>
  <c r="DB191" i="17" s="1"/>
  <c r="CU191" i="17" a="1"/>
  <c r="CU191" i="17" s="1"/>
  <c r="DC191" i="17" a="1"/>
  <c r="DC191" i="17" s="1"/>
  <c r="CV191" i="17" a="1"/>
  <c r="CV191" i="17" s="1"/>
  <c r="DD191" i="17" a="1"/>
  <c r="DD191" i="17" s="1"/>
  <c r="CW191" i="17" a="1"/>
  <c r="CW191" i="17" s="1"/>
  <c r="DE191" i="17" a="1"/>
  <c r="DE191" i="17" s="1"/>
  <c r="CX191" i="17" a="1"/>
  <c r="CX191" i="17" s="1"/>
  <c r="DF191" i="17" a="1"/>
  <c r="DF191" i="17" s="1"/>
  <c r="CY191" i="17" a="1"/>
  <c r="CY191" i="17" s="1"/>
  <c r="DG191" i="17" a="1"/>
  <c r="DG191" i="17" s="1"/>
  <c r="CZ191" i="17" a="1"/>
  <c r="CZ191" i="17" s="1"/>
  <c r="DH191" i="17" a="1"/>
  <c r="DH191" i="17" s="1"/>
  <c r="DA191" i="17" a="1"/>
  <c r="DA191" i="17" s="1"/>
  <c r="DI191" i="17" a="1"/>
  <c r="DI191" i="17" s="1"/>
  <c r="CW71" i="17" a="1"/>
  <c r="CW71" i="17" s="1"/>
  <c r="DF71" i="17" a="1"/>
  <c r="DF71" i="17" s="1"/>
  <c r="DG71" i="17" a="1"/>
  <c r="DG71" i="17" s="1"/>
  <c r="CX71" i="17" a="1"/>
  <c r="CX71" i="17" s="1"/>
  <c r="CY71" i="17" a="1"/>
  <c r="CY71" i="17" s="1"/>
  <c r="DH71" i="17" a="1"/>
  <c r="DH71" i="17" s="1"/>
  <c r="CZ71" i="17" a="1"/>
  <c r="CZ71" i="17" s="1"/>
  <c r="DI71" i="17" a="1"/>
  <c r="DI71" i="17" s="1"/>
  <c r="DA71" i="17" a="1"/>
  <c r="DA71" i="17" s="1"/>
  <c r="DB71" i="17" a="1"/>
  <c r="DB71" i="17" s="1"/>
  <c r="CT71" i="17" a="1"/>
  <c r="CT71" i="17" s="1"/>
  <c r="DC71" i="17" a="1"/>
  <c r="DC71" i="17" s="1"/>
  <c r="CU71" i="17" a="1"/>
  <c r="CU71" i="17" s="1"/>
  <c r="DD71" i="17" a="1"/>
  <c r="DD71" i="17" s="1"/>
  <c r="CV71" i="17" a="1"/>
  <c r="CV71" i="17" s="1"/>
  <c r="DE71" i="17" a="1"/>
  <c r="DE71" i="17" s="1"/>
  <c r="FF138" i="17" a="1"/>
  <c r="FF138" i="17" s="1"/>
  <c r="FQ138" i="17" a="1"/>
  <c r="FQ138" i="17" s="1"/>
  <c r="FG138" i="17" a="1"/>
  <c r="FG138" i="17" s="1"/>
  <c r="FR138" i="17" a="1"/>
  <c r="FR138" i="17" s="1"/>
  <c r="FH138" i="17" a="1"/>
  <c r="FH138" i="17" s="1"/>
  <c r="FS138" i="17" a="1"/>
  <c r="FS138" i="17" s="1"/>
  <c r="FT138" i="17" a="1"/>
  <c r="FT138" i="17" s="1"/>
  <c r="FI138" i="17" a="1"/>
  <c r="FI138" i="17" s="1"/>
  <c r="FJ138" i="17" a="1"/>
  <c r="FJ138" i="17" s="1"/>
  <c r="FK138" i="17" a="1"/>
  <c r="FK138" i="17" s="1"/>
  <c r="FL138" i="17" a="1"/>
  <c r="FL138" i="17" s="1"/>
  <c r="FM138" i="17" a="1"/>
  <c r="FM138" i="17" s="1"/>
  <c r="FN138" i="17" a="1"/>
  <c r="FN138" i="17" s="1"/>
  <c r="FO138" i="17" a="1"/>
  <c r="FO138" i="17" s="1"/>
  <c r="FE138" i="17" a="1"/>
  <c r="FE138" i="17" s="1"/>
  <c r="FP138" i="17" a="1"/>
  <c r="FP138" i="17" s="1"/>
  <c r="FQ150" i="17" a="1"/>
  <c r="FQ150" i="17" s="1"/>
  <c r="FR150" i="17" a="1"/>
  <c r="FR150" i="17" s="1"/>
  <c r="FE150" i="17" a="1"/>
  <c r="FE150" i="17" s="1"/>
  <c r="FS150" i="17" a="1"/>
  <c r="FS150" i="17" s="1"/>
  <c r="FF150" i="17" a="1"/>
  <c r="FF150" i="17" s="1"/>
  <c r="FT150" i="17" a="1"/>
  <c r="FT150" i="17" s="1"/>
  <c r="FG150" i="17" a="1"/>
  <c r="FG150" i="17" s="1"/>
  <c r="FH150" i="17" a="1"/>
  <c r="FH150" i="17" s="1"/>
  <c r="FI150" i="17" a="1"/>
  <c r="FI150" i="17" s="1"/>
  <c r="FJ150" i="17" a="1"/>
  <c r="FJ150" i="17" s="1"/>
  <c r="FK150" i="17" a="1"/>
  <c r="FK150" i="17" s="1"/>
  <c r="FL150" i="17" a="1"/>
  <c r="FL150" i="17" s="1"/>
  <c r="FM150" i="17" a="1"/>
  <c r="FM150" i="17" s="1"/>
  <c r="FN150" i="17" a="1"/>
  <c r="FN150" i="17" s="1"/>
  <c r="FO150" i="17" a="1"/>
  <c r="FO150" i="17" s="1"/>
  <c r="FP150" i="17" a="1"/>
  <c r="FP150" i="17" s="1"/>
  <c r="DG148" i="17" a="1"/>
  <c r="DG148" i="17" s="1"/>
  <c r="DH148" i="17" a="1"/>
  <c r="DH148" i="17" s="1"/>
  <c r="DI148" i="17" a="1"/>
  <c r="DI148" i="17" s="1"/>
  <c r="CT148" i="17" a="1"/>
  <c r="CT148" i="17" s="1"/>
  <c r="CU148" i="17" a="1"/>
  <c r="CU148" i="17" s="1"/>
  <c r="CV148" i="17" a="1"/>
  <c r="CV148" i="17" s="1"/>
  <c r="CW148" i="17" a="1"/>
  <c r="CW148" i="17" s="1"/>
  <c r="CX148" i="17" a="1"/>
  <c r="CX148" i="17" s="1"/>
  <c r="CY148" i="17" a="1"/>
  <c r="CY148" i="17" s="1"/>
  <c r="CZ148" i="17" a="1"/>
  <c r="CZ148" i="17" s="1"/>
  <c r="DA148" i="17" a="1"/>
  <c r="DA148" i="17" s="1"/>
  <c r="DB148" i="17" a="1"/>
  <c r="DB148" i="17" s="1"/>
  <c r="DC148" i="17" a="1"/>
  <c r="DC148" i="17" s="1"/>
  <c r="DD148" i="17" a="1"/>
  <c r="DD148" i="17" s="1"/>
  <c r="DE148" i="17" a="1"/>
  <c r="DE148" i="17" s="1"/>
  <c r="DF148" i="17" a="1"/>
  <c r="DF148" i="17" s="1"/>
  <c r="CW198" i="17" a="1"/>
  <c r="CW198" i="17" s="1"/>
  <c r="CX198" i="17" a="1"/>
  <c r="CX198" i="17" s="1"/>
  <c r="CY198" i="17" a="1"/>
  <c r="CY198" i="17" s="1"/>
  <c r="CZ198" i="17" a="1"/>
  <c r="CZ198" i="17" s="1"/>
  <c r="CU198" i="17" a="1"/>
  <c r="CU198" i="17" s="1"/>
  <c r="DA198" i="17" a="1"/>
  <c r="DA198" i="17" s="1"/>
  <c r="DB198" i="17" a="1"/>
  <c r="DB198" i="17" s="1"/>
  <c r="DC198" i="17" a="1"/>
  <c r="DC198" i="17" s="1"/>
  <c r="DD198" i="17" a="1"/>
  <c r="DD198" i="17" s="1"/>
  <c r="DE198" i="17" a="1"/>
  <c r="DE198" i="17" s="1"/>
  <c r="DF198" i="17" a="1"/>
  <c r="DF198" i="17" s="1"/>
  <c r="DG198" i="17" a="1"/>
  <c r="DG198" i="17" s="1"/>
  <c r="DH198" i="17" a="1"/>
  <c r="DH198" i="17" s="1"/>
  <c r="DI198" i="17" a="1"/>
  <c r="DI198" i="17" s="1"/>
  <c r="CT198" i="17" a="1"/>
  <c r="CT198" i="17" s="1"/>
  <c r="CV198" i="17" a="1"/>
  <c r="CV198" i="17" s="1"/>
  <c r="CZ56" i="17" a="1"/>
  <c r="CZ56" i="17" s="1"/>
  <c r="DI56" i="17" a="1"/>
  <c r="DI56" i="17" s="1"/>
  <c r="DA56" i="17" a="1"/>
  <c r="DA56" i="17" s="1"/>
  <c r="DB56" i="17" a="1"/>
  <c r="DB56" i="17" s="1"/>
  <c r="CT56" i="17" a="1"/>
  <c r="CT56" i="17" s="1"/>
  <c r="DC56" i="17" a="1"/>
  <c r="DC56" i="17" s="1"/>
  <c r="DD56" i="17" a="1"/>
  <c r="DD56" i="17" s="1"/>
  <c r="CU56" i="17" a="1"/>
  <c r="CU56" i="17" s="1"/>
  <c r="CV56" i="17" a="1"/>
  <c r="CV56" i="17" s="1"/>
  <c r="DE56" i="17" a="1"/>
  <c r="DE56" i="17" s="1"/>
  <c r="CW56" i="17" a="1"/>
  <c r="CW56" i="17" s="1"/>
  <c r="DF56" i="17" a="1"/>
  <c r="DF56" i="17" s="1"/>
  <c r="CX56" i="17" a="1"/>
  <c r="CX56" i="17" s="1"/>
  <c r="DG56" i="17" a="1"/>
  <c r="DG56" i="17" s="1"/>
  <c r="CY56" i="17" a="1"/>
  <c r="CY56" i="17" s="1"/>
  <c r="DH56" i="17" a="1"/>
  <c r="DH56" i="17" s="1"/>
  <c r="FJ130" i="17" a="1"/>
  <c r="FJ130" i="17" s="1"/>
  <c r="FK130" i="17" a="1"/>
  <c r="FK130" i="17" s="1"/>
  <c r="FL130" i="17" a="1"/>
  <c r="FL130" i="17" s="1"/>
  <c r="FM130" i="17" a="1"/>
  <c r="FM130" i="17" s="1"/>
  <c r="FN130" i="17" a="1"/>
  <c r="FN130" i="17" s="1"/>
  <c r="FO130" i="17" a="1"/>
  <c r="FO130" i="17" s="1"/>
  <c r="FE130" i="17" a="1"/>
  <c r="FE130" i="17" s="1"/>
  <c r="FP130" i="17" a="1"/>
  <c r="FP130" i="17" s="1"/>
  <c r="FF130" i="17" a="1"/>
  <c r="FF130" i="17" s="1"/>
  <c r="FQ130" i="17" a="1"/>
  <c r="FQ130" i="17" s="1"/>
  <c r="FG130" i="17" a="1"/>
  <c r="FG130" i="17" s="1"/>
  <c r="FR130" i="17" a="1"/>
  <c r="FR130" i="17" s="1"/>
  <c r="FH130" i="17" a="1"/>
  <c r="FH130" i="17" s="1"/>
  <c r="FI130" i="17" a="1"/>
  <c r="FI130" i="17" s="1"/>
  <c r="FS130" i="17" a="1"/>
  <c r="FS130" i="17" s="1"/>
  <c r="FT130" i="17" a="1"/>
  <c r="FT130" i="17" s="1"/>
  <c r="FF101" i="17" a="1"/>
  <c r="FF101" i="17" s="1"/>
  <c r="FO101" i="17" a="1"/>
  <c r="FO101" i="17" s="1"/>
  <c r="FG101" i="17" a="1"/>
  <c r="FG101" i="17" s="1"/>
  <c r="FP101" i="17" a="1"/>
  <c r="FP101" i="17" s="1"/>
  <c r="FH101" i="17" a="1"/>
  <c r="FH101" i="17" s="1"/>
  <c r="FQ101" i="17" a="1"/>
  <c r="FQ101" i="17" s="1"/>
  <c r="FI101" i="17" a="1"/>
  <c r="FI101" i="17" s="1"/>
  <c r="FJ101" i="17" a="1"/>
  <c r="FJ101" i="17" s="1"/>
  <c r="FS101" i="17" a="1"/>
  <c r="FS101" i="17" s="1"/>
  <c r="FL101" i="17" a="1"/>
  <c r="FL101" i="17" s="1"/>
  <c r="FE101" i="17" a="1"/>
  <c r="FE101" i="17" s="1"/>
  <c r="FK101" i="17" a="1"/>
  <c r="FK101" i="17" s="1"/>
  <c r="FM101" i="17" a="1"/>
  <c r="FM101" i="17" s="1"/>
  <c r="FN101" i="17" a="1"/>
  <c r="FN101" i="17" s="1"/>
  <c r="FR101" i="17" a="1"/>
  <c r="FR101" i="17" s="1"/>
  <c r="FT101" i="17" a="1"/>
  <c r="FT101" i="17" s="1"/>
  <c r="FJ62" i="17" a="1"/>
  <c r="FJ62" i="17" s="1"/>
  <c r="FR62" i="17" a="1"/>
  <c r="FR62" i="17" s="1"/>
  <c r="FK62" i="17" a="1"/>
  <c r="FK62" i="17" s="1"/>
  <c r="FS62" i="17" a="1"/>
  <c r="FS62" i="17" s="1"/>
  <c r="FE62" i="17" a="1"/>
  <c r="FE62" i="17" s="1"/>
  <c r="FM62" i="17" a="1"/>
  <c r="FM62" i="17" s="1"/>
  <c r="FG62" i="17" a="1"/>
  <c r="FG62" i="17" s="1"/>
  <c r="FO62" i="17" a="1"/>
  <c r="FO62" i="17" s="1"/>
  <c r="FH62" i="17" a="1"/>
  <c r="FH62" i="17" s="1"/>
  <c r="FP62" i="17" a="1"/>
  <c r="FP62" i="17" s="1"/>
  <c r="FF62" i="17" a="1"/>
  <c r="FF62" i="17" s="1"/>
  <c r="FI62" i="17" a="1"/>
  <c r="FI62" i="17" s="1"/>
  <c r="FL62" i="17" a="1"/>
  <c r="FL62" i="17" s="1"/>
  <c r="FN62" i="17" a="1"/>
  <c r="FN62" i="17" s="1"/>
  <c r="FQ62" i="17" a="1"/>
  <c r="FQ62" i="17" s="1"/>
  <c r="FT62" i="17" a="1"/>
  <c r="FT62" i="17" s="1"/>
  <c r="FL74" i="17" a="1"/>
  <c r="FL74" i="17" s="1"/>
  <c r="FT74" i="17" a="1"/>
  <c r="FT74" i="17" s="1"/>
  <c r="FE74" i="17" a="1"/>
  <c r="FE74" i="17" s="1"/>
  <c r="FM74" i="17" a="1"/>
  <c r="FM74" i="17" s="1"/>
  <c r="FF74" i="17" a="1"/>
  <c r="FF74" i="17" s="1"/>
  <c r="FN74" i="17" a="1"/>
  <c r="FN74" i="17" s="1"/>
  <c r="FG74" i="17" a="1"/>
  <c r="FG74" i="17" s="1"/>
  <c r="FO74" i="17" a="1"/>
  <c r="FO74" i="17" s="1"/>
  <c r="FH74" i="17" a="1"/>
  <c r="FH74" i="17" s="1"/>
  <c r="FP74" i="17" a="1"/>
  <c r="FP74" i="17" s="1"/>
  <c r="FI74" i="17" a="1"/>
  <c r="FI74" i="17" s="1"/>
  <c r="FQ74" i="17" a="1"/>
  <c r="FQ74" i="17" s="1"/>
  <c r="FJ74" i="17" a="1"/>
  <c r="FJ74" i="17" s="1"/>
  <c r="FK74" i="17" a="1"/>
  <c r="FK74" i="17" s="1"/>
  <c r="FR74" i="17" a="1"/>
  <c r="FR74" i="17" s="1"/>
  <c r="FS74" i="17" a="1"/>
  <c r="FS74" i="17" s="1"/>
  <c r="FK177" i="17" a="1"/>
  <c r="FK177" i="17" s="1"/>
  <c r="FM177" i="17" a="1"/>
  <c r="FM177" i="17" s="1"/>
  <c r="FN177" i="17" a="1"/>
  <c r="FN177" i="17" s="1"/>
  <c r="FO177" i="17" a="1"/>
  <c r="FO177" i="17" s="1"/>
  <c r="FP177" i="17" a="1"/>
  <c r="FP177" i="17" s="1"/>
  <c r="FE177" i="17" a="1"/>
  <c r="FE177" i="17" s="1"/>
  <c r="FQ177" i="17" a="1"/>
  <c r="FQ177" i="17" s="1"/>
  <c r="FF177" i="17" a="1"/>
  <c r="FF177" i="17" s="1"/>
  <c r="FR177" i="17" a="1"/>
  <c r="FR177" i="17" s="1"/>
  <c r="FG177" i="17" a="1"/>
  <c r="FG177" i="17" s="1"/>
  <c r="FS177" i="17" a="1"/>
  <c r="FS177" i="17" s="1"/>
  <c r="FT177" i="17" a="1"/>
  <c r="FT177" i="17" s="1"/>
  <c r="FH177" i="17" a="1"/>
  <c r="FH177" i="17" s="1"/>
  <c r="FI177" i="17" a="1"/>
  <c r="FI177" i="17" s="1"/>
  <c r="FL177" i="17" a="1"/>
  <c r="FL177" i="17" s="1"/>
  <c r="FJ177" i="17" a="1"/>
  <c r="FJ177" i="17" s="1"/>
  <c r="CV168" i="17" a="1"/>
  <c r="CV168" i="17" s="1"/>
  <c r="DG168" i="17" a="1"/>
  <c r="DG168" i="17" s="1"/>
  <c r="CW168" i="17" a="1"/>
  <c r="CW168" i="17" s="1"/>
  <c r="DH168" i="17" a="1"/>
  <c r="DH168" i="17" s="1"/>
  <c r="CX168" i="17" a="1"/>
  <c r="CX168" i="17" s="1"/>
  <c r="DI168" i="17" a="1"/>
  <c r="DI168" i="17" s="1"/>
  <c r="CY168" i="17" a="1"/>
  <c r="CY168" i="17" s="1"/>
  <c r="CZ168" i="17" a="1"/>
  <c r="CZ168" i="17" s="1"/>
  <c r="DA168" i="17" a="1"/>
  <c r="DA168" i="17" s="1"/>
  <c r="DB168" i="17" a="1"/>
  <c r="DB168" i="17" s="1"/>
  <c r="DC168" i="17" a="1"/>
  <c r="DC168" i="17" s="1"/>
  <c r="CT168" i="17" a="1"/>
  <c r="CT168" i="17" s="1"/>
  <c r="DD168" i="17" a="1"/>
  <c r="DD168" i="17" s="1"/>
  <c r="DE168" i="17" a="1"/>
  <c r="DE168" i="17" s="1"/>
  <c r="CU168" i="17" a="1"/>
  <c r="CU168" i="17" s="1"/>
  <c r="DF168" i="17" a="1"/>
  <c r="DF168" i="17" s="1"/>
  <c r="FL69" i="17" a="1"/>
  <c r="FL69" i="17" s="1"/>
  <c r="FM69" i="17" a="1"/>
  <c r="FM69" i="17" s="1"/>
  <c r="FN69" i="17" a="1"/>
  <c r="FN69" i="17" s="1"/>
  <c r="FE69" i="17" a="1"/>
  <c r="FE69" i="17" s="1"/>
  <c r="FO69" i="17" a="1"/>
  <c r="FO69" i="17" s="1"/>
  <c r="FP69" i="17" a="1"/>
  <c r="FP69" i="17" s="1"/>
  <c r="FF69" i="17" a="1"/>
  <c r="FF69" i="17" s="1"/>
  <c r="FG69" i="17" a="1"/>
  <c r="FG69" i="17" s="1"/>
  <c r="FQ69" i="17" a="1"/>
  <c r="FQ69" i="17" s="1"/>
  <c r="FH69" i="17" a="1"/>
  <c r="FH69" i="17" s="1"/>
  <c r="FR69" i="17" a="1"/>
  <c r="FR69" i="17" s="1"/>
  <c r="FI69" i="17" a="1"/>
  <c r="FI69" i="17" s="1"/>
  <c r="FS69" i="17" a="1"/>
  <c r="FS69" i="17" s="1"/>
  <c r="FJ69" i="17" a="1"/>
  <c r="FJ69" i="17" s="1"/>
  <c r="FK69" i="17" a="1"/>
  <c r="FK69" i="17" s="1"/>
  <c r="FT69" i="17" a="1"/>
  <c r="FT69" i="17" s="1"/>
  <c r="CT60" i="17" a="1"/>
  <c r="CT60" i="17" s="1"/>
  <c r="DC60" i="17" a="1"/>
  <c r="DC60" i="17" s="1"/>
  <c r="CU60" i="17" a="1"/>
  <c r="CU60" i="17" s="1"/>
  <c r="DD60" i="17" a="1"/>
  <c r="DD60" i="17" s="1"/>
  <c r="CV60" i="17" a="1"/>
  <c r="CV60" i="17" s="1"/>
  <c r="DE60" i="17" a="1"/>
  <c r="DE60" i="17" s="1"/>
  <c r="CW60" i="17" a="1"/>
  <c r="CW60" i="17" s="1"/>
  <c r="DF60" i="17" a="1"/>
  <c r="DF60" i="17" s="1"/>
  <c r="CX60" i="17" a="1"/>
  <c r="CX60" i="17" s="1"/>
  <c r="DG60" i="17" a="1"/>
  <c r="DG60" i="17" s="1"/>
  <c r="CY60" i="17" a="1"/>
  <c r="CY60" i="17" s="1"/>
  <c r="DH60" i="17" a="1"/>
  <c r="DH60" i="17" s="1"/>
  <c r="CZ60" i="17" a="1"/>
  <c r="CZ60" i="17" s="1"/>
  <c r="DI60" i="17" a="1"/>
  <c r="DI60" i="17" s="1"/>
  <c r="DA60" i="17" a="1"/>
  <c r="DA60" i="17" s="1"/>
  <c r="DB60" i="17" a="1"/>
  <c r="DB60" i="17" s="1"/>
  <c r="FL191" i="17" a="1"/>
  <c r="FL191" i="17" s="1"/>
  <c r="FT191" i="17" a="1"/>
  <c r="FT191" i="17" s="1"/>
  <c r="FE191" i="17" a="1"/>
  <c r="FE191" i="17" s="1"/>
  <c r="FM191" i="17" a="1"/>
  <c r="FM191" i="17" s="1"/>
  <c r="FF191" i="17" a="1"/>
  <c r="FF191" i="17" s="1"/>
  <c r="FN191" i="17" a="1"/>
  <c r="FN191" i="17" s="1"/>
  <c r="FG191" i="17" a="1"/>
  <c r="FG191" i="17" s="1"/>
  <c r="FO191" i="17" a="1"/>
  <c r="FO191" i="17" s="1"/>
  <c r="FH191" i="17" a="1"/>
  <c r="FH191" i="17" s="1"/>
  <c r="FP191" i="17" a="1"/>
  <c r="FP191" i="17" s="1"/>
  <c r="FI191" i="17" a="1"/>
  <c r="FI191" i="17" s="1"/>
  <c r="FQ191" i="17" a="1"/>
  <c r="FQ191" i="17" s="1"/>
  <c r="FJ191" i="17" a="1"/>
  <c r="FJ191" i="17" s="1"/>
  <c r="FR191" i="17" a="1"/>
  <c r="FR191" i="17" s="1"/>
  <c r="FK191" i="17" a="1"/>
  <c r="FK191" i="17" s="1"/>
  <c r="FS191" i="17" a="1"/>
  <c r="FS191" i="17" s="1"/>
  <c r="FJ71" i="17" a="1"/>
  <c r="FJ71" i="17" s="1"/>
  <c r="FS71" i="17" a="1"/>
  <c r="FS71" i="17" s="1"/>
  <c r="FT71" i="17" a="1"/>
  <c r="FT71" i="17" s="1"/>
  <c r="FK71" i="17" a="1"/>
  <c r="FK71" i="17" s="1"/>
  <c r="FL71" i="17" a="1"/>
  <c r="FL71" i="17" s="1"/>
  <c r="FM71" i="17" a="1"/>
  <c r="FM71" i="17" s="1"/>
  <c r="FE71" i="17" a="1"/>
  <c r="FE71" i="17" s="1"/>
  <c r="FN71" i="17" a="1"/>
  <c r="FN71" i="17" s="1"/>
  <c r="FF71" i="17" a="1"/>
  <c r="FF71" i="17" s="1"/>
  <c r="FO71" i="17" a="1"/>
  <c r="FO71" i="17" s="1"/>
  <c r="FG71" i="17" a="1"/>
  <c r="FG71" i="17" s="1"/>
  <c r="FP71" i="17" a="1"/>
  <c r="FP71" i="17" s="1"/>
  <c r="FQ71" i="17" a="1"/>
  <c r="FQ71" i="17" s="1"/>
  <c r="FI71" i="17" a="1"/>
  <c r="FI71" i="17" s="1"/>
  <c r="FR71" i="17" a="1"/>
  <c r="FR71" i="17" s="1"/>
  <c r="FH71" i="17" a="1"/>
  <c r="FH71" i="17" s="1"/>
  <c r="CZ138" i="17" a="1"/>
  <c r="CZ138" i="17" s="1"/>
  <c r="DA138" i="17" a="1"/>
  <c r="DA138" i="17" s="1"/>
  <c r="DB138" i="17" a="1"/>
  <c r="DB138" i="17" s="1"/>
  <c r="DC138" i="17" a="1"/>
  <c r="DC138" i="17" s="1"/>
  <c r="DD138" i="17" a="1"/>
  <c r="DD138" i="17" s="1"/>
  <c r="DE138" i="17" a="1"/>
  <c r="DE138" i="17" s="1"/>
  <c r="CT138" i="17" a="1"/>
  <c r="CT138" i="17" s="1"/>
  <c r="DF138" i="17" a="1"/>
  <c r="DF138" i="17" s="1"/>
  <c r="CU138" i="17" a="1"/>
  <c r="CU138" i="17" s="1"/>
  <c r="CV138" i="17" a="1"/>
  <c r="CV138" i="17" s="1"/>
  <c r="DG138" i="17" a="1"/>
  <c r="DG138" i="17" s="1"/>
  <c r="CW138" i="17" a="1"/>
  <c r="CW138" i="17" s="1"/>
  <c r="DH138" i="17" a="1"/>
  <c r="DH138" i="17" s="1"/>
  <c r="CX138" i="17" a="1"/>
  <c r="CX138" i="17" s="1"/>
  <c r="DI138" i="17" a="1"/>
  <c r="DI138" i="17" s="1"/>
  <c r="CY138" i="17" a="1"/>
  <c r="CY138" i="17" s="1"/>
  <c r="FF142" i="17" a="1"/>
  <c r="FF142" i="17" s="1"/>
  <c r="FN142" i="17" a="1"/>
  <c r="FN142" i="17" s="1"/>
  <c r="FG142" i="17" a="1"/>
  <c r="FG142" i="17" s="1"/>
  <c r="FO142" i="17" a="1"/>
  <c r="FO142" i="17" s="1"/>
  <c r="FH142" i="17" a="1"/>
  <c r="FH142" i="17" s="1"/>
  <c r="FP142" i="17" a="1"/>
  <c r="FP142" i="17" s="1"/>
  <c r="FI142" i="17" a="1"/>
  <c r="FI142" i="17" s="1"/>
  <c r="FQ142" i="17" a="1"/>
  <c r="FQ142" i="17" s="1"/>
  <c r="FJ142" i="17" a="1"/>
  <c r="FJ142" i="17" s="1"/>
  <c r="FR142" i="17" a="1"/>
  <c r="FR142" i="17" s="1"/>
  <c r="FK142" i="17" a="1"/>
  <c r="FK142" i="17" s="1"/>
  <c r="FS142" i="17" a="1"/>
  <c r="FS142" i="17" s="1"/>
  <c r="FL142" i="17" a="1"/>
  <c r="FL142" i="17" s="1"/>
  <c r="FT142" i="17" a="1"/>
  <c r="FT142" i="17" s="1"/>
  <c r="FE142" i="17" a="1"/>
  <c r="FE142" i="17" s="1"/>
  <c r="FM142" i="17" a="1"/>
  <c r="FM142" i="17" s="1"/>
  <c r="FK143" i="17" a="1"/>
  <c r="FK143" i="17" s="1"/>
  <c r="FS143" i="17" a="1"/>
  <c r="FS143" i="17" s="1"/>
  <c r="FL143" i="17" a="1"/>
  <c r="FL143" i="17" s="1"/>
  <c r="FT143" i="17" a="1"/>
  <c r="FT143" i="17" s="1"/>
  <c r="FE143" i="17" a="1"/>
  <c r="FE143" i="17" s="1"/>
  <c r="FM143" i="17" a="1"/>
  <c r="FM143" i="17" s="1"/>
  <c r="FF143" i="17" a="1"/>
  <c r="FF143" i="17" s="1"/>
  <c r="FN143" i="17" a="1"/>
  <c r="FN143" i="17" s="1"/>
  <c r="FG143" i="17" a="1"/>
  <c r="FG143" i="17" s="1"/>
  <c r="FO143" i="17" a="1"/>
  <c r="FO143" i="17" s="1"/>
  <c r="FH143" i="17" a="1"/>
  <c r="FH143" i="17" s="1"/>
  <c r="FP143" i="17" a="1"/>
  <c r="FP143" i="17" s="1"/>
  <c r="FI143" i="17" a="1"/>
  <c r="FI143" i="17" s="1"/>
  <c r="FQ143" i="17" a="1"/>
  <c r="FQ143" i="17" s="1"/>
  <c r="FJ143" i="17" a="1"/>
  <c r="FJ143" i="17" s="1"/>
  <c r="FR143" i="17" a="1"/>
  <c r="FR143" i="17" s="1"/>
  <c r="FK194" i="17" a="1"/>
  <c r="FK194" i="17" s="1"/>
  <c r="FS194" i="17" a="1"/>
  <c r="FS194" i="17" s="1"/>
  <c r="FF194" i="17" a="1"/>
  <c r="FF194" i="17" s="1"/>
  <c r="FN194" i="17" a="1"/>
  <c r="FN194" i="17" s="1"/>
  <c r="FG194" i="17" a="1"/>
  <c r="FG194" i="17" s="1"/>
  <c r="FO194" i="17" a="1"/>
  <c r="FO194" i="17" s="1"/>
  <c r="FH194" i="17" a="1"/>
  <c r="FH194" i="17" s="1"/>
  <c r="FP194" i="17" a="1"/>
  <c r="FP194" i="17" s="1"/>
  <c r="FI194" i="17" a="1"/>
  <c r="FI194" i="17" s="1"/>
  <c r="FQ194" i="17" a="1"/>
  <c r="FQ194" i="17" s="1"/>
  <c r="FE194" i="17" a="1"/>
  <c r="FE194" i="17" s="1"/>
  <c r="FJ194" i="17" a="1"/>
  <c r="FJ194" i="17" s="1"/>
  <c r="FL194" i="17" a="1"/>
  <c r="FL194" i="17" s="1"/>
  <c r="FM194" i="17" a="1"/>
  <c r="FM194" i="17" s="1"/>
  <c r="FR194" i="17" a="1"/>
  <c r="FR194" i="17" s="1"/>
  <c r="FT194" i="17" a="1"/>
  <c r="FT194" i="17" s="1"/>
  <c r="FK56" i="17" a="1"/>
  <c r="FK56" i="17" s="1"/>
  <c r="FT56" i="17" a="1"/>
  <c r="FT56" i="17" s="1"/>
  <c r="FL56" i="17" a="1"/>
  <c r="FL56" i="17" s="1"/>
  <c r="FM56" i="17" a="1"/>
  <c r="FM56" i="17" s="1"/>
  <c r="FE56" i="17" a="1"/>
  <c r="FE56" i="17" s="1"/>
  <c r="FN56" i="17" a="1"/>
  <c r="FN56" i="17" s="1"/>
  <c r="FF56" i="17" a="1"/>
  <c r="FF56" i="17" s="1"/>
  <c r="FO56" i="17" a="1"/>
  <c r="FO56" i="17" s="1"/>
  <c r="FG56" i="17" a="1"/>
  <c r="FG56" i="17" s="1"/>
  <c r="FP56" i="17" a="1"/>
  <c r="FP56" i="17" s="1"/>
  <c r="FH56" i="17" a="1"/>
  <c r="FH56" i="17" s="1"/>
  <c r="FQ56" i="17" a="1"/>
  <c r="FQ56" i="17" s="1"/>
  <c r="FI56" i="17" a="1"/>
  <c r="FI56" i="17" s="1"/>
  <c r="FR56" i="17" a="1"/>
  <c r="FR56" i="17" s="1"/>
  <c r="FS56" i="17" a="1"/>
  <c r="FS56" i="17" s="1"/>
  <c r="FJ56" i="17" a="1"/>
  <c r="FJ56" i="17" s="1"/>
  <c r="FQ113" i="17" a="1"/>
  <c r="FQ113" i="17" s="1"/>
  <c r="FR113" i="17" a="1"/>
  <c r="FR113" i="17" s="1"/>
  <c r="FS113" i="17" a="1"/>
  <c r="FS113" i="17" s="1"/>
  <c r="FT113" i="17" a="1"/>
  <c r="FT113" i="17" s="1"/>
  <c r="FE113" i="17" a="1"/>
  <c r="FE113" i="17" s="1"/>
  <c r="FF113" i="17" a="1"/>
  <c r="FF113" i="17" s="1"/>
  <c r="FG113" i="17" a="1"/>
  <c r="FG113" i="17" s="1"/>
  <c r="FH113" i="17" a="1"/>
  <c r="FH113" i="17" s="1"/>
  <c r="FI113" i="17" a="1"/>
  <c r="FI113" i="17" s="1"/>
  <c r="FJ113" i="17" a="1"/>
  <c r="FJ113" i="17" s="1"/>
  <c r="FK113" i="17" a="1"/>
  <c r="FK113" i="17" s="1"/>
  <c r="FL113" i="17" a="1"/>
  <c r="FL113" i="17" s="1"/>
  <c r="FM113" i="17" a="1"/>
  <c r="FM113" i="17" s="1"/>
  <c r="FN113" i="17" a="1"/>
  <c r="FN113" i="17" s="1"/>
  <c r="FP113" i="17" a="1"/>
  <c r="FP113" i="17" s="1"/>
  <c r="FO113" i="17" a="1"/>
  <c r="FO113" i="17" s="1"/>
  <c r="FG190" i="17" a="1"/>
  <c r="FG190" i="17" s="1"/>
  <c r="FO190" i="17" a="1"/>
  <c r="FO190" i="17" s="1"/>
  <c r="FH190" i="17" a="1"/>
  <c r="FH190" i="17" s="1"/>
  <c r="FP190" i="17" a="1"/>
  <c r="FP190" i="17" s="1"/>
  <c r="FI190" i="17" a="1"/>
  <c r="FI190" i="17" s="1"/>
  <c r="FQ190" i="17" a="1"/>
  <c r="FQ190" i="17" s="1"/>
  <c r="FJ190" i="17" a="1"/>
  <c r="FJ190" i="17" s="1"/>
  <c r="FR190" i="17" a="1"/>
  <c r="FR190" i="17" s="1"/>
  <c r="FK190" i="17" a="1"/>
  <c r="FK190" i="17" s="1"/>
  <c r="FS190" i="17" a="1"/>
  <c r="FS190" i="17" s="1"/>
  <c r="FL190" i="17" a="1"/>
  <c r="FL190" i="17" s="1"/>
  <c r="FT190" i="17" a="1"/>
  <c r="FT190" i="17" s="1"/>
  <c r="FE190" i="17" a="1"/>
  <c r="FE190" i="17" s="1"/>
  <c r="FM190" i="17" a="1"/>
  <c r="FM190" i="17" s="1"/>
  <c r="FF190" i="17" a="1"/>
  <c r="FF190" i="17" s="1"/>
  <c r="FN190" i="17" a="1"/>
  <c r="FN190" i="17" s="1"/>
  <c r="CW190" i="17" a="1"/>
  <c r="CW190" i="17" s="1"/>
  <c r="DE190" i="17" a="1"/>
  <c r="DE190" i="17" s="1"/>
  <c r="CX190" i="17" a="1"/>
  <c r="CX190" i="17" s="1"/>
  <c r="DF190" i="17" a="1"/>
  <c r="DF190" i="17" s="1"/>
  <c r="CY190" i="17" a="1"/>
  <c r="CY190" i="17" s="1"/>
  <c r="DG190" i="17" a="1"/>
  <c r="DG190" i="17" s="1"/>
  <c r="CZ190" i="17" a="1"/>
  <c r="CZ190" i="17" s="1"/>
  <c r="DH190" i="17" a="1"/>
  <c r="DH190" i="17" s="1"/>
  <c r="DA190" i="17" a="1"/>
  <c r="DA190" i="17" s="1"/>
  <c r="DI190" i="17" a="1"/>
  <c r="DI190" i="17" s="1"/>
  <c r="CT190" i="17" a="1"/>
  <c r="CT190" i="17" s="1"/>
  <c r="DB190" i="17" a="1"/>
  <c r="DB190" i="17" s="1"/>
  <c r="CU190" i="17" a="1"/>
  <c r="CU190" i="17" s="1"/>
  <c r="DC190" i="17" a="1"/>
  <c r="DC190" i="17" s="1"/>
  <c r="CV190" i="17" a="1"/>
  <c r="CV190" i="17" s="1"/>
  <c r="DD190" i="17" a="1"/>
  <c r="DD190" i="17" s="1"/>
  <c r="DC101" i="17" a="1"/>
  <c r="DC101" i="17" s="1"/>
  <c r="CU101" i="17" a="1"/>
  <c r="CU101" i="17" s="1"/>
  <c r="DD101" i="17" a="1"/>
  <c r="DD101" i="17" s="1"/>
  <c r="CV101" i="17" a="1"/>
  <c r="CV101" i="17" s="1"/>
  <c r="DE101" i="17" a="1"/>
  <c r="DE101" i="17" s="1"/>
  <c r="CW101" i="17" a="1"/>
  <c r="CW101" i="17" s="1"/>
  <c r="DF101" i="17" a="1"/>
  <c r="DF101" i="17" s="1"/>
  <c r="CX101" i="17" a="1"/>
  <c r="CX101" i="17" s="1"/>
  <c r="CY101" i="17" a="1"/>
  <c r="CY101" i="17" s="1"/>
  <c r="DH101" i="17" a="1"/>
  <c r="DH101" i="17" s="1"/>
  <c r="CZ101" i="17" a="1"/>
  <c r="CZ101" i="17" s="1"/>
  <c r="DI101" i="17" a="1"/>
  <c r="DI101" i="17" s="1"/>
  <c r="DA101" i="17" a="1"/>
  <c r="DA101" i="17" s="1"/>
  <c r="CT101" i="17" a="1"/>
  <c r="CT101" i="17" s="1"/>
  <c r="DB101" i="17" a="1"/>
  <c r="DB101" i="17" s="1"/>
  <c r="DG101" i="17" a="1"/>
  <c r="DG101" i="17" s="1"/>
  <c r="CZ62" i="17" a="1"/>
  <c r="CZ62" i="17" s="1"/>
  <c r="DH62" i="17" a="1"/>
  <c r="DH62" i="17" s="1"/>
  <c r="DA62" i="17" a="1"/>
  <c r="DA62" i="17" s="1"/>
  <c r="DI62" i="17" a="1"/>
  <c r="DI62" i="17" s="1"/>
  <c r="CU62" i="17" a="1"/>
  <c r="CU62" i="17" s="1"/>
  <c r="DC62" i="17" a="1"/>
  <c r="DC62" i="17" s="1"/>
  <c r="CW62" i="17" a="1"/>
  <c r="CW62" i="17" s="1"/>
  <c r="DE62" i="17" a="1"/>
  <c r="DE62" i="17" s="1"/>
  <c r="CX62" i="17" a="1"/>
  <c r="CX62" i="17" s="1"/>
  <c r="DF62" i="17" a="1"/>
  <c r="DF62" i="17" s="1"/>
  <c r="DG62" i="17" a="1"/>
  <c r="DG62" i="17" s="1"/>
  <c r="CT62" i="17" a="1"/>
  <c r="CT62" i="17" s="1"/>
  <c r="CV62" i="17" a="1"/>
  <c r="CV62" i="17" s="1"/>
  <c r="CY62" i="17" a="1"/>
  <c r="CY62" i="17" s="1"/>
  <c r="DB62" i="17" a="1"/>
  <c r="DB62" i="17" s="1"/>
  <c r="DD62" i="17" a="1"/>
  <c r="DD62" i="17" s="1"/>
  <c r="FJ189" i="17" a="1"/>
  <c r="FJ189" i="17" s="1"/>
  <c r="FR189" i="17" a="1"/>
  <c r="FR189" i="17" s="1"/>
  <c r="FK189" i="17" a="1"/>
  <c r="FK189" i="17" s="1"/>
  <c r="FS189" i="17" a="1"/>
  <c r="FS189" i="17" s="1"/>
  <c r="FL189" i="17" a="1"/>
  <c r="FL189" i="17" s="1"/>
  <c r="FT189" i="17" a="1"/>
  <c r="FT189" i="17" s="1"/>
  <c r="FE189" i="17" a="1"/>
  <c r="FE189" i="17" s="1"/>
  <c r="FM189" i="17" a="1"/>
  <c r="FM189" i="17" s="1"/>
  <c r="FF189" i="17" a="1"/>
  <c r="FF189" i="17" s="1"/>
  <c r="FN189" i="17" a="1"/>
  <c r="FN189" i="17" s="1"/>
  <c r="FG189" i="17" a="1"/>
  <c r="FG189" i="17" s="1"/>
  <c r="FO189" i="17" a="1"/>
  <c r="FO189" i="17" s="1"/>
  <c r="FH189" i="17" a="1"/>
  <c r="FH189" i="17" s="1"/>
  <c r="FP189" i="17" a="1"/>
  <c r="FP189" i="17" s="1"/>
  <c r="FQ189" i="17" a="1"/>
  <c r="FQ189" i="17" s="1"/>
  <c r="FI189" i="17" a="1"/>
  <c r="FI189" i="17" s="1"/>
  <c r="DA177" i="17" a="1"/>
  <c r="DA177" i="17" s="1"/>
  <c r="DI177" i="17" a="1"/>
  <c r="DI177" i="17" s="1"/>
  <c r="CT177" i="17" a="1"/>
  <c r="CT177" i="17" s="1"/>
  <c r="DF177" i="17" a="1"/>
  <c r="DF177" i="17" s="1"/>
  <c r="CU177" i="17" a="1"/>
  <c r="CU177" i="17" s="1"/>
  <c r="DG177" i="17" a="1"/>
  <c r="DG177" i="17" s="1"/>
  <c r="CV177" i="17" a="1"/>
  <c r="CV177" i="17" s="1"/>
  <c r="DH177" i="17" a="1"/>
  <c r="DH177" i="17" s="1"/>
  <c r="CW177" i="17" a="1"/>
  <c r="CW177" i="17" s="1"/>
  <c r="CX177" i="17" a="1"/>
  <c r="CX177" i="17" s="1"/>
  <c r="CY177" i="17" a="1"/>
  <c r="CY177" i="17" s="1"/>
  <c r="CZ177" i="17" a="1"/>
  <c r="CZ177" i="17" s="1"/>
  <c r="DB177" i="17" a="1"/>
  <c r="DB177" i="17" s="1"/>
  <c r="DC177" i="17" a="1"/>
  <c r="DC177" i="17" s="1"/>
  <c r="DE177" i="17" a="1"/>
  <c r="DE177" i="17" s="1"/>
  <c r="DD177" i="17" a="1"/>
  <c r="DD177" i="17" s="1"/>
  <c r="FL168" i="17" a="1"/>
  <c r="FL168" i="17" s="1"/>
  <c r="FM168" i="17" a="1"/>
  <c r="FM168" i="17" s="1"/>
  <c r="FN168" i="17" a="1"/>
  <c r="FN168" i="17" s="1"/>
  <c r="FO168" i="17" a="1"/>
  <c r="FO168" i="17" s="1"/>
  <c r="FE168" i="17" a="1"/>
  <c r="FE168" i="17" s="1"/>
  <c r="FP168" i="17" a="1"/>
  <c r="FP168" i="17" s="1"/>
  <c r="FF168" i="17" a="1"/>
  <c r="FF168" i="17" s="1"/>
  <c r="FQ168" i="17" a="1"/>
  <c r="FQ168" i="17" s="1"/>
  <c r="FG168" i="17" a="1"/>
  <c r="FG168" i="17" s="1"/>
  <c r="FR168" i="17" a="1"/>
  <c r="FR168" i="17" s="1"/>
  <c r="FH168" i="17" a="1"/>
  <c r="FH168" i="17" s="1"/>
  <c r="FS168" i="17" a="1"/>
  <c r="FS168" i="17" s="1"/>
  <c r="FI168" i="17" a="1"/>
  <c r="FI168" i="17" s="1"/>
  <c r="FT168" i="17" a="1"/>
  <c r="FT168" i="17" s="1"/>
  <c r="FJ168" i="17" a="1"/>
  <c r="FJ168" i="17" s="1"/>
  <c r="FK168" i="17" a="1"/>
  <c r="FK168" i="17" s="1"/>
  <c r="CT48" i="17" a="1"/>
  <c r="CT48" i="17" s="1"/>
  <c r="DC48" i="17" a="1"/>
  <c r="DC48" i="17" s="1"/>
  <c r="CU48" i="17" a="1"/>
  <c r="CU48" i="17" s="1"/>
  <c r="DD48" i="17" a="1"/>
  <c r="DD48" i="17" s="1"/>
  <c r="CV48" i="17" a="1"/>
  <c r="CV48" i="17" s="1"/>
  <c r="DE48" i="17" a="1"/>
  <c r="DE48" i="17" s="1"/>
  <c r="DF48" i="17" a="1"/>
  <c r="DF48" i="17" s="1"/>
  <c r="CW48" i="17" a="1"/>
  <c r="CW48" i="17" s="1"/>
  <c r="DG48" i="17" a="1"/>
  <c r="DG48" i="17" s="1"/>
  <c r="CX48" i="17" a="1"/>
  <c r="CX48" i="17" s="1"/>
  <c r="CY48" i="17" a="1"/>
  <c r="CY48" i="17" s="1"/>
  <c r="DH48" i="17" a="1"/>
  <c r="DH48" i="17" s="1"/>
  <c r="CZ48" i="17" a="1"/>
  <c r="CZ48" i="17" s="1"/>
  <c r="DI48" i="17" a="1"/>
  <c r="DI48" i="17" s="1"/>
  <c r="DA48" i="17" a="1"/>
  <c r="DA48" i="17" s="1"/>
  <c r="DB48" i="17" a="1"/>
  <c r="DB48" i="17" s="1"/>
  <c r="FK199" i="17" a="1"/>
  <c r="FK199" i="17" s="1"/>
  <c r="FL199" i="17" a="1"/>
  <c r="FL199" i="17" s="1"/>
  <c r="FM199" i="17" a="1"/>
  <c r="FM199" i="17" s="1"/>
  <c r="FN199" i="17" a="1"/>
  <c r="FN199" i="17" s="1"/>
  <c r="FO199" i="17" a="1"/>
  <c r="FO199" i="17" s="1"/>
  <c r="FP199" i="17" a="1"/>
  <c r="FP199" i="17" s="1"/>
  <c r="FQ199" i="17" a="1"/>
  <c r="FQ199" i="17" s="1"/>
  <c r="FR199" i="17" a="1"/>
  <c r="FR199" i="17" s="1"/>
  <c r="FI199" i="17" a="1"/>
  <c r="FI199" i="17" s="1"/>
  <c r="FS199" i="17" a="1"/>
  <c r="FS199" i="17" s="1"/>
  <c r="FT199" i="17" a="1"/>
  <c r="FT199" i="17" s="1"/>
  <c r="FE199" i="17" a="1"/>
  <c r="FE199" i="17" s="1"/>
  <c r="FF199" i="17" a="1"/>
  <c r="FF199" i="17" s="1"/>
  <c r="FG199" i="17" a="1"/>
  <c r="FG199" i="17" s="1"/>
  <c r="FH199" i="17" a="1"/>
  <c r="FH199" i="17" s="1"/>
  <c r="FJ199" i="17" a="1"/>
  <c r="FJ199" i="17" s="1"/>
  <c r="CT188" i="17" a="1"/>
  <c r="CT188" i="17" s="1"/>
  <c r="DD188" i="17" a="1"/>
  <c r="DD188" i="17" s="1"/>
  <c r="CU188" i="17" a="1"/>
  <c r="CU188" i="17" s="1"/>
  <c r="DE188" i="17" a="1"/>
  <c r="DE188" i="17" s="1"/>
  <c r="CV188" i="17" a="1"/>
  <c r="CV188" i="17" s="1"/>
  <c r="DF188" i="17" a="1"/>
  <c r="DF188" i="17" s="1"/>
  <c r="CW188" i="17" a="1"/>
  <c r="CW188" i="17" s="1"/>
  <c r="DG188" i="17" a="1"/>
  <c r="DG188" i="17" s="1"/>
  <c r="CX188" i="17" a="1"/>
  <c r="CX188" i="17" s="1"/>
  <c r="DH188" i="17" a="1"/>
  <c r="DH188" i="17" s="1"/>
  <c r="DI188" i="17" a="1"/>
  <c r="DI188" i="17" s="1"/>
  <c r="CY188" i="17" a="1"/>
  <c r="CY188" i="17" s="1"/>
  <c r="CZ188" i="17" a="1"/>
  <c r="CZ188" i="17" s="1"/>
  <c r="DA188" i="17" a="1"/>
  <c r="DA188" i="17" s="1"/>
  <c r="DB188" i="17" a="1"/>
  <c r="DB188" i="17" s="1"/>
  <c r="DC188" i="17" a="1"/>
  <c r="DC188" i="17" s="1"/>
  <c r="DG68" i="17" a="1"/>
  <c r="DG68" i="17" s="1"/>
  <c r="CX68" i="17" a="1"/>
  <c r="CX68" i="17" s="1"/>
  <c r="DH68" i="17" a="1"/>
  <c r="DH68" i="17" s="1"/>
  <c r="DI68" i="17" a="1"/>
  <c r="DI68" i="17" s="1"/>
  <c r="CY68" i="17" a="1"/>
  <c r="CY68" i="17" s="1"/>
  <c r="CZ68" i="17" a="1"/>
  <c r="CZ68" i="17" s="1"/>
  <c r="DA68" i="17" a="1"/>
  <c r="DA68" i="17" s="1"/>
  <c r="DB68" i="17" a="1"/>
  <c r="DB68" i="17" s="1"/>
  <c r="DC68" i="17" a="1"/>
  <c r="DC68" i="17" s="1"/>
  <c r="CT68" i="17" a="1"/>
  <c r="CT68" i="17" s="1"/>
  <c r="DD68" i="17" a="1"/>
  <c r="DD68" i="17" s="1"/>
  <c r="CU68" i="17" a="1"/>
  <c r="CU68" i="17" s="1"/>
  <c r="DE68" i="17" a="1"/>
  <c r="DE68" i="17" s="1"/>
  <c r="CV68" i="17" a="1"/>
  <c r="CV68" i="17" s="1"/>
  <c r="CW68" i="17" a="1"/>
  <c r="CW68" i="17" s="1"/>
  <c r="DF68" i="17" a="1"/>
  <c r="DF68" i="17" s="1"/>
  <c r="FF121" i="17" a="1"/>
  <c r="FF121" i="17" s="1"/>
  <c r="FR121" i="17" a="1"/>
  <c r="FR121" i="17" s="1"/>
  <c r="FG121" i="17" a="1"/>
  <c r="FG121" i="17" s="1"/>
  <c r="FS121" i="17" a="1"/>
  <c r="FS121" i="17" s="1"/>
  <c r="FH121" i="17" a="1"/>
  <c r="FH121" i="17" s="1"/>
  <c r="FT121" i="17" a="1"/>
  <c r="FT121" i="17" s="1"/>
  <c r="FI121" i="17" a="1"/>
  <c r="FI121" i="17" s="1"/>
  <c r="FJ121" i="17" a="1"/>
  <c r="FJ121" i="17" s="1"/>
  <c r="FK121" i="17" a="1"/>
  <c r="FK121" i="17" s="1"/>
  <c r="FL121" i="17" a="1"/>
  <c r="FL121" i="17" s="1"/>
  <c r="FM121" i="17" a="1"/>
  <c r="FM121" i="17" s="1"/>
  <c r="FN121" i="17" a="1"/>
  <c r="FN121" i="17" s="1"/>
  <c r="FO121" i="17" a="1"/>
  <c r="FO121" i="17" s="1"/>
  <c r="FQ121" i="17" a="1"/>
  <c r="FQ121" i="17" s="1"/>
  <c r="FE121" i="17" a="1"/>
  <c r="FE121" i="17" s="1"/>
  <c r="FP121" i="17" a="1"/>
  <c r="FP121" i="17" s="1"/>
  <c r="CV142" i="17" a="1"/>
  <c r="CV142" i="17" s="1"/>
  <c r="DD142" i="17" a="1"/>
  <c r="DD142" i="17" s="1"/>
  <c r="CW142" i="17" a="1"/>
  <c r="CW142" i="17" s="1"/>
  <c r="DE142" i="17" a="1"/>
  <c r="DE142" i="17" s="1"/>
  <c r="CX142" i="17" a="1"/>
  <c r="CX142" i="17" s="1"/>
  <c r="DF142" i="17" a="1"/>
  <c r="DF142" i="17" s="1"/>
  <c r="CY142" i="17" a="1"/>
  <c r="CY142" i="17" s="1"/>
  <c r="DG142" i="17" a="1"/>
  <c r="DG142" i="17" s="1"/>
  <c r="CZ142" i="17" a="1"/>
  <c r="CZ142" i="17" s="1"/>
  <c r="DH142" i="17" a="1"/>
  <c r="DH142" i="17" s="1"/>
  <c r="DA142" i="17" a="1"/>
  <c r="DA142" i="17" s="1"/>
  <c r="DI142" i="17" a="1"/>
  <c r="DI142" i="17" s="1"/>
  <c r="CT142" i="17" a="1"/>
  <c r="CT142" i="17" s="1"/>
  <c r="DB142" i="17" a="1"/>
  <c r="DB142" i="17" s="1"/>
  <c r="CU142" i="17" a="1"/>
  <c r="CU142" i="17" s="1"/>
  <c r="DC142" i="17" a="1"/>
  <c r="DC142" i="17" s="1"/>
  <c r="DA143" i="17" a="1"/>
  <c r="DA143" i="17" s="1"/>
  <c r="DI143" i="17" a="1"/>
  <c r="DI143" i="17" s="1"/>
  <c r="CT143" i="17" a="1"/>
  <c r="CT143" i="17" s="1"/>
  <c r="DB143" i="17" a="1"/>
  <c r="DB143" i="17" s="1"/>
  <c r="CU143" i="17" a="1"/>
  <c r="CU143" i="17" s="1"/>
  <c r="DC143" i="17" a="1"/>
  <c r="DC143" i="17" s="1"/>
  <c r="CV143" i="17" a="1"/>
  <c r="CV143" i="17" s="1"/>
  <c r="DD143" i="17" a="1"/>
  <c r="DD143" i="17" s="1"/>
  <c r="CW143" i="17" a="1"/>
  <c r="CW143" i="17" s="1"/>
  <c r="DE143" i="17" a="1"/>
  <c r="DE143" i="17" s="1"/>
  <c r="CX143" i="17" a="1"/>
  <c r="CX143" i="17" s="1"/>
  <c r="DF143" i="17" a="1"/>
  <c r="DF143" i="17" s="1"/>
  <c r="CY143" i="17" a="1"/>
  <c r="CY143" i="17" s="1"/>
  <c r="DG143" i="17" a="1"/>
  <c r="DG143" i="17" s="1"/>
  <c r="CZ143" i="17" a="1"/>
  <c r="CZ143" i="17" s="1"/>
  <c r="DH143" i="17" a="1"/>
  <c r="DH143" i="17" s="1"/>
  <c r="DA194" i="17" a="1"/>
  <c r="DA194" i="17" s="1"/>
  <c r="DI194" i="17" a="1"/>
  <c r="DI194" i="17" s="1"/>
  <c r="CV194" i="17" a="1"/>
  <c r="CV194" i="17" s="1"/>
  <c r="DD194" i="17" a="1"/>
  <c r="DD194" i="17" s="1"/>
  <c r="CW194" i="17" a="1"/>
  <c r="CW194" i="17" s="1"/>
  <c r="DE194" i="17" a="1"/>
  <c r="DE194" i="17" s="1"/>
  <c r="CX194" i="17" a="1"/>
  <c r="CX194" i="17" s="1"/>
  <c r="DF194" i="17" a="1"/>
  <c r="DF194" i="17" s="1"/>
  <c r="CY194" i="17" a="1"/>
  <c r="CY194" i="17" s="1"/>
  <c r="DG194" i="17" a="1"/>
  <c r="DG194" i="17" s="1"/>
  <c r="DB194" i="17" a="1"/>
  <c r="DB194" i="17" s="1"/>
  <c r="DC194" i="17" a="1"/>
  <c r="DC194" i="17" s="1"/>
  <c r="DH194" i="17" a="1"/>
  <c r="DH194" i="17" s="1"/>
  <c r="CU194" i="17" a="1"/>
  <c r="CU194" i="17" s="1"/>
  <c r="CT194" i="17" a="1"/>
  <c r="CT194" i="17" s="1"/>
  <c r="CZ194" i="17" a="1"/>
  <c r="CZ194" i="17" s="1"/>
  <c r="CY51" i="17" a="1"/>
  <c r="CY51" i="17" s="1"/>
  <c r="DG51" i="17" a="1"/>
  <c r="DG51" i="17" s="1"/>
  <c r="CZ51" i="17" a="1"/>
  <c r="CZ51" i="17" s="1"/>
  <c r="DH51" i="17" a="1"/>
  <c r="DH51" i="17" s="1"/>
  <c r="DB51" i="17" a="1"/>
  <c r="DB51" i="17" s="1"/>
  <c r="CT51" i="17" a="1"/>
  <c r="CT51" i="17" s="1"/>
  <c r="DC51" i="17" a="1"/>
  <c r="DC51" i="17" s="1"/>
  <c r="CU51" i="17" a="1"/>
  <c r="CU51" i="17" s="1"/>
  <c r="CV51" i="17" a="1"/>
  <c r="CV51" i="17" s="1"/>
  <c r="CW51" i="17" a="1"/>
  <c r="CW51" i="17" s="1"/>
  <c r="CX51" i="17" a="1"/>
  <c r="CX51" i="17" s="1"/>
  <c r="DA51" i="17" a="1"/>
  <c r="DA51" i="17" s="1"/>
  <c r="DD51" i="17" a="1"/>
  <c r="DD51" i="17" s="1"/>
  <c r="DE51" i="17" a="1"/>
  <c r="DE51" i="17" s="1"/>
  <c r="DF51" i="17" a="1"/>
  <c r="DF51" i="17" s="1"/>
  <c r="DI51" i="17" a="1"/>
  <c r="DI51" i="17" s="1"/>
  <c r="DG113" i="17" a="1"/>
  <c r="DG113" i="17" s="1"/>
  <c r="DH113" i="17" a="1"/>
  <c r="DH113" i="17" s="1"/>
  <c r="DI113" i="17" a="1"/>
  <c r="DI113" i="17" s="1"/>
  <c r="CT113" i="17" a="1"/>
  <c r="CT113" i="17" s="1"/>
  <c r="CU113" i="17" a="1"/>
  <c r="CU113" i="17" s="1"/>
  <c r="CV113" i="17" a="1"/>
  <c r="CV113" i="17" s="1"/>
  <c r="CW113" i="17" a="1"/>
  <c r="CW113" i="17" s="1"/>
  <c r="CX113" i="17" a="1"/>
  <c r="CX113" i="17" s="1"/>
  <c r="CY113" i="17" a="1"/>
  <c r="CY113" i="17" s="1"/>
  <c r="CZ113" i="17" a="1"/>
  <c r="CZ113" i="17" s="1"/>
  <c r="DA113" i="17" a="1"/>
  <c r="DA113" i="17" s="1"/>
  <c r="DB113" i="17" a="1"/>
  <c r="DB113" i="17" s="1"/>
  <c r="DC113" i="17" a="1"/>
  <c r="DC113" i="17" s="1"/>
  <c r="DD113" i="17" a="1"/>
  <c r="DD113" i="17" s="1"/>
  <c r="DF113" i="17" a="1"/>
  <c r="DF113" i="17" s="1"/>
  <c r="DE113" i="17" a="1"/>
  <c r="DE113" i="17" s="1"/>
  <c r="CU186" i="17" a="1"/>
  <c r="CU186" i="17" s="1"/>
  <c r="DE186" i="17" a="1"/>
  <c r="DE186" i="17" s="1"/>
  <c r="CV186" i="17" a="1"/>
  <c r="CV186" i="17" s="1"/>
  <c r="DF186" i="17" a="1"/>
  <c r="DF186" i="17" s="1"/>
  <c r="DG186" i="17" a="1"/>
  <c r="DG186" i="17" s="1"/>
  <c r="CW186" i="17" a="1"/>
  <c r="CW186" i="17" s="1"/>
  <c r="CX186" i="17" a="1"/>
  <c r="CX186" i="17" s="1"/>
  <c r="DH186" i="17" a="1"/>
  <c r="DH186" i="17" s="1"/>
  <c r="CY186" i="17" a="1"/>
  <c r="CY186" i="17" s="1"/>
  <c r="DI186" i="17" a="1"/>
  <c r="DI186" i="17" s="1"/>
  <c r="CZ186" i="17" a="1"/>
  <c r="CZ186" i="17" s="1"/>
  <c r="DA186" i="17" a="1"/>
  <c r="DA186" i="17" s="1"/>
  <c r="DB186" i="17" a="1"/>
  <c r="DB186" i="17" s="1"/>
  <c r="CT186" i="17" a="1"/>
  <c r="CT186" i="17" s="1"/>
  <c r="DD186" i="17" a="1"/>
  <c r="DD186" i="17" s="1"/>
  <c r="DC186" i="17" a="1"/>
  <c r="DC186" i="17" s="1"/>
  <c r="FI192" i="17" a="1"/>
  <c r="FI192" i="17" s="1"/>
  <c r="FQ192" i="17" a="1"/>
  <c r="FQ192" i="17" s="1"/>
  <c r="FJ192" i="17" a="1"/>
  <c r="FJ192" i="17" s="1"/>
  <c r="FR192" i="17" a="1"/>
  <c r="FR192" i="17" s="1"/>
  <c r="FK192" i="17" a="1"/>
  <c r="FK192" i="17" s="1"/>
  <c r="FS192" i="17" a="1"/>
  <c r="FS192" i="17" s="1"/>
  <c r="FL192" i="17" a="1"/>
  <c r="FL192" i="17" s="1"/>
  <c r="FT192" i="17" a="1"/>
  <c r="FT192" i="17" s="1"/>
  <c r="FE192" i="17" a="1"/>
  <c r="FE192" i="17" s="1"/>
  <c r="FM192" i="17" a="1"/>
  <c r="FM192" i="17" s="1"/>
  <c r="FF192" i="17" a="1"/>
  <c r="FF192" i="17" s="1"/>
  <c r="FN192" i="17" a="1"/>
  <c r="FN192" i="17" s="1"/>
  <c r="FG192" i="17" a="1"/>
  <c r="FG192" i="17" s="1"/>
  <c r="FO192" i="17" a="1"/>
  <c r="FO192" i="17" s="1"/>
  <c r="FH192" i="17" a="1"/>
  <c r="FH192" i="17" s="1"/>
  <c r="FP192" i="17" a="1"/>
  <c r="FP192" i="17" s="1"/>
  <c r="CZ189" i="17" a="1"/>
  <c r="CZ189" i="17" s="1"/>
  <c r="DH189" i="17" a="1"/>
  <c r="DH189" i="17" s="1"/>
  <c r="DA189" i="17" a="1"/>
  <c r="DA189" i="17" s="1"/>
  <c r="DI189" i="17" a="1"/>
  <c r="DI189" i="17" s="1"/>
  <c r="CT189" i="17" a="1"/>
  <c r="CT189" i="17" s="1"/>
  <c r="DB189" i="17" a="1"/>
  <c r="DB189" i="17" s="1"/>
  <c r="CU189" i="17" a="1"/>
  <c r="CU189" i="17" s="1"/>
  <c r="DC189" i="17" a="1"/>
  <c r="DC189" i="17" s="1"/>
  <c r="CV189" i="17" a="1"/>
  <c r="CV189" i="17" s="1"/>
  <c r="DD189" i="17" a="1"/>
  <c r="DD189" i="17" s="1"/>
  <c r="CW189" i="17" a="1"/>
  <c r="CW189" i="17" s="1"/>
  <c r="DE189" i="17" a="1"/>
  <c r="DE189" i="17" s="1"/>
  <c r="CX189" i="17" a="1"/>
  <c r="CX189" i="17" s="1"/>
  <c r="DF189" i="17" a="1"/>
  <c r="DF189" i="17" s="1"/>
  <c r="DG189" i="17" a="1"/>
  <c r="DG189" i="17" s="1"/>
  <c r="CY189" i="17" a="1"/>
  <c r="CY189" i="17" s="1"/>
  <c r="CW133" i="17" a="1"/>
  <c r="CW133" i="17" s="1"/>
  <c r="DF133" i="17" a="1"/>
  <c r="DF133" i="17" s="1"/>
  <c r="CX133" i="17" a="1"/>
  <c r="CX133" i="17" s="1"/>
  <c r="DG133" i="17" a="1"/>
  <c r="DG133" i="17" s="1"/>
  <c r="CY133" i="17" a="1"/>
  <c r="CY133" i="17" s="1"/>
  <c r="DH133" i="17" a="1"/>
  <c r="DH133" i="17" s="1"/>
  <c r="CZ133" i="17" a="1"/>
  <c r="CZ133" i="17" s="1"/>
  <c r="DI133" i="17" a="1"/>
  <c r="DI133" i="17" s="1"/>
  <c r="DA133" i="17" a="1"/>
  <c r="DA133" i="17" s="1"/>
  <c r="DB133" i="17" a="1"/>
  <c r="DB133" i="17" s="1"/>
  <c r="DC133" i="17" a="1"/>
  <c r="DC133" i="17" s="1"/>
  <c r="CT133" i="17" a="1"/>
  <c r="CT133" i="17" s="1"/>
  <c r="CU133" i="17" a="1"/>
  <c r="CU133" i="17" s="1"/>
  <c r="DD133" i="17" a="1"/>
  <c r="DD133" i="17" s="1"/>
  <c r="CV133" i="17" a="1"/>
  <c r="CV133" i="17" s="1"/>
  <c r="DE133" i="17" a="1"/>
  <c r="DE133" i="17" s="1"/>
  <c r="FM112" i="17" a="1"/>
  <c r="FM112" i="17" s="1"/>
  <c r="FN112" i="17" a="1"/>
  <c r="FN112" i="17" s="1"/>
  <c r="FO112" i="17" a="1"/>
  <c r="FO112" i="17" s="1"/>
  <c r="FP112" i="17" a="1"/>
  <c r="FP112" i="17" s="1"/>
  <c r="FQ112" i="17" a="1"/>
  <c r="FQ112" i="17" s="1"/>
  <c r="FR112" i="17" a="1"/>
  <c r="FR112" i="17" s="1"/>
  <c r="FS112" i="17" a="1"/>
  <c r="FS112" i="17" s="1"/>
  <c r="FT112" i="17" a="1"/>
  <c r="FT112" i="17" s="1"/>
  <c r="FE112" i="17" a="1"/>
  <c r="FE112" i="17" s="1"/>
  <c r="FF112" i="17" a="1"/>
  <c r="FF112" i="17" s="1"/>
  <c r="FG112" i="17" a="1"/>
  <c r="FG112" i="17" s="1"/>
  <c r="FH112" i="17" a="1"/>
  <c r="FH112" i="17" s="1"/>
  <c r="FI112" i="17" a="1"/>
  <c r="FI112" i="17" s="1"/>
  <c r="FJ112" i="17" a="1"/>
  <c r="FJ112" i="17" s="1"/>
  <c r="FL112" i="17" a="1"/>
  <c r="FL112" i="17" s="1"/>
  <c r="FK112" i="17" a="1"/>
  <c r="FK112" i="17" s="1"/>
  <c r="FO200" i="17" a="1"/>
  <c r="FO200" i="17" s="1"/>
  <c r="FP200" i="17" a="1"/>
  <c r="FP200" i="17" s="1"/>
  <c r="FQ200" i="17" a="1"/>
  <c r="FQ200" i="17" s="1"/>
  <c r="FR200" i="17" a="1"/>
  <c r="FR200" i="17" s="1"/>
  <c r="FS200" i="17" a="1"/>
  <c r="FS200" i="17" s="1"/>
  <c r="FT200" i="17" a="1"/>
  <c r="FT200" i="17" s="1"/>
  <c r="FM200" i="17" a="1"/>
  <c r="FM200" i="17" s="1"/>
  <c r="FE200" i="17" a="1"/>
  <c r="FE200" i="17" s="1"/>
  <c r="FF200" i="17" a="1"/>
  <c r="FF200" i="17" s="1"/>
  <c r="FG200" i="17" a="1"/>
  <c r="FG200" i="17" s="1"/>
  <c r="FH200" i="17" a="1"/>
  <c r="FH200" i="17" s="1"/>
  <c r="FI200" i="17" a="1"/>
  <c r="FI200" i="17" s="1"/>
  <c r="FJ200" i="17" a="1"/>
  <c r="FJ200" i="17" s="1"/>
  <c r="FK200" i="17" a="1"/>
  <c r="FK200" i="17" s="1"/>
  <c r="FL200" i="17" a="1"/>
  <c r="FL200" i="17" s="1"/>
  <c r="FN200" i="17" a="1"/>
  <c r="FN200" i="17" s="1"/>
  <c r="DA199" i="17" a="1"/>
  <c r="DA199" i="17" s="1"/>
  <c r="DB199" i="17" a="1"/>
  <c r="DB199" i="17" s="1"/>
  <c r="DC199" i="17" a="1"/>
  <c r="DC199" i="17" s="1"/>
  <c r="DD199" i="17" a="1"/>
  <c r="DD199" i="17" s="1"/>
  <c r="DE199" i="17" a="1"/>
  <c r="DE199" i="17" s="1"/>
  <c r="DF199" i="17" a="1"/>
  <c r="DF199" i="17" s="1"/>
  <c r="DG199" i="17" a="1"/>
  <c r="DG199" i="17" s="1"/>
  <c r="DH199" i="17" a="1"/>
  <c r="DH199" i="17" s="1"/>
  <c r="DI199" i="17" a="1"/>
  <c r="DI199" i="17" s="1"/>
  <c r="CT199" i="17" a="1"/>
  <c r="CT199" i="17" s="1"/>
  <c r="CU199" i="17" a="1"/>
  <c r="CU199" i="17" s="1"/>
  <c r="CV199" i="17" a="1"/>
  <c r="CV199" i="17" s="1"/>
  <c r="CY199" i="17" a="1"/>
  <c r="CY199" i="17" s="1"/>
  <c r="CW199" i="17" a="1"/>
  <c r="CW199" i="17" s="1"/>
  <c r="CX199" i="17" a="1"/>
  <c r="CX199" i="17" s="1"/>
  <c r="CZ199" i="17" a="1"/>
  <c r="CZ199" i="17" s="1"/>
  <c r="FG188" i="17" a="1"/>
  <c r="FG188" i="17" s="1"/>
  <c r="FQ188" i="17" a="1"/>
  <c r="FQ188" i="17" s="1"/>
  <c r="FH188" i="17" a="1"/>
  <c r="FH188" i="17" s="1"/>
  <c r="FR188" i="17" a="1"/>
  <c r="FR188" i="17" s="1"/>
  <c r="FS188" i="17" a="1"/>
  <c r="FS188" i="17" s="1"/>
  <c r="FI188" i="17" a="1"/>
  <c r="FI188" i="17" s="1"/>
  <c r="FJ188" i="17" a="1"/>
  <c r="FJ188" i="17" s="1"/>
  <c r="FT188" i="17" a="1"/>
  <c r="FT188" i="17" s="1"/>
  <c r="FK188" i="17" a="1"/>
  <c r="FK188" i="17" s="1"/>
  <c r="FL188" i="17" a="1"/>
  <c r="FL188" i="17" s="1"/>
  <c r="FM188" i="17" a="1"/>
  <c r="FM188" i="17" s="1"/>
  <c r="FN188" i="17" a="1"/>
  <c r="FN188" i="17" s="1"/>
  <c r="FE188" i="17" a="1"/>
  <c r="FE188" i="17" s="1"/>
  <c r="FO188" i="17" a="1"/>
  <c r="FO188" i="17" s="1"/>
  <c r="FF188" i="17" a="1"/>
  <c r="FF188" i="17" s="1"/>
  <c r="FP188" i="17" a="1"/>
  <c r="FP188" i="17" s="1"/>
  <c r="FL68" i="17" a="1"/>
  <c r="FL68" i="17" s="1"/>
  <c r="FM68" i="17" a="1"/>
  <c r="FM68" i="17" s="1"/>
  <c r="FN68" i="17" a="1"/>
  <c r="FN68" i="17" s="1"/>
  <c r="FE68" i="17" a="1"/>
  <c r="FE68" i="17" s="1"/>
  <c r="FO68" i="17" a="1"/>
  <c r="FO68" i="17" s="1"/>
  <c r="FF68" i="17" a="1"/>
  <c r="FF68" i="17" s="1"/>
  <c r="FP68" i="17" a="1"/>
  <c r="FP68" i="17" s="1"/>
  <c r="FG68" i="17" a="1"/>
  <c r="FG68" i="17" s="1"/>
  <c r="FQ68" i="17" a="1"/>
  <c r="FQ68" i="17" s="1"/>
  <c r="FH68" i="17" a="1"/>
  <c r="FH68" i="17" s="1"/>
  <c r="FR68" i="17" a="1"/>
  <c r="FR68" i="17" s="1"/>
  <c r="FS68" i="17" a="1"/>
  <c r="FS68" i="17" s="1"/>
  <c r="FI68" i="17" a="1"/>
  <c r="FI68" i="17" s="1"/>
  <c r="FK68" i="17" a="1"/>
  <c r="FK68" i="17" s="1"/>
  <c r="FJ68" i="17" a="1"/>
  <c r="FJ68" i="17" s="1"/>
  <c r="FT68" i="17" a="1"/>
  <c r="FT68" i="17" s="1"/>
  <c r="CY131" i="17" a="1"/>
  <c r="CY131" i="17" s="1"/>
  <c r="CZ131" i="17" a="1"/>
  <c r="CZ131" i="17" s="1"/>
  <c r="DA131" i="17" a="1"/>
  <c r="DA131" i="17" s="1"/>
  <c r="DB131" i="17" a="1"/>
  <c r="DB131" i="17" s="1"/>
  <c r="DC131" i="17" a="1"/>
  <c r="DC131" i="17" s="1"/>
  <c r="DD131" i="17" a="1"/>
  <c r="DD131" i="17" s="1"/>
  <c r="CT131" i="17" a="1"/>
  <c r="CT131" i="17" s="1"/>
  <c r="DE131" i="17" a="1"/>
  <c r="DE131" i="17" s="1"/>
  <c r="CU131" i="17" a="1"/>
  <c r="CU131" i="17" s="1"/>
  <c r="CV131" i="17" a="1"/>
  <c r="CV131" i="17" s="1"/>
  <c r="DF131" i="17" a="1"/>
  <c r="DF131" i="17" s="1"/>
  <c r="DG131" i="17" a="1"/>
  <c r="DG131" i="17" s="1"/>
  <c r="CW131" i="17" a="1"/>
  <c r="CW131" i="17" s="1"/>
  <c r="DH131" i="17" a="1"/>
  <c r="DH131" i="17" s="1"/>
  <c r="CX131" i="17" a="1"/>
  <c r="CX131" i="17" s="1"/>
  <c r="DI131" i="17" a="1"/>
  <c r="DI131" i="17" s="1"/>
  <c r="FH132" i="17" a="1"/>
  <c r="FH132" i="17" s="1"/>
  <c r="FS132" i="17" a="1"/>
  <c r="FS132" i="17" s="1"/>
  <c r="FI132" i="17" a="1"/>
  <c r="FI132" i="17" s="1"/>
  <c r="FT132" i="17" a="1"/>
  <c r="FT132" i="17" s="1"/>
  <c r="FJ132" i="17" a="1"/>
  <c r="FJ132" i="17" s="1"/>
  <c r="FK132" i="17" a="1"/>
  <c r="FK132" i="17" s="1"/>
  <c r="FL132" i="17" a="1"/>
  <c r="FL132" i="17" s="1"/>
  <c r="FM132" i="17" a="1"/>
  <c r="FM132" i="17" s="1"/>
  <c r="FN132" i="17" a="1"/>
  <c r="FN132" i="17" s="1"/>
  <c r="FO132" i="17" a="1"/>
  <c r="FO132" i="17" s="1"/>
  <c r="FE132" i="17" a="1"/>
  <c r="FE132" i="17" s="1"/>
  <c r="FP132" i="17" a="1"/>
  <c r="FP132" i="17" s="1"/>
  <c r="FF132" i="17" a="1"/>
  <c r="FF132" i="17" s="1"/>
  <c r="FQ132" i="17" a="1"/>
  <c r="FQ132" i="17" s="1"/>
  <c r="FG132" i="17" a="1"/>
  <c r="FG132" i="17" s="1"/>
  <c r="FR132" i="17" a="1"/>
  <c r="FR132" i="17" s="1"/>
  <c r="CT139" i="17" a="1"/>
  <c r="CT139" i="17" s="1"/>
  <c r="DD139" i="17" a="1"/>
  <c r="DD139" i="17" s="1"/>
  <c r="CU139" i="17" a="1"/>
  <c r="CU139" i="17" s="1"/>
  <c r="DE139" i="17" a="1"/>
  <c r="DE139" i="17" s="1"/>
  <c r="CV139" i="17" a="1"/>
  <c r="CV139" i="17" s="1"/>
  <c r="DF139" i="17" a="1"/>
  <c r="DF139" i="17" s="1"/>
  <c r="DG139" i="17" a="1"/>
  <c r="DG139" i="17" s="1"/>
  <c r="CW139" i="17" a="1"/>
  <c r="CW139" i="17" s="1"/>
  <c r="CX139" i="17" a="1"/>
  <c r="CX139" i="17" s="1"/>
  <c r="DH139" i="17" a="1"/>
  <c r="DH139" i="17" s="1"/>
  <c r="CY139" i="17" a="1"/>
  <c r="CY139" i="17" s="1"/>
  <c r="DI139" i="17" a="1"/>
  <c r="DI139" i="17" s="1"/>
  <c r="CZ139" i="17" a="1"/>
  <c r="CZ139" i="17" s="1"/>
  <c r="DA139" i="17" a="1"/>
  <c r="DA139" i="17" s="1"/>
  <c r="DB139" i="17" a="1"/>
  <c r="DB139" i="17" s="1"/>
  <c r="DC139" i="17" a="1"/>
  <c r="DC139" i="17" s="1"/>
  <c r="FM147" i="17" a="1"/>
  <c r="FM147" i="17" s="1"/>
  <c r="FN147" i="17" a="1"/>
  <c r="FN147" i="17" s="1"/>
  <c r="FO147" i="17" a="1"/>
  <c r="FO147" i="17" s="1"/>
  <c r="FP147" i="17" a="1"/>
  <c r="FP147" i="17" s="1"/>
  <c r="FQ147" i="17" a="1"/>
  <c r="FQ147" i="17" s="1"/>
  <c r="FR147" i="17" a="1"/>
  <c r="FR147" i="17" s="1"/>
  <c r="FS147" i="17" a="1"/>
  <c r="FS147" i="17" s="1"/>
  <c r="FT147" i="17" a="1"/>
  <c r="FT147" i="17" s="1"/>
  <c r="FE147" i="17" a="1"/>
  <c r="FE147" i="17" s="1"/>
  <c r="FF147" i="17" a="1"/>
  <c r="FF147" i="17" s="1"/>
  <c r="FG147" i="17" a="1"/>
  <c r="FG147" i="17" s="1"/>
  <c r="FH147" i="17" a="1"/>
  <c r="FH147" i="17" s="1"/>
  <c r="FI147" i="17" a="1"/>
  <c r="FI147" i="17" s="1"/>
  <c r="FJ147" i="17" a="1"/>
  <c r="FJ147" i="17" s="1"/>
  <c r="FK147" i="17" a="1"/>
  <c r="FK147" i="17" s="1"/>
  <c r="FL147" i="17" a="1"/>
  <c r="FL147" i="17" s="1"/>
  <c r="FI180" i="17" a="1"/>
  <c r="FI180" i="17" s="1"/>
  <c r="FJ180" i="17" a="1"/>
  <c r="FJ180" i="17" s="1"/>
  <c r="FK180" i="17" a="1"/>
  <c r="FK180" i="17" s="1"/>
  <c r="FL180" i="17" a="1"/>
  <c r="FL180" i="17" s="1"/>
  <c r="FM180" i="17" a="1"/>
  <c r="FM180" i="17" s="1"/>
  <c r="FN180" i="17" a="1"/>
  <c r="FN180" i="17" s="1"/>
  <c r="FO180" i="17" a="1"/>
  <c r="FO180" i="17" s="1"/>
  <c r="FP180" i="17" a="1"/>
  <c r="FP180" i="17" s="1"/>
  <c r="FE180" i="17" a="1"/>
  <c r="FE180" i="17" s="1"/>
  <c r="FF180" i="17" a="1"/>
  <c r="FF180" i="17" s="1"/>
  <c r="FQ180" i="17" a="1"/>
  <c r="FQ180" i="17" s="1"/>
  <c r="FR180" i="17" a="1"/>
  <c r="FR180" i="17" s="1"/>
  <c r="FH180" i="17" a="1"/>
  <c r="FH180" i="17" s="1"/>
  <c r="FT180" i="17" a="1"/>
  <c r="FT180" i="17" s="1"/>
  <c r="FG180" i="17" a="1"/>
  <c r="FG180" i="17" s="1"/>
  <c r="FS180" i="17" a="1"/>
  <c r="FS180" i="17" s="1"/>
  <c r="CU118" i="17" a="1"/>
  <c r="CU118" i="17" s="1"/>
  <c r="CV118" i="17" a="1"/>
  <c r="CV118" i="17" s="1"/>
  <c r="CW118" i="17" a="1"/>
  <c r="CW118" i="17" s="1"/>
  <c r="CX118" i="17" a="1"/>
  <c r="CX118" i="17" s="1"/>
  <c r="CY118" i="17" a="1"/>
  <c r="CY118" i="17" s="1"/>
  <c r="CZ118" i="17" a="1"/>
  <c r="CZ118" i="17" s="1"/>
  <c r="DA118" i="17" a="1"/>
  <c r="DA118" i="17" s="1"/>
  <c r="DB118" i="17" a="1"/>
  <c r="DB118" i="17" s="1"/>
  <c r="DC118" i="17" a="1"/>
  <c r="DC118" i="17" s="1"/>
  <c r="DD118" i="17" a="1"/>
  <c r="DD118" i="17" s="1"/>
  <c r="DE118" i="17" a="1"/>
  <c r="DE118" i="17" s="1"/>
  <c r="DF118" i="17" a="1"/>
  <c r="DF118" i="17" s="1"/>
  <c r="DG118" i="17" a="1"/>
  <c r="DG118" i="17" s="1"/>
  <c r="DH118" i="17" a="1"/>
  <c r="DH118" i="17" s="1"/>
  <c r="CT118" i="17" a="1"/>
  <c r="CT118" i="17" s="1"/>
  <c r="DI118" i="17" a="1"/>
  <c r="DI118" i="17" s="1"/>
  <c r="FF169" i="17" a="1"/>
  <c r="FF169" i="17" s="1"/>
  <c r="FQ169" i="17" a="1"/>
  <c r="FQ169" i="17" s="1"/>
  <c r="FG169" i="17" a="1"/>
  <c r="FG169" i="17" s="1"/>
  <c r="FH169" i="17" a="1"/>
  <c r="FH169" i="17" s="1"/>
  <c r="FR169" i="17" a="1"/>
  <c r="FR169" i="17" s="1"/>
  <c r="FI169" i="17" a="1"/>
  <c r="FI169" i="17" s="1"/>
  <c r="FS169" i="17" a="1"/>
  <c r="FS169" i="17" s="1"/>
  <c r="FT169" i="17" a="1"/>
  <c r="FT169" i="17" s="1"/>
  <c r="FJ169" i="17" a="1"/>
  <c r="FJ169" i="17" s="1"/>
  <c r="FK169" i="17" a="1"/>
  <c r="FK169" i="17" s="1"/>
  <c r="FL169" i="17" a="1"/>
  <c r="FL169" i="17" s="1"/>
  <c r="FM169" i="17" a="1"/>
  <c r="FM169" i="17" s="1"/>
  <c r="FN169" i="17" a="1"/>
  <c r="FN169" i="17" s="1"/>
  <c r="FO169" i="17" a="1"/>
  <c r="FO169" i="17" s="1"/>
  <c r="FE169" i="17" a="1"/>
  <c r="FE169" i="17" s="1"/>
  <c r="FP169" i="17" a="1"/>
  <c r="FP169" i="17" s="1"/>
  <c r="DA169" i="17" a="1"/>
  <c r="DA169" i="17" s="1"/>
  <c r="DB169" i="17" a="1"/>
  <c r="DB169" i="17" s="1"/>
  <c r="DC169" i="17" a="1"/>
  <c r="DC169" i="17" s="1"/>
  <c r="DD169" i="17" a="1"/>
  <c r="DD169" i="17" s="1"/>
  <c r="CT169" i="17" a="1"/>
  <c r="CT169" i="17" s="1"/>
  <c r="DE169" i="17" a="1"/>
  <c r="DE169" i="17" s="1"/>
  <c r="CU169" i="17" a="1"/>
  <c r="CU169" i="17" s="1"/>
  <c r="DF169" i="17" a="1"/>
  <c r="DF169" i="17" s="1"/>
  <c r="CV169" i="17" a="1"/>
  <c r="CV169" i="17" s="1"/>
  <c r="DG169" i="17" a="1"/>
  <c r="DG169" i="17" s="1"/>
  <c r="CW169" i="17" a="1"/>
  <c r="CW169" i="17" s="1"/>
  <c r="CX169" i="17" a="1"/>
  <c r="CX169" i="17" s="1"/>
  <c r="DH169" i="17" a="1"/>
  <c r="DH169" i="17" s="1"/>
  <c r="CY169" i="17" a="1"/>
  <c r="CY169" i="17" s="1"/>
  <c r="DI169" i="17" a="1"/>
  <c r="DI169" i="17" s="1"/>
  <c r="CZ169" i="17" a="1"/>
  <c r="CZ169" i="17" s="1"/>
  <c r="FI186" i="17" a="1"/>
  <c r="FI186" i="17" s="1"/>
  <c r="FS186" i="17" a="1"/>
  <c r="FS186" i="17" s="1"/>
  <c r="FJ186" i="17" a="1"/>
  <c r="FJ186" i="17" s="1"/>
  <c r="FT186" i="17" a="1"/>
  <c r="FT186" i="17" s="1"/>
  <c r="FK186" i="17" a="1"/>
  <c r="FK186" i="17" s="1"/>
  <c r="FL186" i="17" a="1"/>
  <c r="FL186" i="17" s="1"/>
  <c r="FM186" i="17" a="1"/>
  <c r="FM186" i="17" s="1"/>
  <c r="FN186" i="17" a="1"/>
  <c r="FN186" i="17" s="1"/>
  <c r="FE186" i="17" a="1"/>
  <c r="FE186" i="17" s="1"/>
  <c r="FO186" i="17" a="1"/>
  <c r="FO186" i="17" s="1"/>
  <c r="FF186" i="17" a="1"/>
  <c r="FF186" i="17" s="1"/>
  <c r="FP186" i="17" a="1"/>
  <c r="FP186" i="17" s="1"/>
  <c r="FQ186" i="17" a="1"/>
  <c r="FQ186" i="17" s="1"/>
  <c r="FH186" i="17" a="1"/>
  <c r="FH186" i="17" s="1"/>
  <c r="FR186" i="17" a="1"/>
  <c r="FR186" i="17" s="1"/>
  <c r="FG186" i="17" a="1"/>
  <c r="FG186" i="17" s="1"/>
  <c r="CY192" i="17" a="1"/>
  <c r="CY192" i="17" s="1"/>
  <c r="DG192" i="17" a="1"/>
  <c r="DG192" i="17" s="1"/>
  <c r="CZ192" i="17" a="1"/>
  <c r="CZ192" i="17" s="1"/>
  <c r="DH192" i="17" a="1"/>
  <c r="DH192" i="17" s="1"/>
  <c r="DA192" i="17" a="1"/>
  <c r="DA192" i="17" s="1"/>
  <c r="DI192" i="17" a="1"/>
  <c r="DI192" i="17" s="1"/>
  <c r="CT192" i="17" a="1"/>
  <c r="CT192" i="17" s="1"/>
  <c r="DB192" i="17" a="1"/>
  <c r="DB192" i="17" s="1"/>
  <c r="CU192" i="17" a="1"/>
  <c r="CU192" i="17" s="1"/>
  <c r="DC192" i="17" a="1"/>
  <c r="DC192" i="17" s="1"/>
  <c r="CV192" i="17" a="1"/>
  <c r="CV192" i="17" s="1"/>
  <c r="DD192" i="17" a="1"/>
  <c r="DD192" i="17" s="1"/>
  <c r="CW192" i="17" a="1"/>
  <c r="CW192" i="17" s="1"/>
  <c r="DE192" i="17" a="1"/>
  <c r="DE192" i="17" s="1"/>
  <c r="CX192" i="17" a="1"/>
  <c r="CX192" i="17" s="1"/>
  <c r="DF192" i="17" a="1"/>
  <c r="DF192" i="17" s="1"/>
  <c r="CY174" i="17" a="1"/>
  <c r="CY174" i="17" s="1"/>
  <c r="DG174" i="17" a="1"/>
  <c r="DG174" i="17" s="1"/>
  <c r="CT174" i="17" a="1"/>
  <c r="CT174" i="17" s="1"/>
  <c r="DB174" i="17" a="1"/>
  <c r="DB174" i="17" s="1"/>
  <c r="CV174" i="17" a="1"/>
  <c r="CV174" i="17" s="1"/>
  <c r="CW174" i="17" a="1"/>
  <c r="CW174" i="17" s="1"/>
  <c r="CX174" i="17" a="1"/>
  <c r="CX174" i="17" s="1"/>
  <c r="CZ174" i="17" a="1"/>
  <c r="CZ174" i="17" s="1"/>
  <c r="DA174" i="17" a="1"/>
  <c r="DA174" i="17" s="1"/>
  <c r="DC174" i="17" a="1"/>
  <c r="DC174" i="17" s="1"/>
  <c r="DD174" i="17" a="1"/>
  <c r="DD174" i="17" s="1"/>
  <c r="DE174" i="17" a="1"/>
  <c r="DE174" i="17" s="1"/>
  <c r="DF174" i="17" a="1"/>
  <c r="DF174" i="17" s="1"/>
  <c r="DH174" i="17" a="1"/>
  <c r="DH174" i="17" s="1"/>
  <c r="DI174" i="17" a="1"/>
  <c r="DI174" i="17" s="1"/>
  <c r="CU174" i="17" a="1"/>
  <c r="CU174" i="17" s="1"/>
  <c r="FH133" i="17" a="1"/>
  <c r="FH133" i="17" s="1"/>
  <c r="FQ133" i="17" a="1"/>
  <c r="FQ133" i="17" s="1"/>
  <c r="FI133" i="17" a="1"/>
  <c r="FI133" i="17" s="1"/>
  <c r="FR133" i="17" a="1"/>
  <c r="FR133" i="17" s="1"/>
  <c r="FJ133" i="17" a="1"/>
  <c r="FJ133" i="17" s="1"/>
  <c r="FS133" i="17" a="1"/>
  <c r="FS133" i="17" s="1"/>
  <c r="FK133" i="17" a="1"/>
  <c r="FK133" i="17" s="1"/>
  <c r="FT133" i="17" a="1"/>
  <c r="FT133" i="17" s="1"/>
  <c r="FL133" i="17" a="1"/>
  <c r="FL133" i="17" s="1"/>
  <c r="FM133" i="17" a="1"/>
  <c r="FM133" i="17" s="1"/>
  <c r="FE133" i="17" a="1"/>
  <c r="FE133" i="17" s="1"/>
  <c r="FN133" i="17" a="1"/>
  <c r="FN133" i="17" s="1"/>
  <c r="FF133" i="17" a="1"/>
  <c r="FF133" i="17" s="1"/>
  <c r="FO133" i="17" a="1"/>
  <c r="FO133" i="17" s="1"/>
  <c r="FG133" i="17" a="1"/>
  <c r="FG133" i="17" s="1"/>
  <c r="FP133" i="17" a="1"/>
  <c r="FP133" i="17" s="1"/>
  <c r="DC112" i="17" a="1"/>
  <c r="DC112" i="17" s="1"/>
  <c r="DD112" i="17" a="1"/>
  <c r="DD112" i="17" s="1"/>
  <c r="DE112" i="17" a="1"/>
  <c r="DE112" i="17" s="1"/>
  <c r="DF112" i="17" a="1"/>
  <c r="DF112" i="17" s="1"/>
  <c r="DG112" i="17" a="1"/>
  <c r="DG112" i="17" s="1"/>
  <c r="DH112" i="17" a="1"/>
  <c r="DH112" i="17" s="1"/>
  <c r="DI112" i="17" a="1"/>
  <c r="DI112" i="17" s="1"/>
  <c r="CT112" i="17" a="1"/>
  <c r="CT112" i="17" s="1"/>
  <c r="CU112" i="17" a="1"/>
  <c r="CU112" i="17" s="1"/>
  <c r="CV112" i="17" a="1"/>
  <c r="CV112" i="17" s="1"/>
  <c r="CW112" i="17" a="1"/>
  <c r="CW112" i="17" s="1"/>
  <c r="CX112" i="17" a="1"/>
  <c r="CX112" i="17" s="1"/>
  <c r="CY112" i="17" a="1"/>
  <c r="CY112" i="17" s="1"/>
  <c r="CZ112" i="17" a="1"/>
  <c r="CZ112" i="17" s="1"/>
  <c r="DB112" i="17" a="1"/>
  <c r="DB112" i="17" s="1"/>
  <c r="DA112" i="17" a="1"/>
  <c r="DA112" i="17" s="1"/>
  <c r="DE200" i="17" a="1"/>
  <c r="DE200" i="17" s="1"/>
  <c r="DF200" i="17" a="1"/>
  <c r="DF200" i="17" s="1"/>
  <c r="DG200" i="17" a="1"/>
  <c r="DG200" i="17" s="1"/>
  <c r="DH200" i="17" a="1"/>
  <c r="DH200" i="17" s="1"/>
  <c r="DI200" i="17" a="1"/>
  <c r="DI200" i="17" s="1"/>
  <c r="CT200" i="17" a="1"/>
  <c r="CT200" i="17" s="1"/>
  <c r="CU200" i="17" a="1"/>
  <c r="CU200" i="17" s="1"/>
  <c r="CV200" i="17" a="1"/>
  <c r="CV200" i="17" s="1"/>
  <c r="CW200" i="17" a="1"/>
  <c r="CW200" i="17" s="1"/>
  <c r="CX200" i="17" a="1"/>
  <c r="CX200" i="17" s="1"/>
  <c r="CY200" i="17" a="1"/>
  <c r="CY200" i="17" s="1"/>
  <c r="CZ200" i="17" a="1"/>
  <c r="CZ200" i="17" s="1"/>
  <c r="DA200" i="17" a="1"/>
  <c r="DA200" i="17" s="1"/>
  <c r="DB200" i="17" a="1"/>
  <c r="DB200" i="17" s="1"/>
  <c r="DC200" i="17" a="1"/>
  <c r="DC200" i="17" s="1"/>
  <c r="DD200" i="17" a="1"/>
  <c r="DD200" i="17" s="1"/>
  <c r="DA153" i="17" a="1"/>
  <c r="DA153" i="17" s="1"/>
  <c r="DB153" i="17" a="1"/>
  <c r="DB153" i="17" s="1"/>
  <c r="DC153" i="17" a="1"/>
  <c r="DC153" i="17" s="1"/>
  <c r="DD153" i="17" a="1"/>
  <c r="DD153" i="17" s="1"/>
  <c r="DE153" i="17" a="1"/>
  <c r="DE153" i="17" s="1"/>
  <c r="DF153" i="17" a="1"/>
  <c r="DF153" i="17" s="1"/>
  <c r="CT153" i="17" a="1"/>
  <c r="CT153" i="17" s="1"/>
  <c r="DG153" i="17" a="1"/>
  <c r="DG153" i="17" s="1"/>
  <c r="CU153" i="17" a="1"/>
  <c r="CU153" i="17" s="1"/>
  <c r="DH153" i="17" a="1"/>
  <c r="DH153" i="17" s="1"/>
  <c r="CV153" i="17" a="1"/>
  <c r="CV153" i="17" s="1"/>
  <c r="DI153" i="17" a="1"/>
  <c r="DI153" i="17" s="1"/>
  <c r="CW153" i="17" a="1"/>
  <c r="CW153" i="17" s="1"/>
  <c r="CX153" i="17" a="1"/>
  <c r="CX153" i="17" s="1"/>
  <c r="CY153" i="17" a="1"/>
  <c r="CY153" i="17" s="1"/>
  <c r="CZ153" i="17" a="1"/>
  <c r="CZ153" i="17" s="1"/>
  <c r="CU183" i="17" a="1"/>
  <c r="CU183" i="17" s="1"/>
  <c r="DE183" i="17" a="1"/>
  <c r="DE183" i="17" s="1"/>
  <c r="CV183" i="17" a="1"/>
  <c r="CV183" i="17" s="1"/>
  <c r="DF183" i="17" a="1"/>
  <c r="DF183" i="17" s="1"/>
  <c r="CW183" i="17" a="1"/>
  <c r="CW183" i="17" s="1"/>
  <c r="DG183" i="17" a="1"/>
  <c r="DG183" i="17" s="1"/>
  <c r="DH183" i="17" a="1"/>
  <c r="DH183" i="17" s="1"/>
  <c r="CX183" i="17" a="1"/>
  <c r="CX183" i="17" s="1"/>
  <c r="CY183" i="17" a="1"/>
  <c r="CY183" i="17" s="1"/>
  <c r="DI183" i="17" a="1"/>
  <c r="DI183" i="17" s="1"/>
  <c r="CZ183" i="17" a="1"/>
  <c r="CZ183" i="17" s="1"/>
  <c r="DA183" i="17" a="1"/>
  <c r="DA183" i="17" s="1"/>
  <c r="DB183" i="17" a="1"/>
  <c r="DB183" i="17" s="1"/>
  <c r="DC183" i="17" a="1"/>
  <c r="DC183" i="17" s="1"/>
  <c r="DD183" i="17" a="1"/>
  <c r="DD183" i="17" s="1"/>
  <c r="CT183" i="17" a="1"/>
  <c r="CT183" i="17" s="1"/>
  <c r="FM58" i="17" a="1"/>
  <c r="FM58" i="17" s="1"/>
  <c r="FE58" i="17" a="1"/>
  <c r="FE58" i="17" s="1"/>
  <c r="FN58" i="17" a="1"/>
  <c r="FN58" i="17" s="1"/>
  <c r="FF58" i="17" a="1"/>
  <c r="FF58" i="17" s="1"/>
  <c r="FO58" i="17" a="1"/>
  <c r="FO58" i="17" s="1"/>
  <c r="FG58" i="17" a="1"/>
  <c r="FG58" i="17" s="1"/>
  <c r="FP58" i="17" a="1"/>
  <c r="FP58" i="17" s="1"/>
  <c r="FH58" i="17" a="1"/>
  <c r="FH58" i="17" s="1"/>
  <c r="FQ58" i="17" a="1"/>
  <c r="FQ58" i="17" s="1"/>
  <c r="FI58" i="17" a="1"/>
  <c r="FI58" i="17" s="1"/>
  <c r="FR58" i="17" a="1"/>
  <c r="FR58" i="17" s="1"/>
  <c r="FJ58" i="17" a="1"/>
  <c r="FJ58" i="17" s="1"/>
  <c r="FS58" i="17" a="1"/>
  <c r="FS58" i="17" s="1"/>
  <c r="FK58" i="17" a="1"/>
  <c r="FK58" i="17" s="1"/>
  <c r="FL58" i="17" a="1"/>
  <c r="FL58" i="17" s="1"/>
  <c r="FT58" i="17" a="1"/>
  <c r="FT58" i="17" s="1"/>
  <c r="FO131" i="17" a="1"/>
  <c r="FO131" i="17" s="1"/>
  <c r="FE131" i="17" a="1"/>
  <c r="FE131" i="17" s="1"/>
  <c r="FF131" i="17" a="1"/>
  <c r="FF131" i="17" s="1"/>
  <c r="FP131" i="17" a="1"/>
  <c r="FP131" i="17" s="1"/>
  <c r="FQ131" i="17" a="1"/>
  <c r="FQ131" i="17" s="1"/>
  <c r="FG131" i="17" a="1"/>
  <c r="FG131" i="17" s="1"/>
  <c r="FR131" i="17" a="1"/>
  <c r="FR131" i="17" s="1"/>
  <c r="FH131" i="17" a="1"/>
  <c r="FH131" i="17" s="1"/>
  <c r="FS131" i="17" a="1"/>
  <c r="FS131" i="17" s="1"/>
  <c r="FI131" i="17" a="1"/>
  <c r="FI131" i="17" s="1"/>
  <c r="FT131" i="17" a="1"/>
  <c r="FT131" i="17" s="1"/>
  <c r="FJ131" i="17" a="1"/>
  <c r="FJ131" i="17" s="1"/>
  <c r="FK131" i="17" a="1"/>
  <c r="FK131" i="17" s="1"/>
  <c r="FL131" i="17" a="1"/>
  <c r="FL131" i="17" s="1"/>
  <c r="FM131" i="17" a="1"/>
  <c r="FM131" i="17" s="1"/>
  <c r="FN131" i="17" a="1"/>
  <c r="FN131" i="17" s="1"/>
  <c r="DC132" i="17" a="1"/>
  <c r="DC132" i="17" s="1"/>
  <c r="DD132" i="17" a="1"/>
  <c r="DD132" i="17" s="1"/>
  <c r="CT132" i="17" a="1"/>
  <c r="CT132" i="17" s="1"/>
  <c r="DE132" i="17" a="1"/>
  <c r="DE132" i="17" s="1"/>
  <c r="CU132" i="17" a="1"/>
  <c r="CU132" i="17" s="1"/>
  <c r="DF132" i="17" a="1"/>
  <c r="DF132" i="17" s="1"/>
  <c r="CV132" i="17" a="1"/>
  <c r="CV132" i="17" s="1"/>
  <c r="DG132" i="17" a="1"/>
  <c r="DG132" i="17" s="1"/>
  <c r="CW132" i="17" a="1"/>
  <c r="CW132" i="17" s="1"/>
  <c r="DH132" i="17" a="1"/>
  <c r="DH132" i="17" s="1"/>
  <c r="CX132" i="17" a="1"/>
  <c r="CX132" i="17" s="1"/>
  <c r="DI132" i="17" a="1"/>
  <c r="DI132" i="17" s="1"/>
  <c r="CY132" i="17" a="1"/>
  <c r="CY132" i="17" s="1"/>
  <c r="CZ132" i="17" a="1"/>
  <c r="CZ132" i="17" s="1"/>
  <c r="DA132" i="17" a="1"/>
  <c r="DA132" i="17" s="1"/>
  <c r="DB132" i="17" a="1"/>
  <c r="DB132" i="17" s="1"/>
  <c r="FH139" i="17" a="1"/>
  <c r="FH139" i="17" s="1"/>
  <c r="FR139" i="17" a="1"/>
  <c r="FR139" i="17" s="1"/>
  <c r="FI139" i="17" a="1"/>
  <c r="FI139" i="17" s="1"/>
  <c r="FS139" i="17" a="1"/>
  <c r="FS139" i="17" s="1"/>
  <c r="FJ139" i="17" a="1"/>
  <c r="FJ139" i="17" s="1"/>
  <c r="FT139" i="17" a="1"/>
  <c r="FT139" i="17" s="1"/>
  <c r="FK139" i="17" a="1"/>
  <c r="FK139" i="17" s="1"/>
  <c r="FL139" i="17" a="1"/>
  <c r="FL139" i="17" s="1"/>
  <c r="FM139" i="17" a="1"/>
  <c r="FM139" i="17" s="1"/>
  <c r="FN139" i="17" a="1"/>
  <c r="FN139" i="17" s="1"/>
  <c r="FE139" i="17" a="1"/>
  <c r="FE139" i="17" s="1"/>
  <c r="FO139" i="17" a="1"/>
  <c r="FO139" i="17" s="1"/>
  <c r="FF139" i="17" a="1"/>
  <c r="FF139" i="17" s="1"/>
  <c r="FP139" i="17" a="1"/>
  <c r="FP139" i="17" s="1"/>
  <c r="FG139" i="17" a="1"/>
  <c r="FG139" i="17" s="1"/>
  <c r="FQ139" i="17" a="1"/>
  <c r="FQ139" i="17" s="1"/>
  <c r="DC147" i="17" a="1"/>
  <c r="DC147" i="17" s="1"/>
  <c r="DD147" i="17" a="1"/>
  <c r="DD147" i="17" s="1"/>
  <c r="DE147" i="17" a="1"/>
  <c r="DE147" i="17" s="1"/>
  <c r="DF147" i="17" a="1"/>
  <c r="DF147" i="17" s="1"/>
  <c r="DG147" i="17" a="1"/>
  <c r="DG147" i="17" s="1"/>
  <c r="DH147" i="17" a="1"/>
  <c r="DH147" i="17" s="1"/>
  <c r="DI147" i="17" a="1"/>
  <c r="DI147" i="17" s="1"/>
  <c r="CT147" i="17" a="1"/>
  <c r="CT147" i="17" s="1"/>
  <c r="CU147" i="17" a="1"/>
  <c r="CU147" i="17" s="1"/>
  <c r="CV147" i="17" a="1"/>
  <c r="CV147" i="17" s="1"/>
  <c r="CW147" i="17" a="1"/>
  <c r="CW147" i="17" s="1"/>
  <c r="CX147" i="17" a="1"/>
  <c r="CX147" i="17" s="1"/>
  <c r="CY147" i="17" a="1"/>
  <c r="CY147" i="17" s="1"/>
  <c r="CZ147" i="17" a="1"/>
  <c r="CZ147" i="17" s="1"/>
  <c r="DA147" i="17" a="1"/>
  <c r="DA147" i="17" s="1"/>
  <c r="DB147" i="17" a="1"/>
  <c r="DB147" i="17" s="1"/>
  <c r="DC180" i="17" a="1"/>
  <c r="DC180" i="17" s="1"/>
  <c r="DD180" i="17" a="1"/>
  <c r="DD180" i="17" s="1"/>
  <c r="CT180" i="17" a="1"/>
  <c r="CT180" i="17" s="1"/>
  <c r="DE180" i="17" a="1"/>
  <c r="DE180" i="17" s="1"/>
  <c r="DF180" i="17" a="1"/>
  <c r="DF180" i="17" s="1"/>
  <c r="CU180" i="17" a="1"/>
  <c r="CU180" i="17" s="1"/>
  <c r="CV180" i="17" a="1"/>
  <c r="CV180" i="17" s="1"/>
  <c r="DG180" i="17" a="1"/>
  <c r="DG180" i="17" s="1"/>
  <c r="DH180" i="17" a="1"/>
  <c r="DH180" i="17" s="1"/>
  <c r="CW180" i="17" a="1"/>
  <c r="CW180" i="17" s="1"/>
  <c r="DI180" i="17" a="1"/>
  <c r="DI180" i="17" s="1"/>
  <c r="CX180" i="17" a="1"/>
  <c r="CX180" i="17" s="1"/>
  <c r="CY180" i="17" a="1"/>
  <c r="CY180" i="17" s="1"/>
  <c r="CZ180" i="17" a="1"/>
  <c r="CZ180" i="17" s="1"/>
  <c r="DA180" i="17" a="1"/>
  <c r="DA180" i="17" s="1"/>
  <c r="DB180" i="17" a="1"/>
  <c r="DB180" i="17" s="1"/>
  <c r="FE118" i="17" a="1"/>
  <c r="FE118" i="17" s="1"/>
  <c r="FF118" i="17" a="1"/>
  <c r="FF118" i="17" s="1"/>
  <c r="FG118" i="17" a="1"/>
  <c r="FG118" i="17" s="1"/>
  <c r="FH118" i="17" a="1"/>
  <c r="FH118" i="17" s="1"/>
  <c r="FI118" i="17" a="1"/>
  <c r="FI118" i="17" s="1"/>
  <c r="FJ118" i="17" a="1"/>
  <c r="FJ118" i="17" s="1"/>
  <c r="FK118" i="17" a="1"/>
  <c r="FK118" i="17" s="1"/>
  <c r="FL118" i="17" a="1"/>
  <c r="FL118" i="17" s="1"/>
  <c r="FM118" i="17" a="1"/>
  <c r="FM118" i="17" s="1"/>
  <c r="FN118" i="17" a="1"/>
  <c r="FN118" i="17" s="1"/>
  <c r="FO118" i="17" a="1"/>
  <c r="FO118" i="17" s="1"/>
  <c r="FP118" i="17" a="1"/>
  <c r="FP118" i="17" s="1"/>
  <c r="FQ118" i="17" a="1"/>
  <c r="FQ118" i="17" s="1"/>
  <c r="FR118" i="17" a="1"/>
  <c r="FR118" i="17" s="1"/>
  <c r="FT118" i="17" a="1"/>
  <c r="FT118" i="17" s="1"/>
  <c r="FS118" i="17" a="1"/>
  <c r="FS118" i="17" s="1"/>
  <c r="CU185" i="17" a="1"/>
  <c r="CU185" i="17" s="1"/>
  <c r="DE185" i="17" a="1"/>
  <c r="DE185" i="17" s="1"/>
  <c r="CV185" i="17" a="1"/>
  <c r="CV185" i="17" s="1"/>
  <c r="DF185" i="17" a="1"/>
  <c r="DF185" i="17" s="1"/>
  <c r="CW185" i="17" a="1"/>
  <c r="CW185" i="17" s="1"/>
  <c r="DG185" i="17" a="1"/>
  <c r="DG185" i="17" s="1"/>
  <c r="CX185" i="17" a="1"/>
  <c r="CX185" i="17" s="1"/>
  <c r="DH185" i="17" a="1"/>
  <c r="DH185" i="17" s="1"/>
  <c r="CY185" i="17" a="1"/>
  <c r="CY185" i="17" s="1"/>
  <c r="DI185" i="17" a="1"/>
  <c r="DI185" i="17" s="1"/>
  <c r="CZ185" i="17" a="1"/>
  <c r="CZ185" i="17" s="1"/>
  <c r="DA185" i="17" a="1"/>
  <c r="DA185" i="17" s="1"/>
  <c r="DB185" i="17" a="1"/>
  <c r="DB185" i="17" s="1"/>
  <c r="DC185" i="17" a="1"/>
  <c r="DC185" i="17" s="1"/>
  <c r="DD185" i="17" a="1"/>
  <c r="DD185" i="17" s="1"/>
  <c r="CT185" i="17" a="1"/>
  <c r="CT185" i="17" s="1"/>
  <c r="FL173" i="17" a="1"/>
  <c r="FL173" i="17" s="1"/>
  <c r="FT173" i="17" a="1"/>
  <c r="FT173" i="17" s="1"/>
  <c r="FE173" i="17" a="1"/>
  <c r="FE173" i="17" s="1"/>
  <c r="FG173" i="17" a="1"/>
  <c r="FG173" i="17" s="1"/>
  <c r="FO173" i="17" a="1"/>
  <c r="FO173" i="17" s="1"/>
  <c r="FI173" i="17" a="1"/>
  <c r="FI173" i="17" s="1"/>
  <c r="FQ173" i="17" a="1"/>
  <c r="FQ173" i="17" s="1"/>
  <c r="FM173" i="17" a="1"/>
  <c r="FM173" i="17" s="1"/>
  <c r="FN173" i="17" a="1"/>
  <c r="FN173" i="17" s="1"/>
  <c r="FP173" i="17" a="1"/>
  <c r="FP173" i="17" s="1"/>
  <c r="FR173" i="17" a="1"/>
  <c r="FR173" i="17" s="1"/>
  <c r="FS173" i="17" a="1"/>
  <c r="FS173" i="17" s="1"/>
  <c r="FF173" i="17" a="1"/>
  <c r="FF173" i="17" s="1"/>
  <c r="FH173" i="17" a="1"/>
  <c r="FH173" i="17" s="1"/>
  <c r="FK173" i="17" a="1"/>
  <c r="FK173" i="17" s="1"/>
  <c r="FJ173" i="17" a="1"/>
  <c r="FJ173" i="17" s="1"/>
  <c r="CU184" i="17" a="1"/>
  <c r="CU184" i="17" s="1"/>
  <c r="CV184" i="17" a="1"/>
  <c r="CV184" i="17" s="1"/>
  <c r="DF184" i="17" a="1"/>
  <c r="DF184" i="17" s="1"/>
  <c r="CW184" i="17" a="1"/>
  <c r="CW184" i="17" s="1"/>
  <c r="DG184" i="17" a="1"/>
  <c r="DG184" i="17" s="1"/>
  <c r="CX184" i="17" a="1"/>
  <c r="CX184" i="17" s="1"/>
  <c r="DH184" i="17" a="1"/>
  <c r="DH184" i="17" s="1"/>
  <c r="CY184" i="17" a="1"/>
  <c r="CY184" i="17" s="1"/>
  <c r="DI184" i="17" a="1"/>
  <c r="DI184" i="17" s="1"/>
  <c r="CZ184" i="17" a="1"/>
  <c r="CZ184" i="17" s="1"/>
  <c r="DA184" i="17" a="1"/>
  <c r="DA184" i="17" s="1"/>
  <c r="DB184" i="17" a="1"/>
  <c r="DB184" i="17" s="1"/>
  <c r="DC184" i="17" a="1"/>
  <c r="DC184" i="17" s="1"/>
  <c r="DE184" i="17" a="1"/>
  <c r="DE184" i="17" s="1"/>
  <c r="CT184" i="17" a="1"/>
  <c r="CT184" i="17" s="1"/>
  <c r="DD184" i="17" a="1"/>
  <c r="DD184" i="17" s="1"/>
  <c r="FI174" i="17" a="1"/>
  <c r="FI174" i="17" s="1"/>
  <c r="FQ174" i="17" a="1"/>
  <c r="FQ174" i="17" s="1"/>
  <c r="FL174" i="17" a="1"/>
  <c r="FL174" i="17" s="1"/>
  <c r="FT174" i="17" a="1"/>
  <c r="FT174" i="17" s="1"/>
  <c r="FG174" i="17" a="1"/>
  <c r="FG174" i="17" s="1"/>
  <c r="FH174" i="17" a="1"/>
  <c r="FH174" i="17" s="1"/>
  <c r="FJ174" i="17" a="1"/>
  <c r="FJ174" i="17" s="1"/>
  <c r="FK174" i="17" a="1"/>
  <c r="FK174" i="17" s="1"/>
  <c r="FM174" i="17" a="1"/>
  <c r="FM174" i="17" s="1"/>
  <c r="FN174" i="17" a="1"/>
  <c r="FN174" i="17" s="1"/>
  <c r="FO174" i="17" a="1"/>
  <c r="FO174" i="17" s="1"/>
  <c r="FP174" i="17" a="1"/>
  <c r="FP174" i="17" s="1"/>
  <c r="FR174" i="17" a="1"/>
  <c r="FR174" i="17" s="1"/>
  <c r="FS174" i="17" a="1"/>
  <c r="FS174" i="17" s="1"/>
  <c r="FF174" i="17" a="1"/>
  <c r="FF174" i="17" s="1"/>
  <c r="FE174" i="17" a="1"/>
  <c r="FE174" i="17" s="1"/>
  <c r="FF124" i="17" a="1"/>
  <c r="FF124" i="17" s="1"/>
  <c r="FP124" i="17" a="1"/>
  <c r="FP124" i="17" s="1"/>
  <c r="FQ124" i="17" a="1"/>
  <c r="FQ124" i="17" s="1"/>
  <c r="FG124" i="17" a="1"/>
  <c r="FG124" i="17" s="1"/>
  <c r="FH124" i="17" a="1"/>
  <c r="FH124" i="17" s="1"/>
  <c r="FR124" i="17" a="1"/>
  <c r="FR124" i="17" s="1"/>
  <c r="FI124" i="17" a="1"/>
  <c r="FI124" i="17" s="1"/>
  <c r="FS124" i="17" a="1"/>
  <c r="FS124" i="17" s="1"/>
  <c r="FJ124" i="17" a="1"/>
  <c r="FJ124" i="17" s="1"/>
  <c r="FT124" i="17" a="1"/>
  <c r="FT124" i="17" s="1"/>
  <c r="FK124" i="17" a="1"/>
  <c r="FK124" i="17" s="1"/>
  <c r="FL124" i="17" a="1"/>
  <c r="FL124" i="17" s="1"/>
  <c r="FM124" i="17" a="1"/>
  <c r="FM124" i="17" s="1"/>
  <c r="FN124" i="17" a="1"/>
  <c r="FN124" i="17" s="1"/>
  <c r="FO124" i="17" a="1"/>
  <c r="FO124" i="17" s="1"/>
  <c r="FE124" i="17" a="1"/>
  <c r="FE124" i="17" s="1"/>
  <c r="FE122" i="17" a="1"/>
  <c r="FE122" i="17" s="1"/>
  <c r="FF122" i="17" a="1"/>
  <c r="FF122" i="17" s="1"/>
  <c r="FQ122" i="17" a="1"/>
  <c r="FQ122" i="17" s="1"/>
  <c r="FG122" i="17" a="1"/>
  <c r="FG122" i="17" s="1"/>
  <c r="FR122" i="17" a="1"/>
  <c r="FR122" i="17" s="1"/>
  <c r="FH122" i="17" a="1"/>
  <c r="FH122" i="17" s="1"/>
  <c r="FS122" i="17" a="1"/>
  <c r="FS122" i="17" s="1"/>
  <c r="FI122" i="17" a="1"/>
  <c r="FI122" i="17" s="1"/>
  <c r="FJ122" i="17" a="1"/>
  <c r="FJ122" i="17" s="1"/>
  <c r="FT122" i="17" a="1"/>
  <c r="FT122" i="17" s="1"/>
  <c r="FK122" i="17" a="1"/>
  <c r="FK122" i="17" s="1"/>
  <c r="FL122" i="17" a="1"/>
  <c r="FL122" i="17" s="1"/>
  <c r="FM122" i="17" a="1"/>
  <c r="FM122" i="17" s="1"/>
  <c r="FN122" i="17" a="1"/>
  <c r="FN122" i="17" s="1"/>
  <c r="FO122" i="17" a="1"/>
  <c r="FO122" i="17" s="1"/>
  <c r="FP122" i="17" a="1"/>
  <c r="FP122" i="17" s="1"/>
  <c r="FI163" i="17" a="1"/>
  <c r="FI163" i="17" s="1"/>
  <c r="FQ163" i="17" a="1"/>
  <c r="FQ163" i="17" s="1"/>
  <c r="FJ163" i="17" a="1"/>
  <c r="FJ163" i="17" s="1"/>
  <c r="FK163" i="17" a="1"/>
  <c r="FK163" i="17" s="1"/>
  <c r="FL163" i="17" a="1"/>
  <c r="FL163" i="17" s="1"/>
  <c r="FT163" i="17" a="1"/>
  <c r="FT163" i="17" s="1"/>
  <c r="FH163" i="17" a="1"/>
  <c r="FH163" i="17" s="1"/>
  <c r="FM163" i="17" a="1"/>
  <c r="FM163" i="17" s="1"/>
  <c r="FN163" i="17" a="1"/>
  <c r="FN163" i="17" s="1"/>
  <c r="FO163" i="17" a="1"/>
  <c r="FO163" i="17" s="1"/>
  <c r="FP163" i="17" a="1"/>
  <c r="FP163" i="17" s="1"/>
  <c r="FR163" i="17" a="1"/>
  <c r="FR163" i="17" s="1"/>
  <c r="FS163" i="17" a="1"/>
  <c r="FS163" i="17" s="1"/>
  <c r="FE163" i="17" a="1"/>
  <c r="FE163" i="17" s="1"/>
  <c r="FF163" i="17" a="1"/>
  <c r="FF163" i="17" s="1"/>
  <c r="FG163" i="17" a="1"/>
  <c r="FG163" i="17" s="1"/>
  <c r="CX157" i="17" a="1"/>
  <c r="CX157" i="17" s="1"/>
  <c r="DI157" i="17" a="1"/>
  <c r="DI157" i="17" s="1"/>
  <c r="CY157" i="17" a="1"/>
  <c r="CY157" i="17" s="1"/>
  <c r="CZ157" i="17" a="1"/>
  <c r="CZ157" i="17" s="1"/>
  <c r="DA157" i="17" a="1"/>
  <c r="DA157" i="17" s="1"/>
  <c r="DB157" i="17" a="1"/>
  <c r="DB157" i="17" s="1"/>
  <c r="DC157" i="17" a="1"/>
  <c r="DC157" i="17" s="1"/>
  <c r="DD157" i="17" a="1"/>
  <c r="DD157" i="17" s="1"/>
  <c r="DE157" i="17" a="1"/>
  <c r="DE157" i="17" s="1"/>
  <c r="CT157" i="17" a="1"/>
  <c r="CT157" i="17" s="1"/>
  <c r="CU157" i="17" a="1"/>
  <c r="CU157" i="17" s="1"/>
  <c r="DF157" i="17" a="1"/>
  <c r="DF157" i="17" s="1"/>
  <c r="CV157" i="17" a="1"/>
  <c r="CV157" i="17" s="1"/>
  <c r="CW157" i="17" a="1"/>
  <c r="CW157" i="17" s="1"/>
  <c r="DG157" i="17" a="1"/>
  <c r="DG157" i="17" s="1"/>
  <c r="DH157" i="17" a="1"/>
  <c r="DH157" i="17" s="1"/>
  <c r="FI183" i="17" a="1"/>
  <c r="FI183" i="17" s="1"/>
  <c r="FS183" i="17" a="1"/>
  <c r="FS183" i="17" s="1"/>
  <c r="FJ183" i="17" a="1"/>
  <c r="FJ183" i="17" s="1"/>
  <c r="FT183" i="17" a="1"/>
  <c r="FT183" i="17" s="1"/>
  <c r="FK183" i="17" a="1"/>
  <c r="FK183" i="17" s="1"/>
  <c r="FL183" i="17" a="1"/>
  <c r="FL183" i="17" s="1"/>
  <c r="FM183" i="17" a="1"/>
  <c r="FM183" i="17" s="1"/>
  <c r="FN183" i="17" a="1"/>
  <c r="FN183" i="17" s="1"/>
  <c r="FE183" i="17" a="1"/>
  <c r="FE183" i="17" s="1"/>
  <c r="FO183" i="17" a="1"/>
  <c r="FO183" i="17" s="1"/>
  <c r="FF183" i="17" a="1"/>
  <c r="FF183" i="17" s="1"/>
  <c r="FP183" i="17" a="1"/>
  <c r="FP183" i="17" s="1"/>
  <c r="FG183" i="17" a="1"/>
  <c r="FG183" i="17" s="1"/>
  <c r="FQ183" i="17" a="1"/>
  <c r="FQ183" i="17" s="1"/>
  <c r="FH183" i="17" a="1"/>
  <c r="FH183" i="17" s="1"/>
  <c r="FR183" i="17" a="1"/>
  <c r="FR183" i="17" s="1"/>
  <c r="DB58" i="17" a="1"/>
  <c r="DB58" i="17" s="1"/>
  <c r="CT58" i="17" a="1"/>
  <c r="CT58" i="17" s="1"/>
  <c r="DC58" i="17" a="1"/>
  <c r="DC58" i="17" s="1"/>
  <c r="CU58" i="17" a="1"/>
  <c r="CU58" i="17" s="1"/>
  <c r="DD58" i="17" a="1"/>
  <c r="DD58" i="17" s="1"/>
  <c r="CV58" i="17" a="1"/>
  <c r="CV58" i="17" s="1"/>
  <c r="DE58" i="17" a="1"/>
  <c r="DE58" i="17" s="1"/>
  <c r="CW58" i="17" a="1"/>
  <c r="CW58" i="17" s="1"/>
  <c r="DF58" i="17" a="1"/>
  <c r="DF58" i="17" s="1"/>
  <c r="CX58" i="17" a="1"/>
  <c r="CX58" i="17" s="1"/>
  <c r="DG58" i="17" a="1"/>
  <c r="DG58" i="17" s="1"/>
  <c r="CY58" i="17" a="1"/>
  <c r="CY58" i="17" s="1"/>
  <c r="DH58" i="17" a="1"/>
  <c r="DH58" i="17" s="1"/>
  <c r="CZ58" i="17" a="1"/>
  <c r="CZ58" i="17" s="1"/>
  <c r="DA58" i="17" a="1"/>
  <c r="DA58" i="17" s="1"/>
  <c r="DI58" i="17" a="1"/>
  <c r="DI58" i="17" s="1"/>
  <c r="CV119" i="17" a="1"/>
  <c r="CV119" i="17" s="1"/>
  <c r="CW119" i="17" a="1"/>
  <c r="CW119" i="17" s="1"/>
  <c r="CX119" i="17" a="1"/>
  <c r="CX119" i="17" s="1"/>
  <c r="CY119" i="17" a="1"/>
  <c r="CY119" i="17" s="1"/>
  <c r="CZ119" i="17" a="1"/>
  <c r="CZ119" i="17" s="1"/>
  <c r="DA119" i="17" a="1"/>
  <c r="DA119" i="17" s="1"/>
  <c r="DB119" i="17" a="1"/>
  <c r="DB119" i="17" s="1"/>
  <c r="DC119" i="17" a="1"/>
  <c r="DC119" i="17" s="1"/>
  <c r="DD119" i="17" a="1"/>
  <c r="DD119" i="17" s="1"/>
  <c r="DE119" i="17" a="1"/>
  <c r="DE119" i="17" s="1"/>
  <c r="DF119" i="17" a="1"/>
  <c r="DF119" i="17" s="1"/>
  <c r="DG119" i="17" a="1"/>
  <c r="DG119" i="17" s="1"/>
  <c r="CU119" i="17" a="1"/>
  <c r="CU119" i="17" s="1"/>
  <c r="DI119" i="17" a="1"/>
  <c r="DI119" i="17" s="1"/>
  <c r="CT119" i="17" a="1"/>
  <c r="CT119" i="17" s="1"/>
  <c r="DH119" i="17" a="1"/>
  <c r="DH119" i="17" s="1"/>
  <c r="FF123" i="17" a="1"/>
  <c r="FF123" i="17" s="1"/>
  <c r="FP123" i="17" a="1"/>
  <c r="FP123" i="17" s="1"/>
  <c r="FG123" i="17" a="1"/>
  <c r="FG123" i="17" s="1"/>
  <c r="FQ123" i="17" a="1"/>
  <c r="FQ123" i="17" s="1"/>
  <c r="FH123" i="17" a="1"/>
  <c r="FH123" i="17" s="1"/>
  <c r="FR123" i="17" a="1"/>
  <c r="FR123" i="17" s="1"/>
  <c r="FI123" i="17" a="1"/>
  <c r="FI123" i="17" s="1"/>
  <c r="FS123" i="17" a="1"/>
  <c r="FS123" i="17" s="1"/>
  <c r="FT123" i="17" a="1"/>
  <c r="FT123" i="17" s="1"/>
  <c r="FJ123" i="17" a="1"/>
  <c r="FJ123" i="17" s="1"/>
  <c r="FK123" i="17" a="1"/>
  <c r="FK123" i="17" s="1"/>
  <c r="FL123" i="17" a="1"/>
  <c r="FL123" i="17" s="1"/>
  <c r="FM123" i="17" a="1"/>
  <c r="FM123" i="17" s="1"/>
  <c r="FN123" i="17" a="1"/>
  <c r="FN123" i="17" s="1"/>
  <c r="FE123" i="17" a="1"/>
  <c r="FE123" i="17" s="1"/>
  <c r="FO123" i="17" a="1"/>
  <c r="FO123" i="17" s="1"/>
  <c r="CX136" i="17" a="1"/>
  <c r="CX136" i="17" s="1"/>
  <c r="DF136" i="17" a="1"/>
  <c r="DF136" i="17" s="1"/>
  <c r="DA136" i="17" a="1"/>
  <c r="DA136" i="17" s="1"/>
  <c r="DI136" i="17" a="1"/>
  <c r="DI136" i="17" s="1"/>
  <c r="CT136" i="17" a="1"/>
  <c r="CT136" i="17" s="1"/>
  <c r="DB136" i="17" a="1"/>
  <c r="DB136" i="17" s="1"/>
  <c r="CU136" i="17" a="1"/>
  <c r="CU136" i="17" s="1"/>
  <c r="DC136" i="17" a="1"/>
  <c r="DC136" i="17" s="1"/>
  <c r="CV136" i="17" a="1"/>
  <c r="CV136" i="17" s="1"/>
  <c r="DD136" i="17" a="1"/>
  <c r="DD136" i="17" s="1"/>
  <c r="DH136" i="17" a="1"/>
  <c r="DH136" i="17" s="1"/>
  <c r="CW136" i="17" a="1"/>
  <c r="CW136" i="17" s="1"/>
  <c r="CY136" i="17" a="1"/>
  <c r="CY136" i="17" s="1"/>
  <c r="CZ136" i="17" a="1"/>
  <c r="CZ136" i="17" s="1"/>
  <c r="DG136" i="17" a="1"/>
  <c r="DG136" i="17" s="1"/>
  <c r="DE136" i="17" a="1"/>
  <c r="DE136" i="17" s="1"/>
  <c r="FH153" i="17" a="1"/>
  <c r="FH153" i="17" s="1"/>
  <c r="FT153" i="17" a="1"/>
  <c r="FT153" i="17" s="1"/>
  <c r="FI153" i="17" a="1"/>
  <c r="FI153" i="17" s="1"/>
  <c r="FJ153" i="17" a="1"/>
  <c r="FJ153" i="17" s="1"/>
  <c r="FK153" i="17" a="1"/>
  <c r="FK153" i="17" s="1"/>
  <c r="FL153" i="17" a="1"/>
  <c r="FL153" i="17" s="1"/>
  <c r="FM153" i="17" a="1"/>
  <c r="FM153" i="17" s="1"/>
  <c r="FN153" i="17" a="1"/>
  <c r="FN153" i="17" s="1"/>
  <c r="FO153" i="17" a="1"/>
  <c r="FO153" i="17" s="1"/>
  <c r="FP153" i="17" a="1"/>
  <c r="FP153" i="17" s="1"/>
  <c r="FE153" i="17" a="1"/>
  <c r="FE153" i="17" s="1"/>
  <c r="FQ153" i="17" a="1"/>
  <c r="FQ153" i="17" s="1"/>
  <c r="FF153" i="17" a="1"/>
  <c r="FF153" i="17" s="1"/>
  <c r="FR153" i="17" a="1"/>
  <c r="FR153" i="17" s="1"/>
  <c r="FG153" i="17" a="1"/>
  <c r="FG153" i="17" s="1"/>
  <c r="FS153" i="17" a="1"/>
  <c r="FS153" i="17" s="1"/>
  <c r="FF102" i="17" a="1"/>
  <c r="FF102" i="17" s="1"/>
  <c r="FN102" i="17" a="1"/>
  <c r="FN102" i="17" s="1"/>
  <c r="FG102" i="17" a="1"/>
  <c r="FG102" i="17" s="1"/>
  <c r="FR102" i="17" a="1"/>
  <c r="FR102" i="17" s="1"/>
  <c r="FS102" i="17" a="1"/>
  <c r="FS102" i="17" s="1"/>
  <c r="FT102" i="17" a="1"/>
  <c r="FT102" i="17" s="1"/>
  <c r="FE102" i="17" a="1"/>
  <c r="FE102" i="17" s="1"/>
  <c r="FH102" i="17" a="1"/>
  <c r="FH102" i="17" s="1"/>
  <c r="FI102" i="17" a="1"/>
  <c r="FI102" i="17" s="1"/>
  <c r="FJ102" i="17" a="1"/>
  <c r="FJ102" i="17" s="1"/>
  <c r="FK102" i="17" a="1"/>
  <c r="FK102" i="17" s="1"/>
  <c r="FL102" i="17" a="1"/>
  <c r="FL102" i="17" s="1"/>
  <c r="FM102" i="17" a="1"/>
  <c r="FM102" i="17" s="1"/>
  <c r="FO102" i="17" a="1"/>
  <c r="FO102" i="17" s="1"/>
  <c r="FQ102" i="17" a="1"/>
  <c r="FQ102" i="17" s="1"/>
  <c r="FP102" i="17" a="1"/>
  <c r="FP102" i="17" s="1"/>
  <c r="DA121" i="17" a="1"/>
  <c r="DA121" i="17" s="1"/>
  <c r="DB121" i="17" a="1"/>
  <c r="DB121" i="17" s="1"/>
  <c r="DC121" i="17" a="1"/>
  <c r="DC121" i="17" s="1"/>
  <c r="DD121" i="17" a="1"/>
  <c r="DD121" i="17" s="1"/>
  <c r="DE121" i="17" a="1"/>
  <c r="DE121" i="17" s="1"/>
  <c r="CT121" i="17" a="1"/>
  <c r="CT121" i="17" s="1"/>
  <c r="CU121" i="17" a="1"/>
  <c r="CU121" i="17" s="1"/>
  <c r="DF121" i="17" a="1"/>
  <c r="DF121" i="17" s="1"/>
  <c r="DG121" i="17" a="1"/>
  <c r="DG121" i="17" s="1"/>
  <c r="CV121" i="17" a="1"/>
  <c r="CV121" i="17" s="1"/>
  <c r="DH121" i="17" a="1"/>
  <c r="DH121" i="17" s="1"/>
  <c r="CW121" i="17" a="1"/>
  <c r="CW121" i="17" s="1"/>
  <c r="DI121" i="17" a="1"/>
  <c r="DI121" i="17" s="1"/>
  <c r="CX121" i="17" a="1"/>
  <c r="CX121" i="17" s="1"/>
  <c r="CZ121" i="17" a="1"/>
  <c r="CZ121" i="17" s="1"/>
  <c r="CY121" i="17" a="1"/>
  <c r="CY121" i="17" s="1"/>
  <c r="FR167" i="17" a="1"/>
  <c r="FR167" i="17" s="1"/>
  <c r="FH167" i="17" a="1"/>
  <c r="FH167" i="17" s="1"/>
  <c r="FS167" i="17" a="1"/>
  <c r="FS167" i="17" s="1"/>
  <c r="FI167" i="17" a="1"/>
  <c r="FI167" i="17" s="1"/>
  <c r="FT167" i="17" a="1"/>
  <c r="FT167" i="17" s="1"/>
  <c r="FJ167" i="17" a="1"/>
  <c r="FJ167" i="17" s="1"/>
  <c r="FK167" i="17" a="1"/>
  <c r="FK167" i="17" s="1"/>
  <c r="FL167" i="17" a="1"/>
  <c r="FL167" i="17" s="1"/>
  <c r="FM167" i="17" a="1"/>
  <c r="FM167" i="17" s="1"/>
  <c r="FN167" i="17" a="1"/>
  <c r="FN167" i="17" s="1"/>
  <c r="FO167" i="17" a="1"/>
  <c r="FO167" i="17" s="1"/>
  <c r="FE167" i="17" a="1"/>
  <c r="FE167" i="17" s="1"/>
  <c r="FF167" i="17" a="1"/>
  <c r="FF167" i="17" s="1"/>
  <c r="FP167" i="17" a="1"/>
  <c r="FP167" i="17" s="1"/>
  <c r="FG167" i="17" a="1"/>
  <c r="FG167" i="17" s="1"/>
  <c r="FQ167" i="17" a="1"/>
  <c r="FQ167" i="17" s="1"/>
  <c r="FH185" i="17" a="1"/>
  <c r="FH185" i="17" s="1"/>
  <c r="FR185" i="17" a="1"/>
  <c r="FR185" i="17" s="1"/>
  <c r="FI185" i="17" a="1"/>
  <c r="FI185" i="17" s="1"/>
  <c r="FS185" i="17" a="1"/>
  <c r="FS185" i="17" s="1"/>
  <c r="FT185" i="17" a="1"/>
  <c r="FT185" i="17" s="1"/>
  <c r="FJ185" i="17" a="1"/>
  <c r="FJ185" i="17" s="1"/>
  <c r="FK185" i="17" a="1"/>
  <c r="FK185" i="17" s="1"/>
  <c r="FL185" i="17" a="1"/>
  <c r="FL185" i="17" s="1"/>
  <c r="FM185" i="17" a="1"/>
  <c r="FM185" i="17" s="1"/>
  <c r="FN185" i="17" a="1"/>
  <c r="FN185" i="17" s="1"/>
  <c r="FE185" i="17" a="1"/>
  <c r="FE185" i="17" s="1"/>
  <c r="FO185" i="17" a="1"/>
  <c r="FO185" i="17" s="1"/>
  <c r="FF185" i="17" a="1"/>
  <c r="FF185" i="17" s="1"/>
  <c r="FP185" i="17" a="1"/>
  <c r="FP185" i="17" s="1"/>
  <c r="FG185" i="17" a="1"/>
  <c r="FG185" i="17" s="1"/>
  <c r="FQ185" i="17" a="1"/>
  <c r="FQ185" i="17" s="1"/>
  <c r="DC167" i="17" a="1"/>
  <c r="DC167" i="17" s="1"/>
  <c r="DD167" i="17" a="1"/>
  <c r="DD167" i="17" s="1"/>
  <c r="CT167" i="17" a="1"/>
  <c r="CT167" i="17" s="1"/>
  <c r="DE167" i="17" a="1"/>
  <c r="DE167" i="17" s="1"/>
  <c r="CU167" i="17" a="1"/>
  <c r="CU167" i="17" s="1"/>
  <c r="CV167" i="17" a="1"/>
  <c r="CV167" i="17" s="1"/>
  <c r="DF167" i="17" a="1"/>
  <c r="DF167" i="17" s="1"/>
  <c r="CW167" i="17" a="1"/>
  <c r="CW167" i="17" s="1"/>
  <c r="DG167" i="17" a="1"/>
  <c r="DG167" i="17" s="1"/>
  <c r="DH167" i="17" a="1"/>
  <c r="DH167" i="17" s="1"/>
  <c r="CX167" i="17" a="1"/>
  <c r="CX167" i="17" s="1"/>
  <c r="DI167" i="17" a="1"/>
  <c r="DI167" i="17" s="1"/>
  <c r="CY167" i="17" a="1"/>
  <c r="CY167" i="17" s="1"/>
  <c r="CZ167" i="17" a="1"/>
  <c r="CZ167" i="17" s="1"/>
  <c r="DA167" i="17" a="1"/>
  <c r="DA167" i="17" s="1"/>
  <c r="DB167" i="17" a="1"/>
  <c r="DB167" i="17" s="1"/>
  <c r="CT173" i="17" a="1"/>
  <c r="CT173" i="17" s="1"/>
  <c r="DB173" i="17" a="1"/>
  <c r="DB173" i="17" s="1"/>
  <c r="CU173" i="17" a="1"/>
  <c r="CU173" i="17" s="1"/>
  <c r="DC173" i="17" a="1"/>
  <c r="DC173" i="17" s="1"/>
  <c r="CV173" i="17" a="1"/>
  <c r="CV173" i="17" s="1"/>
  <c r="CW173" i="17" a="1"/>
  <c r="CW173" i="17" s="1"/>
  <c r="DE173" i="17" a="1"/>
  <c r="DE173" i="17" s="1"/>
  <c r="CX173" i="17" a="1"/>
  <c r="CX173" i="17" s="1"/>
  <c r="CY173" i="17" a="1"/>
  <c r="CY173" i="17" s="1"/>
  <c r="DG173" i="17" a="1"/>
  <c r="DG173" i="17" s="1"/>
  <c r="CZ173" i="17" a="1"/>
  <c r="CZ173" i="17" s="1"/>
  <c r="DH173" i="17" a="1"/>
  <c r="DH173" i="17" s="1"/>
  <c r="DA173" i="17" a="1"/>
  <c r="DA173" i="17" s="1"/>
  <c r="DD173" i="17" a="1"/>
  <c r="DD173" i="17" s="1"/>
  <c r="DF173" i="17" a="1"/>
  <c r="DF173" i="17" s="1"/>
  <c r="DI173" i="17" a="1"/>
  <c r="DI173" i="17" s="1"/>
  <c r="FI184" i="17" a="1"/>
  <c r="FI184" i="17" s="1"/>
  <c r="FS184" i="17" a="1"/>
  <c r="FS184" i="17" s="1"/>
  <c r="FJ184" i="17" a="1"/>
  <c r="FJ184" i="17" s="1"/>
  <c r="FT184" i="17" a="1"/>
  <c r="FT184" i="17" s="1"/>
  <c r="FK184" i="17" a="1"/>
  <c r="FK184" i="17" s="1"/>
  <c r="FL184" i="17" a="1"/>
  <c r="FL184" i="17" s="1"/>
  <c r="FM184" i="17" a="1"/>
  <c r="FM184" i="17" s="1"/>
  <c r="FN184" i="17" a="1"/>
  <c r="FN184" i="17" s="1"/>
  <c r="FO184" i="17" a="1"/>
  <c r="FO184" i="17" s="1"/>
  <c r="FE184" i="17" a="1"/>
  <c r="FE184" i="17" s="1"/>
  <c r="FF184" i="17" a="1"/>
  <c r="FF184" i="17" s="1"/>
  <c r="FP184" i="17" a="1"/>
  <c r="FP184" i="17" s="1"/>
  <c r="FG184" i="17" a="1"/>
  <c r="FG184" i="17" s="1"/>
  <c r="FQ184" i="17" a="1"/>
  <c r="FQ184" i="17" s="1"/>
  <c r="FR184" i="17" a="1"/>
  <c r="FR184" i="17" s="1"/>
  <c r="FH184" i="17" a="1"/>
  <c r="FH184" i="17" s="1"/>
  <c r="CV160" i="17" a="1"/>
  <c r="CV160" i="17" s="1"/>
  <c r="DE160" i="17" a="1"/>
  <c r="DE160" i="17" s="1"/>
  <c r="CW160" i="17" a="1"/>
  <c r="CW160" i="17" s="1"/>
  <c r="DF160" i="17" a="1"/>
  <c r="DF160" i="17" s="1"/>
  <c r="DG160" i="17" a="1"/>
  <c r="DG160" i="17" s="1"/>
  <c r="CX160" i="17" a="1"/>
  <c r="CX160" i="17" s="1"/>
  <c r="CY160" i="17" a="1"/>
  <c r="CY160" i="17" s="1"/>
  <c r="DH160" i="17" a="1"/>
  <c r="DH160" i="17" s="1"/>
  <c r="CZ160" i="17" a="1"/>
  <c r="CZ160" i="17" s="1"/>
  <c r="DI160" i="17" a="1"/>
  <c r="DI160" i="17" s="1"/>
  <c r="DA160" i="17" a="1"/>
  <c r="DA160" i="17" s="1"/>
  <c r="DB160" i="17" a="1"/>
  <c r="DB160" i="17" s="1"/>
  <c r="CT160" i="17" a="1"/>
  <c r="CT160" i="17" s="1"/>
  <c r="DC160" i="17" a="1"/>
  <c r="DC160" i="17" s="1"/>
  <c r="CU160" i="17" a="1"/>
  <c r="CU160" i="17" s="1"/>
  <c r="DD160" i="17" a="1"/>
  <c r="DD160" i="17" s="1"/>
  <c r="DC124" i="17" a="1"/>
  <c r="DC124" i="17" s="1"/>
  <c r="CT124" i="17" a="1"/>
  <c r="CT124" i="17" s="1"/>
  <c r="DD124" i="17" a="1"/>
  <c r="DD124" i="17" s="1"/>
  <c r="CU124" i="17" a="1"/>
  <c r="CU124" i="17" s="1"/>
  <c r="DE124" i="17" a="1"/>
  <c r="DE124" i="17" s="1"/>
  <c r="CV124" i="17" a="1"/>
  <c r="CV124" i="17" s="1"/>
  <c r="DF124" i="17" a="1"/>
  <c r="DF124" i="17" s="1"/>
  <c r="DG124" i="17" a="1"/>
  <c r="DG124" i="17" s="1"/>
  <c r="CW124" i="17" a="1"/>
  <c r="CW124" i="17" s="1"/>
  <c r="CX124" i="17" a="1"/>
  <c r="CX124" i="17" s="1"/>
  <c r="DH124" i="17" a="1"/>
  <c r="DH124" i="17" s="1"/>
  <c r="CY124" i="17" a="1"/>
  <c r="CY124" i="17" s="1"/>
  <c r="DI124" i="17" a="1"/>
  <c r="DI124" i="17" s="1"/>
  <c r="CZ124" i="17" a="1"/>
  <c r="CZ124" i="17" s="1"/>
  <c r="DB124" i="17" a="1"/>
  <c r="DB124" i="17" s="1"/>
  <c r="DA124" i="17" a="1"/>
  <c r="DA124" i="17" s="1"/>
  <c r="CZ122" i="17" a="1"/>
  <c r="CZ122" i="17" s="1"/>
  <c r="DA122" i="17" a="1"/>
  <c r="DA122" i="17" s="1"/>
  <c r="DB122" i="17" a="1"/>
  <c r="DB122" i="17" s="1"/>
  <c r="DC122" i="17" a="1"/>
  <c r="DC122" i="17" s="1"/>
  <c r="DD122" i="17" a="1"/>
  <c r="DD122" i="17" s="1"/>
  <c r="DE122" i="17" a="1"/>
  <c r="DE122" i="17" s="1"/>
  <c r="CT122" i="17" a="1"/>
  <c r="CT122" i="17" s="1"/>
  <c r="DF122" i="17" a="1"/>
  <c r="DF122" i="17" s="1"/>
  <c r="CU122" i="17" a="1"/>
  <c r="CU122" i="17" s="1"/>
  <c r="DG122" i="17" a="1"/>
  <c r="DG122" i="17" s="1"/>
  <c r="CV122" i="17" a="1"/>
  <c r="CV122" i="17" s="1"/>
  <c r="DH122" i="17" a="1"/>
  <c r="DH122" i="17" s="1"/>
  <c r="CW122" i="17" a="1"/>
  <c r="CW122" i="17" s="1"/>
  <c r="CX122" i="17" a="1"/>
  <c r="CX122" i="17" s="1"/>
  <c r="DI122" i="17" a="1"/>
  <c r="DI122" i="17" s="1"/>
  <c r="CY122" i="17" a="1"/>
  <c r="CY122" i="17" s="1"/>
  <c r="DA171" i="17" a="1"/>
  <c r="DA171" i="17" s="1"/>
  <c r="DB171" i="17" a="1"/>
  <c r="DB171" i="17" s="1"/>
  <c r="DD171" i="17" a="1"/>
  <c r="DD171" i="17" s="1"/>
  <c r="CT171" i="17" a="1"/>
  <c r="CT171" i="17" s="1"/>
  <c r="DE171" i="17" a="1"/>
  <c r="DE171" i="17" s="1"/>
  <c r="CU171" i="17" a="1"/>
  <c r="CU171" i="17" s="1"/>
  <c r="DF171" i="17" a="1"/>
  <c r="DF171" i="17" s="1"/>
  <c r="CV171" i="17" a="1"/>
  <c r="CV171" i="17" s="1"/>
  <c r="DG171" i="17" a="1"/>
  <c r="DG171" i="17" s="1"/>
  <c r="CW171" i="17" a="1"/>
  <c r="CW171" i="17" s="1"/>
  <c r="DH171" i="17" a="1"/>
  <c r="DH171" i="17" s="1"/>
  <c r="CY171" i="17" a="1"/>
  <c r="CY171" i="17" s="1"/>
  <c r="CZ171" i="17" a="1"/>
  <c r="CZ171" i="17" s="1"/>
  <c r="CX171" i="17" a="1"/>
  <c r="CX171" i="17" s="1"/>
  <c r="DC171" i="17" a="1"/>
  <c r="DC171" i="17" s="1"/>
  <c r="DI171" i="17" a="1"/>
  <c r="DI171" i="17" s="1"/>
  <c r="FL157" i="17" a="1"/>
  <c r="FL157" i="17" s="1"/>
  <c r="FM157" i="17" a="1"/>
  <c r="FM157" i="17" s="1"/>
  <c r="FE157" i="17" a="1"/>
  <c r="FE157" i="17" s="1"/>
  <c r="FN157" i="17" a="1"/>
  <c r="FN157" i="17" s="1"/>
  <c r="FF157" i="17" a="1"/>
  <c r="FF157" i="17" s="1"/>
  <c r="FO157" i="17" a="1"/>
  <c r="FO157" i="17" s="1"/>
  <c r="FG157" i="17" a="1"/>
  <c r="FG157" i="17" s="1"/>
  <c r="FP157" i="17" a="1"/>
  <c r="FP157" i="17" s="1"/>
  <c r="FH157" i="17" a="1"/>
  <c r="FH157" i="17" s="1"/>
  <c r="FQ157" i="17" a="1"/>
  <c r="FQ157" i="17" s="1"/>
  <c r="FR157" i="17" a="1"/>
  <c r="FR157" i="17" s="1"/>
  <c r="FI157" i="17" a="1"/>
  <c r="FI157" i="17" s="1"/>
  <c r="FJ157" i="17" a="1"/>
  <c r="FJ157" i="17" s="1"/>
  <c r="FS157" i="17" a="1"/>
  <c r="FS157" i="17" s="1"/>
  <c r="FK157" i="17" a="1"/>
  <c r="FK157" i="17" s="1"/>
  <c r="FT157" i="17" a="1"/>
  <c r="FT157" i="17" s="1"/>
  <c r="FF140" i="17" a="1"/>
  <c r="FF140" i="17" s="1"/>
  <c r="FO140" i="17" a="1"/>
  <c r="FO140" i="17" s="1"/>
  <c r="FG140" i="17" a="1"/>
  <c r="FG140" i="17" s="1"/>
  <c r="FP140" i="17" a="1"/>
  <c r="FP140" i="17" s="1"/>
  <c r="FH140" i="17" a="1"/>
  <c r="FH140" i="17" s="1"/>
  <c r="FQ140" i="17" a="1"/>
  <c r="FQ140" i="17" s="1"/>
  <c r="FR140" i="17" a="1"/>
  <c r="FR140" i="17" s="1"/>
  <c r="FI140" i="17" a="1"/>
  <c r="FI140" i="17" s="1"/>
  <c r="FJ140" i="17" a="1"/>
  <c r="FJ140" i="17" s="1"/>
  <c r="FS140" i="17" a="1"/>
  <c r="FS140" i="17" s="1"/>
  <c r="FK140" i="17" a="1"/>
  <c r="FK140" i="17" s="1"/>
  <c r="FT140" i="17" a="1"/>
  <c r="FT140" i="17" s="1"/>
  <c r="FL140" i="17" a="1"/>
  <c r="FL140" i="17" s="1"/>
  <c r="FM140" i="17" a="1"/>
  <c r="FM140" i="17" s="1"/>
  <c r="FE140" i="17" a="1"/>
  <c r="FE140" i="17" s="1"/>
  <c r="FN140" i="17" a="1"/>
  <c r="FN140" i="17" s="1"/>
  <c r="FQ117" i="17" a="1"/>
  <c r="FQ117" i="17" s="1"/>
  <c r="FR117" i="17" a="1"/>
  <c r="FR117" i="17" s="1"/>
  <c r="FS117" i="17" a="1"/>
  <c r="FS117" i="17" s="1"/>
  <c r="FT117" i="17" a="1"/>
  <c r="FT117" i="17" s="1"/>
  <c r="FE117" i="17" a="1"/>
  <c r="FE117" i="17" s="1"/>
  <c r="FF117" i="17" a="1"/>
  <c r="FF117" i="17" s="1"/>
  <c r="FG117" i="17" a="1"/>
  <c r="FG117" i="17" s="1"/>
  <c r="FH117" i="17" a="1"/>
  <c r="FH117" i="17" s="1"/>
  <c r="FI117" i="17" a="1"/>
  <c r="FI117" i="17" s="1"/>
  <c r="FJ117" i="17" a="1"/>
  <c r="FJ117" i="17" s="1"/>
  <c r="FK117" i="17" a="1"/>
  <c r="FK117" i="17" s="1"/>
  <c r="FL117" i="17" a="1"/>
  <c r="FL117" i="17" s="1"/>
  <c r="FM117" i="17" a="1"/>
  <c r="FM117" i="17" s="1"/>
  <c r="FN117" i="17" a="1"/>
  <c r="FN117" i="17" s="1"/>
  <c r="FP117" i="17" a="1"/>
  <c r="FP117" i="17" s="1"/>
  <c r="FO117" i="17" a="1"/>
  <c r="FO117" i="17" s="1"/>
  <c r="FQ119" i="17" a="1"/>
  <c r="FQ119" i="17" s="1"/>
  <c r="FE119" i="17" a="1"/>
  <c r="FE119" i="17" s="1"/>
  <c r="FR119" i="17" a="1"/>
  <c r="FR119" i="17" s="1"/>
  <c r="FS119" i="17" a="1"/>
  <c r="FS119" i="17" s="1"/>
  <c r="FF119" i="17" a="1"/>
  <c r="FF119" i="17" s="1"/>
  <c r="FG119" i="17" a="1"/>
  <c r="FG119" i="17" s="1"/>
  <c r="FT119" i="17" a="1"/>
  <c r="FT119" i="17" s="1"/>
  <c r="FH119" i="17" a="1"/>
  <c r="FH119" i="17" s="1"/>
  <c r="FI119" i="17" a="1"/>
  <c r="FI119" i="17" s="1"/>
  <c r="FJ119" i="17" a="1"/>
  <c r="FJ119" i="17" s="1"/>
  <c r="FK119" i="17" a="1"/>
  <c r="FK119" i="17" s="1"/>
  <c r="FL119" i="17" a="1"/>
  <c r="FL119" i="17" s="1"/>
  <c r="FM119" i="17" a="1"/>
  <c r="FM119" i="17" s="1"/>
  <c r="FN119" i="17" a="1"/>
  <c r="FN119" i="17" s="1"/>
  <c r="FP119" i="17" a="1"/>
  <c r="FP119" i="17" s="1"/>
  <c r="FO119" i="17" a="1"/>
  <c r="FO119" i="17" s="1"/>
  <c r="DC123" i="17" a="1"/>
  <c r="DC123" i="17" s="1"/>
  <c r="CT123" i="17" a="1"/>
  <c r="CT123" i="17" s="1"/>
  <c r="DD123" i="17" a="1"/>
  <c r="DD123" i="17" s="1"/>
  <c r="CU123" i="17" a="1"/>
  <c r="CU123" i="17" s="1"/>
  <c r="DE123" i="17" a="1"/>
  <c r="DE123" i="17" s="1"/>
  <c r="CV123" i="17" a="1"/>
  <c r="CV123" i="17" s="1"/>
  <c r="DF123" i="17" a="1"/>
  <c r="DF123" i="17" s="1"/>
  <c r="CW123" i="17" a="1"/>
  <c r="CW123" i="17" s="1"/>
  <c r="DG123" i="17" a="1"/>
  <c r="DG123" i="17" s="1"/>
  <c r="CX123" i="17" a="1"/>
  <c r="CX123" i="17" s="1"/>
  <c r="DH123" i="17" a="1"/>
  <c r="DH123" i="17" s="1"/>
  <c r="CY123" i="17" a="1"/>
  <c r="CY123" i="17" s="1"/>
  <c r="DI123" i="17" a="1"/>
  <c r="DI123" i="17" s="1"/>
  <c r="CZ123" i="17" a="1"/>
  <c r="CZ123" i="17" s="1"/>
  <c r="DB123" i="17" a="1"/>
  <c r="DB123" i="17" s="1"/>
  <c r="DA123" i="17" a="1"/>
  <c r="DA123" i="17" s="1"/>
  <c r="DB126" i="17" a="1"/>
  <c r="DB126" i="17" s="1"/>
  <c r="DC126" i="17" a="1"/>
  <c r="DC126" i="17" s="1"/>
  <c r="CT126" i="17" a="1"/>
  <c r="CT126" i="17" s="1"/>
  <c r="DD126" i="17" a="1"/>
  <c r="DD126" i="17" s="1"/>
  <c r="CV126" i="17" a="1"/>
  <c r="CV126" i="17" s="1"/>
  <c r="DF126" i="17" a="1"/>
  <c r="DF126" i="17" s="1"/>
  <c r="CW126" i="17" a="1"/>
  <c r="CW126" i="17" s="1"/>
  <c r="DG126" i="17" a="1"/>
  <c r="DG126" i="17" s="1"/>
  <c r="CX126" i="17" a="1"/>
  <c r="CX126" i="17" s="1"/>
  <c r="DH126" i="17" a="1"/>
  <c r="DH126" i="17" s="1"/>
  <c r="CY126" i="17" a="1"/>
  <c r="CY126" i="17" s="1"/>
  <c r="CZ126" i="17" a="1"/>
  <c r="CZ126" i="17" s="1"/>
  <c r="CU126" i="17" a="1"/>
  <c r="CU126" i="17" s="1"/>
  <c r="DA126" i="17" a="1"/>
  <c r="DA126" i="17" s="1"/>
  <c r="DE126" i="17" a="1"/>
  <c r="DE126" i="17" s="1"/>
  <c r="DI126" i="17" a="1"/>
  <c r="DI126" i="17" s="1"/>
  <c r="FG104" i="17" a="1"/>
  <c r="FG104" i="17" s="1"/>
  <c r="FR104" i="17" a="1"/>
  <c r="FR104" i="17" s="1"/>
  <c r="FH104" i="17" a="1"/>
  <c r="FH104" i="17" s="1"/>
  <c r="FS104" i="17" a="1"/>
  <c r="FS104" i="17" s="1"/>
  <c r="FI104" i="17" a="1"/>
  <c r="FI104" i="17" s="1"/>
  <c r="FT104" i="17" a="1"/>
  <c r="FT104" i="17" s="1"/>
  <c r="FJ104" i="17" a="1"/>
  <c r="FJ104" i="17" s="1"/>
  <c r="FK104" i="17" a="1"/>
  <c r="FK104" i="17" s="1"/>
  <c r="FL104" i="17" a="1"/>
  <c r="FL104" i="17" s="1"/>
  <c r="FM104" i="17" a="1"/>
  <c r="FM104" i="17" s="1"/>
  <c r="FN104" i="17" a="1"/>
  <c r="FN104" i="17" s="1"/>
  <c r="FE104" i="17" a="1"/>
  <c r="FE104" i="17" s="1"/>
  <c r="FO104" i="17" a="1"/>
  <c r="FO104" i="17" s="1"/>
  <c r="FP104" i="17" a="1"/>
  <c r="FP104" i="17" s="1"/>
  <c r="FF104" i="17" a="1"/>
  <c r="FF104" i="17" s="1"/>
  <c r="FQ104" i="17" a="1"/>
  <c r="FQ104" i="17" s="1"/>
  <c r="CU102" i="17" a="1"/>
  <c r="CU102" i="17" s="1"/>
  <c r="DD102" i="17" a="1"/>
  <c r="DD102" i="17" s="1"/>
  <c r="CV102" i="17" a="1"/>
  <c r="CV102" i="17" s="1"/>
  <c r="DE102" i="17" a="1"/>
  <c r="DE102" i="17" s="1"/>
  <c r="CW102" i="17" a="1"/>
  <c r="CW102" i="17" s="1"/>
  <c r="CX102" i="17" a="1"/>
  <c r="CX102" i="17" s="1"/>
  <c r="CY102" i="17" a="1"/>
  <c r="CY102" i="17" s="1"/>
  <c r="DI102" i="17" a="1"/>
  <c r="DI102" i="17" s="1"/>
  <c r="CT102" i="17" a="1"/>
  <c r="CT102" i="17" s="1"/>
  <c r="CZ102" i="17" a="1"/>
  <c r="CZ102" i="17" s="1"/>
  <c r="DA102" i="17" a="1"/>
  <c r="DA102" i="17" s="1"/>
  <c r="DB102" i="17" a="1"/>
  <c r="DB102" i="17" s="1"/>
  <c r="DC102" i="17" a="1"/>
  <c r="DC102" i="17" s="1"/>
  <c r="DF102" i="17" a="1"/>
  <c r="DF102" i="17" s="1"/>
  <c r="DH102" i="17" a="1"/>
  <c r="DH102" i="17" s="1"/>
  <c r="DG102" i="17" a="1"/>
  <c r="DG102" i="17" s="1"/>
  <c r="FE100" i="17" a="1"/>
  <c r="FE100" i="17" s="1"/>
  <c r="FN100" i="17" a="1"/>
  <c r="FN100" i="17" s="1"/>
  <c r="FF100" i="17" a="1"/>
  <c r="FF100" i="17" s="1"/>
  <c r="FO100" i="17" a="1"/>
  <c r="FO100" i="17" s="1"/>
  <c r="FG100" i="17" a="1"/>
  <c r="FG100" i="17" s="1"/>
  <c r="FP100" i="17" a="1"/>
  <c r="FP100" i="17" s="1"/>
  <c r="FH100" i="17" a="1"/>
  <c r="FH100" i="17" s="1"/>
  <c r="FQ100" i="17" a="1"/>
  <c r="FQ100" i="17" s="1"/>
  <c r="FI100" i="17" a="1"/>
  <c r="FI100" i="17" s="1"/>
  <c r="FR100" i="17" a="1"/>
  <c r="FR100" i="17" s="1"/>
  <c r="FJ100" i="17" a="1"/>
  <c r="FJ100" i="17" s="1"/>
  <c r="FS100" i="17" a="1"/>
  <c r="FS100" i="17" s="1"/>
  <c r="FK100" i="17" a="1"/>
  <c r="FK100" i="17" s="1"/>
  <c r="FT100" i="17" a="1"/>
  <c r="FT100" i="17" s="1"/>
  <c r="FL100" i="17" a="1"/>
  <c r="FL100" i="17" s="1"/>
  <c r="FM100" i="17" a="1"/>
  <c r="FM100" i="17" s="1"/>
  <c r="FF161" i="17" a="1"/>
  <c r="FF161" i="17" s="1"/>
  <c r="FN161" i="17" a="1"/>
  <c r="FN161" i="17" s="1"/>
  <c r="FG161" i="17" a="1"/>
  <c r="FG161" i="17" s="1"/>
  <c r="FO161" i="17" a="1"/>
  <c r="FO161" i="17" s="1"/>
  <c r="FH161" i="17" a="1"/>
  <c r="FH161" i="17" s="1"/>
  <c r="FP161" i="17" a="1"/>
  <c r="FP161" i="17" s="1"/>
  <c r="FI161" i="17" a="1"/>
  <c r="FI161" i="17" s="1"/>
  <c r="FQ161" i="17" a="1"/>
  <c r="FQ161" i="17" s="1"/>
  <c r="FJ161" i="17" a="1"/>
  <c r="FJ161" i="17" s="1"/>
  <c r="FR161" i="17" a="1"/>
  <c r="FR161" i="17" s="1"/>
  <c r="FT161" i="17" a="1"/>
  <c r="FT161" i="17" s="1"/>
  <c r="FE161" i="17" a="1"/>
  <c r="FE161" i="17" s="1"/>
  <c r="FK161" i="17" a="1"/>
  <c r="FK161" i="17" s="1"/>
  <c r="FL161" i="17" a="1"/>
  <c r="FL161" i="17" s="1"/>
  <c r="FM161" i="17" a="1"/>
  <c r="FM161" i="17" s="1"/>
  <c r="FS161" i="17" a="1"/>
  <c r="FS161" i="17" s="1"/>
  <c r="DE172" i="17" a="1"/>
  <c r="DE172" i="17" s="1"/>
  <c r="CU172" i="17" a="1"/>
  <c r="CU172" i="17" s="1"/>
  <c r="CV172" i="17" a="1"/>
  <c r="CV172" i="17" s="1"/>
  <c r="DF172" i="17" a="1"/>
  <c r="DF172" i="17" s="1"/>
  <c r="CW172" i="17" a="1"/>
  <c r="CW172" i="17" s="1"/>
  <c r="CX172" i="17" a="1"/>
  <c r="CX172" i="17" s="1"/>
  <c r="DH172" i="17" a="1"/>
  <c r="DH172" i="17" s="1"/>
  <c r="CY172" i="17" a="1"/>
  <c r="CY172" i="17" s="1"/>
  <c r="DI172" i="17" a="1"/>
  <c r="DI172" i="17" s="1"/>
  <c r="CZ172" i="17" a="1"/>
  <c r="CZ172" i="17" s="1"/>
  <c r="DA172" i="17" a="1"/>
  <c r="DA172" i="17" s="1"/>
  <c r="DC172" i="17" a="1"/>
  <c r="DC172" i="17" s="1"/>
  <c r="CT172" i="17" a="1"/>
  <c r="CT172" i="17" s="1"/>
  <c r="DB172" i="17" a="1"/>
  <c r="DB172" i="17" s="1"/>
  <c r="DD172" i="17" a="1"/>
  <c r="DD172" i="17" s="1"/>
  <c r="DG172" i="17" a="1"/>
  <c r="DG172" i="17" s="1"/>
  <c r="FL162" i="17" a="1"/>
  <c r="FL162" i="17" s="1"/>
  <c r="FT162" i="17" a="1"/>
  <c r="FT162" i="17" s="1"/>
  <c r="FE162" i="17" a="1"/>
  <c r="FE162" i="17" s="1"/>
  <c r="FM162" i="17" a="1"/>
  <c r="FM162" i="17" s="1"/>
  <c r="FF162" i="17" a="1"/>
  <c r="FF162" i="17" s="1"/>
  <c r="FN162" i="17" a="1"/>
  <c r="FN162" i="17" s="1"/>
  <c r="FG162" i="17" a="1"/>
  <c r="FG162" i="17" s="1"/>
  <c r="FO162" i="17" a="1"/>
  <c r="FO162" i="17" s="1"/>
  <c r="FR162" i="17" a="1"/>
  <c r="FR162" i="17" s="1"/>
  <c r="FS162" i="17" a="1"/>
  <c r="FS162" i="17" s="1"/>
  <c r="FH162" i="17" a="1"/>
  <c r="FH162" i="17" s="1"/>
  <c r="FI162" i="17" a="1"/>
  <c r="FI162" i="17" s="1"/>
  <c r="FJ162" i="17" a="1"/>
  <c r="FJ162" i="17" s="1"/>
  <c r="FK162" i="17" a="1"/>
  <c r="FK162" i="17" s="1"/>
  <c r="FP162" i="17" a="1"/>
  <c r="FP162" i="17" s="1"/>
  <c r="FQ162" i="17" a="1"/>
  <c r="FQ162" i="17" s="1"/>
  <c r="FI146" i="17" a="1"/>
  <c r="FI146" i="17" s="1"/>
  <c r="FJ146" i="17" a="1"/>
  <c r="FJ146" i="17" s="1"/>
  <c r="FK146" i="17" a="1"/>
  <c r="FK146" i="17" s="1"/>
  <c r="FL146" i="17" a="1"/>
  <c r="FL146" i="17" s="1"/>
  <c r="FM146" i="17" a="1"/>
  <c r="FM146" i="17" s="1"/>
  <c r="FN146" i="17" a="1"/>
  <c r="FN146" i="17" s="1"/>
  <c r="FO146" i="17" a="1"/>
  <c r="FO146" i="17" s="1"/>
  <c r="FP146" i="17" a="1"/>
  <c r="FP146" i="17" s="1"/>
  <c r="FQ146" i="17" a="1"/>
  <c r="FQ146" i="17" s="1"/>
  <c r="FR146" i="17" a="1"/>
  <c r="FR146" i="17" s="1"/>
  <c r="FS146" i="17" a="1"/>
  <c r="FS146" i="17" s="1"/>
  <c r="FT146" i="17" a="1"/>
  <c r="FT146" i="17" s="1"/>
  <c r="FE146" i="17" a="1"/>
  <c r="FE146" i="17" s="1"/>
  <c r="FF146" i="17" a="1"/>
  <c r="FF146" i="17" s="1"/>
  <c r="FG146" i="17" a="1"/>
  <c r="FG146" i="17" s="1"/>
  <c r="FH146" i="17" a="1"/>
  <c r="FH146" i="17" s="1"/>
  <c r="FH160" i="17" a="1"/>
  <c r="FH160" i="17" s="1"/>
  <c r="FI160" i="17" a="1"/>
  <c r="FI160" i="17" s="1"/>
  <c r="FR160" i="17" a="1"/>
  <c r="FR160" i="17" s="1"/>
  <c r="FJ160" i="17" a="1"/>
  <c r="FJ160" i="17" s="1"/>
  <c r="FS160" i="17" a="1"/>
  <c r="FS160" i="17" s="1"/>
  <c r="FT160" i="17" a="1"/>
  <c r="FT160" i="17" s="1"/>
  <c r="FK160" i="17" a="1"/>
  <c r="FK160" i="17" s="1"/>
  <c r="FL160" i="17" a="1"/>
  <c r="FL160" i="17" s="1"/>
  <c r="FM160" i="17" a="1"/>
  <c r="FM160" i="17" s="1"/>
  <c r="FE160" i="17" a="1"/>
  <c r="FE160" i="17" s="1"/>
  <c r="FN160" i="17" a="1"/>
  <c r="FN160" i="17" s="1"/>
  <c r="FF160" i="17" a="1"/>
  <c r="FF160" i="17" s="1"/>
  <c r="FG160" i="17" a="1"/>
  <c r="FG160" i="17" s="1"/>
  <c r="FP160" i="17" a="1"/>
  <c r="FP160" i="17" s="1"/>
  <c r="FO160" i="17" a="1"/>
  <c r="FO160" i="17" s="1"/>
  <c r="FQ160" i="17" a="1"/>
  <c r="FQ160" i="17" s="1"/>
  <c r="DB86" i="17" a="1"/>
  <c r="DB86" i="17" s="1"/>
  <c r="DC86" i="17" a="1"/>
  <c r="DC86" i="17" s="1"/>
  <c r="DD86" i="17" a="1"/>
  <c r="DD86" i="17" s="1"/>
  <c r="CT86" i="17" a="1"/>
  <c r="CT86" i="17" s="1"/>
  <c r="CU86" i="17" a="1"/>
  <c r="CU86" i="17" s="1"/>
  <c r="DE86" i="17" a="1"/>
  <c r="DE86" i="17" s="1"/>
  <c r="CV86" i="17" a="1"/>
  <c r="CV86" i="17" s="1"/>
  <c r="DF86" i="17" a="1"/>
  <c r="DF86" i="17" s="1"/>
  <c r="CW86" i="17" a="1"/>
  <c r="CW86" i="17" s="1"/>
  <c r="DG86" i="17" a="1"/>
  <c r="DG86" i="17" s="1"/>
  <c r="CX86" i="17" a="1"/>
  <c r="CX86" i="17" s="1"/>
  <c r="DH86" i="17" a="1"/>
  <c r="DH86" i="17" s="1"/>
  <c r="CY86" i="17" a="1"/>
  <c r="CY86" i="17" s="1"/>
  <c r="DI86" i="17" a="1"/>
  <c r="DI86" i="17" s="1"/>
  <c r="CZ86" i="17" a="1"/>
  <c r="CZ86" i="17" s="1"/>
  <c r="DA86" i="17" a="1"/>
  <c r="DA86" i="17" s="1"/>
  <c r="FI115" i="17" a="1"/>
  <c r="FI115" i="17" s="1"/>
  <c r="FJ115" i="17" a="1"/>
  <c r="FJ115" i="17" s="1"/>
  <c r="FK115" i="17" a="1"/>
  <c r="FK115" i="17" s="1"/>
  <c r="FL115" i="17" a="1"/>
  <c r="FL115" i="17" s="1"/>
  <c r="FM115" i="17" a="1"/>
  <c r="FM115" i="17" s="1"/>
  <c r="FN115" i="17" a="1"/>
  <c r="FN115" i="17" s="1"/>
  <c r="FO115" i="17" a="1"/>
  <c r="FO115" i="17" s="1"/>
  <c r="FP115" i="17" a="1"/>
  <c r="FP115" i="17" s="1"/>
  <c r="FQ115" i="17" a="1"/>
  <c r="FQ115" i="17" s="1"/>
  <c r="FR115" i="17" a="1"/>
  <c r="FR115" i="17" s="1"/>
  <c r="FS115" i="17" a="1"/>
  <c r="FS115" i="17" s="1"/>
  <c r="FT115" i="17" a="1"/>
  <c r="FT115" i="17" s="1"/>
  <c r="FE115" i="17" a="1"/>
  <c r="FE115" i="17" s="1"/>
  <c r="FF115" i="17" a="1"/>
  <c r="FF115" i="17" s="1"/>
  <c r="FH115" i="17" a="1"/>
  <c r="FH115" i="17" s="1"/>
  <c r="FG115" i="17" a="1"/>
  <c r="FG115" i="17" s="1"/>
  <c r="FE171" i="17" a="1"/>
  <c r="FE171" i="17" s="1"/>
  <c r="FP171" i="17" a="1"/>
  <c r="FP171" i="17" s="1"/>
  <c r="FF171" i="17" a="1"/>
  <c r="FF171" i="17" s="1"/>
  <c r="FQ171" i="17" a="1"/>
  <c r="FQ171" i="17" s="1"/>
  <c r="FG171" i="17" a="1"/>
  <c r="FG171" i="17" s="1"/>
  <c r="FR171" i="17" a="1"/>
  <c r="FR171" i="17" s="1"/>
  <c r="FI171" i="17" a="1"/>
  <c r="FI171" i="17" s="1"/>
  <c r="FJ171" i="17" a="1"/>
  <c r="FJ171" i="17" s="1"/>
  <c r="FT171" i="17" a="1"/>
  <c r="FT171" i="17" s="1"/>
  <c r="FK171" i="17" a="1"/>
  <c r="FK171" i="17" s="1"/>
  <c r="FL171" i="17" a="1"/>
  <c r="FL171" i="17" s="1"/>
  <c r="FN171" i="17" a="1"/>
  <c r="FN171" i="17" s="1"/>
  <c r="FO171" i="17" a="1"/>
  <c r="FO171" i="17" s="1"/>
  <c r="FH171" i="17" a="1"/>
  <c r="FH171" i="17" s="1"/>
  <c r="FM171" i="17" a="1"/>
  <c r="FM171" i="17" s="1"/>
  <c r="FS171" i="17" a="1"/>
  <c r="FS171" i="17" s="1"/>
  <c r="DF134" i="17" a="1"/>
  <c r="DF134" i="17" s="1"/>
  <c r="CX134" i="17" a="1"/>
  <c r="CX134" i="17" s="1"/>
  <c r="DG134" i="17" a="1"/>
  <c r="DG134" i="17" s="1"/>
  <c r="CY134" i="17" a="1"/>
  <c r="CY134" i="17" s="1"/>
  <c r="DH134" i="17" a="1"/>
  <c r="DH134" i="17" s="1"/>
  <c r="CZ134" i="17" a="1"/>
  <c r="CZ134" i="17" s="1"/>
  <c r="DI134" i="17" a="1"/>
  <c r="DI134" i="17" s="1"/>
  <c r="DA134" i="17" a="1"/>
  <c r="DA134" i="17" s="1"/>
  <c r="DB134" i="17" a="1"/>
  <c r="DB134" i="17" s="1"/>
  <c r="CT134" i="17" a="1"/>
  <c r="CT134" i="17" s="1"/>
  <c r="DC134" i="17" a="1"/>
  <c r="DC134" i="17" s="1"/>
  <c r="CU134" i="17" a="1"/>
  <c r="CU134" i="17" s="1"/>
  <c r="DD134" i="17" a="1"/>
  <c r="DD134" i="17" s="1"/>
  <c r="CV134" i="17" a="1"/>
  <c r="CV134" i="17" s="1"/>
  <c r="DE134" i="17" a="1"/>
  <c r="DE134" i="17" s="1"/>
  <c r="CW134" i="17" a="1"/>
  <c r="CW134" i="17" s="1"/>
  <c r="DB140" i="17" a="1"/>
  <c r="DB140" i="17" s="1"/>
  <c r="DC140" i="17" a="1"/>
  <c r="DC140" i="17" s="1"/>
  <c r="CT140" i="17" a="1"/>
  <c r="CT140" i="17" s="1"/>
  <c r="CU140" i="17" a="1"/>
  <c r="CU140" i="17" s="1"/>
  <c r="DD140" i="17" a="1"/>
  <c r="DD140" i="17" s="1"/>
  <c r="CV140" i="17" a="1"/>
  <c r="CV140" i="17" s="1"/>
  <c r="DE140" i="17" a="1"/>
  <c r="DE140" i="17" s="1"/>
  <c r="CW140" i="17" a="1"/>
  <c r="CW140" i="17" s="1"/>
  <c r="DF140" i="17" a="1"/>
  <c r="DF140" i="17" s="1"/>
  <c r="CX140" i="17" a="1"/>
  <c r="CX140" i="17" s="1"/>
  <c r="DG140" i="17" a="1"/>
  <c r="DG140" i="17" s="1"/>
  <c r="DH140" i="17" a="1"/>
  <c r="DH140" i="17" s="1"/>
  <c r="CY140" i="17" a="1"/>
  <c r="CY140" i="17" s="1"/>
  <c r="CZ140" i="17" a="1"/>
  <c r="CZ140" i="17" s="1"/>
  <c r="DI140" i="17" a="1"/>
  <c r="DI140" i="17" s="1"/>
  <c r="DA140" i="17" a="1"/>
  <c r="DA140" i="17" s="1"/>
  <c r="DG117" i="17" a="1"/>
  <c r="DG117" i="17" s="1"/>
  <c r="DH117" i="17" a="1"/>
  <c r="DH117" i="17" s="1"/>
  <c r="DI117" i="17" a="1"/>
  <c r="DI117" i="17" s="1"/>
  <c r="CT117" i="17" a="1"/>
  <c r="CT117" i="17" s="1"/>
  <c r="CU117" i="17" a="1"/>
  <c r="CU117" i="17" s="1"/>
  <c r="CV117" i="17" a="1"/>
  <c r="CV117" i="17" s="1"/>
  <c r="CW117" i="17" a="1"/>
  <c r="CW117" i="17" s="1"/>
  <c r="CX117" i="17" a="1"/>
  <c r="CX117" i="17" s="1"/>
  <c r="CY117" i="17" a="1"/>
  <c r="CY117" i="17" s="1"/>
  <c r="CZ117" i="17" a="1"/>
  <c r="CZ117" i="17" s="1"/>
  <c r="DA117" i="17" a="1"/>
  <c r="DA117" i="17" s="1"/>
  <c r="DB117" i="17" a="1"/>
  <c r="DB117" i="17" s="1"/>
  <c r="DC117" i="17" a="1"/>
  <c r="DC117" i="17" s="1"/>
  <c r="DD117" i="17" a="1"/>
  <c r="DD117" i="17" s="1"/>
  <c r="DF117" i="17" a="1"/>
  <c r="DF117" i="17" s="1"/>
  <c r="DE117" i="17" a="1"/>
  <c r="DE117" i="17" s="1"/>
  <c r="CZ96" i="17" a="1"/>
  <c r="CZ96" i="17" s="1"/>
  <c r="CV96" i="17" a="1"/>
  <c r="CV96" i="17" s="1"/>
  <c r="DG96" i="17" a="1"/>
  <c r="DG96" i="17" s="1"/>
  <c r="CW96" i="17" a="1"/>
  <c r="CW96" i="17" s="1"/>
  <c r="DH96" i="17" a="1"/>
  <c r="DH96" i="17" s="1"/>
  <c r="CX96" i="17" a="1"/>
  <c r="CX96" i="17" s="1"/>
  <c r="DI96" i="17" a="1"/>
  <c r="DI96" i="17" s="1"/>
  <c r="CY96" i="17" a="1"/>
  <c r="CY96" i="17" s="1"/>
  <c r="DA96" i="17" a="1"/>
  <c r="DA96" i="17" s="1"/>
  <c r="DB96" i="17" a="1"/>
  <c r="DB96" i="17" s="1"/>
  <c r="DC96" i="17" a="1"/>
  <c r="DC96" i="17" s="1"/>
  <c r="DD96" i="17" a="1"/>
  <c r="DD96" i="17" s="1"/>
  <c r="CU96" i="17" a="1"/>
  <c r="CU96" i="17" s="1"/>
  <c r="DF96" i="17" a="1"/>
  <c r="DF96" i="17" s="1"/>
  <c r="CT96" i="17" a="1"/>
  <c r="CT96" i="17" s="1"/>
  <c r="DE96" i="17" a="1"/>
  <c r="DE96" i="17" s="1"/>
  <c r="FE95" i="17" a="1"/>
  <c r="FE95" i="17" s="1"/>
  <c r="FM95" i="17" a="1"/>
  <c r="FM95" i="17" s="1"/>
  <c r="FH95" i="17" a="1"/>
  <c r="FH95" i="17" s="1"/>
  <c r="FS95" i="17" a="1"/>
  <c r="FS95" i="17" s="1"/>
  <c r="FI95" i="17" a="1"/>
  <c r="FI95" i="17" s="1"/>
  <c r="FT95" i="17" a="1"/>
  <c r="FT95" i="17" s="1"/>
  <c r="FJ95" i="17" a="1"/>
  <c r="FJ95" i="17" s="1"/>
  <c r="FK95" i="17" a="1"/>
  <c r="FK95" i="17" s="1"/>
  <c r="FL95" i="17" a="1"/>
  <c r="FL95" i="17" s="1"/>
  <c r="FN95" i="17" a="1"/>
  <c r="FN95" i="17" s="1"/>
  <c r="FO95" i="17" a="1"/>
  <c r="FO95" i="17" s="1"/>
  <c r="FP95" i="17" a="1"/>
  <c r="FP95" i="17" s="1"/>
  <c r="FQ95" i="17" a="1"/>
  <c r="FQ95" i="17" s="1"/>
  <c r="FG95" i="17" a="1"/>
  <c r="FG95" i="17" s="1"/>
  <c r="FR95" i="17" a="1"/>
  <c r="FR95" i="17" s="1"/>
  <c r="FF95" i="17" a="1"/>
  <c r="FF95" i="17" s="1"/>
  <c r="FI111" i="17" a="1"/>
  <c r="FI111" i="17" s="1"/>
  <c r="FJ111" i="17" a="1"/>
  <c r="FJ111" i="17" s="1"/>
  <c r="FK111" i="17" a="1"/>
  <c r="FK111" i="17" s="1"/>
  <c r="FL111" i="17" a="1"/>
  <c r="FL111" i="17" s="1"/>
  <c r="FM111" i="17" a="1"/>
  <c r="FM111" i="17" s="1"/>
  <c r="FN111" i="17" a="1"/>
  <c r="FN111" i="17" s="1"/>
  <c r="FO111" i="17" a="1"/>
  <c r="FO111" i="17" s="1"/>
  <c r="FP111" i="17" a="1"/>
  <c r="FP111" i="17" s="1"/>
  <c r="FQ111" i="17" a="1"/>
  <c r="FQ111" i="17" s="1"/>
  <c r="FR111" i="17" a="1"/>
  <c r="FR111" i="17" s="1"/>
  <c r="FS111" i="17" a="1"/>
  <c r="FS111" i="17" s="1"/>
  <c r="FT111" i="17" a="1"/>
  <c r="FT111" i="17" s="1"/>
  <c r="FE111" i="17" a="1"/>
  <c r="FE111" i="17" s="1"/>
  <c r="FF111" i="17" a="1"/>
  <c r="FF111" i="17" s="1"/>
  <c r="FH111" i="17" a="1"/>
  <c r="FH111" i="17" s="1"/>
  <c r="FG111" i="17" a="1"/>
  <c r="FG111" i="17" s="1"/>
  <c r="DC104" i="17" a="1"/>
  <c r="DC104" i="17" s="1"/>
  <c r="CT104" i="17" a="1"/>
  <c r="CT104" i="17" s="1"/>
  <c r="DD104" i="17" a="1"/>
  <c r="DD104" i="17" s="1"/>
  <c r="CU104" i="17" a="1"/>
  <c r="CU104" i="17" s="1"/>
  <c r="DE104" i="17" a="1"/>
  <c r="DE104" i="17" s="1"/>
  <c r="DF104" i="17" a="1"/>
  <c r="DF104" i="17" s="1"/>
  <c r="CV104" i="17" a="1"/>
  <c r="CV104" i="17" s="1"/>
  <c r="DG104" i="17" a="1"/>
  <c r="DG104" i="17" s="1"/>
  <c r="CW104" i="17" a="1"/>
  <c r="CW104" i="17" s="1"/>
  <c r="DH104" i="17" a="1"/>
  <c r="DH104" i="17" s="1"/>
  <c r="CX104" i="17" a="1"/>
  <c r="CX104" i="17" s="1"/>
  <c r="DI104" i="17" a="1"/>
  <c r="DI104" i="17" s="1"/>
  <c r="CY104" i="17" a="1"/>
  <c r="CY104" i="17" s="1"/>
  <c r="CZ104" i="17" a="1"/>
  <c r="CZ104" i="17" s="1"/>
  <c r="DA104" i="17" a="1"/>
  <c r="DA104" i="17" s="1"/>
  <c r="DB104" i="17" a="1"/>
  <c r="DB104" i="17" s="1"/>
  <c r="DE182" i="17" a="1"/>
  <c r="DE182" i="17" s="1"/>
  <c r="CV182" i="17" a="1"/>
  <c r="CV182" i="17" s="1"/>
  <c r="DF182" i="17" a="1"/>
  <c r="DF182" i="17" s="1"/>
  <c r="CW182" i="17" a="1"/>
  <c r="CW182" i="17" s="1"/>
  <c r="DG182" i="17" a="1"/>
  <c r="DG182" i="17" s="1"/>
  <c r="CX182" i="17" a="1"/>
  <c r="CX182" i="17" s="1"/>
  <c r="DH182" i="17" a="1"/>
  <c r="DH182" i="17" s="1"/>
  <c r="CY182" i="17" a="1"/>
  <c r="CY182" i="17" s="1"/>
  <c r="DI182" i="17" a="1"/>
  <c r="DI182" i="17" s="1"/>
  <c r="CZ182" i="17" a="1"/>
  <c r="CZ182" i="17" s="1"/>
  <c r="DA182" i="17" a="1"/>
  <c r="DA182" i="17" s="1"/>
  <c r="DB182" i="17" a="1"/>
  <c r="DB182" i="17" s="1"/>
  <c r="DC182" i="17" a="1"/>
  <c r="DC182" i="17" s="1"/>
  <c r="CU182" i="17" a="1"/>
  <c r="CU182" i="17" s="1"/>
  <c r="DD182" i="17" a="1"/>
  <c r="DD182" i="17" s="1"/>
  <c r="CT182" i="17" a="1"/>
  <c r="CT182" i="17" s="1"/>
  <c r="CT100" i="17" a="1"/>
  <c r="CT100" i="17" s="1"/>
  <c r="DC100" i="17" a="1"/>
  <c r="DC100" i="17" s="1"/>
  <c r="CU100" i="17" a="1"/>
  <c r="CU100" i="17" s="1"/>
  <c r="DD100" i="17" a="1"/>
  <c r="DD100" i="17" s="1"/>
  <c r="CV100" i="17" a="1"/>
  <c r="CV100" i="17" s="1"/>
  <c r="DE100" i="17" a="1"/>
  <c r="DE100" i="17" s="1"/>
  <c r="CW100" i="17" a="1"/>
  <c r="CW100" i="17" s="1"/>
  <c r="DF100" i="17" a="1"/>
  <c r="DF100" i="17" s="1"/>
  <c r="CX100" i="17" a="1"/>
  <c r="CX100" i="17" s="1"/>
  <c r="DG100" i="17" a="1"/>
  <c r="DG100" i="17" s="1"/>
  <c r="CY100" i="17" a="1"/>
  <c r="CY100" i="17" s="1"/>
  <c r="DH100" i="17" a="1"/>
  <c r="DH100" i="17" s="1"/>
  <c r="CZ100" i="17" a="1"/>
  <c r="CZ100" i="17" s="1"/>
  <c r="DI100" i="17" a="1"/>
  <c r="DI100" i="17" s="1"/>
  <c r="DA100" i="17" a="1"/>
  <c r="DA100" i="17" s="1"/>
  <c r="DB100" i="17" a="1"/>
  <c r="DB100" i="17" s="1"/>
  <c r="FR172" i="17" a="1"/>
  <c r="FR172" i="17" s="1"/>
  <c r="FI172" i="17" a="1"/>
  <c r="FI172" i="17" s="1"/>
  <c r="FS172" i="17" a="1"/>
  <c r="FS172" i="17" s="1"/>
  <c r="FJ172" i="17" a="1"/>
  <c r="FJ172" i="17" s="1"/>
  <c r="FT172" i="17" a="1"/>
  <c r="FT172" i="17" s="1"/>
  <c r="FL172" i="17" a="1"/>
  <c r="FL172" i="17" s="1"/>
  <c r="FM172" i="17" a="1"/>
  <c r="FM172" i="17" s="1"/>
  <c r="FN172" i="17" a="1"/>
  <c r="FN172" i="17" s="1"/>
  <c r="FO172" i="17" a="1"/>
  <c r="FO172" i="17" s="1"/>
  <c r="FE172" i="17" a="1"/>
  <c r="FE172" i="17" s="1"/>
  <c r="FG172" i="17" a="1"/>
  <c r="FG172" i="17" s="1"/>
  <c r="FQ172" i="17" a="1"/>
  <c r="FQ172" i="17" s="1"/>
  <c r="FK172" i="17" a="1"/>
  <c r="FK172" i="17" s="1"/>
  <c r="FP172" i="17" a="1"/>
  <c r="FP172" i="17" s="1"/>
  <c r="FH172" i="17" a="1"/>
  <c r="FH172" i="17" s="1"/>
  <c r="FF172" i="17" a="1"/>
  <c r="FF172" i="17" s="1"/>
  <c r="DA162" i="17" a="1"/>
  <c r="DA162" i="17" s="1"/>
  <c r="CT162" i="17" a="1"/>
  <c r="CT162" i="17" s="1"/>
  <c r="DB162" i="17" a="1"/>
  <c r="DB162" i="17" s="1"/>
  <c r="CU162" i="17" a="1"/>
  <c r="CU162" i="17" s="1"/>
  <c r="DC162" i="17" a="1"/>
  <c r="DC162" i="17" s="1"/>
  <c r="CV162" i="17" a="1"/>
  <c r="CV162" i="17" s="1"/>
  <c r="DD162" i="17" a="1"/>
  <c r="DD162" i="17" s="1"/>
  <c r="CW162" i="17" a="1"/>
  <c r="CW162" i="17" s="1"/>
  <c r="DE162" i="17" a="1"/>
  <c r="DE162" i="17" s="1"/>
  <c r="CX162" i="17" a="1"/>
  <c r="CX162" i="17" s="1"/>
  <c r="CY162" i="17" a="1"/>
  <c r="CY162" i="17" s="1"/>
  <c r="CZ162" i="17" a="1"/>
  <c r="CZ162" i="17" s="1"/>
  <c r="DF162" i="17" a="1"/>
  <c r="DF162" i="17" s="1"/>
  <c r="DG162" i="17" a="1"/>
  <c r="DG162" i="17" s="1"/>
  <c r="DH162" i="17" a="1"/>
  <c r="DH162" i="17" s="1"/>
  <c r="DI162" i="17" a="1"/>
  <c r="DI162" i="17" s="1"/>
  <c r="CU146" i="17" a="1"/>
  <c r="CU146" i="17" s="1"/>
  <c r="CY146" i="17" a="1"/>
  <c r="CY146" i="17" s="1"/>
  <c r="CZ146" i="17" a="1"/>
  <c r="CZ146" i="17" s="1"/>
  <c r="DA146" i="17" a="1"/>
  <c r="DA146" i="17" s="1"/>
  <c r="DB146" i="17" a="1"/>
  <c r="DB146" i="17" s="1"/>
  <c r="DC146" i="17" a="1"/>
  <c r="DC146" i="17" s="1"/>
  <c r="DD146" i="17" a="1"/>
  <c r="DD146" i="17" s="1"/>
  <c r="DE146" i="17" a="1"/>
  <c r="DE146" i="17" s="1"/>
  <c r="DF146" i="17" a="1"/>
  <c r="DF146" i="17" s="1"/>
  <c r="DG146" i="17" a="1"/>
  <c r="DG146" i="17" s="1"/>
  <c r="DH146" i="17" a="1"/>
  <c r="DH146" i="17" s="1"/>
  <c r="DI146" i="17" a="1"/>
  <c r="DI146" i="17" s="1"/>
  <c r="CT146" i="17" a="1"/>
  <c r="CT146" i="17" s="1"/>
  <c r="CV146" i="17" a="1"/>
  <c r="CV146" i="17" s="1"/>
  <c r="CW146" i="17" a="1"/>
  <c r="CW146" i="17" s="1"/>
  <c r="CX146" i="17" a="1"/>
  <c r="CX146" i="17" s="1"/>
  <c r="CV99" i="17" a="1"/>
  <c r="CV99" i="17" s="1"/>
  <c r="DF99" i="17" a="1"/>
  <c r="DF99" i="17" s="1"/>
  <c r="CW99" i="17" a="1"/>
  <c r="CW99" i="17" s="1"/>
  <c r="DG99" i="17" a="1"/>
  <c r="DG99" i="17" s="1"/>
  <c r="CX99" i="17" a="1"/>
  <c r="CX99" i="17" s="1"/>
  <c r="DH99" i="17" a="1"/>
  <c r="DH99" i="17" s="1"/>
  <c r="CY99" i="17" a="1"/>
  <c r="CY99" i="17" s="1"/>
  <c r="DI99" i="17" a="1"/>
  <c r="DI99" i="17" s="1"/>
  <c r="CZ99" i="17" a="1"/>
  <c r="CZ99" i="17" s="1"/>
  <c r="DA99" i="17" a="1"/>
  <c r="DA99" i="17" s="1"/>
  <c r="DB99" i="17" a="1"/>
  <c r="DB99" i="17" s="1"/>
  <c r="DC99" i="17" a="1"/>
  <c r="DC99" i="17" s="1"/>
  <c r="CT99" i="17" a="1"/>
  <c r="CT99" i="17" s="1"/>
  <c r="DD99" i="17" a="1"/>
  <c r="DD99" i="17" s="1"/>
  <c r="CU99" i="17" a="1"/>
  <c r="CU99" i="17" s="1"/>
  <c r="DE99" i="17" a="1"/>
  <c r="DE99" i="17" s="1"/>
  <c r="CZ72" i="17" a="1"/>
  <c r="CZ72" i="17" s="1"/>
  <c r="DH72" i="17" a="1"/>
  <c r="DH72" i="17" s="1"/>
  <c r="DA72" i="17" a="1"/>
  <c r="DA72" i="17" s="1"/>
  <c r="DI72" i="17" a="1"/>
  <c r="DI72" i="17" s="1"/>
  <c r="CT72" i="17" a="1"/>
  <c r="CT72" i="17" s="1"/>
  <c r="DB72" i="17" a="1"/>
  <c r="DB72" i="17" s="1"/>
  <c r="CU72" i="17" a="1"/>
  <c r="CU72" i="17" s="1"/>
  <c r="DC72" i="17" a="1"/>
  <c r="DC72" i="17" s="1"/>
  <c r="CV72" i="17" a="1"/>
  <c r="CV72" i="17" s="1"/>
  <c r="DD72" i="17" a="1"/>
  <c r="DD72" i="17" s="1"/>
  <c r="CW72" i="17" a="1"/>
  <c r="CW72" i="17" s="1"/>
  <c r="DE72" i="17" a="1"/>
  <c r="DE72" i="17" s="1"/>
  <c r="CX72" i="17" a="1"/>
  <c r="CX72" i="17" s="1"/>
  <c r="DF72" i="17" a="1"/>
  <c r="DF72" i="17" s="1"/>
  <c r="CY72" i="17" a="1"/>
  <c r="CY72" i="17" s="1"/>
  <c r="DG72" i="17" a="1"/>
  <c r="DG72" i="17" s="1"/>
  <c r="CY115" i="17" a="1"/>
  <c r="CY115" i="17" s="1"/>
  <c r="CZ115" i="17" a="1"/>
  <c r="CZ115" i="17" s="1"/>
  <c r="DA115" i="17" a="1"/>
  <c r="DA115" i="17" s="1"/>
  <c r="DB115" i="17" a="1"/>
  <c r="DB115" i="17" s="1"/>
  <c r="DC115" i="17" a="1"/>
  <c r="DC115" i="17" s="1"/>
  <c r="DD115" i="17" a="1"/>
  <c r="DD115" i="17" s="1"/>
  <c r="DE115" i="17" a="1"/>
  <c r="DE115" i="17" s="1"/>
  <c r="DF115" i="17" a="1"/>
  <c r="DF115" i="17" s="1"/>
  <c r="DG115" i="17" a="1"/>
  <c r="DG115" i="17" s="1"/>
  <c r="DH115" i="17" a="1"/>
  <c r="DH115" i="17" s="1"/>
  <c r="DI115" i="17" a="1"/>
  <c r="DI115" i="17" s="1"/>
  <c r="CT115" i="17" a="1"/>
  <c r="CT115" i="17" s="1"/>
  <c r="CU115" i="17" a="1"/>
  <c r="CU115" i="17" s="1"/>
  <c r="CV115" i="17" a="1"/>
  <c r="CV115" i="17" s="1"/>
  <c r="CX115" i="17" a="1"/>
  <c r="CX115" i="17" s="1"/>
  <c r="CW115" i="17" a="1"/>
  <c r="CW115" i="17" s="1"/>
  <c r="DI155" i="17" a="1"/>
  <c r="DI155" i="17" s="1"/>
  <c r="CY155" i="17" a="1"/>
  <c r="CY155" i="17" s="1"/>
  <c r="CZ155" i="17" a="1"/>
  <c r="CZ155" i="17" s="1"/>
  <c r="DA155" i="17" a="1"/>
  <c r="DA155" i="17" s="1"/>
  <c r="DB155" i="17" a="1"/>
  <c r="DB155" i="17" s="1"/>
  <c r="DC155" i="17" a="1"/>
  <c r="DC155" i="17" s="1"/>
  <c r="DD155" i="17" a="1"/>
  <c r="DD155" i="17" s="1"/>
  <c r="CT155" i="17" a="1"/>
  <c r="CT155" i="17" s="1"/>
  <c r="CU155" i="17" a="1"/>
  <c r="CU155" i="17" s="1"/>
  <c r="DE155" i="17" a="1"/>
  <c r="DE155" i="17" s="1"/>
  <c r="DF155" i="17" a="1"/>
  <c r="DF155" i="17" s="1"/>
  <c r="CV155" i="17" a="1"/>
  <c r="CV155" i="17" s="1"/>
  <c r="DG155" i="17" a="1"/>
  <c r="DG155" i="17" s="1"/>
  <c r="CW155" i="17" a="1"/>
  <c r="CW155" i="17" s="1"/>
  <c r="CX155" i="17" a="1"/>
  <c r="CX155" i="17" s="1"/>
  <c r="DH155" i="17" a="1"/>
  <c r="DH155" i="17" s="1"/>
  <c r="CV129" i="17" a="1"/>
  <c r="CV129" i="17" s="1"/>
  <c r="DD129" i="17" a="1"/>
  <c r="DD129" i="17" s="1"/>
  <c r="CZ129" i="17" a="1"/>
  <c r="CZ129" i="17" s="1"/>
  <c r="CU129" i="17" a="1"/>
  <c r="CU129" i="17" s="1"/>
  <c r="DI129" i="17" a="1"/>
  <c r="DI129" i="17" s="1"/>
  <c r="CW129" i="17" a="1"/>
  <c r="CW129" i="17" s="1"/>
  <c r="CX129" i="17" a="1"/>
  <c r="CX129" i="17" s="1"/>
  <c r="CY129" i="17" a="1"/>
  <c r="CY129" i="17" s="1"/>
  <c r="DA129" i="17" a="1"/>
  <c r="DA129" i="17" s="1"/>
  <c r="DB129" i="17" a="1"/>
  <c r="DB129" i="17" s="1"/>
  <c r="DC129" i="17" a="1"/>
  <c r="DC129" i="17" s="1"/>
  <c r="DE129" i="17" a="1"/>
  <c r="DE129" i="17" s="1"/>
  <c r="DF129" i="17" a="1"/>
  <c r="DF129" i="17" s="1"/>
  <c r="DG129" i="17" a="1"/>
  <c r="DG129" i="17" s="1"/>
  <c r="CT129" i="17" a="1"/>
  <c r="CT129" i="17" s="1"/>
  <c r="DH129" i="17" a="1"/>
  <c r="DH129" i="17" s="1"/>
  <c r="FL127" i="17" a="1"/>
  <c r="FL127" i="17" s="1"/>
  <c r="FT127" i="17" a="1"/>
  <c r="FT127" i="17" s="1"/>
  <c r="FG127" i="17" a="1"/>
  <c r="FG127" i="17" s="1"/>
  <c r="FO127" i="17" a="1"/>
  <c r="FO127" i="17" s="1"/>
  <c r="FH127" i="17" a="1"/>
  <c r="FH127" i="17" s="1"/>
  <c r="FP127" i="17" a="1"/>
  <c r="FP127" i="17" s="1"/>
  <c r="FI127" i="17" a="1"/>
  <c r="FI127" i="17" s="1"/>
  <c r="FQ127" i="17" a="1"/>
  <c r="FQ127" i="17" s="1"/>
  <c r="FE127" i="17" a="1"/>
  <c r="FE127" i="17" s="1"/>
  <c r="FF127" i="17" a="1"/>
  <c r="FF127" i="17" s="1"/>
  <c r="FJ127" i="17" a="1"/>
  <c r="FJ127" i="17" s="1"/>
  <c r="FK127" i="17" a="1"/>
  <c r="FK127" i="17" s="1"/>
  <c r="FM127" i="17" a="1"/>
  <c r="FM127" i="17" s="1"/>
  <c r="FN127" i="17" a="1"/>
  <c r="FN127" i="17" s="1"/>
  <c r="FR127" i="17" a="1"/>
  <c r="FR127" i="17" s="1"/>
  <c r="FS127" i="17" a="1"/>
  <c r="FS127" i="17" s="1"/>
  <c r="CU61" i="17" a="1"/>
  <c r="CU61" i="17" s="1"/>
  <c r="DC61" i="17" a="1"/>
  <c r="DC61" i="17" s="1"/>
  <c r="CV61" i="17" a="1"/>
  <c r="CV61" i="17" s="1"/>
  <c r="DD61" i="17" a="1"/>
  <c r="DD61" i="17" s="1"/>
  <c r="CW61" i="17" a="1"/>
  <c r="CW61" i="17" s="1"/>
  <c r="DE61" i="17" a="1"/>
  <c r="DE61" i="17" s="1"/>
  <c r="CX61" i="17" a="1"/>
  <c r="CX61" i="17" s="1"/>
  <c r="DF61" i="17" a="1"/>
  <c r="DF61" i="17" s="1"/>
  <c r="CZ61" i="17" a="1"/>
  <c r="CZ61" i="17" s="1"/>
  <c r="DH61" i="17" a="1"/>
  <c r="DH61" i="17" s="1"/>
  <c r="DA61" i="17" a="1"/>
  <c r="DA61" i="17" s="1"/>
  <c r="DI61" i="17" a="1"/>
  <c r="DI61" i="17" s="1"/>
  <c r="CT61" i="17" a="1"/>
  <c r="CT61" i="17" s="1"/>
  <c r="DB61" i="17" a="1"/>
  <c r="DB61" i="17" s="1"/>
  <c r="DG61" i="17" a="1"/>
  <c r="DG61" i="17" s="1"/>
  <c r="CY61" i="17" a="1"/>
  <c r="CY61" i="17" s="1"/>
  <c r="DB85" i="17" a="1"/>
  <c r="DB85" i="17" s="1"/>
  <c r="DC85" i="17" a="1"/>
  <c r="DC85" i="17" s="1"/>
  <c r="CT85" i="17" a="1"/>
  <c r="CT85" i="17" s="1"/>
  <c r="DD85" i="17" a="1"/>
  <c r="DD85" i="17" s="1"/>
  <c r="CU85" i="17" a="1"/>
  <c r="CU85" i="17" s="1"/>
  <c r="DE85" i="17" a="1"/>
  <c r="DE85" i="17" s="1"/>
  <c r="CV85" i="17" a="1"/>
  <c r="CV85" i="17" s="1"/>
  <c r="DF85" i="17" a="1"/>
  <c r="DF85" i="17" s="1"/>
  <c r="DG85" i="17" a="1"/>
  <c r="DG85" i="17" s="1"/>
  <c r="CW85" i="17" a="1"/>
  <c r="CW85" i="17" s="1"/>
  <c r="CX85" i="17" a="1"/>
  <c r="CX85" i="17" s="1"/>
  <c r="DH85" i="17" a="1"/>
  <c r="DH85" i="17" s="1"/>
  <c r="CY85" i="17" a="1"/>
  <c r="CY85" i="17" s="1"/>
  <c r="DI85" i="17" a="1"/>
  <c r="DI85" i="17" s="1"/>
  <c r="CZ85" i="17" a="1"/>
  <c r="CZ85" i="17" s="1"/>
  <c r="DA85" i="17" a="1"/>
  <c r="DA85" i="17" s="1"/>
  <c r="DC95" i="17" a="1"/>
  <c r="DC95" i="17" s="1"/>
  <c r="CU95" i="17" a="1"/>
  <c r="CU95" i="17" s="1"/>
  <c r="DB95" i="17" a="1"/>
  <c r="DB95" i="17" s="1"/>
  <c r="DD95" i="17" a="1"/>
  <c r="DD95" i="17" s="1"/>
  <c r="DE95" i="17" a="1"/>
  <c r="DE95" i="17" s="1"/>
  <c r="DF95" i="17" a="1"/>
  <c r="DF95" i="17" s="1"/>
  <c r="CT95" i="17" a="1"/>
  <c r="CT95" i="17" s="1"/>
  <c r="DG95" i="17" a="1"/>
  <c r="DG95" i="17" s="1"/>
  <c r="CV95" i="17" a="1"/>
  <c r="CV95" i="17" s="1"/>
  <c r="CW95" i="17" a="1"/>
  <c r="CW95" i="17" s="1"/>
  <c r="DH95" i="17" a="1"/>
  <c r="DH95" i="17" s="1"/>
  <c r="CX95" i="17" a="1"/>
  <c r="CX95" i="17" s="1"/>
  <c r="DI95" i="17" a="1"/>
  <c r="DI95" i="17" s="1"/>
  <c r="CY95" i="17" a="1"/>
  <c r="CY95" i="17" s="1"/>
  <c r="DA95" i="17" a="1"/>
  <c r="DA95" i="17" s="1"/>
  <c r="CZ95" i="17" a="1"/>
  <c r="CZ95" i="17" s="1"/>
  <c r="CY111" i="17" a="1"/>
  <c r="CY111" i="17" s="1"/>
  <c r="CX111" i="17" a="1"/>
  <c r="CX111" i="17" s="1"/>
  <c r="CZ111" i="17" a="1"/>
  <c r="CZ111" i="17" s="1"/>
  <c r="DA111" i="17" a="1"/>
  <c r="DA111" i="17" s="1"/>
  <c r="DB111" i="17" a="1"/>
  <c r="DB111" i="17" s="1"/>
  <c r="DC111" i="17" a="1"/>
  <c r="DC111" i="17" s="1"/>
  <c r="DD111" i="17" a="1"/>
  <c r="DD111" i="17" s="1"/>
  <c r="DE111" i="17" a="1"/>
  <c r="DE111" i="17" s="1"/>
  <c r="DF111" i="17" a="1"/>
  <c r="DF111" i="17" s="1"/>
  <c r="DG111" i="17" a="1"/>
  <c r="DG111" i="17" s="1"/>
  <c r="DH111" i="17" a="1"/>
  <c r="DH111" i="17" s="1"/>
  <c r="DI111" i="17" a="1"/>
  <c r="DI111" i="17" s="1"/>
  <c r="CT111" i="17" a="1"/>
  <c r="CT111" i="17" s="1"/>
  <c r="CU111" i="17" a="1"/>
  <c r="CU111" i="17" s="1"/>
  <c r="CW111" i="17" a="1"/>
  <c r="CW111" i="17" s="1"/>
  <c r="CV111" i="17" a="1"/>
  <c r="CV111" i="17" s="1"/>
  <c r="FH108" i="17" a="1"/>
  <c r="FH108" i="17" s="1"/>
  <c r="FP108" i="17" a="1"/>
  <c r="FP108" i="17" s="1"/>
  <c r="FI108" i="17" a="1"/>
  <c r="FI108" i="17" s="1"/>
  <c r="FQ108" i="17" a="1"/>
  <c r="FQ108" i="17" s="1"/>
  <c r="FJ108" i="17" a="1"/>
  <c r="FJ108" i="17" s="1"/>
  <c r="FR108" i="17" a="1"/>
  <c r="FR108" i="17" s="1"/>
  <c r="FK108" i="17" a="1"/>
  <c r="FK108" i="17" s="1"/>
  <c r="FS108" i="17" a="1"/>
  <c r="FS108" i="17" s="1"/>
  <c r="FL108" i="17" a="1"/>
  <c r="FL108" i="17" s="1"/>
  <c r="FT108" i="17" a="1"/>
  <c r="FT108" i="17" s="1"/>
  <c r="FE108" i="17" a="1"/>
  <c r="FE108" i="17" s="1"/>
  <c r="FM108" i="17" a="1"/>
  <c r="FM108" i="17" s="1"/>
  <c r="FF108" i="17" a="1"/>
  <c r="FF108" i="17" s="1"/>
  <c r="FN108" i="17" a="1"/>
  <c r="FN108" i="17" s="1"/>
  <c r="FG108" i="17" a="1"/>
  <c r="FG108" i="17" s="1"/>
  <c r="FO108" i="17" a="1"/>
  <c r="FO108" i="17" s="1"/>
  <c r="FI182" i="17" a="1"/>
  <c r="FI182" i="17" s="1"/>
  <c r="FS182" i="17" a="1"/>
  <c r="FS182" i="17" s="1"/>
  <c r="FJ182" i="17" a="1"/>
  <c r="FJ182" i="17" s="1"/>
  <c r="FT182" i="17" a="1"/>
  <c r="FT182" i="17" s="1"/>
  <c r="FK182" i="17" a="1"/>
  <c r="FK182" i="17" s="1"/>
  <c r="FL182" i="17" a="1"/>
  <c r="FL182" i="17" s="1"/>
  <c r="FM182" i="17" a="1"/>
  <c r="FM182" i="17" s="1"/>
  <c r="FN182" i="17" a="1"/>
  <c r="FN182" i="17" s="1"/>
  <c r="FE182" i="17" a="1"/>
  <c r="FE182" i="17" s="1"/>
  <c r="FO182" i="17" a="1"/>
  <c r="FO182" i="17" s="1"/>
  <c r="FF182" i="17" a="1"/>
  <c r="FF182" i="17" s="1"/>
  <c r="FP182" i="17" a="1"/>
  <c r="FP182" i="17" s="1"/>
  <c r="FG182" i="17" a="1"/>
  <c r="FG182" i="17" s="1"/>
  <c r="FH182" i="17" a="1"/>
  <c r="FH182" i="17" s="1"/>
  <c r="FR182" i="17" a="1"/>
  <c r="FR182" i="17" s="1"/>
  <c r="FQ182" i="17" a="1"/>
  <c r="FQ182" i="17" s="1"/>
  <c r="CW92" i="17" a="1"/>
  <c r="CW92" i="17" s="1"/>
  <c r="DG92" i="17" a="1"/>
  <c r="DG92" i="17" s="1"/>
  <c r="CX92" i="17" a="1"/>
  <c r="CX92" i="17" s="1"/>
  <c r="DH92" i="17" a="1"/>
  <c r="DH92" i="17" s="1"/>
  <c r="CY92" i="17" a="1"/>
  <c r="CY92" i="17" s="1"/>
  <c r="DI92" i="17" a="1"/>
  <c r="DI92" i="17" s="1"/>
  <c r="CZ92" i="17" a="1"/>
  <c r="CZ92" i="17" s="1"/>
  <c r="DA92" i="17" a="1"/>
  <c r="DA92" i="17" s="1"/>
  <c r="DB92" i="17" a="1"/>
  <c r="DB92" i="17" s="1"/>
  <c r="DC92" i="17" a="1"/>
  <c r="DC92" i="17" s="1"/>
  <c r="CT92" i="17" a="1"/>
  <c r="CT92" i="17" s="1"/>
  <c r="DD92" i="17" a="1"/>
  <c r="DD92" i="17" s="1"/>
  <c r="CU92" i="17" a="1"/>
  <c r="CU92" i="17" s="1"/>
  <c r="DE92" i="17" a="1"/>
  <c r="DE92" i="17" s="1"/>
  <c r="CV92" i="17" a="1"/>
  <c r="CV92" i="17" s="1"/>
  <c r="DF92" i="17" a="1"/>
  <c r="DF92" i="17" s="1"/>
  <c r="DA161" i="17" a="1"/>
  <c r="DA161" i="17" s="1"/>
  <c r="DB161" i="17" a="1"/>
  <c r="DB161" i="17" s="1"/>
  <c r="CT161" i="17" a="1"/>
  <c r="CT161" i="17" s="1"/>
  <c r="DC161" i="17" a="1"/>
  <c r="DC161" i="17" s="1"/>
  <c r="DD161" i="17" a="1"/>
  <c r="DD161" i="17" s="1"/>
  <c r="CU161" i="17" a="1"/>
  <c r="CU161" i="17" s="1"/>
  <c r="CV161" i="17" a="1"/>
  <c r="CV161" i="17" s="1"/>
  <c r="DE161" i="17" a="1"/>
  <c r="DE161" i="17" s="1"/>
  <c r="CW161" i="17" a="1"/>
  <c r="CW161" i="17" s="1"/>
  <c r="DF161" i="17" a="1"/>
  <c r="DF161" i="17" s="1"/>
  <c r="CX161" i="17" a="1"/>
  <c r="CX161" i="17" s="1"/>
  <c r="DG161" i="17" a="1"/>
  <c r="DG161" i="17" s="1"/>
  <c r="DH161" i="17" a="1"/>
  <c r="DH161" i="17" s="1"/>
  <c r="CZ161" i="17" a="1"/>
  <c r="CZ161" i="17" s="1"/>
  <c r="CY161" i="17" a="1"/>
  <c r="CY161" i="17" s="1"/>
  <c r="DI161" i="17" a="1"/>
  <c r="DI161" i="17" s="1"/>
  <c r="FE149" i="17" a="1"/>
  <c r="FE149" i="17" s="1"/>
  <c r="FF149" i="17" a="1"/>
  <c r="FF149" i="17" s="1"/>
  <c r="FT149" i="17" a="1"/>
  <c r="FT149" i="17" s="1"/>
  <c r="FG149" i="17" a="1"/>
  <c r="FG149" i="17" s="1"/>
  <c r="FH149" i="17" a="1"/>
  <c r="FH149" i="17" s="1"/>
  <c r="FI149" i="17" a="1"/>
  <c r="FI149" i="17" s="1"/>
  <c r="FJ149" i="17" a="1"/>
  <c r="FJ149" i="17" s="1"/>
  <c r="FK149" i="17" a="1"/>
  <c r="FK149" i="17" s="1"/>
  <c r="FL149" i="17" a="1"/>
  <c r="FL149" i="17" s="1"/>
  <c r="FM149" i="17" a="1"/>
  <c r="FM149" i="17" s="1"/>
  <c r="FN149" i="17" a="1"/>
  <c r="FN149" i="17" s="1"/>
  <c r="FO149" i="17" a="1"/>
  <c r="FO149" i="17" s="1"/>
  <c r="FP149" i="17" a="1"/>
  <c r="FP149" i="17" s="1"/>
  <c r="FQ149" i="17" a="1"/>
  <c r="FQ149" i="17" s="1"/>
  <c r="FR149" i="17" a="1"/>
  <c r="FR149" i="17" s="1"/>
  <c r="FS149" i="17" a="1"/>
  <c r="FS149" i="17" s="1"/>
  <c r="FF145" i="17" a="1"/>
  <c r="FF145" i="17" s="1"/>
  <c r="FN145" i="17" a="1"/>
  <c r="FN145" i="17" s="1"/>
  <c r="FG145" i="17" a="1"/>
  <c r="FG145" i="17" s="1"/>
  <c r="FH145" i="17" a="1"/>
  <c r="FH145" i="17" s="1"/>
  <c r="FP145" i="17" a="1"/>
  <c r="FP145" i="17" s="1"/>
  <c r="FI145" i="17" a="1"/>
  <c r="FI145" i="17" s="1"/>
  <c r="FQ145" i="17" a="1"/>
  <c r="FQ145" i="17" s="1"/>
  <c r="FE145" i="17" a="1"/>
  <c r="FE145" i="17" s="1"/>
  <c r="FJ145" i="17" a="1"/>
  <c r="FJ145" i="17" s="1"/>
  <c r="FK145" i="17" a="1"/>
  <c r="FK145" i="17" s="1"/>
  <c r="FL145" i="17" a="1"/>
  <c r="FL145" i="17" s="1"/>
  <c r="FM145" i="17" a="1"/>
  <c r="FM145" i="17" s="1"/>
  <c r="FO145" i="17" a="1"/>
  <c r="FO145" i="17" s="1"/>
  <c r="FR145" i="17" a="1"/>
  <c r="FR145" i="17" s="1"/>
  <c r="FS145" i="17" a="1"/>
  <c r="FS145" i="17" s="1"/>
  <c r="FT145" i="17" a="1"/>
  <c r="FT145" i="17" s="1"/>
  <c r="CZ159" i="17" a="1"/>
  <c r="CZ159" i="17" s="1"/>
  <c r="DI159" i="17" a="1"/>
  <c r="DI159" i="17" s="1"/>
  <c r="DA159" i="17" a="1"/>
  <c r="DA159" i="17" s="1"/>
  <c r="DB159" i="17" a="1"/>
  <c r="DB159" i="17" s="1"/>
  <c r="CT159" i="17" a="1"/>
  <c r="CT159" i="17" s="1"/>
  <c r="DC159" i="17" a="1"/>
  <c r="DC159" i="17" s="1"/>
  <c r="CU159" i="17" a="1"/>
  <c r="CU159" i="17" s="1"/>
  <c r="DD159" i="17" a="1"/>
  <c r="DD159" i="17" s="1"/>
  <c r="DE159" i="17" a="1"/>
  <c r="DE159" i="17" s="1"/>
  <c r="CV159" i="17" a="1"/>
  <c r="CV159" i="17" s="1"/>
  <c r="CW159" i="17" a="1"/>
  <c r="CW159" i="17" s="1"/>
  <c r="DF159" i="17" a="1"/>
  <c r="DF159" i="17" s="1"/>
  <c r="CX159" i="17" a="1"/>
  <c r="CX159" i="17" s="1"/>
  <c r="DG159" i="17" a="1"/>
  <c r="DG159" i="17" s="1"/>
  <c r="CY159" i="17" a="1"/>
  <c r="CY159" i="17" s="1"/>
  <c r="DH159" i="17" a="1"/>
  <c r="DH159" i="17" s="1"/>
  <c r="FI144" i="17" a="1"/>
  <c r="FI144" i="17" s="1"/>
  <c r="FQ144" i="17" a="1"/>
  <c r="FQ144" i="17" s="1"/>
  <c r="FJ144" i="17" a="1"/>
  <c r="FJ144" i="17" s="1"/>
  <c r="FR144" i="17" a="1"/>
  <c r="FR144" i="17" s="1"/>
  <c r="FK144" i="17" a="1"/>
  <c r="FK144" i="17" s="1"/>
  <c r="FS144" i="17" a="1"/>
  <c r="FS144" i="17" s="1"/>
  <c r="FL144" i="17" a="1"/>
  <c r="FL144" i="17" s="1"/>
  <c r="FT144" i="17" a="1"/>
  <c r="FT144" i="17" s="1"/>
  <c r="FF144" i="17" a="1"/>
  <c r="FF144" i="17" s="1"/>
  <c r="FN144" i="17" a="1"/>
  <c r="FN144" i="17" s="1"/>
  <c r="FE144" i="17" a="1"/>
  <c r="FE144" i="17" s="1"/>
  <c r="FG144" i="17" a="1"/>
  <c r="FG144" i="17" s="1"/>
  <c r="FH144" i="17" a="1"/>
  <c r="FH144" i="17" s="1"/>
  <c r="FM144" i="17" a="1"/>
  <c r="FM144" i="17" s="1"/>
  <c r="FO144" i="17" a="1"/>
  <c r="FO144" i="17" s="1"/>
  <c r="FP144" i="17" a="1"/>
  <c r="FP144" i="17" s="1"/>
  <c r="FT99" i="17" a="1"/>
  <c r="FT99" i="17" s="1"/>
  <c r="FJ99" i="17" a="1"/>
  <c r="FJ99" i="17" s="1"/>
  <c r="FK99" i="17" a="1"/>
  <c r="FK99" i="17" s="1"/>
  <c r="FL99" i="17" a="1"/>
  <c r="FL99" i="17" s="1"/>
  <c r="FM99" i="17" a="1"/>
  <c r="FM99" i="17" s="1"/>
  <c r="FN99" i="17" a="1"/>
  <c r="FN99" i="17" s="1"/>
  <c r="FE99" i="17" a="1"/>
  <c r="FE99" i="17" s="1"/>
  <c r="FO99" i="17" a="1"/>
  <c r="FO99" i="17" s="1"/>
  <c r="FF99" i="17" a="1"/>
  <c r="FF99" i="17" s="1"/>
  <c r="FP99" i="17" a="1"/>
  <c r="FP99" i="17" s="1"/>
  <c r="FG99" i="17" a="1"/>
  <c r="FG99" i="17" s="1"/>
  <c r="FQ99" i="17" a="1"/>
  <c r="FQ99" i="17" s="1"/>
  <c r="FH99" i="17" a="1"/>
  <c r="FH99" i="17" s="1"/>
  <c r="FI99" i="17" a="1"/>
  <c r="FI99" i="17" s="1"/>
  <c r="FS99" i="17" a="1"/>
  <c r="FS99" i="17" s="1"/>
  <c r="FR99" i="17" a="1"/>
  <c r="FR99" i="17" s="1"/>
  <c r="FK87" i="17" a="1"/>
  <c r="FK87" i="17" s="1"/>
  <c r="FT87" i="17" a="1"/>
  <c r="FT87" i="17" s="1"/>
  <c r="FL87" i="17" a="1"/>
  <c r="FL87" i="17" s="1"/>
  <c r="FE87" i="17" a="1"/>
  <c r="FE87" i="17" s="1"/>
  <c r="FN87" i="17" a="1"/>
  <c r="FN87" i="17" s="1"/>
  <c r="FO87" i="17" a="1"/>
  <c r="FO87" i="17" s="1"/>
  <c r="FF87" i="17" a="1"/>
  <c r="FF87" i="17" s="1"/>
  <c r="FG87" i="17" a="1"/>
  <c r="FG87" i="17" s="1"/>
  <c r="FP87" i="17" a="1"/>
  <c r="FP87" i="17" s="1"/>
  <c r="FH87" i="17" a="1"/>
  <c r="FH87" i="17" s="1"/>
  <c r="FQ87" i="17" a="1"/>
  <c r="FQ87" i="17" s="1"/>
  <c r="FR87" i="17" a="1"/>
  <c r="FR87" i="17" s="1"/>
  <c r="FI87" i="17" a="1"/>
  <c r="FI87" i="17" s="1"/>
  <c r="FJ87" i="17" a="1"/>
  <c r="FJ87" i="17" s="1"/>
  <c r="FM87" i="17" a="1"/>
  <c r="FM87" i="17" s="1"/>
  <c r="FS87" i="17" a="1"/>
  <c r="FS87" i="17" s="1"/>
  <c r="FE109" i="17" a="1"/>
  <c r="FE109" i="17" s="1"/>
  <c r="FM109" i="17" a="1"/>
  <c r="FM109" i="17" s="1"/>
  <c r="FF109" i="17" a="1"/>
  <c r="FF109" i="17" s="1"/>
  <c r="FN109" i="17" a="1"/>
  <c r="FN109" i="17" s="1"/>
  <c r="FG109" i="17" a="1"/>
  <c r="FG109" i="17" s="1"/>
  <c r="FO109" i="17" a="1"/>
  <c r="FO109" i="17" s="1"/>
  <c r="FH109" i="17" a="1"/>
  <c r="FH109" i="17" s="1"/>
  <c r="FP109" i="17" a="1"/>
  <c r="FP109" i="17" s="1"/>
  <c r="FI109" i="17" a="1"/>
  <c r="FI109" i="17" s="1"/>
  <c r="FQ109" i="17" a="1"/>
  <c r="FQ109" i="17" s="1"/>
  <c r="FJ109" i="17" a="1"/>
  <c r="FJ109" i="17" s="1"/>
  <c r="FR109" i="17" a="1"/>
  <c r="FR109" i="17" s="1"/>
  <c r="FK109" i="17" a="1"/>
  <c r="FK109" i="17" s="1"/>
  <c r="FS109" i="17" a="1"/>
  <c r="FS109" i="17" s="1"/>
  <c r="FT109" i="17" a="1"/>
  <c r="FT109" i="17" s="1"/>
  <c r="FL109" i="17" a="1"/>
  <c r="FL109" i="17" s="1"/>
  <c r="FN155" i="17" a="1"/>
  <c r="FN155" i="17" s="1"/>
  <c r="FE155" i="17" a="1"/>
  <c r="FE155" i="17" s="1"/>
  <c r="FO155" i="17" a="1"/>
  <c r="FO155" i="17" s="1"/>
  <c r="FP155" i="17" a="1"/>
  <c r="FP155" i="17" s="1"/>
  <c r="FF155" i="17" a="1"/>
  <c r="FF155" i="17" s="1"/>
  <c r="FQ155" i="17" a="1"/>
  <c r="FQ155" i="17" s="1"/>
  <c r="FG155" i="17" a="1"/>
  <c r="FG155" i="17" s="1"/>
  <c r="FH155" i="17" a="1"/>
  <c r="FH155" i="17" s="1"/>
  <c r="FR155" i="17" a="1"/>
  <c r="FR155" i="17" s="1"/>
  <c r="FS155" i="17" a="1"/>
  <c r="FS155" i="17" s="1"/>
  <c r="FI155" i="17" a="1"/>
  <c r="FI155" i="17" s="1"/>
  <c r="FT155" i="17" a="1"/>
  <c r="FT155" i="17" s="1"/>
  <c r="FJ155" i="17" a="1"/>
  <c r="FJ155" i="17" s="1"/>
  <c r="FK155" i="17" a="1"/>
  <c r="FK155" i="17" s="1"/>
  <c r="FL155" i="17" a="1"/>
  <c r="FL155" i="17" s="1"/>
  <c r="FM155" i="17" a="1"/>
  <c r="FM155" i="17" s="1"/>
  <c r="FF129" i="17" a="1"/>
  <c r="FF129" i="17" s="1"/>
  <c r="FP129" i="17" a="1"/>
  <c r="FP129" i="17" s="1"/>
  <c r="FQ129" i="17" a="1"/>
  <c r="FQ129" i="17" s="1"/>
  <c r="FE129" i="17" a="1"/>
  <c r="FE129" i="17" s="1"/>
  <c r="FR129" i="17" a="1"/>
  <c r="FR129" i="17" s="1"/>
  <c r="FG129" i="17" a="1"/>
  <c r="FG129" i="17" s="1"/>
  <c r="FS129" i="17" a="1"/>
  <c r="FS129" i="17" s="1"/>
  <c r="FH129" i="17" a="1"/>
  <c r="FH129" i="17" s="1"/>
  <c r="FT129" i="17" a="1"/>
  <c r="FT129" i="17" s="1"/>
  <c r="FI129" i="17" a="1"/>
  <c r="FI129" i="17" s="1"/>
  <c r="FJ129" i="17" a="1"/>
  <c r="FJ129" i="17" s="1"/>
  <c r="FK129" i="17" a="1"/>
  <c r="FK129" i="17" s="1"/>
  <c r="FL129" i="17" a="1"/>
  <c r="FL129" i="17" s="1"/>
  <c r="FM129" i="17" a="1"/>
  <c r="FM129" i="17" s="1"/>
  <c r="FN129" i="17" a="1"/>
  <c r="FN129" i="17" s="1"/>
  <c r="FO129" i="17" a="1"/>
  <c r="FO129" i="17" s="1"/>
  <c r="CT127" i="17" a="1"/>
  <c r="CT127" i="17" s="1"/>
  <c r="DB127" i="17" a="1"/>
  <c r="DB127" i="17" s="1"/>
  <c r="CW127" i="17" a="1"/>
  <c r="CW127" i="17" s="1"/>
  <c r="DE127" i="17" a="1"/>
  <c r="DE127" i="17" s="1"/>
  <c r="CX127" i="17" a="1"/>
  <c r="CX127" i="17" s="1"/>
  <c r="DF127" i="17" a="1"/>
  <c r="DF127" i="17" s="1"/>
  <c r="CY127" i="17" a="1"/>
  <c r="CY127" i="17" s="1"/>
  <c r="DG127" i="17" a="1"/>
  <c r="DG127" i="17" s="1"/>
  <c r="DI127" i="17" a="1"/>
  <c r="DI127" i="17" s="1"/>
  <c r="CU127" i="17" a="1"/>
  <c r="CU127" i="17" s="1"/>
  <c r="CV127" i="17" a="1"/>
  <c r="CV127" i="17" s="1"/>
  <c r="CZ127" i="17" a="1"/>
  <c r="CZ127" i="17" s="1"/>
  <c r="DA127" i="17" a="1"/>
  <c r="DA127" i="17" s="1"/>
  <c r="DC127" i="17" a="1"/>
  <c r="DC127" i="17" s="1"/>
  <c r="DD127" i="17" a="1"/>
  <c r="DD127" i="17" s="1"/>
  <c r="DH127" i="17" a="1"/>
  <c r="DH127" i="17" s="1"/>
  <c r="FE61" i="17" a="1"/>
  <c r="FE61" i="17" s="1"/>
  <c r="FM61" i="17" a="1"/>
  <c r="FM61" i="17" s="1"/>
  <c r="FF61" i="17" a="1"/>
  <c r="FF61" i="17" s="1"/>
  <c r="FN61" i="17" a="1"/>
  <c r="FN61" i="17" s="1"/>
  <c r="FG61" i="17" a="1"/>
  <c r="FG61" i="17" s="1"/>
  <c r="FH61" i="17" a="1"/>
  <c r="FH61" i="17" s="1"/>
  <c r="FP61" i="17" a="1"/>
  <c r="FP61" i="17" s="1"/>
  <c r="FJ61" i="17" a="1"/>
  <c r="FJ61" i="17" s="1"/>
  <c r="FR61" i="17" a="1"/>
  <c r="FR61" i="17" s="1"/>
  <c r="FK61" i="17" a="1"/>
  <c r="FK61" i="17" s="1"/>
  <c r="FS61" i="17" a="1"/>
  <c r="FS61" i="17" s="1"/>
  <c r="FI61" i="17" a="1"/>
  <c r="FI61" i="17" s="1"/>
  <c r="FL61" i="17" a="1"/>
  <c r="FL61" i="17" s="1"/>
  <c r="FO61" i="17" a="1"/>
  <c r="FO61" i="17" s="1"/>
  <c r="FQ61" i="17" a="1"/>
  <c r="FQ61" i="17" s="1"/>
  <c r="FT61" i="17" a="1"/>
  <c r="FT61" i="17" s="1"/>
  <c r="FH63" i="17" a="1"/>
  <c r="FH63" i="17" s="1"/>
  <c r="FP63" i="17" a="1"/>
  <c r="FP63" i="17" s="1"/>
  <c r="FE63" i="17" a="1"/>
  <c r="FE63" i="17" s="1"/>
  <c r="FR63" i="17" a="1"/>
  <c r="FR63" i="17" s="1"/>
  <c r="FS63" i="17" a="1"/>
  <c r="FS63" i="17" s="1"/>
  <c r="FF63" i="17" a="1"/>
  <c r="FF63" i="17" s="1"/>
  <c r="FT63" i="17" a="1"/>
  <c r="FT63" i="17" s="1"/>
  <c r="FG63" i="17" a="1"/>
  <c r="FG63" i="17" s="1"/>
  <c r="FI63" i="17" a="1"/>
  <c r="FI63" i="17" s="1"/>
  <c r="FJ63" i="17" a="1"/>
  <c r="FJ63" i="17" s="1"/>
  <c r="FK63" i="17" a="1"/>
  <c r="FK63" i="17" s="1"/>
  <c r="FL63" i="17" a="1"/>
  <c r="FL63" i="17" s="1"/>
  <c r="FM63" i="17" a="1"/>
  <c r="FM63" i="17" s="1"/>
  <c r="FN63" i="17" a="1"/>
  <c r="FN63" i="17" s="1"/>
  <c r="FO63" i="17" a="1"/>
  <c r="FO63" i="17" s="1"/>
  <c r="FQ63" i="17" a="1"/>
  <c r="FQ63" i="17" s="1"/>
  <c r="CX47" i="17" a="1"/>
  <c r="CX47" i="17" s="1"/>
  <c r="DG47" i="17" a="1"/>
  <c r="DG47" i="17" s="1"/>
  <c r="CY47" i="17" a="1"/>
  <c r="CY47" i="17" s="1"/>
  <c r="DH47" i="17" a="1"/>
  <c r="DH47" i="17" s="1"/>
  <c r="DI47" i="17" a="1"/>
  <c r="DI47" i="17" s="1"/>
  <c r="CZ47" i="17" a="1"/>
  <c r="CZ47" i="17" s="1"/>
  <c r="DA47" i="17" a="1"/>
  <c r="DA47" i="17" s="1"/>
  <c r="DB47" i="17" a="1"/>
  <c r="DB47" i="17" s="1"/>
  <c r="CT47" i="17" a="1"/>
  <c r="CT47" i="17" s="1"/>
  <c r="DC47" i="17" a="1"/>
  <c r="DC47" i="17" s="1"/>
  <c r="CU47" i="17" a="1"/>
  <c r="CU47" i="17" s="1"/>
  <c r="DD47" i="17" a="1"/>
  <c r="DD47" i="17" s="1"/>
  <c r="CV47" i="17" a="1"/>
  <c r="CV47" i="17" s="1"/>
  <c r="DE47" i="17" a="1"/>
  <c r="DE47" i="17" s="1"/>
  <c r="CW47" i="17" a="1"/>
  <c r="CW47" i="17" s="1"/>
  <c r="DF47" i="17" a="1"/>
  <c r="DF47" i="17" s="1"/>
  <c r="FF86" i="17" a="1"/>
  <c r="FF86" i="17" s="1"/>
  <c r="FO86" i="17" a="1"/>
  <c r="FO86" i="17" s="1"/>
  <c r="FG86" i="17" a="1"/>
  <c r="FG86" i="17" s="1"/>
  <c r="FP86" i="17" a="1"/>
  <c r="FP86" i="17" s="1"/>
  <c r="FH86" i="17" a="1"/>
  <c r="FH86" i="17" s="1"/>
  <c r="FQ86" i="17" a="1"/>
  <c r="FQ86" i="17" s="1"/>
  <c r="FR86" i="17" a="1"/>
  <c r="FR86" i="17" s="1"/>
  <c r="FI86" i="17" a="1"/>
  <c r="FI86" i="17" s="1"/>
  <c r="FJ86" i="17" a="1"/>
  <c r="FJ86" i="17" s="1"/>
  <c r="FS86" i="17" a="1"/>
  <c r="FS86" i="17" s="1"/>
  <c r="FK86" i="17" a="1"/>
  <c r="FK86" i="17" s="1"/>
  <c r="FT86" i="17" a="1"/>
  <c r="FT86" i="17" s="1"/>
  <c r="FL86" i="17" a="1"/>
  <c r="FL86" i="17" s="1"/>
  <c r="FM86" i="17" a="1"/>
  <c r="FM86" i="17" s="1"/>
  <c r="FE86" i="17" a="1"/>
  <c r="FE86" i="17" s="1"/>
  <c r="FN86" i="17" a="1"/>
  <c r="FN86" i="17" s="1"/>
  <c r="FT98" i="17" a="1"/>
  <c r="FT98" i="17" s="1"/>
  <c r="FK98" i="17" a="1"/>
  <c r="FK98" i="17" s="1"/>
  <c r="FL98" i="17" a="1"/>
  <c r="FL98" i="17" s="1"/>
  <c r="FM98" i="17" a="1"/>
  <c r="FM98" i="17" s="1"/>
  <c r="FN98" i="17" a="1"/>
  <c r="FN98" i="17" s="1"/>
  <c r="FO98" i="17" a="1"/>
  <c r="FO98" i="17" s="1"/>
  <c r="FE98" i="17" a="1"/>
  <c r="FE98" i="17" s="1"/>
  <c r="FF98" i="17" a="1"/>
  <c r="FF98" i="17" s="1"/>
  <c r="FP98" i="17" a="1"/>
  <c r="FP98" i="17" s="1"/>
  <c r="FG98" i="17" a="1"/>
  <c r="FG98" i="17" s="1"/>
  <c r="FQ98" i="17" a="1"/>
  <c r="FQ98" i="17" s="1"/>
  <c r="FH98" i="17" a="1"/>
  <c r="FH98" i="17" s="1"/>
  <c r="FR98" i="17" a="1"/>
  <c r="FR98" i="17" s="1"/>
  <c r="FJ98" i="17" a="1"/>
  <c r="FJ98" i="17" s="1"/>
  <c r="FI98" i="17" a="1"/>
  <c r="FI98" i="17" s="1"/>
  <c r="FS98" i="17" a="1"/>
  <c r="FS98" i="17" s="1"/>
  <c r="FF181" i="17" a="1"/>
  <c r="FF181" i="17" s="1"/>
  <c r="FQ181" i="17" a="1"/>
  <c r="FQ181" i="17" s="1"/>
  <c r="FG181" i="17" a="1"/>
  <c r="FG181" i="17" s="1"/>
  <c r="FH181" i="17" a="1"/>
  <c r="FH181" i="17" s="1"/>
  <c r="FR181" i="17" a="1"/>
  <c r="FR181" i="17" s="1"/>
  <c r="FS181" i="17" a="1"/>
  <c r="FS181" i="17" s="1"/>
  <c r="FI181" i="17" a="1"/>
  <c r="FI181" i="17" s="1"/>
  <c r="FT181" i="17" a="1"/>
  <c r="FT181" i="17" s="1"/>
  <c r="FJ181" i="17" a="1"/>
  <c r="FJ181" i="17" s="1"/>
  <c r="FK181" i="17" a="1"/>
  <c r="FK181" i="17" s="1"/>
  <c r="FL181" i="17" a="1"/>
  <c r="FL181" i="17" s="1"/>
  <c r="FM181" i="17" a="1"/>
  <c r="FM181" i="17" s="1"/>
  <c r="FN181" i="17" a="1"/>
  <c r="FN181" i="17" s="1"/>
  <c r="FE181" i="17" a="1"/>
  <c r="FE181" i="17" s="1"/>
  <c r="FP181" i="17" a="1"/>
  <c r="FP181" i="17" s="1"/>
  <c r="FO181" i="17" a="1"/>
  <c r="FO181" i="17" s="1"/>
  <c r="FK92" i="17" a="1"/>
  <c r="FK92" i="17" s="1"/>
  <c r="FL92" i="17" a="1"/>
  <c r="FL92" i="17" s="1"/>
  <c r="FM92" i="17" a="1"/>
  <c r="FM92" i="17" s="1"/>
  <c r="FN92" i="17" a="1"/>
  <c r="FN92" i="17" s="1"/>
  <c r="FE92" i="17" a="1"/>
  <c r="FE92" i="17" s="1"/>
  <c r="FO92" i="17" a="1"/>
  <c r="FO92" i="17" s="1"/>
  <c r="FP92" i="17" a="1"/>
  <c r="FP92" i="17" s="1"/>
  <c r="FF92" i="17" a="1"/>
  <c r="FF92" i="17" s="1"/>
  <c r="FG92" i="17" a="1"/>
  <c r="FG92" i="17" s="1"/>
  <c r="FQ92" i="17" a="1"/>
  <c r="FQ92" i="17" s="1"/>
  <c r="FH92" i="17" a="1"/>
  <c r="FH92" i="17" s="1"/>
  <c r="FR92" i="17" a="1"/>
  <c r="FR92" i="17" s="1"/>
  <c r="FI92" i="17" a="1"/>
  <c r="FI92" i="17" s="1"/>
  <c r="FS92" i="17" a="1"/>
  <c r="FS92" i="17" s="1"/>
  <c r="FJ92" i="17" a="1"/>
  <c r="FJ92" i="17" s="1"/>
  <c r="FT92" i="17" a="1"/>
  <c r="FT92" i="17" s="1"/>
  <c r="CU149" i="17" a="1"/>
  <c r="CU149" i="17" s="1"/>
  <c r="CV149" i="17" a="1"/>
  <c r="CV149" i="17" s="1"/>
  <c r="CW149" i="17" a="1"/>
  <c r="CW149" i="17" s="1"/>
  <c r="CX149" i="17" a="1"/>
  <c r="CX149" i="17" s="1"/>
  <c r="CY149" i="17" a="1"/>
  <c r="CY149" i="17" s="1"/>
  <c r="CZ149" i="17" a="1"/>
  <c r="CZ149" i="17" s="1"/>
  <c r="DA149" i="17" a="1"/>
  <c r="DA149" i="17" s="1"/>
  <c r="DB149" i="17" a="1"/>
  <c r="DB149" i="17" s="1"/>
  <c r="DC149" i="17" a="1"/>
  <c r="DC149" i="17" s="1"/>
  <c r="DD149" i="17" a="1"/>
  <c r="DD149" i="17" s="1"/>
  <c r="DE149" i="17" a="1"/>
  <c r="DE149" i="17" s="1"/>
  <c r="DF149" i="17" a="1"/>
  <c r="DF149" i="17" s="1"/>
  <c r="DG149" i="17" a="1"/>
  <c r="DG149" i="17" s="1"/>
  <c r="DH149" i="17" a="1"/>
  <c r="DH149" i="17" s="1"/>
  <c r="DI149" i="17" a="1"/>
  <c r="DI149" i="17" s="1"/>
  <c r="CT149" i="17" a="1"/>
  <c r="CT149" i="17" s="1"/>
  <c r="CV145" i="17" a="1"/>
  <c r="CV145" i="17" s="1"/>
  <c r="DD145" i="17" a="1"/>
  <c r="DD145" i="17" s="1"/>
  <c r="CW145" i="17" a="1"/>
  <c r="CW145" i="17" s="1"/>
  <c r="DE145" i="17" a="1"/>
  <c r="DE145" i="17" s="1"/>
  <c r="CX145" i="17" a="1"/>
  <c r="CX145" i="17" s="1"/>
  <c r="DF145" i="17" a="1"/>
  <c r="DF145" i="17" s="1"/>
  <c r="CY145" i="17" a="1"/>
  <c r="CY145" i="17" s="1"/>
  <c r="DG145" i="17" a="1"/>
  <c r="DG145" i="17" s="1"/>
  <c r="DA145" i="17" a="1"/>
  <c r="DA145" i="17" s="1"/>
  <c r="CT145" i="17" a="1"/>
  <c r="CT145" i="17" s="1"/>
  <c r="CU145" i="17" a="1"/>
  <c r="CU145" i="17" s="1"/>
  <c r="CZ145" i="17" a="1"/>
  <c r="CZ145" i="17" s="1"/>
  <c r="DB145" i="17" a="1"/>
  <c r="DB145" i="17" s="1"/>
  <c r="DC145" i="17" a="1"/>
  <c r="DC145" i="17" s="1"/>
  <c r="DH145" i="17" a="1"/>
  <c r="DH145" i="17" s="1"/>
  <c r="DI145" i="17" a="1"/>
  <c r="DI145" i="17" s="1"/>
  <c r="FM159" i="17" a="1"/>
  <c r="FM159" i="17" s="1"/>
  <c r="FE159" i="17" a="1"/>
  <c r="FE159" i="17" s="1"/>
  <c r="FN159" i="17" a="1"/>
  <c r="FN159" i="17" s="1"/>
  <c r="FO159" i="17" a="1"/>
  <c r="FO159" i="17" s="1"/>
  <c r="FF159" i="17" a="1"/>
  <c r="FF159" i="17" s="1"/>
  <c r="FG159" i="17" a="1"/>
  <c r="FG159" i="17" s="1"/>
  <c r="FP159" i="17" a="1"/>
  <c r="FP159" i="17" s="1"/>
  <c r="FH159" i="17" a="1"/>
  <c r="FH159" i="17" s="1"/>
  <c r="FQ159" i="17" a="1"/>
  <c r="FQ159" i="17" s="1"/>
  <c r="FI159" i="17" a="1"/>
  <c r="FI159" i="17" s="1"/>
  <c r="FR159" i="17" a="1"/>
  <c r="FR159" i="17" s="1"/>
  <c r="FJ159" i="17" a="1"/>
  <c r="FJ159" i="17" s="1"/>
  <c r="FS159" i="17" a="1"/>
  <c r="FS159" i="17" s="1"/>
  <c r="FT159" i="17" a="1"/>
  <c r="FT159" i="17" s="1"/>
  <c r="FK159" i="17" a="1"/>
  <c r="FK159" i="17" s="1"/>
  <c r="FL159" i="17" a="1"/>
  <c r="FL159" i="17" s="1"/>
  <c r="CX144" i="17" a="1"/>
  <c r="CX144" i="17" s="1"/>
  <c r="DF144" i="17" a="1"/>
  <c r="DF144" i="17" s="1"/>
  <c r="CY144" i="17" a="1"/>
  <c r="CY144" i="17" s="1"/>
  <c r="DG144" i="17" a="1"/>
  <c r="DG144" i="17" s="1"/>
  <c r="CZ144" i="17" a="1"/>
  <c r="CZ144" i="17" s="1"/>
  <c r="DH144" i="17" a="1"/>
  <c r="DH144" i="17" s="1"/>
  <c r="DA144" i="17" a="1"/>
  <c r="DA144" i="17" s="1"/>
  <c r="DI144" i="17" a="1"/>
  <c r="DI144" i="17" s="1"/>
  <c r="CT144" i="17" a="1"/>
  <c r="CT144" i="17" s="1"/>
  <c r="DB144" i="17" a="1"/>
  <c r="DB144" i="17" s="1"/>
  <c r="CV144" i="17" a="1"/>
  <c r="CV144" i="17" s="1"/>
  <c r="DD144" i="17" a="1"/>
  <c r="DD144" i="17" s="1"/>
  <c r="CU144" i="17" a="1"/>
  <c r="CU144" i="17" s="1"/>
  <c r="CW144" i="17" a="1"/>
  <c r="CW144" i="17" s="1"/>
  <c r="DC144" i="17" a="1"/>
  <c r="DC144" i="17" s="1"/>
  <c r="DE144" i="17" a="1"/>
  <c r="DE144" i="17" s="1"/>
  <c r="DB83" i="17" a="1"/>
  <c r="DB83" i="17" s="1"/>
  <c r="DC83" i="17" a="1"/>
  <c r="DC83" i="17" s="1"/>
  <c r="DD83" i="17" a="1"/>
  <c r="DD83" i="17" s="1"/>
  <c r="CT83" i="17" a="1"/>
  <c r="CT83" i="17" s="1"/>
  <c r="DE83" i="17" a="1"/>
  <c r="DE83" i="17" s="1"/>
  <c r="CU83" i="17" a="1"/>
  <c r="CU83" i="17" s="1"/>
  <c r="CV83" i="17" a="1"/>
  <c r="CV83" i="17" s="1"/>
  <c r="DF83" i="17" a="1"/>
  <c r="DF83" i="17" s="1"/>
  <c r="CW83" i="17" a="1"/>
  <c r="CW83" i="17" s="1"/>
  <c r="DG83" i="17" a="1"/>
  <c r="DG83" i="17" s="1"/>
  <c r="CX83" i="17" a="1"/>
  <c r="CX83" i="17" s="1"/>
  <c r="DH83" i="17" a="1"/>
  <c r="DH83" i="17" s="1"/>
  <c r="CY83" i="17" a="1"/>
  <c r="CY83" i="17" s="1"/>
  <c r="DI83" i="17" a="1"/>
  <c r="DI83" i="17" s="1"/>
  <c r="CZ83" i="17" a="1"/>
  <c r="CZ83" i="17" s="1"/>
  <c r="DA83" i="17" a="1"/>
  <c r="DA83" i="17" s="1"/>
  <c r="CU50" i="17" a="1"/>
  <c r="CU50" i="17" s="1"/>
  <c r="DD50" i="17" a="1"/>
  <c r="DD50" i="17" s="1"/>
  <c r="CV50" i="17" a="1"/>
  <c r="CV50" i="17" s="1"/>
  <c r="DE50" i="17" a="1"/>
  <c r="DE50" i="17" s="1"/>
  <c r="CX50" i="17" a="1"/>
  <c r="CX50" i="17" s="1"/>
  <c r="DG50" i="17" a="1"/>
  <c r="DG50" i="17" s="1"/>
  <c r="DH50" i="17" a="1"/>
  <c r="DH50" i="17" s="1"/>
  <c r="CY50" i="17" a="1"/>
  <c r="CY50" i="17" s="1"/>
  <c r="DI50" i="17" a="1"/>
  <c r="DI50" i="17" s="1"/>
  <c r="DA50" i="17" a="1"/>
  <c r="DA50" i="17" s="1"/>
  <c r="CZ50" i="17" a="1"/>
  <c r="CZ50" i="17" s="1"/>
  <c r="DB50" i="17" a="1"/>
  <c r="DB50" i="17" s="1"/>
  <c r="DC50" i="17" a="1"/>
  <c r="DC50" i="17" s="1"/>
  <c r="DF50" i="17" a="1"/>
  <c r="DF50" i="17" s="1"/>
  <c r="CW50" i="17" a="1"/>
  <c r="CW50" i="17" s="1"/>
  <c r="CT50" i="17" a="1"/>
  <c r="CT50" i="17" s="1"/>
  <c r="FE107" i="17" a="1"/>
  <c r="FE107" i="17" s="1"/>
  <c r="FO107" i="17" a="1"/>
  <c r="FO107" i="17" s="1"/>
  <c r="FF107" i="17" a="1"/>
  <c r="FF107" i="17" s="1"/>
  <c r="FP107" i="17" a="1"/>
  <c r="FP107" i="17" s="1"/>
  <c r="FG107" i="17" a="1"/>
  <c r="FG107" i="17" s="1"/>
  <c r="FQ107" i="17" a="1"/>
  <c r="FQ107" i="17" s="1"/>
  <c r="FH107" i="17" a="1"/>
  <c r="FH107" i="17" s="1"/>
  <c r="FR107" i="17" a="1"/>
  <c r="FR107" i="17" s="1"/>
  <c r="FS107" i="17" a="1"/>
  <c r="FS107" i="17" s="1"/>
  <c r="FI107" i="17" a="1"/>
  <c r="FI107" i="17" s="1"/>
  <c r="FJ107" i="17" a="1"/>
  <c r="FJ107" i="17" s="1"/>
  <c r="FT107" i="17" a="1"/>
  <c r="FT107" i="17" s="1"/>
  <c r="FK107" i="17" a="1"/>
  <c r="FK107" i="17" s="1"/>
  <c r="FL107" i="17" a="1"/>
  <c r="FL107" i="17" s="1"/>
  <c r="FM107" i="17" a="1"/>
  <c r="FM107" i="17" s="1"/>
  <c r="FN107" i="17" a="1"/>
  <c r="FN107" i="17" s="1"/>
  <c r="CW105" i="17" a="1"/>
  <c r="CW105" i="17" s="1"/>
  <c r="DH105" i="17" a="1"/>
  <c r="DH105" i="17" s="1"/>
  <c r="CX105" i="17" a="1"/>
  <c r="CX105" i="17" s="1"/>
  <c r="CY105" i="17" a="1"/>
  <c r="CY105" i="17" s="1"/>
  <c r="DI105" i="17" a="1"/>
  <c r="DI105" i="17" s="1"/>
  <c r="CZ105" i="17" a="1"/>
  <c r="CZ105" i="17" s="1"/>
  <c r="DA105" i="17" a="1"/>
  <c r="DA105" i="17" s="1"/>
  <c r="DB105" i="17" a="1"/>
  <c r="DB105" i="17" s="1"/>
  <c r="DC105" i="17" a="1"/>
  <c r="DC105" i="17" s="1"/>
  <c r="DD105" i="17" a="1"/>
  <c r="DD105" i="17" s="1"/>
  <c r="CT105" i="17" a="1"/>
  <c r="CT105" i="17" s="1"/>
  <c r="DE105" i="17" a="1"/>
  <c r="DE105" i="17" s="1"/>
  <c r="CU105" i="17" a="1"/>
  <c r="CU105" i="17" s="1"/>
  <c r="DF105" i="17" a="1"/>
  <c r="DF105" i="17" s="1"/>
  <c r="CV105" i="17" a="1"/>
  <c r="CV105" i="17" s="1"/>
  <c r="DG105" i="17" a="1"/>
  <c r="DG105" i="17" s="1"/>
  <c r="FH76" i="17" a="1"/>
  <c r="FH76" i="17" s="1"/>
  <c r="FG76" i="17" a="1"/>
  <c r="FG76" i="17" s="1"/>
  <c r="FI76" i="17" a="1"/>
  <c r="FI76" i="17" s="1"/>
  <c r="FJ76" i="17" a="1"/>
  <c r="FJ76" i="17" s="1"/>
  <c r="FK76" i="17" a="1"/>
  <c r="FK76" i="17" s="1"/>
  <c r="FL76" i="17" a="1"/>
  <c r="FL76" i="17" s="1"/>
  <c r="FM76" i="17" a="1"/>
  <c r="FM76" i="17" s="1"/>
  <c r="FN76" i="17" a="1"/>
  <c r="FN76" i="17" s="1"/>
  <c r="FO76" i="17" a="1"/>
  <c r="FO76" i="17" s="1"/>
  <c r="FP76" i="17" a="1"/>
  <c r="FP76" i="17" s="1"/>
  <c r="FQ76" i="17" a="1"/>
  <c r="FQ76" i="17" s="1"/>
  <c r="FR76" i="17" a="1"/>
  <c r="FR76" i="17" s="1"/>
  <c r="FS76" i="17" a="1"/>
  <c r="FS76" i="17" s="1"/>
  <c r="FT76" i="17" a="1"/>
  <c r="FT76" i="17" s="1"/>
  <c r="FE76" i="17" a="1"/>
  <c r="FE76" i="17" s="1"/>
  <c r="FF76" i="17" a="1"/>
  <c r="FF76" i="17" s="1"/>
  <c r="FH120" i="17" a="1"/>
  <c r="FH120" i="17" s="1"/>
  <c r="FS120" i="17" a="1"/>
  <c r="FS120" i="17" s="1"/>
  <c r="FT120" i="17" a="1"/>
  <c r="FT120" i="17" s="1"/>
  <c r="FI120" i="17" a="1"/>
  <c r="FI120" i="17" s="1"/>
  <c r="FJ120" i="17" a="1"/>
  <c r="FJ120" i="17" s="1"/>
  <c r="FK120" i="17" a="1"/>
  <c r="FK120" i="17" s="1"/>
  <c r="FL120" i="17" a="1"/>
  <c r="FL120" i="17" s="1"/>
  <c r="FM120" i="17" a="1"/>
  <c r="FM120" i="17" s="1"/>
  <c r="FN120" i="17" a="1"/>
  <c r="FN120" i="17" s="1"/>
  <c r="FO120" i="17" a="1"/>
  <c r="FO120" i="17" s="1"/>
  <c r="FP120" i="17" a="1"/>
  <c r="FP120" i="17" s="1"/>
  <c r="FE120" i="17" a="1"/>
  <c r="FE120" i="17" s="1"/>
  <c r="FF120" i="17" a="1"/>
  <c r="FF120" i="17" s="1"/>
  <c r="FQ120" i="17" a="1"/>
  <c r="FQ120" i="17" s="1"/>
  <c r="FG120" i="17" a="1"/>
  <c r="FG120" i="17" s="1"/>
  <c r="FR120" i="17" a="1"/>
  <c r="FR120" i="17" s="1"/>
  <c r="FH195" i="17" a="1"/>
  <c r="FH195" i="17" s="1"/>
  <c r="FK195" i="17" a="1"/>
  <c r="FK195" i="17" s="1"/>
  <c r="FS195" i="17" a="1"/>
  <c r="FS195" i="17" s="1"/>
  <c r="FL195" i="17" a="1"/>
  <c r="FL195" i="17" s="1"/>
  <c r="FT195" i="17" a="1"/>
  <c r="FT195" i="17" s="1"/>
  <c r="FE195" i="17" a="1"/>
  <c r="FE195" i="17" s="1"/>
  <c r="FM195" i="17" a="1"/>
  <c r="FM195" i="17" s="1"/>
  <c r="FF195" i="17" a="1"/>
  <c r="FF195" i="17" s="1"/>
  <c r="FN195" i="17" a="1"/>
  <c r="FN195" i="17" s="1"/>
  <c r="FP195" i="17" a="1"/>
  <c r="FP195" i="17" s="1"/>
  <c r="FQ195" i="17" a="1"/>
  <c r="FQ195" i="17" s="1"/>
  <c r="FJ195" i="17" a="1"/>
  <c r="FJ195" i="17" s="1"/>
  <c r="FR195" i="17" a="1"/>
  <c r="FR195" i="17" s="1"/>
  <c r="FG195" i="17" a="1"/>
  <c r="FG195" i="17" s="1"/>
  <c r="FI195" i="17" a="1"/>
  <c r="FI195" i="17" s="1"/>
  <c r="FO195" i="17" a="1"/>
  <c r="FO195" i="17" s="1"/>
  <c r="CW63" i="17" a="1"/>
  <c r="CW63" i="17" s="1"/>
  <c r="DE63" i="17" a="1"/>
  <c r="DE63" i="17" s="1"/>
  <c r="CX63" i="17" a="1"/>
  <c r="CX63" i="17" s="1"/>
  <c r="DF63" i="17" a="1"/>
  <c r="DF63" i="17" s="1"/>
  <c r="CZ63" i="17" a="1"/>
  <c r="CZ63" i="17" s="1"/>
  <c r="DH63" i="17" a="1"/>
  <c r="DH63" i="17" s="1"/>
  <c r="CU63" i="17" a="1"/>
  <c r="CU63" i="17" s="1"/>
  <c r="CV63" i="17" a="1"/>
  <c r="CV63" i="17" s="1"/>
  <c r="CY63" i="17" a="1"/>
  <c r="CY63" i="17" s="1"/>
  <c r="DA63" i="17" a="1"/>
  <c r="DA63" i="17" s="1"/>
  <c r="DB63" i="17" a="1"/>
  <c r="DB63" i="17" s="1"/>
  <c r="DC63" i="17" a="1"/>
  <c r="DC63" i="17" s="1"/>
  <c r="DD63" i="17" a="1"/>
  <c r="DD63" i="17" s="1"/>
  <c r="DG63" i="17" a="1"/>
  <c r="DG63" i="17" s="1"/>
  <c r="DI63" i="17" a="1"/>
  <c r="DI63" i="17" s="1"/>
  <c r="CT63" i="17" a="1"/>
  <c r="CT63" i="17" s="1"/>
  <c r="FJ47" i="17" a="1"/>
  <c r="FJ47" i="17" s="1"/>
  <c r="FT47" i="17" a="1"/>
  <c r="FT47" i="17" s="1"/>
  <c r="FK47" i="17" a="1"/>
  <c r="FK47" i="17" s="1"/>
  <c r="FL47" i="17" a="1"/>
  <c r="FL47" i="17" s="1"/>
  <c r="FM47" i="17" a="1"/>
  <c r="FM47" i="17" s="1"/>
  <c r="FE47" i="17" a="1"/>
  <c r="FE47" i="17" s="1"/>
  <c r="FN47" i="17" a="1"/>
  <c r="FN47" i="17" s="1"/>
  <c r="FF47" i="17" a="1"/>
  <c r="FF47" i="17" s="1"/>
  <c r="FO47" i="17" a="1"/>
  <c r="FO47" i="17" s="1"/>
  <c r="FG47" i="17" a="1"/>
  <c r="FG47" i="17" s="1"/>
  <c r="FP47" i="17" a="1"/>
  <c r="FP47" i="17" s="1"/>
  <c r="FH47" i="17" a="1"/>
  <c r="FH47" i="17" s="1"/>
  <c r="FQ47" i="17" a="1"/>
  <c r="FQ47" i="17" s="1"/>
  <c r="FI47" i="17" a="1"/>
  <c r="FI47" i="17" s="1"/>
  <c r="FR47" i="17" a="1"/>
  <c r="FR47" i="17" s="1"/>
  <c r="FS47" i="17" a="1"/>
  <c r="FS47" i="17" s="1"/>
  <c r="CU81" i="17" a="1"/>
  <c r="CU81" i="17" s="1"/>
  <c r="DH81" i="17" a="1"/>
  <c r="DH81" i="17" s="1"/>
  <c r="CV81" i="17" a="1"/>
  <c r="CV81" i="17" s="1"/>
  <c r="DI81" i="17" a="1"/>
  <c r="DI81" i="17" s="1"/>
  <c r="CW81" i="17" a="1"/>
  <c r="CW81" i="17" s="1"/>
  <c r="CX81" i="17" a="1"/>
  <c r="CX81" i="17" s="1"/>
  <c r="CY81" i="17" a="1"/>
  <c r="CY81" i="17" s="1"/>
  <c r="CZ81" i="17" a="1"/>
  <c r="CZ81" i="17" s="1"/>
  <c r="DA81" i="17" a="1"/>
  <c r="DA81" i="17" s="1"/>
  <c r="DB81" i="17" a="1"/>
  <c r="DB81" i="17" s="1"/>
  <c r="DC81" i="17" a="1"/>
  <c r="DC81" i="17" s="1"/>
  <c r="DD81" i="17" a="1"/>
  <c r="DD81" i="17" s="1"/>
  <c r="DE81" i="17" a="1"/>
  <c r="DE81" i="17" s="1"/>
  <c r="DF81" i="17" a="1"/>
  <c r="DF81" i="17" s="1"/>
  <c r="CT81" i="17" a="1"/>
  <c r="CT81" i="17" s="1"/>
  <c r="DG81" i="17" a="1"/>
  <c r="DG81" i="17" s="1"/>
  <c r="FK103" i="17" a="1"/>
  <c r="FK103" i="17" s="1"/>
  <c r="FN103" i="17" a="1"/>
  <c r="FN103" i="17" s="1"/>
  <c r="FO103" i="17" a="1"/>
  <c r="FO103" i="17" s="1"/>
  <c r="FP103" i="17" a="1"/>
  <c r="FP103" i="17" s="1"/>
  <c r="FE103" i="17" a="1"/>
  <c r="FE103" i="17" s="1"/>
  <c r="FQ103" i="17" a="1"/>
  <c r="FQ103" i="17" s="1"/>
  <c r="FF103" i="17" a="1"/>
  <c r="FF103" i="17" s="1"/>
  <c r="FG103" i="17" a="1"/>
  <c r="FG103" i="17" s="1"/>
  <c r="FR103" i="17" a="1"/>
  <c r="FR103" i="17" s="1"/>
  <c r="FS103" i="17" a="1"/>
  <c r="FS103" i="17" s="1"/>
  <c r="FH103" i="17" a="1"/>
  <c r="FH103" i="17" s="1"/>
  <c r="FT103" i="17" a="1"/>
  <c r="FT103" i="17" s="1"/>
  <c r="FI103" i="17" a="1"/>
  <c r="FI103" i="17" s="1"/>
  <c r="FJ103" i="17" a="1"/>
  <c r="FJ103" i="17" s="1"/>
  <c r="FL103" i="17" a="1"/>
  <c r="FL103" i="17" s="1"/>
  <c r="FM103" i="17" a="1"/>
  <c r="FM103" i="17" s="1"/>
  <c r="DA181" i="17" a="1"/>
  <c r="DA181" i="17" s="1"/>
  <c r="DB181" i="17" a="1"/>
  <c r="DB181" i="17" s="1"/>
  <c r="DC181" i="17" a="1"/>
  <c r="DC181" i="17" s="1"/>
  <c r="DD181" i="17" a="1"/>
  <c r="DD181" i="17" s="1"/>
  <c r="CT181" i="17" a="1"/>
  <c r="CT181" i="17" s="1"/>
  <c r="DE181" i="17" a="1"/>
  <c r="DE181" i="17" s="1"/>
  <c r="CU181" i="17" a="1"/>
  <c r="CU181" i="17" s="1"/>
  <c r="DF181" i="17" a="1"/>
  <c r="DF181" i="17" s="1"/>
  <c r="CV181" i="17" a="1"/>
  <c r="CV181" i="17" s="1"/>
  <c r="DG181" i="17" a="1"/>
  <c r="DG181" i="17" s="1"/>
  <c r="CW181" i="17" a="1"/>
  <c r="CW181" i="17" s="1"/>
  <c r="CX181" i="17" a="1"/>
  <c r="CX181" i="17" s="1"/>
  <c r="DH181" i="17" a="1"/>
  <c r="DH181" i="17" s="1"/>
  <c r="DI181" i="17" a="1"/>
  <c r="DI181" i="17" s="1"/>
  <c r="CY181" i="17" a="1"/>
  <c r="CY181" i="17" s="1"/>
  <c r="CZ181" i="17" a="1"/>
  <c r="CZ181" i="17" s="1"/>
  <c r="FO85" i="17" a="1"/>
  <c r="FO85" i="17" s="1"/>
  <c r="FF85" i="17" a="1"/>
  <c r="FF85" i="17" s="1"/>
  <c r="FP85" i="17" a="1"/>
  <c r="FP85" i="17" s="1"/>
  <c r="FQ85" i="17" a="1"/>
  <c r="FQ85" i="17" s="1"/>
  <c r="FG85" i="17" a="1"/>
  <c r="FG85" i="17" s="1"/>
  <c r="FH85" i="17" a="1"/>
  <c r="FH85" i="17" s="1"/>
  <c r="FR85" i="17" a="1"/>
  <c r="FR85" i="17" s="1"/>
  <c r="FI85" i="17" a="1"/>
  <c r="FI85" i="17" s="1"/>
  <c r="FS85" i="17" a="1"/>
  <c r="FS85" i="17" s="1"/>
  <c r="FJ85" i="17" a="1"/>
  <c r="FJ85" i="17" s="1"/>
  <c r="FT85" i="17" a="1"/>
  <c r="FT85" i="17" s="1"/>
  <c r="FK85" i="17" a="1"/>
  <c r="FK85" i="17" s="1"/>
  <c r="FL85" i="17" a="1"/>
  <c r="FL85" i="17" s="1"/>
  <c r="FM85" i="17" a="1"/>
  <c r="FM85" i="17" s="1"/>
  <c r="FN85" i="17" a="1"/>
  <c r="FN85" i="17" s="1"/>
  <c r="FE85" i="17" a="1"/>
  <c r="FE85" i="17" s="1"/>
  <c r="FM116" i="17" a="1"/>
  <c r="FM116" i="17" s="1"/>
  <c r="FN116" i="17" a="1"/>
  <c r="FN116" i="17" s="1"/>
  <c r="FO116" i="17" a="1"/>
  <c r="FO116" i="17" s="1"/>
  <c r="FP116" i="17" a="1"/>
  <c r="FP116" i="17" s="1"/>
  <c r="FQ116" i="17" a="1"/>
  <c r="FQ116" i="17" s="1"/>
  <c r="FR116" i="17" a="1"/>
  <c r="FR116" i="17" s="1"/>
  <c r="FS116" i="17" a="1"/>
  <c r="FS116" i="17" s="1"/>
  <c r="FT116" i="17" a="1"/>
  <c r="FT116" i="17" s="1"/>
  <c r="FE116" i="17" a="1"/>
  <c r="FE116" i="17" s="1"/>
  <c r="FF116" i="17" a="1"/>
  <c r="FF116" i="17" s="1"/>
  <c r="FG116" i="17" a="1"/>
  <c r="FG116" i="17" s="1"/>
  <c r="FH116" i="17" a="1"/>
  <c r="FH116" i="17" s="1"/>
  <c r="FI116" i="17" a="1"/>
  <c r="FI116" i="17" s="1"/>
  <c r="FJ116" i="17" a="1"/>
  <c r="FJ116" i="17" s="1"/>
  <c r="FL116" i="17" a="1"/>
  <c r="FL116" i="17" s="1"/>
  <c r="FK116" i="17" a="1"/>
  <c r="FK116" i="17" s="1"/>
  <c r="DI152" i="17" a="1"/>
  <c r="DI152" i="17" s="1"/>
  <c r="CW152" i="17" a="1"/>
  <c r="CW152" i="17" s="1"/>
  <c r="CX152" i="17" a="1"/>
  <c r="CX152" i="17" s="1"/>
  <c r="CY152" i="17" a="1"/>
  <c r="CY152" i="17" s="1"/>
  <c r="CZ152" i="17" a="1"/>
  <c r="CZ152" i="17" s="1"/>
  <c r="DA152" i="17" a="1"/>
  <c r="DA152" i="17" s="1"/>
  <c r="DB152" i="17" a="1"/>
  <c r="DB152" i="17" s="1"/>
  <c r="DC152" i="17" a="1"/>
  <c r="DC152" i="17" s="1"/>
  <c r="DD152" i="17" a="1"/>
  <c r="DD152" i="17" s="1"/>
  <c r="DE152" i="17" a="1"/>
  <c r="DE152" i="17" s="1"/>
  <c r="DF152" i="17" a="1"/>
  <c r="DF152" i="17" s="1"/>
  <c r="CT152" i="17" a="1"/>
  <c r="CT152" i="17" s="1"/>
  <c r="DG152" i="17" a="1"/>
  <c r="DG152" i="17" s="1"/>
  <c r="CU152" i="17" a="1"/>
  <c r="CU152" i="17" s="1"/>
  <c r="DH152" i="17" a="1"/>
  <c r="DH152" i="17" s="1"/>
  <c r="CV152" i="17" a="1"/>
  <c r="CV152" i="17" s="1"/>
  <c r="FF154" i="17" a="1"/>
  <c r="FF154" i="17" s="1"/>
  <c r="FG154" i="17" a="1"/>
  <c r="FG154" i="17" s="1"/>
  <c r="FR154" i="17" a="1"/>
  <c r="FR154" i="17" s="1"/>
  <c r="FH154" i="17" a="1"/>
  <c r="FH154" i="17" s="1"/>
  <c r="FS154" i="17" a="1"/>
  <c r="FS154" i="17" s="1"/>
  <c r="FT154" i="17" a="1"/>
  <c r="FT154" i="17" s="1"/>
  <c r="FI154" i="17" a="1"/>
  <c r="FI154" i="17" s="1"/>
  <c r="FJ154" i="17" a="1"/>
  <c r="FJ154" i="17" s="1"/>
  <c r="FK154" i="17" a="1"/>
  <c r="FK154" i="17" s="1"/>
  <c r="FL154" i="17" a="1"/>
  <c r="FL154" i="17" s="1"/>
  <c r="FM154" i="17" a="1"/>
  <c r="FM154" i="17" s="1"/>
  <c r="FN154" i="17" a="1"/>
  <c r="FN154" i="17" s="1"/>
  <c r="FO154" i="17" a="1"/>
  <c r="FO154" i="17" s="1"/>
  <c r="FP154" i="17" a="1"/>
  <c r="FP154" i="17" s="1"/>
  <c r="FE154" i="17" a="1"/>
  <c r="FE154" i="17" s="1"/>
  <c r="FQ154" i="17" a="1"/>
  <c r="FQ154" i="17" s="1"/>
  <c r="CU114" i="17" a="1"/>
  <c r="CU114" i="17" s="1"/>
  <c r="CV114" i="17" a="1"/>
  <c r="CV114" i="17" s="1"/>
  <c r="CW114" i="17" a="1"/>
  <c r="CW114" i="17" s="1"/>
  <c r="CX114" i="17" a="1"/>
  <c r="CX114" i="17" s="1"/>
  <c r="CY114" i="17" a="1"/>
  <c r="CY114" i="17" s="1"/>
  <c r="CZ114" i="17" a="1"/>
  <c r="CZ114" i="17" s="1"/>
  <c r="DA114" i="17" a="1"/>
  <c r="DA114" i="17" s="1"/>
  <c r="DB114" i="17" a="1"/>
  <c r="DB114" i="17" s="1"/>
  <c r="DC114" i="17" a="1"/>
  <c r="DC114" i="17" s="1"/>
  <c r="DD114" i="17" a="1"/>
  <c r="DD114" i="17" s="1"/>
  <c r="DE114" i="17" a="1"/>
  <c r="DE114" i="17" s="1"/>
  <c r="DF114" i="17" a="1"/>
  <c r="DF114" i="17" s="1"/>
  <c r="DG114" i="17" a="1"/>
  <c r="DG114" i="17" s="1"/>
  <c r="DH114" i="17" a="1"/>
  <c r="DH114" i="17" s="1"/>
  <c r="CT114" i="17" a="1"/>
  <c r="CT114" i="17" s="1"/>
  <c r="DI114" i="17" a="1"/>
  <c r="DI114" i="17" s="1"/>
  <c r="CT88" i="17" a="1"/>
  <c r="CT88" i="17" s="1"/>
  <c r="DC88" i="17" a="1"/>
  <c r="DC88" i="17" s="1"/>
  <c r="CU88" i="17" a="1"/>
  <c r="CU88" i="17" s="1"/>
  <c r="DD88" i="17" a="1"/>
  <c r="DD88" i="17" s="1"/>
  <c r="CV88" i="17" a="1"/>
  <c r="CV88" i="17" s="1"/>
  <c r="DE88" i="17" a="1"/>
  <c r="DE88" i="17" s="1"/>
  <c r="DF88" i="17" a="1"/>
  <c r="DF88" i="17" s="1"/>
  <c r="CX88" i="17" a="1"/>
  <c r="CX88" i="17" s="1"/>
  <c r="DG88" i="17" a="1"/>
  <c r="DG88" i="17" s="1"/>
  <c r="CY88" i="17" a="1"/>
  <c r="CY88" i="17" s="1"/>
  <c r="DH88" i="17" a="1"/>
  <c r="DH88" i="17" s="1"/>
  <c r="CZ88" i="17" a="1"/>
  <c r="CZ88" i="17" s="1"/>
  <c r="DI88" i="17" a="1"/>
  <c r="DI88" i="17" s="1"/>
  <c r="DA88" i="17" a="1"/>
  <c r="DA88" i="17" s="1"/>
  <c r="DB88" i="17" a="1"/>
  <c r="DB88" i="17" s="1"/>
  <c r="CW88" i="17" a="1"/>
  <c r="CW88" i="17" s="1"/>
  <c r="FK75" i="17" a="1"/>
  <c r="FK75" i="17" s="1"/>
  <c r="FS75" i="17" a="1"/>
  <c r="FS75" i="17" s="1"/>
  <c r="FL75" i="17" a="1"/>
  <c r="FL75" i="17" s="1"/>
  <c r="FT75" i="17" a="1"/>
  <c r="FT75" i="17" s="1"/>
  <c r="FF75" i="17" a="1"/>
  <c r="FF75" i="17" s="1"/>
  <c r="FE75" i="17" a="1"/>
  <c r="FE75" i="17" s="1"/>
  <c r="FG75" i="17" a="1"/>
  <c r="FG75" i="17" s="1"/>
  <c r="FH75" i="17" a="1"/>
  <c r="FH75" i="17" s="1"/>
  <c r="FI75" i="17" a="1"/>
  <c r="FI75" i="17" s="1"/>
  <c r="FJ75" i="17" a="1"/>
  <c r="FJ75" i="17" s="1"/>
  <c r="FM75" i="17" a="1"/>
  <c r="FM75" i="17" s="1"/>
  <c r="FN75" i="17" a="1"/>
  <c r="FN75" i="17" s="1"/>
  <c r="FO75" i="17" a="1"/>
  <c r="FO75" i="17" s="1"/>
  <c r="FP75" i="17" a="1"/>
  <c r="FP75" i="17" s="1"/>
  <c r="FQ75" i="17" a="1"/>
  <c r="FQ75" i="17" s="1"/>
  <c r="FR75" i="17" a="1"/>
  <c r="FR75" i="17" s="1"/>
  <c r="DB107" i="17" a="1"/>
  <c r="DB107" i="17" s="1"/>
  <c r="DC107" i="17" a="1"/>
  <c r="DC107" i="17" s="1"/>
  <c r="CT107" i="17" a="1"/>
  <c r="CT107" i="17" s="1"/>
  <c r="DD107" i="17" a="1"/>
  <c r="DD107" i="17" s="1"/>
  <c r="CU107" i="17" a="1"/>
  <c r="CU107" i="17" s="1"/>
  <c r="DE107" i="17" a="1"/>
  <c r="DE107" i="17" s="1"/>
  <c r="CV107" i="17" a="1"/>
  <c r="CV107" i="17" s="1"/>
  <c r="DF107" i="17" a="1"/>
  <c r="DF107" i="17" s="1"/>
  <c r="CW107" i="17" a="1"/>
  <c r="CW107" i="17" s="1"/>
  <c r="DG107" i="17" a="1"/>
  <c r="DG107" i="17" s="1"/>
  <c r="CX107" i="17" a="1"/>
  <c r="CX107" i="17" s="1"/>
  <c r="DH107" i="17" a="1"/>
  <c r="DH107" i="17" s="1"/>
  <c r="DI107" i="17" a="1"/>
  <c r="DI107" i="17" s="1"/>
  <c r="CY107" i="17" a="1"/>
  <c r="CY107" i="17" s="1"/>
  <c r="DA107" i="17" a="1"/>
  <c r="DA107" i="17" s="1"/>
  <c r="CZ107" i="17" a="1"/>
  <c r="CZ107" i="17" s="1"/>
  <c r="FL105" i="17" a="1"/>
  <c r="FL105" i="17" s="1"/>
  <c r="FM105" i="17" a="1"/>
  <c r="FM105" i="17" s="1"/>
  <c r="FN105" i="17" a="1"/>
  <c r="FN105" i="17" s="1"/>
  <c r="FO105" i="17" a="1"/>
  <c r="FO105" i="17" s="1"/>
  <c r="FE105" i="17" a="1"/>
  <c r="FE105" i="17" s="1"/>
  <c r="FP105" i="17" a="1"/>
  <c r="FP105" i="17" s="1"/>
  <c r="FF105" i="17" a="1"/>
  <c r="FF105" i="17" s="1"/>
  <c r="FQ105" i="17" a="1"/>
  <c r="FQ105" i="17" s="1"/>
  <c r="FG105" i="17" a="1"/>
  <c r="FG105" i="17" s="1"/>
  <c r="FR105" i="17" a="1"/>
  <c r="FR105" i="17" s="1"/>
  <c r="FH105" i="17" a="1"/>
  <c r="FH105" i="17" s="1"/>
  <c r="FI105" i="17" a="1"/>
  <c r="FI105" i="17" s="1"/>
  <c r="FS105" i="17" a="1"/>
  <c r="FS105" i="17" s="1"/>
  <c r="FJ105" i="17" a="1"/>
  <c r="FJ105" i="17" s="1"/>
  <c r="FT105" i="17" a="1"/>
  <c r="FT105" i="17" s="1"/>
  <c r="FK105" i="17" a="1"/>
  <c r="FK105" i="17" s="1"/>
  <c r="CX76" i="17" a="1"/>
  <c r="CX76" i="17" s="1"/>
  <c r="DF76" i="17" a="1"/>
  <c r="DF76" i="17" s="1"/>
  <c r="CY76" i="17" a="1"/>
  <c r="CY76" i="17" s="1"/>
  <c r="DG76" i="17" a="1"/>
  <c r="DG76" i="17" s="1"/>
  <c r="CT76" i="17" a="1"/>
  <c r="CT76" i="17" s="1"/>
  <c r="CU76" i="17" a="1"/>
  <c r="CU76" i="17" s="1"/>
  <c r="CV76" i="17" a="1"/>
  <c r="CV76" i="17" s="1"/>
  <c r="CW76" i="17" a="1"/>
  <c r="CW76" i="17" s="1"/>
  <c r="CZ76" i="17" a="1"/>
  <c r="CZ76" i="17" s="1"/>
  <c r="DA76" i="17" a="1"/>
  <c r="DA76" i="17" s="1"/>
  <c r="DB76" i="17" a="1"/>
  <c r="DB76" i="17" s="1"/>
  <c r="DC76" i="17" a="1"/>
  <c r="DC76" i="17" s="1"/>
  <c r="DD76" i="17" a="1"/>
  <c r="DD76" i="17" s="1"/>
  <c r="DE76" i="17" a="1"/>
  <c r="DE76" i="17" s="1"/>
  <c r="DH76" i="17" a="1"/>
  <c r="DH76" i="17" s="1"/>
  <c r="DI76" i="17" a="1"/>
  <c r="DI76" i="17" s="1"/>
  <c r="DB120" i="17" a="1"/>
  <c r="DB120" i="17" s="1"/>
  <c r="DC120" i="17" a="1"/>
  <c r="DC120" i="17" s="1"/>
  <c r="DD120" i="17" a="1"/>
  <c r="DD120" i="17" s="1"/>
  <c r="DE120" i="17" a="1"/>
  <c r="DE120" i="17" s="1"/>
  <c r="DF120" i="17" a="1"/>
  <c r="DF120" i="17" s="1"/>
  <c r="CT120" i="17" a="1"/>
  <c r="CT120" i="17" s="1"/>
  <c r="CU120" i="17" a="1"/>
  <c r="CU120" i="17" s="1"/>
  <c r="DG120" i="17" a="1"/>
  <c r="DG120" i="17" s="1"/>
  <c r="CV120" i="17" a="1"/>
  <c r="CV120" i="17" s="1"/>
  <c r="DH120" i="17" a="1"/>
  <c r="DH120" i="17" s="1"/>
  <c r="CW120" i="17" a="1"/>
  <c r="CW120" i="17" s="1"/>
  <c r="CX120" i="17" a="1"/>
  <c r="CX120" i="17" s="1"/>
  <c r="DI120" i="17" a="1"/>
  <c r="DI120" i="17" s="1"/>
  <c r="CY120" i="17" a="1"/>
  <c r="CY120" i="17" s="1"/>
  <c r="CZ120" i="17" a="1"/>
  <c r="CZ120" i="17" s="1"/>
  <c r="DA120" i="17" a="1"/>
  <c r="DA120" i="17" s="1"/>
  <c r="CX195" i="17" a="1"/>
  <c r="CX195" i="17" s="1"/>
  <c r="DF195" i="17" a="1"/>
  <c r="DF195" i="17" s="1"/>
  <c r="DA195" i="17" a="1"/>
  <c r="DA195" i="17" s="1"/>
  <c r="DI195" i="17" a="1"/>
  <c r="DI195" i="17" s="1"/>
  <c r="CT195" i="17" a="1"/>
  <c r="CT195" i="17" s="1"/>
  <c r="DB195" i="17" a="1"/>
  <c r="DB195" i="17" s="1"/>
  <c r="CU195" i="17" a="1"/>
  <c r="CU195" i="17" s="1"/>
  <c r="DC195" i="17" a="1"/>
  <c r="DC195" i="17" s="1"/>
  <c r="CV195" i="17" a="1"/>
  <c r="CV195" i="17" s="1"/>
  <c r="DD195" i="17" a="1"/>
  <c r="DD195" i="17" s="1"/>
  <c r="CW195" i="17" a="1"/>
  <c r="CW195" i="17" s="1"/>
  <c r="CY195" i="17" a="1"/>
  <c r="CY195" i="17" s="1"/>
  <c r="CZ195" i="17" a="1"/>
  <c r="CZ195" i="17" s="1"/>
  <c r="DE195" i="17" a="1"/>
  <c r="DE195" i="17" s="1"/>
  <c r="DG195" i="17" a="1"/>
  <c r="DG195" i="17" s="1"/>
  <c r="DH195" i="17" a="1"/>
  <c r="DH195" i="17" s="1"/>
  <c r="FI196" i="17" a="1"/>
  <c r="FI196" i="17" s="1"/>
  <c r="FQ196" i="17" a="1"/>
  <c r="FQ196" i="17" s="1"/>
  <c r="FK196" i="17" a="1"/>
  <c r="FK196" i="17" s="1"/>
  <c r="FS196" i="17" a="1"/>
  <c r="FS196" i="17" s="1"/>
  <c r="FE196" i="17" a="1"/>
  <c r="FE196" i="17" s="1"/>
  <c r="FF196" i="17" a="1"/>
  <c r="FF196" i="17" s="1"/>
  <c r="FG196" i="17" a="1"/>
  <c r="FG196" i="17" s="1"/>
  <c r="FH196" i="17" a="1"/>
  <c r="FH196" i="17" s="1"/>
  <c r="FJ196" i="17" a="1"/>
  <c r="FJ196" i="17" s="1"/>
  <c r="FL196" i="17" a="1"/>
  <c r="FL196" i="17" s="1"/>
  <c r="FM196" i="17" a="1"/>
  <c r="FM196" i="17" s="1"/>
  <c r="FN196" i="17" a="1"/>
  <c r="FN196" i="17" s="1"/>
  <c r="FO196" i="17" a="1"/>
  <c r="FO196" i="17" s="1"/>
  <c r="FP196" i="17" a="1"/>
  <c r="FP196" i="17" s="1"/>
  <c r="FR196" i="17" a="1"/>
  <c r="FR196" i="17" s="1"/>
  <c r="FT196" i="17" a="1"/>
  <c r="FT196" i="17" s="1"/>
  <c r="CT187" i="17" a="1"/>
  <c r="CT187" i="17" s="1"/>
  <c r="CU187" i="17" a="1"/>
  <c r="CU187" i="17" s="1"/>
  <c r="DE187" i="17" a="1"/>
  <c r="DE187" i="17" s="1"/>
  <c r="CV187" i="17" a="1"/>
  <c r="CV187" i="17" s="1"/>
  <c r="DF187" i="17" a="1"/>
  <c r="DF187" i="17" s="1"/>
  <c r="CW187" i="17" a="1"/>
  <c r="CW187" i="17" s="1"/>
  <c r="DG187" i="17" a="1"/>
  <c r="DG187" i="17" s="1"/>
  <c r="CX187" i="17" a="1"/>
  <c r="CX187" i="17" s="1"/>
  <c r="DH187" i="17" a="1"/>
  <c r="DH187" i="17" s="1"/>
  <c r="CY187" i="17" a="1"/>
  <c r="CY187" i="17" s="1"/>
  <c r="DI187" i="17" a="1"/>
  <c r="DI187" i="17" s="1"/>
  <c r="CZ187" i="17" a="1"/>
  <c r="CZ187" i="17" s="1"/>
  <c r="DA187" i="17" a="1"/>
  <c r="DA187" i="17" s="1"/>
  <c r="DB187" i="17" a="1"/>
  <c r="DB187" i="17" s="1"/>
  <c r="DD187" i="17" a="1"/>
  <c r="DD187" i="17" s="1"/>
  <c r="DC187" i="17" a="1"/>
  <c r="DC187" i="17" s="1"/>
  <c r="FN81" i="17" a="1"/>
  <c r="FN81" i="17" s="1"/>
  <c r="FO81" i="17" a="1"/>
  <c r="FO81" i="17" s="1"/>
  <c r="FP81" i="17" a="1"/>
  <c r="FP81" i="17" s="1"/>
  <c r="FQ81" i="17" a="1"/>
  <c r="FQ81" i="17" s="1"/>
  <c r="FE81" i="17" a="1"/>
  <c r="FE81" i="17" s="1"/>
  <c r="FR81" i="17" a="1"/>
  <c r="FR81" i="17" s="1"/>
  <c r="FF81" i="17" a="1"/>
  <c r="FF81" i="17" s="1"/>
  <c r="FS81" i="17" a="1"/>
  <c r="FS81" i="17" s="1"/>
  <c r="FG81" i="17" a="1"/>
  <c r="FG81" i="17" s="1"/>
  <c r="FT81" i="17" a="1"/>
  <c r="FT81" i="17" s="1"/>
  <c r="FH81" i="17" a="1"/>
  <c r="FH81" i="17" s="1"/>
  <c r="FI81" i="17" a="1"/>
  <c r="FI81" i="17" s="1"/>
  <c r="FJ81" i="17" a="1"/>
  <c r="FJ81" i="17" s="1"/>
  <c r="FK81" i="17" a="1"/>
  <c r="FK81" i="17" s="1"/>
  <c r="FL81" i="17" a="1"/>
  <c r="FL81" i="17" s="1"/>
  <c r="FM81" i="17" a="1"/>
  <c r="FM81" i="17" s="1"/>
  <c r="DA103" i="17" a="1"/>
  <c r="DA103" i="17" s="1"/>
  <c r="DI103" i="17" a="1"/>
  <c r="DI103" i="17" s="1"/>
  <c r="DF103" i="17" a="1"/>
  <c r="DF103" i="17" s="1"/>
  <c r="DG103" i="17" a="1"/>
  <c r="DG103" i="17" s="1"/>
  <c r="CT103" i="17" a="1"/>
  <c r="CT103" i="17" s="1"/>
  <c r="CU103" i="17" a="1"/>
  <c r="CU103" i="17" s="1"/>
  <c r="DH103" i="17" a="1"/>
  <c r="DH103" i="17" s="1"/>
  <c r="CV103" i="17" a="1"/>
  <c r="CV103" i="17" s="1"/>
  <c r="CW103" i="17" a="1"/>
  <c r="CW103" i="17" s="1"/>
  <c r="CX103" i="17" a="1"/>
  <c r="CX103" i="17" s="1"/>
  <c r="CY103" i="17" a="1"/>
  <c r="CY103" i="17" s="1"/>
  <c r="CZ103" i="17" a="1"/>
  <c r="CZ103" i="17" s="1"/>
  <c r="DB103" i="17" a="1"/>
  <c r="DB103" i="17" s="1"/>
  <c r="DC103" i="17" a="1"/>
  <c r="DC103" i="17" s="1"/>
  <c r="DD103" i="17" a="1"/>
  <c r="DD103" i="17" s="1"/>
  <c r="DE103" i="17" a="1"/>
  <c r="DE103" i="17" s="1"/>
  <c r="CV164" i="17" a="1"/>
  <c r="CV164" i="17" s="1"/>
  <c r="CW164" i="17" a="1"/>
  <c r="CW164" i="17" s="1"/>
  <c r="DH164" i="17" a="1"/>
  <c r="DH164" i="17" s="1"/>
  <c r="DI164" i="17" a="1"/>
  <c r="DI164" i="17" s="1"/>
  <c r="CX164" i="17" a="1"/>
  <c r="CX164" i="17" s="1"/>
  <c r="CY164" i="17" a="1"/>
  <c r="CY164" i="17" s="1"/>
  <c r="CZ164" i="17" a="1"/>
  <c r="CZ164" i="17" s="1"/>
  <c r="DA164" i="17" a="1"/>
  <c r="DA164" i="17" s="1"/>
  <c r="DB164" i="17" a="1"/>
  <c r="DB164" i="17" s="1"/>
  <c r="DC164" i="17" a="1"/>
  <c r="DC164" i="17" s="1"/>
  <c r="DD164" i="17" a="1"/>
  <c r="DD164" i="17" s="1"/>
  <c r="DE164" i="17" a="1"/>
  <c r="DE164" i="17" s="1"/>
  <c r="CT164" i="17" a="1"/>
  <c r="CT164" i="17" s="1"/>
  <c r="DF164" i="17" a="1"/>
  <c r="DF164" i="17" s="1"/>
  <c r="CU164" i="17" a="1"/>
  <c r="CU164" i="17" s="1"/>
  <c r="DG164" i="17" a="1"/>
  <c r="DG164" i="17" s="1"/>
  <c r="FE54" i="17" a="1"/>
  <c r="FE54" i="17" s="1"/>
  <c r="FO54" i="17" a="1"/>
  <c r="FO54" i="17" s="1"/>
  <c r="FF54" i="17" a="1"/>
  <c r="FF54" i="17" s="1"/>
  <c r="FP54" i="17" a="1"/>
  <c r="FP54" i="17" s="1"/>
  <c r="FG54" i="17" a="1"/>
  <c r="FG54" i="17" s="1"/>
  <c r="FQ54" i="17" a="1"/>
  <c r="FQ54" i="17" s="1"/>
  <c r="FH54" i="17" a="1"/>
  <c r="FH54" i="17" s="1"/>
  <c r="FR54" i="17" a="1"/>
  <c r="FR54" i="17" s="1"/>
  <c r="FI54" i="17" a="1"/>
  <c r="FI54" i="17" s="1"/>
  <c r="FS54" i="17" a="1"/>
  <c r="FS54" i="17" s="1"/>
  <c r="FJ54" i="17" a="1"/>
  <c r="FJ54" i="17" s="1"/>
  <c r="FT54" i="17" a="1"/>
  <c r="FT54" i="17" s="1"/>
  <c r="FK54" i="17" a="1"/>
  <c r="FK54" i="17" s="1"/>
  <c r="FL54" i="17" a="1"/>
  <c r="FL54" i="17" s="1"/>
  <c r="FN54" i="17" a="1"/>
  <c r="FN54" i="17" s="1"/>
  <c r="FM54" i="17" a="1"/>
  <c r="FM54" i="17" s="1"/>
  <c r="DC116" i="17" a="1"/>
  <c r="DC116" i="17" s="1"/>
  <c r="DD116" i="17" a="1"/>
  <c r="DD116" i="17" s="1"/>
  <c r="DE116" i="17" a="1"/>
  <c r="DE116" i="17" s="1"/>
  <c r="DF116" i="17" a="1"/>
  <c r="DF116" i="17" s="1"/>
  <c r="DG116" i="17" a="1"/>
  <c r="DG116" i="17" s="1"/>
  <c r="DH116" i="17" a="1"/>
  <c r="DH116" i="17" s="1"/>
  <c r="DI116" i="17" a="1"/>
  <c r="DI116" i="17" s="1"/>
  <c r="CT116" i="17" a="1"/>
  <c r="CT116" i="17" s="1"/>
  <c r="CU116" i="17" a="1"/>
  <c r="CU116" i="17" s="1"/>
  <c r="CV116" i="17" a="1"/>
  <c r="CV116" i="17" s="1"/>
  <c r="CW116" i="17" a="1"/>
  <c r="CW116" i="17" s="1"/>
  <c r="CX116" i="17" a="1"/>
  <c r="CX116" i="17" s="1"/>
  <c r="CY116" i="17" a="1"/>
  <c r="CY116" i="17" s="1"/>
  <c r="CZ116" i="17" a="1"/>
  <c r="CZ116" i="17" s="1"/>
  <c r="DB116" i="17" a="1"/>
  <c r="DB116" i="17" s="1"/>
  <c r="DA116" i="17" a="1"/>
  <c r="DA116" i="17" s="1"/>
  <c r="FP152" i="17" a="1"/>
  <c r="FP152" i="17" s="1"/>
  <c r="FQ152" i="17" a="1"/>
  <c r="FQ152" i="17" s="1"/>
  <c r="FE152" i="17" a="1"/>
  <c r="FE152" i="17" s="1"/>
  <c r="FR152" i="17" a="1"/>
  <c r="FR152" i="17" s="1"/>
  <c r="FF152" i="17" a="1"/>
  <c r="FF152" i="17" s="1"/>
  <c r="FS152" i="17" a="1"/>
  <c r="FS152" i="17" s="1"/>
  <c r="FG152" i="17" a="1"/>
  <c r="FG152" i="17" s="1"/>
  <c r="FT152" i="17" a="1"/>
  <c r="FT152" i="17" s="1"/>
  <c r="FH152" i="17" a="1"/>
  <c r="FH152" i="17" s="1"/>
  <c r="FI152" i="17" a="1"/>
  <c r="FI152" i="17" s="1"/>
  <c r="FJ152" i="17" a="1"/>
  <c r="FJ152" i="17" s="1"/>
  <c r="FK152" i="17" a="1"/>
  <c r="FK152" i="17" s="1"/>
  <c r="FL152" i="17" a="1"/>
  <c r="FL152" i="17" s="1"/>
  <c r="FM152" i="17" a="1"/>
  <c r="FM152" i="17" s="1"/>
  <c r="FN152" i="17" a="1"/>
  <c r="FN152" i="17" s="1"/>
  <c r="FO152" i="17" a="1"/>
  <c r="FO152" i="17" s="1"/>
  <c r="CZ154" i="17" a="1"/>
  <c r="CZ154" i="17" s="1"/>
  <c r="DA154" i="17" a="1"/>
  <c r="DA154" i="17" s="1"/>
  <c r="DB154" i="17" a="1"/>
  <c r="DB154" i="17" s="1"/>
  <c r="DC154" i="17" a="1"/>
  <c r="DC154" i="17" s="1"/>
  <c r="DD154" i="17" a="1"/>
  <c r="DD154" i="17" s="1"/>
  <c r="DE154" i="17" a="1"/>
  <c r="DE154" i="17" s="1"/>
  <c r="CT154" i="17" a="1"/>
  <c r="CT154" i="17" s="1"/>
  <c r="DF154" i="17" a="1"/>
  <c r="DF154" i="17" s="1"/>
  <c r="CU154" i="17" a="1"/>
  <c r="CU154" i="17" s="1"/>
  <c r="DG154" i="17" a="1"/>
  <c r="DG154" i="17" s="1"/>
  <c r="CV154" i="17" a="1"/>
  <c r="CV154" i="17" s="1"/>
  <c r="CW154" i="17" a="1"/>
  <c r="CW154" i="17" s="1"/>
  <c r="DH154" i="17" a="1"/>
  <c r="DH154" i="17" s="1"/>
  <c r="CX154" i="17" a="1"/>
  <c r="CX154" i="17" s="1"/>
  <c r="DI154" i="17" a="1"/>
  <c r="DI154" i="17" s="1"/>
  <c r="CY154" i="17" a="1"/>
  <c r="CY154" i="17" s="1"/>
  <c r="FE114" i="17" a="1"/>
  <c r="FE114" i="17" s="1"/>
  <c r="FF114" i="17" a="1"/>
  <c r="FF114" i="17" s="1"/>
  <c r="FG114" i="17" a="1"/>
  <c r="FG114" i="17" s="1"/>
  <c r="FH114" i="17" a="1"/>
  <c r="FH114" i="17" s="1"/>
  <c r="FI114" i="17" a="1"/>
  <c r="FI114" i="17" s="1"/>
  <c r="FJ114" i="17" a="1"/>
  <c r="FJ114" i="17" s="1"/>
  <c r="FK114" i="17" a="1"/>
  <c r="FK114" i="17" s="1"/>
  <c r="FL114" i="17" a="1"/>
  <c r="FL114" i="17" s="1"/>
  <c r="FM114" i="17" a="1"/>
  <c r="FM114" i="17" s="1"/>
  <c r="FN114" i="17" a="1"/>
  <c r="FN114" i="17" s="1"/>
  <c r="FO114" i="17" a="1"/>
  <c r="FO114" i="17" s="1"/>
  <c r="FP114" i="17" a="1"/>
  <c r="FP114" i="17" s="1"/>
  <c r="FQ114" i="17" a="1"/>
  <c r="FQ114" i="17" s="1"/>
  <c r="FR114" i="17" a="1"/>
  <c r="FR114" i="17" s="1"/>
  <c r="FT114" i="17" a="1"/>
  <c r="FT114" i="17" s="1"/>
  <c r="FS114" i="17" a="1"/>
  <c r="FS114" i="17" s="1"/>
  <c r="FE88" i="17" a="1"/>
  <c r="FE88" i="17" s="1"/>
  <c r="FM88" i="17" a="1"/>
  <c r="FM88" i="17" s="1"/>
  <c r="FF88" i="17" a="1"/>
  <c r="FF88" i="17" s="1"/>
  <c r="FN88" i="17" a="1"/>
  <c r="FN88" i="17" s="1"/>
  <c r="FG88" i="17" a="1"/>
  <c r="FG88" i="17" s="1"/>
  <c r="FO88" i="17" a="1"/>
  <c r="FO88" i="17" s="1"/>
  <c r="FH88" i="17" a="1"/>
  <c r="FH88" i="17" s="1"/>
  <c r="FP88" i="17" a="1"/>
  <c r="FP88" i="17" s="1"/>
  <c r="FI88" i="17" a="1"/>
  <c r="FI88" i="17" s="1"/>
  <c r="FJ88" i="17" a="1"/>
  <c r="FJ88" i="17" s="1"/>
  <c r="FR88" i="17" a="1"/>
  <c r="FR88" i="17" s="1"/>
  <c r="FK88" i="17" a="1"/>
  <c r="FK88" i="17" s="1"/>
  <c r="FS88" i="17" a="1"/>
  <c r="FS88" i="17" s="1"/>
  <c r="FL88" i="17" a="1"/>
  <c r="FL88" i="17" s="1"/>
  <c r="FT88" i="17" a="1"/>
  <c r="FT88" i="17" s="1"/>
  <c r="FQ88" i="17" a="1"/>
  <c r="FQ88" i="17" s="1"/>
  <c r="CY75" i="17" a="1"/>
  <c r="CY75" i="17" s="1"/>
  <c r="CZ75" i="17" a="1"/>
  <c r="CZ75" i="17" s="1"/>
  <c r="DH75" i="17" a="1"/>
  <c r="DH75" i="17" s="1"/>
  <c r="DA75" i="17" a="1"/>
  <c r="DA75" i="17" s="1"/>
  <c r="DI75" i="17" a="1"/>
  <c r="DI75" i="17" s="1"/>
  <c r="CT75" i="17" a="1"/>
  <c r="CT75" i="17" s="1"/>
  <c r="DB75" i="17" a="1"/>
  <c r="DB75" i="17" s="1"/>
  <c r="CV75" i="17" a="1"/>
  <c r="CV75" i="17" s="1"/>
  <c r="DD75" i="17" a="1"/>
  <c r="DD75" i="17" s="1"/>
  <c r="DG75" i="17" a="1"/>
  <c r="DG75" i="17" s="1"/>
  <c r="CU75" i="17" a="1"/>
  <c r="CU75" i="17" s="1"/>
  <c r="CW75" i="17" a="1"/>
  <c r="CW75" i="17" s="1"/>
  <c r="CX75" i="17" a="1"/>
  <c r="CX75" i="17" s="1"/>
  <c r="DC75" i="17" a="1"/>
  <c r="DC75" i="17" s="1"/>
  <c r="DE75" i="17" a="1"/>
  <c r="DE75" i="17" s="1"/>
  <c r="DF75" i="17" a="1"/>
  <c r="DF75" i="17" s="1"/>
  <c r="FG80" i="17" a="1"/>
  <c r="FG80" i="17" s="1"/>
  <c r="FH80" i="17" a="1"/>
  <c r="FH80" i="17" s="1"/>
  <c r="FI80" i="17" a="1"/>
  <c r="FI80" i="17" s="1"/>
  <c r="FJ80" i="17" a="1"/>
  <c r="FJ80" i="17" s="1"/>
  <c r="FK80" i="17" a="1"/>
  <c r="FK80" i="17" s="1"/>
  <c r="FL80" i="17" a="1"/>
  <c r="FL80" i="17" s="1"/>
  <c r="FM80" i="17" a="1"/>
  <c r="FM80" i="17" s="1"/>
  <c r="FN80" i="17" a="1"/>
  <c r="FN80" i="17" s="1"/>
  <c r="FO80" i="17" a="1"/>
  <c r="FO80" i="17" s="1"/>
  <c r="FP80" i="17" a="1"/>
  <c r="FP80" i="17" s="1"/>
  <c r="FQ80" i="17" a="1"/>
  <c r="FQ80" i="17" s="1"/>
  <c r="FR80" i="17" a="1"/>
  <c r="FR80" i="17" s="1"/>
  <c r="FE80" i="17" a="1"/>
  <c r="FE80" i="17" s="1"/>
  <c r="FS80" i="17" a="1"/>
  <c r="FS80" i="17" s="1"/>
  <c r="FF80" i="17" a="1"/>
  <c r="FF80" i="17" s="1"/>
  <c r="FT80" i="17" a="1"/>
  <c r="FT80" i="17" s="1"/>
  <c r="FE64" i="17" a="1"/>
  <c r="FE64" i="17" s="1"/>
  <c r="FF64" i="17" a="1"/>
  <c r="FF64" i="17" s="1"/>
  <c r="FR64" i="17" a="1"/>
  <c r="FR64" i="17" s="1"/>
  <c r="FG64" i="17" a="1"/>
  <c r="FG64" i="17" s="1"/>
  <c r="FH64" i="17" a="1"/>
  <c r="FH64" i="17" s="1"/>
  <c r="FS64" i="17" a="1"/>
  <c r="FS64" i="17" s="1"/>
  <c r="FI64" i="17" a="1"/>
  <c r="FI64" i="17" s="1"/>
  <c r="FT64" i="17" a="1"/>
  <c r="FT64" i="17" s="1"/>
  <c r="FJ64" i="17" a="1"/>
  <c r="FJ64" i="17" s="1"/>
  <c r="FK64" i="17" a="1"/>
  <c r="FK64" i="17" s="1"/>
  <c r="FL64" i="17" a="1"/>
  <c r="FL64" i="17" s="1"/>
  <c r="FM64" i="17" a="1"/>
  <c r="FM64" i="17" s="1"/>
  <c r="FN64" i="17" a="1"/>
  <c r="FN64" i="17" s="1"/>
  <c r="FO64" i="17" a="1"/>
  <c r="FO64" i="17" s="1"/>
  <c r="FQ64" i="17" a="1"/>
  <c r="FQ64" i="17" s="1"/>
  <c r="FP64" i="17" a="1"/>
  <c r="FP64" i="17" s="1"/>
  <c r="FG73" i="17" a="1"/>
  <c r="FG73" i="17" s="1"/>
  <c r="FO73" i="17" a="1"/>
  <c r="FO73" i="17" s="1"/>
  <c r="FH73" i="17" a="1"/>
  <c r="FH73" i="17" s="1"/>
  <c r="FP73" i="17" a="1"/>
  <c r="FP73" i="17" s="1"/>
  <c r="FI73" i="17" a="1"/>
  <c r="FI73" i="17" s="1"/>
  <c r="FQ73" i="17" a="1"/>
  <c r="FQ73" i="17" s="1"/>
  <c r="FJ73" i="17" a="1"/>
  <c r="FJ73" i="17" s="1"/>
  <c r="FR73" i="17" a="1"/>
  <c r="FR73" i="17" s="1"/>
  <c r="FK73" i="17" a="1"/>
  <c r="FK73" i="17" s="1"/>
  <c r="FS73" i="17" a="1"/>
  <c r="FS73" i="17" s="1"/>
  <c r="FL73" i="17" a="1"/>
  <c r="FL73" i="17" s="1"/>
  <c r="FT73" i="17" a="1"/>
  <c r="FT73" i="17" s="1"/>
  <c r="FE73" i="17" a="1"/>
  <c r="FE73" i="17" s="1"/>
  <c r="FM73" i="17" a="1"/>
  <c r="FM73" i="17" s="1"/>
  <c r="FF73" i="17" a="1"/>
  <c r="FF73" i="17" s="1"/>
  <c r="FN73" i="17" a="1"/>
  <c r="FN73" i="17" s="1"/>
  <c r="DG93" i="17" a="1"/>
  <c r="DG93" i="17" s="1"/>
  <c r="CX93" i="17" a="1"/>
  <c r="CX93" i="17" s="1"/>
  <c r="DH93" i="17" a="1"/>
  <c r="DH93" i="17" s="1"/>
  <c r="CY93" i="17" a="1"/>
  <c r="CY93" i="17" s="1"/>
  <c r="DI93" i="17" a="1"/>
  <c r="DI93" i="17" s="1"/>
  <c r="CZ93" i="17" a="1"/>
  <c r="CZ93" i="17" s="1"/>
  <c r="DA93" i="17" a="1"/>
  <c r="DA93" i="17" s="1"/>
  <c r="DB93" i="17" a="1"/>
  <c r="DB93" i="17" s="1"/>
  <c r="DC93" i="17" a="1"/>
  <c r="DC93" i="17" s="1"/>
  <c r="CT93" i="17" a="1"/>
  <c r="CT93" i="17" s="1"/>
  <c r="DD93" i="17" a="1"/>
  <c r="DD93" i="17" s="1"/>
  <c r="CU93" i="17" a="1"/>
  <c r="CU93" i="17" s="1"/>
  <c r="DE93" i="17" a="1"/>
  <c r="DE93" i="17" s="1"/>
  <c r="CV93" i="17" a="1"/>
  <c r="CV93" i="17" s="1"/>
  <c r="CW93" i="17" a="1"/>
  <c r="CW93" i="17" s="1"/>
  <c r="DF93" i="17" a="1"/>
  <c r="DF93" i="17" s="1"/>
  <c r="FJ179" i="17" a="1"/>
  <c r="FJ179" i="17" s="1"/>
  <c r="FK179" i="17" a="1"/>
  <c r="FK179" i="17" s="1"/>
  <c r="FL179" i="17" a="1"/>
  <c r="FL179" i="17" s="1"/>
  <c r="FM179" i="17" a="1"/>
  <c r="FM179" i="17" s="1"/>
  <c r="FN179" i="17" a="1"/>
  <c r="FN179" i="17" s="1"/>
  <c r="FO179" i="17" a="1"/>
  <c r="FO179" i="17" s="1"/>
  <c r="FP179" i="17" a="1"/>
  <c r="FP179" i="17" s="1"/>
  <c r="FE179" i="17" a="1"/>
  <c r="FE179" i="17" s="1"/>
  <c r="FQ179" i="17" a="1"/>
  <c r="FQ179" i="17" s="1"/>
  <c r="FF179" i="17" a="1"/>
  <c r="FF179" i="17" s="1"/>
  <c r="FG179" i="17" a="1"/>
  <c r="FG179" i="17" s="1"/>
  <c r="FR179" i="17" a="1"/>
  <c r="FR179" i="17" s="1"/>
  <c r="FS179" i="17" a="1"/>
  <c r="FS179" i="17" s="1"/>
  <c r="FH179" i="17" a="1"/>
  <c r="FH179" i="17" s="1"/>
  <c r="FI179" i="17" a="1"/>
  <c r="FI179" i="17" s="1"/>
  <c r="FT179" i="17" a="1"/>
  <c r="FT179" i="17" s="1"/>
  <c r="CY196" i="17" a="1"/>
  <c r="CY196" i="17" s="1"/>
  <c r="DG196" i="17" a="1"/>
  <c r="DG196" i="17" s="1"/>
  <c r="CZ196" i="17" a="1"/>
  <c r="CZ196" i="17" s="1"/>
  <c r="DH196" i="17" a="1"/>
  <c r="DH196" i="17" s="1"/>
  <c r="DA196" i="17" a="1"/>
  <c r="DA196" i="17" s="1"/>
  <c r="DI196" i="17" a="1"/>
  <c r="DI196" i="17" s="1"/>
  <c r="DE196" i="17" a="1"/>
  <c r="DE196" i="17" s="1"/>
  <c r="DF196" i="17" a="1"/>
  <c r="DF196" i="17" s="1"/>
  <c r="DC196" i="17" a="1"/>
  <c r="DC196" i="17" s="1"/>
  <c r="CT196" i="17" a="1"/>
  <c r="CT196" i="17" s="1"/>
  <c r="CU196" i="17" a="1"/>
  <c r="CU196" i="17" s="1"/>
  <c r="CV196" i="17" a="1"/>
  <c r="CV196" i="17" s="1"/>
  <c r="CW196" i="17" a="1"/>
  <c r="CW196" i="17" s="1"/>
  <c r="CX196" i="17" a="1"/>
  <c r="CX196" i="17" s="1"/>
  <c r="DB196" i="17" a="1"/>
  <c r="DB196" i="17" s="1"/>
  <c r="DD196" i="17" a="1"/>
  <c r="DD196" i="17" s="1"/>
  <c r="FH187" i="17" a="1"/>
  <c r="FH187" i="17" s="1"/>
  <c r="FR187" i="17" a="1"/>
  <c r="FR187" i="17" s="1"/>
  <c r="FI187" i="17" a="1"/>
  <c r="FI187" i="17" s="1"/>
  <c r="FS187" i="17" a="1"/>
  <c r="FS187" i="17" s="1"/>
  <c r="FJ187" i="17" a="1"/>
  <c r="FJ187" i="17" s="1"/>
  <c r="FT187" i="17" a="1"/>
  <c r="FT187" i="17" s="1"/>
  <c r="FK187" i="17" a="1"/>
  <c r="FK187" i="17" s="1"/>
  <c r="FL187" i="17" a="1"/>
  <c r="FL187" i="17" s="1"/>
  <c r="FM187" i="17" a="1"/>
  <c r="FM187" i="17" s="1"/>
  <c r="FN187" i="17" a="1"/>
  <c r="FN187" i="17" s="1"/>
  <c r="FE187" i="17" a="1"/>
  <c r="FE187" i="17" s="1"/>
  <c r="FO187" i="17" a="1"/>
  <c r="FO187" i="17" s="1"/>
  <c r="FF187" i="17" a="1"/>
  <c r="FF187" i="17" s="1"/>
  <c r="FP187" i="17" a="1"/>
  <c r="FP187" i="17" s="1"/>
  <c r="FQ187" i="17" a="1"/>
  <c r="FQ187" i="17" s="1"/>
  <c r="FG187" i="17" a="1"/>
  <c r="FG187" i="17" s="1"/>
  <c r="DH67" i="17" a="1"/>
  <c r="DH67" i="17" s="1"/>
  <c r="CY67" i="17" a="1"/>
  <c r="CY67" i="17" s="1"/>
  <c r="DI67" i="17" a="1"/>
  <c r="DI67" i="17" s="1"/>
  <c r="CZ67" i="17" a="1"/>
  <c r="CZ67" i="17" s="1"/>
  <c r="DA67" i="17" a="1"/>
  <c r="DA67" i="17" s="1"/>
  <c r="DB67" i="17" a="1"/>
  <c r="DB67" i="17" s="1"/>
  <c r="DC67" i="17" a="1"/>
  <c r="DC67" i="17" s="1"/>
  <c r="DD67" i="17" a="1"/>
  <c r="DD67" i="17" s="1"/>
  <c r="CT67" i="17" a="1"/>
  <c r="CT67" i="17" s="1"/>
  <c r="CU67" i="17" a="1"/>
  <c r="CU67" i="17" s="1"/>
  <c r="DE67" i="17" a="1"/>
  <c r="DE67" i="17" s="1"/>
  <c r="CV67" i="17" a="1"/>
  <c r="CV67" i="17" s="1"/>
  <c r="DF67" i="17" a="1"/>
  <c r="DF67" i="17" s="1"/>
  <c r="CX67" i="17" a="1"/>
  <c r="CX67" i="17" s="1"/>
  <c r="CW67" i="17" a="1"/>
  <c r="CW67" i="17" s="1"/>
  <c r="DG67" i="17" a="1"/>
  <c r="DG67" i="17" s="1"/>
  <c r="DH66" i="17" a="1"/>
  <c r="DH66" i="17" s="1"/>
  <c r="CW66" i="17" a="1"/>
  <c r="CW66" i="17" s="1"/>
  <c r="DI66" i="17" a="1"/>
  <c r="DI66" i="17" s="1"/>
  <c r="CX66" i="17" a="1"/>
  <c r="CX66" i="17" s="1"/>
  <c r="CY66" i="17" a="1"/>
  <c r="CY66" i="17" s="1"/>
  <c r="CZ66" i="17" a="1"/>
  <c r="CZ66" i="17" s="1"/>
  <c r="DA66" i="17" a="1"/>
  <c r="DA66" i="17" s="1"/>
  <c r="DB66" i="17" a="1"/>
  <c r="DB66" i="17" s="1"/>
  <c r="DC66" i="17" a="1"/>
  <c r="DC66" i="17" s="1"/>
  <c r="DD66" i="17" a="1"/>
  <c r="DD66" i="17" s="1"/>
  <c r="CT66" i="17" a="1"/>
  <c r="CT66" i="17" s="1"/>
  <c r="DE66" i="17" a="1"/>
  <c r="DE66" i="17" s="1"/>
  <c r="CV66" i="17" a="1"/>
  <c r="CV66" i="17" s="1"/>
  <c r="DG66" i="17" a="1"/>
  <c r="DG66" i="17" s="1"/>
  <c r="CU66" i="17" a="1"/>
  <c r="CU66" i="17" s="1"/>
  <c r="DF66" i="17" a="1"/>
  <c r="DF66" i="17" s="1"/>
  <c r="FN164" i="17" a="1"/>
  <c r="FN164" i="17" s="1"/>
  <c r="FO164" i="17" a="1"/>
  <c r="FO164" i="17" s="1"/>
  <c r="FP164" i="17" a="1"/>
  <c r="FP164" i="17" s="1"/>
  <c r="FE164" i="17" a="1"/>
  <c r="FE164" i="17" s="1"/>
  <c r="FF164" i="17" a="1"/>
  <c r="FF164" i="17" s="1"/>
  <c r="FQ164" i="17" a="1"/>
  <c r="FQ164" i="17" s="1"/>
  <c r="FG164" i="17" a="1"/>
  <c r="FG164" i="17" s="1"/>
  <c r="FR164" i="17" a="1"/>
  <c r="FR164" i="17" s="1"/>
  <c r="FS164" i="17" a="1"/>
  <c r="FS164" i="17" s="1"/>
  <c r="FH164" i="17" a="1"/>
  <c r="FH164" i="17" s="1"/>
  <c r="FT164" i="17" a="1"/>
  <c r="FT164" i="17" s="1"/>
  <c r="FI164" i="17" a="1"/>
  <c r="FI164" i="17" s="1"/>
  <c r="FJ164" i="17" a="1"/>
  <c r="FJ164" i="17" s="1"/>
  <c r="FK164" i="17" a="1"/>
  <c r="FK164" i="17" s="1"/>
  <c r="FL164" i="17" a="1"/>
  <c r="FL164" i="17" s="1"/>
  <c r="FM164" i="17" a="1"/>
  <c r="FM164" i="17" s="1"/>
  <c r="DA54" i="17" a="1"/>
  <c r="DA54" i="17" s="1"/>
  <c r="DB54" i="17" a="1"/>
  <c r="DB54" i="17" s="1"/>
  <c r="DC54" i="17" a="1"/>
  <c r="DC54" i="17" s="1"/>
  <c r="CT54" i="17" a="1"/>
  <c r="CT54" i="17" s="1"/>
  <c r="DD54" i="17" a="1"/>
  <c r="DD54" i="17" s="1"/>
  <c r="CU54" i="17" a="1"/>
  <c r="CU54" i="17" s="1"/>
  <c r="DE54" i="17" a="1"/>
  <c r="DE54" i="17" s="1"/>
  <c r="CV54" i="17" a="1"/>
  <c r="CV54" i="17" s="1"/>
  <c r="DF54" i="17" a="1"/>
  <c r="DF54" i="17" s="1"/>
  <c r="CW54" i="17" a="1"/>
  <c r="CW54" i="17" s="1"/>
  <c r="DG54" i="17" a="1"/>
  <c r="DG54" i="17" s="1"/>
  <c r="CX54" i="17" a="1"/>
  <c r="CX54" i="17" s="1"/>
  <c r="DH54" i="17" a="1"/>
  <c r="DH54" i="17" s="1"/>
  <c r="CZ54" i="17" a="1"/>
  <c r="CZ54" i="17" s="1"/>
  <c r="CY54" i="17" a="1"/>
  <c r="CY54" i="17" s="1"/>
  <c r="DI54" i="17" a="1"/>
  <c r="DI54" i="17" s="1"/>
  <c r="FI128" i="17" a="1"/>
  <c r="FI128" i="17" s="1"/>
  <c r="FQ128" i="17" a="1"/>
  <c r="FQ128" i="17" s="1"/>
  <c r="FE128" i="17" a="1"/>
  <c r="FE128" i="17" s="1"/>
  <c r="FM128" i="17" a="1"/>
  <c r="FM128" i="17" s="1"/>
  <c r="FF128" i="17" a="1"/>
  <c r="FF128" i="17" s="1"/>
  <c r="FN128" i="17" a="1"/>
  <c r="FN128" i="17" s="1"/>
  <c r="FK128" i="17" a="1"/>
  <c r="FK128" i="17" s="1"/>
  <c r="FL128" i="17" a="1"/>
  <c r="FL128" i="17" s="1"/>
  <c r="FO128" i="17" a="1"/>
  <c r="FO128" i="17" s="1"/>
  <c r="FP128" i="17" a="1"/>
  <c r="FP128" i="17" s="1"/>
  <c r="FR128" i="17" a="1"/>
  <c r="FR128" i="17" s="1"/>
  <c r="FS128" i="17" a="1"/>
  <c r="FS128" i="17" s="1"/>
  <c r="FT128" i="17" a="1"/>
  <c r="FT128" i="17" s="1"/>
  <c r="FG128" i="17" a="1"/>
  <c r="FG128" i="17" s="1"/>
  <c r="FH128" i="17" a="1"/>
  <c r="FH128" i="17" s="1"/>
  <c r="FJ128" i="17" a="1"/>
  <c r="FJ128" i="17" s="1"/>
  <c r="FJ110" i="17" a="1"/>
  <c r="FJ110" i="17" s="1"/>
  <c r="FR110" i="17" a="1"/>
  <c r="FR110" i="17" s="1"/>
  <c r="FL110" i="17" a="1"/>
  <c r="FL110" i="17" s="1"/>
  <c r="FT110" i="17" a="1"/>
  <c r="FT110" i="17" s="1"/>
  <c r="FF110" i="17" a="1"/>
  <c r="FF110" i="17" s="1"/>
  <c r="FN110" i="17" a="1"/>
  <c r="FN110" i="17" s="1"/>
  <c r="FG110" i="17" a="1"/>
  <c r="FG110" i="17" s="1"/>
  <c r="FO110" i="17" a="1"/>
  <c r="FO110" i="17" s="1"/>
  <c r="FH110" i="17" a="1"/>
  <c r="FH110" i="17" s="1"/>
  <c r="FE110" i="17" a="1"/>
  <c r="FE110" i="17" s="1"/>
  <c r="FI110" i="17" a="1"/>
  <c r="FI110" i="17" s="1"/>
  <c r="FK110" i="17" a="1"/>
  <c r="FK110" i="17" s="1"/>
  <c r="FM110" i="17" a="1"/>
  <c r="FM110" i="17" s="1"/>
  <c r="FP110" i="17" a="1"/>
  <c r="FP110" i="17" s="1"/>
  <c r="FQ110" i="17" a="1"/>
  <c r="FQ110" i="17" s="1"/>
  <c r="FS110" i="17" a="1"/>
  <c r="FS110" i="17" s="1"/>
  <c r="CX87" i="17" a="1"/>
  <c r="CX87" i="17" s="1"/>
  <c r="DG87" i="17" a="1"/>
  <c r="DG87" i="17" s="1"/>
  <c r="DH87" i="17" a="1"/>
  <c r="DH87" i="17" s="1"/>
  <c r="CY87" i="17" a="1"/>
  <c r="CY87" i="17" s="1"/>
  <c r="CZ87" i="17" a="1"/>
  <c r="CZ87" i="17" s="1"/>
  <c r="DI87" i="17" a="1"/>
  <c r="DI87" i="17" s="1"/>
  <c r="DB87" i="17" a="1"/>
  <c r="DB87" i="17" s="1"/>
  <c r="CT87" i="17" a="1"/>
  <c r="CT87" i="17" s="1"/>
  <c r="DC87" i="17" a="1"/>
  <c r="DC87" i="17" s="1"/>
  <c r="CU87" i="17" a="1"/>
  <c r="CU87" i="17" s="1"/>
  <c r="DD87" i="17" a="1"/>
  <c r="DD87" i="17" s="1"/>
  <c r="DE87" i="17" a="1"/>
  <c r="DE87" i="17" s="1"/>
  <c r="CV87" i="17" a="1"/>
  <c r="CV87" i="17" s="1"/>
  <c r="CW87" i="17" a="1"/>
  <c r="CW87" i="17" s="1"/>
  <c r="DF87" i="17" a="1"/>
  <c r="DF87" i="17" s="1"/>
  <c r="DA87" i="17" a="1"/>
  <c r="DA87" i="17" s="1"/>
  <c r="CV197" i="17" a="1"/>
  <c r="CV197" i="17" s="1"/>
  <c r="DD197" i="17" a="1"/>
  <c r="DD197" i="17" s="1"/>
  <c r="DC197" i="17" a="1"/>
  <c r="DC197" i="17" s="1"/>
  <c r="DE197" i="17" a="1"/>
  <c r="DE197" i="17" s="1"/>
  <c r="DF197" i="17" a="1"/>
  <c r="DF197" i="17" s="1"/>
  <c r="DG197" i="17" a="1"/>
  <c r="DG197" i="17" s="1"/>
  <c r="DH197" i="17" a="1"/>
  <c r="DH197" i="17" s="1"/>
  <c r="DI197" i="17" a="1"/>
  <c r="DI197" i="17" s="1"/>
  <c r="CT197" i="17" a="1"/>
  <c r="CT197" i="17" s="1"/>
  <c r="DA197" i="17" a="1"/>
  <c r="DA197" i="17" s="1"/>
  <c r="CU197" i="17" a="1"/>
  <c r="CU197" i="17" s="1"/>
  <c r="CW197" i="17" a="1"/>
  <c r="CW197" i="17" s="1"/>
  <c r="CX197" i="17" a="1"/>
  <c r="CX197" i="17" s="1"/>
  <c r="CY197" i="17" a="1"/>
  <c r="CY197" i="17" s="1"/>
  <c r="CZ197" i="17" a="1"/>
  <c r="CZ197" i="17" s="1"/>
  <c r="DB197" i="17" a="1"/>
  <c r="DB197" i="17" s="1"/>
  <c r="FF53" i="17" a="1"/>
  <c r="FF53" i="17" s="1"/>
  <c r="FK53" i="17" a="1"/>
  <c r="FK53" i="17" s="1"/>
  <c r="FL53" i="17" a="1"/>
  <c r="FL53" i="17" s="1"/>
  <c r="FM53" i="17" a="1"/>
  <c r="FM53" i="17" s="1"/>
  <c r="FN53" i="17" a="1"/>
  <c r="FN53" i="17" s="1"/>
  <c r="FO53" i="17" a="1"/>
  <c r="FO53" i="17" s="1"/>
  <c r="FP53" i="17" a="1"/>
  <c r="FP53" i="17" s="1"/>
  <c r="FQ53" i="17" a="1"/>
  <c r="FQ53" i="17" s="1"/>
  <c r="FE53" i="17" a="1"/>
  <c r="FE53" i="17" s="1"/>
  <c r="FR53" i="17" a="1"/>
  <c r="FR53" i="17" s="1"/>
  <c r="FG53" i="17" a="1"/>
  <c r="FG53" i="17" s="1"/>
  <c r="FH53" i="17" a="1"/>
  <c r="FH53" i="17" s="1"/>
  <c r="FS53" i="17" a="1"/>
  <c r="FS53" i="17" s="1"/>
  <c r="FI53" i="17" a="1"/>
  <c r="FI53" i="17" s="1"/>
  <c r="FT53" i="17" a="1"/>
  <c r="FT53" i="17" s="1"/>
  <c r="FJ53" i="17" a="1"/>
  <c r="FJ53" i="17" s="1"/>
  <c r="CY80" i="17" a="1"/>
  <c r="CY80" i="17" s="1"/>
  <c r="CZ80" i="17" a="1"/>
  <c r="CZ80" i="17" s="1"/>
  <c r="DA80" i="17" a="1"/>
  <c r="DA80" i="17" s="1"/>
  <c r="DB80" i="17" a="1"/>
  <c r="DB80" i="17" s="1"/>
  <c r="DC80" i="17" a="1"/>
  <c r="DC80" i="17" s="1"/>
  <c r="DD80" i="17" a="1"/>
  <c r="DD80" i="17" s="1"/>
  <c r="DE80" i="17" a="1"/>
  <c r="DE80" i="17" s="1"/>
  <c r="DF80" i="17" a="1"/>
  <c r="DF80" i="17" s="1"/>
  <c r="DG80" i="17" a="1"/>
  <c r="DG80" i="17" s="1"/>
  <c r="CT80" i="17" a="1"/>
  <c r="CT80" i="17" s="1"/>
  <c r="DH80" i="17" a="1"/>
  <c r="DH80" i="17" s="1"/>
  <c r="CU80" i="17" a="1"/>
  <c r="CU80" i="17" s="1"/>
  <c r="DI80" i="17" a="1"/>
  <c r="DI80" i="17" s="1"/>
  <c r="CV80" i="17" a="1"/>
  <c r="CV80" i="17" s="1"/>
  <c r="CW80" i="17" a="1"/>
  <c r="CW80" i="17" s="1"/>
  <c r="CX80" i="17" a="1"/>
  <c r="CX80" i="17" s="1"/>
  <c r="CZ64" i="17" a="1"/>
  <c r="CZ64" i="17" s="1"/>
  <c r="DA64" i="17" a="1"/>
  <c r="DA64" i="17" s="1"/>
  <c r="DB64" i="17" a="1"/>
  <c r="DB64" i="17" s="1"/>
  <c r="DC64" i="17" a="1"/>
  <c r="DC64" i="17" s="1"/>
  <c r="DD64" i="17" a="1"/>
  <c r="DD64" i="17" s="1"/>
  <c r="DE64" i="17" a="1"/>
  <c r="DE64" i="17" s="1"/>
  <c r="CT64" i="17" a="1"/>
  <c r="CT64" i="17" s="1"/>
  <c r="DF64" i="17" a="1"/>
  <c r="DF64" i="17" s="1"/>
  <c r="DG64" i="17" a="1"/>
  <c r="DG64" i="17" s="1"/>
  <c r="CU64" i="17" a="1"/>
  <c r="CU64" i="17" s="1"/>
  <c r="CV64" i="17" a="1"/>
  <c r="CV64" i="17" s="1"/>
  <c r="DH64" i="17" a="1"/>
  <c r="DH64" i="17" s="1"/>
  <c r="CW64" i="17" a="1"/>
  <c r="CW64" i="17" s="1"/>
  <c r="CX64" i="17" a="1"/>
  <c r="CX64" i="17" s="1"/>
  <c r="DI64" i="17" a="1"/>
  <c r="DI64" i="17" s="1"/>
  <c r="CY64" i="17" a="1"/>
  <c r="CY64" i="17" s="1"/>
  <c r="CW73" i="17" a="1"/>
  <c r="CW73" i="17" s="1"/>
  <c r="DE73" i="17" a="1"/>
  <c r="DE73" i="17" s="1"/>
  <c r="CX73" i="17" a="1"/>
  <c r="CX73" i="17" s="1"/>
  <c r="DF73" i="17" a="1"/>
  <c r="DF73" i="17" s="1"/>
  <c r="CY73" i="17" a="1"/>
  <c r="CY73" i="17" s="1"/>
  <c r="DG73" i="17" a="1"/>
  <c r="DG73" i="17" s="1"/>
  <c r="CZ73" i="17" a="1"/>
  <c r="CZ73" i="17" s="1"/>
  <c r="DH73" i="17" a="1"/>
  <c r="DH73" i="17" s="1"/>
  <c r="DA73" i="17" a="1"/>
  <c r="DA73" i="17" s="1"/>
  <c r="DI73" i="17" a="1"/>
  <c r="DI73" i="17" s="1"/>
  <c r="CT73" i="17" a="1"/>
  <c r="CT73" i="17" s="1"/>
  <c r="DB73" i="17" a="1"/>
  <c r="DB73" i="17" s="1"/>
  <c r="CU73" i="17" a="1"/>
  <c r="CU73" i="17" s="1"/>
  <c r="DC73" i="17" a="1"/>
  <c r="DC73" i="17" s="1"/>
  <c r="CV73" i="17" a="1"/>
  <c r="CV73" i="17" s="1"/>
  <c r="DD73" i="17" a="1"/>
  <c r="DD73" i="17" s="1"/>
  <c r="FT93" i="17" a="1"/>
  <c r="FT93" i="17" s="1"/>
  <c r="FK93" i="17" a="1"/>
  <c r="FK93" i="17" s="1"/>
  <c r="FL93" i="17" a="1"/>
  <c r="FL93" i="17" s="1"/>
  <c r="FM93" i="17" a="1"/>
  <c r="FM93" i="17" s="1"/>
  <c r="FN93" i="17" a="1"/>
  <c r="FN93" i="17" s="1"/>
  <c r="FE93" i="17" a="1"/>
  <c r="FE93" i="17" s="1"/>
  <c r="FO93" i="17" a="1"/>
  <c r="FO93" i="17" s="1"/>
  <c r="FF93" i="17" a="1"/>
  <c r="FF93" i="17" s="1"/>
  <c r="FH93" i="17" a="1"/>
  <c r="FH93" i="17" s="1"/>
  <c r="FQ93" i="17" a="1"/>
  <c r="FQ93" i="17" s="1"/>
  <c r="FG93" i="17" a="1"/>
  <c r="FG93" i="17" s="1"/>
  <c r="FI93" i="17" a="1"/>
  <c r="FI93" i="17" s="1"/>
  <c r="FJ93" i="17" a="1"/>
  <c r="FJ93" i="17" s="1"/>
  <c r="FP93" i="17" a="1"/>
  <c r="FP93" i="17" s="1"/>
  <c r="FR93" i="17" a="1"/>
  <c r="FR93" i="17" s="1"/>
  <c r="FS93" i="17" a="1"/>
  <c r="FS93" i="17" s="1"/>
  <c r="DE179" i="17" a="1"/>
  <c r="DE179" i="17" s="1"/>
  <c r="CT179" i="17" a="1"/>
  <c r="CT179" i="17" s="1"/>
  <c r="DF179" i="17" a="1"/>
  <c r="DF179" i="17" s="1"/>
  <c r="CU179" i="17" a="1"/>
  <c r="CU179" i="17" s="1"/>
  <c r="DG179" i="17" a="1"/>
  <c r="DG179" i="17" s="1"/>
  <c r="CV179" i="17" a="1"/>
  <c r="CV179" i="17" s="1"/>
  <c r="CW179" i="17" a="1"/>
  <c r="CW179" i="17" s="1"/>
  <c r="DH179" i="17" a="1"/>
  <c r="DH179" i="17" s="1"/>
  <c r="DI179" i="17" a="1"/>
  <c r="DI179" i="17" s="1"/>
  <c r="CX179" i="17" a="1"/>
  <c r="CX179" i="17" s="1"/>
  <c r="CY179" i="17" a="1"/>
  <c r="CY179" i="17" s="1"/>
  <c r="CZ179" i="17" a="1"/>
  <c r="CZ179" i="17" s="1"/>
  <c r="DA179" i="17" a="1"/>
  <c r="DA179" i="17" s="1"/>
  <c r="DB179" i="17" a="1"/>
  <c r="DB179" i="17" s="1"/>
  <c r="DD179" i="17" a="1"/>
  <c r="DD179" i="17" s="1"/>
  <c r="DC179" i="17" a="1"/>
  <c r="DC179" i="17" s="1"/>
  <c r="FF176" i="17" a="1"/>
  <c r="FF176" i="17" s="1"/>
  <c r="FN176" i="17" a="1"/>
  <c r="FN176" i="17" s="1"/>
  <c r="FI176" i="17" a="1"/>
  <c r="FI176" i="17" s="1"/>
  <c r="FJ176" i="17" a="1"/>
  <c r="FJ176" i="17" s="1"/>
  <c r="FK176" i="17" a="1"/>
  <c r="FK176" i="17" s="1"/>
  <c r="FL176" i="17" a="1"/>
  <c r="FL176" i="17" s="1"/>
  <c r="FM176" i="17" a="1"/>
  <c r="FM176" i="17" s="1"/>
  <c r="FO176" i="17" a="1"/>
  <c r="FO176" i="17" s="1"/>
  <c r="FP176" i="17" a="1"/>
  <c r="FP176" i="17" s="1"/>
  <c r="FQ176" i="17" a="1"/>
  <c r="FQ176" i="17" s="1"/>
  <c r="FR176" i="17" a="1"/>
  <c r="FR176" i="17" s="1"/>
  <c r="FE176" i="17" a="1"/>
  <c r="FE176" i="17" s="1"/>
  <c r="FG176" i="17" a="1"/>
  <c r="FG176" i="17" s="1"/>
  <c r="FS176" i="17" a="1"/>
  <c r="FS176" i="17" s="1"/>
  <c r="FT176" i="17" a="1"/>
  <c r="FT176" i="17" s="1"/>
  <c r="FH176" i="17" a="1"/>
  <c r="FH176" i="17" s="1"/>
  <c r="CV170" i="17" a="1"/>
  <c r="CV170" i="17" s="1"/>
  <c r="DF170" i="17" a="1"/>
  <c r="DF170" i="17" s="1"/>
  <c r="DG170" i="17" a="1"/>
  <c r="DG170" i="17" s="1"/>
  <c r="CW170" i="17" a="1"/>
  <c r="CW170" i="17" s="1"/>
  <c r="DH170" i="17" a="1"/>
  <c r="DH170" i="17" s="1"/>
  <c r="CY170" i="17" a="1"/>
  <c r="CY170" i="17" s="1"/>
  <c r="CZ170" i="17" a="1"/>
  <c r="CZ170" i="17" s="1"/>
  <c r="DA170" i="17" a="1"/>
  <c r="DA170" i="17" s="1"/>
  <c r="DB170" i="17" a="1"/>
  <c r="DB170" i="17" s="1"/>
  <c r="DC170" i="17" a="1"/>
  <c r="DC170" i="17" s="1"/>
  <c r="DD170" i="17" a="1"/>
  <c r="DD170" i="17" s="1"/>
  <c r="CT170" i="17" a="1"/>
  <c r="CT170" i="17" s="1"/>
  <c r="CU170" i="17" a="1"/>
  <c r="CU170" i="17" s="1"/>
  <c r="DE170" i="17" a="1"/>
  <c r="DE170" i="17" s="1"/>
  <c r="CX170" i="17" a="1"/>
  <c r="CX170" i="17" s="1"/>
  <c r="DI170" i="17" a="1"/>
  <c r="DI170" i="17" s="1"/>
  <c r="FL67" i="17" a="1"/>
  <c r="FL67" i="17" s="1"/>
  <c r="FM67" i="17" a="1"/>
  <c r="FM67" i="17" s="1"/>
  <c r="FN67" i="17" a="1"/>
  <c r="FN67" i="17" s="1"/>
  <c r="FE67" i="17" a="1"/>
  <c r="FE67" i="17" s="1"/>
  <c r="FO67" i="17" a="1"/>
  <c r="FO67" i="17" s="1"/>
  <c r="FF67" i="17" a="1"/>
  <c r="FF67" i="17" s="1"/>
  <c r="FP67" i="17" a="1"/>
  <c r="FP67" i="17" s="1"/>
  <c r="FG67" i="17" a="1"/>
  <c r="FG67" i="17" s="1"/>
  <c r="FQ67" i="17" a="1"/>
  <c r="FQ67" i="17" s="1"/>
  <c r="FH67" i="17" a="1"/>
  <c r="FH67" i="17" s="1"/>
  <c r="FR67" i="17" a="1"/>
  <c r="FR67" i="17" s="1"/>
  <c r="FI67" i="17" a="1"/>
  <c r="FI67" i="17" s="1"/>
  <c r="FS67" i="17" a="1"/>
  <c r="FS67" i="17" s="1"/>
  <c r="FJ67" i="17" a="1"/>
  <c r="FJ67" i="17" s="1"/>
  <c r="FK67" i="17" a="1"/>
  <c r="FK67" i="17" s="1"/>
  <c r="FT67" i="17" a="1"/>
  <c r="FT67" i="17" s="1"/>
  <c r="FL66" i="17" a="1"/>
  <c r="FL66" i="17" s="1"/>
  <c r="FM66" i="17" a="1"/>
  <c r="FM66" i="17" s="1"/>
  <c r="FN66" i="17" a="1"/>
  <c r="FN66" i="17" s="1"/>
  <c r="FE66" i="17" a="1"/>
  <c r="FE66" i="17" s="1"/>
  <c r="FO66" i="17" a="1"/>
  <c r="FO66" i="17" s="1"/>
  <c r="FF66" i="17" a="1"/>
  <c r="FF66" i="17" s="1"/>
  <c r="FP66" i="17" a="1"/>
  <c r="FP66" i="17" s="1"/>
  <c r="FQ66" i="17" a="1"/>
  <c r="FQ66" i="17" s="1"/>
  <c r="FG66" i="17" a="1"/>
  <c r="FG66" i="17" s="1"/>
  <c r="FH66" i="17" a="1"/>
  <c r="FH66" i="17" s="1"/>
  <c r="FR66" i="17" a="1"/>
  <c r="FR66" i="17" s="1"/>
  <c r="FI66" i="17" a="1"/>
  <c r="FI66" i="17" s="1"/>
  <c r="FS66" i="17" a="1"/>
  <c r="FS66" i="17" s="1"/>
  <c r="FJ66" i="17" a="1"/>
  <c r="FJ66" i="17" s="1"/>
  <c r="FT66" i="17" a="1"/>
  <c r="FT66" i="17" s="1"/>
  <c r="FK66" i="17" a="1"/>
  <c r="FK66" i="17" s="1"/>
  <c r="FK151" i="17" a="1"/>
  <c r="FK151" i="17" s="1"/>
  <c r="FL151" i="17" a="1"/>
  <c r="FL151" i="17" s="1"/>
  <c r="FM151" i="17" a="1"/>
  <c r="FM151" i="17" s="1"/>
  <c r="FN151" i="17" a="1"/>
  <c r="FN151" i="17" s="1"/>
  <c r="FO151" i="17" a="1"/>
  <c r="FO151" i="17" s="1"/>
  <c r="FP151" i="17" a="1"/>
  <c r="FP151" i="17" s="1"/>
  <c r="FQ151" i="17" a="1"/>
  <c r="FQ151" i="17" s="1"/>
  <c r="FE151" i="17" a="1"/>
  <c r="FE151" i="17" s="1"/>
  <c r="FR151" i="17" a="1"/>
  <c r="FR151" i="17" s="1"/>
  <c r="FF151" i="17" a="1"/>
  <c r="FF151" i="17" s="1"/>
  <c r="FS151" i="17" a="1"/>
  <c r="FS151" i="17" s="1"/>
  <c r="FG151" i="17" a="1"/>
  <c r="FG151" i="17" s="1"/>
  <c r="FT151" i="17" a="1"/>
  <c r="FT151" i="17" s="1"/>
  <c r="FH151" i="17" a="1"/>
  <c r="FH151" i="17" s="1"/>
  <c r="FI151" i="17" a="1"/>
  <c r="FI151" i="17" s="1"/>
  <c r="FJ151" i="17" a="1"/>
  <c r="FJ151" i="17" s="1"/>
  <c r="AA20" i="22"/>
  <c r="W20" i="22"/>
  <c r="U20" i="22"/>
  <c r="V20" i="22"/>
  <c r="Y20" i="22"/>
  <c r="X20" i="22"/>
  <c r="Z20" i="22"/>
  <c r="U41" i="22"/>
  <c r="V41" i="22"/>
  <c r="W41" i="22"/>
  <c r="AA41" i="22"/>
  <c r="Y41" i="22"/>
  <c r="Z41" i="22"/>
  <c r="X41" i="22"/>
  <c r="AO46" i="22"/>
  <c r="AP46" i="22"/>
  <c r="AQ46" i="22"/>
  <c r="AR46" i="22"/>
  <c r="AX13" i="22"/>
  <c r="AY13" i="22"/>
  <c r="AV13" i="22"/>
  <c r="AS13" i="22"/>
  <c r="AU13" i="22"/>
  <c r="AT13" i="22"/>
  <c r="AW13" i="22"/>
  <c r="AV44" i="22"/>
  <c r="AS44" i="22"/>
  <c r="AU44" i="22"/>
  <c r="AW44" i="22"/>
  <c r="AX44" i="22"/>
  <c r="AT44" i="22"/>
  <c r="AY44" i="22"/>
  <c r="U28" i="22"/>
  <c r="Y28" i="22"/>
  <c r="AA28" i="22"/>
  <c r="W28" i="22"/>
  <c r="V28" i="22"/>
  <c r="X28" i="22"/>
  <c r="Z28" i="22"/>
  <c r="AF40" i="22"/>
  <c r="AG40" i="22"/>
  <c r="AH40" i="22"/>
  <c r="AJ40" i="22"/>
  <c r="AK40" i="22"/>
  <c r="AL40" i="22"/>
  <c r="AM40" i="22"/>
  <c r="AN40" i="22"/>
  <c r="AD40" i="22"/>
  <c r="AE40" i="22"/>
  <c r="AB40" i="22"/>
  <c r="AC40" i="22"/>
  <c r="AI40" i="22"/>
  <c r="X22" i="22"/>
  <c r="Y22" i="22"/>
  <c r="W22" i="22"/>
  <c r="Z22" i="22"/>
  <c r="U22" i="22"/>
  <c r="V22" i="22"/>
  <c r="AA22" i="22"/>
  <c r="O21" i="22"/>
  <c r="N21" i="22"/>
  <c r="S21" i="22"/>
  <c r="Q21" i="22"/>
  <c r="L21" i="22"/>
  <c r="M21" i="22"/>
  <c r="P21" i="22"/>
  <c r="T21" i="22"/>
  <c r="R21" i="22"/>
  <c r="AN46" i="22"/>
  <c r="AB46" i="22"/>
  <c r="AC46" i="22"/>
  <c r="AD46" i="22"/>
  <c r="AF46" i="22"/>
  <c r="AG46" i="22"/>
  <c r="AH46" i="22"/>
  <c r="AI46" i="22"/>
  <c r="AJ46" i="22"/>
  <c r="AK46" i="22"/>
  <c r="AL46" i="22"/>
  <c r="AM46" i="22"/>
  <c r="AE46" i="22"/>
  <c r="U40" i="22"/>
  <c r="V40" i="22"/>
  <c r="W40" i="22"/>
  <c r="X40" i="22"/>
  <c r="Y40" i="22"/>
  <c r="Z40" i="22"/>
  <c r="AA40" i="22"/>
  <c r="T31" i="22"/>
  <c r="P31" i="22"/>
  <c r="L31" i="22"/>
  <c r="M31" i="22"/>
  <c r="N31" i="22"/>
  <c r="R31" i="22"/>
  <c r="Q31" i="22"/>
  <c r="O31" i="22"/>
  <c r="S31" i="22"/>
  <c r="L20" i="22"/>
  <c r="M20" i="22"/>
  <c r="O20" i="22"/>
  <c r="T20" i="22"/>
  <c r="N20" i="22"/>
  <c r="P20" i="22"/>
  <c r="Q20" i="22"/>
  <c r="R20" i="22"/>
  <c r="S20" i="22"/>
  <c r="R41" i="22"/>
  <c r="T41" i="22"/>
  <c r="O41" i="22"/>
  <c r="S41" i="22"/>
  <c r="L41" i="22"/>
  <c r="Q41" i="22"/>
  <c r="M41" i="22"/>
  <c r="P41" i="22"/>
  <c r="N41" i="22"/>
  <c r="AT45" i="22"/>
  <c r="AV45" i="22"/>
  <c r="AS45" i="22"/>
  <c r="AX45" i="22"/>
  <c r="AY45" i="22"/>
  <c r="AU45" i="22"/>
  <c r="AW45" i="22"/>
  <c r="AV15" i="22"/>
  <c r="AY15" i="22"/>
  <c r="AT15" i="22"/>
  <c r="AU15" i="22"/>
  <c r="AW15" i="22"/>
  <c r="AX15" i="22"/>
  <c r="AS15" i="22"/>
  <c r="U46" i="22"/>
  <c r="V46" i="22"/>
  <c r="W46" i="22"/>
  <c r="X46" i="22"/>
  <c r="Y46" i="22"/>
  <c r="AA46" i="22"/>
  <c r="Z46" i="22"/>
  <c r="AP13" i="22"/>
  <c r="AQ13" i="22"/>
  <c r="AR13" i="22"/>
  <c r="AO13" i="22"/>
  <c r="AQ44" i="22"/>
  <c r="AO44" i="22"/>
  <c r="AP44" i="22"/>
  <c r="AR44" i="22"/>
  <c r="P28" i="22"/>
  <c r="T28" i="22"/>
  <c r="R28" i="22"/>
  <c r="L28" i="22"/>
  <c r="M28" i="22"/>
  <c r="S28" i="22"/>
  <c r="O28" i="22"/>
  <c r="N28" i="22"/>
  <c r="Q28" i="22"/>
  <c r="M22" i="22"/>
  <c r="N22" i="22"/>
  <c r="Q22" i="22"/>
  <c r="S22" i="22"/>
  <c r="T22" i="22"/>
  <c r="O22" i="22"/>
  <c r="L22" i="22"/>
  <c r="P22" i="22"/>
  <c r="R22" i="22"/>
  <c r="AS23" i="22"/>
  <c r="AT23" i="22"/>
  <c r="AV23" i="22"/>
  <c r="AW23" i="22"/>
  <c r="AU23" i="22"/>
  <c r="AX23" i="22"/>
  <c r="AY23" i="22"/>
  <c r="AP45" i="22"/>
  <c r="AQ45" i="22"/>
  <c r="AO45" i="22"/>
  <c r="AR45" i="22"/>
  <c r="AP15" i="22"/>
  <c r="AQ15" i="22"/>
  <c r="AO15" i="22"/>
  <c r="AR15" i="22"/>
  <c r="AF13" i="22"/>
  <c r="AE13" i="22"/>
  <c r="AH13" i="22"/>
  <c r="AM13" i="22"/>
  <c r="AG13" i="22"/>
  <c r="AN13" i="22"/>
  <c r="AJ13" i="22"/>
  <c r="AK13" i="22"/>
  <c r="AL13" i="22"/>
  <c r="AC13" i="22"/>
  <c r="AB13" i="22"/>
  <c r="AI13" i="22"/>
  <c r="AD13" i="22"/>
  <c r="AE44" i="22"/>
  <c r="AG44" i="22"/>
  <c r="AB44" i="22"/>
  <c r="AD44" i="22"/>
  <c r="AF44" i="22"/>
  <c r="AH44" i="22"/>
  <c r="AK44" i="22"/>
  <c r="AJ44" i="22"/>
  <c r="AC44" i="22"/>
  <c r="AL44" i="22"/>
  <c r="AN44" i="22"/>
  <c r="AM44" i="22"/>
  <c r="AI44" i="22"/>
  <c r="O40" i="22"/>
  <c r="P40" i="22"/>
  <c r="M40" i="22"/>
  <c r="N40" i="22"/>
  <c r="Q40" i="22"/>
  <c r="R40" i="22"/>
  <c r="T40" i="22"/>
  <c r="L40" i="22"/>
  <c r="S40" i="22"/>
  <c r="AB20" i="22"/>
  <c r="AF20" i="22"/>
  <c r="AH20" i="22"/>
  <c r="AJ20" i="22"/>
  <c r="AC20" i="22"/>
  <c r="AI20" i="22"/>
  <c r="AE20" i="22"/>
  <c r="AK20" i="22"/>
  <c r="AD20" i="22"/>
  <c r="AL20" i="22"/>
  <c r="AM20" i="22"/>
  <c r="AN20" i="22"/>
  <c r="AG20" i="22"/>
  <c r="P29" i="22"/>
  <c r="L29" i="22"/>
  <c r="M29" i="22"/>
  <c r="N29" i="22"/>
  <c r="O29" i="22"/>
  <c r="R29" i="22"/>
  <c r="S29" i="22"/>
  <c r="Q29" i="22"/>
  <c r="T29" i="22"/>
  <c r="AP23" i="22"/>
  <c r="AQ23" i="22"/>
  <c r="AR23" i="22"/>
  <c r="AO23" i="22"/>
  <c r="AW25" i="22"/>
  <c r="AX25" i="22"/>
  <c r="AY25" i="22"/>
  <c r="AV25" i="22"/>
  <c r="AU25" i="22"/>
  <c r="AS25" i="22"/>
  <c r="AT25" i="22"/>
  <c r="AB45" i="22"/>
  <c r="AC45" i="22"/>
  <c r="AG45" i="22"/>
  <c r="AJ45" i="22"/>
  <c r="AL45" i="22"/>
  <c r="AM45" i="22"/>
  <c r="AN45" i="22"/>
  <c r="AI45" i="22"/>
  <c r="AH45" i="22"/>
  <c r="AD45" i="22"/>
  <c r="AE45" i="22"/>
  <c r="AK45" i="22"/>
  <c r="AF45" i="22"/>
  <c r="AD15" i="22"/>
  <c r="AE15" i="22"/>
  <c r="AF15" i="22"/>
  <c r="AJ15" i="22"/>
  <c r="AN15" i="22"/>
  <c r="AL15" i="22"/>
  <c r="AK15" i="22"/>
  <c r="AM15" i="22"/>
  <c r="AG15" i="22"/>
  <c r="AB15" i="22"/>
  <c r="AC15" i="22"/>
  <c r="AI15" i="22"/>
  <c r="AH15" i="22"/>
  <c r="T46" i="22"/>
  <c r="L46" i="22"/>
  <c r="M46" i="22"/>
  <c r="Q46" i="22"/>
  <c r="R46" i="22"/>
  <c r="S46" i="22"/>
  <c r="O46" i="22"/>
  <c r="P46" i="22"/>
  <c r="N46" i="22"/>
  <c r="Z13" i="22"/>
  <c r="AA13" i="22"/>
  <c r="U13" i="22"/>
  <c r="V13" i="22"/>
  <c r="W13" i="22"/>
  <c r="X13" i="22"/>
  <c r="Y13" i="22"/>
  <c r="V44" i="22"/>
  <c r="X44" i="22"/>
  <c r="AA44" i="22"/>
  <c r="Z44" i="22"/>
  <c r="U44" i="22"/>
  <c r="W44" i="22"/>
  <c r="Y44" i="22"/>
  <c r="AI23" i="22"/>
  <c r="AM23" i="22"/>
  <c r="AB23" i="22"/>
  <c r="AD23" i="22"/>
  <c r="AF23" i="22"/>
  <c r="AJ23" i="22"/>
  <c r="AK23" i="22"/>
  <c r="AL23" i="22"/>
  <c r="AN23" i="22"/>
  <c r="AH23" i="22"/>
  <c r="AG23" i="22"/>
  <c r="AC23" i="22"/>
  <c r="AE23" i="22"/>
  <c r="AU18" i="22"/>
  <c r="AY18" i="22"/>
  <c r="AS18" i="22"/>
  <c r="AT18" i="22"/>
  <c r="AV18" i="22"/>
  <c r="AW18" i="22"/>
  <c r="AX18" i="22"/>
  <c r="V45" i="22"/>
  <c r="W45" i="22"/>
  <c r="U45" i="22"/>
  <c r="X45" i="22"/>
  <c r="Y45" i="22"/>
  <c r="Z45" i="22"/>
  <c r="AA45" i="22"/>
  <c r="W15" i="22"/>
  <c r="Y15" i="22"/>
  <c r="U15" i="22"/>
  <c r="V15" i="22"/>
  <c r="X15" i="22"/>
  <c r="AA15" i="22"/>
  <c r="Z15" i="22"/>
  <c r="AW14" i="22"/>
  <c r="AY14" i="22"/>
  <c r="AU14" i="22"/>
  <c r="AV14" i="22"/>
  <c r="AX14" i="22"/>
  <c r="AS14" i="22"/>
  <c r="AT14" i="22"/>
  <c r="AU24" i="22"/>
  <c r="AX24" i="22"/>
  <c r="AY24" i="22"/>
  <c r="AV24" i="22"/>
  <c r="AT24" i="22"/>
  <c r="AW24" i="22"/>
  <c r="AS24" i="22"/>
  <c r="AY36" i="22"/>
  <c r="AW36" i="22"/>
  <c r="AT36" i="22"/>
  <c r="AX36" i="22"/>
  <c r="AV36" i="22"/>
  <c r="AS36" i="22"/>
  <c r="AU36" i="22"/>
  <c r="V23" i="22"/>
  <c r="W23" i="22"/>
  <c r="X23" i="22"/>
  <c r="U23" i="22"/>
  <c r="AA23" i="22"/>
  <c r="Y23" i="22"/>
  <c r="Z23" i="22"/>
  <c r="AO18" i="22"/>
  <c r="AP18" i="22"/>
  <c r="AR18" i="22"/>
  <c r="AQ18" i="22"/>
  <c r="AR25" i="22"/>
  <c r="AQ25" i="22"/>
  <c r="AO25" i="22"/>
  <c r="AP25" i="22"/>
  <c r="AT34" i="22"/>
  <c r="AS34" i="22"/>
  <c r="AV34" i="22"/>
  <c r="AY34" i="22"/>
  <c r="AU34" i="22"/>
  <c r="AW34" i="22"/>
  <c r="AX34" i="22"/>
  <c r="R13" i="22"/>
  <c r="N13" i="22"/>
  <c r="T13" i="22"/>
  <c r="S13" i="22"/>
  <c r="O13" i="22"/>
  <c r="M13" i="22"/>
  <c r="Q13" i="22"/>
  <c r="L13" i="22"/>
  <c r="P13" i="22"/>
  <c r="O44" i="22"/>
  <c r="L44" i="22"/>
  <c r="M44" i="22"/>
  <c r="R44" i="22"/>
  <c r="N44" i="22"/>
  <c r="P44" i="22"/>
  <c r="T44" i="22"/>
  <c r="Q44" i="22"/>
  <c r="S44" i="22"/>
  <c r="AO14" i="22"/>
  <c r="AQ14" i="22"/>
  <c r="AR14" i="22"/>
  <c r="AP14" i="22"/>
  <c r="AT38" i="22"/>
  <c r="AY38" i="22"/>
  <c r="AS38" i="22"/>
  <c r="AW38" i="22"/>
  <c r="AX38" i="22"/>
  <c r="AV38" i="22"/>
  <c r="AU38" i="22"/>
  <c r="AO24" i="22"/>
  <c r="AP24" i="22"/>
  <c r="AR24" i="22"/>
  <c r="AQ24" i="22"/>
  <c r="AQ36" i="22"/>
  <c r="AP36" i="22"/>
  <c r="AR36" i="22"/>
  <c r="AO36" i="22"/>
  <c r="AS46" i="22"/>
  <c r="AT46" i="22"/>
  <c r="AU46" i="22"/>
  <c r="AW46" i="22"/>
  <c r="AX46" i="22"/>
  <c r="AY46" i="22"/>
  <c r="AV46" i="22"/>
  <c r="AI28" i="22"/>
  <c r="AE28" i="22"/>
  <c r="AH28" i="22"/>
  <c r="AF28" i="22"/>
  <c r="AL28" i="22"/>
  <c r="AG28" i="22"/>
  <c r="AC28" i="22"/>
  <c r="AM28" i="22"/>
  <c r="AN28" i="22"/>
  <c r="AJ28" i="22"/>
  <c r="AD28" i="22"/>
  <c r="AK28" i="22"/>
  <c r="AB28" i="22"/>
  <c r="AJ22" i="22"/>
  <c r="AN22" i="22"/>
  <c r="AE22" i="22"/>
  <c r="AI22" i="22"/>
  <c r="AM22" i="22"/>
  <c r="AB22" i="22"/>
  <c r="AD22" i="22"/>
  <c r="AC22" i="22"/>
  <c r="AH22" i="22"/>
  <c r="AK22" i="22"/>
  <c r="AF22" i="22"/>
  <c r="AL22" i="22"/>
  <c r="AG22" i="22"/>
  <c r="AF18" i="22"/>
  <c r="AG18" i="22"/>
  <c r="AJ18" i="22"/>
  <c r="AC18" i="22"/>
  <c r="AE18" i="22"/>
  <c r="AB18" i="22"/>
  <c r="AD18" i="22"/>
  <c r="AN18" i="22"/>
  <c r="AK18" i="22"/>
  <c r="AL18" i="22"/>
  <c r="AM18" i="22"/>
  <c r="AI18" i="22"/>
  <c r="AH18" i="22"/>
  <c r="AJ25" i="22"/>
  <c r="AE25" i="22"/>
  <c r="AG25" i="22"/>
  <c r="AH25" i="22"/>
  <c r="AL25" i="22"/>
  <c r="AM25" i="22"/>
  <c r="AN25" i="22"/>
  <c r="AB25" i="22"/>
  <c r="AC25" i="22"/>
  <c r="AD25" i="22"/>
  <c r="AK25" i="22"/>
  <c r="AF25" i="22"/>
  <c r="AI25" i="22"/>
  <c r="M45" i="22"/>
  <c r="Q45" i="22"/>
  <c r="S45" i="22"/>
  <c r="T45" i="22"/>
  <c r="L45" i="22"/>
  <c r="O45" i="22"/>
  <c r="P45" i="22"/>
  <c r="R45" i="22"/>
  <c r="N45" i="22"/>
  <c r="S15" i="22"/>
  <c r="L15" i="22"/>
  <c r="M15" i="22"/>
  <c r="N15" i="22"/>
  <c r="P15" i="22"/>
  <c r="T15" i="22"/>
  <c r="Q15" i="22"/>
  <c r="R15" i="22"/>
  <c r="O15" i="22"/>
  <c r="AN14" i="22"/>
  <c r="AJ14" i="22"/>
  <c r="AM14" i="22"/>
  <c r="AE14" i="22"/>
  <c r="AK14" i="22"/>
  <c r="AF14" i="22"/>
  <c r="AL14" i="22"/>
  <c r="AH14" i="22"/>
  <c r="AI14" i="22"/>
  <c r="AG14" i="22"/>
  <c r="AD14" i="22"/>
  <c r="AB14" i="22"/>
  <c r="AC14" i="22"/>
  <c r="AO38" i="22"/>
  <c r="AR38" i="22"/>
  <c r="AP38" i="22"/>
  <c r="AQ38" i="22"/>
  <c r="AM24" i="22"/>
  <c r="AN24" i="22"/>
  <c r="AL24" i="22"/>
  <c r="AH24" i="22"/>
  <c r="AG24" i="22"/>
  <c r="AI24" i="22"/>
  <c r="AB24" i="22"/>
  <c r="AE24" i="22"/>
  <c r="AF24" i="22"/>
  <c r="AJ24" i="22"/>
  <c r="AD24" i="22"/>
  <c r="AC24" i="22"/>
  <c r="AK24" i="22"/>
  <c r="AI36" i="22"/>
  <c r="AN36" i="22"/>
  <c r="AE36" i="22"/>
  <c r="AH36" i="22"/>
  <c r="AF36" i="22"/>
  <c r="AG36" i="22"/>
  <c r="AB36" i="22"/>
  <c r="AJ36" i="22"/>
  <c r="AK36" i="22"/>
  <c r="AC36" i="22"/>
  <c r="AL36" i="22"/>
  <c r="AM36" i="22"/>
  <c r="AD36" i="22"/>
  <c r="AB41" i="22"/>
  <c r="AG41" i="22"/>
  <c r="AL41" i="22"/>
  <c r="AJ41" i="22"/>
  <c r="AH41" i="22"/>
  <c r="AM41" i="22"/>
  <c r="AE41" i="22"/>
  <c r="AN41" i="22"/>
  <c r="AK41" i="22"/>
  <c r="AC41" i="22"/>
  <c r="AI41" i="22"/>
  <c r="AD41" i="22"/>
  <c r="AF41" i="22"/>
  <c r="L23" i="22"/>
  <c r="S23" i="22"/>
  <c r="N23" i="22"/>
  <c r="O23" i="22"/>
  <c r="P23" i="22"/>
  <c r="T23" i="22"/>
  <c r="M23" i="22"/>
  <c r="R23" i="22"/>
  <c r="Q23" i="22"/>
  <c r="X18" i="22"/>
  <c r="W18" i="22"/>
  <c r="Z18" i="22"/>
  <c r="AA18" i="22"/>
  <c r="V18" i="22"/>
  <c r="Y18" i="22"/>
  <c r="U18" i="22"/>
  <c r="AS37" i="22"/>
  <c r="AV37" i="22"/>
  <c r="AW37" i="22"/>
  <c r="AX37" i="22"/>
  <c r="AT37" i="22"/>
  <c r="AY37" i="22"/>
  <c r="AU37" i="22"/>
  <c r="V25" i="22"/>
  <c r="AA25" i="22"/>
  <c r="U25" i="22"/>
  <c r="Y25" i="22"/>
  <c r="W25" i="22"/>
  <c r="X25" i="22"/>
  <c r="Z25" i="22"/>
  <c r="AP34" i="22"/>
  <c r="AQ34" i="22"/>
  <c r="AR34" i="22"/>
  <c r="AO34" i="22"/>
  <c r="X14" i="22"/>
  <c r="U14" i="22"/>
  <c r="V14" i="22"/>
  <c r="Y14" i="22"/>
  <c r="Z14" i="22"/>
  <c r="W14" i="22"/>
  <c r="AA14" i="22"/>
  <c r="AU12" i="22"/>
  <c r="AX12" i="22"/>
  <c r="AV12" i="22"/>
  <c r="AY12" i="22"/>
  <c r="AT12" i="22"/>
  <c r="AS12" i="22"/>
  <c r="AW12" i="22"/>
  <c r="AG38" i="22"/>
  <c r="AJ38" i="22"/>
  <c r="AK38" i="22"/>
  <c r="AB38" i="22"/>
  <c r="AE38" i="22"/>
  <c r="AF38" i="22"/>
  <c r="AN38" i="22"/>
  <c r="AH38" i="22"/>
  <c r="AI38" i="22"/>
  <c r="AC38" i="22"/>
  <c r="AL38" i="22"/>
  <c r="AM38" i="22"/>
  <c r="AD38" i="22"/>
  <c r="Z24" i="22"/>
  <c r="U24" i="22"/>
  <c r="Y24" i="22"/>
  <c r="X24" i="22"/>
  <c r="V24" i="22"/>
  <c r="W24" i="22"/>
  <c r="AA24" i="22"/>
  <c r="W36" i="22"/>
  <c r="AA36" i="22"/>
  <c r="Y36" i="22"/>
  <c r="Z36" i="22"/>
  <c r="X36" i="22"/>
  <c r="U36" i="22"/>
  <c r="V36" i="22"/>
  <c r="AT39" i="22"/>
  <c r="AU39" i="22"/>
  <c r="AV39" i="22"/>
  <c r="AW39" i="22"/>
  <c r="AS39" i="22"/>
  <c r="AX39" i="22"/>
  <c r="AY39" i="22"/>
  <c r="AO40" i="22"/>
  <c r="AP40" i="22"/>
  <c r="AQ40" i="22"/>
  <c r="AR40" i="22"/>
  <c r="AO37" i="22"/>
  <c r="AP37" i="22"/>
  <c r="AQ37" i="22"/>
  <c r="AR37" i="22"/>
  <c r="AH34" i="22"/>
  <c r="AJ34" i="22"/>
  <c r="AG34" i="22"/>
  <c r="AL34" i="22"/>
  <c r="AN34" i="22"/>
  <c r="AD34" i="22"/>
  <c r="AB34" i="22"/>
  <c r="AM34" i="22"/>
  <c r="AC34" i="22"/>
  <c r="AI34" i="22"/>
  <c r="AE34" i="22"/>
  <c r="AF34" i="22"/>
  <c r="AK34" i="22"/>
  <c r="AS30" i="22"/>
  <c r="AT30" i="22"/>
  <c r="AV30" i="22"/>
  <c r="AW30" i="22"/>
  <c r="AX30" i="22"/>
  <c r="AY30" i="22"/>
  <c r="AU30" i="22"/>
  <c r="AP12" i="22"/>
  <c r="AR12" i="22"/>
  <c r="AO12" i="22"/>
  <c r="AQ12" i="22"/>
  <c r="V38" i="22"/>
  <c r="Y38" i="22"/>
  <c r="Z38" i="22"/>
  <c r="X38" i="22"/>
  <c r="AA38" i="22"/>
  <c r="U38" i="22"/>
  <c r="W38" i="22"/>
  <c r="AO39" i="22"/>
  <c r="AR39" i="22"/>
  <c r="AQ39" i="22"/>
  <c r="AP39" i="22"/>
  <c r="AT21" i="22"/>
  <c r="AY21" i="22"/>
  <c r="AX21" i="22"/>
  <c r="AW21" i="22"/>
  <c r="AS21" i="22"/>
  <c r="AU21" i="22"/>
  <c r="AV21" i="22"/>
  <c r="L18" i="22"/>
  <c r="R18" i="22"/>
  <c r="T18" i="22"/>
  <c r="O18" i="22"/>
  <c r="M18" i="22"/>
  <c r="N18" i="22"/>
  <c r="Q18" i="22"/>
  <c r="S18" i="22"/>
  <c r="P18" i="22"/>
  <c r="AC37" i="22"/>
  <c r="AF37" i="22"/>
  <c r="AH37" i="22"/>
  <c r="AI37" i="22"/>
  <c r="AK37" i="22"/>
  <c r="AL37" i="22"/>
  <c r="AM37" i="22"/>
  <c r="AN37" i="22"/>
  <c r="AB37" i="22"/>
  <c r="AG37" i="22"/>
  <c r="AD37" i="22"/>
  <c r="AJ37" i="22"/>
  <c r="AE37" i="22"/>
  <c r="T25" i="22"/>
  <c r="O25" i="22"/>
  <c r="R25" i="22"/>
  <c r="M25" i="22"/>
  <c r="N25" i="22"/>
  <c r="P25" i="22"/>
  <c r="S25" i="22"/>
  <c r="L25" i="22"/>
  <c r="Q25" i="22"/>
  <c r="AT31" i="22"/>
  <c r="AU31" i="22"/>
  <c r="AS31" i="22"/>
  <c r="AV31" i="22"/>
  <c r="AX31" i="22"/>
  <c r="AY31" i="22"/>
  <c r="AW31" i="22"/>
  <c r="V34" i="22"/>
  <c r="X34" i="22"/>
  <c r="AA34" i="22"/>
  <c r="Y34" i="22"/>
  <c r="Z34" i="22"/>
  <c r="W34" i="22"/>
  <c r="U34" i="22"/>
  <c r="AV29" i="22"/>
  <c r="AW29" i="22"/>
  <c r="AT29" i="22"/>
  <c r="AS29" i="22"/>
  <c r="AU29" i="22"/>
  <c r="AX29" i="22"/>
  <c r="AY29" i="22"/>
  <c r="AQ30" i="22"/>
  <c r="AR30" i="22"/>
  <c r="AP30" i="22"/>
  <c r="AO30" i="22"/>
  <c r="S14" i="22"/>
  <c r="M14" i="22"/>
  <c r="O14" i="22"/>
  <c r="R14" i="22"/>
  <c r="N14" i="22"/>
  <c r="P14" i="22"/>
  <c r="Q14" i="22"/>
  <c r="T14" i="22"/>
  <c r="L14" i="22"/>
  <c r="AI12" i="22"/>
  <c r="AB12" i="22"/>
  <c r="AD12" i="22"/>
  <c r="AE12" i="22"/>
  <c r="AK12" i="22"/>
  <c r="AL12" i="22"/>
  <c r="AM12" i="22"/>
  <c r="AN12" i="22"/>
  <c r="AF12" i="22"/>
  <c r="AG12" i="22"/>
  <c r="AH12" i="22"/>
  <c r="AC12" i="22"/>
  <c r="AJ12" i="22"/>
  <c r="T24" i="22"/>
  <c r="O24" i="22"/>
  <c r="Q24" i="22"/>
  <c r="S24" i="22"/>
  <c r="L24" i="22"/>
  <c r="M24" i="22"/>
  <c r="P24" i="22"/>
  <c r="R24" i="22"/>
  <c r="N24" i="22"/>
  <c r="T36" i="22"/>
  <c r="P36" i="22"/>
  <c r="N36" i="22"/>
  <c r="Q36" i="22"/>
  <c r="O36" i="22"/>
  <c r="M36" i="22"/>
  <c r="R36" i="22"/>
  <c r="S36" i="22"/>
  <c r="L36" i="22"/>
  <c r="AI39" i="22"/>
  <c r="AK39" i="22"/>
  <c r="AB39" i="22"/>
  <c r="AC39" i="22"/>
  <c r="AD39" i="22"/>
  <c r="AN39" i="22"/>
  <c r="AE39" i="22"/>
  <c r="AH39" i="22"/>
  <c r="AJ39" i="22"/>
  <c r="AL39" i="22"/>
  <c r="AM39" i="22"/>
  <c r="AG39" i="22"/>
  <c r="AF39" i="22"/>
  <c r="Y37" i="22"/>
  <c r="AA37" i="22"/>
  <c r="U37" i="22"/>
  <c r="V37" i="22"/>
  <c r="W37" i="22"/>
  <c r="Z37" i="22"/>
  <c r="X37" i="22"/>
  <c r="AQ31" i="22"/>
  <c r="AR31" i="22"/>
  <c r="AO31" i="22"/>
  <c r="AP31" i="22"/>
  <c r="AP29" i="22"/>
  <c r="AR29" i="22"/>
  <c r="AO29" i="22"/>
  <c r="AQ29" i="22"/>
  <c r="AF30" i="22"/>
  <c r="AB30" i="22"/>
  <c r="AC30" i="22"/>
  <c r="AD30" i="22"/>
  <c r="AE30" i="22"/>
  <c r="AG30" i="22"/>
  <c r="AH30" i="22"/>
  <c r="AJ30" i="22"/>
  <c r="AN30" i="22"/>
  <c r="AI30" i="22"/>
  <c r="AK30" i="22"/>
  <c r="AM30" i="22"/>
  <c r="AL30" i="22"/>
  <c r="W12" i="22"/>
  <c r="U12" i="22"/>
  <c r="Y12" i="22"/>
  <c r="V12" i="22"/>
  <c r="AA12" i="22"/>
  <c r="X12" i="22"/>
  <c r="Z12" i="22"/>
  <c r="O38" i="22"/>
  <c r="R38" i="22"/>
  <c r="S38" i="22"/>
  <c r="M38" i="22"/>
  <c r="N38" i="22"/>
  <c r="P38" i="22"/>
  <c r="Q38" i="22"/>
  <c r="T38" i="22"/>
  <c r="L38" i="22"/>
  <c r="Z39" i="22"/>
  <c r="U39" i="22"/>
  <c r="V39" i="22"/>
  <c r="Y39" i="22"/>
  <c r="AA39" i="22"/>
  <c r="W39" i="22"/>
  <c r="X39" i="22"/>
  <c r="AX41" i="22"/>
  <c r="AY41" i="22"/>
  <c r="AU41" i="22"/>
  <c r="AS41" i="22"/>
  <c r="AT41" i="22"/>
  <c r="AV41" i="22"/>
  <c r="AW41" i="22"/>
  <c r="Y30" i="22"/>
  <c r="Z30" i="22"/>
  <c r="AA30" i="22"/>
  <c r="X30" i="22"/>
  <c r="U30" i="22"/>
  <c r="W30" i="22"/>
  <c r="V30" i="22"/>
  <c r="AU22" i="22"/>
  <c r="AW22" i="22"/>
  <c r="AX22" i="22"/>
  <c r="AT22" i="22"/>
  <c r="AY22" i="22"/>
  <c r="AV22" i="22"/>
  <c r="AS22" i="22"/>
  <c r="AE31" i="22"/>
  <c r="AC31" i="22"/>
  <c r="AD31" i="22"/>
  <c r="AH31" i="22"/>
  <c r="AJ31" i="22"/>
  <c r="AK31" i="22"/>
  <c r="AN31" i="22"/>
  <c r="AB31" i="22"/>
  <c r="AM31" i="22"/>
  <c r="AF31" i="22"/>
  <c r="AG31" i="22"/>
  <c r="AL31" i="22"/>
  <c r="AI31" i="22"/>
  <c r="O34" i="22"/>
  <c r="P34" i="22"/>
  <c r="Q34" i="22"/>
  <c r="S34" i="22"/>
  <c r="T34" i="22"/>
  <c r="M34" i="22"/>
  <c r="L34" i="22"/>
  <c r="N34" i="22"/>
  <c r="R34" i="22"/>
  <c r="AB29" i="22"/>
  <c r="AC29" i="22"/>
  <c r="AK29" i="22"/>
  <c r="AM29" i="22"/>
  <c r="AN29" i="22"/>
  <c r="AD29" i="22"/>
  <c r="AE29" i="22"/>
  <c r="AF29" i="22"/>
  <c r="AG29" i="22"/>
  <c r="AH29" i="22"/>
  <c r="AJ29" i="22"/>
  <c r="AI29" i="22"/>
  <c r="AL29" i="22"/>
  <c r="AM21" i="22"/>
  <c r="AD21" i="22"/>
  <c r="AN21" i="22"/>
  <c r="AF21" i="22"/>
  <c r="AC21" i="22"/>
  <c r="AK21" i="22"/>
  <c r="AE21" i="22"/>
  <c r="AG21" i="22"/>
  <c r="AI21" i="22"/>
  <c r="AB21" i="22"/>
  <c r="AJ21" i="22"/>
  <c r="AL21" i="22"/>
  <c r="AH21" i="22"/>
  <c r="M37" i="22"/>
  <c r="P37" i="22"/>
  <c r="R37" i="22"/>
  <c r="S37" i="22"/>
  <c r="T37" i="22"/>
  <c r="L37" i="22"/>
  <c r="N37" i="22"/>
  <c r="O37" i="22"/>
  <c r="Q37" i="22"/>
  <c r="AV20" i="22"/>
  <c r="AS20" i="22"/>
  <c r="AW20" i="22"/>
  <c r="AT20" i="22"/>
  <c r="AU20" i="22"/>
  <c r="AX20" i="22"/>
  <c r="AY20" i="22"/>
  <c r="V31" i="22"/>
  <c r="Y31" i="22"/>
  <c r="Z31" i="22"/>
  <c r="AA31" i="22"/>
  <c r="U31" i="22"/>
  <c r="W31" i="22"/>
  <c r="X31" i="22"/>
  <c r="V29" i="22"/>
  <c r="X29" i="22"/>
  <c r="U29" i="22"/>
  <c r="W29" i="22"/>
  <c r="Z29" i="22"/>
  <c r="Y29" i="22"/>
  <c r="AA29" i="22"/>
  <c r="AV28" i="22"/>
  <c r="AW28" i="22"/>
  <c r="AS28" i="22"/>
  <c r="AY28" i="22"/>
  <c r="AT28" i="22"/>
  <c r="AX28" i="22"/>
  <c r="AU28" i="22"/>
  <c r="P12" i="22"/>
  <c r="N12" i="22"/>
  <c r="O12" i="22"/>
  <c r="S12" i="22"/>
  <c r="T12" i="22"/>
  <c r="L12" i="22"/>
  <c r="Q12" i="22"/>
  <c r="R12" i="22"/>
  <c r="M12" i="22"/>
  <c r="L39" i="22"/>
  <c r="Q39" i="22"/>
  <c r="R39" i="22"/>
  <c r="O39" i="22"/>
  <c r="M39" i="22"/>
  <c r="T39" i="22"/>
  <c r="P39" i="22"/>
  <c r="S39" i="22"/>
  <c r="N39" i="22"/>
  <c r="AO21" i="22"/>
  <c r="AP21" i="22"/>
  <c r="AQ21" i="22"/>
  <c r="AR21" i="22"/>
  <c r="AA21" i="22"/>
  <c r="Y21" i="22"/>
  <c r="V21" i="22"/>
  <c r="Z21" i="22"/>
  <c r="W21" i="22"/>
  <c r="U21" i="22"/>
  <c r="X21" i="22"/>
  <c r="AO20" i="22"/>
  <c r="AR20" i="22"/>
  <c r="AQ20" i="22"/>
  <c r="AP20" i="22"/>
  <c r="AQ41" i="22"/>
  <c r="AO41" i="22"/>
  <c r="AP41" i="22"/>
  <c r="AR41" i="22"/>
  <c r="T30" i="22"/>
  <c r="Q30" i="22"/>
  <c r="O30" i="22"/>
  <c r="P30" i="22"/>
  <c r="R30" i="22"/>
  <c r="L30" i="22"/>
  <c r="N30" i="22"/>
  <c r="M30" i="22"/>
  <c r="S30" i="22"/>
  <c r="AO28" i="22"/>
  <c r="AQ28" i="22"/>
  <c r="AP28" i="22"/>
  <c r="AR28" i="22"/>
  <c r="AW40" i="22"/>
  <c r="AX40" i="22"/>
  <c r="AS40" i="22"/>
  <c r="AT40" i="22"/>
  <c r="AU40" i="22"/>
  <c r="AV40" i="22"/>
  <c r="AY40" i="22"/>
  <c r="AO22" i="22"/>
  <c r="AQ22" i="22"/>
  <c r="AR22" i="22"/>
  <c r="AP22" i="22"/>
  <c r="BJ2" i="6"/>
  <c r="BT2" i="6" l="1"/>
  <c r="BO2" i="6"/>
  <c r="BQ2" i="6"/>
  <c r="BS2" i="6"/>
  <c r="BN2" i="6"/>
  <c r="BR2" i="6"/>
  <c r="D2" i="22"/>
  <c r="BP2" i="6"/>
  <c r="BB2" i="4" l="1"/>
  <c r="A2" i="4" l="1"/>
  <c r="BD2" i="4" l="1"/>
  <c r="D2" i="4"/>
  <c r="A2" i="22"/>
  <c r="B2" i="4"/>
  <c r="B2" i="22" s="1"/>
  <c r="C2" i="4"/>
  <c r="F2" i="4"/>
  <c r="E2" i="4"/>
  <c r="G2" i="4" l="1"/>
  <c r="AP2" i="4"/>
  <c r="Z2" i="4"/>
  <c r="J2" i="4"/>
  <c r="AO2" i="4"/>
  <c r="Y2" i="4"/>
  <c r="I2" i="4"/>
  <c r="AK2" i="4"/>
  <c r="T2" i="4"/>
  <c r="AQ2" i="4"/>
  <c r="AN2" i="4"/>
  <c r="X2" i="4"/>
  <c r="H2" i="4"/>
  <c r="V2" i="4"/>
  <c r="BA2" i="4"/>
  <c r="AZ2" i="4"/>
  <c r="AM2" i="4"/>
  <c r="W2" i="4"/>
  <c r="AL2" i="4"/>
  <c r="U2" i="4"/>
  <c r="AJ2" i="4"/>
  <c r="AY2" i="4"/>
  <c r="AI2" i="4"/>
  <c r="S2" i="4"/>
  <c r="AH2" i="4"/>
  <c r="AX2" i="4"/>
  <c r="R2" i="4"/>
  <c r="AU2" i="4"/>
  <c r="AT2" i="4"/>
  <c r="M2" i="4"/>
  <c r="AW2" i="4"/>
  <c r="AG2" i="4"/>
  <c r="Q2" i="4"/>
  <c r="O2" i="4"/>
  <c r="N2" i="4"/>
  <c r="AV2" i="4"/>
  <c r="AF2" i="4"/>
  <c r="P2" i="4"/>
  <c r="AE2" i="4"/>
  <c r="AS2" i="4"/>
  <c r="K2" i="4"/>
  <c r="AD2" i="4"/>
  <c r="AC2" i="4"/>
  <c r="AR2" i="4"/>
  <c r="AB2" i="4"/>
  <c r="L2" i="4"/>
  <c r="AA2" i="4"/>
  <c r="Z2" i="22" l="1"/>
  <c r="AC2" i="22"/>
  <c r="AB2" i="22"/>
  <c r="Y2" i="22"/>
  <c r="AD2" i="22"/>
  <c r="AA2" i="22"/>
  <c r="AI2" i="22"/>
  <c r="AG2" i="22"/>
  <c r="AE2" i="22"/>
  <c r="AS2" i="22"/>
  <c r="AF2" i="22"/>
  <c r="AW2" i="22"/>
  <c r="AK2" i="22"/>
  <c r="AX2" i="22"/>
  <c r="AL2" i="22"/>
  <c r="AT2" i="22"/>
  <c r="AM2" i="22"/>
  <c r="AV2" i="22"/>
  <c r="U2" i="22"/>
  <c r="AU2" i="22"/>
  <c r="AN2" i="22"/>
  <c r="V2" i="22"/>
  <c r="AP2" i="22"/>
  <c r="AJ2" i="22"/>
  <c r="AY2" i="22"/>
  <c r="AO2" i="22"/>
  <c r="AQ2" i="22"/>
  <c r="W2" i="22"/>
  <c r="AR2" i="22"/>
  <c r="X2" i="22"/>
  <c r="AH2" i="22"/>
  <c r="M2" i="22"/>
  <c r="L2" i="22"/>
  <c r="P2" i="22"/>
  <c r="J2" i="22"/>
  <c r="N2" i="22"/>
  <c r="K2" i="22"/>
  <c r="O2" i="22"/>
  <c r="R2" i="22"/>
  <c r="Q2" i="22"/>
  <c r="S2" i="22"/>
  <c r="F46" i="22" l="1" a="1"/>
  <c r="F46" i="22" s="1"/>
  <c r="T2" i="22"/>
  <c r="F6" i="22" s="1" a="1"/>
  <c r="F6" i="22" s="1"/>
  <c r="AH59" i="10"/>
  <c r="AH58" i="10"/>
  <c r="AH57" i="10"/>
  <c r="AH56" i="10"/>
  <c r="AH55" i="10"/>
  <c r="AH54" i="10"/>
  <c r="AH53" i="10"/>
  <c r="AH52" i="10"/>
  <c r="AH51" i="10"/>
  <c r="AH50" i="10"/>
  <c r="AH49" i="10"/>
  <c r="AH48" i="10"/>
  <c r="AH47" i="10"/>
  <c r="AH46" i="10"/>
  <c r="AH45" i="10"/>
  <c r="AH44" i="10"/>
  <c r="AH43" i="10"/>
  <c r="AH42" i="10"/>
  <c r="AH41" i="10"/>
  <c r="AH40" i="10"/>
  <c r="AH39" i="10"/>
  <c r="AH38" i="10"/>
  <c r="AH37" i="10"/>
  <c r="AH36" i="10"/>
  <c r="AH35" i="10"/>
  <c r="AH34" i="10"/>
  <c r="AH33" i="10"/>
  <c r="AH32" i="10"/>
  <c r="AH31" i="10"/>
  <c r="AH30" i="10"/>
  <c r="AH29" i="10"/>
  <c r="AH28" i="10"/>
  <c r="AH27" i="10"/>
  <c r="AH26" i="10"/>
  <c r="AH25" i="10"/>
  <c r="AH24" i="10"/>
  <c r="AH23" i="10"/>
  <c r="AH22" i="10"/>
  <c r="AH21" i="10"/>
  <c r="AH20" i="10"/>
  <c r="AH19" i="10"/>
  <c r="AH18" i="10"/>
  <c r="AH17" i="10"/>
  <c r="AH16" i="10"/>
  <c r="AH15" i="10"/>
  <c r="AH14" i="10"/>
  <c r="AH13" i="10"/>
  <c r="AH12" i="10"/>
  <c r="AH11" i="10"/>
  <c r="AH10" i="10"/>
  <c r="AH9" i="10"/>
  <c r="E6" i="22" l="1"/>
  <c r="I6" i="22" s="1"/>
  <c r="B6" i="17"/>
  <c r="F17" i="22" a="1"/>
  <c r="F17" i="22" s="1"/>
  <c r="F32" i="22" a="1"/>
  <c r="F32" i="22" s="1"/>
  <c r="F14" i="22" a="1"/>
  <c r="F14" i="22" s="1"/>
  <c r="F18" i="22" a="1"/>
  <c r="F18" i="22" s="1"/>
  <c r="F37" i="22" a="1"/>
  <c r="F37" i="22" s="1"/>
  <c r="E46" i="22"/>
  <c r="I46" i="22" s="1"/>
  <c r="B46" i="17"/>
  <c r="F20" i="22" a="1"/>
  <c r="F20" i="22" s="1"/>
  <c r="F35" i="22" a="1"/>
  <c r="F35" i="22" s="1"/>
  <c r="F19" i="22" a="1"/>
  <c r="F19" i="22" s="1"/>
  <c r="F15" i="22" a="1"/>
  <c r="F15" i="22" s="1"/>
  <c r="F41" i="22" a="1"/>
  <c r="F41" i="22" s="1"/>
  <c r="F9" i="22" a="1"/>
  <c r="F9" i="22" s="1"/>
  <c r="F27" i="22" a="1"/>
  <c r="F27" i="22" s="1"/>
  <c r="F30" i="22" a="1"/>
  <c r="F30" i="22" s="1"/>
  <c r="F45" i="22" a="1"/>
  <c r="F45" i="22" s="1"/>
  <c r="F10" i="22" a="1"/>
  <c r="F10" i="22" s="1"/>
  <c r="F26" i="22" a="1"/>
  <c r="F26" i="22" s="1"/>
  <c r="F43" i="22" a="1"/>
  <c r="F43" i="22" s="1"/>
  <c r="F5" i="22" a="1"/>
  <c r="F5" i="22" s="1"/>
  <c r="F33" i="22" a="1"/>
  <c r="F33" i="22" s="1"/>
  <c r="F8" i="22" a="1"/>
  <c r="F8" i="22" s="1"/>
  <c r="F11" i="22" a="1"/>
  <c r="F11" i="22" s="1"/>
  <c r="F42" i="22" a="1"/>
  <c r="F42" i="22" s="1"/>
  <c r="F7" i="22" a="1"/>
  <c r="F7" i="22" s="1"/>
  <c r="F16" i="22" a="1"/>
  <c r="F16" i="22" s="1"/>
  <c r="F4" i="22" a="1"/>
  <c r="F4" i="22" s="1"/>
  <c r="F34" i="22" a="1"/>
  <c r="F34" i="22" s="1"/>
  <c r="F29" i="22" a="1"/>
  <c r="F29" i="22" s="1"/>
  <c r="F36" i="22" a="1"/>
  <c r="F36" i="22" s="1"/>
  <c r="F25" i="22" a="1"/>
  <c r="F25" i="22" s="1"/>
  <c r="F12" i="22" a="1"/>
  <c r="F12" i="22" s="1"/>
  <c r="F24" i="22" a="1"/>
  <c r="F24" i="22" s="1"/>
  <c r="F21" i="22" a="1"/>
  <c r="F21" i="22" s="1"/>
  <c r="F38" i="22" a="1"/>
  <c r="F38" i="22" s="1"/>
  <c r="F40" i="22" a="1"/>
  <c r="F40" i="22" s="1"/>
  <c r="F22" i="22" a="1"/>
  <c r="F22" i="22" s="1"/>
  <c r="F44" i="22" a="1"/>
  <c r="F44" i="22" s="1"/>
  <c r="F39" i="22" a="1"/>
  <c r="F39" i="22" s="1"/>
  <c r="F28" i="22" a="1"/>
  <c r="F28" i="22" s="1"/>
  <c r="F31" i="22" a="1"/>
  <c r="F31" i="22" s="1"/>
  <c r="F3" i="22" a="1"/>
  <c r="F3" i="22" s="1"/>
  <c r="F13" i="22" a="1"/>
  <c r="F13" i="22" s="1"/>
  <c r="F23" i="22" a="1"/>
  <c r="F23" i="22" s="1"/>
  <c r="F2" i="22" a="1"/>
  <c r="F2" i="22" s="1"/>
  <c r="E2" i="22" s="1"/>
  <c r="T46" i="17"/>
  <c r="Z46" i="17"/>
  <c r="X46" i="17"/>
  <c r="AW46" i="17"/>
  <c r="J46" i="17"/>
  <c r="AH46" i="17"/>
  <c r="S46" i="17"/>
  <c r="U46" i="17"/>
  <c r="AS46" i="17"/>
  <c r="AG46" i="17"/>
  <c r="V46" i="17"/>
  <c r="H46" i="17"/>
  <c r="N46" i="17"/>
  <c r="AX46" i="17"/>
  <c r="AO46" i="17"/>
  <c r="AA46" i="17"/>
  <c r="Y46" i="17"/>
  <c r="D46" i="17"/>
  <c r="M46" i="17"/>
  <c r="AV46" i="17"/>
  <c r="E46" i="17"/>
  <c r="R46" i="17"/>
  <c r="K46" i="17"/>
  <c r="AK46" i="17"/>
  <c r="Q46" i="17"/>
  <c r="AT46" i="17"/>
  <c r="AR46" i="17"/>
  <c r="AI46" i="17"/>
  <c r="O46" i="17"/>
  <c r="AL46" i="17"/>
  <c r="AC46" i="17"/>
  <c r="I46" i="17"/>
  <c r="AB46" i="17"/>
  <c r="AD46" i="17"/>
  <c r="G46" i="17"/>
  <c r="P46" i="17"/>
  <c r="AQ46" i="17"/>
  <c r="AF46" i="17"/>
  <c r="AM46" i="17"/>
  <c r="L46" i="17"/>
  <c r="W46" i="17"/>
  <c r="AN46" i="17"/>
  <c r="F46" i="17"/>
  <c r="AP46" i="17"/>
  <c r="AE46" i="17"/>
  <c r="AJ46" i="17"/>
  <c r="AU46" i="17"/>
  <c r="K4" i="14" a="1"/>
  <c r="K8" i="14" a="1"/>
  <c r="G14" i="14" a="1"/>
  <c r="R6" i="14" a="1"/>
  <c r="AA10" i="14" a="1"/>
  <c r="S10" i="14" a="1"/>
  <c r="AF8" i="14" a="1"/>
  <c r="U9" i="14" a="1"/>
  <c r="R5" i="14" a="1"/>
  <c r="S6" i="14" a="1"/>
  <c r="G16" i="14" a="1"/>
  <c r="AI10" i="14" a="1"/>
  <c r="AO8" i="14" a="1"/>
  <c r="AM2" i="14" a="1"/>
  <c r="O7" i="14" a="1"/>
  <c r="AP5" i="14" a="1"/>
  <c r="AE7" i="14" a="1"/>
  <c r="T6" i="14" a="1"/>
  <c r="N5" i="14" a="1"/>
  <c r="R7" i="14" a="1"/>
  <c r="AS11" i="14" a="1"/>
  <c r="AM11" i="14" a="1"/>
  <c r="AJ11" i="14" a="1"/>
  <c r="R6" i="17"/>
  <c r="AF10" i="14" a="1"/>
  <c r="R4" i="14" a="1"/>
  <c r="S5" i="14" a="1"/>
  <c r="AS2" i="14" a="1"/>
  <c r="M5" i="14" a="1"/>
  <c r="I11" i="14" a="1"/>
  <c r="AR6" i="17"/>
  <c r="L3" i="14" a="1"/>
  <c r="AD6" i="17"/>
  <c r="AL5" i="14" a="1"/>
  <c r="AE11" i="14" a="1"/>
  <c r="AF7" i="14" a="1"/>
  <c r="J10" i="14" a="1"/>
  <c r="W10" i="14" a="1"/>
  <c r="G17" i="14" a="1"/>
  <c r="Z10" i="14" a="1"/>
  <c r="I9" i="14" a="1"/>
  <c r="AC4" i="14" a="1"/>
  <c r="AC10" i="14" a="1"/>
  <c r="N11" i="14" a="1"/>
  <c r="M6" i="17"/>
  <c r="AM4" i="14" a="1"/>
  <c r="E6" i="17"/>
  <c r="Q5" i="14" a="1"/>
  <c r="AQ7" i="14" a="1"/>
  <c r="L6" i="14" a="1"/>
  <c r="AC11" i="14" a="1"/>
  <c r="AC8" i="14" a="1"/>
  <c r="AN3" i="14" a="1"/>
  <c r="AG4" i="14" a="1"/>
  <c r="Y4" i="14" a="1"/>
  <c r="AL6" i="14" a="1"/>
  <c r="H9" i="14" a="1"/>
  <c r="G6" i="17"/>
  <c r="AS7" i="14" a="1"/>
  <c r="M8" i="14" a="1"/>
  <c r="AX6" i="17"/>
  <c r="S3" i="14" a="1"/>
  <c r="AI8" i="14" a="1"/>
  <c r="X3" i="14" a="1"/>
  <c r="U5" i="14" a="1"/>
  <c r="Z3" i="14" a="1"/>
  <c r="U6" i="17"/>
  <c r="U3" i="14" a="1"/>
  <c r="AO6" i="14" a="1"/>
  <c r="W7" i="14" a="1"/>
  <c r="AB9" i="14" a="1"/>
  <c r="AK4" i="14" a="1"/>
  <c r="AG8" i="14" a="1"/>
  <c r="L5" i="14" a="1"/>
  <c r="AB6" i="17"/>
  <c r="S11" i="14" a="1"/>
  <c r="AK5" i="14" a="1"/>
  <c r="G12" i="14" a="1"/>
  <c r="AO4" i="14" a="1"/>
  <c r="AD5" i="14" a="1"/>
  <c r="AE6" i="17"/>
  <c r="V8" i="14" a="1"/>
  <c r="K7" i="14" a="1"/>
  <c r="AQ2" i="14" a="1"/>
  <c r="P7" i="14" a="1"/>
  <c r="W8" i="14" a="1"/>
  <c r="M9" i="14" a="1"/>
  <c r="Z4" i="14" a="1"/>
  <c r="AJ2" i="14" a="1"/>
  <c r="Y6" i="14" a="1"/>
  <c r="AI5" i="14" a="1"/>
  <c r="R3" i="14" a="1"/>
  <c r="AN6" i="17"/>
  <c r="T9" i="14" a="1"/>
  <c r="AO10" i="14" a="1"/>
  <c r="AT6" i="17"/>
  <c r="AG11" i="14" a="1"/>
  <c r="AQ11" i="14" a="1"/>
  <c r="AL7" i="14" a="1"/>
  <c r="I2" i="14" a="1"/>
  <c r="AS6" i="14" a="1"/>
  <c r="V5" i="14" a="1"/>
  <c r="U10" i="14" a="1"/>
  <c r="Z6" i="17"/>
  <c r="AT6" i="14" a="1"/>
  <c r="K6" i="17"/>
  <c r="AK7" i="14" a="1"/>
  <c r="Y7" i="14" a="1"/>
  <c r="AG2" i="14" a="1"/>
  <c r="AD6" i="14" a="1"/>
  <c r="J9" i="14" a="1"/>
  <c r="AO7" i="14" a="1"/>
  <c r="Y9" i="14" a="1"/>
  <c r="AK2" i="14" a="1"/>
  <c r="AJ4" i="14" a="1"/>
  <c r="AF3" i="14" a="1"/>
  <c r="H4" i="14" a="1"/>
  <c r="U2" i="14" a="1"/>
  <c r="AM7" i="14" a="1"/>
  <c r="AA3" i="14" a="1"/>
  <c r="AF9" i="14" a="1"/>
  <c r="Y10" i="14" a="1"/>
  <c r="AJ10" i="14" a="1"/>
  <c r="AT3" i="14" a="1"/>
  <c r="Q6" i="17"/>
  <c r="AS4" i="14" a="1"/>
  <c r="X6" i="14" a="1"/>
  <c r="X6" i="17"/>
  <c r="AI3" i="14" a="1"/>
  <c r="AJ6" i="14" a="1"/>
  <c r="G13" i="14" a="1"/>
  <c r="V2" i="14" a="1"/>
  <c r="AB10" i="14" a="1"/>
  <c r="P6" i="17"/>
  <c r="AM5" i="14" a="1"/>
  <c r="Q2" i="14" a="1"/>
  <c r="M7" i="14" a="1"/>
  <c r="L11" i="14" a="1"/>
  <c r="Q10" i="14" a="1"/>
  <c r="AG10" i="14" a="1"/>
  <c r="U8" i="14" a="1"/>
  <c r="AL2" i="14" a="1"/>
  <c r="S4" i="14" a="1"/>
  <c r="AQ8" i="14" a="1"/>
  <c r="S2" i="14" a="1"/>
  <c r="AA11" i="14" a="1"/>
  <c r="AV6" i="17"/>
  <c r="L4" i="14" a="1"/>
  <c r="AK3" i="14" a="1"/>
  <c r="O3" i="14" a="1"/>
  <c r="K2" i="14" a="1"/>
  <c r="O11" i="14" a="1"/>
  <c r="AQ6" i="17"/>
  <c r="N9" i="14" a="1"/>
  <c r="AK9" i="14" a="1"/>
  <c r="AA8" i="14" a="1"/>
  <c r="T6" i="17"/>
  <c r="O4" i="14" a="1"/>
  <c r="J5" i="14" a="1"/>
  <c r="H6" i="14" a="1"/>
  <c r="AN8" i="14" a="1"/>
  <c r="Z9" i="14" a="1"/>
  <c r="J6" i="17"/>
  <c r="AP3" i="14" a="1"/>
  <c r="AH6" i="17"/>
  <c r="AS5" i="14" a="1"/>
  <c r="L6" i="17"/>
  <c r="P8" i="14" a="1"/>
  <c r="AT8" i="14" a="1"/>
  <c r="AC9" i="14" a="1"/>
  <c r="AQ3" i="14" a="1"/>
  <c r="T8" i="14" a="1"/>
  <c r="I6" i="14" a="1"/>
  <c r="AH2" i="14" a="1"/>
  <c r="P10" i="14" a="1"/>
  <c r="U4" i="14" a="1"/>
  <c r="O6" i="14" a="1"/>
  <c r="AD4" i="14" a="1"/>
  <c r="AH8" i="14" a="1"/>
  <c r="X7" i="14" a="1"/>
  <c r="Y11" i="14" a="1"/>
  <c r="T10" i="14" a="1"/>
  <c r="AM10" i="14" a="1"/>
  <c r="Y8" i="14" a="1"/>
  <c r="AJ3" i="14" a="1"/>
  <c r="W4" i="14" a="1"/>
  <c r="P11" i="14" a="1"/>
  <c r="AS10" i="14" a="1"/>
  <c r="AN2" i="14" a="1"/>
  <c r="T3" i="14" a="1"/>
  <c r="X4" i="14" a="1"/>
  <c r="AL11" i="14" a="1"/>
  <c r="AR3" i="14" a="1"/>
  <c r="X2" i="14" a="1"/>
  <c r="AU6" i="17"/>
  <c r="AK6" i="17"/>
  <c r="H8" i="14" a="1"/>
  <c r="N3" i="14" a="1"/>
  <c r="M4" i="14" a="1"/>
  <c r="AA5" i="14" a="1"/>
  <c r="AB4" i="14" a="1"/>
  <c r="AG9" i="14" a="1"/>
  <c r="P2" i="14" a="1"/>
  <c r="AS3" i="14" a="1"/>
  <c r="F13" i="14" a="1"/>
  <c r="I5" i="14" a="1"/>
  <c r="K5" i="14" a="1"/>
  <c r="AR7" i="14" a="1"/>
  <c r="AW6" i="17"/>
  <c r="AC6" i="14" a="1"/>
  <c r="AB8" i="14" a="1"/>
  <c r="J7" i="14" a="1"/>
  <c r="AL3" i="14" a="1"/>
  <c r="AO2" i="14" a="1"/>
  <c r="W5" i="14" a="1"/>
  <c r="AK11" i="14" a="1"/>
  <c r="J3" i="14" a="1"/>
  <c r="Q4" i="14" a="1"/>
  <c r="K10" i="14" a="1"/>
  <c r="Q7" i="14" a="1"/>
  <c r="AB7" i="14" a="1"/>
  <c r="J2" i="14" a="1"/>
  <c r="AR4" i="14" a="1"/>
  <c r="AB11" i="14" a="1"/>
  <c r="AI11" i="14" a="1"/>
  <c r="Z6" i="14" a="1"/>
  <c r="F12" i="14" a="1"/>
  <c r="V6" i="14" a="1"/>
  <c r="AC3" i="14" a="1"/>
  <c r="Q11" i="14" a="1"/>
  <c r="L2" i="14" a="1"/>
  <c r="V10" i="14" a="1"/>
  <c r="AG7" i="14" a="1"/>
  <c r="P4" i="14" a="1"/>
  <c r="AE3" i="14" a="1"/>
  <c r="AP11" i="14" a="1"/>
  <c r="Z2" i="14" a="1"/>
  <c r="W11" i="14" a="1"/>
  <c r="J8" i="14" a="1"/>
  <c r="H5" i="14" a="1"/>
  <c r="AD10" i="14" a="1"/>
  <c r="F16" i="14" a="1"/>
  <c r="M6" i="14" a="1"/>
  <c r="I3" i="14" a="1"/>
  <c r="AD8" i="14" a="1"/>
  <c r="AF6" i="17"/>
  <c r="AG6" i="17"/>
  <c r="AK8" i="14" a="1"/>
  <c r="Q6" i="14" a="1"/>
  <c r="AE5" i="14" a="1"/>
  <c r="N7" i="14" a="1"/>
  <c r="R2" i="14" a="1"/>
  <c r="G15" i="14" a="1"/>
  <c r="Y5" i="14" a="1"/>
  <c r="AO6" i="17"/>
  <c r="S6" i="17"/>
  <c r="K9" i="14" a="1"/>
  <c r="AQ5" i="14" a="1"/>
  <c r="H2" i="14" a="1"/>
  <c r="V4" i="14" a="1"/>
  <c r="AR10" i="14" a="1"/>
  <c r="AE10" i="14" a="1"/>
  <c r="AJ9" i="14" a="1"/>
  <c r="AT7" i="14" a="1"/>
  <c r="Z7" i="14" a="1"/>
  <c r="H6" i="17"/>
  <c r="X5" i="14" a="1"/>
  <c r="T7" i="14" a="1"/>
  <c r="AI2" i="14" a="1"/>
  <c r="AP6" i="17"/>
  <c r="AE6" i="14" a="1"/>
  <c r="AP6" i="14" a="1"/>
  <c r="M11" i="14" a="1"/>
  <c r="AH9" i="14" a="1"/>
  <c r="AT11" i="14" a="1"/>
  <c r="L8" i="14" a="1"/>
  <c r="AT10" i="14" a="1"/>
  <c r="AE2" i="14" a="1"/>
  <c r="AI7" i="14" a="1"/>
  <c r="U6" i="14" a="1"/>
  <c r="AP4" i="14" a="1"/>
  <c r="AA9" i="14" a="1"/>
  <c r="AM8" i="14" a="1"/>
  <c r="W6" i="17"/>
  <c r="AL6" i="17"/>
  <c r="AN5" i="14" a="1"/>
  <c r="AA2" i="14" a="1"/>
  <c r="AP2" i="14" a="1"/>
  <c r="AC2" i="14" a="1"/>
  <c r="H7" i="14" a="1"/>
  <c r="AH3" i="14" a="1"/>
  <c r="AJ5" i="14" a="1"/>
  <c r="AM6" i="14" a="1"/>
  <c r="AF2" i="14" a="1"/>
  <c r="T2" i="14" a="1"/>
  <c r="AI6" i="14" a="1"/>
  <c r="AD2" i="14" a="1"/>
  <c r="AR11" i="14" a="1"/>
  <c r="I8" i="14" a="1"/>
  <c r="O9" i="14" a="1"/>
  <c r="AO9" i="14" a="1"/>
  <c r="AS9" i="14" a="1"/>
  <c r="AR5" i="14" a="1"/>
  <c r="P5" i="14" a="1"/>
  <c r="T4" i="14" a="1"/>
  <c r="M10" i="14" a="1"/>
  <c r="M2" i="14" a="1"/>
  <c r="AQ10" i="14" a="1"/>
  <c r="AM3" i="14" a="1"/>
  <c r="AL8" i="14" a="1"/>
  <c r="AH7" i="14" a="1"/>
  <c r="AQ6" i="14" a="1"/>
  <c r="I6" i="17"/>
  <c r="AH5" i="14" a="1"/>
  <c r="X8" i="14" a="1"/>
  <c r="AR2" i="14" a="1"/>
  <c r="V6" i="17"/>
  <c r="U11" i="14" a="1"/>
  <c r="AG6" i="14" a="1"/>
  <c r="N2" i="14" a="1"/>
  <c r="AN7" i="14" a="1"/>
  <c r="AB5" i="14" a="1"/>
  <c r="AA7" i="14" a="1"/>
  <c r="F14" i="14" a="1"/>
  <c r="V3" i="14" a="1"/>
  <c r="AJ7" i="14" a="1"/>
  <c r="AM6" i="17"/>
  <c r="AO3" i="14" a="1"/>
  <c r="AI9" i="14" a="1"/>
  <c r="AL9" i="14" a="1"/>
  <c r="AP7" i="14" a="1"/>
  <c r="AG5" i="14" a="1"/>
  <c r="AF4" i="14" a="1"/>
  <c r="J4" i="14" a="1"/>
  <c r="AN6" i="14" a="1"/>
  <c r="O2" i="14" a="1"/>
  <c r="AT4" i="14" a="1"/>
  <c r="W3" i="14" a="1"/>
  <c r="X11" i="14" a="1"/>
  <c r="AE4" i="14" a="1"/>
  <c r="AH11" i="14" a="1"/>
  <c r="W6" i="14" a="1"/>
  <c r="AK6" i="14" a="1"/>
  <c r="AC5" i="14" a="1"/>
  <c r="R9" i="14" a="1"/>
  <c r="Z5" i="14" a="1"/>
  <c r="P3" i="14" a="1"/>
  <c r="R11" i="14" a="1"/>
  <c r="R8" i="14" a="1"/>
  <c r="AN11" i="14" a="1"/>
  <c r="AH10" i="14" a="1"/>
  <c r="AD11" i="14" a="1"/>
  <c r="J6" i="14" a="1"/>
  <c r="AN9" i="14" a="1"/>
  <c r="O10" i="14" a="1"/>
  <c r="AE8" i="14" a="1"/>
  <c r="O5" i="14" a="1"/>
  <c r="AH4" i="14" a="1"/>
  <c r="AT5" i="14" a="1"/>
  <c r="L7" i="14" a="1"/>
  <c r="Z11" i="14" a="1"/>
  <c r="AQ4" i="14" a="1"/>
  <c r="AT9" i="14" a="1"/>
  <c r="AF6" i="14" a="1"/>
  <c r="N10" i="14" a="1"/>
  <c r="U7" i="14" a="1"/>
  <c r="P9" i="14" a="1"/>
  <c r="AP9" i="14" a="1"/>
  <c r="Y6" i="17"/>
  <c r="V11" i="14" a="1"/>
  <c r="AJ8" i="14" a="1"/>
  <c r="N6" i="17"/>
  <c r="Y3" i="14" a="1"/>
  <c r="AD9" i="14" a="1"/>
  <c r="AC6" i="17"/>
  <c r="D6" i="17"/>
  <c r="AA4" i="14" a="1"/>
  <c r="J11" i="14" a="1"/>
  <c r="AI6" i="17"/>
  <c r="AN4" i="14" a="1"/>
  <c r="AL4" i="14" a="1"/>
  <c r="AA6" i="14" a="1"/>
  <c r="AG3" i="14" a="1"/>
  <c r="AO11" i="14" a="1"/>
  <c r="AB6" i="14" a="1"/>
  <c r="AF11" i="14" a="1"/>
  <c r="Y2" i="14" a="1"/>
  <c r="AQ9" i="14" a="1"/>
  <c r="S7" i="14" a="1"/>
  <c r="I10" i="14" a="1"/>
  <c r="N6" i="14" a="1"/>
  <c r="AS8" i="14" a="1"/>
  <c r="K3" i="14" a="1"/>
  <c r="Q3" i="14" a="1"/>
  <c r="AH6" i="14" a="1"/>
  <c r="AS6" i="17"/>
  <c r="W2" i="14" a="1"/>
  <c r="K6" i="14" a="1"/>
  <c r="O6" i="17"/>
  <c r="V7" i="14" a="1"/>
  <c r="AK10" i="14" a="1"/>
  <c r="T11" i="14" a="1"/>
  <c r="AJ6" i="17"/>
  <c r="S9" i="14" a="1"/>
  <c r="F15" i="14" a="1"/>
  <c r="AI4" i="14" a="1"/>
  <c r="M3" i="14" a="1"/>
  <c r="W9" i="14" a="1"/>
  <c r="K11" i="14" a="1"/>
  <c r="AB2" i="14" a="1"/>
  <c r="T5" i="14" a="1"/>
  <c r="I4" i="14" a="1"/>
  <c r="H11" i="14" a="1"/>
  <c r="AR6" i="14" a="1"/>
  <c r="AF5" i="14" a="1"/>
  <c r="H10" i="14" a="1"/>
  <c r="R10" i="14" a="1"/>
  <c r="Q8" i="14" a="1"/>
  <c r="L10" i="14" a="1"/>
  <c r="F17" i="14" a="1"/>
  <c r="AC7" i="14" a="1"/>
  <c r="H3" i="14" a="1"/>
  <c r="AP10" i="14" a="1"/>
  <c r="N8" i="14" a="1"/>
  <c r="S8" i="14" a="1"/>
  <c r="I7" i="14" a="1"/>
  <c r="AL10" i="14" a="1"/>
  <c r="AB3" i="14" a="1"/>
  <c r="O8" i="14" a="1"/>
  <c r="AR9" i="14" a="1"/>
  <c r="V9" i="14" a="1"/>
  <c r="X9" i="14" a="1"/>
  <c r="AD3" i="14" a="1"/>
  <c r="AD7" i="14" a="1"/>
  <c r="F6" i="17"/>
  <c r="L9" i="14" a="1"/>
  <c r="AN10" i="14" a="1"/>
  <c r="AA6" i="17"/>
  <c r="AO5" i="14" a="1"/>
  <c r="AM9" i="14" a="1"/>
  <c r="N4" i="14" a="1"/>
  <c r="X10" i="14" a="1"/>
  <c r="AR8" i="14" a="1"/>
  <c r="Q9" i="14" a="1"/>
  <c r="AP8" i="14" a="1"/>
  <c r="AE9" i="14" a="1"/>
  <c r="AT2" i="14" a="1"/>
  <c r="P6" i="14" a="1"/>
  <c r="Z8" i="14" a="1"/>
  <c r="AY46" i="17" l="1" a="1"/>
  <c r="AY46" i="17" s="1"/>
  <c r="DJ46" i="17" a="1"/>
  <c r="DJ46" i="17" s="1"/>
  <c r="AY6" i="17" a="1"/>
  <c r="AY6" i="17" s="1"/>
  <c r="DJ6" i="17" a="1"/>
  <c r="DJ6" i="17" s="1"/>
  <c r="E36" i="22"/>
  <c r="I36" i="22" s="1"/>
  <c r="B36" i="17"/>
  <c r="E29" i="22"/>
  <c r="I29" i="22" s="1"/>
  <c r="B29" i="17"/>
  <c r="E9" i="22"/>
  <c r="I9" i="22" s="1"/>
  <c r="B9" i="17"/>
  <c r="E34" i="22"/>
  <c r="I34" i="22" s="1"/>
  <c r="B34" i="17"/>
  <c r="E41" i="22"/>
  <c r="I41" i="22" s="1"/>
  <c r="B41" i="17"/>
  <c r="E4" i="22"/>
  <c r="I4" i="22" s="1"/>
  <c r="B4" i="17"/>
  <c r="E15" i="22"/>
  <c r="I15" i="22" s="1"/>
  <c r="B15" i="17"/>
  <c r="E3" i="22"/>
  <c r="I3" i="22" s="1"/>
  <c r="B3" i="17"/>
  <c r="E16" i="22"/>
  <c r="I16" i="22" s="1"/>
  <c r="B16" i="17"/>
  <c r="E19" i="22"/>
  <c r="I19" i="22" s="1"/>
  <c r="B19" i="17"/>
  <c r="E7" i="22"/>
  <c r="I7" i="22" s="1"/>
  <c r="B7" i="17"/>
  <c r="E35" i="22"/>
  <c r="I35" i="22" s="1"/>
  <c r="B35" i="17"/>
  <c r="E31" i="22"/>
  <c r="I31" i="22" s="1"/>
  <c r="B31" i="17"/>
  <c r="E42" i="22"/>
  <c r="I42" i="22" s="1"/>
  <c r="B42" i="17"/>
  <c r="E20" i="22"/>
  <c r="I20" i="22" s="1"/>
  <c r="B20" i="17"/>
  <c r="E28" i="22"/>
  <c r="I28" i="22" s="1"/>
  <c r="B28" i="17"/>
  <c r="E39" i="22"/>
  <c r="I39" i="22" s="1"/>
  <c r="B39" i="17"/>
  <c r="E11" i="22"/>
  <c r="I11" i="22" s="1"/>
  <c r="B11" i="17"/>
  <c r="E13" i="22"/>
  <c r="I13" i="22" s="1"/>
  <c r="B13" i="17"/>
  <c r="E44" i="22"/>
  <c r="I44" i="22" s="1"/>
  <c r="B44" i="17"/>
  <c r="E8" i="22"/>
  <c r="I8" i="22" s="1"/>
  <c r="B8" i="17"/>
  <c r="E22" i="22"/>
  <c r="I22" i="22" s="1"/>
  <c r="B22" i="17"/>
  <c r="E33" i="22"/>
  <c r="I33" i="22" s="1"/>
  <c r="B33" i="17"/>
  <c r="E37" i="22"/>
  <c r="I37" i="22" s="1"/>
  <c r="B37" i="17"/>
  <c r="E27" i="22"/>
  <c r="I27" i="22" s="1"/>
  <c r="B27" i="17"/>
  <c r="E5" i="22"/>
  <c r="I5" i="22" s="1"/>
  <c r="B5" i="17"/>
  <c r="E18" i="22"/>
  <c r="I18" i="22" s="1"/>
  <c r="B18" i="17"/>
  <c r="E38" i="22"/>
  <c r="I38" i="22" s="1"/>
  <c r="B38" i="17"/>
  <c r="E43" i="22"/>
  <c r="I43" i="22" s="1"/>
  <c r="B43" i="17"/>
  <c r="E14" i="22"/>
  <c r="I14" i="22" s="1"/>
  <c r="B14" i="17"/>
  <c r="E21" i="22"/>
  <c r="I21" i="22" s="1"/>
  <c r="B21" i="17"/>
  <c r="E26" i="22"/>
  <c r="I26" i="22" s="1"/>
  <c r="B26" i="17"/>
  <c r="E32" i="22"/>
  <c r="I32" i="22" s="1"/>
  <c r="B32" i="17"/>
  <c r="E23" i="22"/>
  <c r="I23" i="22" s="1"/>
  <c r="B23" i="17"/>
  <c r="E10" i="22"/>
  <c r="I10" i="22" s="1"/>
  <c r="B10" i="17"/>
  <c r="E17" i="22"/>
  <c r="I17" i="22" s="1"/>
  <c r="B17" i="17"/>
  <c r="E40" i="22"/>
  <c r="I40" i="22" s="1"/>
  <c r="B40" i="17"/>
  <c r="E12" i="22"/>
  <c r="I12" i="22" s="1"/>
  <c r="B12" i="17"/>
  <c r="E45" i="22"/>
  <c r="I45" i="22" s="1"/>
  <c r="G45" i="22" s="1"/>
  <c r="C45" i="22" s="1"/>
  <c r="B45" i="17"/>
  <c r="E24" i="22"/>
  <c r="I24" i="22" s="1"/>
  <c r="B24" i="17"/>
  <c r="E25" i="22"/>
  <c r="I25" i="22" s="1"/>
  <c r="B25" i="17"/>
  <c r="E30" i="22"/>
  <c r="I30" i="22" s="1"/>
  <c r="B30" i="17"/>
  <c r="I2" i="22"/>
  <c r="B2" i="17"/>
  <c r="AG10" i="14"/>
  <c r="AH11" i="14"/>
  <c r="P11" i="14"/>
  <c r="AD10" i="14"/>
  <c r="AM8" i="14"/>
  <c r="P7" i="14"/>
  <c r="AH5" i="14"/>
  <c r="AP9" i="14"/>
  <c r="G12" i="14"/>
  <c r="AG11" i="14"/>
  <c r="O11" i="14"/>
  <c r="AL9" i="14"/>
  <c r="F12" i="14"/>
  <c r="AF11" i="14"/>
  <c r="N11" i="14"/>
  <c r="AC10" i="14"/>
  <c r="AH9" i="14"/>
  <c r="AE8" i="14"/>
  <c r="H7" i="14"/>
  <c r="Z5" i="14"/>
  <c r="G13" i="14"/>
  <c r="AT11" i="14"/>
  <c r="AE11" i="14"/>
  <c r="M11" i="14"/>
  <c r="Y10" i="14"/>
  <c r="F13" i="14"/>
  <c r="AS11" i="14"/>
  <c r="AD11" i="14"/>
  <c r="V10" i="14"/>
  <c r="AD9" i="14"/>
  <c r="W8" i="14"/>
  <c r="AO6" i="14"/>
  <c r="G14" i="14"/>
  <c r="AC11" i="14"/>
  <c r="L11" i="14"/>
  <c r="Z9" i="14"/>
  <c r="F14" i="14"/>
  <c r="AR11" i="14"/>
  <c r="I11" i="14"/>
  <c r="U10" i="14"/>
  <c r="O8" i="14"/>
  <c r="AG6" i="14"/>
  <c r="G15" i="14"/>
  <c r="AQ11" i="14"/>
  <c r="AB11" i="14"/>
  <c r="H11" i="14"/>
  <c r="Q10" i="14"/>
  <c r="V9" i="14"/>
  <c r="AJ11" i="14"/>
  <c r="F15" i="14"/>
  <c r="AP11" i="14"/>
  <c r="Y11" i="14"/>
  <c r="AT10" i="14"/>
  <c r="N10" i="14"/>
  <c r="R9" i="14"/>
  <c r="Y6" i="14"/>
  <c r="Q11" i="14"/>
  <c r="G16" i="14"/>
  <c r="AO11" i="14"/>
  <c r="X11" i="14"/>
  <c r="G17" i="14"/>
  <c r="F16" i="14"/>
  <c r="AN11" i="14"/>
  <c r="W11" i="14"/>
  <c r="AS10" i="14"/>
  <c r="M10" i="14"/>
  <c r="N9" i="14"/>
  <c r="AN7" i="14"/>
  <c r="Q6" i="14"/>
  <c r="AM11" i="14"/>
  <c r="V11" i="14"/>
  <c r="AO10" i="14"/>
  <c r="I10" i="14"/>
  <c r="J9" i="14"/>
  <c r="F17" i="14"/>
  <c r="AL11" i="14"/>
  <c r="U11" i="14"/>
  <c r="AL10" i="14"/>
  <c r="AF7" i="14"/>
  <c r="I6" i="14"/>
  <c r="AK11" i="14"/>
  <c r="T11" i="14"/>
  <c r="AK10" i="14"/>
  <c r="AT9" i="14"/>
  <c r="AQ8" i="14"/>
  <c r="X7" i="14"/>
  <c r="AP5" i="14"/>
  <c r="AE10" i="14"/>
  <c r="O10" i="14"/>
  <c r="AF9" i="14"/>
  <c r="P9" i="14"/>
  <c r="AO8" i="14"/>
  <c r="Y8" i="14"/>
  <c r="AP7" i="14"/>
  <c r="Z7" i="14"/>
  <c r="J7" i="14"/>
  <c r="K6" i="14"/>
  <c r="AM9" i="14"/>
  <c r="AE9" i="14"/>
  <c r="W9" i="14"/>
  <c r="O9" i="14"/>
  <c r="AN8" i="14"/>
  <c r="AF8" i="14"/>
  <c r="X8" i="14"/>
  <c r="P8" i="14"/>
  <c r="H8" i="14"/>
  <c r="AO7" i="14"/>
  <c r="AG7" i="14"/>
  <c r="Y7" i="14"/>
  <c r="Q7" i="14"/>
  <c r="I7" i="14"/>
  <c r="AP6" i="14"/>
  <c r="AH6" i="14"/>
  <c r="Z6" i="14"/>
  <c r="R6" i="14"/>
  <c r="J6" i="14"/>
  <c r="AQ5" i="14"/>
  <c r="AI5" i="14"/>
  <c r="AA5" i="14"/>
  <c r="S5" i="14"/>
  <c r="K5" i="14"/>
  <c r="AR4" i="14"/>
  <c r="AJ4" i="14"/>
  <c r="AB4" i="14"/>
  <c r="T4" i="14"/>
  <c r="L4" i="14"/>
  <c r="AS3" i="14"/>
  <c r="AK3" i="14"/>
  <c r="AC3" i="14"/>
  <c r="U3" i="14"/>
  <c r="M3" i="14"/>
  <c r="R5" i="14"/>
  <c r="J5" i="14"/>
  <c r="AQ4" i="14"/>
  <c r="AI4" i="14"/>
  <c r="AA4" i="14"/>
  <c r="S4" i="14"/>
  <c r="K4" i="14"/>
  <c r="AR3" i="14"/>
  <c r="AJ3" i="14"/>
  <c r="AB3" i="14"/>
  <c r="T3" i="14"/>
  <c r="L3" i="14"/>
  <c r="AA11" i="14"/>
  <c r="AR10" i="14"/>
  <c r="AB10" i="14"/>
  <c r="L10" i="14"/>
  <c r="AK9" i="14"/>
  <c r="U9" i="14"/>
  <c r="AT8" i="14"/>
  <c r="AD8" i="14"/>
  <c r="N8" i="14"/>
  <c r="AE7" i="14"/>
  <c r="W7" i="14"/>
  <c r="O7" i="14"/>
  <c r="AN6" i="14"/>
  <c r="X6" i="14"/>
  <c r="P6" i="14"/>
  <c r="H6" i="14"/>
  <c r="AO5" i="14"/>
  <c r="AG5" i="14"/>
  <c r="Y5" i="14"/>
  <c r="Q5" i="14"/>
  <c r="I5" i="14"/>
  <c r="AP4" i="14"/>
  <c r="AH4" i="14"/>
  <c r="Z4" i="14"/>
  <c r="R4" i="14"/>
  <c r="J4" i="14"/>
  <c r="AQ3" i="14"/>
  <c r="AI3" i="14"/>
  <c r="AA3" i="14"/>
  <c r="S3" i="14"/>
  <c r="K3" i="14"/>
  <c r="AI11" i="14"/>
  <c r="S11" i="14"/>
  <c r="K11" i="14"/>
  <c r="AJ10" i="14"/>
  <c r="T10" i="14"/>
  <c r="AS9" i="14"/>
  <c r="AC9" i="14"/>
  <c r="M9" i="14"/>
  <c r="AL8" i="14"/>
  <c r="V8" i="14"/>
  <c r="AM7" i="14"/>
  <c r="AF6" i="14"/>
  <c r="R11" i="14"/>
  <c r="AQ10" i="14"/>
  <c r="AA10" i="14"/>
  <c r="S10" i="14"/>
  <c r="AR9" i="14"/>
  <c r="AB9" i="14"/>
  <c r="L9" i="14"/>
  <c r="AK8" i="14"/>
  <c r="U8" i="14"/>
  <c r="AT7" i="14"/>
  <c r="AD7" i="14"/>
  <c r="V7" i="14"/>
  <c r="N7" i="14"/>
  <c r="AM6" i="14"/>
  <c r="W6" i="14"/>
  <c r="O6" i="14"/>
  <c r="AN5" i="14"/>
  <c r="AF5" i="14"/>
  <c r="X5" i="14"/>
  <c r="P5" i="14"/>
  <c r="H5" i="14"/>
  <c r="AO4" i="14"/>
  <c r="AG4" i="14"/>
  <c r="Y4" i="14"/>
  <c r="Q4" i="14"/>
  <c r="I4" i="14"/>
  <c r="AP3" i="14"/>
  <c r="AH3" i="14"/>
  <c r="Z3" i="14"/>
  <c r="R3" i="14"/>
  <c r="J3" i="14"/>
  <c r="Z11" i="14"/>
  <c r="J11" i="14"/>
  <c r="AI10" i="14"/>
  <c r="K10" i="14"/>
  <c r="AJ9" i="14"/>
  <c r="T9" i="14"/>
  <c r="AS8" i="14"/>
  <c r="AC8" i="14"/>
  <c r="M8" i="14"/>
  <c r="AL7" i="14"/>
  <c r="AE6" i="14"/>
  <c r="AP10" i="14"/>
  <c r="Z10" i="14"/>
  <c r="AQ9" i="14"/>
  <c r="AA9" i="14"/>
  <c r="K9" i="14"/>
  <c r="AJ8" i="14"/>
  <c r="T8" i="14"/>
  <c r="AS7" i="14"/>
  <c r="AC7" i="14"/>
  <c r="M7" i="14"/>
  <c r="AT6" i="14"/>
  <c r="AL6" i="14"/>
  <c r="AD6" i="14"/>
  <c r="V6" i="14"/>
  <c r="AM5" i="14"/>
  <c r="AE5" i="14"/>
  <c r="W5" i="14"/>
  <c r="O5" i="14"/>
  <c r="AN4" i="14"/>
  <c r="AF4" i="14"/>
  <c r="X4" i="14"/>
  <c r="P4" i="14"/>
  <c r="H4" i="14"/>
  <c r="AO3" i="14"/>
  <c r="AG3" i="14"/>
  <c r="Y3" i="14"/>
  <c r="Q3" i="14"/>
  <c r="I3" i="14"/>
  <c r="AH10" i="14"/>
  <c r="R10" i="14"/>
  <c r="J10" i="14"/>
  <c r="AI9" i="14"/>
  <c r="S9" i="14"/>
  <c r="AR8" i="14"/>
  <c r="AB8" i="14"/>
  <c r="L8" i="14"/>
  <c r="AK7" i="14"/>
  <c r="U7" i="14"/>
  <c r="N6" i="14"/>
  <c r="AA8" i="14"/>
  <c r="AR7" i="14"/>
  <c r="AB7" i="14"/>
  <c r="L7" i="14"/>
  <c r="AK6" i="14"/>
  <c r="U6" i="14"/>
  <c r="AT5" i="14"/>
  <c r="AD5" i="14"/>
  <c r="N5" i="14"/>
  <c r="AE4" i="14"/>
  <c r="W4" i="14"/>
  <c r="O4" i="14"/>
  <c r="AN3" i="14"/>
  <c r="X3" i="14"/>
  <c r="P3" i="14"/>
  <c r="H3" i="14"/>
  <c r="AI8" i="14"/>
  <c r="S8" i="14"/>
  <c r="K8" i="14"/>
  <c r="AJ7" i="14"/>
  <c r="T7" i="14"/>
  <c r="AS6" i="14"/>
  <c r="AC6" i="14"/>
  <c r="M6" i="14"/>
  <c r="AL5" i="14"/>
  <c r="V5" i="14"/>
  <c r="AM4" i="14"/>
  <c r="AF3" i="14"/>
  <c r="AN10" i="14"/>
  <c r="X10" i="14"/>
  <c r="AO9" i="14"/>
  <c r="Y9" i="14"/>
  <c r="I9" i="14"/>
  <c r="AH8" i="14"/>
  <c r="R8" i="14"/>
  <c r="J8" i="14"/>
  <c r="AI7" i="14"/>
  <c r="S7" i="14"/>
  <c r="AR6" i="14"/>
  <c r="AJ6" i="14"/>
  <c r="AB6" i="14"/>
  <c r="T6" i="14"/>
  <c r="AS5" i="14"/>
  <c r="AK5" i="14"/>
  <c r="AC5" i="14"/>
  <c r="U5" i="14"/>
  <c r="M5" i="14"/>
  <c r="AT4" i="14"/>
  <c r="AL4" i="14"/>
  <c r="AD4" i="14"/>
  <c r="V4" i="14"/>
  <c r="N4" i="14"/>
  <c r="AM3" i="14"/>
  <c r="AE3" i="14"/>
  <c r="W3" i="14"/>
  <c r="O3" i="14"/>
  <c r="AF10" i="14"/>
  <c r="P10" i="14"/>
  <c r="H10" i="14"/>
  <c r="AG9" i="14"/>
  <c r="Q9" i="14"/>
  <c r="AP8" i="14"/>
  <c r="Z8" i="14"/>
  <c r="AQ7" i="14"/>
  <c r="AA7" i="14"/>
  <c r="K7" i="14"/>
  <c r="L6" i="14"/>
  <c r="AM10" i="14"/>
  <c r="W10" i="14"/>
  <c r="AN9" i="14"/>
  <c r="X9" i="14"/>
  <c r="H9" i="14"/>
  <c r="AG8" i="14"/>
  <c r="Q8" i="14"/>
  <c r="I8" i="14"/>
  <c r="AH7" i="14"/>
  <c r="R7" i="14"/>
  <c r="AQ6" i="14"/>
  <c r="AI6" i="14"/>
  <c r="AA6" i="14"/>
  <c r="S6" i="14"/>
  <c r="AR5" i="14"/>
  <c r="AJ5" i="14"/>
  <c r="AB5" i="14"/>
  <c r="T5" i="14"/>
  <c r="L5" i="14"/>
  <c r="AS4" i="14"/>
  <c r="AK4" i="14"/>
  <c r="AC4" i="14"/>
  <c r="U4" i="14"/>
  <c r="M4" i="14"/>
  <c r="AT3" i="14"/>
  <c r="AL3" i="14"/>
  <c r="AD3" i="14"/>
  <c r="V3" i="14"/>
  <c r="N3" i="14"/>
  <c r="AM2" i="14"/>
  <c r="AE2" i="14"/>
  <c r="W2" i="14"/>
  <c r="O2" i="14"/>
  <c r="AT2" i="14"/>
  <c r="AL2" i="14"/>
  <c r="AD2" i="14"/>
  <c r="V2" i="14"/>
  <c r="N2" i="14"/>
  <c r="AS2" i="14"/>
  <c r="AK2" i="14"/>
  <c r="AC2" i="14"/>
  <c r="U2" i="14"/>
  <c r="M2" i="14"/>
  <c r="AR2" i="14"/>
  <c r="AJ2" i="14"/>
  <c r="AB2" i="14"/>
  <c r="T2" i="14"/>
  <c r="L2" i="14"/>
  <c r="AQ2" i="14"/>
  <c r="AI2" i="14"/>
  <c r="AA2" i="14"/>
  <c r="S2" i="14"/>
  <c r="K2" i="14"/>
  <c r="AP2" i="14"/>
  <c r="AH2" i="14"/>
  <c r="Z2" i="14"/>
  <c r="R2" i="14"/>
  <c r="J2" i="14"/>
  <c r="AO2" i="14"/>
  <c r="AG2" i="14"/>
  <c r="Y2" i="14"/>
  <c r="Q2" i="14"/>
  <c r="I2" i="14"/>
  <c r="AN2" i="14"/>
  <c r="AF2" i="14"/>
  <c r="X2" i="14"/>
  <c r="P2" i="14"/>
  <c r="H2" i="14"/>
  <c r="F1" i="4"/>
  <c r="G1" i="4"/>
  <c r="B1" i="4"/>
  <c r="AH3" i="10"/>
  <c r="AH4" i="10"/>
  <c r="AH5" i="10"/>
  <c r="AH6" i="10"/>
  <c r="AH7" i="10"/>
  <c r="AH8" i="10"/>
  <c r="AH60" i="10"/>
  <c r="AH62" i="10"/>
  <c r="AH61" i="10"/>
  <c r="AH65" i="10"/>
  <c r="AH66" i="10"/>
  <c r="AH64" i="10"/>
  <c r="AH63" i="10"/>
  <c r="AH69" i="10"/>
  <c r="AH68" i="10"/>
  <c r="AH67" i="10"/>
  <c r="AH2" i="10"/>
  <c r="I45" i="17"/>
  <c r="AI45" i="17"/>
  <c r="AV45" i="17"/>
  <c r="V37" i="17"/>
  <c r="N37" i="17"/>
  <c r="X37" i="17"/>
  <c r="AR36" i="17"/>
  <c r="AL36" i="17"/>
  <c r="D36" i="17"/>
  <c r="AR39" i="17"/>
  <c r="AU39" i="17"/>
  <c r="AL39" i="17"/>
  <c r="J35" i="17"/>
  <c r="S35" i="17"/>
  <c r="K44" i="17"/>
  <c r="R44" i="17"/>
  <c r="AK44" i="17"/>
  <c r="U38" i="17"/>
  <c r="AM38" i="17"/>
  <c r="AT38" i="17"/>
  <c r="G41" i="17"/>
  <c r="D41" i="17"/>
  <c r="AP41" i="17"/>
  <c r="AW43" i="17"/>
  <c r="H43" i="17"/>
  <c r="AF43" i="17"/>
  <c r="AN40" i="17"/>
  <c r="AV40" i="17"/>
  <c r="AI40" i="17"/>
  <c r="J42" i="17"/>
  <c r="AQ42" i="17"/>
  <c r="AN42" i="17"/>
  <c r="AT45" i="17"/>
  <c r="AH45" i="17"/>
  <c r="AX45" i="17"/>
  <c r="AH37" i="17"/>
  <c r="G37" i="17"/>
  <c r="E37" i="17"/>
  <c r="P36" i="17"/>
  <c r="AA36" i="17"/>
  <c r="AC36" i="17"/>
  <c r="AB39" i="17"/>
  <c r="M39" i="17"/>
  <c r="N39" i="17"/>
  <c r="G35" i="17"/>
  <c r="AV35" i="17"/>
  <c r="N35" i="17"/>
  <c r="AU44" i="17"/>
  <c r="AV44" i="17"/>
  <c r="J44" i="17"/>
  <c r="AL38" i="17"/>
  <c r="AI38" i="17"/>
  <c r="AU38" i="17"/>
  <c r="AW41" i="17"/>
  <c r="AX41" i="17"/>
  <c r="AQ41" i="17"/>
  <c r="AT43" i="17"/>
  <c r="U43" i="17"/>
  <c r="AO43" i="17"/>
  <c r="T40" i="17"/>
  <c r="AB40" i="17"/>
  <c r="Y45" i="17"/>
  <c r="AE45" i="17"/>
  <c r="V45" i="17"/>
  <c r="AK37" i="17"/>
  <c r="O37" i="17"/>
  <c r="S37" i="17"/>
  <c r="S36" i="17"/>
  <c r="N36" i="17"/>
  <c r="V36" i="17"/>
  <c r="AJ39" i="17"/>
  <c r="AT39" i="17"/>
  <c r="R39" i="17"/>
  <c r="AW35" i="17"/>
  <c r="AN35" i="17"/>
  <c r="AX35" i="17"/>
  <c r="AI44" i="17"/>
  <c r="AF44" i="17"/>
  <c r="T44" i="17"/>
  <c r="AB38" i="17"/>
  <c r="W38" i="17"/>
  <c r="I38" i="17"/>
  <c r="AN41" i="17"/>
  <c r="R41" i="17"/>
  <c r="AS41" i="17"/>
  <c r="T43" i="17"/>
  <c r="Y43" i="17"/>
  <c r="AS43" i="17"/>
  <c r="AL40" i="17"/>
  <c r="G40" i="17"/>
  <c r="AM40" i="17"/>
  <c r="Y42" i="17"/>
  <c r="O42" i="17"/>
  <c r="AM42" i="17"/>
  <c r="AX42" i="17"/>
  <c r="J45" i="17"/>
  <c r="AF45" i="17"/>
  <c r="W45" i="17"/>
  <c r="AA37" i="17"/>
  <c r="AS37" i="17"/>
  <c r="E36" i="17"/>
  <c r="H36" i="17"/>
  <c r="Z36" i="17"/>
  <c r="AP39" i="17"/>
  <c r="O39" i="17"/>
  <c r="U39" i="17"/>
  <c r="Y35" i="17"/>
  <c r="AU35" i="17"/>
  <c r="AQ35" i="17"/>
  <c r="W44" i="17"/>
  <c r="L44" i="17"/>
  <c r="U44" i="17"/>
  <c r="T38" i="17"/>
  <c r="AN38" i="17"/>
  <c r="K38" i="17"/>
  <c r="AE41" i="17"/>
  <c r="AR41" i="17"/>
  <c r="F41" i="17"/>
  <c r="D43" i="17"/>
  <c r="E43" i="17"/>
  <c r="AU43" i="17"/>
  <c r="V40" i="17"/>
  <c r="AC40" i="17"/>
  <c r="S40" i="17"/>
  <c r="AJ42" i="17"/>
  <c r="K42" i="17"/>
  <c r="AR45" i="17"/>
  <c r="AK45" i="17"/>
  <c r="AG45" i="17"/>
  <c r="U37" i="17"/>
  <c r="R37" i="17"/>
  <c r="AB37" i="17"/>
  <c r="AX36" i="17"/>
  <c r="AQ36" i="17"/>
  <c r="K36" i="17"/>
  <c r="AN39" i="17"/>
  <c r="AE39" i="17"/>
  <c r="AX39" i="17"/>
  <c r="AR35" i="17"/>
  <c r="X35" i="17"/>
  <c r="AS35" i="17"/>
  <c r="M44" i="17"/>
  <c r="F44" i="17"/>
  <c r="AA44" i="17"/>
  <c r="L38" i="17"/>
  <c r="G38" i="17"/>
  <c r="M38" i="17"/>
  <c r="N41" i="17"/>
  <c r="J41" i="17"/>
  <c r="AA41" i="17"/>
  <c r="G43" i="17"/>
  <c r="I43" i="17"/>
  <c r="AV43" i="17"/>
  <c r="F40" i="17"/>
  <c r="AX40" i="17"/>
  <c r="Q40" i="17"/>
  <c r="AL42" i="17"/>
  <c r="AE42" i="17"/>
  <c r="U40" i="17"/>
  <c r="AK40" i="17"/>
  <c r="E45" i="17"/>
  <c r="D45" i="17"/>
  <c r="AA45" i="17"/>
  <c r="J37" i="17"/>
  <c r="AL37" i="17"/>
  <c r="AG37" i="17"/>
  <c r="Q36" i="17"/>
  <c r="AM36" i="17"/>
  <c r="F36" i="17"/>
  <c r="P39" i="17"/>
  <c r="V39" i="17"/>
  <c r="X39" i="17"/>
  <c r="L35" i="17"/>
  <c r="AE35" i="17"/>
  <c r="V35" i="17"/>
  <c r="H44" i="17"/>
  <c r="P44" i="17"/>
  <c r="AE44" i="17"/>
  <c r="AK38" i="17"/>
  <c r="X38" i="17"/>
  <c r="N38" i="17"/>
  <c r="X41" i="17"/>
  <c r="S41" i="17"/>
  <c r="AU41" i="17"/>
  <c r="O43" i="17"/>
  <c r="AB43" i="17"/>
  <c r="AX43" i="17"/>
  <c r="I40" i="17"/>
  <c r="AN45" i="17"/>
  <c r="AL45" i="17"/>
  <c r="AP37" i="17"/>
  <c r="Q37" i="17"/>
  <c r="L37" i="17"/>
  <c r="Y36" i="17"/>
  <c r="M36" i="17"/>
  <c r="AW36" i="17"/>
  <c r="S39" i="17"/>
  <c r="K39" i="17"/>
  <c r="Z39" i="17"/>
  <c r="AI35" i="17"/>
  <c r="H35" i="17"/>
  <c r="AK35" i="17"/>
  <c r="X44" i="17"/>
  <c r="AC44" i="17"/>
  <c r="AG44" i="17"/>
  <c r="D38" i="17"/>
  <c r="Y38" i="17"/>
  <c r="O38" i="17"/>
  <c r="AK41" i="17"/>
  <c r="AV41" i="17"/>
  <c r="W41" i="17"/>
  <c r="AH43" i="17"/>
  <c r="J43" i="17"/>
  <c r="W43" i="17"/>
  <c r="AR40" i="17"/>
  <c r="AE40" i="17"/>
  <c r="U42" i="17"/>
  <c r="Q42" i="17"/>
  <c r="AR42" i="17"/>
  <c r="K40" i="17"/>
  <c r="AS42" i="17"/>
  <c r="AB42" i="17"/>
  <c r="O45" i="17"/>
  <c r="AO45" i="17"/>
  <c r="G45" i="17"/>
  <c r="AC37" i="17"/>
  <c r="H37" i="17"/>
  <c r="M37" i="17"/>
  <c r="R36" i="17"/>
  <c r="W36" i="17"/>
  <c r="AI36" i="17"/>
  <c r="AA39" i="17"/>
  <c r="Y39" i="17"/>
  <c r="AC39" i="17"/>
  <c r="AP35" i="17"/>
  <c r="O35" i="17"/>
  <c r="AD35" i="17"/>
  <c r="Z44" i="17"/>
  <c r="AO44" i="17"/>
  <c r="D44" i="17"/>
  <c r="Q38" i="17"/>
  <c r="AP38" i="17"/>
  <c r="Z38" i="17"/>
  <c r="H41" i="17"/>
  <c r="L41" i="17"/>
  <c r="E41" i="17"/>
  <c r="R43" i="17"/>
  <c r="AC43" i="17"/>
  <c r="AD40" i="17"/>
  <c r="AQ40" i="17"/>
  <c r="Z42" i="17"/>
  <c r="I42" i="17"/>
  <c r="AW45" i="17"/>
  <c r="X45" i="17"/>
  <c r="AQ45" i="17"/>
  <c r="D37" i="17"/>
  <c r="AT37" i="17"/>
  <c r="F37" i="17"/>
  <c r="AS36" i="17"/>
  <c r="AE36" i="17"/>
  <c r="AJ36" i="17"/>
  <c r="AF39" i="17"/>
  <c r="AW39" i="17"/>
  <c r="G39" i="17"/>
  <c r="AG35" i="17"/>
  <c r="AM35" i="17"/>
  <c r="AC35" i="17"/>
  <c r="AW44" i="17"/>
  <c r="AT44" i="17"/>
  <c r="AM44" i="17"/>
  <c r="E38" i="17"/>
  <c r="J38" i="17"/>
  <c r="AC38" i="17"/>
  <c r="P41" i="17"/>
  <c r="AG41" i="17"/>
  <c r="Z41" i="17"/>
  <c r="AL43" i="17"/>
  <c r="AQ43" i="17"/>
  <c r="L43" i="17"/>
  <c r="AO40" i="17"/>
  <c r="W40" i="17"/>
  <c r="AF40" i="17"/>
  <c r="AA42" i="17"/>
  <c r="AI42" i="17"/>
  <c r="AO42" i="17"/>
  <c r="S42" i="17"/>
  <c r="AB45" i="17"/>
  <c r="U45" i="17"/>
  <c r="K45" i="17"/>
  <c r="AN37" i="17"/>
  <c r="AJ37" i="17"/>
  <c r="AF37" i="17"/>
  <c r="I36" i="17"/>
  <c r="AP36" i="17"/>
  <c r="U36" i="17"/>
  <c r="AS39" i="17"/>
  <c r="F39" i="17"/>
  <c r="AK39" i="17"/>
  <c r="Z35" i="17"/>
  <c r="E35" i="17"/>
  <c r="F35" i="17"/>
  <c r="AX44" i="17"/>
  <c r="V44" i="17"/>
  <c r="E44" i="17"/>
  <c r="AH38" i="17"/>
  <c r="AA38" i="17"/>
  <c r="AD38" i="17"/>
  <c r="AJ41" i="17"/>
  <c r="O41" i="17"/>
  <c r="AT41" i="17"/>
  <c r="AD43" i="17"/>
  <c r="AM43" i="17"/>
  <c r="M43" i="17"/>
  <c r="N40" i="17"/>
  <c r="AS40" i="17"/>
  <c r="L40" i="17"/>
  <c r="X42" i="17"/>
  <c r="F45" i="17"/>
  <c r="H45" i="17"/>
  <c r="AS45" i="17"/>
  <c r="AO37" i="17"/>
  <c r="AU37" i="17"/>
  <c r="AQ37" i="17"/>
  <c r="AV36" i="17"/>
  <c r="G36" i="17"/>
  <c r="J36" i="17"/>
  <c r="AH39" i="17"/>
  <c r="AG39" i="17"/>
  <c r="I39" i="17"/>
  <c r="AJ35" i="17"/>
  <c r="R35" i="17"/>
  <c r="Q35" i="17"/>
  <c r="AQ44" i="17"/>
  <c r="AD44" i="17"/>
  <c r="AN44" i="17"/>
  <c r="V38" i="17"/>
  <c r="AR38" i="17"/>
  <c r="AF38" i="17"/>
  <c r="I41" i="17"/>
  <c r="AL41" i="17"/>
  <c r="V43" i="17"/>
  <c r="P43" i="17"/>
  <c r="N43" i="17"/>
  <c r="AP40" i="17"/>
  <c r="Y40" i="17"/>
  <c r="AG40" i="17"/>
  <c r="G42" i="17"/>
  <c r="P42" i="17"/>
  <c r="AW42" i="17"/>
  <c r="AD45" i="17"/>
  <c r="R45" i="17"/>
  <c r="M45" i="17"/>
  <c r="I37" i="17"/>
  <c r="AD37" i="17"/>
  <c r="Y37" i="17"/>
  <c r="O36" i="17"/>
  <c r="AO36" i="17"/>
  <c r="T36" i="17"/>
  <c r="AQ39" i="17"/>
  <c r="AI39" i="17"/>
  <c r="AM39" i="17"/>
  <c r="L45" i="17"/>
  <c r="Q45" i="17"/>
  <c r="AU45" i="17"/>
  <c r="AX37" i="17"/>
  <c r="P37" i="17"/>
  <c r="AM37" i="17"/>
  <c r="AN36" i="17"/>
  <c r="AB36" i="17"/>
  <c r="AU36" i="17"/>
  <c r="AV39" i="17"/>
  <c r="D39" i="17"/>
  <c r="E39" i="17"/>
  <c r="P35" i="17"/>
  <c r="W35" i="17"/>
  <c r="M35" i="17"/>
  <c r="AH44" i="17"/>
  <c r="N44" i="17"/>
  <c r="AP44" i="17"/>
  <c r="AX38" i="17"/>
  <c r="AQ38" i="17"/>
  <c r="AO41" i="17"/>
  <c r="AC41" i="17"/>
  <c r="AM41" i="17"/>
  <c r="F43" i="17"/>
  <c r="AN43" i="17"/>
  <c r="Z43" i="17"/>
  <c r="Z40" i="17"/>
  <c r="D40" i="17"/>
  <c r="AH40" i="17"/>
  <c r="M42" i="17"/>
  <c r="AT42" i="17"/>
  <c r="L42" i="17"/>
  <c r="AM45" i="17"/>
  <c r="AJ45" i="17"/>
  <c r="N45" i="17"/>
  <c r="AW37" i="17"/>
  <c r="Z37" i="17"/>
  <c r="K37" i="17"/>
  <c r="AF36" i="17"/>
  <c r="L36" i="17"/>
  <c r="AG36" i="17"/>
  <c r="W39" i="17"/>
  <c r="Q39" i="17"/>
  <c r="H39" i="17"/>
  <c r="T37" i="17"/>
  <c r="I35" i="17"/>
  <c r="AL44" i="17"/>
  <c r="AE38" i="17"/>
  <c r="T41" i="17"/>
  <c r="AK43" i="17"/>
  <c r="AU40" i="17"/>
  <c r="E42" i="17"/>
  <c r="AA40" i="17"/>
  <c r="T42" i="17"/>
  <c r="AD41" i="17"/>
  <c r="AV38" i="17"/>
  <c r="AA35" i="17"/>
  <c r="S44" i="17"/>
  <c r="M41" i="17"/>
  <c r="AA43" i="17"/>
  <c r="AD42" i="17"/>
  <c r="D35" i="17"/>
  <c r="AD39" i="17"/>
  <c r="AO35" i="17"/>
  <c r="Q44" i="17"/>
  <c r="AI41" i="17"/>
  <c r="AJ43" i="17"/>
  <c r="E40" i="17"/>
  <c r="W42" i="17"/>
  <c r="J39" i="17"/>
  <c r="AF35" i="17"/>
  <c r="AS44" i="17"/>
  <c r="AH41" i="17"/>
  <c r="Q43" i="17"/>
  <c r="AW40" i="17"/>
  <c r="F42" i="17"/>
  <c r="AO39" i="17"/>
  <c r="AT35" i="17"/>
  <c r="G44" i="17"/>
  <c r="Q41" i="17"/>
  <c r="AI43" i="17"/>
  <c r="M40" i="17"/>
  <c r="N42" i="17"/>
  <c r="AF42" i="17"/>
  <c r="AC45" i="17"/>
  <c r="L39" i="17"/>
  <c r="K35" i="17"/>
  <c r="P38" i="17"/>
  <c r="U41" i="17"/>
  <c r="X43" i="17"/>
  <c r="O40" i="17"/>
  <c r="D42" i="17"/>
  <c r="V42" i="17"/>
  <c r="T39" i="17"/>
  <c r="U35" i="17"/>
  <c r="AG38" i="17"/>
  <c r="V41" i="17"/>
  <c r="K43" i="17"/>
  <c r="P40" i="17"/>
  <c r="AP42" i="17"/>
  <c r="AO38" i="17"/>
  <c r="X36" i="17"/>
  <c r="AL35" i="17"/>
  <c r="AW38" i="17"/>
  <c r="Y41" i="17"/>
  <c r="AP43" i="17"/>
  <c r="AJ40" i="17"/>
  <c r="AC42" i="17"/>
  <c r="W37" i="17"/>
  <c r="AT40" i="17"/>
  <c r="K41" i="17"/>
  <c r="AH36" i="17"/>
  <c r="T35" i="17"/>
  <c r="H38" i="17"/>
  <c r="S43" i="17"/>
  <c r="R40" i="17"/>
  <c r="AP45" i="17"/>
  <c r="AT36" i="17"/>
  <c r="AH35" i="17"/>
  <c r="AJ38" i="17"/>
  <c r="AE43" i="17"/>
  <c r="H42" i="17"/>
  <c r="AG42" i="17"/>
  <c r="AU42" i="17"/>
  <c r="Z45" i="17"/>
  <c r="AK36" i="17"/>
  <c r="AJ44" i="17"/>
  <c r="R38" i="17"/>
  <c r="AG43" i="17"/>
  <c r="AK42" i="17"/>
  <c r="AH42" i="17"/>
  <c r="AE37" i="17"/>
  <c r="H40" i="17"/>
  <c r="P45" i="17"/>
  <c r="AV37" i="17"/>
  <c r="AD36" i="17"/>
  <c r="O44" i="17"/>
  <c r="F38" i="17"/>
  <c r="AR43" i="17"/>
  <c r="AB44" i="17"/>
  <c r="S45" i="17"/>
  <c r="AI37" i="17"/>
  <c r="I44" i="17"/>
  <c r="AS38" i="17"/>
  <c r="AF41" i="17"/>
  <c r="J40" i="17"/>
  <c r="R42" i="17"/>
  <c r="Y44" i="17"/>
  <c r="T45" i="17"/>
  <c r="AR37" i="17"/>
  <c r="AB35" i="17"/>
  <c r="AR44" i="17"/>
  <c r="S38" i="17"/>
  <c r="AB41" i="17"/>
  <c r="X40" i="17"/>
  <c r="AV42" i="17"/>
  <c r="AO33" i="17"/>
  <c r="AB4" i="17"/>
  <c r="T9" i="17"/>
  <c r="AG19" i="17"/>
  <c r="W23" i="17"/>
  <c r="N32" i="17"/>
  <c r="AM33" i="17"/>
  <c r="X15" i="17"/>
  <c r="X9" i="17"/>
  <c r="AN31" i="17"/>
  <c r="P31" i="17"/>
  <c r="AD34" i="17"/>
  <c r="S26" i="17"/>
  <c r="AI28" i="17"/>
  <c r="AI9" i="17"/>
  <c r="R7" i="17"/>
  <c r="R18" i="17"/>
  <c r="AH21" i="17"/>
  <c r="AG26" i="17"/>
  <c r="G24" i="17"/>
  <c r="AR21" i="17"/>
  <c r="AN8" i="17"/>
  <c r="O13" i="17"/>
  <c r="AO11" i="17"/>
  <c r="Z14" i="17"/>
  <c r="AQ31" i="17"/>
  <c r="AB31" i="17"/>
  <c r="AH25" i="17"/>
  <c r="H7" i="17"/>
  <c r="AG13" i="17"/>
  <c r="D14" i="17"/>
  <c r="AO12" i="17"/>
  <c r="AA8" i="17"/>
  <c r="H18" i="17"/>
  <c r="J12" i="17"/>
  <c r="AR7" i="17"/>
  <c r="J33" i="17"/>
  <c r="O34" i="17"/>
  <c r="Q11" i="17"/>
  <c r="AJ24" i="17"/>
  <c r="X27" i="17"/>
  <c r="K16" i="17"/>
  <c r="Q8" i="17"/>
  <c r="D28" i="17"/>
  <c r="V20" i="17"/>
  <c r="AD31" i="17"/>
  <c r="U7" i="17"/>
  <c r="R9" i="17"/>
  <c r="AK11" i="17"/>
  <c r="AC9" i="17"/>
  <c r="P3" i="17"/>
  <c r="AJ20" i="17"/>
  <c r="AF4" i="17"/>
  <c r="AV32" i="17"/>
  <c r="O32" i="17"/>
  <c r="S9" i="17"/>
  <c r="AO28" i="17"/>
  <c r="AX24" i="17"/>
  <c r="AW15" i="17"/>
  <c r="AD11" i="17"/>
  <c r="T10" i="17"/>
  <c r="AI19" i="17"/>
  <c r="J24" i="17"/>
  <c r="X4" i="17"/>
  <c r="N9" i="17"/>
  <c r="H28" i="17"/>
  <c r="AH4" i="17"/>
  <c r="H31" i="17"/>
  <c r="AH30" i="17"/>
  <c r="AT27" i="17"/>
  <c r="AM25" i="17"/>
  <c r="AS30" i="17"/>
  <c r="R20" i="17"/>
  <c r="AM27" i="17"/>
  <c r="U23" i="17"/>
  <c r="Q26" i="17"/>
  <c r="X29" i="17"/>
  <c r="K25" i="17"/>
  <c r="AJ12" i="17"/>
  <c r="AN26" i="17"/>
  <c r="J21" i="17"/>
  <c r="X14" i="17"/>
  <c r="AH29" i="17"/>
  <c r="S27" i="17"/>
  <c r="AC33" i="17"/>
  <c r="AE26" i="17"/>
  <c r="L14" i="17"/>
  <c r="U14" i="17"/>
  <c r="D23" i="17"/>
  <c r="AV13" i="17"/>
  <c r="O10" i="17"/>
  <c r="AX9" i="17"/>
  <c r="AI25" i="17"/>
  <c r="AA32" i="17"/>
  <c r="AP29" i="17"/>
  <c r="AX13" i="17"/>
  <c r="AE7" i="17"/>
  <c r="O31" i="17"/>
  <c r="N12" i="17"/>
  <c r="O29" i="17"/>
  <c r="Q21" i="17"/>
  <c r="O5" i="17"/>
  <c r="AV15" i="17"/>
  <c r="AI17" i="17"/>
  <c r="AU34" i="17"/>
  <c r="AE13" i="17"/>
  <c r="AK27" i="17"/>
  <c r="F15" i="17"/>
  <c r="AS10" i="17"/>
  <c r="AN7" i="17"/>
  <c r="AO27" i="17"/>
  <c r="AC23" i="17"/>
  <c r="Z27" i="17"/>
  <c r="R28" i="17"/>
  <c r="AB10" i="17"/>
  <c r="D20" i="17"/>
  <c r="AL5" i="17"/>
  <c r="R17" i="17"/>
  <c r="AP27" i="17"/>
  <c r="AL24" i="17"/>
  <c r="V34" i="17"/>
  <c r="AJ31" i="17"/>
  <c r="J3" i="17"/>
  <c r="X33" i="17"/>
  <c r="AP32" i="17"/>
  <c r="AA11" i="17"/>
  <c r="V26" i="17"/>
  <c r="K19" i="17"/>
  <c r="T15" i="17"/>
  <c r="AU16" i="17"/>
  <c r="E21" i="17"/>
  <c r="X20" i="17"/>
  <c r="AH22" i="17"/>
  <c r="D30" i="17"/>
  <c r="AD4" i="17"/>
  <c r="AW9" i="17"/>
  <c r="AM29" i="17"/>
  <c r="AH16" i="17"/>
  <c r="AD15" i="17"/>
  <c r="S12" i="17"/>
  <c r="S16" i="17"/>
  <c r="W20" i="17"/>
  <c r="AW5" i="17"/>
  <c r="U31" i="17"/>
  <c r="I30" i="17"/>
  <c r="AF11" i="17"/>
  <c r="Y25" i="17"/>
  <c r="AS19" i="17"/>
  <c r="U29" i="17"/>
  <c r="AC11" i="17"/>
  <c r="M24" i="17"/>
  <c r="AA4" i="17"/>
  <c r="D34" i="17"/>
  <c r="AK34" i="17"/>
  <c r="AB18" i="17"/>
  <c r="AM10" i="17"/>
  <c r="D19" i="17"/>
  <c r="Y24" i="17"/>
  <c r="AP15" i="17"/>
  <c r="AF15" i="17"/>
  <c r="J5" i="17"/>
  <c r="AF34" i="17"/>
  <c r="S11" i="17"/>
  <c r="W25" i="17"/>
  <c r="AK28" i="17"/>
  <c r="N7" i="17"/>
  <c r="M28" i="17"/>
  <c r="AK7" i="17"/>
  <c r="G11" i="17"/>
  <c r="AE33" i="17"/>
  <c r="Y34" i="17"/>
  <c r="AN11" i="17"/>
  <c r="AC13" i="17"/>
  <c r="AA33" i="17"/>
  <c r="AE8" i="17"/>
  <c r="U25" i="17"/>
  <c r="AV30" i="17"/>
  <c r="P20" i="17"/>
  <c r="AM31" i="17"/>
  <c r="AL25" i="17"/>
  <c r="AE18" i="17"/>
  <c r="E32" i="17"/>
  <c r="V5" i="17"/>
  <c r="AT33" i="17"/>
  <c r="AI23" i="17"/>
  <c r="AN27" i="17"/>
  <c r="AR32" i="17"/>
  <c r="S21" i="17"/>
  <c r="F31" i="17"/>
  <c r="AS32" i="17"/>
  <c r="AR22" i="17"/>
  <c r="U21" i="17"/>
  <c r="AO23" i="17"/>
  <c r="M3" i="17"/>
  <c r="Z11" i="17"/>
  <c r="AP34" i="17"/>
  <c r="P19" i="17"/>
  <c r="AM20" i="17"/>
  <c r="AF8" i="17"/>
  <c r="P12" i="17"/>
  <c r="P21" i="17"/>
  <c r="AC25" i="17"/>
  <c r="N28" i="17"/>
  <c r="AQ17" i="17"/>
  <c r="AB34" i="17"/>
  <c r="M7" i="17"/>
  <c r="U26" i="17"/>
  <c r="AU25" i="17"/>
  <c r="R11" i="17"/>
  <c r="L33" i="17"/>
  <c r="AU28" i="17"/>
  <c r="AK21" i="17"/>
  <c r="J34" i="17"/>
  <c r="Z23" i="17"/>
  <c r="AH11" i="17"/>
  <c r="Z22" i="17"/>
  <c r="AQ32" i="17"/>
  <c r="AO7" i="17"/>
  <c r="AC26" i="17"/>
  <c r="AA23" i="17"/>
  <c r="AQ30" i="17"/>
  <c r="M27" i="17"/>
  <c r="AB20" i="17"/>
  <c r="AV26" i="17"/>
  <c r="AM32" i="17"/>
  <c r="U32" i="17"/>
  <c r="AE24" i="17"/>
  <c r="N21" i="17"/>
  <c r="V8" i="17"/>
  <c r="W18" i="17"/>
  <c r="AL21" i="17"/>
  <c r="AT5" i="17"/>
  <c r="AQ29" i="17"/>
  <c r="AE28" i="17"/>
  <c r="T3" i="17"/>
  <c r="AI29" i="17"/>
  <c r="V23" i="17"/>
  <c r="Z8" i="17"/>
  <c r="F14" i="17"/>
  <c r="O8" i="17"/>
  <c r="AC30" i="17"/>
  <c r="L13" i="17"/>
  <c r="AS9" i="17"/>
  <c r="S5" i="17"/>
  <c r="T7" i="17"/>
  <c r="AV25" i="17"/>
  <c r="K20" i="17"/>
  <c r="L22" i="17"/>
  <c r="L15" i="17"/>
  <c r="F13" i="17"/>
  <c r="AN4" i="17"/>
  <c r="AL7" i="17"/>
  <c r="O11" i="17"/>
  <c r="AR28" i="17"/>
  <c r="AS3" i="17"/>
  <c r="AT23" i="17"/>
  <c r="AK20" i="17"/>
  <c r="I7" i="17"/>
  <c r="K30" i="17"/>
  <c r="AP11" i="17"/>
  <c r="F34" i="17"/>
  <c r="AD9" i="17"/>
  <c r="Z34" i="17"/>
  <c r="AC7" i="17"/>
  <c r="AS27" i="17"/>
  <c r="AF20" i="17"/>
  <c r="AV7" i="17"/>
  <c r="G27" i="17"/>
  <c r="AR27" i="17"/>
  <c r="AE22" i="17"/>
  <c r="AD13" i="17"/>
  <c r="S8" i="17"/>
  <c r="AT24" i="17"/>
  <c r="AT9" i="17"/>
  <c r="AF13" i="17"/>
  <c r="AX12" i="17"/>
  <c r="S23" i="17"/>
  <c r="AI10" i="17"/>
  <c r="R31" i="17"/>
  <c r="D12" i="17"/>
  <c r="E23" i="17"/>
  <c r="E5" i="17"/>
  <c r="V32" i="17"/>
  <c r="AP10" i="17"/>
  <c r="AM3" i="17"/>
  <c r="J31" i="17"/>
  <c r="AD23" i="17"/>
  <c r="AS5" i="17"/>
  <c r="F5" i="17"/>
  <c r="E12" i="17"/>
  <c r="R33" i="17"/>
  <c r="G17" i="17"/>
  <c r="R5" i="17"/>
  <c r="AC19" i="17"/>
  <c r="AH13" i="17"/>
  <c r="M18" i="17"/>
  <c r="AM26" i="17"/>
  <c r="U20" i="17"/>
  <c r="V16" i="17"/>
  <c r="O28" i="17"/>
  <c r="W28" i="17"/>
  <c r="Z20" i="17"/>
  <c r="AO16" i="17"/>
  <c r="W4" i="17"/>
  <c r="AL33" i="17"/>
  <c r="AH34" i="17"/>
  <c r="Q4" i="17"/>
  <c r="E25" i="17"/>
  <c r="J8" i="17"/>
  <c r="K7" i="17"/>
  <c r="AH20" i="17"/>
  <c r="E28" i="17"/>
  <c r="P33" i="17"/>
  <c r="AN32" i="17"/>
  <c r="AW30" i="17"/>
  <c r="AL19" i="17"/>
  <c r="AX20" i="17"/>
  <c r="AP31" i="17"/>
  <c r="AO15" i="17"/>
  <c r="V9" i="17"/>
  <c r="P13" i="17"/>
  <c r="AW7" i="17"/>
  <c r="E27" i="17"/>
  <c r="AK22" i="17"/>
  <c r="P8" i="17"/>
  <c r="AX22" i="17"/>
  <c r="G13" i="17"/>
  <c r="Y30" i="17"/>
  <c r="AI33" i="17"/>
  <c r="AW20" i="17"/>
  <c r="Q22" i="17"/>
  <c r="Q14" i="17"/>
  <c r="J18" i="17"/>
  <c r="AB8" i="17"/>
  <c r="AM23" i="17"/>
  <c r="I24" i="17"/>
  <c r="AF23" i="17"/>
  <c r="AU4" i="17"/>
  <c r="AJ23" i="17"/>
  <c r="I25" i="17"/>
  <c r="N26" i="17"/>
  <c r="AU11" i="17"/>
  <c r="AN21" i="17"/>
  <c r="D29" i="17"/>
  <c r="D18" i="17"/>
  <c r="M9" i="17"/>
  <c r="M19" i="17"/>
  <c r="D16" i="17"/>
  <c r="D9" i="17"/>
  <c r="M31" i="17"/>
  <c r="R3" i="17"/>
  <c r="F29" i="17"/>
  <c r="H22" i="17"/>
  <c r="K31" i="17"/>
  <c r="J22" i="17"/>
  <c r="X18" i="17"/>
  <c r="AM5" i="17"/>
  <c r="D31" i="17"/>
  <c r="P30" i="17"/>
  <c r="AR24" i="17"/>
  <c r="Y33" i="17"/>
  <c r="N3" i="17"/>
  <c r="N10" i="17"/>
  <c r="Y20" i="17"/>
  <c r="AG34" i="17"/>
  <c r="F30" i="17"/>
  <c r="AM19" i="17"/>
  <c r="Q19" i="17"/>
  <c r="V12" i="17"/>
  <c r="AG28" i="17"/>
  <c r="AT31" i="17"/>
  <c r="AU8" i="17"/>
  <c r="AG7" i="17"/>
  <c r="X31" i="17"/>
  <c r="F25" i="17"/>
  <c r="AW31" i="17"/>
  <c r="AF31" i="17"/>
  <c r="P25" i="17"/>
  <c r="AP28" i="17"/>
  <c r="AI31" i="17"/>
  <c r="L34" i="17"/>
  <c r="Q25" i="17"/>
  <c r="X21" i="17"/>
  <c r="T22" i="17"/>
  <c r="Y14" i="17"/>
  <c r="AP25" i="17"/>
  <c r="AG8" i="17"/>
  <c r="AM15" i="17"/>
  <c r="M16" i="17"/>
  <c r="AR18" i="17"/>
  <c r="AO17" i="17"/>
  <c r="U27" i="17"/>
  <c r="AA3" i="17"/>
  <c r="AA13" i="17"/>
  <c r="E18" i="17"/>
  <c r="AJ17" i="17"/>
  <c r="Q10" i="17"/>
  <c r="S10" i="17"/>
  <c r="U3" i="17"/>
  <c r="AF27" i="17"/>
  <c r="W17" i="17"/>
  <c r="O27" i="17"/>
  <c r="D8" i="17"/>
  <c r="AU10" i="17"/>
  <c r="AE3" i="17"/>
  <c r="AS16" i="17"/>
  <c r="J15" i="17"/>
  <c r="AG22" i="17"/>
  <c r="AQ26" i="17"/>
  <c r="AU33" i="17"/>
  <c r="T5" i="17"/>
  <c r="AQ24" i="17"/>
  <c r="AL26" i="17"/>
  <c r="AU32" i="17"/>
  <c r="AJ8" i="17"/>
  <c r="AM7" i="17"/>
  <c r="AH24" i="17"/>
  <c r="O15" i="17"/>
  <c r="R25" i="17"/>
  <c r="R22" i="17"/>
  <c r="J14" i="17"/>
  <c r="AS31" i="17"/>
  <c r="X25" i="17"/>
  <c r="W21" i="17"/>
  <c r="L32" i="17"/>
  <c r="AF21" i="17"/>
  <c r="P14" i="17"/>
  <c r="AV31" i="17"/>
  <c r="AO26" i="17"/>
  <c r="AC28" i="17"/>
  <c r="AG17" i="17"/>
  <c r="G21" i="17"/>
  <c r="AJ14" i="17"/>
  <c r="AG12" i="17"/>
  <c r="K13" i="17"/>
  <c r="AE14" i="17"/>
  <c r="Q18" i="17"/>
  <c r="K14" i="17"/>
  <c r="AV18" i="17"/>
  <c r="AN30" i="17"/>
  <c r="AG32" i="17"/>
  <c r="AG33" i="17"/>
  <c r="AV8" i="17"/>
  <c r="L30" i="17"/>
  <c r="E17" i="17"/>
  <c r="AC10" i="17"/>
  <c r="S7" i="17"/>
  <c r="AA29" i="17"/>
  <c r="P10" i="17"/>
  <c r="AO24" i="17"/>
  <c r="Y22" i="17"/>
  <c r="M5" i="17"/>
  <c r="AD33" i="17"/>
  <c r="V14" i="17"/>
  <c r="N33" i="17"/>
  <c r="M22" i="17"/>
  <c r="AT14" i="17"/>
  <c r="T12" i="17"/>
  <c r="AS8" i="17"/>
  <c r="AM11" i="17"/>
  <c r="P26" i="17"/>
  <c r="AH19" i="17"/>
  <c r="AE30" i="17"/>
  <c r="G28" i="17"/>
  <c r="W31" i="17"/>
  <c r="L8" i="17"/>
  <c r="E7" i="17"/>
  <c r="AT7" i="17"/>
  <c r="H8" i="17"/>
  <c r="W24" i="17"/>
  <c r="AL22" i="17"/>
  <c r="E33" i="17"/>
  <c r="T31" i="17"/>
  <c r="H20" i="17"/>
  <c r="G3" i="17"/>
  <c r="AI20" i="17"/>
  <c r="AQ22" i="17"/>
  <c r="H13" i="17"/>
  <c r="AK24" i="17"/>
  <c r="M30" i="17"/>
  <c r="I33" i="17"/>
  <c r="AG30" i="17"/>
  <c r="W26" i="17"/>
  <c r="Q33" i="17"/>
  <c r="G32" i="17"/>
  <c r="O12" i="17"/>
  <c r="E20" i="17"/>
  <c r="S28" i="17"/>
  <c r="AF29" i="17"/>
  <c r="M15" i="17"/>
  <c r="AL4" i="17"/>
  <c r="AD10" i="17"/>
  <c r="P17" i="17"/>
  <c r="AN20" i="17"/>
  <c r="M17" i="17"/>
  <c r="G18" i="17"/>
  <c r="P4" i="17"/>
  <c r="AA31" i="17"/>
  <c r="N30" i="17"/>
  <c r="AV17" i="17"/>
  <c r="O4" i="17"/>
  <c r="I4" i="17"/>
  <c r="AU23" i="17"/>
  <c r="AJ19" i="17"/>
  <c r="AW10" i="17"/>
  <c r="AP20" i="17"/>
  <c r="M33" i="17"/>
  <c r="H33" i="17"/>
  <c r="AI7" i="17"/>
  <c r="D27" i="17"/>
  <c r="AP19" i="17"/>
  <c r="O17" i="17"/>
  <c r="O14" i="17"/>
  <c r="J27" i="17"/>
  <c r="S22" i="17"/>
  <c r="D22" i="17"/>
  <c r="AN34" i="17"/>
  <c r="AQ25" i="17"/>
  <c r="AJ28" i="17"/>
  <c r="AD7" i="17"/>
  <c r="AH33" i="17"/>
  <c r="AB21" i="17"/>
  <c r="AT12" i="17"/>
  <c r="D13" i="17"/>
  <c r="O26" i="17"/>
  <c r="L16" i="17"/>
  <c r="AT26" i="17"/>
  <c r="F21" i="17"/>
  <c r="Y12" i="17"/>
  <c r="AU27" i="17"/>
  <c r="AM24" i="17"/>
  <c r="AS28" i="17"/>
  <c r="AA26" i="17"/>
  <c r="W29" i="17"/>
  <c r="Q3" i="17"/>
  <c r="AQ14" i="17"/>
  <c r="AV29" i="17"/>
  <c r="D32" i="17"/>
  <c r="AJ21" i="17"/>
  <c r="AL12" i="17"/>
  <c r="U8" i="17"/>
  <c r="AN23" i="17"/>
  <c r="O24" i="17"/>
  <c r="Y4" i="17"/>
  <c r="O23" i="17"/>
  <c r="AE15" i="17"/>
  <c r="AR4" i="17"/>
  <c r="H34" i="17"/>
  <c r="H9" i="17"/>
  <c r="S4" i="17"/>
  <c r="I8" i="17"/>
  <c r="AU21" i="17"/>
  <c r="AK10" i="17"/>
  <c r="L26" i="17"/>
  <c r="I32" i="17"/>
  <c r="Y26" i="17"/>
  <c r="Y17" i="17"/>
  <c r="AS4" i="17"/>
  <c r="Z16" i="17"/>
  <c r="P22" i="17"/>
  <c r="AA30" i="17"/>
  <c r="AA27" i="17"/>
  <c r="X7" i="17"/>
  <c r="M21" i="17"/>
  <c r="AP24" i="17"/>
  <c r="AW33" i="17"/>
  <c r="AO20" i="17"/>
  <c r="AQ34" i="17"/>
  <c r="S34" i="17"/>
  <c r="AL27" i="17"/>
  <c r="K11" i="17"/>
  <c r="U33" i="17"/>
  <c r="AJ27" i="17"/>
  <c r="AJ22" i="17"/>
  <c r="AT28" i="17"/>
  <c r="T32" i="17"/>
  <c r="AU24" i="17"/>
  <c r="K33" i="17"/>
  <c r="K8" i="17"/>
  <c r="AW11" i="17"/>
  <c r="Q20" i="17"/>
  <c r="J25" i="17"/>
  <c r="AI8" i="17"/>
  <c r="X32" i="17"/>
  <c r="AR26" i="17"/>
  <c r="AH5" i="17"/>
  <c r="AV16" i="17"/>
  <c r="N29" i="17"/>
  <c r="U11" i="17"/>
  <c r="AP5" i="17"/>
  <c r="L28" i="17"/>
  <c r="Z12" i="17"/>
  <c r="L10" i="17"/>
  <c r="U22" i="17"/>
  <c r="AV28" i="17"/>
  <c r="AE12" i="17"/>
  <c r="Z15" i="17"/>
  <c r="AB12" i="17"/>
  <c r="L4" i="17"/>
  <c r="X26" i="17"/>
  <c r="K12" i="17"/>
  <c r="AS29" i="17"/>
  <c r="AF32" i="17"/>
  <c r="AS21" i="17"/>
  <c r="X24" i="17"/>
  <c r="AC22" i="17"/>
  <c r="J17" i="17"/>
  <c r="V18" i="17"/>
  <c r="AS24" i="17"/>
  <c r="AJ34" i="17"/>
  <c r="AD3" i="17"/>
  <c r="R26" i="17"/>
  <c r="K18" i="17"/>
  <c r="AK33" i="17"/>
  <c r="AT21" i="17"/>
  <c r="Z31" i="17"/>
  <c r="S30" i="17"/>
  <c r="AV22" i="17"/>
  <c r="AL15" i="17"/>
  <c r="H26" i="17"/>
  <c r="Y32" i="17"/>
  <c r="AE16" i="17"/>
  <c r="H14" i="17"/>
  <c r="W32" i="17"/>
  <c r="E34" i="17"/>
  <c r="Z32" i="17"/>
  <c r="AI32" i="17"/>
  <c r="D3" i="17"/>
  <c r="AL23" i="17"/>
  <c r="AB14" i="17"/>
  <c r="F11" i="17"/>
  <c r="AH32" i="17"/>
  <c r="AC5" i="17"/>
  <c r="AA16" i="17"/>
  <c r="AD29" i="17"/>
  <c r="AD5" i="17"/>
  <c r="AF30" i="17"/>
  <c r="AB32" i="17"/>
  <c r="O16" i="17"/>
  <c r="AR15" i="17"/>
  <c r="Z18" i="17"/>
  <c r="AP12" i="17"/>
  <c r="AR9" i="17"/>
  <c r="AC18" i="17"/>
  <c r="AO3" i="17"/>
  <c r="L20" i="17"/>
  <c r="AR31" i="17"/>
  <c r="Y10" i="17"/>
  <c r="AV12" i="17"/>
  <c r="E8" i="17"/>
  <c r="AQ12" i="17"/>
  <c r="N17" i="17"/>
  <c r="R27" i="17"/>
  <c r="N5" i="17"/>
  <c r="AD27" i="17"/>
  <c r="AD19" i="17"/>
  <c r="AP13" i="17"/>
  <c r="AE29" i="17"/>
  <c r="S33" i="17"/>
  <c r="AL8" i="17"/>
  <c r="AG23" i="17"/>
  <c r="W10" i="17"/>
  <c r="AO13" i="17"/>
  <c r="E11" i="17"/>
  <c r="Y27" i="17"/>
  <c r="N24" i="17"/>
  <c r="AC31" i="17"/>
  <c r="AE31" i="17"/>
  <c r="AD24" i="17"/>
  <c r="AT30" i="17"/>
  <c r="F26" i="17"/>
  <c r="H25" i="17"/>
  <c r="V21" i="17"/>
  <c r="AJ11" i="17"/>
  <c r="F16" i="17"/>
  <c r="O25" i="17"/>
  <c r="E26" i="17"/>
  <c r="AN22" i="17"/>
  <c r="E30" i="17"/>
  <c r="K28" i="17"/>
  <c r="AV19" i="17"/>
  <c r="K15" i="17"/>
  <c r="Y23" i="17"/>
  <c r="AE27" i="17"/>
  <c r="AD18" i="17"/>
  <c r="AP18" i="17"/>
  <c r="H24" i="17"/>
  <c r="D7" i="17"/>
  <c r="U10" i="17"/>
  <c r="V19" i="17"/>
  <c r="R16" i="17"/>
  <c r="T26" i="17"/>
  <c r="Z13" i="17"/>
  <c r="P24" i="17"/>
  <c r="AJ16" i="17"/>
  <c r="AL28" i="17"/>
  <c r="AK3" i="17"/>
  <c r="R13" i="17"/>
  <c r="L29" i="17"/>
  <c r="F24" i="17"/>
  <c r="AI3" i="17"/>
  <c r="AT20" i="17"/>
  <c r="AL9" i="17"/>
  <c r="AO25" i="17"/>
  <c r="Z29" i="17"/>
  <c r="AN16" i="17"/>
  <c r="AW27" i="17"/>
  <c r="I16" i="17"/>
  <c r="AN18" i="17"/>
  <c r="AR3" i="17"/>
  <c r="AA22" i="17"/>
  <c r="AB30" i="17"/>
  <c r="AR25" i="17"/>
  <c r="K34" i="17"/>
  <c r="K26" i="17"/>
  <c r="AN28" i="17"/>
  <c r="AS17" i="17"/>
  <c r="AA24" i="17"/>
  <c r="AF18" i="17"/>
  <c r="AX27" i="17"/>
  <c r="AS26" i="17"/>
  <c r="M14" i="17"/>
  <c r="AW8" i="17"/>
  <c r="Y21" i="17"/>
  <c r="X10" i="17"/>
  <c r="AI27" i="17"/>
  <c r="G23" i="17"/>
  <c r="AX29" i="17"/>
  <c r="Z21" i="17"/>
  <c r="J23" i="17"/>
  <c r="E13" i="17"/>
  <c r="AQ23" i="17"/>
  <c r="AJ5" i="17"/>
  <c r="AL16" i="17"/>
  <c r="Y13" i="17"/>
  <c r="AE21" i="17"/>
  <c r="Z24" i="17"/>
  <c r="AR23" i="17"/>
  <c r="AL10" i="17"/>
  <c r="X19" i="17"/>
  <c r="AK5" i="17"/>
  <c r="AJ18" i="17"/>
  <c r="AX34" i="17"/>
  <c r="AB5" i="17"/>
  <c r="AW29" i="17"/>
  <c r="AQ3" i="17"/>
  <c r="AD12" i="17"/>
  <c r="AB29" i="17"/>
  <c r="AD14" i="17"/>
  <c r="AI22" i="17"/>
  <c r="AT19" i="17"/>
  <c r="P28" i="17"/>
  <c r="Y15" i="17"/>
  <c r="AP4" i="17"/>
  <c r="V3" i="17"/>
  <c r="AG14" i="17"/>
  <c r="K29" i="17"/>
  <c r="L12" i="17"/>
  <c r="T25" i="17"/>
  <c r="O18" i="17"/>
  <c r="AW12" i="17"/>
  <c r="AW34" i="17"/>
  <c r="AB22" i="17"/>
  <c r="W5" i="17"/>
  <c r="AI26" i="17"/>
  <c r="N14" i="17"/>
  <c r="N13" i="17"/>
  <c r="AT15" i="17"/>
  <c r="E4" i="17"/>
  <c r="AF7" i="17"/>
  <c r="L25" i="17"/>
  <c r="AB25" i="17"/>
  <c r="AU22" i="17"/>
  <c r="N15" i="17"/>
  <c r="H15" i="17"/>
  <c r="N8" i="17"/>
  <c r="Q27" i="17"/>
  <c r="AK13" i="17"/>
  <c r="AU26" i="17"/>
  <c r="Y7" i="17"/>
  <c r="AB26" i="17"/>
  <c r="V30" i="17"/>
  <c r="AC27" i="17"/>
  <c r="T33" i="17"/>
  <c r="AH8" i="17"/>
  <c r="V24" i="17"/>
  <c r="AQ20" i="17"/>
  <c r="AU3" i="17"/>
  <c r="T18" i="17"/>
  <c r="AB23" i="17"/>
  <c r="AF17" i="17"/>
  <c r="AT3" i="17"/>
  <c r="F23" i="17"/>
  <c r="AU31" i="17"/>
  <c r="F17" i="17"/>
  <c r="V7" i="17"/>
  <c r="F19" i="17"/>
  <c r="O7" i="17"/>
  <c r="N22" i="17"/>
  <c r="AE11" i="17"/>
  <c r="AQ11" i="17"/>
  <c r="T21" i="17"/>
  <c r="M11" i="17"/>
  <c r="S32" i="17"/>
  <c r="U9" i="17"/>
  <c r="V15" i="17"/>
  <c r="AM22" i="17"/>
  <c r="AW22" i="17"/>
  <c r="AB9" i="17"/>
  <c r="AF3" i="17"/>
  <c r="U15" i="17"/>
  <c r="F20" i="17"/>
  <c r="I18" i="17"/>
  <c r="D25" i="17"/>
  <c r="AW32" i="17"/>
  <c r="AJ29" i="17"/>
  <c r="I22" i="17"/>
  <c r="AK26" i="17"/>
  <c r="AD28" i="17"/>
  <c r="AH23" i="17"/>
  <c r="AS18" i="17"/>
  <c r="AV9" i="17"/>
  <c r="AT32" i="17"/>
  <c r="AK18" i="17"/>
  <c r="AL20" i="17"/>
  <c r="AM13" i="17"/>
  <c r="AG18" i="17"/>
  <c r="AR29" i="17"/>
  <c r="W14" i="17"/>
  <c r="Q32" i="17"/>
  <c r="AJ4" i="17"/>
  <c r="AT18" i="17"/>
  <c r="AH17" i="17"/>
  <c r="K9" i="17"/>
  <c r="H10" i="17"/>
  <c r="AE17" i="17"/>
  <c r="U28" i="17"/>
  <c r="AO18" i="17"/>
  <c r="Z5" i="17"/>
  <c r="O19" i="17"/>
  <c r="AK16" i="17"/>
  <c r="I5" i="17"/>
  <c r="AX17" i="17"/>
  <c r="R14" i="17"/>
  <c r="W9" i="17"/>
  <c r="R24" i="17"/>
  <c r="Z28" i="17"/>
  <c r="O33" i="17"/>
  <c r="W16" i="17"/>
  <c r="R10" i="17"/>
  <c r="AO5" i="17"/>
  <c r="X3" i="17"/>
  <c r="J13" i="17"/>
  <c r="AR17" i="17"/>
  <c r="F3" i="17"/>
  <c r="D26" i="17"/>
  <c r="AO34" i="17"/>
  <c r="V10" i="17"/>
  <c r="AV27" i="17"/>
  <c r="AN29" i="17"/>
  <c r="W22" i="17"/>
  <c r="AD25" i="17"/>
  <c r="O21" i="17"/>
  <c r="AG31" i="17"/>
  <c r="S13" i="17"/>
  <c r="G30" i="17"/>
  <c r="K21" i="17"/>
  <c r="AX28" i="17"/>
  <c r="AR10" i="17"/>
  <c r="AK12" i="17"/>
  <c r="M25" i="17"/>
  <c r="AK8" i="17"/>
  <c r="AO32" i="17"/>
  <c r="Y3" i="17"/>
  <c r="P23" i="17"/>
  <c r="R8" i="17"/>
  <c r="AW23" i="17"/>
  <c r="Z26" i="17"/>
  <c r="AK14" i="17"/>
  <c r="AG11" i="17"/>
  <c r="AR19" i="17"/>
  <c r="AK19" i="17"/>
  <c r="AL14" i="17"/>
  <c r="AS13" i="17"/>
  <c r="AR14" i="17"/>
  <c r="L5" i="17"/>
  <c r="AP17" i="17"/>
  <c r="G20" i="17"/>
  <c r="AS22" i="17"/>
  <c r="I34" i="17"/>
  <c r="AS20" i="17"/>
  <c r="N34" i="17"/>
  <c r="AV20" i="17"/>
  <c r="AA7" i="17"/>
  <c r="AN9" i="17"/>
  <c r="AX7" i="17"/>
  <c r="AX19" i="17"/>
  <c r="AD8" i="17"/>
  <c r="S19" i="17"/>
  <c r="AX30" i="17"/>
  <c r="G19" i="17"/>
  <c r="S24" i="17"/>
  <c r="Z4" i="17"/>
  <c r="L24" i="17"/>
  <c r="AI18" i="17"/>
  <c r="U16" i="17"/>
  <c r="M34" i="17"/>
  <c r="AN10" i="17"/>
  <c r="Z17" i="17"/>
  <c r="R21" i="17"/>
  <c r="W15" i="17"/>
  <c r="AE23" i="17"/>
  <c r="AQ7" i="17"/>
  <c r="G22" i="17"/>
  <c r="AR30" i="17"/>
  <c r="X34" i="17"/>
  <c r="AM30" i="17"/>
  <c r="J28" i="17"/>
  <c r="AR33" i="17"/>
  <c r="V13" i="17"/>
  <c r="I23" i="17"/>
  <c r="AG5" i="17"/>
  <c r="AM21" i="17"/>
  <c r="AG27" i="17"/>
  <c r="AL30" i="17"/>
  <c r="I13" i="17"/>
  <c r="AI12" i="17"/>
  <c r="AF10" i="17"/>
  <c r="AX5" i="17"/>
  <c r="AU14" i="17"/>
  <c r="AK31" i="17"/>
  <c r="F12" i="17"/>
  <c r="AA17" i="17"/>
  <c r="AK9" i="17"/>
  <c r="AX32" i="17"/>
  <c r="AI5" i="17"/>
  <c r="D10" i="17"/>
  <c r="AM12" i="17"/>
  <c r="D15" i="17"/>
  <c r="AT34" i="17"/>
  <c r="L17" i="17"/>
  <c r="H12" i="17"/>
  <c r="AE9" i="17"/>
  <c r="K17" i="17"/>
  <c r="AV10" i="17"/>
  <c r="Q7" i="17"/>
  <c r="P29" i="17"/>
  <c r="AG10" i="17"/>
  <c r="D11" i="17"/>
  <c r="AX8" i="17"/>
  <c r="AS34" i="17"/>
  <c r="AV11" i="17"/>
  <c r="L11" i="17"/>
  <c r="T24" i="17"/>
  <c r="W19" i="17"/>
  <c r="AM4" i="17"/>
  <c r="AX10" i="17"/>
  <c r="Y16" i="17"/>
  <c r="AU15" i="17"/>
  <c r="AC12" i="17"/>
  <c r="E16" i="17"/>
  <c r="AR11" i="17"/>
  <c r="M12" i="17"/>
  <c r="D17" i="17"/>
  <c r="R23" i="17"/>
  <c r="U5" i="17"/>
  <c r="AV21" i="17"/>
  <c r="Q30" i="17"/>
  <c r="O30" i="17"/>
  <c r="AR12" i="17"/>
  <c r="AM8" i="17"/>
  <c r="W8" i="17"/>
  <c r="AD26" i="17"/>
  <c r="AT11" i="17"/>
  <c r="Q9" i="17"/>
  <c r="H3" i="17"/>
  <c r="AT13" i="17"/>
  <c r="U12" i="17"/>
  <c r="K23" i="17"/>
  <c r="F7" i="17"/>
  <c r="AV5" i="17"/>
  <c r="AQ15" i="17"/>
  <c r="AN13" i="17"/>
  <c r="H27" i="17"/>
  <c r="AX21" i="17"/>
  <c r="F22" i="17"/>
  <c r="T23" i="17"/>
  <c r="W7" i="17"/>
  <c r="R29" i="17"/>
  <c r="I15" i="17"/>
  <c r="Q29" i="17"/>
  <c r="R4" i="17"/>
  <c r="M20" i="17"/>
  <c r="AW24" i="17"/>
  <c r="F33" i="17"/>
  <c r="L31" i="17"/>
  <c r="AB24" i="17"/>
  <c r="AG15" i="17"/>
  <c r="AF28" i="17"/>
  <c r="AX31" i="17"/>
  <c r="AE10" i="17"/>
  <c r="AL31" i="17"/>
  <c r="G33" i="17"/>
  <c r="AP9" i="17"/>
  <c r="AG20" i="17"/>
  <c r="AR8" i="17"/>
  <c r="AH9" i="17"/>
  <c r="V11" i="17"/>
  <c r="AS15" i="17"/>
  <c r="S18" i="17"/>
  <c r="O9" i="17"/>
  <c r="P34" i="17"/>
  <c r="AN5" i="17"/>
  <c r="AD22" i="17"/>
  <c r="AU7" i="17"/>
  <c r="G25" i="17"/>
  <c r="AE4" i="17"/>
  <c r="N4" i="17"/>
  <c r="AA10" i="17"/>
  <c r="J29" i="17"/>
  <c r="M8" i="17"/>
  <c r="AQ27" i="17"/>
  <c r="T29" i="17"/>
  <c r="J30" i="17"/>
  <c r="AV33" i="17"/>
  <c r="AF24" i="17"/>
  <c r="AO21" i="17"/>
  <c r="AW14" i="17"/>
  <c r="AU18" i="17"/>
  <c r="I10" i="17"/>
  <c r="AF26" i="17"/>
  <c r="H23" i="17"/>
  <c r="AI14" i="17"/>
  <c r="E14" i="17"/>
  <c r="I3" i="17"/>
  <c r="H17" i="17"/>
  <c r="AW18" i="17"/>
  <c r="AG21" i="17"/>
  <c r="AW25" i="17"/>
  <c r="AU29" i="17"/>
  <c r="G15" i="17"/>
  <c r="G10" i="17"/>
  <c r="X5" i="17"/>
  <c r="Y18" i="17"/>
  <c r="F8" i="17"/>
  <c r="AF16" i="17"/>
  <c r="S3" i="17"/>
  <c r="E15" i="17"/>
  <c r="V4" i="17"/>
  <c r="AT29" i="17"/>
  <c r="AS33" i="17"/>
  <c r="Q12" i="17"/>
  <c r="AM17" i="17"/>
  <c r="AR34" i="17"/>
  <c r="AA9" i="17"/>
  <c r="AB17" i="17"/>
  <c r="Z19" i="17"/>
  <c r="AG16" i="17"/>
  <c r="AM14" i="17"/>
  <c r="H30" i="17"/>
  <c r="AP7" i="17"/>
  <c r="AN25" i="17"/>
  <c r="AJ9" i="17"/>
  <c r="S31" i="17"/>
  <c r="AL17" i="17"/>
  <c r="AQ19" i="17"/>
  <c r="V28" i="17"/>
  <c r="AV3" i="17"/>
  <c r="AN19" i="17"/>
  <c r="W13" i="17"/>
  <c r="AB16" i="17"/>
  <c r="G4" i="17"/>
  <c r="U13" i="17"/>
  <c r="AJ10" i="17"/>
  <c r="J26" i="17"/>
  <c r="J4" i="17"/>
  <c r="I26" i="17"/>
  <c r="P16" i="17"/>
  <c r="E22" i="17"/>
  <c r="R12" i="17"/>
  <c r="V27" i="17"/>
  <c r="AJ7" i="17"/>
  <c r="AP16" i="17"/>
  <c r="G16" i="17"/>
  <c r="AN14" i="17"/>
  <c r="E3" i="17"/>
  <c r="AQ18" i="17"/>
  <c r="AX15" i="17"/>
  <c r="G26" i="17"/>
  <c r="Z3" i="17"/>
  <c r="S14" i="17"/>
  <c r="AA25" i="17"/>
  <c r="AJ32" i="17"/>
  <c r="AJ26" i="17"/>
  <c r="AC24" i="17"/>
  <c r="AE34" i="17"/>
  <c r="Q5" i="17"/>
  <c r="AB3" i="17"/>
  <c r="AE20" i="17"/>
  <c r="F18" i="17"/>
  <c r="AA28" i="17"/>
  <c r="AK25" i="17"/>
  <c r="M26" i="17"/>
  <c r="AQ33" i="17"/>
  <c r="AS25" i="17"/>
  <c r="M23" i="17"/>
  <c r="AN24" i="17"/>
  <c r="AX33" i="17"/>
  <c r="AF22" i="17"/>
  <c r="AN33" i="17"/>
  <c r="Q24" i="17"/>
  <c r="T14" i="17"/>
  <c r="K24" i="17"/>
  <c r="V22" i="17"/>
  <c r="W34" i="17"/>
  <c r="AU30" i="17"/>
  <c r="AH3" i="17"/>
  <c r="S25" i="17"/>
  <c r="Z7" i="17"/>
  <c r="T16" i="17"/>
  <c r="AS7" i="17"/>
  <c r="AO22" i="17"/>
  <c r="AO31" i="17"/>
  <c r="T20" i="17"/>
  <c r="V17" i="17"/>
  <c r="W30" i="17"/>
  <c r="AH18" i="17"/>
  <c r="AA20" i="17"/>
  <c r="AP23" i="17"/>
  <c r="I27" i="17"/>
  <c r="AT22" i="17"/>
  <c r="AT25" i="17"/>
  <c r="AA18" i="17"/>
  <c r="I19" i="17"/>
  <c r="AG24" i="17"/>
  <c r="AP21" i="17"/>
  <c r="AF12" i="17"/>
  <c r="AN17" i="17"/>
  <c r="M32" i="17"/>
  <c r="AQ13" i="17"/>
  <c r="U17" i="17"/>
  <c r="V29" i="17"/>
  <c r="AQ16" i="17"/>
  <c r="AV4" i="17"/>
  <c r="R15" i="17"/>
  <c r="AK32" i="17"/>
  <c r="AQ10" i="17"/>
  <c r="G5" i="17"/>
  <c r="K3" i="17"/>
  <c r="AQ4" i="17"/>
  <c r="AM18" i="17"/>
  <c r="T17" i="17"/>
  <c r="N23" i="17"/>
  <c r="AO29" i="17"/>
  <c r="U19" i="17"/>
  <c r="L3" i="17"/>
  <c r="N20" i="17"/>
  <c r="Y5" i="17"/>
  <c r="V31" i="17"/>
  <c r="W3" i="17"/>
  <c r="H4" i="17"/>
  <c r="AH15" i="17"/>
  <c r="AT10" i="17"/>
  <c r="D4" i="17"/>
  <c r="T4" i="17"/>
  <c r="AA34" i="17"/>
  <c r="AW21" i="17"/>
  <c r="N31" i="17"/>
  <c r="G31" i="17"/>
  <c r="AO30" i="17"/>
  <c r="AJ30" i="17"/>
  <c r="P27" i="17"/>
  <c r="AK4" i="17"/>
  <c r="AG9" i="17"/>
  <c r="AS11" i="17"/>
  <c r="AC16" i="17"/>
  <c r="F9" i="17"/>
  <c r="Z9" i="17"/>
  <c r="AK29" i="17"/>
  <c r="AA15" i="17"/>
  <c r="AC20" i="17"/>
  <c r="AC17" i="17"/>
  <c r="N27" i="17"/>
  <c r="AV23" i="17"/>
  <c r="AH14" i="17"/>
  <c r="Y29" i="17"/>
  <c r="AD21" i="17"/>
  <c r="AW16" i="17"/>
  <c r="AX23" i="17"/>
  <c r="AP33" i="17"/>
  <c r="AB13" i="17"/>
  <c r="Y19" i="17"/>
  <c r="AI21" i="17"/>
  <c r="AM16" i="17"/>
  <c r="G14" i="17"/>
  <c r="T19" i="17"/>
  <c r="AC15" i="17"/>
  <c r="AU19" i="17"/>
  <c r="D21" i="17"/>
  <c r="M13" i="17"/>
  <c r="AU5" i="17"/>
  <c r="AT4" i="17"/>
  <c r="AN15" i="17"/>
  <c r="E31" i="17"/>
  <c r="F10" i="17"/>
  <c r="AW19" i="17"/>
  <c r="AW28" i="17"/>
  <c r="AP14" i="17"/>
  <c r="T11" i="17"/>
  <c r="R30" i="17"/>
  <c r="K27" i="17"/>
  <c r="AI24" i="17"/>
  <c r="Z30" i="17"/>
  <c r="AL29" i="17"/>
  <c r="I11" i="17"/>
  <c r="AB27" i="17"/>
  <c r="H21" i="17"/>
  <c r="T27" i="17"/>
  <c r="N25" i="17"/>
  <c r="X17" i="17"/>
  <c r="AF25" i="17"/>
  <c r="AB33" i="17"/>
  <c r="AC14" i="17"/>
  <c r="I31" i="17"/>
  <c r="H16" i="17"/>
  <c r="X28" i="17"/>
  <c r="J11" i="17"/>
  <c r="M4" i="17"/>
  <c r="AW17" i="17"/>
  <c r="E29" i="17"/>
  <c r="O22" i="17"/>
  <c r="AB11" i="17"/>
  <c r="V33" i="17"/>
  <c r="X11" i="17"/>
  <c r="AW4" i="17"/>
  <c r="J16" i="17"/>
  <c r="X8" i="17"/>
  <c r="AU13" i="17"/>
  <c r="R32" i="17"/>
  <c r="J20" i="17"/>
  <c r="Q17" i="17"/>
  <c r="AB19" i="17"/>
  <c r="L19" i="17"/>
  <c r="AL11" i="17"/>
  <c r="AS14" i="17"/>
  <c r="AX25" i="17"/>
  <c r="J32" i="17"/>
  <c r="Q16" i="17"/>
  <c r="U4" i="17"/>
  <c r="X23" i="17"/>
  <c r="AX14" i="17"/>
  <c r="AC29" i="17"/>
  <c r="AA5" i="17"/>
  <c r="H19" i="17"/>
  <c r="W12" i="17"/>
  <c r="Q28" i="17"/>
  <c r="AE5" i="17"/>
  <c r="F27" i="17"/>
  <c r="AH10" i="17"/>
  <c r="AE19" i="17"/>
  <c r="I12" i="17"/>
  <c r="AD17" i="17"/>
  <c r="AF14" i="17"/>
  <c r="AS12" i="17"/>
  <c r="AF9" i="17"/>
  <c r="L7" i="17"/>
  <c r="AF19" i="17"/>
  <c r="I28" i="17"/>
  <c r="H5" i="17"/>
  <c r="AJ25" i="17"/>
  <c r="X16" i="17"/>
  <c r="AI15" i="17"/>
  <c r="AB28" i="17"/>
  <c r="S17" i="17"/>
  <c r="AN12" i="17"/>
  <c r="X30" i="17"/>
  <c r="AA12" i="17"/>
  <c r="K32" i="17"/>
  <c r="W33" i="17"/>
  <c r="AV14" i="17"/>
  <c r="Y8" i="17"/>
  <c r="W27" i="17"/>
  <c r="U34" i="17"/>
  <c r="AJ15" i="17"/>
  <c r="AM34" i="17"/>
  <c r="AH7" i="17"/>
  <c r="AA19" i="17"/>
  <c r="AO10" i="17"/>
  <c r="AK17" i="17"/>
  <c r="L9" i="17"/>
  <c r="AP3" i="17"/>
  <c r="T28" i="17"/>
  <c r="F4" i="17"/>
  <c r="AK15" i="17"/>
  <c r="S20" i="17"/>
  <c r="AU12" i="17"/>
  <c r="J9" i="17"/>
  <c r="AX26" i="17"/>
  <c r="AG29" i="17"/>
  <c r="AR13" i="17"/>
  <c r="Q31" i="17"/>
  <c r="P15" i="17"/>
  <c r="G9" i="17"/>
  <c r="AL32" i="17"/>
  <c r="I29" i="17"/>
  <c r="AA21" i="17"/>
  <c r="AX4" i="17"/>
  <c r="K5" i="17"/>
  <c r="Y9" i="17"/>
  <c r="P32" i="17"/>
  <c r="G12" i="17"/>
  <c r="P18" i="17"/>
  <c r="AJ13" i="17"/>
  <c r="Y28" i="17"/>
  <c r="I20" i="17"/>
  <c r="AT17" i="17"/>
  <c r="P7" i="17"/>
  <c r="D24" i="17"/>
  <c r="AU17" i="17"/>
  <c r="G7" i="17"/>
  <c r="T8" i="17"/>
  <c r="AS23" i="17"/>
  <c r="AE25" i="17"/>
  <c r="AP8" i="17"/>
  <c r="M10" i="17"/>
  <c r="U30" i="17"/>
  <c r="V25" i="17"/>
  <c r="AW26" i="17"/>
  <c r="AG25" i="17"/>
  <c r="AD30" i="17"/>
  <c r="AI11" i="17"/>
  <c r="AI30" i="17"/>
  <c r="AH26" i="17"/>
  <c r="L21" i="17"/>
  <c r="AP22" i="17"/>
  <c r="Q15" i="17"/>
  <c r="AT16" i="17"/>
  <c r="Q34" i="17"/>
  <c r="D5" i="17"/>
  <c r="G34" i="17"/>
  <c r="AD16" i="17"/>
  <c r="E24" i="17"/>
  <c r="AK23" i="17"/>
  <c r="AO19" i="17"/>
  <c r="AD32" i="17"/>
  <c r="S15" i="17"/>
  <c r="AI13" i="17"/>
  <c r="AI16" i="17"/>
  <c r="AR5" i="17"/>
  <c r="G29" i="17"/>
  <c r="AH12" i="17"/>
  <c r="L18" i="17"/>
  <c r="AC21" i="17"/>
  <c r="AX16" i="17"/>
  <c r="AL18" i="17"/>
  <c r="I9" i="17"/>
  <c r="AJ3" i="17"/>
  <c r="P11" i="17"/>
  <c r="R19" i="17"/>
  <c r="X12" i="17"/>
  <c r="I17" i="17"/>
  <c r="AU9" i="17"/>
  <c r="AG3" i="17"/>
  <c r="AR20" i="17"/>
  <c r="H29" i="17"/>
  <c r="D33" i="17"/>
  <c r="K10" i="17"/>
  <c r="AL34" i="17"/>
  <c r="AB7" i="17"/>
  <c r="U24" i="17"/>
  <c r="M29" i="17"/>
  <c r="N18" i="17"/>
  <c r="J19" i="17"/>
  <c r="AQ28" i="17"/>
  <c r="E19" i="17"/>
  <c r="AC4" i="17"/>
  <c r="AR16" i="17"/>
  <c r="G8" i="17"/>
  <c r="AC3" i="17"/>
  <c r="P5" i="17"/>
  <c r="L27" i="17"/>
  <c r="AQ21" i="17"/>
  <c r="AX11" i="17"/>
  <c r="AI34" i="17"/>
  <c r="AI4" i="17"/>
  <c r="O3" i="17"/>
  <c r="AG4" i="17"/>
  <c r="Y31" i="17"/>
  <c r="AM9" i="17"/>
  <c r="AO4" i="17"/>
  <c r="N16" i="17"/>
  <c r="Z10" i="17"/>
  <c r="N19" i="17"/>
  <c r="AV24" i="17"/>
  <c r="AB15" i="17"/>
  <c r="AX3" i="17"/>
  <c r="U18" i="17"/>
  <c r="AL3" i="17"/>
  <c r="J10" i="17"/>
  <c r="H32" i="17"/>
  <c r="P9" i="17"/>
  <c r="K22" i="17"/>
  <c r="AQ5" i="17"/>
  <c r="AN3" i="17"/>
  <c r="AV34" i="17"/>
  <c r="Q23" i="17"/>
  <c r="AO9" i="17"/>
  <c r="F32" i="17"/>
  <c r="J7" i="17"/>
  <c r="AQ9" i="17"/>
  <c r="AC34" i="17"/>
  <c r="AF5" i="17"/>
  <c r="AW3" i="17"/>
  <c r="AA14" i="17"/>
  <c r="I21" i="17"/>
  <c r="N11" i="17"/>
  <c r="AH28" i="17"/>
  <c r="X22" i="17"/>
  <c r="T34" i="17"/>
  <c r="Y11" i="17"/>
  <c r="H11" i="17"/>
  <c r="AH31" i="17"/>
  <c r="I14" i="17"/>
  <c r="X13" i="17"/>
  <c r="AK30" i="17"/>
  <c r="T30" i="17"/>
  <c r="AO8" i="17"/>
  <c r="AT8" i="17"/>
  <c r="AW13" i="17"/>
  <c r="AE32" i="17"/>
  <c r="T13" i="17"/>
  <c r="AC8" i="17"/>
  <c r="Z25" i="17"/>
  <c r="AQ8" i="17"/>
  <c r="AH27" i="17"/>
  <c r="AC32" i="17"/>
  <c r="AJ33" i="17"/>
  <c r="AF33" i="17"/>
  <c r="AD20" i="17"/>
  <c r="AP26" i="17"/>
  <c r="Q13" i="17"/>
  <c r="F28" i="17"/>
  <c r="W11" i="17"/>
  <c r="E9" i="17"/>
  <c r="S29" i="17"/>
  <c r="O20" i="17"/>
  <c r="AM28" i="17"/>
  <c r="AX18" i="17"/>
  <c r="AP30" i="17"/>
  <c r="E10" i="17"/>
  <c r="AU20" i="17"/>
  <c r="AO14" i="17"/>
  <c r="AL13" i="17"/>
  <c r="R34" i="17"/>
  <c r="K4" i="17"/>
  <c r="L23" i="17"/>
  <c r="Z33" i="17"/>
  <c r="DJ42" i="17" l="1" a="1"/>
  <c r="DJ42" i="17" s="1"/>
  <c r="AY42" i="17" a="1"/>
  <c r="AY42" i="17" s="1"/>
  <c r="AY4" i="17" a="1"/>
  <c r="AY4" i="17" s="1"/>
  <c r="DJ4" i="17" a="1"/>
  <c r="DJ4" i="17" s="1"/>
  <c r="DJ40" i="17" a="1"/>
  <c r="DJ40" i="17" s="1"/>
  <c r="AY40" i="17" a="1"/>
  <c r="AY40" i="17" s="1"/>
  <c r="DJ43" i="17" a="1"/>
  <c r="DJ43" i="17" s="1"/>
  <c r="AY43" i="17" a="1"/>
  <c r="AY43" i="17" s="1"/>
  <c r="AY8" i="17" a="1"/>
  <c r="AY8" i="17" s="1"/>
  <c r="DJ8" i="17" a="1"/>
  <c r="DJ8" i="17" s="1"/>
  <c r="DJ31" i="17" a="1"/>
  <c r="DJ31" i="17" s="1"/>
  <c r="AY31" i="17" a="1"/>
  <c r="AY31" i="17" s="1"/>
  <c r="DJ41" i="17" a="1"/>
  <c r="DJ41" i="17" s="1"/>
  <c r="AY41" i="17" a="1"/>
  <c r="AY41" i="17" s="1"/>
  <c r="AY17" i="17" a="1"/>
  <c r="AY17" i="17" s="1"/>
  <c r="DJ17" i="17" a="1"/>
  <c r="DJ17" i="17" s="1"/>
  <c r="AY38" i="17" a="1"/>
  <c r="AY38" i="17" s="1"/>
  <c r="DJ38" i="17" a="1"/>
  <c r="DJ38" i="17" s="1"/>
  <c r="DJ44" i="17" a="1"/>
  <c r="DJ44" i="17" s="1"/>
  <c r="AY44" i="17" a="1"/>
  <c r="AY44" i="17" s="1"/>
  <c r="AY35" i="17" a="1"/>
  <c r="AY35" i="17" s="1"/>
  <c r="DJ35" i="17" a="1"/>
  <c r="DJ35" i="17" s="1"/>
  <c r="AY34" i="17" a="1"/>
  <c r="AY34" i="17" s="1"/>
  <c r="DJ34" i="17" a="1"/>
  <c r="DJ34" i="17" s="1"/>
  <c r="DJ10" i="17" a="1"/>
  <c r="DJ10" i="17" s="1"/>
  <c r="AY10" i="17" a="1"/>
  <c r="AY10" i="17" s="1"/>
  <c r="AY18" i="17" a="1"/>
  <c r="AY18" i="17" s="1"/>
  <c r="DJ18" i="17" a="1"/>
  <c r="DJ18" i="17" s="1"/>
  <c r="AY13" i="17" a="1"/>
  <c r="AY13" i="17" s="1"/>
  <c r="DJ13" i="17" a="1"/>
  <c r="DJ13" i="17" s="1"/>
  <c r="DJ30" i="17" a="1"/>
  <c r="DJ30" i="17" s="1"/>
  <c r="AY30" i="17" a="1"/>
  <c r="AY30" i="17" s="1"/>
  <c r="DJ7" i="17" a="1"/>
  <c r="DJ7" i="17" s="1"/>
  <c r="AY7" i="17" a="1"/>
  <c r="AY7" i="17" s="1"/>
  <c r="AY9" i="17" a="1"/>
  <c r="AY9" i="17" s="1"/>
  <c r="DJ9" i="17" a="1"/>
  <c r="DJ9" i="17" s="1"/>
  <c r="AY5" i="17" a="1"/>
  <c r="AY5" i="17" s="1"/>
  <c r="DJ5" i="17" a="1"/>
  <c r="DJ5" i="17" s="1"/>
  <c r="DJ23" i="17" a="1"/>
  <c r="DJ23" i="17" s="1"/>
  <c r="AY23" i="17" a="1"/>
  <c r="AY23" i="17" s="1"/>
  <c r="DJ25" i="17" a="1"/>
  <c r="DJ25" i="17" s="1"/>
  <c r="AY25" i="17" a="1"/>
  <c r="AY25" i="17" s="1"/>
  <c r="AY11" i="17" a="1"/>
  <c r="AY11" i="17" s="1"/>
  <c r="DJ11" i="17" a="1"/>
  <c r="DJ11" i="17" s="1"/>
  <c r="AY19" i="17" a="1"/>
  <c r="AY19" i="17" s="1"/>
  <c r="DJ19" i="17" a="1"/>
  <c r="DJ19" i="17" s="1"/>
  <c r="DJ29" i="17" a="1"/>
  <c r="DJ29" i="17" s="1"/>
  <c r="AY29" i="17" a="1"/>
  <c r="AY29" i="17" s="1"/>
  <c r="DJ32" i="17" a="1"/>
  <c r="DJ32" i="17" s="1"/>
  <c r="AY32" i="17" a="1"/>
  <c r="AY32" i="17" s="1"/>
  <c r="DJ27" i="17" a="1"/>
  <c r="DJ27" i="17" s="1"/>
  <c r="AY27" i="17" a="1"/>
  <c r="AY27" i="17" s="1"/>
  <c r="DJ24" i="17" a="1"/>
  <c r="DJ24" i="17" s="1"/>
  <c r="AY24" i="17" a="1"/>
  <c r="AY24" i="17" s="1"/>
  <c r="AY39" i="17" a="1"/>
  <c r="AY39" i="17" s="1"/>
  <c r="DJ39" i="17" a="1"/>
  <c r="DJ39" i="17" s="1"/>
  <c r="AY16" i="17" a="1"/>
  <c r="AY16" i="17" s="1"/>
  <c r="DJ16" i="17" a="1"/>
  <c r="DJ16" i="17" s="1"/>
  <c r="DJ36" i="17" a="1"/>
  <c r="DJ36" i="17" s="1"/>
  <c r="AY36" i="17" a="1"/>
  <c r="AY36" i="17" s="1"/>
  <c r="DJ26" i="17" a="1"/>
  <c r="DJ26" i="17" s="1"/>
  <c r="AY26" i="17" a="1"/>
  <c r="AY26" i="17" s="1"/>
  <c r="AY37" i="17" a="1"/>
  <c r="AY37" i="17" s="1"/>
  <c r="DJ37" i="17" a="1"/>
  <c r="DJ37" i="17" s="1"/>
  <c r="DJ28" i="17" a="1"/>
  <c r="DJ28" i="17" s="1"/>
  <c r="AY28" i="17" a="1"/>
  <c r="AY28" i="17" s="1"/>
  <c r="DJ3" i="17" a="1"/>
  <c r="DJ3" i="17" s="1"/>
  <c r="AY3" i="17" a="1"/>
  <c r="AY3" i="17" s="1"/>
  <c r="DJ45" i="17" a="1"/>
  <c r="DJ45" i="17" s="1"/>
  <c r="AY45" i="17" a="1"/>
  <c r="AY45" i="17" s="1"/>
  <c r="AY21" i="17" a="1"/>
  <c r="AY21" i="17" s="1"/>
  <c r="DJ21" i="17" a="1"/>
  <c r="DJ21" i="17" s="1"/>
  <c r="AY33" i="17" a="1"/>
  <c r="AY33" i="17" s="1"/>
  <c r="DJ33" i="17" a="1"/>
  <c r="DJ33" i="17" s="1"/>
  <c r="AY20" i="17" a="1"/>
  <c r="AY20" i="17" s="1"/>
  <c r="DJ20" i="17" a="1"/>
  <c r="DJ20" i="17" s="1"/>
  <c r="DJ15" i="17" a="1"/>
  <c r="DJ15" i="17" s="1"/>
  <c r="AY15" i="17" a="1"/>
  <c r="AY15" i="17" s="1"/>
  <c r="AY12" i="17" a="1"/>
  <c r="AY12" i="17" s="1"/>
  <c r="DJ12" i="17" a="1"/>
  <c r="DJ12" i="17" s="1"/>
  <c r="AY14" i="17" a="1"/>
  <c r="AY14" i="17" s="1"/>
  <c r="DJ14" i="17" a="1"/>
  <c r="DJ14" i="17" s="1"/>
  <c r="DJ22" i="17" a="1"/>
  <c r="DJ22" i="17" s="1"/>
  <c r="AY22" i="17" a="1"/>
  <c r="AY22" i="17" s="1"/>
  <c r="G4" i="22"/>
  <c r="C4" i="22" s="1"/>
  <c r="G25" i="22"/>
  <c r="C25" i="22" s="1"/>
  <c r="G40" i="22"/>
  <c r="C40" i="22" s="1"/>
  <c r="G22" i="22"/>
  <c r="C22" i="22" s="1"/>
  <c r="G10" i="22"/>
  <c r="C10" i="22" s="1"/>
  <c r="G19" i="22"/>
  <c r="C19" i="22" s="1"/>
  <c r="G8" i="22"/>
  <c r="C8" i="22" s="1"/>
  <c r="G15" i="22"/>
  <c r="C15" i="22" s="1"/>
  <c r="G46" i="22"/>
  <c r="C46" i="22" s="1"/>
  <c r="G38" i="22"/>
  <c r="C38" i="22" s="1"/>
  <c r="G24" i="22"/>
  <c r="C24" i="22" s="1"/>
  <c r="G42" i="22"/>
  <c r="C42" i="22" s="1"/>
  <c r="G36" i="22"/>
  <c r="C36" i="22" s="1"/>
  <c r="G6" i="22"/>
  <c r="C6" i="22" s="1"/>
  <c r="G21" i="22"/>
  <c r="C21" i="22" s="1"/>
  <c r="G14" i="22"/>
  <c r="C14" i="22" s="1"/>
  <c r="G5" i="22"/>
  <c r="C5" i="22" s="1"/>
  <c r="FI6" i="17" a="1"/>
  <c r="FI6" i="17" s="1"/>
  <c r="FK6" i="17" a="1"/>
  <c r="FK6" i="17" s="1"/>
  <c r="FH6" i="17" a="1"/>
  <c r="FH6" i="17" s="1"/>
  <c r="FL6" i="17" a="1"/>
  <c r="FL6" i="17" s="1"/>
  <c r="FM6" i="17" a="1"/>
  <c r="FM6" i="17" s="1"/>
  <c r="FO6" i="17" a="1"/>
  <c r="FO6" i="17" s="1"/>
  <c r="FP6" i="17" a="1"/>
  <c r="FP6" i="17" s="1"/>
  <c r="FR6" i="17" a="1"/>
  <c r="FR6" i="17" s="1"/>
  <c r="FQ6" i="17" a="1"/>
  <c r="FQ6" i="17" s="1"/>
  <c r="FN6" i="17" a="1"/>
  <c r="FN6" i="17" s="1"/>
  <c r="FS6" i="17" a="1"/>
  <c r="FS6" i="17" s="1"/>
  <c r="FE6" i="17" a="1"/>
  <c r="FE6" i="17" s="1"/>
  <c r="FT6" i="17" a="1"/>
  <c r="FT6" i="17" s="1"/>
  <c r="FG6" i="17" a="1"/>
  <c r="FG6" i="17" s="1"/>
  <c r="FJ6" i="17" a="1"/>
  <c r="FJ6" i="17" s="1"/>
  <c r="FF6" i="17" a="1"/>
  <c r="FF6" i="17" s="1"/>
  <c r="G33" i="22"/>
  <c r="C33" i="22" s="1"/>
  <c r="DH6" i="17" a="1"/>
  <c r="DH6" i="17" s="1"/>
  <c r="DI6" i="17" a="1"/>
  <c r="DI6" i="17" s="1"/>
  <c r="CT6" i="17" a="1"/>
  <c r="CT6" i="17" s="1"/>
  <c r="CU6" i="17" a="1"/>
  <c r="CU6" i="17" s="1"/>
  <c r="CW6" i="17" a="1"/>
  <c r="CW6" i="17" s="1"/>
  <c r="CZ6" i="17" a="1"/>
  <c r="CZ6" i="17" s="1"/>
  <c r="CV6" i="17" a="1"/>
  <c r="CV6" i="17" s="1"/>
  <c r="DD6" i="17" a="1"/>
  <c r="DD6" i="17" s="1"/>
  <c r="CX6" i="17" a="1"/>
  <c r="CX6" i="17" s="1"/>
  <c r="DF6" i="17" a="1"/>
  <c r="DF6" i="17" s="1"/>
  <c r="CY6" i="17" a="1"/>
  <c r="CY6" i="17" s="1"/>
  <c r="DA6" i="17" a="1"/>
  <c r="DA6" i="17" s="1"/>
  <c r="DB6" i="17" a="1"/>
  <c r="DB6" i="17" s="1"/>
  <c r="DC6" i="17" a="1"/>
  <c r="DC6" i="17" s="1"/>
  <c r="DG6" i="17" a="1"/>
  <c r="DG6" i="17" s="1"/>
  <c r="DE6" i="17" a="1"/>
  <c r="DE6" i="17" s="1"/>
  <c r="G20" i="22"/>
  <c r="C20" i="22" s="1"/>
  <c r="FS46" i="17" a="1"/>
  <c r="FS46" i="17" s="1"/>
  <c r="FT46" i="17" a="1"/>
  <c r="FT46" i="17" s="1"/>
  <c r="FK46" i="17" a="1"/>
  <c r="FK46" i="17" s="1"/>
  <c r="FL46" i="17" a="1"/>
  <c r="FL46" i="17" s="1"/>
  <c r="FM46" i="17" a="1"/>
  <c r="FM46" i="17" s="1"/>
  <c r="FN46" i="17" a="1"/>
  <c r="FN46" i="17" s="1"/>
  <c r="FJ46" i="17" a="1"/>
  <c r="FJ46" i="17" s="1"/>
  <c r="FR46" i="17" a="1"/>
  <c r="FR46" i="17" s="1"/>
  <c r="FO46" i="17" a="1"/>
  <c r="FO46" i="17" s="1"/>
  <c r="FE46" i="17" a="1"/>
  <c r="FE46" i="17" s="1"/>
  <c r="FF46" i="17" a="1"/>
  <c r="FF46" i="17" s="1"/>
  <c r="FP46" i="17" a="1"/>
  <c r="FP46" i="17" s="1"/>
  <c r="FG46" i="17" a="1"/>
  <c r="FG46" i="17" s="1"/>
  <c r="FQ46" i="17" a="1"/>
  <c r="FQ46" i="17" s="1"/>
  <c r="FI46" i="17" a="1"/>
  <c r="FI46" i="17" s="1"/>
  <c r="FH46" i="17" a="1"/>
  <c r="FH46" i="17" s="1"/>
  <c r="G12" i="22"/>
  <c r="C12" i="22" s="1"/>
  <c r="G13" i="22"/>
  <c r="C13" i="22" s="1"/>
  <c r="G43" i="22"/>
  <c r="C43" i="22" s="1"/>
  <c r="G28" i="22"/>
  <c r="C28" i="22" s="1"/>
  <c r="CU46" i="17" a="1"/>
  <c r="CU46" i="17" s="1"/>
  <c r="DG46" i="17" a="1"/>
  <c r="DG46" i="17" s="1"/>
  <c r="CW46" i="17" a="1"/>
  <c r="CW46" i="17" s="1"/>
  <c r="CX46" i="17" a="1"/>
  <c r="CX46" i="17" s="1"/>
  <c r="DI46" i="17" a="1"/>
  <c r="DI46" i="17" s="1"/>
  <c r="CV46" i="17" a="1"/>
  <c r="CV46" i="17" s="1"/>
  <c r="DD46" i="17" a="1"/>
  <c r="DD46" i="17" s="1"/>
  <c r="CZ46" i="17" a="1"/>
  <c r="CZ46" i="17" s="1"/>
  <c r="DH46" i="17" a="1"/>
  <c r="DH46" i="17" s="1"/>
  <c r="DA46" i="17" a="1"/>
  <c r="DA46" i="17" s="1"/>
  <c r="DB46" i="17" a="1"/>
  <c r="DB46" i="17" s="1"/>
  <c r="DC46" i="17" a="1"/>
  <c r="DC46" i="17" s="1"/>
  <c r="DE46" i="17" a="1"/>
  <c r="DE46" i="17" s="1"/>
  <c r="DF46" i="17" a="1"/>
  <c r="DF46" i="17" s="1"/>
  <c r="CY46" i="17" a="1"/>
  <c r="CY46" i="17" s="1"/>
  <c r="CT46" i="17" a="1"/>
  <c r="CT46" i="17" s="1"/>
  <c r="G18" i="22"/>
  <c r="C18" i="22" s="1"/>
  <c r="H6" i="22"/>
  <c r="H4" i="22"/>
  <c r="H40" i="22"/>
  <c r="H9" i="22"/>
  <c r="H28" i="22"/>
  <c r="H39" i="22"/>
  <c r="H31" i="22"/>
  <c r="H3" i="22"/>
  <c r="H32" i="22"/>
  <c r="H23" i="22"/>
  <c r="H20" i="22"/>
  <c r="H7" i="22"/>
  <c r="H44" i="22"/>
  <c r="H29" i="22"/>
  <c r="H12" i="22"/>
  <c r="H43" i="22"/>
  <c r="H33" i="22"/>
  <c r="H13" i="22"/>
  <c r="H14" i="22"/>
  <c r="H45" i="22"/>
  <c r="H18" i="22"/>
  <c r="H8" i="22"/>
  <c r="H30" i="22"/>
  <c r="H25" i="22"/>
  <c r="H17" i="22"/>
  <c r="H10" i="22"/>
  <c r="H26" i="22"/>
  <c r="H38" i="22"/>
  <c r="H36" i="22"/>
  <c r="H16" i="22"/>
  <c r="H15" i="22"/>
  <c r="H24" i="22"/>
  <c r="H35" i="22"/>
  <c r="H34" i="22"/>
  <c r="H41" i="22"/>
  <c r="H11" i="22"/>
  <c r="H46" i="22"/>
  <c r="H22" i="22"/>
  <c r="H37" i="22"/>
  <c r="H5" i="22"/>
  <c r="H42" i="22"/>
  <c r="H19" i="22"/>
  <c r="H27" i="22"/>
  <c r="H21" i="22"/>
  <c r="G17" i="22"/>
  <c r="C17" i="22" s="1"/>
  <c r="G35" i="22"/>
  <c r="C35" i="22" s="1"/>
  <c r="G11" i="22"/>
  <c r="C11" i="22" s="1"/>
  <c r="G29" i="22"/>
  <c r="C29" i="22" s="1"/>
  <c r="G26" i="22"/>
  <c r="C26" i="22" s="1"/>
  <c r="G44" i="22"/>
  <c r="C44" i="22" s="1"/>
  <c r="G27" i="22"/>
  <c r="C27" i="22" s="1"/>
  <c r="G3" i="22"/>
  <c r="C3" i="22" s="1"/>
  <c r="G34" i="22"/>
  <c r="C34" i="22" s="1"/>
  <c r="G9" i="22"/>
  <c r="C9" i="22" s="1"/>
  <c r="G32" i="22"/>
  <c r="C32" i="22" s="1"/>
  <c r="G39" i="22"/>
  <c r="C39" i="22" s="1"/>
  <c r="G37" i="22"/>
  <c r="C37" i="22" s="1"/>
  <c r="G30" i="22"/>
  <c r="C30" i="22" s="1"/>
  <c r="G23" i="22"/>
  <c r="C23" i="22" s="1"/>
  <c r="G31" i="22"/>
  <c r="C31" i="22" s="1"/>
  <c r="G16" i="22"/>
  <c r="C16" i="22" s="1"/>
  <c r="G7" i="22"/>
  <c r="C7" i="22" s="1"/>
  <c r="G41" i="22"/>
  <c r="C41" i="22" s="1"/>
  <c r="G2" i="22"/>
  <c r="H2" i="22"/>
  <c r="A1" i="4"/>
  <c r="C46" i="17" l="1"/>
  <c r="FJ12" i="17" a="1"/>
  <c r="FJ12" i="17" s="1"/>
  <c r="FK12" i="17" a="1"/>
  <c r="FK12" i="17" s="1"/>
  <c r="FL12" i="17" a="1"/>
  <c r="FL12" i="17" s="1"/>
  <c r="FP12" i="17" a="1"/>
  <c r="FP12" i="17" s="1"/>
  <c r="FQ12" i="17" a="1"/>
  <c r="FQ12" i="17" s="1"/>
  <c r="FS12" i="17" a="1"/>
  <c r="FS12" i="17" s="1"/>
  <c r="FM12" i="17" a="1"/>
  <c r="FM12" i="17" s="1"/>
  <c r="FN12" i="17" a="1"/>
  <c r="FN12" i="17" s="1"/>
  <c r="FO12" i="17" a="1"/>
  <c r="FO12" i="17" s="1"/>
  <c r="FE12" i="17" a="1"/>
  <c r="FE12" i="17" s="1"/>
  <c r="FF12" i="17" a="1"/>
  <c r="FF12" i="17" s="1"/>
  <c r="FR12" i="17" a="1"/>
  <c r="FR12" i="17" s="1"/>
  <c r="FG12" i="17" a="1"/>
  <c r="FG12" i="17" s="1"/>
  <c r="FH12" i="17" a="1"/>
  <c r="FH12" i="17" s="1"/>
  <c r="FI12" i="17" a="1"/>
  <c r="FI12" i="17" s="1"/>
  <c r="FT12" i="17" a="1"/>
  <c r="FT12" i="17" s="1"/>
  <c r="FQ37" i="17" a="1"/>
  <c r="FQ37" i="17" s="1"/>
  <c r="FJ37" i="17" a="1"/>
  <c r="FJ37" i="17" s="1"/>
  <c r="FR37" i="17" a="1"/>
  <c r="FR37" i="17" s="1"/>
  <c r="FS37" i="17" a="1"/>
  <c r="FS37" i="17" s="1"/>
  <c r="FG37" i="17" a="1"/>
  <c r="FG37" i="17" s="1"/>
  <c r="FI37" i="17" a="1"/>
  <c r="FI37" i="17" s="1"/>
  <c r="FK37" i="17" a="1"/>
  <c r="FK37" i="17" s="1"/>
  <c r="FT37" i="17" a="1"/>
  <c r="FT37" i="17" s="1"/>
  <c r="FL37" i="17" a="1"/>
  <c r="FL37" i="17" s="1"/>
  <c r="FM37" i="17" a="1"/>
  <c r="FM37" i="17" s="1"/>
  <c r="FE37" i="17" a="1"/>
  <c r="FE37" i="17" s="1"/>
  <c r="FN37" i="17" a="1"/>
  <c r="FN37" i="17" s="1"/>
  <c r="FF37" i="17" a="1"/>
  <c r="FF37" i="17" s="1"/>
  <c r="FO37" i="17" a="1"/>
  <c r="FO37" i="17" s="1"/>
  <c r="FH37" i="17" a="1"/>
  <c r="FH37" i="17" s="1"/>
  <c r="FP37" i="17" a="1"/>
  <c r="FP37" i="17" s="1"/>
  <c r="CW29" i="17" a="1"/>
  <c r="CW29" i="17" s="1"/>
  <c r="DF29" i="17" a="1"/>
  <c r="DF29" i="17" s="1"/>
  <c r="CX29" i="17" a="1"/>
  <c r="CX29" i="17" s="1"/>
  <c r="DG29" i="17" a="1"/>
  <c r="DG29" i="17" s="1"/>
  <c r="DH29" i="17" a="1"/>
  <c r="DH29" i="17" s="1"/>
  <c r="CZ29" i="17" a="1"/>
  <c r="CZ29" i="17" s="1"/>
  <c r="DI29" i="17" a="1"/>
  <c r="DI29" i="17" s="1"/>
  <c r="DA29" i="17" a="1"/>
  <c r="DA29" i="17" s="1"/>
  <c r="DB29" i="17" a="1"/>
  <c r="DB29" i="17" s="1"/>
  <c r="DC29" i="17" a="1"/>
  <c r="DC29" i="17" s="1"/>
  <c r="CT29" i="17" a="1"/>
  <c r="CT29" i="17" s="1"/>
  <c r="DD29" i="17" a="1"/>
  <c r="DD29" i="17" s="1"/>
  <c r="CU29" i="17" a="1"/>
  <c r="CU29" i="17" s="1"/>
  <c r="DE29" i="17" a="1"/>
  <c r="DE29" i="17" s="1"/>
  <c r="CV29" i="17" a="1"/>
  <c r="CV29" i="17" s="1"/>
  <c r="CY29" i="17" a="1"/>
  <c r="CY29" i="17" s="1"/>
  <c r="DI30" i="17" a="1"/>
  <c r="DI30" i="17" s="1"/>
  <c r="CZ30" i="17" a="1"/>
  <c r="CZ30" i="17" s="1"/>
  <c r="DA30" i="17" a="1"/>
  <c r="DA30" i="17" s="1"/>
  <c r="DB30" i="17" a="1"/>
  <c r="DB30" i="17" s="1"/>
  <c r="CT30" i="17" a="1"/>
  <c r="CT30" i="17" s="1"/>
  <c r="DC30" i="17" a="1"/>
  <c r="DC30" i="17" s="1"/>
  <c r="CU30" i="17" a="1"/>
  <c r="CU30" i="17" s="1"/>
  <c r="DD30" i="17" a="1"/>
  <c r="DD30" i="17" s="1"/>
  <c r="CV30" i="17" a="1"/>
  <c r="CV30" i="17" s="1"/>
  <c r="DE30" i="17" a="1"/>
  <c r="DE30" i="17" s="1"/>
  <c r="CW30" i="17" a="1"/>
  <c r="CW30" i="17" s="1"/>
  <c r="DF30" i="17" a="1"/>
  <c r="DF30" i="17" s="1"/>
  <c r="CX30" i="17" a="1"/>
  <c r="CX30" i="17" s="1"/>
  <c r="DG30" i="17" a="1"/>
  <c r="DG30" i="17" s="1"/>
  <c r="CY30" i="17" a="1"/>
  <c r="CY30" i="17" s="1"/>
  <c r="DH30" i="17" a="1"/>
  <c r="DH30" i="17" s="1"/>
  <c r="FK17" i="17" a="1"/>
  <c r="FK17" i="17" s="1"/>
  <c r="FT17" i="17" a="1"/>
  <c r="FT17" i="17" s="1"/>
  <c r="FL17" i="17" a="1"/>
  <c r="FL17" i="17" s="1"/>
  <c r="FM17" i="17" a="1"/>
  <c r="FM17" i="17" s="1"/>
  <c r="FE17" i="17" a="1"/>
  <c r="FE17" i="17" s="1"/>
  <c r="FN17" i="17" a="1"/>
  <c r="FN17" i="17" s="1"/>
  <c r="FF17" i="17" a="1"/>
  <c r="FF17" i="17" s="1"/>
  <c r="FO17" i="17" a="1"/>
  <c r="FO17" i="17" s="1"/>
  <c r="FG17" i="17" a="1"/>
  <c r="FG17" i="17" s="1"/>
  <c r="FP17" i="17" a="1"/>
  <c r="FP17" i="17" s="1"/>
  <c r="FH17" i="17" a="1"/>
  <c r="FH17" i="17" s="1"/>
  <c r="FQ17" i="17" a="1"/>
  <c r="FQ17" i="17" s="1"/>
  <c r="FI17" i="17" a="1"/>
  <c r="FI17" i="17" s="1"/>
  <c r="FR17" i="17" a="1"/>
  <c r="FR17" i="17" s="1"/>
  <c r="FS17" i="17" a="1"/>
  <c r="FS17" i="17" s="1"/>
  <c r="FJ17" i="17" a="1"/>
  <c r="FJ17" i="17" s="1"/>
  <c r="C6" i="17"/>
  <c r="DB12" i="17" a="1"/>
  <c r="DB12" i="17" s="1"/>
  <c r="DC12" i="17" a="1"/>
  <c r="DC12" i="17" s="1"/>
  <c r="DD12" i="17" a="1"/>
  <c r="DD12" i="17" s="1"/>
  <c r="DE12" i="17" a="1"/>
  <c r="DE12" i="17" s="1"/>
  <c r="DH12" i="17" a="1"/>
  <c r="DH12" i="17" s="1"/>
  <c r="DI12" i="17" a="1"/>
  <c r="DI12" i="17" s="1"/>
  <c r="DF12" i="17" a="1"/>
  <c r="DF12" i="17" s="1"/>
  <c r="CT12" i="17" a="1"/>
  <c r="CT12" i="17" s="1"/>
  <c r="DG12" i="17" a="1"/>
  <c r="DG12" i="17" s="1"/>
  <c r="CU12" i="17" a="1"/>
  <c r="CU12" i="17" s="1"/>
  <c r="CX12" i="17" a="1"/>
  <c r="CX12" i="17" s="1"/>
  <c r="CY12" i="17" a="1"/>
  <c r="CY12" i="17" s="1"/>
  <c r="DA12" i="17" a="1"/>
  <c r="DA12" i="17" s="1"/>
  <c r="CV12" i="17" a="1"/>
  <c r="CV12" i="17" s="1"/>
  <c r="CZ12" i="17" a="1"/>
  <c r="CZ12" i="17" s="1"/>
  <c r="CW12" i="17" a="1"/>
  <c r="CW12" i="17" s="1"/>
  <c r="DG37" i="17" a="1"/>
  <c r="DG37" i="17" s="1"/>
  <c r="CV37" i="17" a="1"/>
  <c r="CV37" i="17" s="1"/>
  <c r="CW37" i="17" a="1"/>
  <c r="CW37" i="17" s="1"/>
  <c r="DD37" i="17" a="1"/>
  <c r="DD37" i="17" s="1"/>
  <c r="DE37" i="17" a="1"/>
  <c r="DE37" i="17" s="1"/>
  <c r="DF37" i="17" a="1"/>
  <c r="DF37" i="17" s="1"/>
  <c r="CY37" i="17" a="1"/>
  <c r="CY37" i="17" s="1"/>
  <c r="DH37" i="17" a="1"/>
  <c r="DH37" i="17" s="1"/>
  <c r="DI37" i="17" a="1"/>
  <c r="DI37" i="17" s="1"/>
  <c r="CZ37" i="17" a="1"/>
  <c r="CZ37" i="17" s="1"/>
  <c r="DA37" i="17" a="1"/>
  <c r="DA37" i="17" s="1"/>
  <c r="DB37" i="17" a="1"/>
  <c r="DB37" i="17" s="1"/>
  <c r="CT37" i="17" a="1"/>
  <c r="CT37" i="17" s="1"/>
  <c r="DC37" i="17" a="1"/>
  <c r="DC37" i="17" s="1"/>
  <c r="CX37" i="17" a="1"/>
  <c r="CX37" i="17" s="1"/>
  <c r="CU37" i="17" a="1"/>
  <c r="CU37" i="17" s="1"/>
  <c r="FI29" i="17" a="1"/>
  <c r="FI29" i="17" s="1"/>
  <c r="FR29" i="17" a="1"/>
  <c r="FR29" i="17" s="1"/>
  <c r="FJ29" i="17" a="1"/>
  <c r="FJ29" i="17" s="1"/>
  <c r="FK29" i="17" a="1"/>
  <c r="FK29" i="17" s="1"/>
  <c r="FS29" i="17" a="1"/>
  <c r="FS29" i="17" s="1"/>
  <c r="FT29" i="17" a="1"/>
  <c r="FT29" i="17" s="1"/>
  <c r="FL29" i="17" a="1"/>
  <c r="FL29" i="17" s="1"/>
  <c r="FM29" i="17" a="1"/>
  <c r="FM29" i="17" s="1"/>
  <c r="FN29" i="17" a="1"/>
  <c r="FN29" i="17" s="1"/>
  <c r="FE29" i="17" a="1"/>
  <c r="FE29" i="17" s="1"/>
  <c r="FF29" i="17" a="1"/>
  <c r="FF29" i="17" s="1"/>
  <c r="FO29" i="17" a="1"/>
  <c r="FO29" i="17" s="1"/>
  <c r="FG29" i="17" a="1"/>
  <c r="FG29" i="17" s="1"/>
  <c r="FP29" i="17" a="1"/>
  <c r="FP29" i="17" s="1"/>
  <c r="FQ29" i="17" a="1"/>
  <c r="FQ29" i="17" s="1"/>
  <c r="FH29" i="17" a="1"/>
  <c r="FH29" i="17" s="1"/>
  <c r="FL30" i="17" a="1"/>
  <c r="FL30" i="17" s="1"/>
  <c r="FM30" i="17" a="1"/>
  <c r="FM30" i="17" s="1"/>
  <c r="FE30" i="17" a="1"/>
  <c r="FE30" i="17" s="1"/>
  <c r="FN30" i="17" a="1"/>
  <c r="FN30" i="17" s="1"/>
  <c r="FF30" i="17" a="1"/>
  <c r="FF30" i="17" s="1"/>
  <c r="FG30" i="17" a="1"/>
  <c r="FG30" i="17" s="1"/>
  <c r="FP30" i="17" a="1"/>
  <c r="FP30" i="17" s="1"/>
  <c r="FH30" i="17" a="1"/>
  <c r="FH30" i="17" s="1"/>
  <c r="FQ30" i="17" a="1"/>
  <c r="FQ30" i="17" s="1"/>
  <c r="FR30" i="17" a="1"/>
  <c r="FR30" i="17" s="1"/>
  <c r="FI30" i="17" a="1"/>
  <c r="FI30" i="17" s="1"/>
  <c r="FS30" i="17" a="1"/>
  <c r="FS30" i="17" s="1"/>
  <c r="FJ30" i="17" a="1"/>
  <c r="FJ30" i="17" s="1"/>
  <c r="FT30" i="17" a="1"/>
  <c r="FT30" i="17" s="1"/>
  <c r="FK30" i="17" a="1"/>
  <c r="FK30" i="17" s="1"/>
  <c r="FO30" i="17" a="1"/>
  <c r="FO30" i="17" s="1"/>
  <c r="CZ17" i="17" a="1"/>
  <c r="CZ17" i="17" s="1"/>
  <c r="DA17" i="17" a="1"/>
  <c r="DA17" i="17" s="1"/>
  <c r="DB17" i="17" a="1"/>
  <c r="DB17" i="17" s="1"/>
  <c r="CT17" i="17" a="1"/>
  <c r="CT17" i="17" s="1"/>
  <c r="CU17" i="17" a="1"/>
  <c r="CU17" i="17" s="1"/>
  <c r="DD17" i="17" a="1"/>
  <c r="DD17" i="17" s="1"/>
  <c r="CV17" i="17" a="1"/>
  <c r="CV17" i="17" s="1"/>
  <c r="DE17" i="17" a="1"/>
  <c r="DE17" i="17" s="1"/>
  <c r="CW17" i="17" a="1"/>
  <c r="CW17" i="17" s="1"/>
  <c r="DF17" i="17" a="1"/>
  <c r="DF17" i="17" s="1"/>
  <c r="CX17" i="17" a="1"/>
  <c r="CX17" i="17" s="1"/>
  <c r="DG17" i="17" a="1"/>
  <c r="DG17" i="17" s="1"/>
  <c r="DH17" i="17" a="1"/>
  <c r="DH17" i="17" s="1"/>
  <c r="CY17" i="17" a="1"/>
  <c r="CY17" i="17" s="1"/>
  <c r="DI17" i="17" a="1"/>
  <c r="DI17" i="17" s="1"/>
  <c r="DC17" i="17" a="1"/>
  <c r="DC17" i="17" s="1"/>
  <c r="DI15" i="17" a="1"/>
  <c r="DI15" i="17" s="1"/>
  <c r="CY15" i="17" a="1"/>
  <c r="CY15" i="17" s="1"/>
  <c r="CZ15" i="17" a="1"/>
  <c r="CZ15" i="17" s="1"/>
  <c r="DA15" i="17" a="1"/>
  <c r="DA15" i="17" s="1"/>
  <c r="DB15" i="17" a="1"/>
  <c r="DB15" i="17" s="1"/>
  <c r="DC15" i="17" a="1"/>
  <c r="DC15" i="17" s="1"/>
  <c r="DD15" i="17" a="1"/>
  <c r="DD15" i="17" s="1"/>
  <c r="DE15" i="17" a="1"/>
  <c r="DE15" i="17" s="1"/>
  <c r="CT15" i="17" a="1"/>
  <c r="CT15" i="17" s="1"/>
  <c r="DF15" i="17" a="1"/>
  <c r="DF15" i="17" s="1"/>
  <c r="CU15" i="17" a="1"/>
  <c r="CU15" i="17" s="1"/>
  <c r="CV15" i="17" a="1"/>
  <c r="CV15" i="17" s="1"/>
  <c r="DG15" i="17" a="1"/>
  <c r="DG15" i="17" s="1"/>
  <c r="CW15" i="17" a="1"/>
  <c r="CW15" i="17" s="1"/>
  <c r="CX15" i="17" a="1"/>
  <c r="CX15" i="17" s="1"/>
  <c r="DH15" i="17" a="1"/>
  <c r="DH15" i="17" s="1"/>
  <c r="DI26" i="17" a="1"/>
  <c r="DI26" i="17" s="1"/>
  <c r="CY26" i="17" a="1"/>
  <c r="CY26" i="17" s="1"/>
  <c r="CZ26" i="17" a="1"/>
  <c r="CZ26" i="17" s="1"/>
  <c r="DA26" i="17" a="1"/>
  <c r="DA26" i="17" s="1"/>
  <c r="DB26" i="17" a="1"/>
  <c r="DB26" i="17" s="1"/>
  <c r="DC26" i="17" a="1"/>
  <c r="DC26" i="17" s="1"/>
  <c r="CV26" i="17" a="1"/>
  <c r="CV26" i="17" s="1"/>
  <c r="DD26" i="17" a="1"/>
  <c r="DD26" i="17" s="1"/>
  <c r="DE26" i="17" a="1"/>
  <c r="DE26" i="17" s="1"/>
  <c r="CT26" i="17" a="1"/>
  <c r="CT26" i="17" s="1"/>
  <c r="DF26" i="17" a="1"/>
  <c r="DF26" i="17" s="1"/>
  <c r="CU26" i="17" a="1"/>
  <c r="CU26" i="17" s="1"/>
  <c r="CW26" i="17" a="1"/>
  <c r="CW26" i="17" s="1"/>
  <c r="DG26" i="17" a="1"/>
  <c r="DG26" i="17" s="1"/>
  <c r="DH26" i="17" a="1"/>
  <c r="DH26" i="17" s="1"/>
  <c r="CX26" i="17" a="1"/>
  <c r="CX26" i="17" s="1"/>
  <c r="FM19" i="17" a="1"/>
  <c r="FM19" i="17" s="1"/>
  <c r="FE19" i="17" a="1"/>
  <c r="FE19" i="17" s="1"/>
  <c r="FF19" i="17" a="1"/>
  <c r="FF19" i="17" s="1"/>
  <c r="FO19" i="17" a="1"/>
  <c r="FO19" i="17" s="1"/>
  <c r="FG19" i="17" a="1"/>
  <c r="FG19" i="17" s="1"/>
  <c r="FN19" i="17" a="1"/>
  <c r="FN19" i="17" s="1"/>
  <c r="FP19" i="17" a="1"/>
  <c r="FP19" i="17" s="1"/>
  <c r="FH19" i="17" a="1"/>
  <c r="FH19" i="17" s="1"/>
  <c r="FQ19" i="17" a="1"/>
  <c r="FQ19" i="17" s="1"/>
  <c r="FI19" i="17" a="1"/>
  <c r="FI19" i="17" s="1"/>
  <c r="FR19" i="17" a="1"/>
  <c r="FR19" i="17" s="1"/>
  <c r="FJ19" i="17" a="1"/>
  <c r="FJ19" i="17" s="1"/>
  <c r="FS19" i="17" a="1"/>
  <c r="FS19" i="17" s="1"/>
  <c r="FK19" i="17" a="1"/>
  <c r="FK19" i="17" s="1"/>
  <c r="FL19" i="17" a="1"/>
  <c r="FL19" i="17" s="1"/>
  <c r="FT19" i="17" a="1"/>
  <c r="FT19" i="17" s="1"/>
  <c r="FI13" i="17" a="1"/>
  <c r="FI13" i="17" s="1"/>
  <c r="FJ13" i="17" a="1"/>
  <c r="FJ13" i="17" s="1"/>
  <c r="FK13" i="17" a="1"/>
  <c r="FK13" i="17" s="1"/>
  <c r="FL13" i="17" a="1"/>
  <c r="FL13" i="17" s="1"/>
  <c r="FM13" i="17" a="1"/>
  <c r="FM13" i="17" s="1"/>
  <c r="FN13" i="17" a="1"/>
  <c r="FN13" i="17" s="1"/>
  <c r="FE13" i="17" a="1"/>
  <c r="FE13" i="17" s="1"/>
  <c r="FO13" i="17" a="1"/>
  <c r="FO13" i="17" s="1"/>
  <c r="FF13" i="17" a="1"/>
  <c r="FF13" i="17" s="1"/>
  <c r="FP13" i="17" a="1"/>
  <c r="FP13" i="17" s="1"/>
  <c r="FT13" i="17" a="1"/>
  <c r="FT13" i="17" s="1"/>
  <c r="FQ13" i="17" a="1"/>
  <c r="FQ13" i="17" s="1"/>
  <c r="FR13" i="17" a="1"/>
  <c r="FR13" i="17" s="1"/>
  <c r="FS13" i="17" a="1"/>
  <c r="FS13" i="17" s="1"/>
  <c r="FH13" i="17" a="1"/>
  <c r="FH13" i="17" s="1"/>
  <c r="FG13" i="17" a="1"/>
  <c r="FG13" i="17" s="1"/>
  <c r="CX41" i="17" a="1"/>
  <c r="CX41" i="17" s="1"/>
  <c r="DI41" i="17" a="1"/>
  <c r="DI41" i="17" s="1"/>
  <c r="CY41" i="17" a="1"/>
  <c r="CY41" i="17" s="1"/>
  <c r="CZ41" i="17" a="1"/>
  <c r="CZ41" i="17" s="1"/>
  <c r="DA41" i="17" a="1"/>
  <c r="DA41" i="17" s="1"/>
  <c r="DB41" i="17" a="1"/>
  <c r="DB41" i="17" s="1"/>
  <c r="DC41" i="17" a="1"/>
  <c r="DC41" i="17" s="1"/>
  <c r="DD41" i="17" a="1"/>
  <c r="DD41" i="17" s="1"/>
  <c r="CT41" i="17" a="1"/>
  <c r="CT41" i="17" s="1"/>
  <c r="DE41" i="17" a="1"/>
  <c r="DE41" i="17" s="1"/>
  <c r="CU41" i="17" a="1"/>
  <c r="CU41" i="17" s="1"/>
  <c r="CV41" i="17" a="1"/>
  <c r="CV41" i="17" s="1"/>
  <c r="DF41" i="17" a="1"/>
  <c r="DF41" i="17" s="1"/>
  <c r="CW41" i="17" a="1"/>
  <c r="CW41" i="17" s="1"/>
  <c r="DH41" i="17" a="1"/>
  <c r="DH41" i="17" s="1"/>
  <c r="DG41" i="17" a="1"/>
  <c r="DG41" i="17" s="1"/>
  <c r="FM15" i="17" a="1"/>
  <c r="FM15" i="17" s="1"/>
  <c r="FE15" i="17" a="1"/>
  <c r="FE15" i="17" s="1"/>
  <c r="FO15" i="17" a="1"/>
  <c r="FO15" i="17" s="1"/>
  <c r="FP15" i="17" a="1"/>
  <c r="FP15" i="17" s="1"/>
  <c r="FH15" i="17" a="1"/>
  <c r="FH15" i="17" s="1"/>
  <c r="FQ15" i="17" a="1"/>
  <c r="FQ15" i="17" s="1"/>
  <c r="FF15" i="17" a="1"/>
  <c r="FF15" i="17" s="1"/>
  <c r="FN15" i="17" a="1"/>
  <c r="FN15" i="17" s="1"/>
  <c r="FG15" i="17" a="1"/>
  <c r="FG15" i="17" s="1"/>
  <c r="FI15" i="17" a="1"/>
  <c r="FI15" i="17" s="1"/>
  <c r="FR15" i="17" a="1"/>
  <c r="FR15" i="17" s="1"/>
  <c r="FS15" i="17" a="1"/>
  <c r="FS15" i="17" s="1"/>
  <c r="FJ15" i="17" a="1"/>
  <c r="FJ15" i="17" s="1"/>
  <c r="FK15" i="17" a="1"/>
  <c r="FK15" i="17" s="1"/>
  <c r="FL15" i="17" a="1"/>
  <c r="FL15" i="17" s="1"/>
  <c r="FT15" i="17" a="1"/>
  <c r="FT15" i="17" s="1"/>
  <c r="FE26" i="17" a="1"/>
  <c r="FE26" i="17" s="1"/>
  <c r="FP26" i="17" a="1"/>
  <c r="FP26" i="17" s="1"/>
  <c r="FG26" i="17" a="1"/>
  <c r="FG26" i="17" s="1"/>
  <c r="FQ26" i="17" a="1"/>
  <c r="FQ26" i="17" s="1"/>
  <c r="FH26" i="17" a="1"/>
  <c r="FH26" i="17" s="1"/>
  <c r="FR26" i="17" a="1"/>
  <c r="FR26" i="17" s="1"/>
  <c r="FF26" i="17" a="1"/>
  <c r="FF26" i="17" s="1"/>
  <c r="FI26" i="17" a="1"/>
  <c r="FI26" i="17" s="1"/>
  <c r="FS26" i="17" a="1"/>
  <c r="FS26" i="17" s="1"/>
  <c r="FJ26" i="17" a="1"/>
  <c r="FJ26" i="17" s="1"/>
  <c r="FT26" i="17" a="1"/>
  <c r="FT26" i="17" s="1"/>
  <c r="FK26" i="17" a="1"/>
  <c r="FK26" i="17" s="1"/>
  <c r="FL26" i="17" a="1"/>
  <c r="FL26" i="17" s="1"/>
  <c r="FM26" i="17" a="1"/>
  <c r="FM26" i="17" s="1"/>
  <c r="FO26" i="17" a="1"/>
  <c r="FO26" i="17" s="1"/>
  <c r="FN26" i="17" a="1"/>
  <c r="FN26" i="17" s="1"/>
  <c r="CZ19" i="17" a="1"/>
  <c r="CZ19" i="17" s="1"/>
  <c r="DI19" i="17" a="1"/>
  <c r="DI19" i="17" s="1"/>
  <c r="DC19" i="17" a="1"/>
  <c r="DC19" i="17" s="1"/>
  <c r="DA19" i="17" a="1"/>
  <c r="DA19" i="17" s="1"/>
  <c r="DB19" i="17" a="1"/>
  <c r="DB19" i="17" s="1"/>
  <c r="CU19" i="17" a="1"/>
  <c r="CU19" i="17" s="1"/>
  <c r="CT19" i="17" a="1"/>
  <c r="CT19" i="17" s="1"/>
  <c r="DH19" i="17" a="1"/>
  <c r="DH19" i="17" s="1"/>
  <c r="DD19" i="17" a="1"/>
  <c r="DD19" i="17" s="1"/>
  <c r="CV19" i="17" a="1"/>
  <c r="CV19" i="17" s="1"/>
  <c r="DE19" i="17" a="1"/>
  <c r="DE19" i="17" s="1"/>
  <c r="CW19" i="17" a="1"/>
  <c r="CW19" i="17" s="1"/>
  <c r="DF19" i="17" a="1"/>
  <c r="DF19" i="17" s="1"/>
  <c r="CX19" i="17" a="1"/>
  <c r="CX19" i="17" s="1"/>
  <c r="DG19" i="17" a="1"/>
  <c r="DG19" i="17" s="1"/>
  <c r="CY19" i="17" a="1"/>
  <c r="CY19" i="17" s="1"/>
  <c r="CZ13" i="17" a="1"/>
  <c r="CZ13" i="17" s="1"/>
  <c r="DA13" i="17" a="1"/>
  <c r="DA13" i="17" s="1"/>
  <c r="DC13" i="17" a="1"/>
  <c r="DC13" i="17" s="1"/>
  <c r="DD13" i="17" a="1"/>
  <c r="DD13" i="17" s="1"/>
  <c r="DE13" i="17" a="1"/>
  <c r="DE13" i="17" s="1"/>
  <c r="DG13" i="17" a="1"/>
  <c r="DG13" i="17" s="1"/>
  <c r="DB13" i="17" a="1"/>
  <c r="DB13" i="17" s="1"/>
  <c r="CU13" i="17" a="1"/>
  <c r="CU13" i="17" s="1"/>
  <c r="CV13" i="17" a="1"/>
  <c r="CV13" i="17" s="1"/>
  <c r="DF13" i="17" a="1"/>
  <c r="DF13" i="17" s="1"/>
  <c r="DH13" i="17" a="1"/>
  <c r="DH13" i="17" s="1"/>
  <c r="DI13" i="17" a="1"/>
  <c r="DI13" i="17" s="1"/>
  <c r="CT13" i="17" a="1"/>
  <c r="CT13" i="17" s="1"/>
  <c r="CW13" i="17" a="1"/>
  <c r="CW13" i="17" s="1"/>
  <c r="CY13" i="17" a="1"/>
  <c r="CY13" i="17" s="1"/>
  <c r="CX13" i="17" a="1"/>
  <c r="CX13" i="17" s="1"/>
  <c r="FO41" i="17" a="1"/>
  <c r="FO41" i="17" s="1"/>
  <c r="FE41" i="17" a="1"/>
  <c r="FE41" i="17" s="1"/>
  <c r="FF41" i="17" a="1"/>
  <c r="FF41" i="17" s="1"/>
  <c r="FP41" i="17" a="1"/>
  <c r="FP41" i="17" s="1"/>
  <c r="FG41" i="17" a="1"/>
  <c r="FG41" i="17" s="1"/>
  <c r="FQ41" i="17" a="1"/>
  <c r="FQ41" i="17" s="1"/>
  <c r="FR41" i="17" a="1"/>
  <c r="FR41" i="17" s="1"/>
  <c r="FH41" i="17" a="1"/>
  <c r="FH41" i="17" s="1"/>
  <c r="FS41" i="17" a="1"/>
  <c r="FS41" i="17" s="1"/>
  <c r="FT41" i="17" a="1"/>
  <c r="FT41" i="17" s="1"/>
  <c r="FI41" i="17" a="1"/>
  <c r="FI41" i="17" s="1"/>
  <c r="FJ41" i="17" a="1"/>
  <c r="FJ41" i="17" s="1"/>
  <c r="FK41" i="17" a="1"/>
  <c r="FK41" i="17" s="1"/>
  <c r="FL41" i="17" a="1"/>
  <c r="FL41" i="17" s="1"/>
  <c r="FN41" i="17" a="1"/>
  <c r="FN41" i="17" s="1"/>
  <c r="FM41" i="17" a="1"/>
  <c r="FM41" i="17" s="1"/>
  <c r="FG20" i="17" a="1"/>
  <c r="FG20" i="17" s="1"/>
  <c r="FO20" i="17" a="1"/>
  <c r="FO20" i="17" s="1"/>
  <c r="FE20" i="17" a="1"/>
  <c r="FE20" i="17" s="1"/>
  <c r="FL20" i="17" a="1"/>
  <c r="FL20" i="17" s="1"/>
  <c r="FM20" i="17" a="1"/>
  <c r="FM20" i="17" s="1"/>
  <c r="FT20" i="17" a="1"/>
  <c r="FT20" i="17" s="1"/>
  <c r="FH20" i="17" a="1"/>
  <c r="FH20" i="17" s="1"/>
  <c r="FP20" i="17" a="1"/>
  <c r="FP20" i="17" s="1"/>
  <c r="FI20" i="17" a="1"/>
  <c r="FI20" i="17" s="1"/>
  <c r="FQ20" i="17" a="1"/>
  <c r="FQ20" i="17" s="1"/>
  <c r="FJ20" i="17" a="1"/>
  <c r="FJ20" i="17" s="1"/>
  <c r="FR20" i="17" a="1"/>
  <c r="FR20" i="17" s="1"/>
  <c r="FK20" i="17" a="1"/>
  <c r="FK20" i="17" s="1"/>
  <c r="FS20" i="17" a="1"/>
  <c r="FS20" i="17" s="1"/>
  <c r="FN20" i="17" a="1"/>
  <c r="FN20" i="17" s="1"/>
  <c r="FF20" i="17" a="1"/>
  <c r="FF20" i="17" s="1"/>
  <c r="CT36" i="17" a="1"/>
  <c r="CT36" i="17" s="1"/>
  <c r="DF36" i="17" a="1"/>
  <c r="DF36" i="17" s="1"/>
  <c r="CX36" i="17" a="1"/>
  <c r="CX36" i="17" s="1"/>
  <c r="DH36" i="17" a="1"/>
  <c r="DH36" i="17" s="1"/>
  <c r="CW36" i="17" a="1"/>
  <c r="CW36" i="17" s="1"/>
  <c r="DG36" i="17" a="1"/>
  <c r="DG36" i="17" s="1"/>
  <c r="CU36" i="17" a="1"/>
  <c r="CU36" i="17" s="1"/>
  <c r="CV36" i="17" a="1"/>
  <c r="CV36" i="17" s="1"/>
  <c r="DI36" i="17" a="1"/>
  <c r="DI36" i="17" s="1"/>
  <c r="CY36" i="17" a="1"/>
  <c r="CY36" i="17" s="1"/>
  <c r="CZ36" i="17" a="1"/>
  <c r="CZ36" i="17" s="1"/>
  <c r="DA36" i="17" a="1"/>
  <c r="DA36" i="17" s="1"/>
  <c r="DB36" i="17" a="1"/>
  <c r="DB36" i="17" s="1"/>
  <c r="DC36" i="17" a="1"/>
  <c r="DC36" i="17" s="1"/>
  <c r="DE36" i="17" a="1"/>
  <c r="DE36" i="17" s="1"/>
  <c r="DD36" i="17" a="1"/>
  <c r="DD36" i="17" s="1"/>
  <c r="FE11" i="17" a="1"/>
  <c r="FE11" i="17" s="1"/>
  <c r="FH11" i="17" a="1"/>
  <c r="FH11" i="17" s="1"/>
  <c r="FS11" i="17" a="1"/>
  <c r="FS11" i="17" s="1"/>
  <c r="FT11" i="17" a="1"/>
  <c r="FT11" i="17" s="1"/>
  <c r="FF11" i="17" a="1"/>
  <c r="FF11" i="17" s="1"/>
  <c r="FG11" i="17" a="1"/>
  <c r="FG11" i="17" s="1"/>
  <c r="FI11" i="17" a="1"/>
  <c r="FI11" i="17" s="1"/>
  <c r="FJ11" i="17" a="1"/>
  <c r="FJ11" i="17" s="1"/>
  <c r="FK11" i="17" a="1"/>
  <c r="FK11" i="17" s="1"/>
  <c r="FL11" i="17" a="1"/>
  <c r="FL11" i="17" s="1"/>
  <c r="FM11" i="17" a="1"/>
  <c r="FM11" i="17" s="1"/>
  <c r="FN11" i="17" a="1"/>
  <c r="FN11" i="17" s="1"/>
  <c r="FO11" i="17" a="1"/>
  <c r="FO11" i="17" s="1"/>
  <c r="FP11" i="17" a="1"/>
  <c r="FP11" i="17" s="1"/>
  <c r="FR11" i="17" a="1"/>
  <c r="FR11" i="17" s="1"/>
  <c r="FQ11" i="17" a="1"/>
  <c r="FQ11" i="17" s="1"/>
  <c r="FT18" i="17" a="1"/>
  <c r="FT18" i="17" s="1"/>
  <c r="FL18" i="17" a="1"/>
  <c r="FL18" i="17" s="1"/>
  <c r="FM18" i="17" a="1"/>
  <c r="FM18" i="17" s="1"/>
  <c r="FE18" i="17" a="1"/>
  <c r="FE18" i="17" s="1"/>
  <c r="FN18" i="17" a="1"/>
  <c r="FN18" i="17" s="1"/>
  <c r="FF18" i="17" a="1"/>
  <c r="FF18" i="17" s="1"/>
  <c r="FO18" i="17" a="1"/>
  <c r="FO18" i="17" s="1"/>
  <c r="FG18" i="17" a="1"/>
  <c r="FG18" i="17" s="1"/>
  <c r="FP18" i="17" a="1"/>
  <c r="FP18" i="17" s="1"/>
  <c r="FH18" i="17" a="1"/>
  <c r="FH18" i="17" s="1"/>
  <c r="FQ18" i="17" a="1"/>
  <c r="FQ18" i="17" s="1"/>
  <c r="FI18" i="17" a="1"/>
  <c r="FI18" i="17" s="1"/>
  <c r="FR18" i="17" a="1"/>
  <c r="FR18" i="17" s="1"/>
  <c r="FJ18" i="17" a="1"/>
  <c r="FJ18" i="17" s="1"/>
  <c r="FK18" i="17" a="1"/>
  <c r="FK18" i="17" s="1"/>
  <c r="FS18" i="17" a="1"/>
  <c r="FS18" i="17" s="1"/>
  <c r="CY31" i="17" a="1"/>
  <c r="CY31" i="17" s="1"/>
  <c r="DH31" i="17" a="1"/>
  <c r="DH31" i="17" s="1"/>
  <c r="CW31" i="17" a="1"/>
  <c r="CW31" i="17" s="1"/>
  <c r="CZ31" i="17" a="1"/>
  <c r="CZ31" i="17" s="1"/>
  <c r="DB31" i="17" a="1"/>
  <c r="DB31" i="17" s="1"/>
  <c r="DI31" i="17" a="1"/>
  <c r="DI31" i="17" s="1"/>
  <c r="DA31" i="17" a="1"/>
  <c r="DA31" i="17" s="1"/>
  <c r="CT31" i="17" a="1"/>
  <c r="CT31" i="17" s="1"/>
  <c r="DC31" i="17" a="1"/>
  <c r="DC31" i="17" s="1"/>
  <c r="CU31" i="17" a="1"/>
  <c r="CU31" i="17" s="1"/>
  <c r="DD31" i="17" a="1"/>
  <c r="DD31" i="17" s="1"/>
  <c r="DE31" i="17" a="1"/>
  <c r="DE31" i="17" s="1"/>
  <c r="CV31" i="17" a="1"/>
  <c r="CV31" i="17" s="1"/>
  <c r="DF31" i="17" a="1"/>
  <c r="DF31" i="17" s="1"/>
  <c r="DG31" i="17" a="1"/>
  <c r="DG31" i="17" s="1"/>
  <c r="CX31" i="17" a="1"/>
  <c r="CX31" i="17" s="1"/>
  <c r="DC20" i="17" a="1"/>
  <c r="DC20" i="17" s="1"/>
  <c r="CU20" i="17" a="1"/>
  <c r="CU20" i="17" s="1"/>
  <c r="CV20" i="17" a="1"/>
  <c r="CV20" i="17" s="1"/>
  <c r="DA20" i="17" a="1"/>
  <c r="DA20" i="17" s="1"/>
  <c r="DD20" i="17" a="1"/>
  <c r="DD20" i="17" s="1"/>
  <c r="DE20" i="17" a="1"/>
  <c r="DE20" i="17" s="1"/>
  <c r="CW20" i="17" a="1"/>
  <c r="CW20" i="17" s="1"/>
  <c r="DF20" i="17" a="1"/>
  <c r="DF20" i="17" s="1"/>
  <c r="CX20" i="17" a="1"/>
  <c r="CX20" i="17" s="1"/>
  <c r="DG20" i="17" a="1"/>
  <c r="DG20" i="17" s="1"/>
  <c r="CY20" i="17" a="1"/>
  <c r="CY20" i="17" s="1"/>
  <c r="DH20" i="17" a="1"/>
  <c r="DH20" i="17" s="1"/>
  <c r="CZ20" i="17" a="1"/>
  <c r="CZ20" i="17" s="1"/>
  <c r="DI20" i="17" a="1"/>
  <c r="DI20" i="17" s="1"/>
  <c r="CT20" i="17" a="1"/>
  <c r="CT20" i="17" s="1"/>
  <c r="DB20" i="17" a="1"/>
  <c r="DB20" i="17" s="1"/>
  <c r="FI36" i="17" a="1"/>
  <c r="FI36" i="17" s="1"/>
  <c r="FS36" i="17" a="1"/>
  <c r="FS36" i="17" s="1"/>
  <c r="FT36" i="17" a="1"/>
  <c r="FT36" i="17" s="1"/>
  <c r="FJ36" i="17" a="1"/>
  <c r="FJ36" i="17" s="1"/>
  <c r="FK36" i="17" a="1"/>
  <c r="FK36" i="17" s="1"/>
  <c r="FL36" i="17" a="1"/>
  <c r="FL36" i="17" s="1"/>
  <c r="FM36" i="17" a="1"/>
  <c r="FM36" i="17" s="1"/>
  <c r="FN36" i="17" a="1"/>
  <c r="FN36" i="17" s="1"/>
  <c r="FE36" i="17" a="1"/>
  <c r="FE36" i="17" s="1"/>
  <c r="FO36" i="17" a="1"/>
  <c r="FO36" i="17" s="1"/>
  <c r="FF36" i="17" a="1"/>
  <c r="FF36" i="17" s="1"/>
  <c r="FP36" i="17" a="1"/>
  <c r="FP36" i="17" s="1"/>
  <c r="FG36" i="17" a="1"/>
  <c r="FG36" i="17" s="1"/>
  <c r="FQ36" i="17" a="1"/>
  <c r="FQ36" i="17" s="1"/>
  <c r="FR36" i="17" a="1"/>
  <c r="FR36" i="17" s="1"/>
  <c r="FH36" i="17" a="1"/>
  <c r="FH36" i="17" s="1"/>
  <c r="DI11" i="17" a="1"/>
  <c r="DI11" i="17" s="1"/>
  <c r="CW11" i="17" a="1"/>
  <c r="CW11" i="17" s="1"/>
  <c r="CX11" i="17" a="1"/>
  <c r="CX11" i="17" s="1"/>
  <c r="CY11" i="17" a="1"/>
  <c r="CY11" i="17" s="1"/>
  <c r="CZ11" i="17" a="1"/>
  <c r="CZ11" i="17" s="1"/>
  <c r="DA11" i="17" a="1"/>
  <c r="DA11" i="17" s="1"/>
  <c r="DB11" i="17" a="1"/>
  <c r="DB11" i="17" s="1"/>
  <c r="DC11" i="17" a="1"/>
  <c r="DC11" i="17" s="1"/>
  <c r="DD11" i="17" a="1"/>
  <c r="DD11" i="17" s="1"/>
  <c r="DE11" i="17" a="1"/>
  <c r="DE11" i="17" s="1"/>
  <c r="DF11" i="17" a="1"/>
  <c r="DF11" i="17" s="1"/>
  <c r="CT11" i="17" a="1"/>
  <c r="CT11" i="17" s="1"/>
  <c r="DG11" i="17" a="1"/>
  <c r="DG11" i="17" s="1"/>
  <c r="DH11" i="17" a="1"/>
  <c r="DH11" i="17" s="1"/>
  <c r="CV11" i="17" a="1"/>
  <c r="CV11" i="17" s="1"/>
  <c r="CU11" i="17" a="1"/>
  <c r="CU11" i="17" s="1"/>
  <c r="DC18" i="17" a="1"/>
  <c r="DC18" i="17" s="1"/>
  <c r="CW18" i="17" a="1"/>
  <c r="CW18" i="17" s="1"/>
  <c r="DD18" i="17" a="1"/>
  <c r="DD18" i="17" s="1"/>
  <c r="CV18" i="17" a="1"/>
  <c r="CV18" i="17" s="1"/>
  <c r="DE18" i="17" a="1"/>
  <c r="DE18" i="17" s="1"/>
  <c r="DF18" i="17" a="1"/>
  <c r="DF18" i="17" s="1"/>
  <c r="DG18" i="17" a="1"/>
  <c r="DG18" i="17" s="1"/>
  <c r="CX18" i="17" a="1"/>
  <c r="CX18" i="17" s="1"/>
  <c r="CY18" i="17" a="1"/>
  <c r="CY18" i="17" s="1"/>
  <c r="DH18" i="17" a="1"/>
  <c r="DH18" i="17" s="1"/>
  <c r="CZ18" i="17" a="1"/>
  <c r="CZ18" i="17" s="1"/>
  <c r="DI18" i="17" a="1"/>
  <c r="DI18" i="17" s="1"/>
  <c r="DA18" i="17" a="1"/>
  <c r="DA18" i="17" s="1"/>
  <c r="DB18" i="17" a="1"/>
  <c r="DB18" i="17" s="1"/>
  <c r="CT18" i="17" a="1"/>
  <c r="CT18" i="17" s="1"/>
  <c r="CU18" i="17" a="1"/>
  <c r="CU18" i="17" s="1"/>
  <c r="FL31" i="17" a="1"/>
  <c r="FL31" i="17" s="1"/>
  <c r="FN31" i="17" a="1"/>
  <c r="FN31" i="17" s="1"/>
  <c r="FP31" i="17" a="1"/>
  <c r="FP31" i="17" s="1"/>
  <c r="FT31" i="17" a="1"/>
  <c r="FT31" i="17" s="1"/>
  <c r="FE31" i="17" a="1"/>
  <c r="FE31" i="17" s="1"/>
  <c r="FF31" i="17" a="1"/>
  <c r="FF31" i="17" s="1"/>
  <c r="FM31" i="17" a="1"/>
  <c r="FM31" i="17" s="1"/>
  <c r="FO31" i="17" a="1"/>
  <c r="FO31" i="17" s="1"/>
  <c r="FG31" i="17" a="1"/>
  <c r="FG31" i="17" s="1"/>
  <c r="FH31" i="17" a="1"/>
  <c r="FH31" i="17" s="1"/>
  <c r="FQ31" i="17" a="1"/>
  <c r="FQ31" i="17" s="1"/>
  <c r="FI31" i="17" a="1"/>
  <c r="FI31" i="17" s="1"/>
  <c r="FR31" i="17" a="1"/>
  <c r="FR31" i="17" s="1"/>
  <c r="FJ31" i="17" a="1"/>
  <c r="FJ31" i="17" s="1"/>
  <c r="FK31" i="17" a="1"/>
  <c r="FK31" i="17" s="1"/>
  <c r="FS31" i="17" a="1"/>
  <c r="FS31" i="17" s="1"/>
  <c r="FE33" i="17" a="1"/>
  <c r="FE33" i="17" s="1"/>
  <c r="FN33" i="17" a="1"/>
  <c r="FN33" i="17" s="1"/>
  <c r="FO33" i="17" a="1"/>
  <c r="FO33" i="17" s="1"/>
  <c r="FH33" i="17" a="1"/>
  <c r="FH33" i="17" s="1"/>
  <c r="FP33" i="17" a="1"/>
  <c r="FP33" i="17" s="1"/>
  <c r="FJ33" i="17" a="1"/>
  <c r="FJ33" i="17" s="1"/>
  <c r="FM33" i="17" a="1"/>
  <c r="FM33" i="17" s="1"/>
  <c r="FQ33" i="17" a="1"/>
  <c r="FQ33" i="17" s="1"/>
  <c r="FL33" i="17" a="1"/>
  <c r="FL33" i="17" s="1"/>
  <c r="FR33" i="17" a="1"/>
  <c r="FR33" i="17" s="1"/>
  <c r="FG33" i="17" a="1"/>
  <c r="FG33" i="17" s="1"/>
  <c r="FT33" i="17" a="1"/>
  <c r="FT33" i="17" s="1"/>
  <c r="FI33" i="17" a="1"/>
  <c r="FI33" i="17" s="1"/>
  <c r="FK33" i="17" a="1"/>
  <c r="FK33" i="17" s="1"/>
  <c r="FS33" i="17" a="1"/>
  <c r="FS33" i="17" s="1"/>
  <c r="FF33" i="17" a="1"/>
  <c r="FF33" i="17" s="1"/>
  <c r="FR16" i="17" a="1"/>
  <c r="FR16" i="17" s="1"/>
  <c r="FJ16" i="17" a="1"/>
  <c r="FJ16" i="17" s="1"/>
  <c r="FS16" i="17" a="1"/>
  <c r="FS16" i="17" s="1"/>
  <c r="FT16" i="17" a="1"/>
  <c r="FT16" i="17" s="1"/>
  <c r="FL16" i="17" a="1"/>
  <c r="FL16" i="17" s="1"/>
  <c r="FM16" i="17" a="1"/>
  <c r="FM16" i="17" s="1"/>
  <c r="FK16" i="17" a="1"/>
  <c r="FK16" i="17" s="1"/>
  <c r="FE16" i="17" a="1"/>
  <c r="FE16" i="17" s="1"/>
  <c r="FN16" i="17" a="1"/>
  <c r="FN16" i="17" s="1"/>
  <c r="FF16" i="17" a="1"/>
  <c r="FF16" i="17" s="1"/>
  <c r="FO16" i="17" a="1"/>
  <c r="FO16" i="17" s="1"/>
  <c r="FP16" i="17" a="1"/>
  <c r="FP16" i="17" s="1"/>
  <c r="FG16" i="17" a="1"/>
  <c r="FG16" i="17" s="1"/>
  <c r="FH16" i="17" a="1"/>
  <c r="FH16" i="17" s="1"/>
  <c r="FI16" i="17" a="1"/>
  <c r="FI16" i="17" s="1"/>
  <c r="FQ16" i="17" a="1"/>
  <c r="FQ16" i="17" s="1"/>
  <c r="DF25" i="17" a="1"/>
  <c r="DF25" i="17" s="1"/>
  <c r="DG25" i="17" a="1"/>
  <c r="DG25" i="17" s="1"/>
  <c r="DH25" i="17" a="1"/>
  <c r="DH25" i="17" s="1"/>
  <c r="CT25" i="17" a="1"/>
  <c r="CT25" i="17" s="1"/>
  <c r="CU25" i="17" a="1"/>
  <c r="CU25" i="17" s="1"/>
  <c r="CX25" i="17" a="1"/>
  <c r="CX25" i="17" s="1"/>
  <c r="DD25" i="17" a="1"/>
  <c r="DD25" i="17" s="1"/>
  <c r="CV25" i="17" a="1"/>
  <c r="CV25" i="17" s="1"/>
  <c r="DE25" i="17" a="1"/>
  <c r="DE25" i="17" s="1"/>
  <c r="CW25" i="17" a="1"/>
  <c r="CW25" i="17" s="1"/>
  <c r="CY25" i="17" a="1"/>
  <c r="CY25" i="17" s="1"/>
  <c r="CZ25" i="17" a="1"/>
  <c r="CZ25" i="17" s="1"/>
  <c r="DI25" i="17" a="1"/>
  <c r="DI25" i="17" s="1"/>
  <c r="DA25" i="17" a="1"/>
  <c r="DA25" i="17" s="1"/>
  <c r="DC25" i="17" a="1"/>
  <c r="DC25" i="17" s="1"/>
  <c r="DB25" i="17" a="1"/>
  <c r="DB25" i="17" s="1"/>
  <c r="DF10" i="17" a="1"/>
  <c r="DF10" i="17" s="1"/>
  <c r="CU10" i="17" a="1"/>
  <c r="CU10" i="17" s="1"/>
  <c r="DG10" i="17" a="1"/>
  <c r="DG10" i="17" s="1"/>
  <c r="CV10" i="17" a="1"/>
  <c r="CV10" i="17" s="1"/>
  <c r="DI10" i="17" a="1"/>
  <c r="DI10" i="17" s="1"/>
  <c r="DH10" i="17" a="1"/>
  <c r="DH10" i="17" s="1"/>
  <c r="CW10" i="17" a="1"/>
  <c r="CW10" i="17" s="1"/>
  <c r="CX10" i="17" a="1"/>
  <c r="CX10" i="17" s="1"/>
  <c r="CY10" i="17" a="1"/>
  <c r="CY10" i="17" s="1"/>
  <c r="CZ10" i="17" a="1"/>
  <c r="CZ10" i="17" s="1"/>
  <c r="DA10" i="17" a="1"/>
  <c r="DA10" i="17" s="1"/>
  <c r="DB10" i="17" a="1"/>
  <c r="DB10" i="17" s="1"/>
  <c r="DC10" i="17" a="1"/>
  <c r="DC10" i="17" s="1"/>
  <c r="DD10" i="17" a="1"/>
  <c r="DD10" i="17" s="1"/>
  <c r="CT10" i="17" a="1"/>
  <c r="CT10" i="17" s="1"/>
  <c r="DE10" i="17" a="1"/>
  <c r="DE10" i="17" s="1"/>
  <c r="FP8" i="17" a="1"/>
  <c r="FP8" i="17" s="1"/>
  <c r="FE8" i="17" a="1"/>
  <c r="FE8" i="17" s="1"/>
  <c r="FR8" i="17" a="1"/>
  <c r="FR8" i="17" s="1"/>
  <c r="FF8" i="17" a="1"/>
  <c r="FF8" i="17" s="1"/>
  <c r="FG8" i="17" a="1"/>
  <c r="FG8" i="17" s="1"/>
  <c r="FT8" i="17" a="1"/>
  <c r="FT8" i="17" s="1"/>
  <c r="FH8" i="17" a="1"/>
  <c r="FH8" i="17" s="1"/>
  <c r="FI8" i="17" a="1"/>
  <c r="FI8" i="17" s="1"/>
  <c r="FJ8" i="17" a="1"/>
  <c r="FJ8" i="17" s="1"/>
  <c r="FK8" i="17" a="1"/>
  <c r="FK8" i="17" s="1"/>
  <c r="FL8" i="17" a="1"/>
  <c r="FL8" i="17" s="1"/>
  <c r="FM8" i="17" a="1"/>
  <c r="FM8" i="17" s="1"/>
  <c r="FO8" i="17" a="1"/>
  <c r="FO8" i="17" s="1"/>
  <c r="FS8" i="17" a="1"/>
  <c r="FS8" i="17" s="1"/>
  <c r="FN8" i="17" a="1"/>
  <c r="FN8" i="17" s="1"/>
  <c r="FQ8" i="17" a="1"/>
  <c r="FQ8" i="17" s="1"/>
  <c r="DB33" i="17" a="1"/>
  <c r="DB33" i="17" s="1"/>
  <c r="DC33" i="17" a="1"/>
  <c r="DC33" i="17" s="1"/>
  <c r="DG33" i="17" a="1"/>
  <c r="DG33" i="17" s="1"/>
  <c r="DH33" i="17" a="1"/>
  <c r="DH33" i="17" s="1"/>
  <c r="CT33" i="17" a="1"/>
  <c r="CT33" i="17" s="1"/>
  <c r="CU33" i="17" a="1"/>
  <c r="CU33" i="17" s="1"/>
  <c r="DA33" i="17" a="1"/>
  <c r="DA33" i="17" s="1"/>
  <c r="DI33" i="17" a="1"/>
  <c r="DI33" i="17" s="1"/>
  <c r="CV33" i="17" a="1"/>
  <c r="CV33" i="17" s="1"/>
  <c r="DD33" i="17" a="1"/>
  <c r="DD33" i="17" s="1"/>
  <c r="CW33" i="17" a="1"/>
  <c r="CW33" i="17" s="1"/>
  <c r="DE33" i="17" a="1"/>
  <c r="DE33" i="17" s="1"/>
  <c r="CX33" i="17" a="1"/>
  <c r="CX33" i="17" s="1"/>
  <c r="DF33" i="17" a="1"/>
  <c r="DF33" i="17" s="1"/>
  <c r="CZ33" i="17" a="1"/>
  <c r="CZ33" i="17" s="1"/>
  <c r="CY33" i="17" a="1"/>
  <c r="CY33" i="17" s="1"/>
  <c r="CW16" i="17" a="1"/>
  <c r="CW16" i="17" s="1"/>
  <c r="CX16" i="17" a="1"/>
  <c r="CX16" i="17" s="1"/>
  <c r="DG16" i="17" a="1"/>
  <c r="DG16" i="17" s="1"/>
  <c r="CY16" i="17" a="1"/>
  <c r="CY16" i="17" s="1"/>
  <c r="DH16" i="17" a="1"/>
  <c r="DH16" i="17" s="1"/>
  <c r="DA16" i="17" a="1"/>
  <c r="DA16" i="17" s="1"/>
  <c r="DI16" i="17" a="1"/>
  <c r="DI16" i="17" s="1"/>
  <c r="DB16" i="17" a="1"/>
  <c r="DB16" i="17" s="1"/>
  <c r="CT16" i="17" a="1"/>
  <c r="CT16" i="17" s="1"/>
  <c r="DC16" i="17" a="1"/>
  <c r="DC16" i="17" s="1"/>
  <c r="CU16" i="17" a="1"/>
  <c r="CU16" i="17" s="1"/>
  <c r="DD16" i="17" a="1"/>
  <c r="DD16" i="17" s="1"/>
  <c r="CV16" i="17" a="1"/>
  <c r="CV16" i="17" s="1"/>
  <c r="DF16" i="17" a="1"/>
  <c r="DF16" i="17" s="1"/>
  <c r="DE16" i="17" a="1"/>
  <c r="DE16" i="17" s="1"/>
  <c r="CZ16" i="17" a="1"/>
  <c r="CZ16" i="17" s="1"/>
  <c r="FR25" i="17" a="1"/>
  <c r="FR25" i="17" s="1"/>
  <c r="FE25" i="17" a="1"/>
  <c r="FE25" i="17" s="1"/>
  <c r="FS25" i="17" a="1"/>
  <c r="FS25" i="17" s="1"/>
  <c r="FF25" i="17" a="1"/>
  <c r="FF25" i="17" s="1"/>
  <c r="FT25" i="17" a="1"/>
  <c r="FT25" i="17" s="1"/>
  <c r="FI25" i="17" a="1"/>
  <c r="FI25" i="17" s="1"/>
  <c r="FG25" i="17" a="1"/>
  <c r="FG25" i="17" s="1"/>
  <c r="FP25" i="17" a="1"/>
  <c r="FP25" i="17" s="1"/>
  <c r="FH25" i="17" a="1"/>
  <c r="FH25" i="17" s="1"/>
  <c r="FK25" i="17" a="1"/>
  <c r="FK25" i="17" s="1"/>
  <c r="FL25" i="17" a="1"/>
  <c r="FL25" i="17" s="1"/>
  <c r="FM25" i="17" a="1"/>
  <c r="FM25" i="17" s="1"/>
  <c r="FJ25" i="17" a="1"/>
  <c r="FJ25" i="17" s="1"/>
  <c r="FN25" i="17" a="1"/>
  <c r="FN25" i="17" s="1"/>
  <c r="FQ25" i="17" a="1"/>
  <c r="FQ25" i="17" s="1"/>
  <c r="FO25" i="17" a="1"/>
  <c r="FO25" i="17" s="1"/>
  <c r="FJ10" i="17" a="1"/>
  <c r="FJ10" i="17" s="1"/>
  <c r="FK10" i="17" a="1"/>
  <c r="FK10" i="17" s="1"/>
  <c r="FL10" i="17" a="1"/>
  <c r="FL10" i="17" s="1"/>
  <c r="FM10" i="17" a="1"/>
  <c r="FM10" i="17" s="1"/>
  <c r="FN10" i="17" a="1"/>
  <c r="FN10" i="17" s="1"/>
  <c r="FO10" i="17" a="1"/>
  <c r="FO10" i="17" s="1"/>
  <c r="FP10" i="17" a="1"/>
  <c r="FP10" i="17" s="1"/>
  <c r="FE10" i="17" a="1"/>
  <c r="FE10" i="17" s="1"/>
  <c r="FQ10" i="17" a="1"/>
  <c r="FQ10" i="17" s="1"/>
  <c r="FR10" i="17" a="1"/>
  <c r="FR10" i="17" s="1"/>
  <c r="FF10" i="17" a="1"/>
  <c r="FF10" i="17" s="1"/>
  <c r="FS10" i="17" a="1"/>
  <c r="FS10" i="17" s="1"/>
  <c r="FG10" i="17" a="1"/>
  <c r="FG10" i="17" s="1"/>
  <c r="FT10" i="17" a="1"/>
  <c r="FT10" i="17" s="1"/>
  <c r="FI10" i="17" a="1"/>
  <c r="FI10" i="17" s="1"/>
  <c r="FH10" i="17" a="1"/>
  <c r="FH10" i="17" s="1"/>
  <c r="CZ8" i="17" a="1"/>
  <c r="CZ8" i="17" s="1"/>
  <c r="DD8" i="17" a="1"/>
  <c r="DD8" i="17" s="1"/>
  <c r="DG8" i="17" a="1"/>
  <c r="DG8" i="17" s="1"/>
  <c r="CU8" i="17" a="1"/>
  <c r="CU8" i="17" s="1"/>
  <c r="CT8" i="17" a="1"/>
  <c r="CT8" i="17" s="1"/>
  <c r="DH8" i="17" a="1"/>
  <c r="DH8" i="17" s="1"/>
  <c r="DI8" i="17" a="1"/>
  <c r="DI8" i="17" s="1"/>
  <c r="CV8" i="17" a="1"/>
  <c r="CV8" i="17" s="1"/>
  <c r="CW8" i="17" a="1"/>
  <c r="CW8" i="17" s="1"/>
  <c r="CX8" i="17" a="1"/>
  <c r="CX8" i="17" s="1"/>
  <c r="CY8" i="17" a="1"/>
  <c r="CY8" i="17" s="1"/>
  <c r="DB8" i="17" a="1"/>
  <c r="DB8" i="17" s="1"/>
  <c r="DA8" i="17" a="1"/>
  <c r="DA8" i="17" s="1"/>
  <c r="DC8" i="17" a="1"/>
  <c r="DC8" i="17" s="1"/>
  <c r="DE8" i="17" a="1"/>
  <c r="DE8" i="17" s="1"/>
  <c r="DF8" i="17" a="1"/>
  <c r="DF8" i="17" s="1"/>
  <c r="FR21" i="17" a="1"/>
  <c r="FR21" i="17" s="1"/>
  <c r="FT21" i="17" a="1"/>
  <c r="FT21" i="17" s="1"/>
  <c r="FG21" i="17" a="1"/>
  <c r="FG21" i="17" s="1"/>
  <c r="FI21" i="17" a="1"/>
  <c r="FI21" i="17" s="1"/>
  <c r="FJ21" i="17" a="1"/>
  <c r="FJ21" i="17" s="1"/>
  <c r="FL21" i="17" a="1"/>
  <c r="FL21" i="17" s="1"/>
  <c r="FE21" i="17" a="1"/>
  <c r="FE21" i="17" s="1"/>
  <c r="FM21" i="17" a="1"/>
  <c r="FM21" i="17" s="1"/>
  <c r="FF21" i="17" a="1"/>
  <c r="FF21" i="17" s="1"/>
  <c r="FN21" i="17" a="1"/>
  <c r="FN21" i="17" s="1"/>
  <c r="FH21" i="17" a="1"/>
  <c r="FH21" i="17" s="1"/>
  <c r="FK21" i="17" a="1"/>
  <c r="FK21" i="17" s="1"/>
  <c r="FS21" i="17" a="1"/>
  <c r="FS21" i="17" s="1"/>
  <c r="FO21" i="17" a="1"/>
  <c r="FO21" i="17" s="1"/>
  <c r="FQ21" i="17" a="1"/>
  <c r="FQ21" i="17" s="1"/>
  <c r="FP21" i="17" a="1"/>
  <c r="FP21" i="17" s="1"/>
  <c r="FP39" i="17" a="1"/>
  <c r="FP39" i="17" s="1"/>
  <c r="FQ39" i="17" a="1"/>
  <c r="FQ39" i="17" s="1"/>
  <c r="FF39" i="17" a="1"/>
  <c r="FF39" i="17" s="1"/>
  <c r="FR39" i="17" a="1"/>
  <c r="FR39" i="17" s="1"/>
  <c r="FH39" i="17" a="1"/>
  <c r="FH39" i="17" s="1"/>
  <c r="FS39" i="17" a="1"/>
  <c r="FS39" i="17" s="1"/>
  <c r="FG39" i="17" a="1"/>
  <c r="FG39" i="17" s="1"/>
  <c r="FI39" i="17" a="1"/>
  <c r="FI39" i="17" s="1"/>
  <c r="FT39" i="17" a="1"/>
  <c r="FT39" i="17" s="1"/>
  <c r="FJ39" i="17" a="1"/>
  <c r="FJ39" i="17" s="1"/>
  <c r="FK39" i="17" a="1"/>
  <c r="FK39" i="17" s="1"/>
  <c r="FL39" i="17" a="1"/>
  <c r="FL39" i="17" s="1"/>
  <c r="FM39" i="17" a="1"/>
  <c r="FM39" i="17" s="1"/>
  <c r="FN39" i="17" a="1"/>
  <c r="FN39" i="17" s="1"/>
  <c r="FE39" i="17" a="1"/>
  <c r="FE39" i="17" s="1"/>
  <c r="FO39" i="17" a="1"/>
  <c r="FO39" i="17" s="1"/>
  <c r="DD23" i="17" a="1"/>
  <c r="DD23" i="17" s="1"/>
  <c r="CT23" i="17" a="1"/>
  <c r="CT23" i="17" s="1"/>
  <c r="CU23" i="17" a="1"/>
  <c r="CU23" i="17" s="1"/>
  <c r="DF23" i="17" a="1"/>
  <c r="DF23" i="17" s="1"/>
  <c r="CV23" i="17" a="1"/>
  <c r="CV23" i="17" s="1"/>
  <c r="DG23" i="17" a="1"/>
  <c r="DG23" i="17" s="1"/>
  <c r="CW23" i="17" a="1"/>
  <c r="CW23" i="17" s="1"/>
  <c r="DE23" i="17" a="1"/>
  <c r="DE23" i="17" s="1"/>
  <c r="CX23" i="17" a="1"/>
  <c r="CX23" i="17" s="1"/>
  <c r="DH23" i="17" a="1"/>
  <c r="DH23" i="17" s="1"/>
  <c r="CY23" i="17" a="1"/>
  <c r="CY23" i="17" s="1"/>
  <c r="DI23" i="17" a="1"/>
  <c r="DI23" i="17" s="1"/>
  <c r="CZ23" i="17" a="1"/>
  <c r="CZ23" i="17" s="1"/>
  <c r="DA23" i="17" a="1"/>
  <c r="DA23" i="17" s="1"/>
  <c r="DC23" i="17" a="1"/>
  <c r="DC23" i="17" s="1"/>
  <c r="DB23" i="17" a="1"/>
  <c r="DB23" i="17" s="1"/>
  <c r="FI34" i="17" a="1"/>
  <c r="FI34" i="17" s="1"/>
  <c r="FJ34" i="17" a="1"/>
  <c r="FJ34" i="17" s="1"/>
  <c r="FN34" i="17" a="1"/>
  <c r="FN34" i="17" s="1"/>
  <c r="FO34" i="17" a="1"/>
  <c r="FO34" i="17" s="1"/>
  <c r="FQ34" i="17" a="1"/>
  <c r="FQ34" i="17" s="1"/>
  <c r="FR34" i="17" a="1"/>
  <c r="FR34" i="17" s="1"/>
  <c r="FH34" i="17" a="1"/>
  <c r="FH34" i="17" s="1"/>
  <c r="FP34" i="17" a="1"/>
  <c r="FP34" i="17" s="1"/>
  <c r="FK34" i="17" a="1"/>
  <c r="FK34" i="17" s="1"/>
  <c r="FS34" i="17" a="1"/>
  <c r="FS34" i="17" s="1"/>
  <c r="FL34" i="17" a="1"/>
  <c r="FL34" i="17" s="1"/>
  <c r="FT34" i="17" a="1"/>
  <c r="FT34" i="17" s="1"/>
  <c r="FE34" i="17" a="1"/>
  <c r="FE34" i="17" s="1"/>
  <c r="FM34" i="17" a="1"/>
  <c r="FM34" i="17" s="1"/>
  <c r="FG34" i="17" a="1"/>
  <c r="FG34" i="17" s="1"/>
  <c r="FF34" i="17" a="1"/>
  <c r="FF34" i="17" s="1"/>
  <c r="CY43" i="17" a="1"/>
  <c r="CY43" i="17" s="1"/>
  <c r="DA43" i="17" a="1"/>
  <c r="DA43" i="17" s="1"/>
  <c r="DC43" i="17" a="1"/>
  <c r="DC43" i="17" s="1"/>
  <c r="DD43" i="17" a="1"/>
  <c r="DD43" i="17" s="1"/>
  <c r="DG43" i="17" a="1"/>
  <c r="DG43" i="17" s="1"/>
  <c r="CU43" i="17" a="1"/>
  <c r="CU43" i="17" s="1"/>
  <c r="DE43" i="17" a="1"/>
  <c r="DE43" i="17" s="1"/>
  <c r="CV43" i="17" a="1"/>
  <c r="CV43" i="17" s="1"/>
  <c r="DF43" i="17" a="1"/>
  <c r="DF43" i="17" s="1"/>
  <c r="CW43" i="17" a="1"/>
  <c r="CW43" i="17" s="1"/>
  <c r="CX43" i="17" a="1"/>
  <c r="CX43" i="17" s="1"/>
  <c r="DH43" i="17" a="1"/>
  <c r="DH43" i="17" s="1"/>
  <c r="CZ43" i="17" a="1"/>
  <c r="CZ43" i="17" s="1"/>
  <c r="CT43" i="17" a="1"/>
  <c r="CT43" i="17" s="1"/>
  <c r="DB43" i="17" a="1"/>
  <c r="DB43" i="17" s="1"/>
  <c r="DI43" i="17" a="1"/>
  <c r="DI43" i="17" s="1"/>
  <c r="DG21" i="17" a="1"/>
  <c r="DG21" i="17" s="1"/>
  <c r="CY21" i="17" a="1"/>
  <c r="CY21" i="17" s="1"/>
  <c r="CU21" i="17" a="1"/>
  <c r="CU21" i="17" s="1"/>
  <c r="DC21" i="17" a="1"/>
  <c r="DC21" i="17" s="1"/>
  <c r="CV21" i="17" a="1"/>
  <c r="CV21" i="17" s="1"/>
  <c r="DD21" i="17" a="1"/>
  <c r="DD21" i="17" s="1"/>
  <c r="CW21" i="17" a="1"/>
  <c r="CW21" i="17" s="1"/>
  <c r="CT21" i="17" a="1"/>
  <c r="CT21" i="17" s="1"/>
  <c r="CX21" i="17" a="1"/>
  <c r="CX21" i="17" s="1"/>
  <c r="DF21" i="17" a="1"/>
  <c r="DF21" i="17" s="1"/>
  <c r="DA21" i="17" a="1"/>
  <c r="DA21" i="17" s="1"/>
  <c r="DH21" i="17" a="1"/>
  <c r="DH21" i="17" s="1"/>
  <c r="DI21" i="17" a="1"/>
  <c r="DI21" i="17" s="1"/>
  <c r="DB21" i="17" a="1"/>
  <c r="DB21" i="17" s="1"/>
  <c r="DE21" i="17" a="1"/>
  <c r="DE21" i="17" s="1"/>
  <c r="CZ21" i="17" a="1"/>
  <c r="CZ21" i="17" s="1"/>
  <c r="CU39" i="17" a="1"/>
  <c r="CU39" i="17" s="1"/>
  <c r="DI39" i="17" a="1"/>
  <c r="DI39" i="17" s="1"/>
  <c r="CV39" i="17" a="1"/>
  <c r="CV39" i="17" s="1"/>
  <c r="CX39" i="17" a="1"/>
  <c r="CX39" i="17" s="1"/>
  <c r="DB39" i="17" a="1"/>
  <c r="DB39" i="17" s="1"/>
  <c r="DA39" i="17" a="1"/>
  <c r="DA39" i="17" s="1"/>
  <c r="CW39" i="17" a="1"/>
  <c r="CW39" i="17" s="1"/>
  <c r="DE39" i="17" a="1"/>
  <c r="DE39" i="17" s="1"/>
  <c r="CY39" i="17" a="1"/>
  <c r="CY39" i="17" s="1"/>
  <c r="DG39" i="17" a="1"/>
  <c r="DG39" i="17" s="1"/>
  <c r="CZ39" i="17" a="1"/>
  <c r="CZ39" i="17" s="1"/>
  <c r="DC39" i="17" a="1"/>
  <c r="DC39" i="17" s="1"/>
  <c r="DD39" i="17" a="1"/>
  <c r="DD39" i="17" s="1"/>
  <c r="DF39" i="17" a="1"/>
  <c r="DF39" i="17" s="1"/>
  <c r="DH39" i="17" a="1"/>
  <c r="DH39" i="17" s="1"/>
  <c r="CT39" i="17" a="1"/>
  <c r="CT39" i="17" s="1"/>
  <c r="FH23" i="17" a="1"/>
  <c r="FH23" i="17" s="1"/>
  <c r="FQ23" i="17" a="1"/>
  <c r="FQ23" i="17" s="1"/>
  <c r="FR23" i="17" a="1"/>
  <c r="FR23" i="17" s="1"/>
  <c r="FI23" i="17" a="1"/>
  <c r="FI23" i="17" s="1"/>
  <c r="FJ23" i="17" a="1"/>
  <c r="FJ23" i="17" s="1"/>
  <c r="FS23" i="17" a="1"/>
  <c r="FS23" i="17" s="1"/>
  <c r="FK23" i="17" a="1"/>
  <c r="FK23" i="17" s="1"/>
  <c r="FT23" i="17" a="1"/>
  <c r="FT23" i="17" s="1"/>
  <c r="FL23" i="17" a="1"/>
  <c r="FL23" i="17" s="1"/>
  <c r="FM23" i="17" a="1"/>
  <c r="FM23" i="17" s="1"/>
  <c r="FE23" i="17" a="1"/>
  <c r="FE23" i="17" s="1"/>
  <c r="FN23" i="17" a="1"/>
  <c r="FN23" i="17" s="1"/>
  <c r="FF23" i="17" a="1"/>
  <c r="FF23" i="17" s="1"/>
  <c r="FO23" i="17" a="1"/>
  <c r="FO23" i="17" s="1"/>
  <c r="FP23" i="17" a="1"/>
  <c r="FP23" i="17" s="1"/>
  <c r="FG23" i="17" a="1"/>
  <c r="FG23" i="17" s="1"/>
  <c r="CY34" i="17" a="1"/>
  <c r="CY34" i="17" s="1"/>
  <c r="CZ34" i="17" a="1"/>
  <c r="CZ34" i="17" s="1"/>
  <c r="DD34" i="17" a="1"/>
  <c r="DD34" i="17" s="1"/>
  <c r="DE34" i="17" a="1"/>
  <c r="DE34" i="17" s="1"/>
  <c r="DG34" i="17" a="1"/>
  <c r="DG34" i="17" s="1"/>
  <c r="DH34" i="17" a="1"/>
  <c r="DH34" i="17" s="1"/>
  <c r="CX34" i="17" a="1"/>
  <c r="CX34" i="17" s="1"/>
  <c r="DF34" i="17" a="1"/>
  <c r="DF34" i="17" s="1"/>
  <c r="DA34" i="17" a="1"/>
  <c r="DA34" i="17" s="1"/>
  <c r="DI34" i="17" a="1"/>
  <c r="DI34" i="17" s="1"/>
  <c r="CT34" i="17" a="1"/>
  <c r="CT34" i="17" s="1"/>
  <c r="DB34" i="17" a="1"/>
  <c r="DB34" i="17" s="1"/>
  <c r="CU34" i="17" a="1"/>
  <c r="CU34" i="17" s="1"/>
  <c r="DC34" i="17" a="1"/>
  <c r="DC34" i="17" s="1"/>
  <c r="CW34" i="17" a="1"/>
  <c r="CW34" i="17" s="1"/>
  <c r="CV34" i="17" a="1"/>
  <c r="CV34" i="17" s="1"/>
  <c r="FN43" i="17" a="1"/>
  <c r="FN43" i="17" s="1"/>
  <c r="FO43" i="17" a="1"/>
  <c r="FO43" i="17" s="1"/>
  <c r="FQ43" i="17" a="1"/>
  <c r="FQ43" i="17" s="1"/>
  <c r="FE43" i="17" a="1"/>
  <c r="FE43" i="17" s="1"/>
  <c r="FF43" i="17" a="1"/>
  <c r="FF43" i="17" s="1"/>
  <c r="FG43" i="17" a="1"/>
  <c r="FG43" i="17" s="1"/>
  <c r="FR43" i="17" a="1"/>
  <c r="FR43" i="17" s="1"/>
  <c r="FI43" i="17" a="1"/>
  <c r="FI43" i="17" s="1"/>
  <c r="FS43" i="17" a="1"/>
  <c r="FS43" i="17" s="1"/>
  <c r="FJ43" i="17" a="1"/>
  <c r="FJ43" i="17" s="1"/>
  <c r="FT43" i="17" a="1"/>
  <c r="FT43" i="17" s="1"/>
  <c r="FL43" i="17" a="1"/>
  <c r="FL43" i="17" s="1"/>
  <c r="FP43" i="17" a="1"/>
  <c r="FP43" i="17" s="1"/>
  <c r="FH43" i="17" a="1"/>
  <c r="FH43" i="17" s="1"/>
  <c r="FM43" i="17" a="1"/>
  <c r="FM43" i="17" s="1"/>
  <c r="FK43" i="17" a="1"/>
  <c r="FK43" i="17" s="1"/>
  <c r="DE45" i="17" a="1"/>
  <c r="DE45" i="17" s="1"/>
  <c r="DF45" i="17" a="1"/>
  <c r="DF45" i="17" s="1"/>
  <c r="DG45" i="17" a="1"/>
  <c r="DG45" i="17" s="1"/>
  <c r="DH45" i="17" a="1"/>
  <c r="DH45" i="17" s="1"/>
  <c r="DI45" i="17" a="1"/>
  <c r="DI45" i="17" s="1"/>
  <c r="CV45" i="17" a="1"/>
  <c r="CV45" i="17" s="1"/>
  <c r="CT45" i="17" a="1"/>
  <c r="CT45" i="17" s="1"/>
  <c r="DC45" i="17" a="1"/>
  <c r="DC45" i="17" s="1"/>
  <c r="CU45" i="17" a="1"/>
  <c r="CU45" i="17" s="1"/>
  <c r="DD45" i="17" a="1"/>
  <c r="DD45" i="17" s="1"/>
  <c r="DA45" i="17" a="1"/>
  <c r="DA45" i="17" s="1"/>
  <c r="CW45" i="17" a="1"/>
  <c r="CW45" i="17" s="1"/>
  <c r="CX45" i="17" a="1"/>
  <c r="CX45" i="17" s="1"/>
  <c r="CY45" i="17" a="1"/>
  <c r="CY45" i="17" s="1"/>
  <c r="DB45" i="17" a="1"/>
  <c r="DB45" i="17" s="1"/>
  <c r="CZ45" i="17" a="1"/>
  <c r="CZ45" i="17" s="1"/>
  <c r="DI24" i="17" a="1"/>
  <c r="DI24" i="17" s="1"/>
  <c r="DA24" i="17" a="1"/>
  <c r="DA24" i="17" s="1"/>
  <c r="CT24" i="17" a="1"/>
  <c r="CT24" i="17" s="1"/>
  <c r="DB24" i="17" a="1"/>
  <c r="DB24" i="17" s="1"/>
  <c r="DC24" i="17" a="1"/>
  <c r="DC24" i="17" s="1"/>
  <c r="DF24" i="17" a="1"/>
  <c r="DF24" i="17" s="1"/>
  <c r="CU24" i="17" a="1"/>
  <c r="CU24" i="17" s="1"/>
  <c r="DD24" i="17" a="1"/>
  <c r="DD24" i="17" s="1"/>
  <c r="CV24" i="17" a="1"/>
  <c r="CV24" i="17" s="1"/>
  <c r="DE24" i="17" a="1"/>
  <c r="DE24" i="17" s="1"/>
  <c r="CW24" i="17" a="1"/>
  <c r="CW24" i="17" s="1"/>
  <c r="CX24" i="17" a="1"/>
  <c r="CX24" i="17" s="1"/>
  <c r="DG24" i="17" a="1"/>
  <c r="DG24" i="17" s="1"/>
  <c r="CY24" i="17" a="1"/>
  <c r="CY24" i="17" s="1"/>
  <c r="CZ24" i="17" a="1"/>
  <c r="CZ24" i="17" s="1"/>
  <c r="DH24" i="17" a="1"/>
  <c r="DH24" i="17" s="1"/>
  <c r="FT5" i="17" a="1"/>
  <c r="FT5" i="17" s="1"/>
  <c r="FF5" i="17" a="1"/>
  <c r="FF5" i="17" s="1"/>
  <c r="FN5" i="17" a="1"/>
  <c r="FN5" i="17" s="1"/>
  <c r="FM5" i="17" a="1"/>
  <c r="FM5" i="17" s="1"/>
  <c r="FO5" i="17" a="1"/>
  <c r="FO5" i="17" s="1"/>
  <c r="FE5" i="17" a="1"/>
  <c r="FE5" i="17" s="1"/>
  <c r="FG5" i="17" a="1"/>
  <c r="FG5" i="17" s="1"/>
  <c r="FH5" i="17" a="1"/>
  <c r="FH5" i="17" s="1"/>
  <c r="FP5" i="17" a="1"/>
  <c r="FP5" i="17" s="1"/>
  <c r="FI5" i="17" a="1"/>
  <c r="FI5" i="17" s="1"/>
  <c r="FQ5" i="17" a="1"/>
  <c r="FQ5" i="17" s="1"/>
  <c r="FJ5" i="17" a="1"/>
  <c r="FJ5" i="17" s="1"/>
  <c r="FR5" i="17" a="1"/>
  <c r="FR5" i="17" s="1"/>
  <c r="FK5" i="17" a="1"/>
  <c r="FK5" i="17" s="1"/>
  <c r="FL5" i="17" a="1"/>
  <c r="FL5" i="17" s="1"/>
  <c r="FS5" i="17" a="1"/>
  <c r="FS5" i="17" s="1"/>
  <c r="FS35" i="17" a="1"/>
  <c r="FS35" i="17" s="1"/>
  <c r="FE35" i="17" a="1"/>
  <c r="FE35" i="17" s="1"/>
  <c r="FF35" i="17" a="1"/>
  <c r="FF35" i="17" s="1"/>
  <c r="FT35" i="17" a="1"/>
  <c r="FT35" i="17" s="1"/>
  <c r="FG35" i="17" a="1"/>
  <c r="FG35" i="17" s="1"/>
  <c r="FJ35" i="17" a="1"/>
  <c r="FJ35" i="17" s="1"/>
  <c r="FH35" i="17" a="1"/>
  <c r="FH35" i="17" s="1"/>
  <c r="FP35" i="17" a="1"/>
  <c r="FP35" i="17" s="1"/>
  <c r="FI35" i="17" a="1"/>
  <c r="FI35" i="17" s="1"/>
  <c r="FQ35" i="17" a="1"/>
  <c r="FQ35" i="17" s="1"/>
  <c r="FK35" i="17" a="1"/>
  <c r="FK35" i="17" s="1"/>
  <c r="FL35" i="17" a="1"/>
  <c r="FL35" i="17" s="1"/>
  <c r="FM35" i="17" a="1"/>
  <c r="FM35" i="17" s="1"/>
  <c r="FN35" i="17" a="1"/>
  <c r="FN35" i="17" s="1"/>
  <c r="FR35" i="17" a="1"/>
  <c r="FR35" i="17" s="1"/>
  <c r="FO35" i="17" a="1"/>
  <c r="FO35" i="17" s="1"/>
  <c r="DF40" i="17" a="1"/>
  <c r="DF40" i="17" s="1"/>
  <c r="CV40" i="17" a="1"/>
  <c r="CV40" i="17" s="1"/>
  <c r="DG40" i="17" a="1"/>
  <c r="DG40" i="17" s="1"/>
  <c r="CW40" i="17" a="1"/>
  <c r="CW40" i="17" s="1"/>
  <c r="CX40" i="17" a="1"/>
  <c r="CX40" i="17" s="1"/>
  <c r="DH40" i="17" a="1"/>
  <c r="DH40" i="17" s="1"/>
  <c r="CY40" i="17" a="1"/>
  <c r="CY40" i="17" s="1"/>
  <c r="DI40" i="17" a="1"/>
  <c r="DI40" i="17" s="1"/>
  <c r="CZ40" i="17" a="1"/>
  <c r="CZ40" i="17" s="1"/>
  <c r="DA40" i="17" a="1"/>
  <c r="DA40" i="17" s="1"/>
  <c r="DB40" i="17" a="1"/>
  <c r="DB40" i="17" s="1"/>
  <c r="DC40" i="17" a="1"/>
  <c r="DC40" i="17" s="1"/>
  <c r="DD40" i="17" a="1"/>
  <c r="DD40" i="17" s="1"/>
  <c r="DE40" i="17" a="1"/>
  <c r="DE40" i="17" s="1"/>
  <c r="CU40" i="17" a="1"/>
  <c r="CU40" i="17" s="1"/>
  <c r="CT40" i="17" a="1"/>
  <c r="CT40" i="17" s="1"/>
  <c r="FI45" i="17" a="1"/>
  <c r="FI45" i="17" s="1"/>
  <c r="FJ45" i="17" a="1"/>
  <c r="FJ45" i="17" s="1"/>
  <c r="FK45" i="17" a="1"/>
  <c r="FK45" i="17" s="1"/>
  <c r="FL45" i="17" a="1"/>
  <c r="FL45" i="17" s="1"/>
  <c r="FN45" i="17" a="1"/>
  <c r="FN45" i="17" s="1"/>
  <c r="FO45" i="17" a="1"/>
  <c r="FO45" i="17" s="1"/>
  <c r="FF45" i="17" a="1"/>
  <c r="FF45" i="17" s="1"/>
  <c r="FP45" i="17" a="1"/>
  <c r="FP45" i="17" s="1"/>
  <c r="FG45" i="17" a="1"/>
  <c r="FG45" i="17" s="1"/>
  <c r="FH45" i="17" a="1"/>
  <c r="FH45" i="17" s="1"/>
  <c r="FQ45" i="17" a="1"/>
  <c r="FQ45" i="17" s="1"/>
  <c r="FM45" i="17" a="1"/>
  <c r="FM45" i="17" s="1"/>
  <c r="FR45" i="17" a="1"/>
  <c r="FR45" i="17" s="1"/>
  <c r="FE45" i="17" a="1"/>
  <c r="FE45" i="17" s="1"/>
  <c r="FT45" i="17" a="1"/>
  <c r="FT45" i="17" s="1"/>
  <c r="FS45" i="17" a="1"/>
  <c r="FS45" i="17" s="1"/>
  <c r="FL24" i="17" a="1"/>
  <c r="FL24" i="17" s="1"/>
  <c r="FN24" i="17" a="1"/>
  <c r="FN24" i="17" s="1"/>
  <c r="FQ24" i="17" a="1"/>
  <c r="FQ24" i="17" s="1"/>
  <c r="FE24" i="17" a="1"/>
  <c r="FE24" i="17" s="1"/>
  <c r="FH24" i="17" a="1"/>
  <c r="FH24" i="17" s="1"/>
  <c r="FM24" i="17" a="1"/>
  <c r="FM24" i="17" s="1"/>
  <c r="FF24" i="17" a="1"/>
  <c r="FF24" i="17" s="1"/>
  <c r="FO24" i="17" a="1"/>
  <c r="FO24" i="17" s="1"/>
  <c r="FG24" i="17" a="1"/>
  <c r="FG24" i="17" s="1"/>
  <c r="FP24" i="17" a="1"/>
  <c r="FP24" i="17" s="1"/>
  <c r="FI24" i="17" a="1"/>
  <c r="FI24" i="17" s="1"/>
  <c r="FR24" i="17" a="1"/>
  <c r="FR24" i="17" s="1"/>
  <c r="FJ24" i="17" a="1"/>
  <c r="FJ24" i="17" s="1"/>
  <c r="FS24" i="17" a="1"/>
  <c r="FS24" i="17" s="1"/>
  <c r="FT24" i="17" a="1"/>
  <c r="FT24" i="17" s="1"/>
  <c r="FK24" i="17" a="1"/>
  <c r="FK24" i="17" s="1"/>
  <c r="CT5" i="17" a="1"/>
  <c r="CT5" i="17" s="1"/>
  <c r="DB5" i="17" a="1"/>
  <c r="DB5" i="17" s="1"/>
  <c r="CV5" i="17" a="1"/>
  <c r="CV5" i="17" s="1"/>
  <c r="DD5" i="17" a="1"/>
  <c r="DD5" i="17" s="1"/>
  <c r="CU5" i="17" a="1"/>
  <c r="CU5" i="17" s="1"/>
  <c r="DC5" i="17" a="1"/>
  <c r="DC5" i="17" s="1"/>
  <c r="CW5" i="17" a="1"/>
  <c r="CW5" i="17" s="1"/>
  <c r="DE5" i="17" a="1"/>
  <c r="DE5" i="17" s="1"/>
  <c r="CX5" i="17" a="1"/>
  <c r="CX5" i="17" s="1"/>
  <c r="DF5" i="17" a="1"/>
  <c r="DF5" i="17" s="1"/>
  <c r="CY5" i="17" a="1"/>
  <c r="CY5" i="17" s="1"/>
  <c r="DG5" i="17" a="1"/>
  <c r="DG5" i="17" s="1"/>
  <c r="CZ5" i="17" a="1"/>
  <c r="CZ5" i="17" s="1"/>
  <c r="DH5" i="17" a="1"/>
  <c r="DH5" i="17" s="1"/>
  <c r="DI5" i="17" a="1"/>
  <c r="DI5" i="17" s="1"/>
  <c r="DA5" i="17" a="1"/>
  <c r="DA5" i="17" s="1"/>
  <c r="DI35" i="17" a="1"/>
  <c r="DI35" i="17" s="1"/>
  <c r="CT35" i="17" a="1"/>
  <c r="CT35" i="17" s="1"/>
  <c r="CV35" i="17" a="1"/>
  <c r="CV35" i="17" s="1"/>
  <c r="CW35" i="17" a="1"/>
  <c r="CW35" i="17" s="1"/>
  <c r="CZ35" i="17" a="1"/>
  <c r="CZ35" i="17" s="1"/>
  <c r="DA35" i="17" a="1"/>
  <c r="DA35" i="17" s="1"/>
  <c r="CU35" i="17" a="1"/>
  <c r="CU35" i="17" s="1"/>
  <c r="CX35" i="17" a="1"/>
  <c r="CX35" i="17" s="1"/>
  <c r="DF35" i="17" a="1"/>
  <c r="DF35" i="17" s="1"/>
  <c r="CY35" i="17" a="1"/>
  <c r="CY35" i="17" s="1"/>
  <c r="DG35" i="17" a="1"/>
  <c r="DG35" i="17" s="1"/>
  <c r="DB35" i="17" a="1"/>
  <c r="DB35" i="17" s="1"/>
  <c r="DC35" i="17" a="1"/>
  <c r="DC35" i="17" s="1"/>
  <c r="DD35" i="17" a="1"/>
  <c r="DD35" i="17" s="1"/>
  <c r="DH35" i="17" a="1"/>
  <c r="DH35" i="17" s="1"/>
  <c r="DE35" i="17" a="1"/>
  <c r="DE35" i="17" s="1"/>
  <c r="FS40" i="17" a="1"/>
  <c r="FS40" i="17" s="1"/>
  <c r="FJ40" i="17" a="1"/>
  <c r="FJ40" i="17" s="1"/>
  <c r="FT40" i="17" a="1"/>
  <c r="FT40" i="17" s="1"/>
  <c r="FK40" i="17" a="1"/>
  <c r="FK40" i="17" s="1"/>
  <c r="FM40" i="17" a="1"/>
  <c r="FM40" i="17" s="1"/>
  <c r="FL40" i="17" a="1"/>
  <c r="FL40" i="17" s="1"/>
  <c r="FN40" i="17" a="1"/>
  <c r="FN40" i="17" s="1"/>
  <c r="FO40" i="17" a="1"/>
  <c r="FO40" i="17" s="1"/>
  <c r="FE40" i="17" a="1"/>
  <c r="FE40" i="17" s="1"/>
  <c r="FP40" i="17" a="1"/>
  <c r="FP40" i="17" s="1"/>
  <c r="FF40" i="17" a="1"/>
  <c r="FF40" i="17" s="1"/>
  <c r="FQ40" i="17" a="1"/>
  <c r="FQ40" i="17" s="1"/>
  <c r="FG40" i="17" a="1"/>
  <c r="FG40" i="17" s="1"/>
  <c r="FR40" i="17" a="1"/>
  <c r="FR40" i="17" s="1"/>
  <c r="FI40" i="17" a="1"/>
  <c r="FI40" i="17" s="1"/>
  <c r="FH40" i="17" a="1"/>
  <c r="FH40" i="17" s="1"/>
  <c r="DG22" i="17" a="1"/>
  <c r="DG22" i="17" s="1"/>
  <c r="CU22" i="17" a="1"/>
  <c r="CU22" i="17" s="1"/>
  <c r="CV22" i="17" a="1"/>
  <c r="CV22" i="17" s="1"/>
  <c r="CW22" i="17" a="1"/>
  <c r="CW22" i="17" s="1"/>
  <c r="CX22" i="17" a="1"/>
  <c r="CX22" i="17" s="1"/>
  <c r="CY22" i="17" a="1"/>
  <c r="CY22" i="17" s="1"/>
  <c r="CZ22" i="17" a="1"/>
  <c r="CZ22" i="17" s="1"/>
  <c r="DH22" i="17" a="1"/>
  <c r="DH22" i="17" s="1"/>
  <c r="DA22" i="17" a="1"/>
  <c r="DA22" i="17" s="1"/>
  <c r="DI22" i="17" a="1"/>
  <c r="DI22" i="17" s="1"/>
  <c r="DB22" i="17" a="1"/>
  <c r="DB22" i="17" s="1"/>
  <c r="DC22" i="17" a="1"/>
  <c r="DC22" i="17" s="1"/>
  <c r="DD22" i="17" a="1"/>
  <c r="DD22" i="17" s="1"/>
  <c r="DE22" i="17" a="1"/>
  <c r="DE22" i="17" s="1"/>
  <c r="CT22" i="17" a="1"/>
  <c r="CT22" i="17" s="1"/>
  <c r="DF22" i="17" a="1"/>
  <c r="DF22" i="17" s="1"/>
  <c r="CV3" i="17" a="1"/>
  <c r="CV3" i="17" s="1"/>
  <c r="DD3" i="17" a="1"/>
  <c r="DD3" i="17" s="1"/>
  <c r="CW3" i="17" a="1"/>
  <c r="CW3" i="17" s="1"/>
  <c r="DE3" i="17" a="1"/>
  <c r="DE3" i="17" s="1"/>
  <c r="DF3" i="17" a="1"/>
  <c r="DF3" i="17" s="1"/>
  <c r="CX3" i="17" a="1"/>
  <c r="CX3" i="17" s="1"/>
  <c r="CY3" i="17" a="1"/>
  <c r="CY3" i="17" s="1"/>
  <c r="DC3" i="17" a="1"/>
  <c r="DC3" i="17" s="1"/>
  <c r="DG3" i="17" a="1"/>
  <c r="DG3" i="17" s="1"/>
  <c r="CZ3" i="17" a="1"/>
  <c r="CZ3" i="17" s="1"/>
  <c r="DH3" i="17" a="1"/>
  <c r="DH3" i="17" s="1"/>
  <c r="DA3" i="17" a="1"/>
  <c r="DA3" i="17" s="1"/>
  <c r="DI3" i="17" a="1"/>
  <c r="DI3" i="17" s="1"/>
  <c r="CT3" i="17" a="1"/>
  <c r="CT3" i="17" s="1"/>
  <c r="DB3" i="17" a="1"/>
  <c r="DB3" i="17" s="1"/>
  <c r="CU3" i="17" a="1"/>
  <c r="CU3" i="17" s="1"/>
  <c r="CZ27" i="17" a="1"/>
  <c r="CZ27" i="17" s="1"/>
  <c r="DA27" i="17" a="1"/>
  <c r="DA27" i="17" s="1"/>
  <c r="DB27" i="17" a="1"/>
  <c r="DB27" i="17" s="1"/>
  <c r="DC27" i="17" a="1"/>
  <c r="DC27" i="17" s="1"/>
  <c r="CT27" i="17" a="1"/>
  <c r="CT27" i="17" s="1"/>
  <c r="DD27" i="17" a="1"/>
  <c r="DD27" i="17" s="1"/>
  <c r="CU27" i="17" a="1"/>
  <c r="CU27" i="17" s="1"/>
  <c r="DE27" i="17" a="1"/>
  <c r="DE27" i="17" s="1"/>
  <c r="CV27" i="17" a="1"/>
  <c r="CV27" i="17" s="1"/>
  <c r="DF27" i="17" a="1"/>
  <c r="DF27" i="17" s="1"/>
  <c r="CW27" i="17" a="1"/>
  <c r="CW27" i="17" s="1"/>
  <c r="DG27" i="17" a="1"/>
  <c r="DG27" i="17" s="1"/>
  <c r="CX27" i="17" a="1"/>
  <c r="CX27" i="17" s="1"/>
  <c r="DH27" i="17" a="1"/>
  <c r="DH27" i="17" s="1"/>
  <c r="DI27" i="17" a="1"/>
  <c r="DI27" i="17" s="1"/>
  <c r="CY27" i="17" a="1"/>
  <c r="CY27" i="17" s="1"/>
  <c r="FS9" i="17" a="1"/>
  <c r="FS9" i="17" s="1"/>
  <c r="FH9" i="17" a="1"/>
  <c r="FH9" i="17" s="1"/>
  <c r="FT9" i="17" a="1"/>
  <c r="FT9" i="17" s="1"/>
  <c r="FI9" i="17" a="1"/>
  <c r="FI9" i="17" s="1"/>
  <c r="FJ9" i="17" a="1"/>
  <c r="FJ9" i="17" s="1"/>
  <c r="FK9" i="17" a="1"/>
  <c r="FK9" i="17" s="1"/>
  <c r="FL9" i="17" a="1"/>
  <c r="FL9" i="17" s="1"/>
  <c r="FM9" i="17" a="1"/>
  <c r="FM9" i="17" s="1"/>
  <c r="FN9" i="17" a="1"/>
  <c r="FN9" i="17" s="1"/>
  <c r="FO9" i="17" a="1"/>
  <c r="FO9" i="17" s="1"/>
  <c r="FP9" i="17" a="1"/>
  <c r="FP9" i="17" s="1"/>
  <c r="FQ9" i="17" a="1"/>
  <c r="FQ9" i="17" s="1"/>
  <c r="FE9" i="17" a="1"/>
  <c r="FE9" i="17" s="1"/>
  <c r="FR9" i="17" a="1"/>
  <c r="FR9" i="17" s="1"/>
  <c r="FG9" i="17" a="1"/>
  <c r="FG9" i="17" s="1"/>
  <c r="FF9" i="17" a="1"/>
  <c r="FF9" i="17" s="1"/>
  <c r="CW44" i="17" a="1"/>
  <c r="CW44" i="17" s="1"/>
  <c r="CX44" i="17" a="1"/>
  <c r="CX44" i="17" s="1"/>
  <c r="CY44" i="17" a="1"/>
  <c r="CY44" i="17" s="1"/>
  <c r="DA44" i="17" a="1"/>
  <c r="DA44" i="17" s="1"/>
  <c r="DC44" i="17" a="1"/>
  <c r="DC44" i="17" s="1"/>
  <c r="DF44" i="17" a="1"/>
  <c r="DF44" i="17" s="1"/>
  <c r="DD44" i="17" a="1"/>
  <c r="DD44" i="17" s="1"/>
  <c r="CU44" i="17" a="1"/>
  <c r="CU44" i="17" s="1"/>
  <c r="DE44" i="17" a="1"/>
  <c r="DE44" i="17" s="1"/>
  <c r="CV44" i="17" a="1"/>
  <c r="CV44" i="17" s="1"/>
  <c r="DH44" i="17" a="1"/>
  <c r="DH44" i="17" s="1"/>
  <c r="CZ44" i="17" a="1"/>
  <c r="CZ44" i="17" s="1"/>
  <c r="DB44" i="17" a="1"/>
  <c r="DB44" i="17" s="1"/>
  <c r="DG44" i="17" a="1"/>
  <c r="DG44" i="17" s="1"/>
  <c r="CT44" i="17" a="1"/>
  <c r="CT44" i="17" s="1"/>
  <c r="DI44" i="17" a="1"/>
  <c r="DI44" i="17" s="1"/>
  <c r="FG4" i="17" a="1"/>
  <c r="FG4" i="17" s="1"/>
  <c r="FO4" i="17" a="1"/>
  <c r="FO4" i="17" s="1"/>
  <c r="FI4" i="17" a="1"/>
  <c r="FI4" i="17" s="1"/>
  <c r="FQ4" i="17" a="1"/>
  <c r="FQ4" i="17" s="1"/>
  <c r="FH4" i="17" a="1"/>
  <c r="FH4" i="17" s="1"/>
  <c r="FP4" i="17" a="1"/>
  <c r="FP4" i="17" s="1"/>
  <c r="FJ4" i="17" a="1"/>
  <c r="FJ4" i="17" s="1"/>
  <c r="FR4" i="17" a="1"/>
  <c r="FR4" i="17" s="1"/>
  <c r="FK4" i="17" a="1"/>
  <c r="FK4" i="17" s="1"/>
  <c r="FS4" i="17" a="1"/>
  <c r="FS4" i="17" s="1"/>
  <c r="FL4" i="17" a="1"/>
  <c r="FL4" i="17" s="1"/>
  <c r="FT4" i="17" a="1"/>
  <c r="FT4" i="17" s="1"/>
  <c r="FE4" i="17" a="1"/>
  <c r="FE4" i="17" s="1"/>
  <c r="FM4" i="17" a="1"/>
  <c r="FM4" i="17" s="1"/>
  <c r="FN4" i="17" a="1"/>
  <c r="FN4" i="17" s="1"/>
  <c r="FF4" i="17" a="1"/>
  <c r="FF4" i="17" s="1"/>
  <c r="FN22" i="17" a="1"/>
  <c r="FN22" i="17" s="1"/>
  <c r="FO22" i="17" a="1"/>
  <c r="FO22" i="17" s="1"/>
  <c r="FP22" i="17" a="1"/>
  <c r="FP22" i="17" s="1"/>
  <c r="FE22" i="17" a="1"/>
  <c r="FE22" i="17" s="1"/>
  <c r="FQ22" i="17" a="1"/>
  <c r="FQ22" i="17" s="1"/>
  <c r="FF22" i="17" a="1"/>
  <c r="FF22" i="17" s="1"/>
  <c r="FJ22" i="17" a="1"/>
  <c r="FJ22" i="17" s="1"/>
  <c r="FR22" i="17" a="1"/>
  <c r="FR22" i="17" s="1"/>
  <c r="FK22" i="17" a="1"/>
  <c r="FK22" i="17" s="1"/>
  <c r="FS22" i="17" a="1"/>
  <c r="FS22" i="17" s="1"/>
  <c r="FG22" i="17" a="1"/>
  <c r="FG22" i="17" s="1"/>
  <c r="FH22" i="17" a="1"/>
  <c r="FH22" i="17" s="1"/>
  <c r="FT22" i="17" a="1"/>
  <c r="FT22" i="17" s="1"/>
  <c r="FI22" i="17" a="1"/>
  <c r="FI22" i="17" s="1"/>
  <c r="FM22" i="17" a="1"/>
  <c r="FM22" i="17" s="1"/>
  <c r="FL22" i="17" a="1"/>
  <c r="FL22" i="17" s="1"/>
  <c r="FF3" i="17" a="1"/>
  <c r="FF3" i="17" s="1"/>
  <c r="FN3" i="17" a="1"/>
  <c r="FN3" i="17" s="1"/>
  <c r="FG3" i="17" a="1"/>
  <c r="FG3" i="17" s="1"/>
  <c r="FO3" i="17" a="1"/>
  <c r="FO3" i="17" s="1"/>
  <c r="FH3" i="17" a="1"/>
  <c r="FH3" i="17" s="1"/>
  <c r="FP3" i="17" a="1"/>
  <c r="FP3" i="17" s="1"/>
  <c r="FI3" i="17" a="1"/>
  <c r="FI3" i="17" s="1"/>
  <c r="FQ3" i="17" a="1"/>
  <c r="FQ3" i="17" s="1"/>
  <c r="FJ3" i="17" a="1"/>
  <c r="FJ3" i="17" s="1"/>
  <c r="FR3" i="17" a="1"/>
  <c r="FR3" i="17" s="1"/>
  <c r="FS3" i="17" a="1"/>
  <c r="FS3" i="17" s="1"/>
  <c r="FM3" i="17" a="1"/>
  <c r="FM3" i="17" s="1"/>
  <c r="FK3" i="17" a="1"/>
  <c r="FK3" i="17" s="1"/>
  <c r="FL3" i="17" a="1"/>
  <c r="FL3" i="17" s="1"/>
  <c r="FT3" i="17" a="1"/>
  <c r="FT3" i="17" s="1"/>
  <c r="FE3" i="17" a="1"/>
  <c r="FE3" i="17" s="1"/>
  <c r="FO27" i="17" a="1"/>
  <c r="FO27" i="17" s="1"/>
  <c r="FF27" i="17" a="1"/>
  <c r="FF27" i="17" s="1"/>
  <c r="FP27" i="17" a="1"/>
  <c r="FP27" i="17" s="1"/>
  <c r="FG27" i="17" a="1"/>
  <c r="FG27" i="17" s="1"/>
  <c r="FQ27" i="17" a="1"/>
  <c r="FQ27" i="17" s="1"/>
  <c r="FH27" i="17" a="1"/>
  <c r="FH27" i="17" s="1"/>
  <c r="FR27" i="17" a="1"/>
  <c r="FR27" i="17" s="1"/>
  <c r="FI27" i="17" a="1"/>
  <c r="FI27" i="17" s="1"/>
  <c r="FS27" i="17" a="1"/>
  <c r="FS27" i="17" s="1"/>
  <c r="FT27" i="17" a="1"/>
  <c r="FT27" i="17" s="1"/>
  <c r="FJ27" i="17" a="1"/>
  <c r="FJ27" i="17" s="1"/>
  <c r="FK27" i="17" a="1"/>
  <c r="FK27" i="17" s="1"/>
  <c r="FL27" i="17" a="1"/>
  <c r="FL27" i="17" s="1"/>
  <c r="FM27" i="17" a="1"/>
  <c r="FM27" i="17" s="1"/>
  <c r="FE27" i="17" a="1"/>
  <c r="FE27" i="17" s="1"/>
  <c r="FN27" i="17" a="1"/>
  <c r="FN27" i="17" s="1"/>
  <c r="CZ9" i="17" a="1"/>
  <c r="CZ9" i="17" s="1"/>
  <c r="DA9" i="17" a="1"/>
  <c r="DA9" i="17" s="1"/>
  <c r="DB9" i="17" a="1"/>
  <c r="DB9" i="17" s="1"/>
  <c r="DC9" i="17" a="1"/>
  <c r="DC9" i="17" s="1"/>
  <c r="DE9" i="17" a="1"/>
  <c r="DE9" i="17" s="1"/>
  <c r="DD9" i="17" a="1"/>
  <c r="DD9" i="17" s="1"/>
  <c r="DF9" i="17" a="1"/>
  <c r="DF9" i="17" s="1"/>
  <c r="CT9" i="17" a="1"/>
  <c r="CT9" i="17" s="1"/>
  <c r="DG9" i="17" a="1"/>
  <c r="DG9" i="17" s="1"/>
  <c r="CU9" i="17" a="1"/>
  <c r="CU9" i="17" s="1"/>
  <c r="DH9" i="17" a="1"/>
  <c r="DH9" i="17" s="1"/>
  <c r="CV9" i="17" a="1"/>
  <c r="CV9" i="17" s="1"/>
  <c r="CW9" i="17" a="1"/>
  <c r="CW9" i="17" s="1"/>
  <c r="DI9" i="17" a="1"/>
  <c r="DI9" i="17" s="1"/>
  <c r="CY9" i="17" a="1"/>
  <c r="CY9" i="17" s="1"/>
  <c r="CX9" i="17" a="1"/>
  <c r="CX9" i="17" s="1"/>
  <c r="FF44" i="17" a="1"/>
  <c r="FF44" i="17" s="1"/>
  <c r="FG44" i="17" a="1"/>
  <c r="FG44" i="17" s="1"/>
  <c r="FK44" i="17" a="1"/>
  <c r="FK44" i="17" s="1"/>
  <c r="FM44" i="17" a="1"/>
  <c r="FM44" i="17" s="1"/>
  <c r="FN44" i="17" a="1"/>
  <c r="FN44" i="17" s="1"/>
  <c r="FP44" i="17" a="1"/>
  <c r="FP44" i="17" s="1"/>
  <c r="FR44" i="17" a="1"/>
  <c r="FR44" i="17" s="1"/>
  <c r="FH44" i="17" a="1"/>
  <c r="FH44" i="17" s="1"/>
  <c r="FS44" i="17" a="1"/>
  <c r="FS44" i="17" s="1"/>
  <c r="FI44" i="17" a="1"/>
  <c r="FI44" i="17" s="1"/>
  <c r="FJ44" i="17" a="1"/>
  <c r="FJ44" i="17" s="1"/>
  <c r="FT44" i="17" a="1"/>
  <c r="FT44" i="17" s="1"/>
  <c r="FL44" i="17" a="1"/>
  <c r="FL44" i="17" s="1"/>
  <c r="FO44" i="17" a="1"/>
  <c r="FO44" i="17" s="1"/>
  <c r="FE44" i="17" a="1"/>
  <c r="FE44" i="17" s="1"/>
  <c r="FQ44" i="17" a="1"/>
  <c r="FQ44" i="17" s="1"/>
  <c r="CW4" i="17" a="1"/>
  <c r="CW4" i="17" s="1"/>
  <c r="CY4" i="17" a="1"/>
  <c r="CY4" i="17" s="1"/>
  <c r="DG4" i="17" a="1"/>
  <c r="DG4" i="17" s="1"/>
  <c r="CX4" i="17" a="1"/>
  <c r="CX4" i="17" s="1"/>
  <c r="CZ4" i="17" a="1"/>
  <c r="CZ4" i="17" s="1"/>
  <c r="DH4" i="17" a="1"/>
  <c r="DH4" i="17" s="1"/>
  <c r="DA4" i="17" a="1"/>
  <c r="DA4" i="17" s="1"/>
  <c r="DI4" i="17" a="1"/>
  <c r="DI4" i="17" s="1"/>
  <c r="CT4" i="17" a="1"/>
  <c r="CT4" i="17" s="1"/>
  <c r="DB4" i="17" a="1"/>
  <c r="DB4" i="17" s="1"/>
  <c r="CU4" i="17" a="1"/>
  <c r="CU4" i="17" s="1"/>
  <c r="DC4" i="17" a="1"/>
  <c r="DC4" i="17" s="1"/>
  <c r="DD4" i="17" a="1"/>
  <c r="DD4" i="17" s="1"/>
  <c r="CV4" i="17" a="1"/>
  <c r="CV4" i="17" s="1"/>
  <c r="DE4" i="17" a="1"/>
  <c r="DE4" i="17" s="1"/>
  <c r="DF4" i="17" a="1"/>
  <c r="DF4" i="17" s="1"/>
  <c r="FR14" i="17" a="1"/>
  <c r="FR14" i="17" s="1"/>
  <c r="FS14" i="17" a="1"/>
  <c r="FS14" i="17" s="1"/>
  <c r="FH14" i="17" a="1"/>
  <c r="FH14" i="17" s="1"/>
  <c r="FT14" i="17" a="1"/>
  <c r="FT14" i="17" s="1"/>
  <c r="FI14" i="17" a="1"/>
  <c r="FI14" i="17" s="1"/>
  <c r="FJ14" i="17" a="1"/>
  <c r="FJ14" i="17" s="1"/>
  <c r="FE14" i="17" a="1"/>
  <c r="FE14" i="17" s="1"/>
  <c r="FK14" i="17" a="1"/>
  <c r="FK14" i="17" s="1"/>
  <c r="FL14" i="17" a="1"/>
  <c r="FL14" i="17" s="1"/>
  <c r="FM14" i="17" a="1"/>
  <c r="FM14" i="17" s="1"/>
  <c r="FN14" i="17" a="1"/>
  <c r="FN14" i="17" s="1"/>
  <c r="FO14" i="17" a="1"/>
  <c r="FO14" i="17" s="1"/>
  <c r="FP14" i="17" a="1"/>
  <c r="FP14" i="17" s="1"/>
  <c r="FQ14" i="17" a="1"/>
  <c r="FQ14" i="17" s="1"/>
  <c r="FG14" i="17" a="1"/>
  <c r="FG14" i="17" s="1"/>
  <c r="FF14" i="17" a="1"/>
  <c r="FF14" i="17" s="1"/>
  <c r="CZ28" i="17" a="1"/>
  <c r="CZ28" i="17" s="1"/>
  <c r="DI28" i="17" a="1"/>
  <c r="DI28" i="17" s="1"/>
  <c r="DA28" i="17" a="1"/>
  <c r="DA28" i="17" s="1"/>
  <c r="DB28" i="17" a="1"/>
  <c r="DB28" i="17" s="1"/>
  <c r="CT28" i="17" a="1"/>
  <c r="CT28" i="17" s="1"/>
  <c r="DC28" i="17" a="1"/>
  <c r="DC28" i="17" s="1"/>
  <c r="CU28" i="17" a="1"/>
  <c r="CU28" i="17" s="1"/>
  <c r="DD28" i="17" a="1"/>
  <c r="DD28" i="17" s="1"/>
  <c r="CV28" i="17" a="1"/>
  <c r="CV28" i="17" s="1"/>
  <c r="DE28" i="17" a="1"/>
  <c r="DE28" i="17" s="1"/>
  <c r="DF28" i="17" a="1"/>
  <c r="DF28" i="17" s="1"/>
  <c r="CW28" i="17" a="1"/>
  <c r="CW28" i="17" s="1"/>
  <c r="DG28" i="17" a="1"/>
  <c r="DG28" i="17" s="1"/>
  <c r="CX28" i="17" a="1"/>
  <c r="CX28" i="17" s="1"/>
  <c r="DH28" i="17" a="1"/>
  <c r="DH28" i="17" s="1"/>
  <c r="CY28" i="17" a="1"/>
  <c r="CY28" i="17" s="1"/>
  <c r="DD32" i="17" a="1"/>
  <c r="DD32" i="17" s="1"/>
  <c r="DE32" i="17" a="1"/>
  <c r="DE32" i="17" s="1"/>
  <c r="DG32" i="17" a="1"/>
  <c r="DG32" i="17" s="1"/>
  <c r="DH32" i="17" a="1"/>
  <c r="DH32" i="17" s="1"/>
  <c r="CT32" i="17" a="1"/>
  <c r="CT32" i="17" s="1"/>
  <c r="CU32" i="17" a="1"/>
  <c r="CU32" i="17" s="1"/>
  <c r="CW32" i="17" a="1"/>
  <c r="CW32" i="17" s="1"/>
  <c r="DF32" i="17" a="1"/>
  <c r="DF32" i="17" s="1"/>
  <c r="CZ32" i="17" a="1"/>
  <c r="CZ32" i="17" s="1"/>
  <c r="DI32" i="17" a="1"/>
  <c r="DI32" i="17" s="1"/>
  <c r="DA32" i="17" a="1"/>
  <c r="DA32" i="17" s="1"/>
  <c r="DC32" i="17" a="1"/>
  <c r="DC32" i="17" s="1"/>
  <c r="CV32" i="17" a="1"/>
  <c r="CV32" i="17" s="1"/>
  <c r="CX32" i="17" a="1"/>
  <c r="CX32" i="17" s="1"/>
  <c r="DB32" i="17" a="1"/>
  <c r="DB32" i="17" s="1"/>
  <c r="CY32" i="17" a="1"/>
  <c r="CY32" i="17" s="1"/>
  <c r="DF7" i="17" a="1"/>
  <c r="DF7" i="17" s="1"/>
  <c r="CT7" i="17" a="1"/>
  <c r="CT7" i="17" s="1"/>
  <c r="CV7" i="17" a="1"/>
  <c r="CV7" i="17" s="1"/>
  <c r="DH7" i="17" a="1"/>
  <c r="DH7" i="17" s="1"/>
  <c r="DG7" i="17" a="1"/>
  <c r="DG7" i="17" s="1"/>
  <c r="CU7" i="17" a="1"/>
  <c r="CU7" i="17" s="1"/>
  <c r="DI7" i="17" a="1"/>
  <c r="DI7" i="17" s="1"/>
  <c r="CW7" i="17" a="1"/>
  <c r="CW7" i="17" s="1"/>
  <c r="CX7" i="17" a="1"/>
  <c r="CX7" i="17" s="1"/>
  <c r="CY7" i="17" a="1"/>
  <c r="CY7" i="17" s="1"/>
  <c r="CZ7" i="17" a="1"/>
  <c r="CZ7" i="17" s="1"/>
  <c r="DA7" i="17" a="1"/>
  <c r="DA7" i="17" s="1"/>
  <c r="DB7" i="17" a="1"/>
  <c r="DB7" i="17" s="1"/>
  <c r="DC7" i="17" a="1"/>
  <c r="DC7" i="17" s="1"/>
  <c r="DE7" i="17" a="1"/>
  <c r="DE7" i="17" s="1"/>
  <c r="DD7" i="17" a="1"/>
  <c r="DD7" i="17" s="1"/>
  <c r="FF38" i="17" a="1"/>
  <c r="FF38" i="17" s="1"/>
  <c r="FS38" i="17" a="1"/>
  <c r="FS38" i="17" s="1"/>
  <c r="FG38" i="17" a="1"/>
  <c r="FG38" i="17" s="1"/>
  <c r="FH38" i="17" a="1"/>
  <c r="FH38" i="17" s="1"/>
  <c r="FI38" i="17" a="1"/>
  <c r="FI38" i="17" s="1"/>
  <c r="FK38" i="17" a="1"/>
  <c r="FK38" i="17" s="1"/>
  <c r="FJ38" i="17" a="1"/>
  <c r="FJ38" i="17" s="1"/>
  <c r="FR38" i="17" a="1"/>
  <c r="FR38" i="17" s="1"/>
  <c r="FL38" i="17" a="1"/>
  <c r="FL38" i="17" s="1"/>
  <c r="FT38" i="17" a="1"/>
  <c r="FT38" i="17" s="1"/>
  <c r="FE38" i="17" a="1"/>
  <c r="FE38" i="17" s="1"/>
  <c r="FM38" i="17" a="1"/>
  <c r="FM38" i="17" s="1"/>
  <c r="FN38" i="17" a="1"/>
  <c r="FN38" i="17" s="1"/>
  <c r="FO38" i="17" a="1"/>
  <c r="FO38" i="17" s="1"/>
  <c r="FQ38" i="17" a="1"/>
  <c r="FQ38" i="17" s="1"/>
  <c r="FP38" i="17" a="1"/>
  <c r="FP38" i="17" s="1"/>
  <c r="CZ42" i="17" a="1"/>
  <c r="CZ42" i="17" s="1"/>
  <c r="DA42" i="17" a="1"/>
  <c r="DA42" i="17" s="1"/>
  <c r="DB42" i="17" a="1"/>
  <c r="DB42" i="17" s="1"/>
  <c r="CT42" i="17" a="1"/>
  <c r="CT42" i="17" s="1"/>
  <c r="CW42" i="17" a="1"/>
  <c r="CW42" i="17" s="1"/>
  <c r="DC42" i="17" a="1"/>
  <c r="DC42" i="17" s="1"/>
  <c r="DD42" i="17" a="1"/>
  <c r="DD42" i="17" s="1"/>
  <c r="CU42" i="17" a="1"/>
  <c r="CU42" i="17" s="1"/>
  <c r="DE42" i="17" a="1"/>
  <c r="DE42" i="17" s="1"/>
  <c r="DF42" i="17" a="1"/>
  <c r="DF42" i="17" s="1"/>
  <c r="CV42" i="17" a="1"/>
  <c r="CV42" i="17" s="1"/>
  <c r="DG42" i="17" a="1"/>
  <c r="DG42" i="17" s="1"/>
  <c r="CX42" i="17" a="1"/>
  <c r="CX42" i="17" s="1"/>
  <c r="DH42" i="17" a="1"/>
  <c r="DH42" i="17" s="1"/>
  <c r="DI42" i="17" a="1"/>
  <c r="DI42" i="17" s="1"/>
  <c r="CY42" i="17" a="1"/>
  <c r="CY42" i="17" s="1"/>
  <c r="CY14" i="17" a="1"/>
  <c r="CY14" i="17" s="1"/>
  <c r="DC14" i="17" a="1"/>
  <c r="DC14" i="17" s="1"/>
  <c r="DA14" i="17" a="1"/>
  <c r="DA14" i="17" s="1"/>
  <c r="DB14" i="17" a="1"/>
  <c r="DB14" i="17" s="1"/>
  <c r="CV14" i="17" a="1"/>
  <c r="CV14" i="17" s="1"/>
  <c r="DF14" i="17" a="1"/>
  <c r="DF14" i="17" s="1"/>
  <c r="DG14" i="17" a="1"/>
  <c r="DG14" i="17" s="1"/>
  <c r="CU14" i="17" a="1"/>
  <c r="CU14" i="17" s="1"/>
  <c r="DE14" i="17" a="1"/>
  <c r="DE14" i="17" s="1"/>
  <c r="CT14" i="17" a="1"/>
  <c r="CT14" i="17" s="1"/>
  <c r="DI14" i="17" a="1"/>
  <c r="DI14" i="17" s="1"/>
  <c r="DH14" i="17" a="1"/>
  <c r="DH14" i="17" s="1"/>
  <c r="CW14" i="17" a="1"/>
  <c r="CW14" i="17" s="1"/>
  <c r="DD14" i="17" a="1"/>
  <c r="DD14" i="17" s="1"/>
  <c r="CX14" i="17" a="1"/>
  <c r="CX14" i="17" s="1"/>
  <c r="CZ14" i="17" a="1"/>
  <c r="CZ14" i="17" s="1"/>
  <c r="FL28" i="17" a="1"/>
  <c r="FL28" i="17" s="1"/>
  <c r="FM28" i="17" a="1"/>
  <c r="FM28" i="17" s="1"/>
  <c r="FE28" i="17" a="1"/>
  <c r="FE28" i="17" s="1"/>
  <c r="FN28" i="17" a="1"/>
  <c r="FN28" i="17" s="1"/>
  <c r="FF28" i="17" a="1"/>
  <c r="FF28" i="17" s="1"/>
  <c r="FO28" i="17" a="1"/>
  <c r="FO28" i="17" s="1"/>
  <c r="FP28" i="17" a="1"/>
  <c r="FP28" i="17" s="1"/>
  <c r="FG28" i="17" a="1"/>
  <c r="FG28" i="17" s="1"/>
  <c r="FQ28" i="17" a="1"/>
  <c r="FQ28" i="17" s="1"/>
  <c r="FH28" i="17" a="1"/>
  <c r="FH28" i="17" s="1"/>
  <c r="FI28" i="17" a="1"/>
  <c r="FI28" i="17" s="1"/>
  <c r="FR28" i="17" a="1"/>
  <c r="FR28" i="17" s="1"/>
  <c r="FJ28" i="17" a="1"/>
  <c r="FJ28" i="17" s="1"/>
  <c r="FS28" i="17" a="1"/>
  <c r="FS28" i="17" s="1"/>
  <c r="FT28" i="17" a="1"/>
  <c r="FT28" i="17" s="1"/>
  <c r="FK28" i="17" a="1"/>
  <c r="FK28" i="17" s="1"/>
  <c r="FP32" i="17" a="1"/>
  <c r="FP32" i="17" s="1"/>
  <c r="FQ32" i="17" a="1"/>
  <c r="FQ32" i="17" s="1"/>
  <c r="FS32" i="17" a="1"/>
  <c r="FS32" i="17" s="1"/>
  <c r="FG32" i="17" a="1"/>
  <c r="FG32" i="17" s="1"/>
  <c r="FJ32" i="17" a="1"/>
  <c r="FJ32" i="17" s="1"/>
  <c r="FH32" i="17" a="1"/>
  <c r="FH32" i="17" s="1"/>
  <c r="FI32" i="17" a="1"/>
  <c r="FI32" i="17" s="1"/>
  <c r="FR32" i="17" a="1"/>
  <c r="FR32" i="17" s="1"/>
  <c r="FT32" i="17" a="1"/>
  <c r="FT32" i="17" s="1"/>
  <c r="FL32" i="17" a="1"/>
  <c r="FL32" i="17" s="1"/>
  <c r="FM32" i="17" a="1"/>
  <c r="FM32" i="17" s="1"/>
  <c r="FE32" i="17" a="1"/>
  <c r="FE32" i="17" s="1"/>
  <c r="FN32" i="17" a="1"/>
  <c r="FN32" i="17" s="1"/>
  <c r="FF32" i="17" a="1"/>
  <c r="FF32" i="17" s="1"/>
  <c r="FK32" i="17" a="1"/>
  <c r="FK32" i="17" s="1"/>
  <c r="FO32" i="17" a="1"/>
  <c r="FO32" i="17" s="1"/>
  <c r="FJ7" i="17" a="1"/>
  <c r="FJ7" i="17" s="1"/>
  <c r="FK7" i="17" a="1"/>
  <c r="FK7" i="17" s="1"/>
  <c r="FL7" i="17" a="1"/>
  <c r="FL7" i="17" s="1"/>
  <c r="FM7" i="17" a="1"/>
  <c r="FM7" i="17" s="1"/>
  <c r="FN7" i="17" a="1"/>
  <c r="FN7" i="17" s="1"/>
  <c r="FO7" i="17" a="1"/>
  <c r="FO7" i="17" s="1"/>
  <c r="FP7" i="17" a="1"/>
  <c r="FP7" i="17" s="1"/>
  <c r="FE7" i="17" a="1"/>
  <c r="FE7" i="17" s="1"/>
  <c r="FQ7" i="17" a="1"/>
  <c r="FQ7" i="17" s="1"/>
  <c r="FF7" i="17" a="1"/>
  <c r="FF7" i="17" s="1"/>
  <c r="FR7" i="17" a="1"/>
  <c r="FR7" i="17" s="1"/>
  <c r="FS7" i="17" a="1"/>
  <c r="FS7" i="17" s="1"/>
  <c r="FG7" i="17" a="1"/>
  <c r="FG7" i="17" s="1"/>
  <c r="FT7" i="17" a="1"/>
  <c r="FT7" i="17" s="1"/>
  <c r="FI7" i="17" a="1"/>
  <c r="FI7" i="17" s="1"/>
  <c r="FH7" i="17" a="1"/>
  <c r="FH7" i="17" s="1"/>
  <c r="DG38" i="17" a="1"/>
  <c r="DG38" i="17" s="1"/>
  <c r="CV38" i="17" a="1"/>
  <c r="CV38" i="17" s="1"/>
  <c r="CW38" i="17" a="1"/>
  <c r="CW38" i="17" s="1"/>
  <c r="CX38" i="17" a="1"/>
  <c r="CX38" i="17" s="1"/>
  <c r="CY38" i="17" a="1"/>
  <c r="CY38" i="17" s="1"/>
  <c r="DD38" i="17" a="1"/>
  <c r="DD38" i="17" s="1"/>
  <c r="CZ38" i="17" a="1"/>
  <c r="CZ38" i="17" s="1"/>
  <c r="DH38" i="17" a="1"/>
  <c r="DH38" i="17" s="1"/>
  <c r="DA38" i="17" a="1"/>
  <c r="DA38" i="17" s="1"/>
  <c r="DI38" i="17" a="1"/>
  <c r="DI38" i="17" s="1"/>
  <c r="CT38" i="17" a="1"/>
  <c r="CT38" i="17" s="1"/>
  <c r="DB38" i="17" a="1"/>
  <c r="DB38" i="17" s="1"/>
  <c r="CU38" i="17" a="1"/>
  <c r="CU38" i="17" s="1"/>
  <c r="DC38" i="17" a="1"/>
  <c r="DC38" i="17" s="1"/>
  <c r="DF38" i="17" a="1"/>
  <c r="DF38" i="17" s="1"/>
  <c r="DE38" i="17" a="1"/>
  <c r="DE38" i="17" s="1"/>
  <c r="FF42" i="17" a="1"/>
  <c r="FF42" i="17" s="1"/>
  <c r="FG42" i="17" a="1"/>
  <c r="FG42" i="17" s="1"/>
  <c r="FH42" i="17" a="1"/>
  <c r="FH42" i="17" s="1"/>
  <c r="FK42" i="17" a="1"/>
  <c r="FK42" i="17" s="1"/>
  <c r="FQ42" i="17" a="1"/>
  <c r="FQ42" i="17" s="1"/>
  <c r="FR42" i="17" a="1"/>
  <c r="FR42" i="17" s="1"/>
  <c r="FI42" i="17" a="1"/>
  <c r="FI42" i="17" s="1"/>
  <c r="FS42" i="17" a="1"/>
  <c r="FS42" i="17" s="1"/>
  <c r="FJ42" i="17" a="1"/>
  <c r="FJ42" i="17" s="1"/>
  <c r="FT42" i="17" a="1"/>
  <c r="FT42" i="17" s="1"/>
  <c r="FL42" i="17" a="1"/>
  <c r="FL42" i="17" s="1"/>
  <c r="FM42" i="17" a="1"/>
  <c r="FM42" i="17" s="1"/>
  <c r="FN42" i="17" a="1"/>
  <c r="FN42" i="17" s="1"/>
  <c r="FE42" i="17" a="1"/>
  <c r="FE42" i="17" s="1"/>
  <c r="FP42" i="17" a="1"/>
  <c r="FP42" i="17" s="1"/>
  <c r="FO42" i="17" a="1"/>
  <c r="FO42" i="17" s="1"/>
  <c r="G3" i="19" a="1"/>
  <c r="G3" i="19" s="1"/>
  <c r="K14" i="19" a="1"/>
  <c r="K14" i="19" s="1"/>
  <c r="L14" i="19" s="1"/>
  <c r="K15" i="19" a="1"/>
  <c r="K15" i="19" s="1"/>
  <c r="L15" i="19" s="1"/>
  <c r="K13" i="19" a="1"/>
  <c r="K13" i="19" s="1"/>
  <c r="L13" i="19" s="1"/>
  <c r="C15" i="19" a="1"/>
  <c r="C15" i="19" s="1"/>
  <c r="D15" i="19" s="1"/>
  <c r="C14" i="19" a="1"/>
  <c r="C14" i="19" s="1"/>
  <c r="D14" i="19" s="1"/>
  <c r="C13" i="19" a="1"/>
  <c r="C13" i="19" s="1"/>
  <c r="D13" i="19" s="1"/>
  <c r="C2" i="22"/>
  <c r="K20" i="19" a="1"/>
  <c r="K20" i="19" s="1"/>
  <c r="L20" i="19" s="1"/>
  <c r="K19" i="19" a="1"/>
  <c r="K19" i="19" s="1"/>
  <c r="L19" i="19" s="1"/>
  <c r="G19" i="19" a="1"/>
  <c r="G19" i="19" s="1"/>
  <c r="H19" i="19" s="1"/>
  <c r="K10" i="19" a="1"/>
  <c r="K10" i="19" s="1"/>
  <c r="L10" i="19" s="1"/>
  <c r="G20" i="19" a="1"/>
  <c r="G20" i="19" s="1"/>
  <c r="H20" i="19" s="1"/>
  <c r="G18" i="19" a="1"/>
  <c r="G18" i="19" s="1"/>
  <c r="H18" i="19" s="1"/>
  <c r="K8" i="19" a="1"/>
  <c r="K8" i="19" s="1"/>
  <c r="L8" i="19" s="1"/>
  <c r="C10" i="19" a="1"/>
  <c r="C10" i="19" s="1"/>
  <c r="D10" i="19" s="1"/>
  <c r="C8" i="19" a="1"/>
  <c r="C8" i="19" s="1"/>
  <c r="D8" i="19" s="1"/>
  <c r="K9" i="19" a="1"/>
  <c r="K9" i="19" s="1"/>
  <c r="L9" i="19" s="1"/>
  <c r="C9" i="19" a="1"/>
  <c r="C9" i="19" s="1"/>
  <c r="D9" i="19" s="1"/>
  <c r="K18" i="19" a="1"/>
  <c r="K18" i="19" s="1"/>
  <c r="L18" i="19" s="1"/>
  <c r="G25" i="19" a="1"/>
  <c r="G25" i="19" s="1"/>
  <c r="H25" i="19" s="1"/>
  <c r="C18" i="19" a="1"/>
  <c r="C18" i="19" s="1"/>
  <c r="D18" i="19" s="1"/>
  <c r="C19" i="19" a="1"/>
  <c r="C19" i="19" s="1"/>
  <c r="D19" i="19" s="1"/>
  <c r="C20" i="19" a="1"/>
  <c r="C20" i="19" s="1"/>
  <c r="D20" i="19" s="1"/>
  <c r="C23" i="19" a="1"/>
  <c r="C23" i="19" s="1"/>
  <c r="D23" i="19" s="1"/>
  <c r="C24" i="19" a="1"/>
  <c r="C24" i="19" s="1"/>
  <c r="D24" i="19" s="1"/>
  <c r="C25" i="19" a="1"/>
  <c r="C25" i="19" s="1"/>
  <c r="D25" i="19" s="1"/>
  <c r="K23" i="19" a="1"/>
  <c r="K23" i="19" s="1"/>
  <c r="L23" i="19" s="1"/>
  <c r="K24" i="19" a="1"/>
  <c r="K24" i="19" s="1"/>
  <c r="L24" i="19" s="1"/>
  <c r="K25" i="19" a="1"/>
  <c r="K25" i="19" s="1"/>
  <c r="L25" i="19" s="1"/>
  <c r="G28" i="19" a="1"/>
  <c r="G28" i="19" s="1"/>
  <c r="H28" i="19" s="1"/>
  <c r="G29" i="19" a="1"/>
  <c r="G29" i="19" s="1"/>
  <c r="H29" i="19" s="1"/>
  <c r="G30" i="19" a="1"/>
  <c r="G30" i="19" s="1"/>
  <c r="H30" i="19" s="1"/>
  <c r="G23" i="19" a="1"/>
  <c r="G23" i="19" s="1"/>
  <c r="H23" i="19" s="1"/>
  <c r="G24" i="19" a="1"/>
  <c r="G24" i="19" s="1"/>
  <c r="H24" i="19" s="1"/>
  <c r="G4" i="19" a="1"/>
  <c r="G4" i="19" s="1"/>
  <c r="H4" i="19" s="1"/>
  <c r="G10" i="19" a="1"/>
  <c r="G10" i="19" s="1"/>
  <c r="H10" i="19" s="1"/>
  <c r="G9" i="19" a="1"/>
  <c r="G9" i="19" s="1"/>
  <c r="H9" i="19" s="1"/>
  <c r="G8" i="19" a="1"/>
  <c r="G8" i="19" s="1"/>
  <c r="H8" i="19" s="1"/>
  <c r="G15" i="19" a="1"/>
  <c r="G15" i="19" s="1"/>
  <c r="H15" i="19" s="1"/>
  <c r="G5" i="19" a="1"/>
  <c r="G5" i="19" s="1"/>
  <c r="H5" i="19" s="1"/>
  <c r="G13" i="19" a="1"/>
  <c r="G13" i="19" s="1"/>
  <c r="H13" i="19" s="1"/>
  <c r="G14" i="19" a="1"/>
  <c r="G14" i="19" s="1"/>
  <c r="H14" i="19" s="1"/>
  <c r="BE2" i="4"/>
  <c r="A1" i="17"/>
  <c r="A2" i="17"/>
  <c r="AU2" i="17"/>
  <c r="AE2" i="17"/>
  <c r="E2" i="17"/>
  <c r="V2" i="17"/>
  <c r="Q2" i="17"/>
  <c r="AG2" i="17"/>
  <c r="K2" i="17"/>
  <c r="AQ2" i="17"/>
  <c r="AA2" i="17"/>
  <c r="AD2" i="17"/>
  <c r="AP2" i="17"/>
  <c r="AC2" i="17"/>
  <c r="AL2" i="17"/>
  <c r="W2" i="17"/>
  <c r="U2" i="17"/>
  <c r="AF2" i="17"/>
  <c r="AI2" i="17"/>
  <c r="D2" i="17"/>
  <c r="H2" i="17"/>
  <c r="I2" i="17"/>
  <c r="J2" i="17"/>
  <c r="S2" i="17"/>
  <c r="AW2" i="17"/>
  <c r="AK2" i="17"/>
  <c r="Y2" i="17"/>
  <c r="O2" i="17"/>
  <c r="L2" i="17"/>
  <c r="T2" i="17"/>
  <c r="F2" i="17"/>
  <c r="R2" i="17"/>
  <c r="M2" i="17"/>
  <c r="AH2" i="17"/>
  <c r="P2" i="17"/>
  <c r="N2" i="17"/>
  <c r="AO2" i="17"/>
  <c r="AB2" i="17"/>
  <c r="AV2" i="17"/>
  <c r="X2" i="17"/>
  <c r="AX2" i="17"/>
  <c r="AN2" i="17"/>
  <c r="AS2" i="17"/>
  <c r="AJ2" i="17"/>
  <c r="Z2" i="17"/>
  <c r="AT2" i="17"/>
  <c r="G2" i="17"/>
  <c r="AM2" i="17"/>
  <c r="AR2" i="17"/>
  <c r="C43" i="17" l="1"/>
  <c r="C29" i="17"/>
  <c r="C32" i="17"/>
  <c r="C28" i="17"/>
  <c r="C27" i="17"/>
  <c r="C4" i="17"/>
  <c r="C9" i="17"/>
  <c r="C13" i="17"/>
  <c r="C37" i="17"/>
  <c r="C11" i="17"/>
  <c r="C34" i="17"/>
  <c r="C38" i="17"/>
  <c r="C14" i="17"/>
  <c r="C26" i="17"/>
  <c r="C40" i="17"/>
  <c r="C16" i="17"/>
  <c r="C41" i="17"/>
  <c r="C15" i="17"/>
  <c r="C21" i="17"/>
  <c r="C31" i="17"/>
  <c r="C12" i="17"/>
  <c r="C45" i="17"/>
  <c r="C19" i="17"/>
  <c r="C42" i="17"/>
  <c r="C3" i="17"/>
  <c r="C5" i="17"/>
  <c r="C24" i="17"/>
  <c r="C25" i="17"/>
  <c r="C17" i="17"/>
  <c r="C20" i="17"/>
  <c r="C30" i="17"/>
  <c r="C7" i="17"/>
  <c r="C35" i="17"/>
  <c r="C23" i="17"/>
  <c r="C8" i="17"/>
  <c r="C33" i="17"/>
  <c r="C36" i="17"/>
  <c r="C39" i="17"/>
  <c r="C44" i="17"/>
  <c r="C22" i="17"/>
  <c r="C10" i="17"/>
  <c r="C18" i="17"/>
  <c r="DJ2" i="17" a="1"/>
  <c r="DJ2" i="17" s="1"/>
  <c r="AY2" i="17" a="1"/>
  <c r="AY2" i="17" s="1"/>
  <c r="DC2" i="17" l="1" a="1"/>
  <c r="DC2" i="17" s="1"/>
  <c r="CX2" i="17" a="1"/>
  <c r="CX2" i="17" s="1"/>
  <c r="CV2" i="17" a="1"/>
  <c r="CV2" i="17" s="1"/>
  <c r="DI2" i="17" a="1"/>
  <c r="DI2" i="17" s="1"/>
  <c r="CU2" i="17" a="1"/>
  <c r="CU2" i="17" s="1"/>
  <c r="CT2" i="17" a="1"/>
  <c r="CT2" i="17" s="1"/>
  <c r="DE2" i="17" a="1"/>
  <c r="DE2" i="17" s="1"/>
  <c r="DH2" i="17" a="1"/>
  <c r="DH2" i="17" s="1"/>
  <c r="DF2" i="17" a="1"/>
  <c r="DF2" i="17" s="1"/>
  <c r="DG2" i="17" a="1"/>
  <c r="DG2" i="17" s="1"/>
  <c r="CY2" i="17" a="1"/>
  <c r="CY2" i="17" s="1"/>
  <c r="CZ2" i="17" a="1"/>
  <c r="CZ2" i="17" s="1"/>
  <c r="CW2" i="17" a="1"/>
  <c r="CW2" i="17" s="1"/>
  <c r="DA2" i="17" a="1"/>
  <c r="DA2" i="17" s="1"/>
  <c r="DD2" i="17" a="1"/>
  <c r="DD2" i="17" s="1"/>
  <c r="DB2" i="17" a="1"/>
  <c r="DB2" i="17" s="1"/>
  <c r="FS2" i="17" a="1"/>
  <c r="FS2" i="17" s="1"/>
  <c r="FI2" i="17" a="1"/>
  <c r="FI2" i="17" s="1"/>
  <c r="FP2" i="17" a="1"/>
  <c r="FP2" i="17" s="1"/>
  <c r="FK2" i="17" a="1"/>
  <c r="FK2" i="17" s="1"/>
  <c r="FQ2" i="17" a="1"/>
  <c r="FQ2" i="17" s="1"/>
  <c r="FJ2" i="17" a="1"/>
  <c r="FJ2" i="17" s="1"/>
  <c r="FR2" i="17" a="1"/>
  <c r="FR2" i="17" s="1"/>
  <c r="FE2" i="17" a="1"/>
  <c r="FE2" i="17" s="1"/>
  <c r="FL2" i="17" a="1"/>
  <c r="FL2" i="17" s="1"/>
  <c r="FT2" i="17" a="1"/>
  <c r="FT2" i="17" s="1"/>
  <c r="FF2" i="17" a="1"/>
  <c r="FF2" i="17" s="1"/>
  <c r="FG2" i="17" a="1"/>
  <c r="FG2" i="17" s="1"/>
  <c r="FM2" i="17" a="1"/>
  <c r="FM2" i="17" s="1"/>
  <c r="FN2" i="17" a="1"/>
  <c r="FN2" i="17" s="1"/>
  <c r="FO2" i="17" a="1"/>
  <c r="FO2" i="17" s="1"/>
  <c r="FH2" i="17" a="1"/>
  <c r="FH2" i="17" s="1"/>
  <c r="C2" i="17" l="1"/>
  <c r="H3"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<sst xmlns="http://schemas.openxmlformats.org/spreadsheetml/2006/main" count="2025" uniqueCount="337">
  <si>
    <t>Cor</t>
  </si>
  <si>
    <t>Cro</t>
  </si>
  <si>
    <t>Dri</t>
  </si>
  <si>
    <t>Fin</t>
  </si>
  <si>
    <t>Fir</t>
  </si>
  <si>
    <t>Fre</t>
  </si>
  <si>
    <t>Hea</t>
  </si>
  <si>
    <t>Lon</t>
  </si>
  <si>
    <t>L Th</t>
  </si>
  <si>
    <t>Mar</t>
  </si>
  <si>
    <t>Pas</t>
  </si>
  <si>
    <t>Pen</t>
  </si>
  <si>
    <t>Tck</t>
  </si>
  <si>
    <t>Tec</t>
  </si>
  <si>
    <t>Agg</t>
  </si>
  <si>
    <t>Ant</t>
  </si>
  <si>
    <t>Bra</t>
  </si>
  <si>
    <t>Cmp</t>
  </si>
  <si>
    <t>Cnt</t>
  </si>
  <si>
    <t>Dec</t>
  </si>
  <si>
    <t>Det</t>
  </si>
  <si>
    <t>Fla</t>
  </si>
  <si>
    <t>Ldr</t>
  </si>
  <si>
    <t>OtB</t>
  </si>
  <si>
    <t>Pos</t>
  </si>
  <si>
    <t>Tea</t>
  </si>
  <si>
    <t>Vis</t>
  </si>
  <si>
    <t>Wor</t>
  </si>
  <si>
    <t>Acc</t>
  </si>
  <si>
    <t>Agi</t>
  </si>
  <si>
    <t>Bal</t>
  </si>
  <si>
    <t>Jum</t>
  </si>
  <si>
    <t>Nat</t>
  </si>
  <si>
    <t>Pac</t>
  </si>
  <si>
    <t>Sta</t>
  </si>
  <si>
    <t>Str</t>
  </si>
  <si>
    <t>Aer</t>
  </si>
  <si>
    <t>Cmd</t>
  </si>
  <si>
    <t>Com</t>
  </si>
  <si>
    <t>Ecc</t>
  </si>
  <si>
    <t>Han</t>
  </si>
  <si>
    <t>Kic</t>
  </si>
  <si>
    <t>1v1</t>
  </si>
  <si>
    <t>Pun</t>
  </si>
  <si>
    <t>Ref</t>
  </si>
  <si>
    <t>TRO</t>
  </si>
  <si>
    <t>Thr</t>
  </si>
  <si>
    <t>Name</t>
  </si>
  <si>
    <t>Height</t>
  </si>
  <si>
    <t>Weight</t>
  </si>
  <si>
    <t>GK</t>
  </si>
  <si>
    <t>FB</t>
  </si>
  <si>
    <t>W</t>
  </si>
  <si>
    <t>DM</t>
  </si>
  <si>
    <t>WB</t>
  </si>
  <si>
    <t>D (C)</t>
  </si>
  <si>
    <t>WB (R)</t>
  </si>
  <si>
    <t>ST (C)</t>
  </si>
  <si>
    <t>Best Pos</t>
  </si>
  <si>
    <t>D (R)</t>
  </si>
  <si>
    <t>D (L)</t>
  </si>
  <si>
    <t>M (C)</t>
  </si>
  <si>
    <t>AM (R)</t>
  </si>
  <si>
    <t>WB (L)</t>
  </si>
  <si>
    <t>M (L)</t>
  </si>
  <si>
    <t>M (R)</t>
  </si>
  <si>
    <t>AM (L)</t>
  </si>
  <si>
    <t>AM (C)</t>
  </si>
  <si>
    <t>SK</t>
  </si>
  <si>
    <t>CWB</t>
  </si>
  <si>
    <t>BPD</t>
  </si>
  <si>
    <t>CD</t>
  </si>
  <si>
    <t>IWB</t>
  </si>
  <si>
    <t>DLP</t>
  </si>
  <si>
    <t>BWM</t>
  </si>
  <si>
    <t>HB</t>
  </si>
  <si>
    <t>RP</t>
  </si>
  <si>
    <t>SV</t>
  </si>
  <si>
    <t>B2B</t>
  </si>
  <si>
    <t>AP</t>
  </si>
  <si>
    <t>CM</t>
  </si>
  <si>
    <t>SS</t>
  </si>
  <si>
    <t>IF</t>
  </si>
  <si>
    <t>WTM</t>
  </si>
  <si>
    <t>IW</t>
  </si>
  <si>
    <t>DLF</t>
  </si>
  <si>
    <t>AF</t>
  </si>
  <si>
    <t>TM</t>
  </si>
  <si>
    <t>P</t>
  </si>
  <si>
    <t>CF</t>
  </si>
  <si>
    <t>PF</t>
  </si>
  <si>
    <t>FN</t>
  </si>
  <si>
    <t>WM</t>
  </si>
  <si>
    <t>DW</t>
  </si>
  <si>
    <t>Overall Rating</t>
  </si>
  <si>
    <t>Age</t>
  </si>
  <si>
    <t>M</t>
  </si>
  <si>
    <t>Pos Rank</t>
  </si>
  <si>
    <t>Overall Rank</t>
  </si>
  <si>
    <t>AM</t>
  </si>
  <si>
    <t>NNFB</t>
  </si>
  <si>
    <t>NNCB</t>
  </si>
  <si>
    <t>LIBERO</t>
  </si>
  <si>
    <t>ANC</t>
  </si>
  <si>
    <t>REG</t>
  </si>
  <si>
    <t>ENG</t>
  </si>
  <si>
    <t>CAR</t>
  </si>
  <si>
    <t>MEZ</t>
  </si>
  <si>
    <t>RAUM</t>
  </si>
  <si>
    <t>TREQ</t>
  </si>
  <si>
    <t>Suggested Squad</t>
  </si>
  <si>
    <t>Focus</t>
  </si>
  <si>
    <t>Quickness</t>
  </si>
  <si>
    <t>Endurance</t>
  </si>
  <si>
    <t>Defensive Positioning</t>
  </si>
  <si>
    <t>Attacking Movement</t>
  </si>
  <si>
    <t>Final Third</t>
  </si>
  <si>
    <t>Shooting</t>
  </si>
  <si>
    <t>Passing</t>
  </si>
  <si>
    <t>Crossing</t>
  </si>
  <si>
    <t>Ball Control</t>
  </si>
  <si>
    <t>Aerial</t>
  </si>
  <si>
    <t>Reactions</t>
  </si>
  <si>
    <t>Tactical</t>
  </si>
  <si>
    <t>Technique</t>
  </si>
  <si>
    <t>Sweeping</t>
  </si>
  <si>
    <t>Distribution Long</t>
  </si>
  <si>
    <t>Distribution Short</t>
  </si>
  <si>
    <t>Outfield</t>
  </si>
  <si>
    <t>Recommended Focus</t>
  </si>
  <si>
    <t>D</t>
  </si>
  <si>
    <t>ST</t>
  </si>
  <si>
    <t>WP</t>
  </si>
  <si>
    <t>Right Foot</t>
  </si>
  <si>
    <t>Left Foot</t>
  </si>
  <si>
    <t>Very Strong</t>
  </si>
  <si>
    <t>Weak</t>
  </si>
  <si>
    <t>Reasonable</t>
  </si>
  <si>
    <t>Very Weak</t>
  </si>
  <si>
    <t>FB (L)</t>
  </si>
  <si>
    <t>1st</t>
  </si>
  <si>
    <t>2nd</t>
  </si>
  <si>
    <t>3rd</t>
  </si>
  <si>
    <t>FB (R)</t>
  </si>
  <si>
    <t>W (L)</t>
  </si>
  <si>
    <t>W (R)</t>
  </si>
  <si>
    <t>NNFB (L)</t>
  </si>
  <si>
    <t>NNFB (R)</t>
  </si>
  <si>
    <t>CWB (L)</t>
  </si>
  <si>
    <t>CWB (R)</t>
  </si>
  <si>
    <t>IWB (L)</t>
  </si>
  <si>
    <t>IWB (R)</t>
  </si>
  <si>
    <t>WP (L)</t>
  </si>
  <si>
    <t>WP (R)</t>
  </si>
  <si>
    <t>WM (L)</t>
  </si>
  <si>
    <t>WM (R)</t>
  </si>
  <si>
    <t>DW (L)</t>
  </si>
  <si>
    <t>DW (R)</t>
  </si>
  <si>
    <t>WTM (L)</t>
  </si>
  <si>
    <t>WTM (R)</t>
  </si>
  <si>
    <t>RAUM (L)</t>
  </si>
  <si>
    <t>RAUM (R)</t>
  </si>
  <si>
    <t>IF (L)</t>
  </si>
  <si>
    <t>IF (R)</t>
  </si>
  <si>
    <t>IW (L)</t>
  </si>
  <si>
    <t>IW (R)</t>
  </si>
  <si>
    <t>Fairly Strong</t>
  </si>
  <si>
    <t>Championship</t>
  </si>
  <si>
    <t>Premier League</t>
  </si>
  <si>
    <t>League 1</t>
  </si>
  <si>
    <t>League 2</t>
  </si>
  <si>
    <t>Vanarama</t>
  </si>
  <si>
    <t>North/South</t>
  </si>
  <si>
    <t>CA</t>
  </si>
  <si>
    <t>PA</t>
  </si>
  <si>
    <t>Stat</t>
  </si>
  <si>
    <t>Total</t>
  </si>
  <si>
    <t>Readme</t>
  </si>
  <si>
    <t>It doesn't take into account player personality - could possibly add a watch list to see if any desirable/undesirable traits exist and weight off that</t>
  </si>
  <si>
    <t>I had a look around online but didn't find anything which ticked my boxes, and so this monstrosity was born.  It was also an excuse to learn some funkier Excel formulas so apologies in advance if they are either A) baffling or B) the stupid way to do something.</t>
  </si>
  <si>
    <t>Tabs</t>
  </si>
  <si>
    <t>Usage</t>
  </si>
  <si>
    <t>1. Add this view to your squad: https://drive.google.com/file/d/1iO_yrlkvJ_zQUrVbQVqgl7zF4c0uVx9P/view?usp=sharing</t>
  </si>
  <si>
    <t>2. Show all players (including under 23's and youth teams)</t>
  </si>
  <si>
    <t>Weighted Summary</t>
  </si>
  <si>
    <t>The main tab to view once you've imported your squad</t>
  </si>
  <si>
    <t>Players are highlighted in green text if they are the best player in their position</t>
  </si>
  <si>
    <t>[Suggested Squad] uses position ranking and age to determine where they should sit</t>
  </si>
  <si>
    <t>[Original Position] is the AssMan/Coach's opinion of the players best position</t>
  </si>
  <si>
    <t>[Suggested Role] uses the stat weights and role requirements to determine their best role within their position</t>
  </si>
  <si>
    <t>[Positional Rank] orders the players from 1 (highest) to lowest based on their ability scores within their position</t>
  </si>
  <si>
    <t>[Overall Rank] orders the players from 1 (highest) to lowest based on their ability scores within the squad</t>
  </si>
  <si>
    <t>Attributes with a black outline indicate the players best role, a grey outline (difficult to see and should probably just be removed) indicates a potential role</t>
  </si>
  <si>
    <t>[Potential Role] tries to use the above suggested role outside of their position, if it is significantly higher than their current position (e.g. a wingback may have defensive wingback as their best role, but if they are young enough could potentially be moved forward to a defensive winger)</t>
  </si>
  <si>
    <t>Position Strength</t>
  </si>
  <si>
    <t>Shows the top 3 players for each part of the pitch based on their overall rating</t>
  </si>
  <si>
    <t>Colours are based on some simplistic estimations of skill at each footballing level</t>
  </si>
  <si>
    <t>Can be useful to see what formations might work outside of your coach's recommendations</t>
  </si>
  <si>
    <t>Individual Training</t>
  </si>
  <si>
    <t>Uses a player's suggested role from the Weighted Summary tab to determine which areas need work.</t>
  </si>
  <si>
    <t>Attempts to recommend a focus for each player, based on their suggested role's weakest area</t>
  </si>
  <si>
    <t>Uses a traffic light system to highlight which attributes are weakest (grey is below 5, red is below 10, yellow is below 15, and green is below 20)</t>
  </si>
  <si>
    <t>Roles were taken from the scout suggested attributes in game.</t>
  </si>
  <si>
    <t>The stat weights were calculated via the editor:</t>
  </si>
  <si>
    <t xml:space="preserve">    Create a new player, set position to 20</t>
  </si>
  <si>
    <t xml:space="preserve">    Set all ability-dependant attributes to 6 (baseline) which gives the player a current ability of 1</t>
  </si>
  <si>
    <t xml:space="preserve">    Increase each attribute until the current ability changes</t>
  </si>
  <si>
    <t>Concerns/To Do</t>
  </si>
  <si>
    <t>Weighted Parse</t>
  </si>
  <si>
    <t>Multiplies a player's attributes based on the Weights tab and the AssMan/Coach's opinion of the player's best position.</t>
  </si>
  <si>
    <t>Weights</t>
  </si>
  <si>
    <t>Roles</t>
  </si>
  <si>
    <t>Training</t>
  </si>
  <si>
    <t>[Overall Rating and all attributes] uses a harmonic mean of a players weighted attributes to calculate a player's best role</t>
  </si>
  <si>
    <t>Base Stats</t>
  </si>
  <si>
    <t>Areas</t>
  </si>
  <si>
    <t>Set pieces are not listed for any of the player roles (as well as other attributes like determination).  They could be added to particular roles as desired in the Roles tab, e.g. adding Cor to a FB, or Fre to a winger will update the training accordingly</t>
  </si>
  <si>
    <t>3. Press CTRL+P in your squad screen to print the page, select Web Page and okay</t>
  </si>
  <si>
    <t>6'2"</t>
  </si>
  <si>
    <t>6'0"</t>
  </si>
  <si>
    <t>6'4"</t>
  </si>
  <si>
    <t>6'1"</t>
  </si>
  <si>
    <t>5'9"</t>
  </si>
  <si>
    <t>5'10"</t>
  </si>
  <si>
    <t>5'11"</t>
  </si>
  <si>
    <t>5'8"</t>
  </si>
  <si>
    <t>5'7"</t>
  </si>
  <si>
    <t>Rather than hardcording values into formulas, they would be better off here for visibility and personal preference.</t>
  </si>
  <si>
    <t>Players</t>
  </si>
  <si>
    <t>Ages</t>
  </si>
  <si>
    <t>Youth</t>
  </si>
  <si>
    <t>Old</t>
  </si>
  <si>
    <t>78 kg</t>
  </si>
  <si>
    <t>72 kg</t>
  </si>
  <si>
    <t>82 kg</t>
  </si>
  <si>
    <t>75 kg</t>
  </si>
  <si>
    <t>73 kg</t>
  </si>
  <si>
    <t>71 kg</t>
  </si>
  <si>
    <t>74 kg</t>
  </si>
  <si>
    <t>80 kg</t>
  </si>
  <si>
    <t>76 kg</t>
  </si>
  <si>
    <t>70 kg</t>
  </si>
  <si>
    <t>68 kg</t>
  </si>
  <si>
    <t>64 kg</t>
  </si>
  <si>
    <t>77 kg</t>
  </si>
  <si>
    <t>63 kg</t>
  </si>
  <si>
    <t>R</t>
  </si>
  <si>
    <t>L</t>
  </si>
  <si>
    <t>Checks a role's attributes against each training focus to derive a 1-3 score</t>
  </si>
  <si>
    <t>The training focus 'Final Third' covers Composure and Decisions, and so a wingback gets a score of 1 (as only Decisions are matched)</t>
  </si>
  <si>
    <t>These numbers are used to weight against a players attributes to work out which are the weakest for their role, and which training focus would improve them the most</t>
  </si>
  <si>
    <t>Squad Export</t>
  </si>
  <si>
    <t>This is the tab that you'll store your exported squad in.  All of the formulas in this spreadsheet use data from this tab, so if the format is different (you delete a column, for example, it will break things.</t>
  </si>
  <si>
    <t>Relies upon the AssMan/coach's knowledge to determine the players best current position</t>
  </si>
  <si>
    <t>Calculated Role</t>
  </si>
  <si>
    <t>Calculated Position</t>
  </si>
  <si>
    <t>Position</t>
  </si>
  <si>
    <t>65 kg</t>
  </si>
  <si>
    <t>D (LC)</t>
  </si>
  <si>
    <t>D/WB (R)</t>
  </si>
  <si>
    <t>D/WB (L)</t>
  </si>
  <si>
    <t>DM, M (C)</t>
  </si>
  <si>
    <t>M/AM (C)</t>
  </si>
  <si>
    <t>M/AM (RL)</t>
  </si>
  <si>
    <t>AM (RL), ST (C)</t>
  </si>
  <si>
    <t>C</t>
  </si>
  <si>
    <t>Final String</t>
  </si>
  <si>
    <t>Out of position weighting</t>
  </si>
  <si>
    <t>2Foot Weight</t>
  </si>
  <si>
    <t>Desired Target Man height</t>
  </si>
  <si>
    <t>Variables</t>
  </si>
  <si>
    <t>Derived</t>
  </si>
  <si>
    <t>Notes</t>
  </si>
  <si>
    <t>Convert feet to decimal metres for easier calculations</t>
  </si>
  <si>
    <t>If a player is not currently trained in a position, weight all stat scores by this %</t>
  </si>
  <si>
    <t>Original Position(s)</t>
  </si>
  <si>
    <t>Parse positions and tidy up (remove sides)</t>
  </si>
  <si>
    <t>M/AM (L)</t>
  </si>
  <si>
    <t>4. Delete the team contents of the SquadExport tab - Make sure you don't delete the the position calcs after the table!</t>
  </si>
  <si>
    <t>5. Have a look around!  Now, whenever you export your squad (overwriting the same html output) you can just refresh the data to update everything</t>
  </si>
  <si>
    <t>Annoying, despite this tab being a lot of work to do, it only appears to succeed in pissing off your players.  It could just be my terrible coaches and setup, but maybe also maybe this.  Either way, you may find it useful or awful accordingly.</t>
  </si>
  <si>
    <r>
      <t xml:space="preserve">Sometimes, when loading a new squad in, the formulas break in this tab which then breaks the rest of the spreadsheet.  Simply select </t>
    </r>
    <r>
      <rPr>
        <b/>
        <sz val="11"/>
        <color theme="9"/>
        <rFont val="Calibri"/>
        <family val="2"/>
        <scheme val="minor"/>
      </rPr>
      <t>all</t>
    </r>
    <r>
      <rPr>
        <sz val="11"/>
        <color theme="9"/>
        <rFont val="Calibri"/>
        <family val="2"/>
        <scheme val="minor"/>
      </rPr>
      <t xml:space="preserve"> cells in row 2 and drag the formulas down (or double click the bottom right corner of the cell)</t>
    </r>
  </si>
  <si>
    <t>Certain roles would desire a minimum value, e.g. 6'3 for a target man, etc.  These have been added to the variables tab and added to the formulas</t>
  </si>
  <si>
    <t>4. Import your exported squad to the SquadExport tab using Data &gt; Get Data &gt; From XML &gt; exported html (change filter to show all files) &gt; click table &gt; load to &gt; existing worksheet $A$1</t>
  </si>
  <si>
    <t>Micheal Schlingermann</t>
  </si>
  <si>
    <t>Kevin Horgan</t>
  </si>
  <si>
    <t>81 kg</t>
  </si>
  <si>
    <t>6'3"</t>
  </si>
  <si>
    <t>Killian Brouder</t>
  </si>
  <si>
    <t>Aaron Leggett</t>
  </si>
  <si>
    <t>Joshua Smith</t>
  </si>
  <si>
    <t>79 kg</t>
  </si>
  <si>
    <t>Cian Murphy</t>
  </si>
  <si>
    <t>Timo Parthoens</t>
  </si>
  <si>
    <t>Christopher Horgan</t>
  </si>
  <si>
    <t>Maurice Nugent</t>
  </si>
  <si>
    <t>D (C), WB (R), DM, M (C)</t>
  </si>
  <si>
    <t>Jack Lynch</t>
  </si>
  <si>
    <t>D (RC), WB (R)</t>
  </si>
  <si>
    <t>Hakeem Ryan</t>
  </si>
  <si>
    <t>Marc Ludden</t>
  </si>
  <si>
    <t>Shane Duggan</t>
  </si>
  <si>
    <t>Sam Warde</t>
  </si>
  <si>
    <t>Joe Collins</t>
  </si>
  <si>
    <t>Caoilfhionn O'Dea</t>
  </si>
  <si>
    <t>67 kg</t>
  </si>
  <si>
    <t>Dean Murphy</t>
  </si>
  <si>
    <t>Adam Farrell</t>
  </si>
  <si>
    <t>Stephen Christopher</t>
  </si>
  <si>
    <t>M/AM (R)</t>
  </si>
  <si>
    <t>Kian Yari</t>
  </si>
  <si>
    <t>M/AM (C), ST (C)</t>
  </si>
  <si>
    <t>Timmy Molloy</t>
  </si>
  <si>
    <t>Filip Mostowy</t>
  </si>
  <si>
    <t>Carlton Ubaezuonu</t>
  </si>
  <si>
    <t>Donal Higgins</t>
  </si>
  <si>
    <t>M/AM (LC)</t>
  </si>
  <si>
    <t>Conor Barry</t>
  </si>
  <si>
    <t>M/AM (RLC)</t>
  </si>
  <si>
    <t>69 kg</t>
  </si>
  <si>
    <t>Conor Melody</t>
  </si>
  <si>
    <t>5'6"</t>
  </si>
  <si>
    <t>Jack O'Connor</t>
  </si>
  <si>
    <t>Mikey Place</t>
  </si>
  <si>
    <t>AM (C), ST (C)</t>
  </si>
  <si>
    <t>Wilson Waweru</t>
  </si>
  <si>
    <t>Shane Doherty</t>
  </si>
  <si>
    <t>AM (L), ST (C)</t>
  </si>
  <si>
    <t>Enda Curran</t>
  </si>
  <si>
    <t>Francely Lomboto</t>
  </si>
  <si>
    <t>Maximum age for role change</t>
  </si>
  <si>
    <t>This is a rough spreadsheet I tinkered with to help give me a better idea of a new squad's general strengths and weaknesses.</t>
  </si>
  <si>
    <t xml:space="preserve">Example: A wingback's role includes Crossing, Dribbling, First Touch, Marking, Passing, Tackling, Technique, Anticipation, Concentration, Decisions, Off the Ball, Positioning, Teamwork, Work Rate, Acceleration, Agility, Pace, and Stamina.  </t>
  </si>
  <si>
    <t>The training focus 'Ball Control' covers Dribbling, First Touch, and Technique, and so a wingback would get a score of 3</t>
  </si>
  <si>
    <t xml:space="preserve">    I then did something which I can't fully remember now but involved taking the 'change' (e.g. increasing a striker's finishing from 6 to 8 increases the current ability by 1, a stat difference of 2) and then dividing it by something.  I'll update this when I can work out what I did!</t>
  </si>
  <si>
    <t>It calculates Poacher as the best role for most forwards as it requires the fewest strengths relative to other strikers</t>
  </si>
  <si>
    <t>Maximum Flapjacks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</si>
</sst>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Calibri"/>
      <family val="2"/>
      <scheme val="minor"/>
    </font>
    <font>
      <sz val="10"/>
      <color theme="1"/>
      <name val="Calibri"/>
      <family val="2"/>
      <scheme val="minor"/>
    </font>
    <font>
      <sz val="1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sz val="9"/>
      <color theme="9"/>
      <name val="Calibri"/>
      <family val="2"/>
      <scheme val="minor"/>
    </font>
    <font>
      <sz val="9"/>
      <color theme="4"/>
      <name val="Calibri"/>
      <family val="2"/>
      <scheme val="minor"/>
    </font>
    <font>
      <sz val="9"/>
      <color theme="5"/>
      <name val="Calibri"/>
      <family val="2"/>
      <scheme val="minor"/>
    </font>
    <font>
      <sz val="9"/>
      <color theme="8"/>
      <name val="Calibri"/>
      <family val="2"/>
      <scheme val="minor"/>
    </font>
    <font>
      <sz val="8"/>
      <color theme="9"/>
      <name val="Calibri"/>
      <family val="2"/>
      <scheme val="minor"/>
    </font>
    <font>
      <sz val="8"/>
      <color theme="4"/>
      <name val="Calibri"/>
      <family val="2"/>
      <scheme val="minor"/>
    </font>
    <font>
      <sz val="8"/>
      <color theme="5"/>
      <name val="Calibri"/>
      <family val="2"/>
      <scheme val="minor"/>
    </font>
    <font>
      <sz val="8"/>
      <color theme="8"/>
      <name val="Calibri"/>
      <family val="2"/>
      <scheme val="minor"/>
    </font>
    <font>
      <b/>
      <sz val="10"/>
      <color theme="1"/>
      <name val="Calibri"/>
      <family val="2"/>
      <scheme val="minor"/>
    </font>
    <font>
      <sz val="8"/>
      <color theme="2"/>
      <name val="Calibri"/>
      <family val="2"/>
      <scheme val="minor"/>
    </font>
    <font>
      <sz val="5"/>
      <color theme="1"/>
      <name val="Calibri"/>
      <family val="2"/>
      <scheme val="minor"/>
    </font>
    <font>
      <sz val="8"/>
      <name val="Calibri"/>
      <family val="2"/>
      <scheme val="minor"/>
    </font>
    <font>
      <sz val="9"/>
      <name val="Calibri"/>
      <family val="2"/>
      <scheme val="minor"/>
    </font>
    <font>
      <b/>
      <sz val="11"/>
      <color theme="0"/>
      <name val="Calibri"/>
      <family val="2"/>
      <scheme val="minor"/>
    </font>
    <font>
      <sz val="11"/>
      <color theme="9"/>
      <name val="Calibri"/>
      <family val="2"/>
      <scheme val="minor"/>
    </font>
    <font>
      <b/>
      <sz val="8"/>
      <color theme="0"/>
      <name val="Calibri"/>
      <family val="2"/>
      <scheme val="minor"/>
    </font>
    <font>
      <b/>
      <sz val="8"/>
      <color theme="1"/>
      <name val="Calibri"/>
      <family val="2"/>
      <scheme val="minor"/>
    </font>
    <font>
      <sz val="11"/>
      <color theme="0"/>
      <name val="Calibri"/>
      <family val="2"/>
      <scheme val="minor"/>
    </font>
    <font>
      <sz val="8"/>
      <color theme="0"/>
      <name val="Calibri"/>
      <family val="2"/>
      <scheme val="minor"/>
    </font>
    <font>
      <sz val="11"/>
      <color theme="1"/>
      <name val="Calibri"/>
      <family val="2"/>
      <scheme val="minor"/>
    </font>
    <font>
      <b/>
      <sz val="11"/>
      <color theme="9"/>
      <name val="Calibri"/>
      <family val="2"/>
      <scheme val="minor"/>
    </font>
    <font>
      <sz val="11"/>
      <color theme="2" tint="-9.9978637043366805E-2"/>
      <name val="Calibri"/>
      <family val="2"/>
      <scheme val="minor"/>
    </font>
    <font>
      <b/>
      <sz val="10"/>
      <name val="Calibri"/>
      <family val="2"/>
      <scheme val="minor"/>
    </font>
    <font>
      <b/>
      <sz val="9"/>
      <color theme="2" tint="-0.749992370372631"/>
      <name val="Calibri"/>
      <family val="2"/>
      <scheme val="minor"/>
    </font>
    <font>
      <sz val="10"/>
      <color theme="2" tint="-0.749992370372631"/>
      <name val="Calibri"/>
      <family val="2"/>
      <scheme val="minor"/>
    </font>
    <font>
      <sz val="11"/>
      <color theme="2" tint="-0.749992370372631"/>
      <name val="Calibri"/>
      <family val="2"/>
      <scheme val="minor"/>
    </font>
    <font>
      <sz val="11"/>
      <color theme="5" tint="0.39997558519241921"/>
      <name val="Calibri"/>
      <family val="2"/>
      <scheme val="minor"/>
    </font>
    <font>
      <sz val="8"/>
      <color theme="5" tint="-0.249977111117893"/>
      <name val="Calibri"/>
      <family val="2"/>
      <scheme val="minor"/>
    </font>
    <font>
      <sz val="11"/>
      <color theme="5" tint="-0.249977111117893"/>
      <name val="Calibri"/>
      <family val="2"/>
      <scheme val="minor"/>
    </font>
    <font>
      <sz val="8"/>
      <color theme="4" tint="0.39997558519241921"/>
      <name val="Calibri"/>
      <family val="2"/>
      <scheme val="minor"/>
    </font>
    <font>
      <sz val="11"/>
      <color theme="4" tint="0.39997558519241921"/>
      <name val="Calibri"/>
      <family val="2"/>
      <scheme val="minor"/>
    </font>
    <font>
      <sz val="8"/>
      <color theme="5" tint="0.79998168889431442"/>
      <name val="Calibri"/>
      <family val="2"/>
      <scheme val="minor"/>
    </font>
  </fonts>
  <fills count="27">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7"/>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EF9A9A"/>
        <bgColor indexed="64"/>
      </patternFill>
    </fill>
    <fill>
      <patternFill patternType="solid">
        <fgColor rgb="FFFFCC80"/>
        <bgColor indexed="64"/>
      </patternFill>
    </fill>
    <fill>
      <patternFill patternType="solid">
        <fgColor rgb="FFFFF59D"/>
        <bgColor indexed="64"/>
      </patternFill>
    </fill>
    <fill>
      <patternFill patternType="solid">
        <fgColor rgb="FFC5E1A5"/>
        <bgColor indexed="64"/>
      </patternFill>
    </fill>
    <fill>
      <patternFill patternType="solid">
        <fgColor rgb="FF80CBC4"/>
        <bgColor indexed="64"/>
      </patternFill>
    </fill>
    <fill>
      <patternFill patternType="solid">
        <fgColor rgb="FF81D4FA"/>
        <bgColor indexed="64"/>
      </patternFill>
    </fill>
    <fill>
      <patternFill patternType="solid">
        <fgColor rgb="FFCE93D8"/>
        <bgColor indexed="64"/>
      </patternFill>
    </fill>
    <fill>
      <patternFill patternType="solid">
        <fgColor rgb="FFF48FB1"/>
        <bgColor indexed="64"/>
      </patternFill>
    </fill>
    <fill>
      <patternFill patternType="solid">
        <fgColor theme="3"/>
        <bgColor indexed="64"/>
      </patternFill>
    </fill>
    <fill>
      <patternFill patternType="solid">
        <fgColor theme="0" tint="-4.9989318521683403E-2"/>
        <bgColor indexed="64"/>
      </patternFill>
    </fill>
    <fill>
      <patternFill patternType="solid">
        <fgColor theme="6"/>
        <bgColor indexed="64"/>
      </patternFill>
    </fill>
    <fill>
      <patternFill patternType="solid">
        <fgColor theme="6" tint="0.79998168889431442"/>
        <bgColor indexed="64"/>
      </patternFill>
    </fill>
    <fill>
      <patternFill patternType="solid">
        <fgColor theme="4" tint="-0.499984740745262"/>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rgb="FF9FA8DA"/>
        <bgColor indexed="64"/>
      </patternFill>
    </fill>
  </fills>
  <borders count="12">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theme="5" tint="0.39997558519241921"/>
      </right>
      <top/>
      <bottom/>
      <diagonal/>
    </border>
  </borders>
  <cellStyleXfs count="2">
    <xf numFmtId="0" fontId="0" fillId="0" borderId="0"/>
    <xf numFmtId="9" fontId="25" fillId="0" borderId="0" applyFont="0" applyFill="0" applyBorder="0" applyAlignment="0" applyProtection="0"/>
  </cellStyleXfs>
  <cellXfs count="151">
    <xf numFmtId="0" fontId="0" fillId="0" borderId="0" xfId="0"/>
    <xf numFmtId="0" fontId="1" fillId="0" borderId="0" xfId="0" applyFont="1" applyFill="1" applyBorder="1"/>
    <xf numFmtId="0" fontId="1" fillId="0" borderId="0" xfId="0" applyNumberFormat="1" applyFont="1" applyFill="1" applyBorder="1"/>
    <xf numFmtId="0" fontId="1" fillId="0" borderId="0" xfId="0" applyFont="1" applyAlignment="1">
      <alignment vertical="center"/>
    </xf>
    <xf numFmtId="0" fontId="1" fillId="0" borderId="0" xfId="0" applyFont="1" applyAlignment="1">
      <alignment horizontal="center" vertical="center"/>
    </xf>
    <xf numFmtId="2" fontId="1" fillId="0" borderId="1" xfId="0" applyNumberFormat="1" applyFont="1" applyBorder="1" applyAlignment="1">
      <alignment horizontal="center" vertical="center"/>
    </xf>
    <xf numFmtId="0" fontId="4" fillId="0" borderId="0" xfId="0" applyFont="1"/>
    <xf numFmtId="0" fontId="5" fillId="0" borderId="0" xfId="0" applyFont="1" applyAlignment="1">
      <alignment horizontal="center"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10" fillId="7" borderId="8" xfId="0" applyFont="1" applyFill="1" applyBorder="1" applyAlignment="1">
      <alignment horizontal="center" vertical="center"/>
    </xf>
    <xf numFmtId="0" fontId="11" fillId="8" borderId="8" xfId="0" applyFont="1" applyFill="1" applyBorder="1" applyAlignment="1">
      <alignment horizontal="center" vertical="center"/>
    </xf>
    <xf numFmtId="0" fontId="12" fillId="9"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10" fillId="7" borderId="0" xfId="0" applyFont="1" applyFill="1" applyBorder="1" applyAlignment="1">
      <alignment horizontal="center" vertical="center"/>
    </xf>
    <xf numFmtId="0" fontId="11" fillId="8" borderId="0" xfId="0" applyFont="1" applyFill="1" applyBorder="1" applyAlignment="1">
      <alignment horizontal="center" vertical="center"/>
    </xf>
    <xf numFmtId="0" fontId="12" fillId="9" borderId="0" xfId="0" applyFont="1" applyFill="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10" fillId="7" borderId="6" xfId="0" applyFont="1" applyFill="1" applyBorder="1" applyAlignment="1">
      <alignment horizontal="center" vertical="center"/>
    </xf>
    <xf numFmtId="0" fontId="11" fillId="8" borderId="6" xfId="0" applyFont="1" applyFill="1" applyBorder="1" applyAlignment="1">
      <alignment horizontal="center" vertical="center"/>
    </xf>
    <xf numFmtId="0" fontId="12" fillId="9" borderId="6" xfId="0" applyFont="1" applyFill="1" applyBorder="1" applyAlignment="1">
      <alignment horizontal="center" vertical="center"/>
    </xf>
    <xf numFmtId="0" fontId="5" fillId="0" borderId="6" xfId="0" applyFont="1" applyBorder="1" applyAlignment="1">
      <alignment horizontal="center" vertical="center"/>
    </xf>
    <xf numFmtId="0" fontId="5" fillId="0" borderId="10" xfId="0" applyFont="1" applyBorder="1" applyAlignment="1">
      <alignment horizontal="center" vertical="center"/>
    </xf>
    <xf numFmtId="0" fontId="13" fillId="10" borderId="8" xfId="0" applyFont="1" applyFill="1" applyBorder="1" applyAlignment="1">
      <alignment horizontal="center" vertical="center"/>
    </xf>
    <xf numFmtId="0" fontId="13" fillId="10" borderId="6" xfId="0" applyFont="1" applyFill="1" applyBorder="1" applyAlignment="1">
      <alignment horizontal="center" vertical="center"/>
    </xf>
    <xf numFmtId="0" fontId="0" fillId="0" borderId="0" xfId="0" applyAlignment="1">
      <alignment horizontal="center"/>
    </xf>
    <xf numFmtId="0" fontId="5" fillId="0" borderId="0" xfId="0" applyFont="1" applyAlignment="1">
      <alignment horizontal="center"/>
    </xf>
    <xf numFmtId="0" fontId="16" fillId="0" borderId="0" xfId="0" applyFont="1" applyAlignment="1">
      <alignment horizontal="center"/>
    </xf>
    <xf numFmtId="0" fontId="15" fillId="19" borderId="0" xfId="0" applyFont="1" applyFill="1" applyBorder="1"/>
    <xf numFmtId="0" fontId="15" fillId="5" borderId="0" xfId="0" applyFont="1" applyFill="1" applyBorder="1"/>
    <xf numFmtId="0" fontId="4" fillId="0" borderId="0" xfId="0" applyFont="1" applyAlignment="1">
      <alignment vertical="center"/>
    </xf>
    <xf numFmtId="0" fontId="6" fillId="7" borderId="0" xfId="0" applyFont="1" applyFill="1" applyAlignment="1">
      <alignment horizontal="center" vertical="center"/>
    </xf>
    <xf numFmtId="0" fontId="7" fillId="8" borderId="0" xfId="0" applyFont="1" applyFill="1" applyAlignment="1">
      <alignment horizontal="center" vertical="center"/>
    </xf>
    <xf numFmtId="0" fontId="8" fillId="9" borderId="0" xfId="0" applyFont="1" applyFill="1" applyAlignment="1">
      <alignment horizontal="center" vertical="center"/>
    </xf>
    <xf numFmtId="0" fontId="9" fillId="10" borderId="0" xfId="0" applyFont="1" applyFill="1" applyAlignment="1">
      <alignment horizontal="center" vertical="center"/>
    </xf>
    <xf numFmtId="0" fontId="17" fillId="0" borderId="0" xfId="0" applyFont="1" applyAlignment="1">
      <alignment horizontal="center"/>
    </xf>
    <xf numFmtId="0" fontId="5" fillId="0" borderId="0" xfId="0" applyFont="1"/>
    <xf numFmtId="0" fontId="18" fillId="0" borderId="0" xfId="0" applyFont="1"/>
    <xf numFmtId="0" fontId="12" fillId="0" borderId="8" xfId="0" applyFont="1" applyFill="1" applyBorder="1" applyAlignment="1">
      <alignment horizontal="center" vertical="center"/>
    </xf>
    <xf numFmtId="0" fontId="12" fillId="0" borderId="0" xfId="0" applyFont="1" applyFill="1" applyBorder="1" applyAlignment="1">
      <alignment horizontal="center" vertical="center"/>
    </xf>
    <xf numFmtId="0" fontId="0" fillId="9" borderId="0" xfId="0" applyFill="1" applyAlignment="1">
      <alignment horizontal="center"/>
    </xf>
    <xf numFmtId="0" fontId="0" fillId="9" borderId="0" xfId="0" applyFill="1"/>
    <xf numFmtId="0" fontId="12" fillId="0" borderId="0" xfId="0" applyFont="1" applyAlignment="1">
      <alignment horizontal="right"/>
    </xf>
    <xf numFmtId="0" fontId="12" fillId="9" borderId="0" xfId="0" applyFont="1" applyFill="1" applyAlignment="1">
      <alignment horizontal="right"/>
    </xf>
    <xf numFmtId="0" fontId="3" fillId="0" borderId="0" xfId="0" applyFont="1" applyAlignment="1">
      <alignment vertical="center"/>
    </xf>
    <xf numFmtId="0" fontId="0" fillId="0" borderId="0" xfId="0" applyAlignment="1">
      <alignment vertical="center"/>
    </xf>
    <xf numFmtId="0" fontId="0" fillId="9" borderId="0" xfId="0" applyFill="1" applyAlignment="1">
      <alignment vertical="center"/>
    </xf>
    <xf numFmtId="0" fontId="4" fillId="0" borderId="0" xfId="0" applyFont="1" applyAlignment="1">
      <alignment horizontal="center"/>
    </xf>
    <xf numFmtId="0" fontId="0" fillId="8" borderId="0" xfId="0" applyFill="1" applyAlignment="1">
      <alignment vertical="center"/>
    </xf>
    <xf numFmtId="0" fontId="0" fillId="22" borderId="0" xfId="0" applyFill="1" applyAlignment="1">
      <alignment vertical="center"/>
    </xf>
    <xf numFmtId="0" fontId="20" fillId="8" borderId="0" xfId="0" applyFont="1" applyFill="1" applyAlignment="1">
      <alignment vertical="center"/>
    </xf>
    <xf numFmtId="0" fontId="20" fillId="9" borderId="0" xfId="0" applyFont="1" applyFill="1" applyAlignment="1">
      <alignment vertical="center"/>
    </xf>
    <xf numFmtId="0" fontId="20" fillId="22" borderId="0" xfId="0" applyFont="1" applyFill="1" applyAlignment="1">
      <alignment vertical="center"/>
    </xf>
    <xf numFmtId="0" fontId="5" fillId="0" borderId="0"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xf>
    <xf numFmtId="0" fontId="5" fillId="0" borderId="0" xfId="0" applyFont="1" applyAlignment="1">
      <alignment vertical="center"/>
    </xf>
    <xf numFmtId="0" fontId="21" fillId="3" borderId="0" xfId="0" applyNumberFormat="1" applyFont="1" applyFill="1" applyBorder="1" applyAlignment="1">
      <alignment horizontal="center"/>
    </xf>
    <xf numFmtId="0" fontId="21" fillId="4" borderId="0" xfId="0" applyNumberFormat="1" applyFont="1" applyFill="1" applyBorder="1" applyAlignment="1">
      <alignment horizontal="center"/>
    </xf>
    <xf numFmtId="0" fontId="21" fillId="2" borderId="0" xfId="0" applyNumberFormat="1" applyFont="1" applyFill="1" applyBorder="1" applyAlignment="1">
      <alignment horizontal="center"/>
    </xf>
    <xf numFmtId="0" fontId="21" fillId="5" borderId="0" xfId="0" applyNumberFormat="1" applyFont="1" applyFill="1" applyBorder="1" applyAlignment="1">
      <alignment horizontal="center"/>
    </xf>
    <xf numFmtId="0" fontId="5" fillId="0" borderId="0" xfId="0" applyFont="1" applyAlignment="1"/>
    <xf numFmtId="2" fontId="5" fillId="0" borderId="0" xfId="0" applyNumberFormat="1" applyFont="1" applyAlignment="1">
      <alignment horizontal="left"/>
    </xf>
    <xf numFmtId="2" fontId="5" fillId="0" borderId="0" xfId="0" applyNumberFormat="1" applyFont="1" applyAlignment="1"/>
    <xf numFmtId="0" fontId="5" fillId="0" borderId="0" xfId="0" applyFont="1" applyBorder="1" applyAlignment="1"/>
    <xf numFmtId="2" fontId="5" fillId="0" borderId="0" xfId="0" applyNumberFormat="1" applyFont="1" applyBorder="1" applyAlignment="1">
      <alignment horizontal="left"/>
    </xf>
    <xf numFmtId="2" fontId="17" fillId="0" borderId="0" xfId="0" applyNumberFormat="1" applyFont="1" applyAlignment="1">
      <alignment horizontal="left"/>
    </xf>
    <xf numFmtId="2" fontId="17" fillId="6" borderId="0" xfId="0" applyNumberFormat="1" applyFont="1" applyFill="1" applyAlignment="1">
      <alignment horizontal="left"/>
    </xf>
    <xf numFmtId="0" fontId="5" fillId="0" borderId="7" xfId="0" applyFont="1" applyBorder="1" applyAlignment="1">
      <alignment horizontal="center" vertical="center"/>
    </xf>
    <xf numFmtId="0" fontId="5" fillId="0" borderId="5" xfId="0" applyFont="1" applyBorder="1" applyAlignment="1">
      <alignment horizontal="center" vertical="center"/>
    </xf>
    <xf numFmtId="0" fontId="5" fillId="0" borderId="1" xfId="0" applyFont="1" applyBorder="1" applyAlignment="1">
      <alignment horizontal="center" vertical="center"/>
    </xf>
    <xf numFmtId="0" fontId="5" fillId="8" borderId="0" xfId="0" applyFont="1" applyFill="1"/>
    <xf numFmtId="164" fontId="21" fillId="2" borderId="0" xfId="0" applyNumberFormat="1" applyFont="1" applyFill="1" applyBorder="1" applyAlignment="1">
      <alignment horizontal="center"/>
    </xf>
    <xf numFmtId="0" fontId="5" fillId="0" borderId="2" xfId="0" applyFont="1" applyBorder="1"/>
    <xf numFmtId="0" fontId="5" fillId="0" borderId="0" xfId="0" applyFont="1" applyBorder="1"/>
    <xf numFmtId="164" fontId="21" fillId="4" borderId="0" xfId="0" applyNumberFormat="1" applyFont="1" applyFill="1" applyBorder="1" applyAlignment="1">
      <alignment horizontal="center"/>
    </xf>
    <xf numFmtId="164" fontId="21" fillId="3" borderId="0" xfId="0" applyNumberFormat="1" applyFont="1" applyFill="1" applyBorder="1" applyAlignment="1">
      <alignment horizontal="center"/>
    </xf>
    <xf numFmtId="164" fontId="21" fillId="4" borderId="2" xfId="0" applyNumberFormat="1" applyFont="1" applyFill="1" applyBorder="1" applyAlignment="1">
      <alignment horizontal="center"/>
    </xf>
    <xf numFmtId="164" fontId="21" fillId="3" borderId="2" xfId="0" applyNumberFormat="1" applyFont="1" applyFill="1" applyBorder="1" applyAlignment="1">
      <alignment horizontal="center"/>
    </xf>
    <xf numFmtId="0" fontId="5" fillId="10" borderId="0" xfId="0" applyFont="1" applyFill="1"/>
    <xf numFmtId="164" fontId="21" fillId="5" borderId="2" xfId="0" applyNumberFormat="1" applyFont="1" applyFill="1" applyBorder="1" applyAlignment="1">
      <alignment horizontal="center"/>
    </xf>
    <xf numFmtId="0" fontId="5" fillId="0" borderId="1" xfId="0" applyFont="1" applyBorder="1"/>
    <xf numFmtId="164" fontId="21" fillId="5" borderId="0" xfId="0" applyNumberFormat="1" applyFont="1" applyFill="1" applyBorder="1" applyAlignment="1">
      <alignment horizontal="center"/>
    </xf>
    <xf numFmtId="0" fontId="24" fillId="23" borderId="0" xfId="0" applyFont="1" applyFill="1"/>
    <xf numFmtId="164" fontId="24" fillId="23" borderId="0" xfId="0" applyNumberFormat="1" applyFont="1" applyFill="1"/>
    <xf numFmtId="0" fontId="23" fillId="23" borderId="0" xfId="0" applyFont="1" applyFill="1"/>
    <xf numFmtId="164" fontId="23" fillId="23" borderId="0" xfId="0" applyNumberFormat="1" applyFont="1" applyFill="1"/>
    <xf numFmtId="0" fontId="3" fillId="0" borderId="0" xfId="0" applyFont="1"/>
    <xf numFmtId="0" fontId="0" fillId="0" borderId="0" xfId="0" applyFill="1"/>
    <xf numFmtId="0" fontId="0" fillId="0" borderId="0" xfId="0" applyFill="1" applyAlignment="1">
      <alignment horizontal="center" vertical="center"/>
    </xf>
    <xf numFmtId="0" fontId="24" fillId="23" borderId="0" xfId="0" applyFont="1" applyFill="1" applyAlignment="1">
      <alignment horizontal="center"/>
    </xf>
    <xf numFmtId="164" fontId="23" fillId="23" borderId="0" xfId="0" applyNumberFormat="1" applyFont="1" applyFill="1" applyAlignment="1">
      <alignment horizontal="center"/>
    </xf>
    <xf numFmtId="164" fontId="24" fillId="23" borderId="0" xfId="0" applyNumberFormat="1" applyFont="1" applyFill="1" applyAlignment="1">
      <alignment horizontal="center"/>
    </xf>
    <xf numFmtId="0" fontId="23" fillId="23" borderId="0" xfId="0" applyFont="1" applyFill="1" applyAlignment="1">
      <alignment horizontal="center"/>
    </xf>
    <xf numFmtId="0" fontId="0" fillId="0" borderId="0" xfId="0" applyAlignment="1">
      <alignment horizontal="left"/>
    </xf>
    <xf numFmtId="0" fontId="23" fillId="19" borderId="0" xfId="0" applyFont="1" applyFill="1" applyAlignment="1">
      <alignment horizontal="center"/>
    </xf>
    <xf numFmtId="0" fontId="3" fillId="4" borderId="0" xfId="0" applyFont="1" applyFill="1" applyAlignment="1">
      <alignment horizontal="center" vertical="center"/>
    </xf>
    <xf numFmtId="0" fontId="3" fillId="5" borderId="0" xfId="0" applyFont="1" applyFill="1" applyAlignment="1">
      <alignment horizontal="center" vertical="center"/>
    </xf>
    <xf numFmtId="0" fontId="0" fillId="24" borderId="0" xfId="0" applyFill="1" applyAlignment="1">
      <alignment vertical="center"/>
    </xf>
    <xf numFmtId="0" fontId="27" fillId="0" borderId="0" xfId="0" applyFont="1" applyAlignment="1">
      <alignment horizontal="center"/>
    </xf>
    <xf numFmtId="0" fontId="27" fillId="0" borderId="0" xfId="0" applyFont="1"/>
    <xf numFmtId="0" fontId="28" fillId="0" borderId="4" xfId="0" applyFont="1" applyBorder="1" applyAlignment="1">
      <alignment horizontal="center" vertical="center"/>
    </xf>
    <xf numFmtId="10" fontId="0" fillId="0" borderId="0" xfId="1" applyNumberFormat="1" applyFont="1" applyAlignment="1">
      <alignment horizontal="center"/>
    </xf>
    <xf numFmtId="2" fontId="24" fillId="23" borderId="0" xfId="0" applyNumberFormat="1" applyFont="1" applyFill="1" applyAlignment="1">
      <alignment horizontal="center"/>
    </xf>
    <xf numFmtId="0" fontId="29" fillId="11" borderId="6" xfId="0" applyFont="1" applyFill="1" applyBorder="1" applyAlignment="1">
      <alignment horizontal="center"/>
    </xf>
    <xf numFmtId="0" fontId="29" fillId="12" borderId="6" xfId="0" applyFont="1" applyFill="1" applyBorder="1" applyAlignment="1">
      <alignment horizontal="center"/>
    </xf>
    <xf numFmtId="0" fontId="29" fillId="13" borderId="6" xfId="0" applyFont="1" applyFill="1" applyBorder="1" applyAlignment="1">
      <alignment horizontal="center"/>
    </xf>
    <xf numFmtId="0" fontId="29" fillId="14" borderId="6" xfId="0" applyFont="1" applyFill="1" applyBorder="1" applyAlignment="1">
      <alignment horizontal="center"/>
    </xf>
    <xf numFmtId="0" fontId="29" fillId="15" borderId="6" xfId="0" applyFont="1" applyFill="1" applyBorder="1" applyAlignment="1">
      <alignment horizontal="center"/>
    </xf>
    <xf numFmtId="0" fontId="29" fillId="16" borderId="6" xfId="0" applyFont="1" applyFill="1" applyBorder="1" applyAlignment="1">
      <alignment horizontal="center"/>
    </xf>
    <xf numFmtId="0" fontId="29" fillId="17" borderId="6" xfId="0" applyFont="1" applyFill="1" applyBorder="1" applyAlignment="1">
      <alignment horizontal="center"/>
    </xf>
    <xf numFmtId="0" fontId="29" fillId="18" borderId="6" xfId="0" applyFont="1" applyFill="1" applyBorder="1" applyAlignment="1">
      <alignment horizontal="center"/>
    </xf>
    <xf numFmtId="2" fontId="30" fillId="0" borderId="0" xfId="0" applyNumberFormat="1" applyFont="1" applyBorder="1" applyAlignment="1">
      <alignment horizontal="center" vertical="center"/>
    </xf>
    <xf numFmtId="2" fontId="30" fillId="0" borderId="0" xfId="0" applyNumberFormat="1" applyFont="1" applyFill="1" applyBorder="1" applyAlignment="1">
      <alignment horizontal="center" vertical="center"/>
    </xf>
    <xf numFmtId="0" fontId="31" fillId="0" borderId="0" xfId="0" applyFont="1" applyBorder="1"/>
    <xf numFmtId="0" fontId="32" fillId="25" borderId="0" xfId="0" applyFont="1" applyFill="1" applyBorder="1"/>
    <xf numFmtId="0" fontId="33" fillId="25" borderId="0" xfId="0" applyFont="1" applyFill="1" applyBorder="1" applyAlignment="1">
      <alignment horizontal="center"/>
    </xf>
    <xf numFmtId="0" fontId="34" fillId="25" borderId="0" xfId="0" applyFont="1" applyFill="1" applyBorder="1" applyAlignment="1">
      <alignment horizontal="center"/>
    </xf>
    <xf numFmtId="0" fontId="33" fillId="25" borderId="11" xfId="0" applyFont="1" applyFill="1" applyBorder="1" applyAlignment="1">
      <alignment horizontal="center"/>
    </xf>
    <xf numFmtId="0" fontId="35" fillId="23" borderId="0" xfId="0" applyFont="1" applyFill="1" applyBorder="1" applyAlignment="1">
      <alignment horizontal="left"/>
    </xf>
    <xf numFmtId="0" fontId="36" fillId="23" borderId="0" xfId="0" applyFont="1" applyFill="1" applyBorder="1" applyAlignment="1">
      <alignment horizontal="left"/>
    </xf>
    <xf numFmtId="0" fontId="29" fillId="26" borderId="6" xfId="0" applyFont="1" applyFill="1" applyBorder="1" applyAlignment="1">
      <alignment horizontal="center"/>
    </xf>
    <xf numFmtId="0" fontId="37" fillId="25" borderId="0" xfId="0" applyFont="1" applyFill="1" applyBorder="1" applyAlignment="1">
      <alignment horizontal="center"/>
    </xf>
    <xf numFmtId="0" fontId="37" fillId="25" borderId="11" xfId="0" applyFont="1" applyFill="1" applyBorder="1" applyAlignment="1">
      <alignment horizontal="center"/>
    </xf>
    <xf numFmtId="0" fontId="37" fillId="25" borderId="11" xfId="0" applyFont="1" applyFill="1" applyBorder="1"/>
    <xf numFmtId="0" fontId="0" fillId="20" borderId="7" xfId="0" applyFill="1" applyBorder="1" applyAlignment="1">
      <alignment horizontal="center"/>
    </xf>
    <xf numFmtId="0" fontId="0" fillId="20" borderId="1" xfId="0" applyFill="1" applyBorder="1" applyAlignment="1">
      <alignment horizontal="center"/>
    </xf>
    <xf numFmtId="0" fontId="0" fillId="20" borderId="5" xfId="0" applyFill="1" applyBorder="1" applyAlignment="1">
      <alignment horizontal="center"/>
    </xf>
    <xf numFmtId="0" fontId="0" fillId="20" borderId="9" xfId="0" applyFill="1" applyBorder="1" applyAlignment="1">
      <alignment horizontal="left"/>
    </xf>
    <xf numFmtId="0" fontId="0" fillId="20" borderId="2" xfId="0" applyFill="1" applyBorder="1" applyAlignment="1">
      <alignment horizontal="left"/>
    </xf>
    <xf numFmtId="0" fontId="0" fillId="20" borderId="10" xfId="0" applyFill="1" applyBorder="1" applyAlignment="1">
      <alignment horizontal="left"/>
    </xf>
    <xf numFmtId="0" fontId="0" fillId="9" borderId="0" xfId="0" applyFill="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3" fillId="4" borderId="0" xfId="0" applyFont="1" applyFill="1" applyAlignment="1">
      <alignment horizontal="center" vertical="center"/>
    </xf>
    <xf numFmtId="0" fontId="2" fillId="7" borderId="0" xfId="0" applyFont="1" applyFill="1" applyAlignment="1">
      <alignment horizontal="left" vertical="center"/>
    </xf>
    <xf numFmtId="0" fontId="19" fillId="3" borderId="0" xfId="0" applyFont="1" applyFill="1" applyAlignment="1">
      <alignment horizontal="center" vertical="center"/>
    </xf>
    <xf numFmtId="0" fontId="19" fillId="19" borderId="0" xfId="0" applyFont="1" applyFill="1" applyAlignment="1">
      <alignment horizontal="center" vertical="center"/>
    </xf>
    <xf numFmtId="0" fontId="0" fillId="6" borderId="0" xfId="0" applyFill="1" applyAlignment="1">
      <alignment horizontal="left" vertical="center"/>
    </xf>
    <xf numFmtId="0" fontId="3" fillId="21" borderId="0" xfId="0" applyFont="1" applyFill="1" applyAlignment="1">
      <alignment horizontal="center" vertical="center"/>
    </xf>
    <xf numFmtId="0" fontId="3" fillId="2" borderId="0" xfId="0" applyFont="1" applyFill="1" applyAlignment="1">
      <alignment horizontal="center" vertical="center"/>
    </xf>
    <xf numFmtId="0" fontId="0" fillId="0" borderId="0" xfId="0" applyAlignment="1">
      <alignment horizontal="center"/>
    </xf>
    <xf numFmtId="0" fontId="0" fillId="9" borderId="0" xfId="0" applyFill="1" applyAlignment="1">
      <alignment horizontal="center"/>
    </xf>
    <xf numFmtId="0" fontId="22" fillId="8" borderId="0" xfId="0" applyFont="1" applyFill="1" applyAlignment="1">
      <alignment horizontal="center" vertical="center" textRotation="90"/>
    </xf>
    <xf numFmtId="0" fontId="22" fillId="10" borderId="0" xfId="0" applyFont="1" applyFill="1" applyAlignment="1">
      <alignment horizontal="center" vertical="center" textRotation="90"/>
    </xf>
    <xf numFmtId="0" fontId="5" fillId="0" borderId="0" xfId="0" applyFont="1" applyAlignment="1">
      <alignment horizontal="center"/>
    </xf>
    <xf numFmtId="0" fontId="5" fillId="0" borderId="2" xfId="0" applyFont="1" applyBorder="1" applyAlignment="1">
      <alignment horizontal="center"/>
    </xf>
    <xf numFmtId="0" fontId="35" fillId="23" borderId="0" xfId="0" applyFont="1" applyFill="1" applyBorder="1" applyAlignment="1">
      <alignment horizontal="center"/>
    </xf>
    <xf numFmtId="2" fontId="1" fillId="0" borderId="0" xfId="0" applyNumberFormat="1" applyFont="1" applyFill="1" applyBorder="1"/>
  </cellXfs>
  <cellStyles count="2">
    <cellStyle name="Normal" xfId="0" builtinId="0"/>
    <cellStyle name="Percent" xfId="1" builtinId="5"/>
  </cellStyles>
  <dxfs count="26">
    <dxf>
      <font>
        <color theme="5" tint="0.59996337778862885"/>
      </font>
      <fill>
        <patternFill>
          <bgColor theme="5" tint="-0.24994659260841701"/>
        </patternFill>
      </fill>
    </dxf>
    <dxf>
      <font>
        <color theme="0" tint="-0.499984740745262"/>
      </font>
    </dxf>
    <dxf>
      <font>
        <b/>
        <i val="0"/>
        <color theme="0"/>
      </font>
    </dxf>
    <dxf>
      <fill>
        <patternFill>
          <bgColor rgb="FFD4B2E2"/>
        </patternFill>
      </fill>
    </dxf>
    <dxf>
      <fill>
        <patternFill>
          <bgColor theme="4" tint="0.59996337778862885"/>
        </patternFill>
      </fill>
    </dxf>
    <dxf>
      <fill>
        <patternFill>
          <bgColor theme="5" tint="0.59996337778862885"/>
        </patternFill>
      </fill>
    </dxf>
    <dxf>
      <fill>
        <patternFill>
          <bgColor theme="8" tint="0.59996337778862885"/>
        </patternFill>
      </fill>
    </dxf>
    <dxf>
      <fill>
        <patternFill>
          <bgColor theme="6" tint="0.59996337778862885"/>
        </patternFill>
      </fill>
    </dxf>
    <dxf>
      <fill>
        <patternFill>
          <bgColor theme="9" tint="0.59996337778862885"/>
        </patternFill>
      </fill>
    </dxf>
    <dxf>
      <fill>
        <patternFill>
          <bgColor rgb="FFD4B2E2"/>
        </patternFill>
      </fill>
    </dxf>
    <dxf>
      <fill>
        <patternFill>
          <bgColor theme="4" tint="0.59996337778862885"/>
        </patternFill>
      </fill>
    </dxf>
    <dxf>
      <fill>
        <patternFill>
          <bgColor theme="5" tint="0.59996337778862885"/>
        </patternFill>
      </fill>
    </dxf>
    <dxf>
      <fill>
        <patternFill>
          <bgColor theme="8" tint="0.59996337778862885"/>
        </patternFill>
      </fill>
    </dxf>
    <dxf>
      <fill>
        <patternFill>
          <bgColor theme="6" tint="0.59996337778862885"/>
        </patternFill>
      </fill>
    </dxf>
    <dxf>
      <fill>
        <patternFill>
          <bgColor theme="9" tint="0.59996337778862885"/>
        </patternFill>
      </fill>
    </dxf>
    <dxf>
      <fill>
        <patternFill>
          <bgColor rgb="FFD4B2E2"/>
        </patternFill>
      </fill>
    </dxf>
    <dxf>
      <fill>
        <patternFill>
          <bgColor theme="4" tint="0.59996337778862885"/>
        </patternFill>
      </fill>
    </dxf>
    <dxf>
      <fill>
        <patternFill>
          <bgColor theme="5" tint="0.59996337778862885"/>
        </patternFill>
      </fill>
    </dxf>
    <dxf>
      <fill>
        <patternFill>
          <bgColor theme="8" tint="0.59996337778862885"/>
        </patternFill>
      </fill>
    </dxf>
    <dxf>
      <fill>
        <patternFill>
          <bgColor theme="6" tint="0.59996337778862885"/>
        </patternFill>
      </fill>
    </dxf>
    <dxf>
      <fill>
        <patternFill>
          <bgColor theme="9" tint="0.59996337778862885"/>
        </patternFill>
      </fill>
    </dxf>
    <dxf>
      <font>
        <b/>
        <i val="0"/>
        <color theme="0"/>
      </font>
      <border>
        <left style="thin">
          <color theme="1"/>
        </left>
        <right style="thin">
          <color theme="1"/>
        </right>
        <top style="thin">
          <color theme="1"/>
        </top>
        <bottom style="thin">
          <color theme="1"/>
        </bottom>
        <vertical/>
        <horizontal/>
      </border>
    </dxf>
    <dxf>
      <font>
        <b/>
        <i val="0"/>
        <color rgb="FF00B050"/>
      </font>
    </dxf>
    <dxf>
      <font>
        <b/>
        <i val="0"/>
        <color rgb="FF00B0F0"/>
      </font>
    </dxf>
    <dxf>
      <font>
        <color rgb="FF00B050"/>
      </font>
    </dxf>
    <dxf>
      <font>
        <b/>
        <i val="0"/>
        <color theme="0"/>
      </font>
      <fill>
        <patternFill patternType="none">
          <fgColor auto="1"/>
          <bgColor auto="1"/>
        </patternFill>
      </fill>
      <border>
        <left/>
        <right/>
        <top/>
        <bottom/>
        <vertical/>
        <horizontal/>
      </border>
    </dxf>
  </dxfs>
  <tableStyles count="0" defaultTableStyle="TableStyleMedium2" defaultPivotStyle="PivotStyleLight16"/>
  <colors>
    <mruColors>
      <color rgb="FFD4B2E2"/>
      <color rgb="FF9FA8DA"/>
      <color rgb="FF81D4FA"/>
      <color rgb="FF80CBC4"/>
      <color rgb="FFC5E1A5"/>
      <color rgb="FFFFF59D"/>
      <color rgb="FFFFCC80"/>
      <color rgb="FFEF9A9A"/>
      <color rgb="FFAD1457"/>
      <color rgb="FF6A1B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A0DAA-69F2-4A49-BDD6-99E3A776ABCA}">
  <sheetPr>
    <tabColor theme="1"/>
  </sheetPr>
  <dimension ref="A1:B60"/>
  <sheetViews>
    <sheetView tabSelected="1" workbookViewId="0">
      <selection sqref="A1:B1"/>
    </sheetView>
  </sheetViews>
  <sheetFormatPr defaultRowHeight="15" x14ac:dyDescent="0.25"/>
  <cols>
    <col min="1" max="1" width="19.5703125" style="47" customWidth="1"/>
    <col min="2" max="2" width="255.7109375" style="47" bestFit="1" customWidth="1"/>
    <col min="3" max="16384" width="9.140625" style="47"/>
  </cols>
  <sheetData>
    <row r="1" spans="1:2" x14ac:dyDescent="0.25">
      <c r="A1" s="139" t="s">
        <v>177</v>
      </c>
      <c r="B1" s="139"/>
    </row>
    <row r="2" spans="1:2" x14ac:dyDescent="0.25">
      <c r="A2" s="140" t="s">
        <v>331</v>
      </c>
      <c r="B2" s="140"/>
    </row>
    <row r="3" spans="1:2" x14ac:dyDescent="0.25">
      <c r="A3" s="140" t="s">
        <v>179</v>
      </c>
      <c r="B3" s="140"/>
    </row>
    <row r="5" spans="1:2" x14ac:dyDescent="0.25">
      <c r="A5" s="141" t="s">
        <v>181</v>
      </c>
      <c r="B5" s="51" t="s">
        <v>182</v>
      </c>
    </row>
    <row r="6" spans="1:2" x14ac:dyDescent="0.25">
      <c r="A6" s="141"/>
      <c r="B6" s="51" t="s">
        <v>183</v>
      </c>
    </row>
    <row r="7" spans="1:2" x14ac:dyDescent="0.25">
      <c r="A7" s="141"/>
      <c r="B7" s="51" t="s">
        <v>217</v>
      </c>
    </row>
    <row r="8" spans="1:2" x14ac:dyDescent="0.25">
      <c r="A8" s="141"/>
      <c r="B8" s="51" t="s">
        <v>278</v>
      </c>
    </row>
    <row r="9" spans="1:2" x14ac:dyDescent="0.25">
      <c r="A9" s="141"/>
      <c r="B9" s="51" t="s">
        <v>283</v>
      </c>
    </row>
    <row r="10" spans="1:2" x14ac:dyDescent="0.25">
      <c r="A10" s="141"/>
      <c r="B10" s="51" t="s">
        <v>279</v>
      </c>
    </row>
    <row r="12" spans="1:2" x14ac:dyDescent="0.25">
      <c r="A12" s="139" t="s">
        <v>180</v>
      </c>
      <c r="B12" s="139"/>
    </row>
    <row r="13" spans="1:2" x14ac:dyDescent="0.25">
      <c r="A13" s="142" t="s">
        <v>184</v>
      </c>
      <c r="B13" s="48" t="s">
        <v>185</v>
      </c>
    </row>
    <row r="14" spans="1:2" x14ac:dyDescent="0.25">
      <c r="A14" s="142"/>
      <c r="B14" s="48" t="s">
        <v>186</v>
      </c>
    </row>
    <row r="15" spans="1:2" x14ac:dyDescent="0.25">
      <c r="A15" s="142"/>
      <c r="B15" s="48" t="s">
        <v>187</v>
      </c>
    </row>
    <row r="16" spans="1:2" x14ac:dyDescent="0.25">
      <c r="A16" s="142"/>
      <c r="B16" s="48" t="s">
        <v>188</v>
      </c>
    </row>
    <row r="17" spans="1:2" x14ac:dyDescent="0.25">
      <c r="A17" s="142"/>
      <c r="B17" s="48" t="s">
        <v>189</v>
      </c>
    </row>
    <row r="18" spans="1:2" x14ac:dyDescent="0.25">
      <c r="A18" s="142"/>
      <c r="B18" s="48" t="s">
        <v>193</v>
      </c>
    </row>
    <row r="19" spans="1:2" x14ac:dyDescent="0.25">
      <c r="A19" s="142"/>
      <c r="B19" s="48" t="s">
        <v>190</v>
      </c>
    </row>
    <row r="20" spans="1:2" x14ac:dyDescent="0.25">
      <c r="A20" s="142"/>
      <c r="B20" s="48" t="s">
        <v>191</v>
      </c>
    </row>
    <row r="21" spans="1:2" x14ac:dyDescent="0.25">
      <c r="A21" s="142"/>
      <c r="B21" s="48" t="s">
        <v>213</v>
      </c>
    </row>
    <row r="22" spans="1:2" x14ac:dyDescent="0.25">
      <c r="A22" s="142"/>
      <c r="B22" s="48" t="s">
        <v>192</v>
      </c>
    </row>
    <row r="23" spans="1:2" ht="7.5" customHeight="1" x14ac:dyDescent="0.25">
      <c r="A23" s="46"/>
    </row>
    <row r="24" spans="1:2" x14ac:dyDescent="0.25">
      <c r="A24" s="142" t="s">
        <v>194</v>
      </c>
      <c r="B24" s="48" t="s">
        <v>195</v>
      </c>
    </row>
    <row r="25" spans="1:2" x14ac:dyDescent="0.25">
      <c r="A25" s="142"/>
      <c r="B25" s="48" t="s">
        <v>196</v>
      </c>
    </row>
    <row r="26" spans="1:2" x14ac:dyDescent="0.25">
      <c r="A26" s="142"/>
      <c r="B26" s="48" t="s">
        <v>197</v>
      </c>
    </row>
    <row r="27" spans="1:2" ht="7.5" customHeight="1" x14ac:dyDescent="0.25">
      <c r="A27" s="46"/>
    </row>
    <row r="28" spans="1:2" x14ac:dyDescent="0.25">
      <c r="A28" s="142" t="s">
        <v>198</v>
      </c>
      <c r="B28" s="48" t="s">
        <v>199</v>
      </c>
    </row>
    <row r="29" spans="1:2" x14ac:dyDescent="0.25">
      <c r="A29" s="142"/>
      <c r="B29" s="48" t="s">
        <v>200</v>
      </c>
    </row>
    <row r="30" spans="1:2" x14ac:dyDescent="0.25">
      <c r="A30" s="142"/>
      <c r="B30" s="48" t="s">
        <v>201</v>
      </c>
    </row>
    <row r="31" spans="1:2" x14ac:dyDescent="0.25">
      <c r="A31" s="142"/>
      <c r="B31" s="53" t="s">
        <v>280</v>
      </c>
    </row>
    <row r="32" spans="1:2" ht="7.5" customHeight="1" x14ac:dyDescent="0.25">
      <c r="A32" s="46"/>
    </row>
    <row r="33" spans="1:2" customFormat="1" x14ac:dyDescent="0.25">
      <c r="A33" s="141" t="s">
        <v>208</v>
      </c>
      <c r="B33" s="51" t="s">
        <v>209</v>
      </c>
    </row>
    <row r="34" spans="1:2" customFormat="1" x14ac:dyDescent="0.25">
      <c r="A34" s="141"/>
      <c r="B34" s="54" t="s">
        <v>281</v>
      </c>
    </row>
    <row r="35" spans="1:2" ht="7.5" customHeight="1" x14ac:dyDescent="0.25">
      <c r="A35" s="46"/>
    </row>
    <row r="36" spans="1:2" ht="15" customHeight="1" x14ac:dyDescent="0.25">
      <c r="A36" s="136" t="s">
        <v>212</v>
      </c>
      <c r="B36" s="50" t="s">
        <v>248</v>
      </c>
    </row>
    <row r="37" spans="1:2" ht="15" customHeight="1" x14ac:dyDescent="0.25">
      <c r="A37" s="136"/>
      <c r="B37" s="50" t="s">
        <v>332</v>
      </c>
    </row>
    <row r="38" spans="1:2" ht="15" customHeight="1" x14ac:dyDescent="0.25">
      <c r="A38" s="136"/>
      <c r="B38" s="50" t="s">
        <v>333</v>
      </c>
    </row>
    <row r="39" spans="1:2" ht="15" customHeight="1" x14ac:dyDescent="0.25">
      <c r="A39" s="136"/>
      <c r="B39" s="50" t="s">
        <v>249</v>
      </c>
    </row>
    <row r="40" spans="1:2" ht="15" customHeight="1" x14ac:dyDescent="0.25">
      <c r="A40" s="136"/>
      <c r="B40" s="50" t="s">
        <v>250</v>
      </c>
    </row>
    <row r="41" spans="1:2" ht="7.5" customHeight="1" x14ac:dyDescent="0.25">
      <c r="A41" s="46"/>
    </row>
    <row r="42" spans="1:2" x14ac:dyDescent="0.25">
      <c r="A42" s="98" t="s">
        <v>211</v>
      </c>
      <c r="B42" s="50" t="s">
        <v>202</v>
      </c>
    </row>
    <row r="43" spans="1:2" ht="7.5" customHeight="1" x14ac:dyDescent="0.25">
      <c r="A43" s="46"/>
    </row>
    <row r="44" spans="1:2" x14ac:dyDescent="0.25">
      <c r="A44" s="136" t="s">
        <v>210</v>
      </c>
      <c r="B44" s="50" t="s">
        <v>203</v>
      </c>
    </row>
    <row r="45" spans="1:2" x14ac:dyDescent="0.25">
      <c r="A45" s="136"/>
      <c r="B45" s="50" t="s">
        <v>204</v>
      </c>
    </row>
    <row r="46" spans="1:2" x14ac:dyDescent="0.25">
      <c r="A46" s="136"/>
      <c r="B46" s="50" t="s">
        <v>205</v>
      </c>
    </row>
    <row r="47" spans="1:2" x14ac:dyDescent="0.25">
      <c r="A47" s="136"/>
      <c r="B47" s="50" t="s">
        <v>206</v>
      </c>
    </row>
    <row r="48" spans="1:2" x14ac:dyDescent="0.25">
      <c r="A48" s="136"/>
      <c r="B48" s="52" t="s">
        <v>334</v>
      </c>
    </row>
    <row r="50" spans="1:2" x14ac:dyDescent="0.25">
      <c r="A50" s="99" t="s">
        <v>251</v>
      </c>
      <c r="B50" s="100" t="s">
        <v>252</v>
      </c>
    </row>
    <row r="52" spans="1:2" x14ac:dyDescent="0.25">
      <c r="A52" s="138" t="s">
        <v>207</v>
      </c>
      <c r="B52" s="138"/>
    </row>
    <row r="53" spans="1:2" x14ac:dyDescent="0.25">
      <c r="A53" s="134" t="s">
        <v>253</v>
      </c>
      <c r="B53" s="134"/>
    </row>
    <row r="54" spans="1:2" x14ac:dyDescent="0.25">
      <c r="A54" s="135" t="s">
        <v>335</v>
      </c>
      <c r="B54" s="135"/>
    </row>
    <row r="55" spans="1:2" x14ac:dyDescent="0.25">
      <c r="A55" s="135" t="s">
        <v>178</v>
      </c>
      <c r="B55" s="135"/>
    </row>
    <row r="56" spans="1:2" x14ac:dyDescent="0.25">
      <c r="A56" s="137" t="s">
        <v>282</v>
      </c>
      <c r="B56" s="137"/>
    </row>
    <row r="57" spans="1:2" x14ac:dyDescent="0.25">
      <c r="A57" s="135" t="s">
        <v>216</v>
      </c>
      <c r="B57" s="135"/>
    </row>
    <row r="60" spans="1:2" x14ac:dyDescent="0.25">
      <c r="A60" s="46"/>
    </row>
  </sheetData>
  <mergeCells count="17">
    <mergeCell ref="A13:A22"/>
    <mergeCell ref="A24:A26"/>
    <mergeCell ref="A28:A31"/>
    <mergeCell ref="A33:A34"/>
    <mergeCell ref="A1:B1"/>
    <mergeCell ref="A2:B2"/>
    <mergeCell ref="A3:B3"/>
    <mergeCell ref="A5:A10"/>
    <mergeCell ref="A12:B12"/>
    <mergeCell ref="A53:B53"/>
    <mergeCell ref="A54:B54"/>
    <mergeCell ref="A55:B55"/>
    <mergeCell ref="A36:A40"/>
    <mergeCell ref="A57:B57"/>
    <mergeCell ref="A44:A48"/>
    <mergeCell ref="A56:B56"/>
    <mergeCell ref="A52:B5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74574-19DA-460A-97E1-43A1F528EF3F}">
  <dimension ref="A1:D10"/>
  <sheetViews>
    <sheetView workbookViewId="0">
      <selection activeCell="A11" sqref="A11"/>
    </sheetView>
  </sheetViews>
  <sheetFormatPr defaultRowHeight="15" x14ac:dyDescent="0.25"/>
  <cols>
    <col min="1" max="1" width="34" customWidth="1"/>
    <col min="2" max="2" width="9.28515625" style="27" bestFit="1" customWidth="1"/>
    <col min="3" max="3" width="12.7109375" style="27" bestFit="1" customWidth="1"/>
    <col min="4" max="4" width="71.42578125" bestFit="1" customWidth="1"/>
  </cols>
  <sheetData>
    <row r="1" spans="1:4" x14ac:dyDescent="0.25">
      <c r="A1" s="143" t="s">
        <v>227</v>
      </c>
      <c r="B1" s="143"/>
      <c r="C1" s="143"/>
      <c r="D1" s="143"/>
    </row>
    <row r="3" spans="1:4" x14ac:dyDescent="0.25">
      <c r="A3" s="89" t="s">
        <v>228</v>
      </c>
      <c r="B3" s="27" t="s">
        <v>270</v>
      </c>
      <c r="C3" s="27" t="s">
        <v>271</v>
      </c>
      <c r="D3" t="s">
        <v>272</v>
      </c>
    </row>
    <row r="4" spans="1:4" x14ac:dyDescent="0.25">
      <c r="A4" t="s">
        <v>269</v>
      </c>
      <c r="B4" s="27" t="s">
        <v>218</v>
      </c>
      <c r="C4" s="97">
        <f>CONVERT(LEFT(B4,FIND("'",B4)-1)+((MID(B4,FIND("'",B4)+1,LEN(B4)-FIND("'",B4)-1))/12),"ft","m")</f>
        <v>1.8795999999999999</v>
      </c>
      <c r="D4" t="s">
        <v>273</v>
      </c>
    </row>
    <row r="5" spans="1:4" x14ac:dyDescent="0.25">
      <c r="A5" t="s">
        <v>267</v>
      </c>
      <c r="B5" s="104">
        <v>0.6</v>
      </c>
      <c r="D5" t="s">
        <v>274</v>
      </c>
    </row>
    <row r="7" spans="1:4" x14ac:dyDescent="0.25">
      <c r="A7" s="89" t="s">
        <v>229</v>
      </c>
    </row>
    <row r="8" spans="1:4" x14ac:dyDescent="0.25">
      <c r="A8" t="s">
        <v>230</v>
      </c>
      <c r="B8" s="27">
        <v>18</v>
      </c>
    </row>
    <row r="9" spans="1:4" x14ac:dyDescent="0.25">
      <c r="A9" t="s">
        <v>231</v>
      </c>
      <c r="B9" s="27">
        <v>32</v>
      </c>
    </row>
    <row r="10" spans="1:4" x14ac:dyDescent="0.25">
      <c r="A10" t="s">
        <v>330</v>
      </c>
      <c r="B10" s="27">
        <v>26</v>
      </c>
    </row>
  </sheetData>
  <mergeCells count="1">
    <mergeCell ref="A1: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69F9B-0DC3-4F0F-AFFB-6E348B194166}">
  <sheetPr>
    <tabColor theme="5"/>
  </sheetPr>
  <dimension ref="A1:AY200"/>
  <sheetViews>
    <sheetView zoomScaleNormal="100" workbookViewId="0">
      <pane ySplit="1" topLeftCell="A2" activePane="bottomLeft" state="frozen"/>
      <selection pane="bottomLeft"/>
    </sheetView>
  </sheetViews>
  <sheetFormatPr defaultRowHeight="15" customHeight="1" x14ac:dyDescent="0.25"/>
  <cols>
    <col min="1" max="1" width="21.7109375" customWidth="1"/>
    <col min="2" max="2" width="4" style="27" bestFit="1" customWidth="1"/>
    <col min="3" max="3" width="18.85546875" style="27" bestFit="1" customWidth="1"/>
    <col min="4" max="4" width="17.85546875" style="27" bestFit="1" customWidth="1"/>
    <col min="5" max="5" width="15.85546875" style="27" customWidth="1"/>
    <col min="6" max="6" width="15.85546875" style="27" bestFit="1" customWidth="1"/>
    <col min="7" max="7" width="7.85546875" bestFit="1" customWidth="1"/>
    <col min="8" max="8" width="10.7109375" bestFit="1" customWidth="1"/>
    <col min="9" max="9" width="11.85546875" bestFit="1" customWidth="1"/>
    <col min="10" max="10" width="5.42578125" style="116" customWidth="1"/>
    <col min="11" max="11" width="5.5703125" style="116" bestFit="1" customWidth="1"/>
    <col min="12" max="12" width="6.42578125" style="116" bestFit="1" customWidth="1"/>
    <col min="13" max="13" width="6" style="116" bestFit="1" customWidth="1"/>
    <col min="14" max="14" width="5.5703125" style="116" bestFit="1" customWidth="1"/>
    <col min="15" max="15" width="6.28515625" style="116" bestFit="1" customWidth="1"/>
    <col min="16" max="16" width="5.5703125" style="116" bestFit="1" customWidth="1"/>
    <col min="17" max="17" width="6" style="116" bestFit="1" customWidth="1"/>
    <col min="18" max="20" width="5.5703125" style="116" bestFit="1" customWidth="1"/>
    <col min="21" max="22" width="6.140625" style="116" bestFit="1" customWidth="1"/>
    <col min="23" max="24" width="5.5703125" style="116" bestFit="1" customWidth="1"/>
    <col min="25" max="25" width="6.140625" style="116" bestFit="1" customWidth="1"/>
    <col min="26" max="27" width="5.5703125" style="116" bestFit="1" customWidth="1"/>
    <col min="28" max="29" width="6" style="116" bestFit="1" customWidth="1"/>
    <col min="30" max="32" width="5.5703125" style="116" bestFit="1" customWidth="1"/>
    <col min="33" max="35" width="6" style="116" bestFit="1" customWidth="1"/>
    <col min="36" max="36" width="7.28515625" style="116" bestFit="1" customWidth="1"/>
    <col min="37" max="38" width="6.140625" style="116" bestFit="1" customWidth="1"/>
    <col min="39" max="39" width="6" style="116" bestFit="1" customWidth="1"/>
    <col min="40" max="40" width="6.140625" style="116" bestFit="1" customWidth="1"/>
    <col min="41" max="41" width="5.5703125" style="116" bestFit="1" customWidth="1"/>
    <col min="42" max="42" width="6.140625" style="116" bestFit="1" customWidth="1"/>
    <col min="43" max="44" width="5.5703125" style="116" bestFit="1" customWidth="1"/>
    <col min="45" max="45" width="6" style="116" bestFit="1" customWidth="1"/>
    <col min="46" max="47" width="5.5703125" style="116" bestFit="1" customWidth="1"/>
    <col min="48" max="48" width="6" style="116" bestFit="1" customWidth="1"/>
    <col min="49" max="51" width="5.5703125" style="116" bestFit="1" customWidth="1"/>
  </cols>
  <sheetData>
    <row r="1" spans="1:51" s="4" customFormat="1" ht="15" customHeight="1" x14ac:dyDescent="0.2">
      <c r="A1" s="8" t="s">
        <v>47</v>
      </c>
      <c r="B1" s="9" t="s">
        <v>95</v>
      </c>
      <c r="C1" s="9" t="s">
        <v>110</v>
      </c>
      <c r="D1" s="9" t="s">
        <v>275</v>
      </c>
      <c r="E1" s="9" t="s">
        <v>255</v>
      </c>
      <c r="F1" s="9" t="s">
        <v>254</v>
      </c>
      <c r="G1" s="9" t="s">
        <v>97</v>
      </c>
      <c r="H1" s="103" t="s">
        <v>98</v>
      </c>
      <c r="I1" s="103" t="s">
        <v>94</v>
      </c>
      <c r="J1" s="106" t="s">
        <v>50</v>
      </c>
      <c r="K1" s="106" t="s">
        <v>68</v>
      </c>
      <c r="L1" s="107" t="s">
        <v>101</v>
      </c>
      <c r="M1" s="107" t="s">
        <v>71</v>
      </c>
      <c r="N1" s="107" t="s">
        <v>70</v>
      </c>
      <c r="O1" s="107" t="s">
        <v>102</v>
      </c>
      <c r="P1" s="108" t="s">
        <v>100</v>
      </c>
      <c r="Q1" s="108" t="s">
        <v>51</v>
      </c>
      <c r="R1" s="108" t="s">
        <v>54</v>
      </c>
      <c r="S1" s="108" t="s">
        <v>69</v>
      </c>
      <c r="T1" s="108" t="s">
        <v>72</v>
      </c>
      <c r="U1" s="109" t="s">
        <v>103</v>
      </c>
      <c r="V1" s="109" t="s">
        <v>73</v>
      </c>
      <c r="W1" s="109" t="s">
        <v>104</v>
      </c>
      <c r="X1" s="109" t="s">
        <v>53</v>
      </c>
      <c r="Y1" s="109" t="s">
        <v>74</v>
      </c>
      <c r="Z1" s="109" t="s">
        <v>75</v>
      </c>
      <c r="AA1" s="109" t="s">
        <v>77</v>
      </c>
      <c r="AB1" s="110" t="s">
        <v>76</v>
      </c>
      <c r="AC1" s="110" t="s">
        <v>106</v>
      </c>
      <c r="AD1" s="110" t="s">
        <v>107</v>
      </c>
      <c r="AE1" s="110" t="s">
        <v>80</v>
      </c>
      <c r="AF1" s="110" t="s">
        <v>78</v>
      </c>
      <c r="AG1" s="111" t="s">
        <v>132</v>
      </c>
      <c r="AH1" s="111" t="s">
        <v>92</v>
      </c>
      <c r="AI1" s="111" t="s">
        <v>93</v>
      </c>
      <c r="AJ1" s="123" t="s">
        <v>83</v>
      </c>
      <c r="AK1" s="123" t="s">
        <v>108</v>
      </c>
      <c r="AL1" s="123" t="s">
        <v>52</v>
      </c>
      <c r="AM1" s="123" t="s">
        <v>82</v>
      </c>
      <c r="AN1" s="123" t="s">
        <v>84</v>
      </c>
      <c r="AO1" s="112" t="s">
        <v>105</v>
      </c>
      <c r="AP1" s="112" t="s">
        <v>79</v>
      </c>
      <c r="AQ1" s="112" t="s">
        <v>109</v>
      </c>
      <c r="AR1" s="112" t="s">
        <v>81</v>
      </c>
      <c r="AS1" s="113" t="s">
        <v>88</v>
      </c>
      <c r="AT1" s="113" t="s">
        <v>87</v>
      </c>
      <c r="AU1" s="113" t="s">
        <v>85</v>
      </c>
      <c r="AV1" s="113" t="s">
        <v>86</v>
      </c>
      <c r="AW1" s="113" t="s">
        <v>91</v>
      </c>
      <c r="AX1" s="113" t="s">
        <v>90</v>
      </c>
      <c r="AY1" s="113" t="s">
        <v>89</v>
      </c>
    </row>
    <row r="2" spans="1:51" s="3" customFormat="1" ht="15" customHeight="1" x14ac:dyDescent="0.25">
      <c r="A2" s="3" t="str">
        <f>IF(WeightedParse!A2&gt;"",WeightedParse!A2,"")</f>
        <v>Micheal Schlingermann</v>
      </c>
      <c r="B2" s="4">
        <f>IF(WeightedParse!B2&gt;0,WeightedParse!B2,"")</f>
        <v>29</v>
      </c>
      <c r="C2" s="4" t="str">
        <f>IF(A2&gt;"",IF(AND(B2&lt;=Variables!$B$8,G2&gt;2),"Youth",IF(AND(B2&lt;=Variables!$B$8,G2&lt;=2),"Prospect",IF(AND(B2&gt;=Variables!$B$9,G2&gt;2),"Old",IF(G2&gt;=3,"Reserves","First Team")))),"")</f>
        <v>First Team</v>
      </c>
      <c r="D2" s="4" t="str">
        <f>SquadExport!BJ2</f>
        <v>GK</v>
      </c>
      <c r="E2" s="4" t="str">
        <f>IF(A2&gt;"",VLOOKUP(F2,Roles!A:B,2,FALSE)&amp;IF(OR(VLOOKUP(F2,Roles!$A:$B,2,FALSE)="FB",VLOOKUP(F2,Roles!$A:$B,2,FALSE)="WB",VLOOKUP(F2,Roles!$A:$B,2,FALSE)="WM",VLOOKUP(F2,Roles!$A:$B,2,FALSE)="W"),IF(AND(SquadExport!BK2=TRUE,SquadExport!BM2=TRUE,WeightedParse!BB2&gt;=WeightedParse!BC2)," (R)",IF(AND(SquadExport!BK2=TRUE,SquadExport!BM2=TRUE,WeightedParse!BB2&lt;WeightedParse!BC2)," (L)",IF(AND(SquadExport!BK2=TRUE,SquadExport!BM2=FALSE), " (L)",IF(AND(SquadExport!BK2=FALSE,SquadExport!BM2=TRUE)," (R)","")))),""),"")</f>
        <v>GK</v>
      </c>
      <c r="F2" s="4" t="str" cm="1">
        <f t="array" ref="F2">IF(A2&gt;"",INDEX($J$1:$AY$1,SUMPRODUCT(MAX(($J$2:$AY$200=MAX($J2:$AY2))*(COLUMN($J$2:$AY$200))))-COLUMN($J$1)+1),"")</f>
        <v>GK</v>
      </c>
      <c r="G2" s="4">
        <f>IF(A2&gt;"",COUNTIFS($E$2:$E$200,E2,$I$2:$I$200,"&gt;"&amp;I2)+1,"")</f>
        <v>1</v>
      </c>
      <c r="H2" s="4">
        <f>IF(A2&gt;"",_xlfn.RANK.EQ(I2,$I$2:$I$200,0),"")</f>
        <v>2</v>
      </c>
      <c r="I2" s="5">
        <f>IF(A2&gt;"",IF(E2="GK",HARMEAN(J2:K2),IF(E2="D",HARMEAN(L2:O2),IF(OR(E2="FB (R)", E2="FB (L)",E2="FB (RL)",E2="FB (RLC)",E2="WB (R)",E2="WB (L)",E2="WB (RL)",E2="WB (RLC)"),HARMEAN(P2:T2),IF(E2="DM",HARMEAN(U2:AA2),IF(E2="M",HARMEAN(AB2:AF2),IF(OR(E2="WM (R)",E2="WM (L)",E2="WM (RL)",E2="WM (RLC)"),HARMEAN(AG2:AI2),IF(OR(E2="W",E2="W (R)",E2="W (L)",E2="W (RL)",E2="W (RLC)"),HARMEAN(AJ2:AN2),IF(E2="AM",HARMEAN(AO2:AR2),IF(E2="ST",HARMEAN(AS2:AY2),""))))))))),"")</f>
        <v>17.452693781697814</v>
      </c>
      <c r="J2" s="114">
        <f>IF($A2&gt;"",HARMEAN(WeightedParse!V2,WeightedParse!Y2,WeightedParse!Z2,WeightedParse!AE2,WeightedParse!AJ2,WeightedParse!AQ2,WeightedParse!AR2,WeightedParse!AS2,WeightedParse!AU2,WeightedParse!AV2,WeightedParse!AW2,WeightedParse!AY2,WeightedParse!BA2),"")</f>
        <v>20.048830904270456</v>
      </c>
      <c r="K2" s="114">
        <f>IF(A2&gt;"",HARMEAN(WeightedParse!K2,WeightedParse!Q2,WeightedParse!V2,WeightedParse!X2,WeightedParse!Y2,WeightedParse!Z2,WeightedParse!AE2,WeightedParse!AG2,WeightedParse!AI2,WeightedParse!AJ2,WeightedParse!AQ2,WeightedParse!AR2,WeightedParse!AS2,WeightedParse!AU2,WeightedParse!AV2,WeightedParse!AW2,WeightedParse!AY2,WeightedParse!AZ2,WeightedParse!BA2),"")</f>
        <v>15.451826032101133</v>
      </c>
      <c r="L2" s="114">
        <f>IF($A2&gt;"",IF(AND(EXACT(SquadExport!$BO2,TRUE),EXACT(SquadExport!$BL2,TRUE)),HARMEAN(WeightedParse!M2,WeightedParse!P2,WeightedParse!S2,WeightedParse!U2,WeightedParse!V2,WeightedParse!W2,WeightedParse!Y2,WeightedParse!AE2,WeightedParse!AL2,WeightedParse!AN2,WeightedParse!AP2),HARMEAN(WeightedParse!M2,WeightedParse!P2,WeightedParse!S2,WeightedParse!U2,WeightedParse!V2,WeightedParse!W2,WeightedParse!Y2,WeightedParse!AE2,WeightedParse!AL2,WeightedParse!AN2,WeightedParse!AP2)*Variables!$B$5),"")</f>
        <v>3.2998841857873561E-4</v>
      </c>
      <c r="M2" s="114">
        <f>IF($A2&gt;"",IF(AND(EXACT(SquadExport!$BO2,TRUE),EXACT(SquadExport!$BL2,TRUE)),HARMEAN(WeightedParse!M2,WeightedParse!P2,WeightedParse!S2,WeightedParse!U2,WeightedParse!V2,WeightedParse!W2,WeightedParse!X2,WeightedParse!Y2,WeightedParse!Z2,WeightedParse!AE2,WeightedParse!AL2,WeightedParse!AN2,WeightedParse!AP2),HARMEAN(WeightedParse!M2,WeightedParse!P2,WeightedParse!S2,WeightedParse!U2,WeightedParse!V2,WeightedParse!W2,WeightedParse!X2,WeightedParse!Y2,WeightedParse!Z2,WeightedParse!AE2,WeightedParse!AL2,WeightedParse!AN2,WeightedParse!AP2)*Variables!$B$5),"")</f>
        <v>3.899839863384219E-4</v>
      </c>
      <c r="N2" s="114">
        <f>IF($A2&gt;"",IF(AND(EXACT(SquadExport!$BO2,TRUE),EXACT(SquadExport!$BL2,TRUE)),HARMEAN(WeightedParse!K2,WeightedParse!M2,WeightedParse!P2,WeightedParse!Q2,WeightedParse!S2,WeightedParse!T2,WeightedParse!U2,WeightedParse!V2,WeightedParse!W2,WeightedParse!X2,WeightedParse!Y2,WeightedParse!Z2,WeightedParse!AE2,WeightedParse!AG2,WeightedParse!AL2,WeightedParse!AN2,WeightedParse!AP2),HARMEAN(WeightedParse!K2,WeightedParse!M2,WeightedParse!P2,WeightedParse!Q2,WeightedParse!S2,WeightedParse!T2,WeightedParse!U2,WeightedParse!V2,WeightedParse!W2,WeightedParse!X2,WeightedParse!Y2,WeightedParse!Z2,WeightedParse!AE2,WeightedParse!AG2,WeightedParse!AL2,WeightedParse!AN2,WeightedParse!AP2)*Variables!$B$5),"")</f>
        <v>5.0996764358433432E-4</v>
      </c>
      <c r="O2" s="114">
        <f>IF($A2&gt;"",IF(AND(EXACT(SquadExport!$BO2,TRUE),EXACT(SquadExport!$BL2,TRUE)),HARMEAN(WeightedParse!I2,WeightedParse!K2,WeightedParse!M2,WeightedParse!P2,WeightedParse!Q2,WeightedParse!S2,WeightedParse!T2,WeightedParse!V2,WeightedParse!W2,WeightedParse!X2,WeightedParse!Y2,WeightedParse!Z2,WeightedParse!AB2,WeightedParse!AE2,WeightedParse!AF2,WeightedParse!AG2,WeightedParse!AJ2,WeightedParse!AK2,WeightedParse!AL2,WeightedParse!AN2,WeightedParse!AO2,WeightedParse!AP2),HARMEAN(WeightedParse!I2,WeightedParse!K2,WeightedParse!M2,WeightedParse!P2,WeightedParse!Q2,WeightedParse!S2,WeightedParse!T2,WeightedParse!V2,WeightedParse!W2,WeightedParse!X2,WeightedParse!Y2,WeightedParse!Z2,WeightedParse!AB2,WeightedParse!AE2,WeightedParse!AF2,WeightedParse!AG2,WeightedParse!AJ2,WeightedParse!AK2,WeightedParse!AL2,WeightedParse!AN2,WeightedParse!AO2,WeightedParse!AP2)*Variables!$B$5),"")</f>
        <v>4.3997542068529758E-4</v>
      </c>
      <c r="P2" s="114">
        <f>IF($A2&gt;"",IF(AND(OR(EXACT(SquadExport!$BO2,TRUE),EXACT(SquadExport!$BP2,TRUE)),OR(EXACT(SquadExport!$BK2,TRUE),EXACT(SquadExport!$BM2,TRUE))),HARMEAN(WeightedParse!M2,WeightedParse!P2,WeightedParse!S2,WeightedParse!U2,WeightedParse!V2,WeightedParse!W2,WeightedParse!Y2,WeightedParse!AE2,WeightedParse!AF2,WeightedParse!AP2),HARMEAN(WeightedParse!M2,WeightedParse!P2,WeightedParse!S2,WeightedParse!U2,WeightedParse!V2,WeightedParse!W2,WeightedParse!Y2,WeightedParse!AE2,WeightedParse!AF2,WeightedParse!AP2)*Variables!$B$5),"")</f>
        <v>2.9999086350082231E-4</v>
      </c>
      <c r="Q2" s="114">
        <f>IF($A2&gt;"",IF(AND(OR(EXACT(SquadExport!$BO2,TRUE),EXACT(SquadExport!$BP2,TRUE)),OR(EXACT(SquadExport!$BK2,TRUE),EXACT(SquadExport!$BM2,TRUE))),HARMEAN(WeightedParse!H2,WeightedParse!P2,WeightedParse!Q2,WeightedParse!S2,WeightedParse!T2,WeightedParse!V2,WeightedParse!X2,WeightedParse!Y2,WeightedParse!Z2,WeightedParse!AE2,WeightedParse!AF2,WeightedParse!AH2,WeightedParse!AN2,WeightedParse!AO2),HARMEAN(WeightedParse!H2,WeightedParse!P2,WeightedParse!Q2,WeightedParse!S2,WeightedParse!T2,WeightedParse!V2,WeightedParse!X2,WeightedParse!Y2,WeightedParse!Z2,WeightedParse!AE2,WeightedParse!AF2,WeightedParse!AH2,WeightedParse!AN2,WeightedParse!AO2)*Variables!$B$5),"")</f>
        <v>3.3598872920517504E-4</v>
      </c>
      <c r="R2" s="115">
        <f>IF($A2&gt;"",IF(AND(OR(EXACT(SquadExport!$BO2,TRUE),EXACT(SquadExport!$BP2,TRUE)),OR(EXACT(SquadExport!$BK2,TRUE),EXACT(SquadExport!$BM2,TRUE))),HARMEAN(WeightedParse!H2,WeightedParse!I2,WeightedParse!K2,WeightedParse!P2,WeightedParse!Q2,WeightedParse!S2,WeightedParse!T2,WeightedParse!V2,WeightedParse!Y2,WeightedParse!Z2,WeightedParse!AD2,WeightedParse!AE2,WeightedParse!AF2,WeightedParse!AH2,WeightedParse!AI2,WeightedParse!AJ2,WeightedParse!AN2,WeightedParse!AO2),HARMEAN(WeightedParse!H2,WeightedParse!I2,WeightedParse!K2,WeightedParse!P2,WeightedParse!Q2,WeightedParse!S2,WeightedParse!T2,WeightedParse!V2,WeightedParse!Y2,WeightedParse!Z2,WeightedParse!AD2,WeightedParse!AE2,WeightedParse!AF2,WeightedParse!AH2,WeightedParse!AI2,WeightedParse!AJ2,WeightedParse!AN2,WeightedParse!AO2)*Variables!$B$5),"")</f>
        <v>2.9453747223869242E-4</v>
      </c>
      <c r="S2" s="115">
        <f>IF($A2&gt;"",IF(AND(OR(EXACT(SquadExport!$BO2,TRUE),EXACT(SquadExport!$BP2,TRUE)),OR(EXACT(SquadExport!$BK2,TRUE),EXACT(SquadExport!$BM2,TRUE))),HARMEAN(WeightedParse!H2,WeightedParse!I2,WeightedParse!K2,WeightedParse!Q2,WeightedParse!S2,WeightedParse!T2,WeightedParse!V2,WeightedParse!X2,WeightedParse!Z2,WeightedParse!AB2,WeightedParse!AD2,WeightedParse!AF2,WeightedParse!AG2,WeightedParse!AH2,WeightedParse!AI2,WeightedParse!AJ2,WeightedParse!AK2,WeightedParse!AN2,WeightedParse!AO2),HARMEAN(WeightedParse!H2,WeightedParse!I2,WeightedParse!K2,WeightedParse!Q2,WeightedParse!S2,WeightedParse!T2,WeightedParse!V2,WeightedParse!X2,WeightedParse!Z2,WeightedParse!AB2,WeightedParse!AD2,WeightedParse!AF2,WeightedParse!AG2,WeightedParse!AH2,WeightedParse!AI2,WeightedParse!AJ2,WeightedParse!AK2,WeightedParse!AN2,WeightedParse!AO2)*Variables!$B$5),"")</f>
        <v>4.2747799114608469E-4</v>
      </c>
      <c r="T2" s="114">
        <f>IF($A2&gt;"",IF(AND(OR(EXACT(SquadExport!$BO2,TRUE),EXACT(SquadExport!$BP2,TRUE)),OR(EXACT(SquadExport!$BK2,TRUE),EXACT(SquadExport!$BM2,TRUE))),HARMEAN(WeightedParse!I2,WeightedParse!K2,WeightedParse!N2,WeightedParse!P2,WeightedParse!Q2,WeightedParse!S2,WeightedParse!T2,WeightedParse!V2,WeightedParse!X2,WeightedParse!Y2,WeightedParse!Z2,WeightedParse!AB2,WeightedParse!AD2,WeightedParse!AE2,WeightedParse!AF2,WeightedParse!AH2,WeightedParse!AI2,WeightedParse!AJ2,WeightedParse!AN2,WeightedParse!AO2)*WeightedParse!BD2,(HARMEAN(WeightedParse!I2,WeightedParse!K2,WeightedParse!N2,WeightedParse!P2,WeightedParse!Q2,WeightedParse!S2,WeightedParse!T2,WeightedParse!V2,WeightedParse!X2,WeightedParse!Y2,WeightedParse!Z2,WeightedParse!AB2,WeightedParse!AD2,WeightedParse!AE2,WeightedParse!AF2,WeightedParse!AH2,WeightedParse!AI2,WeightedParse!AJ2,WeightedParse!AN2,WeightedParse!AO2)*WeightedParse!BD2)*Variables!$B$5),"")</f>
        <v>2.3999137484525184E-4</v>
      </c>
      <c r="U2" s="114">
        <f>IF($A2&gt;"",IF(EXACT(SquadExport!$BQ2,TRUE),HARMEAN(WeightedParse!P2,WeightedParse!S2,WeightedParse!V2,WeightedParse!X2,WeightedParse!Y2,WeightedParse!Z2,WeightedParse!AE2,WeightedParse!AF2,WeightedParse!AP2),HARMEAN(WeightedParse!P2,WeightedParse!S2,WeightedParse!V2,WeightedParse!X2,WeightedParse!Y2,WeightedParse!Z2,WeightedParse!AE2,WeightedParse!AF2,WeightedParse!AP2)*Variables!$B$5),"")</f>
        <v>2.6999460161194837E-4</v>
      </c>
      <c r="V2" s="114">
        <f>IF($A2&gt;"",IF(EXACT(SquadExport!$BQ2,TRUE),HARMEAN(WeightedParse!K2,WeightedParse!Q2,WeightedParse!S2,WeightedParse!T2,WeightedParse!V2,WeightedParse!X2,WeightedParse!Z2,WeightedParse!AE2,WeightedParse!AF2,WeightedParse!AG2,WeightedParse!AH2,WeightedParse!AK2),HARMEAN(WeightedParse!K2,WeightedParse!Q2,WeightedParse!S2,WeightedParse!T2,WeightedParse!V2,WeightedParse!X2,WeightedParse!Z2,WeightedParse!AE2,WeightedParse!AF2,WeightedParse!AG2,WeightedParse!AH2,WeightedParse!AK2)*Variables!$B$5),"")</f>
        <v>7.199332933465947E-4</v>
      </c>
      <c r="W2" s="114">
        <f>IF($A2&gt;"",IF(EXACT(SquadExport!$BQ2,TRUE),HARMEAN(WeightedParse!I2,WeightedParse!K2,WeightedParse!N2,WeightedParse!Q2,WeightedParse!T2,WeightedParse!V2,WeightedParse!X2,WeightedParse!Z2,WeightedParse!AB2,WeightedParse!AD2,WeightedParse!AF2,WeightedParse!AG2,WeightedParse!AK2),HARMEAN(WeightedParse!I2,WeightedParse!K2,WeightedParse!N2,WeightedParse!Q2,WeightedParse!T2,WeightedParse!V2,WeightedParse!X2,WeightedParse!Z2,WeightedParse!AB2,WeightedParse!AD2,WeightedParse!AF2,WeightedParse!AG2,WeightedParse!AK2)*Variables!$B$5),"")</f>
        <v>5.1996612007247037E-4</v>
      </c>
      <c r="X2" s="114">
        <f>IF($A2&gt;"",IF(EXACT(SquadExport!$BQ2,TRUE),HARMEAN(WeightedParse!K2,WeightedParse!P2,WeightedParse!Q2,WeightedParse!S2,WeightedParse!U2,WeightedParse!V2,WeightedParse!X2,WeightedParse!Y2,WeightedParse!Z2,WeightedParse!AE2,WeightedParse!AF2,WeightedParse!AH2,WeightedParse!AO2,WeightedParse!AP2),HARMEAN(WeightedParse!K2,WeightedParse!P2,WeightedParse!Q2,WeightedParse!S2,WeightedParse!U2,WeightedParse!V2,WeightedParse!X2,WeightedParse!Y2,WeightedParse!Z2,WeightedParse!AE2,WeightedParse!AF2,WeightedParse!AH2,WeightedParse!AO2,WeightedParse!AP2)*Variables!$B$5),"")</f>
        <v>4.199803343210283E-4</v>
      </c>
      <c r="Y2" s="114">
        <f>IF($A2&gt;"",IF(EXACT(SquadExport!$BQ2,TRUE),HARMEAN(WeightedParse!P2,WeightedParse!Q2,WeightedParse!S2,WeightedParse!U2,WeightedParse!V2,WeightedParse!W2,WeightedParse!Y2,WeightedParse!AE2,WeightedParse!AF2,WeightedParse!AH2,WeightedParse!AJ2,WeightedParse!AN2,WeightedParse!AO2,WeightedParse!AP2),HARMEAN(WeightedParse!P2,WeightedParse!Q2,WeightedParse!S2,WeightedParse!U2,WeightedParse!V2,WeightedParse!W2,WeightedParse!Y2,WeightedParse!AE2,WeightedParse!AF2,WeightedParse!AH2,WeightedParse!AJ2,WeightedParse!AN2,WeightedParse!AO2,WeightedParse!AP2)*Variables!$B$5),"")</f>
        <v>4.1998194146276207E-4</v>
      </c>
      <c r="Z2" s="114">
        <f>IF($A2&gt;"",IF(EXACT(SquadExport!$BQ2,TRUE),HARMEAN(WeightedParse!M2,WeightedParse!P2,WeightedParse!Q2,WeightedParse!S2,WeightedParse!U2,WeightedParse!V2,WeightedParse!W2,WeightedParse!X2,WeightedParse!Y2,WeightedParse!Z2,WeightedParse!AE2,WeightedParse!AF2,WeightedParse!AH2,WeightedParse!AL2,WeightedParse!AO2,WeightedParse!AP2),HARMEAN(WeightedParse!M2,WeightedParse!P2,WeightedParse!Q2,WeightedParse!S2,WeightedParse!U2,WeightedParse!V2,WeightedParse!W2,WeightedParse!X2,WeightedParse!Y2,WeightedParse!Z2,WeightedParse!AE2,WeightedParse!AF2,WeightedParse!AH2,WeightedParse!AL2,WeightedParse!AO2,WeightedParse!AP2)*Variables!$B$5),"")</f>
        <v>4.7997292261235219E-4</v>
      </c>
      <c r="AA2" s="114">
        <f>IF($A2&gt;"",IF(EXACT(SquadExport!$BQ2,TRUE),HARMEAN(WeightedParse!J2,WeightedParse!K2,WeightedParse!N2,WeightedParse!P2,WeightedParse!Q2,WeightedParse!S2,WeightedParse!V2,WeightedParse!X2,WeightedParse!Y2,WeightedParse!Z2,WeightedParse!AD2,WeightedParse!AE2,WeightedParse!AH2,WeightedParse!AI2,WeightedParse!AK2,WeightedParse!AN2,WeightedParse!AO2,WeightedParse!AP2),HARMEAN(WeightedParse!J2,WeightedParse!K2,WeightedParse!N2,WeightedParse!P2,WeightedParse!Q2,WeightedParse!S2,WeightedParse!V2,WeightedParse!X2,WeightedParse!Y2,WeightedParse!Z2,WeightedParse!AD2,WeightedParse!AE2,WeightedParse!AH2,WeightedParse!AI2,WeightedParse!AK2,WeightedParse!AN2,WeightedParse!AO2,WeightedParse!AP2)*Variables!$B$5),"")</f>
        <v>3.8116388292777208E-4</v>
      </c>
      <c r="AB2" s="114">
        <f>IF($A2&gt;"",IF(AND(EXACT(SquadExport!$BR2,TRUE),EXACT(SquadExport!$BL2,TRUE)),HARMEAN(WeightedParse!I2,WeightedParse!K2,WeightedParse!N2,WeightedParse!Q2,WeightedParse!T2,WeightedParse!V2,WeightedParse!X2,WeightedParse!Y2,WeightedParse!Z2,WeightedParse!AD2,WeightedParse!AE2,WeightedParse!AF2,WeightedParse!AG2,WeightedParse!AH2,WeightedParse!AI2,WeightedParse!AJ2,WeightedParse!AK2,WeightedParse!AN2,WeightedParse!AO2),HARMEAN(WeightedParse!I2,WeightedParse!K2,WeightedParse!N2,WeightedParse!Q2,WeightedParse!T2,WeightedParse!V2,WeightedParse!X2,WeightedParse!Y2,WeightedParse!Z2,WeightedParse!AD2,WeightedParse!AE2,WeightedParse!AF2,WeightedParse!AG2,WeightedParse!AH2,WeightedParse!AI2,WeightedParse!AJ2,WeightedParse!AK2,WeightedParse!AN2,WeightedParse!AO2)*Variables!$B$5),"")</f>
        <v>7.5993572643036291E-4</v>
      </c>
      <c r="AC2" s="114">
        <f>IF($A2&gt;"",IF(AND(EXACT(SquadExport!$BR2,TRUE),EXACT(SquadExport!$BL2,TRUE)),HARMEAN(WeightedParse!K2,WeightedParse!Q2,WeightedParse!S2,WeightedParse!T2,WeightedParse!V2,WeightedParse!X2,WeightedParse!Y2,WeightedParse!Z2,WeightedParse!AD2,WeightedParse!AE2,WeightedParse!AF2,WeightedParse!AG2,WeightedParse!AH2,WeightedParse!AO2),HARMEAN(WeightedParse!K2,WeightedParse!Q2,WeightedParse!S2,WeightedParse!T2,WeightedParse!V2,WeightedParse!X2,WeightedParse!Y2,WeightedParse!Z2,WeightedParse!AD2,WeightedParse!AE2,WeightedParse!AF2,WeightedParse!AG2,WeightedParse!AH2,WeightedParse!AO2)*Variables!$B$5),"")</f>
        <v>7.1993685519458183E-4</v>
      </c>
      <c r="AD2" s="114">
        <f>IF($A2&gt;"",IF(AND(EXACT(SquadExport!$BR2,TRUE),EXACT(SquadExport!$BL2,TRUE)),HARMEAN(WeightedParse!I2,WeightedParse!J2,WeightedParse!K2,WeightedParse!N2,WeightedParse!Q2,WeightedParse!S2,WeightedParse!T2,WeightedParse!V2,WeightedParse!X2,WeightedParse!Z2,WeightedParse!AB2,WeightedParse!AD2,WeightedParse!AG2,WeightedParse!AH2,WeightedParse!AI2,WeightedParse!AK2,WeightedParse!AO2),HARMEAN(WeightedParse!I2,WeightedParse!J2,WeightedParse!K2,WeightedParse!N2,WeightedParse!Q2,WeightedParse!S2,WeightedParse!T2,WeightedParse!V2,WeightedParse!X2,WeightedParse!Z2,WeightedParse!AB2,WeightedParse!AD2,WeightedParse!AG2,WeightedParse!AH2,WeightedParse!AI2,WeightedParse!AK2,WeightedParse!AO2)*Variables!$B$5),"")</f>
        <v>3.5998492673998552E-4</v>
      </c>
      <c r="AE2" s="114">
        <f>IF($A2&gt;"",IF(AND(EXACT(SquadExport!$BR2,TRUE),EXACT(SquadExport!$BL2,TRUE)),HARMEAN(WeightedParse!K2,WeightedParse!N2,WeightedParse!P2,WeightedParse!Q2,WeightedParse!S2,WeightedParse!T2,WeightedParse!U2,WeightedParse!V2,WeightedParse!X2,WeightedParse!Y2,WeightedParse!Z2,WeightedParse!AD2,WeightedParse!AE2,WeightedParse!AF2,WeightedParse!AG2,WeightedParse!AH2,WeightedParse!AI2,WeightedParse!AO2),HARMEAN(WeightedParse!K2,WeightedParse!N2,WeightedParse!P2,WeightedParse!Q2,WeightedParse!S2,WeightedParse!T2,WeightedParse!U2,WeightedParse!V2,WeightedParse!X2,WeightedParse!Y2,WeightedParse!Z2,WeightedParse!AD2,WeightedParse!AE2,WeightedParse!AF2,WeightedParse!AG2,WeightedParse!AH2,WeightedParse!AI2,WeightedParse!AO2)*Variables!$B$5),"")</f>
        <v>4.3197914244023564E-4</v>
      </c>
      <c r="AF2" s="114">
        <f>IF($A2&gt;"",IF(AND(EXACT(SquadExport!$BR2,TRUE),EXACT(SquadExport!$BL2,TRUE)),HARMEAN(WeightedParse!I2,WeightedParse!J2,WeightedParse!K2,WeightedParse!N2,WeightedParse!Q2,WeightedParse!S2,WeightedParse!T2,WeightedParse!U2,WeightedParse!V2,WeightedParse!X2,WeightedParse!Z2,WeightedParse!AD2,WeightedParse!AE2,WeightedParse!AF2,WeightedParse!AH2,WeightedParse!AI2,WeightedParse!AK2,WeightedParse!AN2,WeightedParse!AO2,WeightedParse!AP2),HARMEAN(WeightedParse!I2,WeightedParse!J2,WeightedParse!K2,WeightedParse!N2,WeightedParse!Q2,WeightedParse!S2,WeightedParse!T2,WeightedParse!U2,WeightedParse!V2,WeightedParse!X2,WeightedParse!Z2,WeightedParse!AD2,WeightedParse!AE2,WeightedParse!AF2,WeightedParse!AH2,WeightedParse!AI2,WeightedParse!AK2,WeightedParse!AN2,WeightedParse!AO2,WeightedParse!AP2)*Variables!$B$5),"")</f>
        <v>4.2351104596418033E-4</v>
      </c>
      <c r="AG2" s="114">
        <f>IF($A2&gt;"",IF(AND(OR(EXACT(SquadExport!$BR2,TRUE),EXACT(SquadExport!$BS2,TRUE)),OR(EXACT(SquadExport!$BK2,TRUE),EXACT(SquadExport!$BM2,TRUE))),HARMEAN(WeightedParse!I2,WeightedParse!K2,WeightedParse!Q2,WeightedParse!T2,WeightedParse!X2,WeightedParse!Z2,WeightedParse!AD2,WeightedParse!AF2,WeightedParse!AG2,WeightedParse!AJ2),HARMEAN(WeightedParse!I2,WeightedParse!K2,WeightedParse!Q2,WeightedParse!T2,WeightedParse!X2,WeightedParse!Z2,WeightedParse!AD2,WeightedParse!AF2,WeightedParse!AG2,WeightedParse!AJ2)*Variables!$B$5),"")</f>
        <v>5.1425537721254812E-4</v>
      </c>
      <c r="AH2" s="114">
        <f>IF($A2&gt;"",IF(AND(OR(EXACT(SquadExport!$BR2,TRUE),EXACT(SquadExport!$BS2,TRUE)),OR(EXACT(SquadExport!$BK2,TRUE),EXACT(SquadExport!$BM2,TRUE))),HARMEAN(WeightedParse!H2,WeightedParse!K2,WeightedParse!P2,WeightedParse!Q2,WeightedParse!S2,WeightedParse!T2,WeightedParse!V2,WeightedParse!X2,WeightedParse!Y2,WeightedParse!Z2,WeightedParse!AD2,WeightedParse!AE2,WeightedParse!AF2,WeightedParse!AG2,WeightedParse!AH2,WeightedParse!AO2),HARMEAN(WeightedParse!H2,WeightedParse!K2,WeightedParse!P2,WeightedParse!Q2,WeightedParse!S2,WeightedParse!T2,WeightedParse!V2,WeightedParse!X2,WeightedParse!Y2,WeightedParse!Z2,WeightedParse!AD2,WeightedParse!AE2,WeightedParse!AF2,WeightedParse!AG2,WeightedParse!AH2,WeightedParse!AO2)*Variables!$B$5),"")</f>
        <v>3.5998618639236359E-4</v>
      </c>
      <c r="AI2" s="114">
        <f>IF($A2&gt;"",IF(AND(OR(EXACT(SquadExport!$BR2,TRUE),EXACT(SquadExport!$BS2,TRUE)),OR(EXACT(SquadExport!$BK2,TRUE),EXACT(SquadExport!$BM2,TRUE))),HARMEAN(WeightedParse!H2,WeightedParse!I2,WeightedParse!K2,WeightedParse!P2,WeightedParse!Q2,WeightedParse!S2,WeightedParse!T2,WeightedParse!U2,WeightedParse!V2,WeightedParse!X2,WeightedParse!Y2,WeightedParse!Z2,WeightedParse!AD2,WeightedParse!AE2,WeightedParse!AF2,WeightedParse!AH2,WeightedParse!AI2,WeightedParse!AO2),HARMEAN(WeightedParse!H2,WeightedParse!I2,WeightedParse!K2,WeightedParse!P2,WeightedParse!Q2,WeightedParse!S2,WeightedParse!T2,WeightedParse!U2,WeightedParse!V2,WeightedParse!X2,WeightedParse!Y2,WeightedParse!Z2,WeightedParse!AD2,WeightedParse!AE2,WeightedParse!AF2,WeightedParse!AH2,WeightedParse!AI2,WeightedParse!AO2)*Variables!$B$5),"")</f>
        <v>2.9453682134952602E-4</v>
      </c>
      <c r="AJ2" s="114">
        <f>IF($A2&gt;"",IF(AND(OR(EXACT(SquadExport!$BR2,TRUE),EXACT(SquadExport!$BS2,TRUE)),OR(EXACT(SquadExport!$BK2,TRUE),EXACT(SquadExport!$BM2,TRUE))),HARMEAN(WeightedParse!H2,WeightedParse!K2,WeightedParse!M2,WeightedParse!V2,WeightedParse!W2,WeightedParse!AD2,WeightedParse!AF2,WeightedParse!AH2,WeightedParse!AK2,WeightedParse!AL2,WeightedParse!AO2,WeightedParse!AP2)*(CONVERT(LEFT(SquadExport!$E2,FIND("'",SquadExport!$E2)-1)+((MID(SquadExport!$E2,FIND("'",SquadExport!$E2)+1,LEN(SquadExport!$E2)-FIND("'",SquadExport!$E2)-1))/12),"ft","m")-1)/(Variables!$C$4-1),(HARMEAN(WeightedParse!H2,WeightedParse!K2,WeightedParse!M2,WeightedParse!V2,WeightedParse!W2,WeightedParse!AD2,WeightedParse!AF2,WeightedParse!AH2,WeightedParse!AK2,WeightedParse!AL2,WeightedParse!AO2,WeightedParse!AP2)*(CONVERT(LEFT(SquadExport!$E2,FIND("'",SquadExport!$E2)-1)+((MID(SquadExport!$E2,FIND("'",SquadExport!$E2)+1,LEN(SquadExport!$E2)-FIND("'",SquadExport!$E2)-1))/12),"ft","m")-1)/(Variables!$C$4-1))*Variables!$B$5),"")</f>
        <v>1.0486685430974845E-3</v>
      </c>
      <c r="AK2" s="114">
        <f>IF($A2&gt;"",IF(AND(OR(EXACT(SquadExport!$BR2,TRUE),EXACT(SquadExport!$BS2,TRUE)),OR(EXACT(SquadExport!$BK2,TRUE),EXACT(SquadExport!$BM2,TRUE))),HARMEAN(WeightedParse!J2,WeightedParse!K2,WeightedParse!T2,WeightedParse!V2,WeightedParse!X2,WeightedParse!Y2,WeightedParse!Z2,WeightedParse!AD2,WeightedParse!AH2,WeightedParse!AI2,WeightedParse!AK2,WeightedParse!AO2),HARMEAN(WeightedParse!J2,WeightedParse!K2,WeightedParse!T2,WeightedParse!V2,WeightedParse!X2,WeightedParse!Y2,WeightedParse!Z2,WeightedParse!AD2,WeightedParse!AH2,WeightedParse!AI2,WeightedParse!AK2,WeightedParse!AO2)*Variables!$B$5),"")</f>
        <v>1.4397605852663137E-3</v>
      </c>
      <c r="AL2" s="114">
        <f>IF($A2&gt;"",IF(AND(OR(EXACT(SquadExport!$BR2,TRUE),EXACT(SquadExport!$BS2,TRUE)),OR(EXACT(SquadExport!$BK2,TRUE),EXACT(SquadExport!$BM2,TRUE))),HARMEAN(WeightedParse!H2,WeightedParse!I2,WeightedParse!K2,WeightedParse!Q2,WeightedParse!T2,WeightedParse!V2,WeightedParse!AB2,WeightedParse!AD2,WeightedParse!AH2,WeightedParse!AI2,WeightedParse!AJ2,WeightedParse!AN2,WeightedParse!AO2),HARMEAN(WeightedParse!H2,WeightedParse!I2,WeightedParse!K2,WeightedParse!Q2,WeightedParse!T2,WeightedParse!V2,WeightedParse!AB2,WeightedParse!AD2,WeightedParse!AH2,WeightedParse!AI2,WeightedParse!AJ2,WeightedParse!AN2,WeightedParse!AO2)*Variables!$B$5),"")</f>
        <v>4.6797292096798491E-4</v>
      </c>
      <c r="AM2" s="114">
        <f>IF($A2&gt;"",IF(AND(OR(EXACT(SquadExport!$BR2,TRUE),EXACT(SquadExport!$BS2,TRUE)),OR(EXACT(SquadExport!$BK2,TRUE),EXACT(SquadExport!$BM2,TRUE))),HARMEAN(WeightedParse!I2,WeightedParse!J2,WeightedParse!K2,WeightedParse!N2,WeightedParse!Q2,WeightedParse!T2,WeightedParse!V2,WeightedParse!X2,WeightedParse!AB2,WeightedParse!AD2,WeightedParse!AG2,WeightedParse!AI2,WeightedParse!AJ2,WeightedParse!AK2,WeightedParse!AN2)*WeightedParse!BD2,(HARMEAN(WeightedParse!I2,WeightedParse!J2,WeightedParse!K2,WeightedParse!N2,WeightedParse!Q2,WeightedParse!T2,WeightedParse!V2,WeightedParse!X2,WeightedParse!AB2,WeightedParse!AD2,WeightedParse!AG2,WeightedParse!AI2,WeightedParse!AJ2,WeightedParse!AK2,WeightedParse!AN2)*WeightedParse!BD2)*Variables!$B$5),"")</f>
        <v>3.4361741929697073E-4</v>
      </c>
      <c r="AN2" s="114">
        <f>IF($A2&gt;"",IF(AND(OR(EXACT(SquadExport!$BR2,TRUE),EXACT(SquadExport!$BS2,TRUE)),OR(EXACT(SquadExport!$BK2,TRUE),EXACT(SquadExport!$BM2,TRUE))),HARMEAN(WeightedParse!H2,WeightedParse!I2,WeightedParse!K2,WeightedParse!N2,WeightedParse!Q2,WeightedParse!T2,WeightedParse!V2,WeightedParse!X2,WeightedParse!Z2,WeightedParse!AD2,WeightedParse!AG2,WeightedParse!AH2,WeightedParse!AI2,WeightedParse!AJ2,WeightedParse!AN2,WeightedParse!AO2)*WeightedParse!BD2,(HARMEAN(WeightedParse!H2,WeightedParse!I2,WeightedParse!K2,WeightedParse!N2,WeightedParse!Q2,WeightedParse!T2,WeightedParse!V2,WeightedParse!X2,WeightedParse!Z2,WeightedParse!AD2,WeightedParse!AG2,WeightedParse!AH2,WeightedParse!AI2,WeightedParse!AJ2,WeightedParse!AN2,WeightedParse!AO2)*WeightedParse!BD2)*Variables!$B$5),"")</f>
        <v>3.3598293072458477E-4</v>
      </c>
      <c r="AO2" s="114">
        <f>IF($A2&gt;"",IF(AND(EXACT(SquadExport!$BS2,TRUE),EXACT(SquadExport!$BL2,TRUE)),HARMEAN(WeightedParse!K2,WeightedParse!Q2,WeightedParse!T2,WeightedParse!V2,WeightedParse!X2,WeightedParse!Z2,WeightedParse!AB2,WeightedParse!AD2,WeightedParse!AG2,WeightedParse!AK2),HARMEAN(WeightedParse!K2,WeightedParse!Q2,WeightedParse!T2,WeightedParse!V2,WeightedParse!X2,WeightedParse!Z2,WeightedParse!AB2,WeightedParse!AD2,WeightedParse!AG2,WeightedParse!AK2)*Variables!$B$5),"")</f>
        <v>3.598059340836901E-3</v>
      </c>
      <c r="AP2" s="114">
        <f>IF($A2&gt;"",IF(AND(EXACT(SquadExport!$BS2,TRUE),EXACT(SquadExport!$BL2,TRUE)),HARMEAN(WeightedParse!I2,WeightedParse!K2,WeightedParse!Q2,WeightedParse!T2,WeightedParse!V2,WeightedParse!X2,WeightedParse!Z2,WeightedParse!AB2,WeightedParse!AD2,WeightedParse!AF2,WeightedParse!AG2,WeightedParse!AI2,WeightedParse!AJ2),HARMEAN(WeightedParse!I2,WeightedParse!K2,WeightedParse!Q2,WeightedParse!T2,WeightedParse!V2,WeightedParse!X2,WeightedParse!Z2,WeightedParse!AB2,WeightedParse!AD2,WeightedParse!AF2,WeightedParse!AG2,WeightedParse!AI2,WeightedParse!AJ2)*Variables!$B$5),"")</f>
        <v>6.6851409629522889E-4</v>
      </c>
      <c r="AQ2" s="114">
        <f>IF($A2&gt;"",IF(AND(EXACT(SquadExport!$BS2,TRUE),EXACT(SquadExport!$BL2,TRUE)),HARMEAN(WeightedParse!I2,WeightedParse!J2,WeightedParse!K2,WeightedParse!Q2,WeightedParse!T2,WeightedParse!V2,WeightedParse!X2,WeightedParse!Z2,WeightedParse!AB2,WeightedParse!AD2,WeightedParse!AG2,WeightedParse!AI2,WeightedParse!AJ2,WeightedParse!AK2),HARMEAN(WeightedParse!I2,WeightedParse!J2,WeightedParse!K2,WeightedParse!Q2,WeightedParse!T2,WeightedParse!V2,WeightedParse!X2,WeightedParse!Z2,WeightedParse!AB2,WeightedParse!AD2,WeightedParse!AG2,WeightedParse!AI2,WeightedParse!AJ2,WeightedParse!AK2)*Variables!$B$5),"")</f>
        <v>5.5996264891645692E-4</v>
      </c>
      <c r="AR2" s="114">
        <f>IF($A2&gt;"",IF(AND(EXACT(SquadExport!$BS2,TRUE),EXACT(SquadExport!$BL2,TRUE)),HARMEAN(WeightedParse!I2,WeightedParse!J2,WeightedParse!K2,WeightedParse!Q2,WeightedParse!T2,WeightedParse!V2,WeightedParse!X2,WeightedParse!Y2,WeightedParse!Z2,WeightedParse!AD2,WeightedParse!AH2,WeightedParse!AI2,WeightedParse!AJ2,WeightedParse!AK2,WeightedParse!AN2,WeightedParse!AO2),HARMEAN(WeightedParse!I2,WeightedParse!J2,WeightedParse!K2,WeightedParse!Q2,WeightedParse!T2,WeightedParse!V2,WeightedParse!X2,WeightedParse!Y2,WeightedParse!Z2,WeightedParse!AD2,WeightedParse!AH2,WeightedParse!AI2,WeightedParse!AJ2,WeightedParse!AK2,WeightedParse!AN2,WeightedParse!AO2)*Variables!$B$5),"")</f>
        <v>6.3995712547095364E-4</v>
      </c>
      <c r="AS2" s="114">
        <f>IF($A2&gt;"",IF(AND(EXACT(SquadExport!$BT2,TRUE),EXACT(SquadExport!$BL2,TRUE)),HARMEAN(WeightedParse!J2,WeightedParse!K2,WeightedParse!M2,WeightedParse!T2,WeightedParse!V2,WeightedParse!X2,WeightedParse!Z2,WeightedParse!AD2,WeightedParse!AI2),(HARMEAN(WeightedParse!J2,WeightedParse!K2,WeightedParse!M2,WeightedParse!T2,WeightedParse!V2,WeightedParse!X2,WeightedParse!Z2,WeightedParse!AD2,WeightedParse!AI2)*Variables!$B$5)),"")</f>
        <v>1.0798633156202395E-3</v>
      </c>
      <c r="AT2" s="114">
        <f>IF($A2&gt;"",IF(AND(EXACT(SquadExport!$BT2,TRUE),EXACT(SquadExport!$BL2,TRUE)),HARMEAN(WeightedParse!J2,WeightedParse!K2,WeightedParse!M2,WeightedParse!U2,WeightedParse!V2,WeightedParse!W2,WeightedParse!X2,WeightedParse!Z2,WeightedParse!AD2,WeightedParse!AF2,WeightedParse!AK2,WeightedParse!AL2,WeightedParse!AP2)*(CONVERT(LEFT(SquadExport!$E2,FIND("'",SquadExport!$E2)-1)+((MID(SquadExport!$E2,FIND("'",SquadExport!$E2)+1,LEN(SquadExport!$E2)-FIND("'",SquadExport!$E2)-1))/12),"ft","m")-1)/(Variables!$C$4-1),(HARMEAN(WeightedParse!J2,WeightedParse!K2,WeightedParse!M2,WeightedParse!U2,WeightedParse!V2,WeightedParse!W2,WeightedParse!X2,WeightedParse!Z2,WeightedParse!AD2,WeightedParse!AF2,WeightedParse!AK2,WeightedParse!AL2,WeightedParse!AP2)*(CONVERT(LEFT(SquadExport!$E2,FIND("'",SquadExport!$E2)-1)+((MID(SquadExport!$E2,FIND("'",SquadExport!$E2)+1,LEN(SquadExport!$E2)-FIND("'",SquadExport!$E2)-1))/12),"ft","m")-1)/(Variables!$C$4-1)))*Variables!$B$5,"")</f>
        <v>1.5146691061911873E-3</v>
      </c>
      <c r="AU2" s="114">
        <f>IF($A2&gt;"",IF(AND(EXACT(SquadExport!$BT2,TRUE),EXACT(SquadExport!$BL2,TRUE)),HARMEAN(WeightedParse!I2,WeightedParse!J2,WeightedParse!K2,WeightedParse!Q2,WeightedParse!T2,WeightedParse!V2,WeightedParse!X2,WeightedParse!Z2,WeightedParse!AB2,WeightedParse!AD2,WeightedParse!AF2,WeightedParse!AG2,WeightedParse!AK2,WeightedParse!AP2),HARMEAN(WeightedParse!I2,WeightedParse!J2,WeightedParse!K2,WeightedParse!Q2,WeightedParse!T2,WeightedParse!V2,WeightedParse!X2,WeightedParse!Z2,WeightedParse!AB2,WeightedParse!AD2,WeightedParse!AF2,WeightedParse!AG2,WeightedParse!AK2,WeightedParse!AP2)*Variables!$B$5),"")</f>
        <v>5.5996153771812555E-4</v>
      </c>
      <c r="AV2" s="114">
        <f>IF($A2&gt;"",IF(AND(EXACT(SquadExport!$BT2,TRUE),EXACT(SquadExport!$BL2,TRUE)),HARMEAN(WeightedParse!I2,WeightedParse!J2,WeightedParse!K2,WeightedParse!Q2,WeightedParse!T2,WeightedParse!V2,WeightedParse!X2,WeightedParse!Z2,WeightedParse!AD2,WeightedParse!AH2,WeightedParse!AI2,WeightedParse!AJ2,WeightedParse!AK2,WeightedParse!AN2,WeightedParse!AO2),HARMEAN(WeightedParse!I2,WeightedParse!J2,WeightedParse!K2,WeightedParse!Q2,WeightedParse!T2,WeightedParse!V2,WeightedParse!X2,WeightedParse!Z2,WeightedParse!AD2,WeightedParse!AH2,WeightedParse!AI2,WeightedParse!AJ2,WeightedParse!AK2,WeightedParse!AN2,WeightedParse!AO2)*Variables!$B$5),"")</f>
        <v>5.9996151613457734E-4</v>
      </c>
      <c r="AW2" s="114">
        <f>IF($A2&gt;"",IF(AND(EXACT(SquadExport!$BT2,TRUE),EXACT(SquadExport!$BL2,TRUE)),HARMEAN(WeightedParse!I2,WeightedParse!J2,WeightedParse!K2,WeightedParse!Q2,WeightedParse!T2,WeightedParse!V2,WeightedParse!X2,WeightedParse!Z2,WeightedParse!AB2,WeightedParse!AD2,WeightedParse!AF2,WeightedParse!AG2,WeightedParse!AI2,WeightedParse!AJ2,WeightedParse!AK2),HARMEAN(WeightedParse!I2,WeightedParse!J2,WeightedParse!K2,WeightedParse!Q2,WeightedParse!T2,WeightedParse!V2,WeightedParse!X2,WeightedParse!Z2,WeightedParse!AB2,WeightedParse!AD2,WeightedParse!AF2,WeightedParse!AG2,WeightedParse!AI2,WeightedParse!AJ2,WeightedParse!AK2)*Variables!$B$5),"")</f>
        <v>5.9995684416190239E-4</v>
      </c>
      <c r="AX2" s="114">
        <f>IF($A2&gt;"",IF(AND(EXACT(SquadExport!$BT2,TRUE),EXACT(SquadExport!$BL2,TRUE)),HARMEAN(WeightedParse!K2,WeightedParse!Q2,WeightedParse!U2,WeightedParse!V2,WeightedParse!W2,WeightedParse!X2,WeightedParse!Y2,WeightedParse!Z2,WeightedParse!AD2,WeightedParse!AF2,WeightedParse!AH2,WeightedParse!AI2,WeightedParse!AJ2,WeightedParse!AK2,WeightedParse!AN2,WeightedParse!AO2,WeightedParse!AP2),HARMEAN(WeightedParse!K2,WeightedParse!Q2,WeightedParse!U2,WeightedParse!V2,WeightedParse!W2,WeightedParse!X2,WeightedParse!Y2,WeightedParse!Z2,WeightedParse!AD2,WeightedParse!AF2,WeightedParse!AH2,WeightedParse!AI2,WeightedParse!AJ2,WeightedParse!AK2,WeightedParse!AN2,WeightedParse!AO2,WeightedParse!AP2)*Variables!$B$5),"")</f>
        <v>6.1156655356782953E-3</v>
      </c>
      <c r="AY2" s="114">
        <f>IF($A2&gt;"",IF(AND(EXACT(SquadExport!$BT2,TRUE),EXACT(SquadExport!$BL2,TRUE)),HARMEAN(WeightedParse!I2,WeightedParse!J2,WeightedParse!K2,WeightedParse!M2,WeightedParse!N2,WeightedParse!Q2,WeightedParse!T2,WeightedParse!V2,WeightedParse!X2,WeightedParse!Z2,WeightedParse!AD2,WeightedParse!AF2,WeightedParse!AG2,WeightedParse!AH2,WeightedParse!AI2,WeightedParse!AJ2,WeightedParse!AK2,WeightedParse!AL2,WeightedParse!AN2,WeightedParse!AO2,WeightedParse!AP2),HARMEAN(WeightedParse!I2,WeightedParse!J2,WeightedParse!K2,WeightedParse!M2,WeightedParse!N2,WeightedParse!Q2,WeightedParse!T2,WeightedParse!V2,WeightedParse!X2,WeightedParse!Z2,WeightedParse!AD2,WeightedParse!AF2,WeightedParse!AG2,WeightedParse!AH2,WeightedParse!AI2,WeightedParse!AJ2,WeightedParse!AK2,WeightedParse!AL2,WeightedParse!AN2,WeightedParse!AO2,WeightedParse!AP2)*Variables!$B$5),"")</f>
        <v>6.8721713665313006E-4</v>
      </c>
    </row>
    <row r="3" spans="1:51" s="3" customFormat="1" ht="15" customHeight="1" x14ac:dyDescent="0.25">
      <c r="A3" s="3" t="str">
        <f>IF(WeightedParse!A3&gt;"",WeightedParse!A3,"")</f>
        <v>Kevin Horgan</v>
      </c>
      <c r="B3" s="4">
        <f>IF(WeightedParse!B3&gt;0,WeightedParse!B3,"")</f>
        <v>24</v>
      </c>
      <c r="C3" s="4" t="str">
        <f>IF(A3&gt;"",IF(AND(B3&lt;=Variables!$B$8,G3&gt;2),"Youth",IF(AND(B3&lt;=Variables!$B$8,G3&lt;=2),"Prospect",IF(AND(B3&gt;=Variables!$B$9,G3&gt;2),"Old",IF(G3&gt;=3,"Reserves","First Team")))),"")</f>
        <v>First Team</v>
      </c>
      <c r="D3" s="4" t="str">
        <f>SquadExport!BJ3</f>
        <v>GK</v>
      </c>
      <c r="E3" s="4" t="str">
        <f>IF(A3&gt;"",VLOOKUP(F3,Roles!A:B,2,FALSE)&amp;IF(OR(VLOOKUP(F3,Roles!$A:$B,2,FALSE)="FB",VLOOKUP(F3,Roles!$A:$B,2,FALSE)="WB",VLOOKUP(F3,Roles!$A:$B,2,FALSE)="WM",VLOOKUP(F3,Roles!$A:$B,2,FALSE)="W"),IF(AND(SquadExport!BK3=TRUE,SquadExport!BM3=TRUE,WeightedParse!BB3&gt;=WeightedParse!BC3)," (R)",IF(AND(SquadExport!BK3=TRUE,SquadExport!BM3=TRUE,WeightedParse!BB3&lt;WeightedParse!BC3)," (L)",IF(AND(SquadExport!BK3=TRUE,SquadExport!BM3=FALSE), " (L)",IF(AND(SquadExport!BK3=FALSE,SquadExport!BM3=TRUE)," (R)","")))),""),"")</f>
        <v>GK</v>
      </c>
      <c r="F3" s="4" t="str" cm="1">
        <f t="array" ref="F3">IF(A3&gt;"",INDEX($J$1:$AY$1,SUMPRODUCT(MAX(($J$2:$AY$200=MAX($J3:$AY3))*(COLUMN($J$2:$AY$200))))-COLUMN($J$1)+1),"")</f>
        <v>GK</v>
      </c>
      <c r="G3" s="4">
        <f t="shared" ref="G3:G66" si="0">IF(A3&gt;"",COUNTIFS($E$2:$E$200,E3,$I$2:$I$200,"&gt;"&amp;I3)+1,"")</f>
        <v>2</v>
      </c>
      <c r="H3" s="4">
        <f t="shared" ref="H3:H66" si="1">IF(A3&gt;"",_xlfn.RANK.EQ(I3,$I$2:$I$200,0),"")</f>
        <v>3</v>
      </c>
      <c r="I3" s="5">
        <f t="shared" ref="I3:I66" si="2">IF(A3&gt;"",IF(E3="GK",HARMEAN(J3:K3),IF(E3="D",HARMEAN(L3:O3),IF(OR(E3="FB (R)", E3="FB (L)",E3="FB (RL)",E3="FB (RLC)",E3="WB (R)",E3="WB (L)",E3="WB (RL)",E3="WB (RLC)"),HARMEAN(P3:T3),IF(E3="DM",HARMEAN(U3:AA3),IF(E3="M",HARMEAN(AB3:AF3),IF(OR(E3="WM (R)",E3="WM (L)",E3="WM (RL)",E3="WM (RLC)"),HARMEAN(AG3:AI3),IF(OR(E3="W",E3="W (R)",E3="W (L)",E3="W (RL)",E3="W (RLC)"),HARMEAN(AJ3:AN3),IF(E3="AM",HARMEAN(AO3:AR3),IF(E3="ST",HARMEAN(AS3:AY3),""))))))))),"")</f>
        <v>17.266185897792482</v>
      </c>
      <c r="J3" s="114">
        <f>IF($A3&gt;"",HARMEAN(WeightedParse!V3,WeightedParse!Y3,WeightedParse!Z3,WeightedParse!AE3,WeightedParse!AJ3,WeightedParse!AQ3,WeightedParse!AR3,WeightedParse!AS3,WeightedParse!AU3,WeightedParse!AV3,WeightedParse!AW3,WeightedParse!AY3,WeightedParse!BA3),"")</f>
        <v>19.179126906604552</v>
      </c>
      <c r="K3" s="114">
        <f>IF(A3&gt;"",HARMEAN(WeightedParse!K3,WeightedParse!Q3,WeightedParse!V3,WeightedParse!X3,WeightedParse!Y3,WeightedParse!Z3,WeightedParse!AE3,WeightedParse!AG3,WeightedParse!AI3,WeightedParse!AJ3,WeightedParse!AQ3,WeightedParse!AR3,WeightedParse!AS3,WeightedParse!AU3,WeightedParse!AV3,WeightedParse!AW3,WeightedParse!AY3,WeightedParse!AZ3,WeightedParse!BA3),"")</f>
        <v>15.700232516544446</v>
      </c>
      <c r="L3" s="114">
        <f>IF($A3&gt;"",IF(AND(EXACT(SquadExport!$BO3,TRUE),EXACT(SquadExport!$BL3,TRUE)),HARMEAN(WeightedParse!M3,WeightedParse!P3,WeightedParse!S3,WeightedParse!U3,WeightedParse!V3,WeightedParse!W3,WeightedParse!Y3,WeightedParse!AE3,WeightedParse!AL3,WeightedParse!AN3,WeightedParse!AP3),HARMEAN(WeightedParse!M3,WeightedParse!P3,WeightedParse!S3,WeightedParse!U3,WeightedParse!V3,WeightedParse!W3,WeightedParse!Y3,WeightedParse!AE3,WeightedParse!AL3,WeightedParse!AN3,WeightedParse!AP3)*Variables!$B$5),"")</f>
        <v>6.5995828498968646E-4</v>
      </c>
      <c r="M3" s="114">
        <f>IF($A3&gt;"",IF(AND(EXACT(SquadExport!$BO3,TRUE),EXACT(SquadExport!$BL3,TRUE)),HARMEAN(WeightedParse!M3,WeightedParse!P3,WeightedParse!S3,WeightedParse!U3,WeightedParse!V3,WeightedParse!W3,WeightedParse!X3,WeightedParse!Y3,WeightedParse!Z3,WeightedParse!AE3,WeightedParse!AL3,WeightedParse!AN3,WeightedParse!AP3),HARMEAN(WeightedParse!M3,WeightedParse!P3,WeightedParse!S3,WeightedParse!U3,WeightedParse!V3,WeightedParse!W3,WeightedParse!X3,WeightedParse!Y3,WeightedParse!Z3,WeightedParse!AE3,WeightedParse!AL3,WeightedParse!AN3,WeightedParse!AP3)*Variables!$B$5),"")</f>
        <v>7.7993890379282258E-4</v>
      </c>
      <c r="N3" s="114">
        <f>IF($A3&gt;"",IF(AND(EXACT(SquadExport!$BO3,TRUE),EXACT(SquadExport!$BL3,TRUE)),HARMEAN(WeightedParse!K3,WeightedParse!M3,WeightedParse!P3,WeightedParse!Q3,WeightedParse!S3,WeightedParse!T3,WeightedParse!U3,WeightedParse!V3,WeightedParse!W3,WeightedParse!X3,WeightedParse!Y3,WeightedParse!Z3,WeightedParse!AE3,WeightedParse!AG3,WeightedParse!AL3,WeightedParse!AN3,WeightedParse!AP3),HARMEAN(WeightedParse!K3,WeightedParse!M3,WeightedParse!P3,WeightedParse!Q3,WeightedParse!S3,WeightedParse!T3,WeightedParse!U3,WeightedParse!V3,WeightedParse!W3,WeightedParse!X3,WeightedParse!Y3,WeightedParse!Z3,WeightedParse!AE3,WeightedParse!AG3,WeightedParse!AL3,WeightedParse!AN3,WeightedParse!AP3)*Variables!$B$5),"")</f>
        <v>1.019879013053825E-3</v>
      </c>
      <c r="O3" s="114">
        <f>IF($A3&gt;"",IF(AND(EXACT(SquadExport!$BO3,TRUE),EXACT(SquadExport!$BL3,TRUE)),HARMEAN(WeightedParse!I3,WeightedParse!K3,WeightedParse!M3,WeightedParse!P3,WeightedParse!Q3,WeightedParse!S3,WeightedParse!T3,WeightedParse!V3,WeightedParse!W3,WeightedParse!X3,WeightedParse!Y3,WeightedParse!Z3,WeightedParse!AB3,WeightedParse!AE3,WeightedParse!AF3,WeightedParse!AG3,WeightedParse!AJ3,WeightedParse!AK3,WeightedParse!AL3,WeightedParse!AN3,WeightedParse!AO3,WeightedParse!AP3),HARMEAN(WeightedParse!I3,WeightedParse!K3,WeightedParse!M3,WeightedParse!P3,WeightedParse!Q3,WeightedParse!S3,WeightedParse!T3,WeightedParse!V3,WeightedParse!W3,WeightedParse!X3,WeightedParse!Y3,WeightedParse!Z3,WeightedParse!AB3,WeightedParse!AE3,WeightedParse!AF3,WeightedParse!AG3,WeightedParse!AJ3,WeightedParse!AK3,WeightedParse!AL3,WeightedParse!AN3,WeightedParse!AO3,WeightedParse!AP3)*Variables!$B$5),"")</f>
        <v>6.5995076105898013E-4</v>
      </c>
      <c r="P3" s="114">
        <f>IF($A3&gt;"",IF(AND(OR(EXACT(SquadExport!$BO3,TRUE),EXACT(SquadExport!$BP3,TRUE)),OR(EXACT(SquadExport!$BK3,TRUE),EXACT(SquadExport!$BM3,TRUE))),HARMEAN(WeightedParse!M3,WeightedParse!P3,WeightedParse!S3,WeightedParse!U3,WeightedParse!V3,WeightedParse!W3,WeightedParse!Y3,WeightedParse!AE3,WeightedParse!AF3,WeightedParse!AP3),HARMEAN(WeightedParse!M3,WeightedParse!P3,WeightedParse!S3,WeightedParse!U3,WeightedParse!V3,WeightedParse!W3,WeightedParse!Y3,WeightedParse!AE3,WeightedParse!AF3,WeightedParse!AP3)*Variables!$B$5),"")</f>
        <v>5.999670499379524E-4</v>
      </c>
      <c r="Q3" s="114">
        <f>IF($A3&gt;"",IF(AND(OR(EXACT(SquadExport!$BO3,TRUE),EXACT(SquadExport!$BP3,TRUE)),OR(EXACT(SquadExport!$BK3,TRUE),EXACT(SquadExport!$BM3,TRUE))),HARMEAN(WeightedParse!H3,WeightedParse!P3,WeightedParse!Q3,WeightedParse!S3,WeightedParse!T3,WeightedParse!V3,WeightedParse!X3,WeightedParse!Y3,WeightedParse!Z3,WeightedParse!AE3,WeightedParse!AF3,WeightedParse!AH3,WeightedParse!AN3,WeightedParse!AO3),HARMEAN(WeightedParse!H3,WeightedParse!P3,WeightedParse!Q3,WeightedParse!S3,WeightedParse!T3,WeightedParse!V3,WeightedParse!X3,WeightedParse!Y3,WeightedParse!Z3,WeightedParse!AE3,WeightedParse!AF3,WeightedParse!AH3,WeightedParse!AN3,WeightedParse!AO3)*Variables!$B$5),"")</f>
        <v>4.1998356937994469E-4</v>
      </c>
      <c r="R3" s="115">
        <f>IF($A3&gt;"",IF(AND(OR(EXACT(SquadExport!$BO3,TRUE),EXACT(SquadExport!$BP3,TRUE)),OR(EXACT(SquadExport!$BK3,TRUE),EXACT(SquadExport!$BM3,TRUE))),HARMEAN(WeightedParse!H3,WeightedParse!I3,WeightedParse!K3,WeightedParse!P3,WeightedParse!Q3,WeightedParse!S3,WeightedParse!T3,WeightedParse!V3,WeightedParse!Y3,WeightedParse!Z3,WeightedParse!AD3,WeightedParse!AE3,WeightedParse!AF3,WeightedParse!AH3,WeightedParse!AI3,WeightedParse!AJ3,WeightedParse!AN3,WeightedParse!AO3),HARMEAN(WeightedParse!H3,WeightedParse!I3,WeightedParse!K3,WeightedParse!P3,WeightedParse!Q3,WeightedParse!S3,WeightedParse!T3,WeightedParse!V3,WeightedParse!Y3,WeightedParse!Z3,WeightedParse!AD3,WeightedParse!AE3,WeightedParse!AF3,WeightedParse!AH3,WeightedParse!AI3,WeightedParse!AJ3,WeightedParse!AN3,WeightedParse!AO3)*Variables!$B$5),"")</f>
        <v>3.5025981159125672E-4</v>
      </c>
      <c r="S3" s="115">
        <f>IF($A3&gt;"",IF(AND(OR(EXACT(SquadExport!$BO3,TRUE),EXACT(SquadExport!$BP3,TRUE)),OR(EXACT(SquadExport!$BK3,TRUE),EXACT(SquadExport!$BM3,TRUE))),HARMEAN(WeightedParse!H3,WeightedParse!I3,WeightedParse!K3,WeightedParse!Q3,WeightedParse!S3,WeightedParse!T3,WeightedParse!V3,WeightedParse!X3,WeightedParse!Z3,WeightedParse!AB3,WeightedParse!AD3,WeightedParse!AF3,WeightedParse!AG3,WeightedParse!AH3,WeightedParse!AI3,WeightedParse!AJ3,WeightedParse!AK3,WeightedParse!AN3,WeightedParse!AO3),HARMEAN(WeightedParse!H3,WeightedParse!I3,WeightedParse!K3,WeightedParse!Q3,WeightedParse!S3,WeightedParse!T3,WeightedParse!V3,WeightedParse!X3,WeightedParse!Z3,WeightedParse!AB3,WeightedParse!AD3,WeightedParse!AF3,WeightedParse!AG3,WeightedParse!AH3,WeightedParse!AI3,WeightedParse!AJ3,WeightedParse!AK3,WeightedParse!AN3,WeightedParse!AO3)*Variables!$B$5),"")</f>
        <v>4.4126946486991767E-4</v>
      </c>
      <c r="T3" s="114">
        <f>IF($A3&gt;"",IF(AND(OR(EXACT(SquadExport!$BO3,TRUE),EXACT(SquadExport!$BP3,TRUE)),OR(EXACT(SquadExport!$BK3,TRUE),EXACT(SquadExport!$BM3,TRUE))),HARMEAN(WeightedParse!I3,WeightedParse!K3,WeightedParse!N3,WeightedParse!P3,WeightedParse!Q3,WeightedParse!S3,WeightedParse!T3,WeightedParse!V3,WeightedParse!X3,WeightedParse!Y3,WeightedParse!Z3,WeightedParse!AB3,WeightedParse!AD3,WeightedParse!AE3,WeightedParse!AF3,WeightedParse!AH3,WeightedParse!AI3,WeightedParse!AJ3,WeightedParse!AN3,WeightedParse!AO3)*WeightedParse!BD3,(HARMEAN(WeightedParse!I3,WeightedParse!K3,WeightedParse!N3,WeightedParse!P3,WeightedParse!Q3,WeightedParse!S3,WeightedParse!T3,WeightedParse!V3,WeightedParse!X3,WeightedParse!Y3,WeightedParse!Z3,WeightedParse!AB3,WeightedParse!AD3,WeightedParse!AE3,WeightedParse!AF3,WeightedParse!AH3,WeightedParse!AI3,WeightedParse!AJ3,WeightedParse!AN3,WeightedParse!AO3)*WeightedParse!BD3)*Variables!$B$5),"")</f>
        <v>2.7242241395817907E-4</v>
      </c>
      <c r="U3" s="114">
        <f>IF($A3&gt;"",IF(EXACT(SquadExport!$BQ3,TRUE),HARMEAN(WeightedParse!P3,WeightedParse!S3,WeightedParse!V3,WeightedParse!X3,WeightedParse!Y3,WeightedParse!Z3,WeightedParse!AE3,WeightedParse!AF3,WeightedParse!AP3),HARMEAN(WeightedParse!P3,WeightedParse!S3,WeightedParse!V3,WeightedParse!X3,WeightedParse!Y3,WeightedParse!Z3,WeightedParse!AE3,WeightedParse!AF3,WeightedParse!AP3)*Variables!$B$5),"")</f>
        <v>5.3997703344435652E-4</v>
      </c>
      <c r="V3" s="114">
        <f>IF($A3&gt;"",IF(EXACT(SquadExport!$BQ3,TRUE),HARMEAN(WeightedParse!K3,WeightedParse!Q3,WeightedParse!S3,WeightedParse!T3,WeightedParse!V3,WeightedParse!X3,WeightedParse!Z3,WeightedParse!AE3,WeightedParse!AF3,WeightedParse!AG3,WeightedParse!AH3,WeightedParse!AK3),HARMEAN(WeightedParse!K3,WeightedParse!Q3,WeightedParse!S3,WeightedParse!T3,WeightedParse!V3,WeightedParse!X3,WeightedParse!Z3,WeightedParse!AE3,WeightedParse!AF3,WeightedParse!AG3,WeightedParse!AH3,WeightedParse!AK3)*Variables!$B$5),"")</f>
        <v>1.4397380204743341E-3</v>
      </c>
      <c r="W3" s="114">
        <f>IF($A3&gt;"",IF(EXACT(SquadExport!$BQ3,TRUE),HARMEAN(WeightedParse!I3,WeightedParse!K3,WeightedParse!N3,WeightedParse!Q3,WeightedParse!T3,WeightedParse!V3,WeightedParse!X3,WeightedParse!Z3,WeightedParse!AB3,WeightedParse!AD3,WeightedParse!AF3,WeightedParse!AG3,WeightedParse!AK3),HARMEAN(WeightedParse!I3,WeightedParse!K3,WeightedParse!N3,WeightedParse!Q3,WeightedParse!T3,WeightedParse!V3,WeightedParse!X3,WeightedParse!Z3,WeightedParse!AB3,WeightedParse!AD3,WeightedParse!AF3,WeightedParse!AG3,WeightedParse!AK3)*Variables!$B$5),"")</f>
        <v>3.7438399855905434E-4</v>
      </c>
      <c r="X3" s="114">
        <f>IF($A3&gt;"",IF(EXACT(SquadExport!$BQ3,TRUE),HARMEAN(WeightedParse!K3,WeightedParse!P3,WeightedParse!Q3,WeightedParse!S3,WeightedParse!U3,WeightedParse!V3,WeightedParse!X3,WeightedParse!Y3,WeightedParse!Z3,WeightedParse!AE3,WeightedParse!AF3,WeightedParse!AH3,WeightedParse!AO3,WeightedParse!AP3),HARMEAN(WeightedParse!K3,WeightedParse!P3,WeightedParse!Q3,WeightedParse!S3,WeightedParse!U3,WeightedParse!V3,WeightedParse!X3,WeightedParse!Y3,WeightedParse!Z3,WeightedParse!AE3,WeightedParse!AF3,WeightedParse!AH3,WeightedParse!AO3,WeightedParse!AP3)*Variables!$B$5),"")</f>
        <v>8.399248934293596E-4</v>
      </c>
      <c r="Y3" s="114">
        <f>IF($A3&gt;"",IF(EXACT(SquadExport!$BQ3,TRUE),HARMEAN(WeightedParse!P3,WeightedParse!Q3,WeightedParse!S3,WeightedParse!U3,WeightedParse!V3,WeightedParse!W3,WeightedParse!Y3,WeightedParse!AE3,WeightedParse!AF3,WeightedParse!AH3,WeightedParse!AJ3,WeightedParse!AN3,WeightedParse!AO3,WeightedParse!AP3),HARMEAN(WeightedParse!P3,WeightedParse!Q3,WeightedParse!S3,WeightedParse!U3,WeightedParse!V3,WeightedParse!W3,WeightedParse!Y3,WeightedParse!AE3,WeightedParse!AF3,WeightedParse!AH3,WeightedParse!AJ3,WeightedParse!AN3,WeightedParse!AO3,WeightedParse!AP3)*Variables!$B$5),"")</f>
        <v>8.3993622738413388E-4</v>
      </c>
      <c r="Z3" s="114">
        <f>IF($A3&gt;"",IF(EXACT(SquadExport!$BQ3,TRUE),HARMEAN(WeightedParse!M3,WeightedParse!P3,WeightedParse!Q3,WeightedParse!S3,WeightedParse!U3,WeightedParse!V3,WeightedParse!W3,WeightedParse!X3,WeightedParse!Y3,WeightedParse!Z3,WeightedParse!AE3,WeightedParse!AF3,WeightedParse!AH3,WeightedParse!AL3,WeightedParse!AO3,WeightedParse!AP3),HARMEAN(WeightedParse!M3,WeightedParse!P3,WeightedParse!Q3,WeightedParse!S3,WeightedParse!U3,WeightedParse!V3,WeightedParse!W3,WeightedParse!X3,WeightedParse!Y3,WeightedParse!Z3,WeightedParse!AE3,WeightedParse!AF3,WeightedParse!AH3,WeightedParse!AL3,WeightedParse!AO3,WeightedParse!AP3)*Variables!$B$5),"")</f>
        <v>9.5990158879298093E-4</v>
      </c>
      <c r="AA3" s="114">
        <f>IF($A3&gt;"",IF(EXACT(SquadExport!$BQ3,TRUE),HARMEAN(WeightedParse!J3,WeightedParse!K3,WeightedParse!N3,WeightedParse!P3,WeightedParse!Q3,WeightedParse!S3,WeightedParse!V3,WeightedParse!X3,WeightedParse!Y3,WeightedParse!Z3,WeightedParse!AD3,WeightedParse!AE3,WeightedParse!AH3,WeightedParse!AI3,WeightedParse!AK3,WeightedParse!AN3,WeightedParse!AO3,WeightedParse!AP3),HARMEAN(WeightedParse!J3,WeightedParse!K3,WeightedParse!N3,WeightedParse!P3,WeightedParse!Q3,WeightedParse!S3,WeightedParse!V3,WeightedParse!X3,WeightedParse!Y3,WeightedParse!Z3,WeightedParse!AD3,WeightedParse!AE3,WeightedParse!AH3,WeightedParse!AI3,WeightedParse!AK3,WeightedParse!AN3,WeightedParse!AO3,WeightedParse!AP3)*Variables!$B$5),"")</f>
        <v>4.4687946270242283E-4</v>
      </c>
      <c r="AB3" s="114">
        <f>IF($A3&gt;"",IF(AND(EXACT(SquadExport!$BR3,TRUE),EXACT(SquadExport!$BL3,TRUE)),HARMEAN(WeightedParse!I3,WeightedParse!K3,WeightedParse!N3,WeightedParse!Q3,WeightedParse!T3,WeightedParse!V3,WeightedParse!X3,WeightedParse!Y3,WeightedParse!Z3,WeightedParse!AD3,WeightedParse!AE3,WeightedParse!AF3,WeightedParse!AG3,WeightedParse!AH3,WeightedParse!AI3,WeightedParse!AJ3,WeightedParse!AK3,WeightedParse!AN3,WeightedParse!AO3),HARMEAN(WeightedParse!I3,WeightedParse!K3,WeightedParse!N3,WeightedParse!Q3,WeightedParse!T3,WeightedParse!V3,WeightedParse!X3,WeightedParse!Y3,WeightedParse!Z3,WeightedParse!AD3,WeightedParse!AE3,WeightedParse!AF3,WeightedParse!AG3,WeightedParse!AH3,WeightedParse!AI3,WeightedParse!AJ3,WeightedParse!AK3,WeightedParse!AN3,WeightedParse!AO3)*Variables!$B$5),"")</f>
        <v>5.47168403537548E-4</v>
      </c>
      <c r="AC3" s="114">
        <f>IF($A3&gt;"",IF(AND(EXACT(SquadExport!$BR3,TRUE),EXACT(SquadExport!$BL3,TRUE)),HARMEAN(WeightedParse!K3,WeightedParse!Q3,WeightedParse!S3,WeightedParse!T3,WeightedParse!V3,WeightedParse!X3,WeightedParse!Y3,WeightedParse!Z3,WeightedParse!AD3,WeightedParse!AE3,WeightedParse!AF3,WeightedParse!AG3,WeightedParse!AH3,WeightedParse!AO3),HARMEAN(WeightedParse!K3,WeightedParse!Q3,WeightedParse!S3,WeightedParse!T3,WeightedParse!V3,WeightedParse!X3,WeightedParse!Y3,WeightedParse!Z3,WeightedParse!AD3,WeightedParse!AE3,WeightedParse!AF3,WeightedParse!AG3,WeightedParse!AH3,WeightedParse!AO3)*Variables!$B$5),"")</f>
        <v>1.4397625988976971E-3</v>
      </c>
      <c r="AD3" s="114">
        <f>IF($A3&gt;"",IF(AND(EXACT(SquadExport!$BR3,TRUE),EXACT(SquadExport!$BL3,TRUE)),HARMEAN(WeightedParse!I3,WeightedParse!J3,WeightedParse!K3,WeightedParse!N3,WeightedParse!Q3,WeightedParse!S3,WeightedParse!T3,WeightedParse!V3,WeightedParse!X3,WeightedParse!Z3,WeightedParse!AB3,WeightedParse!AD3,WeightedParse!AG3,WeightedParse!AH3,WeightedParse!AI3,WeightedParse!AK3,WeightedParse!AO3),HARMEAN(WeightedParse!I3,WeightedParse!J3,WeightedParse!K3,WeightedParse!N3,WeightedParse!Q3,WeightedParse!S3,WeightedParse!T3,WeightedParse!V3,WeightedParse!X3,WeightedParse!Z3,WeightedParse!AB3,WeightedParse!AD3,WeightedParse!AG3,WeightedParse!AH3,WeightedParse!AI3,WeightedParse!AK3,WeightedParse!AO3)*Variables!$B$5),"")</f>
        <v>3.4970168417641621E-4</v>
      </c>
      <c r="AE3" s="114">
        <f>IF($A3&gt;"",IF(AND(EXACT(SquadExport!$BR3,TRUE),EXACT(SquadExport!$BL3,TRUE)),HARMEAN(WeightedParse!K3,WeightedParse!N3,WeightedParse!P3,WeightedParse!Q3,WeightedParse!S3,WeightedParse!T3,WeightedParse!U3,WeightedParse!V3,WeightedParse!X3,WeightedParse!Y3,WeightedParse!Z3,WeightedParse!AD3,WeightedParse!AE3,WeightedParse!AF3,WeightedParse!AG3,WeightedParse!AH3,WeightedParse!AI3,WeightedParse!AO3),HARMEAN(WeightedParse!K3,WeightedParse!N3,WeightedParse!P3,WeightedParse!Q3,WeightedParse!S3,WeightedParse!T3,WeightedParse!U3,WeightedParse!V3,WeightedParse!X3,WeightedParse!Y3,WeightedParse!Z3,WeightedParse!AD3,WeightedParse!AE3,WeightedParse!AF3,WeightedParse!AG3,WeightedParse!AH3,WeightedParse!AI3,WeightedParse!AO3)*Variables!$B$5),"")</f>
        <v>5.183724081976196E-4</v>
      </c>
      <c r="AF3" s="114">
        <f>IF($A3&gt;"",IF(AND(EXACT(SquadExport!$BR3,TRUE),EXACT(SquadExport!$BL3,TRUE)),HARMEAN(WeightedParse!I3,WeightedParse!J3,WeightedParse!K3,WeightedParse!N3,WeightedParse!Q3,WeightedParse!S3,WeightedParse!T3,WeightedParse!U3,WeightedParse!V3,WeightedParse!X3,WeightedParse!Z3,WeightedParse!AD3,WeightedParse!AE3,WeightedParse!AF3,WeightedParse!AH3,WeightedParse!AI3,WeightedParse!AK3,WeightedParse!AN3,WeightedParse!AO3,WeightedParse!AP3),HARMEAN(WeightedParse!I3,WeightedParse!J3,WeightedParse!K3,WeightedParse!N3,WeightedParse!Q3,WeightedParse!S3,WeightedParse!T3,WeightedParse!U3,WeightedParse!V3,WeightedParse!X3,WeightedParse!Z3,WeightedParse!AD3,WeightedParse!AE3,WeightedParse!AF3,WeightedParse!AH3,WeightedParse!AI3,WeightedParse!AK3,WeightedParse!AN3,WeightedParse!AO3,WeightedParse!AP3)*Variables!$B$5),"")</f>
        <v>4.1141255621074841E-4</v>
      </c>
      <c r="AG3" s="114">
        <f>IF($A3&gt;"",IF(AND(OR(EXACT(SquadExport!$BR3,TRUE),EXACT(SquadExport!$BS3,TRUE)),OR(EXACT(SquadExport!$BK3,TRUE),EXACT(SquadExport!$BM3,TRUE))),HARMEAN(WeightedParse!I3,WeightedParse!K3,WeightedParse!Q3,WeightedParse!T3,WeightedParse!X3,WeightedParse!Z3,WeightedParse!AD3,WeightedParse!AF3,WeightedParse!AG3,WeightedParse!AJ3),HARMEAN(WeightedParse!I3,WeightedParse!K3,WeightedParse!Q3,WeightedParse!T3,WeightedParse!X3,WeightedParse!Z3,WeightedParse!AD3,WeightedParse!AF3,WeightedParse!AG3,WeightedParse!AJ3)*Variables!$B$5),"")</f>
        <v>5.538121362359098E-4</v>
      </c>
      <c r="AH3" s="114">
        <f>IF($A3&gt;"",IF(AND(OR(EXACT(SquadExport!$BR3,TRUE),EXACT(SquadExport!$BS3,TRUE)),OR(EXACT(SquadExport!$BK3,TRUE),EXACT(SquadExport!$BM3,TRUE))),HARMEAN(WeightedParse!H3,WeightedParse!K3,WeightedParse!P3,WeightedParse!Q3,WeightedParse!S3,WeightedParse!T3,WeightedParse!V3,WeightedParse!X3,WeightedParse!Y3,WeightedParse!Z3,WeightedParse!AD3,WeightedParse!AE3,WeightedParse!AF3,WeightedParse!AG3,WeightedParse!AH3,WeightedParse!AO3),HARMEAN(WeightedParse!H3,WeightedParse!K3,WeightedParse!P3,WeightedParse!Q3,WeightedParse!S3,WeightedParse!T3,WeightedParse!V3,WeightedParse!X3,WeightedParse!Y3,WeightedParse!Z3,WeightedParse!AD3,WeightedParse!AE3,WeightedParse!AF3,WeightedParse!AG3,WeightedParse!AH3,WeightedParse!AO3)*Variables!$B$5),"")</f>
        <v>4.6077872633603793E-4</v>
      </c>
      <c r="AI3" s="114">
        <f>IF($A3&gt;"",IF(AND(OR(EXACT(SquadExport!$BR3,TRUE),EXACT(SquadExport!$BS3,TRUE)),OR(EXACT(SquadExport!$BK3,TRUE),EXACT(SquadExport!$BM3,TRUE))),HARMEAN(WeightedParse!H3,WeightedParse!I3,WeightedParse!K3,WeightedParse!P3,WeightedParse!Q3,WeightedParse!S3,WeightedParse!T3,WeightedParse!U3,WeightedParse!V3,WeightedParse!X3,WeightedParse!Y3,WeightedParse!Z3,WeightedParse!AD3,WeightedParse!AE3,WeightedParse!AF3,WeightedParse!AH3,WeightedParse!AI3,WeightedParse!AO3),HARMEAN(WeightedParse!H3,WeightedParse!I3,WeightedParse!K3,WeightedParse!P3,WeightedParse!Q3,WeightedParse!S3,WeightedParse!T3,WeightedParse!U3,WeightedParse!V3,WeightedParse!X3,WeightedParse!Y3,WeightedParse!Z3,WeightedParse!AD3,WeightedParse!AE3,WeightedParse!AF3,WeightedParse!AH3,WeightedParse!AI3,WeightedParse!AO3)*Variables!$B$5),"")</f>
        <v>3.5025887611058609E-4</v>
      </c>
      <c r="AJ3" s="114">
        <f>IF($A3&gt;"",IF(AND(OR(EXACT(SquadExport!$BR3,TRUE),EXACT(SquadExport!$BS3,TRUE)),OR(EXACT(SquadExport!$BK3,TRUE),EXACT(SquadExport!$BM3,TRUE))),HARMEAN(WeightedParse!H3,WeightedParse!K3,WeightedParse!M3,WeightedParse!V3,WeightedParse!W3,WeightedParse!AD3,WeightedParse!AF3,WeightedParse!AH3,WeightedParse!AK3,WeightedParse!AL3,WeightedParse!AO3,WeightedParse!AP3)*(CONVERT(LEFT(SquadExport!$E3,FIND("'",SquadExport!$E3)-1)+((MID(SquadExport!$E3,FIND("'",SquadExport!$E3)+1,LEN(SquadExport!$E3)-FIND("'",SquadExport!$E3)-1))/12),"ft","m")-1)/(Variables!$C$4-1),(HARMEAN(WeightedParse!H3,WeightedParse!K3,WeightedParse!M3,WeightedParse!V3,WeightedParse!W3,WeightedParse!AD3,WeightedParse!AF3,WeightedParse!AH3,WeightedParse!AK3,WeightedParse!AL3,WeightedParse!AO3,WeightedParse!AP3)*(CONVERT(LEFT(SquadExport!$E3,FIND("'",SquadExport!$E3)-1)+((MID(SquadExport!$E3,FIND("'",SquadExport!$E3)+1,LEN(SquadExport!$E3)-FIND("'",SquadExport!$E3)-1))/12),"ft","m")-1)/(Variables!$C$4-1))*Variables!$B$5),"")</f>
        <v>6.6456454394526164E-4</v>
      </c>
      <c r="AK3" s="114">
        <f>IF($A3&gt;"",IF(AND(OR(EXACT(SquadExport!$BR3,TRUE),EXACT(SquadExport!$BS3,TRUE)),OR(EXACT(SquadExport!$BK3,TRUE),EXACT(SquadExport!$BM3,TRUE))),HARMEAN(WeightedParse!J3,WeightedParse!K3,WeightedParse!T3,WeightedParse!V3,WeightedParse!X3,WeightedParse!Y3,WeightedParse!Z3,WeightedParse!AD3,WeightedParse!AH3,WeightedParse!AI3,WeightedParse!AK3,WeightedParse!AO3),HARMEAN(WeightedParse!J3,WeightedParse!K3,WeightedParse!T3,WeightedParse!V3,WeightedParse!X3,WeightedParse!Y3,WeightedParse!Z3,WeightedParse!AD3,WeightedParse!AH3,WeightedParse!AI3,WeightedParse!AK3,WeightedParse!AO3)*Variables!$B$5),"")</f>
        <v>1.7276599378018742E-3</v>
      </c>
      <c r="AL3" s="114">
        <f>IF($A3&gt;"",IF(AND(OR(EXACT(SquadExport!$BR3,TRUE),EXACT(SquadExport!$BS3,TRUE)),OR(EXACT(SquadExport!$BK3,TRUE),EXACT(SquadExport!$BM3,TRUE))),HARMEAN(WeightedParse!H3,WeightedParse!I3,WeightedParse!K3,WeightedParse!Q3,WeightedParse!T3,WeightedParse!V3,WeightedParse!AB3,WeightedParse!AD3,WeightedParse!AH3,WeightedParse!AI3,WeightedParse!AJ3,WeightedParse!AN3,WeightedParse!AO3),HARMEAN(WeightedParse!H3,WeightedParse!I3,WeightedParse!K3,WeightedParse!Q3,WeightedParse!T3,WeightedParse!V3,WeightedParse!AB3,WeightedParse!AD3,WeightedParse!AH3,WeightedParse!AI3,WeightedParse!AJ3,WeightedParse!AN3,WeightedParse!AO3)*Variables!$B$5),"")</f>
        <v>3.7438541643289162E-4</v>
      </c>
      <c r="AM3" s="114">
        <f>IF($A3&gt;"",IF(AND(OR(EXACT(SquadExport!$BR3,TRUE),EXACT(SquadExport!$BS3,TRUE)),OR(EXACT(SquadExport!$BK3,TRUE),EXACT(SquadExport!$BM3,TRUE))),HARMEAN(WeightedParse!I3,WeightedParse!J3,WeightedParse!K3,WeightedParse!N3,WeightedParse!Q3,WeightedParse!T3,WeightedParse!V3,WeightedParse!X3,WeightedParse!AB3,WeightedParse!AD3,WeightedParse!AG3,WeightedParse!AI3,WeightedParse!AJ3,WeightedParse!AK3,WeightedParse!AN3)*WeightedParse!BD3,(HARMEAN(WeightedParse!I3,WeightedParse!J3,WeightedParse!K3,WeightedParse!N3,WeightedParse!Q3,WeightedParse!T3,WeightedParse!V3,WeightedParse!X3,WeightedParse!AB3,WeightedParse!AD3,WeightedParse!AG3,WeightedParse!AI3,WeightedParse!AJ3,WeightedParse!AK3,WeightedParse!AN3)*WeightedParse!BD3)*Variables!$B$5),"")</f>
        <v>2.6067977260659214E-4</v>
      </c>
      <c r="AN3" s="114">
        <f>IF($A3&gt;"",IF(AND(OR(EXACT(SquadExport!$BR3,TRUE),EXACT(SquadExport!$BS3,TRUE)),OR(EXACT(SquadExport!$BK3,TRUE),EXACT(SquadExport!$BM3,TRUE))),HARMEAN(WeightedParse!H3,WeightedParse!I3,WeightedParse!K3,WeightedParse!N3,WeightedParse!Q3,WeightedParse!T3,WeightedParse!V3,WeightedParse!X3,WeightedParse!Z3,WeightedParse!AD3,WeightedParse!AG3,WeightedParse!AH3,WeightedParse!AI3,WeightedParse!AJ3,WeightedParse!AN3,WeightedParse!AO3)*WeightedParse!BD3,(HARMEAN(WeightedParse!H3,WeightedParse!I3,WeightedParse!K3,WeightedParse!N3,WeightedParse!Q3,WeightedParse!T3,WeightedParse!V3,WeightedParse!X3,WeightedParse!Z3,WeightedParse!AD3,WeightedParse!AG3,WeightedParse!AH3,WeightedParse!AI3,WeightedParse!AJ3,WeightedParse!AN3,WeightedParse!AO3)*WeightedParse!BD3)*Variables!$B$5),"")</f>
        <v>2.1793927579518083E-4</v>
      </c>
      <c r="AO3" s="114">
        <f>IF($A3&gt;"",IF(AND(EXACT(SquadExport!$BS3,TRUE),EXACT(SquadExport!$BL3,TRUE)),HARMEAN(WeightedParse!K3,WeightedParse!Q3,WeightedParse!T3,WeightedParse!V3,WeightedParse!X3,WeightedParse!Z3,WeightedParse!AB3,WeightedParse!AD3,WeightedParse!AG3,WeightedParse!AK3),HARMEAN(WeightedParse!K3,WeightedParse!Q3,WeightedParse!T3,WeightedParse!V3,WeightedParse!X3,WeightedParse!Z3,WeightedParse!AB3,WeightedParse!AD3,WeightedParse!AG3,WeightedParse!AK3)*Variables!$B$5),"")</f>
        <v>7.1928681805325956E-3</v>
      </c>
      <c r="AP3" s="114">
        <f>IF($A3&gt;"",IF(AND(EXACT(SquadExport!$BS3,TRUE),EXACT(SquadExport!$BL3,TRUE)),HARMEAN(WeightedParse!I3,WeightedParse!K3,WeightedParse!Q3,WeightedParse!T3,WeightedParse!V3,WeightedParse!X3,WeightedParse!Z3,WeightedParse!AB3,WeightedParse!AD3,WeightedParse!AF3,WeightedParse!AG3,WeightedParse!AI3,WeightedParse!AJ3),HARMEAN(WeightedParse!I3,WeightedParse!K3,WeightedParse!Q3,WeightedParse!T3,WeightedParse!V3,WeightedParse!X3,WeightedParse!Z3,WeightedParse!AB3,WeightedParse!AD3,WeightedParse!AF3,WeightedParse!AG3,WeightedParse!AI3,WeightedParse!AJ3)*Variables!$B$5),"")</f>
        <v>7.1994043452218491E-4</v>
      </c>
      <c r="AQ3" s="114">
        <f>IF($A3&gt;"",IF(AND(EXACT(SquadExport!$BS3,TRUE),EXACT(SquadExport!$BL3,TRUE)),HARMEAN(WeightedParse!I3,WeightedParse!J3,WeightedParse!K3,WeightedParse!Q3,WeightedParse!T3,WeightedParse!V3,WeightedParse!X3,WeightedParse!Z3,WeightedParse!AB3,WeightedParse!AD3,WeightedParse!AG3,WeightedParse!AI3,WeightedParse!AJ3,WeightedParse!AK3),HARMEAN(WeightedParse!I3,WeightedParse!J3,WeightedParse!K3,WeightedParse!Q3,WeightedParse!T3,WeightedParse!V3,WeightedParse!X3,WeightedParse!Z3,WeightedParse!AB3,WeightedParse!AD3,WeightedParse!AG3,WeightedParse!AI3,WeightedParse!AJ3,WeightedParse!AK3)*Variables!$B$5),"")</f>
        <v>5.9290265684815136E-4</v>
      </c>
      <c r="AR3" s="114">
        <f>IF($A3&gt;"",IF(AND(EXACT(SquadExport!$BS3,TRUE),EXACT(SquadExport!$BL3,TRUE)),HARMEAN(WeightedParse!I3,WeightedParse!J3,WeightedParse!K3,WeightedParse!Q3,WeightedParse!T3,WeightedParse!V3,WeightedParse!X3,WeightedParse!Y3,WeightedParse!Z3,WeightedParse!AD3,WeightedParse!AH3,WeightedParse!AI3,WeightedParse!AJ3,WeightedParse!AK3,WeightedParse!AN3,WeightedParse!AO3),HARMEAN(WeightedParse!I3,WeightedParse!J3,WeightedParse!K3,WeightedParse!Q3,WeightedParse!T3,WeightedParse!V3,WeightedParse!X3,WeightedParse!Y3,WeightedParse!Z3,WeightedParse!AD3,WeightedParse!AH3,WeightedParse!AI3,WeightedParse!AJ3,WeightedParse!AK3,WeightedParse!AN3,WeightedParse!AO3)*Variables!$B$5),"")</f>
        <v>6.7759995299129013E-4</v>
      </c>
      <c r="AS3" s="114">
        <f>IF($A3&gt;"",IF(AND(EXACT(SquadExport!$BT3,TRUE),EXACT(SquadExport!$BL3,TRUE)),HARMEAN(WeightedParse!J3,WeightedParse!K3,WeightedParse!M3,WeightedParse!T3,WeightedParse!V3,WeightedParse!X3,WeightedParse!Z3,WeightedParse!AD3,WeightedParse!AI3),(HARMEAN(WeightedParse!J3,WeightedParse!K3,WeightedParse!M3,WeightedParse!T3,WeightedParse!V3,WeightedParse!X3,WeightedParse!Z3,WeightedParse!AD3,WeightedParse!AI3)*Variables!$B$5)),"")</f>
        <v>1.2958047799319782E-3</v>
      </c>
      <c r="AT3" s="114">
        <f>IF($A3&gt;"",IF(AND(EXACT(SquadExport!$BT3,TRUE),EXACT(SquadExport!$BL3,TRUE)),HARMEAN(WeightedParse!J3,WeightedParse!K3,WeightedParse!M3,WeightedParse!U3,WeightedParse!V3,WeightedParse!W3,WeightedParse!X3,WeightedParse!Z3,WeightedParse!AD3,WeightedParse!AF3,WeightedParse!AK3,WeightedParse!AL3,WeightedParse!AP3)*(CONVERT(LEFT(SquadExport!$E3,FIND("'",SquadExport!$E3)-1)+((MID(SquadExport!$E3,FIND("'",SquadExport!$E3)+1,LEN(SquadExport!$E3)-FIND("'",SquadExport!$E3)-1))/12),"ft","m")-1)/(Variables!$C$4-1),(HARMEAN(WeightedParse!J3,WeightedParse!K3,WeightedParse!M3,WeightedParse!U3,WeightedParse!V3,WeightedParse!W3,WeightedParse!X3,WeightedParse!Z3,WeightedParse!AD3,WeightedParse!AF3,WeightedParse!AK3,WeightedParse!AL3,WeightedParse!AP3)*(CONVERT(LEFT(SquadExport!$E3,FIND("'",SquadExport!$E3)-1)+((MID(SquadExport!$E3,FIND("'",SquadExport!$E3)+1,LEN(SquadExport!$E3)-FIND("'",SquadExport!$E3)-1))/12),"ft","m")-1)/(Variables!$C$4-1)))*Variables!$B$5,"")</f>
        <v>1.871594688941144E-3</v>
      </c>
      <c r="AU3" s="114">
        <f>IF($A3&gt;"",IF(AND(EXACT(SquadExport!$BT3,TRUE),EXACT(SquadExport!$BL3,TRUE)),HARMEAN(WeightedParse!I3,WeightedParse!J3,WeightedParse!K3,WeightedParse!Q3,WeightedParse!T3,WeightedParse!V3,WeightedParse!X3,WeightedParse!Z3,WeightedParse!AB3,WeightedParse!AD3,WeightedParse!AF3,WeightedParse!AG3,WeightedParse!AK3,WeightedParse!AP3),HARMEAN(WeightedParse!I3,WeightedParse!J3,WeightedParse!K3,WeightedParse!Q3,WeightedParse!T3,WeightedParse!V3,WeightedParse!X3,WeightedParse!Z3,WeightedParse!AB3,WeightedParse!AD3,WeightedParse!AF3,WeightedParse!AG3,WeightedParse!AK3,WeightedParse!AP3)*Variables!$B$5),"")</f>
        <v>5.9290206379811097E-4</v>
      </c>
      <c r="AV3" s="114">
        <f>IF($A3&gt;"",IF(AND(EXACT(SquadExport!$BT3,TRUE),EXACT(SquadExport!$BL3,TRUE)),HARMEAN(WeightedParse!I3,WeightedParse!J3,WeightedParse!K3,WeightedParse!Q3,WeightedParse!T3,WeightedParse!V3,WeightedParse!X3,WeightedParse!Z3,WeightedParse!AD3,WeightedParse!AH3,WeightedParse!AI3,WeightedParse!AJ3,WeightedParse!AK3,WeightedParse!AN3,WeightedParse!AO3),HARMEAN(WeightedParse!I3,WeightedParse!J3,WeightedParse!K3,WeightedParse!Q3,WeightedParse!T3,WeightedParse!V3,WeightedParse!X3,WeightedParse!Z3,WeightedParse!AD3,WeightedParse!AH3,WeightedParse!AI3,WeightedParse!AJ3,WeightedParse!AK3,WeightedParse!AN3,WeightedParse!AO3)*Variables!$B$5),"")</f>
        <v>6.3525259347300782E-4</v>
      </c>
      <c r="AW3" s="114">
        <f>IF($A3&gt;"",IF(AND(EXACT(SquadExport!$BT3,TRUE),EXACT(SquadExport!$BL3,TRUE)),HARMEAN(WeightedParse!I3,WeightedParse!J3,WeightedParse!K3,WeightedParse!Q3,WeightedParse!T3,WeightedParse!V3,WeightedParse!X3,WeightedParse!Z3,WeightedParse!AB3,WeightedParse!AD3,WeightedParse!AF3,WeightedParse!AG3,WeightedParse!AI3,WeightedParse!AJ3,WeightedParse!AK3),HARMEAN(WeightedParse!I3,WeightedParse!J3,WeightedParse!K3,WeightedParse!Q3,WeightedParse!T3,WeightedParse!V3,WeightedParse!X3,WeightedParse!Z3,WeightedParse!AB3,WeightedParse!AD3,WeightedParse!AF3,WeightedParse!AG3,WeightedParse!AI3,WeightedParse!AJ3,WeightedParse!AK3)*Variables!$B$5),"")</f>
        <v>6.3524996930144136E-4</v>
      </c>
      <c r="AX3" s="114">
        <f>IF($A3&gt;"",IF(AND(EXACT(SquadExport!$BT3,TRUE),EXACT(SquadExport!$BL3,TRUE)),HARMEAN(WeightedParse!K3,WeightedParse!Q3,WeightedParse!U3,WeightedParse!V3,WeightedParse!W3,WeightedParse!X3,WeightedParse!Y3,WeightedParse!Z3,WeightedParse!AD3,WeightedParse!AF3,WeightedParse!AH3,WeightedParse!AI3,WeightedParse!AJ3,WeightedParse!AK3,WeightedParse!AN3,WeightedParse!AO3,WeightedParse!AP3),HARMEAN(WeightedParse!K3,WeightedParse!Q3,WeightedParse!U3,WeightedParse!V3,WeightedParse!W3,WeightedParse!X3,WeightedParse!Y3,WeightedParse!Z3,WeightedParse!AD3,WeightedParse!AF3,WeightedParse!AH3,WeightedParse!AI3,WeightedParse!AJ3,WeightedParse!AK3,WeightedParse!AN3,WeightedParse!AO3,WeightedParse!AP3)*Variables!$B$5),"")</f>
        <v>1.2223424527779213E-2</v>
      </c>
      <c r="AY3" s="114">
        <f>IF($A3&gt;"",IF(AND(EXACT(SquadExport!$BT3,TRUE),EXACT(SquadExport!$BL3,TRUE)),HARMEAN(WeightedParse!I3,WeightedParse!J3,WeightedParse!K3,WeightedParse!M3,WeightedParse!N3,WeightedParse!Q3,WeightedParse!T3,WeightedParse!V3,WeightedParse!X3,WeightedParse!Z3,WeightedParse!AD3,WeightedParse!AF3,WeightedParse!AG3,WeightedParse!AH3,WeightedParse!AI3,WeightedParse!AJ3,WeightedParse!AK3,WeightedParse!AL3,WeightedParse!AN3,WeightedParse!AO3,WeightedParse!AP3),HARMEAN(WeightedParse!I3,WeightedParse!J3,WeightedParse!K3,WeightedParse!M3,WeightedParse!N3,WeightedParse!Q3,WeightedParse!T3,WeightedParse!V3,WeightedParse!X3,WeightedParse!Z3,WeightedParse!AD3,WeightedParse!AF3,WeightedParse!AG3,WeightedParse!AH3,WeightedParse!AI3,WeightedParse!AJ3,WeightedParse!AK3,WeightedParse!AL3,WeightedParse!AN3,WeightedParse!AO3,WeightedParse!AP3)*Variables!$B$5),"")</f>
        <v>5.2134995402777415E-4</v>
      </c>
    </row>
    <row r="4" spans="1:51" s="3" customFormat="1" ht="15" customHeight="1" x14ac:dyDescent="0.25">
      <c r="A4" s="3" t="str">
        <f>IF(WeightedParse!A4&gt;"",WeightedParse!A4,"")</f>
        <v>Maximum Flapjacks</v>
      </c>
      <c r="B4" s="4">
        <f>IF(WeightedParse!B4&gt;0,WeightedParse!B4,"")</f>
        <v>16</v>
      </c>
      <c r="C4" s="4" t="str">
        <f>IF(A4&gt;"",IF(AND(B4&lt;=Variables!$B$8,G4&gt;2),"Youth",IF(AND(B4&lt;=Variables!$B$8,G4&lt;=2),"Prospect",IF(AND(B4&gt;=Variables!$B$9,G4&gt;2),"Old",IF(G4&gt;=3,"Reserves","First Team")))),"")</f>
        <v>Youth</v>
      </c>
      <c r="D4" s="4" t="str">
        <f>SquadExport!BJ4</f>
        <v>GK</v>
      </c>
      <c r="E4" s="4" t="str">
        <f>IF(A4&gt;"",VLOOKUP(F4,Roles!A:B,2,FALSE)&amp;IF(OR(VLOOKUP(F4,Roles!$A:$B,2,FALSE)="FB",VLOOKUP(F4,Roles!$A:$B,2,FALSE)="WB",VLOOKUP(F4,Roles!$A:$B,2,FALSE)="WM",VLOOKUP(F4,Roles!$A:$B,2,FALSE)="W"),IF(AND(SquadExport!BK4=TRUE,SquadExport!BM4=TRUE,WeightedParse!BB4&gt;=WeightedParse!BC4)," (R)",IF(AND(SquadExport!BK4=TRUE,SquadExport!BM4=TRUE,WeightedParse!BB4&lt;WeightedParse!BC4)," (L)",IF(AND(SquadExport!BK4=TRUE,SquadExport!BM4=FALSE), " (L)",IF(AND(SquadExport!BK4=FALSE,SquadExport!BM4=TRUE)," (R)","")))),""),"")</f>
        <v>GK</v>
      </c>
      <c r="F4" s="4" t="str" cm="1">
        <f t="array" ref="F4">IF(A4&gt;"",INDEX($J$1:$AY$1,SUMPRODUCT(MAX(($J$2:$AY$200=MAX($J4:$AY4))*(COLUMN($J$2:$AY$200))))-COLUMN($J$1)+1),"")</f>
        <v>GK</v>
      </c>
      <c r="G4" s="4">
        <f t="shared" si="0"/>
        <v>3</v>
      </c>
      <c r="H4" s="4">
        <f t="shared" si="1"/>
        <v>5</v>
      </c>
      <c r="I4" s="5">
        <f t="shared" si="2"/>
        <v>16.58559763790392</v>
      </c>
      <c r="J4" s="114">
        <f>IF($A4&gt;"",HARMEAN(WeightedParse!V4,WeightedParse!Y4,WeightedParse!Z4,WeightedParse!AE4,WeightedParse!AJ4,WeightedParse!AQ4,WeightedParse!AR4,WeightedParse!AS4,WeightedParse!AU4,WeightedParse!AV4,WeightedParse!AW4,WeightedParse!AY4,WeightedParse!BA4),"")</f>
        <v>18.264609417517654</v>
      </c>
      <c r="K4" s="114">
        <f>IF(A4&gt;"",HARMEAN(WeightedParse!K4,WeightedParse!Q4,WeightedParse!V4,WeightedParse!X4,WeightedParse!Y4,WeightedParse!Z4,WeightedParse!AE4,WeightedParse!AG4,WeightedParse!AI4,WeightedParse!AJ4,WeightedParse!AQ4,WeightedParse!AR4,WeightedParse!AS4,WeightedParse!AU4,WeightedParse!AV4,WeightedParse!AW4,WeightedParse!AY4,WeightedParse!AZ4,WeightedParse!BA4),"")</f>
        <v>15.189290842326599</v>
      </c>
      <c r="L4" s="114">
        <f>IF($A4&gt;"",IF(AND(EXACT(SquadExport!$BO4,TRUE),EXACT(SquadExport!$BL4,TRUE)),HARMEAN(WeightedParse!M4,WeightedParse!P4,WeightedParse!S4,WeightedParse!U4,WeightedParse!V4,WeightedParse!W4,WeightedParse!Y4,WeightedParse!AE4,WeightedParse!AL4,WeightedParse!AN4,WeightedParse!AP4),HARMEAN(WeightedParse!M4,WeightedParse!P4,WeightedParse!S4,WeightedParse!U4,WeightedParse!V4,WeightedParse!W4,WeightedParse!Y4,WeightedParse!AE4,WeightedParse!AL4,WeightedParse!AN4,WeightedParse!AP4)*Variables!$B$5),"")</f>
        <v>2.4628739890362808E-3</v>
      </c>
      <c r="M4" s="114">
        <f>IF($A4&gt;"",IF(AND(EXACT(SquadExport!$BO4,TRUE),EXACT(SquadExport!$BL4,TRUE)),HARMEAN(WeightedParse!M4,WeightedParse!P4,WeightedParse!S4,WeightedParse!U4,WeightedParse!V4,WeightedParse!W4,WeightedParse!X4,WeightedParse!Y4,WeightedParse!Z4,WeightedParse!AE4,WeightedParse!AL4,WeightedParse!AN4,WeightedParse!AP4),HARMEAN(WeightedParse!M4,WeightedParse!P4,WeightedParse!S4,WeightedParse!U4,WeightedParse!V4,WeightedParse!W4,WeightedParse!X4,WeightedParse!Y4,WeightedParse!Z4,WeightedParse!AE4,WeightedParse!AL4,WeightedParse!AN4,WeightedParse!AP4)*Variables!$B$5),"")</f>
        <v>2.910547215990295E-3</v>
      </c>
      <c r="N4" s="114">
        <f>IF($A4&gt;"",IF(AND(EXACT(SquadExport!$BO4,TRUE),EXACT(SquadExport!$BL4,TRUE)),HARMEAN(WeightedParse!K4,WeightedParse!M4,WeightedParse!P4,WeightedParse!Q4,WeightedParse!S4,WeightedParse!T4,WeightedParse!U4,WeightedParse!V4,WeightedParse!W4,WeightedParse!X4,WeightedParse!Y4,WeightedParse!Z4,WeightedParse!AE4,WeightedParse!AG4,WeightedParse!AL4,WeightedParse!AN4,WeightedParse!AP4),HARMEAN(WeightedParse!K4,WeightedParse!M4,WeightedParse!P4,WeightedParse!Q4,WeightedParse!S4,WeightedParse!T4,WeightedParse!U4,WeightedParse!V4,WeightedParse!W4,WeightedParse!X4,WeightedParse!Y4,WeightedParse!Z4,WeightedParse!AE4,WeightedParse!AG4,WeightedParse!AL4,WeightedParse!AN4,WeightedParse!AP4)*Variables!$B$5),"")</f>
        <v>3.8055113167731486E-3</v>
      </c>
      <c r="O4" s="114">
        <f>IF($A4&gt;"",IF(AND(EXACT(SquadExport!$BO4,TRUE),EXACT(SquadExport!$BL4,TRUE)),HARMEAN(WeightedParse!I4,WeightedParse!K4,WeightedParse!M4,WeightedParse!P4,WeightedParse!Q4,WeightedParse!S4,WeightedParse!T4,WeightedParse!V4,WeightedParse!W4,WeightedParse!X4,WeightedParse!Y4,WeightedParse!Z4,WeightedParse!AB4,WeightedParse!AE4,WeightedParse!AF4,WeightedParse!AG4,WeightedParse!AJ4,WeightedParse!AK4,WeightedParse!AL4,WeightedParse!AN4,WeightedParse!AO4,WeightedParse!AP4),HARMEAN(WeightedParse!I4,WeightedParse!K4,WeightedParse!M4,WeightedParse!P4,WeightedParse!Q4,WeightedParse!S4,WeightedParse!T4,WeightedParse!V4,WeightedParse!W4,WeightedParse!X4,WeightedParse!Y4,WeightedParse!Z4,WeightedParse!AB4,WeightedParse!AE4,WeightedParse!AF4,WeightedParse!AG4,WeightedParse!AJ4,WeightedParse!AK4,WeightedParse!AL4,WeightedParse!AN4,WeightedParse!AO4,WeightedParse!AP4)*Variables!$B$5),"")</f>
        <v>2.5478538232577867E-3</v>
      </c>
      <c r="P4" s="114">
        <f>IF($A4&gt;"",IF(AND(OR(EXACT(SquadExport!$BO4,TRUE),EXACT(SquadExport!$BP4,TRUE)),OR(EXACT(SquadExport!$BK4,TRUE),EXACT(SquadExport!$BM4,TRUE))),HARMEAN(WeightedParse!M4,WeightedParse!P4,WeightedParse!S4,WeightedParse!U4,WeightedParse!V4,WeightedParse!W4,WeightedParse!Y4,WeightedParse!AE4,WeightedParse!AF4,WeightedParse!AP4),HARMEAN(WeightedParse!M4,WeightedParse!P4,WeightedParse!S4,WeightedParse!U4,WeightedParse!V4,WeightedParse!W4,WeightedParse!Y4,WeightedParse!AE4,WeightedParse!AF4,WeightedParse!AP4)*Variables!$B$5),"")</f>
        <v>2.2391109314913158E-3</v>
      </c>
      <c r="Q4" s="114">
        <f>IF($A4&gt;"",IF(AND(OR(EXACT(SquadExport!$BO4,TRUE),EXACT(SquadExport!$BP4,TRUE)),OR(EXACT(SquadExport!$BK4,TRUE),EXACT(SquadExport!$BM4,TRUE))),HARMEAN(WeightedParse!H4,WeightedParse!P4,WeightedParse!Q4,WeightedParse!S4,WeightedParse!T4,WeightedParse!V4,WeightedParse!X4,WeightedParse!Y4,WeightedParse!Z4,WeightedParse!AE4,WeightedParse!AF4,WeightedParse!AH4,WeightedParse!AN4,WeightedParse!AO4),HARMEAN(WeightedParse!H4,WeightedParse!P4,WeightedParse!Q4,WeightedParse!S4,WeightedParse!T4,WeightedParse!V4,WeightedParse!X4,WeightedParse!Y4,WeightedParse!Z4,WeightedParse!AE4,WeightedParse!AF4,WeightedParse!AH4,WeightedParse!AN4,WeightedParse!AO4)*Variables!$B$5),"")</f>
        <v>1.3970166190376057E-3</v>
      </c>
      <c r="R4" s="115">
        <f>IF($A4&gt;"",IF(AND(OR(EXACT(SquadExport!$BO4,TRUE),EXACT(SquadExport!$BP4,TRUE)),OR(EXACT(SquadExport!$BK4,TRUE),EXACT(SquadExport!$BM4,TRUE))),HARMEAN(WeightedParse!H4,WeightedParse!I4,WeightedParse!K4,WeightedParse!P4,WeightedParse!Q4,WeightedParse!S4,WeightedParse!T4,WeightedParse!V4,WeightedParse!Y4,WeightedParse!Z4,WeightedParse!AD4,WeightedParse!AE4,WeightedParse!AF4,WeightedParse!AH4,WeightedParse!AI4,WeightedParse!AJ4,WeightedParse!AN4,WeightedParse!AO4),HARMEAN(WeightedParse!H4,WeightedParse!I4,WeightedParse!K4,WeightedParse!P4,WeightedParse!Q4,WeightedParse!S4,WeightedParse!T4,WeightedParse!V4,WeightedParse!Y4,WeightedParse!Z4,WeightedParse!AD4,WeightedParse!AE4,WeightedParse!AF4,WeightedParse!AH4,WeightedParse!AI4,WeightedParse!AJ4,WeightedParse!AN4,WeightedParse!AO4)*Variables!$B$5),"")</f>
        <v>1.1062175668288749E-3</v>
      </c>
      <c r="S4" s="115">
        <f>IF($A4&gt;"",IF(AND(OR(EXACT(SquadExport!$BO4,TRUE),EXACT(SquadExport!$BP4,TRUE)),OR(EXACT(SquadExport!$BK4,TRUE),EXACT(SquadExport!$BM4,TRUE))),HARMEAN(WeightedParse!H4,WeightedParse!I4,WeightedParse!K4,WeightedParse!Q4,WeightedParse!S4,WeightedParse!T4,WeightedParse!V4,WeightedParse!X4,WeightedParse!Z4,WeightedParse!AB4,WeightedParse!AD4,WeightedParse!AF4,WeightedParse!AG4,WeightedParse!AH4,WeightedParse!AI4,WeightedParse!AJ4,WeightedParse!AK4,WeightedParse!AN4,WeightedParse!AO4),HARMEAN(WeightedParse!H4,WeightedParse!I4,WeightedParse!K4,WeightedParse!Q4,WeightedParse!S4,WeightedParse!T4,WeightedParse!V4,WeightedParse!X4,WeightedParse!Z4,WeightedParse!AB4,WeightedParse!AD4,WeightedParse!AF4,WeightedParse!AG4,WeightedParse!AH4,WeightedParse!AI4,WeightedParse!AJ4,WeightedParse!AK4,WeightedParse!AN4,WeightedParse!AO4)*Variables!$B$5),"")</f>
        <v>1.3390498639101354E-3</v>
      </c>
      <c r="T4" s="114">
        <f>IF($A4&gt;"",IF(AND(OR(EXACT(SquadExport!$BO4,TRUE),EXACT(SquadExport!$BP4,TRUE)),OR(EXACT(SquadExport!$BK4,TRUE),EXACT(SquadExport!$BM4,TRUE))),HARMEAN(WeightedParse!I4,WeightedParse!K4,WeightedParse!N4,WeightedParse!P4,WeightedParse!Q4,WeightedParse!S4,WeightedParse!T4,WeightedParse!V4,WeightedParse!X4,WeightedParse!Y4,WeightedParse!Z4,WeightedParse!AB4,WeightedParse!AD4,WeightedParse!AE4,WeightedParse!AF4,WeightedParse!AH4,WeightedParse!AI4,WeightedParse!AJ4,WeightedParse!AN4,WeightedParse!AO4)*WeightedParse!BD4,(HARMEAN(WeightedParse!I4,WeightedParse!K4,WeightedParse!N4,WeightedParse!P4,WeightedParse!Q4,WeightedParse!S4,WeightedParse!T4,WeightedParse!V4,WeightedParse!X4,WeightedParse!Y4,WeightedParse!Z4,WeightedParse!AB4,WeightedParse!AD4,WeightedParse!AE4,WeightedParse!AF4,WeightedParse!AH4,WeightedParse!AI4,WeightedParse!AJ4,WeightedParse!AN4,WeightedParse!AO4)*WeightedParse!BD4)*Variables!$B$5),"")</f>
        <v>1.2730315430776456E-3</v>
      </c>
      <c r="U4" s="114">
        <f>IF($A4&gt;"",IF(EXACT(SquadExport!$BQ4,TRUE),HARMEAN(WeightedParse!P4,WeightedParse!S4,WeightedParse!V4,WeightedParse!X4,WeightedParse!Y4,WeightedParse!Z4,WeightedParse!AE4,WeightedParse!AF4,WeightedParse!AP4),HARMEAN(WeightedParse!P4,WeightedParse!S4,WeightedParse!V4,WeightedParse!X4,WeightedParse!Y4,WeightedParse!Z4,WeightedParse!AE4,WeightedParse!AF4,WeightedParse!AP4)*Variables!$B$5),"")</f>
        <v>2.0155533490542232E-3</v>
      </c>
      <c r="V4" s="114">
        <f>IF($A4&gt;"",IF(EXACT(SquadExport!$BQ4,TRUE),HARMEAN(WeightedParse!K4,WeightedParse!Q4,WeightedParse!S4,WeightedParse!T4,WeightedParse!V4,WeightedParse!X4,WeightedParse!Z4,WeightedParse!AE4,WeightedParse!AF4,WeightedParse!AG4,WeightedParse!AH4,WeightedParse!AK4),HARMEAN(WeightedParse!K4,WeightedParse!Q4,WeightedParse!S4,WeightedParse!T4,WeightedParse!V4,WeightedParse!X4,WeightedParse!Z4,WeightedParse!AE4,WeightedParse!AF4,WeightedParse!AG4,WeightedParse!AH4,WeightedParse!AK4)*Variables!$B$5),"")</f>
        <v>5.0360831712943565E-3</v>
      </c>
      <c r="W4" s="114">
        <f>IF($A4&gt;"",IF(EXACT(SquadExport!$BQ4,TRUE),HARMEAN(WeightedParse!I4,WeightedParse!K4,WeightedParse!N4,WeightedParse!Q4,WeightedParse!T4,WeightedParse!V4,WeightedParse!X4,WeightedParse!Z4,WeightedParse!AB4,WeightedParse!AD4,WeightedParse!AF4,WeightedParse!AG4,WeightedParse!AK4),HARMEAN(WeightedParse!I4,WeightedParse!K4,WeightedParse!N4,WeightedParse!Q4,WeightedParse!T4,WeightedParse!V4,WeightedParse!X4,WeightedParse!Z4,WeightedParse!AB4,WeightedParse!AD4,WeightedParse!AF4,WeightedParse!AG4,WeightedParse!AK4)*Variables!$B$5),"")</f>
        <v>1.6041923704616238E-3</v>
      </c>
      <c r="X4" s="114">
        <f>IF($A4&gt;"",IF(EXACT(SquadExport!$BQ4,TRUE),HARMEAN(WeightedParse!K4,WeightedParse!P4,WeightedParse!Q4,WeightedParse!S4,WeightedParse!U4,WeightedParse!V4,WeightedParse!X4,WeightedParse!Y4,WeightedParse!Z4,WeightedParse!AE4,WeightedParse!AF4,WeightedParse!AH4,WeightedParse!AO4,WeightedParse!AP4),HARMEAN(WeightedParse!K4,WeightedParse!P4,WeightedParse!Q4,WeightedParse!S4,WeightedParse!U4,WeightedParse!V4,WeightedParse!X4,WeightedParse!Y4,WeightedParse!Z4,WeightedParse!AE4,WeightedParse!AF4,WeightedParse!AH4,WeightedParse!AO4,WeightedParse!AP4)*Variables!$B$5),"")</f>
        <v>3.1346282352594811E-3</v>
      </c>
      <c r="Y4" s="114">
        <f>IF($A4&gt;"",IF(EXACT(SquadExport!$BQ4,TRUE),HARMEAN(WeightedParse!P4,WeightedParse!Q4,WeightedParse!S4,WeightedParse!U4,WeightedParse!V4,WeightedParse!W4,WeightedParse!Y4,WeightedParse!AE4,WeightedParse!AF4,WeightedParse!AH4,WeightedParse!AJ4,WeightedParse!AN4,WeightedParse!AO4,WeightedParse!AP4),HARMEAN(WeightedParse!P4,WeightedParse!Q4,WeightedParse!S4,WeightedParse!U4,WeightedParse!V4,WeightedParse!W4,WeightedParse!Y4,WeightedParse!AE4,WeightedParse!AF4,WeightedParse!AH4,WeightedParse!AJ4,WeightedParse!AN4,WeightedParse!AO4,WeightedParse!AP4)*Variables!$B$5),"")</f>
        <v>3.1345532531232467E-3</v>
      </c>
      <c r="Z4" s="114">
        <f>IF($A4&gt;"",IF(EXACT(SquadExport!$BQ4,TRUE),HARMEAN(WeightedParse!M4,WeightedParse!P4,WeightedParse!Q4,WeightedParse!S4,WeightedParse!U4,WeightedParse!V4,WeightedParse!W4,WeightedParse!X4,WeightedParse!Y4,WeightedParse!Z4,WeightedParse!AE4,WeightedParse!AF4,WeightedParse!AH4,WeightedParse!AL4,WeightedParse!AO4,WeightedParse!AP4),HARMEAN(WeightedParse!M4,WeightedParse!P4,WeightedParse!Q4,WeightedParse!S4,WeightedParse!U4,WeightedParse!V4,WeightedParse!W4,WeightedParse!X4,WeightedParse!Y4,WeightedParse!Z4,WeightedParse!AE4,WeightedParse!AF4,WeightedParse!AH4,WeightedParse!AL4,WeightedParse!AO4,WeightedParse!AP4)*Variables!$B$5),"")</f>
        <v>3.581876267868597E-3</v>
      </c>
      <c r="AA4" s="114">
        <f>IF($A4&gt;"",IF(EXACT(SquadExport!$BQ4,TRUE),HARMEAN(WeightedParse!J4,WeightedParse!K4,WeightedParse!N4,WeightedParse!P4,WeightedParse!Q4,WeightedParse!S4,WeightedParse!V4,WeightedParse!X4,WeightedParse!Y4,WeightedParse!Z4,WeightedParse!AD4,WeightedParse!AE4,WeightedParse!AH4,WeightedParse!AI4,WeightedParse!AK4,WeightedParse!AN4,WeightedParse!AO4,WeightedParse!AP4),HARMEAN(WeightedParse!J4,WeightedParse!K4,WeightedParse!N4,WeightedParse!P4,WeightedParse!Q4,WeightedParse!S4,WeightedParse!V4,WeightedParse!X4,WeightedParse!Y4,WeightedParse!Z4,WeightedParse!AD4,WeightedParse!AE4,WeightedParse!AH4,WeightedParse!AI4,WeightedParse!AK4,WeightedParse!AN4,WeightedParse!AO4,WeightedParse!AP4)*Variables!$B$5),"")</f>
        <v>1.7167471887449886E-3</v>
      </c>
      <c r="AB4" s="114">
        <f>IF($A4&gt;"",IF(AND(EXACT(SquadExport!$BR4,TRUE),EXACT(SquadExport!$BL4,TRUE)),HARMEAN(WeightedParse!I4,WeightedParse!K4,WeightedParse!N4,WeightedParse!Q4,WeightedParse!T4,WeightedParse!V4,WeightedParse!X4,WeightedParse!Y4,WeightedParse!Z4,WeightedParse!AD4,WeightedParse!AE4,WeightedParse!AF4,WeightedParse!AG4,WeightedParse!AH4,WeightedParse!AI4,WeightedParse!AJ4,WeightedParse!AK4,WeightedParse!AN4,WeightedParse!AO4),HARMEAN(WeightedParse!I4,WeightedParse!K4,WeightedParse!N4,WeightedParse!Q4,WeightedParse!T4,WeightedParse!V4,WeightedParse!X4,WeightedParse!Y4,WeightedParse!Z4,WeightedParse!AD4,WeightedParse!AE4,WeightedParse!AF4,WeightedParse!AG4,WeightedParse!AH4,WeightedParse!AI4,WeightedParse!AJ4,WeightedParse!AK4,WeightedParse!AN4,WeightedParse!AO4)*Variables!$B$5),"")</f>
        <v>2.3444131960234939E-3</v>
      </c>
      <c r="AC4" s="114">
        <f>IF($A4&gt;"",IF(AND(EXACT(SquadExport!$BR4,TRUE),EXACT(SquadExport!$BL4,TRUE)),HARMEAN(WeightedParse!K4,WeightedParse!Q4,WeightedParse!S4,WeightedParse!T4,WeightedParse!V4,WeightedParse!X4,WeightedParse!Y4,WeightedParse!Z4,WeightedParse!AD4,WeightedParse!AE4,WeightedParse!AF4,WeightedParse!AG4,WeightedParse!AH4,WeightedParse!AO4),HARMEAN(WeightedParse!K4,WeightedParse!Q4,WeightedParse!S4,WeightedParse!T4,WeightedParse!V4,WeightedParse!X4,WeightedParse!Y4,WeightedParse!Z4,WeightedParse!AD4,WeightedParse!AE4,WeightedParse!AF4,WeightedParse!AG4,WeightedParse!AH4,WeightedParse!AO4)*Variables!$B$5),"")</f>
        <v>3.1347899442406876E-3</v>
      </c>
      <c r="AD4" s="114">
        <f>IF($A4&gt;"",IF(AND(EXACT(SquadExport!$BR4,TRUE),EXACT(SquadExport!$BL4,TRUE)),HARMEAN(WeightedParse!I4,WeightedParse!J4,WeightedParse!K4,WeightedParse!N4,WeightedParse!Q4,WeightedParse!S4,WeightedParse!T4,WeightedParse!V4,WeightedParse!X4,WeightedParse!Z4,WeightedParse!AB4,WeightedParse!AD4,WeightedParse!AG4,WeightedParse!AH4,WeightedParse!AI4,WeightedParse!AK4,WeightedParse!AO4),HARMEAN(WeightedParse!I4,WeightedParse!J4,WeightedParse!K4,WeightedParse!N4,WeightedParse!Q4,WeightedParse!S4,WeightedParse!T4,WeightedParse!V4,WeightedParse!X4,WeightedParse!Z4,WeightedParse!AB4,WeightedParse!AD4,WeightedParse!AG4,WeightedParse!AH4,WeightedParse!AI4,WeightedParse!AK4,WeightedParse!AO4)*Variables!$B$5),"")</f>
        <v>1.3526035466907148E-3</v>
      </c>
      <c r="AE4" s="114">
        <f>IF($A4&gt;"",IF(AND(EXACT(SquadExport!$BR4,TRUE),EXACT(SquadExport!$BL4,TRUE)),HARMEAN(WeightedParse!K4,WeightedParse!N4,WeightedParse!P4,WeightedParse!Q4,WeightedParse!S4,WeightedParse!T4,WeightedParse!U4,WeightedParse!V4,WeightedParse!X4,WeightedParse!Y4,WeightedParse!Z4,WeightedParse!AD4,WeightedParse!AE4,WeightedParse!AF4,WeightedParse!AG4,WeightedParse!AH4,WeightedParse!AI4,WeightedParse!AO4),HARMEAN(WeightedParse!K4,WeightedParse!N4,WeightedParse!P4,WeightedParse!Q4,WeightedParse!S4,WeightedParse!T4,WeightedParse!U4,WeightedParse!V4,WeightedParse!X4,WeightedParse!Y4,WeightedParse!Z4,WeightedParse!AD4,WeightedParse!AE4,WeightedParse!AF4,WeightedParse!AG4,WeightedParse!AH4,WeightedParse!AI4,WeightedParse!AO4)*Variables!$B$5),"")</f>
        <v>2.1424389769929609E-3</v>
      </c>
      <c r="AF4" s="114">
        <f>IF($A4&gt;"",IF(AND(EXACT(SquadExport!$BR4,TRUE),EXACT(SquadExport!$BL4,TRUE)),HARMEAN(WeightedParse!I4,WeightedParse!J4,WeightedParse!K4,WeightedParse!N4,WeightedParse!Q4,WeightedParse!S4,WeightedParse!T4,WeightedParse!U4,WeightedParse!V4,WeightedParse!X4,WeightedParse!Z4,WeightedParse!AD4,WeightedParse!AE4,WeightedParse!AF4,WeightedParse!AH4,WeightedParse!AI4,WeightedParse!AK4,WeightedParse!AN4,WeightedParse!AO4,WeightedParse!AP4),HARMEAN(WeightedParse!I4,WeightedParse!J4,WeightedParse!K4,WeightedParse!N4,WeightedParse!Q4,WeightedParse!S4,WeightedParse!T4,WeightedParse!U4,WeightedParse!V4,WeightedParse!X4,WeightedParse!Z4,WeightedParse!AD4,WeightedParse!AE4,WeightedParse!AF4,WeightedParse!AH4,WeightedParse!AI4,WeightedParse!AK4,WeightedParse!AN4,WeightedParse!AO4,WeightedParse!AP4)*Variables!$B$5),"")</f>
        <v>1.5912301256715954E-3</v>
      </c>
      <c r="AG4" s="114">
        <f>IF($A4&gt;"",IF(AND(OR(EXACT(SquadExport!$BR4,TRUE),EXACT(SquadExport!$BS4,TRUE)),OR(EXACT(SquadExport!$BK4,TRUE),EXACT(SquadExport!$BM4,TRUE))),HARMEAN(WeightedParse!I4,WeightedParse!K4,WeightedParse!Q4,WeightedParse!T4,WeightedParse!X4,WeightedParse!Z4,WeightedParse!AD4,WeightedParse!AF4,WeightedParse!AG4,WeightedParse!AJ4),HARMEAN(WeightedParse!I4,WeightedParse!K4,WeightedParse!Q4,WeightedParse!T4,WeightedParse!X4,WeightedParse!Z4,WeightedParse!AD4,WeightedParse!AF4,WeightedParse!AG4,WeightedParse!AJ4)*Variables!$B$5),"")</f>
        <v>1.5997040587705051E-3</v>
      </c>
      <c r="AH4" s="114">
        <f>IF($A4&gt;"",IF(AND(OR(EXACT(SquadExport!$BR4,TRUE),EXACT(SquadExport!$BS4,TRUE)),OR(EXACT(SquadExport!$BK4,TRUE),EXACT(SquadExport!$BM4,TRUE))),HARMEAN(WeightedParse!H4,WeightedParse!K4,WeightedParse!P4,WeightedParse!Q4,WeightedParse!S4,WeightedParse!T4,WeightedParse!V4,WeightedParse!X4,WeightedParse!Y4,WeightedParse!Z4,WeightedParse!AD4,WeightedParse!AE4,WeightedParse!AF4,WeightedParse!AG4,WeightedParse!AH4,WeightedParse!AO4),HARMEAN(WeightedParse!H4,WeightedParse!K4,WeightedParse!P4,WeightedParse!Q4,WeightedParse!S4,WeightedParse!T4,WeightedParse!V4,WeightedParse!X4,WeightedParse!Y4,WeightedParse!Z4,WeightedParse!AD4,WeightedParse!AE4,WeightedParse!AF4,WeightedParse!AG4,WeightedParse!AH4,WeightedParse!AO4)*Variables!$B$5),"")</f>
        <v>1.321779017944062E-3</v>
      </c>
      <c r="AI4" s="114">
        <f>IF($A4&gt;"",IF(AND(OR(EXACT(SquadExport!$BR4,TRUE),EXACT(SquadExport!$BS4,TRUE)),OR(EXACT(SquadExport!$BK4,TRUE),EXACT(SquadExport!$BM4,TRUE))),HARMEAN(WeightedParse!H4,WeightedParse!I4,WeightedParse!K4,WeightedParse!P4,WeightedParse!Q4,WeightedParse!S4,WeightedParse!T4,WeightedParse!U4,WeightedParse!V4,WeightedParse!X4,WeightedParse!Y4,WeightedParse!Z4,WeightedParse!AD4,WeightedParse!AE4,WeightedParse!AF4,WeightedParse!AH4,WeightedParse!AI4,WeightedParse!AO4),HARMEAN(WeightedParse!H4,WeightedParse!I4,WeightedParse!K4,WeightedParse!P4,WeightedParse!Q4,WeightedParse!S4,WeightedParse!T4,WeightedParse!U4,WeightedParse!V4,WeightedParse!X4,WeightedParse!Y4,WeightedParse!Z4,WeightedParse!AD4,WeightedParse!AE4,WeightedParse!AF4,WeightedParse!AH4,WeightedParse!AI4,WeightedParse!AO4)*Variables!$B$5),"")</f>
        <v>1.1062060140628409E-3</v>
      </c>
      <c r="AJ4" s="114">
        <f>IF($A4&gt;"",IF(AND(OR(EXACT(SquadExport!$BR4,TRUE),EXACT(SquadExport!$BS4,TRUE)),OR(EXACT(SquadExport!$BK4,TRUE),EXACT(SquadExport!$BM4,TRUE))),HARMEAN(WeightedParse!H4,WeightedParse!K4,WeightedParse!M4,WeightedParse!V4,WeightedParse!W4,WeightedParse!AD4,WeightedParse!AF4,WeightedParse!AH4,WeightedParse!AK4,WeightedParse!AL4,WeightedParse!AO4,WeightedParse!AP4)*(CONVERT(LEFT(SquadExport!$E4,FIND("'",SquadExport!$E4)-1)+((MID(SquadExport!$E4,FIND("'",SquadExport!$E4)+1,LEN(SquadExport!$E4)-FIND("'",SquadExport!$E4)-1))/12),"ft","m")-1)/(Variables!$C$4-1),(HARMEAN(WeightedParse!H4,WeightedParse!K4,WeightedParse!M4,WeightedParse!V4,WeightedParse!W4,WeightedParse!AD4,WeightedParse!AF4,WeightedParse!AH4,WeightedParse!AK4,WeightedParse!AL4,WeightedParse!AO4,WeightedParse!AP4)*(CONVERT(LEFT(SquadExport!$E4,FIND("'",SquadExport!$E4)-1)+((MID(SquadExport!$E4,FIND("'",SquadExport!$E4)+1,LEN(SquadExport!$E4)-FIND("'",SquadExport!$E4)-1))/12),"ft","m")-1)/(Variables!$C$4-1))*Variables!$B$5),"")</f>
        <v>1.6157601841377761E-3</v>
      </c>
      <c r="AK4" s="114">
        <f>IF($A4&gt;"",IF(AND(OR(EXACT(SquadExport!$BR4,TRUE),EXACT(SquadExport!$BS4,TRUE)),OR(EXACT(SquadExport!$BK4,TRUE),EXACT(SquadExport!$BM4,TRUE))),HARMEAN(WeightedParse!J4,WeightedParse!K4,WeightedParse!T4,WeightedParse!V4,WeightedParse!X4,WeightedParse!Y4,WeightedParse!Z4,WeightedParse!AD4,WeightedParse!AH4,WeightedParse!AI4,WeightedParse!AK4,WeightedParse!AO4),HARMEAN(WeightedParse!J4,WeightedParse!K4,WeightedParse!T4,WeightedParse!V4,WeightedParse!X4,WeightedParse!Y4,WeightedParse!Z4,WeightedParse!AD4,WeightedParse!AH4,WeightedParse!AI4,WeightedParse!AK4,WeightedParse!AO4)*Variables!$B$5),"")</f>
        <v>2.8788284839318368E-3</v>
      </c>
      <c r="AL4" s="114">
        <f>IF($A4&gt;"",IF(AND(OR(EXACT(SquadExport!$BR4,TRUE),EXACT(SquadExport!$BS4,TRUE)),OR(EXACT(SquadExport!$BK4,TRUE),EXACT(SquadExport!$BM4,TRUE))),HARMEAN(WeightedParse!H4,WeightedParse!I4,WeightedParse!K4,WeightedParse!Q4,WeightedParse!T4,WeightedParse!V4,WeightedParse!AB4,WeightedParse!AD4,WeightedParse!AH4,WeightedParse!AI4,WeightedParse!AJ4,WeightedParse!AN4,WeightedParse!AO4),HARMEAN(WeightedParse!H4,WeightedParse!I4,WeightedParse!K4,WeightedParse!Q4,WeightedParse!T4,WeightedParse!V4,WeightedParse!AB4,WeightedParse!AD4,WeightedParse!AH4,WeightedParse!AI4,WeightedParse!AJ4,WeightedParse!AN4,WeightedParse!AO4)*Variables!$B$5),"")</f>
        <v>1.1010128420603628E-3</v>
      </c>
      <c r="AM4" s="114">
        <f>IF($A4&gt;"",IF(AND(OR(EXACT(SquadExport!$BR4,TRUE),EXACT(SquadExport!$BS4,TRUE)),OR(EXACT(SquadExport!$BK4,TRUE),EXACT(SquadExport!$BM4,TRUE))),HARMEAN(WeightedParse!I4,WeightedParse!J4,WeightedParse!K4,WeightedParse!N4,WeightedParse!Q4,WeightedParse!T4,WeightedParse!V4,WeightedParse!X4,WeightedParse!AB4,WeightedParse!AD4,WeightedParse!AG4,WeightedParse!AI4,WeightedParse!AJ4,WeightedParse!AK4,WeightedParse!AN4)*WeightedParse!BD4,(HARMEAN(WeightedParse!I4,WeightedParse!J4,WeightedParse!K4,WeightedParse!N4,WeightedParse!Q4,WeightedParse!T4,WeightedParse!V4,WeightedParse!X4,WeightedParse!AB4,WeightedParse!AD4,WeightedParse!AG4,WeightedParse!AI4,WeightedParse!AJ4,WeightedParse!AK4,WeightedParse!AN4)*WeightedParse!BD4)*Variables!$B$5),"")</f>
        <v>1.177936989062938E-3</v>
      </c>
      <c r="AN4" s="114">
        <f>IF($A4&gt;"",IF(AND(OR(EXACT(SquadExport!$BR4,TRUE),EXACT(SquadExport!$BS4,TRUE)),OR(EXACT(SquadExport!$BK4,TRUE),EXACT(SquadExport!$BM4,TRUE))),HARMEAN(WeightedParse!H4,WeightedParse!I4,WeightedParse!K4,WeightedParse!N4,WeightedParse!Q4,WeightedParse!T4,WeightedParse!V4,WeightedParse!X4,WeightedParse!Z4,WeightedParse!AD4,WeightedParse!AG4,WeightedParse!AH4,WeightedParse!AI4,WeightedParse!AJ4,WeightedParse!AN4,WeightedParse!AO4)*WeightedParse!BD4,(HARMEAN(WeightedParse!H4,WeightedParse!I4,WeightedParse!K4,WeightedParse!N4,WeightedParse!Q4,WeightedParse!T4,WeightedParse!V4,WeightedParse!X4,WeightedParse!Z4,WeightedParse!AD4,WeightedParse!AG4,WeightedParse!AH4,WeightedParse!AI4,WeightedParse!AJ4,WeightedParse!AN4,WeightedParse!AO4)*WeightedParse!BD4)*Variables!$B$5),"")</f>
        <v>9.3709786763926611E-4</v>
      </c>
      <c r="AO4" s="114">
        <f>IF($A4&gt;"",IF(AND(EXACT(SquadExport!$BS4,TRUE),EXACT(SquadExport!$BL4,TRUE)),HARMEAN(WeightedParse!K4,WeightedParse!Q4,WeightedParse!T4,WeightedParse!V4,WeightedParse!X4,WeightedParse!Z4,WeightedParse!AB4,WeightedParse!AD4,WeightedParse!AG4,WeightedParse!AK4),HARMEAN(WeightedParse!K4,WeightedParse!Q4,WeightedParse!T4,WeightedParse!V4,WeightedParse!X4,WeightedParse!Z4,WeightedParse!AB4,WeightedParse!AD4,WeightedParse!AG4,WeightedParse!AK4)*Variables!$B$5),"")</f>
        <v>4.7959314876230789E-3</v>
      </c>
      <c r="AP4" s="114">
        <f>IF($A4&gt;"",IF(AND(EXACT(SquadExport!$BS4,TRUE),EXACT(SquadExport!$BL4,TRUE)),HARMEAN(WeightedParse!I4,WeightedParse!K4,WeightedParse!Q4,WeightedParse!T4,WeightedParse!V4,WeightedParse!X4,WeightedParse!Z4,WeightedParse!AB4,WeightedParse!AD4,WeightedParse!AF4,WeightedParse!AG4,WeightedParse!AI4,WeightedParse!AJ4),HARMEAN(WeightedParse!I4,WeightedParse!K4,WeightedParse!Q4,WeightedParse!T4,WeightedParse!V4,WeightedParse!X4,WeightedParse!Z4,WeightedParse!AB4,WeightedParse!AD4,WeightedParse!AF4,WeightedParse!AG4,WeightedParse!AI4,WeightedParse!AJ4)*Variables!$B$5),"")</f>
        <v>2.0794127701298129E-3</v>
      </c>
      <c r="AQ4" s="114">
        <f>IF($A4&gt;"",IF(AND(EXACT(SquadExport!$BS4,TRUE),EXACT(SquadExport!$BL4,TRUE)),HARMEAN(WeightedParse!I4,WeightedParse!J4,WeightedParse!K4,WeightedParse!Q4,WeightedParse!T4,WeightedParse!V4,WeightedParse!X4,WeightedParse!Z4,WeightedParse!AB4,WeightedParse!AD4,WeightedParse!AG4,WeightedParse!AI4,WeightedParse!AJ4,WeightedParse!AK4),HARMEAN(WeightedParse!I4,WeightedParse!J4,WeightedParse!K4,WeightedParse!Q4,WeightedParse!T4,WeightedParse!V4,WeightedParse!X4,WeightedParse!Z4,WeightedParse!AB4,WeightedParse!AD4,WeightedParse!AG4,WeightedParse!AI4,WeightedParse!AJ4,WeightedParse!AK4)*Variables!$B$5),"")</f>
        <v>1.6795948597160947E-3</v>
      </c>
      <c r="AR4" s="114">
        <f>IF($A4&gt;"",IF(AND(EXACT(SquadExport!$BS4,TRUE),EXACT(SquadExport!$BL4,TRUE)),HARMEAN(WeightedParse!I4,WeightedParse!J4,WeightedParse!K4,WeightedParse!Q4,WeightedParse!T4,WeightedParse!V4,WeightedParse!X4,WeightedParse!Y4,WeightedParse!Z4,WeightedParse!AD4,WeightedParse!AH4,WeightedParse!AI4,WeightedParse!AJ4,WeightedParse!AK4,WeightedParse!AN4,WeightedParse!AO4),HARMEAN(WeightedParse!I4,WeightedParse!J4,WeightedParse!K4,WeightedParse!Q4,WeightedParse!T4,WeightedParse!V4,WeightedParse!X4,WeightedParse!Y4,WeightedParse!Z4,WeightedParse!AD4,WeightedParse!AH4,WeightedParse!AI4,WeightedParse!AJ4,WeightedParse!AK4,WeightedParse!AN4,WeightedParse!AO4)*Variables!$B$5),"")</f>
        <v>1.9195191032687201E-3</v>
      </c>
      <c r="AS4" s="114">
        <f>IF($A4&gt;"",IF(AND(EXACT(SquadExport!$BT4,TRUE),EXACT(SquadExport!$BL4,TRUE)),HARMEAN(WeightedParse!J4,WeightedParse!K4,WeightedParse!M4,WeightedParse!T4,WeightedParse!V4,WeightedParse!X4,WeightedParse!Z4,WeightedParse!AD4,WeightedParse!AI4),(HARMEAN(WeightedParse!J4,WeightedParse!K4,WeightedParse!M4,WeightedParse!T4,WeightedParse!V4,WeightedParse!X4,WeightedParse!Z4,WeightedParse!AD4,WeightedParse!AI4)*Variables!$B$5)),"")</f>
        <v>2.1593156351286981E-3</v>
      </c>
      <c r="AT4" s="114">
        <f>IF($A4&gt;"",IF(AND(EXACT(SquadExport!$BT4,TRUE),EXACT(SquadExport!$BL4,TRUE)),HARMEAN(WeightedParse!J4,WeightedParse!K4,WeightedParse!M4,WeightedParse!U4,WeightedParse!V4,WeightedParse!W4,WeightedParse!X4,WeightedParse!Z4,WeightedParse!AD4,WeightedParse!AF4,WeightedParse!AK4,WeightedParse!AL4,WeightedParse!AP4)*(CONVERT(LEFT(SquadExport!$E4,FIND("'",SquadExport!$E4)-1)+((MID(SquadExport!$E4,FIND("'",SquadExport!$E4)+1,LEN(SquadExport!$E4)-FIND("'",SquadExport!$E4)-1))/12),"ft","m")-1)/(Variables!$C$4-1),(HARMEAN(WeightedParse!J4,WeightedParse!K4,WeightedParse!M4,WeightedParse!U4,WeightedParse!V4,WeightedParse!W4,WeightedParse!X4,WeightedParse!Z4,WeightedParse!AD4,WeightedParse!AF4,WeightedParse!AK4,WeightedParse!AL4,WeightedParse!AP4)*(CONVERT(LEFT(SquadExport!$E4,FIND("'",SquadExport!$E4)-1)+((MID(SquadExport!$E4,FIND("'",SquadExport!$E4)+1,LEN(SquadExport!$E4)-FIND("'",SquadExport!$E4)-1))/12),"ft","m")-1)/(Variables!$C$4-1)))*Variables!$B$5,"")</f>
        <v>3.2080915087419888E-3</v>
      </c>
      <c r="AU4" s="114">
        <f>IF($A4&gt;"",IF(AND(EXACT(SquadExport!$BT4,TRUE),EXACT(SquadExport!$BL4,TRUE)),HARMEAN(WeightedParse!I4,WeightedParse!J4,WeightedParse!K4,WeightedParse!Q4,WeightedParse!T4,WeightedParse!V4,WeightedParse!X4,WeightedParse!Z4,WeightedParse!AB4,WeightedParse!AD4,WeightedParse!AF4,WeightedParse!AG4,WeightedParse!AK4,WeightedParse!AP4),HARMEAN(WeightedParse!I4,WeightedParse!J4,WeightedParse!K4,WeightedParse!Q4,WeightedParse!T4,WeightedParse!V4,WeightedParse!X4,WeightedParse!Z4,WeightedParse!AB4,WeightedParse!AD4,WeightedParse!AF4,WeightedParse!AG4,WeightedParse!AK4,WeightedParse!AP4)*Variables!$B$5),"")</f>
        <v>1.6795548799578321E-3</v>
      </c>
      <c r="AV4" s="114">
        <f>IF($A4&gt;"",IF(AND(EXACT(SquadExport!$BT4,TRUE),EXACT(SquadExport!$BL4,TRUE)),HARMEAN(WeightedParse!I4,WeightedParse!J4,WeightedParse!K4,WeightedParse!Q4,WeightedParse!T4,WeightedParse!V4,WeightedParse!X4,WeightedParse!Z4,WeightedParse!AD4,WeightedParse!AH4,WeightedParse!AI4,WeightedParse!AJ4,WeightedParse!AK4,WeightedParse!AN4,WeightedParse!AO4),HARMEAN(WeightedParse!I4,WeightedParse!J4,WeightedParse!K4,WeightedParse!Q4,WeightedParse!T4,WeightedParse!V4,WeightedParse!X4,WeightedParse!Z4,WeightedParse!AD4,WeightedParse!AH4,WeightedParse!AI4,WeightedParse!AJ4,WeightedParse!AK4,WeightedParse!AN4,WeightedParse!AO4)*Variables!$B$5),"")</f>
        <v>1.7995679736123715E-3</v>
      </c>
      <c r="AW4" s="114">
        <f>IF($A4&gt;"",IF(AND(EXACT(SquadExport!$BT4,TRUE),EXACT(SquadExport!$BL4,TRUE)),HARMEAN(WeightedParse!I4,WeightedParse!J4,WeightedParse!K4,WeightedParse!Q4,WeightedParse!T4,WeightedParse!V4,WeightedParse!X4,WeightedParse!Z4,WeightedParse!AB4,WeightedParse!AD4,WeightedParse!AF4,WeightedParse!AG4,WeightedParse!AI4,WeightedParse!AJ4,WeightedParse!AK4),HARMEAN(WeightedParse!I4,WeightedParse!J4,WeightedParse!K4,WeightedParse!Q4,WeightedParse!T4,WeightedParse!V4,WeightedParse!X4,WeightedParse!Z4,WeightedParse!AB4,WeightedParse!AD4,WeightedParse!AF4,WeightedParse!AG4,WeightedParse!AI4,WeightedParse!AJ4,WeightedParse!AK4)*Variables!$B$5),"")</f>
        <v>1.7995341722972264E-3</v>
      </c>
      <c r="AX4" s="114">
        <f>IF($A4&gt;"",IF(AND(EXACT(SquadExport!$BT4,TRUE),EXACT(SquadExport!$BL4,TRUE)),HARMEAN(WeightedParse!K4,WeightedParse!Q4,WeightedParse!U4,WeightedParse!V4,WeightedParse!W4,WeightedParse!X4,WeightedParse!Y4,WeightedParse!Z4,WeightedParse!AD4,WeightedParse!AF4,WeightedParse!AH4,WeightedParse!AI4,WeightedParse!AJ4,WeightedParse!AK4,WeightedParse!AN4,WeightedParse!AO4,WeightedParse!AP4),HARMEAN(WeightedParse!K4,WeightedParse!Q4,WeightedParse!U4,WeightedParse!V4,WeightedParse!W4,WeightedParse!X4,WeightedParse!Y4,WeightedParse!Z4,WeightedParse!AD4,WeightedParse!AF4,WeightedParse!AH4,WeightedParse!AI4,WeightedParse!AJ4,WeightedParse!AK4,WeightedParse!AN4,WeightedParse!AO4,WeightedParse!AP4)*Variables!$B$5),"")</f>
        <v>8.1489002266401846E-3</v>
      </c>
      <c r="AY4" s="114">
        <f>IF($A4&gt;"",IF(AND(EXACT(SquadExport!$BT4,TRUE),EXACT(SquadExport!$BL4,TRUE)),HARMEAN(WeightedParse!I4,WeightedParse!J4,WeightedParse!K4,WeightedParse!M4,WeightedParse!N4,WeightedParse!Q4,WeightedParse!T4,WeightedParse!V4,WeightedParse!X4,WeightedParse!Z4,WeightedParse!AD4,WeightedParse!AF4,WeightedParse!AG4,WeightedParse!AH4,WeightedParse!AI4,WeightedParse!AJ4,WeightedParse!AK4,WeightedParse!AL4,WeightedParse!AN4,WeightedParse!AO4,WeightedParse!AP4),HARMEAN(WeightedParse!I4,WeightedParse!J4,WeightedParse!K4,WeightedParse!M4,WeightedParse!N4,WeightedParse!Q4,WeightedParse!T4,WeightedParse!V4,WeightedParse!X4,WeightedParse!Z4,WeightedParse!AD4,WeightedParse!AF4,WeightedParse!AG4,WeightedParse!AH4,WeightedParse!AI4,WeightedParse!AJ4,WeightedParse!AK4,WeightedParse!AL4,WeightedParse!AN4,WeightedParse!AO4,WeightedParse!AP4)*Variables!$B$5),"")</f>
        <v>2.0611480372256662E-3</v>
      </c>
    </row>
    <row r="5" spans="1:51" s="3" customFormat="1" ht="15" customHeight="1" x14ac:dyDescent="0.25">
      <c r="A5" s="3" t="str">
        <f>IF(WeightedParse!A5&gt;"",WeightedParse!A5,"")</f>
        <v>Killian Brouder</v>
      </c>
      <c r="B5" s="4">
        <f>IF(WeightedParse!B5&gt;0,WeightedParse!B5,"")</f>
        <v>22</v>
      </c>
      <c r="C5" s="4" t="str">
        <f>IF(A5&gt;"",IF(AND(B5&lt;=Variables!$B$8,G5&gt;2),"Youth",IF(AND(B5&lt;=Variables!$B$8,G5&lt;=2),"Prospect",IF(AND(B5&gt;=Variables!$B$9,G5&gt;2),"Old",IF(G5&gt;=3,"Reserves","First Team")))),"")</f>
        <v>First Team</v>
      </c>
      <c r="D5" s="4" t="str">
        <f>SquadExport!BJ5</f>
        <v>D</v>
      </c>
      <c r="E5" s="4" t="str">
        <f>IF(A5&gt;"",VLOOKUP(F5,Roles!A:B,2,FALSE)&amp;IF(OR(VLOOKUP(F5,Roles!$A:$B,2,FALSE)="FB",VLOOKUP(F5,Roles!$A:$B,2,FALSE)="WB",VLOOKUP(F5,Roles!$A:$B,2,FALSE)="WM",VLOOKUP(F5,Roles!$A:$B,2,FALSE)="W"),IF(AND(SquadExport!BK5=TRUE,SquadExport!BM5=TRUE,WeightedParse!BB5&gt;=WeightedParse!BC5)," (R)",IF(AND(SquadExport!BK5=TRUE,SquadExport!BM5=TRUE,WeightedParse!BB5&lt;WeightedParse!BC5)," (L)",IF(AND(SquadExport!BK5=TRUE,SquadExport!BM5=FALSE), " (L)",IF(AND(SquadExport!BK5=FALSE,SquadExport!BM5=TRUE)," (R)","")))),""),"")</f>
        <v>D</v>
      </c>
      <c r="F5" s="4" t="str" cm="1">
        <f t="array" ref="F5">IF(A5&gt;"",INDEX($J$1:$AY$1,SUMPRODUCT(MAX(($J$2:$AY$200=MAX($J5:$AY5))*(COLUMN($J$2:$AY$200))))-COLUMN($J$1)+1),"")</f>
        <v>NNCB</v>
      </c>
      <c r="G5" s="4">
        <f t="shared" si="0"/>
        <v>2</v>
      </c>
      <c r="H5" s="4">
        <f t="shared" si="1"/>
        <v>6</v>
      </c>
      <c r="I5" s="5">
        <f t="shared" si="2"/>
        <v>16.471265525827206</v>
      </c>
      <c r="J5" s="114">
        <f>IF($A5&gt;"",HARMEAN(WeightedParse!V5,WeightedParse!Y5,WeightedParse!Z5,WeightedParse!AE5,WeightedParse!AJ5,WeightedParse!AQ5,WeightedParse!AR5,WeightedParse!AS5,WeightedParse!AU5,WeightedParse!AV5,WeightedParse!AW5,WeightedParse!AY5,WeightedParse!BA5),"")</f>
        <v>4.5250824707086794</v>
      </c>
      <c r="K5" s="114">
        <f>IF(A5&gt;"",HARMEAN(WeightedParse!K5,WeightedParse!Q5,WeightedParse!V5,WeightedParse!X5,WeightedParse!Y5,WeightedParse!Z5,WeightedParse!AE5,WeightedParse!AG5,WeightedParse!AI5,WeightedParse!AJ5,WeightedParse!AQ5,WeightedParse!AR5,WeightedParse!AS5,WeightedParse!AU5,WeightedParse!AV5,WeightedParse!AW5,WeightedParse!AY5,WeightedParse!AZ5,WeightedParse!BA5),"")</f>
        <v>5.3013586213185002</v>
      </c>
      <c r="L5" s="114">
        <f>IF($A5&gt;"",IF(AND(EXACT(SquadExport!$BO5,TRUE),EXACT(SquadExport!$BL5,TRUE)),HARMEAN(WeightedParse!M5,WeightedParse!P5,WeightedParse!S5,WeightedParse!U5,WeightedParse!V5,WeightedParse!W5,WeightedParse!Y5,WeightedParse!AE5,WeightedParse!AL5,WeightedParse!AN5,WeightedParse!AP5),HARMEAN(WeightedParse!M5,WeightedParse!P5,WeightedParse!S5,WeightedParse!U5,WeightedParse!V5,WeightedParse!W5,WeightedParse!Y5,WeightedParse!AE5,WeightedParse!AL5,WeightedParse!AN5,WeightedParse!AP5)*Variables!$B$5),"")</f>
        <v>18.791108404384897</v>
      </c>
      <c r="M5" s="114">
        <f>IF($A5&gt;"",IF(AND(EXACT(SquadExport!$BO5,TRUE),EXACT(SquadExport!$BL5,TRUE)),HARMEAN(WeightedParse!M5,WeightedParse!P5,WeightedParse!S5,WeightedParse!U5,WeightedParse!V5,WeightedParse!W5,WeightedParse!X5,WeightedParse!Y5,WeightedParse!Z5,WeightedParse!AE5,WeightedParse!AL5,WeightedParse!AN5,WeightedParse!AP5),HARMEAN(WeightedParse!M5,WeightedParse!P5,WeightedParse!S5,WeightedParse!U5,WeightedParse!V5,WeightedParse!W5,WeightedParse!X5,WeightedParse!Y5,WeightedParse!Z5,WeightedParse!AE5,WeightedParse!AL5,WeightedParse!AN5,WeightedParse!AP5)*Variables!$B$5),"")</f>
        <v>18.363338788870706</v>
      </c>
      <c r="N5" s="114">
        <f>IF($A5&gt;"",IF(AND(EXACT(SquadExport!$BO5,TRUE),EXACT(SquadExport!$BL5,TRUE)),HARMEAN(WeightedParse!K5,WeightedParse!M5,WeightedParse!P5,WeightedParse!Q5,WeightedParse!S5,WeightedParse!T5,WeightedParse!U5,WeightedParse!V5,WeightedParse!W5,WeightedParse!X5,WeightedParse!Y5,WeightedParse!Z5,WeightedParse!AE5,WeightedParse!AG5,WeightedParse!AL5,WeightedParse!AN5,WeightedParse!AP5),HARMEAN(WeightedParse!K5,WeightedParse!M5,WeightedParse!P5,WeightedParse!Q5,WeightedParse!S5,WeightedParse!T5,WeightedParse!U5,WeightedParse!V5,WeightedParse!W5,WeightedParse!X5,WeightedParse!Y5,WeightedParse!Z5,WeightedParse!AE5,WeightedParse!AG5,WeightedParse!AL5,WeightedParse!AN5,WeightedParse!AP5)*Variables!$B$5),"")</f>
        <v>15.411435628898028</v>
      </c>
      <c r="O5" s="114">
        <f>IF($A5&gt;"",IF(AND(EXACT(SquadExport!$BO5,TRUE),EXACT(SquadExport!$BL5,TRUE)),HARMEAN(WeightedParse!I5,WeightedParse!K5,WeightedParse!M5,WeightedParse!P5,WeightedParse!Q5,WeightedParse!S5,WeightedParse!T5,WeightedParse!V5,WeightedParse!W5,WeightedParse!X5,WeightedParse!Y5,WeightedParse!Z5,WeightedParse!AB5,WeightedParse!AE5,WeightedParse!AF5,WeightedParse!AG5,WeightedParse!AJ5,WeightedParse!AK5,WeightedParse!AL5,WeightedParse!AN5,WeightedParse!AO5,WeightedParse!AP5),HARMEAN(WeightedParse!I5,WeightedParse!K5,WeightedParse!M5,WeightedParse!P5,WeightedParse!Q5,WeightedParse!S5,WeightedParse!T5,WeightedParse!V5,WeightedParse!W5,WeightedParse!X5,WeightedParse!Y5,WeightedParse!Z5,WeightedParse!AB5,WeightedParse!AE5,WeightedParse!AF5,WeightedParse!AG5,WeightedParse!AJ5,WeightedParse!AK5,WeightedParse!AL5,WeightedParse!AN5,WeightedParse!AO5,WeightedParse!AP5)*Variables!$B$5),"")</f>
        <v>14.227323628219484</v>
      </c>
      <c r="P5" s="114">
        <f>IF($A5&gt;"",IF(AND(OR(EXACT(SquadExport!$BO5,TRUE),EXACT(SquadExport!$BP5,TRUE)),OR(EXACT(SquadExport!$BK5,TRUE),EXACT(SquadExport!$BM5,TRUE))),HARMEAN(WeightedParse!M5,WeightedParse!P5,WeightedParse!S5,WeightedParse!U5,WeightedParse!V5,WeightedParse!W5,WeightedParse!Y5,WeightedParse!AE5,WeightedParse!AF5,WeightedParse!AP5),HARMEAN(WeightedParse!M5,WeightedParse!P5,WeightedParse!S5,WeightedParse!U5,WeightedParse!V5,WeightedParse!W5,WeightedParse!Y5,WeightedParse!AE5,WeightedParse!AF5,WeightedParse!AP5)*Variables!$B$5),"")</f>
        <v>10.271589868782424</v>
      </c>
      <c r="Q5" s="114">
        <f>IF($A5&gt;"",IF(AND(OR(EXACT(SquadExport!$BO5,TRUE),EXACT(SquadExport!$BP5,TRUE)),OR(EXACT(SquadExport!$BK5,TRUE),EXACT(SquadExport!$BM5,TRUE))),HARMEAN(WeightedParse!H5,WeightedParse!P5,WeightedParse!Q5,WeightedParse!S5,WeightedParse!T5,WeightedParse!V5,WeightedParse!X5,WeightedParse!Y5,WeightedParse!Z5,WeightedParse!AE5,WeightedParse!AF5,WeightedParse!AH5,WeightedParse!AN5,WeightedParse!AO5),HARMEAN(WeightedParse!H5,WeightedParse!P5,WeightedParse!Q5,WeightedParse!S5,WeightedParse!T5,WeightedParse!V5,WeightedParse!X5,WeightedParse!Y5,WeightedParse!Z5,WeightedParse!AE5,WeightedParse!AF5,WeightedParse!AH5,WeightedParse!AN5,WeightedParse!AO5)*Variables!$B$5),"")</f>
        <v>7.807249446765204</v>
      </c>
      <c r="R5" s="115">
        <f>IF($A5&gt;"",IF(AND(OR(EXACT(SquadExport!$BO5,TRUE),EXACT(SquadExport!$BP5,TRUE)),OR(EXACT(SquadExport!$BK5,TRUE),EXACT(SquadExport!$BM5,TRUE))),HARMEAN(WeightedParse!H5,WeightedParse!I5,WeightedParse!K5,WeightedParse!P5,WeightedParse!Q5,WeightedParse!S5,WeightedParse!T5,WeightedParse!V5,WeightedParse!Y5,WeightedParse!Z5,WeightedParse!AD5,WeightedParse!AE5,WeightedParse!AF5,WeightedParse!AH5,WeightedParse!AI5,WeightedParse!AJ5,WeightedParse!AN5,WeightedParse!AO5),HARMEAN(WeightedParse!H5,WeightedParse!I5,WeightedParse!K5,WeightedParse!P5,WeightedParse!Q5,WeightedParse!S5,WeightedParse!T5,WeightedParse!V5,WeightedParse!Y5,WeightedParse!Z5,WeightedParse!AD5,WeightedParse!AE5,WeightedParse!AF5,WeightedParse!AH5,WeightedParse!AI5,WeightedParse!AJ5,WeightedParse!AN5,WeightedParse!AO5)*Variables!$B$5),"")</f>
        <v>7.3045155623426608</v>
      </c>
      <c r="S5" s="115">
        <f>IF($A5&gt;"",IF(AND(OR(EXACT(SquadExport!$BO5,TRUE),EXACT(SquadExport!$BP5,TRUE)),OR(EXACT(SquadExport!$BK5,TRUE),EXACT(SquadExport!$BM5,TRUE))),HARMEAN(WeightedParse!H5,WeightedParse!I5,WeightedParse!K5,WeightedParse!Q5,WeightedParse!S5,WeightedParse!T5,WeightedParse!V5,WeightedParse!X5,WeightedParse!Z5,WeightedParse!AB5,WeightedParse!AD5,WeightedParse!AF5,WeightedParse!AG5,WeightedParse!AH5,WeightedParse!AI5,WeightedParse!AJ5,WeightedParse!AK5,WeightedParse!AN5,WeightedParse!AO5),HARMEAN(WeightedParse!H5,WeightedParse!I5,WeightedParse!K5,WeightedParse!Q5,WeightedParse!S5,WeightedParse!T5,WeightedParse!V5,WeightedParse!X5,WeightedParse!Z5,WeightedParse!AB5,WeightedParse!AD5,WeightedParse!AF5,WeightedParse!AG5,WeightedParse!AH5,WeightedParse!AI5,WeightedParse!AJ5,WeightedParse!AK5,WeightedParse!AN5,WeightedParse!AO5)*Variables!$B$5),"")</f>
        <v>6.5949927447095318</v>
      </c>
      <c r="T5" s="114">
        <f>IF($A5&gt;"",IF(AND(OR(EXACT(SquadExport!$BO5,TRUE),EXACT(SquadExport!$BP5,TRUE)),OR(EXACT(SquadExport!$BK5,TRUE),EXACT(SquadExport!$BM5,TRUE))),HARMEAN(WeightedParse!I5,WeightedParse!K5,WeightedParse!N5,WeightedParse!P5,WeightedParse!Q5,WeightedParse!S5,WeightedParse!T5,WeightedParse!V5,WeightedParse!X5,WeightedParse!Y5,WeightedParse!Z5,WeightedParse!AB5,WeightedParse!AD5,WeightedParse!AE5,WeightedParse!AF5,WeightedParse!AH5,WeightedParse!AI5,WeightedParse!AJ5,WeightedParse!AN5,WeightedParse!AO5)*WeightedParse!BD5,(HARMEAN(WeightedParse!I5,WeightedParse!K5,WeightedParse!N5,WeightedParse!P5,WeightedParse!Q5,WeightedParse!S5,WeightedParse!T5,WeightedParse!V5,WeightedParse!X5,WeightedParse!Y5,WeightedParse!Z5,WeightedParse!AB5,WeightedParse!AD5,WeightedParse!AE5,WeightedParse!AF5,WeightedParse!AH5,WeightedParse!AI5,WeightedParse!AJ5,WeightedParse!AN5,WeightedParse!AO5)*WeightedParse!BD5)*Variables!$B$5),"")</f>
        <v>4.9416822924599195</v>
      </c>
      <c r="U5" s="114">
        <f>IF($A5&gt;"",IF(EXACT(SquadExport!$BQ5,TRUE),HARMEAN(WeightedParse!P5,WeightedParse!S5,WeightedParse!V5,WeightedParse!X5,WeightedParse!Y5,WeightedParse!Z5,WeightedParse!AE5,WeightedParse!AF5,WeightedParse!AP5),HARMEAN(WeightedParse!P5,WeightedParse!S5,WeightedParse!V5,WeightedParse!X5,WeightedParse!Y5,WeightedParse!Z5,WeightedParse!AE5,WeightedParse!AF5,WeightedParse!AP5)*Variables!$B$5),"")</f>
        <v>10.484166810866933</v>
      </c>
      <c r="V5" s="114">
        <f>IF($A5&gt;"",IF(EXACT(SquadExport!$BQ5,TRUE),HARMEAN(WeightedParse!K5,WeightedParse!Q5,WeightedParse!S5,WeightedParse!T5,WeightedParse!V5,WeightedParse!X5,WeightedParse!Z5,WeightedParse!AE5,WeightedParse!AF5,WeightedParse!AG5,WeightedParse!AH5,WeightedParse!AK5),HARMEAN(WeightedParse!K5,WeightedParse!Q5,WeightedParse!S5,WeightedParse!T5,WeightedParse!V5,WeightedParse!X5,WeightedParse!Z5,WeightedParse!AE5,WeightedParse!AF5,WeightedParse!AG5,WeightedParse!AH5,WeightedParse!AK5)*Variables!$B$5),"")</f>
        <v>7.9071904990514907</v>
      </c>
      <c r="W5" s="114">
        <f>IF($A5&gt;"",IF(EXACT(SquadExport!$BQ5,TRUE),HARMEAN(WeightedParse!I5,WeightedParse!K5,WeightedParse!N5,WeightedParse!Q5,WeightedParse!T5,WeightedParse!V5,WeightedParse!X5,WeightedParse!Z5,WeightedParse!AB5,WeightedParse!AD5,WeightedParse!AF5,WeightedParse!AG5,WeightedParse!AK5),HARMEAN(WeightedParse!I5,WeightedParse!K5,WeightedParse!N5,WeightedParse!Q5,WeightedParse!T5,WeightedParse!V5,WeightedParse!X5,WeightedParse!Z5,WeightedParse!AB5,WeightedParse!AD5,WeightedParse!AF5,WeightedParse!AG5,WeightedParse!AK5)*Variables!$B$5),"")</f>
        <v>5.6272975844552713</v>
      </c>
      <c r="X5" s="114">
        <f>IF($A5&gt;"",IF(EXACT(SquadExport!$BQ5,TRUE),HARMEAN(WeightedParse!K5,WeightedParse!P5,WeightedParse!Q5,WeightedParse!S5,WeightedParse!U5,WeightedParse!V5,WeightedParse!X5,WeightedParse!Y5,WeightedParse!Z5,WeightedParse!AE5,WeightedParse!AF5,WeightedParse!AH5,WeightedParse!AO5,WeightedParse!AP5),HARMEAN(WeightedParse!K5,WeightedParse!P5,WeightedParse!Q5,WeightedParse!S5,WeightedParse!U5,WeightedParse!V5,WeightedParse!X5,WeightedParse!Y5,WeightedParse!Z5,WeightedParse!AE5,WeightedParse!AF5,WeightedParse!AH5,WeightedParse!AO5,WeightedParse!AP5)*Variables!$B$5),"")</f>
        <v>9.5799959341329544</v>
      </c>
      <c r="Y5" s="114">
        <f>IF($A5&gt;"",IF(EXACT(SquadExport!$BQ5,TRUE),HARMEAN(WeightedParse!P5,WeightedParse!Q5,WeightedParse!S5,WeightedParse!U5,WeightedParse!V5,WeightedParse!W5,WeightedParse!Y5,WeightedParse!AE5,WeightedParse!AF5,WeightedParse!AH5,WeightedParse!AJ5,WeightedParse!AN5,WeightedParse!AO5,WeightedParse!AP5),HARMEAN(WeightedParse!P5,WeightedParse!Q5,WeightedParse!S5,WeightedParse!U5,WeightedParse!V5,WeightedParse!W5,WeightedParse!Y5,WeightedParse!AE5,WeightedParse!AF5,WeightedParse!AH5,WeightedParse!AJ5,WeightedParse!AN5,WeightedParse!AO5,WeightedParse!AP5)*Variables!$B$5),"")</f>
        <v>9.8465610308201281</v>
      </c>
      <c r="Z5" s="114">
        <f>IF($A5&gt;"",IF(EXACT(SquadExport!$BQ5,TRUE),HARMEAN(WeightedParse!M5,WeightedParse!P5,WeightedParse!Q5,WeightedParse!S5,WeightedParse!U5,WeightedParse!V5,WeightedParse!W5,WeightedParse!X5,WeightedParse!Y5,WeightedParse!Z5,WeightedParse!AE5,WeightedParse!AF5,WeightedParse!AH5,WeightedParse!AL5,WeightedParse!AO5,WeightedParse!AP5),HARMEAN(WeightedParse!M5,WeightedParse!P5,WeightedParse!Q5,WeightedParse!S5,WeightedParse!U5,WeightedParse!V5,WeightedParse!W5,WeightedParse!X5,WeightedParse!Y5,WeightedParse!Z5,WeightedParse!AE5,WeightedParse!AF5,WeightedParse!AH5,WeightedParse!AL5,WeightedParse!AO5,WeightedParse!AP5)*Variables!$B$5),"")</f>
        <v>10.065601345668627</v>
      </c>
      <c r="AA5" s="114">
        <f>IF($A5&gt;"",IF(EXACT(SquadExport!$BQ5,TRUE),HARMEAN(WeightedParse!J5,WeightedParse!K5,WeightedParse!N5,WeightedParse!P5,WeightedParse!Q5,WeightedParse!S5,WeightedParse!V5,WeightedParse!X5,WeightedParse!Y5,WeightedParse!Z5,WeightedParse!AD5,WeightedParse!AE5,WeightedParse!AH5,WeightedParse!AI5,WeightedParse!AK5,WeightedParse!AN5,WeightedParse!AO5,WeightedParse!AP5),HARMEAN(WeightedParse!J5,WeightedParse!K5,WeightedParse!N5,WeightedParse!P5,WeightedParse!Q5,WeightedParse!S5,WeightedParse!V5,WeightedParse!X5,WeightedParse!Y5,WeightedParse!Z5,WeightedParse!AD5,WeightedParse!AE5,WeightedParse!AH5,WeightedParse!AI5,WeightedParse!AK5,WeightedParse!AN5,WeightedParse!AO5,WeightedParse!AP5)*Variables!$B$5),"")</f>
        <v>7.3311150099824536</v>
      </c>
      <c r="AB5" s="114">
        <f>IF($A5&gt;"",IF(AND(EXACT(SquadExport!$BR5,TRUE),EXACT(SquadExport!$BL5,TRUE)),HARMEAN(WeightedParse!I5,WeightedParse!K5,WeightedParse!N5,WeightedParse!Q5,WeightedParse!T5,WeightedParse!V5,WeightedParse!X5,WeightedParse!Y5,WeightedParse!Z5,WeightedParse!AD5,WeightedParse!AE5,WeightedParse!AF5,WeightedParse!AG5,WeightedParse!AH5,WeightedParse!AI5,WeightedParse!AJ5,WeightedParse!AK5,WeightedParse!AN5,WeightedParse!AO5),HARMEAN(WeightedParse!I5,WeightedParse!K5,WeightedParse!N5,WeightedParse!Q5,WeightedParse!T5,WeightedParse!V5,WeightedParse!X5,WeightedParse!Y5,WeightedParse!Z5,WeightedParse!AD5,WeightedParse!AE5,WeightedParse!AF5,WeightedParse!AG5,WeightedParse!AH5,WeightedParse!AI5,WeightedParse!AJ5,WeightedParse!AK5,WeightedParse!AN5,WeightedParse!AO5)*Variables!$B$5),"")</f>
        <v>6.9568690219967211</v>
      </c>
      <c r="AC5" s="114">
        <f>IF($A5&gt;"",IF(AND(EXACT(SquadExport!$BR5,TRUE),EXACT(SquadExport!$BL5,TRUE)),HARMEAN(WeightedParse!K5,WeightedParse!Q5,WeightedParse!S5,WeightedParse!T5,WeightedParse!V5,WeightedParse!X5,WeightedParse!Y5,WeightedParse!Z5,WeightedParse!AD5,WeightedParse!AE5,WeightedParse!AF5,WeightedParse!AG5,WeightedParse!AH5,WeightedParse!AO5),HARMEAN(WeightedParse!K5,WeightedParse!Q5,WeightedParse!S5,WeightedParse!T5,WeightedParse!V5,WeightedParse!X5,WeightedParse!Y5,WeightedParse!Z5,WeightedParse!AD5,WeightedParse!AE5,WeightedParse!AF5,WeightedParse!AG5,WeightedParse!AH5,WeightedParse!AO5)*Variables!$B$5),"")</f>
        <v>7.2562518560340825</v>
      </c>
      <c r="AD5" s="114">
        <f>IF($A5&gt;"",IF(AND(EXACT(SquadExport!$BR5,TRUE),EXACT(SquadExport!$BL5,TRUE)),HARMEAN(WeightedParse!I5,WeightedParse!J5,WeightedParse!K5,WeightedParse!N5,WeightedParse!Q5,WeightedParse!S5,WeightedParse!T5,WeightedParse!V5,WeightedParse!X5,WeightedParse!Z5,WeightedParse!AB5,WeightedParse!AD5,WeightedParse!AG5,WeightedParse!AH5,WeightedParse!AI5,WeightedParse!AK5,WeightedParse!AO5),HARMEAN(WeightedParse!I5,WeightedParse!J5,WeightedParse!K5,WeightedParse!N5,WeightedParse!Q5,WeightedParse!S5,WeightedParse!T5,WeightedParse!V5,WeightedParse!X5,WeightedParse!Z5,WeightedParse!AB5,WeightedParse!AD5,WeightedParse!AG5,WeightedParse!AH5,WeightedParse!AI5,WeightedParse!AK5,WeightedParse!AO5)*Variables!$B$5),"")</f>
        <v>5.8876283381389962</v>
      </c>
      <c r="AE5" s="114">
        <f>IF($A5&gt;"",IF(AND(EXACT(SquadExport!$BR5,TRUE),EXACT(SquadExport!$BL5,TRUE)),HARMEAN(WeightedParse!K5,WeightedParse!N5,WeightedParse!P5,WeightedParse!Q5,WeightedParse!S5,WeightedParse!T5,WeightedParse!U5,WeightedParse!V5,WeightedParse!X5,WeightedParse!Y5,WeightedParse!Z5,WeightedParse!AD5,WeightedParse!AE5,WeightedParse!AF5,WeightedParse!AG5,WeightedParse!AH5,WeightedParse!AI5,WeightedParse!AO5),HARMEAN(WeightedParse!K5,WeightedParse!N5,WeightedParse!P5,WeightedParse!Q5,WeightedParse!S5,WeightedParse!T5,WeightedParse!U5,WeightedParse!V5,WeightedParse!X5,WeightedParse!Y5,WeightedParse!Z5,WeightedParse!AD5,WeightedParse!AE5,WeightedParse!AF5,WeightedParse!AG5,WeightedParse!AH5,WeightedParse!AI5,WeightedParse!AO5)*Variables!$B$5),"")</f>
        <v>7.0354940916907651</v>
      </c>
      <c r="AF5" s="114">
        <f>IF($A5&gt;"",IF(AND(EXACT(SquadExport!$BR5,TRUE),EXACT(SquadExport!$BL5,TRUE)),HARMEAN(WeightedParse!I5,WeightedParse!J5,WeightedParse!K5,WeightedParse!N5,WeightedParse!Q5,WeightedParse!S5,WeightedParse!T5,WeightedParse!U5,WeightedParse!V5,WeightedParse!X5,WeightedParse!Z5,WeightedParse!AD5,WeightedParse!AE5,WeightedParse!AF5,WeightedParse!AH5,WeightedParse!AI5,WeightedParse!AK5,WeightedParse!AN5,WeightedParse!AO5,WeightedParse!AP5),HARMEAN(WeightedParse!I5,WeightedParse!J5,WeightedParse!K5,WeightedParse!N5,WeightedParse!Q5,WeightedParse!S5,WeightedParse!T5,WeightedParse!U5,WeightedParse!V5,WeightedParse!X5,WeightedParse!Z5,WeightedParse!AD5,WeightedParse!AE5,WeightedParse!AF5,WeightedParse!AH5,WeightedParse!AI5,WeightedParse!AK5,WeightedParse!AN5,WeightedParse!AO5,WeightedParse!AP5)*Variables!$B$5),"")</f>
        <v>6.6833705230513223</v>
      </c>
      <c r="AG5" s="114">
        <f>IF($A5&gt;"",IF(AND(OR(EXACT(SquadExport!$BR5,TRUE),EXACT(SquadExport!$BS5,TRUE)),OR(EXACT(SquadExport!$BK5,TRUE),EXACT(SquadExport!$BM5,TRUE))),HARMEAN(WeightedParse!I5,WeightedParse!K5,WeightedParse!Q5,WeightedParse!T5,WeightedParse!X5,WeightedParse!Z5,WeightedParse!AD5,WeightedParse!AF5,WeightedParse!AG5,WeightedParse!AJ5),HARMEAN(WeightedParse!I5,WeightedParse!K5,WeightedParse!Q5,WeightedParse!T5,WeightedParse!X5,WeightedParse!Z5,WeightedParse!AD5,WeightedParse!AF5,WeightedParse!AG5,WeightedParse!AJ5)*Variables!$B$5),"")</f>
        <v>6.1728298031202105</v>
      </c>
      <c r="AH5" s="114">
        <f>IF($A5&gt;"",IF(AND(OR(EXACT(SquadExport!$BR5,TRUE),EXACT(SquadExport!$BS5,TRUE)),OR(EXACT(SquadExport!$BK5,TRUE),EXACT(SquadExport!$BM5,TRUE))),HARMEAN(WeightedParse!H5,WeightedParse!K5,WeightedParse!P5,WeightedParse!Q5,WeightedParse!S5,WeightedParse!T5,WeightedParse!V5,WeightedParse!X5,WeightedParse!Y5,WeightedParse!Z5,WeightedParse!AD5,WeightedParse!AE5,WeightedParse!AF5,WeightedParse!AG5,WeightedParse!AH5,WeightedParse!AO5),HARMEAN(WeightedParse!H5,WeightedParse!K5,WeightedParse!P5,WeightedParse!Q5,WeightedParse!S5,WeightedParse!T5,WeightedParse!V5,WeightedParse!X5,WeightedParse!Y5,WeightedParse!Z5,WeightedParse!AD5,WeightedParse!AE5,WeightedParse!AF5,WeightedParse!AG5,WeightedParse!AH5,WeightedParse!AO5)*Variables!$B$5),"")</f>
        <v>6.83429061760698</v>
      </c>
      <c r="AI5" s="114">
        <f>IF($A5&gt;"",IF(AND(OR(EXACT(SquadExport!$BR5,TRUE),EXACT(SquadExport!$BS5,TRUE)),OR(EXACT(SquadExport!$BK5,TRUE),EXACT(SquadExport!$BM5,TRUE))),HARMEAN(WeightedParse!H5,WeightedParse!I5,WeightedParse!K5,WeightedParse!P5,WeightedParse!Q5,WeightedParse!S5,WeightedParse!T5,WeightedParse!U5,WeightedParse!V5,WeightedParse!X5,WeightedParse!Y5,WeightedParse!Z5,WeightedParse!AD5,WeightedParse!AE5,WeightedParse!AF5,WeightedParse!AH5,WeightedParse!AI5,WeightedParse!AO5),HARMEAN(WeightedParse!H5,WeightedParse!I5,WeightedParse!K5,WeightedParse!P5,WeightedParse!Q5,WeightedParse!S5,WeightedParse!T5,WeightedParse!U5,WeightedParse!V5,WeightedParse!X5,WeightedParse!Y5,WeightedParse!Z5,WeightedParse!AD5,WeightedParse!AE5,WeightedParse!AF5,WeightedParse!AH5,WeightedParse!AI5,WeightedParse!AO5)*Variables!$B$5),"")</f>
        <v>7.0354940916907651</v>
      </c>
      <c r="AJ5" s="114">
        <f>IF($A5&gt;"",IF(AND(OR(EXACT(SquadExport!$BR5,TRUE),EXACT(SquadExport!$BS5,TRUE)),OR(EXACT(SquadExport!$BK5,TRUE),EXACT(SquadExport!$BM5,TRUE))),HARMEAN(WeightedParse!H5,WeightedParse!K5,WeightedParse!M5,WeightedParse!V5,WeightedParse!W5,WeightedParse!AD5,WeightedParse!AF5,WeightedParse!AH5,WeightedParse!AK5,WeightedParse!AL5,WeightedParse!AO5,WeightedParse!AP5)*(CONVERT(LEFT(SquadExport!$E5,FIND("'",SquadExport!$E5)-1)+((MID(SquadExport!$E5,FIND("'",SquadExport!$E5)+1,LEN(SquadExport!$E5)-FIND("'",SquadExport!$E5)-1))/12),"ft","m")-1)/(Variables!$C$4-1),(HARMEAN(WeightedParse!H5,WeightedParse!K5,WeightedParse!M5,WeightedParse!V5,WeightedParse!W5,WeightedParse!AD5,WeightedParse!AF5,WeightedParse!AH5,WeightedParse!AK5,WeightedParse!AL5,WeightedParse!AO5,WeightedParse!AP5)*(CONVERT(LEFT(SquadExport!$E5,FIND("'",SquadExport!$E5)-1)+((MID(SquadExport!$E5,FIND("'",SquadExport!$E5)+1,LEN(SquadExport!$E5)-FIND("'",SquadExport!$E5)-1))/12),"ft","m")-1)/(Variables!$C$4-1))*Variables!$B$5),"")</f>
        <v>6.9053093605574611</v>
      </c>
      <c r="AK5" s="114">
        <f>IF($A5&gt;"",IF(AND(OR(EXACT(SquadExport!$BR5,TRUE),EXACT(SquadExport!$BS5,TRUE)),OR(EXACT(SquadExport!$BK5,TRUE),EXACT(SquadExport!$BM5,TRUE))),HARMEAN(WeightedParse!J5,WeightedParse!K5,WeightedParse!T5,WeightedParse!V5,WeightedParse!X5,WeightedParse!Y5,WeightedParse!Z5,WeightedParse!AD5,WeightedParse!AH5,WeightedParse!AI5,WeightedParse!AK5,WeightedParse!AO5),HARMEAN(WeightedParse!J5,WeightedParse!K5,WeightedParse!T5,WeightedParse!V5,WeightedParse!X5,WeightedParse!Y5,WeightedParse!Z5,WeightedParse!AD5,WeightedParse!AH5,WeightedParse!AI5,WeightedParse!AK5,WeightedParse!AO5)*Variables!$B$5),"")</f>
        <v>6.5296583259240437</v>
      </c>
      <c r="AL5" s="114">
        <f>IF($A5&gt;"",IF(AND(OR(EXACT(SquadExport!$BR5,TRUE),EXACT(SquadExport!$BS5,TRUE)),OR(EXACT(SquadExport!$BK5,TRUE),EXACT(SquadExport!$BM5,TRUE))),HARMEAN(WeightedParse!H5,WeightedParse!I5,WeightedParse!K5,WeightedParse!Q5,WeightedParse!T5,WeightedParse!V5,WeightedParse!AB5,WeightedParse!AD5,WeightedParse!AH5,WeightedParse!AI5,WeightedParse!AJ5,WeightedParse!AN5,WeightedParse!AO5),HARMEAN(WeightedParse!H5,WeightedParse!I5,WeightedParse!K5,WeightedParse!Q5,WeightedParse!T5,WeightedParse!V5,WeightedParse!AB5,WeightedParse!AD5,WeightedParse!AH5,WeightedParse!AI5,WeightedParse!AJ5,WeightedParse!AN5,WeightedParse!AO5)*Variables!$B$5),"")</f>
        <v>6.0914394049876046</v>
      </c>
      <c r="AM5" s="114">
        <f>IF($A5&gt;"",IF(AND(OR(EXACT(SquadExport!$BR5,TRUE),EXACT(SquadExport!$BS5,TRUE)),OR(EXACT(SquadExport!$BK5,TRUE),EXACT(SquadExport!$BM5,TRUE))),HARMEAN(WeightedParse!I5,WeightedParse!J5,WeightedParse!K5,WeightedParse!N5,WeightedParse!Q5,WeightedParse!T5,WeightedParse!V5,WeightedParse!X5,WeightedParse!AB5,WeightedParse!AD5,WeightedParse!AG5,WeightedParse!AI5,WeightedParse!AJ5,WeightedParse!AK5,WeightedParse!AN5)*WeightedParse!BD5,(HARMEAN(WeightedParse!I5,WeightedParse!J5,WeightedParse!K5,WeightedParse!N5,WeightedParse!Q5,WeightedParse!T5,WeightedParse!V5,WeightedParse!X5,WeightedParse!AB5,WeightedParse!AD5,WeightedParse!AG5,WeightedParse!AI5,WeightedParse!AJ5,WeightedParse!AK5,WeightedParse!AN5)*WeightedParse!BD5)*Variables!$B$5),"")</f>
        <v>3.9292452830188682</v>
      </c>
      <c r="AN5" s="114">
        <f>IF($A5&gt;"",IF(AND(OR(EXACT(SquadExport!$BR5,TRUE),EXACT(SquadExport!$BS5,TRUE)),OR(EXACT(SquadExport!$BK5,TRUE),EXACT(SquadExport!$BM5,TRUE))),HARMEAN(WeightedParse!H5,WeightedParse!I5,WeightedParse!K5,WeightedParse!N5,WeightedParse!Q5,WeightedParse!T5,WeightedParse!V5,WeightedParse!X5,WeightedParse!Z5,WeightedParse!AD5,WeightedParse!AG5,WeightedParse!AH5,WeightedParse!AI5,WeightedParse!AJ5,WeightedParse!AN5,WeightedParse!AO5)*WeightedParse!BD5,(HARMEAN(WeightedParse!H5,WeightedParse!I5,WeightedParse!K5,WeightedParse!N5,WeightedParse!Q5,WeightedParse!T5,WeightedParse!V5,WeightedParse!X5,WeightedParse!Z5,WeightedParse!AD5,WeightedParse!AG5,WeightedParse!AH5,WeightedParse!AI5,WeightedParse!AJ5,WeightedParse!AN5,WeightedParse!AO5)*WeightedParse!BD5)*Variables!$B$5),"")</f>
        <v>4.2767448079151436</v>
      </c>
      <c r="AO5" s="114">
        <f>IF($A5&gt;"",IF(AND(EXACT(SquadExport!$BS5,TRUE),EXACT(SquadExport!$BL5,TRUE)),HARMEAN(WeightedParse!K5,WeightedParse!Q5,WeightedParse!T5,WeightedParse!V5,WeightedParse!X5,WeightedParse!Z5,WeightedParse!AB5,WeightedParse!AD5,WeightedParse!AG5,WeightedParse!AK5),HARMEAN(WeightedParse!K5,WeightedParse!Q5,WeightedParse!T5,WeightedParse!V5,WeightedParse!X5,WeightedParse!Z5,WeightedParse!AB5,WeightedParse!AD5,WeightedParse!AG5,WeightedParse!AK5)*Variables!$B$5),"")</f>
        <v>6.0970634280563596</v>
      </c>
      <c r="AP5" s="114">
        <f>IF($A5&gt;"",IF(AND(EXACT(SquadExport!$BS5,TRUE),EXACT(SquadExport!$BL5,TRUE)),HARMEAN(WeightedParse!I5,WeightedParse!K5,WeightedParse!Q5,WeightedParse!T5,WeightedParse!V5,WeightedParse!X5,WeightedParse!Z5,WeightedParse!AB5,WeightedParse!AD5,WeightedParse!AF5,WeightedParse!AG5,WeightedParse!AI5,WeightedParse!AJ5),HARMEAN(WeightedParse!I5,WeightedParse!K5,WeightedParse!Q5,WeightedParse!T5,WeightedParse!V5,WeightedParse!X5,WeightedParse!Z5,WeightedParse!AB5,WeightedParse!AD5,WeightedParse!AF5,WeightedParse!AG5,WeightedParse!AI5,WeightedParse!AJ5)*Variables!$B$5),"")</f>
        <v>6.420499921396007</v>
      </c>
      <c r="AQ5" s="114">
        <f>IF($A5&gt;"",IF(AND(EXACT(SquadExport!$BS5,TRUE),EXACT(SquadExport!$BL5,TRUE)),HARMEAN(WeightedParse!I5,WeightedParse!J5,WeightedParse!K5,WeightedParse!Q5,WeightedParse!T5,WeightedParse!V5,WeightedParse!X5,WeightedParse!Z5,WeightedParse!AB5,WeightedParse!AD5,WeightedParse!AG5,WeightedParse!AI5,WeightedParse!AJ5,WeightedParse!AK5),HARMEAN(WeightedParse!I5,WeightedParse!J5,WeightedParse!K5,WeightedParse!Q5,WeightedParse!T5,WeightedParse!V5,WeightedParse!X5,WeightedParse!Z5,WeightedParse!AB5,WeightedParse!AD5,WeightedParse!AG5,WeightedParse!AI5,WeightedParse!AJ5,WeightedParse!AK5)*Variables!$B$5),"")</f>
        <v>6.0235010545344991</v>
      </c>
      <c r="AR5" s="114">
        <f>IF($A5&gt;"",IF(AND(EXACT(SquadExport!$BS5,TRUE),EXACT(SquadExport!$BL5,TRUE)),HARMEAN(WeightedParse!I5,WeightedParse!J5,WeightedParse!K5,WeightedParse!Q5,WeightedParse!T5,WeightedParse!V5,WeightedParse!X5,WeightedParse!Y5,WeightedParse!Z5,WeightedParse!AD5,WeightedParse!AH5,WeightedParse!AI5,WeightedParse!AJ5,WeightedParse!AK5,WeightedParse!AN5,WeightedParse!AO5),HARMEAN(WeightedParse!I5,WeightedParse!J5,WeightedParse!K5,WeightedParse!Q5,WeightedParse!T5,WeightedParse!V5,WeightedParse!X5,WeightedParse!Y5,WeightedParse!Z5,WeightedParse!AD5,WeightedParse!AH5,WeightedParse!AI5,WeightedParse!AJ5,WeightedParse!AK5,WeightedParse!AN5,WeightedParse!AO5)*Variables!$B$5),"")</f>
        <v>6.908516714261717</v>
      </c>
      <c r="AS5" s="114">
        <f>IF($A5&gt;"",IF(AND(EXACT(SquadExport!$BT5,TRUE),EXACT(SquadExport!$BL5,TRUE)),HARMEAN(WeightedParse!J5,WeightedParse!K5,WeightedParse!M5,WeightedParse!T5,WeightedParse!V5,WeightedParse!X5,WeightedParse!Z5,WeightedParse!AD5,WeightedParse!AI5),(HARMEAN(WeightedParse!J5,WeightedParse!K5,WeightedParse!M5,WeightedParse!T5,WeightedParse!V5,WeightedParse!X5,WeightedParse!Z5,WeightedParse!AD5,WeightedParse!AI5)*Variables!$B$5)),"")</f>
        <v>6.1355824315722458</v>
      </c>
      <c r="AT5" s="114">
        <f>IF($A5&gt;"",IF(AND(EXACT(SquadExport!$BT5,TRUE),EXACT(SquadExport!$BL5,TRUE)),HARMEAN(WeightedParse!J5,WeightedParse!K5,WeightedParse!M5,WeightedParse!U5,WeightedParse!V5,WeightedParse!W5,WeightedParse!X5,WeightedParse!Z5,WeightedParse!AD5,WeightedParse!AF5,WeightedParse!AK5,WeightedParse!AL5,WeightedParse!AP5)*(CONVERT(LEFT(SquadExport!$E5,FIND("'",SquadExport!$E5)-1)+((MID(SquadExport!$E5,FIND("'",SquadExport!$E5)+1,LEN(SquadExport!$E5)-FIND("'",SquadExport!$E5)-1))/12),"ft","m")-1)/(Variables!$C$4-1),(HARMEAN(WeightedParse!J5,WeightedParse!K5,WeightedParse!M5,WeightedParse!U5,WeightedParse!V5,WeightedParse!W5,WeightedParse!X5,WeightedParse!Z5,WeightedParse!AD5,WeightedParse!AF5,WeightedParse!AK5,WeightedParse!AL5,WeightedParse!AP5)*(CONVERT(LEFT(SquadExport!$E5,FIND("'",SquadExport!$E5)-1)+((MID(SquadExport!$E5,FIND("'",SquadExport!$E5)+1,LEN(SquadExport!$E5)-FIND("'",SquadExport!$E5)-1))/12),"ft","m")-1)/(Variables!$C$4-1)))*Variables!$B$5,"")</f>
        <v>7.0059204750145172</v>
      </c>
      <c r="AU5" s="114">
        <f>IF($A5&gt;"",IF(AND(EXACT(SquadExport!$BT5,TRUE),EXACT(SquadExport!$BL5,TRUE)),HARMEAN(WeightedParse!I5,WeightedParse!J5,WeightedParse!K5,WeightedParse!Q5,WeightedParse!T5,WeightedParse!V5,WeightedParse!X5,WeightedParse!Z5,WeightedParse!AB5,WeightedParse!AD5,WeightedParse!AF5,WeightedParse!AG5,WeightedParse!AK5,WeightedParse!AP5),HARMEAN(WeightedParse!I5,WeightedParse!J5,WeightedParse!K5,WeightedParse!Q5,WeightedParse!T5,WeightedParse!V5,WeightedParse!X5,WeightedParse!Z5,WeightedParse!AB5,WeightedParse!AD5,WeightedParse!AF5,WeightedParse!AG5,WeightedParse!AK5,WeightedParse!AP5)*Variables!$B$5),"")</f>
        <v>5.8787250536871101</v>
      </c>
      <c r="AV5" s="114">
        <f>IF($A5&gt;"",IF(AND(EXACT(SquadExport!$BT5,TRUE),EXACT(SquadExport!$BL5,TRUE)),HARMEAN(WeightedParse!I5,WeightedParse!J5,WeightedParse!K5,WeightedParse!Q5,WeightedParse!T5,WeightedParse!V5,WeightedParse!X5,WeightedParse!Z5,WeightedParse!AD5,WeightedParse!AH5,WeightedParse!AI5,WeightedParse!AJ5,WeightedParse!AK5,WeightedParse!AN5,WeightedParse!AO5),HARMEAN(WeightedParse!I5,WeightedParse!J5,WeightedParse!K5,WeightedParse!Q5,WeightedParse!T5,WeightedParse!V5,WeightedParse!X5,WeightedParse!Z5,WeightedParse!AD5,WeightedParse!AH5,WeightedParse!AI5,WeightedParse!AJ5,WeightedParse!AK5,WeightedParse!AN5,WeightedParse!AO5)*Variables!$B$5),"")</f>
        <v>6.7630240308717777</v>
      </c>
      <c r="AW5" s="114">
        <f>IF($A5&gt;"",IF(AND(EXACT(SquadExport!$BT5,TRUE),EXACT(SquadExport!$BL5,TRUE)),HARMEAN(WeightedParse!I5,WeightedParse!J5,WeightedParse!K5,WeightedParse!Q5,WeightedParse!T5,WeightedParse!V5,WeightedParse!X5,WeightedParse!Z5,WeightedParse!AB5,WeightedParse!AD5,WeightedParse!AF5,WeightedParse!AG5,WeightedParse!AI5,WeightedParse!AJ5,WeightedParse!AK5),HARMEAN(WeightedParse!I5,WeightedParse!J5,WeightedParse!K5,WeightedParse!Q5,WeightedParse!T5,WeightedParse!V5,WeightedParse!X5,WeightedParse!Z5,WeightedParse!AB5,WeightedParse!AD5,WeightedParse!AF5,WeightedParse!AG5,WeightedParse!AI5,WeightedParse!AJ5,WeightedParse!AK5)*Variables!$B$5),"")</f>
        <v>6.0587826891923173</v>
      </c>
      <c r="AX5" s="114">
        <f>IF($A5&gt;"",IF(AND(EXACT(SquadExport!$BT5,TRUE),EXACT(SquadExport!$BL5,TRUE)),HARMEAN(WeightedParse!K5,WeightedParse!Q5,WeightedParse!U5,WeightedParse!V5,WeightedParse!W5,WeightedParse!X5,WeightedParse!Y5,WeightedParse!Z5,WeightedParse!AD5,WeightedParse!AF5,WeightedParse!AH5,WeightedParse!AI5,WeightedParse!AJ5,WeightedParse!AK5,WeightedParse!AN5,WeightedParse!AO5,WeightedParse!AP5),HARMEAN(WeightedParse!K5,WeightedParse!Q5,WeightedParse!U5,WeightedParse!V5,WeightedParse!W5,WeightedParse!X5,WeightedParse!Y5,WeightedParse!Z5,WeightedParse!AD5,WeightedParse!AF5,WeightedParse!AH5,WeightedParse!AI5,WeightedParse!AJ5,WeightedParse!AK5,WeightedParse!AN5,WeightedParse!AO5,WeightedParse!AP5)*Variables!$B$5),"")</f>
        <v>8.3825382098735286</v>
      </c>
      <c r="AY5" s="114">
        <f>IF($A5&gt;"",IF(AND(EXACT(SquadExport!$BT5,TRUE),EXACT(SquadExport!$BL5,TRUE)),HARMEAN(WeightedParse!I5,WeightedParse!J5,WeightedParse!K5,WeightedParse!M5,WeightedParse!N5,WeightedParse!Q5,WeightedParse!T5,WeightedParse!V5,WeightedParse!X5,WeightedParse!Z5,WeightedParse!AD5,WeightedParse!AF5,WeightedParse!AG5,WeightedParse!AH5,WeightedParse!AI5,WeightedParse!AJ5,WeightedParse!AK5,WeightedParse!AL5,WeightedParse!AN5,WeightedParse!AO5,WeightedParse!AP5),HARMEAN(WeightedParse!I5,WeightedParse!J5,WeightedParse!K5,WeightedParse!M5,WeightedParse!N5,WeightedParse!Q5,WeightedParse!T5,WeightedParse!V5,WeightedParse!X5,WeightedParse!Z5,WeightedParse!AD5,WeightedParse!AF5,WeightedParse!AG5,WeightedParse!AH5,WeightedParse!AI5,WeightedParse!AJ5,WeightedParse!AK5,WeightedParse!AL5,WeightedParse!AN5,WeightedParse!AO5,WeightedParse!AP5)*Variables!$B$5),"")</f>
        <v>6.7782024411293307</v>
      </c>
    </row>
    <row r="6" spans="1:51" s="3" customFormat="1" ht="15" customHeight="1" x14ac:dyDescent="0.25">
      <c r="A6" s="3" t="str">
        <f>IF(WeightedParse!A6&gt;"",WeightedParse!A6,"")</f>
        <v>Aaron Leggett</v>
      </c>
      <c r="B6" s="4">
        <f>IF(WeightedParse!B6&gt;0,WeightedParse!B6,"")</f>
        <v>22</v>
      </c>
      <c r="C6" s="4" t="str">
        <f>IF(A6&gt;"",IF(AND(B6&lt;=Variables!$B$8,G6&gt;2),"Youth",IF(AND(B6&lt;=Variables!$B$8,G6&lt;=2),"Prospect",IF(AND(B6&gt;=Variables!$B$9,G6&gt;2),"Old",IF(G6&gt;=3,"Reserves","First Team")))),"")</f>
        <v>Reserves</v>
      </c>
      <c r="D6" s="4" t="str">
        <f>SquadExport!BJ6</f>
        <v>D</v>
      </c>
      <c r="E6" s="4" t="str">
        <f>IF(A6&gt;"",VLOOKUP(F6,Roles!A:B,2,FALSE)&amp;IF(OR(VLOOKUP(F6,Roles!$A:$B,2,FALSE)="FB",VLOOKUP(F6,Roles!$A:$B,2,FALSE)="WB",VLOOKUP(F6,Roles!$A:$B,2,FALSE)="WM",VLOOKUP(F6,Roles!$A:$B,2,FALSE)="W"),IF(AND(SquadExport!BK6=TRUE,SquadExport!BM6=TRUE,WeightedParse!BB6&gt;=WeightedParse!BC6)," (R)",IF(AND(SquadExport!BK6=TRUE,SquadExport!BM6=TRUE,WeightedParse!BB6&lt;WeightedParse!BC6)," (L)",IF(AND(SquadExport!BK6=TRUE,SquadExport!BM6=FALSE), " (L)",IF(AND(SquadExport!BK6=FALSE,SquadExport!BM6=TRUE)," (R)","")))),""),"")</f>
        <v>D</v>
      </c>
      <c r="F6" s="4" t="str" cm="1">
        <f t="array" ref="F6">IF(A6&gt;"",INDEX($J$1:$AY$1,SUMPRODUCT(MAX(($J$2:$AY$200=MAX($J6:$AY6))*(COLUMN($J$2:$AY$200))))-COLUMN($J$1)+1),"")</f>
        <v>NNCB</v>
      </c>
      <c r="G6" s="4">
        <f t="shared" si="0"/>
        <v>6</v>
      </c>
      <c r="H6" s="4">
        <f t="shared" si="1"/>
        <v>33</v>
      </c>
      <c r="I6" s="5">
        <f t="shared" si="2"/>
        <v>7.4271793678479279</v>
      </c>
      <c r="J6" s="114">
        <f>IF($A6&gt;"",HARMEAN(WeightedParse!V6,WeightedParse!Y6,WeightedParse!Z6,WeightedParse!AE6,WeightedParse!AJ6,WeightedParse!AQ6,WeightedParse!AR6,WeightedParse!AS6,WeightedParse!AU6,WeightedParse!AV6,WeightedParse!AW6,WeightedParse!AY6,WeightedParse!BA6),"")</f>
        <v>4.4427426109848032</v>
      </c>
      <c r="K6" s="114">
        <f>IF(A6&gt;"",HARMEAN(WeightedParse!K6,WeightedParse!Q6,WeightedParse!V6,WeightedParse!X6,WeightedParse!Y6,WeightedParse!Z6,WeightedParse!AE6,WeightedParse!AG6,WeightedParse!AI6,WeightedParse!AJ6,WeightedParse!AQ6,WeightedParse!AR6,WeightedParse!AS6,WeightedParse!AU6,WeightedParse!AV6,WeightedParse!AW6,WeightedParse!AY6,WeightedParse!AZ6,WeightedParse!BA6),"")</f>
        <v>3.6769708222092725</v>
      </c>
      <c r="L6" s="114">
        <f>IF($A6&gt;"",IF(AND(EXACT(SquadExport!$BO6,TRUE),EXACT(SquadExport!$BL6,TRUE)),HARMEAN(WeightedParse!M6,WeightedParse!P6,WeightedParse!S6,WeightedParse!U6,WeightedParse!V6,WeightedParse!W6,WeightedParse!Y6,WeightedParse!AE6,WeightedParse!AL6,WeightedParse!AN6,WeightedParse!AP6),HARMEAN(WeightedParse!M6,WeightedParse!P6,WeightedParse!S6,WeightedParse!U6,WeightedParse!V6,WeightedParse!W6,WeightedParse!Y6,WeightedParse!AE6,WeightedParse!AL6,WeightedParse!AN6,WeightedParse!AP6)*Variables!$B$5),"")</f>
        <v>13.904576436222005</v>
      </c>
      <c r="M6" s="114">
        <f>IF($A6&gt;"",IF(AND(EXACT(SquadExport!$BO6,TRUE),EXACT(SquadExport!$BL6,TRUE)),HARMEAN(WeightedParse!M6,WeightedParse!P6,WeightedParse!S6,WeightedParse!U6,WeightedParse!V6,WeightedParse!W6,WeightedParse!X6,WeightedParse!Y6,WeightedParse!Z6,WeightedParse!AE6,WeightedParse!AL6,WeightedParse!AN6,WeightedParse!AP6),HARMEAN(WeightedParse!M6,WeightedParse!P6,WeightedParse!S6,WeightedParse!U6,WeightedParse!V6,WeightedParse!W6,WeightedParse!X6,WeightedParse!Y6,WeightedParse!Z6,WeightedParse!AE6,WeightedParse!AL6,WeightedParse!AN6,WeightedParse!AP6)*Variables!$B$5),"")</f>
        <v>12.94380142239576</v>
      </c>
      <c r="N6" s="114">
        <f>IF($A6&gt;"",IF(AND(EXACT(SquadExport!$BO6,TRUE),EXACT(SquadExport!$BL6,TRUE)),HARMEAN(WeightedParse!K6,WeightedParse!M6,WeightedParse!P6,WeightedParse!Q6,WeightedParse!S6,WeightedParse!T6,WeightedParse!U6,WeightedParse!V6,WeightedParse!W6,WeightedParse!X6,WeightedParse!Y6,WeightedParse!Z6,WeightedParse!AE6,WeightedParse!AG6,WeightedParse!AL6,WeightedParse!AN6,WeightedParse!AP6),HARMEAN(WeightedParse!K6,WeightedParse!M6,WeightedParse!P6,WeightedParse!Q6,WeightedParse!S6,WeightedParse!T6,WeightedParse!U6,WeightedParse!V6,WeightedParse!W6,WeightedParse!X6,WeightedParse!Y6,WeightedParse!Z6,WeightedParse!AE6,WeightedParse!AG6,WeightedParse!AL6,WeightedParse!AN6,WeightedParse!AP6)*Variables!$B$5),"")</f>
        <v>5.7144202250364859</v>
      </c>
      <c r="O6" s="114">
        <f>IF($A6&gt;"",IF(AND(EXACT(SquadExport!$BO6,TRUE),EXACT(SquadExport!$BL6,TRUE)),HARMEAN(WeightedParse!I6,WeightedParse!K6,WeightedParse!M6,WeightedParse!P6,WeightedParse!Q6,WeightedParse!S6,WeightedParse!T6,WeightedParse!V6,WeightedParse!W6,WeightedParse!X6,WeightedParse!Y6,WeightedParse!Z6,WeightedParse!AB6,WeightedParse!AE6,WeightedParse!AF6,WeightedParse!AG6,WeightedParse!AJ6,WeightedParse!AK6,WeightedParse!AL6,WeightedParse!AN6,WeightedParse!AO6,WeightedParse!AP6),HARMEAN(WeightedParse!I6,WeightedParse!K6,WeightedParse!M6,WeightedParse!P6,WeightedParse!Q6,WeightedParse!S6,WeightedParse!T6,WeightedParse!V6,WeightedParse!W6,WeightedParse!X6,WeightedParse!Y6,WeightedParse!Z6,WeightedParse!AB6,WeightedParse!AE6,WeightedParse!AF6,WeightedParse!AG6,WeightedParse!AJ6,WeightedParse!AK6,WeightedParse!AL6,WeightedParse!AN6,WeightedParse!AO6,WeightedParse!AP6)*Variables!$B$5),"")</f>
        <v>4.6643802057814803</v>
      </c>
      <c r="P6" s="114">
        <f>IF($A6&gt;"",IF(AND(OR(EXACT(SquadExport!$BO6,TRUE),EXACT(SquadExport!$BP6,TRUE)),OR(EXACT(SquadExport!$BK6,TRUE),EXACT(SquadExport!$BM6,TRUE))),HARMEAN(WeightedParse!M6,WeightedParse!P6,WeightedParse!S6,WeightedParse!U6,WeightedParse!V6,WeightedParse!W6,WeightedParse!Y6,WeightedParse!AE6,WeightedParse!AF6,WeightedParse!AP6),HARMEAN(WeightedParse!M6,WeightedParse!P6,WeightedParse!S6,WeightedParse!U6,WeightedParse!V6,WeightedParse!W6,WeightedParse!Y6,WeightedParse!AE6,WeightedParse!AF6,WeightedParse!AP6)*Variables!$B$5),"")</f>
        <v>5.8139377078102745</v>
      </c>
      <c r="Q6" s="114">
        <f>IF($A6&gt;"",IF(AND(OR(EXACT(SquadExport!$BO6,TRUE),EXACT(SquadExport!$BP6,TRUE)),OR(EXACT(SquadExport!$BK6,TRUE),EXACT(SquadExport!$BM6,TRUE))),HARMEAN(WeightedParse!H6,WeightedParse!P6,WeightedParse!Q6,WeightedParse!S6,WeightedParse!T6,WeightedParse!V6,WeightedParse!X6,WeightedParse!Y6,WeightedParse!Z6,WeightedParse!AE6,WeightedParse!AF6,WeightedParse!AH6,WeightedParse!AN6,WeightedParse!AO6),HARMEAN(WeightedParse!H6,WeightedParse!P6,WeightedParse!Q6,WeightedParse!S6,WeightedParse!T6,WeightedParse!V6,WeightedParse!X6,WeightedParse!Y6,WeightedParse!Z6,WeightedParse!AE6,WeightedParse!AF6,WeightedParse!AH6,WeightedParse!AN6,WeightedParse!AO6)*Variables!$B$5),"")</f>
        <v>2.4419698296044459</v>
      </c>
      <c r="R6" s="115">
        <f>IF($A6&gt;"",IF(AND(OR(EXACT(SquadExport!$BO6,TRUE),EXACT(SquadExport!$BP6,TRUE)),OR(EXACT(SquadExport!$BK6,TRUE),EXACT(SquadExport!$BM6,TRUE))),HARMEAN(WeightedParse!H6,WeightedParse!I6,WeightedParse!K6,WeightedParse!P6,WeightedParse!Q6,WeightedParse!S6,WeightedParse!T6,WeightedParse!V6,WeightedParse!Y6,WeightedParse!Z6,WeightedParse!AD6,WeightedParse!AE6,WeightedParse!AF6,WeightedParse!AH6,WeightedParse!AI6,WeightedParse!AJ6,WeightedParse!AN6,WeightedParse!AO6),HARMEAN(WeightedParse!H6,WeightedParse!I6,WeightedParse!K6,WeightedParse!P6,WeightedParse!Q6,WeightedParse!S6,WeightedParse!T6,WeightedParse!V6,WeightedParse!Y6,WeightedParse!Z6,WeightedParse!AD6,WeightedParse!AE6,WeightedParse!AF6,WeightedParse!AH6,WeightedParse!AI6,WeightedParse!AJ6,WeightedParse!AN6,WeightedParse!AO6)*Variables!$B$5),"")</f>
        <v>2.1665238463159384</v>
      </c>
      <c r="S6" s="115">
        <f>IF($A6&gt;"",IF(AND(OR(EXACT(SquadExport!$BO6,TRUE),EXACT(SquadExport!$BP6,TRUE)),OR(EXACT(SquadExport!$BK6,TRUE),EXACT(SquadExport!$BM6,TRUE))),HARMEAN(WeightedParse!H6,WeightedParse!I6,WeightedParse!K6,WeightedParse!Q6,WeightedParse!S6,WeightedParse!T6,WeightedParse!V6,WeightedParse!X6,WeightedParse!Z6,WeightedParse!AB6,WeightedParse!AD6,WeightedParse!AF6,WeightedParse!AG6,WeightedParse!AH6,WeightedParse!AI6,WeightedParse!AJ6,WeightedParse!AK6,WeightedParse!AN6,WeightedParse!AO6),HARMEAN(WeightedParse!H6,WeightedParse!I6,WeightedParse!K6,WeightedParse!Q6,WeightedParse!S6,WeightedParse!T6,WeightedParse!V6,WeightedParse!X6,WeightedParse!Z6,WeightedParse!AB6,WeightedParse!AD6,WeightedParse!AF6,WeightedParse!AG6,WeightedParse!AH6,WeightedParse!AI6,WeightedParse!AJ6,WeightedParse!AK6,WeightedParse!AN6,WeightedParse!AO6)*Variables!$B$5),"")</f>
        <v>1.9570815450643781</v>
      </c>
      <c r="T6" s="114">
        <f>IF($A6&gt;"",IF(AND(OR(EXACT(SquadExport!$BO6,TRUE),EXACT(SquadExport!$BP6,TRUE)),OR(EXACT(SquadExport!$BK6,TRUE),EXACT(SquadExport!$BM6,TRUE))),HARMEAN(WeightedParse!I6,WeightedParse!K6,WeightedParse!N6,WeightedParse!P6,WeightedParse!Q6,WeightedParse!S6,WeightedParse!T6,WeightedParse!V6,WeightedParse!X6,WeightedParse!Y6,WeightedParse!Z6,WeightedParse!AB6,WeightedParse!AD6,WeightedParse!AE6,WeightedParse!AF6,WeightedParse!AH6,WeightedParse!AI6,WeightedParse!AJ6,WeightedParse!AN6,WeightedParse!AO6)*WeightedParse!BD6,(HARMEAN(WeightedParse!I6,WeightedParse!K6,WeightedParse!N6,WeightedParse!P6,WeightedParse!Q6,WeightedParse!S6,WeightedParse!T6,WeightedParse!V6,WeightedParse!X6,WeightedParse!Y6,WeightedParse!Z6,WeightedParse!AB6,WeightedParse!AD6,WeightedParse!AE6,WeightedParse!AF6,WeightedParse!AH6,WeightedParse!AI6,WeightedParse!AJ6,WeightedParse!AN6,WeightedParse!AO6)*WeightedParse!BD6)*Variables!$B$5),"")</f>
        <v>1.7905722234558075</v>
      </c>
      <c r="U6" s="114">
        <f>IF($A6&gt;"",IF(EXACT(SquadExport!$BQ6,TRUE),HARMEAN(WeightedParse!P6,WeightedParse!S6,WeightedParse!V6,WeightedParse!X6,WeightedParse!Y6,WeightedParse!Z6,WeightedParse!AE6,WeightedParse!AF6,WeightedParse!AP6),HARMEAN(WeightedParse!P6,WeightedParse!S6,WeightedParse!V6,WeightedParse!X6,WeightedParse!Y6,WeightedParse!Z6,WeightedParse!AE6,WeightedParse!AF6,WeightedParse!AP6)*Variables!$B$5),"")</f>
        <v>5.6863063195929504</v>
      </c>
      <c r="V6" s="114">
        <f>IF($A6&gt;"",IF(EXACT(SquadExport!$BQ6,TRUE),HARMEAN(WeightedParse!K6,WeightedParse!Q6,WeightedParse!S6,WeightedParse!T6,WeightedParse!V6,WeightedParse!X6,WeightedParse!Z6,WeightedParse!AE6,WeightedParse!AF6,WeightedParse!AG6,WeightedParse!AH6,WeightedParse!AK6),HARMEAN(WeightedParse!K6,WeightedParse!Q6,WeightedParse!S6,WeightedParse!T6,WeightedParse!V6,WeightedParse!X6,WeightedParse!Z6,WeightedParse!AE6,WeightedParse!AF6,WeightedParse!AG6,WeightedParse!AH6,WeightedParse!AK6)*Variables!$B$5),"")</f>
        <v>2.3527150408457471</v>
      </c>
      <c r="W6" s="114">
        <f>IF($A6&gt;"",IF(EXACT(SquadExport!$BQ6,TRUE),HARMEAN(WeightedParse!I6,WeightedParse!K6,WeightedParse!N6,WeightedParse!Q6,WeightedParse!T6,WeightedParse!V6,WeightedParse!X6,WeightedParse!Z6,WeightedParse!AB6,WeightedParse!AD6,WeightedParse!AF6,WeightedParse!AG6,WeightedParse!AK6),HARMEAN(WeightedParse!I6,WeightedParse!K6,WeightedParse!N6,WeightedParse!Q6,WeightedParse!T6,WeightedParse!V6,WeightedParse!X6,WeightedParse!Z6,WeightedParse!AB6,WeightedParse!AD6,WeightedParse!AF6,WeightedParse!AG6,WeightedParse!AK6)*Variables!$B$5),"")</f>
        <v>1.4756561253825469</v>
      </c>
      <c r="X6" s="114">
        <f>IF($A6&gt;"",IF(EXACT(SquadExport!$BQ6,TRUE),HARMEAN(WeightedParse!K6,WeightedParse!P6,WeightedParse!Q6,WeightedParse!S6,WeightedParse!U6,WeightedParse!V6,WeightedParse!X6,WeightedParse!Y6,WeightedParse!Z6,WeightedParse!AE6,WeightedParse!AF6,WeightedParse!AH6,WeightedParse!AO6,WeightedParse!AP6),HARMEAN(WeightedParse!K6,WeightedParse!P6,WeightedParse!Q6,WeightedParse!S6,WeightedParse!U6,WeightedParse!V6,WeightedParse!X6,WeightedParse!Y6,WeightedParse!Z6,WeightedParse!AE6,WeightedParse!AF6,WeightedParse!AH6,WeightedParse!AO6,WeightedParse!AP6)*Variables!$B$5),"")</f>
        <v>4.6160240129300396</v>
      </c>
      <c r="Y6" s="114">
        <f>IF($A6&gt;"",IF(EXACT(SquadExport!$BQ6,TRUE),HARMEAN(WeightedParse!P6,WeightedParse!Q6,WeightedParse!S6,WeightedParse!U6,WeightedParse!V6,WeightedParse!W6,WeightedParse!Y6,WeightedParse!AE6,WeightedParse!AF6,WeightedParse!AH6,WeightedParse!AJ6,WeightedParse!AN6,WeightedParse!AO6,WeightedParse!AP6),HARMEAN(WeightedParse!P6,WeightedParse!Q6,WeightedParse!S6,WeightedParse!U6,WeightedParse!V6,WeightedParse!W6,WeightedParse!Y6,WeightedParse!AE6,WeightedParse!AF6,WeightedParse!AH6,WeightedParse!AJ6,WeightedParse!AN6,WeightedParse!AO6,WeightedParse!AP6)*Variables!$B$5),"")</f>
        <v>5.2287171439780309</v>
      </c>
      <c r="Z6" s="114">
        <f>IF($A6&gt;"",IF(EXACT(SquadExport!$BQ6,TRUE),HARMEAN(WeightedParse!M6,WeightedParse!P6,WeightedParse!Q6,WeightedParse!S6,WeightedParse!U6,WeightedParse!V6,WeightedParse!W6,WeightedParse!X6,WeightedParse!Y6,WeightedParse!Z6,WeightedParse!AE6,WeightedParse!AF6,WeightedParse!AH6,WeightedParse!AL6,WeightedParse!AO6,WeightedParse!AP6),HARMEAN(WeightedParse!M6,WeightedParse!P6,WeightedParse!Q6,WeightedParse!S6,WeightedParse!U6,WeightedParse!V6,WeightedParse!W6,WeightedParse!X6,WeightedParse!Y6,WeightedParse!Z6,WeightedParse!AE6,WeightedParse!AF6,WeightedParse!AH6,WeightedParse!AL6,WeightedParse!AO6,WeightedParse!AP6)*Variables!$B$5),"")</f>
        <v>5.3671599718111347</v>
      </c>
      <c r="AA6" s="114">
        <f>IF($A6&gt;"",IF(EXACT(SquadExport!$BQ6,TRUE),HARMEAN(WeightedParse!J6,WeightedParse!K6,WeightedParse!N6,WeightedParse!P6,WeightedParse!Q6,WeightedParse!S6,WeightedParse!V6,WeightedParse!X6,WeightedParse!Y6,WeightedParse!Z6,WeightedParse!AD6,WeightedParse!AE6,WeightedParse!AH6,WeightedParse!AI6,WeightedParse!AK6,WeightedParse!AN6,WeightedParse!AO6,WeightedParse!AP6),HARMEAN(WeightedParse!J6,WeightedParse!K6,WeightedParse!N6,WeightedParse!P6,WeightedParse!Q6,WeightedParse!S6,WeightedParse!V6,WeightedParse!X6,WeightedParse!Y6,WeightedParse!Z6,WeightedParse!AD6,WeightedParse!AE6,WeightedParse!AH6,WeightedParse!AI6,WeightedParse!AK6,WeightedParse!AN6,WeightedParse!AO6,WeightedParse!AP6)*Variables!$B$5),"")</f>
        <v>2.6837901331245111</v>
      </c>
      <c r="AB6" s="114">
        <f>IF($A6&gt;"",IF(AND(EXACT(SquadExport!$BR6,TRUE),EXACT(SquadExport!$BL6,TRUE)),HARMEAN(WeightedParse!I6,WeightedParse!K6,WeightedParse!N6,WeightedParse!Q6,WeightedParse!T6,WeightedParse!V6,WeightedParse!X6,WeightedParse!Y6,WeightedParse!Z6,WeightedParse!AD6,WeightedParse!AE6,WeightedParse!AF6,WeightedParse!AG6,WeightedParse!AH6,WeightedParse!AI6,WeightedParse!AJ6,WeightedParse!AK6,WeightedParse!AN6,WeightedParse!AO6),HARMEAN(WeightedParse!I6,WeightedParse!K6,WeightedParse!N6,WeightedParse!Q6,WeightedParse!T6,WeightedParse!V6,WeightedParse!X6,WeightedParse!Y6,WeightedParse!Z6,WeightedParse!AD6,WeightedParse!AE6,WeightedParse!AF6,WeightedParse!AG6,WeightedParse!AH6,WeightedParse!AI6,WeightedParse!AJ6,WeightedParse!AK6,WeightedParse!AN6,WeightedParse!AO6)*Variables!$B$5),"")</f>
        <v>1.9908767381281418</v>
      </c>
      <c r="AC6" s="114">
        <f>IF($A6&gt;"",IF(AND(EXACT(SquadExport!$BR6,TRUE),EXACT(SquadExport!$BL6,TRUE)),HARMEAN(WeightedParse!K6,WeightedParse!Q6,WeightedParse!S6,WeightedParse!T6,WeightedParse!V6,WeightedParse!X6,WeightedParse!Y6,WeightedParse!Z6,WeightedParse!AD6,WeightedParse!AE6,WeightedParse!AF6,WeightedParse!AG6,WeightedParse!AH6,WeightedParse!AO6),HARMEAN(WeightedParse!K6,WeightedParse!Q6,WeightedParse!S6,WeightedParse!T6,WeightedParse!V6,WeightedParse!X6,WeightedParse!Y6,WeightedParse!Z6,WeightedParse!AD6,WeightedParse!AE6,WeightedParse!AF6,WeightedParse!AG6,WeightedParse!AH6,WeightedParse!AO6)*Variables!$B$5),"")</f>
        <v>2.4772722579046276</v>
      </c>
      <c r="AD6" s="114">
        <f>IF($A6&gt;"",IF(AND(EXACT(SquadExport!$BR6,TRUE),EXACT(SquadExport!$BL6,TRUE)),HARMEAN(WeightedParse!I6,WeightedParse!J6,WeightedParse!K6,WeightedParse!N6,WeightedParse!Q6,WeightedParse!S6,WeightedParse!T6,WeightedParse!V6,WeightedParse!X6,WeightedParse!Z6,WeightedParse!AB6,WeightedParse!AD6,WeightedParse!AG6,WeightedParse!AH6,WeightedParse!AI6,WeightedParse!AK6,WeightedParse!AO6),HARMEAN(WeightedParse!I6,WeightedParse!J6,WeightedParse!K6,WeightedParse!N6,WeightedParse!Q6,WeightedParse!S6,WeightedParse!T6,WeightedParse!V6,WeightedParse!X6,WeightedParse!Z6,WeightedParse!AB6,WeightedParse!AD6,WeightedParse!AG6,WeightedParse!AH6,WeightedParse!AI6,WeightedParse!AK6,WeightedParse!AO6)*Variables!$B$5),"")</f>
        <v>1.6002460970545258</v>
      </c>
      <c r="AE6" s="114">
        <f>IF($A6&gt;"",IF(AND(EXACT(SquadExport!$BR6,TRUE),EXACT(SquadExport!$BL6,TRUE)),HARMEAN(WeightedParse!K6,WeightedParse!N6,WeightedParse!P6,WeightedParse!Q6,WeightedParse!S6,WeightedParse!T6,WeightedParse!U6,WeightedParse!V6,WeightedParse!X6,WeightedParse!Y6,WeightedParse!Z6,WeightedParse!AD6,WeightedParse!AE6,WeightedParse!AF6,WeightedParse!AG6,WeightedParse!AH6,WeightedParse!AI6,WeightedParse!AO6),HARMEAN(WeightedParse!K6,WeightedParse!N6,WeightedParse!P6,WeightedParse!Q6,WeightedParse!S6,WeightedParse!T6,WeightedParse!U6,WeightedParse!V6,WeightedParse!X6,WeightedParse!Y6,WeightedParse!Z6,WeightedParse!AD6,WeightedParse!AE6,WeightedParse!AF6,WeightedParse!AG6,WeightedParse!AH6,WeightedParse!AI6,WeightedParse!AO6)*Variables!$B$5),"")</f>
        <v>2.3132443377831109</v>
      </c>
      <c r="AF6" s="114">
        <f>IF($A6&gt;"",IF(AND(EXACT(SquadExport!$BR6,TRUE),EXACT(SquadExport!$BL6,TRUE)),HARMEAN(WeightedParse!I6,WeightedParse!J6,WeightedParse!K6,WeightedParse!N6,WeightedParse!Q6,WeightedParse!S6,WeightedParse!T6,WeightedParse!U6,WeightedParse!V6,WeightedParse!X6,WeightedParse!Z6,WeightedParse!AD6,WeightedParse!AE6,WeightedParse!AF6,WeightedParse!AH6,WeightedParse!AI6,WeightedParse!AK6,WeightedParse!AN6,WeightedParse!AO6,WeightedParse!AP6),HARMEAN(WeightedParse!I6,WeightedParse!J6,WeightedParse!K6,WeightedParse!N6,WeightedParse!Q6,WeightedParse!S6,WeightedParse!T6,WeightedParse!U6,WeightedParse!V6,WeightedParse!X6,WeightedParse!Z6,WeightedParse!AD6,WeightedParse!AE6,WeightedParse!AF6,WeightedParse!AH6,WeightedParse!AI6,WeightedParse!AK6,WeightedParse!AN6,WeightedParse!AO6,WeightedParse!AP6)*Variables!$B$5),"")</f>
        <v>1.8903474903474908</v>
      </c>
      <c r="AG6" s="114">
        <f>IF($A6&gt;"",IF(AND(OR(EXACT(SquadExport!$BR6,TRUE),EXACT(SquadExport!$BS6,TRUE)),OR(EXACT(SquadExport!$BK6,TRUE),EXACT(SquadExport!$BM6,TRUE))),HARMEAN(WeightedParse!I6,WeightedParse!K6,WeightedParse!Q6,WeightedParse!T6,WeightedParse!X6,WeightedParse!Z6,WeightedParse!AD6,WeightedParse!AF6,WeightedParse!AG6,WeightedParse!AJ6),HARMEAN(WeightedParse!I6,WeightedParse!K6,WeightedParse!Q6,WeightedParse!T6,WeightedParse!X6,WeightedParse!Z6,WeightedParse!AD6,WeightedParse!AF6,WeightedParse!AG6,WeightedParse!AJ6)*Variables!$B$5),"")</f>
        <v>1.5347962382445142</v>
      </c>
      <c r="AH6" s="114">
        <f>IF($A6&gt;"",IF(AND(OR(EXACT(SquadExport!$BR6,TRUE),EXACT(SquadExport!$BS6,TRUE)),OR(EXACT(SquadExport!$BK6,TRUE),EXACT(SquadExport!$BM6,TRUE))),HARMEAN(WeightedParse!H6,WeightedParse!K6,WeightedParse!P6,WeightedParse!Q6,WeightedParse!S6,WeightedParse!T6,WeightedParse!V6,WeightedParse!X6,WeightedParse!Y6,WeightedParse!Z6,WeightedParse!AD6,WeightedParse!AE6,WeightedParse!AF6,WeightedParse!AG6,WeightedParse!AH6,WeightedParse!AO6),HARMEAN(WeightedParse!H6,WeightedParse!K6,WeightedParse!P6,WeightedParse!Q6,WeightedParse!S6,WeightedParse!T6,WeightedParse!V6,WeightedParse!X6,WeightedParse!Y6,WeightedParse!Z6,WeightedParse!AD6,WeightedParse!AE6,WeightedParse!AF6,WeightedParse!AG6,WeightedParse!AH6,WeightedParse!AO6)*Variables!$B$5),"")</f>
        <v>2.1574731275869121</v>
      </c>
      <c r="AI6" s="114">
        <f>IF($A6&gt;"",IF(AND(OR(EXACT(SquadExport!$BR6,TRUE),EXACT(SquadExport!$BS6,TRUE)),OR(EXACT(SquadExport!$BK6,TRUE),EXACT(SquadExport!$BM6,TRUE))),HARMEAN(WeightedParse!H6,WeightedParse!I6,WeightedParse!K6,WeightedParse!P6,WeightedParse!Q6,WeightedParse!S6,WeightedParse!T6,WeightedParse!U6,WeightedParse!V6,WeightedParse!X6,WeightedParse!Y6,WeightedParse!Z6,WeightedParse!AD6,WeightedParse!AE6,WeightedParse!AF6,WeightedParse!AH6,WeightedParse!AI6,WeightedParse!AO6),HARMEAN(WeightedParse!H6,WeightedParse!I6,WeightedParse!K6,WeightedParse!P6,WeightedParse!Q6,WeightedParse!S6,WeightedParse!T6,WeightedParse!U6,WeightedParse!V6,WeightedParse!X6,WeightedParse!Y6,WeightedParse!Z6,WeightedParse!AD6,WeightedParse!AE6,WeightedParse!AF6,WeightedParse!AH6,WeightedParse!AI6,WeightedParse!AO6)*Variables!$B$5),"")</f>
        <v>2.089472971142122</v>
      </c>
      <c r="AJ6" s="114">
        <f>IF($A6&gt;"",IF(AND(OR(EXACT(SquadExport!$BR6,TRUE),EXACT(SquadExport!$BS6,TRUE)),OR(EXACT(SquadExport!$BK6,TRUE),EXACT(SquadExport!$BM6,TRUE))),HARMEAN(WeightedParse!H6,WeightedParse!K6,WeightedParse!M6,WeightedParse!V6,WeightedParse!W6,WeightedParse!AD6,WeightedParse!AF6,WeightedParse!AH6,WeightedParse!AK6,WeightedParse!AL6,WeightedParse!AO6,WeightedParse!AP6)*(CONVERT(LEFT(SquadExport!$E6,FIND("'",SquadExport!$E6)-1)+((MID(SquadExport!$E6,FIND("'",SquadExport!$E6)+1,LEN(SquadExport!$E6)-FIND("'",SquadExport!$E6)-1))/12),"ft","m")-1)/(Variables!$C$4-1),(HARMEAN(WeightedParse!H6,WeightedParse!K6,WeightedParse!M6,WeightedParse!V6,WeightedParse!W6,WeightedParse!AD6,WeightedParse!AF6,WeightedParse!AH6,WeightedParse!AK6,WeightedParse!AL6,WeightedParse!AO6,WeightedParse!AP6)*(CONVERT(LEFT(SquadExport!$E6,FIND("'",SquadExport!$E6)-1)+((MID(SquadExport!$E6,FIND("'",SquadExport!$E6)+1,LEN(SquadExport!$E6)-FIND("'",SquadExport!$E6)-1))/12),"ft","m")-1)/(Variables!$C$4-1))*Variables!$B$5),"")</f>
        <v>2.826540865927726</v>
      </c>
      <c r="AK6" s="114">
        <f>IF($A6&gt;"",IF(AND(OR(EXACT(SquadExport!$BR6,TRUE),EXACT(SquadExport!$BS6,TRUE)),OR(EXACT(SquadExport!$BK6,TRUE),EXACT(SquadExport!$BM6,TRUE))),HARMEAN(WeightedParse!J6,WeightedParse!K6,WeightedParse!T6,WeightedParse!V6,WeightedParse!X6,WeightedParse!Y6,WeightedParse!Z6,WeightedParse!AD6,WeightedParse!AH6,WeightedParse!AI6,WeightedParse!AK6,WeightedParse!AO6),HARMEAN(WeightedParse!J6,WeightedParse!K6,WeightedParse!T6,WeightedParse!V6,WeightedParse!X6,WeightedParse!Y6,WeightedParse!Z6,WeightedParse!AD6,WeightedParse!AH6,WeightedParse!AI6,WeightedParse!AK6,WeightedParse!AO6)*Variables!$B$5),"")</f>
        <v>2.08007445022153</v>
      </c>
      <c r="AL6" s="114">
        <f>IF($A6&gt;"",IF(AND(OR(EXACT(SquadExport!$BR6,TRUE),EXACT(SquadExport!$BS6,TRUE)),OR(EXACT(SquadExport!$BK6,TRUE),EXACT(SquadExport!$BM6,TRUE))),HARMEAN(WeightedParse!H6,WeightedParse!I6,WeightedParse!K6,WeightedParse!Q6,WeightedParse!T6,WeightedParse!V6,WeightedParse!AB6,WeightedParse!AD6,WeightedParse!AH6,WeightedParse!AI6,WeightedParse!AJ6,WeightedParse!AN6,WeightedParse!AO6),HARMEAN(WeightedParse!H6,WeightedParse!I6,WeightedParse!K6,WeightedParse!Q6,WeightedParse!T6,WeightedParse!V6,WeightedParse!AB6,WeightedParse!AD6,WeightedParse!AH6,WeightedParse!AI6,WeightedParse!AJ6,WeightedParse!AN6,WeightedParse!AO6)*Variables!$B$5),"")</f>
        <v>1.7146551724137933</v>
      </c>
      <c r="AM6" s="114">
        <f>IF($A6&gt;"",IF(AND(OR(EXACT(SquadExport!$BR6,TRUE),EXACT(SquadExport!$BS6,TRUE)),OR(EXACT(SquadExport!$BK6,TRUE),EXACT(SquadExport!$BM6,TRUE))),HARMEAN(WeightedParse!I6,WeightedParse!J6,WeightedParse!K6,WeightedParse!N6,WeightedParse!Q6,WeightedParse!T6,WeightedParse!V6,WeightedParse!X6,WeightedParse!AB6,WeightedParse!AD6,WeightedParse!AG6,WeightedParse!AI6,WeightedParse!AJ6,WeightedParse!AK6,WeightedParse!AN6)*WeightedParse!BD6,(HARMEAN(WeightedParse!I6,WeightedParse!J6,WeightedParse!K6,WeightedParse!N6,WeightedParse!Q6,WeightedParse!T6,WeightedParse!V6,WeightedParse!X6,WeightedParse!AB6,WeightedParse!AD6,WeightedParse!AG6,WeightedParse!AI6,WeightedParse!AJ6,WeightedParse!AK6,WeightedParse!AN6)*WeightedParse!BD6)*Variables!$B$5),"")</f>
        <v>1.1750400000000001</v>
      </c>
      <c r="AN6" s="114">
        <f>IF($A6&gt;"",IF(AND(OR(EXACT(SquadExport!$BR6,TRUE),EXACT(SquadExport!$BS6,TRUE)),OR(EXACT(SquadExport!$BK6,TRUE),EXACT(SquadExport!$BM6,TRUE))),HARMEAN(WeightedParse!H6,WeightedParse!I6,WeightedParse!K6,WeightedParse!N6,WeightedParse!Q6,WeightedParse!T6,WeightedParse!V6,WeightedParse!X6,WeightedParse!Z6,WeightedParse!AD6,WeightedParse!AG6,WeightedParse!AH6,WeightedParse!AI6,WeightedParse!AJ6,WeightedParse!AN6,WeightedParse!AO6)*WeightedParse!BD6,(HARMEAN(WeightedParse!H6,WeightedParse!I6,WeightedParse!K6,WeightedParse!N6,WeightedParse!Q6,WeightedParse!T6,WeightedParse!V6,WeightedParse!X6,WeightedParse!Z6,WeightedParse!AD6,WeightedParse!AG6,WeightedParse!AH6,WeightedParse!AI6,WeightedParse!AJ6,WeightedParse!AN6,WeightedParse!AO6)*WeightedParse!BD6)*Variables!$B$5),"")</f>
        <v>1.266855340826393</v>
      </c>
      <c r="AO6" s="114">
        <f>IF($A6&gt;"",IF(AND(EXACT(SquadExport!$BS6,TRUE),EXACT(SquadExport!$BL6,TRUE)),HARMEAN(WeightedParse!K6,WeightedParse!Q6,WeightedParse!T6,WeightedParse!V6,WeightedParse!X6,WeightedParse!Z6,WeightedParse!AB6,WeightedParse!AD6,WeightedParse!AG6,WeightedParse!AK6),HARMEAN(WeightedParse!K6,WeightedParse!Q6,WeightedParse!T6,WeightedParse!V6,WeightedParse!X6,WeightedParse!Z6,WeightedParse!AB6,WeightedParse!AD6,WeightedParse!AG6,WeightedParse!AK6)*Variables!$B$5),"")</f>
        <v>2.0322098621949189</v>
      </c>
      <c r="AP6" s="114">
        <f>IF($A6&gt;"",IF(AND(EXACT(SquadExport!$BS6,TRUE),EXACT(SquadExport!$BL6,TRUE)),HARMEAN(WeightedParse!I6,WeightedParse!K6,WeightedParse!Q6,WeightedParse!T6,WeightedParse!V6,WeightedParse!X6,WeightedParse!Z6,WeightedParse!AB6,WeightedParse!AD6,WeightedParse!AF6,WeightedParse!AG6,WeightedParse!AI6,WeightedParse!AJ6),HARMEAN(WeightedParse!I6,WeightedParse!K6,WeightedParse!Q6,WeightedParse!T6,WeightedParse!V6,WeightedParse!X6,WeightedParse!Z6,WeightedParse!AB6,WeightedParse!AD6,WeightedParse!AF6,WeightedParse!AG6,WeightedParse!AI6,WeightedParse!AJ6)*Variables!$B$5),"")</f>
        <v>1.8300172512938473</v>
      </c>
      <c r="AQ6" s="114">
        <f>IF($A6&gt;"",IF(AND(EXACT(SquadExport!$BS6,TRUE),EXACT(SquadExport!$BL6,TRUE)),HARMEAN(WeightedParse!I6,WeightedParse!J6,WeightedParse!K6,WeightedParse!Q6,WeightedParse!T6,WeightedParse!V6,WeightedParse!X6,WeightedParse!Z6,WeightedParse!AB6,WeightedParse!AD6,WeightedParse!AG6,WeightedParse!AI6,WeightedParse!AJ6,WeightedParse!AK6),HARMEAN(WeightedParse!I6,WeightedParse!J6,WeightedParse!K6,WeightedParse!Q6,WeightedParse!T6,WeightedParse!V6,WeightedParse!X6,WeightedParse!Z6,WeightedParse!AB6,WeightedParse!AD6,WeightedParse!AG6,WeightedParse!AI6,WeightedParse!AJ6,WeightedParse!AK6)*Variables!$B$5),"")</f>
        <v>1.6453192510801733</v>
      </c>
      <c r="AR6" s="114">
        <f>IF($A6&gt;"",IF(AND(EXACT(SquadExport!$BS6,TRUE),EXACT(SquadExport!$BL6,TRUE)),HARMEAN(WeightedParse!I6,WeightedParse!J6,WeightedParse!K6,WeightedParse!Q6,WeightedParse!T6,WeightedParse!V6,WeightedParse!X6,WeightedParse!Y6,WeightedParse!Z6,WeightedParse!AD6,WeightedParse!AH6,WeightedParse!AI6,WeightedParse!AJ6,WeightedParse!AK6,WeightedParse!AN6,WeightedParse!AO6),HARMEAN(WeightedParse!I6,WeightedParse!J6,WeightedParse!K6,WeightedParse!Q6,WeightedParse!T6,WeightedParse!V6,WeightedParse!X6,WeightedParse!Y6,WeightedParse!Z6,WeightedParse!AD6,WeightedParse!AH6,WeightedParse!AI6,WeightedParse!AJ6,WeightedParse!AK6,WeightedParse!AN6,WeightedParse!AO6)*Variables!$B$5),"")</f>
        <v>1.9940362768913005</v>
      </c>
      <c r="AS6" s="114">
        <f>IF($A6&gt;"",IF(AND(EXACT(SquadExport!$BT6,TRUE),EXACT(SquadExport!$BL6,TRUE)),HARMEAN(WeightedParse!J6,WeightedParse!K6,WeightedParse!M6,WeightedParse!T6,WeightedParse!V6,WeightedParse!X6,WeightedParse!Z6,WeightedParse!AD6,WeightedParse!AI6),(HARMEAN(WeightedParse!J6,WeightedParse!K6,WeightedParse!M6,WeightedParse!T6,WeightedParse!V6,WeightedParse!X6,WeightedParse!Z6,WeightedParse!AD6,WeightedParse!AI6)*Variables!$B$5)),"")</f>
        <v>1.8073831009023791</v>
      </c>
      <c r="AT6" s="114">
        <f>IF($A6&gt;"",IF(AND(EXACT(SquadExport!$BT6,TRUE),EXACT(SquadExport!$BL6,TRUE)),HARMEAN(WeightedParse!J6,WeightedParse!K6,WeightedParse!M6,WeightedParse!U6,WeightedParse!V6,WeightedParse!W6,WeightedParse!X6,WeightedParse!Z6,WeightedParse!AD6,WeightedParse!AF6,WeightedParse!AK6,WeightedParse!AL6,WeightedParse!AP6)*(CONVERT(LEFT(SquadExport!$E6,FIND("'",SquadExport!$E6)-1)+((MID(SquadExport!$E6,FIND("'",SquadExport!$E6)+1,LEN(SquadExport!$E6)-FIND("'",SquadExport!$E6)-1))/12),"ft","m")-1)/(Variables!$C$4-1),(HARMEAN(WeightedParse!J6,WeightedParse!K6,WeightedParse!M6,WeightedParse!U6,WeightedParse!V6,WeightedParse!W6,WeightedParse!X6,WeightedParse!Z6,WeightedParse!AD6,WeightedParse!AF6,WeightedParse!AK6,WeightedParse!AL6,WeightedParse!AP6)*(CONVERT(LEFT(SquadExport!$E6,FIND("'",SquadExport!$E6)-1)+((MID(SquadExport!$E6,FIND("'",SquadExport!$E6)+1,LEN(SquadExport!$E6)-FIND("'",SquadExport!$E6)-1))/12),"ft","m")-1)/(Variables!$C$4-1)))*Variables!$B$5,"")</f>
        <v>2.9913374943860283</v>
      </c>
      <c r="AU6" s="114">
        <f>IF($A6&gt;"",IF(AND(EXACT(SquadExport!$BT6,TRUE),EXACT(SquadExport!$BL6,TRUE)),HARMEAN(WeightedParse!I6,WeightedParse!J6,WeightedParse!K6,WeightedParse!Q6,WeightedParse!T6,WeightedParse!V6,WeightedParse!X6,WeightedParse!Z6,WeightedParse!AB6,WeightedParse!AD6,WeightedParse!AF6,WeightedParse!AG6,WeightedParse!AK6,WeightedParse!AP6),HARMEAN(WeightedParse!I6,WeightedParse!J6,WeightedParse!K6,WeightedParse!Q6,WeightedParse!T6,WeightedParse!V6,WeightedParse!X6,WeightedParse!Z6,WeightedParse!AB6,WeightedParse!AD6,WeightedParse!AF6,WeightedParse!AG6,WeightedParse!AK6,WeightedParse!AP6)*Variables!$B$5),"")</f>
        <v>1.5659325596271592</v>
      </c>
      <c r="AV6" s="114">
        <f>IF($A6&gt;"",IF(AND(EXACT(SquadExport!$BT6,TRUE),EXACT(SquadExport!$BL6,TRUE)),HARMEAN(WeightedParse!I6,WeightedParse!J6,WeightedParse!K6,WeightedParse!Q6,WeightedParse!T6,WeightedParse!V6,WeightedParse!X6,WeightedParse!Z6,WeightedParse!AD6,WeightedParse!AH6,WeightedParse!AI6,WeightedParse!AJ6,WeightedParse!AK6,WeightedParse!AN6,WeightedParse!AO6),HARMEAN(WeightedParse!I6,WeightedParse!J6,WeightedParse!K6,WeightedParse!Q6,WeightedParse!T6,WeightedParse!V6,WeightedParse!X6,WeightedParse!Z6,WeightedParse!AD6,WeightedParse!AH6,WeightedParse!AI6,WeightedParse!AJ6,WeightedParse!AK6,WeightedParse!AN6,WeightedParse!AO6)*Variables!$B$5),"")</f>
        <v>1.8992448536257376</v>
      </c>
      <c r="AW6" s="114">
        <f>IF($A6&gt;"",IF(AND(EXACT(SquadExport!$BT6,TRUE),EXACT(SquadExport!$BL6,TRUE)),HARMEAN(WeightedParse!I6,WeightedParse!J6,WeightedParse!K6,WeightedParse!Q6,WeightedParse!T6,WeightedParse!V6,WeightedParse!X6,WeightedParse!Z6,WeightedParse!AB6,WeightedParse!AD6,WeightedParse!AF6,WeightedParse!AG6,WeightedParse!AI6,WeightedParse!AJ6,WeightedParse!AK6),HARMEAN(WeightedParse!I6,WeightedParse!J6,WeightedParse!K6,WeightedParse!Q6,WeightedParse!T6,WeightedParse!V6,WeightedParse!X6,WeightedParse!Z6,WeightedParse!AB6,WeightedParse!AD6,WeightedParse!AF6,WeightedParse!AG6,WeightedParse!AI6,WeightedParse!AJ6,WeightedParse!AK6)*Variables!$B$5),"")</f>
        <v>1.6547994592158632</v>
      </c>
      <c r="AX6" s="114">
        <f>IF($A6&gt;"",IF(AND(EXACT(SquadExport!$BT6,TRUE),EXACT(SquadExport!$BL6,TRUE)),HARMEAN(WeightedParse!K6,WeightedParse!Q6,WeightedParse!U6,WeightedParse!V6,WeightedParse!W6,WeightedParse!X6,WeightedParse!Y6,WeightedParse!Z6,WeightedParse!AD6,WeightedParse!AF6,WeightedParse!AH6,WeightedParse!AI6,WeightedParse!AJ6,WeightedParse!AK6,WeightedParse!AN6,WeightedParse!AO6,WeightedParse!AP6),HARMEAN(WeightedParse!K6,WeightedParse!Q6,WeightedParse!U6,WeightedParse!V6,WeightedParse!W6,WeightedParse!X6,WeightedParse!Y6,WeightedParse!Z6,WeightedParse!AD6,WeightedParse!AF6,WeightedParse!AH6,WeightedParse!AI6,WeightedParse!AJ6,WeightedParse!AK6,WeightedParse!AN6,WeightedParse!AO6,WeightedParse!AP6)*Variables!$B$5),"")</f>
        <v>4.1316162704941286</v>
      </c>
      <c r="AY6" s="114">
        <f>IF($A6&gt;"",IF(AND(EXACT(SquadExport!$BT6,TRUE),EXACT(SquadExport!$BL6,TRUE)),HARMEAN(WeightedParse!I6,WeightedParse!J6,WeightedParse!K6,WeightedParse!M6,WeightedParse!N6,WeightedParse!Q6,WeightedParse!T6,WeightedParse!V6,WeightedParse!X6,WeightedParse!Z6,WeightedParse!AD6,WeightedParse!AF6,WeightedParse!AG6,WeightedParse!AH6,WeightedParse!AI6,WeightedParse!AJ6,WeightedParse!AK6,WeightedParse!AL6,WeightedParse!AN6,WeightedParse!AO6,WeightedParse!AP6),HARMEAN(WeightedParse!I6,WeightedParse!J6,WeightedParse!K6,WeightedParse!M6,WeightedParse!N6,WeightedParse!Q6,WeightedParse!T6,WeightedParse!V6,WeightedParse!X6,WeightedParse!Z6,WeightedParse!AD6,WeightedParse!AF6,WeightedParse!AG6,WeightedParse!AH6,WeightedParse!AI6,WeightedParse!AJ6,WeightedParse!AK6,WeightedParse!AL6,WeightedParse!AN6,WeightedParse!AO6,WeightedParse!AP6)*Variables!$B$5),"")</f>
        <v>1.8702562236889977</v>
      </c>
    </row>
    <row r="7" spans="1:51" s="3" customFormat="1" ht="15" customHeight="1" x14ac:dyDescent="0.25">
      <c r="A7" s="3" t="str">
        <f>IF(WeightedParse!A7&gt;"",WeightedParse!A7,"")</f>
        <v>Joshua Smith</v>
      </c>
      <c r="B7" s="4">
        <f>IF(WeightedParse!B7&gt;0,WeightedParse!B7,"")</f>
        <v>29</v>
      </c>
      <c r="C7" s="4" t="str">
        <f>IF(A7&gt;"",IF(AND(B7&lt;=Variables!$B$8,G7&gt;2),"Youth",IF(AND(B7&lt;=Variables!$B$8,G7&lt;=2),"Prospect",IF(AND(B7&gt;=Variables!$B$9,G7&gt;2),"Old",IF(G7&gt;=3,"Reserves","First Team")))),"")</f>
        <v>First Team</v>
      </c>
      <c r="D7" s="4" t="str">
        <f>SquadExport!BJ7</f>
        <v>D</v>
      </c>
      <c r="E7" s="4" t="str">
        <f>IF(A7&gt;"",VLOOKUP(F7,Roles!A:B,2,FALSE)&amp;IF(OR(VLOOKUP(F7,Roles!$A:$B,2,FALSE)="FB",VLOOKUP(F7,Roles!$A:$B,2,FALSE)="WB",VLOOKUP(F7,Roles!$A:$B,2,FALSE)="WM",VLOOKUP(F7,Roles!$A:$B,2,FALSE)="W"),IF(AND(SquadExport!BK7=TRUE,SquadExport!BM7=TRUE,WeightedParse!BB7&gt;=WeightedParse!BC7)," (R)",IF(AND(SquadExport!BK7=TRUE,SquadExport!BM7=TRUE,WeightedParse!BB7&lt;WeightedParse!BC7)," (L)",IF(AND(SquadExport!BK7=TRUE,SquadExport!BM7=FALSE), " (L)",IF(AND(SquadExport!BK7=FALSE,SquadExport!BM7=TRUE)," (R)","")))),""),"")</f>
        <v>D</v>
      </c>
      <c r="F7" s="4" t="str" cm="1">
        <f t="array" ref="F7">IF(A7&gt;"",INDEX($J$1:$AY$1,SUMPRODUCT(MAX(($J$2:$AY$200=MAX($J7:$AY7))*(COLUMN($J$2:$AY$200))))-COLUMN($J$1)+1),"")</f>
        <v>NNCB</v>
      </c>
      <c r="G7" s="4">
        <f t="shared" si="0"/>
        <v>1</v>
      </c>
      <c r="H7" s="4">
        <f t="shared" si="1"/>
        <v>4</v>
      </c>
      <c r="I7" s="5">
        <f t="shared" si="2"/>
        <v>16.707508116827622</v>
      </c>
      <c r="J7" s="114">
        <f>IF($A7&gt;"",HARMEAN(WeightedParse!V7,WeightedParse!Y7,WeightedParse!Z7,WeightedParse!AE7,WeightedParse!AJ7,WeightedParse!AQ7,WeightedParse!AR7,WeightedParse!AS7,WeightedParse!AU7,WeightedParse!AV7,WeightedParse!AW7,WeightedParse!AY7,WeightedParse!BA7),"")</f>
        <v>3.9878608923884511</v>
      </c>
      <c r="K7" s="114">
        <f>IF(A7&gt;"",HARMEAN(WeightedParse!K7,WeightedParse!Q7,WeightedParse!V7,WeightedParse!X7,WeightedParse!Y7,WeightedParse!Z7,WeightedParse!AE7,WeightedParse!AG7,WeightedParse!AI7,WeightedParse!AJ7,WeightedParse!AQ7,WeightedParse!AR7,WeightedParse!AS7,WeightedParse!AU7,WeightedParse!AV7,WeightedParse!AW7,WeightedParse!AY7,WeightedParse!AZ7,WeightedParse!BA7),"")</f>
        <v>4.0469384766419516</v>
      </c>
      <c r="L7" s="114">
        <f>IF($A7&gt;"",IF(AND(EXACT(SquadExport!$BO7,TRUE),EXACT(SquadExport!$BL7,TRUE)),HARMEAN(WeightedParse!M7,WeightedParse!P7,WeightedParse!S7,WeightedParse!U7,WeightedParse!V7,WeightedParse!W7,WeightedParse!Y7,WeightedParse!AE7,WeightedParse!AL7,WeightedParse!AN7,WeightedParse!AP7),HARMEAN(WeightedParse!M7,WeightedParse!P7,WeightedParse!S7,WeightedParse!U7,WeightedParse!V7,WeightedParse!W7,WeightedParse!Y7,WeightedParse!AE7,WeightedParse!AL7,WeightedParse!AN7,WeightedParse!AP7)*Variables!$B$5),"")</f>
        <v>20.230417983842639</v>
      </c>
      <c r="M7" s="114">
        <f>IF($A7&gt;"",IF(AND(EXACT(SquadExport!$BO7,TRUE),EXACT(SquadExport!$BL7,TRUE)),HARMEAN(WeightedParse!M7,WeightedParse!P7,WeightedParse!S7,WeightedParse!U7,WeightedParse!V7,WeightedParse!W7,WeightedParse!X7,WeightedParse!Y7,WeightedParse!Z7,WeightedParse!AE7,WeightedParse!AL7,WeightedParse!AN7,WeightedParse!AP7),HARMEAN(WeightedParse!M7,WeightedParse!P7,WeightedParse!S7,WeightedParse!U7,WeightedParse!V7,WeightedParse!W7,WeightedParse!X7,WeightedParse!Y7,WeightedParse!Z7,WeightedParse!AE7,WeightedParse!AL7,WeightedParse!AN7,WeightedParse!AP7)*Variables!$B$5),"")</f>
        <v>19.089838272412823</v>
      </c>
      <c r="N7" s="114">
        <f>IF($A7&gt;"",IF(AND(EXACT(SquadExport!$BO7,TRUE),EXACT(SquadExport!$BL7,TRUE)),HARMEAN(WeightedParse!K7,WeightedParse!M7,WeightedParse!P7,WeightedParse!Q7,WeightedParse!S7,WeightedParse!T7,WeightedParse!U7,WeightedParse!V7,WeightedParse!W7,WeightedParse!X7,WeightedParse!Y7,WeightedParse!Z7,WeightedParse!AE7,WeightedParse!AG7,WeightedParse!AL7,WeightedParse!AN7,WeightedParse!AP7),HARMEAN(WeightedParse!K7,WeightedParse!M7,WeightedParse!P7,WeightedParse!Q7,WeightedParse!S7,WeightedParse!T7,WeightedParse!U7,WeightedParse!V7,WeightedParse!W7,WeightedParse!X7,WeightedParse!Y7,WeightedParse!Z7,WeightedParse!AE7,WeightedParse!AG7,WeightedParse!AL7,WeightedParse!AN7,WeightedParse!AP7)*Variables!$B$5),"")</f>
        <v>15.570309614973468</v>
      </c>
      <c r="O7" s="114">
        <f>IF($A7&gt;"",IF(AND(EXACT(SquadExport!$BO7,TRUE),EXACT(SquadExport!$BL7,TRUE)),HARMEAN(WeightedParse!I7,WeightedParse!K7,WeightedParse!M7,WeightedParse!P7,WeightedParse!Q7,WeightedParse!S7,WeightedParse!T7,WeightedParse!V7,WeightedParse!W7,WeightedParse!X7,WeightedParse!Y7,WeightedParse!Z7,WeightedParse!AB7,WeightedParse!AE7,WeightedParse!AF7,WeightedParse!AG7,WeightedParse!AJ7,WeightedParse!AK7,WeightedParse!AL7,WeightedParse!AN7,WeightedParse!AO7,WeightedParse!AP7),HARMEAN(WeightedParse!I7,WeightedParse!K7,WeightedParse!M7,WeightedParse!P7,WeightedParse!Q7,WeightedParse!S7,WeightedParse!T7,WeightedParse!V7,WeightedParse!W7,WeightedParse!X7,WeightedParse!Y7,WeightedParse!Z7,WeightedParse!AB7,WeightedParse!AE7,WeightedParse!AF7,WeightedParse!AG7,WeightedParse!AJ7,WeightedParse!AK7,WeightedParse!AL7,WeightedParse!AN7,WeightedParse!AO7,WeightedParse!AP7)*Variables!$B$5),"")</f>
        <v>13.628784393116772</v>
      </c>
      <c r="P7" s="114">
        <f>IF($A7&gt;"",IF(AND(OR(EXACT(SquadExport!$BO7,TRUE),EXACT(SquadExport!$BP7,TRUE)),OR(EXACT(SquadExport!$BK7,TRUE),EXACT(SquadExport!$BM7,TRUE))),HARMEAN(WeightedParse!M7,WeightedParse!P7,WeightedParse!S7,WeightedParse!U7,WeightedParse!V7,WeightedParse!W7,WeightedParse!Y7,WeightedParse!AE7,WeightedParse!AF7,WeightedParse!AP7),HARMEAN(WeightedParse!M7,WeightedParse!P7,WeightedParse!S7,WeightedParse!U7,WeightedParse!V7,WeightedParse!W7,WeightedParse!Y7,WeightedParse!AE7,WeightedParse!AF7,WeightedParse!AP7)*Variables!$B$5),"")</f>
        <v>10.768492493315964</v>
      </c>
      <c r="Q7" s="114">
        <f>IF($A7&gt;"",IF(AND(OR(EXACT(SquadExport!$BO7,TRUE),EXACT(SquadExport!$BP7,TRUE)),OR(EXACT(SquadExport!$BK7,TRUE),EXACT(SquadExport!$BM7,TRUE))),HARMEAN(WeightedParse!H7,WeightedParse!P7,WeightedParse!Q7,WeightedParse!S7,WeightedParse!T7,WeightedParse!V7,WeightedParse!X7,WeightedParse!Y7,WeightedParse!Z7,WeightedParse!AE7,WeightedParse!AF7,WeightedParse!AH7,WeightedParse!AN7,WeightedParse!AO7),HARMEAN(WeightedParse!H7,WeightedParse!P7,WeightedParse!Q7,WeightedParse!S7,WeightedParse!T7,WeightedParse!V7,WeightedParse!X7,WeightedParse!Y7,WeightedParse!Z7,WeightedParse!AE7,WeightedParse!AF7,WeightedParse!AH7,WeightedParse!AN7,WeightedParse!AO7)*Variables!$B$5),"")</f>
        <v>8.0604367409772486</v>
      </c>
      <c r="R7" s="115">
        <f>IF($A7&gt;"",IF(AND(OR(EXACT(SquadExport!$BO7,TRUE),EXACT(SquadExport!$BP7,TRUE)),OR(EXACT(SquadExport!$BK7,TRUE),EXACT(SquadExport!$BM7,TRUE))),HARMEAN(WeightedParse!H7,WeightedParse!I7,WeightedParse!K7,WeightedParse!P7,WeightedParse!Q7,WeightedParse!S7,WeightedParse!T7,WeightedParse!V7,WeightedParse!Y7,WeightedParse!Z7,WeightedParse!AD7,WeightedParse!AE7,WeightedParse!AF7,WeightedParse!AH7,WeightedParse!AI7,WeightedParse!AJ7,WeightedParse!AN7,WeightedParse!AO7),HARMEAN(WeightedParse!H7,WeightedParse!I7,WeightedParse!K7,WeightedParse!P7,WeightedParse!Q7,WeightedParse!S7,WeightedParse!T7,WeightedParse!V7,WeightedParse!Y7,WeightedParse!Z7,WeightedParse!AD7,WeightedParse!AE7,WeightedParse!AF7,WeightedParse!AH7,WeightedParse!AI7,WeightedParse!AJ7,WeightedParse!AN7,WeightedParse!AO7)*Variables!$B$5),"")</f>
        <v>7.5210763074049298</v>
      </c>
      <c r="S7" s="115">
        <f>IF($A7&gt;"",IF(AND(OR(EXACT(SquadExport!$BO7,TRUE),EXACT(SquadExport!$BP7,TRUE)),OR(EXACT(SquadExport!$BK7,TRUE),EXACT(SquadExport!$BM7,TRUE))),HARMEAN(WeightedParse!H7,WeightedParse!I7,WeightedParse!K7,WeightedParse!Q7,WeightedParse!S7,WeightedParse!T7,WeightedParse!V7,WeightedParse!X7,WeightedParse!Z7,WeightedParse!AB7,WeightedParse!AD7,WeightedParse!AF7,WeightedParse!AG7,WeightedParse!AH7,WeightedParse!AI7,WeightedParse!AJ7,WeightedParse!AK7,WeightedParse!AN7,WeightedParse!AO7),HARMEAN(WeightedParse!H7,WeightedParse!I7,WeightedParse!K7,WeightedParse!Q7,WeightedParse!S7,WeightedParse!T7,WeightedParse!V7,WeightedParse!X7,WeightedParse!Z7,WeightedParse!AB7,WeightedParse!AD7,WeightedParse!AF7,WeightedParse!AG7,WeightedParse!AH7,WeightedParse!AI7,WeightedParse!AJ7,WeightedParse!AK7,WeightedParse!AN7,WeightedParse!AO7)*Variables!$B$5),"")</f>
        <v>6.4442535795171008</v>
      </c>
      <c r="T7" s="114">
        <f>IF($A7&gt;"",IF(AND(OR(EXACT(SquadExport!$BO7,TRUE),EXACT(SquadExport!$BP7,TRUE)),OR(EXACT(SquadExport!$BK7,TRUE),EXACT(SquadExport!$BM7,TRUE))),HARMEAN(WeightedParse!I7,WeightedParse!K7,WeightedParse!N7,WeightedParse!P7,WeightedParse!Q7,WeightedParse!S7,WeightedParse!T7,WeightedParse!V7,WeightedParse!X7,WeightedParse!Y7,WeightedParse!Z7,WeightedParse!AB7,WeightedParse!AD7,WeightedParse!AE7,WeightedParse!AF7,WeightedParse!AH7,WeightedParse!AI7,WeightedParse!AJ7,WeightedParse!AN7,WeightedParse!AO7)*WeightedParse!BD7,(HARMEAN(WeightedParse!I7,WeightedParse!K7,WeightedParse!N7,WeightedParse!P7,WeightedParse!Q7,WeightedParse!S7,WeightedParse!T7,WeightedParse!V7,WeightedParse!X7,WeightedParse!Y7,WeightedParse!Z7,WeightedParse!AB7,WeightedParse!AD7,WeightedParse!AE7,WeightedParse!AF7,WeightedParse!AH7,WeightedParse!AI7,WeightedParse!AJ7,WeightedParse!AN7,WeightedParse!AO7)*WeightedParse!BD7)*Variables!$B$5),"")</f>
        <v>4.9678666271755647</v>
      </c>
      <c r="U7" s="114">
        <f>IF($A7&gt;"",IF(EXACT(SquadExport!$BQ7,TRUE),HARMEAN(WeightedParse!P7,WeightedParse!S7,WeightedParse!V7,WeightedParse!X7,WeightedParse!Y7,WeightedParse!Z7,WeightedParse!AE7,WeightedParse!AF7,WeightedParse!AP7),HARMEAN(WeightedParse!P7,WeightedParse!S7,WeightedParse!V7,WeightedParse!X7,WeightedParse!Y7,WeightedParse!Z7,WeightedParse!AE7,WeightedParse!AF7,WeightedParse!AP7)*Variables!$B$5),"")</f>
        <v>10.38329334573765</v>
      </c>
      <c r="V7" s="114">
        <f>IF($A7&gt;"",IF(EXACT(SquadExport!$BQ7,TRUE),HARMEAN(WeightedParse!K7,WeightedParse!Q7,WeightedParse!S7,WeightedParse!T7,WeightedParse!V7,WeightedParse!X7,WeightedParse!Z7,WeightedParse!AE7,WeightedParse!AF7,WeightedParse!AG7,WeightedParse!AH7,WeightedParse!AK7),HARMEAN(WeightedParse!K7,WeightedParse!Q7,WeightedParse!S7,WeightedParse!T7,WeightedParse!V7,WeightedParse!X7,WeightedParse!Z7,WeightedParse!AE7,WeightedParse!AF7,WeightedParse!AG7,WeightedParse!AH7,WeightedParse!AK7)*Variables!$B$5),"")</f>
        <v>7.628671643133373</v>
      </c>
      <c r="W7" s="114">
        <f>IF($A7&gt;"",IF(EXACT(SquadExport!$BQ7,TRUE),HARMEAN(WeightedParse!I7,WeightedParse!K7,WeightedParse!N7,WeightedParse!Q7,WeightedParse!T7,WeightedParse!V7,WeightedParse!X7,WeightedParse!Z7,WeightedParse!AB7,WeightedParse!AD7,WeightedParse!AF7,WeightedParse!AG7,WeightedParse!AK7),HARMEAN(WeightedParse!I7,WeightedParse!K7,WeightedParse!N7,WeightedParse!Q7,WeightedParse!T7,WeightedParse!V7,WeightedParse!X7,WeightedParse!Z7,WeightedParse!AB7,WeightedParse!AD7,WeightedParse!AF7,WeightedParse!AG7,WeightedParse!AK7)*Variables!$B$5),"")</f>
        <v>5.3401248271132857</v>
      </c>
      <c r="X7" s="114">
        <f>IF($A7&gt;"",IF(EXACT(SquadExport!$BQ7,TRUE),HARMEAN(WeightedParse!K7,WeightedParse!P7,WeightedParse!Q7,WeightedParse!S7,WeightedParse!U7,WeightedParse!V7,WeightedParse!X7,WeightedParse!Y7,WeightedParse!Z7,WeightedParse!AE7,WeightedParse!AF7,WeightedParse!AH7,WeightedParse!AO7,WeightedParse!AP7),HARMEAN(WeightedParse!K7,WeightedParse!P7,WeightedParse!Q7,WeightedParse!S7,WeightedParse!U7,WeightedParse!V7,WeightedParse!X7,WeightedParse!Y7,WeightedParse!Z7,WeightedParse!AE7,WeightedParse!AF7,WeightedParse!AH7,WeightedParse!AO7,WeightedParse!AP7)*Variables!$B$5),"")</f>
        <v>9.7498891614695697</v>
      </c>
      <c r="Y7" s="114">
        <f>IF($A7&gt;"",IF(EXACT(SquadExport!$BQ7,TRUE),HARMEAN(WeightedParse!P7,WeightedParse!Q7,WeightedParse!S7,WeightedParse!U7,WeightedParse!V7,WeightedParse!W7,WeightedParse!Y7,WeightedParse!AE7,WeightedParse!AF7,WeightedParse!AH7,WeightedParse!AJ7,WeightedParse!AN7,WeightedParse!AO7,WeightedParse!AP7),HARMEAN(WeightedParse!P7,WeightedParse!Q7,WeightedParse!S7,WeightedParse!U7,WeightedParse!V7,WeightedParse!W7,WeightedParse!Y7,WeightedParse!AE7,WeightedParse!AF7,WeightedParse!AH7,WeightedParse!AJ7,WeightedParse!AN7,WeightedParse!AO7,WeightedParse!AP7)*Variables!$B$5),"")</f>
        <v>10.438860759493668</v>
      </c>
      <c r="Z7" s="114">
        <f>IF($A7&gt;"",IF(EXACT(SquadExport!$BQ7,TRUE),HARMEAN(WeightedParse!M7,WeightedParse!P7,WeightedParse!Q7,WeightedParse!S7,WeightedParse!U7,WeightedParse!V7,WeightedParse!W7,WeightedParse!X7,WeightedParse!Y7,WeightedParse!Z7,WeightedParse!AE7,WeightedParse!AF7,WeightedParse!AH7,WeightedParse!AL7,WeightedParse!AO7,WeightedParse!AP7),HARMEAN(WeightedParse!M7,WeightedParse!P7,WeightedParse!Q7,WeightedParse!S7,WeightedParse!U7,WeightedParse!V7,WeightedParse!W7,WeightedParse!X7,WeightedParse!Y7,WeightedParse!Z7,WeightedParse!AE7,WeightedParse!AF7,WeightedParse!AH7,WeightedParse!AL7,WeightedParse!AO7,WeightedParse!AP7)*Variables!$B$5),"")</f>
        <v>10.43850978111891</v>
      </c>
      <c r="AA7" s="114">
        <f>IF($A7&gt;"",IF(EXACT(SquadExport!$BQ7,TRUE),HARMEAN(WeightedParse!J7,WeightedParse!K7,WeightedParse!N7,WeightedParse!P7,WeightedParse!Q7,WeightedParse!S7,WeightedParse!V7,WeightedParse!X7,WeightedParse!Y7,WeightedParse!Z7,WeightedParse!AD7,WeightedParse!AE7,WeightedParse!AH7,WeightedParse!AI7,WeightedParse!AK7,WeightedParse!AN7,WeightedParse!AO7,WeightedParse!AP7),HARMEAN(WeightedParse!J7,WeightedParse!K7,WeightedParse!N7,WeightedParse!P7,WeightedParse!Q7,WeightedParse!S7,WeightedParse!V7,WeightedParse!X7,WeightedParse!Y7,WeightedParse!Z7,WeightedParse!AD7,WeightedParse!AE7,WeightedParse!AH7,WeightedParse!AI7,WeightedParse!AK7,WeightedParse!AN7,WeightedParse!AO7,WeightedParse!AP7)*Variables!$B$5),"")</f>
        <v>7.4739364889155162</v>
      </c>
      <c r="AB7" s="114">
        <f>IF($A7&gt;"",IF(AND(EXACT(SquadExport!$BR7,TRUE),EXACT(SquadExport!$BL7,TRUE)),HARMEAN(WeightedParse!I7,WeightedParse!K7,WeightedParse!N7,WeightedParse!Q7,WeightedParse!T7,WeightedParse!V7,WeightedParse!X7,WeightedParse!Y7,WeightedParse!Z7,WeightedParse!AD7,WeightedParse!AE7,WeightedParse!AF7,WeightedParse!AG7,WeightedParse!AH7,WeightedParse!AI7,WeightedParse!AJ7,WeightedParse!AK7,WeightedParse!AN7,WeightedParse!AO7),HARMEAN(WeightedParse!I7,WeightedParse!K7,WeightedParse!N7,WeightedParse!Q7,WeightedParse!T7,WeightedParse!V7,WeightedParse!X7,WeightedParse!Y7,WeightedParse!Z7,WeightedParse!AD7,WeightedParse!AE7,WeightedParse!AF7,WeightedParse!AG7,WeightedParse!AH7,WeightedParse!AI7,WeightedParse!AJ7,WeightedParse!AK7,WeightedParse!AN7,WeightedParse!AO7)*Variables!$B$5),"")</f>
        <v>6.8670344672430792</v>
      </c>
      <c r="AC7" s="114">
        <f>IF($A7&gt;"",IF(AND(EXACT(SquadExport!$BR7,TRUE),EXACT(SquadExport!$BL7,TRUE)),HARMEAN(WeightedParse!K7,WeightedParse!Q7,WeightedParse!S7,WeightedParse!T7,WeightedParse!V7,WeightedParse!X7,WeightedParse!Y7,WeightedParse!Z7,WeightedParse!AD7,WeightedParse!AE7,WeightedParse!AF7,WeightedParse!AG7,WeightedParse!AH7,WeightedParse!AO7),HARMEAN(WeightedParse!K7,WeightedParse!Q7,WeightedParse!S7,WeightedParse!T7,WeightedParse!V7,WeightedParse!X7,WeightedParse!Y7,WeightedParse!Z7,WeightedParse!AD7,WeightedParse!AE7,WeightedParse!AF7,WeightedParse!AG7,WeightedParse!AH7,WeightedParse!AO7)*Variables!$B$5),"")</f>
        <v>7.4330867164907781</v>
      </c>
      <c r="AD7" s="114">
        <f>IF($A7&gt;"",IF(AND(EXACT(SquadExport!$BR7,TRUE),EXACT(SquadExport!$BL7,TRUE)),HARMEAN(WeightedParse!I7,WeightedParse!J7,WeightedParse!K7,WeightedParse!N7,WeightedParse!Q7,WeightedParse!S7,WeightedParse!T7,WeightedParse!V7,WeightedParse!X7,WeightedParse!Z7,WeightedParse!AB7,WeightedParse!AD7,WeightedParse!AG7,WeightedParse!AH7,WeightedParse!AI7,WeightedParse!AK7,WeightedParse!AO7),HARMEAN(WeightedParse!I7,WeightedParse!J7,WeightedParse!K7,WeightedParse!N7,WeightedParse!Q7,WeightedParse!S7,WeightedParse!T7,WeightedParse!V7,WeightedParse!X7,WeightedParse!Z7,WeightedParse!AB7,WeightedParse!AD7,WeightedParse!AG7,WeightedParse!AH7,WeightedParse!AI7,WeightedParse!AK7,WeightedParse!AO7)*Variables!$B$5),"")</f>
        <v>5.7659110974626691</v>
      </c>
      <c r="AE7" s="114">
        <f>IF($A7&gt;"",IF(AND(EXACT(SquadExport!$BR7,TRUE),EXACT(SquadExport!$BL7,TRUE)),HARMEAN(WeightedParse!K7,WeightedParse!N7,WeightedParse!P7,WeightedParse!Q7,WeightedParse!S7,WeightedParse!T7,WeightedParse!U7,WeightedParse!V7,WeightedParse!X7,WeightedParse!Y7,WeightedParse!Z7,WeightedParse!AD7,WeightedParse!AE7,WeightedParse!AF7,WeightedParse!AG7,WeightedParse!AH7,WeightedParse!AI7,WeightedParse!AO7),HARMEAN(WeightedParse!K7,WeightedParse!N7,WeightedParse!P7,WeightedParse!Q7,WeightedParse!S7,WeightedParse!T7,WeightedParse!U7,WeightedParse!V7,WeightedParse!X7,WeightedParse!Y7,WeightedParse!Z7,WeightedParse!AD7,WeightedParse!AE7,WeightedParse!AF7,WeightedParse!AG7,WeightedParse!AH7,WeightedParse!AI7,WeightedParse!AO7)*Variables!$B$5),"")</f>
        <v>7.2210442678774118</v>
      </c>
      <c r="AF7" s="114">
        <f>IF($A7&gt;"",IF(AND(EXACT(SquadExport!$BR7,TRUE),EXACT(SquadExport!$BL7,TRUE)),HARMEAN(WeightedParse!I7,WeightedParse!J7,WeightedParse!K7,WeightedParse!N7,WeightedParse!Q7,WeightedParse!S7,WeightedParse!T7,WeightedParse!U7,WeightedParse!V7,WeightedParse!X7,WeightedParse!Z7,WeightedParse!AD7,WeightedParse!AE7,WeightedParse!AF7,WeightedParse!AH7,WeightedParse!AI7,WeightedParse!AK7,WeightedParse!AN7,WeightedParse!AO7,WeightedParse!AP7),HARMEAN(WeightedParse!I7,WeightedParse!J7,WeightedParse!K7,WeightedParse!N7,WeightedParse!Q7,WeightedParse!S7,WeightedParse!T7,WeightedParse!U7,WeightedParse!V7,WeightedParse!X7,WeightedParse!Z7,WeightedParse!AD7,WeightedParse!AE7,WeightedParse!AF7,WeightedParse!AH7,WeightedParse!AI7,WeightedParse!AK7,WeightedParse!AN7,WeightedParse!AO7,WeightedParse!AP7)*Variables!$B$5),"")</f>
        <v>6.8006542235905316</v>
      </c>
      <c r="AG7" s="114">
        <f>IF($A7&gt;"",IF(AND(OR(EXACT(SquadExport!$BR7,TRUE),EXACT(SquadExport!$BS7,TRUE)),OR(EXACT(SquadExport!$BK7,TRUE),EXACT(SquadExport!$BM7,TRUE))),HARMEAN(WeightedParse!I7,WeightedParse!K7,WeightedParse!Q7,WeightedParse!T7,WeightedParse!X7,WeightedParse!Z7,WeightedParse!AD7,WeightedParse!AF7,WeightedParse!AG7,WeightedParse!AJ7),HARMEAN(WeightedParse!I7,WeightedParse!K7,WeightedParse!Q7,WeightedParse!T7,WeightedParse!X7,WeightedParse!Z7,WeightedParse!AD7,WeightedParse!AF7,WeightedParse!AG7,WeightedParse!AJ7)*Variables!$B$5),"")</f>
        <v>5.9721189591078065</v>
      </c>
      <c r="AH7" s="114">
        <f>IF($A7&gt;"",IF(AND(OR(EXACT(SquadExport!$BR7,TRUE),EXACT(SquadExport!$BS7,TRUE)),OR(EXACT(SquadExport!$BK7,TRUE),EXACT(SquadExport!$BM7,TRUE))),HARMEAN(WeightedParse!H7,WeightedParse!K7,WeightedParse!P7,WeightedParse!Q7,WeightedParse!S7,WeightedParse!T7,WeightedParse!V7,WeightedParse!X7,WeightedParse!Y7,WeightedParse!Z7,WeightedParse!AD7,WeightedParse!AE7,WeightedParse!AF7,WeightedParse!AG7,WeightedParse!AH7,WeightedParse!AO7),HARMEAN(WeightedParse!H7,WeightedParse!K7,WeightedParse!P7,WeightedParse!Q7,WeightedParse!S7,WeightedParse!T7,WeightedParse!V7,WeightedParse!X7,WeightedParse!Y7,WeightedParse!Z7,WeightedParse!AD7,WeightedParse!AE7,WeightedParse!AF7,WeightedParse!AG7,WeightedParse!AH7,WeightedParse!AO7)*Variables!$B$5),"")</f>
        <v>6.9709629501790538</v>
      </c>
      <c r="AI7" s="114">
        <f>IF($A7&gt;"",IF(AND(OR(EXACT(SquadExport!$BR7,TRUE),EXACT(SquadExport!$BS7,TRUE)),OR(EXACT(SquadExport!$BK7,TRUE),EXACT(SquadExport!$BM7,TRUE))),HARMEAN(WeightedParse!H7,WeightedParse!I7,WeightedParse!K7,WeightedParse!P7,WeightedParse!Q7,WeightedParse!S7,WeightedParse!T7,WeightedParse!U7,WeightedParse!V7,WeightedParse!X7,WeightedParse!Y7,WeightedParse!Z7,WeightedParse!AD7,WeightedParse!AE7,WeightedParse!AF7,WeightedParse!AH7,WeightedParse!AI7,WeightedParse!AO7),HARMEAN(WeightedParse!H7,WeightedParse!I7,WeightedParse!K7,WeightedParse!P7,WeightedParse!Q7,WeightedParse!S7,WeightedParse!T7,WeightedParse!U7,WeightedParse!V7,WeightedParse!X7,WeightedParse!Y7,WeightedParse!Z7,WeightedParse!AD7,WeightedParse!AE7,WeightedParse!AF7,WeightedParse!AH7,WeightedParse!AI7,WeightedParse!AO7)*Variables!$B$5),"")</f>
        <v>7.2210442678774101</v>
      </c>
      <c r="AJ7" s="114">
        <f>IF($A7&gt;"",IF(AND(OR(EXACT(SquadExport!$BR7,TRUE),EXACT(SquadExport!$BS7,TRUE)),OR(EXACT(SquadExport!$BK7,TRUE),EXACT(SquadExport!$BM7,TRUE))),HARMEAN(WeightedParse!H7,WeightedParse!K7,WeightedParse!M7,WeightedParse!V7,WeightedParse!W7,WeightedParse!AD7,WeightedParse!AF7,WeightedParse!AH7,WeightedParse!AK7,WeightedParse!AL7,WeightedParse!AO7,WeightedParse!AP7)*(CONVERT(LEFT(SquadExport!$E7,FIND("'",SquadExport!$E7)-1)+((MID(SquadExport!$E7,FIND("'",SquadExport!$E7)+1,LEN(SquadExport!$E7)-FIND("'",SquadExport!$E7)-1))/12),"ft","m")-1)/(Variables!$C$4-1),(HARMEAN(WeightedParse!H7,WeightedParse!K7,WeightedParse!M7,WeightedParse!V7,WeightedParse!W7,WeightedParse!AD7,WeightedParse!AF7,WeightedParse!AH7,WeightedParse!AK7,WeightedParse!AL7,WeightedParse!AO7,WeightedParse!AP7)*(CONVERT(LEFT(SquadExport!$E7,FIND("'",SquadExport!$E7)-1)+((MID(SquadExport!$E7,FIND("'",SquadExport!$E7)+1,LEN(SquadExport!$E7)-FIND("'",SquadExport!$E7)-1))/12),"ft","m")-1)/(Variables!$C$4-1))*Variables!$B$5),"")</f>
        <v>7.8935155121724723</v>
      </c>
      <c r="AK7" s="114">
        <f>IF($A7&gt;"",IF(AND(OR(EXACT(SquadExport!$BR7,TRUE),EXACT(SquadExport!$BS7,TRUE)),OR(EXACT(SquadExport!$BK7,TRUE),EXACT(SquadExport!$BM7,TRUE))),HARMEAN(WeightedParse!J7,WeightedParse!K7,WeightedParse!T7,WeightedParse!V7,WeightedParse!X7,WeightedParse!Y7,WeightedParse!Z7,WeightedParse!AD7,WeightedParse!AH7,WeightedParse!AI7,WeightedParse!AK7,WeightedParse!AO7),HARMEAN(WeightedParse!J7,WeightedParse!K7,WeightedParse!T7,WeightedParse!V7,WeightedParse!X7,WeightedParse!Y7,WeightedParse!Z7,WeightedParse!AD7,WeightedParse!AH7,WeightedParse!AI7,WeightedParse!AK7,WeightedParse!AO7)*Variables!$B$5),"")</f>
        <v>6.8643290092335585</v>
      </c>
      <c r="AL7" s="114">
        <f>IF($A7&gt;"",IF(AND(OR(EXACT(SquadExport!$BR7,TRUE),EXACT(SquadExport!$BS7,TRUE)),OR(EXACT(SquadExport!$BK7,TRUE),EXACT(SquadExport!$BM7,TRUE))),HARMEAN(WeightedParse!H7,WeightedParse!I7,WeightedParse!K7,WeightedParse!Q7,WeightedParse!T7,WeightedParse!V7,WeightedParse!AB7,WeightedParse!AD7,WeightedParse!AH7,WeightedParse!AI7,WeightedParse!AJ7,WeightedParse!AN7,WeightedParse!AO7),HARMEAN(WeightedParse!H7,WeightedParse!I7,WeightedParse!K7,WeightedParse!Q7,WeightedParse!T7,WeightedParse!V7,WeightedParse!AB7,WeightedParse!AD7,WeightedParse!AH7,WeightedParse!AI7,WeightedParse!AJ7,WeightedParse!AN7,WeightedParse!AO7)*Variables!$B$5),"")</f>
        <v>6.2273349507325717</v>
      </c>
      <c r="AM7" s="114">
        <f>IF($A7&gt;"",IF(AND(OR(EXACT(SquadExport!$BR7,TRUE),EXACT(SquadExport!$BS7,TRUE)),OR(EXACT(SquadExport!$BK7,TRUE),EXACT(SquadExport!$BM7,TRUE))),HARMEAN(WeightedParse!I7,WeightedParse!J7,WeightedParse!K7,WeightedParse!N7,WeightedParse!Q7,WeightedParse!T7,WeightedParse!V7,WeightedParse!X7,WeightedParse!AB7,WeightedParse!AD7,WeightedParse!AG7,WeightedParse!AI7,WeightedParse!AJ7,WeightedParse!AK7,WeightedParse!AN7)*WeightedParse!BD7,(HARMEAN(WeightedParse!I7,WeightedParse!J7,WeightedParse!K7,WeightedParse!N7,WeightedParse!Q7,WeightedParse!T7,WeightedParse!V7,WeightedParse!X7,WeightedParse!AB7,WeightedParse!AD7,WeightedParse!AG7,WeightedParse!AI7,WeightedParse!AJ7,WeightedParse!AK7,WeightedParse!AN7)*WeightedParse!BD7)*Variables!$B$5),"")</f>
        <v>3.79820274398825</v>
      </c>
      <c r="AN7" s="114">
        <f>IF($A7&gt;"",IF(AND(OR(EXACT(SquadExport!$BR7,TRUE),EXACT(SquadExport!$BS7,TRUE)),OR(EXACT(SquadExport!$BK7,TRUE),EXACT(SquadExport!$BM7,TRUE))),HARMEAN(WeightedParse!H7,WeightedParse!I7,WeightedParse!K7,WeightedParse!N7,WeightedParse!Q7,WeightedParse!T7,WeightedParse!V7,WeightedParse!X7,WeightedParse!Z7,WeightedParse!AD7,WeightedParse!AG7,WeightedParse!AH7,WeightedParse!AI7,WeightedParse!AJ7,WeightedParse!AN7,WeightedParse!AO7)*WeightedParse!BD7,(HARMEAN(WeightedParse!H7,WeightedParse!I7,WeightedParse!K7,WeightedParse!N7,WeightedParse!Q7,WeightedParse!T7,WeightedParse!V7,WeightedParse!X7,WeightedParse!Z7,WeightedParse!AD7,WeightedParse!AG7,WeightedParse!AH7,WeightedParse!AI7,WeightedParse!AJ7,WeightedParse!AN7,WeightedParse!AO7)*WeightedParse!BD7)*Variables!$B$5),"")</f>
        <v>4.291221698854673</v>
      </c>
      <c r="AO7" s="114">
        <f>IF($A7&gt;"",IF(AND(EXACT(SquadExport!$BS7,TRUE),EXACT(SquadExport!$BL7,TRUE)),HARMEAN(WeightedParse!K7,WeightedParse!Q7,WeightedParse!T7,WeightedParse!V7,WeightedParse!X7,WeightedParse!Z7,WeightedParse!AB7,WeightedParse!AD7,WeightedParse!AG7,WeightedParse!AK7),HARMEAN(WeightedParse!K7,WeightedParse!Q7,WeightedParse!T7,WeightedParse!V7,WeightedParse!X7,WeightedParse!Z7,WeightedParse!AB7,WeightedParse!AD7,WeightedParse!AG7,WeightedParse!AK7)*Variables!$B$5),"")</f>
        <v>5.8951670072140461</v>
      </c>
      <c r="AP7" s="114">
        <f>IF($A7&gt;"",IF(AND(EXACT(SquadExport!$BS7,TRUE),EXACT(SquadExport!$BL7,TRUE)),HARMEAN(WeightedParse!I7,WeightedParse!K7,WeightedParse!Q7,WeightedParse!T7,WeightedParse!V7,WeightedParse!X7,WeightedParse!Z7,WeightedParse!AB7,WeightedParse!AD7,WeightedParse!AF7,WeightedParse!AG7,WeightedParse!AI7,WeightedParse!AJ7),HARMEAN(WeightedParse!I7,WeightedParse!K7,WeightedParse!Q7,WeightedParse!T7,WeightedParse!V7,WeightedParse!X7,WeightedParse!Z7,WeightedParse!AB7,WeightedParse!AD7,WeightedParse!AF7,WeightedParse!AG7,WeightedParse!AI7,WeightedParse!AJ7)*Variables!$B$5),"")</f>
        <v>6.1585963313204966</v>
      </c>
      <c r="AQ7" s="114">
        <f>IF($A7&gt;"",IF(AND(EXACT(SquadExport!$BS7,TRUE),EXACT(SquadExport!$BL7,TRUE)),HARMEAN(WeightedParse!I7,WeightedParse!J7,WeightedParse!K7,WeightedParse!Q7,WeightedParse!T7,WeightedParse!V7,WeightedParse!X7,WeightedParse!Z7,WeightedParse!AB7,WeightedParse!AD7,WeightedParse!AG7,WeightedParse!AI7,WeightedParse!AJ7,WeightedParse!AK7),HARMEAN(WeightedParse!I7,WeightedParse!J7,WeightedParse!K7,WeightedParse!Q7,WeightedParse!T7,WeightedParse!V7,WeightedParse!X7,WeightedParse!Z7,WeightedParse!AB7,WeightedParse!AD7,WeightedParse!AG7,WeightedParse!AI7,WeightedParse!AJ7,WeightedParse!AK7)*Variables!$B$5),"")</f>
        <v>5.7741575983895901</v>
      </c>
      <c r="AR7" s="114">
        <f>IF($A7&gt;"",IF(AND(EXACT(SquadExport!$BS7,TRUE),EXACT(SquadExport!$BL7,TRUE)),HARMEAN(WeightedParse!I7,WeightedParse!J7,WeightedParse!K7,WeightedParse!Q7,WeightedParse!T7,WeightedParse!V7,WeightedParse!X7,WeightedParse!Y7,WeightedParse!Z7,WeightedParse!AD7,WeightedParse!AH7,WeightedParse!AI7,WeightedParse!AJ7,WeightedParse!AK7,WeightedParse!AN7,WeightedParse!AO7),HARMEAN(WeightedParse!I7,WeightedParse!J7,WeightedParse!K7,WeightedParse!Q7,WeightedParse!T7,WeightedParse!V7,WeightedParse!X7,WeightedParse!Y7,WeightedParse!Z7,WeightedParse!AD7,WeightedParse!AH7,WeightedParse!AI7,WeightedParse!AJ7,WeightedParse!AK7,WeightedParse!AN7,WeightedParse!AO7)*Variables!$B$5),"")</f>
        <v>7.0063312311828607</v>
      </c>
      <c r="AS7" s="114">
        <f>IF($A7&gt;"",IF(AND(EXACT(SquadExport!$BT7,TRUE),EXACT(SquadExport!$BL7,TRUE)),HARMEAN(WeightedParse!J7,WeightedParse!K7,WeightedParse!M7,WeightedParse!T7,WeightedParse!V7,WeightedParse!X7,WeightedParse!Z7,WeightedParse!AD7,WeightedParse!AI7),(HARMEAN(WeightedParse!J7,WeightedParse!K7,WeightedParse!M7,WeightedParse!T7,WeightedParse!V7,WeightedParse!X7,WeightedParse!Z7,WeightedParse!AD7,WeightedParse!AI7)*Variables!$B$5)),"")</f>
        <v>6.484392279975741</v>
      </c>
      <c r="AT7" s="114">
        <f>IF($A7&gt;"",IF(AND(EXACT(SquadExport!$BT7,TRUE),EXACT(SquadExport!$BL7,TRUE)),HARMEAN(WeightedParse!J7,WeightedParse!K7,WeightedParse!M7,WeightedParse!U7,WeightedParse!V7,WeightedParse!W7,WeightedParse!X7,WeightedParse!Z7,WeightedParse!AD7,WeightedParse!AF7,WeightedParse!AK7,WeightedParse!AL7,WeightedParse!AP7)*(CONVERT(LEFT(SquadExport!$E7,FIND("'",SquadExport!$E7)-1)+((MID(SquadExport!$E7,FIND("'",SquadExport!$E7)+1,LEN(SquadExport!$E7)-FIND("'",SquadExport!$E7)-1))/12),"ft","m")-1)/(Variables!$C$4-1),(HARMEAN(WeightedParse!J7,WeightedParse!K7,WeightedParse!M7,WeightedParse!U7,WeightedParse!V7,WeightedParse!W7,WeightedParse!X7,WeightedParse!Z7,WeightedParse!AD7,WeightedParse!AF7,WeightedParse!AK7,WeightedParse!AL7,WeightedParse!AP7)*(CONVERT(LEFT(SquadExport!$E7,FIND("'",SquadExport!$E7)-1)+((MID(SquadExport!$E7,FIND("'",SquadExport!$E7)+1,LEN(SquadExport!$E7)-FIND("'",SquadExport!$E7)-1))/12),"ft","m")-1)/(Variables!$C$4-1)))*Variables!$B$5,"")</f>
        <v>7.7811700955412011</v>
      </c>
      <c r="AU7" s="114">
        <f>IF($A7&gt;"",IF(AND(EXACT(SquadExport!$BT7,TRUE),EXACT(SquadExport!$BL7,TRUE)),HARMEAN(WeightedParse!I7,WeightedParse!J7,WeightedParse!K7,WeightedParse!Q7,WeightedParse!T7,WeightedParse!V7,WeightedParse!X7,WeightedParse!Z7,WeightedParse!AB7,WeightedParse!AD7,WeightedParse!AF7,WeightedParse!AG7,WeightedParse!AK7,WeightedParse!AP7),HARMEAN(WeightedParse!I7,WeightedParse!J7,WeightedParse!K7,WeightedParse!Q7,WeightedParse!T7,WeightedParse!V7,WeightedParse!X7,WeightedParse!Z7,WeightedParse!AB7,WeightedParse!AD7,WeightedParse!AF7,WeightedParse!AG7,WeightedParse!AK7,WeightedParse!AP7)*Variables!$B$5),"")</f>
        <v>5.6215362592167599</v>
      </c>
      <c r="AV7" s="114">
        <f>IF($A7&gt;"",IF(AND(EXACT(SquadExport!$BT7,TRUE),EXACT(SquadExport!$BL7,TRUE)),HARMEAN(WeightedParse!I7,WeightedParse!J7,WeightedParse!K7,WeightedParse!Q7,WeightedParse!T7,WeightedParse!V7,WeightedParse!X7,WeightedParse!Z7,WeightedParse!AD7,WeightedParse!AH7,WeightedParse!AI7,WeightedParse!AJ7,WeightedParse!AK7,WeightedParse!AN7,WeightedParse!AO7),HARMEAN(WeightedParse!I7,WeightedParse!J7,WeightedParse!K7,WeightedParse!Q7,WeightedParse!T7,WeightedParse!V7,WeightedParse!X7,WeightedParse!Z7,WeightedParse!AD7,WeightedParse!AH7,WeightedParse!AI7,WeightedParse!AJ7,WeightedParse!AK7,WeightedParse!AN7,WeightedParse!AO7)*Variables!$B$5),"")</f>
        <v>6.8630738161199272</v>
      </c>
      <c r="AW7" s="114">
        <f>IF($A7&gt;"",IF(AND(EXACT(SquadExport!$BT7,TRUE),EXACT(SquadExport!$BL7,TRUE)),HARMEAN(WeightedParse!I7,WeightedParse!J7,WeightedParse!K7,WeightedParse!Q7,WeightedParse!T7,WeightedParse!V7,WeightedParse!X7,WeightedParse!Z7,WeightedParse!AB7,WeightedParse!AD7,WeightedParse!AF7,WeightedParse!AG7,WeightedParse!AI7,WeightedParse!AJ7,WeightedParse!AK7),HARMEAN(WeightedParse!I7,WeightedParse!J7,WeightedParse!K7,WeightedParse!Q7,WeightedParse!T7,WeightedParse!V7,WeightedParse!X7,WeightedParse!Z7,WeightedParse!AB7,WeightedParse!AD7,WeightedParse!AF7,WeightedParse!AG7,WeightedParse!AI7,WeightedParse!AJ7,WeightedParse!AK7)*Variables!$B$5),"")</f>
        <v>5.7886834892938639</v>
      </c>
      <c r="AX7" s="114">
        <f>IF($A7&gt;"",IF(AND(EXACT(SquadExport!$BT7,TRUE),EXACT(SquadExport!$BL7,TRUE)),HARMEAN(WeightedParse!K7,WeightedParse!Q7,WeightedParse!U7,WeightedParse!V7,WeightedParse!W7,WeightedParse!X7,WeightedParse!Y7,WeightedParse!Z7,WeightedParse!AD7,WeightedParse!AF7,WeightedParse!AH7,WeightedParse!AI7,WeightedParse!AJ7,WeightedParse!AK7,WeightedParse!AN7,WeightedParse!AO7,WeightedParse!AP7),HARMEAN(WeightedParse!K7,WeightedParse!Q7,WeightedParse!U7,WeightedParse!V7,WeightedParse!W7,WeightedParse!X7,WeightedParse!Y7,WeightedParse!Z7,WeightedParse!AD7,WeightedParse!AF7,WeightedParse!AH7,WeightedParse!AI7,WeightedParse!AJ7,WeightedParse!AK7,WeightedParse!AN7,WeightedParse!AO7,WeightedParse!AP7)*Variables!$B$5),"")</f>
        <v>8.6434336023477609</v>
      </c>
      <c r="AY7" s="114">
        <f>IF($A7&gt;"",IF(AND(EXACT(SquadExport!$BT7,TRUE),EXACT(SquadExport!$BL7,TRUE)),HARMEAN(WeightedParse!I7,WeightedParse!J7,WeightedParse!K7,WeightedParse!M7,WeightedParse!N7,WeightedParse!Q7,WeightedParse!T7,WeightedParse!V7,WeightedParse!X7,WeightedParse!Z7,WeightedParse!AD7,WeightedParse!AF7,WeightedParse!AG7,WeightedParse!AH7,WeightedParse!AI7,WeightedParse!AJ7,WeightedParse!AK7,WeightedParse!AL7,WeightedParse!AN7,WeightedParse!AO7,WeightedParse!AP7),HARMEAN(WeightedParse!I7,WeightedParse!J7,WeightedParse!K7,WeightedParse!M7,WeightedParse!N7,WeightedParse!Q7,WeightedParse!T7,WeightedParse!V7,WeightedParse!X7,WeightedParse!Z7,WeightedParse!AD7,WeightedParse!AF7,WeightedParse!AG7,WeightedParse!AH7,WeightedParse!AI7,WeightedParse!AJ7,WeightedParse!AK7,WeightedParse!AL7,WeightedParse!AN7,WeightedParse!AO7,WeightedParse!AP7)*Variables!$B$5),"")</f>
        <v>6.7539772274862635</v>
      </c>
    </row>
    <row r="8" spans="1:51" s="3" customFormat="1" ht="15" customHeight="1" x14ac:dyDescent="0.25">
      <c r="A8" s="3" t="str">
        <f>IF(WeightedParse!A8&gt;"",WeightedParse!A8,"")</f>
        <v>Cian Murphy</v>
      </c>
      <c r="B8" s="4">
        <f>IF(WeightedParse!B8&gt;0,WeightedParse!B8,"")</f>
        <v>26</v>
      </c>
      <c r="C8" s="4" t="str">
        <f>IF(A8&gt;"",IF(AND(B8&lt;=Variables!$B$8,G8&gt;2),"Youth",IF(AND(B8&lt;=Variables!$B$8,G8&lt;=2),"Prospect",IF(AND(B8&gt;=Variables!$B$9,G8&gt;2),"Old",IF(G8&gt;=3,"Reserves","First Team")))),"")</f>
        <v>Reserves</v>
      </c>
      <c r="D8" s="4" t="str">
        <f>SquadExport!BJ8</f>
        <v>D</v>
      </c>
      <c r="E8" s="4" t="str">
        <f>IF(A8&gt;"",VLOOKUP(F8,Roles!A:B,2,FALSE)&amp;IF(OR(VLOOKUP(F8,Roles!$A:$B,2,FALSE)="FB",VLOOKUP(F8,Roles!$A:$B,2,FALSE)="WB",VLOOKUP(F8,Roles!$A:$B,2,FALSE)="WM",VLOOKUP(F8,Roles!$A:$B,2,FALSE)="W"),IF(AND(SquadExport!BK8=TRUE,SquadExport!BM8=TRUE,WeightedParse!BB8&gt;=WeightedParse!BC8)," (R)",IF(AND(SquadExport!BK8=TRUE,SquadExport!BM8=TRUE,WeightedParse!BB8&lt;WeightedParse!BC8)," (L)",IF(AND(SquadExport!BK8=TRUE,SquadExport!BM8=FALSE), " (L)",IF(AND(SquadExport!BK8=FALSE,SquadExport!BM8=TRUE)," (R)","")))),""),"")</f>
        <v>D</v>
      </c>
      <c r="F8" s="4" t="str" cm="1">
        <f t="array" ref="F8">IF(A8&gt;"",INDEX($J$1:$AY$1,SUMPRODUCT(MAX(($J$2:$AY$200=MAX($J8:$AY8))*(COLUMN($J$2:$AY$200))))-COLUMN($J$1)+1),"")</f>
        <v>NNCB</v>
      </c>
      <c r="G8" s="4">
        <f t="shared" si="0"/>
        <v>4</v>
      </c>
      <c r="H8" s="4">
        <f t="shared" si="1"/>
        <v>12</v>
      </c>
      <c r="I8" s="5">
        <f t="shared" si="2"/>
        <v>14.860895186852064</v>
      </c>
      <c r="J8" s="114">
        <f>IF($A8&gt;"",HARMEAN(WeightedParse!V8,WeightedParse!Y8,WeightedParse!Z8,WeightedParse!AE8,WeightedParse!AJ8,WeightedParse!AQ8,WeightedParse!AR8,WeightedParse!AS8,WeightedParse!AU8,WeightedParse!AV8,WeightedParse!AW8,WeightedParse!AY8,WeightedParse!BA8),"")</f>
        <v>6.1310831117789837</v>
      </c>
      <c r="K8" s="114">
        <f>IF(A8&gt;"",HARMEAN(WeightedParse!K8,WeightedParse!Q8,WeightedParse!V8,WeightedParse!X8,WeightedParse!Y8,WeightedParse!Z8,WeightedParse!AE8,WeightedParse!AG8,WeightedParse!AI8,WeightedParse!AJ8,WeightedParse!AQ8,WeightedParse!AR8,WeightedParse!AS8,WeightedParse!AU8,WeightedParse!AV8,WeightedParse!AW8,WeightedParse!AY8,WeightedParse!AZ8,WeightedParse!BA8),"")</f>
        <v>6.6879475455094468</v>
      </c>
      <c r="L8" s="114">
        <f>IF($A8&gt;"",IF(AND(EXACT(SquadExport!$BO8,TRUE),EXACT(SquadExport!$BL8,TRUE)),HARMEAN(WeightedParse!M8,WeightedParse!P8,WeightedParse!S8,WeightedParse!U8,WeightedParse!V8,WeightedParse!W8,WeightedParse!Y8,WeightedParse!AE8,WeightedParse!AL8,WeightedParse!AN8,WeightedParse!AP8),HARMEAN(WeightedParse!M8,WeightedParse!P8,WeightedParse!S8,WeightedParse!U8,WeightedParse!V8,WeightedParse!W8,WeightedParse!Y8,WeightedParse!AE8,WeightedParse!AL8,WeightedParse!AN8,WeightedParse!AP8)*Variables!$B$5),"")</f>
        <v>15.992916225730513</v>
      </c>
      <c r="M8" s="114">
        <f>IF($A8&gt;"",IF(AND(EXACT(SquadExport!$BO8,TRUE),EXACT(SquadExport!$BL8,TRUE)),HARMEAN(WeightedParse!M8,WeightedParse!P8,WeightedParse!S8,WeightedParse!U8,WeightedParse!V8,WeightedParse!W8,WeightedParse!X8,WeightedParse!Y8,WeightedParse!Z8,WeightedParse!AE8,WeightedParse!AL8,WeightedParse!AN8,WeightedParse!AP8),HARMEAN(WeightedParse!M8,WeightedParse!P8,WeightedParse!S8,WeightedParse!U8,WeightedParse!V8,WeightedParse!W8,WeightedParse!X8,WeightedParse!Y8,WeightedParse!Z8,WeightedParse!AE8,WeightedParse!AL8,WeightedParse!AN8,WeightedParse!AP8)*Variables!$B$5),"")</f>
        <v>15.279831690687987</v>
      </c>
      <c r="N8" s="114">
        <f>IF($A8&gt;"",IF(AND(EXACT(SquadExport!$BO8,TRUE),EXACT(SquadExport!$BL8,TRUE)),HARMEAN(WeightedParse!K8,WeightedParse!M8,WeightedParse!P8,WeightedParse!Q8,WeightedParse!S8,WeightedParse!T8,WeightedParse!U8,WeightedParse!V8,WeightedParse!W8,WeightedParse!X8,WeightedParse!Y8,WeightedParse!Z8,WeightedParse!AE8,WeightedParse!AG8,WeightedParse!AL8,WeightedParse!AN8,WeightedParse!AP8),HARMEAN(WeightedParse!K8,WeightedParse!M8,WeightedParse!P8,WeightedParse!Q8,WeightedParse!S8,WeightedParse!T8,WeightedParse!U8,WeightedParse!V8,WeightedParse!W8,WeightedParse!X8,WeightedParse!Y8,WeightedParse!Z8,WeightedParse!AE8,WeightedParse!AG8,WeightedParse!AL8,WeightedParse!AN8,WeightedParse!AP8)*Variables!$B$5),"")</f>
        <v>14.680683210293052</v>
      </c>
      <c r="O8" s="114">
        <f>IF($A8&gt;"",IF(AND(EXACT(SquadExport!$BO8,TRUE),EXACT(SquadExport!$BL8,TRUE)),HARMEAN(WeightedParse!I8,WeightedParse!K8,WeightedParse!M8,WeightedParse!P8,WeightedParse!Q8,WeightedParse!S8,WeightedParse!T8,WeightedParse!V8,WeightedParse!W8,WeightedParse!X8,WeightedParse!Y8,WeightedParse!Z8,WeightedParse!AB8,WeightedParse!AE8,WeightedParse!AF8,WeightedParse!AG8,WeightedParse!AJ8,WeightedParse!AK8,WeightedParse!AL8,WeightedParse!AN8,WeightedParse!AO8,WeightedParse!AP8),HARMEAN(WeightedParse!I8,WeightedParse!K8,WeightedParse!M8,WeightedParse!P8,WeightedParse!Q8,WeightedParse!S8,WeightedParse!T8,WeightedParse!V8,WeightedParse!W8,WeightedParse!X8,WeightedParse!Y8,WeightedParse!Z8,WeightedParse!AB8,WeightedParse!AE8,WeightedParse!AF8,WeightedParse!AG8,WeightedParse!AJ8,WeightedParse!AK8,WeightedParse!AL8,WeightedParse!AN8,WeightedParse!AO8,WeightedParse!AP8)*Variables!$B$5),"")</f>
        <v>13.685012959292575</v>
      </c>
      <c r="P8" s="114">
        <f>IF($A8&gt;"",IF(AND(OR(EXACT(SquadExport!$BO8,TRUE),EXACT(SquadExport!$BP8,TRUE)),OR(EXACT(SquadExport!$BK8,TRUE),EXACT(SquadExport!$BM8,TRUE))),HARMEAN(WeightedParse!M8,WeightedParse!P8,WeightedParse!S8,WeightedParse!U8,WeightedParse!V8,WeightedParse!W8,WeightedParse!Y8,WeightedParse!AE8,WeightedParse!AF8,WeightedParse!AP8),HARMEAN(WeightedParse!M8,WeightedParse!P8,WeightedParse!S8,WeightedParse!U8,WeightedParse!V8,WeightedParse!W8,WeightedParse!Y8,WeightedParse!AE8,WeightedParse!AF8,WeightedParse!AP8)*Variables!$B$5),"")</f>
        <v>15.606815810826475</v>
      </c>
      <c r="Q8" s="114">
        <f>IF($A8&gt;"",IF(AND(OR(EXACT(SquadExport!$BO8,TRUE),EXACT(SquadExport!$BP8,TRUE)),OR(EXACT(SquadExport!$BK8,TRUE),EXACT(SquadExport!$BM8,TRUE))),HARMEAN(WeightedParse!H8,WeightedParse!P8,WeightedParse!Q8,WeightedParse!S8,WeightedParse!T8,WeightedParse!V8,WeightedParse!X8,WeightedParse!Y8,WeightedParse!Z8,WeightedParse!AE8,WeightedParse!AF8,WeightedParse!AH8,WeightedParse!AN8,WeightedParse!AO8),HARMEAN(WeightedParse!H8,WeightedParse!P8,WeightedParse!Q8,WeightedParse!S8,WeightedParse!T8,WeightedParse!V8,WeightedParse!X8,WeightedParse!Y8,WeightedParse!Z8,WeightedParse!AE8,WeightedParse!AF8,WeightedParse!AH8,WeightedParse!AN8,WeightedParse!AO8)*Variables!$B$5),"")</f>
        <v>14.981078819518164</v>
      </c>
      <c r="R8" s="115">
        <f>IF($A8&gt;"",IF(AND(OR(EXACT(SquadExport!$BO8,TRUE),EXACT(SquadExport!$BP8,TRUE)),OR(EXACT(SquadExport!$BK8,TRUE),EXACT(SquadExport!$BM8,TRUE))),HARMEAN(WeightedParse!H8,WeightedParse!I8,WeightedParse!K8,WeightedParse!P8,WeightedParse!Q8,WeightedParse!S8,WeightedParse!T8,WeightedParse!V8,WeightedParse!Y8,WeightedParse!Z8,WeightedParse!AD8,WeightedParse!AE8,WeightedParse!AF8,WeightedParse!AH8,WeightedParse!AI8,WeightedParse!AJ8,WeightedParse!AN8,WeightedParse!AO8),HARMEAN(WeightedParse!H8,WeightedParse!I8,WeightedParse!K8,WeightedParse!P8,WeightedParse!Q8,WeightedParse!S8,WeightedParse!T8,WeightedParse!V8,WeightedParse!Y8,WeightedParse!Z8,WeightedParse!AD8,WeightedParse!AE8,WeightedParse!AF8,WeightedParse!AH8,WeightedParse!AI8,WeightedParse!AJ8,WeightedParse!AN8,WeightedParse!AO8)*Variables!$B$5),"")</f>
        <v>14.160813155937523</v>
      </c>
      <c r="S8" s="115">
        <f>IF($A8&gt;"",IF(AND(OR(EXACT(SquadExport!$BO8,TRUE),EXACT(SquadExport!$BP8,TRUE)),OR(EXACT(SquadExport!$BK8,TRUE),EXACT(SquadExport!$BM8,TRUE))),HARMEAN(WeightedParse!H8,WeightedParse!I8,WeightedParse!K8,WeightedParse!Q8,WeightedParse!S8,WeightedParse!T8,WeightedParse!V8,WeightedParse!X8,WeightedParse!Z8,WeightedParse!AB8,WeightedParse!AD8,WeightedParse!AF8,WeightedParse!AG8,WeightedParse!AH8,WeightedParse!AI8,WeightedParse!AJ8,WeightedParse!AK8,WeightedParse!AN8,WeightedParse!AO8),HARMEAN(WeightedParse!H8,WeightedParse!I8,WeightedParse!K8,WeightedParse!Q8,WeightedParse!S8,WeightedParse!T8,WeightedParse!V8,WeightedParse!X8,WeightedParse!Z8,WeightedParse!AB8,WeightedParse!AD8,WeightedParse!AF8,WeightedParse!AG8,WeightedParse!AH8,WeightedParse!AI8,WeightedParse!AJ8,WeightedParse!AK8,WeightedParse!AN8,WeightedParse!AO8)*Variables!$B$5),"")</f>
        <v>12.337120035164036</v>
      </c>
      <c r="T8" s="114">
        <f>IF($A8&gt;"",IF(AND(OR(EXACT(SquadExport!$BO8,TRUE),EXACT(SquadExport!$BP8,TRUE)),OR(EXACT(SquadExport!$BK8,TRUE),EXACT(SquadExport!$BM8,TRUE))),HARMEAN(WeightedParse!I8,WeightedParse!K8,WeightedParse!N8,WeightedParse!P8,WeightedParse!Q8,WeightedParse!S8,WeightedParse!T8,WeightedParse!V8,WeightedParse!X8,WeightedParse!Y8,WeightedParse!Z8,WeightedParse!AB8,WeightedParse!AD8,WeightedParse!AE8,WeightedParse!AF8,WeightedParse!AH8,WeightedParse!AI8,WeightedParse!AJ8,WeightedParse!AN8,WeightedParse!AO8)*WeightedParse!BD8,(HARMEAN(WeightedParse!I8,WeightedParse!K8,WeightedParse!N8,WeightedParse!P8,WeightedParse!Q8,WeightedParse!S8,WeightedParse!T8,WeightedParse!V8,WeightedParse!X8,WeightedParse!Y8,WeightedParse!Z8,WeightedParse!AB8,WeightedParse!AD8,WeightedParse!AE8,WeightedParse!AF8,WeightedParse!AH8,WeightedParse!AI8,WeightedParse!AJ8,WeightedParse!AN8,WeightedParse!AO8)*WeightedParse!BD8)*Variables!$B$5),"")</f>
        <v>8.3594321674227992</v>
      </c>
      <c r="U8" s="114">
        <f>IF($A8&gt;"",IF(EXACT(SquadExport!$BQ8,TRUE),HARMEAN(WeightedParse!P8,WeightedParse!S8,WeightedParse!V8,WeightedParse!X8,WeightedParse!Y8,WeightedParse!Z8,WeightedParse!AE8,WeightedParse!AF8,WeightedParse!AP8),HARMEAN(WeightedParse!P8,WeightedParse!S8,WeightedParse!V8,WeightedParse!X8,WeightedParse!Y8,WeightedParse!Z8,WeightedParse!AE8,WeightedParse!AF8,WeightedParse!AP8)*Variables!$B$5),"")</f>
        <v>9.1634548731457102</v>
      </c>
      <c r="V8" s="114">
        <f>IF($A8&gt;"",IF(EXACT(SquadExport!$BQ8,TRUE),HARMEAN(WeightedParse!K8,WeightedParse!Q8,WeightedParse!S8,WeightedParse!T8,WeightedParse!V8,WeightedParse!X8,WeightedParse!Z8,WeightedParse!AE8,WeightedParse!AF8,WeightedParse!AG8,WeightedParse!AH8,WeightedParse!AK8),HARMEAN(WeightedParse!K8,WeightedParse!Q8,WeightedParse!S8,WeightedParse!T8,WeightedParse!V8,WeightedParse!X8,WeightedParse!Z8,WeightedParse!AE8,WeightedParse!AF8,WeightedParse!AG8,WeightedParse!AH8,WeightedParse!AK8)*Variables!$B$5),"")</f>
        <v>8.6171897917277782</v>
      </c>
      <c r="W8" s="114">
        <f>IF($A8&gt;"",IF(EXACT(SquadExport!$BQ8,TRUE),HARMEAN(WeightedParse!I8,WeightedParse!K8,WeightedParse!N8,WeightedParse!Q8,WeightedParse!T8,WeightedParse!V8,WeightedParse!X8,WeightedParse!Z8,WeightedParse!AB8,WeightedParse!AD8,WeightedParse!AF8,WeightedParse!AG8,WeightedParse!AK8),HARMEAN(WeightedParse!I8,WeightedParse!K8,WeightedParse!N8,WeightedParse!Q8,WeightedParse!T8,WeightedParse!V8,WeightedParse!X8,WeightedParse!Z8,WeightedParse!AB8,WeightedParse!AD8,WeightedParse!AF8,WeightedParse!AG8,WeightedParse!AK8)*Variables!$B$5),"")</f>
        <v>5.9009827554236978</v>
      </c>
      <c r="X8" s="114">
        <f>IF($A8&gt;"",IF(EXACT(SquadExport!$BQ8,TRUE),HARMEAN(WeightedParse!K8,WeightedParse!P8,WeightedParse!Q8,WeightedParse!S8,WeightedParse!U8,WeightedParse!V8,WeightedParse!X8,WeightedParse!Y8,WeightedParse!Z8,WeightedParse!AE8,WeightedParse!AF8,WeightedParse!AH8,WeightedParse!AO8,WeightedParse!AP8),HARMEAN(WeightedParse!K8,WeightedParse!P8,WeightedParse!Q8,WeightedParse!S8,WeightedParse!U8,WeightedParse!V8,WeightedParse!X8,WeightedParse!Y8,WeightedParse!Z8,WeightedParse!AE8,WeightedParse!AF8,WeightedParse!AH8,WeightedParse!AO8,WeightedParse!AP8)*Variables!$B$5),"")</f>
        <v>8.8758995769928042</v>
      </c>
      <c r="Y8" s="114">
        <f>IF($A8&gt;"",IF(EXACT(SquadExport!$BQ8,TRUE),HARMEAN(WeightedParse!P8,WeightedParse!Q8,WeightedParse!S8,WeightedParse!U8,WeightedParse!V8,WeightedParse!W8,WeightedParse!Y8,WeightedParse!AE8,WeightedParse!AF8,WeightedParse!AH8,WeightedParse!AJ8,WeightedParse!AN8,WeightedParse!AO8,WeightedParse!AP8),HARMEAN(WeightedParse!P8,WeightedParse!Q8,WeightedParse!S8,WeightedParse!U8,WeightedParse!V8,WeightedParse!W8,WeightedParse!Y8,WeightedParse!AE8,WeightedParse!AF8,WeightedParse!AH8,WeightedParse!AJ8,WeightedParse!AN8,WeightedParse!AO8,WeightedParse!AP8)*Variables!$B$5),"")</f>
        <v>9.6119118846886042</v>
      </c>
      <c r="Z8" s="114">
        <f>IF($A8&gt;"",IF(EXACT(SquadExport!$BQ8,TRUE),HARMEAN(WeightedParse!M8,WeightedParse!P8,WeightedParse!Q8,WeightedParse!S8,WeightedParse!U8,WeightedParse!V8,WeightedParse!W8,WeightedParse!X8,WeightedParse!Y8,WeightedParse!Z8,WeightedParse!AE8,WeightedParse!AF8,WeightedParse!AH8,WeightedParse!AL8,WeightedParse!AO8,WeightedParse!AP8),HARMEAN(WeightedParse!M8,WeightedParse!P8,WeightedParse!Q8,WeightedParse!S8,WeightedParse!U8,WeightedParse!V8,WeightedParse!W8,WeightedParse!X8,WeightedParse!Y8,WeightedParse!Z8,WeightedParse!AE8,WeightedParse!AF8,WeightedParse!AH8,WeightedParse!AL8,WeightedParse!AO8,WeightedParse!AP8)*Variables!$B$5),"")</f>
        <v>9.0977455251877544</v>
      </c>
      <c r="AA8" s="114">
        <f>IF($A8&gt;"",IF(EXACT(SquadExport!$BQ8,TRUE),HARMEAN(WeightedParse!J8,WeightedParse!K8,WeightedParse!N8,WeightedParse!P8,WeightedParse!Q8,WeightedParse!S8,WeightedParse!V8,WeightedParse!X8,WeightedParse!Y8,WeightedParse!Z8,WeightedParse!AD8,WeightedParse!AE8,WeightedParse!AH8,WeightedParse!AI8,WeightedParse!AK8,WeightedParse!AN8,WeightedParse!AO8,WeightedParse!AP8),HARMEAN(WeightedParse!J8,WeightedParse!K8,WeightedParse!N8,WeightedParse!P8,WeightedParse!Q8,WeightedParse!S8,WeightedParse!V8,WeightedParse!X8,WeightedParse!Y8,WeightedParse!Z8,WeightedParse!AD8,WeightedParse!AE8,WeightedParse!AH8,WeightedParse!AI8,WeightedParse!AK8,WeightedParse!AN8,WeightedParse!AO8,WeightedParse!AP8)*Variables!$B$5),"")</f>
        <v>7.0453552203805341</v>
      </c>
      <c r="AB8" s="114">
        <f>IF($A8&gt;"",IF(AND(EXACT(SquadExport!$BR8,TRUE),EXACT(SquadExport!$BL8,TRUE)),HARMEAN(WeightedParse!I8,WeightedParse!K8,WeightedParse!N8,WeightedParse!Q8,WeightedParse!T8,WeightedParse!V8,WeightedParse!X8,WeightedParse!Y8,WeightedParse!Z8,WeightedParse!AD8,WeightedParse!AE8,WeightedParse!AF8,WeightedParse!AG8,WeightedParse!AH8,WeightedParse!AI8,WeightedParse!AJ8,WeightedParse!AK8,WeightedParse!AN8,WeightedParse!AO8),HARMEAN(WeightedParse!I8,WeightedParse!K8,WeightedParse!N8,WeightedParse!Q8,WeightedParse!T8,WeightedParse!V8,WeightedParse!X8,WeightedParse!Y8,WeightedParse!Z8,WeightedParse!AD8,WeightedParse!AE8,WeightedParse!AF8,WeightedParse!AG8,WeightedParse!AH8,WeightedParse!AI8,WeightedParse!AJ8,WeightedParse!AK8,WeightedParse!AN8,WeightedParse!AO8)*Variables!$B$5),"")</f>
        <v>7.6195052694806966</v>
      </c>
      <c r="AC8" s="114">
        <f>IF($A8&gt;"",IF(AND(EXACT(SquadExport!$BR8,TRUE),EXACT(SquadExport!$BL8,TRUE)),HARMEAN(WeightedParse!K8,WeightedParse!Q8,WeightedParse!S8,WeightedParse!T8,WeightedParse!V8,WeightedParse!X8,WeightedParse!Y8,WeightedParse!Z8,WeightedParse!AD8,WeightedParse!AE8,WeightedParse!AF8,WeightedParse!AG8,WeightedParse!AH8,WeightedParse!AO8),HARMEAN(WeightedParse!K8,WeightedParse!Q8,WeightedParse!S8,WeightedParse!T8,WeightedParse!V8,WeightedParse!X8,WeightedParse!Y8,WeightedParse!Z8,WeightedParse!AD8,WeightedParse!AE8,WeightedParse!AF8,WeightedParse!AG8,WeightedParse!AH8,WeightedParse!AO8)*Variables!$B$5),"")</f>
        <v>8.0696962561808334</v>
      </c>
      <c r="AD8" s="114">
        <f>IF($A8&gt;"",IF(AND(EXACT(SquadExport!$BR8,TRUE),EXACT(SquadExport!$BL8,TRUE)),HARMEAN(WeightedParse!I8,WeightedParse!J8,WeightedParse!K8,WeightedParse!N8,WeightedParse!Q8,WeightedParse!S8,WeightedParse!T8,WeightedParse!V8,WeightedParse!X8,WeightedParse!Z8,WeightedParse!AB8,WeightedParse!AD8,WeightedParse!AG8,WeightedParse!AH8,WeightedParse!AI8,WeightedParse!AK8,WeightedParse!AO8),HARMEAN(WeightedParse!I8,WeightedParse!J8,WeightedParse!K8,WeightedParse!N8,WeightedParse!Q8,WeightedParse!S8,WeightedParse!T8,WeightedParse!V8,WeightedParse!X8,WeightedParse!Z8,WeightedParse!AB8,WeightedParse!AD8,WeightedParse!AG8,WeightedParse!AH8,WeightedParse!AI8,WeightedParse!AK8,WeightedParse!AO8)*Variables!$B$5),"")</f>
        <v>5.9544999284590059</v>
      </c>
      <c r="AE8" s="114">
        <f>IF($A8&gt;"",IF(AND(EXACT(SquadExport!$BR8,TRUE),EXACT(SquadExport!$BL8,TRUE)),HARMEAN(WeightedParse!K8,WeightedParse!N8,WeightedParse!P8,WeightedParse!Q8,WeightedParse!S8,WeightedParse!T8,WeightedParse!U8,WeightedParse!V8,WeightedParse!X8,WeightedParse!Y8,WeightedParse!Z8,WeightedParse!AD8,WeightedParse!AE8,WeightedParse!AF8,WeightedParse!AG8,WeightedParse!AH8,WeightedParse!AI8,WeightedParse!AO8),HARMEAN(WeightedParse!K8,WeightedParse!N8,WeightedParse!P8,WeightedParse!Q8,WeightedParse!S8,WeightedParse!T8,WeightedParse!U8,WeightedParse!V8,WeightedParse!X8,WeightedParse!Y8,WeightedParse!Z8,WeightedParse!AD8,WeightedParse!AE8,WeightedParse!AF8,WeightedParse!AG8,WeightedParse!AH8,WeightedParse!AI8,WeightedParse!AO8)*Variables!$B$5),"")</f>
        <v>7.5548097155474734</v>
      </c>
      <c r="AF8" s="114">
        <f>IF($A8&gt;"",IF(AND(EXACT(SquadExport!$BR8,TRUE),EXACT(SquadExport!$BL8,TRUE)),HARMEAN(WeightedParse!I8,WeightedParse!J8,WeightedParse!K8,WeightedParse!N8,WeightedParse!Q8,WeightedParse!S8,WeightedParse!T8,WeightedParse!U8,WeightedParse!V8,WeightedParse!X8,WeightedParse!Z8,WeightedParse!AD8,WeightedParse!AE8,WeightedParse!AF8,WeightedParse!AH8,WeightedParse!AI8,WeightedParse!AK8,WeightedParse!AN8,WeightedParse!AO8,WeightedParse!AP8),HARMEAN(WeightedParse!I8,WeightedParse!J8,WeightedParse!K8,WeightedParse!N8,WeightedParse!Q8,WeightedParse!S8,WeightedParse!T8,WeightedParse!U8,WeightedParse!V8,WeightedParse!X8,WeightedParse!Z8,WeightedParse!AD8,WeightedParse!AE8,WeightedParse!AF8,WeightedParse!AH8,WeightedParse!AI8,WeightedParse!AK8,WeightedParse!AN8,WeightedParse!AO8,WeightedParse!AP8)*Variables!$B$5),"")</f>
        <v>6.8939209687535969</v>
      </c>
      <c r="AG8" s="114">
        <f>IF($A8&gt;"",IF(AND(OR(EXACT(SquadExport!$BR8,TRUE),EXACT(SquadExport!$BS8,TRUE)),OR(EXACT(SquadExport!$BK8,TRUE),EXACT(SquadExport!$BM8,TRUE))),HARMEAN(WeightedParse!I8,WeightedParse!K8,WeightedParse!Q8,WeightedParse!T8,WeightedParse!X8,WeightedParse!Z8,WeightedParse!AD8,WeightedParse!AF8,WeightedParse!AG8,WeightedParse!AJ8),HARMEAN(WeightedParse!I8,WeightedParse!K8,WeightedParse!Q8,WeightedParse!T8,WeightedParse!X8,WeightedParse!Z8,WeightedParse!AD8,WeightedParse!AF8,WeightedParse!AG8,WeightedParse!AJ8)*Variables!$B$5),"")</f>
        <v>7.0109785202863959</v>
      </c>
      <c r="AH8" s="114">
        <f>IF($A8&gt;"",IF(AND(OR(EXACT(SquadExport!$BR8,TRUE),EXACT(SquadExport!$BS8,TRUE)),OR(EXACT(SquadExport!$BK8,TRUE),EXACT(SquadExport!$BM8,TRUE))),HARMEAN(WeightedParse!H8,WeightedParse!K8,WeightedParse!P8,WeightedParse!Q8,WeightedParse!S8,WeightedParse!T8,WeightedParse!V8,WeightedParse!X8,WeightedParse!Y8,WeightedParse!Z8,WeightedParse!AD8,WeightedParse!AE8,WeightedParse!AF8,WeightedParse!AG8,WeightedParse!AH8,WeightedParse!AO8),HARMEAN(WeightedParse!H8,WeightedParse!K8,WeightedParse!P8,WeightedParse!Q8,WeightedParse!S8,WeightedParse!T8,WeightedParse!V8,WeightedParse!X8,WeightedParse!Y8,WeightedParse!Z8,WeightedParse!AD8,WeightedParse!AE8,WeightedParse!AF8,WeightedParse!AG8,WeightedParse!AH8,WeightedParse!AO8)*Variables!$B$5),"")</f>
        <v>8.0084901710691589</v>
      </c>
      <c r="AI8" s="114">
        <f>IF($A8&gt;"",IF(AND(OR(EXACT(SquadExport!$BR8,TRUE),EXACT(SquadExport!$BS8,TRUE)),OR(EXACT(SquadExport!$BK8,TRUE),EXACT(SquadExport!$BM8,TRUE))),HARMEAN(WeightedParse!H8,WeightedParse!I8,WeightedParse!K8,WeightedParse!P8,WeightedParse!Q8,WeightedParse!S8,WeightedParse!T8,WeightedParse!U8,WeightedParse!V8,WeightedParse!X8,WeightedParse!Y8,WeightedParse!Z8,WeightedParse!AD8,WeightedParse!AE8,WeightedParse!AF8,WeightedParse!AH8,WeightedParse!AI8,WeightedParse!AO8),HARMEAN(WeightedParse!H8,WeightedParse!I8,WeightedParse!K8,WeightedParse!P8,WeightedParse!Q8,WeightedParse!S8,WeightedParse!T8,WeightedParse!U8,WeightedParse!V8,WeightedParse!X8,WeightedParse!Y8,WeightedParse!Z8,WeightedParse!AD8,WeightedParse!AE8,WeightedParse!AF8,WeightedParse!AH8,WeightedParse!AI8,WeightedParse!AO8)*Variables!$B$5),"")</f>
        <v>7.8802248532345667</v>
      </c>
      <c r="AJ8" s="114">
        <f>IF($A8&gt;"",IF(AND(OR(EXACT(SquadExport!$BR8,TRUE),EXACT(SquadExport!$BS8,TRUE)),OR(EXACT(SquadExport!$BK8,TRUE),EXACT(SquadExport!$BM8,TRUE))),HARMEAN(WeightedParse!H8,WeightedParse!K8,WeightedParse!M8,WeightedParse!V8,WeightedParse!W8,WeightedParse!AD8,WeightedParse!AF8,WeightedParse!AH8,WeightedParse!AK8,WeightedParse!AL8,WeightedParse!AO8,WeightedParse!AP8)*(CONVERT(LEFT(SquadExport!$E8,FIND("'",SquadExport!$E8)-1)+((MID(SquadExport!$E8,FIND("'",SquadExport!$E8)+1,LEN(SquadExport!$E8)-FIND("'",SquadExport!$E8)-1))/12),"ft","m")-1)/(Variables!$C$4-1),(HARMEAN(WeightedParse!H8,WeightedParse!K8,WeightedParse!M8,WeightedParse!V8,WeightedParse!W8,WeightedParse!AD8,WeightedParse!AF8,WeightedParse!AH8,WeightedParse!AK8,WeightedParse!AL8,WeightedParse!AO8,WeightedParse!AP8)*(CONVERT(LEFT(SquadExport!$E8,FIND("'",SquadExport!$E8)-1)+((MID(SquadExport!$E8,FIND("'",SquadExport!$E8)+1,LEN(SquadExport!$E8)-FIND("'",SquadExport!$E8)-1))/12),"ft","m")-1)/(Variables!$C$4-1))*Variables!$B$5),"")</f>
        <v>7.3651552792880732</v>
      </c>
      <c r="AK8" s="114">
        <f>IF($A8&gt;"",IF(AND(OR(EXACT(SquadExport!$BR8,TRUE),EXACT(SquadExport!$BS8,TRUE)),OR(EXACT(SquadExport!$BK8,TRUE),EXACT(SquadExport!$BM8,TRUE))),HARMEAN(WeightedParse!J8,WeightedParse!K8,WeightedParse!T8,WeightedParse!V8,WeightedParse!X8,WeightedParse!Y8,WeightedParse!Z8,WeightedParse!AD8,WeightedParse!AH8,WeightedParse!AI8,WeightedParse!AK8,WeightedParse!AO8),HARMEAN(WeightedParse!J8,WeightedParse!K8,WeightedParse!T8,WeightedParse!V8,WeightedParse!X8,WeightedParse!Y8,WeightedParse!Z8,WeightedParse!AD8,WeightedParse!AH8,WeightedParse!AI8,WeightedParse!AK8,WeightedParse!AO8)*Variables!$B$5),"")</f>
        <v>6.8395809080325956</v>
      </c>
      <c r="AL8" s="114">
        <f>IF($A8&gt;"",IF(AND(OR(EXACT(SquadExport!$BR8,TRUE),EXACT(SquadExport!$BS8,TRUE)),OR(EXACT(SquadExport!$BK8,TRUE),EXACT(SquadExport!$BM8,TRUE))),HARMEAN(WeightedParse!H8,WeightedParse!I8,WeightedParse!K8,WeightedParse!Q8,WeightedParse!T8,WeightedParse!V8,WeightedParse!AB8,WeightedParse!AD8,WeightedParse!AH8,WeightedParse!AI8,WeightedParse!AJ8,WeightedParse!AN8,WeightedParse!AO8),HARMEAN(WeightedParse!H8,WeightedParse!I8,WeightedParse!K8,WeightedParse!Q8,WeightedParse!T8,WeightedParse!V8,WeightedParse!AB8,WeightedParse!AD8,WeightedParse!AH8,WeightedParse!AI8,WeightedParse!AJ8,WeightedParse!AN8,WeightedParse!AO8)*Variables!$B$5),"")</f>
        <v>7.0027872665926187</v>
      </c>
      <c r="AM8" s="114">
        <f>IF($A8&gt;"",IF(AND(OR(EXACT(SquadExport!$BR8,TRUE),EXACT(SquadExport!$BS8,TRUE)),OR(EXACT(SquadExport!$BK8,TRUE),EXACT(SquadExport!$BM8,TRUE))),HARMEAN(WeightedParse!I8,WeightedParse!J8,WeightedParse!K8,WeightedParse!N8,WeightedParse!Q8,WeightedParse!T8,WeightedParse!V8,WeightedParse!X8,WeightedParse!AB8,WeightedParse!AD8,WeightedParse!AG8,WeightedParse!AI8,WeightedParse!AJ8,WeightedParse!AK8,WeightedParse!AN8)*WeightedParse!BD8,(HARMEAN(WeightedParse!I8,WeightedParse!J8,WeightedParse!K8,WeightedParse!N8,WeightedParse!Q8,WeightedParse!T8,WeightedParse!V8,WeightedParse!X8,WeightedParse!AB8,WeightedParse!AD8,WeightedParse!AG8,WeightedParse!AI8,WeightedParse!AJ8,WeightedParse!AK8,WeightedParse!AN8)*WeightedParse!BD8)*Variables!$B$5),"")</f>
        <v>3.9707518022657058</v>
      </c>
      <c r="AN8" s="114">
        <f>IF($A8&gt;"",IF(AND(OR(EXACT(SquadExport!$BR8,TRUE),EXACT(SquadExport!$BS8,TRUE)),OR(EXACT(SquadExport!$BK8,TRUE),EXACT(SquadExport!$BM8,TRUE))),HARMEAN(WeightedParse!H8,WeightedParse!I8,WeightedParse!K8,WeightedParse!N8,WeightedParse!Q8,WeightedParse!T8,WeightedParse!V8,WeightedParse!X8,WeightedParse!Z8,WeightedParse!AD8,WeightedParse!AG8,WeightedParse!AH8,WeightedParse!AI8,WeightedParse!AJ8,WeightedParse!AN8,WeightedParse!AO8)*WeightedParse!BD8,(HARMEAN(WeightedParse!H8,WeightedParse!I8,WeightedParse!K8,WeightedParse!N8,WeightedParse!Q8,WeightedParse!T8,WeightedParse!V8,WeightedParse!X8,WeightedParse!Z8,WeightedParse!AD8,WeightedParse!AG8,WeightedParse!AH8,WeightedParse!AI8,WeightedParse!AJ8,WeightedParse!AN8,WeightedParse!AO8)*WeightedParse!BD8)*Variables!$B$5),"")</f>
        <v>4.9927558727378347</v>
      </c>
      <c r="AO8" s="114">
        <f>IF($A8&gt;"",IF(AND(EXACT(SquadExport!$BS8,TRUE),EXACT(SquadExport!$BL8,TRUE)),HARMEAN(WeightedParse!K8,WeightedParse!Q8,WeightedParse!T8,WeightedParse!V8,WeightedParse!X8,WeightedParse!Z8,WeightedParse!AB8,WeightedParse!AD8,WeightedParse!AG8,WeightedParse!AK8),HARMEAN(WeightedParse!K8,WeightedParse!Q8,WeightedParse!T8,WeightedParse!V8,WeightedParse!X8,WeightedParse!Z8,WeightedParse!AB8,WeightedParse!AD8,WeightedParse!AG8,WeightedParse!AK8)*Variables!$B$5),"")</f>
        <v>6.2688860435339286</v>
      </c>
      <c r="AP8" s="114">
        <f>IF($A8&gt;"",IF(AND(EXACT(SquadExport!$BS8,TRUE),EXACT(SquadExport!$BL8,TRUE)),HARMEAN(WeightedParse!I8,WeightedParse!K8,WeightedParse!Q8,WeightedParse!T8,WeightedParse!V8,WeightedParse!X8,WeightedParse!Z8,WeightedParse!AB8,WeightedParse!AD8,WeightedParse!AF8,WeightedParse!AG8,WeightedParse!AI8,WeightedParse!AJ8),HARMEAN(WeightedParse!I8,WeightedParse!K8,WeightedParse!Q8,WeightedParse!T8,WeightedParse!V8,WeightedParse!X8,WeightedParse!Z8,WeightedParse!AB8,WeightedParse!AD8,WeightedParse!AF8,WeightedParse!AG8,WeightedParse!AI8,WeightedParse!AJ8)*Variables!$B$5),"")</f>
        <v>6.6936829558998809</v>
      </c>
      <c r="AQ8" s="114">
        <f>IF($A8&gt;"",IF(AND(EXACT(SquadExport!$BS8,TRUE),EXACT(SquadExport!$BL8,TRUE)),HARMEAN(WeightedParse!I8,WeightedParse!J8,WeightedParse!K8,WeightedParse!Q8,WeightedParse!T8,WeightedParse!V8,WeightedParse!X8,WeightedParse!Z8,WeightedParse!AB8,WeightedParse!AD8,WeightedParse!AG8,WeightedParse!AI8,WeightedParse!AJ8,WeightedParse!AK8),HARMEAN(WeightedParse!I8,WeightedParse!J8,WeightedParse!K8,WeightedParse!Q8,WeightedParse!T8,WeightedParse!V8,WeightedParse!X8,WeightedParse!Z8,WeightedParse!AB8,WeightedParse!AD8,WeightedParse!AG8,WeightedParse!AI8,WeightedParse!AJ8,WeightedParse!AK8)*Variables!$B$5),"")</f>
        <v>5.972465872785361</v>
      </c>
      <c r="AR8" s="114">
        <f>IF($A8&gt;"",IF(AND(EXACT(SquadExport!$BS8,TRUE),EXACT(SquadExport!$BL8,TRUE)),HARMEAN(WeightedParse!I8,WeightedParse!J8,WeightedParse!K8,WeightedParse!Q8,WeightedParse!T8,WeightedParse!V8,WeightedParse!X8,WeightedParse!Y8,WeightedParse!Z8,WeightedParse!AD8,WeightedParse!AH8,WeightedParse!AI8,WeightedParse!AJ8,WeightedParse!AK8,WeightedParse!AN8,WeightedParse!AO8),HARMEAN(WeightedParse!I8,WeightedParse!J8,WeightedParse!K8,WeightedParse!Q8,WeightedParse!T8,WeightedParse!V8,WeightedParse!X8,WeightedParse!Y8,WeightedParse!Z8,WeightedParse!AD8,WeightedParse!AH8,WeightedParse!AI8,WeightedParse!AJ8,WeightedParse!AK8,WeightedParse!AN8,WeightedParse!AO8)*Variables!$B$5),"")</f>
        <v>7.1080999334583508</v>
      </c>
      <c r="AS8" s="114">
        <f>IF($A8&gt;"",IF(AND(EXACT(SquadExport!$BT8,TRUE),EXACT(SquadExport!$BL8,TRUE)),HARMEAN(WeightedParse!J8,WeightedParse!K8,WeightedParse!M8,WeightedParse!T8,WeightedParse!V8,WeightedParse!X8,WeightedParse!Z8,WeightedParse!AD8,WeightedParse!AI8),(HARMEAN(WeightedParse!J8,WeightedParse!K8,WeightedParse!M8,WeightedParse!T8,WeightedParse!V8,WeightedParse!X8,WeightedParse!Z8,WeightedParse!AD8,WeightedParse!AI8)*Variables!$B$5)),"")</f>
        <v>6.2149506346967556</v>
      </c>
      <c r="AT8" s="114">
        <f>IF($A8&gt;"",IF(AND(EXACT(SquadExport!$BT8,TRUE),EXACT(SquadExport!$BL8,TRUE)),HARMEAN(WeightedParse!J8,WeightedParse!K8,WeightedParse!M8,WeightedParse!U8,WeightedParse!V8,WeightedParse!W8,WeightedParse!X8,WeightedParse!Z8,WeightedParse!AD8,WeightedParse!AF8,WeightedParse!AK8,WeightedParse!AL8,WeightedParse!AP8)*(CONVERT(LEFT(SquadExport!$E8,FIND("'",SquadExport!$E8)-1)+((MID(SquadExport!$E8,FIND("'",SquadExport!$E8)+1,LEN(SquadExport!$E8)-FIND("'",SquadExport!$E8)-1))/12),"ft","m")-1)/(Variables!$C$4-1),(HARMEAN(WeightedParse!J8,WeightedParse!K8,WeightedParse!M8,WeightedParse!U8,WeightedParse!V8,WeightedParse!W8,WeightedParse!X8,WeightedParse!Z8,WeightedParse!AD8,WeightedParse!AF8,WeightedParse!AK8,WeightedParse!AL8,WeightedParse!AP8)*(CONVERT(LEFT(SquadExport!$E8,FIND("'",SquadExport!$E8)-1)+((MID(SquadExport!$E8,FIND("'",SquadExport!$E8)+1,LEN(SquadExport!$E8)-FIND("'",SquadExport!$E8)-1))/12),"ft","m")-1)/(Variables!$C$4-1)))*Variables!$B$5,"")</f>
        <v>6.0009911657498423</v>
      </c>
      <c r="AU8" s="114">
        <f>IF($A8&gt;"",IF(AND(EXACT(SquadExport!$BT8,TRUE),EXACT(SquadExport!$BL8,TRUE)),HARMEAN(WeightedParse!I8,WeightedParse!J8,WeightedParse!K8,WeightedParse!Q8,WeightedParse!T8,WeightedParse!V8,WeightedParse!X8,WeightedParse!Z8,WeightedParse!AB8,WeightedParse!AD8,WeightedParse!AF8,WeightedParse!AG8,WeightedParse!AK8,WeightedParse!AP8),HARMEAN(WeightedParse!I8,WeightedParse!J8,WeightedParse!K8,WeightedParse!Q8,WeightedParse!T8,WeightedParse!V8,WeightedParse!X8,WeightedParse!Z8,WeightedParse!AB8,WeightedParse!AD8,WeightedParse!AF8,WeightedParse!AG8,WeightedParse!AK8,WeightedParse!AP8)*Variables!$B$5),"")</f>
        <v>5.8836051502145921</v>
      </c>
      <c r="AV8" s="114">
        <f>IF($A8&gt;"",IF(AND(EXACT(SquadExport!$BT8,TRUE),EXACT(SquadExport!$BL8,TRUE)),HARMEAN(WeightedParse!I8,WeightedParse!J8,WeightedParse!K8,WeightedParse!Q8,WeightedParse!T8,WeightedParse!V8,WeightedParse!X8,WeightedParse!Z8,WeightedParse!AD8,WeightedParse!AH8,WeightedParse!AI8,WeightedParse!AJ8,WeightedParse!AK8,WeightedParse!AN8,WeightedParse!AO8),HARMEAN(WeightedParse!I8,WeightedParse!J8,WeightedParse!K8,WeightedParse!Q8,WeightedParse!T8,WeightedParse!V8,WeightedParse!X8,WeightedParse!Z8,WeightedParse!AD8,WeightedParse!AH8,WeightedParse!AI8,WeightedParse!AJ8,WeightedParse!AK8,WeightedParse!AN8,WeightedParse!AO8)*Variables!$B$5),"")</f>
        <v>7.0071878379237953</v>
      </c>
      <c r="AW8" s="114">
        <f>IF($A8&gt;"",IF(AND(EXACT(SquadExport!$BT8,TRUE),EXACT(SquadExport!$BL8,TRUE)),HARMEAN(WeightedParse!I8,WeightedParse!J8,WeightedParse!K8,WeightedParse!Q8,WeightedParse!T8,WeightedParse!V8,WeightedParse!X8,WeightedParse!Z8,WeightedParse!AB8,WeightedParse!AD8,WeightedParse!AF8,WeightedParse!AG8,WeightedParse!AI8,WeightedParse!AJ8,WeightedParse!AK8),HARMEAN(WeightedParse!I8,WeightedParse!J8,WeightedParse!K8,WeightedParse!Q8,WeightedParse!T8,WeightedParse!V8,WeightedParse!X8,WeightedParse!Z8,WeightedParse!AB8,WeightedParse!AD8,WeightedParse!AF8,WeightedParse!AG8,WeightedParse!AI8,WeightedParse!AJ8,WeightedParse!AK8)*Variables!$B$5),"")</f>
        <v>6.1421800947867293</v>
      </c>
      <c r="AX8" s="114">
        <f>IF($A8&gt;"",IF(AND(EXACT(SquadExport!$BT8,TRUE),EXACT(SquadExport!$BL8,TRUE)),HARMEAN(WeightedParse!K8,WeightedParse!Q8,WeightedParse!U8,WeightedParse!V8,WeightedParse!W8,WeightedParse!X8,WeightedParse!Y8,WeightedParse!Z8,WeightedParse!AD8,WeightedParse!AF8,WeightedParse!AH8,WeightedParse!AI8,WeightedParse!AJ8,WeightedParse!AK8,WeightedParse!AN8,WeightedParse!AO8,WeightedParse!AP8),HARMEAN(WeightedParse!K8,WeightedParse!Q8,WeightedParse!U8,WeightedParse!V8,WeightedParse!W8,WeightedParse!X8,WeightedParse!Y8,WeightedParse!Z8,WeightedParse!AD8,WeightedParse!AF8,WeightedParse!AH8,WeightedParse!AI8,WeightedParse!AJ8,WeightedParse!AK8,WeightedParse!AN8,WeightedParse!AO8,WeightedParse!AP8)*Variables!$B$5),"")</f>
        <v>8.5071082120755968</v>
      </c>
      <c r="AY8" s="114">
        <f>IF($A8&gt;"",IF(AND(EXACT(SquadExport!$BT8,TRUE),EXACT(SquadExport!$BL8,TRUE)),HARMEAN(WeightedParse!I8,WeightedParse!J8,WeightedParse!K8,WeightedParse!M8,WeightedParse!N8,WeightedParse!Q8,WeightedParse!T8,WeightedParse!V8,WeightedParse!X8,WeightedParse!Z8,WeightedParse!AD8,WeightedParse!AF8,WeightedParse!AG8,WeightedParse!AH8,WeightedParse!AI8,WeightedParse!AJ8,WeightedParse!AK8,WeightedParse!AL8,WeightedParse!AN8,WeightedParse!AO8,WeightedParse!AP8),HARMEAN(WeightedParse!I8,WeightedParse!J8,WeightedParse!K8,WeightedParse!M8,WeightedParse!N8,WeightedParse!Q8,WeightedParse!T8,WeightedParse!V8,WeightedParse!X8,WeightedParse!Z8,WeightedParse!AD8,WeightedParse!AF8,WeightedParse!AG8,WeightedParse!AH8,WeightedParse!AI8,WeightedParse!AJ8,WeightedParse!AK8,WeightedParse!AL8,WeightedParse!AN8,WeightedParse!AO8,WeightedParse!AP8)*Variables!$B$5),"")</f>
        <v>7.0437999543274712</v>
      </c>
    </row>
    <row r="9" spans="1:51" s="3" customFormat="1" ht="15" customHeight="1" x14ac:dyDescent="0.25">
      <c r="A9" s="3" t="str">
        <f>IF(WeightedParse!A9&gt;"",WeightedParse!A9,"")</f>
        <v>Timo Parthoens</v>
      </c>
      <c r="B9" s="4">
        <f>IF(WeightedParse!B9&gt;0,WeightedParse!B9,"")</f>
        <v>22</v>
      </c>
      <c r="C9" s="4" t="str">
        <f>IF(A9&gt;"",IF(AND(B9&lt;=Variables!$B$8,G9&gt;2),"Youth",IF(AND(B9&lt;=Variables!$B$8,G9&lt;=2),"Prospect",IF(AND(B9&gt;=Variables!$B$9,G9&gt;2),"Old",IF(G9&gt;=3,"Reserves","First Team")))),"")</f>
        <v>First Team</v>
      </c>
      <c r="D9" s="4" t="str">
        <f>SquadExport!BJ9</f>
        <v>D</v>
      </c>
      <c r="E9" s="4" t="str">
        <f>IF(A9&gt;"",VLOOKUP(F9,Roles!A:B,2,FALSE)&amp;IF(OR(VLOOKUP(F9,Roles!$A:$B,2,FALSE)="FB",VLOOKUP(F9,Roles!$A:$B,2,FALSE)="WB",VLOOKUP(F9,Roles!$A:$B,2,FALSE)="WM",VLOOKUP(F9,Roles!$A:$B,2,FALSE)="W"),IF(AND(SquadExport!BK9=TRUE,SquadExport!BM9=TRUE,WeightedParse!BB9&gt;=WeightedParse!BC9)," (R)",IF(AND(SquadExport!BK9=TRUE,SquadExport!BM9=TRUE,WeightedParse!BB9&lt;WeightedParse!BC9)," (L)",IF(AND(SquadExport!BK9=TRUE,SquadExport!BM9=FALSE), " (L)",IF(AND(SquadExport!BK9=FALSE,SquadExport!BM9=TRUE)," (R)","")))),""),"")</f>
        <v>FB (L)</v>
      </c>
      <c r="F9" s="4" t="str" cm="1">
        <f t="array" ref="F9">IF(A9&gt;"",INDEX($J$1:$AY$1,SUMPRODUCT(MAX(($J$2:$AY$200=MAX($J9:$AY9))*(COLUMN($J$2:$AY$200))))-COLUMN($J$1)+1),"")</f>
        <v>FB</v>
      </c>
      <c r="G9" s="4">
        <f t="shared" si="0"/>
        <v>2</v>
      </c>
      <c r="H9" s="4">
        <f t="shared" si="1"/>
        <v>16</v>
      </c>
      <c r="I9" s="5">
        <f t="shared" si="2"/>
        <v>13.312972932063108</v>
      </c>
      <c r="J9" s="114">
        <f>IF($A9&gt;"",HARMEAN(WeightedParse!V9,WeightedParse!Y9,WeightedParse!Z9,WeightedParse!AE9,WeightedParse!AJ9,WeightedParse!AQ9,WeightedParse!AR9,WeightedParse!AS9,WeightedParse!AU9,WeightedParse!AV9,WeightedParse!AW9,WeightedParse!AY9,WeightedParse!BA9),"")</f>
        <v>5.5729490748321595</v>
      </c>
      <c r="K9" s="114">
        <f>IF(A9&gt;"",HARMEAN(WeightedParse!K9,WeightedParse!Q9,WeightedParse!V9,WeightedParse!X9,WeightedParse!Y9,WeightedParse!Z9,WeightedParse!AE9,WeightedParse!AG9,WeightedParse!AI9,WeightedParse!AJ9,WeightedParse!AQ9,WeightedParse!AR9,WeightedParse!AS9,WeightedParse!AU9,WeightedParse!AV9,WeightedParse!AW9,WeightedParse!AY9,WeightedParse!AZ9,WeightedParse!BA9),"")</f>
        <v>5.2067478208683724</v>
      </c>
      <c r="L9" s="114">
        <f>IF($A9&gt;"",IF(AND(EXACT(SquadExport!$BO9,TRUE),EXACT(SquadExport!$BL9,TRUE)),HARMEAN(WeightedParse!M9,WeightedParse!P9,WeightedParse!S9,WeightedParse!U9,WeightedParse!V9,WeightedParse!W9,WeightedParse!Y9,WeightedParse!AE9,WeightedParse!AL9,WeightedParse!AN9,WeightedParse!AP9),HARMEAN(WeightedParse!M9,WeightedParse!P9,WeightedParse!S9,WeightedParse!U9,WeightedParse!V9,WeightedParse!W9,WeightedParse!Y9,WeightedParse!AE9,WeightedParse!AL9,WeightedParse!AN9,WeightedParse!AP9)*Variables!$B$5),"")</f>
        <v>8.2836627070793174</v>
      </c>
      <c r="M9" s="114">
        <f>IF($A9&gt;"",IF(AND(EXACT(SquadExport!$BO9,TRUE),EXACT(SquadExport!$BL9,TRUE)),HARMEAN(WeightedParse!M9,WeightedParse!P9,WeightedParse!S9,WeightedParse!U9,WeightedParse!V9,WeightedParse!W9,WeightedParse!X9,WeightedParse!Y9,WeightedParse!Z9,WeightedParse!AE9,WeightedParse!AL9,WeightedParse!AN9,WeightedParse!AP9),HARMEAN(WeightedParse!M9,WeightedParse!P9,WeightedParse!S9,WeightedParse!U9,WeightedParse!V9,WeightedParse!W9,WeightedParse!X9,WeightedParse!Y9,WeightedParse!Z9,WeightedParse!AE9,WeightedParse!AL9,WeightedParse!AN9,WeightedParse!AP9)*Variables!$B$5),"")</f>
        <v>8.5669615804144943</v>
      </c>
      <c r="N9" s="114">
        <f>IF($A9&gt;"",IF(AND(EXACT(SquadExport!$BO9,TRUE),EXACT(SquadExport!$BL9,TRUE)),HARMEAN(WeightedParse!K9,WeightedParse!M9,WeightedParse!P9,WeightedParse!Q9,WeightedParse!S9,WeightedParse!T9,WeightedParse!U9,WeightedParse!V9,WeightedParse!W9,WeightedParse!X9,WeightedParse!Y9,WeightedParse!Z9,WeightedParse!AE9,WeightedParse!AG9,WeightedParse!AL9,WeightedParse!AN9,WeightedParse!AP9),HARMEAN(WeightedParse!K9,WeightedParse!M9,WeightedParse!P9,WeightedParse!Q9,WeightedParse!S9,WeightedParse!T9,WeightedParse!U9,WeightedParse!V9,WeightedParse!W9,WeightedParse!X9,WeightedParse!Y9,WeightedParse!Z9,WeightedParse!AE9,WeightedParse!AG9,WeightedParse!AL9,WeightedParse!AN9,WeightedParse!AP9)*Variables!$B$5),"")</f>
        <v>8.5429194503836321</v>
      </c>
      <c r="O9" s="114">
        <f>IF($A9&gt;"",IF(AND(EXACT(SquadExport!$BO9,TRUE),EXACT(SquadExport!$BL9,TRUE)),HARMEAN(WeightedParse!I9,WeightedParse!K9,WeightedParse!M9,WeightedParse!P9,WeightedParse!Q9,WeightedParse!S9,WeightedParse!T9,WeightedParse!V9,WeightedParse!W9,WeightedParse!X9,WeightedParse!Y9,WeightedParse!Z9,WeightedParse!AB9,WeightedParse!AE9,WeightedParse!AF9,WeightedParse!AG9,WeightedParse!AJ9,WeightedParse!AK9,WeightedParse!AL9,WeightedParse!AN9,WeightedParse!AO9,WeightedParse!AP9),HARMEAN(WeightedParse!I9,WeightedParse!K9,WeightedParse!M9,WeightedParse!P9,WeightedParse!Q9,WeightedParse!S9,WeightedParse!T9,WeightedParse!V9,WeightedParse!W9,WeightedParse!X9,WeightedParse!Y9,WeightedParse!Z9,WeightedParse!AB9,WeightedParse!AE9,WeightedParse!AF9,WeightedParse!AG9,WeightedParse!AJ9,WeightedParse!AK9,WeightedParse!AL9,WeightedParse!AN9,WeightedParse!AO9,WeightedParse!AP9)*Variables!$B$5),"")</f>
        <v>8.8026026992107838</v>
      </c>
      <c r="P9" s="114">
        <f>IF($A9&gt;"",IF(AND(OR(EXACT(SquadExport!$BO9,TRUE),EXACT(SquadExport!$BP9,TRUE)),OR(EXACT(SquadExport!$BK9,TRUE),EXACT(SquadExport!$BM9,TRUE))),HARMEAN(WeightedParse!M9,WeightedParse!P9,WeightedParse!S9,WeightedParse!U9,WeightedParse!V9,WeightedParse!W9,WeightedParse!Y9,WeightedParse!AE9,WeightedParse!AF9,WeightedParse!AP9),HARMEAN(WeightedParse!M9,WeightedParse!P9,WeightedParse!S9,WeightedParse!U9,WeightedParse!V9,WeightedParse!W9,WeightedParse!Y9,WeightedParse!AE9,WeightedParse!AF9,WeightedParse!AP9)*Variables!$B$5),"")</f>
        <v>13.553959565918943</v>
      </c>
      <c r="Q9" s="114">
        <f>IF($A9&gt;"",IF(AND(OR(EXACT(SquadExport!$BO9,TRUE),EXACT(SquadExport!$BP9,TRUE)),OR(EXACT(SquadExport!$BK9,TRUE),EXACT(SquadExport!$BM9,TRUE))),HARMEAN(WeightedParse!H9,WeightedParse!P9,WeightedParse!Q9,WeightedParse!S9,WeightedParse!T9,WeightedParse!V9,WeightedParse!X9,WeightedParse!Y9,WeightedParse!Z9,WeightedParse!AE9,WeightedParse!AF9,WeightedParse!AH9,WeightedParse!AN9,WeightedParse!AO9),HARMEAN(WeightedParse!H9,WeightedParse!P9,WeightedParse!Q9,WeightedParse!S9,WeightedParse!T9,WeightedParse!V9,WeightedParse!X9,WeightedParse!Y9,WeightedParse!Z9,WeightedParse!AE9,WeightedParse!AF9,WeightedParse!AH9,WeightedParse!AN9,WeightedParse!AO9)*Variables!$B$5),"")</f>
        <v>15.360058112191917</v>
      </c>
      <c r="R9" s="115">
        <f>IF($A9&gt;"",IF(AND(OR(EXACT(SquadExport!$BO9,TRUE),EXACT(SquadExport!$BP9,TRUE)),OR(EXACT(SquadExport!$BK9,TRUE),EXACT(SquadExport!$BM9,TRUE))),HARMEAN(WeightedParse!H9,WeightedParse!I9,WeightedParse!K9,WeightedParse!P9,WeightedParse!Q9,WeightedParse!S9,WeightedParse!T9,WeightedParse!V9,WeightedParse!Y9,WeightedParse!Z9,WeightedParse!AD9,WeightedParse!AE9,WeightedParse!AF9,WeightedParse!AH9,WeightedParse!AI9,WeightedParse!AJ9,WeightedParse!AN9,WeightedParse!AO9),HARMEAN(WeightedParse!H9,WeightedParse!I9,WeightedParse!K9,WeightedParse!P9,WeightedParse!Q9,WeightedParse!S9,WeightedParse!T9,WeightedParse!V9,WeightedParse!Y9,WeightedParse!Z9,WeightedParse!AD9,WeightedParse!AE9,WeightedParse!AF9,WeightedParse!AH9,WeightedParse!AI9,WeightedParse!AJ9,WeightedParse!AN9,WeightedParse!AO9)*Variables!$B$5),"")</f>
        <v>14.997188796203636</v>
      </c>
      <c r="S9" s="115">
        <f>IF($A9&gt;"",IF(AND(OR(EXACT(SquadExport!$BO9,TRUE),EXACT(SquadExport!$BP9,TRUE)),OR(EXACT(SquadExport!$BK9,TRUE),EXACT(SquadExport!$BM9,TRUE))),HARMEAN(WeightedParse!H9,WeightedParse!I9,WeightedParse!K9,WeightedParse!Q9,WeightedParse!S9,WeightedParse!T9,WeightedParse!V9,WeightedParse!X9,WeightedParse!Z9,WeightedParse!AB9,WeightedParse!AD9,WeightedParse!AF9,WeightedParse!AG9,WeightedParse!AH9,WeightedParse!AI9,WeightedParse!AJ9,WeightedParse!AK9,WeightedParse!AN9,WeightedParse!AO9),HARMEAN(WeightedParse!H9,WeightedParse!I9,WeightedParse!K9,WeightedParse!Q9,WeightedParse!S9,WeightedParse!T9,WeightedParse!V9,WeightedParse!X9,WeightedParse!Z9,WeightedParse!AB9,WeightedParse!AD9,WeightedParse!AF9,WeightedParse!AG9,WeightedParse!AH9,WeightedParse!AI9,WeightedParse!AJ9,WeightedParse!AK9,WeightedParse!AN9,WeightedParse!AO9)*Variables!$B$5),"")</f>
        <v>14.421895813836617</v>
      </c>
      <c r="T9" s="114">
        <f>IF($A9&gt;"",IF(AND(OR(EXACT(SquadExport!$BO9,TRUE),EXACT(SquadExport!$BP9,TRUE)),OR(EXACT(SquadExport!$BK9,TRUE),EXACT(SquadExport!$BM9,TRUE))),HARMEAN(WeightedParse!I9,WeightedParse!K9,WeightedParse!N9,WeightedParse!P9,WeightedParse!Q9,WeightedParse!S9,WeightedParse!T9,WeightedParse!V9,WeightedParse!X9,WeightedParse!Y9,WeightedParse!Z9,WeightedParse!AB9,WeightedParse!AD9,WeightedParse!AE9,WeightedParse!AF9,WeightedParse!AH9,WeightedParse!AI9,WeightedParse!AJ9,WeightedParse!AN9,WeightedParse!AO9)*WeightedParse!BD9,(HARMEAN(WeightedParse!I9,WeightedParse!K9,WeightedParse!N9,WeightedParse!P9,WeightedParse!Q9,WeightedParse!S9,WeightedParse!T9,WeightedParse!V9,WeightedParse!X9,WeightedParse!Y9,WeightedParse!Z9,WeightedParse!AB9,WeightedParse!AD9,WeightedParse!AE9,WeightedParse!AF9,WeightedParse!AH9,WeightedParse!AI9,WeightedParse!AJ9,WeightedParse!AN9,WeightedParse!AO9)*WeightedParse!BD9)*Variables!$B$5),"")</f>
        <v>9.933225027891913</v>
      </c>
      <c r="U9" s="114">
        <f>IF($A9&gt;"",IF(EXACT(SquadExport!$BQ9,TRUE),HARMEAN(WeightedParse!P9,WeightedParse!S9,WeightedParse!V9,WeightedParse!X9,WeightedParse!Y9,WeightedParse!Z9,WeightedParse!AE9,WeightedParse!AF9,WeightedParse!AP9),HARMEAN(WeightedParse!P9,WeightedParse!S9,WeightedParse!V9,WeightedParse!X9,WeightedParse!Y9,WeightedParse!Z9,WeightedParse!AE9,WeightedParse!AF9,WeightedParse!AP9)*Variables!$B$5),"")</f>
        <v>9.3322038000726124</v>
      </c>
      <c r="V9" s="114">
        <f>IF($A9&gt;"",IF(EXACT(SquadExport!$BQ9,TRUE),HARMEAN(WeightedParse!K9,WeightedParse!Q9,WeightedParse!S9,WeightedParse!T9,WeightedParse!V9,WeightedParse!X9,WeightedParse!Z9,WeightedParse!AE9,WeightedParse!AF9,WeightedParse!AG9,WeightedParse!AH9,WeightedParse!AK9),HARMEAN(WeightedParse!K9,WeightedParse!Q9,WeightedParse!S9,WeightedParse!T9,WeightedParse!V9,WeightedParse!X9,WeightedParse!Z9,WeightedParse!AE9,WeightedParse!AF9,WeightedParse!AG9,WeightedParse!AH9,WeightedParse!AK9)*Variables!$B$5),"")</f>
        <v>8.8370387348154935</v>
      </c>
      <c r="W9" s="114">
        <f>IF($A9&gt;"",IF(EXACT(SquadExport!$BQ9,TRUE),HARMEAN(WeightedParse!I9,WeightedParse!K9,WeightedParse!N9,WeightedParse!Q9,WeightedParse!T9,WeightedParse!V9,WeightedParse!X9,WeightedParse!Z9,WeightedParse!AB9,WeightedParse!AD9,WeightedParse!AF9,WeightedParse!AG9,WeightedParse!AK9),HARMEAN(WeightedParse!I9,WeightedParse!K9,WeightedParse!N9,WeightedParse!Q9,WeightedParse!T9,WeightedParse!V9,WeightedParse!X9,WeightedParse!Z9,WeightedParse!AB9,WeightedParse!AD9,WeightedParse!AF9,WeightedParse!AG9,WeightedParse!AK9)*Variables!$B$5),"")</f>
        <v>7.3934720034758019</v>
      </c>
      <c r="X9" s="114">
        <f>IF($A9&gt;"",IF(EXACT(SquadExport!$BQ9,TRUE),HARMEAN(WeightedParse!K9,WeightedParse!P9,WeightedParse!Q9,WeightedParse!S9,WeightedParse!U9,WeightedParse!V9,WeightedParse!X9,WeightedParse!Y9,WeightedParse!Z9,WeightedParse!AE9,WeightedParse!AF9,WeightedParse!AH9,WeightedParse!AO9,WeightedParse!AP9),HARMEAN(WeightedParse!K9,WeightedParse!P9,WeightedParse!Q9,WeightedParse!S9,WeightedParse!U9,WeightedParse!V9,WeightedParse!X9,WeightedParse!Y9,WeightedParse!Z9,WeightedParse!AE9,WeightedParse!AF9,WeightedParse!AH9,WeightedParse!AO9,WeightedParse!AP9)*Variables!$B$5),"")</f>
        <v>8.8921396624576836</v>
      </c>
      <c r="Y9" s="114">
        <f>IF($A9&gt;"",IF(EXACT(SquadExport!$BQ9,TRUE),HARMEAN(WeightedParse!P9,WeightedParse!Q9,WeightedParse!S9,WeightedParse!U9,WeightedParse!V9,WeightedParse!W9,WeightedParse!Y9,WeightedParse!AE9,WeightedParse!AF9,WeightedParse!AH9,WeightedParse!AJ9,WeightedParse!AN9,WeightedParse!AO9,WeightedParse!AP9),HARMEAN(WeightedParse!P9,WeightedParse!Q9,WeightedParse!S9,WeightedParse!U9,WeightedParse!V9,WeightedParse!W9,WeightedParse!Y9,WeightedParse!AE9,WeightedParse!AF9,WeightedParse!AH9,WeightedParse!AJ9,WeightedParse!AN9,WeightedParse!AO9,WeightedParse!AP9)*Variables!$B$5),"")</f>
        <v>8.9499821380928921</v>
      </c>
      <c r="Z9" s="114">
        <f>IF($A9&gt;"",IF(EXACT(SquadExport!$BQ9,TRUE),HARMEAN(WeightedParse!M9,WeightedParse!P9,WeightedParse!Q9,WeightedParse!S9,WeightedParse!U9,WeightedParse!V9,WeightedParse!W9,WeightedParse!X9,WeightedParse!Y9,WeightedParse!Z9,WeightedParse!AE9,WeightedParse!AF9,WeightedParse!AH9,WeightedParse!AL9,WeightedParse!AO9,WeightedParse!AP9),HARMEAN(WeightedParse!M9,WeightedParse!P9,WeightedParse!Q9,WeightedParse!S9,WeightedParse!U9,WeightedParse!V9,WeightedParse!W9,WeightedParse!X9,WeightedParse!Y9,WeightedParse!Z9,WeightedParse!AE9,WeightedParse!AF9,WeightedParse!AH9,WeightedParse!AL9,WeightedParse!AO9,WeightedParse!AP9)*Variables!$B$5),"")</f>
        <v>8.507032930663577</v>
      </c>
      <c r="AA9" s="114">
        <f>IF($A9&gt;"",IF(EXACT(SquadExport!$BQ9,TRUE),HARMEAN(WeightedParse!J9,WeightedParse!K9,WeightedParse!N9,WeightedParse!P9,WeightedParse!Q9,WeightedParse!S9,WeightedParse!V9,WeightedParse!X9,WeightedParse!Y9,WeightedParse!Z9,WeightedParse!AD9,WeightedParse!AE9,WeightedParse!AH9,WeightedParse!AI9,WeightedParse!AK9,WeightedParse!AN9,WeightedParse!AO9,WeightedParse!AP9),HARMEAN(WeightedParse!J9,WeightedParse!K9,WeightedParse!N9,WeightedParse!P9,WeightedParse!Q9,WeightedParse!S9,WeightedParse!V9,WeightedParse!X9,WeightedParse!Y9,WeightedParse!Z9,WeightedParse!AD9,WeightedParse!AE9,WeightedParse!AH9,WeightedParse!AI9,WeightedParse!AK9,WeightedParse!AN9,WeightedParse!AO9,WeightedParse!AP9)*Variables!$B$5),"")</f>
        <v>7.6540612728916111</v>
      </c>
      <c r="AB9" s="114">
        <f>IF($A9&gt;"",IF(AND(EXACT(SquadExport!$BR9,TRUE),EXACT(SquadExport!$BL9,TRUE)),HARMEAN(WeightedParse!I9,WeightedParse!K9,WeightedParse!N9,WeightedParse!Q9,WeightedParse!T9,WeightedParse!V9,WeightedParse!X9,WeightedParse!Y9,WeightedParse!Z9,WeightedParse!AD9,WeightedParse!AE9,WeightedParse!AF9,WeightedParse!AG9,WeightedParse!AH9,WeightedParse!AI9,WeightedParse!AJ9,WeightedParse!AK9,WeightedParse!AN9,WeightedParse!AO9),HARMEAN(WeightedParse!I9,WeightedParse!K9,WeightedParse!N9,WeightedParse!Q9,WeightedParse!T9,WeightedParse!V9,WeightedParse!X9,WeightedParse!Y9,WeightedParse!Z9,WeightedParse!AD9,WeightedParse!AE9,WeightedParse!AF9,WeightedParse!AG9,WeightedParse!AH9,WeightedParse!AI9,WeightedParse!AJ9,WeightedParse!AK9,WeightedParse!AN9,WeightedParse!AO9)*Variables!$B$5),"")</f>
        <v>8.5612956998586434</v>
      </c>
      <c r="AC9" s="114">
        <f>IF($A9&gt;"",IF(AND(EXACT(SquadExport!$BR9,TRUE),EXACT(SquadExport!$BL9,TRUE)),HARMEAN(WeightedParse!K9,WeightedParse!Q9,WeightedParse!S9,WeightedParse!T9,WeightedParse!V9,WeightedParse!X9,WeightedParse!Y9,WeightedParse!Z9,WeightedParse!AD9,WeightedParse!AE9,WeightedParse!AF9,WeightedParse!AG9,WeightedParse!AH9,WeightedParse!AO9),HARMEAN(WeightedParse!K9,WeightedParse!Q9,WeightedParse!S9,WeightedParse!T9,WeightedParse!V9,WeightedParse!X9,WeightedParse!Y9,WeightedParse!Z9,WeightedParse!AD9,WeightedParse!AE9,WeightedParse!AF9,WeightedParse!AG9,WeightedParse!AH9,WeightedParse!AO9)*Variables!$B$5),"")</f>
        <v>8.6453968864116835</v>
      </c>
      <c r="AD9" s="114">
        <f>IF($A9&gt;"",IF(AND(EXACT(SquadExport!$BR9,TRUE),EXACT(SquadExport!$BL9,TRUE)),HARMEAN(WeightedParse!I9,WeightedParse!J9,WeightedParse!K9,WeightedParse!N9,WeightedParse!Q9,WeightedParse!S9,WeightedParse!T9,WeightedParse!V9,WeightedParse!X9,WeightedParse!Z9,WeightedParse!AB9,WeightedParse!AD9,WeightedParse!AG9,WeightedParse!AH9,WeightedParse!AI9,WeightedParse!AK9,WeightedParse!AO9),HARMEAN(WeightedParse!I9,WeightedParse!J9,WeightedParse!K9,WeightedParse!N9,WeightedParse!Q9,WeightedParse!S9,WeightedParse!T9,WeightedParse!V9,WeightedParse!X9,WeightedParse!Z9,WeightedParse!AB9,WeightedParse!AD9,WeightedParse!AG9,WeightedParse!AH9,WeightedParse!AI9,WeightedParse!AK9,WeightedParse!AO9)*Variables!$B$5),"")</f>
        <v>7.0053050088611153</v>
      </c>
      <c r="AE9" s="114">
        <f>IF($A9&gt;"",IF(AND(EXACT(SquadExport!$BR9,TRUE),EXACT(SquadExport!$BL9,TRUE)),HARMEAN(WeightedParse!K9,WeightedParse!N9,WeightedParse!P9,WeightedParse!Q9,WeightedParse!S9,WeightedParse!T9,WeightedParse!U9,WeightedParse!V9,WeightedParse!X9,WeightedParse!Y9,WeightedParse!Z9,WeightedParse!AD9,WeightedParse!AE9,WeightedParse!AF9,WeightedParse!AG9,WeightedParse!AH9,WeightedParse!AI9,WeightedParse!AO9),HARMEAN(WeightedParse!K9,WeightedParse!N9,WeightedParse!P9,WeightedParse!Q9,WeightedParse!S9,WeightedParse!T9,WeightedParse!U9,WeightedParse!V9,WeightedParse!X9,WeightedParse!Y9,WeightedParse!Z9,WeightedParse!AD9,WeightedParse!AE9,WeightedParse!AF9,WeightedParse!AG9,WeightedParse!AH9,WeightedParse!AI9,WeightedParse!AO9)*Variables!$B$5),"")</f>
        <v>8.1153182573421319</v>
      </c>
      <c r="AF9" s="114">
        <f>IF($A9&gt;"",IF(AND(EXACT(SquadExport!$BR9,TRUE),EXACT(SquadExport!$BL9,TRUE)),HARMEAN(WeightedParse!I9,WeightedParse!J9,WeightedParse!K9,WeightedParse!N9,WeightedParse!Q9,WeightedParse!S9,WeightedParse!T9,WeightedParse!U9,WeightedParse!V9,WeightedParse!X9,WeightedParse!Z9,WeightedParse!AD9,WeightedParse!AE9,WeightedParse!AF9,WeightedParse!AH9,WeightedParse!AI9,WeightedParse!AK9,WeightedParse!AN9,WeightedParse!AO9,WeightedParse!AP9),HARMEAN(WeightedParse!I9,WeightedParse!J9,WeightedParse!K9,WeightedParse!N9,WeightedParse!Q9,WeightedParse!S9,WeightedParse!T9,WeightedParse!U9,WeightedParse!V9,WeightedParse!X9,WeightedParse!Z9,WeightedParse!AD9,WeightedParse!AE9,WeightedParse!AF9,WeightedParse!AH9,WeightedParse!AI9,WeightedParse!AK9,WeightedParse!AN9,WeightedParse!AO9,WeightedParse!AP9)*Variables!$B$5),"")</f>
        <v>7.4051550401301141</v>
      </c>
      <c r="AG9" s="114">
        <f>IF($A9&gt;"",IF(AND(OR(EXACT(SquadExport!$BR9,TRUE),EXACT(SquadExport!$BS9,TRUE)),OR(EXACT(SquadExport!$BK9,TRUE),EXACT(SquadExport!$BM9,TRUE))),HARMEAN(WeightedParse!I9,WeightedParse!K9,WeightedParse!Q9,WeightedParse!T9,WeightedParse!X9,WeightedParse!Z9,WeightedParse!AD9,WeightedParse!AF9,WeightedParse!AG9,WeightedParse!AJ9),HARMEAN(WeightedParse!I9,WeightedParse!K9,WeightedParse!Q9,WeightedParse!T9,WeightedParse!X9,WeightedParse!Z9,WeightedParse!AD9,WeightedParse!AF9,WeightedParse!AG9,WeightedParse!AJ9)*Variables!$B$5),"")</f>
        <v>8.3743495117450699</v>
      </c>
      <c r="AH9" s="114">
        <f>IF($A9&gt;"",IF(AND(OR(EXACT(SquadExport!$BR9,TRUE),EXACT(SquadExport!$BS9,TRUE)),OR(EXACT(SquadExport!$BK9,TRUE),EXACT(SquadExport!$BM9,TRUE))),HARMEAN(WeightedParse!H9,WeightedParse!K9,WeightedParse!P9,WeightedParse!Q9,WeightedParse!S9,WeightedParse!T9,WeightedParse!V9,WeightedParse!X9,WeightedParse!Y9,WeightedParse!Z9,WeightedParse!AD9,WeightedParse!AE9,WeightedParse!AF9,WeightedParse!AG9,WeightedParse!AH9,WeightedParse!AO9),HARMEAN(WeightedParse!H9,WeightedParse!K9,WeightedParse!P9,WeightedParse!Q9,WeightedParse!S9,WeightedParse!T9,WeightedParse!V9,WeightedParse!X9,WeightedParse!Y9,WeightedParse!Z9,WeightedParse!AD9,WeightedParse!AE9,WeightedParse!AF9,WeightedParse!AG9,WeightedParse!AH9,WeightedParse!AO9)*Variables!$B$5),"")</f>
        <v>8.5255498662907581</v>
      </c>
      <c r="AI9" s="114">
        <f>IF($A9&gt;"",IF(AND(OR(EXACT(SquadExport!$BR9,TRUE),EXACT(SquadExport!$BS9,TRUE)),OR(EXACT(SquadExport!$BK9,TRUE),EXACT(SquadExport!$BM9,TRUE))),HARMEAN(WeightedParse!H9,WeightedParse!I9,WeightedParse!K9,WeightedParse!P9,WeightedParse!Q9,WeightedParse!S9,WeightedParse!T9,WeightedParse!U9,WeightedParse!V9,WeightedParse!X9,WeightedParse!Y9,WeightedParse!Z9,WeightedParse!AD9,WeightedParse!AE9,WeightedParse!AF9,WeightedParse!AH9,WeightedParse!AI9,WeightedParse!AO9),HARMEAN(WeightedParse!H9,WeightedParse!I9,WeightedParse!K9,WeightedParse!P9,WeightedParse!Q9,WeightedParse!S9,WeightedParse!T9,WeightedParse!U9,WeightedParse!V9,WeightedParse!X9,WeightedParse!Y9,WeightedParse!Z9,WeightedParse!AD9,WeightedParse!AE9,WeightedParse!AF9,WeightedParse!AH9,WeightedParse!AI9,WeightedParse!AO9)*Variables!$B$5),"")</f>
        <v>8.3689761661234687</v>
      </c>
      <c r="AJ9" s="114">
        <f>IF($A9&gt;"",IF(AND(OR(EXACT(SquadExport!$BR9,TRUE),EXACT(SquadExport!$BS9,TRUE)),OR(EXACT(SquadExport!$BK9,TRUE),EXACT(SquadExport!$BM9,TRUE))),HARMEAN(WeightedParse!H9,WeightedParse!K9,WeightedParse!M9,WeightedParse!V9,WeightedParse!W9,WeightedParse!AD9,WeightedParse!AF9,WeightedParse!AH9,WeightedParse!AK9,WeightedParse!AL9,WeightedParse!AO9,WeightedParse!AP9)*(CONVERT(LEFT(SquadExport!$E9,FIND("'",SquadExport!$E9)-1)+((MID(SquadExport!$E9,FIND("'",SquadExport!$E9)+1,LEN(SquadExport!$E9)-FIND("'",SquadExport!$E9)-1))/12),"ft","m")-1)/(Variables!$C$4-1),(HARMEAN(WeightedParse!H9,WeightedParse!K9,WeightedParse!M9,WeightedParse!V9,WeightedParse!W9,WeightedParse!AD9,WeightedParse!AF9,WeightedParse!AH9,WeightedParse!AK9,WeightedParse!AL9,WeightedParse!AO9,WeightedParse!AP9)*(CONVERT(LEFT(SquadExport!$E9,FIND("'",SquadExport!$E9)-1)+((MID(SquadExport!$E9,FIND("'",SquadExport!$E9)+1,LEN(SquadExport!$E9)-FIND("'",SquadExport!$E9)-1))/12),"ft","m")-1)/(Variables!$C$4-1))*Variables!$B$5),"")</f>
        <v>6.8173461024807827</v>
      </c>
      <c r="AK9" s="114">
        <f>IF($A9&gt;"",IF(AND(OR(EXACT(SquadExport!$BR9,TRUE),EXACT(SquadExport!$BS9,TRUE)),OR(EXACT(SquadExport!$BK9,TRUE),EXACT(SquadExport!$BM9,TRUE))),HARMEAN(WeightedParse!J9,WeightedParse!K9,WeightedParse!T9,WeightedParse!V9,WeightedParse!X9,WeightedParse!Y9,WeightedParse!Z9,WeightedParse!AD9,WeightedParse!AH9,WeightedParse!AI9,WeightedParse!AK9,WeightedParse!AO9),HARMEAN(WeightedParse!J9,WeightedParse!K9,WeightedParse!T9,WeightedParse!V9,WeightedParse!X9,WeightedParse!Y9,WeightedParse!Z9,WeightedParse!AD9,WeightedParse!AH9,WeightedParse!AI9,WeightedParse!AK9,WeightedParse!AO9)*Variables!$B$5),"")</f>
        <v>7.3738144706301654</v>
      </c>
      <c r="AL9" s="114">
        <f>IF($A9&gt;"",IF(AND(OR(EXACT(SquadExport!$BR9,TRUE),EXACT(SquadExport!$BS9,TRUE)),OR(EXACT(SquadExport!$BK9,TRUE),EXACT(SquadExport!$BM9,TRUE))),HARMEAN(WeightedParse!H9,WeightedParse!I9,WeightedParse!K9,WeightedParse!Q9,WeightedParse!T9,WeightedParse!V9,WeightedParse!AB9,WeightedParse!AD9,WeightedParse!AH9,WeightedParse!AI9,WeightedParse!AJ9,WeightedParse!AN9,WeightedParse!AO9),HARMEAN(WeightedParse!H9,WeightedParse!I9,WeightedParse!K9,WeightedParse!Q9,WeightedParse!T9,WeightedParse!V9,WeightedParse!AB9,WeightedParse!AD9,WeightedParse!AH9,WeightedParse!AI9,WeightedParse!AJ9,WeightedParse!AN9,WeightedParse!AO9)*Variables!$B$5),"")</f>
        <v>8.4777485371349748</v>
      </c>
      <c r="AM9" s="114">
        <f>IF($A9&gt;"",IF(AND(OR(EXACT(SquadExport!$BR9,TRUE),EXACT(SquadExport!$BS9,TRUE)),OR(EXACT(SquadExport!$BK9,TRUE),EXACT(SquadExport!$BM9,TRUE))),HARMEAN(WeightedParse!I9,WeightedParse!J9,WeightedParse!K9,WeightedParse!N9,WeightedParse!Q9,WeightedParse!T9,WeightedParse!V9,WeightedParse!X9,WeightedParse!AB9,WeightedParse!AD9,WeightedParse!AG9,WeightedParse!AI9,WeightedParse!AJ9,WeightedParse!AK9,WeightedParse!AN9)*WeightedParse!BD9,(HARMEAN(WeightedParse!I9,WeightedParse!J9,WeightedParse!K9,WeightedParse!N9,WeightedParse!Q9,WeightedParse!T9,WeightedParse!V9,WeightedParse!X9,WeightedParse!AB9,WeightedParse!AD9,WeightedParse!AG9,WeightedParse!AI9,WeightedParse!AJ9,WeightedParse!AK9,WeightedParse!AN9)*WeightedParse!BD9)*Variables!$B$5),"")</f>
        <v>4.8378855357780148</v>
      </c>
      <c r="AN9" s="114">
        <f>IF($A9&gt;"",IF(AND(OR(EXACT(SquadExport!$BR9,TRUE),EXACT(SquadExport!$BS9,TRUE)),OR(EXACT(SquadExport!$BK9,TRUE),EXACT(SquadExport!$BM9,TRUE))),HARMEAN(WeightedParse!H9,WeightedParse!I9,WeightedParse!K9,WeightedParse!N9,WeightedParse!Q9,WeightedParse!T9,WeightedParse!V9,WeightedParse!X9,WeightedParse!Z9,WeightedParse!AD9,WeightedParse!AG9,WeightedParse!AH9,WeightedParse!AI9,WeightedParse!AJ9,WeightedParse!AN9,WeightedParse!AO9)*WeightedParse!BD9,(HARMEAN(WeightedParse!H9,WeightedParse!I9,WeightedParse!K9,WeightedParse!N9,WeightedParse!Q9,WeightedParse!T9,WeightedParse!V9,WeightedParse!X9,WeightedParse!Z9,WeightedParse!AD9,WeightedParse!AG9,WeightedParse!AH9,WeightedParse!AI9,WeightedParse!AJ9,WeightedParse!AN9,WeightedParse!AO9)*WeightedParse!BD9)*Variables!$B$5),"")</f>
        <v>5.8020659809378623</v>
      </c>
      <c r="AO9" s="114">
        <f>IF($A9&gt;"",IF(AND(EXACT(SquadExport!$BS9,TRUE),EXACT(SquadExport!$BL9,TRUE)),HARMEAN(WeightedParse!K9,WeightedParse!Q9,WeightedParse!T9,WeightedParse!V9,WeightedParse!X9,WeightedParse!Z9,WeightedParse!AB9,WeightedParse!AD9,WeightedParse!AG9,WeightedParse!AK9),HARMEAN(WeightedParse!K9,WeightedParse!Q9,WeightedParse!T9,WeightedParse!V9,WeightedParse!X9,WeightedParse!Z9,WeightedParse!AB9,WeightedParse!AD9,WeightedParse!AG9,WeightedParse!AK9)*Variables!$B$5),"")</f>
        <v>7.8770403430032845</v>
      </c>
      <c r="AP9" s="114">
        <f>IF($A9&gt;"",IF(AND(EXACT(SquadExport!$BS9,TRUE),EXACT(SquadExport!$BL9,TRUE)),HARMEAN(WeightedParse!I9,WeightedParse!K9,WeightedParse!Q9,WeightedParse!T9,WeightedParse!V9,WeightedParse!X9,WeightedParse!Z9,WeightedParse!AB9,WeightedParse!AD9,WeightedParse!AF9,WeightedParse!AG9,WeightedParse!AI9,WeightedParse!AJ9),HARMEAN(WeightedParse!I9,WeightedParse!K9,WeightedParse!Q9,WeightedParse!T9,WeightedParse!V9,WeightedParse!X9,WeightedParse!Z9,WeightedParse!AB9,WeightedParse!AD9,WeightedParse!AF9,WeightedParse!AG9,WeightedParse!AI9,WeightedParse!AJ9)*Variables!$B$5),"")</f>
        <v>8.3733822963248112</v>
      </c>
      <c r="AQ9" s="114">
        <f>IF($A9&gt;"",IF(AND(EXACT(SquadExport!$BS9,TRUE),EXACT(SquadExport!$BL9,TRUE)),HARMEAN(WeightedParse!I9,WeightedParse!J9,WeightedParse!K9,WeightedParse!Q9,WeightedParse!T9,WeightedParse!V9,WeightedParse!X9,WeightedParse!Z9,WeightedParse!AB9,WeightedParse!AD9,WeightedParse!AG9,WeightedParse!AI9,WeightedParse!AJ9,WeightedParse!AK9),HARMEAN(WeightedParse!I9,WeightedParse!J9,WeightedParse!K9,WeightedParse!Q9,WeightedParse!T9,WeightedParse!V9,WeightedParse!X9,WeightedParse!Z9,WeightedParse!AB9,WeightedParse!AD9,WeightedParse!AG9,WeightedParse!AI9,WeightedParse!AJ9,WeightedParse!AK9)*Variables!$B$5),"")</f>
        <v>7.1549836508272184</v>
      </c>
      <c r="AR9" s="114">
        <f>IF($A9&gt;"",IF(AND(EXACT(SquadExport!$BS9,TRUE),EXACT(SquadExport!$BL9,TRUE)),HARMEAN(WeightedParse!I9,WeightedParse!J9,WeightedParse!K9,WeightedParse!Q9,WeightedParse!T9,WeightedParse!V9,WeightedParse!X9,WeightedParse!Y9,WeightedParse!Z9,WeightedParse!AD9,WeightedParse!AH9,WeightedParse!AI9,WeightedParse!AJ9,WeightedParse!AK9,WeightedParse!AN9,WeightedParse!AO9),HARMEAN(WeightedParse!I9,WeightedParse!J9,WeightedParse!K9,WeightedParse!Q9,WeightedParse!T9,WeightedParse!V9,WeightedParse!X9,WeightedParse!Y9,WeightedParse!Z9,WeightedParse!AD9,WeightedParse!AH9,WeightedParse!AI9,WeightedParse!AJ9,WeightedParse!AK9,WeightedParse!AN9,WeightedParse!AO9)*Variables!$B$5),"")</f>
        <v>7.8175722847011491</v>
      </c>
      <c r="AS9" s="114">
        <f>IF($A9&gt;"",IF(AND(EXACT(SquadExport!$BT9,TRUE),EXACT(SquadExport!$BL9,TRUE)),HARMEAN(WeightedParse!J9,WeightedParse!K9,WeightedParse!M9,WeightedParse!T9,WeightedParse!V9,WeightedParse!X9,WeightedParse!Z9,WeightedParse!AD9,WeightedParse!AI9),(HARMEAN(WeightedParse!J9,WeightedParse!K9,WeightedParse!M9,WeightedParse!T9,WeightedParse!V9,WeightedParse!X9,WeightedParse!Z9,WeightedParse!AD9,WeightedParse!AI9)*Variables!$B$5)),"")</f>
        <v>6.7297389501410896</v>
      </c>
      <c r="AT9" s="114">
        <f>IF($A9&gt;"",IF(AND(EXACT(SquadExport!$BT9,TRUE),EXACT(SquadExport!$BL9,TRUE)),HARMEAN(WeightedParse!J9,WeightedParse!K9,WeightedParse!M9,WeightedParse!U9,WeightedParse!V9,WeightedParse!W9,WeightedParse!X9,WeightedParse!Z9,WeightedParse!AD9,WeightedParse!AF9,WeightedParse!AK9,WeightedParse!AL9,WeightedParse!AP9)*(CONVERT(LEFT(SquadExport!$E9,FIND("'",SquadExport!$E9)-1)+((MID(SquadExport!$E9,FIND("'",SquadExport!$E9)+1,LEN(SquadExport!$E9)-FIND("'",SquadExport!$E9)-1))/12),"ft","m")-1)/(Variables!$C$4-1),(HARMEAN(WeightedParse!J9,WeightedParse!K9,WeightedParse!M9,WeightedParse!U9,WeightedParse!V9,WeightedParse!W9,WeightedParse!X9,WeightedParse!Z9,WeightedParse!AD9,WeightedParse!AF9,WeightedParse!AK9,WeightedParse!AL9,WeightedParse!AP9)*(CONVERT(LEFT(SquadExport!$E9,FIND("'",SquadExport!$E9)-1)+((MID(SquadExport!$E9,FIND("'",SquadExport!$E9)+1,LEN(SquadExport!$E9)-FIND("'",SquadExport!$E9)-1))/12),"ft","m")-1)/(Variables!$C$4-1)))*Variables!$B$5,"")</f>
        <v>5.7597022672865892</v>
      </c>
      <c r="AU9" s="114">
        <f>IF($A9&gt;"",IF(AND(EXACT(SquadExport!$BT9,TRUE),EXACT(SquadExport!$BL9,TRUE)),HARMEAN(WeightedParse!I9,WeightedParse!J9,WeightedParse!K9,WeightedParse!Q9,WeightedParse!T9,WeightedParse!V9,WeightedParse!X9,WeightedParse!Z9,WeightedParse!AB9,WeightedParse!AD9,WeightedParse!AF9,WeightedParse!AG9,WeightedParse!AK9,WeightedParse!AP9),HARMEAN(WeightedParse!I9,WeightedParse!J9,WeightedParse!K9,WeightedParse!Q9,WeightedParse!T9,WeightedParse!V9,WeightedParse!X9,WeightedParse!Z9,WeightedParse!AB9,WeightedParse!AD9,WeightedParse!AF9,WeightedParse!AG9,WeightedParse!AK9,WeightedParse!AP9)*Variables!$B$5),"")</f>
        <v>6.9155804336546165</v>
      </c>
      <c r="AV9" s="114">
        <f>IF($A9&gt;"",IF(AND(EXACT(SquadExport!$BT9,TRUE),EXACT(SquadExport!$BL9,TRUE)),HARMEAN(WeightedParse!I9,WeightedParse!J9,WeightedParse!K9,WeightedParse!Q9,WeightedParse!T9,WeightedParse!V9,WeightedParse!X9,WeightedParse!Z9,WeightedParse!AD9,WeightedParse!AH9,WeightedParse!AI9,WeightedParse!AJ9,WeightedParse!AK9,WeightedParse!AN9,WeightedParse!AO9),HARMEAN(WeightedParse!I9,WeightedParse!J9,WeightedParse!K9,WeightedParse!Q9,WeightedParse!T9,WeightedParse!V9,WeightedParse!X9,WeightedParse!Z9,WeightedParse!AD9,WeightedParse!AH9,WeightedParse!AI9,WeightedParse!AJ9,WeightedParse!AK9,WeightedParse!AN9,WeightedParse!AO9)*Variables!$B$5),"")</f>
        <v>7.6977080172207257</v>
      </c>
      <c r="AW9" s="114">
        <f>IF($A9&gt;"",IF(AND(EXACT(SquadExport!$BT9,TRUE),EXACT(SquadExport!$BL9,TRUE)),HARMEAN(WeightedParse!I9,WeightedParse!J9,WeightedParse!K9,WeightedParse!Q9,WeightedParse!T9,WeightedParse!V9,WeightedParse!X9,WeightedParse!Z9,WeightedParse!AB9,WeightedParse!AD9,WeightedParse!AF9,WeightedParse!AG9,WeightedParse!AI9,WeightedParse!AJ9,WeightedParse!AK9),HARMEAN(WeightedParse!I9,WeightedParse!J9,WeightedParse!K9,WeightedParse!Q9,WeightedParse!T9,WeightedParse!V9,WeightedParse!X9,WeightedParse!Z9,WeightedParse!AB9,WeightedParse!AD9,WeightedParse!AF9,WeightedParse!AG9,WeightedParse!AI9,WeightedParse!AJ9,WeightedParse!AK9)*Variables!$B$5),"")</f>
        <v>7.2656069319600984</v>
      </c>
      <c r="AX9" s="114">
        <f>IF($A9&gt;"",IF(AND(EXACT(SquadExport!$BT9,TRUE),EXACT(SquadExport!$BL9,TRUE)),HARMEAN(WeightedParse!K9,WeightedParse!Q9,WeightedParse!U9,WeightedParse!V9,WeightedParse!W9,WeightedParse!X9,WeightedParse!Y9,WeightedParse!Z9,WeightedParse!AD9,WeightedParse!AF9,WeightedParse!AH9,WeightedParse!AI9,WeightedParse!AJ9,WeightedParse!AK9,WeightedParse!AN9,WeightedParse!AO9,WeightedParse!AP9),HARMEAN(WeightedParse!K9,WeightedParse!Q9,WeightedParse!U9,WeightedParse!V9,WeightedParse!W9,WeightedParse!X9,WeightedParse!Y9,WeightedParse!Z9,WeightedParse!AD9,WeightedParse!AF9,WeightedParse!AH9,WeightedParse!AI9,WeightedParse!AJ9,WeightedParse!AK9,WeightedParse!AN9,WeightedParse!AO9,WeightedParse!AP9)*Variables!$B$5),"")</f>
        <v>8.9299909523110621</v>
      </c>
      <c r="AY9" s="114">
        <f>IF($A9&gt;"",IF(AND(EXACT(SquadExport!$BT9,TRUE),EXACT(SquadExport!$BL9,TRUE)),HARMEAN(WeightedParse!I9,WeightedParse!J9,WeightedParse!K9,WeightedParse!M9,WeightedParse!N9,WeightedParse!Q9,WeightedParse!T9,WeightedParse!V9,WeightedParse!X9,WeightedParse!Z9,WeightedParse!AD9,WeightedParse!AF9,WeightedParse!AG9,WeightedParse!AH9,WeightedParse!AI9,WeightedParse!AJ9,WeightedParse!AK9,WeightedParse!AL9,WeightedParse!AN9,WeightedParse!AO9,WeightedParse!AP9),HARMEAN(WeightedParse!I9,WeightedParse!J9,WeightedParse!K9,WeightedParse!M9,WeightedParse!N9,WeightedParse!Q9,WeightedParse!T9,WeightedParse!V9,WeightedParse!X9,WeightedParse!Z9,WeightedParse!AD9,WeightedParse!AF9,WeightedParse!AG9,WeightedParse!AH9,WeightedParse!AI9,WeightedParse!AJ9,WeightedParse!AK9,WeightedParse!AL9,WeightedParse!AN9,WeightedParse!AO9,WeightedParse!AP9)*Variables!$B$5),"")</f>
        <v>7.5457712157238523</v>
      </c>
    </row>
    <row r="10" spans="1:51" s="3" customFormat="1" ht="15" customHeight="1" x14ac:dyDescent="0.25">
      <c r="A10" s="3" t="str">
        <f>IF(WeightedParse!A10&gt;"",WeightedParse!A10,"")</f>
        <v>Christopher Horgan</v>
      </c>
      <c r="B10" s="4">
        <f>IF(WeightedParse!B10&gt;0,WeightedParse!B10,"")</f>
        <v>21</v>
      </c>
      <c r="C10" s="4" t="str">
        <f>IF(A10&gt;"",IF(AND(B10&lt;=Variables!$B$8,G10&gt;2),"Youth",IF(AND(B10&lt;=Variables!$B$8,G10&lt;=2),"Prospect",IF(AND(B10&gt;=Variables!$B$9,G10&gt;2),"Old",IF(G10&gt;=3,"Reserves","First Team")))),"")</f>
        <v>First Team</v>
      </c>
      <c r="D10" s="4" t="str">
        <f>SquadExport!BJ10</f>
        <v>D/WB</v>
      </c>
      <c r="E10" s="4" t="str">
        <f>IF(A10&gt;"",VLOOKUP(F10,Roles!A:B,2,FALSE)&amp;IF(OR(VLOOKUP(F10,Roles!$A:$B,2,FALSE)="FB",VLOOKUP(F10,Roles!$A:$B,2,FALSE)="WB",VLOOKUP(F10,Roles!$A:$B,2,FALSE)="WM",VLOOKUP(F10,Roles!$A:$B,2,FALSE)="W"),IF(AND(SquadExport!BK10=TRUE,SquadExport!BM10=TRUE,WeightedParse!BB10&gt;=WeightedParse!BC10)," (R)",IF(AND(SquadExport!BK10=TRUE,SquadExport!BM10=TRUE,WeightedParse!BB10&lt;WeightedParse!BC10)," (L)",IF(AND(SquadExport!BK10=TRUE,SquadExport!BM10=FALSE), " (L)",IF(AND(SquadExport!BK10=FALSE,SquadExport!BM10=TRUE)," (R)","")))),""),"")</f>
        <v>FB (R)</v>
      </c>
      <c r="F10" s="4" t="str" cm="1">
        <f t="array" ref="F10">IF(A10&gt;"",INDEX($J$1:$AY$1,SUMPRODUCT(MAX(($J$2:$AY$200=MAX($J10:$AY10))*(COLUMN($J$2:$AY$200))))-COLUMN($J$1)+1),"")</f>
        <v>NNFB</v>
      </c>
      <c r="G10" s="4">
        <f t="shared" si="0"/>
        <v>1</v>
      </c>
      <c r="H10" s="4">
        <f t="shared" si="1"/>
        <v>29</v>
      </c>
      <c r="I10" s="5">
        <f t="shared" si="2"/>
        <v>10.251267613463256</v>
      </c>
      <c r="J10" s="114">
        <f>IF($A10&gt;"",HARMEAN(WeightedParse!V10,WeightedParse!Y10,WeightedParse!Z10,WeightedParse!AE10,WeightedParse!AJ10,WeightedParse!AQ10,WeightedParse!AR10,WeightedParse!AS10,WeightedParse!AU10,WeightedParse!AV10,WeightedParse!AW10,WeightedParse!AY10,WeightedParse!BA10),"")</f>
        <v>5.778268251273345</v>
      </c>
      <c r="K10" s="114">
        <f>IF(A10&gt;"",HARMEAN(WeightedParse!K10,WeightedParse!Q10,WeightedParse!V10,WeightedParse!X10,WeightedParse!Y10,WeightedParse!Z10,WeightedParse!AE10,WeightedParse!AG10,WeightedParse!AI10,WeightedParse!AJ10,WeightedParse!AQ10,WeightedParse!AR10,WeightedParse!AS10,WeightedParse!AU10,WeightedParse!AV10,WeightedParse!AW10,WeightedParse!AY10,WeightedParse!AZ10,WeightedParse!BA10),"")</f>
        <v>6.0357348703170031</v>
      </c>
      <c r="L10" s="114">
        <f>IF($A10&gt;"",IF(AND(EXACT(SquadExport!$BO10,TRUE),EXACT(SquadExport!$BL10,TRUE)),HARMEAN(WeightedParse!M10,WeightedParse!P10,WeightedParse!S10,WeightedParse!U10,WeightedParse!V10,WeightedParse!W10,WeightedParse!Y10,WeightedParse!AE10,WeightedParse!AL10,WeightedParse!AN10,WeightedParse!AP10),HARMEAN(WeightedParse!M10,WeightedParse!P10,WeightedParse!S10,WeightedParse!U10,WeightedParse!V10,WeightedParse!W10,WeightedParse!Y10,WeightedParse!AE10,WeightedParse!AL10,WeightedParse!AN10,WeightedParse!AP10)*Variables!$B$5),"")</f>
        <v>8.881723009440913</v>
      </c>
      <c r="M10" s="114">
        <f>IF($A10&gt;"",IF(AND(EXACT(SquadExport!$BO10,TRUE),EXACT(SquadExport!$BL10,TRUE)),HARMEAN(WeightedParse!M10,WeightedParse!P10,WeightedParse!S10,WeightedParse!U10,WeightedParse!V10,WeightedParse!W10,WeightedParse!X10,WeightedParse!Y10,WeightedParse!Z10,WeightedParse!AE10,WeightedParse!AL10,WeightedParse!AN10,WeightedParse!AP10),HARMEAN(WeightedParse!M10,WeightedParse!P10,WeightedParse!S10,WeightedParse!U10,WeightedParse!V10,WeightedParse!W10,WeightedParse!X10,WeightedParse!Y10,WeightedParse!Z10,WeightedParse!AE10,WeightedParse!AL10,WeightedParse!AN10,WeightedParse!AP10)*Variables!$B$5),"")</f>
        <v>8.5802403428667464</v>
      </c>
      <c r="N10" s="114">
        <f>IF($A10&gt;"",IF(AND(EXACT(SquadExport!$BO10,TRUE),EXACT(SquadExport!$BL10,TRUE)),HARMEAN(WeightedParse!K10,WeightedParse!M10,WeightedParse!P10,WeightedParse!Q10,WeightedParse!S10,WeightedParse!T10,WeightedParse!U10,WeightedParse!V10,WeightedParse!W10,WeightedParse!X10,WeightedParse!Y10,WeightedParse!Z10,WeightedParse!AE10,WeightedParse!AG10,WeightedParse!AL10,WeightedParse!AN10,WeightedParse!AP10),HARMEAN(WeightedParse!K10,WeightedParse!M10,WeightedParse!P10,WeightedParse!Q10,WeightedParse!S10,WeightedParse!T10,WeightedParse!U10,WeightedParse!V10,WeightedParse!W10,WeightedParse!X10,WeightedParse!Y10,WeightedParse!Z10,WeightedParse!AE10,WeightedParse!AG10,WeightedParse!AL10,WeightedParse!AN10,WeightedParse!AP10)*Variables!$B$5),"")</f>
        <v>7.9327048758268308</v>
      </c>
      <c r="O10" s="114">
        <f>IF($A10&gt;"",IF(AND(EXACT(SquadExport!$BO10,TRUE),EXACT(SquadExport!$BL10,TRUE)),HARMEAN(WeightedParse!I10,WeightedParse!K10,WeightedParse!M10,WeightedParse!P10,WeightedParse!Q10,WeightedParse!S10,WeightedParse!T10,WeightedParse!V10,WeightedParse!W10,WeightedParse!X10,WeightedParse!Y10,WeightedParse!Z10,WeightedParse!AB10,WeightedParse!AE10,WeightedParse!AF10,WeightedParse!AG10,WeightedParse!AJ10,WeightedParse!AK10,WeightedParse!AL10,WeightedParse!AN10,WeightedParse!AO10,WeightedParse!AP10),HARMEAN(WeightedParse!I10,WeightedParse!K10,WeightedParse!M10,WeightedParse!P10,WeightedParse!Q10,WeightedParse!S10,WeightedParse!T10,WeightedParse!V10,WeightedParse!W10,WeightedParse!X10,WeightedParse!Y10,WeightedParse!Z10,WeightedParse!AB10,WeightedParse!AE10,WeightedParse!AF10,WeightedParse!AG10,WeightedParse!AJ10,WeightedParse!AK10,WeightedParse!AL10,WeightedParse!AN10,WeightedParse!AO10,WeightedParse!AP10)*Variables!$B$5),"")</f>
        <v>6.2002453422128232</v>
      </c>
      <c r="P10" s="114">
        <f>IF($A10&gt;"",IF(AND(OR(EXACT(SquadExport!$BO10,TRUE),EXACT(SquadExport!$BP10,TRUE)),OR(EXACT(SquadExport!$BK10,TRUE),EXACT(SquadExport!$BM10,TRUE))),HARMEAN(WeightedParse!M10,WeightedParse!P10,WeightedParse!S10,WeightedParse!U10,WeightedParse!V10,WeightedParse!W10,WeightedParse!Y10,WeightedParse!AE10,WeightedParse!AF10,WeightedParse!AP10),HARMEAN(WeightedParse!M10,WeightedParse!P10,WeightedParse!S10,WeightedParse!U10,WeightedParse!V10,WeightedParse!W10,WeightedParse!Y10,WeightedParse!AE10,WeightedParse!AF10,WeightedParse!AP10)*Variables!$B$5),"")</f>
        <v>14.850951584082594</v>
      </c>
      <c r="Q10" s="114">
        <f>IF($A10&gt;"",IF(AND(OR(EXACT(SquadExport!$BO10,TRUE),EXACT(SquadExport!$BP10,TRUE)),OR(EXACT(SquadExport!$BK10,TRUE),EXACT(SquadExport!$BM10,TRUE))),HARMEAN(WeightedParse!H10,WeightedParse!P10,WeightedParse!Q10,WeightedParse!S10,WeightedParse!T10,WeightedParse!V10,WeightedParse!X10,WeightedParse!Y10,WeightedParse!Z10,WeightedParse!AE10,WeightedParse!AF10,WeightedParse!AH10,WeightedParse!AN10,WeightedParse!AO10),HARMEAN(WeightedParse!H10,WeightedParse!P10,WeightedParse!Q10,WeightedParse!S10,WeightedParse!T10,WeightedParse!V10,WeightedParse!X10,WeightedParse!Y10,WeightedParse!Z10,WeightedParse!AE10,WeightedParse!AF10,WeightedParse!AH10,WeightedParse!AN10,WeightedParse!AO10)*Variables!$B$5),"")</f>
        <v>13.862276029807092</v>
      </c>
      <c r="R10" s="115">
        <f>IF($A10&gt;"",IF(AND(OR(EXACT(SquadExport!$BO10,TRUE),EXACT(SquadExport!$BP10,TRUE)),OR(EXACT(SquadExport!$BK10,TRUE),EXACT(SquadExport!$BM10,TRUE))),HARMEAN(WeightedParse!H10,WeightedParse!I10,WeightedParse!K10,WeightedParse!P10,WeightedParse!Q10,WeightedParse!S10,WeightedParse!T10,WeightedParse!V10,WeightedParse!Y10,WeightedParse!Z10,WeightedParse!AD10,WeightedParse!AE10,WeightedParse!AF10,WeightedParse!AH10,WeightedParse!AI10,WeightedParse!AJ10,WeightedParse!AN10,WeightedParse!AO10),HARMEAN(WeightedParse!H10,WeightedParse!I10,WeightedParse!K10,WeightedParse!P10,WeightedParse!Q10,WeightedParse!S10,WeightedParse!T10,WeightedParse!V10,WeightedParse!Y10,WeightedParse!Z10,WeightedParse!AD10,WeightedParse!AE10,WeightedParse!AF10,WeightedParse!AH10,WeightedParse!AI10,WeightedParse!AJ10,WeightedParse!AN10,WeightedParse!AO10)*Variables!$B$5),"")</f>
        <v>12.408475110111411</v>
      </c>
      <c r="S10" s="115">
        <f>IF($A10&gt;"",IF(AND(OR(EXACT(SquadExport!$BO10,TRUE),EXACT(SquadExport!$BP10,TRUE)),OR(EXACT(SquadExport!$BK10,TRUE),EXACT(SquadExport!$BM10,TRUE))),HARMEAN(WeightedParse!H10,WeightedParse!I10,WeightedParse!K10,WeightedParse!Q10,WeightedParse!S10,WeightedParse!T10,WeightedParse!V10,WeightedParse!X10,WeightedParse!Z10,WeightedParse!AB10,WeightedParse!AD10,WeightedParse!AF10,WeightedParse!AG10,WeightedParse!AH10,WeightedParse!AI10,WeightedParse!AJ10,WeightedParse!AK10,WeightedParse!AN10,WeightedParse!AO10),HARMEAN(WeightedParse!H10,WeightedParse!I10,WeightedParse!K10,WeightedParse!Q10,WeightedParse!S10,WeightedParse!T10,WeightedParse!V10,WeightedParse!X10,WeightedParse!Z10,WeightedParse!AB10,WeightedParse!AD10,WeightedParse!AF10,WeightedParse!AG10,WeightedParse!AH10,WeightedParse!AI10,WeightedParse!AJ10,WeightedParse!AK10,WeightedParse!AN10,WeightedParse!AO10)*Variables!$B$5),"")</f>
        <v>9.3421383393384989</v>
      </c>
      <c r="T10" s="114">
        <f>IF($A10&gt;"",IF(AND(OR(EXACT(SquadExport!$BO10,TRUE),EXACT(SquadExport!$BP10,TRUE)),OR(EXACT(SquadExport!$BK10,TRUE),EXACT(SquadExport!$BM10,TRUE))),HARMEAN(WeightedParse!I10,WeightedParse!K10,WeightedParse!N10,WeightedParse!P10,WeightedParse!Q10,WeightedParse!S10,WeightedParse!T10,WeightedParse!V10,WeightedParse!X10,WeightedParse!Y10,WeightedParse!Z10,WeightedParse!AB10,WeightedParse!AD10,WeightedParse!AE10,WeightedParse!AF10,WeightedParse!AH10,WeightedParse!AI10,WeightedParse!AJ10,WeightedParse!AN10,WeightedParse!AO10)*WeightedParse!BD10,(HARMEAN(WeightedParse!I10,WeightedParse!K10,WeightedParse!N10,WeightedParse!P10,WeightedParse!Q10,WeightedParse!S10,WeightedParse!T10,WeightedParse!V10,WeightedParse!X10,WeightedParse!Y10,WeightedParse!Z10,WeightedParse!AB10,WeightedParse!AD10,WeightedParse!AE10,WeightedParse!AF10,WeightedParse!AH10,WeightedParse!AI10,WeightedParse!AJ10,WeightedParse!AN10,WeightedParse!AO10)*WeightedParse!BD10)*Variables!$B$5),"")</f>
        <v>6.2251528440190773</v>
      </c>
      <c r="U10" s="114">
        <f>IF($A10&gt;"",IF(EXACT(SquadExport!$BQ10,TRUE),HARMEAN(WeightedParse!P10,WeightedParse!S10,WeightedParse!V10,WeightedParse!X10,WeightedParse!Y10,WeightedParse!Z10,WeightedParse!AE10,WeightedParse!AF10,WeightedParse!AP10),HARMEAN(WeightedParse!P10,WeightedParse!S10,WeightedParse!V10,WeightedParse!X10,WeightedParse!Y10,WeightedParse!Z10,WeightedParse!AE10,WeightedParse!AF10,WeightedParse!AP10)*Variables!$B$5),"")</f>
        <v>8.6930392719521201</v>
      </c>
      <c r="V10" s="114">
        <f>IF($A10&gt;"",IF(EXACT(SquadExport!$BQ10,TRUE),HARMEAN(WeightedParse!K10,WeightedParse!Q10,WeightedParse!S10,WeightedParse!T10,WeightedParse!V10,WeightedParse!X10,WeightedParse!Z10,WeightedParse!AE10,WeightedParse!AF10,WeightedParse!AG10,WeightedParse!AH10,WeightedParse!AK10),HARMEAN(WeightedParse!K10,WeightedParse!Q10,WeightedParse!S10,WeightedParse!T10,WeightedParse!V10,WeightedParse!X10,WeightedParse!Z10,WeightedParse!AE10,WeightedParse!AF10,WeightedParse!AG10,WeightedParse!AH10,WeightedParse!AK10)*Variables!$B$5),"")</f>
        <v>7.6109024103514189</v>
      </c>
      <c r="W10" s="114">
        <f>IF($A10&gt;"",IF(EXACT(SquadExport!$BQ10,TRUE),HARMEAN(WeightedParse!I10,WeightedParse!K10,WeightedParse!N10,WeightedParse!Q10,WeightedParse!T10,WeightedParse!V10,WeightedParse!X10,WeightedParse!Z10,WeightedParse!AB10,WeightedParse!AD10,WeightedParse!AF10,WeightedParse!AG10,WeightedParse!AK10),HARMEAN(WeightedParse!I10,WeightedParse!K10,WeightedParse!N10,WeightedParse!Q10,WeightedParse!T10,WeightedParse!V10,WeightedParse!X10,WeightedParse!Z10,WeightedParse!AB10,WeightedParse!AD10,WeightedParse!AF10,WeightedParse!AG10,WeightedParse!AK10)*Variables!$B$5),"")</f>
        <v>3.9918288356090743</v>
      </c>
      <c r="X10" s="114">
        <f>IF($A10&gt;"",IF(EXACT(SquadExport!$BQ10,TRUE),HARMEAN(WeightedParse!K10,WeightedParse!P10,WeightedParse!Q10,WeightedParse!S10,WeightedParse!U10,WeightedParse!V10,WeightedParse!X10,WeightedParse!Y10,WeightedParse!Z10,WeightedParse!AE10,WeightedParse!AF10,WeightedParse!AH10,WeightedParse!AO10,WeightedParse!AP10),HARMEAN(WeightedParse!K10,WeightedParse!P10,WeightedParse!Q10,WeightedParse!S10,WeightedParse!U10,WeightedParse!V10,WeightedParse!X10,WeightedParse!Y10,WeightedParse!Z10,WeightedParse!AE10,WeightedParse!AF10,WeightedParse!AH10,WeightedParse!AO10,WeightedParse!AP10)*Variables!$B$5),"")</f>
        <v>8.6869883083879191</v>
      </c>
      <c r="Y10" s="114">
        <f>IF($A10&gt;"",IF(EXACT(SquadExport!$BQ10,TRUE),HARMEAN(WeightedParse!P10,WeightedParse!Q10,WeightedParse!S10,WeightedParse!U10,WeightedParse!V10,WeightedParse!W10,WeightedParse!Y10,WeightedParse!AE10,WeightedParse!AF10,WeightedParse!AH10,WeightedParse!AJ10,WeightedParse!AN10,WeightedParse!AO10,WeightedParse!AP10),HARMEAN(WeightedParse!P10,WeightedParse!Q10,WeightedParse!S10,WeightedParse!U10,WeightedParse!V10,WeightedParse!W10,WeightedParse!Y10,WeightedParse!AE10,WeightedParse!AF10,WeightedParse!AH10,WeightedParse!AJ10,WeightedParse!AN10,WeightedParse!AO10,WeightedParse!AP10)*Variables!$B$5),"")</f>
        <v>9.5357818300684123</v>
      </c>
      <c r="Z10" s="114">
        <f>IF($A10&gt;"",IF(EXACT(SquadExport!$BQ10,TRUE),HARMEAN(WeightedParse!M10,WeightedParse!P10,WeightedParse!Q10,WeightedParse!S10,WeightedParse!U10,WeightedParse!V10,WeightedParse!W10,WeightedParse!X10,WeightedParse!Y10,WeightedParse!Z10,WeightedParse!AE10,WeightedParse!AF10,WeightedParse!AH10,WeightedParse!AL10,WeightedParse!AO10,WeightedParse!AP10),HARMEAN(WeightedParse!M10,WeightedParse!P10,WeightedParse!Q10,WeightedParse!S10,WeightedParse!U10,WeightedParse!V10,WeightedParse!W10,WeightedParse!X10,WeightedParse!Y10,WeightedParse!Z10,WeightedParse!AE10,WeightedParse!AF10,WeightedParse!AH10,WeightedParse!AL10,WeightedParse!AO10,WeightedParse!AP10)*Variables!$B$5),"")</f>
        <v>8.7382663418052271</v>
      </c>
      <c r="AA10" s="114">
        <f>IF($A10&gt;"",IF(EXACT(SquadExport!$BQ10,TRUE),HARMEAN(WeightedParse!J10,WeightedParse!K10,WeightedParse!N10,WeightedParse!P10,WeightedParse!Q10,WeightedParse!S10,WeightedParse!V10,WeightedParse!X10,WeightedParse!Y10,WeightedParse!Z10,WeightedParse!AD10,WeightedParse!AE10,WeightedParse!AH10,WeightedParse!AI10,WeightedParse!AK10,WeightedParse!AN10,WeightedParse!AO10,WeightedParse!AP10),HARMEAN(WeightedParse!J10,WeightedParse!K10,WeightedParse!N10,WeightedParse!P10,WeightedParse!Q10,WeightedParse!S10,WeightedParse!V10,WeightedParse!X10,WeightedParse!Y10,WeightedParse!Z10,WeightedParse!AD10,WeightedParse!AE10,WeightedParse!AH10,WeightedParse!AI10,WeightedParse!AK10,WeightedParse!AN10,WeightedParse!AO10,WeightedParse!AP10)*Variables!$B$5),"")</f>
        <v>6.3678543647775632</v>
      </c>
      <c r="AB10" s="114">
        <f>IF($A10&gt;"",IF(AND(EXACT(SquadExport!$BR10,TRUE),EXACT(SquadExport!$BL10,TRUE)),HARMEAN(WeightedParse!I10,WeightedParse!K10,WeightedParse!N10,WeightedParse!Q10,WeightedParse!T10,WeightedParse!V10,WeightedParse!X10,WeightedParse!Y10,WeightedParse!Z10,WeightedParse!AD10,WeightedParse!AE10,WeightedParse!AF10,WeightedParse!AG10,WeightedParse!AH10,WeightedParse!AI10,WeightedParse!AJ10,WeightedParse!AK10,WeightedParse!AN10,WeightedParse!AO10),HARMEAN(WeightedParse!I10,WeightedParse!K10,WeightedParse!N10,WeightedParse!Q10,WeightedParse!T10,WeightedParse!V10,WeightedParse!X10,WeightedParse!Y10,WeightedParse!Z10,WeightedParse!AD10,WeightedParse!AE10,WeightedParse!AF10,WeightedParse!AG10,WeightedParse!AH10,WeightedParse!AI10,WeightedParse!AJ10,WeightedParse!AK10,WeightedParse!AN10,WeightedParse!AO10)*Variables!$B$5),"")</f>
        <v>6.2966191916700209</v>
      </c>
      <c r="AC10" s="114">
        <f>IF($A10&gt;"",IF(AND(EXACT(SquadExport!$BR10,TRUE),EXACT(SquadExport!$BL10,TRUE)),HARMEAN(WeightedParse!K10,WeightedParse!Q10,WeightedParse!S10,WeightedParse!T10,WeightedParse!V10,WeightedParse!X10,WeightedParse!Y10,WeightedParse!Z10,WeightedParse!AD10,WeightedParse!AE10,WeightedParse!AF10,WeightedParse!AG10,WeightedParse!AH10,WeightedParse!AO10),HARMEAN(WeightedParse!K10,WeightedParse!Q10,WeightedParse!S10,WeightedParse!T10,WeightedParse!V10,WeightedParse!X10,WeightedParse!Y10,WeightedParse!Z10,WeightedParse!AD10,WeightedParse!AE10,WeightedParse!AF10,WeightedParse!AG10,WeightedParse!AH10,WeightedParse!AO10)*Variables!$B$5),"")</f>
        <v>7.4085763103656177</v>
      </c>
      <c r="AD10" s="114">
        <f>IF($A10&gt;"",IF(AND(EXACT(SquadExport!$BR10,TRUE),EXACT(SquadExport!$BL10,TRUE)),HARMEAN(WeightedParse!I10,WeightedParse!J10,WeightedParse!K10,WeightedParse!N10,WeightedParse!Q10,WeightedParse!S10,WeightedParse!T10,WeightedParse!V10,WeightedParse!X10,WeightedParse!Z10,WeightedParse!AB10,WeightedParse!AD10,WeightedParse!AG10,WeightedParse!AH10,WeightedParse!AI10,WeightedParse!AK10,WeightedParse!AO10),HARMEAN(WeightedParse!I10,WeightedParse!J10,WeightedParse!K10,WeightedParse!N10,WeightedParse!Q10,WeightedParse!S10,WeightedParse!T10,WeightedParse!V10,WeightedParse!X10,WeightedParse!Z10,WeightedParse!AB10,WeightedParse!AD10,WeightedParse!AG10,WeightedParse!AH10,WeightedParse!AI10,WeightedParse!AK10,WeightedParse!AO10)*Variables!$B$5),"")</f>
        <v>4.4135918437749115</v>
      </c>
      <c r="AE10" s="114">
        <f>IF($A10&gt;"",IF(AND(EXACT(SquadExport!$BR10,TRUE),EXACT(SquadExport!$BL10,TRUE)),HARMEAN(WeightedParse!K10,WeightedParse!N10,WeightedParse!P10,WeightedParse!Q10,WeightedParse!S10,WeightedParse!T10,WeightedParse!U10,WeightedParse!V10,WeightedParse!X10,WeightedParse!Y10,WeightedParse!Z10,WeightedParse!AD10,WeightedParse!AE10,WeightedParse!AF10,WeightedParse!AG10,WeightedParse!AH10,WeightedParse!AI10,WeightedParse!AO10),HARMEAN(WeightedParse!K10,WeightedParse!N10,WeightedParse!P10,WeightedParse!Q10,WeightedParse!S10,WeightedParse!T10,WeightedParse!U10,WeightedParse!V10,WeightedParse!X10,WeightedParse!Y10,WeightedParse!Z10,WeightedParse!AD10,WeightedParse!AE10,WeightedParse!AF10,WeightedParse!AG10,WeightedParse!AH10,WeightedParse!AI10,WeightedParse!AO10)*Variables!$B$5),"")</f>
        <v>6.6401546617256484</v>
      </c>
      <c r="AF10" s="114">
        <f>IF($A10&gt;"",IF(AND(EXACT(SquadExport!$BR10,TRUE),EXACT(SquadExport!$BL10,TRUE)),HARMEAN(WeightedParse!I10,WeightedParse!J10,WeightedParse!K10,WeightedParse!N10,WeightedParse!Q10,WeightedParse!S10,WeightedParse!T10,WeightedParse!U10,WeightedParse!V10,WeightedParse!X10,WeightedParse!Z10,WeightedParse!AD10,WeightedParse!AE10,WeightedParse!AF10,WeightedParse!AH10,WeightedParse!AI10,WeightedParse!AK10,WeightedParse!AN10,WeightedParse!AO10,WeightedParse!AP10),HARMEAN(WeightedParse!I10,WeightedParse!J10,WeightedParse!K10,WeightedParse!N10,WeightedParse!Q10,WeightedParse!S10,WeightedParse!T10,WeightedParse!U10,WeightedParse!V10,WeightedParse!X10,WeightedParse!Z10,WeightedParse!AD10,WeightedParse!AE10,WeightedParse!AF10,WeightedParse!AH10,WeightedParse!AI10,WeightedParse!AK10,WeightedParse!AN10,WeightedParse!AO10,WeightedParse!AP10)*Variables!$B$5),"")</f>
        <v>6.0153444247460879</v>
      </c>
      <c r="AG10" s="114">
        <f>IF($A10&gt;"",IF(AND(OR(EXACT(SquadExport!$BR10,TRUE),EXACT(SquadExport!$BS10,TRUE)),OR(EXACT(SquadExport!$BK10,TRUE),EXACT(SquadExport!$BM10,TRUE))),HARMEAN(WeightedParse!I10,WeightedParse!K10,WeightedParse!Q10,WeightedParse!T10,WeightedParse!X10,WeightedParse!Z10,WeightedParse!AD10,WeightedParse!AF10,WeightedParse!AG10,WeightedParse!AJ10),HARMEAN(WeightedParse!I10,WeightedParse!K10,WeightedParse!Q10,WeightedParse!T10,WeightedParse!X10,WeightedParse!Z10,WeightedParse!AD10,WeightedParse!AF10,WeightedParse!AG10,WeightedParse!AJ10)*Variables!$B$5),"")</f>
        <v>5.9466962798445309</v>
      </c>
      <c r="AH10" s="114">
        <f>IF($A10&gt;"",IF(AND(OR(EXACT(SquadExport!$BR10,TRUE),EXACT(SquadExport!$BS10,TRUE)),OR(EXACT(SquadExport!$BK10,TRUE),EXACT(SquadExport!$BM10,TRUE))),HARMEAN(WeightedParse!H10,WeightedParse!K10,WeightedParse!P10,WeightedParse!Q10,WeightedParse!S10,WeightedParse!T10,WeightedParse!V10,WeightedParse!X10,WeightedParse!Y10,WeightedParse!Z10,WeightedParse!AD10,WeightedParse!AE10,WeightedParse!AF10,WeightedParse!AG10,WeightedParse!AH10,WeightedParse!AO10),HARMEAN(WeightedParse!H10,WeightedParse!K10,WeightedParse!P10,WeightedParse!Q10,WeightedParse!S10,WeightedParse!T10,WeightedParse!V10,WeightedParse!X10,WeightedParse!Y10,WeightedParse!Z10,WeightedParse!AD10,WeightedParse!AE10,WeightedParse!AF10,WeightedParse!AG10,WeightedParse!AH10,WeightedParse!AO10)*Variables!$B$5),"")</f>
        <v>7.3818457867910192</v>
      </c>
      <c r="AI10" s="114">
        <f>IF($A10&gt;"",IF(AND(OR(EXACT(SquadExport!$BR10,TRUE),EXACT(SquadExport!$BS10,TRUE)),OR(EXACT(SquadExport!$BK10,TRUE),EXACT(SquadExport!$BM10,TRUE))),HARMEAN(WeightedParse!H10,WeightedParse!I10,WeightedParse!K10,WeightedParse!P10,WeightedParse!Q10,WeightedParse!S10,WeightedParse!T10,WeightedParse!U10,WeightedParse!V10,WeightedParse!X10,WeightedParse!Y10,WeightedParse!Z10,WeightedParse!AD10,WeightedParse!AE10,WeightedParse!AF10,WeightedParse!AH10,WeightedParse!AI10,WeightedParse!AO10),HARMEAN(WeightedParse!H10,WeightedParse!I10,WeightedParse!K10,WeightedParse!P10,WeightedParse!Q10,WeightedParse!S10,WeightedParse!T10,WeightedParse!U10,WeightedParse!V10,WeightedParse!X10,WeightedParse!Y10,WeightedParse!Z10,WeightedParse!AD10,WeightedParse!AE10,WeightedParse!AF10,WeightedParse!AH10,WeightedParse!AI10,WeightedParse!AO10)*Variables!$B$5),"")</f>
        <v>7.1222060140473955</v>
      </c>
      <c r="AJ10" s="114">
        <f>IF($A10&gt;"",IF(AND(OR(EXACT(SquadExport!$BR10,TRUE),EXACT(SquadExport!$BS10,TRUE)),OR(EXACT(SquadExport!$BK10,TRUE),EXACT(SquadExport!$BM10,TRUE))),HARMEAN(WeightedParse!H10,WeightedParse!K10,WeightedParse!M10,WeightedParse!V10,WeightedParse!W10,WeightedParse!AD10,WeightedParse!AF10,WeightedParse!AH10,WeightedParse!AK10,WeightedParse!AL10,WeightedParse!AO10,WeightedParse!AP10)*(CONVERT(LEFT(SquadExport!$E10,FIND("'",SquadExport!$E10)-1)+((MID(SquadExport!$E10,FIND("'",SquadExport!$E10)+1,LEN(SquadExport!$E10)-FIND("'",SquadExport!$E10)-1))/12),"ft","m")-1)/(Variables!$C$4-1),(HARMEAN(WeightedParse!H10,WeightedParse!K10,WeightedParse!M10,WeightedParse!V10,WeightedParse!W10,WeightedParse!AD10,WeightedParse!AF10,WeightedParse!AH10,WeightedParse!AK10,WeightedParse!AL10,WeightedParse!AO10,WeightedParse!AP10)*(CONVERT(LEFT(SquadExport!$E10,FIND("'",SquadExport!$E10)-1)+((MID(SquadExport!$E10,FIND("'",SquadExport!$E10)+1,LEN(SquadExport!$E10)-FIND("'",SquadExport!$E10)-1))/12),"ft","m")-1)/(Variables!$C$4-1))*Variables!$B$5),"")</f>
        <v>6.4780015176702186</v>
      </c>
      <c r="AK10" s="114">
        <f>IF($A10&gt;"",IF(AND(OR(EXACT(SquadExport!$BR10,TRUE),EXACT(SquadExport!$BS10,TRUE)),OR(EXACT(SquadExport!$BK10,TRUE),EXACT(SquadExport!$BM10,TRUE))),HARMEAN(WeightedParse!J10,WeightedParse!K10,WeightedParse!T10,WeightedParse!V10,WeightedParse!X10,WeightedParse!Y10,WeightedParse!Z10,WeightedParse!AD10,WeightedParse!AH10,WeightedParse!AI10,WeightedParse!AK10,WeightedParse!AO10),HARMEAN(WeightedParse!J10,WeightedParse!K10,WeightedParse!T10,WeightedParse!V10,WeightedParse!X10,WeightedParse!Y10,WeightedParse!Z10,WeightedParse!AD10,WeightedParse!AH10,WeightedParse!AI10,WeightedParse!AK10,WeightedParse!AO10)*Variables!$B$5),"")</f>
        <v>6.2778075243060449</v>
      </c>
      <c r="AL10" s="114">
        <f>IF($A10&gt;"",IF(AND(OR(EXACT(SquadExport!$BR10,TRUE),EXACT(SquadExport!$BS10,TRUE)),OR(EXACT(SquadExport!$BK10,TRUE),EXACT(SquadExport!$BM10,TRUE))),HARMEAN(WeightedParse!H10,WeightedParse!I10,WeightedParse!K10,WeightedParse!Q10,WeightedParse!T10,WeightedParse!V10,WeightedParse!AB10,WeightedParse!AD10,WeightedParse!AH10,WeightedParse!AI10,WeightedParse!AJ10,WeightedParse!AN10,WeightedParse!AO10),HARMEAN(WeightedParse!H10,WeightedParse!I10,WeightedParse!K10,WeightedParse!Q10,WeightedParse!T10,WeightedParse!V10,WeightedParse!AB10,WeightedParse!AD10,WeightedParse!AH10,WeightedParse!AI10,WeightedParse!AJ10,WeightedParse!AN10,WeightedParse!AO10)*Variables!$B$5),"")</f>
        <v>4.9129304120030621</v>
      </c>
      <c r="AM10" s="114">
        <f>IF($A10&gt;"",IF(AND(OR(EXACT(SquadExport!$BR10,TRUE),EXACT(SquadExport!$BS10,TRUE)),OR(EXACT(SquadExport!$BK10,TRUE),EXACT(SquadExport!$BM10,TRUE))),HARMEAN(WeightedParse!I10,WeightedParse!J10,WeightedParse!K10,WeightedParse!N10,WeightedParse!Q10,WeightedParse!T10,WeightedParse!V10,WeightedParse!X10,WeightedParse!AB10,WeightedParse!AD10,WeightedParse!AG10,WeightedParse!AI10,WeightedParse!AJ10,WeightedParse!AK10,WeightedParse!AN10)*WeightedParse!BD10,(HARMEAN(WeightedParse!I10,WeightedParse!J10,WeightedParse!K10,WeightedParse!N10,WeightedParse!Q10,WeightedParse!T10,WeightedParse!V10,WeightedParse!X10,WeightedParse!AB10,WeightedParse!AD10,WeightedParse!AG10,WeightedParse!AI10,WeightedParse!AJ10,WeightedParse!AK10,WeightedParse!AN10)*WeightedParse!BD10)*Variables!$B$5),"")</f>
        <v>2.8524765945671717</v>
      </c>
      <c r="AN10" s="114">
        <f>IF($A10&gt;"",IF(AND(OR(EXACT(SquadExport!$BR10,TRUE),EXACT(SquadExport!$BS10,TRUE)),OR(EXACT(SquadExport!$BK10,TRUE),EXACT(SquadExport!$BM10,TRUE))),HARMEAN(WeightedParse!H10,WeightedParse!I10,WeightedParse!K10,WeightedParse!N10,WeightedParse!Q10,WeightedParse!T10,WeightedParse!V10,WeightedParse!X10,WeightedParse!Z10,WeightedParse!AD10,WeightedParse!AG10,WeightedParse!AH10,WeightedParse!AI10,WeightedParse!AJ10,WeightedParse!AN10,WeightedParse!AO10)*WeightedParse!BD10,(HARMEAN(WeightedParse!H10,WeightedParse!I10,WeightedParse!K10,WeightedParse!N10,WeightedParse!Q10,WeightedParse!T10,WeightedParse!V10,WeightedParse!X10,WeightedParse!Z10,WeightedParse!AD10,WeightedParse!AG10,WeightedParse!AH10,WeightedParse!AI10,WeightedParse!AJ10,WeightedParse!AN10,WeightedParse!AO10)*WeightedParse!BD10)*Variables!$B$5),"")</f>
        <v>4.048739086704181</v>
      </c>
      <c r="AO10" s="114">
        <f>IF($A10&gt;"",IF(AND(EXACT(SquadExport!$BS10,TRUE),EXACT(SquadExport!$BL10,TRUE)),HARMEAN(WeightedParse!K10,WeightedParse!Q10,WeightedParse!T10,WeightedParse!V10,WeightedParse!X10,WeightedParse!Z10,WeightedParse!AB10,WeightedParse!AD10,WeightedParse!AG10,WeightedParse!AK10),HARMEAN(WeightedParse!K10,WeightedParse!Q10,WeightedParse!T10,WeightedParse!V10,WeightedParse!X10,WeightedParse!Z10,WeightedParse!AB10,WeightedParse!AD10,WeightedParse!AG10,WeightedParse!AK10)*Variables!$B$5),"")</f>
        <v>4.2915101427498117</v>
      </c>
      <c r="AP10" s="114">
        <f>IF($A10&gt;"",IF(AND(EXACT(SquadExport!$BS10,TRUE),EXACT(SquadExport!$BL10,TRUE)),HARMEAN(WeightedParse!I10,WeightedParse!K10,WeightedParse!Q10,WeightedParse!T10,WeightedParse!V10,WeightedParse!X10,WeightedParse!Z10,WeightedParse!AB10,WeightedParse!AD10,WeightedParse!AF10,WeightedParse!AG10,WeightedParse!AI10,WeightedParse!AJ10),HARMEAN(WeightedParse!I10,WeightedParse!K10,WeightedParse!Q10,WeightedParse!T10,WeightedParse!V10,WeightedParse!X10,WeightedParse!Z10,WeightedParse!AB10,WeightedParse!AD10,WeightedParse!AF10,WeightedParse!AG10,WeightedParse!AI10,WeightedParse!AJ10)*Variables!$B$5),"")</f>
        <v>4.6892603039616052</v>
      </c>
      <c r="AQ10" s="114">
        <f>IF($A10&gt;"",IF(AND(EXACT(SquadExport!$BS10,TRUE),EXACT(SquadExport!$BL10,TRUE)),HARMEAN(WeightedParse!I10,WeightedParse!J10,WeightedParse!K10,WeightedParse!Q10,WeightedParse!T10,WeightedParse!V10,WeightedParse!X10,WeightedParse!Z10,WeightedParse!AB10,WeightedParse!AD10,WeightedParse!AG10,WeightedParse!AI10,WeightedParse!AJ10,WeightedParse!AK10),HARMEAN(WeightedParse!I10,WeightedParse!J10,WeightedParse!K10,WeightedParse!Q10,WeightedParse!T10,WeightedParse!V10,WeightedParse!X10,WeightedParse!Z10,WeightedParse!AB10,WeightedParse!AD10,WeightedParse!AG10,WeightedParse!AI10,WeightedParse!AJ10,WeightedParse!AK10)*Variables!$B$5),"")</f>
        <v>4.3622081605934975</v>
      </c>
      <c r="AR10" s="114">
        <f>IF($A10&gt;"",IF(AND(EXACT(SquadExport!$BS10,TRUE),EXACT(SquadExport!$BL10,TRUE)),HARMEAN(WeightedParse!I10,WeightedParse!J10,WeightedParse!K10,WeightedParse!Q10,WeightedParse!T10,WeightedParse!V10,WeightedParse!X10,WeightedParse!Y10,WeightedParse!Z10,WeightedParse!AD10,WeightedParse!AH10,WeightedParse!AI10,WeightedParse!AJ10,WeightedParse!AK10,WeightedParse!AN10,WeightedParse!AO10),HARMEAN(WeightedParse!I10,WeightedParse!J10,WeightedParse!K10,WeightedParse!Q10,WeightedParse!T10,WeightedParse!V10,WeightedParse!X10,WeightedParse!Y10,WeightedParse!Z10,WeightedParse!AD10,WeightedParse!AH10,WeightedParse!AI10,WeightedParse!AJ10,WeightedParse!AK10,WeightedParse!AN10,WeightedParse!AO10)*Variables!$B$5),"")</f>
        <v>6.2435892291022901</v>
      </c>
      <c r="AS10" s="114">
        <f>IF($A10&gt;"",IF(AND(EXACT(SquadExport!$BT10,TRUE),EXACT(SquadExport!$BL10,TRUE)),HARMEAN(WeightedParse!J10,WeightedParse!K10,WeightedParse!M10,WeightedParse!T10,WeightedParse!V10,WeightedParse!X10,WeightedParse!Z10,WeightedParse!AD10,WeightedParse!AI10),(HARMEAN(WeightedParse!J10,WeightedParse!K10,WeightedParse!M10,WeightedParse!T10,WeightedParse!V10,WeightedParse!X10,WeightedParse!Z10,WeightedParse!AD10,WeightedParse!AI10)*Variables!$B$5)),"")</f>
        <v>5.4805970149253733</v>
      </c>
      <c r="AT10" s="114">
        <f>IF($A10&gt;"",IF(AND(EXACT(SquadExport!$BT10,TRUE),EXACT(SquadExport!$BL10,TRUE)),HARMEAN(WeightedParse!J10,WeightedParse!K10,WeightedParse!M10,WeightedParse!U10,WeightedParse!V10,WeightedParse!W10,WeightedParse!X10,WeightedParse!Z10,WeightedParse!AD10,WeightedParse!AF10,WeightedParse!AK10,WeightedParse!AL10,WeightedParse!AP10)*(CONVERT(LEFT(SquadExport!$E10,FIND("'",SquadExport!$E10)-1)+((MID(SquadExport!$E10,FIND("'",SquadExport!$E10)+1,LEN(SquadExport!$E10)-FIND("'",SquadExport!$E10)-1))/12),"ft","m")-1)/(Variables!$C$4-1),(HARMEAN(WeightedParse!J10,WeightedParse!K10,WeightedParse!M10,WeightedParse!U10,WeightedParse!V10,WeightedParse!W10,WeightedParse!X10,WeightedParse!Z10,WeightedParse!AD10,WeightedParse!AF10,WeightedParse!AK10,WeightedParse!AL10,WeightedParse!AP10)*(CONVERT(LEFT(SquadExport!$E10,FIND("'",SquadExport!$E10)-1)+((MID(SquadExport!$E10,FIND("'",SquadExport!$E10)+1,LEN(SquadExport!$E10)-FIND("'",SquadExport!$E10)-1))/12),"ft","m")-1)/(Variables!$C$4-1)))*Variables!$B$5,"")</f>
        <v>5.3744917575456999</v>
      </c>
      <c r="AU10" s="114">
        <f>IF($A10&gt;"",IF(AND(EXACT(SquadExport!$BT10,TRUE),EXACT(SquadExport!$BL10,TRUE)),HARMEAN(WeightedParse!I10,WeightedParse!J10,WeightedParse!K10,WeightedParse!Q10,WeightedParse!T10,WeightedParse!V10,WeightedParse!X10,WeightedParse!Z10,WeightedParse!AB10,WeightedParse!AD10,WeightedParse!AF10,WeightedParse!AG10,WeightedParse!AK10,WeightedParse!AP10),HARMEAN(WeightedParse!I10,WeightedParse!J10,WeightedParse!K10,WeightedParse!Q10,WeightedParse!T10,WeightedParse!V10,WeightedParse!X10,WeightedParse!Z10,WeightedParse!AB10,WeightedParse!AD10,WeightedParse!AF10,WeightedParse!AG10,WeightedParse!AK10,WeightedParse!AP10)*Variables!$B$5),"")</f>
        <v>4.3666111796884568</v>
      </c>
      <c r="AV10" s="114">
        <f>IF($A10&gt;"",IF(AND(EXACT(SquadExport!$BT10,TRUE),EXACT(SquadExport!$BL10,TRUE)),HARMEAN(WeightedParse!I10,WeightedParse!J10,WeightedParse!K10,WeightedParse!Q10,WeightedParse!T10,WeightedParse!V10,WeightedParse!X10,WeightedParse!Z10,WeightedParse!AD10,WeightedParse!AH10,WeightedParse!AI10,WeightedParse!AJ10,WeightedParse!AK10,WeightedParse!AN10,WeightedParse!AO10),HARMEAN(WeightedParse!I10,WeightedParse!J10,WeightedParse!K10,WeightedParse!Q10,WeightedParse!T10,WeightedParse!V10,WeightedParse!X10,WeightedParse!Z10,WeightedParse!AD10,WeightedParse!AH10,WeightedParse!AI10,WeightedParse!AJ10,WeightedParse!AK10,WeightedParse!AN10,WeightedParse!AO10)*Variables!$B$5),"")</f>
        <v>6.1561744436338204</v>
      </c>
      <c r="AW10" s="114">
        <f>IF($A10&gt;"",IF(AND(EXACT(SquadExport!$BT10,TRUE),EXACT(SquadExport!$BL10,TRUE)),HARMEAN(WeightedParse!I10,WeightedParse!J10,WeightedParse!K10,WeightedParse!Q10,WeightedParse!T10,WeightedParse!V10,WeightedParse!X10,WeightedParse!Z10,WeightedParse!AB10,WeightedParse!AD10,WeightedParse!AF10,WeightedParse!AG10,WeightedParse!AI10,WeightedParse!AJ10,WeightedParse!AK10),HARMEAN(WeightedParse!I10,WeightedParse!J10,WeightedParse!K10,WeightedParse!Q10,WeightedParse!T10,WeightedParse!V10,WeightedParse!X10,WeightedParse!Z10,WeightedParse!AB10,WeightedParse!AD10,WeightedParse!AF10,WeightedParse!AG10,WeightedParse!AI10,WeightedParse!AJ10,WeightedParse!AK10)*Variables!$B$5),"")</f>
        <v>4.5464836564313007</v>
      </c>
      <c r="AX10" s="114">
        <f>IF($A10&gt;"",IF(AND(EXACT(SquadExport!$BT10,TRUE),EXACT(SquadExport!$BL10,TRUE)),HARMEAN(WeightedParse!K10,WeightedParse!Q10,WeightedParse!U10,WeightedParse!V10,WeightedParse!W10,WeightedParse!X10,WeightedParse!Y10,WeightedParse!Z10,WeightedParse!AD10,WeightedParse!AF10,WeightedParse!AH10,WeightedParse!AI10,WeightedParse!AJ10,WeightedParse!AK10,WeightedParse!AN10,WeightedParse!AO10,WeightedParse!AP10),HARMEAN(WeightedParse!K10,WeightedParse!Q10,WeightedParse!U10,WeightedParse!V10,WeightedParse!W10,WeightedParse!X10,WeightedParse!Y10,WeightedParse!Z10,WeightedParse!AD10,WeightedParse!AF10,WeightedParse!AH10,WeightedParse!AI10,WeightedParse!AJ10,WeightedParse!AK10,WeightedParse!AN10,WeightedParse!AO10,WeightedParse!AP10)*Variables!$B$5),"")</f>
        <v>8.1894203776077514</v>
      </c>
      <c r="AY10" s="114">
        <f>IF($A10&gt;"",IF(AND(EXACT(SquadExport!$BT10,TRUE),EXACT(SquadExport!$BL10,TRUE)),HARMEAN(WeightedParse!I10,WeightedParse!J10,WeightedParse!K10,WeightedParse!M10,WeightedParse!N10,WeightedParse!Q10,WeightedParse!T10,WeightedParse!V10,WeightedParse!X10,WeightedParse!Z10,WeightedParse!AD10,WeightedParse!AF10,WeightedParse!AG10,WeightedParse!AH10,WeightedParse!AI10,WeightedParse!AJ10,WeightedParse!AK10,WeightedParse!AL10,WeightedParse!AN10,WeightedParse!AO10,WeightedParse!AP10),HARMEAN(WeightedParse!I10,WeightedParse!J10,WeightedParse!K10,WeightedParse!M10,WeightedParse!N10,WeightedParse!Q10,WeightedParse!T10,WeightedParse!V10,WeightedParse!X10,WeightedParse!Z10,WeightedParse!AD10,WeightedParse!AF10,WeightedParse!AG10,WeightedParse!AH10,WeightedParse!AI10,WeightedParse!AJ10,WeightedParse!AK10,WeightedParse!AL10,WeightedParse!AN10,WeightedParse!AO10,WeightedParse!AP10)*Variables!$B$5),"")</f>
        <v>5.910154511087006</v>
      </c>
    </row>
    <row r="11" spans="1:51" s="3" customFormat="1" ht="15" customHeight="1" x14ac:dyDescent="0.25">
      <c r="A11" s="3" t="str">
        <f>IF(WeightedParse!A11&gt;"",WeightedParse!A11,"")</f>
        <v>Maurice Nugent</v>
      </c>
      <c r="B11" s="4">
        <f>IF(WeightedParse!B11&gt;0,WeightedParse!B11,"")</f>
        <v>22</v>
      </c>
      <c r="C11" s="4" t="str">
        <f>IF(A11&gt;"",IF(AND(B11&lt;=Variables!$B$8,G11&gt;2),"Youth",IF(AND(B11&lt;=Variables!$B$8,G11&lt;=2),"Prospect",IF(AND(B11&gt;=Variables!$B$9,G11&gt;2),"Old",IF(G11&gt;=3,"Reserves","First Team")))),"")</f>
        <v>First Team</v>
      </c>
      <c r="D11" s="4" t="str">
        <f>SquadExport!BJ11</f>
        <v>D/WB/DM/M</v>
      </c>
      <c r="E11" s="4" t="str">
        <f>IF(A11&gt;"",VLOOKUP(F11,Roles!A:B,2,FALSE)&amp;IF(OR(VLOOKUP(F11,Roles!$A:$B,2,FALSE)="FB",VLOOKUP(F11,Roles!$A:$B,2,FALSE)="WB",VLOOKUP(F11,Roles!$A:$B,2,FALSE)="WM",VLOOKUP(F11,Roles!$A:$B,2,FALSE)="W"),IF(AND(SquadExport!BK11=TRUE,SquadExport!BM11=TRUE,WeightedParse!BB11&gt;=WeightedParse!BC11)," (R)",IF(AND(SquadExport!BK11=TRUE,SquadExport!BM11=TRUE,WeightedParse!BB11&lt;WeightedParse!BC11)," (L)",IF(AND(SquadExport!BK11=TRUE,SquadExport!BM11=FALSE), " (L)",IF(AND(SquadExport!BK11=FALSE,SquadExport!BM11=TRUE)," (R)","")))),""),"")</f>
        <v>DM</v>
      </c>
      <c r="F11" s="4" t="str" cm="1">
        <f t="array" ref="F11">IF(A11&gt;"",INDEX($J$1:$AY$1,SUMPRODUCT(MAX(($J$2:$AY$200=MAX($J11:$AY11))*(COLUMN($J$2:$AY$200))))-COLUMN($J$1)+1),"")</f>
        <v>BWM</v>
      </c>
      <c r="G11" s="4">
        <f t="shared" si="0"/>
        <v>2</v>
      </c>
      <c r="H11" s="4">
        <f t="shared" si="1"/>
        <v>13</v>
      </c>
      <c r="I11" s="5">
        <f t="shared" si="2"/>
        <v>14.349474323657459</v>
      </c>
      <c r="J11" s="114">
        <f>IF($A11&gt;"",HARMEAN(WeightedParse!V11,WeightedParse!Y11,WeightedParse!Z11,WeightedParse!AE11,WeightedParse!AJ11,WeightedParse!AQ11,WeightedParse!AR11,WeightedParse!AS11,WeightedParse!AU11,WeightedParse!AV11,WeightedParse!AW11,WeightedParse!AY11,WeightedParse!BA11),"")</f>
        <v>4.5240599060644549</v>
      </c>
      <c r="K11" s="114">
        <f>IF(A11&gt;"",HARMEAN(WeightedParse!K11,WeightedParse!Q11,WeightedParse!V11,WeightedParse!X11,WeightedParse!Y11,WeightedParse!Z11,WeightedParse!AE11,WeightedParse!AG11,WeightedParse!AI11,WeightedParse!AJ11,WeightedParse!AQ11,WeightedParse!AR11,WeightedParse!AS11,WeightedParse!AU11,WeightedParse!AV11,WeightedParse!AW11,WeightedParse!AY11,WeightedParse!AZ11,WeightedParse!BA11),"")</f>
        <v>5.1736559332395702</v>
      </c>
      <c r="L11" s="114">
        <f>IF($A11&gt;"",IF(AND(EXACT(SquadExport!$BO11,TRUE),EXACT(SquadExport!$BL11,TRUE)),HARMEAN(WeightedParse!M11,WeightedParse!P11,WeightedParse!S11,WeightedParse!U11,WeightedParse!V11,WeightedParse!W11,WeightedParse!Y11,WeightedParse!AE11,WeightedParse!AL11,WeightedParse!AN11,WeightedParse!AP11),HARMEAN(WeightedParse!M11,WeightedParse!P11,WeightedParse!S11,WeightedParse!U11,WeightedParse!V11,WeightedParse!W11,WeightedParse!Y11,WeightedParse!AE11,WeightedParse!AL11,WeightedParse!AN11,WeightedParse!AP11)*Variables!$B$5),"")</f>
        <v>14.872097960682604</v>
      </c>
      <c r="M11" s="114">
        <f>IF($A11&gt;"",IF(AND(EXACT(SquadExport!$BO11,TRUE),EXACT(SquadExport!$BL11,TRUE)),HARMEAN(WeightedParse!M11,WeightedParse!P11,WeightedParse!S11,WeightedParse!U11,WeightedParse!V11,WeightedParse!W11,WeightedParse!X11,WeightedParse!Y11,WeightedParse!Z11,WeightedParse!AE11,WeightedParse!AL11,WeightedParse!AN11,WeightedParse!AP11),HARMEAN(WeightedParse!M11,WeightedParse!P11,WeightedParse!S11,WeightedParse!U11,WeightedParse!V11,WeightedParse!W11,WeightedParse!X11,WeightedParse!Y11,WeightedParse!Z11,WeightedParse!AE11,WeightedParse!AL11,WeightedParse!AN11,WeightedParse!AP11)*Variables!$B$5),"")</f>
        <v>14.766075810238192</v>
      </c>
      <c r="N11" s="114">
        <f>IF($A11&gt;"",IF(AND(EXACT(SquadExport!$BO11,TRUE),EXACT(SquadExport!$BL11,TRUE)),HARMEAN(WeightedParse!K11,WeightedParse!M11,WeightedParse!P11,WeightedParse!Q11,WeightedParse!S11,WeightedParse!T11,WeightedParse!U11,WeightedParse!V11,WeightedParse!W11,WeightedParse!X11,WeightedParse!Y11,WeightedParse!Z11,WeightedParse!AE11,WeightedParse!AG11,WeightedParse!AL11,WeightedParse!AN11,WeightedParse!AP11),HARMEAN(WeightedParse!K11,WeightedParse!M11,WeightedParse!P11,WeightedParse!Q11,WeightedParse!S11,WeightedParse!T11,WeightedParse!U11,WeightedParse!V11,WeightedParse!W11,WeightedParse!X11,WeightedParse!Y11,WeightedParse!Z11,WeightedParse!AE11,WeightedParse!AG11,WeightedParse!AL11,WeightedParse!AN11,WeightedParse!AP11)*Variables!$B$5),"")</f>
        <v>14.597076605188645</v>
      </c>
      <c r="O11" s="114">
        <f>IF($A11&gt;"",IF(AND(EXACT(SquadExport!$BO11,TRUE),EXACT(SquadExport!$BL11,TRUE)),HARMEAN(WeightedParse!I11,WeightedParse!K11,WeightedParse!M11,WeightedParse!P11,WeightedParse!Q11,WeightedParse!S11,WeightedParse!T11,WeightedParse!V11,WeightedParse!W11,WeightedParse!X11,WeightedParse!Y11,WeightedParse!Z11,WeightedParse!AB11,WeightedParse!AE11,WeightedParse!AF11,WeightedParse!AG11,WeightedParse!AJ11,WeightedParse!AK11,WeightedParse!AL11,WeightedParse!AN11,WeightedParse!AO11,WeightedParse!AP11),HARMEAN(WeightedParse!I11,WeightedParse!K11,WeightedParse!M11,WeightedParse!P11,WeightedParse!Q11,WeightedParse!S11,WeightedParse!T11,WeightedParse!V11,WeightedParse!W11,WeightedParse!X11,WeightedParse!Y11,WeightedParse!Z11,WeightedParse!AB11,WeightedParse!AE11,WeightedParse!AF11,WeightedParse!AG11,WeightedParse!AJ11,WeightedParse!AK11,WeightedParse!AL11,WeightedParse!AN11,WeightedParse!AO11,WeightedParse!AP11)*Variables!$B$5),"")</f>
        <v>14.092455959585102</v>
      </c>
      <c r="P11" s="114">
        <f>IF($A11&gt;"",IF(AND(OR(EXACT(SquadExport!$BO11,TRUE),EXACT(SquadExport!$BP11,TRUE)),OR(EXACT(SquadExport!$BK11,TRUE),EXACT(SquadExport!$BM11,TRUE))),HARMEAN(WeightedParse!M11,WeightedParse!P11,WeightedParse!S11,WeightedParse!U11,WeightedParse!V11,WeightedParse!W11,WeightedParse!Y11,WeightedParse!AE11,WeightedParse!AF11,WeightedParse!AP11),HARMEAN(WeightedParse!M11,WeightedParse!P11,WeightedParse!S11,WeightedParse!U11,WeightedParse!V11,WeightedParse!W11,WeightedParse!Y11,WeightedParse!AE11,WeightedParse!AF11,WeightedParse!AP11)*Variables!$B$5),"")</f>
        <v>15.205327469079881</v>
      </c>
      <c r="Q11" s="114">
        <f>IF($A11&gt;"",IF(AND(OR(EXACT(SquadExport!$BO11,TRUE),EXACT(SquadExport!$BP11,TRUE)),OR(EXACT(SquadExport!$BK11,TRUE),EXACT(SquadExport!$BM11,TRUE))),HARMEAN(WeightedParse!H11,WeightedParse!P11,WeightedParse!Q11,WeightedParse!S11,WeightedParse!T11,WeightedParse!V11,WeightedParse!X11,WeightedParse!Y11,WeightedParse!Z11,WeightedParse!AE11,WeightedParse!AF11,WeightedParse!AH11,WeightedParse!AN11,WeightedParse!AO11),HARMEAN(WeightedParse!H11,WeightedParse!P11,WeightedParse!Q11,WeightedParse!S11,WeightedParse!T11,WeightedParse!V11,WeightedParse!X11,WeightedParse!Y11,WeightedParse!Z11,WeightedParse!AE11,WeightedParse!AF11,WeightedParse!AH11,WeightedParse!AN11,WeightedParse!AO11)*Variables!$B$5),"")</f>
        <v>14.565068906078848</v>
      </c>
      <c r="R11" s="115">
        <f>IF($A11&gt;"",IF(AND(OR(EXACT(SquadExport!$BO11,TRUE),EXACT(SquadExport!$BP11,TRUE)),OR(EXACT(SquadExport!$BK11,TRUE),EXACT(SquadExport!$BM11,TRUE))),HARMEAN(WeightedParse!H11,WeightedParse!I11,WeightedParse!K11,WeightedParse!P11,WeightedParse!Q11,WeightedParse!S11,WeightedParse!T11,WeightedParse!V11,WeightedParse!Y11,WeightedParse!Z11,WeightedParse!AD11,WeightedParse!AE11,WeightedParse!AF11,WeightedParse!AH11,WeightedParse!AI11,WeightedParse!AJ11,WeightedParse!AN11,WeightedParse!AO11),HARMEAN(WeightedParse!H11,WeightedParse!I11,WeightedParse!K11,WeightedParse!P11,WeightedParse!Q11,WeightedParse!S11,WeightedParse!T11,WeightedParse!V11,WeightedParse!Y11,WeightedParse!Z11,WeightedParse!AD11,WeightedParse!AE11,WeightedParse!AF11,WeightedParse!AH11,WeightedParse!AI11,WeightedParse!AJ11,WeightedParse!AN11,WeightedParse!AO11)*Variables!$B$5),"")</f>
        <v>13.470763342962913</v>
      </c>
      <c r="S11" s="115">
        <f>IF($A11&gt;"",IF(AND(OR(EXACT(SquadExport!$BO11,TRUE),EXACT(SquadExport!$BP11,TRUE)),OR(EXACT(SquadExport!$BK11,TRUE),EXACT(SquadExport!$BM11,TRUE))),HARMEAN(WeightedParse!H11,WeightedParse!I11,WeightedParse!K11,WeightedParse!Q11,WeightedParse!S11,WeightedParse!T11,WeightedParse!V11,WeightedParse!X11,WeightedParse!Z11,WeightedParse!AB11,WeightedParse!AD11,WeightedParse!AF11,WeightedParse!AG11,WeightedParse!AH11,WeightedParse!AI11,WeightedParse!AJ11,WeightedParse!AK11,WeightedParse!AN11,WeightedParse!AO11),HARMEAN(WeightedParse!H11,WeightedParse!I11,WeightedParse!K11,WeightedParse!Q11,WeightedParse!S11,WeightedParse!T11,WeightedParse!V11,WeightedParse!X11,WeightedParse!Z11,WeightedParse!AB11,WeightedParse!AD11,WeightedParse!AF11,WeightedParse!AG11,WeightedParse!AH11,WeightedParse!AI11,WeightedParse!AJ11,WeightedParse!AK11,WeightedParse!AN11,WeightedParse!AO11)*Variables!$B$5),"")</f>
        <v>12.669217280755127</v>
      </c>
      <c r="T11" s="114">
        <f>IF($A11&gt;"",IF(AND(OR(EXACT(SquadExport!$BO11,TRUE),EXACT(SquadExport!$BP11,TRUE)),OR(EXACT(SquadExport!$BK11,TRUE),EXACT(SquadExport!$BM11,TRUE))),HARMEAN(WeightedParse!I11,WeightedParse!K11,WeightedParse!N11,WeightedParse!P11,WeightedParse!Q11,WeightedParse!S11,WeightedParse!T11,WeightedParse!V11,WeightedParse!X11,WeightedParse!Y11,WeightedParse!Z11,WeightedParse!AB11,WeightedParse!AD11,WeightedParse!AE11,WeightedParse!AF11,WeightedParse!AH11,WeightedParse!AI11,WeightedParse!AJ11,WeightedParse!AN11,WeightedParse!AO11)*WeightedParse!BD11,(HARMEAN(WeightedParse!I11,WeightedParse!K11,WeightedParse!N11,WeightedParse!P11,WeightedParse!Q11,WeightedParse!S11,WeightedParse!T11,WeightedParse!V11,WeightedParse!X11,WeightedParse!Y11,WeightedParse!Z11,WeightedParse!AB11,WeightedParse!AD11,WeightedParse!AE11,WeightedParse!AF11,WeightedParse!AH11,WeightedParse!AI11,WeightedParse!AJ11,WeightedParse!AN11,WeightedParse!AO11)*WeightedParse!BD11)*Variables!$B$5),"")</f>
        <v>10.277390582053211</v>
      </c>
      <c r="U11" s="114">
        <f>IF($A11&gt;"",IF(EXACT(SquadExport!$BQ11,TRUE),HARMEAN(WeightedParse!P11,WeightedParse!S11,WeightedParse!V11,WeightedParse!X11,WeightedParse!Y11,WeightedParse!Z11,WeightedParse!AE11,WeightedParse!AF11,WeightedParse!AP11),HARMEAN(WeightedParse!P11,WeightedParse!S11,WeightedParse!V11,WeightedParse!X11,WeightedParse!Y11,WeightedParse!Z11,WeightedParse!AE11,WeightedParse!AF11,WeightedParse!AP11)*Variables!$B$5),"")</f>
        <v>16.282238845198616</v>
      </c>
      <c r="V11" s="114">
        <f>IF($A11&gt;"",IF(EXACT(SquadExport!$BQ11,TRUE),HARMEAN(WeightedParse!K11,WeightedParse!Q11,WeightedParse!S11,WeightedParse!T11,WeightedParse!V11,WeightedParse!X11,WeightedParse!Z11,WeightedParse!AE11,WeightedParse!AF11,WeightedParse!AG11,WeightedParse!AH11,WeightedParse!AK11),HARMEAN(WeightedParse!K11,WeightedParse!Q11,WeightedParse!S11,WeightedParse!T11,WeightedParse!V11,WeightedParse!X11,WeightedParse!Z11,WeightedParse!AE11,WeightedParse!AF11,WeightedParse!AG11,WeightedParse!AH11,WeightedParse!AK11)*Variables!$B$5),"")</f>
        <v>15.560277112794557</v>
      </c>
      <c r="W11" s="114">
        <f>IF($A11&gt;"",IF(EXACT(SquadExport!$BQ11,TRUE),HARMEAN(WeightedParse!I11,WeightedParse!K11,WeightedParse!N11,WeightedParse!Q11,WeightedParse!T11,WeightedParse!V11,WeightedParse!X11,WeightedParse!Z11,WeightedParse!AB11,WeightedParse!AD11,WeightedParse!AF11,WeightedParse!AG11,WeightedParse!AK11),HARMEAN(WeightedParse!I11,WeightedParse!K11,WeightedParse!N11,WeightedParse!Q11,WeightedParse!T11,WeightedParse!V11,WeightedParse!X11,WeightedParse!Z11,WeightedParse!AB11,WeightedParse!AD11,WeightedParse!AF11,WeightedParse!AG11,WeightedParse!AK11)*Variables!$B$5),"")</f>
        <v>10.922770756327877</v>
      </c>
      <c r="X11" s="114">
        <f>IF($A11&gt;"",IF(EXACT(SquadExport!$BQ11,TRUE),HARMEAN(WeightedParse!K11,WeightedParse!P11,WeightedParse!Q11,WeightedParse!S11,WeightedParse!U11,WeightedParse!V11,WeightedParse!X11,WeightedParse!Y11,WeightedParse!Z11,WeightedParse!AE11,WeightedParse!AF11,WeightedParse!AH11,WeightedParse!AO11,WeightedParse!AP11),HARMEAN(WeightedParse!K11,WeightedParse!P11,WeightedParse!Q11,WeightedParse!S11,WeightedParse!U11,WeightedParse!V11,WeightedParse!X11,WeightedParse!Y11,WeightedParse!Z11,WeightedParse!AE11,WeightedParse!AF11,WeightedParse!AH11,WeightedParse!AO11,WeightedParse!AP11)*Variables!$B$5),"")</f>
        <v>16.839721833130508</v>
      </c>
      <c r="Y11" s="114">
        <f>IF($A11&gt;"",IF(EXACT(SquadExport!$BQ11,TRUE),HARMEAN(WeightedParse!P11,WeightedParse!Q11,WeightedParse!S11,WeightedParse!U11,WeightedParse!V11,WeightedParse!W11,WeightedParse!Y11,WeightedParse!AE11,WeightedParse!AF11,WeightedParse!AH11,WeightedParse!AJ11,WeightedParse!AN11,WeightedParse!AO11,WeightedParse!AP11),HARMEAN(WeightedParse!P11,WeightedParse!Q11,WeightedParse!S11,WeightedParse!U11,WeightedParse!V11,WeightedParse!W11,WeightedParse!Y11,WeightedParse!AE11,WeightedParse!AF11,WeightedParse!AH11,WeightedParse!AJ11,WeightedParse!AN11,WeightedParse!AO11,WeightedParse!AP11)*Variables!$B$5),"")</f>
        <v>16.930994578729241</v>
      </c>
      <c r="Z11" s="114">
        <f>IF($A11&gt;"",IF(EXACT(SquadExport!$BQ11,TRUE),HARMEAN(WeightedParse!M11,WeightedParse!P11,WeightedParse!Q11,WeightedParse!S11,WeightedParse!U11,WeightedParse!V11,WeightedParse!W11,WeightedParse!X11,WeightedParse!Y11,WeightedParse!Z11,WeightedParse!AE11,WeightedParse!AF11,WeightedParse!AH11,WeightedParse!AL11,WeightedParse!AO11,WeightedParse!AP11),HARMEAN(WeightedParse!M11,WeightedParse!P11,WeightedParse!Q11,WeightedParse!S11,WeightedParse!U11,WeightedParse!V11,WeightedParse!W11,WeightedParse!X11,WeightedParse!Y11,WeightedParse!Z11,WeightedParse!AE11,WeightedParse!AF11,WeightedParse!AH11,WeightedParse!AL11,WeightedParse!AO11,WeightedParse!AP11)*Variables!$B$5),"")</f>
        <v>15.434244973528811</v>
      </c>
      <c r="AA11" s="114">
        <f>IF($A11&gt;"",IF(EXACT(SquadExport!$BQ11,TRUE),HARMEAN(WeightedParse!J11,WeightedParse!K11,WeightedParse!N11,WeightedParse!P11,WeightedParse!Q11,WeightedParse!S11,WeightedParse!V11,WeightedParse!X11,WeightedParse!Y11,WeightedParse!Z11,WeightedParse!AD11,WeightedParse!AE11,WeightedParse!AH11,WeightedParse!AI11,WeightedParse!AK11,WeightedParse!AN11,WeightedParse!AO11,WeightedParse!AP11),HARMEAN(WeightedParse!J11,WeightedParse!K11,WeightedParse!N11,WeightedParse!P11,WeightedParse!Q11,WeightedParse!S11,WeightedParse!V11,WeightedParse!X11,WeightedParse!Y11,WeightedParse!Z11,WeightedParse!AD11,WeightedParse!AE11,WeightedParse!AH11,WeightedParse!AI11,WeightedParse!AK11,WeightedParse!AN11,WeightedParse!AO11,WeightedParse!AP11)*Variables!$B$5),"")</f>
        <v>11.448145178922818</v>
      </c>
      <c r="AB11" s="114">
        <f>IF($A11&gt;"",IF(AND(EXACT(SquadExport!$BR11,TRUE),EXACT(SquadExport!$BL11,TRUE)),HARMEAN(WeightedParse!I11,WeightedParse!K11,WeightedParse!N11,WeightedParse!Q11,WeightedParse!T11,WeightedParse!V11,WeightedParse!X11,WeightedParse!Y11,WeightedParse!Z11,WeightedParse!AD11,WeightedParse!AE11,WeightedParse!AF11,WeightedParse!AG11,WeightedParse!AH11,WeightedParse!AI11,WeightedParse!AJ11,WeightedParse!AK11,WeightedParse!AN11,WeightedParse!AO11),HARMEAN(WeightedParse!I11,WeightedParse!K11,WeightedParse!N11,WeightedParse!Q11,WeightedParse!T11,WeightedParse!V11,WeightedParse!X11,WeightedParse!Y11,WeightedParse!Z11,WeightedParse!AD11,WeightedParse!AE11,WeightedParse!AF11,WeightedParse!AG11,WeightedParse!AH11,WeightedParse!AI11,WeightedParse!AJ11,WeightedParse!AK11,WeightedParse!AN11,WeightedParse!AO11)*Variables!$B$5),"")</f>
        <v>13.309139806462456</v>
      </c>
      <c r="AC11" s="114">
        <f>IF($A11&gt;"",IF(AND(EXACT(SquadExport!$BR11,TRUE),EXACT(SquadExport!$BL11,TRUE)),HARMEAN(WeightedParse!K11,WeightedParse!Q11,WeightedParse!S11,WeightedParse!T11,WeightedParse!V11,WeightedParse!X11,WeightedParse!Y11,WeightedParse!Z11,WeightedParse!AD11,WeightedParse!AE11,WeightedParse!AF11,WeightedParse!AG11,WeightedParse!AH11,WeightedParse!AO11),HARMEAN(WeightedParse!K11,WeightedParse!Q11,WeightedParse!S11,WeightedParse!T11,WeightedParse!V11,WeightedParse!X11,WeightedParse!Y11,WeightedParse!Z11,WeightedParse!AD11,WeightedParse!AE11,WeightedParse!AF11,WeightedParse!AG11,WeightedParse!AH11,WeightedParse!AO11)*Variables!$B$5),"")</f>
        <v>13.696286437837573</v>
      </c>
      <c r="AD11" s="114">
        <f>IF($A11&gt;"",IF(AND(EXACT(SquadExport!$BR11,TRUE),EXACT(SquadExport!$BL11,TRUE)),HARMEAN(WeightedParse!I11,WeightedParse!J11,WeightedParse!K11,WeightedParse!N11,WeightedParse!Q11,WeightedParse!S11,WeightedParse!T11,WeightedParse!V11,WeightedParse!X11,WeightedParse!Z11,WeightedParse!AB11,WeightedParse!AD11,WeightedParse!AG11,WeightedParse!AH11,WeightedParse!AI11,WeightedParse!AK11,WeightedParse!AO11),HARMEAN(WeightedParse!I11,WeightedParse!J11,WeightedParse!K11,WeightedParse!N11,WeightedParse!Q11,WeightedParse!S11,WeightedParse!T11,WeightedParse!V11,WeightedParse!X11,WeightedParse!Z11,WeightedParse!AB11,WeightedParse!AD11,WeightedParse!AG11,WeightedParse!AH11,WeightedParse!AI11,WeightedParse!AK11,WeightedParse!AO11)*Variables!$B$5),"")</f>
        <v>10.015828126054895</v>
      </c>
      <c r="AE11" s="114">
        <f>IF($A11&gt;"",IF(AND(EXACT(SquadExport!$BR11,TRUE),EXACT(SquadExport!$BL11,TRUE)),HARMEAN(WeightedParse!K11,WeightedParse!N11,WeightedParse!P11,WeightedParse!Q11,WeightedParse!S11,WeightedParse!T11,WeightedParse!U11,WeightedParse!V11,WeightedParse!X11,WeightedParse!Y11,WeightedParse!Z11,WeightedParse!AD11,WeightedParse!AE11,WeightedParse!AF11,WeightedParse!AG11,WeightedParse!AH11,WeightedParse!AI11,WeightedParse!AO11),HARMEAN(WeightedParse!K11,WeightedParse!N11,WeightedParse!P11,WeightedParse!Q11,WeightedParse!S11,WeightedParse!T11,WeightedParse!U11,WeightedParse!V11,WeightedParse!X11,WeightedParse!Y11,WeightedParse!Z11,WeightedParse!AD11,WeightedParse!AE11,WeightedParse!AF11,WeightedParse!AG11,WeightedParse!AH11,WeightedParse!AI11,WeightedParse!AO11)*Variables!$B$5),"")</f>
        <v>13.367547999816706</v>
      </c>
      <c r="AF11" s="114">
        <f>IF($A11&gt;"",IF(AND(EXACT(SquadExport!$BR11,TRUE),EXACT(SquadExport!$BL11,TRUE)),HARMEAN(WeightedParse!I11,WeightedParse!J11,WeightedParse!K11,WeightedParse!N11,WeightedParse!Q11,WeightedParse!S11,WeightedParse!T11,WeightedParse!U11,WeightedParse!V11,WeightedParse!X11,WeightedParse!Z11,WeightedParse!AD11,WeightedParse!AE11,WeightedParse!AF11,WeightedParse!AH11,WeightedParse!AI11,WeightedParse!AK11,WeightedParse!AN11,WeightedParse!AO11,WeightedParse!AP11),HARMEAN(WeightedParse!I11,WeightedParse!J11,WeightedParse!K11,WeightedParse!N11,WeightedParse!Q11,WeightedParse!S11,WeightedParse!T11,WeightedParse!U11,WeightedParse!V11,WeightedParse!X11,WeightedParse!Z11,WeightedParse!AD11,WeightedParse!AE11,WeightedParse!AF11,WeightedParse!AH11,WeightedParse!AI11,WeightedParse!AK11,WeightedParse!AN11,WeightedParse!AO11,WeightedParse!AP11)*Variables!$B$5),"")</f>
        <v>11.315403775236819</v>
      </c>
      <c r="AG11" s="114">
        <f>IF($A11&gt;"",IF(AND(OR(EXACT(SquadExport!$BR11,TRUE),EXACT(SquadExport!$BS11,TRUE)),OR(EXACT(SquadExport!$BK11,TRUE),EXACT(SquadExport!$BM11,TRUE))),HARMEAN(WeightedParse!I11,WeightedParse!K11,WeightedParse!Q11,WeightedParse!T11,WeightedParse!X11,WeightedParse!Z11,WeightedParse!AD11,WeightedParse!AF11,WeightedParse!AG11,WeightedParse!AJ11),HARMEAN(WeightedParse!I11,WeightedParse!K11,WeightedParse!Q11,WeightedParse!T11,WeightedParse!X11,WeightedParse!Z11,WeightedParse!AD11,WeightedParse!AF11,WeightedParse!AG11,WeightedParse!AJ11)*Variables!$B$5),"")</f>
        <v>12.070273386533968</v>
      </c>
      <c r="AH11" s="114">
        <f>IF($A11&gt;"",IF(AND(OR(EXACT(SquadExport!$BR11,TRUE),EXACT(SquadExport!$BS11,TRUE)),OR(EXACT(SquadExport!$BK11,TRUE),EXACT(SquadExport!$BM11,TRUE))),HARMEAN(WeightedParse!H11,WeightedParse!K11,WeightedParse!P11,WeightedParse!Q11,WeightedParse!S11,WeightedParse!T11,WeightedParse!V11,WeightedParse!X11,WeightedParse!Y11,WeightedParse!Z11,WeightedParse!AD11,WeightedParse!AE11,WeightedParse!AF11,WeightedParse!AG11,WeightedParse!AH11,WeightedParse!AO11),HARMEAN(WeightedParse!H11,WeightedParse!K11,WeightedParse!P11,WeightedParse!Q11,WeightedParse!S11,WeightedParse!T11,WeightedParse!V11,WeightedParse!X11,WeightedParse!Y11,WeightedParse!Z11,WeightedParse!AD11,WeightedParse!AE11,WeightedParse!AF11,WeightedParse!AG11,WeightedParse!AH11,WeightedParse!AO11)*Variables!$B$5),"")</f>
        <v>13.073438216490167</v>
      </c>
      <c r="AI11" s="114">
        <f>IF($A11&gt;"",IF(AND(OR(EXACT(SquadExport!$BR11,TRUE),EXACT(SquadExport!$BS11,TRUE)),OR(EXACT(SquadExport!$BK11,TRUE),EXACT(SquadExport!$BM11,TRUE))),HARMEAN(WeightedParse!H11,WeightedParse!I11,WeightedParse!K11,WeightedParse!P11,WeightedParse!Q11,WeightedParse!S11,WeightedParse!T11,WeightedParse!U11,WeightedParse!V11,WeightedParse!X11,WeightedParse!Y11,WeightedParse!Z11,WeightedParse!AD11,WeightedParse!AE11,WeightedParse!AF11,WeightedParse!AH11,WeightedParse!AI11,WeightedParse!AO11),HARMEAN(WeightedParse!H11,WeightedParse!I11,WeightedParse!K11,WeightedParse!P11,WeightedParse!Q11,WeightedParse!S11,WeightedParse!T11,WeightedParse!U11,WeightedParse!V11,WeightedParse!X11,WeightedParse!Y11,WeightedParse!Z11,WeightedParse!AD11,WeightedParse!AE11,WeightedParse!AF11,WeightedParse!AH11,WeightedParse!AI11,WeightedParse!AO11)*Variables!$B$5),"")</f>
        <v>13.081809892524552</v>
      </c>
      <c r="AJ11" s="114">
        <f>IF($A11&gt;"",IF(AND(OR(EXACT(SquadExport!$BR11,TRUE),EXACT(SquadExport!$BS11,TRUE)),OR(EXACT(SquadExport!$BK11,TRUE),EXACT(SquadExport!$BM11,TRUE))),HARMEAN(WeightedParse!H11,WeightedParse!K11,WeightedParse!M11,WeightedParse!V11,WeightedParse!W11,WeightedParse!AD11,WeightedParse!AF11,WeightedParse!AH11,WeightedParse!AK11,WeightedParse!AL11,WeightedParse!AO11,WeightedParse!AP11)*(CONVERT(LEFT(SquadExport!$E11,FIND("'",SquadExport!$E11)-1)+((MID(SquadExport!$E11,FIND("'",SquadExport!$E11)+1,LEN(SquadExport!$E11)-FIND("'",SquadExport!$E11)-1))/12),"ft","m")-1)/(Variables!$C$4-1),(HARMEAN(WeightedParse!H11,WeightedParse!K11,WeightedParse!M11,WeightedParse!V11,WeightedParse!W11,WeightedParse!AD11,WeightedParse!AF11,WeightedParse!AH11,WeightedParse!AK11,WeightedParse!AL11,WeightedParse!AO11,WeightedParse!AP11)*(CONVERT(LEFT(SquadExport!$E11,FIND("'",SquadExport!$E11)-1)+((MID(SquadExport!$E11,FIND("'",SquadExport!$E11)+1,LEN(SquadExport!$E11)-FIND("'",SquadExport!$E11)-1))/12),"ft","m")-1)/(Variables!$C$4-1))*Variables!$B$5),"")</f>
        <v>11.640235089944383</v>
      </c>
      <c r="AK11" s="114">
        <f>IF($A11&gt;"",IF(AND(OR(EXACT(SquadExport!$BR11,TRUE),EXACT(SquadExport!$BS11,TRUE)),OR(EXACT(SquadExport!$BK11,TRUE),EXACT(SquadExport!$BM11,TRUE))),HARMEAN(WeightedParse!J11,WeightedParse!K11,WeightedParse!T11,WeightedParse!V11,WeightedParse!X11,WeightedParse!Y11,WeightedParse!Z11,WeightedParse!AD11,WeightedParse!AH11,WeightedParse!AI11,WeightedParse!AK11,WeightedParse!AO11),HARMEAN(WeightedParse!J11,WeightedParse!K11,WeightedParse!T11,WeightedParse!V11,WeightedParse!X11,WeightedParse!Y11,WeightedParse!Z11,WeightedParse!AD11,WeightedParse!AH11,WeightedParse!AI11,WeightedParse!AK11,WeightedParse!AO11)*Variables!$B$5),"")</f>
        <v>10.053799189989723</v>
      </c>
      <c r="AL11" s="114">
        <f>IF($A11&gt;"",IF(AND(OR(EXACT(SquadExport!$BR11,TRUE),EXACT(SquadExport!$BS11,TRUE)),OR(EXACT(SquadExport!$BK11,TRUE),EXACT(SquadExport!$BM11,TRUE))),HARMEAN(WeightedParse!H11,WeightedParse!I11,WeightedParse!K11,WeightedParse!Q11,WeightedParse!T11,WeightedParse!V11,WeightedParse!AB11,WeightedParse!AD11,WeightedParse!AH11,WeightedParse!AI11,WeightedParse!AJ11,WeightedParse!AN11,WeightedParse!AO11),HARMEAN(WeightedParse!H11,WeightedParse!I11,WeightedParse!K11,WeightedParse!Q11,WeightedParse!T11,WeightedParse!V11,WeightedParse!AB11,WeightedParse!AD11,WeightedParse!AH11,WeightedParse!AI11,WeightedParse!AJ11,WeightedParse!AN11,WeightedParse!AO11)*Variables!$B$5),"")</f>
        <v>11.802425942480191</v>
      </c>
      <c r="AM11" s="114">
        <f>IF($A11&gt;"",IF(AND(OR(EXACT(SquadExport!$BR11,TRUE),EXACT(SquadExport!$BS11,TRUE)),OR(EXACT(SquadExport!$BK11,TRUE),EXACT(SquadExport!$BM11,TRUE))),HARMEAN(WeightedParse!I11,WeightedParse!J11,WeightedParse!K11,WeightedParse!N11,WeightedParse!Q11,WeightedParse!T11,WeightedParse!V11,WeightedParse!X11,WeightedParse!AB11,WeightedParse!AD11,WeightedParse!AG11,WeightedParse!AI11,WeightedParse!AJ11,WeightedParse!AK11,WeightedParse!AN11)*WeightedParse!BD11,(HARMEAN(WeightedParse!I11,WeightedParse!J11,WeightedParse!K11,WeightedParse!N11,WeightedParse!Q11,WeightedParse!T11,WeightedParse!V11,WeightedParse!X11,WeightedParse!AB11,WeightedParse!AD11,WeightedParse!AG11,WeightedParse!AI11,WeightedParse!AJ11,WeightedParse!AK11,WeightedParse!AN11)*WeightedParse!BD11)*Variables!$B$5),"")</f>
        <v>7.6244819152349965</v>
      </c>
      <c r="AN11" s="114">
        <f>IF($A11&gt;"",IF(AND(OR(EXACT(SquadExport!$BR11,TRUE),EXACT(SquadExport!$BS11,TRUE)),OR(EXACT(SquadExport!$BK11,TRUE),EXACT(SquadExport!$BM11,TRUE))),HARMEAN(WeightedParse!H11,WeightedParse!I11,WeightedParse!K11,WeightedParse!N11,WeightedParse!Q11,WeightedParse!T11,WeightedParse!V11,WeightedParse!X11,WeightedParse!Z11,WeightedParse!AD11,WeightedParse!AG11,WeightedParse!AH11,WeightedParse!AI11,WeightedParse!AJ11,WeightedParse!AN11,WeightedParse!AO11)*WeightedParse!BD11,(HARMEAN(WeightedParse!H11,WeightedParse!I11,WeightedParse!K11,WeightedParse!N11,WeightedParse!Q11,WeightedParse!T11,WeightedParse!V11,WeightedParse!X11,WeightedParse!Z11,WeightedParse!AD11,WeightedParse!AG11,WeightedParse!AH11,WeightedParse!AI11,WeightedParse!AJ11,WeightedParse!AN11,WeightedParse!AO11)*WeightedParse!BD11)*Variables!$B$5),"")</f>
        <v>9.7438187146027921</v>
      </c>
      <c r="AO11" s="114">
        <f>IF($A11&gt;"",IF(AND(EXACT(SquadExport!$BS11,TRUE),EXACT(SquadExport!$BL11,TRUE)),HARMEAN(WeightedParse!K11,WeightedParse!Q11,WeightedParse!T11,WeightedParse!V11,WeightedParse!X11,WeightedParse!Z11,WeightedParse!AB11,WeightedParse!AD11,WeightedParse!AG11,WeightedParse!AK11),HARMEAN(WeightedParse!K11,WeightedParse!Q11,WeightedParse!T11,WeightedParse!V11,WeightedParse!X11,WeightedParse!Z11,WeightedParse!AB11,WeightedParse!AD11,WeightedParse!AG11,WeightedParse!AK11)*Variables!$B$5),"")</f>
        <v>6.7569363125821491</v>
      </c>
      <c r="AP11" s="114">
        <f>IF($A11&gt;"",IF(AND(EXACT(SquadExport!$BS11,TRUE),EXACT(SquadExport!$BL11,TRUE)),HARMEAN(WeightedParse!I11,WeightedParse!K11,WeightedParse!Q11,WeightedParse!T11,WeightedParse!V11,WeightedParse!X11,WeightedParse!Z11,WeightedParse!AB11,WeightedParse!AD11,WeightedParse!AF11,WeightedParse!AG11,WeightedParse!AI11,WeightedParse!AJ11),HARMEAN(WeightedParse!I11,WeightedParse!K11,WeightedParse!Q11,WeightedParse!T11,WeightedParse!V11,WeightedParse!X11,WeightedParse!Z11,WeightedParse!AB11,WeightedParse!AD11,WeightedParse!AF11,WeightedParse!AG11,WeightedParse!AI11,WeightedParse!AJ11)*Variables!$B$5),"")</f>
        <v>7.2769777653779997</v>
      </c>
      <c r="AQ11" s="114">
        <f>IF($A11&gt;"",IF(AND(EXACT(SquadExport!$BS11,TRUE),EXACT(SquadExport!$BL11,TRUE)),HARMEAN(WeightedParse!I11,WeightedParse!J11,WeightedParse!K11,WeightedParse!Q11,WeightedParse!T11,WeightedParse!V11,WeightedParse!X11,WeightedParse!Z11,WeightedParse!AB11,WeightedParse!AD11,WeightedParse!AG11,WeightedParse!AI11,WeightedParse!AJ11,WeightedParse!AK11),HARMEAN(WeightedParse!I11,WeightedParse!J11,WeightedParse!K11,WeightedParse!Q11,WeightedParse!T11,WeightedParse!V11,WeightedParse!X11,WeightedParse!Z11,WeightedParse!AB11,WeightedParse!AD11,WeightedParse!AG11,WeightedParse!AI11,WeightedParse!AJ11,WeightedParse!AK11)*Variables!$B$5),"")</f>
        <v>5.8288632407900973</v>
      </c>
      <c r="AR11" s="114">
        <f>IF($A11&gt;"",IF(AND(EXACT(SquadExport!$BS11,TRUE),EXACT(SquadExport!$BL11,TRUE)),HARMEAN(WeightedParse!I11,WeightedParse!J11,WeightedParse!K11,WeightedParse!Q11,WeightedParse!T11,WeightedParse!V11,WeightedParse!X11,WeightedParse!Y11,WeightedParse!Z11,WeightedParse!AD11,WeightedParse!AH11,WeightedParse!AI11,WeightedParse!AJ11,WeightedParse!AK11,WeightedParse!AN11,WeightedParse!AO11),HARMEAN(WeightedParse!I11,WeightedParse!J11,WeightedParse!K11,WeightedParse!Q11,WeightedParse!T11,WeightedParse!V11,WeightedParse!X11,WeightedParse!Y11,WeightedParse!Z11,WeightedParse!AD11,WeightedParse!AH11,WeightedParse!AI11,WeightedParse!AJ11,WeightedParse!AK11,WeightedParse!AN11,WeightedParse!AO11)*Variables!$B$5),"")</f>
        <v>6.5822345734697141</v>
      </c>
      <c r="AS11" s="114">
        <f>IF($A11&gt;"",IF(AND(EXACT(SquadExport!$BT11,TRUE),EXACT(SquadExport!$BL11,TRUE)),HARMEAN(WeightedParse!J11,WeightedParse!K11,WeightedParse!M11,WeightedParse!T11,WeightedParse!V11,WeightedParse!X11,WeightedParse!Z11,WeightedParse!AD11,WeightedParse!AI11),(HARMEAN(WeightedParse!J11,WeightedParse!K11,WeightedParse!M11,WeightedParse!T11,WeightedParse!V11,WeightedParse!X11,WeightedParse!Z11,WeightedParse!AD11,WeightedParse!AI11)*Variables!$B$5)),"")</f>
        <v>5.1953564909902381</v>
      </c>
      <c r="AT11" s="114">
        <f>IF($A11&gt;"",IF(AND(EXACT(SquadExport!$BT11,TRUE),EXACT(SquadExport!$BL11,TRUE)),HARMEAN(WeightedParse!J11,WeightedParse!K11,WeightedParse!M11,WeightedParse!U11,WeightedParse!V11,WeightedParse!W11,WeightedParse!X11,WeightedParse!Z11,WeightedParse!AD11,WeightedParse!AF11,WeightedParse!AK11,WeightedParse!AL11,WeightedParse!AP11)*(CONVERT(LEFT(SquadExport!$E11,FIND("'",SquadExport!$E11)-1)+((MID(SquadExport!$E11,FIND("'",SquadExport!$E11)+1,LEN(SquadExport!$E11)-FIND("'",SquadExport!$E11)-1))/12),"ft","m")-1)/(Variables!$C$4-1),(HARMEAN(WeightedParse!J11,WeightedParse!K11,WeightedParse!M11,WeightedParse!U11,WeightedParse!V11,WeightedParse!W11,WeightedParse!X11,WeightedParse!Z11,WeightedParse!AD11,WeightedParse!AF11,WeightedParse!AK11,WeightedParse!AL11,WeightedParse!AP11)*(CONVERT(LEFT(SquadExport!$E11,FIND("'",SquadExport!$E11)-1)+((MID(SquadExport!$E11,FIND("'",SquadExport!$E11)+1,LEN(SquadExport!$E11)-FIND("'",SquadExport!$E11)-1))/12),"ft","m")-1)/(Variables!$C$4-1)))*Variables!$B$5,"")</f>
        <v>5.6641144184366796</v>
      </c>
      <c r="AU11" s="114">
        <f>IF($A11&gt;"",IF(AND(EXACT(SquadExport!$BT11,TRUE),EXACT(SquadExport!$BL11,TRUE)),HARMEAN(WeightedParse!I11,WeightedParse!J11,WeightedParse!K11,WeightedParse!Q11,WeightedParse!T11,WeightedParse!V11,WeightedParse!X11,WeightedParse!Z11,WeightedParse!AB11,WeightedParse!AD11,WeightedParse!AF11,WeightedParse!AG11,WeightedParse!AK11,WeightedParse!AP11),HARMEAN(WeightedParse!I11,WeightedParse!J11,WeightedParse!K11,WeightedParse!Q11,WeightedParse!T11,WeightedParse!V11,WeightedParse!X11,WeightedParse!Z11,WeightedParse!AB11,WeightedParse!AD11,WeightedParse!AF11,WeightedParse!AG11,WeightedParse!AK11,WeightedParse!AP11)*Variables!$B$5),"")</f>
        <v>5.8164297380541985</v>
      </c>
      <c r="AV11" s="114">
        <f>IF($A11&gt;"",IF(AND(EXACT(SquadExport!$BT11,TRUE),EXACT(SquadExport!$BL11,TRUE)),HARMEAN(WeightedParse!I11,WeightedParse!J11,WeightedParse!K11,WeightedParse!Q11,WeightedParse!T11,WeightedParse!V11,WeightedParse!X11,WeightedParse!Z11,WeightedParse!AD11,WeightedParse!AH11,WeightedParse!AI11,WeightedParse!AJ11,WeightedParse!AK11,WeightedParse!AN11,WeightedParse!AO11),HARMEAN(WeightedParse!I11,WeightedParse!J11,WeightedParse!K11,WeightedParse!Q11,WeightedParse!T11,WeightedParse!V11,WeightedParse!X11,WeightedParse!Z11,WeightedParse!AD11,WeightedParse!AH11,WeightedParse!AI11,WeightedParse!AJ11,WeightedParse!AK11,WeightedParse!AN11,WeightedParse!AO11)*Variables!$B$5),"")</f>
        <v>6.5215505973890169</v>
      </c>
      <c r="AW11" s="114">
        <f>IF($A11&gt;"",IF(AND(EXACT(SquadExport!$BT11,TRUE),EXACT(SquadExport!$BL11,TRUE)),HARMEAN(WeightedParse!I11,WeightedParse!J11,WeightedParse!K11,WeightedParse!Q11,WeightedParse!T11,WeightedParse!V11,WeightedParse!X11,WeightedParse!Z11,WeightedParse!AB11,WeightedParse!AD11,WeightedParse!AF11,WeightedParse!AG11,WeightedParse!AI11,WeightedParse!AJ11,WeightedParse!AK11),HARMEAN(WeightedParse!I11,WeightedParse!J11,WeightedParse!K11,WeightedParse!Q11,WeightedParse!T11,WeightedParse!V11,WeightedParse!X11,WeightedParse!Z11,WeightedParse!AB11,WeightedParse!AD11,WeightedParse!AF11,WeightedParse!AG11,WeightedParse!AI11,WeightedParse!AJ11,WeightedParse!AK11)*Variables!$B$5),"")</f>
        <v>6.0184446750350231</v>
      </c>
      <c r="AX11" s="114">
        <f>IF($A11&gt;"",IF(AND(EXACT(SquadExport!$BT11,TRUE),EXACT(SquadExport!$BL11,TRUE)),HARMEAN(WeightedParse!K11,WeightedParse!Q11,WeightedParse!U11,WeightedParse!V11,WeightedParse!W11,WeightedParse!X11,WeightedParse!Y11,WeightedParse!Z11,WeightedParse!AD11,WeightedParse!AF11,WeightedParse!AH11,WeightedParse!AI11,WeightedParse!AJ11,WeightedParse!AK11,WeightedParse!AN11,WeightedParse!AO11,WeightedParse!AP11),HARMEAN(WeightedParse!K11,WeightedParse!Q11,WeightedParse!U11,WeightedParse!V11,WeightedParse!W11,WeightedParse!X11,WeightedParse!Y11,WeightedParse!Z11,WeightedParse!AD11,WeightedParse!AF11,WeightedParse!AH11,WeightedParse!AI11,WeightedParse!AJ11,WeightedParse!AK11,WeightedParse!AN11,WeightedParse!AO11,WeightedParse!AP11)*Variables!$B$5),"")</f>
        <v>8.8235577197345503</v>
      </c>
      <c r="AY11" s="114">
        <f>IF($A11&gt;"",IF(AND(EXACT(SquadExport!$BT11,TRUE),EXACT(SquadExport!$BL11,TRUE)),HARMEAN(WeightedParse!I11,WeightedParse!J11,WeightedParse!K11,WeightedParse!M11,WeightedParse!N11,WeightedParse!Q11,WeightedParse!T11,WeightedParse!V11,WeightedParse!X11,WeightedParse!Z11,WeightedParse!AD11,WeightedParse!AF11,WeightedParse!AG11,WeightedParse!AH11,WeightedParse!AI11,WeightedParse!AJ11,WeightedParse!AK11,WeightedParse!AL11,WeightedParse!AN11,WeightedParse!AO11,WeightedParse!AP11),HARMEAN(WeightedParse!I11,WeightedParse!J11,WeightedParse!K11,WeightedParse!M11,WeightedParse!N11,WeightedParse!Q11,WeightedParse!T11,WeightedParse!V11,WeightedParse!X11,WeightedParse!Z11,WeightedParse!AD11,WeightedParse!AF11,WeightedParse!AG11,WeightedParse!AH11,WeightedParse!AI11,WeightedParse!AJ11,WeightedParse!AK11,WeightedParse!AL11,WeightedParse!AN11,WeightedParse!AO11,WeightedParse!AP11)*Variables!$B$5),"")</f>
        <v>6.7343845806207323</v>
      </c>
    </row>
    <row r="12" spans="1:51" s="3" customFormat="1" ht="15" customHeight="1" x14ac:dyDescent="0.25">
      <c r="A12" s="3" t="str">
        <f>IF(WeightedParse!A12&gt;"",WeightedParse!A12,"")</f>
        <v>Jack Lynch</v>
      </c>
      <c r="B12" s="4">
        <f>IF(WeightedParse!B12&gt;0,WeightedParse!B12,"")</f>
        <v>23</v>
      </c>
      <c r="C12" s="4" t="str">
        <f>IF(A12&gt;"",IF(AND(B12&lt;=Variables!$B$8,G12&gt;2),"Youth",IF(AND(B12&lt;=Variables!$B$8,G12&lt;=2),"Prospect",IF(AND(B12&gt;=Variables!$B$9,G12&gt;2),"Old",IF(G12&gt;=3,"Reserves","First Team")))),"")</f>
        <v>Reserves</v>
      </c>
      <c r="D12" s="4" t="str">
        <f>SquadExport!BJ12</f>
        <v>D/WB</v>
      </c>
      <c r="E12" s="4" t="str">
        <f>IF(A12&gt;"",VLOOKUP(F12,Roles!A:B,2,FALSE)&amp;IF(OR(VLOOKUP(F12,Roles!$A:$B,2,FALSE)="FB",VLOOKUP(F12,Roles!$A:$B,2,FALSE)="WB",VLOOKUP(F12,Roles!$A:$B,2,FALSE)="WM",VLOOKUP(F12,Roles!$A:$B,2,FALSE)="W"),IF(AND(SquadExport!BK12=TRUE,SquadExport!BM12=TRUE,WeightedParse!BB12&gt;=WeightedParse!BC12)," (R)",IF(AND(SquadExport!BK12=TRUE,SquadExport!BM12=TRUE,WeightedParse!BB12&lt;WeightedParse!BC12)," (L)",IF(AND(SquadExport!BK12=TRUE,SquadExport!BM12=FALSE), " (L)",IF(AND(SquadExport!BK12=FALSE,SquadExport!BM12=TRUE)," (R)","")))),""),"")</f>
        <v>D</v>
      </c>
      <c r="F12" s="4" t="str" cm="1">
        <f t="array" ref="F12">IF(A12&gt;"",INDEX($J$1:$AY$1,SUMPRODUCT(MAX(($J$2:$AY$200=MAX($J12:$AY12))*(COLUMN($J$2:$AY$200))))-COLUMN($J$1)+1),"")</f>
        <v>NNCB</v>
      </c>
      <c r="G12" s="4">
        <f t="shared" si="0"/>
        <v>3</v>
      </c>
      <c r="H12" s="4">
        <f t="shared" si="1"/>
        <v>8</v>
      </c>
      <c r="I12" s="5">
        <f t="shared" si="2"/>
        <v>16.280446711233814</v>
      </c>
      <c r="J12" s="114">
        <f>IF($A12&gt;"",HARMEAN(WeightedParse!V12,WeightedParse!Y12,WeightedParse!Z12,WeightedParse!AE12,WeightedParse!AJ12,WeightedParse!AQ12,WeightedParse!AR12,WeightedParse!AS12,WeightedParse!AU12,WeightedParse!AV12,WeightedParse!AW12,WeightedParse!AY12,WeightedParse!BA12),"")</f>
        <v>4.3981315127560183</v>
      </c>
      <c r="K12" s="114">
        <f>IF(A12&gt;"",HARMEAN(WeightedParse!K12,WeightedParse!Q12,WeightedParse!V12,WeightedParse!X12,WeightedParse!Y12,WeightedParse!Z12,WeightedParse!AE12,WeightedParse!AG12,WeightedParse!AI12,WeightedParse!AJ12,WeightedParse!AQ12,WeightedParse!AR12,WeightedParse!AS12,WeightedParse!AU12,WeightedParse!AV12,WeightedParse!AW12,WeightedParse!AY12,WeightedParse!AZ12,WeightedParse!BA12),"")</f>
        <v>4.4330995617432531</v>
      </c>
      <c r="L12" s="114">
        <f>IF($A12&gt;"",IF(AND(EXACT(SquadExport!$BO12,TRUE),EXACT(SquadExport!$BL12,TRUE)),HARMEAN(WeightedParse!M12,WeightedParse!P12,WeightedParse!S12,WeightedParse!U12,WeightedParse!V12,WeightedParse!W12,WeightedParse!Y12,WeightedParse!AE12,WeightedParse!AL12,WeightedParse!AN12,WeightedParse!AP12),HARMEAN(WeightedParse!M12,WeightedParse!P12,WeightedParse!S12,WeightedParse!U12,WeightedParse!V12,WeightedParse!W12,WeightedParse!Y12,WeightedParse!AE12,WeightedParse!AL12,WeightedParse!AN12,WeightedParse!AP12)*Variables!$B$5),"")</f>
        <v>16.801742523937012</v>
      </c>
      <c r="M12" s="114">
        <f>IF($A12&gt;"",IF(AND(EXACT(SquadExport!$BO12,TRUE),EXACT(SquadExport!$BL12,TRUE)),HARMEAN(WeightedParse!M12,WeightedParse!P12,WeightedParse!S12,WeightedParse!U12,WeightedParse!V12,WeightedParse!W12,WeightedParse!X12,WeightedParse!Y12,WeightedParse!Z12,WeightedParse!AE12,WeightedParse!AL12,WeightedParse!AN12,WeightedParse!AP12),HARMEAN(WeightedParse!M12,WeightedParse!P12,WeightedParse!S12,WeightedParse!U12,WeightedParse!V12,WeightedParse!W12,WeightedParse!X12,WeightedParse!Y12,WeightedParse!Z12,WeightedParse!AE12,WeightedParse!AL12,WeightedParse!AN12,WeightedParse!AP12)*Variables!$B$5),"")</f>
        <v>16.629644760719408</v>
      </c>
      <c r="N12" s="114">
        <f>IF($A12&gt;"",IF(AND(EXACT(SquadExport!$BO12,TRUE),EXACT(SquadExport!$BL12,TRUE)),HARMEAN(WeightedParse!K12,WeightedParse!M12,WeightedParse!P12,WeightedParse!Q12,WeightedParse!S12,WeightedParse!T12,WeightedParse!U12,WeightedParse!V12,WeightedParse!W12,WeightedParse!X12,WeightedParse!Y12,WeightedParse!Z12,WeightedParse!AE12,WeightedParse!AG12,WeightedParse!AL12,WeightedParse!AN12,WeightedParse!AP12),HARMEAN(WeightedParse!K12,WeightedParse!M12,WeightedParse!P12,WeightedParse!Q12,WeightedParse!S12,WeightedParse!T12,WeightedParse!U12,WeightedParse!V12,WeightedParse!W12,WeightedParse!X12,WeightedParse!Y12,WeightedParse!Z12,WeightedParse!AE12,WeightedParse!AG12,WeightedParse!AL12,WeightedParse!AN12,WeightedParse!AP12)*Variables!$B$5),"")</f>
        <v>15.968744549481983</v>
      </c>
      <c r="O12" s="114">
        <f>IF($A12&gt;"",IF(AND(EXACT(SquadExport!$BO12,TRUE),EXACT(SquadExport!$BL12,TRUE)),HARMEAN(WeightedParse!I12,WeightedParse!K12,WeightedParse!M12,WeightedParse!P12,WeightedParse!Q12,WeightedParse!S12,WeightedParse!T12,WeightedParse!V12,WeightedParse!W12,WeightedParse!X12,WeightedParse!Y12,WeightedParse!Z12,WeightedParse!AB12,WeightedParse!AE12,WeightedParse!AF12,WeightedParse!AG12,WeightedParse!AJ12,WeightedParse!AK12,WeightedParse!AL12,WeightedParse!AN12,WeightedParse!AO12,WeightedParse!AP12),HARMEAN(WeightedParse!I12,WeightedParse!K12,WeightedParse!M12,WeightedParse!P12,WeightedParse!Q12,WeightedParse!S12,WeightedParse!T12,WeightedParse!V12,WeightedParse!W12,WeightedParse!X12,WeightedParse!Y12,WeightedParse!Z12,WeightedParse!AB12,WeightedParse!AE12,WeightedParse!AF12,WeightedParse!AG12,WeightedParse!AJ12,WeightedParse!AK12,WeightedParse!AL12,WeightedParse!AN12,WeightedParse!AO12,WeightedParse!AP12)*Variables!$B$5),"")</f>
        <v>15.767906097788186</v>
      </c>
      <c r="P12" s="114">
        <f>IF($A12&gt;"",IF(AND(OR(EXACT(SquadExport!$BO12,TRUE),EXACT(SquadExport!$BP12,TRUE)),OR(EXACT(SquadExport!$BK12,TRUE),EXACT(SquadExport!$BM12,TRUE))),HARMEAN(WeightedParse!M12,WeightedParse!P12,WeightedParse!S12,WeightedParse!U12,WeightedParse!V12,WeightedParse!W12,WeightedParse!Y12,WeightedParse!AE12,WeightedParse!AF12,WeightedParse!AP12),HARMEAN(WeightedParse!M12,WeightedParse!P12,WeightedParse!S12,WeightedParse!U12,WeightedParse!V12,WeightedParse!W12,WeightedParse!Y12,WeightedParse!AE12,WeightedParse!AF12,WeightedParse!AP12)*Variables!$B$5),"")</f>
        <v>15.875860767852087</v>
      </c>
      <c r="Q12" s="114">
        <f>IF($A12&gt;"",IF(AND(OR(EXACT(SquadExport!$BO12,TRUE),EXACT(SquadExport!$BP12,TRUE)),OR(EXACT(SquadExport!$BK12,TRUE),EXACT(SquadExport!$BM12,TRUE))),HARMEAN(WeightedParse!H12,WeightedParse!P12,WeightedParse!Q12,WeightedParse!S12,WeightedParse!T12,WeightedParse!V12,WeightedParse!X12,WeightedParse!Y12,WeightedParse!Z12,WeightedParse!AE12,WeightedParse!AF12,WeightedParse!AH12,WeightedParse!AN12,WeightedParse!AO12),HARMEAN(WeightedParse!H12,WeightedParse!P12,WeightedParse!Q12,WeightedParse!S12,WeightedParse!T12,WeightedParse!V12,WeightedParse!X12,WeightedParse!Y12,WeightedParse!Z12,WeightedParse!AE12,WeightedParse!AF12,WeightedParse!AH12,WeightedParse!AN12,WeightedParse!AO12)*Variables!$B$5),"")</f>
        <v>16.365767470936039</v>
      </c>
      <c r="R12" s="115">
        <f>IF($A12&gt;"",IF(AND(OR(EXACT(SquadExport!$BO12,TRUE),EXACT(SquadExport!$BP12,TRUE)),OR(EXACT(SquadExport!$BK12,TRUE),EXACT(SquadExport!$BM12,TRUE))),HARMEAN(WeightedParse!H12,WeightedParse!I12,WeightedParse!K12,WeightedParse!P12,WeightedParse!Q12,WeightedParse!S12,WeightedParse!T12,WeightedParse!V12,WeightedParse!Y12,WeightedParse!Z12,WeightedParse!AD12,WeightedParse!AE12,WeightedParse!AF12,WeightedParse!AH12,WeightedParse!AI12,WeightedParse!AJ12,WeightedParse!AN12,WeightedParse!AO12),HARMEAN(WeightedParse!H12,WeightedParse!I12,WeightedParse!K12,WeightedParse!P12,WeightedParse!Q12,WeightedParse!S12,WeightedParse!T12,WeightedParse!V12,WeightedParse!Y12,WeightedParse!Z12,WeightedParse!AD12,WeightedParse!AE12,WeightedParse!AF12,WeightedParse!AH12,WeightedParse!AI12,WeightedParse!AJ12,WeightedParse!AN12,WeightedParse!AO12)*Variables!$B$5),"")</f>
        <v>15.54006655851442</v>
      </c>
      <c r="S12" s="115">
        <f>IF($A12&gt;"",IF(AND(OR(EXACT(SquadExport!$BO12,TRUE),EXACT(SquadExport!$BP12,TRUE)),OR(EXACT(SquadExport!$BK12,TRUE),EXACT(SquadExport!$BM12,TRUE))),HARMEAN(WeightedParse!H12,WeightedParse!I12,WeightedParse!K12,WeightedParse!Q12,WeightedParse!S12,WeightedParse!T12,WeightedParse!V12,WeightedParse!X12,WeightedParse!Z12,WeightedParse!AB12,WeightedParse!AD12,WeightedParse!AF12,WeightedParse!AG12,WeightedParse!AH12,WeightedParse!AI12,WeightedParse!AJ12,WeightedParse!AK12,WeightedParse!AN12,WeightedParse!AO12),HARMEAN(WeightedParse!H12,WeightedParse!I12,WeightedParse!K12,WeightedParse!Q12,WeightedParse!S12,WeightedParse!T12,WeightedParse!V12,WeightedParse!X12,WeightedParse!Z12,WeightedParse!AB12,WeightedParse!AD12,WeightedParse!AF12,WeightedParse!AG12,WeightedParse!AH12,WeightedParse!AI12,WeightedParse!AJ12,WeightedParse!AK12,WeightedParse!AN12,WeightedParse!AO12)*Variables!$B$5),"")</f>
        <v>14.697085471018447</v>
      </c>
      <c r="T12" s="114">
        <f>IF($A12&gt;"",IF(AND(OR(EXACT(SquadExport!$BO12,TRUE),EXACT(SquadExport!$BP12,TRUE)),OR(EXACT(SquadExport!$BK12,TRUE),EXACT(SquadExport!$BM12,TRUE))),HARMEAN(WeightedParse!I12,WeightedParse!K12,WeightedParse!N12,WeightedParse!P12,WeightedParse!Q12,WeightedParse!S12,WeightedParse!T12,WeightedParse!V12,WeightedParse!X12,WeightedParse!Y12,WeightedParse!Z12,WeightedParse!AB12,WeightedParse!AD12,WeightedParse!AE12,WeightedParse!AF12,WeightedParse!AH12,WeightedParse!AI12,WeightedParse!AJ12,WeightedParse!AN12,WeightedParse!AO12)*WeightedParse!BD12,(HARMEAN(WeightedParse!I12,WeightedParse!K12,WeightedParse!N12,WeightedParse!P12,WeightedParse!Q12,WeightedParse!S12,WeightedParse!T12,WeightedParse!V12,WeightedParse!X12,WeightedParse!Y12,WeightedParse!Z12,WeightedParse!AB12,WeightedParse!AD12,WeightedParse!AE12,WeightedParse!AF12,WeightedParse!AH12,WeightedParse!AI12,WeightedParse!AJ12,WeightedParse!AN12,WeightedParse!AO12)*WeightedParse!BD12)*Variables!$B$5),"")</f>
        <v>10.052055439462031</v>
      </c>
      <c r="U12" s="114">
        <f>IF($A12&gt;"",IF(EXACT(SquadExport!$BQ12,TRUE),HARMEAN(WeightedParse!P12,WeightedParse!S12,WeightedParse!V12,WeightedParse!X12,WeightedParse!Y12,WeightedParse!Z12,WeightedParse!AE12,WeightedParse!AF12,WeightedParse!AP12),HARMEAN(WeightedParse!P12,WeightedParse!S12,WeightedParse!V12,WeightedParse!X12,WeightedParse!Y12,WeightedParse!Z12,WeightedParse!AE12,WeightedParse!AF12,WeightedParse!AP12)*Variables!$B$5),"")</f>
        <v>9.8473040510340919</v>
      </c>
      <c r="V12" s="114">
        <f>IF($A12&gt;"",IF(EXACT(SquadExport!$BQ12,TRUE),HARMEAN(WeightedParse!K12,WeightedParse!Q12,WeightedParse!S12,WeightedParse!T12,WeightedParse!V12,WeightedParse!X12,WeightedParse!Z12,WeightedParse!AE12,WeightedParse!AF12,WeightedParse!AG12,WeightedParse!AH12,WeightedParse!AK12),HARMEAN(WeightedParse!K12,WeightedParse!Q12,WeightedParse!S12,WeightedParse!T12,WeightedParse!V12,WeightedParse!X12,WeightedParse!Z12,WeightedParse!AE12,WeightedParse!AF12,WeightedParse!AG12,WeightedParse!AH12,WeightedParse!AK12)*Variables!$B$5),"")</f>
        <v>9.2020465699070666</v>
      </c>
      <c r="W12" s="114">
        <f>IF($A12&gt;"",IF(EXACT(SquadExport!$BQ12,TRUE),HARMEAN(WeightedParse!I12,WeightedParse!K12,WeightedParse!N12,WeightedParse!Q12,WeightedParse!T12,WeightedParse!V12,WeightedParse!X12,WeightedParse!Z12,WeightedParse!AB12,WeightedParse!AD12,WeightedParse!AF12,WeightedParse!AG12,WeightedParse!AK12),HARMEAN(WeightedParse!I12,WeightedParse!K12,WeightedParse!N12,WeightedParse!Q12,WeightedParse!T12,WeightedParse!V12,WeightedParse!X12,WeightedParse!Z12,WeightedParse!AB12,WeightedParse!AD12,WeightedParse!AF12,WeightedParse!AG12,WeightedParse!AK12)*Variables!$B$5),"")</f>
        <v>7.3402089030940054</v>
      </c>
      <c r="X12" s="114">
        <f>IF($A12&gt;"",IF(EXACT(SquadExport!$BQ12,TRUE),HARMEAN(WeightedParse!K12,WeightedParse!P12,WeightedParse!Q12,WeightedParse!S12,WeightedParse!U12,WeightedParse!V12,WeightedParse!X12,WeightedParse!Y12,WeightedParse!Z12,WeightedParse!AE12,WeightedParse!AF12,WeightedParse!AH12,WeightedParse!AO12,WeightedParse!AP12),HARMEAN(WeightedParse!K12,WeightedParse!P12,WeightedParse!Q12,WeightedParse!S12,WeightedParse!U12,WeightedParse!V12,WeightedParse!X12,WeightedParse!Y12,WeightedParse!Z12,WeightedParse!AE12,WeightedParse!AF12,WeightedParse!AH12,WeightedParse!AO12,WeightedParse!AP12)*Variables!$B$5),"")</f>
        <v>9.5404782993799824</v>
      </c>
      <c r="Y12" s="114">
        <f>IF($A12&gt;"",IF(EXACT(SquadExport!$BQ12,TRUE),HARMEAN(WeightedParse!P12,WeightedParse!Q12,WeightedParse!S12,WeightedParse!U12,WeightedParse!V12,WeightedParse!W12,WeightedParse!Y12,WeightedParse!AE12,WeightedParse!AF12,WeightedParse!AH12,WeightedParse!AJ12,WeightedParse!AN12,WeightedParse!AO12,WeightedParse!AP12),HARMEAN(WeightedParse!P12,WeightedParse!Q12,WeightedParse!S12,WeightedParse!U12,WeightedParse!V12,WeightedParse!W12,WeightedParse!Y12,WeightedParse!AE12,WeightedParse!AF12,WeightedParse!AH12,WeightedParse!AJ12,WeightedParse!AN12,WeightedParse!AO12,WeightedParse!AP12)*Variables!$B$5),"")</f>
        <v>10.039198977417982</v>
      </c>
      <c r="Z12" s="114">
        <f>IF($A12&gt;"",IF(EXACT(SquadExport!$BQ12,TRUE),HARMEAN(WeightedParse!M12,WeightedParse!P12,WeightedParse!Q12,WeightedParse!S12,WeightedParse!U12,WeightedParse!V12,WeightedParse!W12,WeightedParse!X12,WeightedParse!Y12,WeightedParse!Z12,WeightedParse!AE12,WeightedParse!AF12,WeightedParse!AH12,WeightedParse!AL12,WeightedParse!AO12,WeightedParse!AP12),HARMEAN(WeightedParse!M12,WeightedParse!P12,WeightedParse!Q12,WeightedParse!S12,WeightedParse!U12,WeightedParse!V12,WeightedParse!W12,WeightedParse!X12,WeightedParse!Y12,WeightedParse!Z12,WeightedParse!AE12,WeightedParse!AF12,WeightedParse!AH12,WeightedParse!AL12,WeightedParse!AO12,WeightedParse!AP12)*Variables!$B$5),"")</f>
        <v>9.7297150814859403</v>
      </c>
      <c r="AA12" s="114">
        <f>IF($A12&gt;"",IF(EXACT(SquadExport!$BQ12,TRUE),HARMEAN(WeightedParse!J12,WeightedParse!K12,WeightedParse!N12,WeightedParse!P12,WeightedParse!Q12,WeightedParse!S12,WeightedParse!V12,WeightedParse!X12,WeightedParse!Y12,WeightedParse!Z12,WeightedParse!AD12,WeightedParse!AE12,WeightedParse!AH12,WeightedParse!AI12,WeightedParse!AK12,WeightedParse!AN12,WeightedParse!AO12,WeightedParse!AP12),HARMEAN(WeightedParse!J12,WeightedParse!K12,WeightedParse!N12,WeightedParse!P12,WeightedParse!Q12,WeightedParse!S12,WeightedParse!V12,WeightedParse!X12,WeightedParse!Y12,WeightedParse!Z12,WeightedParse!AD12,WeightedParse!AE12,WeightedParse!AH12,WeightedParse!AI12,WeightedParse!AK12,WeightedParse!AN12,WeightedParse!AO12,WeightedParse!AP12)*Variables!$B$5),"")</f>
        <v>8.0192421777443386</v>
      </c>
      <c r="AB12" s="114">
        <f>IF($A12&gt;"",IF(AND(EXACT(SquadExport!$BR12,TRUE),EXACT(SquadExport!$BL12,TRUE)),HARMEAN(WeightedParse!I12,WeightedParse!K12,WeightedParse!N12,WeightedParse!Q12,WeightedParse!T12,WeightedParse!V12,WeightedParse!X12,WeightedParse!Y12,WeightedParse!Z12,WeightedParse!AD12,WeightedParse!AE12,WeightedParse!AF12,WeightedParse!AG12,WeightedParse!AH12,WeightedParse!AI12,WeightedParse!AJ12,WeightedParse!AK12,WeightedParse!AN12,WeightedParse!AO12),HARMEAN(WeightedParse!I12,WeightedParse!K12,WeightedParse!N12,WeightedParse!Q12,WeightedParse!T12,WeightedParse!V12,WeightedParse!X12,WeightedParse!Y12,WeightedParse!Z12,WeightedParse!AD12,WeightedParse!AE12,WeightedParse!AF12,WeightedParse!AG12,WeightedParse!AH12,WeightedParse!AI12,WeightedParse!AJ12,WeightedParse!AK12,WeightedParse!AN12,WeightedParse!AO12)*Variables!$B$5),"")</f>
        <v>8.7137785974448096</v>
      </c>
      <c r="AC12" s="114">
        <f>IF($A12&gt;"",IF(AND(EXACT(SquadExport!$BR12,TRUE),EXACT(SquadExport!$BL12,TRUE)),HARMEAN(WeightedParse!K12,WeightedParse!Q12,WeightedParse!S12,WeightedParse!T12,WeightedParse!V12,WeightedParse!X12,WeightedParse!Y12,WeightedParse!Z12,WeightedParse!AD12,WeightedParse!AE12,WeightedParse!AF12,WeightedParse!AG12,WeightedParse!AH12,WeightedParse!AO12),HARMEAN(WeightedParse!K12,WeightedParse!Q12,WeightedParse!S12,WeightedParse!T12,WeightedParse!V12,WeightedParse!X12,WeightedParse!Y12,WeightedParse!Z12,WeightedParse!AD12,WeightedParse!AE12,WeightedParse!AF12,WeightedParse!AG12,WeightedParse!AH12,WeightedParse!AO12)*Variables!$B$5),"")</f>
        <v>8.9428546577367989</v>
      </c>
      <c r="AD12" s="114">
        <f>IF($A12&gt;"",IF(AND(EXACT(SquadExport!$BR12,TRUE),EXACT(SquadExport!$BL12,TRUE)),HARMEAN(WeightedParse!I12,WeightedParse!J12,WeightedParse!K12,WeightedParse!N12,WeightedParse!Q12,WeightedParse!S12,WeightedParse!T12,WeightedParse!V12,WeightedParse!X12,WeightedParse!Z12,WeightedParse!AB12,WeightedParse!AD12,WeightedParse!AG12,WeightedParse!AH12,WeightedParse!AI12,WeightedParse!AK12,WeightedParse!AO12),HARMEAN(WeightedParse!I12,WeightedParse!J12,WeightedParse!K12,WeightedParse!N12,WeightedParse!Q12,WeightedParse!S12,WeightedParse!T12,WeightedParse!V12,WeightedParse!X12,WeightedParse!Z12,WeightedParse!AB12,WeightedParse!AD12,WeightedParse!AG12,WeightedParse!AH12,WeightedParse!AI12,WeightedParse!AK12,WeightedParse!AO12)*Variables!$B$5),"")</f>
        <v>7.1384041446468069</v>
      </c>
      <c r="AE12" s="114">
        <f>IF($A12&gt;"",IF(AND(EXACT(SquadExport!$BR12,TRUE),EXACT(SquadExport!$BL12,TRUE)),HARMEAN(WeightedParse!K12,WeightedParse!N12,WeightedParse!P12,WeightedParse!Q12,WeightedParse!S12,WeightedParse!T12,WeightedParse!U12,WeightedParse!V12,WeightedParse!X12,WeightedParse!Y12,WeightedParse!Z12,WeightedParse!AD12,WeightedParse!AE12,WeightedParse!AF12,WeightedParse!AG12,WeightedParse!AH12,WeightedParse!AI12,WeightedParse!AO12),HARMEAN(WeightedParse!K12,WeightedParse!N12,WeightedParse!P12,WeightedParse!Q12,WeightedParse!S12,WeightedParse!T12,WeightedParse!U12,WeightedParse!V12,WeightedParse!X12,WeightedParse!Y12,WeightedParse!Z12,WeightedParse!AD12,WeightedParse!AE12,WeightedParse!AF12,WeightedParse!AG12,WeightedParse!AH12,WeightedParse!AI12,WeightedParse!AO12)*Variables!$B$5),"")</f>
        <v>8.5030887943802735</v>
      </c>
      <c r="AF12" s="114">
        <f>IF($A12&gt;"",IF(AND(EXACT(SquadExport!$BR12,TRUE),EXACT(SquadExport!$BL12,TRUE)),HARMEAN(WeightedParse!I12,WeightedParse!J12,WeightedParse!K12,WeightedParse!N12,WeightedParse!Q12,WeightedParse!S12,WeightedParse!T12,WeightedParse!U12,WeightedParse!V12,WeightedParse!X12,WeightedParse!Z12,WeightedParse!AD12,WeightedParse!AE12,WeightedParse!AF12,WeightedParse!AH12,WeightedParse!AI12,WeightedParse!AK12,WeightedParse!AN12,WeightedParse!AO12,WeightedParse!AP12),HARMEAN(WeightedParse!I12,WeightedParse!J12,WeightedParse!K12,WeightedParse!N12,WeightedParse!Q12,WeightedParse!S12,WeightedParse!T12,WeightedParse!U12,WeightedParse!V12,WeightedParse!X12,WeightedParse!Z12,WeightedParse!AD12,WeightedParse!AE12,WeightedParse!AF12,WeightedParse!AH12,WeightedParse!AI12,WeightedParse!AK12,WeightedParse!AN12,WeightedParse!AO12,WeightedParse!AP12)*Variables!$B$5),"")</f>
        <v>7.7187134658577881</v>
      </c>
      <c r="AG12" s="114">
        <f>IF($A12&gt;"",IF(AND(OR(EXACT(SquadExport!$BR12,TRUE),EXACT(SquadExport!$BS12,TRUE)),OR(EXACT(SquadExport!$BK12,TRUE),EXACT(SquadExport!$BM12,TRUE))),HARMEAN(WeightedParse!I12,WeightedParse!K12,WeightedParse!Q12,WeightedParse!T12,WeightedParse!X12,WeightedParse!Z12,WeightedParse!AD12,WeightedParse!AF12,WeightedParse!AG12,WeightedParse!AJ12),HARMEAN(WeightedParse!I12,WeightedParse!K12,WeightedParse!Q12,WeightedParse!T12,WeightedParse!X12,WeightedParse!Z12,WeightedParse!AD12,WeightedParse!AF12,WeightedParse!AG12,WeightedParse!AJ12)*Variables!$B$5),"")</f>
        <v>7.9886870444903728</v>
      </c>
      <c r="AH12" s="114">
        <f>IF($A12&gt;"",IF(AND(OR(EXACT(SquadExport!$BR12,TRUE),EXACT(SquadExport!$BS12,TRUE)),OR(EXACT(SquadExport!$BK12,TRUE),EXACT(SquadExport!$BM12,TRUE))),HARMEAN(WeightedParse!H12,WeightedParse!K12,WeightedParse!P12,WeightedParse!Q12,WeightedParse!S12,WeightedParse!T12,WeightedParse!V12,WeightedParse!X12,WeightedParse!Y12,WeightedParse!Z12,WeightedParse!AD12,WeightedParse!AE12,WeightedParse!AF12,WeightedParse!AG12,WeightedParse!AH12,WeightedParse!AO12),HARMEAN(WeightedParse!H12,WeightedParse!K12,WeightedParse!P12,WeightedParse!Q12,WeightedParse!S12,WeightedParse!T12,WeightedParse!V12,WeightedParse!X12,WeightedParse!Y12,WeightedParse!Z12,WeightedParse!AD12,WeightedParse!AE12,WeightedParse!AF12,WeightedParse!AG12,WeightedParse!AH12,WeightedParse!AO12)*Variables!$B$5),"")</f>
        <v>8.9173559990893203</v>
      </c>
      <c r="AI12" s="114">
        <f>IF($A12&gt;"",IF(AND(OR(EXACT(SquadExport!$BR12,TRUE),EXACT(SquadExport!$BS12,TRUE)),OR(EXACT(SquadExport!$BK12,TRUE),EXACT(SquadExport!$BM12,TRUE))),HARMEAN(WeightedParse!H12,WeightedParse!I12,WeightedParse!K12,WeightedParse!P12,WeightedParse!Q12,WeightedParse!S12,WeightedParse!T12,WeightedParse!U12,WeightedParse!V12,WeightedParse!X12,WeightedParse!Y12,WeightedParse!Z12,WeightedParse!AD12,WeightedParse!AE12,WeightedParse!AF12,WeightedParse!AH12,WeightedParse!AI12,WeightedParse!AO12),HARMEAN(WeightedParse!H12,WeightedParse!I12,WeightedParse!K12,WeightedParse!P12,WeightedParse!Q12,WeightedParse!S12,WeightedParse!T12,WeightedParse!U12,WeightedParse!V12,WeightedParse!X12,WeightedParse!Y12,WeightedParse!Z12,WeightedParse!AD12,WeightedParse!AE12,WeightedParse!AF12,WeightedParse!AH12,WeightedParse!AI12,WeightedParse!AO12)*Variables!$B$5),"")</f>
        <v>8.7714942362330106</v>
      </c>
      <c r="AJ12" s="114">
        <f>IF($A12&gt;"",IF(AND(OR(EXACT(SquadExport!$BR12,TRUE),EXACT(SquadExport!$BS12,TRUE)),OR(EXACT(SquadExport!$BK12,TRUE),EXACT(SquadExport!$BM12,TRUE))),HARMEAN(WeightedParse!H12,WeightedParse!K12,WeightedParse!M12,WeightedParse!V12,WeightedParse!W12,WeightedParse!AD12,WeightedParse!AF12,WeightedParse!AH12,WeightedParse!AK12,WeightedParse!AL12,WeightedParse!AO12,WeightedParse!AP12)*(CONVERT(LEFT(SquadExport!$E12,FIND("'",SquadExport!$E12)-1)+((MID(SquadExport!$E12,FIND("'",SquadExport!$E12)+1,LEN(SquadExport!$E12)-FIND("'",SquadExport!$E12)-1))/12),"ft","m")-1)/(Variables!$C$4-1),(HARMEAN(WeightedParse!H12,WeightedParse!K12,WeightedParse!M12,WeightedParse!V12,WeightedParse!W12,WeightedParse!AD12,WeightedParse!AF12,WeightedParse!AH12,WeightedParse!AK12,WeightedParse!AL12,WeightedParse!AO12,WeightedParse!AP12)*(CONVERT(LEFT(SquadExport!$E12,FIND("'",SquadExport!$E12)-1)+((MID(SquadExport!$E12,FIND("'",SquadExport!$E12)+1,LEN(SquadExport!$E12)-FIND("'",SquadExport!$E12)-1))/12),"ft","m")-1)/(Variables!$C$4-1))*Variables!$B$5),"")</f>
        <v>8.221479528382611</v>
      </c>
      <c r="AK12" s="114">
        <f>IF($A12&gt;"",IF(AND(OR(EXACT(SquadExport!$BR12,TRUE),EXACT(SquadExport!$BS12,TRUE)),OR(EXACT(SquadExport!$BK12,TRUE),EXACT(SquadExport!$BM12,TRUE))),HARMEAN(WeightedParse!J12,WeightedParse!K12,WeightedParse!T12,WeightedParse!V12,WeightedParse!X12,WeightedParse!Y12,WeightedParse!Z12,WeightedParse!AD12,WeightedParse!AH12,WeightedParse!AI12,WeightedParse!AK12,WeightedParse!AO12),HARMEAN(WeightedParse!J12,WeightedParse!K12,WeightedParse!T12,WeightedParse!V12,WeightedParse!X12,WeightedParse!Y12,WeightedParse!Z12,WeightedParse!AD12,WeightedParse!AH12,WeightedParse!AI12,WeightedParse!AK12,WeightedParse!AO12)*Variables!$B$5),"")</f>
        <v>7.6834087612646522</v>
      </c>
      <c r="AL12" s="114">
        <f>IF($A12&gt;"",IF(AND(OR(EXACT(SquadExport!$BR12,TRUE),EXACT(SquadExport!$BS12,TRUE)),OR(EXACT(SquadExport!$BK12,TRUE),EXACT(SquadExport!$BM12,TRUE))),HARMEAN(WeightedParse!H12,WeightedParse!I12,WeightedParse!K12,WeightedParse!Q12,WeightedParse!T12,WeightedParse!V12,WeightedParse!AB12,WeightedParse!AD12,WeightedParse!AH12,WeightedParse!AI12,WeightedParse!AJ12,WeightedParse!AN12,WeightedParse!AO12),HARMEAN(WeightedParse!H12,WeightedParse!I12,WeightedParse!K12,WeightedParse!Q12,WeightedParse!T12,WeightedParse!V12,WeightedParse!AB12,WeightedParse!AD12,WeightedParse!AH12,WeightedParse!AI12,WeightedParse!AJ12,WeightedParse!AN12,WeightedParse!AO12)*Variables!$B$5),"")</f>
        <v>8.7121051234404039</v>
      </c>
      <c r="AM12" s="114">
        <f>IF($A12&gt;"",IF(AND(OR(EXACT(SquadExport!$BR12,TRUE),EXACT(SquadExport!$BS12,TRUE)),OR(EXACT(SquadExport!$BK12,TRUE),EXACT(SquadExport!$BM12,TRUE))),HARMEAN(WeightedParse!I12,WeightedParse!J12,WeightedParse!K12,WeightedParse!N12,WeightedParse!Q12,WeightedParse!T12,WeightedParse!V12,WeightedParse!X12,WeightedParse!AB12,WeightedParse!AD12,WeightedParse!AG12,WeightedParse!AI12,WeightedParse!AJ12,WeightedParse!AK12,WeightedParse!AN12)*WeightedParse!BD12,(HARMEAN(WeightedParse!I12,WeightedParse!J12,WeightedParse!K12,WeightedParse!N12,WeightedParse!Q12,WeightedParse!T12,WeightedParse!V12,WeightedParse!X12,WeightedParse!AB12,WeightedParse!AD12,WeightedParse!AG12,WeightedParse!AI12,WeightedParse!AJ12,WeightedParse!AK12,WeightedParse!AN12)*WeightedParse!BD12)*Variables!$B$5),"")</f>
        <v>4.8430311562510715</v>
      </c>
      <c r="AN12" s="114">
        <f>IF($A12&gt;"",IF(AND(OR(EXACT(SquadExport!$BR12,TRUE),EXACT(SquadExport!$BS12,TRUE)),OR(EXACT(SquadExport!$BK12,TRUE),EXACT(SquadExport!$BM12,TRUE))),HARMEAN(WeightedParse!H12,WeightedParse!I12,WeightedParse!K12,WeightedParse!N12,WeightedParse!Q12,WeightedParse!T12,WeightedParse!V12,WeightedParse!X12,WeightedParse!Z12,WeightedParse!AD12,WeightedParse!AG12,WeightedParse!AH12,WeightedParse!AI12,WeightedParse!AJ12,WeightedParse!AN12,WeightedParse!AO12)*WeightedParse!BD12,(HARMEAN(WeightedParse!H12,WeightedParse!I12,WeightedParse!K12,WeightedParse!N12,WeightedParse!Q12,WeightedParse!T12,WeightedParse!V12,WeightedParse!X12,WeightedParse!Z12,WeightedParse!AD12,WeightedParse!AG12,WeightedParse!AH12,WeightedParse!AI12,WeightedParse!AJ12,WeightedParse!AN12,WeightedParse!AO12)*WeightedParse!BD12)*Variables!$B$5),"")</f>
        <v>5.9067336289747194</v>
      </c>
      <c r="AO12" s="114">
        <f>IF($A12&gt;"",IF(AND(EXACT(SquadExport!$BS12,TRUE),EXACT(SquadExport!$BL12,TRUE)),HARMEAN(WeightedParse!K12,WeightedParse!Q12,WeightedParse!T12,WeightedParse!V12,WeightedParse!X12,WeightedParse!Z12,WeightedParse!AB12,WeightedParse!AD12,WeightedParse!AG12,WeightedParse!AK12),HARMEAN(WeightedParse!K12,WeightedParse!Q12,WeightedParse!T12,WeightedParse!V12,WeightedParse!X12,WeightedParse!Z12,WeightedParse!AB12,WeightedParse!AD12,WeightedParse!AG12,WeightedParse!AK12)*Variables!$B$5),"")</f>
        <v>7.9817411150961846</v>
      </c>
      <c r="AP12" s="114">
        <f>IF($A12&gt;"",IF(AND(EXACT(SquadExport!$BS12,TRUE),EXACT(SquadExport!$BL12,TRUE)),HARMEAN(WeightedParse!I12,WeightedParse!K12,WeightedParse!Q12,WeightedParse!T12,WeightedParse!V12,WeightedParse!X12,WeightedParse!Z12,WeightedParse!AB12,WeightedParse!AD12,WeightedParse!AF12,WeightedParse!AG12,WeightedParse!AI12,WeightedParse!AJ12),HARMEAN(WeightedParse!I12,WeightedParse!K12,WeightedParse!Q12,WeightedParse!T12,WeightedParse!V12,WeightedParse!X12,WeightedParse!Z12,WeightedParse!AB12,WeightedParse!AD12,WeightedParse!AF12,WeightedParse!AG12,WeightedParse!AI12,WeightedParse!AJ12)*Variables!$B$5),"")</f>
        <v>8.1544876423862664</v>
      </c>
      <c r="AQ12" s="114">
        <f>IF($A12&gt;"",IF(AND(EXACT(SquadExport!$BS12,TRUE),EXACT(SquadExport!$BL12,TRUE)),HARMEAN(WeightedParse!I12,WeightedParse!J12,WeightedParse!K12,WeightedParse!Q12,WeightedParse!T12,WeightedParse!V12,WeightedParse!X12,WeightedParse!Z12,WeightedParse!AB12,WeightedParse!AD12,WeightedParse!AG12,WeightedParse!AI12,WeightedParse!AJ12,WeightedParse!AK12),HARMEAN(WeightedParse!I12,WeightedParse!J12,WeightedParse!K12,WeightedParse!Q12,WeightedParse!T12,WeightedParse!V12,WeightedParse!X12,WeightedParse!Z12,WeightedParse!AB12,WeightedParse!AD12,WeightedParse!AG12,WeightedParse!AI12,WeightedParse!AJ12,WeightedParse!AK12)*Variables!$B$5),"")</f>
        <v>7.1261885109037406</v>
      </c>
      <c r="AR12" s="114">
        <f>IF($A12&gt;"",IF(AND(EXACT(SquadExport!$BS12,TRUE),EXACT(SquadExport!$BL12,TRUE)),HARMEAN(WeightedParse!I12,WeightedParse!J12,WeightedParse!K12,WeightedParse!Q12,WeightedParse!T12,WeightedParse!V12,WeightedParse!X12,WeightedParse!Y12,WeightedParse!Z12,WeightedParse!AD12,WeightedParse!AH12,WeightedParse!AI12,WeightedParse!AJ12,WeightedParse!AK12,WeightedParse!AN12,WeightedParse!AO12),HARMEAN(WeightedParse!I12,WeightedParse!J12,WeightedParse!K12,WeightedParse!Q12,WeightedParse!T12,WeightedParse!V12,WeightedParse!X12,WeightedParse!Y12,WeightedParse!Z12,WeightedParse!AD12,WeightedParse!AH12,WeightedParse!AI12,WeightedParse!AJ12,WeightedParse!AK12,WeightedParse!AN12,WeightedParse!AO12)*Variables!$B$5),"")</f>
        <v>7.9774355809288675</v>
      </c>
      <c r="AS12" s="114">
        <f>IF($A12&gt;"",IF(AND(EXACT(SquadExport!$BT12,TRUE),EXACT(SquadExport!$BL12,TRUE)),HARMEAN(WeightedParse!J12,WeightedParse!K12,WeightedParse!M12,WeightedParse!T12,WeightedParse!V12,WeightedParse!X12,WeightedParse!Z12,WeightedParse!AD12,WeightedParse!AI12),(HARMEAN(WeightedParse!J12,WeightedParse!K12,WeightedParse!M12,WeightedParse!T12,WeightedParse!V12,WeightedParse!X12,WeightedParse!Z12,WeightedParse!AD12,WeightedParse!AI12)*Variables!$B$5)),"")</f>
        <v>6.9736900160181081</v>
      </c>
      <c r="AT12" s="114">
        <f>IF($A12&gt;"",IF(AND(EXACT(SquadExport!$BT12,TRUE),EXACT(SquadExport!$BL12,TRUE)),HARMEAN(WeightedParse!J12,WeightedParse!K12,WeightedParse!M12,WeightedParse!U12,WeightedParse!V12,WeightedParse!W12,WeightedParse!X12,WeightedParse!Z12,WeightedParse!AD12,WeightedParse!AF12,WeightedParse!AK12,WeightedParse!AL12,WeightedParse!AP12)*(CONVERT(LEFT(SquadExport!$E12,FIND("'",SquadExport!$E12)-1)+((MID(SquadExport!$E12,FIND("'",SquadExport!$E12)+1,LEN(SquadExport!$E12)-FIND("'",SquadExport!$E12)-1))/12),"ft","m")-1)/(Variables!$C$4-1),(HARMEAN(WeightedParse!J12,WeightedParse!K12,WeightedParse!M12,WeightedParse!U12,WeightedParse!V12,WeightedParse!W12,WeightedParse!X12,WeightedParse!Z12,WeightedParse!AD12,WeightedParse!AF12,WeightedParse!AK12,WeightedParse!AL12,WeightedParse!AP12)*(CONVERT(LEFT(SquadExport!$E12,FIND("'",SquadExport!$E12)-1)+((MID(SquadExport!$E12,FIND("'",SquadExport!$E12)+1,LEN(SquadExport!$E12)-FIND("'",SquadExport!$E12)-1))/12),"ft","m")-1)/(Variables!$C$4-1)))*Variables!$B$5,"")</f>
        <v>6.557855353561739</v>
      </c>
      <c r="AU12" s="114">
        <f>IF($A12&gt;"",IF(AND(EXACT(SquadExport!$BT12,TRUE),EXACT(SquadExport!$BL12,TRUE)),HARMEAN(WeightedParse!I12,WeightedParse!J12,WeightedParse!K12,WeightedParse!Q12,WeightedParse!T12,WeightedParse!V12,WeightedParse!X12,WeightedParse!Z12,WeightedParse!AB12,WeightedParse!AD12,WeightedParse!AF12,WeightedParse!AG12,WeightedParse!AK12,WeightedParse!AP12),HARMEAN(WeightedParse!I12,WeightedParse!J12,WeightedParse!K12,WeightedParse!Q12,WeightedParse!T12,WeightedParse!V12,WeightedParse!X12,WeightedParse!Z12,WeightedParse!AB12,WeightedParse!AD12,WeightedParse!AF12,WeightedParse!AG12,WeightedParse!AK12,WeightedParse!AP12)*Variables!$B$5),"")</f>
        <v>6.9329312025304812</v>
      </c>
      <c r="AV12" s="114">
        <f>IF($A12&gt;"",IF(AND(EXACT(SquadExport!$BT12,TRUE),EXACT(SquadExport!$BL12,TRUE)),HARMEAN(WeightedParse!I12,WeightedParse!J12,WeightedParse!K12,WeightedParse!Q12,WeightedParse!T12,WeightedParse!V12,WeightedParse!X12,WeightedParse!Z12,WeightedParse!AD12,WeightedParse!AH12,WeightedParse!AI12,WeightedParse!AJ12,WeightedParse!AK12,WeightedParse!AN12,WeightedParse!AO12),HARMEAN(WeightedParse!I12,WeightedParse!J12,WeightedParse!K12,WeightedParse!Q12,WeightedParse!T12,WeightedParse!V12,WeightedParse!X12,WeightedParse!Z12,WeightedParse!AD12,WeightedParse!AH12,WeightedParse!AI12,WeightedParse!AJ12,WeightedParse!AK12,WeightedParse!AN12,WeightedParse!AO12)*Variables!$B$5),"")</f>
        <v>7.8632101489244342</v>
      </c>
      <c r="AW12" s="114">
        <f>IF($A12&gt;"",IF(AND(EXACT(SquadExport!$BT12,TRUE),EXACT(SquadExport!$BL12,TRUE)),HARMEAN(WeightedParse!I12,WeightedParse!J12,WeightedParse!K12,WeightedParse!Q12,WeightedParse!T12,WeightedParse!V12,WeightedParse!X12,WeightedParse!Z12,WeightedParse!AB12,WeightedParse!AD12,WeightedParse!AF12,WeightedParse!AG12,WeightedParse!AI12,WeightedParse!AJ12,WeightedParse!AK12),HARMEAN(WeightedParse!I12,WeightedParse!J12,WeightedParse!K12,WeightedParse!Q12,WeightedParse!T12,WeightedParse!V12,WeightedParse!X12,WeightedParse!Z12,WeightedParse!AB12,WeightedParse!AD12,WeightedParse!AF12,WeightedParse!AG12,WeightedParse!AI12,WeightedParse!AJ12,WeightedParse!AK12)*Variables!$B$5),"")</f>
        <v>7.1962799978620673</v>
      </c>
      <c r="AX12" s="114">
        <f>IF($A12&gt;"",IF(AND(EXACT(SquadExport!$BT12,TRUE),EXACT(SquadExport!$BL12,TRUE)),HARMEAN(WeightedParse!K12,WeightedParse!Q12,WeightedParse!U12,WeightedParse!V12,WeightedParse!W12,WeightedParse!X12,WeightedParse!Y12,WeightedParse!Z12,WeightedParse!AD12,WeightedParse!AF12,WeightedParse!AH12,WeightedParse!AI12,WeightedParse!AJ12,WeightedParse!AK12,WeightedParse!AN12,WeightedParse!AO12,WeightedParse!AP12),HARMEAN(WeightedParse!K12,WeightedParse!Q12,WeightedParse!U12,WeightedParse!V12,WeightedParse!W12,WeightedParse!X12,WeightedParse!Y12,WeightedParse!Z12,WeightedParse!AD12,WeightedParse!AF12,WeightedParse!AH12,WeightedParse!AI12,WeightedParse!AJ12,WeightedParse!AK12,WeightedParse!AN12,WeightedParse!AO12,WeightedParse!AP12)*Variables!$B$5),"")</f>
        <v>9.5454185288414077</v>
      </c>
      <c r="AY12" s="114">
        <f>IF($A12&gt;"",IF(AND(EXACT(SquadExport!$BT12,TRUE),EXACT(SquadExport!$BL12,TRUE)),HARMEAN(WeightedParse!I12,WeightedParse!J12,WeightedParse!K12,WeightedParse!M12,WeightedParse!N12,WeightedParse!Q12,WeightedParse!T12,WeightedParse!V12,WeightedParse!X12,WeightedParse!Z12,WeightedParse!AD12,WeightedParse!AF12,WeightedParse!AG12,WeightedParse!AH12,WeightedParse!AI12,WeightedParse!AJ12,WeightedParse!AK12,WeightedParse!AL12,WeightedParse!AN12,WeightedParse!AO12,WeightedParse!AP12),HARMEAN(WeightedParse!I12,WeightedParse!J12,WeightedParse!K12,WeightedParse!M12,WeightedParse!N12,WeightedParse!Q12,WeightedParse!T12,WeightedParse!V12,WeightedParse!X12,WeightedParse!Z12,WeightedParse!AD12,WeightedParse!AF12,WeightedParse!AG12,WeightedParse!AH12,WeightedParse!AI12,WeightedParse!AJ12,WeightedParse!AK12,WeightedParse!AL12,WeightedParse!AN12,WeightedParse!AO12,WeightedParse!AP12)*Variables!$B$5),"")</f>
        <v>7.9112150373235011</v>
      </c>
    </row>
    <row r="13" spans="1:51" s="3" customFormat="1" ht="15" customHeight="1" x14ac:dyDescent="0.25">
      <c r="A13" s="3" t="str">
        <f>IF(WeightedParse!A13&gt;"",WeightedParse!A13,"")</f>
        <v>Hakeem Ryan</v>
      </c>
      <c r="B13" s="4">
        <f>IF(WeightedParse!B13&gt;0,WeightedParse!B13,"")</f>
        <v>20</v>
      </c>
      <c r="C13" s="4" t="str">
        <f>IF(A13&gt;"",IF(AND(B13&lt;=Variables!$B$8,G13&gt;2),"Youth",IF(AND(B13&lt;=Variables!$B$8,G13&lt;=2),"Prospect",IF(AND(B13&gt;=Variables!$B$9,G13&gt;2),"Old",IF(G13&gt;=3,"Reserves","First Team")))),"")</f>
        <v>Reserves</v>
      </c>
      <c r="D13" s="4" t="str">
        <f>SquadExport!BJ13</f>
        <v>D/WB</v>
      </c>
      <c r="E13" s="4" t="str">
        <f>IF(A13&gt;"",VLOOKUP(F13,Roles!A:B,2,FALSE)&amp;IF(OR(VLOOKUP(F13,Roles!$A:$B,2,FALSE)="FB",VLOOKUP(F13,Roles!$A:$B,2,FALSE)="WB",VLOOKUP(F13,Roles!$A:$B,2,FALSE)="WM",VLOOKUP(F13,Roles!$A:$B,2,FALSE)="W"),IF(AND(SquadExport!BK13=TRUE,SquadExport!BM13=TRUE,WeightedParse!BB13&gt;=WeightedParse!BC13)," (R)",IF(AND(SquadExport!BK13=TRUE,SquadExport!BM13=TRUE,WeightedParse!BB13&lt;WeightedParse!BC13)," (L)",IF(AND(SquadExport!BK13=TRUE,SquadExport!BM13=FALSE), " (L)",IF(AND(SquadExport!BK13=FALSE,SquadExport!BM13=TRUE)," (R)","")))),""),"")</f>
        <v>D</v>
      </c>
      <c r="F13" s="4" t="str" cm="1">
        <f t="array" ref="F13">IF(A13&gt;"",INDEX($J$1:$AY$1,SUMPRODUCT(MAX(($J$2:$AY$200=MAX($J13:$AY13))*(COLUMN($J$2:$AY$200))))-COLUMN($J$1)+1),"")</f>
        <v>CD</v>
      </c>
      <c r="G13" s="4">
        <f t="shared" si="0"/>
        <v>5</v>
      </c>
      <c r="H13" s="4">
        <f t="shared" si="1"/>
        <v>28</v>
      </c>
      <c r="I13" s="5">
        <f t="shared" si="2"/>
        <v>10.686835066737057</v>
      </c>
      <c r="J13" s="114">
        <f>IF($A13&gt;"",HARMEAN(WeightedParse!V13,WeightedParse!Y13,WeightedParse!Z13,WeightedParse!AE13,WeightedParse!AJ13,WeightedParse!AQ13,WeightedParse!AR13,WeightedParse!AS13,WeightedParse!AU13,WeightedParse!AV13,WeightedParse!AW13,WeightedParse!AY13,WeightedParse!BA13),"")</f>
        <v>4.1139969860827943</v>
      </c>
      <c r="K13" s="114">
        <f>IF(A13&gt;"",HARMEAN(WeightedParse!K13,WeightedParse!Q13,WeightedParse!V13,WeightedParse!X13,WeightedParse!Y13,WeightedParse!Z13,WeightedParse!AE13,WeightedParse!AG13,WeightedParse!AI13,WeightedParse!AJ13,WeightedParse!AQ13,WeightedParse!AR13,WeightedParse!AS13,WeightedParse!AU13,WeightedParse!AV13,WeightedParse!AW13,WeightedParse!AY13,WeightedParse!AZ13,WeightedParse!BA13),"")</f>
        <v>4.0450406737668434</v>
      </c>
      <c r="L13" s="114">
        <f>IF($A13&gt;"",IF(AND(EXACT(SquadExport!$BO13,TRUE),EXACT(SquadExport!$BL13,TRUE)),HARMEAN(WeightedParse!M13,WeightedParse!P13,WeightedParse!S13,WeightedParse!U13,WeightedParse!V13,WeightedParse!W13,WeightedParse!Y13,WeightedParse!AE13,WeightedParse!AL13,WeightedParse!AN13,WeightedParse!AP13),HARMEAN(WeightedParse!M13,WeightedParse!P13,WeightedParse!S13,WeightedParse!U13,WeightedParse!V13,WeightedParse!W13,WeightedParse!Y13,WeightedParse!AE13,WeightedParse!AL13,WeightedParse!AN13,WeightedParse!AP13)*Variables!$B$5),"")</f>
        <v>11.960675695895313</v>
      </c>
      <c r="M13" s="114">
        <f>IF($A13&gt;"",IF(AND(EXACT(SquadExport!$BO13,TRUE),EXACT(SquadExport!$BL13,TRUE)),HARMEAN(WeightedParse!M13,WeightedParse!P13,WeightedParse!S13,WeightedParse!U13,WeightedParse!V13,WeightedParse!W13,WeightedParse!X13,WeightedParse!Y13,WeightedParse!Z13,WeightedParse!AE13,WeightedParse!AL13,WeightedParse!AN13,WeightedParse!AP13),HARMEAN(WeightedParse!M13,WeightedParse!P13,WeightedParse!S13,WeightedParse!U13,WeightedParse!V13,WeightedParse!W13,WeightedParse!X13,WeightedParse!Y13,WeightedParse!Z13,WeightedParse!AE13,WeightedParse!AL13,WeightedParse!AN13,WeightedParse!AP13)*Variables!$B$5),"")</f>
        <v>12.075687869946973</v>
      </c>
      <c r="N13" s="114">
        <f>IF($A13&gt;"",IF(AND(EXACT(SquadExport!$BO13,TRUE),EXACT(SquadExport!$BL13,TRUE)),HARMEAN(WeightedParse!K13,WeightedParse!M13,WeightedParse!P13,WeightedParse!Q13,WeightedParse!S13,WeightedParse!T13,WeightedParse!U13,WeightedParse!V13,WeightedParse!W13,WeightedParse!X13,WeightedParse!Y13,WeightedParse!Z13,WeightedParse!AE13,WeightedParse!AG13,WeightedParse!AL13,WeightedParse!AN13,WeightedParse!AP13),HARMEAN(WeightedParse!K13,WeightedParse!M13,WeightedParse!P13,WeightedParse!Q13,WeightedParse!S13,WeightedParse!T13,WeightedParse!U13,WeightedParse!V13,WeightedParse!W13,WeightedParse!X13,WeightedParse!Y13,WeightedParse!Z13,WeightedParse!AE13,WeightedParse!AG13,WeightedParse!AL13,WeightedParse!AN13,WeightedParse!AP13)*Variables!$B$5),"")</f>
        <v>10.110350377909926</v>
      </c>
      <c r="O13" s="114">
        <f>IF($A13&gt;"",IF(AND(EXACT(SquadExport!$BO13,TRUE),EXACT(SquadExport!$BL13,TRUE)),HARMEAN(WeightedParse!I13,WeightedParse!K13,WeightedParse!M13,WeightedParse!P13,WeightedParse!Q13,WeightedParse!S13,WeightedParse!T13,WeightedParse!V13,WeightedParse!W13,WeightedParse!X13,WeightedParse!Y13,WeightedParse!Z13,WeightedParse!AB13,WeightedParse!AE13,WeightedParse!AF13,WeightedParse!AG13,WeightedParse!AJ13,WeightedParse!AK13,WeightedParse!AL13,WeightedParse!AN13,WeightedParse!AO13,WeightedParse!AP13),HARMEAN(WeightedParse!I13,WeightedParse!K13,WeightedParse!M13,WeightedParse!P13,WeightedParse!Q13,WeightedParse!S13,WeightedParse!T13,WeightedParse!V13,WeightedParse!W13,WeightedParse!X13,WeightedParse!Y13,WeightedParse!Z13,WeightedParse!AB13,WeightedParse!AE13,WeightedParse!AF13,WeightedParse!AG13,WeightedParse!AJ13,WeightedParse!AK13,WeightedParse!AL13,WeightedParse!AN13,WeightedParse!AO13,WeightedParse!AP13)*Variables!$B$5),"")</f>
        <v>9.1772235377431581</v>
      </c>
      <c r="P13" s="114">
        <f>IF($A13&gt;"",IF(AND(OR(EXACT(SquadExport!$BO13,TRUE),EXACT(SquadExport!$BP13,TRUE)),OR(EXACT(SquadExport!$BK13,TRUE),EXACT(SquadExport!$BM13,TRUE))),HARMEAN(WeightedParse!M13,WeightedParse!P13,WeightedParse!S13,WeightedParse!U13,WeightedParse!V13,WeightedParse!W13,WeightedParse!Y13,WeightedParse!AE13,WeightedParse!AF13,WeightedParse!AP13),HARMEAN(WeightedParse!M13,WeightedParse!P13,WeightedParse!S13,WeightedParse!U13,WeightedParse!V13,WeightedParse!W13,WeightedParse!Y13,WeightedParse!AE13,WeightedParse!AF13,WeightedParse!AP13)*Variables!$B$5),"")</f>
        <v>11.142790259362188</v>
      </c>
      <c r="Q13" s="114">
        <f>IF($A13&gt;"",IF(AND(OR(EXACT(SquadExport!$BO13,TRUE),EXACT(SquadExport!$BP13,TRUE)),OR(EXACT(SquadExport!$BK13,TRUE),EXACT(SquadExport!$BM13,TRUE))),HARMEAN(WeightedParse!H13,WeightedParse!P13,WeightedParse!Q13,WeightedParse!S13,WeightedParse!T13,WeightedParse!V13,WeightedParse!X13,WeightedParse!Y13,WeightedParse!Z13,WeightedParse!AE13,WeightedParse!AF13,WeightedParse!AH13,WeightedParse!AN13,WeightedParse!AO13),HARMEAN(WeightedParse!H13,WeightedParse!P13,WeightedParse!Q13,WeightedParse!S13,WeightedParse!T13,WeightedParse!V13,WeightedParse!X13,WeightedParse!Y13,WeightedParse!Z13,WeightedParse!AE13,WeightedParse!AF13,WeightedParse!AH13,WeightedParse!AN13,WeightedParse!AO13)*Variables!$B$5),"")</f>
        <v>9.0819436528978841</v>
      </c>
      <c r="R13" s="115">
        <f>IF($A13&gt;"",IF(AND(OR(EXACT(SquadExport!$BO13,TRUE),EXACT(SquadExport!$BP13,TRUE)),OR(EXACT(SquadExport!$BK13,TRUE),EXACT(SquadExport!$BM13,TRUE))),HARMEAN(WeightedParse!H13,WeightedParse!I13,WeightedParse!K13,WeightedParse!P13,WeightedParse!Q13,WeightedParse!S13,WeightedParse!T13,WeightedParse!V13,WeightedParse!Y13,WeightedParse!Z13,WeightedParse!AD13,WeightedParse!AE13,WeightedParse!AF13,WeightedParse!AH13,WeightedParse!AI13,WeightedParse!AJ13,WeightedParse!AN13,WeightedParse!AO13),HARMEAN(WeightedParse!H13,WeightedParse!I13,WeightedParse!K13,WeightedParse!P13,WeightedParse!Q13,WeightedParse!S13,WeightedParse!T13,WeightedParse!V13,WeightedParse!Y13,WeightedParse!Z13,WeightedParse!AD13,WeightedParse!AE13,WeightedParse!AF13,WeightedParse!AH13,WeightedParse!AI13,WeightedParse!AJ13,WeightedParse!AN13,WeightedParse!AO13)*Variables!$B$5),"")</f>
        <v>8.3029594695390188</v>
      </c>
      <c r="S13" s="115">
        <f>IF($A13&gt;"",IF(AND(OR(EXACT(SquadExport!$BO13,TRUE),EXACT(SquadExport!$BP13,TRUE)),OR(EXACT(SquadExport!$BK13,TRUE),EXACT(SquadExport!$BM13,TRUE))),HARMEAN(WeightedParse!H13,WeightedParse!I13,WeightedParse!K13,WeightedParse!Q13,WeightedParse!S13,WeightedParse!T13,WeightedParse!V13,WeightedParse!X13,WeightedParse!Z13,WeightedParse!AB13,WeightedParse!AD13,WeightedParse!AF13,WeightedParse!AG13,WeightedParse!AH13,WeightedParse!AI13,WeightedParse!AJ13,WeightedParse!AK13,WeightedParse!AN13,WeightedParse!AO13),HARMEAN(WeightedParse!H13,WeightedParse!I13,WeightedParse!K13,WeightedParse!Q13,WeightedParse!S13,WeightedParse!T13,WeightedParse!V13,WeightedParse!X13,WeightedParse!Z13,WeightedParse!AB13,WeightedParse!AD13,WeightedParse!AF13,WeightedParse!AG13,WeightedParse!AH13,WeightedParse!AI13,WeightedParse!AJ13,WeightedParse!AK13,WeightedParse!AN13,WeightedParse!AO13)*Variables!$B$5),"")</f>
        <v>7.7538528687374662</v>
      </c>
      <c r="T13" s="114">
        <f>IF($A13&gt;"",IF(AND(OR(EXACT(SquadExport!$BO13,TRUE),EXACT(SquadExport!$BP13,TRUE)),OR(EXACT(SquadExport!$BK13,TRUE),EXACT(SquadExport!$BM13,TRUE))),HARMEAN(WeightedParse!I13,WeightedParse!K13,WeightedParse!N13,WeightedParse!P13,WeightedParse!Q13,WeightedParse!S13,WeightedParse!T13,WeightedParse!V13,WeightedParse!X13,WeightedParse!Y13,WeightedParse!Z13,WeightedParse!AB13,WeightedParse!AD13,WeightedParse!AE13,WeightedParse!AF13,WeightedParse!AH13,WeightedParse!AI13,WeightedParse!AJ13,WeightedParse!AN13,WeightedParse!AO13)*WeightedParse!BD13,(HARMEAN(WeightedParse!I13,WeightedParse!K13,WeightedParse!N13,WeightedParse!P13,WeightedParse!Q13,WeightedParse!S13,WeightedParse!T13,WeightedParse!V13,WeightedParse!X13,WeightedParse!Y13,WeightedParse!Z13,WeightedParse!AB13,WeightedParse!AD13,WeightedParse!AE13,WeightedParse!AF13,WeightedParse!AH13,WeightedParse!AI13,WeightedParse!AJ13,WeightedParse!AN13,WeightedParse!AO13)*WeightedParse!BD13)*Variables!$B$5),"")</f>
        <v>5.6773460694462372</v>
      </c>
      <c r="U13" s="114">
        <f>IF($A13&gt;"",IF(EXACT(SquadExport!$BQ13,TRUE),HARMEAN(WeightedParse!P13,WeightedParse!S13,WeightedParse!V13,WeightedParse!X13,WeightedParse!Y13,WeightedParse!Z13,WeightedParse!AE13,WeightedParse!AF13,WeightedParse!AP13),HARMEAN(WeightedParse!P13,WeightedParse!S13,WeightedParse!V13,WeightedParse!X13,WeightedParse!Y13,WeightedParse!Z13,WeightedParse!AE13,WeightedParse!AF13,WeightedParse!AP13)*Variables!$B$5),"")</f>
        <v>7.3495996950057183</v>
      </c>
      <c r="V13" s="114">
        <f>IF($A13&gt;"",IF(EXACT(SquadExport!$BQ13,TRUE),HARMEAN(WeightedParse!K13,WeightedParse!Q13,WeightedParse!S13,WeightedParse!T13,WeightedParse!V13,WeightedParse!X13,WeightedParse!Z13,WeightedParse!AE13,WeightedParse!AF13,WeightedParse!AG13,WeightedParse!AH13,WeightedParse!AK13),HARMEAN(WeightedParse!K13,WeightedParse!Q13,WeightedParse!S13,WeightedParse!T13,WeightedParse!V13,WeightedParse!X13,WeightedParse!Z13,WeightedParse!AE13,WeightedParse!AF13,WeightedParse!AG13,WeightedParse!AH13,WeightedParse!AK13)*Variables!$B$5),"")</f>
        <v>5.5099678456591628</v>
      </c>
      <c r="W13" s="114">
        <f>IF($A13&gt;"",IF(EXACT(SquadExport!$BQ13,TRUE),HARMEAN(WeightedParse!I13,WeightedParse!K13,WeightedParse!N13,WeightedParse!Q13,WeightedParse!T13,WeightedParse!V13,WeightedParse!X13,WeightedParse!Z13,WeightedParse!AB13,WeightedParse!AD13,WeightedParse!AF13,WeightedParse!AG13,WeightedParse!AK13),HARMEAN(WeightedParse!I13,WeightedParse!K13,WeightedParse!N13,WeightedParse!Q13,WeightedParse!T13,WeightedParse!V13,WeightedParse!X13,WeightedParse!Z13,WeightedParse!AB13,WeightedParse!AD13,WeightedParse!AF13,WeightedParse!AG13,WeightedParse!AK13)*Variables!$B$5),"")</f>
        <v>3.6670836899980248</v>
      </c>
      <c r="X13" s="114">
        <f>IF($A13&gt;"",IF(EXACT(SquadExport!$BQ13,TRUE),HARMEAN(WeightedParse!K13,WeightedParse!P13,WeightedParse!Q13,WeightedParse!S13,WeightedParse!U13,WeightedParse!V13,WeightedParse!X13,WeightedParse!Y13,WeightedParse!Z13,WeightedParse!AE13,WeightedParse!AF13,WeightedParse!AH13,WeightedParse!AO13,WeightedParse!AP13),HARMEAN(WeightedParse!K13,WeightedParse!P13,WeightedParse!Q13,WeightedParse!S13,WeightedParse!U13,WeightedParse!V13,WeightedParse!X13,WeightedParse!Y13,WeightedParse!Z13,WeightedParse!AE13,WeightedParse!AF13,WeightedParse!AH13,WeightedParse!AO13,WeightedParse!AP13)*Variables!$B$5),"")</f>
        <v>7.127077277463937</v>
      </c>
      <c r="Y13" s="114">
        <f>IF($A13&gt;"",IF(EXACT(SquadExport!$BQ13,TRUE),HARMEAN(WeightedParse!P13,WeightedParse!Q13,WeightedParse!S13,WeightedParse!U13,WeightedParse!V13,WeightedParse!W13,WeightedParse!Y13,WeightedParse!AE13,WeightedParse!AF13,WeightedParse!AH13,WeightedParse!AJ13,WeightedParse!AN13,WeightedParse!AO13,WeightedParse!AP13),HARMEAN(WeightedParse!P13,WeightedParse!Q13,WeightedParse!S13,WeightedParse!U13,WeightedParse!V13,WeightedParse!W13,WeightedParse!Y13,WeightedParse!AE13,WeightedParse!AF13,WeightedParse!AH13,WeightedParse!AJ13,WeightedParse!AN13,WeightedParse!AO13,WeightedParse!AP13)*Variables!$B$5),"")</f>
        <v>7.6752722881150781</v>
      </c>
      <c r="Z13" s="114">
        <f>IF($A13&gt;"",IF(EXACT(SquadExport!$BQ13,TRUE),HARMEAN(WeightedParse!M13,WeightedParse!P13,WeightedParse!Q13,WeightedParse!S13,WeightedParse!U13,WeightedParse!V13,WeightedParse!W13,WeightedParse!X13,WeightedParse!Y13,WeightedParse!Z13,WeightedParse!AE13,WeightedParse!AF13,WeightedParse!AH13,WeightedParse!AL13,WeightedParse!AO13,WeightedParse!AP13),HARMEAN(WeightedParse!M13,WeightedParse!P13,WeightedParse!Q13,WeightedParse!S13,WeightedParse!U13,WeightedParse!V13,WeightedParse!W13,WeightedParse!X13,WeightedParse!Y13,WeightedParse!Z13,WeightedParse!AE13,WeightedParse!AF13,WeightedParse!AH13,WeightedParse!AL13,WeightedParse!AO13,WeightedParse!AP13)*Variables!$B$5),"")</f>
        <v>6.8811925407001331</v>
      </c>
      <c r="AA13" s="114">
        <f>IF($A13&gt;"",IF(EXACT(SquadExport!$BQ13,TRUE),HARMEAN(WeightedParse!J13,WeightedParse!K13,WeightedParse!N13,WeightedParse!P13,WeightedParse!Q13,WeightedParse!S13,WeightedParse!V13,WeightedParse!X13,WeightedParse!Y13,WeightedParse!Z13,WeightedParse!AD13,WeightedParse!AE13,WeightedParse!AH13,WeightedParse!AI13,WeightedParse!AK13,WeightedParse!AN13,WeightedParse!AO13,WeightedParse!AP13),HARMEAN(WeightedParse!J13,WeightedParse!K13,WeightedParse!N13,WeightedParse!P13,WeightedParse!Q13,WeightedParse!S13,WeightedParse!V13,WeightedParse!X13,WeightedParse!Y13,WeightedParse!Z13,WeightedParse!AD13,WeightedParse!AE13,WeightedParse!AH13,WeightedParse!AI13,WeightedParse!AK13,WeightedParse!AN13,WeightedParse!AO13,WeightedParse!AP13)*Variables!$B$5),"")</f>
        <v>5.4853462324426383</v>
      </c>
      <c r="AB13" s="114">
        <f>IF($A13&gt;"",IF(AND(EXACT(SquadExport!$BR13,TRUE),EXACT(SquadExport!$BL13,TRUE)),HARMEAN(WeightedParse!I13,WeightedParse!K13,WeightedParse!N13,WeightedParse!Q13,WeightedParse!T13,WeightedParse!V13,WeightedParse!X13,WeightedParse!Y13,WeightedParse!Z13,WeightedParse!AD13,WeightedParse!AE13,WeightedParse!AF13,WeightedParse!AG13,WeightedParse!AH13,WeightedParse!AI13,WeightedParse!AJ13,WeightedParse!AK13,WeightedParse!AN13,WeightedParse!AO13),HARMEAN(WeightedParse!I13,WeightedParse!K13,WeightedParse!N13,WeightedParse!Q13,WeightedParse!T13,WeightedParse!V13,WeightedParse!X13,WeightedParse!Y13,WeightedParse!Z13,WeightedParse!AD13,WeightedParse!AE13,WeightedParse!AF13,WeightedParse!AG13,WeightedParse!AH13,WeightedParse!AI13,WeightedParse!AJ13,WeightedParse!AK13,WeightedParse!AN13,WeightedParse!AO13)*Variables!$B$5),"")</f>
        <v>4.7939732393838312</v>
      </c>
      <c r="AC13" s="114">
        <f>IF($A13&gt;"",IF(AND(EXACT(SquadExport!$BR13,TRUE),EXACT(SquadExport!$BL13,TRUE)),HARMEAN(WeightedParse!K13,WeightedParse!Q13,WeightedParse!S13,WeightedParse!T13,WeightedParse!V13,WeightedParse!X13,WeightedParse!Y13,WeightedParse!Z13,WeightedParse!AD13,WeightedParse!AE13,WeightedParse!AF13,WeightedParse!AG13,WeightedParse!AH13,WeightedParse!AO13),HARMEAN(WeightedParse!K13,WeightedParse!Q13,WeightedParse!S13,WeightedParse!T13,WeightedParse!V13,WeightedParse!X13,WeightedParse!Y13,WeightedParse!Z13,WeightedParse!AD13,WeightedParse!AE13,WeightedParse!AF13,WeightedParse!AG13,WeightedParse!AH13,WeightedParse!AO13)*Variables!$B$5),"")</f>
        <v>5.3425975414216982</v>
      </c>
      <c r="AD13" s="114">
        <f>IF($A13&gt;"",IF(AND(EXACT(SquadExport!$BR13,TRUE),EXACT(SquadExport!$BL13,TRUE)),HARMEAN(WeightedParse!I13,WeightedParse!J13,WeightedParse!K13,WeightedParse!N13,WeightedParse!Q13,WeightedParse!S13,WeightedParse!T13,WeightedParse!V13,WeightedParse!X13,WeightedParse!Z13,WeightedParse!AB13,WeightedParse!AD13,WeightedParse!AG13,WeightedParse!AH13,WeightedParse!AI13,WeightedParse!AK13,WeightedParse!AO13),HARMEAN(WeightedParse!I13,WeightedParse!J13,WeightedParse!K13,WeightedParse!N13,WeightedParse!Q13,WeightedParse!S13,WeightedParse!T13,WeightedParse!V13,WeightedParse!X13,WeightedParse!Z13,WeightedParse!AB13,WeightedParse!AD13,WeightedParse!AG13,WeightedParse!AH13,WeightedParse!AI13,WeightedParse!AK13,WeightedParse!AO13)*Variables!$B$5),"")</f>
        <v>4.0904579061312845</v>
      </c>
      <c r="AE13" s="114">
        <f>IF($A13&gt;"",IF(AND(EXACT(SquadExport!$BR13,TRUE),EXACT(SquadExport!$BL13,TRUE)),HARMEAN(WeightedParse!K13,WeightedParse!N13,WeightedParse!P13,WeightedParse!Q13,WeightedParse!S13,WeightedParse!T13,WeightedParse!U13,WeightedParse!V13,WeightedParse!X13,WeightedParse!Y13,WeightedParse!Z13,WeightedParse!AD13,WeightedParse!AE13,WeightedParse!AF13,WeightedParse!AG13,WeightedParse!AH13,WeightedParse!AI13,WeightedParse!AO13),HARMEAN(WeightedParse!K13,WeightedParse!N13,WeightedParse!P13,WeightedParse!Q13,WeightedParse!S13,WeightedParse!T13,WeightedParse!U13,WeightedParse!V13,WeightedParse!X13,WeightedParse!Y13,WeightedParse!Z13,WeightedParse!AD13,WeightedParse!AE13,WeightedParse!AF13,WeightedParse!AG13,WeightedParse!AH13,WeightedParse!AI13,WeightedParse!AO13)*Variables!$B$5),"")</f>
        <v>5.1402536233910814</v>
      </c>
      <c r="AF13" s="114">
        <f>IF($A13&gt;"",IF(AND(EXACT(SquadExport!$BR13,TRUE),EXACT(SquadExport!$BL13,TRUE)),HARMEAN(WeightedParse!I13,WeightedParse!J13,WeightedParse!K13,WeightedParse!N13,WeightedParse!Q13,WeightedParse!S13,WeightedParse!T13,WeightedParse!U13,WeightedParse!V13,WeightedParse!X13,WeightedParse!Z13,WeightedParse!AD13,WeightedParse!AE13,WeightedParse!AF13,WeightedParse!AH13,WeightedParse!AI13,WeightedParse!AK13,WeightedParse!AN13,WeightedParse!AO13,WeightedParse!AP13),HARMEAN(WeightedParse!I13,WeightedParse!J13,WeightedParse!K13,WeightedParse!N13,WeightedParse!Q13,WeightedParse!S13,WeightedParse!T13,WeightedParse!U13,WeightedParse!V13,WeightedParse!X13,WeightedParse!Z13,WeightedParse!AD13,WeightedParse!AE13,WeightedParse!AF13,WeightedParse!AH13,WeightedParse!AI13,WeightedParse!AK13,WeightedParse!AN13,WeightedParse!AO13,WeightedParse!AP13)*Variables!$B$5),"")</f>
        <v>4.8115777204595638</v>
      </c>
      <c r="AG13" s="114">
        <f>IF($A13&gt;"",IF(AND(OR(EXACT(SquadExport!$BR13,TRUE),EXACT(SquadExport!$BS13,TRUE)),OR(EXACT(SquadExport!$BK13,TRUE),EXACT(SquadExport!$BM13,TRUE))),HARMEAN(WeightedParse!I13,WeightedParse!K13,WeightedParse!Q13,WeightedParse!T13,WeightedParse!X13,WeightedParse!Z13,WeightedParse!AD13,WeightedParse!AF13,WeightedParse!AG13,WeightedParse!AJ13),HARMEAN(WeightedParse!I13,WeightedParse!K13,WeightedParse!Q13,WeightedParse!T13,WeightedParse!X13,WeightedParse!Z13,WeightedParse!AD13,WeightedParse!AF13,WeightedParse!AG13,WeightedParse!AJ13)*Variables!$B$5),"")</f>
        <v>4.137131820376629</v>
      </c>
      <c r="AH13" s="114">
        <f>IF($A13&gt;"",IF(AND(OR(EXACT(SquadExport!$BR13,TRUE),EXACT(SquadExport!$BS13,TRUE)),OR(EXACT(SquadExport!$BK13,TRUE),EXACT(SquadExport!$BM13,TRUE))),HARMEAN(WeightedParse!H13,WeightedParse!K13,WeightedParse!P13,WeightedParse!Q13,WeightedParse!S13,WeightedParse!T13,WeightedParse!V13,WeightedParse!X13,WeightedParse!Y13,WeightedParse!Z13,WeightedParse!AD13,WeightedParse!AE13,WeightedParse!AF13,WeightedParse!AG13,WeightedParse!AH13,WeightedParse!AO13),HARMEAN(WeightedParse!H13,WeightedParse!K13,WeightedParse!P13,WeightedParse!Q13,WeightedParse!S13,WeightedParse!T13,WeightedParse!V13,WeightedParse!X13,WeightedParse!Y13,WeightedParse!Z13,WeightedParse!AD13,WeightedParse!AE13,WeightedParse!AF13,WeightedParse!AG13,WeightedParse!AH13,WeightedParse!AO13)*Variables!$B$5),"")</f>
        <v>4.8148356279853886</v>
      </c>
      <c r="AI13" s="114">
        <f>IF($A13&gt;"",IF(AND(OR(EXACT(SquadExport!$BR13,TRUE),EXACT(SquadExport!$BS13,TRUE)),OR(EXACT(SquadExport!$BK13,TRUE),EXACT(SquadExport!$BM13,TRUE))),HARMEAN(WeightedParse!H13,WeightedParse!I13,WeightedParse!K13,WeightedParse!P13,WeightedParse!Q13,WeightedParse!S13,WeightedParse!T13,WeightedParse!U13,WeightedParse!V13,WeightedParse!X13,WeightedParse!Y13,WeightedParse!Z13,WeightedParse!AD13,WeightedParse!AE13,WeightedParse!AF13,WeightedParse!AH13,WeightedParse!AI13,WeightedParse!AO13),HARMEAN(WeightedParse!H13,WeightedParse!I13,WeightedParse!K13,WeightedParse!P13,WeightedParse!Q13,WeightedParse!S13,WeightedParse!T13,WeightedParse!U13,WeightedParse!V13,WeightedParse!X13,WeightedParse!Y13,WeightedParse!Z13,WeightedParse!AD13,WeightedParse!AE13,WeightedParse!AF13,WeightedParse!AH13,WeightedParse!AI13,WeightedParse!AO13)*Variables!$B$5),"")</f>
        <v>4.7727880061963477</v>
      </c>
      <c r="AJ13" s="114">
        <f>IF($A13&gt;"",IF(AND(OR(EXACT(SquadExport!$BR13,TRUE),EXACT(SquadExport!$BS13,TRUE)),OR(EXACT(SquadExport!$BK13,TRUE),EXACT(SquadExport!$BM13,TRUE))),HARMEAN(WeightedParse!H13,WeightedParse!K13,WeightedParse!M13,WeightedParse!V13,WeightedParse!W13,WeightedParse!AD13,WeightedParse!AF13,WeightedParse!AH13,WeightedParse!AK13,WeightedParse!AL13,WeightedParse!AO13,WeightedParse!AP13)*(CONVERT(LEFT(SquadExport!$E13,FIND("'",SquadExport!$E13)-1)+((MID(SquadExport!$E13,FIND("'",SquadExport!$E13)+1,LEN(SquadExport!$E13)-FIND("'",SquadExport!$E13)-1))/12),"ft","m")-1)/(Variables!$C$4-1),(HARMEAN(WeightedParse!H13,WeightedParse!K13,WeightedParse!M13,WeightedParse!V13,WeightedParse!W13,WeightedParse!AD13,WeightedParse!AF13,WeightedParse!AH13,WeightedParse!AK13,WeightedParse!AL13,WeightedParse!AO13,WeightedParse!AP13)*(CONVERT(LEFT(SquadExport!$E13,FIND("'",SquadExport!$E13)-1)+((MID(SquadExport!$E13,FIND("'",SquadExport!$E13)+1,LEN(SquadExport!$E13)-FIND("'",SquadExport!$E13)-1))/12),"ft","m")-1)/(Variables!$C$4-1))*Variables!$B$5),"")</f>
        <v>4.654538539224137</v>
      </c>
      <c r="AK13" s="114">
        <f>IF($A13&gt;"",IF(AND(OR(EXACT(SquadExport!$BR13,TRUE),EXACT(SquadExport!$BS13,TRUE)),OR(EXACT(SquadExport!$BK13,TRUE),EXACT(SquadExport!$BM13,TRUE))),HARMEAN(WeightedParse!J13,WeightedParse!K13,WeightedParse!T13,WeightedParse!V13,WeightedParse!X13,WeightedParse!Y13,WeightedParse!Z13,WeightedParse!AD13,WeightedParse!AH13,WeightedParse!AI13,WeightedParse!AK13,WeightedParse!AO13),HARMEAN(WeightedParse!J13,WeightedParse!K13,WeightedParse!T13,WeightedParse!V13,WeightedParse!X13,WeightedParse!Y13,WeightedParse!Z13,WeightedParse!AD13,WeightedParse!AH13,WeightedParse!AI13,WeightedParse!AK13,WeightedParse!AO13)*Variables!$B$5),"")</f>
        <v>5.1191135734072013</v>
      </c>
      <c r="AL13" s="114">
        <f>IF($A13&gt;"",IF(AND(OR(EXACT(SquadExport!$BR13,TRUE),EXACT(SquadExport!$BS13,TRUE)),OR(EXACT(SquadExport!$BK13,TRUE),EXACT(SquadExport!$BM13,TRUE))),HARMEAN(WeightedParse!H13,WeightedParse!I13,WeightedParse!K13,WeightedParse!Q13,WeightedParse!T13,WeightedParse!V13,WeightedParse!AB13,WeightedParse!AD13,WeightedParse!AH13,WeightedParse!AI13,WeightedParse!AJ13,WeightedParse!AN13,WeightedParse!AO13),HARMEAN(WeightedParse!H13,WeightedParse!I13,WeightedParse!K13,WeightedParse!Q13,WeightedParse!T13,WeightedParse!V13,WeightedParse!AB13,WeightedParse!AD13,WeightedParse!AH13,WeightedParse!AI13,WeightedParse!AJ13,WeightedParse!AN13,WeightedParse!AO13)*Variables!$B$5),"")</f>
        <v>4.099274644682958</v>
      </c>
      <c r="AM13" s="114">
        <f>IF($A13&gt;"",IF(AND(OR(EXACT(SquadExport!$BR13,TRUE),EXACT(SquadExport!$BS13,TRUE)),OR(EXACT(SquadExport!$BK13,TRUE),EXACT(SquadExport!$BM13,TRUE))),HARMEAN(WeightedParse!I13,WeightedParse!J13,WeightedParse!K13,WeightedParse!N13,WeightedParse!Q13,WeightedParse!T13,WeightedParse!V13,WeightedParse!X13,WeightedParse!AB13,WeightedParse!AD13,WeightedParse!AG13,WeightedParse!AI13,WeightedParse!AJ13,WeightedParse!AK13,WeightedParse!AN13)*WeightedParse!BD13,(HARMEAN(WeightedParse!I13,WeightedParse!J13,WeightedParse!K13,WeightedParse!N13,WeightedParse!Q13,WeightedParse!T13,WeightedParse!V13,WeightedParse!X13,WeightedParse!AB13,WeightedParse!AD13,WeightedParse!AG13,WeightedParse!AI13,WeightedParse!AJ13,WeightedParse!AK13,WeightedParse!AN13)*WeightedParse!BD13)*Variables!$B$5),"")</f>
        <v>2.6799217907957944</v>
      </c>
      <c r="AN13" s="114">
        <f>IF($A13&gt;"",IF(AND(OR(EXACT(SquadExport!$BR13,TRUE),EXACT(SquadExport!$BS13,TRUE)),OR(EXACT(SquadExport!$BK13,TRUE),EXACT(SquadExport!$BM13,TRUE))),HARMEAN(WeightedParse!H13,WeightedParse!I13,WeightedParse!K13,WeightedParse!N13,WeightedParse!Q13,WeightedParse!T13,WeightedParse!V13,WeightedParse!X13,WeightedParse!Z13,WeightedParse!AD13,WeightedParse!AG13,WeightedParse!AH13,WeightedParse!AI13,WeightedParse!AJ13,WeightedParse!AN13,WeightedParse!AO13)*WeightedParse!BD13,(HARMEAN(WeightedParse!H13,WeightedParse!I13,WeightedParse!K13,WeightedParse!N13,WeightedParse!Q13,WeightedParse!T13,WeightedParse!V13,WeightedParse!X13,WeightedParse!Z13,WeightedParse!AD13,WeightedParse!AG13,WeightedParse!AH13,WeightedParse!AI13,WeightedParse!AJ13,WeightedParse!AN13,WeightedParse!AO13)*WeightedParse!BD13)*Variables!$B$5),"")</f>
        <v>2.8777858354098398</v>
      </c>
      <c r="AO13" s="114">
        <f>IF($A13&gt;"",IF(AND(EXACT(SquadExport!$BS13,TRUE),EXACT(SquadExport!$BL13,TRUE)),HARMEAN(WeightedParse!K13,WeightedParse!Q13,WeightedParse!T13,WeightedParse!V13,WeightedParse!X13,WeightedParse!Z13,WeightedParse!AB13,WeightedParse!AD13,WeightedParse!AG13,WeightedParse!AK13),HARMEAN(WeightedParse!K13,WeightedParse!Q13,WeightedParse!T13,WeightedParse!V13,WeightedParse!X13,WeightedParse!Z13,WeightedParse!AB13,WeightedParse!AD13,WeightedParse!AG13,WeightedParse!AK13)*Variables!$B$5),"")</f>
        <v>4.2639593908629436</v>
      </c>
      <c r="AP13" s="114">
        <f>IF($A13&gt;"",IF(AND(EXACT(SquadExport!$BS13,TRUE),EXACT(SquadExport!$BL13,TRUE)),HARMEAN(WeightedParse!I13,WeightedParse!K13,WeightedParse!Q13,WeightedParse!T13,WeightedParse!V13,WeightedParse!X13,WeightedParse!Z13,WeightedParse!AB13,WeightedParse!AD13,WeightedParse!AF13,WeightedParse!AG13,WeightedParse!AI13,WeightedParse!AJ13),HARMEAN(WeightedParse!I13,WeightedParse!K13,WeightedParse!Q13,WeightedParse!T13,WeightedParse!V13,WeightedParse!X13,WeightedParse!Z13,WeightedParse!AB13,WeightedParse!AD13,WeightedParse!AF13,WeightedParse!AG13,WeightedParse!AI13,WeightedParse!AJ13)*Variables!$B$5),"")</f>
        <v>4.3140778715942618</v>
      </c>
      <c r="AQ13" s="114">
        <f>IF($A13&gt;"",IF(AND(EXACT(SquadExport!$BS13,TRUE),EXACT(SquadExport!$BL13,TRUE)),HARMEAN(WeightedParse!I13,WeightedParse!J13,WeightedParse!K13,WeightedParse!Q13,WeightedParse!T13,WeightedParse!V13,WeightedParse!X13,WeightedParse!Z13,WeightedParse!AB13,WeightedParse!AD13,WeightedParse!AG13,WeightedParse!AI13,WeightedParse!AJ13,WeightedParse!AK13),HARMEAN(WeightedParse!I13,WeightedParse!J13,WeightedParse!K13,WeightedParse!Q13,WeightedParse!T13,WeightedParse!V13,WeightedParse!X13,WeightedParse!Z13,WeightedParse!AB13,WeightedParse!AD13,WeightedParse!AG13,WeightedParse!AI13,WeightedParse!AJ13,WeightedParse!AK13)*Variables!$B$5),"")</f>
        <v>4.1109400995744085</v>
      </c>
      <c r="AR13" s="114">
        <f>IF($A13&gt;"",IF(AND(EXACT(SquadExport!$BS13,TRUE),EXACT(SquadExport!$BL13,TRUE)),HARMEAN(WeightedParse!I13,WeightedParse!J13,WeightedParse!K13,WeightedParse!Q13,WeightedParse!T13,WeightedParse!V13,WeightedParse!X13,WeightedParse!Y13,WeightedParse!Z13,WeightedParse!AD13,WeightedParse!AH13,WeightedParse!AI13,WeightedParse!AJ13,WeightedParse!AK13,WeightedParse!AN13,WeightedParse!AO13),HARMEAN(WeightedParse!I13,WeightedParse!J13,WeightedParse!K13,WeightedParse!Q13,WeightedParse!T13,WeightedParse!V13,WeightedParse!X13,WeightedParse!Y13,WeightedParse!Z13,WeightedParse!AD13,WeightedParse!AH13,WeightedParse!AI13,WeightedParse!AJ13,WeightedParse!AK13,WeightedParse!AN13,WeightedParse!AO13)*Variables!$B$5),"")</f>
        <v>4.9498050234365758</v>
      </c>
      <c r="AS13" s="114">
        <f>IF($A13&gt;"",IF(AND(EXACT(SquadExport!$BT13,TRUE),EXACT(SquadExport!$BL13,TRUE)),HARMEAN(WeightedParse!J13,WeightedParse!K13,WeightedParse!M13,WeightedParse!T13,WeightedParse!V13,WeightedParse!X13,WeightedParse!Z13,WeightedParse!AD13,WeightedParse!AI13),(HARMEAN(WeightedParse!J13,WeightedParse!K13,WeightedParse!M13,WeightedParse!T13,WeightedParse!V13,WeightedParse!X13,WeightedParse!Z13,WeightedParse!AD13,WeightedParse!AI13)*Variables!$B$5)),"")</f>
        <v>4.2833510074231169</v>
      </c>
      <c r="AT13" s="114">
        <f>IF($A13&gt;"",IF(AND(EXACT(SquadExport!$BT13,TRUE),EXACT(SquadExport!$BL13,TRUE)),HARMEAN(WeightedParse!J13,WeightedParse!K13,WeightedParse!M13,WeightedParse!U13,WeightedParse!V13,WeightedParse!W13,WeightedParse!X13,WeightedParse!Z13,WeightedParse!AD13,WeightedParse!AF13,WeightedParse!AK13,WeightedParse!AL13,WeightedParse!AP13)*(CONVERT(LEFT(SquadExport!$E13,FIND("'",SquadExport!$E13)-1)+((MID(SquadExport!$E13,FIND("'",SquadExport!$E13)+1,LEN(SquadExport!$E13)-FIND("'",SquadExport!$E13)-1))/12),"ft","m")-1)/(Variables!$C$4-1),(HARMEAN(WeightedParse!J13,WeightedParse!K13,WeightedParse!M13,WeightedParse!U13,WeightedParse!V13,WeightedParse!W13,WeightedParse!X13,WeightedParse!Z13,WeightedParse!AD13,WeightedParse!AF13,WeightedParse!AK13,WeightedParse!AL13,WeightedParse!AP13)*(CONVERT(LEFT(SquadExport!$E13,FIND("'",SquadExport!$E13)-1)+((MID(SquadExport!$E13,FIND("'",SquadExport!$E13)+1,LEN(SquadExport!$E13)-FIND("'",SquadExport!$E13)-1))/12),"ft","m")-1)/(Variables!$C$4-1)))*Variables!$B$5,"")</f>
        <v>5.0215568256830263</v>
      </c>
      <c r="AU13" s="114">
        <f>IF($A13&gt;"",IF(AND(EXACT(SquadExport!$BT13,TRUE),EXACT(SquadExport!$BL13,TRUE)),HARMEAN(WeightedParse!I13,WeightedParse!J13,WeightedParse!K13,WeightedParse!Q13,WeightedParse!T13,WeightedParse!V13,WeightedParse!X13,WeightedParse!Z13,WeightedParse!AB13,WeightedParse!AD13,WeightedParse!AF13,WeightedParse!AG13,WeightedParse!AK13,WeightedParse!AP13),HARMEAN(WeightedParse!I13,WeightedParse!J13,WeightedParse!K13,WeightedParse!Q13,WeightedParse!T13,WeightedParse!V13,WeightedParse!X13,WeightedParse!Z13,WeightedParse!AB13,WeightedParse!AD13,WeightedParse!AF13,WeightedParse!AG13,WeightedParse!AK13,WeightedParse!AP13)*Variables!$B$5),"")</f>
        <v>4.013920492571275</v>
      </c>
      <c r="AV13" s="114">
        <f>IF($A13&gt;"",IF(AND(EXACT(SquadExport!$BT13,TRUE),EXACT(SquadExport!$BL13,TRUE)),HARMEAN(WeightedParse!I13,WeightedParse!J13,WeightedParse!K13,WeightedParse!Q13,WeightedParse!T13,WeightedParse!V13,WeightedParse!X13,WeightedParse!Z13,WeightedParse!AD13,WeightedParse!AH13,WeightedParse!AI13,WeightedParse!AJ13,WeightedParse!AK13,WeightedParse!AN13,WeightedParse!AO13),HARMEAN(WeightedParse!I13,WeightedParse!J13,WeightedParse!K13,WeightedParse!Q13,WeightedParse!T13,WeightedParse!V13,WeightedParse!X13,WeightedParse!Z13,WeightedParse!AD13,WeightedParse!AH13,WeightedParse!AI13,WeightedParse!AJ13,WeightedParse!AK13,WeightedParse!AN13,WeightedParse!AO13)*Variables!$B$5),"")</f>
        <v>4.8287404533220393</v>
      </c>
      <c r="AW13" s="114">
        <f>IF($A13&gt;"",IF(AND(EXACT(SquadExport!$BT13,TRUE),EXACT(SquadExport!$BL13,TRUE)),HARMEAN(WeightedParse!I13,WeightedParse!J13,WeightedParse!K13,WeightedParse!Q13,WeightedParse!T13,WeightedParse!V13,WeightedParse!X13,WeightedParse!Z13,WeightedParse!AB13,WeightedParse!AD13,WeightedParse!AF13,WeightedParse!AG13,WeightedParse!AI13,WeightedParse!AJ13,WeightedParse!AK13),HARMEAN(WeightedParse!I13,WeightedParse!J13,WeightedParse!K13,WeightedParse!Q13,WeightedParse!T13,WeightedParse!V13,WeightedParse!X13,WeightedParse!Z13,WeightedParse!AB13,WeightedParse!AD13,WeightedParse!AF13,WeightedParse!AG13,WeightedParse!AI13,WeightedParse!AJ13,WeightedParse!AK13)*Variables!$B$5),"")</f>
        <v>4.2139463345713368</v>
      </c>
      <c r="AX13" s="114">
        <f>IF($A13&gt;"",IF(AND(EXACT(SquadExport!$BT13,TRUE),EXACT(SquadExport!$BL13,TRUE)),HARMEAN(WeightedParse!K13,WeightedParse!Q13,WeightedParse!U13,WeightedParse!V13,WeightedParse!W13,WeightedParse!X13,WeightedParse!Y13,WeightedParse!Z13,WeightedParse!AD13,WeightedParse!AF13,WeightedParse!AH13,WeightedParse!AI13,WeightedParse!AJ13,WeightedParse!AK13,WeightedParse!AN13,WeightedParse!AO13,WeightedParse!AP13),HARMEAN(WeightedParse!K13,WeightedParse!Q13,WeightedParse!U13,WeightedParse!V13,WeightedParse!W13,WeightedParse!X13,WeightedParse!Y13,WeightedParse!Z13,WeightedParse!AD13,WeightedParse!AF13,WeightedParse!AH13,WeightedParse!AI13,WeightedParse!AJ13,WeightedParse!AK13,WeightedParse!AN13,WeightedParse!AO13,WeightedParse!AP13)*Variables!$B$5),"")</f>
        <v>6.9429105426613411</v>
      </c>
      <c r="AY13" s="114">
        <f>IF($A13&gt;"",IF(AND(EXACT(SquadExport!$BT13,TRUE),EXACT(SquadExport!$BL13,TRUE)),HARMEAN(WeightedParse!I13,WeightedParse!J13,WeightedParse!K13,WeightedParse!M13,WeightedParse!N13,WeightedParse!Q13,WeightedParse!T13,WeightedParse!V13,WeightedParse!X13,WeightedParse!Z13,WeightedParse!AD13,WeightedParse!AF13,WeightedParse!AG13,WeightedParse!AH13,WeightedParse!AI13,WeightedParse!AJ13,WeightedParse!AK13,WeightedParse!AL13,WeightedParse!AN13,WeightedParse!AO13,WeightedParse!AP13),HARMEAN(WeightedParse!I13,WeightedParse!J13,WeightedParse!K13,WeightedParse!M13,WeightedParse!N13,WeightedParse!Q13,WeightedParse!T13,WeightedParse!V13,WeightedParse!X13,WeightedParse!Z13,WeightedParse!AD13,WeightedParse!AF13,WeightedParse!AG13,WeightedParse!AH13,WeightedParse!AI13,WeightedParse!AJ13,WeightedParse!AK13,WeightedParse!AL13,WeightedParse!AN13,WeightedParse!AO13,WeightedParse!AP13)*Variables!$B$5),"")</f>
        <v>4.6502272004611358</v>
      </c>
    </row>
    <row r="14" spans="1:51" s="3" customFormat="1" ht="15" customHeight="1" x14ac:dyDescent="0.25">
      <c r="A14" s="3" t="str">
        <f>IF(WeightedParse!A14&gt;"",WeightedParse!A14,"")</f>
        <v>Marc Ludden</v>
      </c>
      <c r="B14" s="4">
        <f>IF(WeightedParse!B14&gt;0,WeightedParse!B14,"")</f>
        <v>31</v>
      </c>
      <c r="C14" s="4" t="str">
        <f>IF(A14&gt;"",IF(AND(B14&lt;=Variables!$B$8,G14&gt;2),"Youth",IF(AND(B14&lt;=Variables!$B$8,G14&lt;=2),"Prospect",IF(AND(B14&gt;=Variables!$B$9,G14&gt;2),"Old",IF(G14&gt;=3,"Reserves","First Team")))),"")</f>
        <v>First Team</v>
      </c>
      <c r="D14" s="4" t="str">
        <f>SquadExport!BJ14</f>
        <v>D/WB</v>
      </c>
      <c r="E14" s="4" t="str">
        <f>IF(A14&gt;"",VLOOKUP(F14,Roles!A:B,2,FALSE)&amp;IF(OR(VLOOKUP(F14,Roles!$A:$B,2,FALSE)="FB",VLOOKUP(F14,Roles!$A:$B,2,FALSE)="WB",VLOOKUP(F14,Roles!$A:$B,2,FALSE)="WM",VLOOKUP(F14,Roles!$A:$B,2,FALSE)="W"),IF(AND(SquadExport!BK14=TRUE,SquadExport!BM14=TRUE,WeightedParse!BB14&gt;=WeightedParse!BC14)," (R)",IF(AND(SquadExport!BK14=TRUE,SquadExport!BM14=TRUE,WeightedParse!BB14&lt;WeightedParse!BC14)," (L)",IF(AND(SquadExport!BK14=TRUE,SquadExport!BM14=FALSE), " (L)",IF(AND(SquadExport!BK14=FALSE,SquadExport!BM14=TRUE)," (R)","")))),""),"")</f>
        <v>FB (L)</v>
      </c>
      <c r="F14" s="4" t="str" cm="1">
        <f t="array" ref="F14">IF(A14&gt;"",INDEX($J$1:$AY$1,SUMPRODUCT(MAX(($J$2:$AY$200=MAX($J14:$AY14))*(COLUMN($J$2:$AY$200))))-COLUMN($J$1)+1),"")</f>
        <v>FB</v>
      </c>
      <c r="G14" s="4">
        <f t="shared" si="0"/>
        <v>1</v>
      </c>
      <c r="H14" s="4">
        <f t="shared" si="1"/>
        <v>14</v>
      </c>
      <c r="I14" s="5">
        <f t="shared" si="2"/>
        <v>13.937689657494628</v>
      </c>
      <c r="J14" s="114">
        <f>IF($A14&gt;"",HARMEAN(WeightedParse!V14,WeightedParse!Y14,WeightedParse!Z14,WeightedParse!AE14,WeightedParse!AJ14,WeightedParse!AQ14,WeightedParse!AR14,WeightedParse!AS14,WeightedParse!AU14,WeightedParse!AV14,WeightedParse!AW14,WeightedParse!AY14,WeightedParse!BA14),"")</f>
        <v>4.9669565217391307</v>
      </c>
      <c r="K14" s="114">
        <f>IF(A14&gt;"",HARMEAN(WeightedParse!K14,WeightedParse!Q14,WeightedParse!V14,WeightedParse!X14,WeightedParse!Y14,WeightedParse!Z14,WeightedParse!AE14,WeightedParse!AG14,WeightedParse!AI14,WeightedParse!AJ14,WeightedParse!AQ14,WeightedParse!AR14,WeightedParse!AS14,WeightedParse!AU14,WeightedParse!AV14,WeightedParse!AW14,WeightedParse!AY14,WeightedParse!AZ14,WeightedParse!BA14),"")</f>
        <v>4.8499890850924023</v>
      </c>
      <c r="L14" s="114">
        <f>IF($A14&gt;"",IF(AND(EXACT(SquadExport!$BO14,TRUE),EXACT(SquadExport!$BL14,TRUE)),HARMEAN(WeightedParse!M14,WeightedParse!P14,WeightedParse!S14,WeightedParse!U14,WeightedParse!V14,WeightedParse!W14,WeightedParse!Y14,WeightedParse!AE14,WeightedParse!AL14,WeightedParse!AN14,WeightedParse!AP14),HARMEAN(WeightedParse!M14,WeightedParse!P14,WeightedParse!S14,WeightedParse!U14,WeightedParse!V14,WeightedParse!W14,WeightedParse!Y14,WeightedParse!AE14,WeightedParse!AL14,WeightedParse!AN14,WeightedParse!AP14)*Variables!$B$5),"")</f>
        <v>8.8179137653382931</v>
      </c>
      <c r="M14" s="114">
        <f>IF($A14&gt;"",IF(AND(EXACT(SquadExport!$BO14,TRUE),EXACT(SquadExport!$BL14,TRUE)),HARMEAN(WeightedParse!M14,WeightedParse!P14,WeightedParse!S14,WeightedParse!U14,WeightedParse!V14,WeightedParse!W14,WeightedParse!X14,WeightedParse!Y14,WeightedParse!Z14,WeightedParse!AE14,WeightedParse!AL14,WeightedParse!AN14,WeightedParse!AP14),HARMEAN(WeightedParse!M14,WeightedParse!P14,WeightedParse!S14,WeightedParse!U14,WeightedParse!V14,WeightedParse!W14,WeightedParse!X14,WeightedParse!Y14,WeightedParse!Z14,WeightedParse!AE14,WeightedParse!AL14,WeightedParse!AN14,WeightedParse!AP14)*Variables!$B$5),"")</f>
        <v>9.0983331435615398</v>
      </c>
      <c r="N14" s="114">
        <f>IF($A14&gt;"",IF(AND(EXACT(SquadExport!$BO14,TRUE),EXACT(SquadExport!$BL14,TRUE)),HARMEAN(WeightedParse!K14,WeightedParse!M14,WeightedParse!P14,WeightedParse!Q14,WeightedParse!S14,WeightedParse!T14,WeightedParse!U14,WeightedParse!V14,WeightedParse!W14,WeightedParse!X14,WeightedParse!Y14,WeightedParse!Z14,WeightedParse!AE14,WeightedParse!AG14,WeightedParse!AL14,WeightedParse!AN14,WeightedParse!AP14),HARMEAN(WeightedParse!K14,WeightedParse!M14,WeightedParse!P14,WeightedParse!Q14,WeightedParse!S14,WeightedParse!T14,WeightedParse!U14,WeightedParse!V14,WeightedParse!W14,WeightedParse!X14,WeightedParse!Y14,WeightedParse!Z14,WeightedParse!AE14,WeightedParse!AG14,WeightedParse!AL14,WeightedParse!AN14,WeightedParse!AP14)*Variables!$B$5),"")</f>
        <v>9.1763897320763768</v>
      </c>
      <c r="O14" s="114">
        <f>IF($A14&gt;"",IF(AND(EXACT(SquadExport!$BO14,TRUE),EXACT(SquadExport!$BL14,TRUE)),HARMEAN(WeightedParse!I14,WeightedParse!K14,WeightedParse!M14,WeightedParse!P14,WeightedParse!Q14,WeightedParse!S14,WeightedParse!T14,WeightedParse!V14,WeightedParse!W14,WeightedParse!X14,WeightedParse!Y14,WeightedParse!Z14,WeightedParse!AB14,WeightedParse!AE14,WeightedParse!AF14,WeightedParse!AG14,WeightedParse!AJ14,WeightedParse!AK14,WeightedParse!AL14,WeightedParse!AN14,WeightedParse!AO14,WeightedParse!AP14),HARMEAN(WeightedParse!I14,WeightedParse!K14,WeightedParse!M14,WeightedParse!P14,WeightedParse!Q14,WeightedParse!S14,WeightedParse!T14,WeightedParse!V14,WeightedParse!W14,WeightedParse!X14,WeightedParse!Y14,WeightedParse!Z14,WeightedParse!AB14,WeightedParse!AE14,WeightedParse!AF14,WeightedParse!AG14,WeightedParse!AJ14,WeightedParse!AK14,WeightedParse!AL14,WeightedParse!AN14,WeightedParse!AO14,WeightedParse!AP14)*Variables!$B$5),"")</f>
        <v>9.4408494440548925</v>
      </c>
      <c r="P14" s="114">
        <f>IF($A14&gt;"",IF(AND(OR(EXACT(SquadExport!$BO14,TRUE),EXACT(SquadExport!$BP14,TRUE)),OR(EXACT(SquadExport!$BK14,TRUE),EXACT(SquadExport!$BM14,TRUE))),HARMEAN(WeightedParse!M14,WeightedParse!P14,WeightedParse!S14,WeightedParse!U14,WeightedParse!V14,WeightedParse!W14,WeightedParse!Y14,WeightedParse!AE14,WeightedParse!AF14,WeightedParse!AP14),HARMEAN(WeightedParse!M14,WeightedParse!P14,WeightedParse!S14,WeightedParse!U14,WeightedParse!V14,WeightedParse!W14,WeightedParse!Y14,WeightedParse!AE14,WeightedParse!AF14,WeightedParse!AP14)*Variables!$B$5),"")</f>
        <v>14.2895263509006</v>
      </c>
      <c r="Q14" s="114">
        <f>IF($A14&gt;"",IF(AND(OR(EXACT(SquadExport!$BO14,TRUE),EXACT(SquadExport!$BP14,TRUE)),OR(EXACT(SquadExport!$BK14,TRUE),EXACT(SquadExport!$BM14,TRUE))),HARMEAN(WeightedParse!H14,WeightedParse!P14,WeightedParse!Q14,WeightedParse!S14,WeightedParse!T14,WeightedParse!V14,WeightedParse!X14,WeightedParse!Y14,WeightedParse!Z14,WeightedParse!AE14,WeightedParse!AF14,WeightedParse!AH14,WeightedParse!AN14,WeightedParse!AO14),HARMEAN(WeightedParse!H14,WeightedParse!P14,WeightedParse!Q14,WeightedParse!S14,WeightedParse!T14,WeightedParse!V14,WeightedParse!X14,WeightedParse!Y14,WeightedParse!Z14,WeightedParse!AE14,WeightedParse!AF14,WeightedParse!AH14,WeightedParse!AN14,WeightedParse!AO14)*Variables!$B$5),"")</f>
        <v>16.690388308005232</v>
      </c>
      <c r="R14" s="115">
        <f>IF($A14&gt;"",IF(AND(OR(EXACT(SquadExport!$BO14,TRUE),EXACT(SquadExport!$BP14,TRUE)),OR(EXACT(SquadExport!$BK14,TRUE),EXACT(SquadExport!$BM14,TRUE))),HARMEAN(WeightedParse!H14,WeightedParse!I14,WeightedParse!K14,WeightedParse!P14,WeightedParse!Q14,WeightedParse!S14,WeightedParse!T14,WeightedParse!V14,WeightedParse!Y14,WeightedParse!Z14,WeightedParse!AD14,WeightedParse!AE14,WeightedParse!AF14,WeightedParse!AH14,WeightedParse!AI14,WeightedParse!AJ14,WeightedParse!AN14,WeightedParse!AO14),HARMEAN(WeightedParse!H14,WeightedParse!I14,WeightedParse!K14,WeightedParse!P14,WeightedParse!Q14,WeightedParse!S14,WeightedParse!T14,WeightedParse!V14,WeightedParse!Y14,WeightedParse!Z14,WeightedParse!AD14,WeightedParse!AE14,WeightedParse!AF14,WeightedParse!AH14,WeightedParse!AI14,WeightedParse!AJ14,WeightedParse!AN14,WeightedParse!AO14)*Variables!$B$5),"")</f>
        <v>16.01407645007637</v>
      </c>
      <c r="S14" s="115">
        <f>IF($A14&gt;"",IF(AND(OR(EXACT(SquadExport!$BO14,TRUE),EXACT(SquadExport!$BP14,TRUE)),OR(EXACT(SquadExport!$BK14,TRUE),EXACT(SquadExport!$BM14,TRUE))),HARMEAN(WeightedParse!H14,WeightedParse!I14,WeightedParse!K14,WeightedParse!Q14,WeightedParse!S14,WeightedParse!T14,WeightedParse!V14,WeightedParse!X14,WeightedParse!Z14,WeightedParse!AB14,WeightedParse!AD14,WeightedParse!AF14,WeightedParse!AG14,WeightedParse!AH14,WeightedParse!AI14,WeightedParse!AJ14,WeightedParse!AK14,WeightedParse!AN14,WeightedParse!AO14),HARMEAN(WeightedParse!H14,WeightedParse!I14,WeightedParse!K14,WeightedParse!Q14,WeightedParse!S14,WeightedParse!T14,WeightedParse!V14,WeightedParse!X14,WeightedParse!Z14,WeightedParse!AB14,WeightedParse!AD14,WeightedParse!AF14,WeightedParse!AG14,WeightedParse!AH14,WeightedParse!AI14,WeightedParse!AJ14,WeightedParse!AK14,WeightedParse!AN14,WeightedParse!AO14)*Variables!$B$5),"")</f>
        <v>15.791501024716659</v>
      </c>
      <c r="T14" s="114">
        <f>IF($A14&gt;"",IF(AND(OR(EXACT(SquadExport!$BO14,TRUE),EXACT(SquadExport!$BP14,TRUE)),OR(EXACT(SquadExport!$BK14,TRUE),EXACT(SquadExport!$BM14,TRUE))),HARMEAN(WeightedParse!I14,WeightedParse!K14,WeightedParse!N14,WeightedParse!P14,WeightedParse!Q14,WeightedParse!S14,WeightedParse!T14,WeightedParse!V14,WeightedParse!X14,WeightedParse!Y14,WeightedParse!Z14,WeightedParse!AB14,WeightedParse!AD14,WeightedParse!AE14,WeightedParse!AF14,WeightedParse!AH14,WeightedParse!AI14,WeightedParse!AJ14,WeightedParse!AN14,WeightedParse!AO14)*WeightedParse!BD14,(HARMEAN(WeightedParse!I14,WeightedParse!K14,WeightedParse!N14,WeightedParse!P14,WeightedParse!Q14,WeightedParse!S14,WeightedParse!T14,WeightedParse!V14,WeightedParse!X14,WeightedParse!Y14,WeightedParse!Z14,WeightedParse!AB14,WeightedParse!AD14,WeightedParse!AE14,WeightedParse!AF14,WeightedParse!AH14,WeightedParse!AI14,WeightedParse!AJ14,WeightedParse!AN14,WeightedParse!AO14)*WeightedParse!BD14)*Variables!$B$5),"")</f>
        <v>9.7018430584211117</v>
      </c>
      <c r="U14" s="114">
        <f>IF($A14&gt;"",IF(EXACT(SquadExport!$BQ14,TRUE),HARMEAN(WeightedParse!P14,WeightedParse!S14,WeightedParse!V14,WeightedParse!X14,WeightedParse!Y14,WeightedParse!Z14,WeightedParse!AE14,WeightedParse!AF14,WeightedParse!AP14),HARMEAN(WeightedParse!P14,WeightedParse!S14,WeightedParse!V14,WeightedParse!X14,WeightedParse!Y14,WeightedParse!Z14,WeightedParse!AE14,WeightedParse!AF14,WeightedParse!AP14)*Variables!$B$5),"")</f>
        <v>9.7837174878409812</v>
      </c>
      <c r="V14" s="114">
        <f>IF($A14&gt;"",IF(EXACT(SquadExport!$BQ14,TRUE),HARMEAN(WeightedParse!K14,WeightedParse!Q14,WeightedParse!S14,WeightedParse!T14,WeightedParse!V14,WeightedParse!X14,WeightedParse!Z14,WeightedParse!AE14,WeightedParse!AF14,WeightedParse!AG14,WeightedParse!AH14,WeightedParse!AK14),HARMEAN(WeightedParse!K14,WeightedParse!Q14,WeightedParse!S14,WeightedParse!T14,WeightedParse!V14,WeightedParse!X14,WeightedParse!Z14,WeightedParse!AE14,WeightedParse!AF14,WeightedParse!AG14,WeightedParse!AH14,WeightedParse!AK14)*Variables!$B$5),"")</f>
        <v>9.8643384822028217</v>
      </c>
      <c r="W14" s="114">
        <f>IF($A14&gt;"",IF(EXACT(SquadExport!$BQ14,TRUE),HARMEAN(WeightedParse!I14,WeightedParse!K14,WeightedParse!N14,WeightedParse!Q14,WeightedParse!T14,WeightedParse!V14,WeightedParse!X14,WeightedParse!Z14,WeightedParse!AB14,WeightedParse!AD14,WeightedParse!AF14,WeightedParse!AG14,WeightedParse!AK14),HARMEAN(WeightedParse!I14,WeightedParse!K14,WeightedParse!N14,WeightedParse!Q14,WeightedParse!T14,WeightedParse!V14,WeightedParse!X14,WeightedParse!Z14,WeightedParse!AB14,WeightedParse!AD14,WeightedParse!AF14,WeightedParse!AG14,WeightedParse!AK14)*Variables!$B$5),"")</f>
        <v>7.2830869094843127</v>
      </c>
      <c r="X14" s="114">
        <f>IF($A14&gt;"",IF(EXACT(SquadExport!$BQ14,TRUE),HARMEAN(WeightedParse!K14,WeightedParse!P14,WeightedParse!Q14,WeightedParse!S14,WeightedParse!U14,WeightedParse!V14,WeightedParse!X14,WeightedParse!Y14,WeightedParse!Z14,WeightedParse!AE14,WeightedParse!AF14,WeightedParse!AH14,WeightedParse!AO14,WeightedParse!AP14),HARMEAN(WeightedParse!K14,WeightedParse!P14,WeightedParse!Q14,WeightedParse!S14,WeightedParse!U14,WeightedParse!V14,WeightedParse!X14,WeightedParse!Y14,WeightedParse!Z14,WeightedParse!AE14,WeightedParse!AF14,WeightedParse!AH14,WeightedParse!AO14,WeightedParse!AP14)*Variables!$B$5),"")</f>
        <v>9.4575185104659685</v>
      </c>
      <c r="Y14" s="114">
        <f>IF($A14&gt;"",IF(EXACT(SquadExport!$BQ14,TRUE),HARMEAN(WeightedParse!P14,WeightedParse!Q14,WeightedParse!S14,WeightedParse!U14,WeightedParse!V14,WeightedParse!W14,WeightedParse!Y14,WeightedParse!AE14,WeightedParse!AF14,WeightedParse!AH14,WeightedParse!AJ14,WeightedParse!AN14,WeightedParse!AO14,WeightedParse!AP14),HARMEAN(WeightedParse!P14,WeightedParse!Q14,WeightedParse!S14,WeightedParse!U14,WeightedParse!V14,WeightedParse!W14,WeightedParse!Y14,WeightedParse!AE14,WeightedParse!AF14,WeightedParse!AH14,WeightedParse!AJ14,WeightedParse!AN14,WeightedParse!AO14,WeightedParse!AP14)*Variables!$B$5),"")</f>
        <v>9.3699190455901178</v>
      </c>
      <c r="Z14" s="114">
        <f>IF($A14&gt;"",IF(EXACT(SquadExport!$BQ14,TRUE),HARMEAN(WeightedParse!M14,WeightedParse!P14,WeightedParse!Q14,WeightedParse!S14,WeightedParse!U14,WeightedParse!V14,WeightedParse!W14,WeightedParse!X14,WeightedParse!Y14,WeightedParse!Z14,WeightedParse!AE14,WeightedParse!AF14,WeightedParse!AH14,WeightedParse!AL14,WeightedParse!AO14,WeightedParse!AP14),HARMEAN(WeightedParse!M14,WeightedParse!P14,WeightedParse!Q14,WeightedParse!S14,WeightedParse!U14,WeightedParse!V14,WeightedParse!W14,WeightedParse!X14,WeightedParse!Y14,WeightedParse!Z14,WeightedParse!AE14,WeightedParse!AF14,WeightedParse!AH14,WeightedParse!AL14,WeightedParse!AO14,WeightedParse!AP14)*Variables!$B$5),"")</f>
        <v>9.2338516429011737</v>
      </c>
      <c r="AA14" s="114">
        <f>IF($A14&gt;"",IF(EXACT(SquadExport!$BQ14,TRUE),HARMEAN(WeightedParse!J14,WeightedParse!K14,WeightedParse!N14,WeightedParse!P14,WeightedParse!Q14,WeightedParse!S14,WeightedParse!V14,WeightedParse!X14,WeightedParse!Y14,WeightedParse!Z14,WeightedParse!AD14,WeightedParse!AE14,WeightedParse!AH14,WeightedParse!AI14,WeightedParse!AK14,WeightedParse!AN14,WeightedParse!AO14,WeightedParse!AP14),HARMEAN(WeightedParse!J14,WeightedParse!K14,WeightedParse!N14,WeightedParse!P14,WeightedParse!Q14,WeightedParse!S14,WeightedParse!V14,WeightedParse!X14,WeightedParse!Y14,WeightedParse!Z14,WeightedParse!AD14,WeightedParse!AE14,WeightedParse!AH14,WeightedParse!AI14,WeightedParse!AK14,WeightedParse!AN14,WeightedParse!AO14,WeightedParse!AP14)*Variables!$B$5),"")</f>
        <v>8.094241587106195</v>
      </c>
      <c r="AB14" s="114">
        <f>IF($A14&gt;"",IF(AND(EXACT(SquadExport!$BR14,TRUE),EXACT(SquadExport!$BL14,TRUE)),HARMEAN(WeightedParse!I14,WeightedParse!K14,WeightedParse!N14,WeightedParse!Q14,WeightedParse!T14,WeightedParse!V14,WeightedParse!X14,WeightedParse!Y14,WeightedParse!Z14,WeightedParse!AD14,WeightedParse!AE14,WeightedParse!AF14,WeightedParse!AG14,WeightedParse!AH14,WeightedParse!AI14,WeightedParse!AJ14,WeightedParse!AK14,WeightedParse!AN14,WeightedParse!AO14),HARMEAN(WeightedParse!I14,WeightedParse!K14,WeightedParse!N14,WeightedParse!Q14,WeightedParse!T14,WeightedParse!V14,WeightedParse!X14,WeightedParse!Y14,WeightedParse!Z14,WeightedParse!AD14,WeightedParse!AE14,WeightedParse!AF14,WeightedParse!AG14,WeightedParse!AH14,WeightedParse!AI14,WeightedParse!AJ14,WeightedParse!AK14,WeightedParse!AN14,WeightedParse!AO14)*Variables!$B$5),"")</f>
        <v>8.390671783409946</v>
      </c>
      <c r="AC14" s="114">
        <f>IF($A14&gt;"",IF(AND(EXACT(SquadExport!$BR14,TRUE),EXACT(SquadExport!$BL14,TRUE)),HARMEAN(WeightedParse!K14,WeightedParse!Q14,WeightedParse!S14,WeightedParse!T14,WeightedParse!V14,WeightedParse!X14,WeightedParse!Y14,WeightedParse!Z14,WeightedParse!AD14,WeightedParse!AE14,WeightedParse!AF14,WeightedParse!AG14,WeightedParse!AH14,WeightedParse!AO14),HARMEAN(WeightedParse!K14,WeightedParse!Q14,WeightedParse!S14,WeightedParse!T14,WeightedParse!V14,WeightedParse!X14,WeightedParse!Y14,WeightedParse!Z14,WeightedParse!AD14,WeightedParse!AE14,WeightedParse!AF14,WeightedParse!AG14,WeightedParse!AH14,WeightedParse!AO14)*Variables!$B$5),"")</f>
        <v>9.3952943019422328</v>
      </c>
      <c r="AD14" s="114">
        <f>IF($A14&gt;"",IF(AND(EXACT(SquadExport!$BR14,TRUE),EXACT(SquadExport!$BL14,TRUE)),HARMEAN(WeightedParse!I14,WeightedParse!J14,WeightedParse!K14,WeightedParse!N14,WeightedParse!Q14,WeightedParse!S14,WeightedParse!T14,WeightedParse!V14,WeightedParse!X14,WeightedParse!Z14,WeightedParse!AB14,WeightedParse!AD14,WeightedParse!AG14,WeightedParse!AH14,WeightedParse!AI14,WeightedParse!AK14,WeightedParse!AO14),HARMEAN(WeightedParse!I14,WeightedParse!J14,WeightedParse!K14,WeightedParse!N14,WeightedParse!Q14,WeightedParse!S14,WeightedParse!T14,WeightedParse!V14,WeightedParse!X14,WeightedParse!Z14,WeightedParse!AB14,WeightedParse!AD14,WeightedParse!AG14,WeightedParse!AH14,WeightedParse!AI14,WeightedParse!AK14,WeightedParse!AO14)*Variables!$B$5),"")</f>
        <v>7.5715991468528383</v>
      </c>
      <c r="AE14" s="114">
        <f>IF($A14&gt;"",IF(AND(EXACT(SquadExport!$BR14,TRUE),EXACT(SquadExport!$BL14,TRUE)),HARMEAN(WeightedParse!K14,WeightedParse!N14,WeightedParse!P14,WeightedParse!Q14,WeightedParse!S14,WeightedParse!T14,WeightedParse!U14,WeightedParse!V14,WeightedParse!X14,WeightedParse!Y14,WeightedParse!Z14,WeightedParse!AD14,WeightedParse!AE14,WeightedParse!AF14,WeightedParse!AG14,WeightedParse!AH14,WeightedParse!AI14,WeightedParse!AO14),HARMEAN(WeightedParse!K14,WeightedParse!N14,WeightedParse!P14,WeightedParse!Q14,WeightedParse!S14,WeightedParse!T14,WeightedParse!U14,WeightedParse!V14,WeightedParse!X14,WeightedParse!Y14,WeightedParse!Z14,WeightedParse!AD14,WeightedParse!AE14,WeightedParse!AF14,WeightedParse!AG14,WeightedParse!AH14,WeightedParse!AI14,WeightedParse!AO14)*Variables!$B$5),"")</f>
        <v>8.0241541704571819</v>
      </c>
      <c r="AF14" s="114">
        <f>IF($A14&gt;"",IF(AND(EXACT(SquadExport!$BR14,TRUE),EXACT(SquadExport!$BL14,TRUE)),HARMEAN(WeightedParse!I14,WeightedParse!J14,WeightedParse!K14,WeightedParse!N14,WeightedParse!Q14,WeightedParse!S14,WeightedParse!T14,WeightedParse!U14,WeightedParse!V14,WeightedParse!X14,WeightedParse!Z14,WeightedParse!AD14,WeightedParse!AE14,WeightedParse!AF14,WeightedParse!AH14,WeightedParse!AI14,WeightedParse!AK14,WeightedParse!AN14,WeightedParse!AO14,WeightedParse!AP14),HARMEAN(WeightedParse!I14,WeightedParse!J14,WeightedParse!K14,WeightedParse!N14,WeightedParse!Q14,WeightedParse!S14,WeightedParse!T14,WeightedParse!U14,WeightedParse!V14,WeightedParse!X14,WeightedParse!Z14,WeightedParse!AD14,WeightedParse!AE14,WeightedParse!AF14,WeightedParse!AH14,WeightedParse!AI14,WeightedParse!AK14,WeightedParse!AN14,WeightedParse!AO14,WeightedParse!AP14)*Variables!$B$5),"")</f>
        <v>7.9146902848089313</v>
      </c>
      <c r="AG14" s="114">
        <f>IF($A14&gt;"",IF(AND(OR(EXACT(SquadExport!$BR14,TRUE),EXACT(SquadExport!$BS14,TRUE)),OR(EXACT(SquadExport!$BK14,TRUE),EXACT(SquadExport!$BM14,TRUE))),HARMEAN(WeightedParse!I14,WeightedParse!K14,WeightedParse!Q14,WeightedParse!T14,WeightedParse!X14,WeightedParse!Z14,WeightedParse!AD14,WeightedParse!AF14,WeightedParse!AG14,WeightedParse!AJ14),HARMEAN(WeightedParse!I14,WeightedParse!K14,WeightedParse!Q14,WeightedParse!T14,WeightedParse!X14,WeightedParse!Z14,WeightedParse!AD14,WeightedParse!AF14,WeightedParse!AG14,WeightedParse!AJ14)*Variables!$B$5),"")</f>
        <v>8.9169499757163653</v>
      </c>
      <c r="AH14" s="114">
        <f>IF($A14&gt;"",IF(AND(OR(EXACT(SquadExport!$BR14,TRUE),EXACT(SquadExport!$BS14,TRUE)),OR(EXACT(SquadExport!$BK14,TRUE),EXACT(SquadExport!$BM14,TRUE))),HARMEAN(WeightedParse!H14,WeightedParse!K14,WeightedParse!P14,WeightedParse!Q14,WeightedParse!S14,WeightedParse!T14,WeightedParse!V14,WeightedParse!X14,WeightedParse!Y14,WeightedParse!Z14,WeightedParse!AD14,WeightedParse!AE14,WeightedParse!AF14,WeightedParse!AG14,WeightedParse!AH14,WeightedParse!AO14),HARMEAN(WeightedParse!H14,WeightedParse!K14,WeightedParse!P14,WeightedParse!Q14,WeightedParse!S14,WeightedParse!T14,WeightedParse!V14,WeightedParse!X14,WeightedParse!Y14,WeightedParse!Z14,WeightedParse!AD14,WeightedParse!AE14,WeightedParse!AF14,WeightedParse!AG14,WeightedParse!AH14,WeightedParse!AO14)*Variables!$B$5),"")</f>
        <v>9.3084635976617225</v>
      </c>
      <c r="AI14" s="114">
        <f>IF($A14&gt;"",IF(AND(OR(EXACT(SquadExport!$BR14,TRUE),EXACT(SquadExport!$BS14,TRUE)),OR(EXACT(SquadExport!$BK14,TRUE),EXACT(SquadExport!$BM14,TRUE))),HARMEAN(WeightedParse!H14,WeightedParse!I14,WeightedParse!K14,WeightedParse!P14,WeightedParse!Q14,WeightedParse!S14,WeightedParse!T14,WeightedParse!U14,WeightedParse!V14,WeightedParse!X14,WeightedParse!Y14,WeightedParse!Z14,WeightedParse!AD14,WeightedParse!AE14,WeightedParse!AF14,WeightedParse!AH14,WeightedParse!AI14,WeightedParse!AO14),HARMEAN(WeightedParse!H14,WeightedParse!I14,WeightedParse!K14,WeightedParse!P14,WeightedParse!Q14,WeightedParse!S14,WeightedParse!T14,WeightedParse!U14,WeightedParse!V14,WeightedParse!X14,WeightedParse!Y14,WeightedParse!Z14,WeightedParse!AD14,WeightedParse!AE14,WeightedParse!AF14,WeightedParse!AH14,WeightedParse!AI14,WeightedParse!AO14)*Variables!$B$5),"")</f>
        <v>8.9644426673900135</v>
      </c>
      <c r="AJ14" s="114">
        <f>IF($A14&gt;"",IF(AND(OR(EXACT(SquadExport!$BR14,TRUE),EXACT(SquadExport!$BS14,TRUE)),OR(EXACT(SquadExport!$BK14,TRUE),EXACT(SquadExport!$BM14,TRUE))),HARMEAN(WeightedParse!H14,WeightedParse!K14,WeightedParse!M14,WeightedParse!V14,WeightedParse!W14,WeightedParse!AD14,WeightedParse!AF14,WeightedParse!AH14,WeightedParse!AK14,WeightedParse!AL14,WeightedParse!AO14,WeightedParse!AP14)*(CONVERT(LEFT(SquadExport!$E14,FIND("'",SquadExport!$E14)-1)+((MID(SquadExport!$E14,FIND("'",SquadExport!$E14)+1,LEN(SquadExport!$E14)-FIND("'",SquadExport!$E14)-1))/12),"ft","m")-1)/(Variables!$C$4-1),(HARMEAN(WeightedParse!H14,WeightedParse!K14,WeightedParse!M14,WeightedParse!V14,WeightedParse!W14,WeightedParse!AD14,WeightedParse!AF14,WeightedParse!AH14,WeightedParse!AK14,WeightedParse!AL14,WeightedParse!AO14,WeightedParse!AP14)*(CONVERT(LEFT(SquadExport!$E14,FIND("'",SquadExport!$E14)-1)+((MID(SquadExport!$E14,FIND("'",SquadExport!$E14)+1,LEN(SquadExport!$E14)-FIND("'",SquadExport!$E14)-1))/12),"ft","m")-1)/(Variables!$C$4-1))*Variables!$B$5),"")</f>
        <v>8.6627840090954216</v>
      </c>
      <c r="AK14" s="114">
        <f>IF($A14&gt;"",IF(AND(OR(EXACT(SquadExport!$BR14,TRUE),EXACT(SquadExport!$BS14,TRUE)),OR(EXACT(SquadExport!$BK14,TRUE),EXACT(SquadExport!$BM14,TRUE))),HARMEAN(WeightedParse!J14,WeightedParse!K14,WeightedParse!T14,WeightedParse!V14,WeightedParse!X14,WeightedParse!Y14,WeightedParse!Z14,WeightedParse!AD14,WeightedParse!AH14,WeightedParse!AI14,WeightedParse!AK14,WeightedParse!AO14),HARMEAN(WeightedParse!J14,WeightedParse!K14,WeightedParse!T14,WeightedParse!V14,WeightedParse!X14,WeightedParse!Y14,WeightedParse!Z14,WeightedParse!AD14,WeightedParse!AH14,WeightedParse!AI14,WeightedParse!AK14,WeightedParse!AO14)*Variables!$B$5),"")</f>
        <v>8.9216675168681725</v>
      </c>
      <c r="AL14" s="114">
        <f>IF($A14&gt;"",IF(AND(OR(EXACT(SquadExport!$BR14,TRUE),EXACT(SquadExport!$BS14,TRUE)),OR(EXACT(SquadExport!$BK14,TRUE),EXACT(SquadExport!$BM14,TRUE))),HARMEAN(WeightedParse!H14,WeightedParse!I14,WeightedParse!K14,WeightedParse!Q14,WeightedParse!T14,WeightedParse!V14,WeightedParse!AB14,WeightedParse!AD14,WeightedParse!AH14,WeightedParse!AI14,WeightedParse!AJ14,WeightedParse!AN14,WeightedParse!AO14),HARMEAN(WeightedParse!H14,WeightedParse!I14,WeightedParse!K14,WeightedParse!Q14,WeightedParse!T14,WeightedParse!V14,WeightedParse!AB14,WeightedParse!AD14,WeightedParse!AH14,WeightedParse!AI14,WeightedParse!AJ14,WeightedParse!AN14,WeightedParse!AO14)*Variables!$B$5),"")</f>
        <v>9.2199747155499363</v>
      </c>
      <c r="AM14" s="114">
        <f>IF($A14&gt;"",IF(AND(OR(EXACT(SquadExport!$BR14,TRUE),EXACT(SquadExport!$BS14,TRUE)),OR(EXACT(SquadExport!$BK14,TRUE),EXACT(SquadExport!$BM14,TRUE))),HARMEAN(WeightedParse!I14,WeightedParse!J14,WeightedParse!K14,WeightedParse!N14,WeightedParse!Q14,WeightedParse!T14,WeightedParse!V14,WeightedParse!X14,WeightedParse!AB14,WeightedParse!AD14,WeightedParse!AG14,WeightedParse!AI14,WeightedParse!AJ14,WeightedParse!AK14,WeightedParse!AN14)*WeightedParse!BD14,(HARMEAN(WeightedParse!I14,WeightedParse!J14,WeightedParse!K14,WeightedParse!N14,WeightedParse!Q14,WeightedParse!T14,WeightedParse!V14,WeightedParse!X14,WeightedParse!AB14,WeightedParse!AD14,WeightedParse!AG14,WeightedParse!AI14,WeightedParse!AJ14,WeightedParse!AK14,WeightedParse!AN14)*WeightedParse!BD14)*Variables!$B$5),"")</f>
        <v>5.0902413431269684</v>
      </c>
      <c r="AN14" s="114">
        <f>IF($A14&gt;"",IF(AND(OR(EXACT(SquadExport!$BR14,TRUE),EXACT(SquadExport!$BS14,TRUE)),OR(EXACT(SquadExport!$BK14,TRUE),EXACT(SquadExport!$BM14,TRUE))),HARMEAN(WeightedParse!H14,WeightedParse!I14,WeightedParse!K14,WeightedParse!N14,WeightedParse!Q14,WeightedParse!T14,WeightedParse!V14,WeightedParse!X14,WeightedParse!Z14,WeightedParse!AD14,WeightedParse!AG14,WeightedParse!AH14,WeightedParse!AI14,WeightedParse!AJ14,WeightedParse!AN14,WeightedParse!AO14)*WeightedParse!BD14,(HARMEAN(WeightedParse!H14,WeightedParse!I14,WeightedParse!K14,WeightedParse!N14,WeightedParse!Q14,WeightedParse!T14,WeightedParse!V14,WeightedParse!X14,WeightedParse!Z14,WeightedParse!AD14,WeightedParse!AG14,WeightedParse!AH14,WeightedParse!AI14,WeightedParse!AJ14,WeightedParse!AN14,WeightedParse!AO14)*WeightedParse!BD14)*Variables!$B$5),"")</f>
        <v>5.7382277581876755</v>
      </c>
      <c r="AO14" s="114">
        <f>IF($A14&gt;"",IF(AND(EXACT(SquadExport!$BS14,TRUE),EXACT(SquadExport!$BL14,TRUE)),HARMEAN(WeightedParse!K14,WeightedParse!Q14,WeightedParse!T14,WeightedParse!V14,WeightedParse!X14,WeightedParse!Z14,WeightedParse!AB14,WeightedParse!AD14,WeightedParse!AG14,WeightedParse!AK14),HARMEAN(WeightedParse!K14,WeightedParse!Q14,WeightedParse!T14,WeightedParse!V14,WeightedParse!X14,WeightedParse!Z14,WeightedParse!AB14,WeightedParse!AD14,WeightedParse!AG14,WeightedParse!AK14)*Variables!$B$5),"")</f>
        <v>8.7881293242243608</v>
      </c>
      <c r="AP14" s="114">
        <f>IF($A14&gt;"",IF(AND(EXACT(SquadExport!$BS14,TRUE),EXACT(SquadExport!$BL14,TRUE)),HARMEAN(WeightedParse!I14,WeightedParse!K14,WeightedParse!Q14,WeightedParse!T14,WeightedParse!V14,WeightedParse!X14,WeightedParse!Z14,WeightedParse!AB14,WeightedParse!AD14,WeightedParse!AF14,WeightedParse!AG14,WeightedParse!AI14,WeightedParse!AJ14),HARMEAN(WeightedParse!I14,WeightedParse!K14,WeightedParse!Q14,WeightedParse!T14,WeightedParse!V14,WeightedParse!X14,WeightedParse!Z14,WeightedParse!AB14,WeightedParse!AD14,WeightedParse!AF14,WeightedParse!AG14,WeightedParse!AI14,WeightedParse!AJ14)*Variables!$B$5),"")</f>
        <v>8.9732390033835738</v>
      </c>
      <c r="AQ14" s="114">
        <f>IF($A14&gt;"",IF(AND(EXACT(SquadExport!$BS14,TRUE),EXACT(SquadExport!$BL14,TRUE)),HARMEAN(WeightedParse!I14,WeightedParse!J14,WeightedParse!K14,WeightedParse!Q14,WeightedParse!T14,WeightedParse!V14,WeightedParse!X14,WeightedParse!Z14,WeightedParse!AB14,WeightedParse!AD14,WeightedParse!AG14,WeightedParse!AI14,WeightedParse!AJ14,WeightedParse!AK14),HARMEAN(WeightedParse!I14,WeightedParse!J14,WeightedParse!K14,WeightedParse!Q14,WeightedParse!T14,WeightedParse!V14,WeightedParse!X14,WeightedParse!Z14,WeightedParse!AB14,WeightedParse!AD14,WeightedParse!AG14,WeightedParse!AI14,WeightedParse!AJ14,WeightedParse!AK14)*Variables!$B$5),"")</f>
        <v>8.3689918940518329</v>
      </c>
      <c r="AR14" s="114">
        <f>IF($A14&gt;"",IF(AND(EXACT(SquadExport!$BS14,TRUE),EXACT(SquadExport!$BL14,TRUE)),HARMEAN(WeightedParse!I14,WeightedParse!J14,WeightedParse!K14,WeightedParse!Q14,WeightedParse!T14,WeightedParse!V14,WeightedParse!X14,WeightedParse!Y14,WeightedParse!Z14,WeightedParse!AD14,WeightedParse!AH14,WeightedParse!AI14,WeightedParse!AJ14,WeightedParse!AK14,WeightedParse!AN14,WeightedParse!AO14),HARMEAN(WeightedParse!I14,WeightedParse!J14,WeightedParse!K14,WeightedParse!Q14,WeightedParse!T14,WeightedParse!V14,WeightedParse!X14,WeightedParse!Y14,WeightedParse!Z14,WeightedParse!AD14,WeightedParse!AH14,WeightedParse!AI14,WeightedParse!AJ14,WeightedParse!AK14,WeightedParse!AN14,WeightedParse!AO14)*Variables!$B$5),"")</f>
        <v>9.0487852688090307</v>
      </c>
      <c r="AS14" s="114">
        <f>IF($A14&gt;"",IF(AND(EXACT(SquadExport!$BT14,TRUE),EXACT(SquadExport!$BL14,TRUE)),HARMEAN(WeightedParse!J14,WeightedParse!K14,WeightedParse!M14,WeightedParse!T14,WeightedParse!V14,WeightedParse!X14,WeightedParse!Z14,WeightedParse!AD14,WeightedParse!AI14),(HARMEAN(WeightedParse!J14,WeightedParse!K14,WeightedParse!M14,WeightedParse!T14,WeightedParse!V14,WeightedParse!X14,WeightedParse!Z14,WeightedParse!AD14,WeightedParse!AI14)*Variables!$B$5)),"")</f>
        <v>8.4949491577478522</v>
      </c>
      <c r="AT14" s="114">
        <f>IF($A14&gt;"",IF(AND(EXACT(SquadExport!$BT14,TRUE),EXACT(SquadExport!$BL14,TRUE)),HARMEAN(WeightedParse!J14,WeightedParse!K14,WeightedParse!M14,WeightedParse!U14,WeightedParse!V14,WeightedParse!W14,WeightedParse!X14,WeightedParse!Z14,WeightedParse!AD14,WeightedParse!AF14,WeightedParse!AK14,WeightedParse!AL14,WeightedParse!AP14)*(CONVERT(LEFT(SquadExport!$E14,FIND("'",SquadExport!$E14)-1)+((MID(SquadExport!$E14,FIND("'",SquadExport!$E14)+1,LEN(SquadExport!$E14)-FIND("'",SquadExport!$E14)-1))/12),"ft","m")-1)/(Variables!$C$4-1),(HARMEAN(WeightedParse!J14,WeightedParse!K14,WeightedParse!M14,WeightedParse!U14,WeightedParse!V14,WeightedParse!W14,WeightedParse!X14,WeightedParse!Z14,WeightedParse!AD14,WeightedParse!AF14,WeightedParse!AK14,WeightedParse!AL14,WeightedParse!AP14)*(CONVERT(LEFT(SquadExport!$E14,FIND("'",SquadExport!$E14)-1)+((MID(SquadExport!$E14,FIND("'",SquadExport!$E14)+1,LEN(SquadExport!$E14)-FIND("'",SquadExport!$E14)-1))/12),"ft","m")-1)/(Variables!$C$4-1)))*Variables!$B$5,"")</f>
        <v>7.6237570967417039</v>
      </c>
      <c r="AU14" s="114">
        <f>IF($A14&gt;"",IF(AND(EXACT(SquadExport!$BT14,TRUE),EXACT(SquadExport!$BL14,TRUE)),HARMEAN(WeightedParse!I14,WeightedParse!J14,WeightedParse!K14,WeightedParse!Q14,WeightedParse!T14,WeightedParse!V14,WeightedParse!X14,WeightedParse!Z14,WeightedParse!AB14,WeightedParse!AD14,WeightedParse!AF14,WeightedParse!AG14,WeightedParse!AK14,WeightedParse!AP14),HARMEAN(WeightedParse!I14,WeightedParse!J14,WeightedParse!K14,WeightedParse!Q14,WeightedParse!T14,WeightedParse!V14,WeightedParse!X14,WeightedParse!Z14,WeightedParse!AB14,WeightedParse!AD14,WeightedParse!AF14,WeightedParse!AG14,WeightedParse!AK14,WeightedParse!AP14)*Variables!$B$5),"")</f>
        <v>8.2105394159887499</v>
      </c>
      <c r="AV14" s="114">
        <f>IF($A14&gt;"",IF(AND(EXACT(SquadExport!$BT14,TRUE),EXACT(SquadExport!$BL14,TRUE)),HARMEAN(WeightedParse!I14,WeightedParse!J14,WeightedParse!K14,WeightedParse!Q14,WeightedParse!T14,WeightedParse!V14,WeightedParse!X14,WeightedParse!Z14,WeightedParse!AD14,WeightedParse!AH14,WeightedParse!AI14,WeightedParse!AJ14,WeightedParse!AK14,WeightedParse!AN14,WeightedParse!AO14),HARMEAN(WeightedParse!I14,WeightedParse!J14,WeightedParse!K14,WeightedParse!Q14,WeightedParse!T14,WeightedParse!V14,WeightedParse!X14,WeightedParse!Z14,WeightedParse!AD14,WeightedParse!AH14,WeightedParse!AI14,WeightedParse!AJ14,WeightedParse!AK14,WeightedParse!AN14,WeightedParse!AO14)*Variables!$B$5),"")</f>
        <v>9.1344070505227162</v>
      </c>
      <c r="AW14" s="114">
        <f>IF($A14&gt;"",IF(AND(EXACT(SquadExport!$BT14,TRUE),EXACT(SquadExport!$BL14,TRUE)),HARMEAN(WeightedParse!I14,WeightedParse!J14,WeightedParse!K14,WeightedParse!Q14,WeightedParse!T14,WeightedParse!V14,WeightedParse!X14,WeightedParse!Z14,WeightedParse!AB14,WeightedParse!AD14,WeightedParse!AF14,WeightedParse!AG14,WeightedParse!AI14,WeightedParse!AJ14,WeightedParse!AK14),HARMEAN(WeightedParse!I14,WeightedParse!J14,WeightedParse!K14,WeightedParse!Q14,WeightedParse!T14,WeightedParse!V14,WeightedParse!X14,WeightedParse!Z14,WeightedParse!AB14,WeightedParse!AD14,WeightedParse!AF14,WeightedParse!AG14,WeightedParse!AI14,WeightedParse!AJ14,WeightedParse!AK14)*Variables!$B$5),"")</f>
        <v>8.4703598518891319</v>
      </c>
      <c r="AX14" s="114">
        <f>IF($A14&gt;"",IF(AND(EXACT(SquadExport!$BT14,TRUE),EXACT(SquadExport!$BL14,TRUE)),HARMEAN(WeightedParse!K14,WeightedParse!Q14,WeightedParse!U14,WeightedParse!V14,WeightedParse!W14,WeightedParse!X14,WeightedParse!Y14,WeightedParse!Z14,WeightedParse!AD14,WeightedParse!AF14,WeightedParse!AH14,WeightedParse!AI14,WeightedParse!AJ14,WeightedParse!AK14,WeightedParse!AN14,WeightedParse!AO14,WeightedParse!AP14),HARMEAN(WeightedParse!K14,WeightedParse!Q14,WeightedParse!U14,WeightedParse!V14,WeightedParse!W14,WeightedParse!X14,WeightedParse!Y14,WeightedParse!Z14,WeightedParse!AD14,WeightedParse!AF14,WeightedParse!AH14,WeightedParse!AI14,WeightedParse!AJ14,WeightedParse!AK14,WeightedParse!AN14,WeightedParse!AO14,WeightedParse!AP14)*Variables!$B$5),"")</f>
        <v>9.4682984771213636</v>
      </c>
      <c r="AY14" s="114">
        <f>IF($A14&gt;"",IF(AND(EXACT(SquadExport!$BT14,TRUE),EXACT(SquadExport!$BL14,TRUE)),HARMEAN(WeightedParse!I14,WeightedParse!J14,WeightedParse!K14,WeightedParse!M14,WeightedParse!N14,WeightedParse!Q14,WeightedParse!T14,WeightedParse!V14,WeightedParse!X14,WeightedParse!Z14,WeightedParse!AD14,WeightedParse!AF14,WeightedParse!AG14,WeightedParse!AH14,WeightedParse!AI14,WeightedParse!AJ14,WeightedParse!AK14,WeightedParse!AL14,WeightedParse!AN14,WeightedParse!AO14,WeightedParse!AP14),HARMEAN(WeightedParse!I14,WeightedParse!J14,WeightedParse!K14,WeightedParse!M14,WeightedParse!N14,WeightedParse!Q14,WeightedParse!T14,WeightedParse!V14,WeightedParse!X14,WeightedParse!Z14,WeightedParse!AD14,WeightedParse!AF14,WeightedParse!AG14,WeightedParse!AH14,WeightedParse!AI14,WeightedParse!AJ14,WeightedParse!AK14,WeightedParse!AL14,WeightedParse!AN14,WeightedParse!AO14,WeightedParse!AP14)*Variables!$B$5),"")</f>
        <v>8.2156857861572572</v>
      </c>
    </row>
    <row r="15" spans="1:51" s="3" customFormat="1" ht="15" customHeight="1" x14ac:dyDescent="0.25">
      <c r="A15" s="3" t="str">
        <f>IF(WeightedParse!A15&gt;"",WeightedParse!A15,"")</f>
        <v>Shane Duggan</v>
      </c>
      <c r="B15" s="4">
        <f>IF(WeightedParse!B15&gt;0,WeightedParse!B15,"")</f>
        <v>32</v>
      </c>
      <c r="C15" s="4" t="str">
        <f>IF(A15&gt;"",IF(AND(B15&lt;=Variables!$B$8,G15&gt;2),"Youth",IF(AND(B15&lt;=Variables!$B$8,G15&lt;=2),"Prospect",IF(AND(B15&gt;=Variables!$B$9,G15&gt;2),"Old",IF(G15&gt;=3,"Reserves","First Team")))),"")</f>
        <v>First Team</v>
      </c>
      <c r="D15" s="4" t="str">
        <f>SquadExport!BJ15</f>
        <v>DM/M</v>
      </c>
      <c r="E15" s="4" t="str">
        <f>IF(A15&gt;"",VLOOKUP(F15,Roles!A:B,2,FALSE)&amp;IF(OR(VLOOKUP(F15,Roles!$A:$B,2,FALSE)="FB",VLOOKUP(F15,Roles!$A:$B,2,FALSE)="WB",VLOOKUP(F15,Roles!$A:$B,2,FALSE)="WM",VLOOKUP(F15,Roles!$A:$B,2,FALSE)="W"),IF(AND(SquadExport!BK15=TRUE,SquadExport!BM15=TRUE,WeightedParse!BB15&gt;=WeightedParse!BC15)," (R)",IF(AND(SquadExport!BK15=TRUE,SquadExport!BM15=TRUE,WeightedParse!BB15&lt;WeightedParse!BC15)," (L)",IF(AND(SquadExport!BK15=TRUE,SquadExport!BM15=FALSE), " (L)",IF(AND(SquadExport!BK15=FALSE,SquadExport!BM15=TRUE)," (R)","")))),""),"")</f>
        <v>M</v>
      </c>
      <c r="F15" s="4" t="str" cm="1">
        <f t="array" ref="F15">IF(A15&gt;"",INDEX($J$1:$AY$1,SUMPRODUCT(MAX(($J$2:$AY$200=MAX($J15:$AY15))*(COLUMN($J$2:$AY$200))))-COLUMN($J$1)+1),"")</f>
        <v>CAR</v>
      </c>
      <c r="G15" s="4">
        <f t="shared" si="0"/>
        <v>1</v>
      </c>
      <c r="H15" s="4">
        <f t="shared" si="1"/>
        <v>1</v>
      </c>
      <c r="I15" s="5">
        <f t="shared" si="2"/>
        <v>17.962860815375546</v>
      </c>
      <c r="J15" s="114">
        <f>IF($A15&gt;"",HARMEAN(WeightedParse!V15,WeightedParse!Y15,WeightedParse!Z15,WeightedParse!AE15,WeightedParse!AJ15,WeightedParse!AQ15,WeightedParse!AR15,WeightedParse!AS15,WeightedParse!AU15,WeightedParse!AV15,WeightedParse!AW15,WeightedParse!AY15,WeightedParse!BA15),"")</f>
        <v>3.9716814159292038</v>
      </c>
      <c r="K15" s="114">
        <f>IF(A15&gt;"",HARMEAN(WeightedParse!K15,WeightedParse!Q15,WeightedParse!V15,WeightedParse!X15,WeightedParse!Y15,WeightedParse!Z15,WeightedParse!AE15,WeightedParse!AG15,WeightedParse!AI15,WeightedParse!AJ15,WeightedParse!AQ15,WeightedParse!AR15,WeightedParse!AS15,WeightedParse!AU15,WeightedParse!AV15,WeightedParse!AW15,WeightedParse!AY15,WeightedParse!AZ15,WeightedParse!BA15),"")</f>
        <v>4.2170716428736279</v>
      </c>
      <c r="L15" s="114">
        <f>IF($A15&gt;"",IF(AND(EXACT(SquadExport!$BO15,TRUE),EXACT(SquadExport!$BL15,TRUE)),HARMEAN(WeightedParse!M15,WeightedParse!P15,WeightedParse!S15,WeightedParse!U15,WeightedParse!V15,WeightedParse!W15,WeightedParse!Y15,WeightedParse!AE15,WeightedParse!AL15,WeightedParse!AN15,WeightedParse!AP15),HARMEAN(WeightedParse!M15,WeightedParse!P15,WeightedParse!S15,WeightedParse!U15,WeightedParse!V15,WeightedParse!W15,WeightedParse!Y15,WeightedParse!AE15,WeightedParse!AL15,WeightedParse!AN15,WeightedParse!AP15)*Variables!$B$5),"")</f>
        <v>7.9725820922303967</v>
      </c>
      <c r="M15" s="114">
        <f>IF($A15&gt;"",IF(AND(EXACT(SquadExport!$BO15,TRUE),EXACT(SquadExport!$BL15,TRUE)),HARMEAN(WeightedParse!M15,WeightedParse!P15,WeightedParse!S15,WeightedParse!U15,WeightedParse!V15,WeightedParse!W15,WeightedParse!X15,WeightedParse!Y15,WeightedParse!Z15,WeightedParse!AE15,WeightedParse!AL15,WeightedParse!AN15,WeightedParse!AP15),HARMEAN(WeightedParse!M15,WeightedParse!P15,WeightedParse!S15,WeightedParse!U15,WeightedParse!V15,WeightedParse!W15,WeightedParse!X15,WeightedParse!Y15,WeightedParse!Z15,WeightedParse!AE15,WeightedParse!AL15,WeightedParse!AN15,WeightedParse!AP15)*Variables!$B$5),"")</f>
        <v>8.3921368067764099</v>
      </c>
      <c r="N15" s="114">
        <f>IF($A15&gt;"",IF(AND(EXACT(SquadExport!$BO15,TRUE),EXACT(SquadExport!$BL15,TRUE)),HARMEAN(WeightedParse!K15,WeightedParse!M15,WeightedParse!P15,WeightedParse!Q15,WeightedParse!S15,WeightedParse!T15,WeightedParse!U15,WeightedParse!V15,WeightedParse!W15,WeightedParse!X15,WeightedParse!Y15,WeightedParse!Z15,WeightedParse!AE15,WeightedParse!AG15,WeightedParse!AL15,WeightedParse!AN15,WeightedParse!AP15),HARMEAN(WeightedParse!K15,WeightedParse!M15,WeightedParse!P15,WeightedParse!Q15,WeightedParse!S15,WeightedParse!T15,WeightedParse!U15,WeightedParse!V15,WeightedParse!W15,WeightedParse!X15,WeightedParse!Y15,WeightedParse!Z15,WeightedParse!AE15,WeightedParse!AG15,WeightedParse!AL15,WeightedParse!AN15,WeightedParse!AP15)*Variables!$B$5),"")</f>
        <v>9.3170149253731331</v>
      </c>
      <c r="O15" s="114">
        <f>IF($A15&gt;"",IF(AND(EXACT(SquadExport!$BO15,TRUE),EXACT(SquadExport!$BL15,TRUE)),HARMEAN(WeightedParse!I15,WeightedParse!K15,WeightedParse!M15,WeightedParse!P15,WeightedParse!Q15,WeightedParse!S15,WeightedParse!T15,WeightedParse!V15,WeightedParse!W15,WeightedParse!X15,WeightedParse!Y15,WeightedParse!Z15,WeightedParse!AB15,WeightedParse!AE15,WeightedParse!AF15,WeightedParse!AG15,WeightedParse!AJ15,WeightedParse!AK15,WeightedParse!AL15,WeightedParse!AN15,WeightedParse!AO15,WeightedParse!AP15),HARMEAN(WeightedParse!I15,WeightedParse!K15,WeightedParse!M15,WeightedParse!P15,WeightedParse!Q15,WeightedParse!S15,WeightedParse!T15,WeightedParse!V15,WeightedParse!W15,WeightedParse!X15,WeightedParse!Y15,WeightedParse!Z15,WeightedParse!AB15,WeightedParse!AE15,WeightedParse!AF15,WeightedParse!AG15,WeightedParse!AJ15,WeightedParse!AK15,WeightedParse!AL15,WeightedParse!AN15,WeightedParse!AO15,WeightedParse!AP15)*Variables!$B$5),"")</f>
        <v>9.1066714866330365</v>
      </c>
      <c r="P15" s="114">
        <f>IF($A15&gt;"",IF(AND(OR(EXACT(SquadExport!$BO15,TRUE),EXACT(SquadExport!$BP15,TRUE)),OR(EXACT(SquadExport!$BK15,TRUE),EXACT(SquadExport!$BM15,TRUE))),HARMEAN(WeightedParse!M15,WeightedParse!P15,WeightedParse!S15,WeightedParse!U15,WeightedParse!V15,WeightedParse!W15,WeightedParse!Y15,WeightedParse!AE15,WeightedParse!AF15,WeightedParse!AP15),HARMEAN(WeightedParse!M15,WeightedParse!P15,WeightedParse!S15,WeightedParse!U15,WeightedParse!V15,WeightedParse!W15,WeightedParse!Y15,WeightedParse!AE15,WeightedParse!AF15,WeightedParse!AP15)*Variables!$B$5),"")</f>
        <v>8.3555736604088224</v>
      </c>
      <c r="Q15" s="114">
        <f>IF($A15&gt;"",IF(AND(OR(EXACT(SquadExport!$BO15,TRUE),EXACT(SquadExport!$BP15,TRUE)),OR(EXACT(SquadExport!$BK15,TRUE),EXACT(SquadExport!$BM15,TRUE))),HARMEAN(WeightedParse!H15,WeightedParse!P15,WeightedParse!Q15,WeightedParse!S15,WeightedParse!T15,WeightedParse!V15,WeightedParse!X15,WeightedParse!Y15,WeightedParse!Z15,WeightedParse!AE15,WeightedParse!AF15,WeightedParse!AH15,WeightedParse!AN15,WeightedParse!AO15),HARMEAN(WeightedParse!H15,WeightedParse!P15,WeightedParse!Q15,WeightedParse!S15,WeightedParse!T15,WeightedParse!V15,WeightedParse!X15,WeightedParse!Y15,WeightedParse!Z15,WeightedParse!AE15,WeightedParse!AF15,WeightedParse!AH15,WeightedParse!AN15,WeightedParse!AO15)*Variables!$B$5),"")</f>
        <v>10.40899107680694</v>
      </c>
      <c r="R15" s="115">
        <f>IF($A15&gt;"",IF(AND(OR(EXACT(SquadExport!$BO15,TRUE),EXACT(SquadExport!$BP15,TRUE)),OR(EXACT(SquadExport!$BK15,TRUE),EXACT(SquadExport!$BM15,TRUE))),HARMEAN(WeightedParse!H15,WeightedParse!I15,WeightedParse!K15,WeightedParse!P15,WeightedParse!Q15,WeightedParse!S15,WeightedParse!T15,WeightedParse!V15,WeightedParse!Y15,WeightedParse!Z15,WeightedParse!AD15,WeightedParse!AE15,WeightedParse!AF15,WeightedParse!AH15,WeightedParse!AI15,WeightedParse!AJ15,WeightedParse!AN15,WeightedParse!AO15),HARMEAN(WeightedParse!H15,WeightedParse!I15,WeightedParse!K15,WeightedParse!P15,WeightedParse!Q15,WeightedParse!S15,WeightedParse!T15,WeightedParse!V15,WeightedParse!Y15,WeightedParse!Z15,WeightedParse!AD15,WeightedParse!AE15,WeightedParse!AF15,WeightedParse!AH15,WeightedParse!AI15,WeightedParse!AJ15,WeightedParse!AN15,WeightedParse!AO15)*Variables!$B$5),"")</f>
        <v>10.294324328781839</v>
      </c>
      <c r="S15" s="115">
        <f>IF($A15&gt;"",IF(AND(OR(EXACT(SquadExport!$BO15,TRUE),EXACT(SquadExport!$BP15,TRUE)),OR(EXACT(SquadExport!$BK15,TRUE),EXACT(SquadExport!$BM15,TRUE))),HARMEAN(WeightedParse!H15,WeightedParse!I15,WeightedParse!K15,WeightedParse!Q15,WeightedParse!S15,WeightedParse!T15,WeightedParse!V15,WeightedParse!X15,WeightedParse!Z15,WeightedParse!AB15,WeightedParse!AD15,WeightedParse!AF15,WeightedParse!AG15,WeightedParse!AH15,WeightedParse!AI15,WeightedParse!AJ15,WeightedParse!AK15,WeightedParse!AN15,WeightedParse!AO15),HARMEAN(WeightedParse!H15,WeightedParse!I15,WeightedParse!K15,WeightedParse!Q15,WeightedParse!S15,WeightedParse!T15,WeightedParse!V15,WeightedParse!X15,WeightedParse!Z15,WeightedParse!AB15,WeightedParse!AD15,WeightedParse!AF15,WeightedParse!AG15,WeightedParse!AH15,WeightedParse!AI15,WeightedParse!AJ15,WeightedParse!AK15,WeightedParse!AN15,WeightedParse!AO15)*Variables!$B$5),"")</f>
        <v>9.8575254110397648</v>
      </c>
      <c r="T15" s="114">
        <f>IF($A15&gt;"",IF(AND(OR(EXACT(SquadExport!$BO15,TRUE),EXACT(SquadExport!$BP15,TRUE)),OR(EXACT(SquadExport!$BK15,TRUE),EXACT(SquadExport!$BM15,TRUE))),HARMEAN(WeightedParse!I15,WeightedParse!K15,WeightedParse!N15,WeightedParse!P15,WeightedParse!Q15,WeightedParse!S15,WeightedParse!T15,WeightedParse!V15,WeightedParse!X15,WeightedParse!Y15,WeightedParse!Z15,WeightedParse!AB15,WeightedParse!AD15,WeightedParse!AE15,WeightedParse!AF15,WeightedParse!AH15,WeightedParse!AI15,WeightedParse!AJ15,WeightedParse!AN15,WeightedParse!AO15)*WeightedParse!BD15,(HARMEAN(WeightedParse!I15,WeightedParse!K15,WeightedParse!N15,WeightedParse!P15,WeightedParse!Q15,WeightedParse!S15,WeightedParse!T15,WeightedParse!V15,WeightedParse!X15,WeightedParse!Y15,WeightedParse!Z15,WeightedParse!AB15,WeightedParse!AD15,WeightedParse!AE15,WeightedParse!AF15,WeightedParse!AH15,WeightedParse!AI15,WeightedParse!AJ15,WeightedParse!AN15,WeightedParse!AO15)*WeightedParse!BD15)*Variables!$B$5),"")</f>
        <v>8.0011863535600227</v>
      </c>
      <c r="U15" s="114">
        <f>IF($A15&gt;"",IF(EXACT(SquadExport!$BQ15,TRUE),HARMEAN(WeightedParse!P15,WeightedParse!S15,WeightedParse!V15,WeightedParse!X15,WeightedParse!Y15,WeightedParse!Z15,WeightedParse!AE15,WeightedParse!AF15,WeightedParse!AP15),HARMEAN(WeightedParse!P15,WeightedParse!S15,WeightedParse!V15,WeightedParse!X15,WeightedParse!Y15,WeightedParse!Z15,WeightedParse!AE15,WeightedParse!AF15,WeightedParse!AP15)*Variables!$B$5),"")</f>
        <v>16.500276525499</v>
      </c>
      <c r="V15" s="114">
        <f>IF($A15&gt;"",IF(EXACT(SquadExport!$BQ15,TRUE),HARMEAN(WeightedParse!K15,WeightedParse!Q15,WeightedParse!S15,WeightedParse!T15,WeightedParse!V15,WeightedParse!X15,WeightedParse!Z15,WeightedParse!AE15,WeightedParse!AF15,WeightedParse!AG15,WeightedParse!AH15,WeightedParse!AK15),HARMEAN(WeightedParse!K15,WeightedParse!Q15,WeightedParse!S15,WeightedParse!T15,WeightedParse!V15,WeightedParse!X15,WeightedParse!Z15,WeightedParse!AE15,WeightedParse!AF15,WeightedParse!AG15,WeightedParse!AH15,WeightedParse!AK15)*Variables!$B$5),"")</f>
        <v>18.9972917657274</v>
      </c>
      <c r="W15" s="114">
        <f>IF($A15&gt;"",IF(EXACT(SquadExport!$BQ15,TRUE),HARMEAN(WeightedParse!I15,WeightedParse!K15,WeightedParse!N15,WeightedParse!Q15,WeightedParse!T15,WeightedParse!V15,WeightedParse!X15,WeightedParse!Z15,WeightedParse!AB15,WeightedParse!AD15,WeightedParse!AF15,WeightedParse!AG15,WeightedParse!AK15),HARMEAN(WeightedParse!I15,WeightedParse!K15,WeightedParse!N15,WeightedParse!Q15,WeightedParse!T15,WeightedParse!V15,WeightedParse!X15,WeightedParse!Z15,WeightedParse!AB15,WeightedParse!AD15,WeightedParse!AF15,WeightedParse!AG15,WeightedParse!AK15)*Variables!$B$5),"")</f>
        <v>16.161018531295404</v>
      </c>
      <c r="X15" s="114">
        <f>IF($A15&gt;"",IF(EXACT(SquadExport!$BQ15,TRUE),HARMEAN(WeightedParse!K15,WeightedParse!P15,WeightedParse!Q15,WeightedParse!S15,WeightedParse!U15,WeightedParse!V15,WeightedParse!X15,WeightedParse!Y15,WeightedParse!Z15,WeightedParse!AE15,WeightedParse!AF15,WeightedParse!AH15,WeightedParse!AO15,WeightedParse!AP15),HARMEAN(WeightedParse!K15,WeightedParse!P15,WeightedParse!Q15,WeightedParse!S15,WeightedParse!U15,WeightedParse!V15,WeightedParse!X15,WeightedParse!Y15,WeightedParse!Z15,WeightedParse!AE15,WeightedParse!AF15,WeightedParse!AH15,WeightedParse!AO15,WeightedParse!AP15)*Variables!$B$5),"")</f>
        <v>17.744180455632762</v>
      </c>
      <c r="Y15" s="114">
        <f>IF($A15&gt;"",IF(EXACT(SquadExport!$BQ15,TRUE),HARMEAN(WeightedParse!P15,WeightedParse!Q15,WeightedParse!S15,WeightedParse!U15,WeightedParse!V15,WeightedParse!W15,WeightedParse!Y15,WeightedParse!AE15,WeightedParse!AF15,WeightedParse!AH15,WeightedParse!AJ15,WeightedParse!AN15,WeightedParse!AO15,WeightedParse!AP15),HARMEAN(WeightedParse!P15,WeightedParse!Q15,WeightedParse!S15,WeightedParse!U15,WeightedParse!V15,WeightedParse!W15,WeightedParse!Y15,WeightedParse!AE15,WeightedParse!AF15,WeightedParse!AH15,WeightedParse!AJ15,WeightedParse!AN15,WeightedParse!AO15,WeightedParse!AP15)*Variables!$B$5),"")</f>
        <v>16.651919872602608</v>
      </c>
      <c r="Z15" s="114">
        <f>IF($A15&gt;"",IF(EXACT(SquadExport!$BQ15,TRUE),HARMEAN(WeightedParse!M15,WeightedParse!P15,WeightedParse!Q15,WeightedParse!S15,WeightedParse!U15,WeightedParse!V15,WeightedParse!W15,WeightedParse!X15,WeightedParse!Y15,WeightedParse!Z15,WeightedParse!AE15,WeightedParse!AF15,WeightedParse!AH15,WeightedParse!AL15,WeightedParse!AO15,WeightedParse!AP15),HARMEAN(WeightedParse!M15,WeightedParse!P15,WeightedParse!Q15,WeightedParse!S15,WeightedParse!U15,WeightedParse!V15,WeightedParse!W15,WeightedParse!X15,WeightedParse!Y15,WeightedParse!Z15,WeightedParse!AE15,WeightedParse!AF15,WeightedParse!AH15,WeightedParse!AL15,WeightedParse!AO15,WeightedParse!AP15)*Variables!$B$5),"")</f>
        <v>15.263818003838928</v>
      </c>
      <c r="AA15" s="114">
        <f>IF($A15&gt;"",IF(EXACT(SquadExport!$BQ15,TRUE),HARMEAN(WeightedParse!J15,WeightedParse!K15,WeightedParse!N15,WeightedParse!P15,WeightedParse!Q15,WeightedParse!S15,WeightedParse!V15,WeightedParse!X15,WeightedParse!Y15,WeightedParse!Z15,WeightedParse!AD15,WeightedParse!AE15,WeightedParse!AH15,WeightedParse!AI15,WeightedParse!AK15,WeightedParse!AN15,WeightedParse!AO15,WeightedParse!AP15),HARMEAN(WeightedParse!J15,WeightedParse!K15,WeightedParse!N15,WeightedParse!P15,WeightedParse!Q15,WeightedParse!S15,WeightedParse!V15,WeightedParse!X15,WeightedParse!Y15,WeightedParse!Z15,WeightedParse!AD15,WeightedParse!AE15,WeightedParse!AH15,WeightedParse!AI15,WeightedParse!AK15,WeightedParse!AN15,WeightedParse!AO15,WeightedParse!AP15)*Variables!$B$5),"")</f>
        <v>17.759020093898648</v>
      </c>
      <c r="AB15" s="114">
        <f>IF($A15&gt;"",IF(AND(EXACT(SquadExport!$BR15,TRUE),EXACT(SquadExport!$BL15,TRUE)),HARMEAN(WeightedParse!I15,WeightedParse!K15,WeightedParse!N15,WeightedParse!Q15,WeightedParse!T15,WeightedParse!V15,WeightedParse!X15,WeightedParse!Y15,WeightedParse!Z15,WeightedParse!AD15,WeightedParse!AE15,WeightedParse!AF15,WeightedParse!AG15,WeightedParse!AH15,WeightedParse!AI15,WeightedParse!AJ15,WeightedParse!AK15,WeightedParse!AN15,WeightedParse!AO15),HARMEAN(WeightedParse!I15,WeightedParse!K15,WeightedParse!N15,WeightedParse!Q15,WeightedParse!T15,WeightedParse!V15,WeightedParse!X15,WeightedParse!Y15,WeightedParse!Z15,WeightedParse!AD15,WeightedParse!AE15,WeightedParse!AF15,WeightedParse!AG15,WeightedParse!AH15,WeightedParse!AI15,WeightedParse!AJ15,WeightedParse!AK15,WeightedParse!AN15,WeightedParse!AO15)*Variables!$B$5),"")</f>
        <v>18.600774353890081</v>
      </c>
      <c r="AC15" s="114">
        <f>IF($A15&gt;"",IF(AND(EXACT(SquadExport!$BR15,TRUE),EXACT(SquadExport!$BL15,TRUE)),HARMEAN(WeightedParse!K15,WeightedParse!Q15,WeightedParse!S15,WeightedParse!T15,WeightedParse!V15,WeightedParse!X15,WeightedParse!Y15,WeightedParse!Z15,WeightedParse!AD15,WeightedParse!AE15,WeightedParse!AF15,WeightedParse!AG15,WeightedParse!AH15,WeightedParse!AO15),HARMEAN(WeightedParse!K15,WeightedParse!Q15,WeightedParse!S15,WeightedParse!T15,WeightedParse!V15,WeightedParse!X15,WeightedParse!Y15,WeightedParse!Z15,WeightedParse!AD15,WeightedParse!AE15,WeightedParse!AF15,WeightedParse!AG15,WeightedParse!AH15,WeightedParse!AO15)*Variables!$B$5),"")</f>
        <v>19.233940633493905</v>
      </c>
      <c r="AD15" s="114">
        <f>IF($A15&gt;"",IF(AND(EXACT(SquadExport!$BR15,TRUE),EXACT(SquadExport!$BL15,TRUE)),HARMEAN(WeightedParse!I15,WeightedParse!J15,WeightedParse!K15,WeightedParse!N15,WeightedParse!Q15,WeightedParse!S15,WeightedParse!T15,WeightedParse!V15,WeightedParse!X15,WeightedParse!Z15,WeightedParse!AB15,WeightedParse!AD15,WeightedParse!AG15,WeightedParse!AH15,WeightedParse!AI15,WeightedParse!AK15,WeightedParse!AO15),HARMEAN(WeightedParse!I15,WeightedParse!J15,WeightedParse!K15,WeightedParse!N15,WeightedParse!Q15,WeightedParse!S15,WeightedParse!T15,WeightedParse!V15,WeightedParse!X15,WeightedParse!Z15,WeightedParse!AB15,WeightedParse!AD15,WeightedParse!AG15,WeightedParse!AH15,WeightedParse!AI15,WeightedParse!AK15,WeightedParse!AO15)*Variables!$B$5),"")</f>
        <v>16.595072981069539</v>
      </c>
      <c r="AE15" s="114">
        <f>IF($A15&gt;"",IF(AND(EXACT(SquadExport!$BR15,TRUE),EXACT(SquadExport!$BL15,TRUE)),HARMEAN(WeightedParse!K15,WeightedParse!N15,WeightedParse!P15,WeightedParse!Q15,WeightedParse!S15,WeightedParse!T15,WeightedParse!U15,WeightedParse!V15,WeightedParse!X15,WeightedParse!Y15,WeightedParse!Z15,WeightedParse!AD15,WeightedParse!AE15,WeightedParse!AF15,WeightedParse!AG15,WeightedParse!AH15,WeightedParse!AI15,WeightedParse!AO15),HARMEAN(WeightedParse!K15,WeightedParse!N15,WeightedParse!P15,WeightedParse!Q15,WeightedParse!S15,WeightedParse!T15,WeightedParse!U15,WeightedParse!V15,WeightedParse!X15,WeightedParse!Y15,WeightedParse!Z15,WeightedParse!AD15,WeightedParse!AE15,WeightedParse!AF15,WeightedParse!AG15,WeightedParse!AH15,WeightedParse!AI15,WeightedParse!AO15)*Variables!$B$5),"")</f>
        <v>18.254654292742849</v>
      </c>
      <c r="AF15" s="114">
        <f>IF($A15&gt;"",IF(AND(EXACT(SquadExport!$BR15,TRUE),EXACT(SquadExport!$BL15,TRUE)),HARMEAN(WeightedParse!I15,WeightedParse!J15,WeightedParse!K15,WeightedParse!N15,WeightedParse!Q15,WeightedParse!S15,WeightedParse!T15,WeightedParse!U15,WeightedParse!V15,WeightedParse!X15,WeightedParse!Z15,WeightedParse!AD15,WeightedParse!AE15,WeightedParse!AF15,WeightedParse!AH15,WeightedParse!AI15,WeightedParse!AK15,WeightedParse!AN15,WeightedParse!AO15,WeightedParse!AP15),HARMEAN(WeightedParse!I15,WeightedParse!J15,WeightedParse!K15,WeightedParse!N15,WeightedParse!Q15,WeightedParse!S15,WeightedParse!T15,WeightedParse!U15,WeightedParse!V15,WeightedParse!X15,WeightedParse!Z15,WeightedParse!AD15,WeightedParse!AE15,WeightedParse!AF15,WeightedParse!AH15,WeightedParse!AI15,WeightedParse!AK15,WeightedParse!AN15,WeightedParse!AO15,WeightedParse!AP15)*Variables!$B$5),"")</f>
        <v>17.373154492982387</v>
      </c>
      <c r="AG15" s="114">
        <f>IF($A15&gt;"",IF(AND(OR(EXACT(SquadExport!$BR15,TRUE),EXACT(SquadExport!$BS15,TRUE)),OR(EXACT(SquadExport!$BK15,TRUE),EXACT(SquadExport!$BM15,TRUE))),HARMEAN(WeightedParse!I15,WeightedParse!K15,WeightedParse!Q15,WeightedParse!T15,WeightedParse!X15,WeightedParse!Z15,WeightedParse!AD15,WeightedParse!AF15,WeightedParse!AG15,WeightedParse!AJ15),HARMEAN(WeightedParse!I15,WeightedParse!K15,WeightedParse!Q15,WeightedParse!T15,WeightedParse!X15,WeightedParse!Z15,WeightedParse!AD15,WeightedParse!AF15,WeightedParse!AG15,WeightedParse!AJ15)*Variables!$B$5),"")</f>
        <v>11.382714443649608</v>
      </c>
      <c r="AH15" s="114">
        <f>IF($A15&gt;"",IF(AND(OR(EXACT(SquadExport!$BR15,TRUE),EXACT(SquadExport!$BS15,TRUE)),OR(EXACT(SquadExport!$BK15,TRUE),EXACT(SquadExport!$BM15,TRUE))),HARMEAN(WeightedParse!H15,WeightedParse!K15,WeightedParse!P15,WeightedParse!Q15,WeightedParse!S15,WeightedParse!T15,WeightedParse!V15,WeightedParse!X15,WeightedParse!Y15,WeightedParse!Z15,WeightedParse!AD15,WeightedParse!AE15,WeightedParse!AF15,WeightedParse!AG15,WeightedParse!AH15,WeightedParse!AO15),HARMEAN(WeightedParse!H15,WeightedParse!K15,WeightedParse!P15,WeightedParse!Q15,WeightedParse!S15,WeightedParse!T15,WeightedParse!V15,WeightedParse!X15,WeightedParse!Y15,WeightedParse!Z15,WeightedParse!AD15,WeightedParse!AE15,WeightedParse!AF15,WeightedParse!AG15,WeightedParse!AH15,WeightedParse!AO15)*Variables!$B$5),"")</f>
        <v>10.649989080324268</v>
      </c>
      <c r="AI15" s="114">
        <f>IF($A15&gt;"",IF(AND(OR(EXACT(SquadExport!$BR15,TRUE),EXACT(SquadExport!$BS15,TRUE)),OR(EXACT(SquadExport!$BK15,TRUE),EXACT(SquadExport!$BM15,TRUE))),HARMEAN(WeightedParse!H15,WeightedParse!I15,WeightedParse!K15,WeightedParse!P15,WeightedParse!Q15,WeightedParse!S15,WeightedParse!T15,WeightedParse!U15,WeightedParse!V15,WeightedParse!X15,WeightedParse!Y15,WeightedParse!Z15,WeightedParse!AD15,WeightedParse!AE15,WeightedParse!AF15,WeightedParse!AH15,WeightedParse!AI15,WeightedParse!AO15),HARMEAN(WeightedParse!H15,WeightedParse!I15,WeightedParse!K15,WeightedParse!P15,WeightedParse!Q15,WeightedParse!S15,WeightedParse!T15,WeightedParse!U15,WeightedParse!V15,WeightedParse!X15,WeightedParse!Y15,WeightedParse!Z15,WeightedParse!AD15,WeightedParse!AE15,WeightedParse!AF15,WeightedParse!AH15,WeightedParse!AI15,WeightedParse!AO15)*Variables!$B$5),"")</f>
        <v>9.9442944764621082</v>
      </c>
      <c r="AJ15" s="114">
        <f>IF($A15&gt;"",IF(AND(OR(EXACT(SquadExport!$BR15,TRUE),EXACT(SquadExport!$BS15,TRUE)),OR(EXACT(SquadExport!$BK15,TRUE),EXACT(SquadExport!$BM15,TRUE))),HARMEAN(WeightedParse!H15,WeightedParse!K15,WeightedParse!M15,WeightedParse!V15,WeightedParse!W15,WeightedParse!AD15,WeightedParse!AF15,WeightedParse!AH15,WeightedParse!AK15,WeightedParse!AL15,WeightedParse!AO15,WeightedParse!AP15)*(CONVERT(LEFT(SquadExport!$E15,FIND("'",SquadExport!$E15)-1)+((MID(SquadExport!$E15,FIND("'",SquadExport!$E15)+1,LEN(SquadExport!$E15)-FIND("'",SquadExport!$E15)-1))/12),"ft","m")-1)/(Variables!$C$4-1),(HARMEAN(WeightedParse!H15,WeightedParse!K15,WeightedParse!M15,WeightedParse!V15,WeightedParse!W15,WeightedParse!AD15,WeightedParse!AF15,WeightedParse!AH15,WeightedParse!AK15,WeightedParse!AL15,WeightedParse!AO15,WeightedParse!AP15)*(CONVERT(LEFT(SquadExport!$E15,FIND("'",SquadExport!$E15)-1)+((MID(SquadExport!$E15,FIND("'",SquadExport!$E15)+1,LEN(SquadExport!$E15)-FIND("'",SquadExport!$E15)-1))/12),"ft","m")-1)/(Variables!$C$4-1))*Variables!$B$5),"")</f>
        <v>7.1431713700927801</v>
      </c>
      <c r="AK15" s="114">
        <f>IF($A15&gt;"",IF(AND(OR(EXACT(SquadExport!$BR15,TRUE),EXACT(SquadExport!$BS15,TRUE)),OR(EXACT(SquadExport!$BK15,TRUE),EXACT(SquadExport!$BM15,TRUE))),HARMEAN(WeightedParse!J15,WeightedParse!K15,WeightedParse!T15,WeightedParse!V15,WeightedParse!X15,WeightedParse!Y15,WeightedParse!Z15,WeightedParse!AD15,WeightedParse!AH15,WeightedParse!AI15,WeightedParse!AK15,WeightedParse!AO15),HARMEAN(WeightedParse!J15,WeightedParse!K15,WeightedParse!T15,WeightedParse!V15,WeightedParse!X15,WeightedParse!Y15,WeightedParse!Z15,WeightedParse!AD15,WeightedParse!AH15,WeightedParse!AI15,WeightedParse!AK15,WeightedParse!AO15)*Variables!$B$5),"")</f>
        <v>10.920324430315812</v>
      </c>
      <c r="AL15" s="114">
        <f>IF($A15&gt;"",IF(AND(OR(EXACT(SquadExport!$BR15,TRUE),EXACT(SquadExport!$BS15,TRUE)),OR(EXACT(SquadExport!$BK15,TRUE),EXACT(SquadExport!$BM15,TRUE))),HARMEAN(WeightedParse!H15,WeightedParse!I15,WeightedParse!K15,WeightedParse!Q15,WeightedParse!T15,WeightedParse!V15,WeightedParse!AB15,WeightedParse!AD15,WeightedParse!AH15,WeightedParse!AI15,WeightedParse!AJ15,WeightedParse!AN15,WeightedParse!AO15),HARMEAN(WeightedParse!H15,WeightedParse!I15,WeightedParse!K15,WeightedParse!Q15,WeightedParse!T15,WeightedParse!V15,WeightedParse!AB15,WeightedParse!AD15,WeightedParse!AH15,WeightedParse!AI15,WeightedParse!AJ15,WeightedParse!AN15,WeightedParse!AO15)*Variables!$B$5),"")</f>
        <v>9.3769424530738181</v>
      </c>
      <c r="AM15" s="114">
        <f>IF($A15&gt;"",IF(AND(OR(EXACT(SquadExport!$BR15,TRUE),EXACT(SquadExport!$BS15,TRUE)),OR(EXACT(SquadExport!$BK15,TRUE),EXACT(SquadExport!$BM15,TRUE))),HARMEAN(WeightedParse!I15,WeightedParse!J15,WeightedParse!K15,WeightedParse!N15,WeightedParse!Q15,WeightedParse!T15,WeightedParse!V15,WeightedParse!X15,WeightedParse!AB15,WeightedParse!AD15,WeightedParse!AG15,WeightedParse!AI15,WeightedParse!AJ15,WeightedParse!AK15,WeightedParse!AN15)*WeightedParse!BD15,(HARMEAN(WeightedParse!I15,WeightedParse!J15,WeightedParse!K15,WeightedParse!N15,WeightedParse!Q15,WeightedParse!T15,WeightedParse!V15,WeightedParse!X15,WeightedParse!AB15,WeightedParse!AD15,WeightedParse!AG15,WeightedParse!AI15,WeightedParse!AJ15,WeightedParse!AK15,WeightedParse!AN15)*WeightedParse!BD15)*Variables!$B$5),"")</f>
        <v>7.6329964815031444</v>
      </c>
      <c r="AN15" s="114">
        <f>IF($A15&gt;"",IF(AND(OR(EXACT(SquadExport!$BR15,TRUE),EXACT(SquadExport!$BS15,TRUE)),OR(EXACT(SquadExport!$BK15,TRUE),EXACT(SquadExport!$BM15,TRUE))),HARMEAN(WeightedParse!H15,WeightedParse!I15,WeightedParse!K15,WeightedParse!N15,WeightedParse!Q15,WeightedParse!T15,WeightedParse!V15,WeightedParse!X15,WeightedParse!Z15,WeightedParse!AD15,WeightedParse!AG15,WeightedParse!AH15,WeightedParse!AI15,WeightedParse!AJ15,WeightedParse!AN15,WeightedParse!AO15)*WeightedParse!BD15,(HARMEAN(WeightedParse!H15,WeightedParse!I15,WeightedParse!K15,WeightedParse!N15,WeightedParse!Q15,WeightedParse!T15,WeightedParse!V15,WeightedParse!X15,WeightedParse!Z15,WeightedParse!AD15,WeightedParse!AG15,WeightedParse!AH15,WeightedParse!AI15,WeightedParse!AJ15,WeightedParse!AN15,WeightedParse!AO15)*WeightedParse!BD15)*Variables!$B$5),"")</f>
        <v>8.7390895771232255</v>
      </c>
      <c r="AO15" s="114">
        <f>IF($A15&gt;"",IF(AND(EXACT(SquadExport!$BS15,TRUE),EXACT(SquadExport!$BL15,TRUE)),HARMEAN(WeightedParse!K15,WeightedParse!Q15,WeightedParse!T15,WeightedParse!V15,WeightedParse!X15,WeightedParse!Z15,WeightedParse!AB15,WeightedParse!AD15,WeightedParse!AG15,WeightedParse!AK15),HARMEAN(WeightedParse!K15,WeightedParse!Q15,WeightedParse!T15,WeightedParse!V15,WeightedParse!X15,WeightedParse!Z15,WeightedParse!AB15,WeightedParse!AD15,WeightedParse!AG15,WeightedParse!AK15)*Variables!$B$5),"")</f>
        <v>9.7903047091412745</v>
      </c>
      <c r="AP15" s="114">
        <f>IF($A15&gt;"",IF(AND(EXACT(SquadExport!$BS15,TRUE),EXACT(SquadExport!$BL15,TRUE)),HARMEAN(WeightedParse!I15,WeightedParse!K15,WeightedParse!Q15,WeightedParse!T15,WeightedParse!V15,WeightedParse!X15,WeightedParse!Z15,WeightedParse!AB15,WeightedParse!AD15,WeightedParse!AF15,WeightedParse!AG15,WeightedParse!AI15,WeightedParse!AJ15),HARMEAN(WeightedParse!I15,WeightedParse!K15,WeightedParse!Q15,WeightedParse!T15,WeightedParse!V15,WeightedParse!X15,WeightedParse!Z15,WeightedParse!AB15,WeightedParse!AD15,WeightedParse!AF15,WeightedParse!AG15,WeightedParse!AI15,WeightedParse!AJ15)*Variables!$B$5),"")</f>
        <v>9.801590941724271</v>
      </c>
      <c r="AQ15" s="114">
        <f>IF($A15&gt;"",IF(AND(EXACT(SquadExport!$BS15,TRUE),EXACT(SquadExport!$BL15,TRUE)),HARMEAN(WeightedParse!I15,WeightedParse!J15,WeightedParse!K15,WeightedParse!Q15,WeightedParse!T15,WeightedParse!V15,WeightedParse!X15,WeightedParse!Z15,WeightedParse!AB15,WeightedParse!AD15,WeightedParse!AG15,WeightedParse!AI15,WeightedParse!AJ15,WeightedParse!AK15),HARMEAN(WeightedParse!I15,WeightedParse!J15,WeightedParse!K15,WeightedParse!Q15,WeightedParse!T15,WeightedParse!V15,WeightedParse!X15,WeightedParse!Z15,WeightedParse!AB15,WeightedParse!AD15,WeightedParse!AG15,WeightedParse!AI15,WeightedParse!AJ15,WeightedParse!AK15)*Variables!$B$5),"")</f>
        <v>9.5012625414046372</v>
      </c>
      <c r="AR15" s="114">
        <f>IF($A15&gt;"",IF(AND(EXACT(SquadExport!$BS15,TRUE),EXACT(SquadExport!$BL15,TRUE)),HARMEAN(WeightedParse!I15,WeightedParse!J15,WeightedParse!K15,WeightedParse!Q15,WeightedParse!T15,WeightedParse!V15,WeightedParse!X15,WeightedParse!Y15,WeightedParse!Z15,WeightedParse!AD15,WeightedParse!AH15,WeightedParse!AI15,WeightedParse!AJ15,WeightedParse!AK15,WeightedParse!AN15,WeightedParse!AO15),HARMEAN(WeightedParse!I15,WeightedParse!J15,WeightedParse!K15,WeightedParse!Q15,WeightedParse!T15,WeightedParse!V15,WeightedParse!X15,WeightedParse!Y15,WeightedParse!Z15,WeightedParse!AD15,WeightedParse!AH15,WeightedParse!AI15,WeightedParse!AJ15,WeightedParse!AK15,WeightedParse!AN15,WeightedParse!AO15)*Variables!$B$5),"")</f>
        <v>10.762322069852999</v>
      </c>
      <c r="AS15" s="114">
        <f>IF($A15&gt;"",IF(AND(EXACT(SquadExport!$BT15,TRUE),EXACT(SquadExport!$BL15,TRUE)),HARMEAN(WeightedParse!J15,WeightedParse!K15,WeightedParse!M15,WeightedParse!T15,WeightedParse!V15,WeightedParse!X15,WeightedParse!Z15,WeightedParse!AD15,WeightedParse!AI15),(HARMEAN(WeightedParse!J15,WeightedParse!K15,WeightedParse!M15,WeightedParse!T15,WeightedParse!V15,WeightedParse!X15,WeightedParse!Z15,WeightedParse!AD15,WeightedParse!AI15)*Variables!$B$5)),"")</f>
        <v>9.6755030341743833</v>
      </c>
      <c r="AT15" s="114">
        <f>IF($A15&gt;"",IF(AND(EXACT(SquadExport!$BT15,TRUE),EXACT(SquadExport!$BL15,TRUE)),HARMEAN(WeightedParse!J15,WeightedParse!K15,WeightedParse!M15,WeightedParse!U15,WeightedParse!V15,WeightedParse!W15,WeightedParse!X15,WeightedParse!Z15,WeightedParse!AD15,WeightedParse!AF15,WeightedParse!AK15,WeightedParse!AL15,WeightedParse!AP15)*(CONVERT(LEFT(SquadExport!$E15,FIND("'",SquadExport!$E15)-1)+((MID(SquadExport!$E15,FIND("'",SquadExport!$E15)+1,LEN(SquadExport!$E15)-FIND("'",SquadExport!$E15)-1))/12),"ft","m")-1)/(Variables!$C$4-1),(HARMEAN(WeightedParse!J15,WeightedParse!K15,WeightedParse!M15,WeightedParse!U15,WeightedParse!V15,WeightedParse!W15,WeightedParse!X15,WeightedParse!Z15,WeightedParse!AD15,WeightedParse!AF15,WeightedParse!AK15,WeightedParse!AL15,WeightedParse!AP15)*(CONVERT(LEFT(SquadExport!$E15,FIND("'",SquadExport!$E15)-1)+((MID(SquadExport!$E15,FIND("'",SquadExport!$E15)+1,LEN(SquadExport!$E15)-FIND("'",SquadExport!$E15)-1))/12),"ft","m")-1)/(Variables!$C$4-1)))*Variables!$B$5,"")</f>
        <v>7.020990535256816</v>
      </c>
      <c r="AU15" s="114">
        <f>IF($A15&gt;"",IF(AND(EXACT(SquadExport!$BT15,TRUE),EXACT(SquadExport!$BL15,TRUE)),HARMEAN(WeightedParse!I15,WeightedParse!J15,WeightedParse!K15,WeightedParse!Q15,WeightedParse!T15,WeightedParse!V15,WeightedParse!X15,WeightedParse!Z15,WeightedParse!AB15,WeightedParse!AD15,WeightedParse!AF15,WeightedParse!AG15,WeightedParse!AK15,WeightedParse!AP15),HARMEAN(WeightedParse!I15,WeightedParse!J15,WeightedParse!K15,WeightedParse!Q15,WeightedParse!T15,WeightedParse!V15,WeightedParse!X15,WeightedParse!Z15,WeightedParse!AB15,WeightedParse!AD15,WeightedParse!AF15,WeightedParse!AG15,WeightedParse!AK15,WeightedParse!AP15)*Variables!$B$5),"")</f>
        <v>9.4727117965151209</v>
      </c>
      <c r="AV15" s="114">
        <f>IF($A15&gt;"",IF(AND(EXACT(SquadExport!$BT15,TRUE),EXACT(SquadExport!$BL15,TRUE)),HARMEAN(WeightedParse!I15,WeightedParse!J15,WeightedParse!K15,WeightedParse!Q15,WeightedParse!T15,WeightedParse!V15,WeightedParse!X15,WeightedParse!Z15,WeightedParse!AD15,WeightedParse!AH15,WeightedParse!AI15,WeightedParse!AJ15,WeightedParse!AK15,WeightedParse!AN15,WeightedParse!AO15),HARMEAN(WeightedParse!I15,WeightedParse!J15,WeightedParse!K15,WeightedParse!Q15,WeightedParse!T15,WeightedParse!V15,WeightedParse!X15,WeightedParse!Z15,WeightedParse!AD15,WeightedParse!AH15,WeightedParse!AI15,WeightedParse!AJ15,WeightedParse!AK15,WeightedParse!AN15,WeightedParse!AO15)*Variables!$B$5),"")</f>
        <v>10.802022826942183</v>
      </c>
      <c r="AW15" s="114">
        <f>IF($A15&gt;"",IF(AND(EXACT(SquadExport!$BT15,TRUE),EXACT(SquadExport!$BL15,TRUE)),HARMEAN(WeightedParse!I15,WeightedParse!J15,WeightedParse!K15,WeightedParse!Q15,WeightedParse!T15,WeightedParse!V15,WeightedParse!X15,WeightedParse!Z15,WeightedParse!AB15,WeightedParse!AD15,WeightedParse!AF15,WeightedParse!AG15,WeightedParse!AI15,WeightedParse!AJ15,WeightedParse!AK15),HARMEAN(WeightedParse!I15,WeightedParse!J15,WeightedParse!K15,WeightedParse!Q15,WeightedParse!T15,WeightedParse!V15,WeightedParse!X15,WeightedParse!Z15,WeightedParse!AB15,WeightedParse!AD15,WeightedParse!AF15,WeightedParse!AG15,WeightedParse!AI15,WeightedParse!AJ15,WeightedParse!AK15)*Variables!$B$5),"")</f>
        <v>9.590877937620677</v>
      </c>
      <c r="AX15" s="114">
        <f>IF($A15&gt;"",IF(AND(EXACT(SquadExport!$BT15,TRUE),EXACT(SquadExport!$BL15,TRUE)),HARMEAN(WeightedParse!K15,WeightedParse!Q15,WeightedParse!U15,WeightedParse!V15,WeightedParse!W15,WeightedParse!X15,WeightedParse!Y15,WeightedParse!Z15,WeightedParse!AD15,WeightedParse!AF15,WeightedParse!AH15,WeightedParse!AI15,WeightedParse!AJ15,WeightedParse!AK15,WeightedParse!AN15,WeightedParse!AO15,WeightedParse!AP15),HARMEAN(WeightedParse!K15,WeightedParse!Q15,WeightedParse!U15,WeightedParse!V15,WeightedParse!W15,WeightedParse!X15,WeightedParse!Y15,WeightedParse!Z15,WeightedParse!AD15,WeightedParse!AF15,WeightedParse!AH15,WeightedParse!AI15,WeightedParse!AJ15,WeightedParse!AK15,WeightedParse!AN15,WeightedParse!AO15,WeightedParse!AP15)*Variables!$B$5),"")</f>
        <v>10.595214873555513</v>
      </c>
      <c r="AY15" s="114">
        <f>IF($A15&gt;"",IF(AND(EXACT(SquadExport!$BT15,TRUE),EXACT(SquadExport!$BL15,TRUE)),HARMEAN(WeightedParse!I15,WeightedParse!J15,WeightedParse!K15,WeightedParse!M15,WeightedParse!N15,WeightedParse!Q15,WeightedParse!T15,WeightedParse!V15,WeightedParse!X15,WeightedParse!Z15,WeightedParse!AD15,WeightedParse!AF15,WeightedParse!AG15,WeightedParse!AH15,WeightedParse!AI15,WeightedParse!AJ15,WeightedParse!AK15,WeightedParse!AL15,WeightedParse!AN15,WeightedParse!AO15,WeightedParse!AP15),HARMEAN(WeightedParse!I15,WeightedParse!J15,WeightedParse!K15,WeightedParse!M15,WeightedParse!N15,WeightedParse!Q15,WeightedParse!T15,WeightedParse!V15,WeightedParse!X15,WeightedParse!Z15,WeightedParse!AD15,WeightedParse!AF15,WeightedParse!AG15,WeightedParse!AH15,WeightedParse!AI15,WeightedParse!AJ15,WeightedParse!AK15,WeightedParse!AL15,WeightedParse!AN15,WeightedParse!AO15,WeightedParse!AP15)*Variables!$B$5),"")</f>
        <v>10.163228675934239</v>
      </c>
    </row>
    <row r="16" spans="1:51" s="3" customFormat="1" ht="15" customHeight="1" x14ac:dyDescent="0.25">
      <c r="A16" s="3" t="str">
        <f>IF(WeightedParse!A16&gt;"",WeightedParse!A16,"")</f>
        <v>Sam Warde</v>
      </c>
      <c r="B16" s="4">
        <f>IF(WeightedParse!B16&gt;0,WeightedParse!B16,"")</f>
        <v>23</v>
      </c>
      <c r="C16" s="4" t="str">
        <f>IF(A16&gt;"",IF(AND(B16&lt;=Variables!$B$8,G16&gt;2),"Youth",IF(AND(B16&lt;=Variables!$B$8,G16&lt;=2),"Prospect",IF(AND(B16&gt;=Variables!$B$9,G16&gt;2),"Old",IF(G16&gt;=3,"Reserves","First Team")))),"")</f>
        <v>First Team</v>
      </c>
      <c r="D16" s="4" t="str">
        <f>SquadExport!BJ16</f>
        <v>DM/M</v>
      </c>
      <c r="E16" s="4" t="str">
        <f>IF(A16&gt;"",VLOOKUP(F16,Roles!A:B,2,FALSE)&amp;IF(OR(VLOOKUP(F16,Roles!$A:$B,2,FALSE)="FB",VLOOKUP(F16,Roles!$A:$B,2,FALSE)="WB",VLOOKUP(F16,Roles!$A:$B,2,FALSE)="WM",VLOOKUP(F16,Roles!$A:$B,2,FALSE)="W"),IF(AND(SquadExport!BK16=TRUE,SquadExport!BM16=TRUE,WeightedParse!BB16&gt;=WeightedParse!BC16)," (R)",IF(AND(SquadExport!BK16=TRUE,SquadExport!BM16=TRUE,WeightedParse!BB16&lt;WeightedParse!BC16)," (L)",IF(AND(SquadExport!BK16=TRUE,SquadExport!BM16=FALSE), " (L)",IF(AND(SquadExport!BK16=FALSE,SquadExport!BM16=TRUE)," (R)","")))),""),"")</f>
        <v>DM</v>
      </c>
      <c r="F16" s="4" t="str" cm="1">
        <f t="array" ref="F16">IF(A16&gt;"",INDEX($J$1:$AY$1,SUMPRODUCT(MAX(($J$2:$AY$200=MAX($J16:$AY16))*(COLUMN($J$2:$AY$200))))-COLUMN($J$1)+1),"")</f>
        <v>DLP</v>
      </c>
      <c r="G16" s="4">
        <f t="shared" si="0"/>
        <v>1</v>
      </c>
      <c r="H16" s="4">
        <f t="shared" si="1"/>
        <v>10</v>
      </c>
      <c r="I16" s="5">
        <f t="shared" si="2"/>
        <v>15.089149890462078</v>
      </c>
      <c r="J16" s="114">
        <f>IF($A16&gt;"",HARMEAN(WeightedParse!V16,WeightedParse!Y16,WeightedParse!Z16,WeightedParse!AE16,WeightedParse!AJ16,WeightedParse!AQ16,WeightedParse!AR16,WeightedParse!AS16,WeightedParse!AU16,WeightedParse!AV16,WeightedParse!AW16,WeightedParse!AY16,WeightedParse!BA16),"")</f>
        <v>5.2083401525318314</v>
      </c>
      <c r="K16" s="114">
        <f>IF(A16&gt;"",HARMEAN(WeightedParse!K16,WeightedParse!Q16,WeightedParse!V16,WeightedParse!X16,WeightedParse!Y16,WeightedParse!Z16,WeightedParse!AE16,WeightedParse!AG16,WeightedParse!AI16,WeightedParse!AJ16,WeightedParse!AQ16,WeightedParse!AR16,WeightedParse!AS16,WeightedParse!AU16,WeightedParse!AV16,WeightedParse!AW16,WeightedParse!AY16,WeightedParse!AZ16,WeightedParse!BA16),"")</f>
        <v>6.1395201489904503</v>
      </c>
      <c r="L16" s="114">
        <f>IF($A16&gt;"",IF(AND(EXACT(SquadExport!$BO16,TRUE),EXACT(SquadExport!$BL16,TRUE)),HARMEAN(WeightedParse!M16,WeightedParse!P16,WeightedParse!S16,WeightedParse!U16,WeightedParse!V16,WeightedParse!W16,WeightedParse!Y16,WeightedParse!AE16,WeightedParse!AL16,WeightedParse!AN16,WeightedParse!AP16),HARMEAN(WeightedParse!M16,WeightedParse!P16,WeightedParse!S16,WeightedParse!U16,WeightedParse!V16,WeightedParse!W16,WeightedParse!Y16,WeightedParse!AE16,WeightedParse!AL16,WeightedParse!AN16,WeightedParse!AP16)*Variables!$B$5),"")</f>
        <v>7.1121050699906361</v>
      </c>
      <c r="M16" s="114">
        <f>IF($A16&gt;"",IF(AND(EXACT(SquadExport!$BO16,TRUE),EXACT(SquadExport!$BL16,TRUE)),HARMEAN(WeightedParse!M16,WeightedParse!P16,WeightedParse!S16,WeightedParse!U16,WeightedParse!V16,WeightedParse!W16,WeightedParse!X16,WeightedParse!Y16,WeightedParse!Z16,WeightedParse!AE16,WeightedParse!AL16,WeightedParse!AN16,WeightedParse!AP16),HARMEAN(WeightedParse!M16,WeightedParse!P16,WeightedParse!S16,WeightedParse!U16,WeightedParse!V16,WeightedParse!W16,WeightedParse!X16,WeightedParse!Y16,WeightedParse!Z16,WeightedParse!AE16,WeightedParse!AL16,WeightedParse!AN16,WeightedParse!AP16)*Variables!$B$5),"")</f>
        <v>7.4476269208325228</v>
      </c>
      <c r="N16" s="114">
        <f>IF($A16&gt;"",IF(AND(EXACT(SquadExport!$BO16,TRUE),EXACT(SquadExport!$BL16,TRUE)),HARMEAN(WeightedParse!K16,WeightedParse!M16,WeightedParse!P16,WeightedParse!Q16,WeightedParse!S16,WeightedParse!T16,WeightedParse!U16,WeightedParse!V16,WeightedParse!W16,WeightedParse!X16,WeightedParse!Y16,WeightedParse!Z16,WeightedParse!AE16,WeightedParse!AG16,WeightedParse!AL16,WeightedParse!AN16,WeightedParse!AP16),HARMEAN(WeightedParse!K16,WeightedParse!M16,WeightedParse!P16,WeightedParse!Q16,WeightedParse!S16,WeightedParse!T16,WeightedParse!U16,WeightedParse!V16,WeightedParse!W16,WeightedParse!X16,WeightedParse!Y16,WeightedParse!Z16,WeightedParse!AE16,WeightedParse!AG16,WeightedParse!AL16,WeightedParse!AN16,WeightedParse!AP16)*Variables!$B$5),"")</f>
        <v>8.1290735018797839</v>
      </c>
      <c r="O16" s="114">
        <f>IF($A16&gt;"",IF(AND(EXACT(SquadExport!$BO16,TRUE),EXACT(SquadExport!$BL16,TRUE)),HARMEAN(WeightedParse!I16,WeightedParse!K16,WeightedParse!M16,WeightedParse!P16,WeightedParse!Q16,WeightedParse!S16,WeightedParse!T16,WeightedParse!V16,WeightedParse!W16,WeightedParse!X16,WeightedParse!Y16,WeightedParse!Z16,WeightedParse!AB16,WeightedParse!AE16,WeightedParse!AF16,WeightedParse!AG16,WeightedParse!AJ16,WeightedParse!AK16,WeightedParse!AL16,WeightedParse!AN16,WeightedParse!AO16,WeightedParse!AP16),HARMEAN(WeightedParse!I16,WeightedParse!K16,WeightedParse!M16,WeightedParse!P16,WeightedParse!Q16,WeightedParse!S16,WeightedParse!T16,WeightedParse!V16,WeightedParse!W16,WeightedParse!X16,WeightedParse!Y16,WeightedParse!Z16,WeightedParse!AB16,WeightedParse!AE16,WeightedParse!AF16,WeightedParse!AG16,WeightedParse!AJ16,WeightedParse!AK16,WeightedParse!AL16,WeightedParse!AN16,WeightedParse!AO16,WeightedParse!AP16)*Variables!$B$5),"")</f>
        <v>8.1338474876136146</v>
      </c>
      <c r="P16" s="114">
        <f>IF($A16&gt;"",IF(AND(OR(EXACT(SquadExport!$BO16,TRUE),EXACT(SquadExport!$BP16,TRUE)),OR(EXACT(SquadExport!$BK16,TRUE),EXACT(SquadExport!$BM16,TRUE))),HARMEAN(WeightedParse!M16,WeightedParse!P16,WeightedParse!S16,WeightedParse!U16,WeightedParse!V16,WeightedParse!W16,WeightedParse!Y16,WeightedParse!AE16,WeightedParse!AF16,WeightedParse!AP16),HARMEAN(WeightedParse!M16,WeightedParse!P16,WeightedParse!S16,WeightedParse!U16,WeightedParse!V16,WeightedParse!W16,WeightedParse!Y16,WeightedParse!AE16,WeightedParse!AF16,WeightedParse!AP16)*Variables!$B$5),"")</f>
        <v>6.8062857472990936</v>
      </c>
      <c r="Q16" s="114">
        <f>IF($A16&gt;"",IF(AND(OR(EXACT(SquadExport!$BO16,TRUE),EXACT(SquadExport!$BP16,TRUE)),OR(EXACT(SquadExport!$BK16,TRUE),EXACT(SquadExport!$BM16,TRUE))),HARMEAN(WeightedParse!H16,WeightedParse!P16,WeightedParse!Q16,WeightedParse!S16,WeightedParse!T16,WeightedParse!V16,WeightedParse!X16,WeightedParse!Y16,WeightedParse!Z16,WeightedParse!AE16,WeightedParse!AF16,WeightedParse!AH16,WeightedParse!AN16,WeightedParse!AO16),HARMEAN(WeightedParse!H16,WeightedParse!P16,WeightedParse!Q16,WeightedParse!S16,WeightedParse!T16,WeightedParse!V16,WeightedParse!X16,WeightedParse!Y16,WeightedParse!Z16,WeightedParse!AE16,WeightedParse!AF16,WeightedParse!AH16,WeightedParse!AN16,WeightedParse!AO16)*Variables!$B$5),"")</f>
        <v>9.8387660829396868</v>
      </c>
      <c r="R16" s="115">
        <f>IF($A16&gt;"",IF(AND(OR(EXACT(SquadExport!$BO16,TRUE),EXACT(SquadExport!$BP16,TRUE)),OR(EXACT(SquadExport!$BK16,TRUE),EXACT(SquadExport!$BM16,TRUE))),HARMEAN(WeightedParse!H16,WeightedParse!I16,WeightedParse!K16,WeightedParse!P16,WeightedParse!Q16,WeightedParse!S16,WeightedParse!T16,WeightedParse!V16,WeightedParse!Y16,WeightedParse!Z16,WeightedParse!AD16,WeightedParse!AE16,WeightedParse!AF16,WeightedParse!AH16,WeightedParse!AI16,WeightedParse!AJ16,WeightedParse!AN16,WeightedParse!AO16),HARMEAN(WeightedParse!H16,WeightedParse!I16,WeightedParse!K16,WeightedParse!P16,WeightedParse!Q16,WeightedParse!S16,WeightedParse!T16,WeightedParse!V16,WeightedParse!Y16,WeightedParse!Z16,WeightedParse!AD16,WeightedParse!AE16,WeightedParse!AF16,WeightedParse!AH16,WeightedParse!AI16,WeightedParse!AJ16,WeightedParse!AN16,WeightedParse!AO16)*Variables!$B$5),"")</f>
        <v>9.0754214824305421</v>
      </c>
      <c r="S16" s="115">
        <f>IF($A16&gt;"",IF(AND(OR(EXACT(SquadExport!$BO16,TRUE),EXACT(SquadExport!$BP16,TRUE)),OR(EXACT(SquadExport!$BK16,TRUE),EXACT(SquadExport!$BM16,TRUE))),HARMEAN(WeightedParse!H16,WeightedParse!I16,WeightedParse!K16,WeightedParse!Q16,WeightedParse!S16,WeightedParse!T16,WeightedParse!V16,WeightedParse!X16,WeightedParse!Z16,WeightedParse!AB16,WeightedParse!AD16,WeightedParse!AF16,WeightedParse!AG16,WeightedParse!AH16,WeightedParse!AI16,WeightedParse!AJ16,WeightedParse!AK16,WeightedParse!AN16,WeightedParse!AO16),HARMEAN(WeightedParse!H16,WeightedParse!I16,WeightedParse!K16,WeightedParse!Q16,WeightedParse!S16,WeightedParse!T16,WeightedParse!V16,WeightedParse!X16,WeightedParse!Z16,WeightedParse!AB16,WeightedParse!AD16,WeightedParse!AF16,WeightedParse!AG16,WeightedParse!AH16,WeightedParse!AI16,WeightedParse!AJ16,WeightedParse!AK16,WeightedParse!AN16,WeightedParse!AO16)*Variables!$B$5),"")</f>
        <v>8.445486566089528</v>
      </c>
      <c r="T16" s="114">
        <f>IF($A16&gt;"",IF(AND(OR(EXACT(SquadExport!$BO16,TRUE),EXACT(SquadExport!$BP16,TRUE)),OR(EXACT(SquadExport!$BK16,TRUE),EXACT(SquadExport!$BM16,TRUE))),HARMEAN(WeightedParse!I16,WeightedParse!K16,WeightedParse!N16,WeightedParse!P16,WeightedParse!Q16,WeightedParse!S16,WeightedParse!T16,WeightedParse!V16,WeightedParse!X16,WeightedParse!Y16,WeightedParse!Z16,WeightedParse!AB16,WeightedParse!AD16,WeightedParse!AE16,WeightedParse!AF16,WeightedParse!AH16,WeightedParse!AI16,WeightedParse!AJ16,WeightedParse!AN16,WeightedParse!AO16)*WeightedParse!BD16,(HARMEAN(WeightedParse!I16,WeightedParse!K16,WeightedParse!N16,WeightedParse!P16,WeightedParse!Q16,WeightedParse!S16,WeightedParse!T16,WeightedParse!V16,WeightedParse!X16,WeightedParse!Y16,WeightedParse!Z16,WeightedParse!AB16,WeightedParse!AD16,WeightedParse!AE16,WeightedParse!AF16,WeightedParse!AH16,WeightedParse!AI16,WeightedParse!AJ16,WeightedParse!AN16,WeightedParse!AO16)*WeightedParse!BD16)*Variables!$B$5),"")</f>
        <v>7.0791800558177984</v>
      </c>
      <c r="U16" s="114">
        <f>IF($A16&gt;"",IF(EXACT(SquadExport!$BQ16,TRUE),HARMEAN(WeightedParse!P16,WeightedParse!S16,WeightedParse!V16,WeightedParse!X16,WeightedParse!Y16,WeightedParse!Z16,WeightedParse!AE16,WeightedParse!AF16,WeightedParse!AP16),HARMEAN(WeightedParse!P16,WeightedParse!S16,WeightedParse!V16,WeightedParse!X16,WeightedParse!Y16,WeightedParse!Z16,WeightedParse!AE16,WeightedParse!AF16,WeightedParse!AP16)*Variables!$B$5),"")</f>
        <v>17.15377755128042</v>
      </c>
      <c r="V16" s="114">
        <f>IF($A16&gt;"",IF(EXACT(SquadExport!$BQ16,TRUE),HARMEAN(WeightedParse!K16,WeightedParse!Q16,WeightedParse!S16,WeightedParse!T16,WeightedParse!V16,WeightedParse!X16,WeightedParse!Z16,WeightedParse!AE16,WeightedParse!AF16,WeightedParse!AG16,WeightedParse!AH16,WeightedParse!AK16),HARMEAN(WeightedParse!K16,WeightedParse!Q16,WeightedParse!S16,WeightedParse!T16,WeightedParse!V16,WeightedParse!X16,WeightedParse!Z16,WeightedParse!AE16,WeightedParse!AF16,WeightedParse!AG16,WeightedParse!AH16,WeightedParse!AK16)*Variables!$B$5),"")</f>
        <v>17.76038517769399</v>
      </c>
      <c r="W16" s="114">
        <f>IF($A16&gt;"",IF(EXACT(SquadExport!$BQ16,TRUE),HARMEAN(WeightedParse!I16,WeightedParse!K16,WeightedParse!N16,WeightedParse!Q16,WeightedParse!T16,WeightedParse!V16,WeightedParse!X16,WeightedParse!Z16,WeightedParse!AB16,WeightedParse!AD16,WeightedParse!AF16,WeightedParse!AG16,WeightedParse!AK16),HARMEAN(WeightedParse!I16,WeightedParse!K16,WeightedParse!N16,WeightedParse!Q16,WeightedParse!T16,WeightedParse!V16,WeightedParse!X16,WeightedParse!Z16,WeightedParse!AB16,WeightedParse!AD16,WeightedParse!AF16,WeightedParse!AG16,WeightedParse!AK16)*Variables!$B$5),"")</f>
        <v>13.261420866521416</v>
      </c>
      <c r="X16" s="114">
        <f>IF($A16&gt;"",IF(EXACT(SquadExport!$BQ16,TRUE),HARMEAN(WeightedParse!K16,WeightedParse!P16,WeightedParse!Q16,WeightedParse!S16,WeightedParse!U16,WeightedParse!V16,WeightedParse!X16,WeightedParse!Y16,WeightedParse!Z16,WeightedParse!AE16,WeightedParse!AF16,WeightedParse!AH16,WeightedParse!AO16,WeightedParse!AP16),HARMEAN(WeightedParse!K16,WeightedParse!P16,WeightedParse!Q16,WeightedParse!S16,WeightedParse!U16,WeightedParse!V16,WeightedParse!X16,WeightedParse!Y16,WeightedParse!Z16,WeightedParse!AE16,WeightedParse!AF16,WeightedParse!AH16,WeightedParse!AO16,WeightedParse!AP16)*Variables!$B$5),"")</f>
        <v>16.152837610039334</v>
      </c>
      <c r="Y16" s="114">
        <f>IF($A16&gt;"",IF(EXACT(SquadExport!$BQ16,TRUE),HARMEAN(WeightedParse!P16,WeightedParse!Q16,WeightedParse!S16,WeightedParse!U16,WeightedParse!V16,WeightedParse!W16,WeightedParse!Y16,WeightedParse!AE16,WeightedParse!AF16,WeightedParse!AH16,WeightedParse!AJ16,WeightedParse!AN16,WeightedParse!AO16,WeightedParse!AP16),HARMEAN(WeightedParse!P16,WeightedParse!Q16,WeightedParse!S16,WeightedParse!U16,WeightedParse!V16,WeightedParse!W16,WeightedParse!Y16,WeightedParse!AE16,WeightedParse!AF16,WeightedParse!AH16,WeightedParse!AJ16,WeightedParse!AN16,WeightedParse!AO16,WeightedParse!AP16)*Variables!$B$5),"")</f>
        <v>14.10578440302241</v>
      </c>
      <c r="Z16" s="114">
        <f>IF($A16&gt;"",IF(EXACT(SquadExport!$BQ16,TRUE),HARMEAN(WeightedParse!M16,WeightedParse!P16,WeightedParse!Q16,WeightedParse!S16,WeightedParse!U16,WeightedParse!V16,WeightedParse!W16,WeightedParse!X16,WeightedParse!Y16,WeightedParse!Z16,WeightedParse!AE16,WeightedParse!AF16,WeightedParse!AH16,WeightedParse!AL16,WeightedParse!AO16,WeightedParse!AP16),HARMEAN(WeightedParse!M16,WeightedParse!P16,WeightedParse!Q16,WeightedParse!S16,WeightedParse!U16,WeightedParse!V16,WeightedParse!W16,WeightedParse!X16,WeightedParse!Y16,WeightedParse!Z16,WeightedParse!AE16,WeightedParse!AF16,WeightedParse!AH16,WeightedParse!AL16,WeightedParse!AO16,WeightedParse!AP16)*Variables!$B$5),"")</f>
        <v>13.174950986045438</v>
      </c>
      <c r="AA16" s="114">
        <f>IF($A16&gt;"",IF(EXACT(SquadExport!$BQ16,TRUE),HARMEAN(WeightedParse!J16,WeightedParse!K16,WeightedParse!N16,WeightedParse!P16,WeightedParse!Q16,WeightedParse!S16,WeightedParse!V16,WeightedParse!X16,WeightedParse!Y16,WeightedParse!Z16,WeightedParse!AD16,WeightedParse!AE16,WeightedParse!AH16,WeightedParse!AI16,WeightedParse!AK16,WeightedParse!AN16,WeightedParse!AO16,WeightedParse!AP16),HARMEAN(WeightedParse!J16,WeightedParse!K16,WeightedParse!N16,WeightedParse!P16,WeightedParse!Q16,WeightedParse!S16,WeightedParse!V16,WeightedParse!X16,WeightedParse!Y16,WeightedParse!Z16,WeightedParse!AD16,WeightedParse!AE16,WeightedParse!AH16,WeightedParse!AI16,WeightedParse!AK16,WeightedParse!AN16,WeightedParse!AO16,WeightedParse!AP16)*Variables!$B$5),"")</f>
        <v>15.33780503351063</v>
      </c>
      <c r="AB16" s="114">
        <f>IF($A16&gt;"",IF(AND(EXACT(SquadExport!$BR16,TRUE),EXACT(SquadExport!$BL16,TRUE)),HARMEAN(WeightedParse!I16,WeightedParse!K16,WeightedParse!N16,WeightedParse!Q16,WeightedParse!T16,WeightedParse!V16,WeightedParse!X16,WeightedParse!Y16,WeightedParse!Z16,WeightedParse!AD16,WeightedParse!AE16,WeightedParse!AF16,WeightedParse!AG16,WeightedParse!AH16,WeightedParse!AI16,WeightedParse!AJ16,WeightedParse!AK16,WeightedParse!AN16,WeightedParse!AO16),HARMEAN(WeightedParse!I16,WeightedParse!K16,WeightedParse!N16,WeightedParse!Q16,WeightedParse!T16,WeightedParse!V16,WeightedParse!X16,WeightedParse!Y16,WeightedParse!Z16,WeightedParse!AD16,WeightedParse!AE16,WeightedParse!AF16,WeightedParse!AG16,WeightedParse!AH16,WeightedParse!AI16,WeightedParse!AJ16,WeightedParse!AK16,WeightedParse!AN16,WeightedParse!AO16)*Variables!$B$5),"")</f>
        <v>15.421790507226847</v>
      </c>
      <c r="AC16" s="114">
        <f>IF($A16&gt;"",IF(AND(EXACT(SquadExport!$BR16,TRUE),EXACT(SquadExport!$BL16,TRUE)),HARMEAN(WeightedParse!K16,WeightedParse!Q16,WeightedParse!S16,WeightedParse!T16,WeightedParse!V16,WeightedParse!X16,WeightedParse!Y16,WeightedParse!Z16,WeightedParse!AD16,WeightedParse!AE16,WeightedParse!AF16,WeightedParse!AG16,WeightedParse!AH16,WeightedParse!AO16),HARMEAN(WeightedParse!K16,WeightedParse!Q16,WeightedParse!S16,WeightedParse!T16,WeightedParse!V16,WeightedParse!X16,WeightedParse!Y16,WeightedParse!Z16,WeightedParse!AD16,WeightedParse!AE16,WeightedParse!AF16,WeightedParse!AG16,WeightedParse!AH16,WeightedParse!AO16)*Variables!$B$5),"")</f>
        <v>16.198645398664549</v>
      </c>
      <c r="AD16" s="114">
        <f>IF($A16&gt;"",IF(AND(EXACT(SquadExport!$BR16,TRUE),EXACT(SquadExport!$BL16,TRUE)),HARMEAN(WeightedParse!I16,WeightedParse!J16,WeightedParse!K16,WeightedParse!N16,WeightedParse!Q16,WeightedParse!S16,WeightedParse!T16,WeightedParse!V16,WeightedParse!X16,WeightedParse!Z16,WeightedParse!AB16,WeightedParse!AD16,WeightedParse!AG16,WeightedParse!AH16,WeightedParse!AI16,WeightedParse!AK16,WeightedParse!AO16),HARMEAN(WeightedParse!I16,WeightedParse!J16,WeightedParse!K16,WeightedParse!N16,WeightedParse!Q16,WeightedParse!S16,WeightedParse!T16,WeightedParse!V16,WeightedParse!X16,WeightedParse!Z16,WeightedParse!AB16,WeightedParse!AD16,WeightedParse!AG16,WeightedParse!AH16,WeightedParse!AI16,WeightedParse!AK16,WeightedParse!AO16)*Variables!$B$5),"")</f>
        <v>13.756457665958907</v>
      </c>
      <c r="AE16" s="114">
        <f>IF($A16&gt;"",IF(AND(EXACT(SquadExport!$BR16,TRUE),EXACT(SquadExport!$BL16,TRUE)),HARMEAN(WeightedParse!K16,WeightedParse!N16,WeightedParse!P16,WeightedParse!Q16,WeightedParse!S16,WeightedParse!T16,WeightedParse!U16,WeightedParse!V16,WeightedParse!X16,WeightedParse!Y16,WeightedParse!Z16,WeightedParse!AD16,WeightedParse!AE16,WeightedParse!AF16,WeightedParse!AG16,WeightedParse!AH16,WeightedParse!AI16,WeightedParse!AO16),HARMEAN(WeightedParse!K16,WeightedParse!N16,WeightedParse!P16,WeightedParse!Q16,WeightedParse!S16,WeightedParse!T16,WeightedParse!U16,WeightedParse!V16,WeightedParse!X16,WeightedParse!Y16,WeightedParse!Z16,WeightedParse!AD16,WeightedParse!AE16,WeightedParse!AF16,WeightedParse!AG16,WeightedParse!AH16,WeightedParse!AI16,WeightedParse!AO16)*Variables!$B$5),"")</f>
        <v>14.907193829266172</v>
      </c>
      <c r="AF16" s="114">
        <f>IF($A16&gt;"",IF(AND(EXACT(SquadExport!$BR16,TRUE),EXACT(SquadExport!$BL16,TRUE)),HARMEAN(WeightedParse!I16,WeightedParse!J16,WeightedParse!K16,WeightedParse!N16,WeightedParse!Q16,WeightedParse!S16,WeightedParse!T16,WeightedParse!U16,WeightedParse!V16,WeightedParse!X16,WeightedParse!Z16,WeightedParse!AD16,WeightedParse!AE16,WeightedParse!AF16,WeightedParse!AH16,WeightedParse!AI16,WeightedParse!AK16,WeightedParse!AN16,WeightedParse!AO16,WeightedParse!AP16),HARMEAN(WeightedParse!I16,WeightedParse!J16,WeightedParse!K16,WeightedParse!N16,WeightedParse!Q16,WeightedParse!S16,WeightedParse!T16,WeightedParse!U16,WeightedParse!V16,WeightedParse!X16,WeightedParse!Z16,WeightedParse!AD16,WeightedParse!AE16,WeightedParse!AF16,WeightedParse!AH16,WeightedParse!AI16,WeightedParse!AK16,WeightedParse!AN16,WeightedParse!AO16,WeightedParse!AP16)*Variables!$B$5),"")</f>
        <v>14.503630601232489</v>
      </c>
      <c r="AG16" s="114">
        <f>IF($A16&gt;"",IF(AND(OR(EXACT(SquadExport!$BR16,TRUE),EXACT(SquadExport!$BS16,TRUE)),OR(EXACT(SquadExport!$BK16,TRUE),EXACT(SquadExport!$BM16,TRUE))),HARMEAN(WeightedParse!I16,WeightedParse!K16,WeightedParse!Q16,WeightedParse!T16,WeightedParse!X16,WeightedParse!Z16,WeightedParse!AD16,WeightedParse!AF16,WeightedParse!AG16,WeightedParse!AJ16),HARMEAN(WeightedParse!I16,WeightedParse!K16,WeightedParse!Q16,WeightedParse!T16,WeightedParse!X16,WeightedParse!Z16,WeightedParse!AD16,WeightedParse!AF16,WeightedParse!AG16,WeightedParse!AJ16)*Variables!$B$5),"")</f>
        <v>8.5658585353661589</v>
      </c>
      <c r="AH16" s="114">
        <f>IF($A16&gt;"",IF(AND(OR(EXACT(SquadExport!$BR16,TRUE),EXACT(SquadExport!$BS16,TRUE)),OR(EXACT(SquadExport!$BK16,TRUE),EXACT(SquadExport!$BM16,TRUE))),HARMEAN(WeightedParse!H16,WeightedParse!K16,WeightedParse!P16,WeightedParse!Q16,WeightedParse!S16,WeightedParse!T16,WeightedParse!V16,WeightedParse!X16,WeightedParse!Y16,WeightedParse!Z16,WeightedParse!AD16,WeightedParse!AE16,WeightedParse!AF16,WeightedParse!AG16,WeightedParse!AH16,WeightedParse!AO16),HARMEAN(WeightedParse!H16,WeightedParse!K16,WeightedParse!P16,WeightedParse!Q16,WeightedParse!S16,WeightedParse!T16,WeightedParse!V16,WeightedParse!X16,WeightedParse!Y16,WeightedParse!Z16,WeightedParse!AD16,WeightedParse!AE16,WeightedParse!AF16,WeightedParse!AG16,WeightedParse!AH16,WeightedParse!AO16)*Variables!$B$5),"")</f>
        <v>9.03275040507474</v>
      </c>
      <c r="AI16" s="114">
        <f>IF($A16&gt;"",IF(AND(OR(EXACT(SquadExport!$BR16,TRUE),EXACT(SquadExport!$BS16,TRUE)),OR(EXACT(SquadExport!$BK16,TRUE),EXACT(SquadExport!$BM16,TRUE))),HARMEAN(WeightedParse!H16,WeightedParse!I16,WeightedParse!K16,WeightedParse!P16,WeightedParse!Q16,WeightedParse!S16,WeightedParse!T16,WeightedParse!U16,WeightedParse!V16,WeightedParse!X16,WeightedParse!Y16,WeightedParse!Z16,WeightedParse!AD16,WeightedParse!AE16,WeightedParse!AF16,WeightedParse!AH16,WeightedParse!AI16,WeightedParse!AO16),HARMEAN(WeightedParse!H16,WeightedParse!I16,WeightedParse!K16,WeightedParse!P16,WeightedParse!Q16,WeightedParse!S16,WeightedParse!T16,WeightedParse!U16,WeightedParse!V16,WeightedParse!X16,WeightedParse!Y16,WeightedParse!Z16,WeightedParse!AD16,WeightedParse!AE16,WeightedParse!AF16,WeightedParse!AH16,WeightedParse!AI16,WeightedParse!AO16)*Variables!$B$5),"")</f>
        <v>8.5006175793395293</v>
      </c>
      <c r="AJ16" s="114">
        <f>IF($A16&gt;"",IF(AND(OR(EXACT(SquadExport!$BR16,TRUE),EXACT(SquadExport!$BS16,TRUE)),OR(EXACT(SquadExport!$BK16,TRUE),EXACT(SquadExport!$BM16,TRUE))),HARMEAN(WeightedParse!H16,WeightedParse!K16,WeightedParse!M16,WeightedParse!V16,WeightedParse!W16,WeightedParse!AD16,WeightedParse!AF16,WeightedParse!AH16,WeightedParse!AK16,WeightedParse!AL16,WeightedParse!AO16,WeightedParse!AP16)*(CONVERT(LEFT(SquadExport!$E16,FIND("'",SquadExport!$E16)-1)+((MID(SquadExport!$E16,FIND("'",SquadExport!$E16)+1,LEN(SquadExport!$E16)-FIND("'",SquadExport!$E16)-1))/12),"ft","m")-1)/(Variables!$C$4-1),(HARMEAN(WeightedParse!H16,WeightedParse!K16,WeightedParse!M16,WeightedParse!V16,WeightedParse!W16,WeightedParse!AD16,WeightedParse!AF16,WeightedParse!AH16,WeightedParse!AK16,WeightedParse!AL16,WeightedParse!AO16,WeightedParse!AP16)*(CONVERT(LEFT(SquadExport!$E16,FIND("'",SquadExport!$E16)-1)+((MID(SquadExport!$E16,FIND("'",SquadExport!$E16)+1,LEN(SquadExport!$E16)-FIND("'",SquadExport!$E16)-1))/12),"ft","m")-1)/(Variables!$C$4-1))*Variables!$B$5),"")</f>
        <v>6.6060807419416552</v>
      </c>
      <c r="AK16" s="114">
        <f>IF($A16&gt;"",IF(AND(OR(EXACT(SquadExport!$BR16,TRUE),EXACT(SquadExport!$BS16,TRUE)),OR(EXACT(SquadExport!$BK16,TRUE),EXACT(SquadExport!$BM16,TRUE))),HARMEAN(WeightedParse!J16,WeightedParse!K16,WeightedParse!T16,WeightedParse!V16,WeightedParse!X16,WeightedParse!Y16,WeightedParse!Z16,WeightedParse!AD16,WeightedParse!AH16,WeightedParse!AI16,WeightedParse!AK16,WeightedParse!AO16),HARMEAN(WeightedParse!J16,WeightedParse!K16,WeightedParse!T16,WeightedParse!V16,WeightedParse!X16,WeightedParse!Y16,WeightedParse!Z16,WeightedParse!AD16,WeightedParse!AH16,WeightedParse!AI16,WeightedParse!AK16,WeightedParse!AO16)*Variables!$B$5),"")</f>
        <v>8.7438597757163983</v>
      </c>
      <c r="AL16" s="114">
        <f>IF($A16&gt;"",IF(AND(OR(EXACT(SquadExport!$BR16,TRUE),EXACT(SquadExport!$BS16,TRUE)),OR(EXACT(SquadExport!$BK16,TRUE),EXACT(SquadExport!$BM16,TRUE))),HARMEAN(WeightedParse!H16,WeightedParse!I16,WeightedParse!K16,WeightedParse!Q16,WeightedParse!T16,WeightedParse!V16,WeightedParse!AB16,WeightedParse!AD16,WeightedParse!AH16,WeightedParse!AI16,WeightedParse!AJ16,WeightedParse!AN16,WeightedParse!AO16),HARMEAN(WeightedParse!H16,WeightedParse!I16,WeightedParse!K16,WeightedParse!Q16,WeightedParse!T16,WeightedParse!V16,WeightedParse!AB16,WeightedParse!AD16,WeightedParse!AH16,WeightedParse!AI16,WeightedParse!AJ16,WeightedParse!AN16,WeightedParse!AO16)*Variables!$B$5),"")</f>
        <v>8.0458100485287076</v>
      </c>
      <c r="AM16" s="114">
        <f>IF($A16&gt;"",IF(AND(OR(EXACT(SquadExport!$BR16,TRUE),EXACT(SquadExport!$BS16,TRUE)),OR(EXACT(SquadExport!$BK16,TRUE),EXACT(SquadExport!$BM16,TRUE))),HARMEAN(WeightedParse!I16,WeightedParse!J16,WeightedParse!K16,WeightedParse!N16,WeightedParse!Q16,WeightedParse!T16,WeightedParse!V16,WeightedParse!X16,WeightedParse!AB16,WeightedParse!AD16,WeightedParse!AG16,WeightedParse!AI16,WeightedParse!AJ16,WeightedParse!AK16,WeightedParse!AN16)*WeightedParse!BD16,(HARMEAN(WeightedParse!I16,WeightedParse!J16,WeightedParse!K16,WeightedParse!N16,WeightedParse!Q16,WeightedParse!T16,WeightedParse!V16,WeightedParse!X16,WeightedParse!AB16,WeightedParse!AD16,WeightedParse!AG16,WeightedParse!AI16,WeightedParse!AJ16,WeightedParse!AK16,WeightedParse!AN16)*WeightedParse!BD16)*Variables!$B$5),"")</f>
        <v>6.2720149067496314</v>
      </c>
      <c r="AN16" s="114">
        <f>IF($A16&gt;"",IF(AND(OR(EXACT(SquadExport!$BR16,TRUE),EXACT(SquadExport!$BS16,TRUE)),OR(EXACT(SquadExport!$BK16,TRUE),EXACT(SquadExport!$BM16,TRUE))),HARMEAN(WeightedParse!H16,WeightedParse!I16,WeightedParse!K16,WeightedParse!N16,WeightedParse!Q16,WeightedParse!T16,WeightedParse!V16,WeightedParse!X16,WeightedParse!Z16,WeightedParse!AD16,WeightedParse!AG16,WeightedParse!AH16,WeightedParse!AI16,WeightedParse!AJ16,WeightedParse!AN16,WeightedParse!AO16)*WeightedParse!BD16,(HARMEAN(WeightedParse!H16,WeightedParse!I16,WeightedParse!K16,WeightedParse!N16,WeightedParse!Q16,WeightedParse!T16,WeightedParse!V16,WeightedParse!X16,WeightedParse!Z16,WeightedParse!AD16,WeightedParse!AG16,WeightedParse!AH16,WeightedParse!AI16,WeightedParse!AJ16,WeightedParse!AN16,WeightedParse!AO16)*WeightedParse!BD16)*Variables!$B$5),"")</f>
        <v>7.0065333360437005</v>
      </c>
      <c r="AO16" s="114">
        <f>IF($A16&gt;"",IF(AND(EXACT(SquadExport!$BS16,TRUE),EXACT(SquadExport!$BL16,TRUE)),HARMEAN(WeightedParse!K16,WeightedParse!Q16,WeightedParse!T16,WeightedParse!V16,WeightedParse!X16,WeightedParse!Z16,WeightedParse!AB16,WeightedParse!AD16,WeightedParse!AG16,WeightedParse!AK16),HARMEAN(WeightedParse!K16,WeightedParse!Q16,WeightedParse!T16,WeightedParse!V16,WeightedParse!X16,WeightedParse!Z16,WeightedParse!AB16,WeightedParse!AD16,WeightedParse!AG16,WeightedParse!AK16)*Variables!$B$5),"")</f>
        <v>8.0661739848600895</v>
      </c>
      <c r="AP16" s="114">
        <f>IF($A16&gt;"",IF(AND(EXACT(SquadExport!$BS16,TRUE),EXACT(SquadExport!$BL16,TRUE)),HARMEAN(WeightedParse!I16,WeightedParse!K16,WeightedParse!Q16,WeightedParse!T16,WeightedParse!V16,WeightedParse!X16,WeightedParse!Z16,WeightedParse!AB16,WeightedParse!AD16,WeightedParse!AF16,WeightedParse!AG16,WeightedParse!AI16,WeightedParse!AJ16),HARMEAN(WeightedParse!I16,WeightedParse!K16,WeightedParse!Q16,WeightedParse!T16,WeightedParse!V16,WeightedParse!X16,WeightedParse!Z16,WeightedParse!AB16,WeightedParse!AD16,WeightedParse!AF16,WeightedParse!AG16,WeightedParse!AI16,WeightedParse!AJ16)*Variables!$B$5),"")</f>
        <v>8.3064062886643377</v>
      </c>
      <c r="AQ16" s="114">
        <f>IF($A16&gt;"",IF(AND(EXACT(SquadExport!$BS16,TRUE),EXACT(SquadExport!$BL16,TRUE)),HARMEAN(WeightedParse!I16,WeightedParse!J16,WeightedParse!K16,WeightedParse!Q16,WeightedParse!T16,WeightedParse!V16,WeightedParse!X16,WeightedParse!Z16,WeightedParse!AB16,WeightedParse!AD16,WeightedParse!AG16,WeightedParse!AI16,WeightedParse!AJ16,WeightedParse!AK16),HARMEAN(WeightedParse!I16,WeightedParse!J16,WeightedParse!K16,WeightedParse!Q16,WeightedParse!T16,WeightedParse!V16,WeightedParse!X16,WeightedParse!Z16,WeightedParse!AB16,WeightedParse!AD16,WeightedParse!AG16,WeightedParse!AI16,WeightedParse!AJ16,WeightedParse!AK16)*Variables!$B$5),"")</f>
        <v>7.8435652569349719</v>
      </c>
      <c r="AR16" s="114">
        <f>IF($A16&gt;"",IF(AND(EXACT(SquadExport!$BS16,TRUE),EXACT(SquadExport!$BL16,TRUE)),HARMEAN(WeightedParse!I16,WeightedParse!J16,WeightedParse!K16,WeightedParse!Q16,WeightedParse!T16,WeightedParse!V16,WeightedParse!X16,WeightedParse!Y16,WeightedParse!Z16,WeightedParse!AD16,WeightedParse!AH16,WeightedParse!AI16,WeightedParse!AJ16,WeightedParse!AK16,WeightedParse!AN16,WeightedParse!AO16),HARMEAN(WeightedParse!I16,WeightedParse!J16,WeightedParse!K16,WeightedParse!Q16,WeightedParse!T16,WeightedParse!V16,WeightedParse!X16,WeightedParse!Y16,WeightedParse!Z16,WeightedParse!AD16,WeightedParse!AH16,WeightedParse!AI16,WeightedParse!AJ16,WeightedParse!AK16,WeightedParse!AN16,WeightedParse!AO16)*Variables!$B$5),"")</f>
        <v>8.8696086917735784</v>
      </c>
      <c r="AS16" s="114">
        <f>IF($A16&gt;"",IF(AND(EXACT(SquadExport!$BT16,TRUE),EXACT(SquadExport!$BL16,TRUE)),HARMEAN(WeightedParse!J16,WeightedParse!K16,WeightedParse!M16,WeightedParse!T16,WeightedParse!V16,WeightedParse!X16,WeightedParse!Z16,WeightedParse!AD16,WeightedParse!AI16),(HARMEAN(WeightedParse!J16,WeightedParse!K16,WeightedParse!M16,WeightedParse!T16,WeightedParse!V16,WeightedParse!X16,WeightedParse!Z16,WeightedParse!AD16,WeightedParse!AI16)*Variables!$B$5)),"")</f>
        <v>7.303624551720576</v>
      </c>
      <c r="AT16" s="114">
        <f>IF($A16&gt;"",IF(AND(EXACT(SquadExport!$BT16,TRUE),EXACT(SquadExport!$BL16,TRUE)),HARMEAN(WeightedParse!J16,WeightedParse!K16,WeightedParse!M16,WeightedParse!U16,WeightedParse!V16,WeightedParse!W16,WeightedParse!X16,WeightedParse!Z16,WeightedParse!AD16,WeightedParse!AF16,WeightedParse!AK16,WeightedParse!AL16,WeightedParse!AP16)*(CONVERT(LEFT(SquadExport!$E16,FIND("'",SquadExport!$E16)-1)+((MID(SquadExport!$E16,FIND("'",SquadExport!$E16)+1,LEN(SquadExport!$E16)-FIND("'",SquadExport!$E16)-1))/12),"ft","m")-1)/(Variables!$C$4-1),(HARMEAN(WeightedParse!J16,WeightedParse!K16,WeightedParse!M16,WeightedParse!U16,WeightedParse!V16,WeightedParse!W16,WeightedParse!X16,WeightedParse!Z16,WeightedParse!AD16,WeightedParse!AF16,WeightedParse!AK16,WeightedParse!AL16,WeightedParse!AP16)*(CONVERT(LEFT(SquadExport!$E16,FIND("'",SquadExport!$E16)-1)+((MID(SquadExport!$E16,FIND("'",SquadExport!$E16)+1,LEN(SquadExport!$E16)-FIND("'",SquadExport!$E16)-1))/12),"ft","m")-1)/(Variables!$C$4-1)))*Variables!$B$5,"")</f>
        <v>6.2793214166408884</v>
      </c>
      <c r="AU16" s="114">
        <f>IF($A16&gt;"",IF(AND(EXACT(SquadExport!$BT16,TRUE),EXACT(SquadExport!$BL16,TRUE)),HARMEAN(WeightedParse!I16,WeightedParse!J16,WeightedParse!K16,WeightedParse!Q16,WeightedParse!T16,WeightedParse!V16,WeightedParse!X16,WeightedParse!Z16,WeightedParse!AB16,WeightedParse!AD16,WeightedParse!AF16,WeightedParse!AG16,WeightedParse!AK16,WeightedParse!AP16),HARMEAN(WeightedParse!I16,WeightedParse!J16,WeightedParse!K16,WeightedParse!Q16,WeightedParse!T16,WeightedParse!V16,WeightedParse!X16,WeightedParse!Z16,WeightedParse!AB16,WeightedParse!AD16,WeightedParse!AF16,WeightedParse!AG16,WeightedParse!AK16,WeightedParse!AP16)*Variables!$B$5),"")</f>
        <v>7.9393718767581145</v>
      </c>
      <c r="AV16" s="114">
        <f>IF($A16&gt;"",IF(AND(EXACT(SquadExport!$BT16,TRUE),EXACT(SquadExport!$BL16,TRUE)),HARMEAN(WeightedParse!I16,WeightedParse!J16,WeightedParse!K16,WeightedParse!Q16,WeightedParse!T16,WeightedParse!V16,WeightedParse!X16,WeightedParse!Z16,WeightedParse!AD16,WeightedParse!AH16,WeightedParse!AI16,WeightedParse!AJ16,WeightedParse!AK16,WeightedParse!AN16,WeightedParse!AO16),HARMEAN(WeightedParse!I16,WeightedParse!J16,WeightedParse!K16,WeightedParse!Q16,WeightedParse!T16,WeightedParse!V16,WeightedParse!X16,WeightedParse!Z16,WeightedParse!AD16,WeightedParse!AH16,WeightedParse!AI16,WeightedParse!AJ16,WeightedParse!AK16,WeightedParse!AN16,WeightedParse!AO16)*Variables!$B$5),"")</f>
        <v>8.8496605601930529</v>
      </c>
      <c r="AW16" s="114">
        <f>IF($A16&gt;"",IF(AND(EXACT(SquadExport!$BT16,TRUE),EXACT(SquadExport!$BL16,TRUE)),HARMEAN(WeightedParse!I16,WeightedParse!J16,WeightedParse!K16,WeightedParse!Q16,WeightedParse!T16,WeightedParse!V16,WeightedParse!X16,WeightedParse!Z16,WeightedParse!AB16,WeightedParse!AD16,WeightedParse!AF16,WeightedParse!AG16,WeightedParse!AI16,WeightedParse!AJ16,WeightedParse!AK16),HARMEAN(WeightedParse!I16,WeightedParse!J16,WeightedParse!K16,WeightedParse!Q16,WeightedParse!T16,WeightedParse!V16,WeightedParse!X16,WeightedParse!Z16,WeightedParse!AB16,WeightedParse!AD16,WeightedParse!AF16,WeightedParse!AG16,WeightedParse!AI16,WeightedParse!AJ16,WeightedParse!AK16)*Variables!$B$5),"")</f>
        <v>7.9287282638871375</v>
      </c>
      <c r="AX16" s="114">
        <f>IF($A16&gt;"",IF(AND(EXACT(SquadExport!$BT16,TRUE),EXACT(SquadExport!$BL16,TRUE)),HARMEAN(WeightedParse!K16,WeightedParse!Q16,WeightedParse!U16,WeightedParse!V16,WeightedParse!W16,WeightedParse!X16,WeightedParse!Y16,WeightedParse!Z16,WeightedParse!AD16,WeightedParse!AF16,WeightedParse!AH16,WeightedParse!AI16,WeightedParse!AJ16,WeightedParse!AK16,WeightedParse!AN16,WeightedParse!AO16,WeightedParse!AP16),HARMEAN(WeightedParse!K16,WeightedParse!Q16,WeightedParse!U16,WeightedParse!V16,WeightedParse!W16,WeightedParse!X16,WeightedParse!Y16,WeightedParse!Z16,WeightedParse!AD16,WeightedParse!AF16,WeightedParse!AH16,WeightedParse!AI16,WeightedParse!AJ16,WeightedParse!AK16,WeightedParse!AN16,WeightedParse!AO16,WeightedParse!AP16)*Variables!$B$5),"")</f>
        <v>8.191071980886667</v>
      </c>
      <c r="AY16" s="114">
        <f>IF($A16&gt;"",IF(AND(EXACT(SquadExport!$BT16,TRUE),EXACT(SquadExport!$BL16,TRUE)),HARMEAN(WeightedParse!I16,WeightedParse!J16,WeightedParse!K16,WeightedParse!M16,WeightedParse!N16,WeightedParse!Q16,WeightedParse!T16,WeightedParse!V16,WeightedParse!X16,WeightedParse!Z16,WeightedParse!AD16,WeightedParse!AF16,WeightedParse!AG16,WeightedParse!AH16,WeightedParse!AI16,WeightedParse!AJ16,WeightedParse!AK16,WeightedParse!AL16,WeightedParse!AN16,WeightedParse!AO16,WeightedParse!AP16),HARMEAN(WeightedParse!I16,WeightedParse!J16,WeightedParse!K16,WeightedParse!M16,WeightedParse!N16,WeightedParse!Q16,WeightedParse!T16,WeightedParse!V16,WeightedParse!X16,WeightedParse!Z16,WeightedParse!AD16,WeightedParse!AF16,WeightedParse!AG16,WeightedParse!AH16,WeightedParse!AI16,WeightedParse!AJ16,WeightedParse!AK16,WeightedParse!AL16,WeightedParse!AN16,WeightedParse!AO16,WeightedParse!AP16)*Variables!$B$5),"")</f>
        <v>8.3740199956843853</v>
      </c>
    </row>
    <row r="17" spans="1:51" s="3" customFormat="1" ht="15" customHeight="1" x14ac:dyDescent="0.25">
      <c r="A17" s="3" t="str">
        <f>IF(WeightedParse!A17&gt;"",WeightedParse!A17,"")</f>
        <v>Joe Collins</v>
      </c>
      <c r="B17" s="4">
        <f>IF(WeightedParse!B17&gt;0,WeightedParse!B17,"")</f>
        <v>27</v>
      </c>
      <c r="C17" s="4" t="str">
        <f>IF(A17&gt;"",IF(AND(B17&lt;=Variables!$B$8,G17&gt;2),"Youth",IF(AND(B17&lt;=Variables!$B$8,G17&lt;=2),"Prospect",IF(AND(B17&gt;=Variables!$B$9,G17&gt;2),"Old",IF(G17&gt;=3,"Reserves","First Team")))),"")</f>
        <v>First Team</v>
      </c>
      <c r="D17" s="4" t="str">
        <f>SquadExport!BJ17</f>
        <v>M</v>
      </c>
      <c r="E17" s="4" t="str">
        <f>IF(A17&gt;"",VLOOKUP(F17,Roles!A:B,2,FALSE)&amp;IF(OR(VLOOKUP(F17,Roles!$A:$B,2,FALSE)="FB",VLOOKUP(F17,Roles!$A:$B,2,FALSE)="WB",VLOOKUP(F17,Roles!$A:$B,2,FALSE)="WM",VLOOKUP(F17,Roles!$A:$B,2,FALSE)="W"),IF(AND(SquadExport!BK17=TRUE,SquadExport!BM17=TRUE,WeightedParse!BB17&gt;=WeightedParse!BC17)," (R)",IF(AND(SquadExport!BK17=TRUE,SquadExport!BM17=TRUE,WeightedParse!BB17&lt;WeightedParse!BC17)," (L)",IF(AND(SquadExport!BK17=TRUE,SquadExport!BM17=FALSE), " (L)",IF(AND(SquadExport!BK17=FALSE,SquadExport!BM17=TRUE)," (R)","")))),""),"")</f>
        <v>M</v>
      </c>
      <c r="F17" s="4" t="str" cm="1">
        <f t="array" ref="F17">IF(A17&gt;"",INDEX($J$1:$AY$1,SUMPRODUCT(MAX(($J$2:$AY$200=MAX($J17:$AY17))*(COLUMN($J$2:$AY$200))))-COLUMN($J$1)+1),"")</f>
        <v>CAR</v>
      </c>
      <c r="G17" s="4">
        <f t="shared" si="0"/>
        <v>2</v>
      </c>
      <c r="H17" s="4">
        <f t="shared" si="1"/>
        <v>11</v>
      </c>
      <c r="I17" s="5">
        <f t="shared" si="2"/>
        <v>15.01029472475717</v>
      </c>
      <c r="J17" s="114">
        <f>IF($A17&gt;"",HARMEAN(WeightedParse!V17,WeightedParse!Y17,WeightedParse!Z17,WeightedParse!AE17,WeightedParse!AJ17,WeightedParse!AQ17,WeightedParse!AR17,WeightedParse!AS17,WeightedParse!AU17,WeightedParse!AV17,WeightedParse!AW17,WeightedParse!AY17,WeightedParse!BA17),"")</f>
        <v>4.5233584133852158</v>
      </c>
      <c r="K17" s="114">
        <f>IF(A17&gt;"",HARMEAN(WeightedParse!K17,WeightedParse!Q17,WeightedParse!V17,WeightedParse!X17,WeightedParse!Y17,WeightedParse!Z17,WeightedParse!AE17,WeightedParse!AG17,WeightedParse!AI17,WeightedParse!AJ17,WeightedParse!AQ17,WeightedParse!AR17,WeightedParse!AS17,WeightedParse!AU17,WeightedParse!AV17,WeightedParse!AW17,WeightedParse!AY17,WeightedParse!AZ17,WeightedParse!BA17),"")</f>
        <v>4.615289451736051</v>
      </c>
      <c r="L17" s="114">
        <f>IF($A17&gt;"",IF(AND(EXACT(SquadExport!$BO17,TRUE),EXACT(SquadExport!$BL17,TRUE)),HARMEAN(WeightedParse!M17,WeightedParse!P17,WeightedParse!S17,WeightedParse!U17,WeightedParse!V17,WeightedParse!W17,WeightedParse!Y17,WeightedParse!AE17,WeightedParse!AL17,WeightedParse!AN17,WeightedParse!AP17),HARMEAN(WeightedParse!M17,WeightedParse!P17,WeightedParse!S17,WeightedParse!U17,WeightedParse!V17,WeightedParse!W17,WeightedParse!Y17,WeightedParse!AE17,WeightedParse!AL17,WeightedParse!AN17,WeightedParse!AP17)*Variables!$B$5),"")</f>
        <v>6.0425831194592705</v>
      </c>
      <c r="M17" s="114">
        <f>IF($A17&gt;"",IF(AND(EXACT(SquadExport!$BO17,TRUE),EXACT(SquadExport!$BL17,TRUE)),HARMEAN(WeightedParse!M17,WeightedParse!P17,WeightedParse!S17,WeightedParse!U17,WeightedParse!V17,WeightedParse!W17,WeightedParse!X17,WeightedParse!Y17,WeightedParse!Z17,WeightedParse!AE17,WeightedParse!AL17,WeightedParse!AN17,WeightedParse!AP17),HARMEAN(WeightedParse!M17,WeightedParse!P17,WeightedParse!S17,WeightedParse!U17,WeightedParse!V17,WeightedParse!W17,WeightedParse!X17,WeightedParse!Y17,WeightedParse!Z17,WeightedParse!AE17,WeightedParse!AL17,WeightedParse!AN17,WeightedParse!AP17)*Variables!$B$5),"")</f>
        <v>6.4023716668031083</v>
      </c>
      <c r="N17" s="114">
        <f>IF($A17&gt;"",IF(AND(EXACT(SquadExport!$BO17,TRUE),EXACT(SquadExport!$BL17,TRUE)),HARMEAN(WeightedParse!K17,WeightedParse!M17,WeightedParse!P17,WeightedParse!Q17,WeightedParse!S17,WeightedParse!T17,WeightedParse!U17,WeightedParse!V17,WeightedParse!W17,WeightedParse!X17,WeightedParse!Y17,WeightedParse!Z17,WeightedParse!AE17,WeightedParse!AG17,WeightedParse!AL17,WeightedParse!AN17,WeightedParse!AP17),HARMEAN(WeightedParse!K17,WeightedParse!M17,WeightedParse!P17,WeightedParse!Q17,WeightedParse!S17,WeightedParse!T17,WeightedParse!U17,WeightedParse!V17,WeightedParse!W17,WeightedParse!X17,WeightedParse!Y17,WeightedParse!Z17,WeightedParse!AE17,WeightedParse!AG17,WeightedParse!AL17,WeightedParse!AN17,WeightedParse!AP17)*Variables!$B$5),"")</f>
        <v>7.2892830441620031</v>
      </c>
      <c r="O17" s="114">
        <f>IF($A17&gt;"",IF(AND(EXACT(SquadExport!$BO17,TRUE),EXACT(SquadExport!$BL17,TRUE)),HARMEAN(WeightedParse!I17,WeightedParse!K17,WeightedParse!M17,WeightedParse!P17,WeightedParse!Q17,WeightedParse!S17,WeightedParse!T17,WeightedParse!V17,WeightedParse!W17,WeightedParse!X17,WeightedParse!Y17,WeightedParse!Z17,WeightedParse!AB17,WeightedParse!AE17,WeightedParse!AF17,WeightedParse!AG17,WeightedParse!AJ17,WeightedParse!AK17,WeightedParse!AL17,WeightedParse!AN17,WeightedParse!AO17,WeightedParse!AP17),HARMEAN(WeightedParse!I17,WeightedParse!K17,WeightedParse!M17,WeightedParse!P17,WeightedParse!Q17,WeightedParse!S17,WeightedParse!T17,WeightedParse!V17,WeightedParse!W17,WeightedParse!X17,WeightedParse!Y17,WeightedParse!Z17,WeightedParse!AB17,WeightedParse!AE17,WeightedParse!AF17,WeightedParse!AG17,WeightedParse!AJ17,WeightedParse!AK17,WeightedParse!AL17,WeightedParse!AN17,WeightedParse!AO17,WeightedParse!AP17)*Variables!$B$5),"")</f>
        <v>8.0866441762056116</v>
      </c>
      <c r="P17" s="114">
        <f>IF($A17&gt;"",IF(AND(OR(EXACT(SquadExport!$BO17,TRUE),EXACT(SquadExport!$BP17,TRUE)),OR(EXACT(SquadExport!$BK17,TRUE),EXACT(SquadExport!$BM17,TRUE))),HARMEAN(WeightedParse!M17,WeightedParse!P17,WeightedParse!S17,WeightedParse!U17,WeightedParse!V17,WeightedParse!W17,WeightedParse!Y17,WeightedParse!AE17,WeightedParse!AF17,WeightedParse!AP17),HARMEAN(WeightedParse!M17,WeightedParse!P17,WeightedParse!S17,WeightedParse!U17,WeightedParse!V17,WeightedParse!W17,WeightedParse!Y17,WeightedParse!AE17,WeightedParse!AF17,WeightedParse!AP17)*Variables!$B$5),"")</f>
        <v>6.0920189088213883</v>
      </c>
      <c r="Q17" s="114">
        <f>IF($A17&gt;"",IF(AND(OR(EXACT(SquadExport!$BO17,TRUE),EXACT(SquadExport!$BP17,TRUE)),OR(EXACT(SquadExport!$BK17,TRUE),EXACT(SquadExport!$BM17,TRUE))),HARMEAN(WeightedParse!H17,WeightedParse!P17,WeightedParse!Q17,WeightedParse!S17,WeightedParse!T17,WeightedParse!V17,WeightedParse!X17,WeightedParse!Y17,WeightedParse!Z17,WeightedParse!AE17,WeightedParse!AF17,WeightedParse!AH17,WeightedParse!AN17,WeightedParse!AO17),HARMEAN(WeightedParse!H17,WeightedParse!P17,WeightedParse!Q17,WeightedParse!S17,WeightedParse!T17,WeightedParse!V17,WeightedParse!X17,WeightedParse!Y17,WeightedParse!Z17,WeightedParse!AE17,WeightedParse!AF17,WeightedParse!AH17,WeightedParse!AN17,WeightedParse!AO17)*Variables!$B$5),"")</f>
        <v>8.6573468173706125</v>
      </c>
      <c r="R17" s="115">
        <f>IF($A17&gt;"",IF(AND(OR(EXACT(SquadExport!$BO17,TRUE),EXACT(SquadExport!$BP17,TRUE)),OR(EXACT(SquadExport!$BK17,TRUE),EXACT(SquadExport!$BM17,TRUE))),HARMEAN(WeightedParse!H17,WeightedParse!I17,WeightedParse!K17,WeightedParse!P17,WeightedParse!Q17,WeightedParse!S17,WeightedParse!T17,WeightedParse!V17,WeightedParse!Y17,WeightedParse!Z17,WeightedParse!AD17,WeightedParse!AE17,WeightedParse!AF17,WeightedParse!AH17,WeightedParse!AI17,WeightedParse!AJ17,WeightedParse!AN17,WeightedParse!AO17),HARMEAN(WeightedParse!H17,WeightedParse!I17,WeightedParse!K17,WeightedParse!P17,WeightedParse!Q17,WeightedParse!S17,WeightedParse!T17,WeightedParse!V17,WeightedParse!Y17,WeightedParse!Z17,WeightedParse!AD17,WeightedParse!AE17,WeightedParse!AF17,WeightedParse!AH17,WeightedParse!AI17,WeightedParse!AJ17,WeightedParse!AN17,WeightedParse!AO17)*Variables!$B$5),"")</f>
        <v>9.046714352753801</v>
      </c>
      <c r="S17" s="115">
        <f>IF($A17&gt;"",IF(AND(OR(EXACT(SquadExport!$BO17,TRUE),EXACT(SquadExport!$BP17,TRUE)),OR(EXACT(SquadExport!$BK17,TRUE),EXACT(SquadExport!$BM17,TRUE))),HARMEAN(WeightedParse!H17,WeightedParse!I17,WeightedParse!K17,WeightedParse!Q17,WeightedParse!S17,WeightedParse!T17,WeightedParse!V17,WeightedParse!X17,WeightedParse!Z17,WeightedParse!AB17,WeightedParse!AD17,WeightedParse!AF17,WeightedParse!AG17,WeightedParse!AH17,WeightedParse!AI17,WeightedParse!AJ17,WeightedParse!AK17,WeightedParse!AN17,WeightedParse!AO17),HARMEAN(WeightedParse!H17,WeightedParse!I17,WeightedParse!K17,WeightedParse!Q17,WeightedParse!S17,WeightedParse!T17,WeightedParse!V17,WeightedParse!X17,WeightedParse!Z17,WeightedParse!AB17,WeightedParse!AD17,WeightedParse!AF17,WeightedParse!AG17,WeightedParse!AH17,WeightedParse!AI17,WeightedParse!AJ17,WeightedParse!AK17,WeightedParse!AN17,WeightedParse!AO17)*Variables!$B$5),"")</f>
        <v>9.7087730966081605</v>
      </c>
      <c r="T17" s="114">
        <f>IF($A17&gt;"",IF(AND(OR(EXACT(SquadExport!$BO17,TRUE),EXACT(SquadExport!$BP17,TRUE)),OR(EXACT(SquadExport!$BK17,TRUE),EXACT(SquadExport!$BM17,TRUE))),HARMEAN(WeightedParse!I17,WeightedParse!K17,WeightedParse!N17,WeightedParse!P17,WeightedParse!Q17,WeightedParse!S17,WeightedParse!T17,WeightedParse!V17,WeightedParse!X17,WeightedParse!Y17,WeightedParse!Z17,WeightedParse!AB17,WeightedParse!AD17,WeightedParse!AE17,WeightedParse!AF17,WeightedParse!AH17,WeightedParse!AI17,WeightedParse!AJ17,WeightedParse!AN17,WeightedParse!AO17)*WeightedParse!BD17,(HARMEAN(WeightedParse!I17,WeightedParse!K17,WeightedParse!N17,WeightedParse!P17,WeightedParse!Q17,WeightedParse!S17,WeightedParse!T17,WeightedParse!V17,WeightedParse!X17,WeightedParse!Y17,WeightedParse!Z17,WeightedParse!AB17,WeightedParse!AD17,WeightedParse!AE17,WeightedParse!AF17,WeightedParse!AH17,WeightedParse!AI17,WeightedParse!AJ17,WeightedParse!AN17,WeightedParse!AO17)*WeightedParse!BD17)*Variables!$B$5),"")</f>
        <v>7.2568471506164594</v>
      </c>
      <c r="U17" s="114">
        <f>IF($A17&gt;"",IF(EXACT(SquadExport!$BQ17,TRUE),HARMEAN(WeightedParse!P17,WeightedParse!S17,WeightedParse!V17,WeightedParse!X17,WeightedParse!Y17,WeightedParse!Z17,WeightedParse!AE17,WeightedParse!AF17,WeightedParse!AP17),HARMEAN(WeightedParse!P17,WeightedParse!S17,WeightedParse!V17,WeightedParse!X17,WeightedParse!Y17,WeightedParse!Z17,WeightedParse!AE17,WeightedParse!AF17,WeightedParse!AP17)*Variables!$B$5),"")</f>
        <v>8.1020115765946485</v>
      </c>
      <c r="V17" s="114">
        <f>IF($A17&gt;"",IF(EXACT(SquadExport!$BQ17,TRUE),HARMEAN(WeightedParse!K17,WeightedParse!Q17,WeightedParse!S17,WeightedParse!T17,WeightedParse!V17,WeightedParse!X17,WeightedParse!Z17,WeightedParse!AE17,WeightedParse!AF17,WeightedParse!AG17,WeightedParse!AH17,WeightedParse!AK17),HARMEAN(WeightedParse!K17,WeightedParse!Q17,WeightedParse!S17,WeightedParse!T17,WeightedParse!V17,WeightedParse!X17,WeightedParse!Z17,WeightedParse!AE17,WeightedParse!AF17,WeightedParse!AG17,WeightedParse!AH17,WeightedParse!AK17)*Variables!$B$5),"")</f>
        <v>10.101607717041801</v>
      </c>
      <c r="W17" s="114">
        <f>IF($A17&gt;"",IF(EXACT(SquadExport!$BQ17,TRUE),HARMEAN(WeightedParse!I17,WeightedParse!K17,WeightedParse!N17,WeightedParse!Q17,WeightedParse!T17,WeightedParse!V17,WeightedParse!X17,WeightedParse!Z17,WeightedParse!AB17,WeightedParse!AD17,WeightedParse!AF17,WeightedParse!AG17,WeightedParse!AK17),HARMEAN(WeightedParse!I17,WeightedParse!K17,WeightedParse!N17,WeightedParse!Q17,WeightedParse!T17,WeightedParse!V17,WeightedParse!X17,WeightedParse!Z17,WeightedParse!AB17,WeightedParse!AD17,WeightedParse!AF17,WeightedParse!AG17,WeightedParse!AK17)*Variables!$B$5),"")</f>
        <v>9.5233545097470227</v>
      </c>
      <c r="X17" s="114">
        <f>IF($A17&gt;"",IF(EXACT(SquadExport!$BQ17,TRUE),HARMEAN(WeightedParse!K17,WeightedParse!P17,WeightedParse!Q17,WeightedParse!S17,WeightedParse!U17,WeightedParse!V17,WeightedParse!X17,WeightedParse!Y17,WeightedParse!Z17,WeightedParse!AE17,WeightedParse!AF17,WeightedParse!AH17,WeightedParse!AO17,WeightedParse!AP17),HARMEAN(WeightedParse!K17,WeightedParse!P17,WeightedParse!Q17,WeightedParse!S17,WeightedParse!U17,WeightedParse!V17,WeightedParse!X17,WeightedParse!Y17,WeightedParse!Z17,WeightedParse!AE17,WeightedParse!AF17,WeightedParse!AH17,WeightedParse!AO17,WeightedParse!AP17)*Variables!$B$5),"")</f>
        <v>8.1650831892870848</v>
      </c>
      <c r="Y17" s="114">
        <f>IF($A17&gt;"",IF(EXACT(SquadExport!$BQ17,TRUE),HARMEAN(WeightedParse!P17,WeightedParse!Q17,WeightedParse!S17,WeightedParse!U17,WeightedParse!V17,WeightedParse!W17,WeightedParse!Y17,WeightedParse!AE17,WeightedParse!AF17,WeightedParse!AH17,WeightedParse!AJ17,WeightedParse!AN17,WeightedParse!AO17,WeightedParse!AP17),HARMEAN(WeightedParse!P17,WeightedParse!Q17,WeightedParse!S17,WeightedParse!U17,WeightedParse!V17,WeightedParse!W17,WeightedParse!Y17,WeightedParse!AE17,WeightedParse!AF17,WeightedParse!AH17,WeightedParse!AJ17,WeightedParse!AN17,WeightedParse!AO17,WeightedParse!AP17)*Variables!$B$5),"")</f>
        <v>7.4497336971864119</v>
      </c>
      <c r="Z17" s="114">
        <f>IF($A17&gt;"",IF(EXACT(SquadExport!$BQ17,TRUE),HARMEAN(WeightedParse!M17,WeightedParse!P17,WeightedParse!Q17,WeightedParse!S17,WeightedParse!U17,WeightedParse!V17,WeightedParse!W17,WeightedParse!X17,WeightedParse!Y17,WeightedParse!Z17,WeightedParse!AE17,WeightedParse!AF17,WeightedParse!AH17,WeightedParse!AL17,WeightedParse!AO17,WeightedParse!AP17),HARMEAN(WeightedParse!M17,WeightedParse!P17,WeightedParse!Q17,WeightedParse!S17,WeightedParse!U17,WeightedParse!V17,WeightedParse!W17,WeightedParse!X17,WeightedParse!Y17,WeightedParse!Z17,WeightedParse!AE17,WeightedParse!AF17,WeightedParse!AH17,WeightedParse!AL17,WeightedParse!AO17,WeightedParse!AP17)*Variables!$B$5),"")</f>
        <v>6.9339619604951972</v>
      </c>
      <c r="AA17" s="114">
        <f>IF($A17&gt;"",IF(EXACT(SquadExport!$BQ17,TRUE),HARMEAN(WeightedParse!J17,WeightedParse!K17,WeightedParse!N17,WeightedParse!P17,WeightedParse!Q17,WeightedParse!S17,WeightedParse!V17,WeightedParse!X17,WeightedParse!Y17,WeightedParse!Z17,WeightedParse!AD17,WeightedParse!AE17,WeightedParse!AH17,WeightedParse!AI17,WeightedParse!AK17,WeightedParse!AN17,WeightedParse!AO17,WeightedParse!AP17),HARMEAN(WeightedParse!J17,WeightedParse!K17,WeightedParse!N17,WeightedParse!P17,WeightedParse!Q17,WeightedParse!S17,WeightedParse!V17,WeightedParse!X17,WeightedParse!Y17,WeightedParse!Z17,WeightedParse!AD17,WeightedParse!AE17,WeightedParse!AH17,WeightedParse!AI17,WeightedParse!AK17,WeightedParse!AN17,WeightedParse!AO17,WeightedParse!AP17)*Variables!$B$5),"")</f>
        <v>8.2950996019832388</v>
      </c>
      <c r="AB17" s="114">
        <f>IF($A17&gt;"",IF(AND(EXACT(SquadExport!$BR17,TRUE),EXACT(SquadExport!$BL17,TRUE)),HARMEAN(WeightedParse!I17,WeightedParse!K17,WeightedParse!N17,WeightedParse!Q17,WeightedParse!T17,WeightedParse!V17,WeightedParse!X17,WeightedParse!Y17,WeightedParse!Z17,WeightedParse!AD17,WeightedParse!AE17,WeightedParse!AF17,WeightedParse!AG17,WeightedParse!AH17,WeightedParse!AI17,WeightedParse!AJ17,WeightedParse!AK17,WeightedParse!AN17,WeightedParse!AO17),HARMEAN(WeightedParse!I17,WeightedParse!K17,WeightedParse!N17,WeightedParse!Q17,WeightedParse!T17,WeightedParse!V17,WeightedParse!X17,WeightedParse!Y17,WeightedParse!Z17,WeightedParse!AD17,WeightedParse!AE17,WeightedParse!AF17,WeightedParse!AG17,WeightedParse!AH17,WeightedParse!AI17,WeightedParse!AJ17,WeightedParse!AK17,WeightedParse!AN17,WeightedParse!AO17)*Variables!$B$5),"")</f>
        <v>16.442790820674048</v>
      </c>
      <c r="AC17" s="114">
        <f>IF($A17&gt;"",IF(AND(EXACT(SquadExport!$BR17,TRUE),EXACT(SquadExport!$BL17,TRUE)),HARMEAN(WeightedParse!K17,WeightedParse!Q17,WeightedParse!S17,WeightedParse!T17,WeightedParse!V17,WeightedParse!X17,WeightedParse!Y17,WeightedParse!Z17,WeightedParse!AD17,WeightedParse!AE17,WeightedParse!AF17,WeightedParse!AG17,WeightedParse!AH17,WeightedParse!AO17),HARMEAN(WeightedParse!K17,WeightedParse!Q17,WeightedParse!S17,WeightedParse!T17,WeightedParse!V17,WeightedParse!X17,WeightedParse!Y17,WeightedParse!Z17,WeightedParse!AD17,WeightedParse!AE17,WeightedParse!AF17,WeightedParse!AG17,WeightedParse!AH17,WeightedParse!AO17)*Variables!$B$5),"")</f>
        <v>16.50842266462481</v>
      </c>
      <c r="AD17" s="114">
        <f>IF($A17&gt;"",IF(AND(EXACT(SquadExport!$BR17,TRUE),EXACT(SquadExport!$BL17,TRUE)),HARMEAN(WeightedParse!I17,WeightedParse!J17,WeightedParse!K17,WeightedParse!N17,WeightedParse!Q17,WeightedParse!S17,WeightedParse!T17,WeightedParse!V17,WeightedParse!X17,WeightedParse!Z17,WeightedParse!AB17,WeightedParse!AD17,WeightedParse!AG17,WeightedParse!AH17,WeightedParse!AI17,WeightedParse!AK17,WeightedParse!AO17),HARMEAN(WeightedParse!I17,WeightedParse!J17,WeightedParse!K17,WeightedParse!N17,WeightedParse!Q17,WeightedParse!S17,WeightedParse!T17,WeightedParse!V17,WeightedParse!X17,WeightedParse!Z17,WeightedParse!AB17,WeightedParse!AD17,WeightedParse!AG17,WeightedParse!AH17,WeightedParse!AI17,WeightedParse!AK17,WeightedParse!AO17)*Variables!$B$5),"")</f>
        <v>14.632751024702456</v>
      </c>
      <c r="AE17" s="114">
        <f>IF($A17&gt;"",IF(AND(EXACT(SquadExport!$BR17,TRUE),EXACT(SquadExport!$BL17,TRUE)),HARMEAN(WeightedParse!K17,WeightedParse!N17,WeightedParse!P17,WeightedParse!Q17,WeightedParse!S17,WeightedParse!T17,WeightedParse!U17,WeightedParse!V17,WeightedParse!X17,WeightedParse!Y17,WeightedParse!Z17,WeightedParse!AD17,WeightedParse!AE17,WeightedParse!AF17,WeightedParse!AG17,WeightedParse!AH17,WeightedParse!AI17,WeightedParse!AO17),HARMEAN(WeightedParse!K17,WeightedParse!N17,WeightedParse!P17,WeightedParse!Q17,WeightedParse!S17,WeightedParse!T17,WeightedParse!U17,WeightedParse!V17,WeightedParse!X17,WeightedParse!Y17,WeightedParse!Z17,WeightedParse!AD17,WeightedParse!AE17,WeightedParse!AF17,WeightedParse!AG17,WeightedParse!AH17,WeightedParse!AI17,WeightedParse!AO17)*Variables!$B$5),"")</f>
        <v>14.09041980624327</v>
      </c>
      <c r="AF17" s="114">
        <f>IF($A17&gt;"",IF(AND(EXACT(SquadExport!$BR17,TRUE),EXACT(SquadExport!$BL17,TRUE)),HARMEAN(WeightedParse!I17,WeightedParse!J17,WeightedParse!K17,WeightedParse!N17,WeightedParse!Q17,WeightedParse!S17,WeightedParse!T17,WeightedParse!U17,WeightedParse!V17,WeightedParse!X17,WeightedParse!Z17,WeightedParse!AD17,WeightedParse!AE17,WeightedParse!AF17,WeightedParse!AH17,WeightedParse!AI17,WeightedParse!AK17,WeightedParse!AN17,WeightedParse!AO17,WeightedParse!AP17),HARMEAN(WeightedParse!I17,WeightedParse!J17,WeightedParse!K17,WeightedParse!N17,WeightedParse!Q17,WeightedParse!S17,WeightedParse!T17,WeightedParse!U17,WeightedParse!V17,WeightedParse!X17,WeightedParse!Z17,WeightedParse!AD17,WeightedParse!AE17,WeightedParse!AF17,WeightedParse!AH17,WeightedParse!AI17,WeightedParse!AK17,WeightedParse!AN17,WeightedParse!AO17,WeightedParse!AP17)*Variables!$B$5),"")</f>
        <v>13.811659192825113</v>
      </c>
      <c r="AG17" s="114">
        <f>IF($A17&gt;"",IF(AND(OR(EXACT(SquadExport!$BR17,TRUE),EXACT(SquadExport!$BS17,TRUE)),OR(EXACT(SquadExport!$BK17,TRUE),EXACT(SquadExport!$BM17,TRUE))),HARMEAN(WeightedParse!I17,WeightedParse!K17,WeightedParse!Q17,WeightedParse!T17,WeightedParse!X17,WeightedParse!Z17,WeightedParse!AD17,WeightedParse!AF17,WeightedParse!AG17,WeightedParse!AJ17),HARMEAN(WeightedParse!I17,WeightedParse!K17,WeightedParse!Q17,WeightedParse!T17,WeightedParse!X17,WeightedParse!Z17,WeightedParse!AD17,WeightedParse!AF17,WeightedParse!AG17,WeightedParse!AJ17)*Variables!$B$5),"")</f>
        <v>10.60276746540668</v>
      </c>
      <c r="AH17" s="114">
        <f>IF($A17&gt;"",IF(AND(OR(EXACT(SquadExport!$BR17,TRUE),EXACT(SquadExport!$BS17,TRUE)),OR(EXACT(SquadExport!$BK17,TRUE),EXACT(SquadExport!$BM17,TRUE))),HARMEAN(WeightedParse!H17,WeightedParse!K17,WeightedParse!P17,WeightedParse!Q17,WeightedParse!S17,WeightedParse!T17,WeightedParse!V17,WeightedParse!X17,WeightedParse!Y17,WeightedParse!Z17,WeightedParse!AD17,WeightedParse!AE17,WeightedParse!AF17,WeightedParse!AG17,WeightedParse!AH17,WeightedParse!AO17),HARMEAN(WeightedParse!H17,WeightedParse!K17,WeightedParse!P17,WeightedParse!Q17,WeightedParse!S17,WeightedParse!T17,WeightedParse!V17,WeightedParse!X17,WeightedParse!Y17,WeightedParse!Z17,WeightedParse!AD17,WeightedParse!AE17,WeightedParse!AF17,WeightedParse!AG17,WeightedParse!AH17,WeightedParse!AO17)*Variables!$B$5),"")</f>
        <v>8.9152208357310094</v>
      </c>
      <c r="AI17" s="114">
        <f>IF($A17&gt;"",IF(AND(OR(EXACT(SquadExport!$BR17,TRUE),EXACT(SquadExport!$BS17,TRUE)),OR(EXACT(SquadExport!$BK17,TRUE),EXACT(SquadExport!$BM17,TRUE))),HARMEAN(WeightedParse!H17,WeightedParse!I17,WeightedParse!K17,WeightedParse!P17,WeightedParse!Q17,WeightedParse!S17,WeightedParse!T17,WeightedParse!U17,WeightedParse!V17,WeightedParse!X17,WeightedParse!Y17,WeightedParse!Z17,WeightedParse!AD17,WeightedParse!AE17,WeightedParse!AF17,WeightedParse!AH17,WeightedParse!AI17,WeightedParse!AO17),HARMEAN(WeightedParse!H17,WeightedParse!I17,WeightedParse!K17,WeightedParse!P17,WeightedParse!Q17,WeightedParse!S17,WeightedParse!T17,WeightedParse!U17,WeightedParse!V17,WeightedParse!X17,WeightedParse!Y17,WeightedParse!Z17,WeightedParse!AD17,WeightedParse!AE17,WeightedParse!AF17,WeightedParse!AH17,WeightedParse!AI17,WeightedParse!AO17)*Variables!$B$5),"")</f>
        <v>8.2187713971965639</v>
      </c>
      <c r="AJ17" s="114">
        <f>IF($A17&gt;"",IF(AND(OR(EXACT(SquadExport!$BR17,TRUE),EXACT(SquadExport!$BS17,TRUE)),OR(EXACT(SquadExport!$BK17,TRUE),EXACT(SquadExport!$BM17,TRUE))),HARMEAN(WeightedParse!H17,WeightedParse!K17,WeightedParse!M17,WeightedParse!V17,WeightedParse!W17,WeightedParse!AD17,WeightedParse!AF17,WeightedParse!AH17,WeightedParse!AK17,WeightedParse!AL17,WeightedParse!AO17,WeightedParse!AP17)*(CONVERT(LEFT(SquadExport!$E17,FIND("'",SquadExport!$E17)-1)+((MID(SquadExport!$E17,FIND("'",SquadExport!$E17)+1,LEN(SquadExport!$E17)-FIND("'",SquadExport!$E17)-1))/12),"ft","m")-1)/(Variables!$C$4-1),(HARMEAN(WeightedParse!H17,WeightedParse!K17,WeightedParse!M17,WeightedParse!V17,WeightedParse!W17,WeightedParse!AD17,WeightedParse!AF17,WeightedParse!AH17,WeightedParse!AK17,WeightedParse!AL17,WeightedParse!AO17,WeightedParse!AP17)*(CONVERT(LEFT(SquadExport!$E17,FIND("'",SquadExport!$E17)-1)+((MID(SquadExport!$E17,FIND("'",SquadExport!$E17)+1,LEN(SquadExport!$E17)-FIND("'",SquadExport!$E17)-1))/12),"ft","m")-1)/(Variables!$C$4-1))*Variables!$B$5),"")</f>
        <v>6.5005423949150076</v>
      </c>
      <c r="AK17" s="114">
        <f>IF($A17&gt;"",IF(AND(OR(EXACT(SquadExport!$BR17,TRUE),EXACT(SquadExport!$BS17,TRUE)),OR(EXACT(SquadExport!$BK17,TRUE),EXACT(SquadExport!$BM17,TRUE))),HARMEAN(WeightedParse!J17,WeightedParse!K17,WeightedParse!T17,WeightedParse!V17,WeightedParse!X17,WeightedParse!Y17,WeightedParse!Z17,WeightedParse!AD17,WeightedParse!AH17,WeightedParse!AI17,WeightedParse!AK17,WeightedParse!AO17),HARMEAN(WeightedParse!J17,WeightedParse!K17,WeightedParse!T17,WeightedParse!V17,WeightedParse!X17,WeightedParse!Y17,WeightedParse!Z17,WeightedParse!AD17,WeightedParse!AH17,WeightedParse!AI17,WeightedParse!AK17,WeightedParse!AO17)*Variables!$B$5),"")</f>
        <v>8.7359688557260053</v>
      </c>
      <c r="AL17" s="114">
        <f>IF($A17&gt;"",IF(AND(OR(EXACT(SquadExport!$BR17,TRUE),EXACT(SquadExport!$BS17,TRUE)),OR(EXACT(SquadExport!$BK17,TRUE),EXACT(SquadExport!$BM17,TRUE))),HARMEAN(WeightedParse!H17,WeightedParse!I17,WeightedParse!K17,WeightedParse!Q17,WeightedParse!T17,WeightedParse!V17,WeightedParse!AB17,WeightedParse!AD17,WeightedParse!AH17,WeightedParse!AI17,WeightedParse!AJ17,WeightedParse!AN17,WeightedParse!AO17),HARMEAN(WeightedParse!H17,WeightedParse!I17,WeightedParse!K17,WeightedParse!Q17,WeightedParse!T17,WeightedParse!V17,WeightedParse!AB17,WeightedParse!AD17,WeightedParse!AH17,WeightedParse!AI17,WeightedParse!AJ17,WeightedParse!AN17,WeightedParse!AO17)*Variables!$B$5),"")</f>
        <v>10.05314749578802</v>
      </c>
      <c r="AM17" s="114">
        <f>IF($A17&gt;"",IF(AND(OR(EXACT(SquadExport!$BR17,TRUE),EXACT(SquadExport!$BS17,TRUE)),OR(EXACT(SquadExport!$BK17,TRUE),EXACT(SquadExport!$BM17,TRUE))),HARMEAN(WeightedParse!I17,WeightedParse!J17,WeightedParse!K17,WeightedParse!N17,WeightedParse!Q17,WeightedParse!T17,WeightedParse!V17,WeightedParse!X17,WeightedParse!AB17,WeightedParse!AD17,WeightedParse!AG17,WeightedParse!AI17,WeightedParse!AJ17,WeightedParse!AK17,WeightedParse!AN17)*WeightedParse!BD17,(HARMEAN(WeightedParse!I17,WeightedParse!J17,WeightedParse!K17,WeightedParse!N17,WeightedParse!Q17,WeightedParse!T17,WeightedParse!V17,WeightedParse!X17,WeightedParse!AB17,WeightedParse!AD17,WeightedParse!AG17,WeightedParse!AI17,WeightedParse!AJ17,WeightedParse!AK17,WeightedParse!AN17)*WeightedParse!BD17)*Variables!$B$5),"")</f>
        <v>7.1288386869043423</v>
      </c>
      <c r="AN17" s="114">
        <f>IF($A17&gt;"",IF(AND(OR(EXACT(SquadExport!$BR17,TRUE),EXACT(SquadExport!$BS17,TRUE)),OR(EXACT(SquadExport!$BK17,TRUE),EXACT(SquadExport!$BM17,TRUE))),HARMEAN(WeightedParse!H17,WeightedParse!I17,WeightedParse!K17,WeightedParse!N17,WeightedParse!Q17,WeightedParse!T17,WeightedParse!V17,WeightedParse!X17,WeightedParse!Z17,WeightedParse!AD17,WeightedParse!AG17,WeightedParse!AH17,WeightedParse!AI17,WeightedParse!AJ17,WeightedParse!AN17,WeightedParse!AO17)*WeightedParse!BD17,(HARMEAN(WeightedParse!H17,WeightedParse!I17,WeightedParse!K17,WeightedParse!N17,WeightedParse!Q17,WeightedParse!T17,WeightedParse!V17,WeightedParse!X17,WeightedParse!Z17,WeightedParse!AD17,WeightedParse!AG17,WeightedParse!AH17,WeightedParse!AI17,WeightedParse!AJ17,WeightedParse!AN17,WeightedParse!AO17)*WeightedParse!BD17)*Variables!$B$5),"")</f>
        <v>7.9693550304978737</v>
      </c>
      <c r="AO17" s="114">
        <f>IF($A17&gt;"",IF(AND(EXACT(SquadExport!$BS17,TRUE),EXACT(SquadExport!$BL17,TRUE)),HARMEAN(WeightedParse!K17,WeightedParse!Q17,WeightedParse!T17,WeightedParse!V17,WeightedParse!X17,WeightedParse!Z17,WeightedParse!AB17,WeightedParse!AD17,WeightedParse!AG17,WeightedParse!AK17),HARMEAN(WeightedParse!K17,WeightedParse!Q17,WeightedParse!T17,WeightedParse!V17,WeightedParse!X17,WeightedParse!Z17,WeightedParse!AB17,WeightedParse!AD17,WeightedParse!AG17,WeightedParse!AK17)*Variables!$B$5),"")</f>
        <v>10.347977572501428</v>
      </c>
      <c r="AP17" s="114">
        <f>IF($A17&gt;"",IF(AND(EXACT(SquadExport!$BS17,TRUE),EXACT(SquadExport!$BL17,TRUE)),HARMEAN(WeightedParse!I17,WeightedParse!K17,WeightedParse!Q17,WeightedParse!T17,WeightedParse!V17,WeightedParse!X17,WeightedParse!Z17,WeightedParse!AB17,WeightedParse!AD17,WeightedParse!AF17,WeightedParse!AG17,WeightedParse!AI17,WeightedParse!AJ17),HARMEAN(WeightedParse!I17,WeightedParse!K17,WeightedParse!Q17,WeightedParse!T17,WeightedParse!V17,WeightedParse!X17,WeightedParse!Z17,WeightedParse!AB17,WeightedParse!AD17,WeightedParse!AF17,WeightedParse!AG17,WeightedParse!AI17,WeightedParse!AJ17)*Variables!$B$5),"")</f>
        <v>10.403355636314233</v>
      </c>
      <c r="AQ17" s="114">
        <f>IF($A17&gt;"",IF(AND(EXACT(SquadExport!$BS17,TRUE),EXACT(SquadExport!$BL17,TRUE)),HARMEAN(WeightedParse!I17,WeightedParse!J17,WeightedParse!K17,WeightedParse!Q17,WeightedParse!T17,WeightedParse!V17,WeightedParse!X17,WeightedParse!Z17,WeightedParse!AB17,WeightedParse!AD17,WeightedParse!AG17,WeightedParse!AI17,WeightedParse!AJ17,WeightedParse!AK17),HARMEAN(WeightedParse!I17,WeightedParse!J17,WeightedParse!K17,WeightedParse!Q17,WeightedParse!T17,WeightedParse!V17,WeightedParse!X17,WeightedParse!Z17,WeightedParse!AB17,WeightedParse!AD17,WeightedParse!AG17,WeightedParse!AI17,WeightedParse!AJ17,WeightedParse!AK17)*Variables!$B$5),"")</f>
        <v>9.0690347235586817</v>
      </c>
      <c r="AR17" s="114">
        <f>IF($A17&gt;"",IF(AND(EXACT(SquadExport!$BS17,TRUE),EXACT(SquadExport!$BL17,TRUE)),HARMEAN(WeightedParse!I17,WeightedParse!J17,WeightedParse!K17,WeightedParse!Q17,WeightedParse!T17,WeightedParse!V17,WeightedParse!X17,WeightedParse!Y17,WeightedParse!Z17,WeightedParse!AD17,WeightedParse!AH17,WeightedParse!AI17,WeightedParse!AJ17,WeightedParse!AK17,WeightedParse!AN17,WeightedParse!AO17),HARMEAN(WeightedParse!I17,WeightedParse!J17,WeightedParse!K17,WeightedParse!Q17,WeightedParse!T17,WeightedParse!V17,WeightedParse!X17,WeightedParse!Y17,WeightedParse!Z17,WeightedParse!AD17,WeightedParse!AH17,WeightedParse!AI17,WeightedParse!AJ17,WeightedParse!AK17,WeightedParse!AN17,WeightedParse!AO17)*Variables!$B$5),"")</f>
        <v>9.206191315389967</v>
      </c>
      <c r="AS17" s="114">
        <f>IF($A17&gt;"",IF(AND(EXACT(SquadExport!$BT17,TRUE),EXACT(SquadExport!$BL17,TRUE)),HARMEAN(WeightedParse!J17,WeightedParse!K17,WeightedParse!M17,WeightedParse!T17,WeightedParse!V17,WeightedParse!X17,WeightedParse!Z17,WeightedParse!AD17,WeightedParse!AI17),(HARMEAN(WeightedParse!J17,WeightedParse!K17,WeightedParse!M17,WeightedParse!T17,WeightedParse!V17,WeightedParse!X17,WeightedParse!Z17,WeightedParse!AD17,WeightedParse!AI17)*Variables!$B$5)),"")</f>
        <v>8.0512557662737052</v>
      </c>
      <c r="AT17" s="114">
        <f>IF($A17&gt;"",IF(AND(EXACT(SquadExport!$BT17,TRUE),EXACT(SquadExport!$BL17,TRUE)),HARMEAN(WeightedParse!J17,WeightedParse!K17,WeightedParse!M17,WeightedParse!U17,WeightedParse!V17,WeightedParse!W17,WeightedParse!X17,WeightedParse!Z17,WeightedParse!AD17,WeightedParse!AF17,WeightedParse!AK17,WeightedParse!AL17,WeightedParse!AP17)*(CONVERT(LEFT(SquadExport!$E17,FIND("'",SquadExport!$E17)-1)+((MID(SquadExport!$E17,FIND("'",SquadExport!$E17)+1,LEN(SquadExport!$E17)-FIND("'",SquadExport!$E17)-1))/12),"ft","m")-1)/(Variables!$C$4-1),(HARMEAN(WeightedParse!J17,WeightedParse!K17,WeightedParse!M17,WeightedParse!U17,WeightedParse!V17,WeightedParse!W17,WeightedParse!X17,WeightedParse!Z17,WeightedParse!AD17,WeightedParse!AF17,WeightedParse!AK17,WeightedParse!AL17,WeightedParse!AP17)*(CONVERT(LEFT(SquadExport!$E17,FIND("'",SquadExport!$E17)-1)+((MID(SquadExport!$E17,FIND("'",SquadExport!$E17)+1,LEN(SquadExport!$E17)-FIND("'",SquadExport!$E17)-1))/12),"ft","m")-1)/(Variables!$C$4-1)))*Variables!$B$5,"")</f>
        <v>5.5999772209160925</v>
      </c>
      <c r="AU17" s="114">
        <f>IF($A17&gt;"",IF(AND(EXACT(SquadExport!$BT17,TRUE),EXACT(SquadExport!$BL17,TRUE)),HARMEAN(WeightedParse!I17,WeightedParse!J17,WeightedParse!K17,WeightedParse!Q17,WeightedParse!T17,WeightedParse!V17,WeightedParse!X17,WeightedParse!Z17,WeightedParse!AB17,WeightedParse!AD17,WeightedParse!AF17,WeightedParse!AG17,WeightedParse!AK17,WeightedParse!AP17),HARMEAN(WeightedParse!I17,WeightedParse!J17,WeightedParse!K17,WeightedParse!Q17,WeightedParse!T17,WeightedParse!V17,WeightedParse!X17,WeightedParse!Z17,WeightedParse!AB17,WeightedParse!AD17,WeightedParse!AF17,WeightedParse!AG17,WeightedParse!AK17,WeightedParse!AP17)*Variables!$B$5),"")</f>
        <v>8.8382752214918536</v>
      </c>
      <c r="AV17" s="114">
        <f>IF($A17&gt;"",IF(AND(EXACT(SquadExport!$BT17,TRUE),EXACT(SquadExport!$BL17,TRUE)),HARMEAN(WeightedParse!I17,WeightedParse!J17,WeightedParse!K17,WeightedParse!Q17,WeightedParse!T17,WeightedParse!V17,WeightedParse!X17,WeightedParse!Z17,WeightedParse!AD17,WeightedParse!AH17,WeightedParse!AI17,WeightedParse!AJ17,WeightedParse!AK17,WeightedParse!AN17,WeightedParse!AO17),HARMEAN(WeightedParse!I17,WeightedParse!J17,WeightedParse!K17,WeightedParse!Q17,WeightedParse!T17,WeightedParse!V17,WeightedParse!X17,WeightedParse!Z17,WeightedParse!AD17,WeightedParse!AH17,WeightedParse!AI17,WeightedParse!AJ17,WeightedParse!AK17,WeightedParse!AN17,WeightedParse!AO17)*Variables!$B$5),"")</f>
        <v>9.4286133502883391</v>
      </c>
      <c r="AW17" s="114">
        <f>IF($A17&gt;"",IF(AND(EXACT(SquadExport!$BT17,TRUE),EXACT(SquadExport!$BL17,TRUE)),HARMEAN(WeightedParse!I17,WeightedParse!J17,WeightedParse!K17,WeightedParse!Q17,WeightedParse!T17,WeightedParse!V17,WeightedParse!X17,WeightedParse!Z17,WeightedParse!AB17,WeightedParse!AD17,WeightedParse!AF17,WeightedParse!AG17,WeightedParse!AI17,WeightedParse!AJ17,WeightedParse!AK17),HARMEAN(WeightedParse!I17,WeightedParse!J17,WeightedParse!K17,WeightedParse!Q17,WeightedParse!T17,WeightedParse!V17,WeightedParse!X17,WeightedParse!Z17,WeightedParse!AB17,WeightedParse!AD17,WeightedParse!AF17,WeightedParse!AG17,WeightedParse!AI17,WeightedParse!AJ17,WeightedParse!AK17)*Variables!$B$5),"")</f>
        <v>9.028739302592923</v>
      </c>
      <c r="AX17" s="114">
        <f>IF($A17&gt;"",IF(AND(EXACT(SquadExport!$BT17,TRUE),EXACT(SquadExport!$BL17,TRUE)),HARMEAN(WeightedParse!K17,WeightedParse!Q17,WeightedParse!U17,WeightedParse!V17,WeightedParse!W17,WeightedParse!X17,WeightedParse!Y17,WeightedParse!Z17,WeightedParse!AD17,WeightedParse!AF17,WeightedParse!AH17,WeightedParse!AI17,WeightedParse!AJ17,WeightedParse!AK17,WeightedParse!AN17,WeightedParse!AO17,WeightedParse!AP17),HARMEAN(WeightedParse!K17,WeightedParse!Q17,WeightedParse!U17,WeightedParse!V17,WeightedParse!W17,WeightedParse!X17,WeightedParse!Y17,WeightedParse!Z17,WeightedParse!AD17,WeightedParse!AF17,WeightedParse!AH17,WeightedParse!AI17,WeightedParse!AJ17,WeightedParse!AK17,WeightedParse!AN17,WeightedParse!AO17,WeightedParse!AP17)*Variables!$B$5),"")</f>
        <v>8.4404751034284153</v>
      </c>
      <c r="AY17" s="114">
        <f>IF($A17&gt;"",IF(AND(EXACT(SquadExport!$BT17,TRUE),EXACT(SquadExport!$BL17,TRUE)),HARMEAN(WeightedParse!I17,WeightedParse!J17,WeightedParse!K17,WeightedParse!M17,WeightedParse!N17,WeightedParse!Q17,WeightedParse!T17,WeightedParse!V17,WeightedParse!X17,WeightedParse!Z17,WeightedParse!AD17,WeightedParse!AF17,WeightedParse!AG17,WeightedParse!AH17,WeightedParse!AI17,WeightedParse!AJ17,WeightedParse!AK17,WeightedParse!AL17,WeightedParse!AN17,WeightedParse!AO17,WeightedParse!AP17),HARMEAN(WeightedParse!I17,WeightedParse!J17,WeightedParse!K17,WeightedParse!M17,WeightedParse!N17,WeightedParse!Q17,WeightedParse!T17,WeightedParse!V17,WeightedParse!X17,WeightedParse!Z17,WeightedParse!AD17,WeightedParse!AF17,WeightedParse!AG17,WeightedParse!AH17,WeightedParse!AI17,WeightedParse!AJ17,WeightedParse!AK17,WeightedParse!AL17,WeightedParse!AN17,WeightedParse!AO17,WeightedParse!AP17)*Variables!$B$5),"")</f>
        <v>8.6343963901342349</v>
      </c>
    </row>
    <row r="18" spans="1:51" s="3" customFormat="1" ht="15" customHeight="1" x14ac:dyDescent="0.25">
      <c r="A18" s="3" t="str">
        <f>IF(WeightedParse!A18&gt;"",WeightedParse!A18,"")</f>
        <v>Caoilfhionn O'Dea</v>
      </c>
      <c r="B18" s="4">
        <f>IF(WeightedParse!B18&gt;0,WeightedParse!B18,"")</f>
        <v>20</v>
      </c>
      <c r="C18" s="4" t="str">
        <f>IF(A18&gt;"",IF(AND(B18&lt;=Variables!$B$8,G18&gt;2),"Youth",IF(AND(B18&lt;=Variables!$B$8,G18&lt;=2),"Prospect",IF(AND(B18&gt;=Variables!$B$9,G18&gt;2),"Old",IF(G18&gt;=3,"Reserves","First Team")))),"")</f>
        <v>Reserves</v>
      </c>
      <c r="D18" s="4" t="str">
        <f>SquadExport!BJ18</f>
        <v>M</v>
      </c>
      <c r="E18" s="4" t="str">
        <f>IF(A18&gt;"",VLOOKUP(F18,Roles!A:B,2,FALSE)&amp;IF(OR(VLOOKUP(F18,Roles!$A:$B,2,FALSE)="FB",VLOOKUP(F18,Roles!$A:$B,2,FALSE)="WB",VLOOKUP(F18,Roles!$A:$B,2,FALSE)="WM",VLOOKUP(F18,Roles!$A:$B,2,FALSE)="W"),IF(AND(SquadExport!BK18=TRUE,SquadExport!BM18=TRUE,WeightedParse!BB18&gt;=WeightedParse!BC18)," (R)",IF(AND(SquadExport!BK18=TRUE,SquadExport!BM18=TRUE,WeightedParse!BB18&lt;WeightedParse!BC18)," (L)",IF(AND(SquadExport!BK18=TRUE,SquadExport!BM18=FALSE), " (L)",IF(AND(SquadExport!BK18=FALSE,SquadExport!BM18=TRUE)," (R)","")))),""),"")</f>
        <v>M</v>
      </c>
      <c r="F18" s="4" t="str" cm="1">
        <f t="array" ref="F18">IF(A18&gt;"",INDEX($J$1:$AY$1,SUMPRODUCT(MAX(($J$2:$AY$200=MAX($J18:$AY18))*(COLUMN($J$2:$AY$200))))-COLUMN($J$1)+1),"")</f>
        <v>CAR</v>
      </c>
      <c r="G18" s="4">
        <f t="shared" si="0"/>
        <v>4</v>
      </c>
      <c r="H18" s="4">
        <f t="shared" si="1"/>
        <v>27</v>
      </c>
      <c r="I18" s="5">
        <f t="shared" si="2"/>
        <v>10.763140550135555</v>
      </c>
      <c r="J18" s="114">
        <f>IF($A18&gt;"",HARMEAN(WeightedParse!V18,WeightedParse!Y18,WeightedParse!Z18,WeightedParse!AE18,WeightedParse!AJ18,WeightedParse!AQ18,WeightedParse!AR18,WeightedParse!AS18,WeightedParse!AU18,WeightedParse!AV18,WeightedParse!AW18,WeightedParse!AY18,WeightedParse!BA18),"")</f>
        <v>3.671465968586388</v>
      </c>
      <c r="K18" s="114">
        <f>IF(A18&gt;"",HARMEAN(WeightedParse!K18,WeightedParse!Q18,WeightedParse!V18,WeightedParse!X18,WeightedParse!Y18,WeightedParse!Z18,WeightedParse!AE18,WeightedParse!AG18,WeightedParse!AI18,WeightedParse!AJ18,WeightedParse!AQ18,WeightedParse!AR18,WeightedParse!AS18,WeightedParse!AU18,WeightedParse!AV18,WeightedParse!AW18,WeightedParse!AY18,WeightedParse!AZ18,WeightedParse!BA18),"")</f>
        <v>4.4212350043552835</v>
      </c>
      <c r="L18" s="114">
        <f>IF($A18&gt;"",IF(AND(EXACT(SquadExport!$BO18,TRUE),EXACT(SquadExport!$BL18,TRUE)),HARMEAN(WeightedParse!M18,WeightedParse!P18,WeightedParse!S18,WeightedParse!U18,WeightedParse!V18,WeightedParse!W18,WeightedParse!Y18,WeightedParse!AE18,WeightedParse!AL18,WeightedParse!AN18,WeightedParse!AP18),HARMEAN(WeightedParse!M18,WeightedParse!P18,WeightedParse!S18,WeightedParse!U18,WeightedParse!V18,WeightedParse!W18,WeightedParse!Y18,WeightedParse!AE18,WeightedParse!AL18,WeightedParse!AN18,WeightedParse!AP18)*Variables!$B$5),"")</f>
        <v>2.9856237760626652</v>
      </c>
      <c r="M18" s="114">
        <f>IF($A18&gt;"",IF(AND(EXACT(SquadExport!$BO18,TRUE),EXACT(SquadExport!$BL18,TRUE)),HARMEAN(WeightedParse!M18,WeightedParse!P18,WeightedParse!S18,WeightedParse!U18,WeightedParse!V18,WeightedParse!W18,WeightedParse!X18,WeightedParse!Y18,WeightedParse!Z18,WeightedParse!AE18,WeightedParse!AL18,WeightedParse!AN18,WeightedParse!AP18),HARMEAN(WeightedParse!M18,WeightedParse!P18,WeightedParse!S18,WeightedParse!U18,WeightedParse!V18,WeightedParse!W18,WeightedParse!X18,WeightedParse!Y18,WeightedParse!Z18,WeightedParse!AE18,WeightedParse!AL18,WeightedParse!AN18,WeightedParse!AP18)*Variables!$B$5),"")</f>
        <v>3.3749752087970202</v>
      </c>
      <c r="N18" s="114">
        <f>IF($A18&gt;"",IF(AND(EXACT(SquadExport!$BO18,TRUE),EXACT(SquadExport!$BL18,TRUE)),HARMEAN(WeightedParse!K18,WeightedParse!M18,WeightedParse!P18,WeightedParse!Q18,WeightedParse!S18,WeightedParse!T18,WeightedParse!U18,WeightedParse!V18,WeightedParse!W18,WeightedParse!X18,WeightedParse!Y18,WeightedParse!Z18,WeightedParse!AE18,WeightedParse!AG18,WeightedParse!AL18,WeightedParse!AN18,WeightedParse!AP18),HARMEAN(WeightedParse!K18,WeightedParse!M18,WeightedParse!P18,WeightedParse!Q18,WeightedParse!S18,WeightedParse!T18,WeightedParse!U18,WeightedParse!V18,WeightedParse!W18,WeightedParse!X18,WeightedParse!Y18,WeightedParse!Z18,WeightedParse!AE18,WeightedParse!AG18,WeightedParse!AL18,WeightedParse!AN18,WeightedParse!AP18)*Variables!$B$5),"")</f>
        <v>4.004967751723167</v>
      </c>
      <c r="O18" s="114">
        <f>IF($A18&gt;"",IF(AND(EXACT(SquadExport!$BO18,TRUE),EXACT(SquadExport!$BL18,TRUE)),HARMEAN(WeightedParse!I18,WeightedParse!K18,WeightedParse!M18,WeightedParse!P18,WeightedParse!Q18,WeightedParse!S18,WeightedParse!T18,WeightedParse!V18,WeightedParse!W18,WeightedParse!X18,WeightedParse!Y18,WeightedParse!Z18,WeightedParse!AB18,WeightedParse!AE18,WeightedParse!AF18,WeightedParse!AG18,WeightedParse!AJ18,WeightedParse!AK18,WeightedParse!AL18,WeightedParse!AN18,WeightedParse!AO18,WeightedParse!AP18),HARMEAN(WeightedParse!I18,WeightedParse!K18,WeightedParse!M18,WeightedParse!P18,WeightedParse!Q18,WeightedParse!S18,WeightedParse!T18,WeightedParse!V18,WeightedParse!W18,WeightedParse!X18,WeightedParse!Y18,WeightedParse!Z18,WeightedParse!AB18,WeightedParse!AE18,WeightedParse!AF18,WeightedParse!AG18,WeightedParse!AJ18,WeightedParse!AK18,WeightedParse!AL18,WeightedParse!AN18,WeightedParse!AO18,WeightedParse!AP18)*Variables!$B$5),"")</f>
        <v>4.0242750052515017</v>
      </c>
      <c r="P18" s="114">
        <f>IF($A18&gt;"",IF(AND(OR(EXACT(SquadExport!$BO18,TRUE),EXACT(SquadExport!$BP18,TRUE)),OR(EXACT(SquadExport!$BK18,TRUE),EXACT(SquadExport!$BM18,TRUE))),HARMEAN(WeightedParse!M18,WeightedParse!P18,WeightedParse!S18,WeightedParse!U18,WeightedParse!V18,WeightedParse!W18,WeightedParse!Y18,WeightedParse!AE18,WeightedParse!AF18,WeightedParse!AP18),HARMEAN(WeightedParse!M18,WeightedParse!P18,WeightedParse!S18,WeightedParse!U18,WeightedParse!V18,WeightedParse!W18,WeightedParse!Y18,WeightedParse!AE18,WeightedParse!AF18,WeightedParse!AP18)*Variables!$B$5),"")</f>
        <v>2.7662505380972884</v>
      </c>
      <c r="Q18" s="114">
        <f>IF($A18&gt;"",IF(AND(OR(EXACT(SquadExport!$BO18,TRUE),EXACT(SquadExport!$BP18,TRUE)),OR(EXACT(SquadExport!$BK18,TRUE),EXACT(SquadExport!$BM18,TRUE))),HARMEAN(WeightedParse!H18,WeightedParse!P18,WeightedParse!Q18,WeightedParse!S18,WeightedParse!T18,WeightedParse!V18,WeightedParse!X18,WeightedParse!Y18,WeightedParse!Z18,WeightedParse!AE18,WeightedParse!AF18,WeightedParse!AH18,WeightedParse!AN18,WeightedParse!AO18),HARMEAN(WeightedParse!H18,WeightedParse!P18,WeightedParse!Q18,WeightedParse!S18,WeightedParse!T18,WeightedParse!V18,WeightedParse!X18,WeightedParse!Y18,WeightedParse!Z18,WeightedParse!AE18,WeightedParse!AF18,WeightedParse!AH18,WeightedParse!AN18,WeightedParse!AO18)*Variables!$B$5),"")</f>
        <v>4.0294429916131644</v>
      </c>
      <c r="R18" s="115">
        <f>IF($A18&gt;"",IF(AND(OR(EXACT(SquadExport!$BO18,TRUE),EXACT(SquadExport!$BP18,TRUE)),OR(EXACT(SquadExport!$BK18,TRUE),EXACT(SquadExport!$BM18,TRUE))),HARMEAN(WeightedParse!H18,WeightedParse!I18,WeightedParse!K18,WeightedParse!P18,WeightedParse!Q18,WeightedParse!S18,WeightedParse!T18,WeightedParse!V18,WeightedParse!Y18,WeightedParse!Z18,WeightedParse!AD18,WeightedParse!AE18,WeightedParse!AF18,WeightedParse!AH18,WeightedParse!AI18,WeightedParse!AJ18,WeightedParse!AN18,WeightedParse!AO18),HARMEAN(WeightedParse!H18,WeightedParse!I18,WeightedParse!K18,WeightedParse!P18,WeightedParse!Q18,WeightedParse!S18,WeightedParse!T18,WeightedParse!V18,WeightedParse!Y18,WeightedParse!Z18,WeightedParse!AD18,WeightedParse!AE18,WeightedParse!AF18,WeightedParse!AH18,WeightedParse!AI18,WeightedParse!AJ18,WeightedParse!AN18,WeightedParse!AO18)*Variables!$B$5),"")</f>
        <v>4.1310286303807402</v>
      </c>
      <c r="S18" s="115">
        <f>IF($A18&gt;"",IF(AND(OR(EXACT(SquadExport!$BO18,TRUE),EXACT(SquadExport!$BP18,TRUE)),OR(EXACT(SquadExport!$BK18,TRUE),EXACT(SquadExport!$BM18,TRUE))),HARMEAN(WeightedParse!H18,WeightedParse!I18,WeightedParse!K18,WeightedParse!Q18,WeightedParse!S18,WeightedParse!T18,WeightedParse!V18,WeightedParse!X18,WeightedParse!Z18,WeightedParse!AB18,WeightedParse!AD18,WeightedParse!AF18,WeightedParse!AG18,WeightedParse!AH18,WeightedParse!AI18,WeightedParse!AJ18,WeightedParse!AK18,WeightedParse!AN18,WeightedParse!AO18),HARMEAN(WeightedParse!H18,WeightedParse!I18,WeightedParse!K18,WeightedParse!Q18,WeightedParse!S18,WeightedParse!T18,WeightedParse!V18,WeightedParse!X18,WeightedParse!Z18,WeightedParse!AB18,WeightedParse!AD18,WeightedParse!AF18,WeightedParse!AG18,WeightedParse!AH18,WeightedParse!AI18,WeightedParse!AJ18,WeightedParse!AK18,WeightedParse!AN18,WeightedParse!AO18)*Variables!$B$5),"")</f>
        <v>4.206144527961726</v>
      </c>
      <c r="T18" s="114">
        <f>IF($A18&gt;"",IF(AND(OR(EXACT(SquadExport!$BO18,TRUE),EXACT(SquadExport!$BP18,TRUE)),OR(EXACT(SquadExport!$BK18,TRUE),EXACT(SquadExport!$BM18,TRUE))),HARMEAN(WeightedParse!I18,WeightedParse!K18,WeightedParse!N18,WeightedParse!P18,WeightedParse!Q18,WeightedParse!S18,WeightedParse!T18,WeightedParse!V18,WeightedParse!X18,WeightedParse!Y18,WeightedParse!Z18,WeightedParse!AB18,WeightedParse!AD18,WeightedParse!AE18,WeightedParse!AF18,WeightedParse!AH18,WeightedParse!AI18,WeightedParse!AJ18,WeightedParse!AN18,WeightedParse!AO18)*WeightedParse!BD18,(HARMEAN(WeightedParse!I18,WeightedParse!K18,WeightedParse!N18,WeightedParse!P18,WeightedParse!Q18,WeightedParse!S18,WeightedParse!T18,WeightedParse!V18,WeightedParse!X18,WeightedParse!Y18,WeightedParse!Z18,WeightedParse!AB18,WeightedParse!AD18,WeightedParse!AE18,WeightedParse!AF18,WeightedParse!AH18,WeightedParse!AI18,WeightedParse!AJ18,WeightedParse!AN18,WeightedParse!AO18)*WeightedParse!BD18)*Variables!$B$5),"")</f>
        <v>4.9176533134700904</v>
      </c>
      <c r="U18" s="114">
        <f>IF($A18&gt;"",IF(EXACT(SquadExport!$BQ18,TRUE),HARMEAN(WeightedParse!P18,WeightedParse!S18,WeightedParse!V18,WeightedParse!X18,WeightedParse!Y18,WeightedParse!Z18,WeightedParse!AE18,WeightedParse!AF18,WeightedParse!AP18),HARMEAN(WeightedParse!P18,WeightedParse!S18,WeightedParse!V18,WeightedParse!X18,WeightedParse!Y18,WeightedParse!Z18,WeightedParse!AE18,WeightedParse!AF18,WeightedParse!AP18)*Variables!$B$5),"")</f>
        <v>6.1596123216645768</v>
      </c>
      <c r="V18" s="114">
        <f>IF($A18&gt;"",IF(EXACT(SquadExport!$BQ18,TRUE),HARMEAN(WeightedParse!K18,WeightedParse!Q18,WeightedParse!S18,WeightedParse!T18,WeightedParse!V18,WeightedParse!X18,WeightedParse!Z18,WeightedParse!AE18,WeightedParse!AF18,WeightedParse!AG18,WeightedParse!AH18,WeightedParse!AK18),HARMEAN(WeightedParse!K18,WeightedParse!Q18,WeightedParse!S18,WeightedParse!T18,WeightedParse!V18,WeightedParse!X18,WeightedParse!Z18,WeightedParse!AE18,WeightedParse!AF18,WeightedParse!AG18,WeightedParse!AH18,WeightedParse!AK18)*Variables!$B$5),"")</f>
        <v>7.4368566967273182</v>
      </c>
      <c r="W18" s="114">
        <f>IF($A18&gt;"",IF(EXACT(SquadExport!$BQ18,TRUE),HARMEAN(WeightedParse!I18,WeightedParse!K18,WeightedParse!N18,WeightedParse!Q18,WeightedParse!T18,WeightedParse!V18,WeightedParse!X18,WeightedParse!Z18,WeightedParse!AB18,WeightedParse!AD18,WeightedParse!AF18,WeightedParse!AG18,WeightedParse!AK18),HARMEAN(WeightedParse!I18,WeightedParse!K18,WeightedParse!N18,WeightedParse!Q18,WeightedParse!T18,WeightedParse!V18,WeightedParse!X18,WeightedParse!Z18,WeightedParse!AB18,WeightedParse!AD18,WeightedParse!AF18,WeightedParse!AG18,WeightedParse!AK18)*Variables!$B$5),"")</f>
        <v>5.4756863811487921</v>
      </c>
      <c r="X18" s="114">
        <f>IF($A18&gt;"",IF(EXACT(SquadExport!$BQ18,TRUE),HARMEAN(WeightedParse!K18,WeightedParse!P18,WeightedParse!Q18,WeightedParse!S18,WeightedParse!U18,WeightedParse!V18,WeightedParse!X18,WeightedParse!Y18,WeightedParse!Z18,WeightedParse!AE18,WeightedParse!AF18,WeightedParse!AH18,WeightedParse!AO18,WeightedParse!AP18),HARMEAN(WeightedParse!K18,WeightedParse!P18,WeightedParse!Q18,WeightedParse!S18,WeightedParse!U18,WeightedParse!V18,WeightedParse!X18,WeightedParse!Y18,WeightedParse!Z18,WeightedParse!AE18,WeightedParse!AF18,WeightedParse!AH18,WeightedParse!AO18,WeightedParse!AP18)*Variables!$B$5),"")</f>
        <v>6.5534902640198043</v>
      </c>
      <c r="Y18" s="114">
        <f>IF($A18&gt;"",IF(EXACT(SquadExport!$BQ18,TRUE),HARMEAN(WeightedParse!P18,WeightedParse!Q18,WeightedParse!S18,WeightedParse!U18,WeightedParse!V18,WeightedParse!W18,WeightedParse!Y18,WeightedParse!AE18,WeightedParse!AF18,WeightedParse!AH18,WeightedParse!AJ18,WeightedParse!AN18,WeightedParse!AO18,WeightedParse!AP18),HARMEAN(WeightedParse!P18,WeightedParse!Q18,WeightedParse!S18,WeightedParse!U18,WeightedParse!V18,WeightedParse!W18,WeightedParse!Y18,WeightedParse!AE18,WeightedParse!AF18,WeightedParse!AH18,WeightedParse!AJ18,WeightedParse!AN18,WeightedParse!AO18,WeightedParse!AP18)*Variables!$B$5),"")</f>
        <v>5.6530064321539149</v>
      </c>
      <c r="Z18" s="114">
        <f>IF($A18&gt;"",IF(EXACT(SquadExport!$BQ18,TRUE),HARMEAN(WeightedParse!M18,WeightedParse!P18,WeightedParse!Q18,WeightedParse!S18,WeightedParse!U18,WeightedParse!V18,WeightedParse!W18,WeightedParse!X18,WeightedParse!Y18,WeightedParse!Z18,WeightedParse!AE18,WeightedParse!AF18,WeightedParse!AH18,WeightedParse!AL18,WeightedParse!AO18,WeightedParse!AP18),HARMEAN(WeightedParse!M18,WeightedParse!P18,WeightedParse!Q18,WeightedParse!S18,WeightedParse!U18,WeightedParse!V18,WeightedParse!W18,WeightedParse!X18,WeightedParse!Y18,WeightedParse!Z18,WeightedParse!AE18,WeightedParse!AF18,WeightedParse!AH18,WeightedParse!AL18,WeightedParse!AO18,WeightedParse!AP18)*Variables!$B$5),"")</f>
        <v>3.6828572545035358</v>
      </c>
      <c r="AA18" s="114">
        <f>IF($A18&gt;"",IF(EXACT(SquadExport!$BQ18,TRUE),HARMEAN(WeightedParse!J18,WeightedParse!K18,WeightedParse!N18,WeightedParse!P18,WeightedParse!Q18,WeightedParse!S18,WeightedParse!V18,WeightedParse!X18,WeightedParse!Y18,WeightedParse!Z18,WeightedParse!AD18,WeightedParse!AE18,WeightedParse!AH18,WeightedParse!AI18,WeightedParse!AK18,WeightedParse!AN18,WeightedParse!AO18,WeightedParse!AP18),HARMEAN(WeightedParse!J18,WeightedParse!K18,WeightedParse!N18,WeightedParse!P18,WeightedParse!Q18,WeightedParse!S18,WeightedParse!V18,WeightedParse!X18,WeightedParse!Y18,WeightedParse!Z18,WeightedParse!AD18,WeightedParse!AE18,WeightedParse!AH18,WeightedParse!AI18,WeightedParse!AK18,WeightedParse!AN18,WeightedParse!AO18,WeightedParse!AP18)*Variables!$B$5),"")</f>
        <v>6.8633064777975532</v>
      </c>
      <c r="AB18" s="114">
        <f>IF($A18&gt;"",IF(AND(EXACT(SquadExport!$BR18,TRUE),EXACT(SquadExport!$BL18,TRUE)),HARMEAN(WeightedParse!I18,WeightedParse!K18,WeightedParse!N18,WeightedParse!Q18,WeightedParse!T18,WeightedParse!V18,WeightedParse!X18,WeightedParse!Y18,WeightedParse!Z18,WeightedParse!AD18,WeightedParse!AE18,WeightedParse!AF18,WeightedParse!AG18,WeightedParse!AH18,WeightedParse!AI18,WeightedParse!AJ18,WeightedParse!AK18,WeightedParse!AN18,WeightedParse!AO18),HARMEAN(WeightedParse!I18,WeightedParse!K18,WeightedParse!N18,WeightedParse!Q18,WeightedParse!T18,WeightedParse!V18,WeightedParse!X18,WeightedParse!Y18,WeightedParse!Z18,WeightedParse!AD18,WeightedParse!AE18,WeightedParse!AF18,WeightedParse!AG18,WeightedParse!AH18,WeightedParse!AI18,WeightedParse!AJ18,WeightedParse!AK18,WeightedParse!AN18,WeightedParse!AO18)*Variables!$B$5),"")</f>
        <v>10.983113489477812</v>
      </c>
      <c r="AC18" s="114">
        <f>IF($A18&gt;"",IF(AND(EXACT(SquadExport!$BR18,TRUE),EXACT(SquadExport!$BL18,TRUE)),HARMEAN(WeightedParse!K18,WeightedParse!Q18,WeightedParse!S18,WeightedParse!T18,WeightedParse!V18,WeightedParse!X18,WeightedParse!Y18,WeightedParse!Z18,WeightedParse!AD18,WeightedParse!AE18,WeightedParse!AF18,WeightedParse!AG18,WeightedParse!AH18,WeightedParse!AO18),HARMEAN(WeightedParse!K18,WeightedParse!Q18,WeightedParse!S18,WeightedParse!T18,WeightedParse!V18,WeightedParse!X18,WeightedParse!Y18,WeightedParse!Z18,WeightedParse!AD18,WeightedParse!AE18,WeightedParse!AF18,WeightedParse!AG18,WeightedParse!AH18,WeightedParse!AO18)*Variables!$B$5),"")</f>
        <v>12.025121529669137</v>
      </c>
      <c r="AD18" s="114">
        <f>IF($A18&gt;"",IF(AND(EXACT(SquadExport!$BR18,TRUE),EXACT(SquadExport!$BL18,TRUE)),HARMEAN(WeightedParse!I18,WeightedParse!J18,WeightedParse!K18,WeightedParse!N18,WeightedParse!Q18,WeightedParse!S18,WeightedParse!T18,WeightedParse!V18,WeightedParse!X18,WeightedParse!Z18,WeightedParse!AB18,WeightedParse!AD18,WeightedParse!AG18,WeightedParse!AH18,WeightedParse!AI18,WeightedParse!AK18,WeightedParse!AO18),HARMEAN(WeightedParse!I18,WeightedParse!J18,WeightedParse!K18,WeightedParse!N18,WeightedParse!Q18,WeightedParse!S18,WeightedParse!T18,WeightedParse!V18,WeightedParse!X18,WeightedParse!Z18,WeightedParse!AB18,WeightedParse!AD18,WeightedParse!AG18,WeightedParse!AH18,WeightedParse!AI18,WeightedParse!AK18,WeightedParse!AO18)*Variables!$B$5),"")</f>
        <v>9.7866592917173048</v>
      </c>
      <c r="AE18" s="114">
        <f>IF($A18&gt;"",IF(AND(EXACT(SquadExport!$BR18,TRUE),EXACT(SquadExport!$BL18,TRUE)),HARMEAN(WeightedParse!K18,WeightedParse!N18,WeightedParse!P18,WeightedParse!Q18,WeightedParse!S18,WeightedParse!T18,WeightedParse!U18,WeightedParse!V18,WeightedParse!X18,WeightedParse!Y18,WeightedParse!Z18,WeightedParse!AD18,WeightedParse!AE18,WeightedParse!AF18,WeightedParse!AG18,WeightedParse!AH18,WeightedParse!AI18,WeightedParse!AO18),HARMEAN(WeightedParse!K18,WeightedParse!N18,WeightedParse!P18,WeightedParse!Q18,WeightedParse!S18,WeightedParse!T18,WeightedParse!U18,WeightedParse!V18,WeightedParse!X18,WeightedParse!Y18,WeightedParse!Z18,WeightedParse!AD18,WeightedParse!AE18,WeightedParse!AF18,WeightedParse!AG18,WeightedParse!AH18,WeightedParse!AI18,WeightedParse!AO18)*Variables!$B$5),"")</f>
        <v>11.813298517345872</v>
      </c>
      <c r="AF18" s="114">
        <f>IF($A18&gt;"",IF(AND(EXACT(SquadExport!$BR18,TRUE),EXACT(SquadExport!$BL18,TRUE)),HARMEAN(WeightedParse!I18,WeightedParse!J18,WeightedParse!K18,WeightedParse!N18,WeightedParse!Q18,WeightedParse!S18,WeightedParse!T18,WeightedParse!U18,WeightedParse!V18,WeightedParse!X18,WeightedParse!Z18,WeightedParse!AD18,WeightedParse!AE18,WeightedParse!AF18,WeightedParse!AH18,WeightedParse!AI18,WeightedParse!AK18,WeightedParse!AN18,WeightedParse!AO18,WeightedParse!AP18),HARMEAN(WeightedParse!I18,WeightedParse!J18,WeightedParse!K18,WeightedParse!N18,WeightedParse!Q18,WeightedParse!S18,WeightedParse!T18,WeightedParse!U18,WeightedParse!V18,WeightedParse!X18,WeightedParse!Z18,WeightedParse!AD18,WeightedParse!AE18,WeightedParse!AF18,WeightedParse!AH18,WeightedParse!AI18,WeightedParse!AK18,WeightedParse!AN18,WeightedParse!AO18,WeightedParse!AP18)*Variables!$B$5),"")</f>
        <v>9.6608982330411841</v>
      </c>
      <c r="AG18" s="114">
        <f>IF($A18&gt;"",IF(AND(OR(EXACT(SquadExport!$BR18,TRUE),EXACT(SquadExport!$BS18,TRUE)),OR(EXACT(SquadExport!$BK18,TRUE),EXACT(SquadExport!$BM18,TRUE))),HARMEAN(WeightedParse!I18,WeightedParse!K18,WeightedParse!Q18,WeightedParse!T18,WeightedParse!X18,WeightedParse!Z18,WeightedParse!AD18,WeightedParse!AF18,WeightedParse!AG18,WeightedParse!AJ18),HARMEAN(WeightedParse!I18,WeightedParse!K18,WeightedParse!Q18,WeightedParse!T18,WeightedParse!X18,WeightedParse!Z18,WeightedParse!AD18,WeightedParse!AF18,WeightedParse!AG18,WeightedParse!AJ18)*Variables!$B$5),"")</f>
        <v>6.2030910553604404</v>
      </c>
      <c r="AH18" s="114">
        <f>IF($A18&gt;"",IF(AND(OR(EXACT(SquadExport!$BR18,TRUE),EXACT(SquadExport!$BS18,TRUE)),OR(EXACT(SquadExport!$BK18,TRUE),EXACT(SquadExport!$BM18,TRUE))),HARMEAN(WeightedParse!H18,WeightedParse!K18,WeightedParse!P18,WeightedParse!Q18,WeightedParse!S18,WeightedParse!T18,WeightedParse!V18,WeightedParse!X18,WeightedParse!Y18,WeightedParse!Z18,WeightedParse!AD18,WeightedParse!AE18,WeightedParse!AF18,WeightedParse!AG18,WeightedParse!AH18,WeightedParse!AO18),HARMEAN(WeightedParse!H18,WeightedParse!K18,WeightedParse!P18,WeightedParse!Q18,WeightedParse!S18,WeightedParse!T18,WeightedParse!V18,WeightedParse!X18,WeightedParse!Y18,WeightedParse!Z18,WeightedParse!AD18,WeightedParse!AE18,WeightedParse!AF18,WeightedParse!AG18,WeightedParse!AH18,WeightedParse!AO18)*Variables!$B$5),"")</f>
        <v>4.3057265430773235</v>
      </c>
      <c r="AI18" s="114">
        <f>IF($A18&gt;"",IF(AND(OR(EXACT(SquadExport!$BR18,TRUE),EXACT(SquadExport!$BS18,TRUE)),OR(EXACT(SquadExport!$BK18,TRUE),EXACT(SquadExport!$BM18,TRUE))),HARMEAN(WeightedParse!H18,WeightedParse!I18,WeightedParse!K18,WeightedParse!P18,WeightedParse!Q18,WeightedParse!S18,WeightedParse!T18,WeightedParse!U18,WeightedParse!V18,WeightedParse!X18,WeightedParse!Y18,WeightedParse!Z18,WeightedParse!AD18,WeightedParse!AE18,WeightedParse!AF18,WeightedParse!AH18,WeightedParse!AI18,WeightedParse!AO18),HARMEAN(WeightedParse!H18,WeightedParse!I18,WeightedParse!K18,WeightedParse!P18,WeightedParse!Q18,WeightedParse!S18,WeightedParse!T18,WeightedParse!U18,WeightedParse!V18,WeightedParse!X18,WeightedParse!Y18,WeightedParse!Z18,WeightedParse!AD18,WeightedParse!AE18,WeightedParse!AF18,WeightedParse!AH18,WeightedParse!AI18,WeightedParse!AO18)*Variables!$B$5),"")</f>
        <v>3.9709021794796917</v>
      </c>
      <c r="AJ18" s="114">
        <f>IF($A18&gt;"",IF(AND(OR(EXACT(SquadExport!$BR18,TRUE),EXACT(SquadExport!$BS18,TRUE)),OR(EXACT(SquadExport!$BK18,TRUE),EXACT(SquadExport!$BM18,TRUE))),HARMEAN(WeightedParse!H18,WeightedParse!K18,WeightedParse!M18,WeightedParse!V18,WeightedParse!W18,WeightedParse!AD18,WeightedParse!AF18,WeightedParse!AH18,WeightedParse!AK18,WeightedParse!AL18,WeightedParse!AO18,WeightedParse!AP18)*(CONVERT(LEFT(SquadExport!$E18,FIND("'",SquadExport!$E18)-1)+((MID(SquadExport!$E18,FIND("'",SquadExport!$E18)+1,LEN(SquadExport!$E18)-FIND("'",SquadExport!$E18)-1))/12),"ft","m")-1)/(Variables!$C$4-1),(HARMEAN(WeightedParse!H18,WeightedParse!K18,WeightedParse!M18,WeightedParse!V18,WeightedParse!W18,WeightedParse!AD18,WeightedParse!AF18,WeightedParse!AH18,WeightedParse!AK18,WeightedParse!AL18,WeightedParse!AO18,WeightedParse!AP18)*(CONVERT(LEFT(SquadExport!$E18,FIND("'",SquadExport!$E18)-1)+((MID(SquadExport!$E18,FIND("'",SquadExport!$E18)+1,LEN(SquadExport!$E18)-FIND("'",SquadExport!$E18)-1))/12),"ft","m")-1)/(Variables!$C$4-1))*Variables!$B$5),"")</f>
        <v>1.9792243928605906</v>
      </c>
      <c r="AK18" s="114">
        <f>IF($A18&gt;"",IF(AND(OR(EXACT(SquadExport!$BR18,TRUE),EXACT(SquadExport!$BS18,TRUE)),OR(EXACT(SquadExport!$BK18,TRUE),EXACT(SquadExport!$BM18,TRUE))),HARMEAN(WeightedParse!J18,WeightedParse!K18,WeightedParse!T18,WeightedParse!V18,WeightedParse!X18,WeightedParse!Y18,WeightedParse!Z18,WeightedParse!AD18,WeightedParse!AH18,WeightedParse!AI18,WeightedParse!AK18,WeightedParse!AO18),HARMEAN(WeightedParse!J18,WeightedParse!K18,WeightedParse!T18,WeightedParse!V18,WeightedParse!X18,WeightedParse!Y18,WeightedParse!Z18,WeightedParse!AD18,WeightedParse!AH18,WeightedParse!AI18,WeightedParse!AK18,WeightedParse!AO18)*Variables!$B$5),"")</f>
        <v>7.6836182284815688</v>
      </c>
      <c r="AL18" s="114">
        <f>IF($A18&gt;"",IF(AND(OR(EXACT(SquadExport!$BR18,TRUE),EXACT(SquadExport!$BS18,TRUE)),OR(EXACT(SquadExport!$BK18,TRUE),EXACT(SquadExport!$BM18,TRUE))),HARMEAN(WeightedParse!H18,WeightedParse!I18,WeightedParse!K18,WeightedParse!Q18,WeightedParse!T18,WeightedParse!V18,WeightedParse!AB18,WeightedParse!AD18,WeightedParse!AH18,WeightedParse!AI18,WeightedParse!AJ18,WeightedParse!AN18,WeightedParse!AO18),HARMEAN(WeightedParse!H18,WeightedParse!I18,WeightedParse!K18,WeightedParse!Q18,WeightedParse!T18,WeightedParse!V18,WeightedParse!AB18,WeightedParse!AD18,WeightedParse!AH18,WeightedParse!AI18,WeightedParse!AJ18,WeightedParse!AN18,WeightedParse!AO18)*Variables!$B$5),"")</f>
        <v>3.5645456443620973</v>
      </c>
      <c r="AM18" s="114">
        <f>IF($A18&gt;"",IF(AND(OR(EXACT(SquadExport!$BR18,TRUE),EXACT(SquadExport!$BS18,TRUE)),OR(EXACT(SquadExport!$BK18,TRUE),EXACT(SquadExport!$BM18,TRUE))),HARMEAN(WeightedParse!I18,WeightedParse!J18,WeightedParse!K18,WeightedParse!N18,WeightedParse!Q18,WeightedParse!T18,WeightedParse!V18,WeightedParse!X18,WeightedParse!AB18,WeightedParse!AD18,WeightedParse!AG18,WeightedParse!AI18,WeightedParse!AJ18,WeightedParse!AK18,WeightedParse!AN18)*WeightedParse!BD18,(HARMEAN(WeightedParse!I18,WeightedParse!J18,WeightedParse!K18,WeightedParse!N18,WeightedParse!Q18,WeightedParse!T18,WeightedParse!V18,WeightedParse!X18,WeightedParse!AB18,WeightedParse!AD18,WeightedParse!AG18,WeightedParse!AI18,WeightedParse!AJ18,WeightedParse!AK18,WeightedParse!AN18)*WeightedParse!BD18)*Variables!$B$5),"")</f>
        <v>4.7937915121060222</v>
      </c>
      <c r="AN18" s="114">
        <f>IF($A18&gt;"",IF(AND(OR(EXACT(SquadExport!$BR18,TRUE),EXACT(SquadExport!$BS18,TRUE)),OR(EXACT(SquadExport!$BK18,TRUE),EXACT(SquadExport!$BM18,TRUE))),HARMEAN(WeightedParse!H18,WeightedParse!I18,WeightedParse!K18,WeightedParse!N18,WeightedParse!Q18,WeightedParse!T18,WeightedParse!V18,WeightedParse!X18,WeightedParse!Z18,WeightedParse!AD18,WeightedParse!AG18,WeightedParse!AH18,WeightedParse!AI18,WeightedParse!AJ18,WeightedParse!AN18,WeightedParse!AO18)*WeightedParse!BD18,(HARMEAN(WeightedParse!H18,WeightedParse!I18,WeightedParse!K18,WeightedParse!N18,WeightedParse!Q18,WeightedParse!T18,WeightedParse!V18,WeightedParse!X18,WeightedParse!Z18,WeightedParse!AD18,WeightedParse!AG18,WeightedParse!AH18,WeightedParse!AI18,WeightedParse!AJ18,WeightedParse!AN18,WeightedParse!AO18)*WeightedParse!BD18)*Variables!$B$5),"")</f>
        <v>3.3699759524834296</v>
      </c>
      <c r="AO18" s="114">
        <f>IF($A18&gt;"",IF(AND(EXACT(SquadExport!$BS18,TRUE),EXACT(SquadExport!$BL18,TRUE)),HARMEAN(WeightedParse!K18,WeightedParse!Q18,WeightedParse!T18,WeightedParse!V18,WeightedParse!X18,WeightedParse!Z18,WeightedParse!AB18,WeightedParse!AD18,WeightedParse!AG18,WeightedParse!AK18),HARMEAN(WeightedParse!K18,WeightedParse!Q18,WeightedParse!T18,WeightedParse!V18,WeightedParse!X18,WeightedParse!Z18,WeightedParse!AB18,WeightedParse!AD18,WeightedParse!AG18,WeightedParse!AK18)*Variables!$B$5),"")</f>
        <v>7.1749423035142579</v>
      </c>
      <c r="AP18" s="114">
        <f>IF($A18&gt;"",IF(AND(EXACT(SquadExport!$BS18,TRUE),EXACT(SquadExport!$BL18,TRUE)),HARMEAN(WeightedParse!I18,WeightedParse!K18,WeightedParse!Q18,WeightedParse!T18,WeightedParse!V18,WeightedParse!X18,WeightedParse!Z18,WeightedParse!AB18,WeightedParse!AD18,WeightedParse!AF18,WeightedParse!AG18,WeightedParse!AI18,WeightedParse!AJ18),HARMEAN(WeightedParse!I18,WeightedParse!K18,WeightedParse!Q18,WeightedParse!T18,WeightedParse!V18,WeightedParse!X18,WeightedParse!Z18,WeightedParse!AB18,WeightedParse!AD18,WeightedParse!AF18,WeightedParse!AG18,WeightedParse!AI18,WeightedParse!AJ18)*Variables!$B$5),"")</f>
        <v>6.1631868278566131</v>
      </c>
      <c r="AQ18" s="114">
        <f>IF($A18&gt;"",IF(AND(EXACT(SquadExport!$BS18,TRUE),EXACT(SquadExport!$BL18,TRUE)),HARMEAN(WeightedParse!I18,WeightedParse!J18,WeightedParse!K18,WeightedParse!Q18,WeightedParse!T18,WeightedParse!V18,WeightedParse!X18,WeightedParse!Z18,WeightedParse!AB18,WeightedParse!AD18,WeightedParse!AG18,WeightedParse!AI18,WeightedParse!AJ18,WeightedParse!AK18),HARMEAN(WeightedParse!I18,WeightedParse!J18,WeightedParse!K18,WeightedParse!Q18,WeightedParse!T18,WeightedParse!V18,WeightedParse!X18,WeightedParse!Z18,WeightedParse!AB18,WeightedParse!AD18,WeightedParse!AG18,WeightedParse!AI18,WeightedParse!AJ18,WeightedParse!AK18)*Variables!$B$5),"")</f>
        <v>6.0727599595412149</v>
      </c>
      <c r="AR18" s="114">
        <f>IF($A18&gt;"",IF(AND(EXACT(SquadExport!$BS18,TRUE),EXACT(SquadExport!$BL18,TRUE)),HARMEAN(WeightedParse!I18,WeightedParse!J18,WeightedParse!K18,WeightedParse!Q18,WeightedParse!T18,WeightedParse!V18,WeightedParse!X18,WeightedParse!Y18,WeightedParse!Z18,WeightedParse!AD18,WeightedParse!AH18,WeightedParse!AI18,WeightedParse!AJ18,WeightedParse!AK18,WeightedParse!AN18,WeightedParse!AO18),HARMEAN(WeightedParse!I18,WeightedParse!J18,WeightedParse!K18,WeightedParse!Q18,WeightedParse!T18,WeightedParse!V18,WeightedParse!X18,WeightedParse!Y18,WeightedParse!Z18,WeightedParse!AD18,WeightedParse!AH18,WeightedParse!AI18,WeightedParse!AJ18,WeightedParse!AK18,WeightedParse!AN18,WeightedParse!AO18)*Variables!$B$5),"")</f>
        <v>6.5083578929125983</v>
      </c>
      <c r="AS18" s="114">
        <f>IF($A18&gt;"",IF(AND(EXACT(SquadExport!$BT18,TRUE),EXACT(SquadExport!$BL18,TRUE)),HARMEAN(WeightedParse!J18,WeightedParse!K18,WeightedParse!M18,WeightedParse!T18,WeightedParse!V18,WeightedParse!X18,WeightedParse!Z18,WeightedParse!AD18,WeightedParse!AI18),(HARMEAN(WeightedParse!J18,WeightedParse!K18,WeightedParse!M18,WeightedParse!T18,WeightedParse!V18,WeightedParse!X18,WeightedParse!Z18,WeightedParse!AD18,WeightedParse!AI18)*Variables!$B$5)),"")</f>
        <v>3.4398035256453241</v>
      </c>
      <c r="AT18" s="114">
        <f>IF($A18&gt;"",IF(AND(EXACT(SquadExport!$BT18,TRUE),EXACT(SquadExport!$BL18,TRUE)),HARMEAN(WeightedParse!J18,WeightedParse!K18,WeightedParse!M18,WeightedParse!U18,WeightedParse!V18,WeightedParse!W18,WeightedParse!X18,WeightedParse!Z18,WeightedParse!AD18,WeightedParse!AF18,WeightedParse!AK18,WeightedParse!AL18,WeightedParse!AP18)*(CONVERT(LEFT(SquadExport!$E18,FIND("'",SquadExport!$E18)-1)+((MID(SquadExport!$E18,FIND("'",SquadExport!$E18)+1,LEN(SquadExport!$E18)-FIND("'",SquadExport!$E18)-1))/12),"ft","m")-1)/(Variables!$C$4-1),(HARMEAN(WeightedParse!J18,WeightedParse!K18,WeightedParse!M18,WeightedParse!U18,WeightedParse!V18,WeightedParse!W18,WeightedParse!X18,WeightedParse!Z18,WeightedParse!AD18,WeightedParse!AF18,WeightedParse!AK18,WeightedParse!AL18,WeightedParse!AP18)*(CONVERT(LEFT(SquadExport!$E18,FIND("'",SquadExport!$E18)-1)+((MID(SquadExport!$E18,FIND("'",SquadExport!$E18)+1,LEN(SquadExport!$E18)-FIND("'",SquadExport!$E18)-1))/12),"ft","m")-1)/(Variables!$C$4-1)))*Variables!$B$5,"")</f>
        <v>2.8500047611653674</v>
      </c>
      <c r="AU18" s="114">
        <f>IF($A18&gt;"",IF(AND(EXACT(SquadExport!$BT18,TRUE),EXACT(SquadExport!$BL18,TRUE)),HARMEAN(WeightedParse!I18,WeightedParse!J18,WeightedParse!K18,WeightedParse!Q18,WeightedParse!T18,WeightedParse!V18,WeightedParse!X18,WeightedParse!Z18,WeightedParse!AB18,WeightedParse!AD18,WeightedParse!AF18,WeightedParse!AG18,WeightedParse!AK18,WeightedParse!AP18),HARMEAN(WeightedParse!I18,WeightedParse!J18,WeightedParse!K18,WeightedParse!Q18,WeightedParse!T18,WeightedParse!V18,WeightedParse!X18,WeightedParse!Z18,WeightedParse!AB18,WeightedParse!AD18,WeightedParse!AF18,WeightedParse!AG18,WeightedParse!AK18,WeightedParse!AP18)*Variables!$B$5),"")</f>
        <v>5.3955729160932622</v>
      </c>
      <c r="AV18" s="114">
        <f>IF($A18&gt;"",IF(AND(EXACT(SquadExport!$BT18,TRUE),EXACT(SquadExport!$BL18,TRUE)),HARMEAN(WeightedParse!I18,WeightedParse!J18,WeightedParse!K18,WeightedParse!Q18,WeightedParse!T18,WeightedParse!V18,WeightedParse!X18,WeightedParse!Z18,WeightedParse!AD18,WeightedParse!AH18,WeightedParse!AI18,WeightedParse!AJ18,WeightedParse!AK18,WeightedParse!AN18,WeightedParse!AO18),HARMEAN(WeightedParse!I18,WeightedParse!J18,WeightedParse!K18,WeightedParse!Q18,WeightedParse!T18,WeightedParse!V18,WeightedParse!X18,WeightedParse!Z18,WeightedParse!AD18,WeightedParse!AH18,WeightedParse!AI18,WeightedParse!AJ18,WeightedParse!AK18,WeightedParse!AN18,WeightedParse!AO18)*Variables!$B$5),"")</f>
        <v>6.630423371189285</v>
      </c>
      <c r="AW18" s="114">
        <f>IF($A18&gt;"",IF(AND(EXACT(SquadExport!$BT18,TRUE),EXACT(SquadExport!$BL18,TRUE)),HARMEAN(WeightedParse!I18,WeightedParse!J18,WeightedParse!K18,WeightedParse!Q18,WeightedParse!T18,WeightedParse!V18,WeightedParse!X18,WeightedParse!Z18,WeightedParse!AB18,WeightedParse!AD18,WeightedParse!AF18,WeightedParse!AG18,WeightedParse!AI18,WeightedParse!AJ18,WeightedParse!AK18),HARMEAN(WeightedParse!I18,WeightedParse!J18,WeightedParse!K18,WeightedParse!Q18,WeightedParse!T18,WeightedParse!V18,WeightedParse!X18,WeightedParse!Z18,WeightedParse!AB18,WeightedParse!AD18,WeightedParse!AF18,WeightedParse!AG18,WeightedParse!AI18,WeightedParse!AJ18,WeightedParse!AK18)*Variables!$B$5),"")</f>
        <v>5.9965094459977228</v>
      </c>
      <c r="AX18" s="114">
        <f>IF($A18&gt;"",IF(AND(EXACT(SquadExport!$BT18,TRUE),EXACT(SquadExport!$BL18,TRUE)),HARMEAN(WeightedParse!K18,WeightedParse!Q18,WeightedParse!U18,WeightedParse!V18,WeightedParse!W18,WeightedParse!X18,WeightedParse!Y18,WeightedParse!Z18,WeightedParse!AD18,WeightedParse!AF18,WeightedParse!AH18,WeightedParse!AI18,WeightedParse!AJ18,WeightedParse!AK18,WeightedParse!AN18,WeightedParse!AO18,WeightedParse!AP18),HARMEAN(WeightedParse!K18,WeightedParse!Q18,WeightedParse!U18,WeightedParse!V18,WeightedParse!W18,WeightedParse!X18,WeightedParse!Y18,WeightedParse!Z18,WeightedParse!AD18,WeightedParse!AF18,WeightedParse!AH18,WeightedParse!AI18,WeightedParse!AJ18,WeightedParse!AK18,WeightedParse!AN18,WeightedParse!AO18,WeightedParse!AP18)*Variables!$B$5),"")</f>
        <v>6.4511278195488719</v>
      </c>
      <c r="AY18" s="114">
        <f>IF($A18&gt;"",IF(AND(EXACT(SquadExport!$BT18,TRUE),EXACT(SquadExport!$BL18,TRUE)),HARMEAN(WeightedParse!I18,WeightedParse!J18,WeightedParse!K18,WeightedParse!M18,WeightedParse!N18,WeightedParse!Q18,WeightedParse!T18,WeightedParse!V18,WeightedParse!X18,WeightedParse!Z18,WeightedParse!AD18,WeightedParse!AF18,WeightedParse!AG18,WeightedParse!AH18,WeightedParse!AI18,WeightedParse!AJ18,WeightedParse!AK18,WeightedParse!AL18,WeightedParse!AN18,WeightedParse!AO18,WeightedParse!AP18),HARMEAN(WeightedParse!I18,WeightedParse!J18,WeightedParse!K18,WeightedParse!M18,WeightedParse!N18,WeightedParse!Q18,WeightedParse!T18,WeightedParse!V18,WeightedParse!X18,WeightedParse!Z18,WeightedParse!AD18,WeightedParse!AF18,WeightedParse!AG18,WeightedParse!AH18,WeightedParse!AI18,WeightedParse!AJ18,WeightedParse!AK18,WeightedParse!AL18,WeightedParse!AN18,WeightedParse!AO18,WeightedParse!AP18)*Variables!$B$5),"")</f>
        <v>4.3820702854918414</v>
      </c>
    </row>
    <row r="19" spans="1:51" s="3" customFormat="1" ht="15" customHeight="1" x14ac:dyDescent="0.25">
      <c r="A19" s="3" t="str">
        <f>IF(WeightedParse!A19&gt;"",WeightedParse!A19,"")</f>
        <v>Dean Murphy</v>
      </c>
      <c r="B19" s="4">
        <f>IF(WeightedParse!B19&gt;0,WeightedParse!B19,"")</f>
        <v>20</v>
      </c>
      <c r="C19" s="4" t="str">
        <f>IF(A19&gt;"",IF(AND(B19&lt;=Variables!$B$8,G19&gt;2),"Youth",IF(AND(B19&lt;=Variables!$B$8,G19&lt;=2),"Prospect",IF(AND(B19&gt;=Variables!$B$9,G19&gt;2),"Old",IF(G19&gt;=3,"Reserves","First Team")))),"")</f>
        <v>Reserves</v>
      </c>
      <c r="D19" s="4" t="str">
        <f>SquadExport!BJ19</f>
        <v>M</v>
      </c>
      <c r="E19" s="4" t="str">
        <f>IF(A19&gt;"",VLOOKUP(F19,Roles!A:B,2,FALSE)&amp;IF(OR(VLOOKUP(F19,Roles!$A:$B,2,FALSE)="FB",VLOOKUP(F19,Roles!$A:$B,2,FALSE)="WB",VLOOKUP(F19,Roles!$A:$B,2,FALSE)="WM",VLOOKUP(F19,Roles!$A:$B,2,FALSE)="W"),IF(AND(SquadExport!BK19=TRUE,SquadExport!BM19=TRUE,WeightedParse!BB19&gt;=WeightedParse!BC19)," (R)",IF(AND(SquadExport!BK19=TRUE,SquadExport!BM19=TRUE,WeightedParse!BB19&lt;WeightedParse!BC19)," (L)",IF(AND(SquadExport!BK19=TRUE,SquadExport!BM19=FALSE), " (L)",IF(AND(SquadExport!BK19=FALSE,SquadExport!BM19=TRUE)," (R)","")))),""),"")</f>
        <v>M</v>
      </c>
      <c r="F19" s="4" t="str" cm="1">
        <f t="array" ref="F19">IF(A19&gt;"",INDEX($J$1:$AY$1,SUMPRODUCT(MAX(($J$2:$AY$200=MAX($J19:$AY19))*(COLUMN($J$2:$AY$200))))-COLUMN($J$1)+1),"")</f>
        <v>CAR</v>
      </c>
      <c r="G19" s="4">
        <f t="shared" si="0"/>
        <v>3</v>
      </c>
      <c r="H19" s="4">
        <f t="shared" si="1"/>
        <v>21</v>
      </c>
      <c r="I19" s="5">
        <f t="shared" si="2"/>
        <v>12.449765830289179</v>
      </c>
      <c r="J19" s="114">
        <f>IF($A19&gt;"",HARMEAN(WeightedParse!V19,WeightedParse!Y19,WeightedParse!Z19,WeightedParse!AE19,WeightedParse!AJ19,WeightedParse!AQ19,WeightedParse!AR19,WeightedParse!AS19,WeightedParse!AU19,WeightedParse!AV19,WeightedParse!AW19,WeightedParse!AY19,WeightedParse!BA19),"")</f>
        <v>4.3025084238113065</v>
      </c>
      <c r="K19" s="114">
        <f>IF(A19&gt;"",HARMEAN(WeightedParse!K19,WeightedParse!Q19,WeightedParse!V19,WeightedParse!X19,WeightedParse!Y19,WeightedParse!Z19,WeightedParse!AE19,WeightedParse!AG19,WeightedParse!AI19,WeightedParse!AJ19,WeightedParse!AQ19,WeightedParse!AR19,WeightedParse!AS19,WeightedParse!AU19,WeightedParse!AV19,WeightedParse!AW19,WeightedParse!AY19,WeightedParse!AZ19,WeightedParse!BA19),"")</f>
        <v>5.2286601184140693</v>
      </c>
      <c r="L19" s="114">
        <f>IF($A19&gt;"",IF(AND(EXACT(SquadExport!$BO19,TRUE),EXACT(SquadExport!$BL19,TRUE)),HARMEAN(WeightedParse!M19,WeightedParse!P19,WeightedParse!S19,WeightedParse!U19,WeightedParse!V19,WeightedParse!W19,WeightedParse!Y19,WeightedParse!AE19,WeightedParse!AL19,WeightedParse!AN19,WeightedParse!AP19),HARMEAN(WeightedParse!M19,WeightedParse!P19,WeightedParse!S19,WeightedParse!U19,WeightedParse!V19,WeightedParse!W19,WeightedParse!Y19,WeightedParse!AE19,WeightedParse!AL19,WeightedParse!AN19,WeightedParse!AP19)*Variables!$B$5),"")</f>
        <v>4.3560732113144756</v>
      </c>
      <c r="M19" s="114">
        <f>IF($A19&gt;"",IF(AND(EXACT(SquadExport!$BO19,TRUE),EXACT(SquadExport!$BL19,TRUE)),HARMEAN(WeightedParse!M19,WeightedParse!P19,WeightedParse!S19,WeightedParse!U19,WeightedParse!V19,WeightedParse!W19,WeightedParse!X19,WeightedParse!Y19,WeightedParse!Z19,WeightedParse!AE19,WeightedParse!AL19,WeightedParse!AN19,WeightedParse!AP19),HARMEAN(WeightedParse!M19,WeightedParse!P19,WeightedParse!S19,WeightedParse!U19,WeightedParse!V19,WeightedParse!W19,WeightedParse!X19,WeightedParse!Y19,WeightedParse!Z19,WeightedParse!AE19,WeightedParse!AL19,WeightedParse!AN19,WeightedParse!AP19)*Variables!$B$5),"")</f>
        <v>4.8246886814666068</v>
      </c>
      <c r="N19" s="114">
        <f>IF($A19&gt;"",IF(AND(EXACT(SquadExport!$BO19,TRUE),EXACT(SquadExport!$BL19,TRUE)),HARMEAN(WeightedParse!K19,WeightedParse!M19,WeightedParse!P19,WeightedParse!Q19,WeightedParse!S19,WeightedParse!T19,WeightedParse!U19,WeightedParse!V19,WeightedParse!W19,WeightedParse!X19,WeightedParse!Y19,WeightedParse!Z19,WeightedParse!AE19,WeightedParse!AG19,WeightedParse!AL19,WeightedParse!AN19,WeightedParse!AP19),HARMEAN(WeightedParse!K19,WeightedParse!M19,WeightedParse!P19,WeightedParse!Q19,WeightedParse!S19,WeightedParse!T19,WeightedParse!U19,WeightedParse!V19,WeightedParse!W19,WeightedParse!X19,WeightedParse!Y19,WeightedParse!Z19,WeightedParse!AE19,WeightedParse!AG19,WeightedParse!AL19,WeightedParse!AN19,WeightedParse!AP19)*Variables!$B$5),"")</f>
        <v>5.57600600733248</v>
      </c>
      <c r="O19" s="114">
        <f>IF($A19&gt;"",IF(AND(EXACT(SquadExport!$BO19,TRUE),EXACT(SquadExport!$BL19,TRUE)),HARMEAN(WeightedParse!I19,WeightedParse!K19,WeightedParse!M19,WeightedParse!P19,WeightedParse!Q19,WeightedParse!S19,WeightedParse!T19,WeightedParse!V19,WeightedParse!W19,WeightedParse!X19,WeightedParse!Y19,WeightedParse!Z19,WeightedParse!AB19,WeightedParse!AE19,WeightedParse!AF19,WeightedParse!AG19,WeightedParse!AJ19,WeightedParse!AK19,WeightedParse!AL19,WeightedParse!AN19,WeightedParse!AO19,WeightedParse!AP19),HARMEAN(WeightedParse!I19,WeightedParse!K19,WeightedParse!M19,WeightedParse!P19,WeightedParse!Q19,WeightedParse!S19,WeightedParse!T19,WeightedParse!V19,WeightedParse!W19,WeightedParse!X19,WeightedParse!Y19,WeightedParse!Z19,WeightedParse!AB19,WeightedParse!AE19,WeightedParse!AF19,WeightedParse!AG19,WeightedParse!AJ19,WeightedParse!AK19,WeightedParse!AL19,WeightedParse!AN19,WeightedParse!AO19,WeightedParse!AP19)*Variables!$B$5),"")</f>
        <v>5.3773153888185465</v>
      </c>
      <c r="P19" s="114">
        <f>IF($A19&gt;"",IF(AND(OR(EXACT(SquadExport!$BO19,TRUE),EXACT(SquadExport!$BP19,TRUE)),OR(EXACT(SquadExport!$BK19,TRUE),EXACT(SquadExport!$BM19,TRUE))),HARMEAN(WeightedParse!M19,WeightedParse!P19,WeightedParse!S19,WeightedParse!U19,WeightedParse!V19,WeightedParse!W19,WeightedParse!Y19,WeightedParse!AE19,WeightedParse!AF19,WeightedParse!AP19),HARMEAN(WeightedParse!M19,WeightedParse!P19,WeightedParse!S19,WeightedParse!U19,WeightedParse!V19,WeightedParse!W19,WeightedParse!Y19,WeightedParse!AE19,WeightedParse!AF19,WeightedParse!AP19)*Variables!$B$5),"")</f>
        <v>4.3723208818126151</v>
      </c>
      <c r="Q19" s="114">
        <f>IF($A19&gt;"",IF(AND(OR(EXACT(SquadExport!$BO19,TRUE),EXACT(SquadExport!$BP19,TRUE)),OR(EXACT(SquadExport!$BK19,TRUE),EXACT(SquadExport!$BM19,TRUE))),HARMEAN(WeightedParse!H19,WeightedParse!P19,WeightedParse!Q19,WeightedParse!S19,WeightedParse!T19,WeightedParse!V19,WeightedParse!X19,WeightedParse!Y19,WeightedParse!Z19,WeightedParse!AE19,WeightedParse!AF19,WeightedParse!AH19,WeightedParse!AN19,WeightedParse!AO19),HARMEAN(WeightedParse!H19,WeightedParse!P19,WeightedParse!Q19,WeightedParse!S19,WeightedParse!T19,WeightedParse!V19,WeightedParse!X19,WeightedParse!Y19,WeightedParse!Z19,WeightedParse!AE19,WeightedParse!AF19,WeightedParse!AH19,WeightedParse!AN19,WeightedParse!AO19)*Variables!$B$5),"")</f>
        <v>6.8143345267604749</v>
      </c>
      <c r="R19" s="115">
        <f>IF($A19&gt;"",IF(AND(OR(EXACT(SquadExport!$BO19,TRUE),EXACT(SquadExport!$BP19,TRUE)),OR(EXACT(SquadExport!$BK19,TRUE),EXACT(SquadExport!$BM19,TRUE))),HARMEAN(WeightedParse!H19,WeightedParse!I19,WeightedParse!K19,WeightedParse!P19,WeightedParse!Q19,WeightedParse!S19,WeightedParse!T19,WeightedParse!V19,WeightedParse!Y19,WeightedParse!Z19,WeightedParse!AD19,WeightedParse!AE19,WeightedParse!AF19,WeightedParse!AH19,WeightedParse!AI19,WeightedParse!AJ19,WeightedParse!AN19,WeightedParse!AO19),HARMEAN(WeightedParse!H19,WeightedParse!I19,WeightedParse!K19,WeightedParse!P19,WeightedParse!Q19,WeightedParse!S19,WeightedParse!T19,WeightedParse!V19,WeightedParse!Y19,WeightedParse!Z19,WeightedParse!AD19,WeightedParse!AE19,WeightedParse!AF19,WeightedParse!AH19,WeightedParse!AI19,WeightedParse!AJ19,WeightedParse!AN19,WeightedParse!AO19)*Variables!$B$5),"")</f>
        <v>6.6861392619265638</v>
      </c>
      <c r="S19" s="115">
        <f>IF($A19&gt;"",IF(AND(OR(EXACT(SquadExport!$BO19,TRUE),EXACT(SquadExport!$BP19,TRUE)),OR(EXACT(SquadExport!$BK19,TRUE),EXACT(SquadExport!$BM19,TRUE))),HARMEAN(WeightedParse!H19,WeightedParse!I19,WeightedParse!K19,WeightedParse!Q19,WeightedParse!S19,WeightedParse!T19,WeightedParse!V19,WeightedParse!X19,WeightedParse!Z19,WeightedParse!AB19,WeightedParse!AD19,WeightedParse!AF19,WeightedParse!AG19,WeightedParse!AH19,WeightedParse!AI19,WeightedParse!AJ19,WeightedParse!AK19,WeightedParse!AN19,WeightedParse!AO19),HARMEAN(WeightedParse!H19,WeightedParse!I19,WeightedParse!K19,WeightedParse!Q19,WeightedParse!S19,WeightedParse!T19,WeightedParse!V19,WeightedParse!X19,WeightedParse!Z19,WeightedParse!AB19,WeightedParse!AD19,WeightedParse!AF19,WeightedParse!AG19,WeightedParse!AH19,WeightedParse!AI19,WeightedParse!AJ19,WeightedParse!AK19,WeightedParse!AN19,WeightedParse!AO19)*Variables!$B$5),"")</f>
        <v>5.8838583269239857</v>
      </c>
      <c r="T19" s="114">
        <f>IF($A19&gt;"",IF(AND(OR(EXACT(SquadExport!$BO19,TRUE),EXACT(SquadExport!$BP19,TRUE)),OR(EXACT(SquadExport!$BK19,TRUE),EXACT(SquadExport!$BM19,TRUE))),HARMEAN(WeightedParse!I19,WeightedParse!K19,WeightedParse!N19,WeightedParse!P19,WeightedParse!Q19,WeightedParse!S19,WeightedParse!T19,WeightedParse!V19,WeightedParse!X19,WeightedParse!Y19,WeightedParse!Z19,WeightedParse!AB19,WeightedParse!AD19,WeightedParse!AE19,WeightedParse!AF19,WeightedParse!AH19,WeightedParse!AI19,WeightedParse!AJ19,WeightedParse!AN19,WeightedParse!AO19)*WeightedParse!BD19,(HARMEAN(WeightedParse!I19,WeightedParse!K19,WeightedParse!N19,WeightedParse!P19,WeightedParse!Q19,WeightedParse!S19,WeightedParse!T19,WeightedParse!V19,WeightedParse!X19,WeightedParse!Y19,WeightedParse!Z19,WeightedParse!AB19,WeightedParse!AD19,WeightedParse!AE19,WeightedParse!AF19,WeightedParse!AH19,WeightedParse!AI19,WeightedParse!AJ19,WeightedParse!AN19,WeightedParse!AO19)*WeightedParse!BD19)*Variables!$B$5),"")</f>
        <v>5.9528697860547135</v>
      </c>
      <c r="U19" s="114">
        <f>IF($A19&gt;"",IF(EXACT(SquadExport!$BQ19,TRUE),HARMEAN(WeightedParse!P19,WeightedParse!S19,WeightedParse!V19,WeightedParse!X19,WeightedParse!Y19,WeightedParse!Z19,WeightedParse!AE19,WeightedParse!AF19,WeightedParse!AP19),HARMEAN(WeightedParse!P19,WeightedParse!S19,WeightedParse!V19,WeightedParse!X19,WeightedParse!Y19,WeightedParse!Z19,WeightedParse!AE19,WeightedParse!AF19,WeightedParse!AP19)*Variables!$B$5),"")</f>
        <v>6.9782996101726376</v>
      </c>
      <c r="V19" s="114">
        <f>IF($A19&gt;"",IF(EXACT(SquadExport!$BQ19,TRUE),HARMEAN(WeightedParse!K19,WeightedParse!Q19,WeightedParse!S19,WeightedParse!T19,WeightedParse!V19,WeightedParse!X19,WeightedParse!Z19,WeightedParse!AE19,WeightedParse!AF19,WeightedParse!AG19,WeightedParse!AH19,WeightedParse!AK19),HARMEAN(WeightedParse!K19,WeightedParse!Q19,WeightedParse!S19,WeightedParse!T19,WeightedParse!V19,WeightedParse!X19,WeightedParse!Z19,WeightedParse!AE19,WeightedParse!AF19,WeightedParse!AG19,WeightedParse!AH19,WeightedParse!AK19)*Variables!$B$5),"")</f>
        <v>7.6049815418944942</v>
      </c>
      <c r="W19" s="114">
        <f>IF($A19&gt;"",IF(EXACT(SquadExport!$BQ19,TRUE),HARMEAN(WeightedParse!I19,WeightedParse!K19,WeightedParse!N19,WeightedParse!Q19,WeightedParse!T19,WeightedParse!V19,WeightedParse!X19,WeightedParse!Z19,WeightedParse!AB19,WeightedParse!AD19,WeightedParse!AF19,WeightedParse!AG19,WeightedParse!AK19),HARMEAN(WeightedParse!I19,WeightedParse!K19,WeightedParse!N19,WeightedParse!Q19,WeightedParse!T19,WeightedParse!V19,WeightedParse!X19,WeightedParse!Z19,WeightedParse!AB19,WeightedParse!AD19,WeightedParse!AF19,WeightedParse!AG19,WeightedParse!AK19)*Variables!$B$5),"")</f>
        <v>6.2346712211784796</v>
      </c>
      <c r="X19" s="114">
        <f>IF($A19&gt;"",IF(EXACT(SquadExport!$BQ19,TRUE),HARMEAN(WeightedParse!K19,WeightedParse!P19,WeightedParse!Q19,WeightedParse!S19,WeightedParse!U19,WeightedParse!V19,WeightedParse!X19,WeightedParse!Y19,WeightedParse!Z19,WeightedParse!AE19,WeightedParse!AF19,WeightedParse!AH19,WeightedParse!AO19,WeightedParse!AP19),HARMEAN(WeightedParse!K19,WeightedParse!P19,WeightedParse!Q19,WeightedParse!S19,WeightedParse!U19,WeightedParse!V19,WeightedParse!X19,WeightedParse!Y19,WeightedParse!Z19,WeightedParse!AE19,WeightedParse!AF19,WeightedParse!AH19,WeightedParse!AO19,WeightedParse!AP19)*Variables!$B$5),"")</f>
        <v>7.1568016822710652</v>
      </c>
      <c r="Y19" s="114">
        <f>IF($A19&gt;"",IF(EXACT(SquadExport!$BQ19,TRUE),HARMEAN(WeightedParse!P19,WeightedParse!Q19,WeightedParse!S19,WeightedParse!U19,WeightedParse!V19,WeightedParse!W19,WeightedParse!Y19,WeightedParse!AE19,WeightedParse!AF19,WeightedParse!AH19,WeightedParse!AJ19,WeightedParse!AN19,WeightedParse!AO19,WeightedParse!AP19),HARMEAN(WeightedParse!P19,WeightedParse!Q19,WeightedParse!S19,WeightedParse!U19,WeightedParse!V19,WeightedParse!W19,WeightedParse!Y19,WeightedParse!AE19,WeightedParse!AF19,WeightedParse!AH19,WeightedParse!AJ19,WeightedParse!AN19,WeightedParse!AO19,WeightedParse!AP19)*Variables!$B$5),"")</f>
        <v>5.8474274318635056</v>
      </c>
      <c r="Z19" s="114">
        <f>IF($A19&gt;"",IF(EXACT(SquadExport!$BQ19,TRUE),HARMEAN(WeightedParse!M19,WeightedParse!P19,WeightedParse!Q19,WeightedParse!S19,WeightedParse!U19,WeightedParse!V19,WeightedParse!W19,WeightedParse!X19,WeightedParse!Y19,WeightedParse!Z19,WeightedParse!AE19,WeightedParse!AF19,WeightedParse!AH19,WeightedParse!AL19,WeightedParse!AO19,WeightedParse!AP19),HARMEAN(WeightedParse!M19,WeightedParse!P19,WeightedParse!Q19,WeightedParse!S19,WeightedParse!U19,WeightedParse!V19,WeightedParse!W19,WeightedParse!X19,WeightedParse!Y19,WeightedParse!Z19,WeightedParse!AE19,WeightedParse!AF19,WeightedParse!AH19,WeightedParse!AL19,WeightedParse!AO19,WeightedParse!AP19)*Variables!$B$5),"")</f>
        <v>5.4413187049068394</v>
      </c>
      <c r="AA19" s="114">
        <f>IF($A19&gt;"",IF(EXACT(SquadExport!$BQ19,TRUE),HARMEAN(WeightedParse!J19,WeightedParse!K19,WeightedParse!N19,WeightedParse!P19,WeightedParse!Q19,WeightedParse!S19,WeightedParse!V19,WeightedParse!X19,WeightedParse!Y19,WeightedParse!Z19,WeightedParse!AD19,WeightedParse!AE19,WeightedParse!AH19,WeightedParse!AI19,WeightedParse!AK19,WeightedParse!AN19,WeightedParse!AO19,WeightedParse!AP19),HARMEAN(WeightedParse!J19,WeightedParse!K19,WeightedParse!N19,WeightedParse!P19,WeightedParse!Q19,WeightedParse!S19,WeightedParse!V19,WeightedParse!X19,WeightedParse!Y19,WeightedParse!Z19,WeightedParse!AD19,WeightedParse!AE19,WeightedParse!AH19,WeightedParse!AI19,WeightedParse!AK19,WeightedParse!AN19,WeightedParse!AO19,WeightedParse!AP19)*Variables!$B$5),"")</f>
        <v>7.1839375025923697</v>
      </c>
      <c r="AB19" s="114">
        <f>IF($A19&gt;"",IF(AND(EXACT(SquadExport!$BR19,TRUE),EXACT(SquadExport!$BL19,TRUE)),HARMEAN(WeightedParse!I19,WeightedParse!K19,WeightedParse!N19,WeightedParse!Q19,WeightedParse!T19,WeightedParse!V19,WeightedParse!X19,WeightedParse!Y19,WeightedParse!Z19,WeightedParse!AD19,WeightedParse!AE19,WeightedParse!AF19,WeightedParse!AG19,WeightedParse!AH19,WeightedParse!AI19,WeightedParse!AJ19,WeightedParse!AK19,WeightedParse!AN19,WeightedParse!AO19),HARMEAN(WeightedParse!I19,WeightedParse!K19,WeightedParse!N19,WeightedParse!Q19,WeightedParse!T19,WeightedParse!V19,WeightedParse!X19,WeightedParse!Y19,WeightedParse!Z19,WeightedParse!AD19,WeightedParse!AE19,WeightedParse!AF19,WeightedParse!AG19,WeightedParse!AH19,WeightedParse!AI19,WeightedParse!AJ19,WeightedParse!AK19,WeightedParse!AN19,WeightedParse!AO19)*Variables!$B$5),"")</f>
        <v>12.358065365850242</v>
      </c>
      <c r="AC19" s="114">
        <f>IF($A19&gt;"",IF(AND(EXACT(SquadExport!$BR19,TRUE),EXACT(SquadExport!$BL19,TRUE)),HARMEAN(WeightedParse!K19,WeightedParse!Q19,WeightedParse!S19,WeightedParse!T19,WeightedParse!V19,WeightedParse!X19,WeightedParse!Y19,WeightedParse!Z19,WeightedParse!AD19,WeightedParse!AE19,WeightedParse!AF19,WeightedParse!AG19,WeightedParse!AH19,WeightedParse!AO19),HARMEAN(WeightedParse!K19,WeightedParse!Q19,WeightedParse!S19,WeightedParse!T19,WeightedParse!V19,WeightedParse!X19,WeightedParse!Y19,WeightedParse!Z19,WeightedParse!AD19,WeightedParse!AE19,WeightedParse!AF19,WeightedParse!AG19,WeightedParse!AH19,WeightedParse!AO19)*Variables!$B$5),"")</f>
        <v>15.376617006136433</v>
      </c>
      <c r="AD19" s="114">
        <f>IF($A19&gt;"",IF(AND(EXACT(SquadExport!$BR19,TRUE),EXACT(SquadExport!$BL19,TRUE)),HARMEAN(WeightedParse!I19,WeightedParse!J19,WeightedParse!K19,WeightedParse!N19,WeightedParse!Q19,WeightedParse!S19,WeightedParse!T19,WeightedParse!V19,WeightedParse!X19,WeightedParse!Z19,WeightedParse!AB19,WeightedParse!AD19,WeightedParse!AG19,WeightedParse!AH19,WeightedParse!AI19,WeightedParse!AK19,WeightedParse!AO19),HARMEAN(WeightedParse!I19,WeightedParse!J19,WeightedParse!K19,WeightedParse!N19,WeightedParse!Q19,WeightedParse!S19,WeightedParse!T19,WeightedParse!V19,WeightedParse!X19,WeightedParse!Z19,WeightedParse!AB19,WeightedParse!AD19,WeightedParse!AG19,WeightedParse!AH19,WeightedParse!AI19,WeightedParse!AK19,WeightedParse!AO19)*Variables!$B$5),"")</f>
        <v>11.311738172203075</v>
      </c>
      <c r="AE19" s="114">
        <f>IF($A19&gt;"",IF(AND(EXACT(SquadExport!$BR19,TRUE),EXACT(SquadExport!$BL19,TRUE)),HARMEAN(WeightedParse!K19,WeightedParse!N19,WeightedParse!P19,WeightedParse!Q19,WeightedParse!S19,WeightedParse!T19,WeightedParse!U19,WeightedParse!V19,WeightedParse!X19,WeightedParse!Y19,WeightedParse!Z19,WeightedParse!AD19,WeightedParse!AE19,WeightedParse!AF19,WeightedParse!AG19,WeightedParse!AH19,WeightedParse!AI19,WeightedParse!AO19),HARMEAN(WeightedParse!K19,WeightedParse!N19,WeightedParse!P19,WeightedParse!Q19,WeightedParse!S19,WeightedParse!T19,WeightedParse!U19,WeightedParse!V19,WeightedParse!X19,WeightedParse!Y19,WeightedParse!Z19,WeightedParse!AD19,WeightedParse!AE19,WeightedParse!AF19,WeightedParse!AG19,WeightedParse!AH19,WeightedParse!AI19,WeightedParse!AO19)*Variables!$B$5),"")</f>
        <v>13.671691184629804</v>
      </c>
      <c r="AF19" s="114">
        <f>IF($A19&gt;"",IF(AND(EXACT(SquadExport!$BR19,TRUE),EXACT(SquadExport!$BL19,TRUE)),HARMEAN(WeightedParse!I19,WeightedParse!J19,WeightedParse!K19,WeightedParse!N19,WeightedParse!Q19,WeightedParse!S19,WeightedParse!T19,WeightedParse!U19,WeightedParse!V19,WeightedParse!X19,WeightedParse!Z19,WeightedParse!AD19,WeightedParse!AE19,WeightedParse!AF19,WeightedParse!AH19,WeightedParse!AI19,WeightedParse!AK19,WeightedParse!AN19,WeightedParse!AO19,WeightedParse!AP19),HARMEAN(WeightedParse!I19,WeightedParse!J19,WeightedParse!K19,WeightedParse!N19,WeightedParse!Q19,WeightedParse!S19,WeightedParse!T19,WeightedParse!U19,WeightedParse!V19,WeightedParse!X19,WeightedParse!Z19,WeightedParse!AD19,WeightedParse!AE19,WeightedParse!AF19,WeightedParse!AH19,WeightedParse!AI19,WeightedParse!AK19,WeightedParse!AN19,WeightedParse!AO19,WeightedParse!AP19)*Variables!$B$5),"")</f>
        <v>10.625437677157622</v>
      </c>
      <c r="AG19" s="114">
        <f>IF($A19&gt;"",IF(AND(OR(EXACT(SquadExport!$BR19,TRUE),EXACT(SquadExport!$BS19,TRUE)),OR(EXACT(SquadExport!$BK19,TRUE),EXACT(SquadExport!$BM19,TRUE))),HARMEAN(WeightedParse!I19,WeightedParse!K19,WeightedParse!Q19,WeightedParse!T19,WeightedParse!X19,WeightedParse!Z19,WeightedParse!AD19,WeightedParse!AF19,WeightedParse!AG19,WeightedParse!AJ19),HARMEAN(WeightedParse!I19,WeightedParse!K19,WeightedParse!Q19,WeightedParse!T19,WeightedParse!X19,WeightedParse!Z19,WeightedParse!AD19,WeightedParse!AF19,WeightedParse!AG19,WeightedParse!AJ19)*Variables!$B$5),"")</f>
        <v>8.2101026778803998</v>
      </c>
      <c r="AH19" s="114">
        <f>IF($A19&gt;"",IF(AND(OR(EXACT(SquadExport!$BR19,TRUE),EXACT(SquadExport!$BS19,TRUE)),OR(EXACT(SquadExport!$BK19,TRUE),EXACT(SquadExport!$BM19,TRUE))),HARMEAN(WeightedParse!H19,WeightedParse!K19,WeightedParse!P19,WeightedParse!Q19,WeightedParse!S19,WeightedParse!T19,WeightedParse!V19,WeightedParse!X19,WeightedParse!Y19,WeightedParse!Z19,WeightedParse!AD19,WeightedParse!AE19,WeightedParse!AF19,WeightedParse!AG19,WeightedParse!AH19,WeightedParse!AO19),HARMEAN(WeightedParse!H19,WeightedParse!K19,WeightedParse!P19,WeightedParse!Q19,WeightedParse!S19,WeightedParse!T19,WeightedParse!V19,WeightedParse!X19,WeightedParse!Y19,WeightedParse!Z19,WeightedParse!AD19,WeightedParse!AE19,WeightedParse!AF19,WeightedParse!AG19,WeightedParse!AH19,WeightedParse!AO19)*Variables!$B$5),"")</f>
        <v>7.2874341137516625</v>
      </c>
      <c r="AI19" s="114">
        <f>IF($A19&gt;"",IF(AND(OR(EXACT(SquadExport!$BR19,TRUE),EXACT(SquadExport!$BS19,TRUE)),OR(EXACT(SquadExport!$BK19,TRUE),EXACT(SquadExport!$BM19,TRUE))),HARMEAN(WeightedParse!H19,WeightedParse!I19,WeightedParse!K19,WeightedParse!P19,WeightedParse!Q19,WeightedParse!S19,WeightedParse!T19,WeightedParse!U19,WeightedParse!V19,WeightedParse!X19,WeightedParse!Y19,WeightedParse!Z19,WeightedParse!AD19,WeightedParse!AE19,WeightedParse!AF19,WeightedParse!AH19,WeightedParse!AI19,WeightedParse!AO19),HARMEAN(WeightedParse!H19,WeightedParse!I19,WeightedParse!K19,WeightedParse!P19,WeightedParse!Q19,WeightedParse!S19,WeightedParse!T19,WeightedParse!U19,WeightedParse!V19,WeightedParse!X19,WeightedParse!Y19,WeightedParse!Z19,WeightedParse!AD19,WeightedParse!AE19,WeightedParse!AF19,WeightedParse!AH19,WeightedParse!AI19,WeightedParse!AO19)*Variables!$B$5),"")</f>
        <v>6.301142998367145</v>
      </c>
      <c r="AJ19" s="114">
        <f>IF($A19&gt;"",IF(AND(OR(EXACT(SquadExport!$BR19,TRUE),EXACT(SquadExport!$BS19,TRUE)),OR(EXACT(SquadExport!$BK19,TRUE),EXACT(SquadExport!$BM19,TRUE))),HARMEAN(WeightedParse!H19,WeightedParse!K19,WeightedParse!M19,WeightedParse!V19,WeightedParse!W19,WeightedParse!AD19,WeightedParse!AF19,WeightedParse!AH19,WeightedParse!AK19,WeightedParse!AL19,WeightedParse!AO19,WeightedParse!AP19)*(CONVERT(LEFT(SquadExport!$E19,FIND("'",SquadExport!$E19)-1)+((MID(SquadExport!$E19,FIND("'",SquadExport!$E19)+1,LEN(SquadExport!$E19)-FIND("'",SquadExport!$E19)-1))/12),"ft","m")-1)/(Variables!$C$4-1),(HARMEAN(WeightedParse!H19,WeightedParse!K19,WeightedParse!M19,WeightedParse!V19,WeightedParse!W19,WeightedParse!AD19,WeightedParse!AF19,WeightedParse!AH19,WeightedParse!AK19,WeightedParse!AL19,WeightedParse!AO19,WeightedParse!AP19)*(CONVERT(LEFT(SquadExport!$E19,FIND("'",SquadExport!$E19)-1)+((MID(SquadExport!$E19,FIND("'",SquadExport!$E19)+1,LEN(SquadExport!$E19)-FIND("'",SquadExport!$E19)-1))/12),"ft","m")-1)/(Variables!$C$4-1))*Variables!$B$5),"")</f>
        <v>3.4213595726036075</v>
      </c>
      <c r="AK19" s="114">
        <f>IF($A19&gt;"",IF(AND(OR(EXACT(SquadExport!$BR19,TRUE),EXACT(SquadExport!$BS19,TRUE)),OR(EXACT(SquadExport!$BK19,TRUE),EXACT(SquadExport!$BM19,TRUE))),HARMEAN(WeightedParse!J19,WeightedParse!K19,WeightedParse!T19,WeightedParse!V19,WeightedParse!X19,WeightedParse!Y19,WeightedParse!Z19,WeightedParse!AD19,WeightedParse!AH19,WeightedParse!AI19,WeightedParse!AK19,WeightedParse!AO19),HARMEAN(WeightedParse!J19,WeightedParse!K19,WeightedParse!T19,WeightedParse!V19,WeightedParse!X19,WeightedParse!Y19,WeightedParse!Z19,WeightedParse!AD19,WeightedParse!AH19,WeightedParse!AI19,WeightedParse!AK19,WeightedParse!AO19)*Variables!$B$5),"")</f>
        <v>7.4897508508482487</v>
      </c>
      <c r="AL19" s="114">
        <f>IF($A19&gt;"",IF(AND(OR(EXACT(SquadExport!$BR19,TRUE),EXACT(SquadExport!$BS19,TRUE)),OR(EXACT(SquadExport!$BK19,TRUE),EXACT(SquadExport!$BM19,TRUE))),HARMEAN(WeightedParse!H19,WeightedParse!I19,WeightedParse!K19,WeightedParse!Q19,WeightedParse!T19,WeightedParse!V19,WeightedParse!AB19,WeightedParse!AD19,WeightedParse!AH19,WeightedParse!AI19,WeightedParse!AJ19,WeightedParse!AN19,WeightedParse!AO19),HARMEAN(WeightedParse!H19,WeightedParse!I19,WeightedParse!K19,WeightedParse!Q19,WeightedParse!T19,WeightedParse!V19,WeightedParse!AB19,WeightedParse!AD19,WeightedParse!AH19,WeightedParse!AI19,WeightedParse!AJ19,WeightedParse!AN19,WeightedParse!AO19)*Variables!$B$5),"")</f>
        <v>5.6467573567253266</v>
      </c>
      <c r="AM19" s="114">
        <f>IF($A19&gt;"",IF(AND(OR(EXACT(SquadExport!$BR19,TRUE),EXACT(SquadExport!$BS19,TRUE)),OR(EXACT(SquadExport!$BK19,TRUE),EXACT(SquadExport!$BM19,TRUE))),HARMEAN(WeightedParse!I19,WeightedParse!J19,WeightedParse!K19,WeightedParse!N19,WeightedParse!Q19,WeightedParse!T19,WeightedParse!V19,WeightedParse!X19,WeightedParse!AB19,WeightedParse!AD19,WeightedParse!AG19,WeightedParse!AI19,WeightedParse!AJ19,WeightedParse!AK19,WeightedParse!AN19)*WeightedParse!BD19,(HARMEAN(WeightedParse!I19,WeightedParse!J19,WeightedParse!K19,WeightedParse!N19,WeightedParse!Q19,WeightedParse!T19,WeightedParse!V19,WeightedParse!X19,WeightedParse!AB19,WeightedParse!AD19,WeightedParse!AG19,WeightedParse!AI19,WeightedParse!AJ19,WeightedParse!AK19,WeightedParse!AN19)*WeightedParse!BD19)*Variables!$B$5),"")</f>
        <v>4.9697575122855087</v>
      </c>
      <c r="AN19" s="114">
        <f>IF($A19&gt;"",IF(AND(OR(EXACT(SquadExport!$BR19,TRUE),EXACT(SquadExport!$BS19,TRUE)),OR(EXACT(SquadExport!$BK19,TRUE),EXACT(SquadExport!$BM19,TRUE))),HARMEAN(WeightedParse!H19,WeightedParse!I19,WeightedParse!K19,WeightedParse!N19,WeightedParse!Q19,WeightedParse!T19,WeightedParse!V19,WeightedParse!X19,WeightedParse!Z19,WeightedParse!AD19,WeightedParse!AG19,WeightedParse!AH19,WeightedParse!AI19,WeightedParse!AJ19,WeightedParse!AN19,WeightedParse!AO19)*WeightedParse!BD19,(HARMEAN(WeightedParse!H19,WeightedParse!I19,WeightedParse!K19,WeightedParse!N19,WeightedParse!Q19,WeightedParse!T19,WeightedParse!V19,WeightedParse!X19,WeightedParse!Z19,WeightedParse!AD19,WeightedParse!AG19,WeightedParse!AH19,WeightedParse!AI19,WeightedParse!AJ19,WeightedParse!AN19,WeightedParse!AO19)*WeightedParse!BD19)*Variables!$B$5),"")</f>
        <v>5.5041902229807302</v>
      </c>
      <c r="AO19" s="114">
        <f>IF($A19&gt;"",IF(AND(EXACT(SquadExport!$BS19,TRUE),EXACT(SquadExport!$BL19,TRUE)),HARMEAN(WeightedParse!K19,WeightedParse!Q19,WeightedParse!T19,WeightedParse!V19,WeightedParse!X19,WeightedParse!Z19,WeightedParse!AB19,WeightedParse!AD19,WeightedParse!AG19,WeightedParse!AK19),HARMEAN(WeightedParse!K19,WeightedParse!Q19,WeightedParse!T19,WeightedParse!V19,WeightedParse!X19,WeightedParse!Z19,WeightedParse!AB19,WeightedParse!AD19,WeightedParse!AG19,WeightedParse!AK19)*Variables!$B$5),"")</f>
        <v>6.5146366427840325</v>
      </c>
      <c r="AP19" s="114">
        <f>IF($A19&gt;"",IF(AND(EXACT(SquadExport!$BS19,TRUE),EXACT(SquadExport!$BL19,TRUE)),HARMEAN(WeightedParse!I19,WeightedParse!K19,WeightedParse!Q19,WeightedParse!T19,WeightedParse!V19,WeightedParse!X19,WeightedParse!Z19,WeightedParse!AB19,WeightedParse!AD19,WeightedParse!AF19,WeightedParse!AG19,WeightedParse!AI19,WeightedParse!AJ19),HARMEAN(WeightedParse!I19,WeightedParse!K19,WeightedParse!Q19,WeightedParse!T19,WeightedParse!V19,WeightedParse!X19,WeightedParse!Z19,WeightedParse!AB19,WeightedParse!AD19,WeightedParse!AF19,WeightedParse!AG19,WeightedParse!AI19,WeightedParse!AJ19)*Variables!$B$5),"")</f>
        <v>7.1163140434942873</v>
      </c>
      <c r="AQ19" s="114">
        <f>IF($A19&gt;"",IF(AND(EXACT(SquadExport!$BS19,TRUE),EXACT(SquadExport!$BL19,TRUE)),HARMEAN(WeightedParse!I19,WeightedParse!J19,WeightedParse!K19,WeightedParse!Q19,WeightedParse!T19,WeightedParse!V19,WeightedParse!X19,WeightedParse!Z19,WeightedParse!AB19,WeightedParse!AD19,WeightedParse!AG19,WeightedParse!AI19,WeightedParse!AJ19,WeightedParse!AK19),HARMEAN(WeightedParse!I19,WeightedParse!J19,WeightedParse!K19,WeightedParse!Q19,WeightedParse!T19,WeightedParse!V19,WeightedParse!X19,WeightedParse!Z19,WeightedParse!AB19,WeightedParse!AD19,WeightedParse!AG19,WeightedParse!AI19,WeightedParse!AJ19,WeightedParse!AK19)*Variables!$B$5),"")</f>
        <v>6.3093038781331545</v>
      </c>
      <c r="AR19" s="114">
        <f>IF($A19&gt;"",IF(AND(EXACT(SquadExport!$BS19,TRUE),EXACT(SquadExport!$BL19,TRUE)),HARMEAN(WeightedParse!I19,WeightedParse!J19,WeightedParse!K19,WeightedParse!Q19,WeightedParse!T19,WeightedParse!V19,WeightedParse!X19,WeightedParse!Y19,WeightedParse!Z19,WeightedParse!AD19,WeightedParse!AH19,WeightedParse!AI19,WeightedParse!AJ19,WeightedParse!AK19,WeightedParse!AN19,WeightedParse!AO19),HARMEAN(WeightedParse!I19,WeightedParse!J19,WeightedParse!K19,WeightedParse!Q19,WeightedParse!T19,WeightedParse!V19,WeightedParse!X19,WeightedParse!Y19,WeightedParse!Z19,WeightedParse!AD19,WeightedParse!AH19,WeightedParse!AI19,WeightedParse!AJ19,WeightedParse!AK19,WeightedParse!AN19,WeightedParse!AO19)*Variables!$B$5),"")</f>
        <v>7.1031673247369325</v>
      </c>
      <c r="AS19" s="114">
        <f>IF($A19&gt;"",IF(AND(EXACT(SquadExport!$BT19,TRUE),EXACT(SquadExport!$BL19,TRUE)),HARMEAN(WeightedParse!J19,WeightedParse!K19,WeightedParse!M19,WeightedParse!T19,WeightedParse!V19,WeightedParse!X19,WeightedParse!Z19,WeightedParse!AD19,WeightedParse!AI19),(HARMEAN(WeightedParse!J19,WeightedParse!K19,WeightedParse!M19,WeightedParse!T19,WeightedParse!V19,WeightedParse!X19,WeightedParse!Z19,WeightedParse!AD19,WeightedParse!AI19)*Variables!$B$5)),"")</f>
        <v>6.7749535363092628</v>
      </c>
      <c r="AT19" s="114">
        <f>IF($A19&gt;"",IF(AND(EXACT(SquadExport!$BT19,TRUE),EXACT(SquadExport!$BL19,TRUE)),HARMEAN(WeightedParse!J19,WeightedParse!K19,WeightedParse!M19,WeightedParse!U19,WeightedParse!V19,WeightedParse!W19,WeightedParse!X19,WeightedParse!Z19,WeightedParse!AD19,WeightedParse!AF19,WeightedParse!AK19,WeightedParse!AL19,WeightedParse!AP19)*(CONVERT(LEFT(SquadExport!$E19,FIND("'",SquadExport!$E19)-1)+((MID(SquadExport!$E19,FIND("'",SquadExport!$E19)+1,LEN(SquadExport!$E19)-FIND("'",SquadExport!$E19)-1))/12),"ft","m")-1)/(Variables!$C$4-1),(HARMEAN(WeightedParse!J19,WeightedParse!K19,WeightedParse!M19,WeightedParse!U19,WeightedParse!V19,WeightedParse!W19,WeightedParse!X19,WeightedParse!Z19,WeightedParse!AD19,WeightedParse!AF19,WeightedParse!AK19,WeightedParse!AL19,WeightedParse!AP19)*(CONVERT(LEFT(SquadExport!$E19,FIND("'",SquadExport!$E19)-1)+((MID(SquadExport!$E19,FIND("'",SquadExport!$E19)+1,LEN(SquadExport!$E19)-FIND("'",SquadExport!$E19)-1))/12),"ft","m")-1)/(Variables!$C$4-1)))*Variables!$B$5,"")</f>
        <v>3.7994755763916475</v>
      </c>
      <c r="AU19" s="114">
        <f>IF($A19&gt;"",IF(AND(EXACT(SquadExport!$BT19,TRUE),EXACT(SquadExport!$BL19,TRUE)),HARMEAN(WeightedParse!I19,WeightedParse!J19,WeightedParse!K19,WeightedParse!Q19,WeightedParse!T19,WeightedParse!V19,WeightedParse!X19,WeightedParse!Z19,WeightedParse!AB19,WeightedParse!AD19,WeightedParse!AF19,WeightedParse!AG19,WeightedParse!AK19,WeightedParse!AP19),HARMEAN(WeightedParse!I19,WeightedParse!J19,WeightedParse!K19,WeightedParse!Q19,WeightedParse!T19,WeightedParse!V19,WeightedParse!X19,WeightedParse!Z19,WeightedParse!AB19,WeightedParse!AD19,WeightedParse!AF19,WeightedParse!AG19,WeightedParse!AK19,WeightedParse!AP19)*Variables!$B$5),"")</f>
        <v>5.7914467697907197</v>
      </c>
      <c r="AV19" s="114">
        <f>IF($A19&gt;"",IF(AND(EXACT(SquadExport!$BT19,TRUE),EXACT(SquadExport!$BL19,TRUE)),HARMEAN(WeightedParse!I19,WeightedParse!J19,WeightedParse!K19,WeightedParse!Q19,WeightedParse!T19,WeightedParse!V19,WeightedParse!X19,WeightedParse!Z19,WeightedParse!AD19,WeightedParse!AH19,WeightedParse!AI19,WeightedParse!AJ19,WeightedParse!AK19,WeightedParse!AN19,WeightedParse!AO19),HARMEAN(WeightedParse!I19,WeightedParse!J19,WeightedParse!K19,WeightedParse!Q19,WeightedParse!T19,WeightedParse!V19,WeightedParse!X19,WeightedParse!Z19,WeightedParse!AD19,WeightedParse!AH19,WeightedParse!AI19,WeightedParse!AJ19,WeightedParse!AK19,WeightedParse!AN19,WeightedParse!AO19)*Variables!$B$5),"")</f>
        <v>7.0694782467206521</v>
      </c>
      <c r="AW19" s="114">
        <f>IF($A19&gt;"",IF(AND(EXACT(SquadExport!$BT19,TRUE),EXACT(SquadExport!$BL19,TRUE)),HARMEAN(WeightedParse!I19,WeightedParse!J19,WeightedParse!K19,WeightedParse!Q19,WeightedParse!T19,WeightedParse!V19,WeightedParse!X19,WeightedParse!Z19,WeightedParse!AB19,WeightedParse!AD19,WeightedParse!AF19,WeightedParse!AG19,WeightedParse!AI19,WeightedParse!AJ19,WeightedParse!AK19),HARMEAN(WeightedParse!I19,WeightedParse!J19,WeightedParse!K19,WeightedParse!Q19,WeightedParse!T19,WeightedParse!V19,WeightedParse!X19,WeightedParse!Z19,WeightedParse!AB19,WeightedParse!AD19,WeightedParse!AF19,WeightedParse!AG19,WeightedParse!AI19,WeightedParse!AJ19,WeightedParse!AK19)*Variables!$B$5),"")</f>
        <v>6.3398030622118506</v>
      </c>
      <c r="AX19" s="114">
        <f>IF($A19&gt;"",IF(AND(EXACT(SquadExport!$BT19,TRUE),EXACT(SquadExport!$BL19,TRUE)),HARMEAN(WeightedParse!K19,WeightedParse!Q19,WeightedParse!U19,WeightedParse!V19,WeightedParse!W19,WeightedParse!X19,WeightedParse!Y19,WeightedParse!Z19,WeightedParse!AD19,WeightedParse!AF19,WeightedParse!AH19,WeightedParse!AI19,WeightedParse!AJ19,WeightedParse!AK19,WeightedParse!AN19,WeightedParse!AO19,WeightedParse!AP19),HARMEAN(WeightedParse!K19,WeightedParse!Q19,WeightedParse!U19,WeightedParse!V19,WeightedParse!W19,WeightedParse!X19,WeightedParse!Y19,WeightedParse!Z19,WeightedParse!AD19,WeightedParse!AF19,WeightedParse!AH19,WeightedParse!AI19,WeightedParse!AJ19,WeightedParse!AK19,WeightedParse!AN19,WeightedParse!AO19,WeightedParse!AP19)*Variables!$B$5),"")</f>
        <v>5.8778334020013441</v>
      </c>
      <c r="AY19" s="114">
        <f>IF($A19&gt;"",IF(AND(EXACT(SquadExport!$BT19,TRUE),EXACT(SquadExport!$BL19,TRUE)),HARMEAN(WeightedParse!I19,WeightedParse!J19,WeightedParse!K19,WeightedParse!M19,WeightedParse!N19,WeightedParse!Q19,WeightedParse!T19,WeightedParse!V19,WeightedParse!X19,WeightedParse!Z19,WeightedParse!AD19,WeightedParse!AF19,WeightedParse!AG19,WeightedParse!AH19,WeightedParse!AI19,WeightedParse!AJ19,WeightedParse!AK19,WeightedParse!AL19,WeightedParse!AN19,WeightedParse!AO19,WeightedParse!AP19),HARMEAN(WeightedParse!I19,WeightedParse!J19,WeightedParse!K19,WeightedParse!M19,WeightedParse!N19,WeightedParse!Q19,WeightedParse!T19,WeightedParse!V19,WeightedParse!X19,WeightedParse!Z19,WeightedParse!AD19,WeightedParse!AF19,WeightedParse!AG19,WeightedParse!AH19,WeightedParse!AI19,WeightedParse!AJ19,WeightedParse!AK19,WeightedParse!AL19,WeightedParse!AN19,WeightedParse!AO19,WeightedParse!AP19)*Variables!$B$5),"")</f>
        <v>6.1672206096678108</v>
      </c>
    </row>
    <row r="20" spans="1:51" s="3" customFormat="1" ht="15" customHeight="1" x14ac:dyDescent="0.25">
      <c r="A20" s="3" t="str">
        <f>IF(WeightedParse!A20&gt;"",WeightedParse!A20,"")</f>
        <v>Adam Farrell</v>
      </c>
      <c r="B20" s="4">
        <f>IF(WeightedParse!B20&gt;0,WeightedParse!B20,"")</f>
        <v>19</v>
      </c>
      <c r="C20" s="4" t="str">
        <f>IF(A20&gt;"",IF(AND(B20&lt;=Variables!$B$8,G20&gt;2),"Youth",IF(AND(B20&lt;=Variables!$B$8,G20&lt;=2),"Prospect",IF(AND(B20&gt;=Variables!$B$9,G20&gt;2),"Old",IF(G20&gt;=3,"Reserves","First Team")))),"")</f>
        <v>Reserves</v>
      </c>
      <c r="D20" s="4" t="str">
        <f>SquadExport!BJ20</f>
        <v>M</v>
      </c>
      <c r="E20" s="4" t="str">
        <f>IF(A20&gt;"",VLOOKUP(F20,Roles!A:B,2,FALSE)&amp;IF(OR(VLOOKUP(F20,Roles!$A:$B,2,FALSE)="FB",VLOOKUP(F20,Roles!$A:$B,2,FALSE)="WB",VLOOKUP(F20,Roles!$A:$B,2,FALSE)="WM",VLOOKUP(F20,Roles!$A:$B,2,FALSE)="W"),IF(AND(SquadExport!BK20=TRUE,SquadExport!BM20=TRUE,WeightedParse!BB20&gt;=WeightedParse!BC20)," (R)",IF(AND(SquadExport!BK20=TRUE,SquadExport!BM20=TRUE,WeightedParse!BB20&lt;WeightedParse!BC20)," (L)",IF(AND(SquadExport!BK20=TRUE,SquadExport!BM20=FALSE), " (L)",IF(AND(SquadExport!BK20=FALSE,SquadExport!BM20=TRUE)," (R)","")))),""),"")</f>
        <v>M</v>
      </c>
      <c r="F20" s="4" t="str" cm="1">
        <f t="array" ref="F20">IF(A20&gt;"",INDEX($J$1:$AY$1,SUMPRODUCT(MAX(($J$2:$AY$200=MAX($J20:$AY20))*(COLUMN($J$2:$AY$200))))-COLUMN($J$1)+1),"")</f>
        <v>CM</v>
      </c>
      <c r="G20" s="4">
        <f t="shared" si="0"/>
        <v>5</v>
      </c>
      <c r="H20" s="4">
        <f t="shared" si="1"/>
        <v>31</v>
      </c>
      <c r="I20" s="5">
        <f t="shared" si="2"/>
        <v>9.9496566158248498</v>
      </c>
      <c r="J20" s="114">
        <f>IF($A20&gt;"",HARMEAN(WeightedParse!V20,WeightedParse!Y20,WeightedParse!Z20,WeightedParse!AE20,WeightedParse!AJ20,WeightedParse!AQ20,WeightedParse!AR20,WeightedParse!AS20,WeightedParse!AU20,WeightedParse!AV20,WeightedParse!AW20,WeightedParse!AY20,WeightedParse!BA20),"")</f>
        <v>5.9400998336106481</v>
      </c>
      <c r="K20" s="114">
        <f>IF(A20&gt;"",HARMEAN(WeightedParse!K20,WeightedParse!Q20,WeightedParse!V20,WeightedParse!X20,WeightedParse!Y20,WeightedParse!Z20,WeightedParse!AE20,WeightedParse!AG20,WeightedParse!AI20,WeightedParse!AJ20,WeightedParse!AQ20,WeightedParse!AR20,WeightedParse!AS20,WeightedParse!AU20,WeightedParse!AV20,WeightedParse!AW20,WeightedParse!AY20,WeightedParse!AZ20,WeightedParse!BA20),"")</f>
        <v>6.533842794759825</v>
      </c>
      <c r="L20" s="114">
        <f>IF($A20&gt;"",IF(AND(EXACT(SquadExport!$BO20,TRUE),EXACT(SquadExport!$BL20,TRUE)),HARMEAN(WeightedParse!M20,WeightedParse!P20,WeightedParse!S20,WeightedParse!U20,WeightedParse!V20,WeightedParse!W20,WeightedParse!Y20,WeightedParse!AE20,WeightedParse!AL20,WeightedParse!AN20,WeightedParse!AP20),HARMEAN(WeightedParse!M20,WeightedParse!P20,WeightedParse!S20,WeightedParse!U20,WeightedParse!V20,WeightedParse!W20,WeightedParse!Y20,WeightedParse!AE20,WeightedParse!AL20,WeightedParse!AN20,WeightedParse!AP20)*Variables!$B$5),"")</f>
        <v>4.1338655204175616</v>
      </c>
      <c r="M20" s="114">
        <f>IF($A20&gt;"",IF(AND(EXACT(SquadExport!$BO20,TRUE),EXACT(SquadExport!$BL20,TRUE)),HARMEAN(WeightedParse!M20,WeightedParse!P20,WeightedParse!S20,WeightedParse!U20,WeightedParse!V20,WeightedParse!W20,WeightedParse!X20,WeightedParse!Y20,WeightedParse!Z20,WeightedParse!AE20,WeightedParse!AL20,WeightedParse!AN20,WeightedParse!AP20),HARMEAN(WeightedParse!M20,WeightedParse!P20,WeightedParse!S20,WeightedParse!U20,WeightedParse!V20,WeightedParse!W20,WeightedParse!X20,WeightedParse!Y20,WeightedParse!Z20,WeightedParse!AE20,WeightedParse!AL20,WeightedParse!AN20,WeightedParse!AP20)*Variables!$B$5),"")</f>
        <v>4.38882540683242</v>
      </c>
      <c r="N20" s="114">
        <f>IF($A20&gt;"",IF(AND(EXACT(SquadExport!$BO20,TRUE),EXACT(SquadExport!$BL20,TRUE)),HARMEAN(WeightedParse!K20,WeightedParse!M20,WeightedParse!P20,WeightedParse!Q20,WeightedParse!S20,WeightedParse!T20,WeightedParse!U20,WeightedParse!V20,WeightedParse!W20,WeightedParse!X20,WeightedParse!Y20,WeightedParse!Z20,WeightedParse!AE20,WeightedParse!AG20,WeightedParse!AL20,WeightedParse!AN20,WeightedParse!AP20),HARMEAN(WeightedParse!K20,WeightedParse!M20,WeightedParse!P20,WeightedParse!Q20,WeightedParse!S20,WeightedParse!T20,WeightedParse!U20,WeightedParse!V20,WeightedParse!W20,WeightedParse!X20,WeightedParse!Y20,WeightedParse!Z20,WeightedParse!AE20,WeightedParse!AG20,WeightedParse!AL20,WeightedParse!AN20,WeightedParse!AP20)*Variables!$B$5),"")</f>
        <v>5.0614835750359077</v>
      </c>
      <c r="O20" s="114">
        <f>IF($A20&gt;"",IF(AND(EXACT(SquadExport!$BO20,TRUE),EXACT(SquadExport!$BL20,TRUE)),HARMEAN(WeightedParse!I20,WeightedParse!K20,WeightedParse!M20,WeightedParse!P20,WeightedParse!Q20,WeightedParse!S20,WeightedParse!T20,WeightedParse!V20,WeightedParse!W20,WeightedParse!X20,WeightedParse!Y20,WeightedParse!Z20,WeightedParse!AB20,WeightedParse!AE20,WeightedParse!AF20,WeightedParse!AG20,WeightedParse!AJ20,WeightedParse!AK20,WeightedParse!AL20,WeightedParse!AN20,WeightedParse!AO20,WeightedParse!AP20),HARMEAN(WeightedParse!I20,WeightedParse!K20,WeightedParse!M20,WeightedParse!P20,WeightedParse!Q20,WeightedParse!S20,WeightedParse!T20,WeightedParse!V20,WeightedParse!W20,WeightedParse!X20,WeightedParse!Y20,WeightedParse!Z20,WeightedParse!AB20,WeightedParse!AE20,WeightedParse!AF20,WeightedParse!AG20,WeightedParse!AJ20,WeightedParse!AK20,WeightedParse!AL20,WeightedParse!AN20,WeightedParse!AO20,WeightedParse!AP20)*Variables!$B$5),"")</f>
        <v>4.7838791272936465</v>
      </c>
      <c r="P20" s="114">
        <f>IF($A20&gt;"",IF(AND(OR(EXACT(SquadExport!$BO20,TRUE),EXACT(SquadExport!$BP20,TRUE)),OR(EXACT(SquadExport!$BK20,TRUE),EXACT(SquadExport!$BM20,TRUE))),HARMEAN(WeightedParse!M20,WeightedParse!P20,WeightedParse!S20,WeightedParse!U20,WeightedParse!V20,WeightedParse!W20,WeightedParse!Y20,WeightedParse!AE20,WeightedParse!AF20,WeightedParse!AP20),HARMEAN(WeightedParse!M20,WeightedParse!P20,WeightedParse!S20,WeightedParse!U20,WeightedParse!V20,WeightedParse!W20,WeightedParse!Y20,WeightedParse!AE20,WeightedParse!AF20,WeightedParse!AP20)*Variables!$B$5),"")</f>
        <v>3.9205637411915433</v>
      </c>
      <c r="Q20" s="114">
        <f>IF($A20&gt;"",IF(AND(OR(EXACT(SquadExport!$BO20,TRUE),EXACT(SquadExport!$BP20,TRUE)),OR(EXACT(SquadExport!$BK20,TRUE),EXACT(SquadExport!$BM20,TRUE))),HARMEAN(WeightedParse!H20,WeightedParse!P20,WeightedParse!Q20,WeightedParse!S20,WeightedParse!T20,WeightedParse!V20,WeightedParse!X20,WeightedParse!Y20,WeightedParse!Z20,WeightedParse!AE20,WeightedParse!AF20,WeightedParse!AH20,WeightedParse!AN20,WeightedParse!AO20),HARMEAN(WeightedParse!H20,WeightedParse!P20,WeightedParse!Q20,WeightedParse!S20,WeightedParse!T20,WeightedParse!V20,WeightedParse!X20,WeightedParse!Y20,WeightedParse!Z20,WeightedParse!AE20,WeightedParse!AF20,WeightedParse!AH20,WeightedParse!AN20,WeightedParse!AO20)*Variables!$B$5),"")</f>
        <v>3.85264172153525</v>
      </c>
      <c r="R20" s="115">
        <f>IF($A20&gt;"",IF(AND(OR(EXACT(SquadExport!$BO20,TRUE),EXACT(SquadExport!$BP20,TRUE)),OR(EXACT(SquadExport!$BK20,TRUE),EXACT(SquadExport!$BM20,TRUE))),HARMEAN(WeightedParse!H20,WeightedParse!I20,WeightedParse!K20,WeightedParse!P20,WeightedParse!Q20,WeightedParse!S20,WeightedParse!T20,WeightedParse!V20,WeightedParse!Y20,WeightedParse!Z20,WeightedParse!AD20,WeightedParse!AE20,WeightedParse!AF20,WeightedParse!AH20,WeightedParse!AI20,WeightedParse!AJ20,WeightedParse!AN20,WeightedParse!AO20),HARMEAN(WeightedParse!H20,WeightedParse!I20,WeightedParse!K20,WeightedParse!P20,WeightedParse!Q20,WeightedParse!S20,WeightedParse!T20,WeightedParse!V20,WeightedParse!Y20,WeightedParse!Z20,WeightedParse!AD20,WeightedParse!AE20,WeightedParse!AF20,WeightedParse!AH20,WeightedParse!AI20,WeightedParse!AJ20,WeightedParse!AN20,WeightedParse!AO20)*Variables!$B$5),"")</f>
        <v>4.0002420867881128</v>
      </c>
      <c r="S20" s="115">
        <f>IF($A20&gt;"",IF(AND(OR(EXACT(SquadExport!$BO20,TRUE),EXACT(SquadExport!$BP20,TRUE)),OR(EXACT(SquadExport!$BK20,TRUE),EXACT(SquadExport!$BM20,TRUE))),HARMEAN(WeightedParse!H20,WeightedParse!I20,WeightedParse!K20,WeightedParse!Q20,WeightedParse!S20,WeightedParse!T20,WeightedParse!V20,WeightedParse!X20,WeightedParse!Z20,WeightedParse!AB20,WeightedParse!AD20,WeightedParse!AF20,WeightedParse!AG20,WeightedParse!AH20,WeightedParse!AI20,WeightedParse!AJ20,WeightedParse!AK20,WeightedParse!AN20,WeightedParse!AO20),HARMEAN(WeightedParse!H20,WeightedParse!I20,WeightedParse!K20,WeightedParse!Q20,WeightedParse!S20,WeightedParse!T20,WeightedParse!V20,WeightedParse!X20,WeightedParse!Z20,WeightedParse!AB20,WeightedParse!AD20,WeightedParse!AF20,WeightedParse!AG20,WeightedParse!AH20,WeightedParse!AI20,WeightedParse!AJ20,WeightedParse!AK20,WeightedParse!AN20,WeightedParse!AO20)*Variables!$B$5),"")</f>
        <v>4.0907309064714452</v>
      </c>
      <c r="T20" s="114">
        <f>IF($A20&gt;"",IF(AND(OR(EXACT(SquadExport!$BO20,TRUE),EXACT(SquadExport!$BP20,TRUE)),OR(EXACT(SquadExport!$BK20,TRUE),EXACT(SquadExport!$BM20,TRUE))),HARMEAN(WeightedParse!I20,WeightedParse!K20,WeightedParse!N20,WeightedParse!P20,WeightedParse!Q20,WeightedParse!S20,WeightedParse!T20,WeightedParse!V20,WeightedParse!X20,WeightedParse!Y20,WeightedParse!Z20,WeightedParse!AB20,WeightedParse!AD20,WeightedParse!AE20,WeightedParse!AF20,WeightedParse!AH20,WeightedParse!AI20,WeightedParse!AJ20,WeightedParse!AN20,WeightedParse!AO20)*WeightedParse!BD20,(HARMEAN(WeightedParse!I20,WeightedParse!K20,WeightedParse!N20,WeightedParse!P20,WeightedParse!Q20,WeightedParse!S20,WeightedParse!T20,WeightedParse!V20,WeightedParse!X20,WeightedParse!Y20,WeightedParse!Z20,WeightedParse!AB20,WeightedParse!AD20,WeightedParse!AE20,WeightedParse!AF20,WeightedParse!AH20,WeightedParse!AI20,WeightedParse!AJ20,WeightedParse!AN20,WeightedParse!AO20)*WeightedParse!BD20)*Variables!$B$5),"")</f>
        <v>4.530536705737199</v>
      </c>
      <c r="U20" s="114">
        <f>IF($A20&gt;"",IF(EXACT(SquadExport!$BQ20,TRUE),HARMEAN(WeightedParse!P20,WeightedParse!S20,WeightedParse!V20,WeightedParse!X20,WeightedParse!Y20,WeightedParse!Z20,WeightedParse!AE20,WeightedParse!AF20,WeightedParse!AP20),HARMEAN(WeightedParse!P20,WeightedParse!S20,WeightedParse!V20,WeightedParse!X20,WeightedParse!Y20,WeightedParse!Z20,WeightedParse!AE20,WeightedParse!AF20,WeightedParse!AP20)*Variables!$B$5),"")</f>
        <v>5.5229909755049418</v>
      </c>
      <c r="V20" s="114">
        <f>IF($A20&gt;"",IF(EXACT(SquadExport!$BQ20,TRUE),HARMEAN(WeightedParse!K20,WeightedParse!Q20,WeightedParse!S20,WeightedParse!T20,WeightedParse!V20,WeightedParse!X20,WeightedParse!Z20,WeightedParse!AE20,WeightedParse!AF20,WeightedParse!AG20,WeightedParse!AH20,WeightedParse!AK20),HARMEAN(WeightedParse!K20,WeightedParse!Q20,WeightedParse!S20,WeightedParse!T20,WeightedParse!V20,WeightedParse!X20,WeightedParse!Z20,WeightedParse!AE20,WeightedParse!AF20,WeightedParse!AG20,WeightedParse!AH20,WeightedParse!AK20)*Variables!$B$5),"")</f>
        <v>6.73835062807209</v>
      </c>
      <c r="W20" s="114">
        <f>IF($A20&gt;"",IF(EXACT(SquadExport!$BQ20,TRUE),HARMEAN(WeightedParse!I20,WeightedParse!K20,WeightedParse!N20,WeightedParse!Q20,WeightedParse!T20,WeightedParse!V20,WeightedParse!X20,WeightedParse!Z20,WeightedParse!AB20,WeightedParse!AD20,WeightedParse!AF20,WeightedParse!AG20,WeightedParse!AK20),HARMEAN(WeightedParse!I20,WeightedParse!K20,WeightedParse!N20,WeightedParse!Q20,WeightedParse!T20,WeightedParse!V20,WeightedParse!X20,WeightedParse!Z20,WeightedParse!AB20,WeightedParse!AD20,WeightedParse!AF20,WeightedParse!AG20,WeightedParse!AK20)*Variables!$B$5),"")</f>
        <v>5.1085766702339086</v>
      </c>
      <c r="X20" s="114">
        <f>IF($A20&gt;"",IF(EXACT(SquadExport!$BQ20,TRUE),HARMEAN(WeightedParse!K20,WeightedParse!P20,WeightedParse!Q20,WeightedParse!S20,WeightedParse!U20,WeightedParse!V20,WeightedParse!X20,WeightedParse!Y20,WeightedParse!Z20,WeightedParse!AE20,WeightedParse!AF20,WeightedParse!AH20,WeightedParse!AO20,WeightedParse!AP20),HARMEAN(WeightedParse!K20,WeightedParse!P20,WeightedParse!Q20,WeightedParse!S20,WeightedParse!U20,WeightedParse!V20,WeightedParse!X20,WeightedParse!Y20,WeightedParse!Z20,WeightedParse!AE20,WeightedParse!AF20,WeightedParse!AH20,WeightedParse!AO20,WeightedParse!AP20)*Variables!$B$5),"")</f>
        <v>6.5616862988220701</v>
      </c>
      <c r="Y20" s="114">
        <f>IF($A20&gt;"",IF(EXACT(SquadExport!$BQ20,TRUE),HARMEAN(WeightedParse!P20,WeightedParse!Q20,WeightedParse!S20,WeightedParse!U20,WeightedParse!V20,WeightedParse!W20,WeightedParse!Y20,WeightedParse!AE20,WeightedParse!AF20,WeightedParse!AH20,WeightedParse!AJ20,WeightedParse!AN20,WeightedParse!AO20,WeightedParse!AP20),HARMEAN(WeightedParse!P20,WeightedParse!Q20,WeightedParse!S20,WeightedParse!U20,WeightedParse!V20,WeightedParse!W20,WeightedParse!Y20,WeightedParse!AE20,WeightedParse!AF20,WeightedParse!AH20,WeightedParse!AJ20,WeightedParse!AN20,WeightedParse!AO20,WeightedParse!AP20)*Variables!$B$5),"")</f>
        <v>5.6511825120135679</v>
      </c>
      <c r="Z20" s="114">
        <f>IF($A20&gt;"",IF(EXACT(SquadExport!$BQ20,TRUE),HARMEAN(WeightedParse!M20,WeightedParse!P20,WeightedParse!Q20,WeightedParse!S20,WeightedParse!U20,WeightedParse!V20,WeightedParse!W20,WeightedParse!X20,WeightedParse!Y20,WeightedParse!Z20,WeightedParse!AE20,WeightedParse!AF20,WeightedParse!AH20,WeightedParse!AL20,WeightedParse!AO20,WeightedParse!AP20),HARMEAN(WeightedParse!M20,WeightedParse!P20,WeightedParse!Q20,WeightedParse!S20,WeightedParse!U20,WeightedParse!V20,WeightedParse!W20,WeightedParse!X20,WeightedParse!Y20,WeightedParse!Z20,WeightedParse!AE20,WeightedParse!AF20,WeightedParse!AH20,WeightedParse!AL20,WeightedParse!AO20,WeightedParse!AP20)*Variables!$B$5),"")</f>
        <v>4.7535628835951318</v>
      </c>
      <c r="AA20" s="114">
        <f>IF($A20&gt;"",IF(EXACT(SquadExport!$BQ20,TRUE),HARMEAN(WeightedParse!J20,WeightedParse!K20,WeightedParse!N20,WeightedParse!P20,WeightedParse!Q20,WeightedParse!S20,WeightedParse!V20,WeightedParse!X20,WeightedParse!Y20,WeightedParse!Z20,WeightedParse!AD20,WeightedParse!AE20,WeightedParse!AH20,WeightedParse!AI20,WeightedParse!AK20,WeightedParse!AN20,WeightedParse!AO20,WeightedParse!AP20),HARMEAN(WeightedParse!J20,WeightedParse!K20,WeightedParse!N20,WeightedParse!P20,WeightedParse!Q20,WeightedParse!S20,WeightedParse!V20,WeightedParse!X20,WeightedParse!Y20,WeightedParse!Z20,WeightedParse!AD20,WeightedParse!AE20,WeightedParse!AH20,WeightedParse!AI20,WeightedParse!AK20,WeightedParse!AN20,WeightedParse!AO20,WeightedParse!AP20)*Variables!$B$5),"")</f>
        <v>6.2265765887007776</v>
      </c>
      <c r="AB20" s="114">
        <f>IF($A20&gt;"",IF(AND(EXACT(SquadExport!$BR20,TRUE),EXACT(SquadExport!$BL20,TRUE)),HARMEAN(WeightedParse!I20,WeightedParse!K20,WeightedParse!N20,WeightedParse!Q20,WeightedParse!T20,WeightedParse!V20,WeightedParse!X20,WeightedParse!Y20,WeightedParse!Z20,WeightedParse!AD20,WeightedParse!AE20,WeightedParse!AF20,WeightedParse!AG20,WeightedParse!AH20,WeightedParse!AI20,WeightedParse!AJ20,WeightedParse!AK20,WeightedParse!AN20,WeightedParse!AO20),HARMEAN(WeightedParse!I20,WeightedParse!K20,WeightedParse!N20,WeightedParse!Q20,WeightedParse!T20,WeightedParse!V20,WeightedParse!X20,WeightedParse!Y20,WeightedParse!Z20,WeightedParse!AD20,WeightedParse!AE20,WeightedParse!AF20,WeightedParse!AG20,WeightedParse!AH20,WeightedParse!AI20,WeightedParse!AJ20,WeightedParse!AK20,WeightedParse!AN20,WeightedParse!AO20)*Variables!$B$5),"")</f>
        <v>9.7141697795705984</v>
      </c>
      <c r="AC20" s="114">
        <f>IF($A20&gt;"",IF(AND(EXACT(SquadExport!$BR20,TRUE),EXACT(SquadExport!$BL20,TRUE)),HARMEAN(WeightedParse!K20,WeightedParse!Q20,WeightedParse!S20,WeightedParse!T20,WeightedParse!V20,WeightedParse!X20,WeightedParse!Y20,WeightedParse!Z20,WeightedParse!AD20,WeightedParse!AE20,WeightedParse!AF20,WeightedParse!AG20,WeightedParse!AH20,WeightedParse!AO20),HARMEAN(WeightedParse!K20,WeightedParse!Q20,WeightedParse!S20,WeightedParse!T20,WeightedParse!V20,WeightedParse!X20,WeightedParse!Y20,WeightedParse!Z20,WeightedParse!AD20,WeightedParse!AE20,WeightedParse!AF20,WeightedParse!AG20,WeightedParse!AH20,WeightedParse!AO20)*Variables!$B$5),"")</f>
        <v>10.772519083969465</v>
      </c>
      <c r="AD20" s="114">
        <f>IF($A20&gt;"",IF(AND(EXACT(SquadExport!$BR20,TRUE),EXACT(SquadExport!$BL20,TRUE)),HARMEAN(WeightedParse!I20,WeightedParse!J20,WeightedParse!K20,WeightedParse!N20,WeightedParse!Q20,WeightedParse!S20,WeightedParse!T20,WeightedParse!V20,WeightedParse!X20,WeightedParse!Z20,WeightedParse!AB20,WeightedParse!AD20,WeightedParse!AG20,WeightedParse!AH20,WeightedParse!AI20,WeightedParse!AK20,WeightedParse!AO20),HARMEAN(WeightedParse!I20,WeightedParse!J20,WeightedParse!K20,WeightedParse!N20,WeightedParse!Q20,WeightedParse!S20,WeightedParse!T20,WeightedParse!V20,WeightedParse!X20,WeightedParse!Z20,WeightedParse!AB20,WeightedParse!AD20,WeightedParse!AG20,WeightedParse!AH20,WeightedParse!AI20,WeightedParse!AK20,WeightedParse!AO20)*Variables!$B$5),"")</f>
        <v>9.2999616907163833</v>
      </c>
      <c r="AE20" s="114">
        <f>IF($A20&gt;"",IF(AND(EXACT(SquadExport!$BR20,TRUE),EXACT(SquadExport!$BL20,TRUE)),HARMEAN(WeightedParse!K20,WeightedParse!N20,WeightedParse!P20,WeightedParse!Q20,WeightedParse!S20,WeightedParse!T20,WeightedParse!U20,WeightedParse!V20,WeightedParse!X20,WeightedParse!Y20,WeightedParse!Z20,WeightedParse!AD20,WeightedParse!AE20,WeightedParse!AF20,WeightedParse!AG20,WeightedParse!AH20,WeightedParse!AI20,WeightedParse!AO20),HARMEAN(WeightedParse!K20,WeightedParse!N20,WeightedParse!P20,WeightedParse!Q20,WeightedParse!S20,WeightedParse!T20,WeightedParse!U20,WeightedParse!V20,WeightedParse!X20,WeightedParse!Y20,WeightedParse!Z20,WeightedParse!AD20,WeightedParse!AE20,WeightedParse!AF20,WeightedParse!AG20,WeightedParse!AH20,WeightedParse!AI20,WeightedParse!AO20)*Variables!$B$5),"")</f>
        <v>10.882149560406994</v>
      </c>
      <c r="AF20" s="114">
        <f>IF($A20&gt;"",IF(AND(EXACT(SquadExport!$BR20,TRUE),EXACT(SquadExport!$BL20,TRUE)),HARMEAN(WeightedParse!I20,WeightedParse!J20,WeightedParse!K20,WeightedParse!N20,WeightedParse!Q20,WeightedParse!S20,WeightedParse!T20,WeightedParse!U20,WeightedParse!V20,WeightedParse!X20,WeightedParse!Z20,WeightedParse!AD20,WeightedParse!AE20,WeightedParse!AF20,WeightedParse!AH20,WeightedParse!AI20,WeightedParse!AK20,WeightedParse!AN20,WeightedParse!AO20,WeightedParse!AP20),HARMEAN(WeightedParse!I20,WeightedParse!J20,WeightedParse!K20,WeightedParse!N20,WeightedParse!Q20,WeightedParse!S20,WeightedParse!T20,WeightedParse!U20,WeightedParse!V20,WeightedParse!X20,WeightedParse!Z20,WeightedParse!AD20,WeightedParse!AE20,WeightedParse!AF20,WeightedParse!AH20,WeightedParse!AI20,WeightedParse!AK20,WeightedParse!AN20,WeightedParse!AO20,WeightedParse!AP20)*Variables!$B$5),"")</f>
        <v>9.316385225135102</v>
      </c>
      <c r="AG20" s="114">
        <f>IF($A20&gt;"",IF(AND(OR(EXACT(SquadExport!$BR20,TRUE),EXACT(SquadExport!$BS20,TRUE)),OR(EXACT(SquadExport!$BK20,TRUE),EXACT(SquadExport!$BM20,TRUE))),HARMEAN(WeightedParse!I20,WeightedParse!K20,WeightedParse!Q20,WeightedParse!T20,WeightedParse!X20,WeightedParse!Z20,WeightedParse!AD20,WeightedParse!AF20,WeightedParse!AG20,WeightedParse!AJ20),HARMEAN(WeightedParse!I20,WeightedParse!K20,WeightedParse!Q20,WeightedParse!T20,WeightedParse!X20,WeightedParse!Z20,WeightedParse!AD20,WeightedParse!AF20,WeightedParse!AG20,WeightedParse!AJ20)*Variables!$B$5),"")</f>
        <v>5.5383422033569625</v>
      </c>
      <c r="AH20" s="114">
        <f>IF($A20&gt;"",IF(AND(OR(EXACT(SquadExport!$BR20,TRUE),EXACT(SquadExport!$BS20,TRUE)),OR(EXACT(SquadExport!$BK20,TRUE),EXACT(SquadExport!$BM20,TRUE))),HARMEAN(WeightedParse!H20,WeightedParse!K20,WeightedParse!P20,WeightedParse!Q20,WeightedParse!S20,WeightedParse!T20,WeightedParse!V20,WeightedParse!X20,WeightedParse!Y20,WeightedParse!Z20,WeightedParse!AD20,WeightedParse!AE20,WeightedParse!AF20,WeightedParse!AG20,WeightedParse!AH20,WeightedParse!AO20),HARMEAN(WeightedParse!H20,WeightedParse!K20,WeightedParse!P20,WeightedParse!Q20,WeightedParse!S20,WeightedParse!T20,WeightedParse!V20,WeightedParse!X20,WeightedParse!Y20,WeightedParse!Z20,WeightedParse!AD20,WeightedParse!AE20,WeightedParse!AF20,WeightedParse!AG20,WeightedParse!AH20,WeightedParse!AO20)*Variables!$B$5),"")</f>
        <v>4.0452859882948893</v>
      </c>
      <c r="AI20" s="114">
        <f>IF($A20&gt;"",IF(AND(OR(EXACT(SquadExport!$BR20,TRUE),EXACT(SquadExport!$BS20,TRUE)),OR(EXACT(SquadExport!$BK20,TRUE),EXACT(SquadExport!$BM20,TRUE))),HARMEAN(WeightedParse!H20,WeightedParse!I20,WeightedParse!K20,WeightedParse!P20,WeightedParse!Q20,WeightedParse!S20,WeightedParse!T20,WeightedParse!U20,WeightedParse!V20,WeightedParse!X20,WeightedParse!Y20,WeightedParse!Z20,WeightedParse!AD20,WeightedParse!AE20,WeightedParse!AF20,WeightedParse!AH20,WeightedParse!AI20,WeightedParse!AO20),HARMEAN(WeightedParse!H20,WeightedParse!I20,WeightedParse!K20,WeightedParse!P20,WeightedParse!Q20,WeightedParse!S20,WeightedParse!T20,WeightedParse!U20,WeightedParse!V20,WeightedParse!X20,WeightedParse!Y20,WeightedParse!Z20,WeightedParse!AD20,WeightedParse!AE20,WeightedParse!AF20,WeightedParse!AH20,WeightedParse!AI20,WeightedParse!AO20)*Variables!$B$5),"")</f>
        <v>3.8465925624163413</v>
      </c>
      <c r="AJ20" s="114">
        <f>IF($A20&gt;"",IF(AND(OR(EXACT(SquadExport!$BR20,TRUE),EXACT(SquadExport!$BS20,TRUE)),OR(EXACT(SquadExport!$BK20,TRUE),EXACT(SquadExport!$BM20,TRUE))),HARMEAN(WeightedParse!H20,WeightedParse!K20,WeightedParse!M20,WeightedParse!V20,WeightedParse!W20,WeightedParse!AD20,WeightedParse!AF20,WeightedParse!AH20,WeightedParse!AK20,WeightedParse!AL20,WeightedParse!AO20,WeightedParse!AP20)*(CONVERT(LEFT(SquadExport!$E20,FIND("'",SquadExport!$E20)-1)+((MID(SquadExport!$E20,FIND("'",SquadExport!$E20)+1,LEN(SquadExport!$E20)-FIND("'",SquadExport!$E20)-1))/12),"ft","m")-1)/(Variables!$C$4-1),(HARMEAN(WeightedParse!H20,WeightedParse!K20,WeightedParse!M20,WeightedParse!V20,WeightedParse!W20,WeightedParse!AD20,WeightedParse!AF20,WeightedParse!AH20,WeightedParse!AK20,WeightedParse!AL20,WeightedParse!AO20,WeightedParse!AP20)*(CONVERT(LEFT(SquadExport!$E20,FIND("'",SquadExport!$E20)-1)+((MID(SquadExport!$E20,FIND("'",SquadExport!$E20)+1,LEN(SquadExport!$E20)-FIND("'",SquadExport!$E20)-1))/12),"ft","m")-1)/(Variables!$C$4-1))*Variables!$B$5),"")</f>
        <v>2.6612158200885845</v>
      </c>
      <c r="AK20" s="114">
        <f>IF($A20&gt;"",IF(AND(OR(EXACT(SquadExport!$BR20,TRUE),EXACT(SquadExport!$BS20,TRUE)),OR(EXACT(SquadExport!$BK20,TRUE),EXACT(SquadExport!$BM20,TRUE))),HARMEAN(WeightedParse!J20,WeightedParse!K20,WeightedParse!T20,WeightedParse!V20,WeightedParse!X20,WeightedParse!Y20,WeightedParse!Z20,WeightedParse!AD20,WeightedParse!AH20,WeightedParse!AI20,WeightedParse!AK20,WeightedParse!AO20),HARMEAN(WeightedParse!J20,WeightedParse!K20,WeightedParse!T20,WeightedParse!V20,WeightedParse!X20,WeightedParse!Y20,WeightedParse!Z20,WeightedParse!AD20,WeightedParse!AH20,WeightedParse!AI20,WeightedParse!AK20,WeightedParse!AO20)*Variables!$B$5),"")</f>
        <v>6.6454378972314965</v>
      </c>
      <c r="AL20" s="114">
        <f>IF($A20&gt;"",IF(AND(OR(EXACT(SquadExport!$BR20,TRUE),EXACT(SquadExport!$BS20,TRUE)),OR(EXACT(SquadExport!$BK20,TRUE),EXACT(SquadExport!$BM20,TRUE))),HARMEAN(WeightedParse!H20,WeightedParse!I20,WeightedParse!K20,WeightedParse!Q20,WeightedParse!T20,WeightedParse!V20,WeightedParse!AB20,WeightedParse!AD20,WeightedParse!AH20,WeightedParse!AI20,WeightedParse!AJ20,WeightedParse!AN20,WeightedParse!AO20),HARMEAN(WeightedParse!H20,WeightedParse!I20,WeightedParse!K20,WeightedParse!Q20,WeightedParse!T20,WeightedParse!V20,WeightedParse!AB20,WeightedParse!AD20,WeightedParse!AH20,WeightedParse!AI20,WeightedParse!AJ20,WeightedParse!AN20,WeightedParse!AO20)*Variables!$B$5),"")</f>
        <v>3.5171673367997807</v>
      </c>
      <c r="AM20" s="114">
        <f>IF($A20&gt;"",IF(AND(OR(EXACT(SquadExport!$BR20,TRUE),EXACT(SquadExport!$BS20,TRUE)),OR(EXACT(SquadExport!$BK20,TRUE),EXACT(SquadExport!$BM20,TRUE))),HARMEAN(WeightedParse!I20,WeightedParse!J20,WeightedParse!K20,WeightedParse!N20,WeightedParse!Q20,WeightedParse!T20,WeightedParse!V20,WeightedParse!X20,WeightedParse!AB20,WeightedParse!AD20,WeightedParse!AG20,WeightedParse!AI20,WeightedParse!AJ20,WeightedParse!AK20,WeightedParse!AN20)*WeightedParse!BD20,(HARMEAN(WeightedParse!I20,WeightedParse!J20,WeightedParse!K20,WeightedParse!N20,WeightedParse!Q20,WeightedParse!T20,WeightedParse!V20,WeightedParse!X20,WeightedParse!AB20,WeightedParse!AD20,WeightedParse!AG20,WeightedParse!AI20,WeightedParse!AJ20,WeightedParse!AK20,WeightedParse!AN20)*WeightedParse!BD20)*Variables!$B$5),"")</f>
        <v>4.3208472249460677</v>
      </c>
      <c r="AN20" s="114">
        <f>IF($A20&gt;"",IF(AND(OR(EXACT(SquadExport!$BR20,TRUE),EXACT(SquadExport!$BS20,TRUE)),OR(EXACT(SquadExport!$BK20,TRUE),EXACT(SquadExport!$BM20,TRUE))),HARMEAN(WeightedParse!H20,WeightedParse!I20,WeightedParse!K20,WeightedParse!N20,WeightedParse!Q20,WeightedParse!T20,WeightedParse!V20,WeightedParse!X20,WeightedParse!Z20,WeightedParse!AD20,WeightedParse!AG20,WeightedParse!AH20,WeightedParse!AI20,WeightedParse!AJ20,WeightedParse!AN20,WeightedParse!AO20)*WeightedParse!BD20,(HARMEAN(WeightedParse!H20,WeightedParse!I20,WeightedParse!K20,WeightedParse!N20,WeightedParse!Q20,WeightedParse!T20,WeightedParse!V20,WeightedParse!X20,WeightedParse!Z20,WeightedParse!AD20,WeightedParse!AG20,WeightedParse!AH20,WeightedParse!AI20,WeightedParse!AJ20,WeightedParse!AN20,WeightedParse!AO20)*WeightedParse!BD20)*Variables!$B$5),"")</f>
        <v>3.1059010110354861</v>
      </c>
      <c r="AO20" s="114">
        <f>IF($A20&gt;"",IF(AND(EXACT(SquadExport!$BS20,TRUE),EXACT(SquadExport!$BL20,TRUE)),HARMEAN(WeightedParse!K20,WeightedParse!Q20,WeightedParse!T20,WeightedParse!V20,WeightedParse!X20,WeightedParse!Z20,WeightedParse!AB20,WeightedParse!AD20,WeightedParse!AG20,WeightedParse!AK20),HARMEAN(WeightedParse!K20,WeightedParse!Q20,WeightedParse!T20,WeightedParse!V20,WeightedParse!X20,WeightedParse!Z20,WeightedParse!AB20,WeightedParse!AD20,WeightedParse!AG20,WeightedParse!AK20)*Variables!$B$5),"")</f>
        <v>6.5992297817715011</v>
      </c>
      <c r="AP20" s="114">
        <f>IF($A20&gt;"",IF(AND(EXACT(SquadExport!$BS20,TRUE),EXACT(SquadExport!$BL20,TRUE)),HARMEAN(WeightedParse!I20,WeightedParse!K20,WeightedParse!Q20,WeightedParse!T20,WeightedParse!V20,WeightedParse!X20,WeightedParse!Z20,WeightedParse!AB20,WeightedParse!AD20,WeightedParse!AF20,WeightedParse!AG20,WeightedParse!AI20,WeightedParse!AJ20),HARMEAN(WeightedParse!I20,WeightedParse!K20,WeightedParse!Q20,WeightedParse!T20,WeightedParse!V20,WeightedParse!X20,WeightedParse!Z20,WeightedParse!AB20,WeightedParse!AD20,WeightedParse!AF20,WeightedParse!AG20,WeightedParse!AI20,WeightedParse!AJ20)*Variables!$B$5),"")</f>
        <v>5.5984988104413089</v>
      </c>
      <c r="AQ20" s="114">
        <f>IF($A20&gt;"",IF(AND(EXACT(SquadExport!$BS20,TRUE),EXACT(SquadExport!$BL20,TRUE)),HARMEAN(WeightedParse!I20,WeightedParse!J20,WeightedParse!K20,WeightedParse!Q20,WeightedParse!T20,WeightedParse!V20,WeightedParse!X20,WeightedParse!Z20,WeightedParse!AB20,WeightedParse!AD20,WeightedParse!AG20,WeightedParse!AI20,WeightedParse!AJ20,WeightedParse!AK20),HARMEAN(WeightedParse!I20,WeightedParse!J20,WeightedParse!K20,WeightedParse!Q20,WeightedParse!T20,WeightedParse!V20,WeightedParse!X20,WeightedParse!Z20,WeightedParse!AB20,WeightedParse!AD20,WeightedParse!AG20,WeightedParse!AI20,WeightedParse!AJ20,WeightedParse!AK20)*Variables!$B$5),"")</f>
        <v>5.6222229166015678</v>
      </c>
      <c r="AR20" s="114">
        <f>IF($A20&gt;"",IF(AND(EXACT(SquadExport!$BS20,TRUE),EXACT(SquadExport!$BL20,TRUE)),HARMEAN(WeightedParse!I20,WeightedParse!J20,WeightedParse!K20,WeightedParse!Q20,WeightedParse!T20,WeightedParse!V20,WeightedParse!X20,WeightedParse!Y20,WeightedParse!Z20,WeightedParse!AD20,WeightedParse!AH20,WeightedParse!AI20,WeightedParse!AJ20,WeightedParse!AK20,WeightedParse!AN20,WeightedParse!AO20),HARMEAN(WeightedParse!I20,WeightedParse!J20,WeightedParse!K20,WeightedParse!Q20,WeightedParse!T20,WeightedParse!V20,WeightedParse!X20,WeightedParse!Y20,WeightedParse!Z20,WeightedParse!AD20,WeightedParse!AH20,WeightedParse!AI20,WeightedParse!AJ20,WeightedParse!AK20,WeightedParse!AN20,WeightedParse!AO20)*Variables!$B$5),"")</f>
        <v>5.9645835448361861</v>
      </c>
      <c r="AS20" s="114">
        <f>IF($A20&gt;"",IF(AND(EXACT(SquadExport!$BT20,TRUE),EXACT(SquadExport!$BL20,TRUE)),HARMEAN(WeightedParse!J20,WeightedParse!K20,WeightedParse!M20,WeightedParse!T20,WeightedParse!V20,WeightedParse!X20,WeightedParse!Z20,WeightedParse!AD20,WeightedParse!AI20),(HARMEAN(WeightedParse!J20,WeightedParse!K20,WeightedParse!M20,WeightedParse!T20,WeightedParse!V20,WeightedParse!X20,WeightedParse!Z20,WeightedParse!AD20,WeightedParse!AI20)*Variables!$B$5)),"")</f>
        <v>4.9905296084564776</v>
      </c>
      <c r="AT20" s="114">
        <f>IF($A20&gt;"",IF(AND(EXACT(SquadExport!$BT20,TRUE),EXACT(SquadExport!$BL20,TRUE)),HARMEAN(WeightedParse!J20,WeightedParse!K20,WeightedParse!M20,WeightedParse!U20,WeightedParse!V20,WeightedParse!W20,WeightedParse!X20,WeightedParse!Z20,WeightedParse!AD20,WeightedParse!AF20,WeightedParse!AK20,WeightedParse!AL20,WeightedParse!AP20)*(CONVERT(LEFT(SquadExport!$E20,FIND("'",SquadExport!$E20)-1)+((MID(SquadExport!$E20,FIND("'",SquadExport!$E20)+1,LEN(SquadExport!$E20)-FIND("'",SquadExport!$E20)-1))/12),"ft","m")-1)/(Variables!$C$4-1),(HARMEAN(WeightedParse!J20,WeightedParse!K20,WeightedParse!M20,WeightedParse!U20,WeightedParse!V20,WeightedParse!W20,WeightedParse!X20,WeightedParse!Z20,WeightedParse!AD20,WeightedParse!AF20,WeightedParse!AK20,WeightedParse!AL20,WeightedParse!AP20)*(CONVERT(LEFT(SquadExport!$E20,FIND("'",SquadExport!$E20)-1)+((MID(SquadExport!$E20,FIND("'",SquadExport!$E20)+1,LEN(SquadExport!$E20)-FIND("'",SquadExport!$E20)-1))/12),"ft","m")-1)/(Variables!$C$4-1)))*Variables!$B$5,"")</f>
        <v>4.0875737642428707</v>
      </c>
      <c r="AU20" s="114">
        <f>IF($A20&gt;"",IF(AND(EXACT(SquadExport!$BT20,TRUE),EXACT(SquadExport!$BL20,TRUE)),HARMEAN(WeightedParse!I20,WeightedParse!J20,WeightedParse!K20,WeightedParse!Q20,WeightedParse!T20,WeightedParse!V20,WeightedParse!X20,WeightedParse!Z20,WeightedParse!AB20,WeightedParse!AD20,WeightedParse!AF20,WeightedParse!AG20,WeightedParse!AK20,WeightedParse!AP20),HARMEAN(WeightedParse!I20,WeightedParse!J20,WeightedParse!K20,WeightedParse!Q20,WeightedParse!T20,WeightedParse!V20,WeightedParse!X20,WeightedParse!Z20,WeightedParse!AB20,WeightedParse!AD20,WeightedParse!AF20,WeightedParse!AG20,WeightedParse!AK20,WeightedParse!AP20)*Variables!$B$5),"")</f>
        <v>5.2391462597909317</v>
      </c>
      <c r="AV20" s="114">
        <f>IF($A20&gt;"",IF(AND(EXACT(SquadExport!$BT20,TRUE),EXACT(SquadExport!$BL20,TRUE)),HARMEAN(WeightedParse!I20,WeightedParse!J20,WeightedParse!K20,WeightedParse!Q20,WeightedParse!T20,WeightedParse!V20,WeightedParse!X20,WeightedParse!Z20,WeightedParse!AD20,WeightedParse!AH20,WeightedParse!AI20,WeightedParse!AJ20,WeightedParse!AK20,WeightedParse!AN20,WeightedParse!AO20),HARMEAN(WeightedParse!I20,WeightedParse!J20,WeightedParse!K20,WeightedParse!Q20,WeightedParse!T20,WeightedParse!V20,WeightedParse!X20,WeightedParse!Z20,WeightedParse!AD20,WeightedParse!AH20,WeightedParse!AI20,WeightedParse!AJ20,WeightedParse!AK20,WeightedParse!AN20,WeightedParse!AO20)*Variables!$B$5),"")</f>
        <v>6.0327643128725876</v>
      </c>
      <c r="AW20" s="114">
        <f>IF($A20&gt;"",IF(AND(EXACT(SquadExport!$BT20,TRUE),EXACT(SquadExport!$BL20,TRUE)),HARMEAN(WeightedParse!I20,WeightedParse!J20,WeightedParse!K20,WeightedParse!Q20,WeightedParse!T20,WeightedParse!V20,WeightedParse!X20,WeightedParse!Z20,WeightedParse!AB20,WeightedParse!AD20,WeightedParse!AF20,WeightedParse!AG20,WeightedParse!AI20,WeightedParse!AJ20,WeightedParse!AK20),HARMEAN(WeightedParse!I20,WeightedParse!J20,WeightedParse!K20,WeightedParse!Q20,WeightedParse!T20,WeightedParse!V20,WeightedParse!X20,WeightedParse!Z20,WeightedParse!AB20,WeightedParse!AD20,WeightedParse!AF20,WeightedParse!AG20,WeightedParse!AI20,WeightedParse!AJ20,WeightedParse!AK20)*Variables!$B$5),"")</f>
        <v>5.5841033513889284</v>
      </c>
      <c r="AX20" s="114">
        <f>IF($A20&gt;"",IF(AND(EXACT(SquadExport!$BT20,TRUE),EXACT(SquadExport!$BL20,TRUE)),HARMEAN(WeightedParse!K20,WeightedParse!Q20,WeightedParse!U20,WeightedParse!V20,WeightedParse!W20,WeightedParse!X20,WeightedParse!Y20,WeightedParse!Z20,WeightedParse!AD20,WeightedParse!AF20,WeightedParse!AH20,WeightedParse!AI20,WeightedParse!AJ20,WeightedParse!AK20,WeightedParse!AN20,WeightedParse!AO20,WeightedParse!AP20),HARMEAN(WeightedParse!K20,WeightedParse!Q20,WeightedParse!U20,WeightedParse!V20,WeightedParse!W20,WeightedParse!X20,WeightedParse!Y20,WeightedParse!Z20,WeightedParse!AD20,WeightedParse!AF20,WeightedParse!AH20,WeightedParse!AI20,WeightedParse!AJ20,WeightedParse!AK20,WeightedParse!AN20,WeightedParse!AO20,WeightedParse!AP20)*Variables!$B$5),"")</f>
        <v>6.0132107667749199</v>
      </c>
      <c r="AY20" s="114">
        <f>IF($A20&gt;"",IF(AND(EXACT(SquadExport!$BT20,TRUE),EXACT(SquadExport!$BL20,TRUE)),HARMEAN(WeightedParse!I20,WeightedParse!J20,WeightedParse!K20,WeightedParse!M20,WeightedParse!N20,WeightedParse!Q20,WeightedParse!T20,WeightedParse!V20,WeightedParse!X20,WeightedParse!Z20,WeightedParse!AD20,WeightedParse!AF20,WeightedParse!AG20,WeightedParse!AH20,WeightedParse!AI20,WeightedParse!AJ20,WeightedParse!AK20,WeightedParse!AL20,WeightedParse!AN20,WeightedParse!AO20,WeightedParse!AP20),HARMEAN(WeightedParse!I20,WeightedParse!J20,WeightedParse!K20,WeightedParse!M20,WeightedParse!N20,WeightedParse!Q20,WeightedParse!T20,WeightedParse!V20,WeightedParse!X20,WeightedParse!Z20,WeightedParse!AD20,WeightedParse!AF20,WeightedParse!AG20,WeightedParse!AH20,WeightedParse!AI20,WeightedParse!AJ20,WeightedParse!AK20,WeightedParse!AL20,WeightedParse!AN20,WeightedParse!AO20,WeightedParse!AP20)*Variables!$B$5),"")</f>
        <v>5.3095945387657144</v>
      </c>
    </row>
    <row r="21" spans="1:51" s="3" customFormat="1" ht="15" customHeight="1" x14ac:dyDescent="0.25">
      <c r="A21" s="3" t="str">
        <f>IF(WeightedParse!A21&gt;"",WeightedParse!A21,"")</f>
        <v>Stephen Christopher</v>
      </c>
      <c r="B21" s="4">
        <f>IF(WeightedParse!B21&gt;0,WeightedParse!B21,"")</f>
        <v>24</v>
      </c>
      <c r="C21" s="4" t="str">
        <f>IF(A21&gt;"",IF(AND(B21&lt;=Variables!$B$8,G21&gt;2),"Youth",IF(AND(B21&lt;=Variables!$B$8,G21&lt;=2),"Prospect",IF(AND(B21&gt;=Variables!$B$9,G21&gt;2),"Old",IF(G21&gt;=3,"Reserves","First Team")))),"")</f>
        <v>First Team</v>
      </c>
      <c r="D21" s="4" t="str">
        <f>SquadExport!BJ21</f>
        <v>M/AM</v>
      </c>
      <c r="E21" s="4" t="str">
        <f>IF(A21&gt;"",VLOOKUP(F21,Roles!A:B,2,FALSE)&amp;IF(OR(VLOOKUP(F21,Roles!$A:$B,2,FALSE)="FB",VLOOKUP(F21,Roles!$A:$B,2,FALSE)="WB",VLOOKUP(F21,Roles!$A:$B,2,FALSE)="WM",VLOOKUP(F21,Roles!$A:$B,2,FALSE)="W"),IF(AND(SquadExport!BK21=TRUE,SquadExport!BM21=TRUE,WeightedParse!BB21&gt;=WeightedParse!BC21)," (R)",IF(AND(SquadExport!BK21=TRUE,SquadExport!BM21=TRUE,WeightedParse!BB21&lt;WeightedParse!BC21)," (L)",IF(AND(SquadExport!BK21=TRUE,SquadExport!BM21=FALSE), " (L)",IF(AND(SquadExport!BK21=FALSE,SquadExport!BM21=TRUE)," (R)","")))),""),"")</f>
        <v>W (R)</v>
      </c>
      <c r="F21" s="4" t="str" cm="1">
        <f t="array" ref="F21">IF(A21&gt;"",INDEX($J$1:$AY$1,SUMPRODUCT(MAX(($J$2:$AY$200=MAX($J21:$AY21))*(COLUMN($J$2:$AY$200))))-COLUMN($J$1)+1),"")</f>
        <v>W</v>
      </c>
      <c r="G21" s="4">
        <f t="shared" si="0"/>
        <v>2</v>
      </c>
      <c r="H21" s="4">
        <f t="shared" si="1"/>
        <v>17</v>
      </c>
      <c r="I21" s="5">
        <f t="shared" si="2"/>
        <v>12.917184831818696</v>
      </c>
      <c r="J21" s="114">
        <f>IF($A21&gt;"",HARMEAN(WeightedParse!V21,WeightedParse!Y21,WeightedParse!Z21,WeightedParse!AE21,WeightedParse!AJ21,WeightedParse!AQ21,WeightedParse!AR21,WeightedParse!AS21,WeightedParse!AU21,WeightedParse!AV21,WeightedParse!AW21,WeightedParse!AY21,WeightedParse!BA21),"")</f>
        <v>4.6257350742549583</v>
      </c>
      <c r="K21" s="114">
        <f>IF(A21&gt;"",HARMEAN(WeightedParse!K21,WeightedParse!Q21,WeightedParse!V21,WeightedParse!X21,WeightedParse!Y21,WeightedParse!Z21,WeightedParse!AE21,WeightedParse!AG21,WeightedParse!AI21,WeightedParse!AJ21,WeightedParse!AQ21,WeightedParse!AR21,WeightedParse!AS21,WeightedParse!AU21,WeightedParse!AV21,WeightedParse!AW21,WeightedParse!AY21,WeightedParse!AZ21,WeightedParse!BA21),"")</f>
        <v>4.6596090815320741</v>
      </c>
      <c r="L21" s="114">
        <f>IF($A21&gt;"",IF(AND(EXACT(SquadExport!$BO21,TRUE),EXACT(SquadExport!$BL21,TRUE)),HARMEAN(WeightedParse!M21,WeightedParse!P21,WeightedParse!S21,WeightedParse!U21,WeightedParse!V21,WeightedParse!W21,WeightedParse!Y21,WeightedParse!AE21,WeightedParse!AL21,WeightedParse!AN21,WeightedParse!AP21),HARMEAN(WeightedParse!M21,WeightedParse!P21,WeightedParse!S21,WeightedParse!U21,WeightedParse!V21,WeightedParse!W21,WeightedParse!Y21,WeightedParse!AE21,WeightedParse!AL21,WeightedParse!AN21,WeightedParse!AP21)*Variables!$B$5),"")</f>
        <v>4.9774730656219388</v>
      </c>
      <c r="M21" s="114">
        <f>IF($A21&gt;"",IF(AND(EXACT(SquadExport!$BO21,TRUE),EXACT(SquadExport!$BL21,TRUE)),HARMEAN(WeightedParse!M21,WeightedParse!P21,WeightedParse!S21,WeightedParse!U21,WeightedParse!V21,WeightedParse!W21,WeightedParse!X21,WeightedParse!Y21,WeightedParse!Z21,WeightedParse!AE21,WeightedParse!AL21,WeightedParse!AN21,WeightedParse!AP21),HARMEAN(WeightedParse!M21,WeightedParse!P21,WeightedParse!S21,WeightedParse!U21,WeightedParse!V21,WeightedParse!W21,WeightedParse!X21,WeightedParse!Y21,WeightedParse!Z21,WeightedParse!AE21,WeightedParse!AL21,WeightedParse!AN21,WeightedParse!AP21)*Variables!$B$5),"")</f>
        <v>5.347738792897756</v>
      </c>
      <c r="N21" s="114">
        <f>IF($A21&gt;"",IF(AND(EXACT(SquadExport!$BO21,TRUE),EXACT(SquadExport!$BL21,TRUE)),HARMEAN(WeightedParse!K21,WeightedParse!M21,WeightedParse!P21,WeightedParse!Q21,WeightedParse!S21,WeightedParse!T21,WeightedParse!U21,WeightedParse!V21,WeightedParse!W21,WeightedParse!X21,WeightedParse!Y21,WeightedParse!Z21,WeightedParse!AE21,WeightedParse!AG21,WeightedParse!AL21,WeightedParse!AN21,WeightedParse!AP21),HARMEAN(WeightedParse!K21,WeightedParse!M21,WeightedParse!P21,WeightedParse!Q21,WeightedParse!S21,WeightedParse!T21,WeightedParse!U21,WeightedParse!V21,WeightedParse!W21,WeightedParse!X21,WeightedParse!Y21,WeightedParse!Z21,WeightedParse!AE21,WeightedParse!AG21,WeightedParse!AL21,WeightedParse!AN21,WeightedParse!AP21)*Variables!$B$5),"")</f>
        <v>6.1281771449553268</v>
      </c>
      <c r="O21" s="114">
        <f>IF($A21&gt;"",IF(AND(EXACT(SquadExport!$BO21,TRUE),EXACT(SquadExport!$BL21,TRUE)),HARMEAN(WeightedParse!I21,WeightedParse!K21,WeightedParse!M21,WeightedParse!P21,WeightedParse!Q21,WeightedParse!S21,WeightedParse!T21,WeightedParse!V21,WeightedParse!W21,WeightedParse!X21,WeightedParse!Y21,WeightedParse!Z21,WeightedParse!AB21,WeightedParse!AE21,WeightedParse!AF21,WeightedParse!AG21,WeightedParse!AJ21,WeightedParse!AK21,WeightedParse!AL21,WeightedParse!AN21,WeightedParse!AO21,WeightedParse!AP21),HARMEAN(WeightedParse!I21,WeightedParse!K21,WeightedParse!M21,WeightedParse!P21,WeightedParse!Q21,WeightedParse!S21,WeightedParse!T21,WeightedParse!V21,WeightedParse!W21,WeightedParse!X21,WeightedParse!Y21,WeightedParse!Z21,WeightedParse!AB21,WeightedParse!AE21,WeightedParse!AF21,WeightedParse!AG21,WeightedParse!AJ21,WeightedParse!AK21,WeightedParse!AL21,WeightedParse!AN21,WeightedParse!AO21,WeightedParse!AP21)*Variables!$B$5),"")</f>
        <v>6.9110190987866869</v>
      </c>
      <c r="P21" s="114">
        <f>IF($A21&gt;"",IF(AND(OR(EXACT(SquadExport!$BO21,TRUE),EXACT(SquadExport!$BP21,TRUE)),OR(EXACT(SquadExport!$BK21,TRUE),EXACT(SquadExport!$BM21,TRUE))),HARMEAN(WeightedParse!M21,WeightedParse!P21,WeightedParse!S21,WeightedParse!U21,WeightedParse!V21,WeightedParse!W21,WeightedParse!Y21,WeightedParse!AE21,WeightedParse!AF21,WeightedParse!AP21),HARMEAN(WeightedParse!M21,WeightedParse!P21,WeightedParse!S21,WeightedParse!U21,WeightedParse!V21,WeightedParse!W21,WeightedParse!Y21,WeightedParse!AE21,WeightedParse!AF21,WeightedParse!AP21)*Variables!$B$5),"")</f>
        <v>5.2002913328477796</v>
      </c>
      <c r="Q21" s="114">
        <f>IF($A21&gt;"",IF(AND(OR(EXACT(SquadExport!$BO21,TRUE),EXACT(SquadExport!$BP21,TRUE)),OR(EXACT(SquadExport!$BK21,TRUE),EXACT(SquadExport!$BM21,TRUE))),HARMEAN(WeightedParse!H21,WeightedParse!P21,WeightedParse!Q21,WeightedParse!S21,WeightedParse!T21,WeightedParse!V21,WeightedParse!X21,WeightedParse!Y21,WeightedParse!Z21,WeightedParse!AE21,WeightedParse!AF21,WeightedParse!AH21,WeightedParse!AN21,WeightedParse!AO21),HARMEAN(WeightedParse!H21,WeightedParse!P21,WeightedParse!Q21,WeightedParse!S21,WeightedParse!T21,WeightedParse!V21,WeightedParse!X21,WeightedParse!Y21,WeightedParse!Z21,WeightedParse!AE21,WeightedParse!AF21,WeightedParse!AH21,WeightedParse!AN21,WeightedParse!AO21)*Variables!$B$5),"")</f>
        <v>8.1537291935701095</v>
      </c>
      <c r="R21" s="115">
        <f>IF($A21&gt;"",IF(AND(OR(EXACT(SquadExport!$BO21,TRUE),EXACT(SquadExport!$BP21,TRUE)),OR(EXACT(SquadExport!$BK21,TRUE),EXACT(SquadExport!$BM21,TRUE))),HARMEAN(WeightedParse!H21,WeightedParse!I21,WeightedParse!K21,WeightedParse!P21,WeightedParse!Q21,WeightedParse!S21,WeightedParse!T21,WeightedParse!V21,WeightedParse!Y21,WeightedParse!Z21,WeightedParse!AD21,WeightedParse!AE21,WeightedParse!AF21,WeightedParse!AH21,WeightedParse!AI21,WeightedParse!AJ21,WeightedParse!AN21,WeightedParse!AO21),HARMEAN(WeightedParse!H21,WeightedParse!I21,WeightedParse!K21,WeightedParse!P21,WeightedParse!Q21,WeightedParse!S21,WeightedParse!T21,WeightedParse!V21,WeightedParse!Y21,WeightedParse!Z21,WeightedParse!AD21,WeightedParse!AE21,WeightedParse!AF21,WeightedParse!AH21,WeightedParse!AI21,WeightedParse!AJ21,WeightedParse!AN21,WeightedParse!AO21)*Variables!$B$5),"")</f>
        <v>8.7390428277463208</v>
      </c>
      <c r="S21" s="115">
        <f>IF($A21&gt;"",IF(AND(OR(EXACT(SquadExport!$BO21,TRUE),EXACT(SquadExport!$BP21,TRUE)),OR(EXACT(SquadExport!$BK21,TRUE),EXACT(SquadExport!$BM21,TRUE))),HARMEAN(WeightedParse!H21,WeightedParse!I21,WeightedParse!K21,WeightedParse!Q21,WeightedParse!S21,WeightedParse!T21,WeightedParse!V21,WeightedParse!X21,WeightedParse!Z21,WeightedParse!AB21,WeightedParse!AD21,WeightedParse!AF21,WeightedParse!AG21,WeightedParse!AH21,WeightedParse!AI21,WeightedParse!AJ21,WeightedParse!AK21,WeightedParse!AN21,WeightedParse!AO21),HARMEAN(WeightedParse!H21,WeightedParse!I21,WeightedParse!K21,WeightedParse!Q21,WeightedParse!S21,WeightedParse!T21,WeightedParse!V21,WeightedParse!X21,WeightedParse!Z21,WeightedParse!AB21,WeightedParse!AD21,WeightedParse!AF21,WeightedParse!AG21,WeightedParse!AH21,WeightedParse!AI21,WeightedParse!AJ21,WeightedParse!AK21,WeightedParse!AN21,WeightedParse!AO21)*Variables!$B$5),"")</f>
        <v>9.9850987940148688</v>
      </c>
      <c r="T21" s="114">
        <f>IF($A21&gt;"",IF(AND(OR(EXACT(SquadExport!$BO21,TRUE),EXACT(SquadExport!$BP21,TRUE)),OR(EXACT(SquadExport!$BK21,TRUE),EXACT(SquadExport!$BM21,TRUE))),HARMEAN(WeightedParse!I21,WeightedParse!K21,WeightedParse!N21,WeightedParse!P21,WeightedParse!Q21,WeightedParse!S21,WeightedParse!T21,WeightedParse!V21,WeightedParse!X21,WeightedParse!Y21,WeightedParse!Z21,WeightedParse!AB21,WeightedParse!AD21,WeightedParse!AE21,WeightedParse!AF21,WeightedParse!AH21,WeightedParse!AI21,WeightedParse!AJ21,WeightedParse!AN21,WeightedParse!AO21)*WeightedParse!BD21,(HARMEAN(WeightedParse!I21,WeightedParse!K21,WeightedParse!N21,WeightedParse!P21,WeightedParse!Q21,WeightedParse!S21,WeightedParse!T21,WeightedParse!V21,WeightedParse!X21,WeightedParse!Y21,WeightedParse!Z21,WeightedParse!AB21,WeightedParse!AD21,WeightedParse!AE21,WeightedParse!AF21,WeightedParse!AH21,WeightedParse!AI21,WeightedParse!AJ21,WeightedParse!AN21,WeightedParse!AO21)*WeightedParse!BD21)*Variables!$B$5),"")</f>
        <v>6.8219100570325732</v>
      </c>
      <c r="U21" s="114">
        <f>IF($A21&gt;"",IF(EXACT(SquadExport!$BQ21,TRUE),HARMEAN(WeightedParse!P21,WeightedParse!S21,WeightedParse!V21,WeightedParse!X21,WeightedParse!Y21,WeightedParse!Z21,WeightedParse!AE21,WeightedParse!AF21,WeightedParse!AP21),HARMEAN(WeightedParse!P21,WeightedParse!S21,WeightedParse!V21,WeightedParse!X21,WeightedParse!Y21,WeightedParse!Z21,WeightedParse!AE21,WeightedParse!AF21,WeightedParse!AP21)*Variables!$B$5),"")</f>
        <v>6.4188679245283016</v>
      </c>
      <c r="V21" s="114">
        <f>IF($A21&gt;"",IF(EXACT(SquadExport!$BQ21,TRUE),HARMEAN(WeightedParse!K21,WeightedParse!Q21,WeightedParse!S21,WeightedParse!T21,WeightedParse!V21,WeightedParse!X21,WeightedParse!Z21,WeightedParse!AE21,WeightedParse!AF21,WeightedParse!AG21,WeightedParse!AH21,WeightedParse!AK21),HARMEAN(WeightedParse!K21,WeightedParse!Q21,WeightedParse!S21,WeightedParse!T21,WeightedParse!V21,WeightedParse!X21,WeightedParse!Z21,WeightedParse!AE21,WeightedParse!AF21,WeightedParse!AG21,WeightedParse!AH21,WeightedParse!AK21)*Variables!$B$5),"")</f>
        <v>8.6665917402242609</v>
      </c>
      <c r="W21" s="114">
        <f>IF($A21&gt;"",IF(EXACT(SquadExport!$BQ21,TRUE),HARMEAN(WeightedParse!I21,WeightedParse!K21,WeightedParse!N21,WeightedParse!Q21,WeightedParse!T21,WeightedParse!V21,WeightedParse!X21,WeightedParse!Z21,WeightedParse!AB21,WeightedParse!AD21,WeightedParse!AF21,WeightedParse!AG21,WeightedParse!AK21),HARMEAN(WeightedParse!I21,WeightedParse!K21,WeightedParse!N21,WeightedParse!Q21,WeightedParse!T21,WeightedParse!V21,WeightedParse!X21,WeightedParse!Z21,WeightedParse!AB21,WeightedParse!AD21,WeightedParse!AF21,WeightedParse!AG21,WeightedParse!AK21)*Variables!$B$5),"")</f>
        <v>9.1920242244186703</v>
      </c>
      <c r="X21" s="114">
        <f>IF($A21&gt;"",IF(EXACT(SquadExport!$BQ21,TRUE),HARMEAN(WeightedParse!K21,WeightedParse!P21,WeightedParse!Q21,WeightedParse!S21,WeightedParse!U21,WeightedParse!V21,WeightedParse!X21,WeightedParse!Y21,WeightedParse!Z21,WeightedParse!AE21,WeightedParse!AF21,WeightedParse!AH21,WeightedParse!AO21,WeightedParse!AP21),HARMEAN(WeightedParse!K21,WeightedParse!P21,WeightedParse!Q21,WeightedParse!S21,WeightedParse!U21,WeightedParse!V21,WeightedParse!X21,WeightedParse!Y21,WeightedParse!Z21,WeightedParse!AE21,WeightedParse!AF21,WeightedParse!AH21,WeightedParse!AO21,WeightedParse!AP21)*Variables!$B$5),"")</f>
        <v>7.4423511968207805</v>
      </c>
      <c r="Y21" s="114">
        <f>IF($A21&gt;"",IF(EXACT(SquadExport!$BQ21,TRUE),HARMEAN(WeightedParse!P21,WeightedParse!Q21,WeightedParse!S21,WeightedParse!U21,WeightedParse!V21,WeightedParse!W21,WeightedParse!Y21,WeightedParse!AE21,WeightedParse!AF21,WeightedParse!AH21,WeightedParse!AJ21,WeightedParse!AN21,WeightedParse!AO21,WeightedParse!AP21),HARMEAN(WeightedParse!P21,WeightedParse!Q21,WeightedParse!S21,WeightedParse!U21,WeightedParse!V21,WeightedParse!W21,WeightedParse!Y21,WeightedParse!AE21,WeightedParse!AF21,WeightedParse!AH21,WeightedParse!AJ21,WeightedParse!AN21,WeightedParse!AO21,WeightedParse!AP21)*Variables!$B$5),"")</f>
        <v>7.0077442865663837</v>
      </c>
      <c r="Z21" s="114">
        <f>IF($A21&gt;"",IF(EXACT(SquadExport!$BQ21,TRUE),HARMEAN(WeightedParse!M21,WeightedParse!P21,WeightedParse!Q21,WeightedParse!S21,WeightedParse!U21,WeightedParse!V21,WeightedParse!W21,WeightedParse!X21,WeightedParse!Y21,WeightedParse!Z21,WeightedParse!AE21,WeightedParse!AF21,WeightedParse!AH21,WeightedParse!AL21,WeightedParse!AO21,WeightedParse!AP21),HARMEAN(WeightedParse!M21,WeightedParse!P21,WeightedParse!Q21,WeightedParse!S21,WeightedParse!U21,WeightedParse!V21,WeightedParse!W21,WeightedParse!X21,WeightedParse!Y21,WeightedParse!Z21,WeightedParse!AE21,WeightedParse!AF21,WeightedParse!AH21,WeightedParse!AL21,WeightedParse!AO21,WeightedParse!AP21)*Variables!$B$5),"")</f>
        <v>5.9336497098895045</v>
      </c>
      <c r="AA21" s="114">
        <f>IF($A21&gt;"",IF(EXACT(SquadExport!$BQ21,TRUE),HARMEAN(WeightedParse!J21,WeightedParse!K21,WeightedParse!N21,WeightedParse!P21,WeightedParse!Q21,WeightedParse!S21,WeightedParse!V21,WeightedParse!X21,WeightedParse!Y21,WeightedParse!Z21,WeightedParse!AD21,WeightedParse!AE21,WeightedParse!AH21,WeightedParse!AI21,WeightedParse!AK21,WeightedParse!AN21,WeightedParse!AO21,WeightedParse!AP21),HARMEAN(WeightedParse!J21,WeightedParse!K21,WeightedParse!N21,WeightedParse!P21,WeightedParse!Q21,WeightedParse!S21,WeightedParse!V21,WeightedParse!X21,WeightedParse!Y21,WeightedParse!Z21,WeightedParse!AD21,WeightedParse!AE21,WeightedParse!AH21,WeightedParse!AI21,WeightedParse!AK21,WeightedParse!AN21,WeightedParse!AO21,WeightedParse!AP21)*Variables!$B$5),"")</f>
        <v>7.8370671345067482</v>
      </c>
      <c r="AB21" s="114">
        <f>IF($A21&gt;"",IF(AND(EXACT(SquadExport!$BR21,TRUE),EXACT(SquadExport!$BL21,TRUE)),HARMEAN(WeightedParse!I21,WeightedParse!K21,WeightedParse!N21,WeightedParse!Q21,WeightedParse!T21,WeightedParse!V21,WeightedParse!X21,WeightedParse!Y21,WeightedParse!Z21,WeightedParse!AD21,WeightedParse!AE21,WeightedParse!AF21,WeightedParse!AG21,WeightedParse!AH21,WeightedParse!AI21,WeightedParse!AJ21,WeightedParse!AK21,WeightedParse!AN21,WeightedParse!AO21),HARMEAN(WeightedParse!I21,WeightedParse!K21,WeightedParse!N21,WeightedParse!Q21,WeightedParse!T21,WeightedParse!V21,WeightedParse!X21,WeightedParse!Y21,WeightedParse!Z21,WeightedParse!AD21,WeightedParse!AE21,WeightedParse!AF21,WeightedParse!AG21,WeightedParse!AH21,WeightedParse!AI21,WeightedParse!AJ21,WeightedParse!AK21,WeightedParse!AN21,WeightedParse!AO21)*Variables!$B$5),"")</f>
        <v>9.4095123994902217</v>
      </c>
      <c r="AC21" s="114">
        <f>IF($A21&gt;"",IF(AND(EXACT(SquadExport!$BR21,TRUE),EXACT(SquadExport!$BL21,TRUE)),HARMEAN(WeightedParse!K21,WeightedParse!Q21,WeightedParse!S21,WeightedParse!T21,WeightedParse!V21,WeightedParse!X21,WeightedParse!Y21,WeightedParse!Z21,WeightedParse!AD21,WeightedParse!AE21,WeightedParse!AF21,WeightedParse!AG21,WeightedParse!AH21,WeightedParse!AO21),HARMEAN(WeightedParse!K21,WeightedParse!Q21,WeightedParse!S21,WeightedParse!T21,WeightedParse!V21,WeightedParse!X21,WeightedParse!Y21,WeightedParse!Z21,WeightedParse!AD21,WeightedParse!AE21,WeightedParse!AF21,WeightedParse!AG21,WeightedParse!AH21,WeightedParse!AO21)*Variables!$B$5),"")</f>
        <v>8.4506046948526414</v>
      </c>
      <c r="AD21" s="114">
        <f>IF($A21&gt;"",IF(AND(EXACT(SquadExport!$BR21,TRUE),EXACT(SquadExport!$BL21,TRUE)),HARMEAN(WeightedParse!I21,WeightedParse!J21,WeightedParse!K21,WeightedParse!N21,WeightedParse!Q21,WeightedParse!S21,WeightedParse!T21,WeightedParse!V21,WeightedParse!X21,WeightedParse!Z21,WeightedParse!AB21,WeightedParse!AD21,WeightedParse!AG21,WeightedParse!AH21,WeightedParse!AI21,WeightedParse!AK21,WeightedParse!AO21),HARMEAN(WeightedParse!I21,WeightedParse!J21,WeightedParse!K21,WeightedParse!N21,WeightedParse!Q21,WeightedParse!S21,WeightedParse!T21,WeightedParse!V21,WeightedParse!X21,WeightedParse!Z21,WeightedParse!AB21,WeightedParse!AD21,WeightedParse!AG21,WeightedParse!AH21,WeightedParse!AI21,WeightedParse!AK21,WeightedParse!AO21)*Variables!$B$5),"")</f>
        <v>9.0265807496174428</v>
      </c>
      <c r="AE21" s="114">
        <f>IF($A21&gt;"",IF(AND(EXACT(SquadExport!$BR21,TRUE),EXACT(SquadExport!$BL21,TRUE)),HARMEAN(WeightedParse!K21,WeightedParse!N21,WeightedParse!P21,WeightedParse!Q21,WeightedParse!S21,WeightedParse!T21,WeightedParse!U21,WeightedParse!V21,WeightedParse!X21,WeightedParse!Y21,WeightedParse!Z21,WeightedParse!AD21,WeightedParse!AE21,WeightedParse!AF21,WeightedParse!AG21,WeightedParse!AH21,WeightedParse!AI21,WeightedParse!AO21),HARMEAN(WeightedParse!K21,WeightedParse!N21,WeightedParse!P21,WeightedParse!Q21,WeightedParse!S21,WeightedParse!T21,WeightedParse!U21,WeightedParse!V21,WeightedParse!X21,WeightedParse!Y21,WeightedParse!Z21,WeightedParse!AD21,WeightedParse!AE21,WeightedParse!AF21,WeightedParse!AG21,WeightedParse!AH21,WeightedParse!AI21,WeightedParse!AO21)*Variables!$B$5),"")</f>
        <v>8.0568884030878731</v>
      </c>
      <c r="AF21" s="114">
        <f>IF($A21&gt;"",IF(AND(EXACT(SquadExport!$BR21,TRUE),EXACT(SquadExport!$BL21,TRUE)),HARMEAN(WeightedParse!I21,WeightedParse!J21,WeightedParse!K21,WeightedParse!N21,WeightedParse!Q21,WeightedParse!S21,WeightedParse!T21,WeightedParse!U21,WeightedParse!V21,WeightedParse!X21,WeightedParse!Z21,WeightedParse!AD21,WeightedParse!AE21,WeightedParse!AF21,WeightedParse!AH21,WeightedParse!AI21,WeightedParse!AK21,WeightedParse!AN21,WeightedParse!AO21,WeightedParse!AP21),HARMEAN(WeightedParse!I21,WeightedParse!J21,WeightedParse!K21,WeightedParse!N21,WeightedParse!Q21,WeightedParse!S21,WeightedParse!T21,WeightedParse!U21,WeightedParse!V21,WeightedParse!X21,WeightedParse!Z21,WeightedParse!AD21,WeightedParse!AE21,WeightedParse!AF21,WeightedParse!AH21,WeightedParse!AI21,WeightedParse!AK21,WeightedParse!AN21,WeightedParse!AO21,WeightedParse!AP21)*Variables!$B$5),"")</f>
        <v>8.5865511536988475</v>
      </c>
      <c r="AG21" s="114">
        <f>IF($A21&gt;"",IF(AND(OR(EXACT(SquadExport!$BR21,TRUE),EXACT(SquadExport!$BS21,TRUE)),OR(EXACT(SquadExport!$BK21,TRUE),EXACT(SquadExport!$BM21,TRUE))),HARMEAN(WeightedParse!I21,WeightedParse!K21,WeightedParse!Q21,WeightedParse!T21,WeightedParse!X21,WeightedParse!Z21,WeightedParse!AD21,WeightedParse!AF21,WeightedParse!AG21,WeightedParse!AJ21),HARMEAN(WeightedParse!I21,WeightedParse!K21,WeightedParse!Q21,WeightedParse!T21,WeightedParse!X21,WeightedParse!Z21,WeightedParse!AD21,WeightedParse!AF21,WeightedParse!AG21,WeightedParse!AJ21)*Variables!$B$5),"")</f>
        <v>17.121617841013553</v>
      </c>
      <c r="AH21" s="114">
        <f>IF($A21&gt;"",IF(AND(OR(EXACT(SquadExport!$BR21,TRUE),EXACT(SquadExport!$BS21,TRUE)),OR(EXACT(SquadExport!$BK21,TRUE),EXACT(SquadExport!$BM21,TRUE))),HARMEAN(WeightedParse!H21,WeightedParse!K21,WeightedParse!P21,WeightedParse!Q21,WeightedParse!S21,WeightedParse!T21,WeightedParse!V21,WeightedParse!X21,WeightedParse!Y21,WeightedParse!Z21,WeightedParse!AD21,WeightedParse!AE21,WeightedParse!AF21,WeightedParse!AG21,WeightedParse!AH21,WeightedParse!AO21),HARMEAN(WeightedParse!H21,WeightedParse!K21,WeightedParse!P21,WeightedParse!Q21,WeightedParse!S21,WeightedParse!T21,WeightedParse!V21,WeightedParse!X21,WeightedParse!Y21,WeightedParse!Z21,WeightedParse!AD21,WeightedParse!AE21,WeightedParse!AF21,WeightedParse!AG21,WeightedParse!AH21,WeightedParse!AO21)*Variables!$B$5),"")</f>
        <v>13.660662880939123</v>
      </c>
      <c r="AI21" s="114">
        <f>IF($A21&gt;"",IF(AND(OR(EXACT(SquadExport!$BR21,TRUE),EXACT(SquadExport!$BS21,TRUE)),OR(EXACT(SquadExport!$BK21,TRUE),EXACT(SquadExport!$BM21,TRUE))),HARMEAN(WeightedParse!H21,WeightedParse!I21,WeightedParse!K21,WeightedParse!P21,WeightedParse!Q21,WeightedParse!S21,WeightedParse!T21,WeightedParse!U21,WeightedParse!V21,WeightedParse!X21,WeightedParse!Y21,WeightedParse!Z21,WeightedParse!AD21,WeightedParse!AE21,WeightedParse!AF21,WeightedParse!AH21,WeightedParse!AI21,WeightedParse!AO21),HARMEAN(WeightedParse!H21,WeightedParse!I21,WeightedParse!K21,WeightedParse!P21,WeightedParse!Q21,WeightedParse!S21,WeightedParse!T21,WeightedParse!U21,WeightedParse!V21,WeightedParse!X21,WeightedParse!Y21,WeightedParse!Z21,WeightedParse!AD21,WeightedParse!AE21,WeightedParse!AF21,WeightedParse!AH21,WeightedParse!AI21,WeightedParse!AO21)*Variables!$B$5),"")</f>
        <v>13.726279195375072</v>
      </c>
      <c r="AJ21" s="114">
        <f>IF($A21&gt;"",IF(AND(OR(EXACT(SquadExport!$BR21,TRUE),EXACT(SquadExport!$BS21,TRUE)),OR(EXACT(SquadExport!$BK21,TRUE),EXACT(SquadExport!$BM21,TRUE))),HARMEAN(WeightedParse!H21,WeightedParse!K21,WeightedParse!M21,WeightedParse!V21,WeightedParse!W21,WeightedParse!AD21,WeightedParse!AF21,WeightedParse!AH21,WeightedParse!AK21,WeightedParse!AL21,WeightedParse!AO21,WeightedParse!AP21)*(CONVERT(LEFT(SquadExport!$E21,FIND("'",SquadExport!$E21)-1)+((MID(SquadExport!$E21,FIND("'",SquadExport!$E21)+1,LEN(SquadExport!$E21)-FIND("'",SquadExport!$E21)-1))/12),"ft","m")-1)/(Variables!$C$4-1),(HARMEAN(WeightedParse!H21,WeightedParse!K21,WeightedParse!M21,WeightedParse!V21,WeightedParse!W21,WeightedParse!AD21,WeightedParse!AF21,WeightedParse!AH21,WeightedParse!AK21,WeightedParse!AL21,WeightedParse!AO21,WeightedParse!AP21)*(CONVERT(LEFT(SquadExport!$E21,FIND("'",SquadExport!$E21)-1)+((MID(SquadExport!$E21,FIND("'",SquadExport!$E21)+1,LEN(SquadExport!$E21)-FIND("'",SquadExport!$E21)-1))/12),"ft","m")-1)/(Variables!$C$4-1))*Variables!$B$5),"")</f>
        <v>8.7743032999239929</v>
      </c>
      <c r="AK21" s="114">
        <f>IF($A21&gt;"",IF(AND(OR(EXACT(SquadExport!$BR21,TRUE),EXACT(SquadExport!$BS21,TRUE)),OR(EXACT(SquadExport!$BK21,TRUE),EXACT(SquadExport!$BM21,TRUE))),HARMEAN(WeightedParse!J21,WeightedParse!K21,WeightedParse!T21,WeightedParse!V21,WeightedParse!X21,WeightedParse!Y21,WeightedParse!Z21,WeightedParse!AD21,WeightedParse!AH21,WeightedParse!AI21,WeightedParse!AK21,WeightedParse!AO21),HARMEAN(WeightedParse!J21,WeightedParse!K21,WeightedParse!T21,WeightedParse!V21,WeightedParse!X21,WeightedParse!Y21,WeightedParse!Z21,WeightedParse!AD21,WeightedParse!AH21,WeightedParse!AI21,WeightedParse!AK21,WeightedParse!AO21)*Variables!$B$5),"")</f>
        <v>14.912261946950046</v>
      </c>
      <c r="AL21" s="114">
        <f>IF($A21&gt;"",IF(AND(OR(EXACT(SquadExport!$BR21,TRUE),EXACT(SquadExport!$BS21,TRUE)),OR(EXACT(SquadExport!$BK21,TRUE),EXACT(SquadExport!$BM21,TRUE))),HARMEAN(WeightedParse!H21,WeightedParse!I21,WeightedParse!K21,WeightedParse!Q21,WeightedParse!T21,WeightedParse!V21,WeightedParse!AB21,WeightedParse!AD21,WeightedParse!AH21,WeightedParse!AI21,WeightedParse!AJ21,WeightedParse!AN21,WeightedParse!AO21),HARMEAN(WeightedParse!H21,WeightedParse!I21,WeightedParse!K21,WeightedParse!Q21,WeightedParse!T21,WeightedParse!V21,WeightedParse!AB21,WeightedParse!AD21,WeightedParse!AH21,WeightedParse!AI21,WeightedParse!AJ21,WeightedParse!AN21,WeightedParse!AO21)*Variables!$B$5),"")</f>
        <v>18.082709097237789</v>
      </c>
      <c r="AM21" s="114">
        <f>IF($A21&gt;"",IF(AND(OR(EXACT(SquadExport!$BR21,TRUE),EXACT(SquadExport!$BS21,TRUE)),OR(EXACT(SquadExport!$BK21,TRUE),EXACT(SquadExport!$BM21,TRUE))),HARMEAN(WeightedParse!I21,WeightedParse!J21,WeightedParse!K21,WeightedParse!N21,WeightedParse!Q21,WeightedParse!T21,WeightedParse!V21,WeightedParse!X21,WeightedParse!AB21,WeightedParse!AD21,WeightedParse!AG21,WeightedParse!AI21,WeightedParse!AJ21,WeightedParse!AK21,WeightedParse!AN21)*WeightedParse!BD21,(HARMEAN(WeightedParse!I21,WeightedParse!J21,WeightedParse!K21,WeightedParse!N21,WeightedParse!Q21,WeightedParse!T21,WeightedParse!V21,WeightedParse!X21,WeightedParse!AB21,WeightedParse!AD21,WeightedParse!AG21,WeightedParse!AI21,WeightedParse!AJ21,WeightedParse!AK21,WeightedParse!AN21)*WeightedParse!BD21)*Variables!$B$5),"")</f>
        <v>12.496082302000078</v>
      </c>
      <c r="AN21" s="114">
        <f>IF($A21&gt;"",IF(AND(OR(EXACT(SquadExport!$BR21,TRUE),EXACT(SquadExport!$BS21,TRUE)),OR(EXACT(SquadExport!$BK21,TRUE),EXACT(SquadExport!$BM21,TRUE))),HARMEAN(WeightedParse!H21,WeightedParse!I21,WeightedParse!K21,WeightedParse!N21,WeightedParse!Q21,WeightedParse!T21,WeightedParse!V21,WeightedParse!X21,WeightedParse!Z21,WeightedParse!AD21,WeightedParse!AG21,WeightedParse!AH21,WeightedParse!AI21,WeightedParse!AJ21,WeightedParse!AN21,WeightedParse!AO21)*WeightedParse!BD21,(HARMEAN(WeightedParse!H21,WeightedParse!I21,WeightedParse!K21,WeightedParse!N21,WeightedParse!Q21,WeightedParse!T21,WeightedParse!V21,WeightedParse!X21,WeightedParse!Z21,WeightedParse!AD21,WeightedParse!AG21,WeightedParse!AH21,WeightedParse!AI21,WeightedParse!AJ21,WeightedParse!AN21,WeightedParse!AO21)*WeightedParse!BD21)*Variables!$B$5),"")</f>
        <v>14.138942726654589</v>
      </c>
      <c r="AO21" s="114">
        <f>IF($A21&gt;"",IF(AND(EXACT(SquadExport!$BS21,TRUE),EXACT(SquadExport!$BL21,TRUE)),HARMEAN(WeightedParse!K21,WeightedParse!Q21,WeightedParse!T21,WeightedParse!V21,WeightedParse!X21,WeightedParse!Z21,WeightedParse!AB21,WeightedParse!AD21,WeightedParse!AG21,WeightedParse!AK21),HARMEAN(WeightedParse!K21,WeightedParse!Q21,WeightedParse!T21,WeightedParse!V21,WeightedParse!X21,WeightedParse!Z21,WeightedParse!AB21,WeightedParse!AD21,WeightedParse!AG21,WeightedParse!AK21)*Variables!$B$5),"")</f>
        <v>9.1044381656635451</v>
      </c>
      <c r="AP21" s="114">
        <f>IF($A21&gt;"",IF(AND(EXACT(SquadExport!$BS21,TRUE),EXACT(SquadExport!$BL21,TRUE)),HARMEAN(WeightedParse!I21,WeightedParse!K21,WeightedParse!Q21,WeightedParse!T21,WeightedParse!V21,WeightedParse!X21,WeightedParse!Z21,WeightedParse!AB21,WeightedParse!AD21,WeightedParse!AF21,WeightedParse!AG21,WeightedParse!AI21,WeightedParse!AJ21),HARMEAN(WeightedParse!I21,WeightedParse!K21,WeightedParse!Q21,WeightedParse!T21,WeightedParse!V21,WeightedParse!X21,WeightedParse!Z21,WeightedParse!AB21,WeightedParse!AD21,WeightedParse!AF21,WeightedParse!AG21,WeightedParse!AI21,WeightedParse!AJ21)*Variables!$B$5),"")</f>
        <v>9.760661074777607</v>
      </c>
      <c r="AQ21" s="114">
        <f>IF($A21&gt;"",IF(AND(EXACT(SquadExport!$BS21,TRUE),EXACT(SquadExport!$BL21,TRUE)),HARMEAN(WeightedParse!I21,WeightedParse!J21,WeightedParse!K21,WeightedParse!Q21,WeightedParse!T21,WeightedParse!V21,WeightedParse!X21,WeightedParse!Z21,WeightedParse!AB21,WeightedParse!AD21,WeightedParse!AG21,WeightedParse!AI21,WeightedParse!AJ21,WeightedParse!AK21),HARMEAN(WeightedParse!I21,WeightedParse!J21,WeightedParse!K21,WeightedParse!Q21,WeightedParse!T21,WeightedParse!V21,WeightedParse!X21,WeightedParse!Z21,WeightedParse!AB21,WeightedParse!AD21,WeightedParse!AG21,WeightedParse!AI21,WeightedParse!AJ21,WeightedParse!AK21)*Variables!$B$5),"")</f>
        <v>9.2019328930684097</v>
      </c>
      <c r="AR21" s="114">
        <f>IF($A21&gt;"",IF(AND(EXACT(SquadExport!$BS21,TRUE),EXACT(SquadExport!$BL21,TRUE)),HARMEAN(WeightedParse!I21,WeightedParse!J21,WeightedParse!K21,WeightedParse!Q21,WeightedParse!T21,WeightedParse!V21,WeightedParse!X21,WeightedParse!Y21,WeightedParse!Z21,WeightedParse!AD21,WeightedParse!AH21,WeightedParse!AI21,WeightedParse!AJ21,WeightedParse!AK21,WeightedParse!AN21,WeightedParse!AO21),HARMEAN(WeightedParse!I21,WeightedParse!J21,WeightedParse!K21,WeightedParse!Q21,WeightedParse!T21,WeightedParse!V21,WeightedParse!X21,WeightedParse!Y21,WeightedParse!Z21,WeightedParse!AD21,WeightedParse!AH21,WeightedParse!AI21,WeightedParse!AJ21,WeightedParse!AK21,WeightedParse!AN21,WeightedParse!AO21)*Variables!$B$5),"")</f>
        <v>9.484352308944997</v>
      </c>
      <c r="AS21" s="114">
        <f>IF($A21&gt;"",IF(AND(EXACT(SquadExport!$BT21,TRUE),EXACT(SquadExport!$BL21,TRUE)),HARMEAN(WeightedParse!J21,WeightedParse!K21,WeightedParse!M21,WeightedParse!T21,WeightedParse!V21,WeightedParse!X21,WeightedParse!Z21,WeightedParse!AD21,WeightedParse!AI21),(HARMEAN(WeightedParse!J21,WeightedParse!K21,WeightedParse!M21,WeightedParse!T21,WeightedParse!V21,WeightedParse!X21,WeightedParse!Z21,WeightedParse!AD21,WeightedParse!AI21)*Variables!$B$5)),"")</f>
        <v>7.3376682170363798</v>
      </c>
      <c r="AT21" s="114">
        <f>IF($A21&gt;"",IF(AND(EXACT(SquadExport!$BT21,TRUE),EXACT(SquadExport!$BL21,TRUE)),HARMEAN(WeightedParse!J21,WeightedParse!K21,WeightedParse!M21,WeightedParse!U21,WeightedParse!V21,WeightedParse!W21,WeightedParse!X21,WeightedParse!Z21,WeightedParse!AD21,WeightedParse!AF21,WeightedParse!AK21,WeightedParse!AL21,WeightedParse!AP21)*(CONVERT(LEFT(SquadExport!$E21,FIND("'",SquadExport!$E21)-1)+((MID(SquadExport!$E21,FIND("'",SquadExport!$E21)+1,LEN(SquadExport!$E21)-FIND("'",SquadExport!$E21)-1))/12),"ft","m")-1)/(Variables!$C$4-1),(HARMEAN(WeightedParse!J21,WeightedParse!K21,WeightedParse!M21,WeightedParse!U21,WeightedParse!V21,WeightedParse!W21,WeightedParse!X21,WeightedParse!Z21,WeightedParse!AD21,WeightedParse!AF21,WeightedParse!AK21,WeightedParse!AL21,WeightedParse!AP21)*(CONVERT(LEFT(SquadExport!$E21,FIND("'",SquadExport!$E21)-1)+((MID(SquadExport!$E21,FIND("'",SquadExport!$E21)+1,LEN(SquadExport!$E21)-FIND("'",SquadExport!$E21)-1))/12),"ft","m")-1)/(Variables!$C$4-1)))*Variables!$B$5,"")</f>
        <v>4.7711556252648517</v>
      </c>
      <c r="AU21" s="114">
        <f>IF($A21&gt;"",IF(AND(EXACT(SquadExport!$BT21,TRUE),EXACT(SquadExport!$BL21,TRUE)),HARMEAN(WeightedParse!I21,WeightedParse!J21,WeightedParse!K21,WeightedParse!Q21,WeightedParse!T21,WeightedParse!V21,WeightedParse!X21,WeightedParse!Z21,WeightedParse!AB21,WeightedParse!AD21,WeightedParse!AF21,WeightedParse!AG21,WeightedParse!AK21,WeightedParse!AP21),HARMEAN(WeightedParse!I21,WeightedParse!J21,WeightedParse!K21,WeightedParse!Q21,WeightedParse!T21,WeightedParse!V21,WeightedParse!X21,WeightedParse!Z21,WeightedParse!AB21,WeightedParse!AD21,WeightedParse!AF21,WeightedParse!AG21,WeightedParse!AK21,WeightedParse!AP21)*Variables!$B$5),"")</f>
        <v>8.672820406339623</v>
      </c>
      <c r="AV21" s="114">
        <f>IF($A21&gt;"",IF(AND(EXACT(SquadExport!$BT21,TRUE),EXACT(SquadExport!$BL21,TRUE)),HARMEAN(WeightedParse!I21,WeightedParse!J21,WeightedParse!K21,WeightedParse!Q21,WeightedParse!T21,WeightedParse!V21,WeightedParse!X21,WeightedParse!Z21,WeightedParse!AD21,WeightedParse!AH21,WeightedParse!AI21,WeightedParse!AJ21,WeightedParse!AK21,WeightedParse!AN21,WeightedParse!AO21),HARMEAN(WeightedParse!I21,WeightedParse!J21,WeightedParse!K21,WeightedParse!Q21,WeightedParse!T21,WeightedParse!V21,WeightedParse!X21,WeightedParse!Z21,WeightedParse!AD21,WeightedParse!AH21,WeightedParse!AI21,WeightedParse!AJ21,WeightedParse!AK21,WeightedParse!AN21,WeightedParse!AO21)*Variables!$B$5),"")</f>
        <v>9.9518948824392961</v>
      </c>
      <c r="AW21" s="114">
        <f>IF($A21&gt;"",IF(AND(EXACT(SquadExport!$BT21,TRUE),EXACT(SquadExport!$BL21,TRUE)),HARMEAN(WeightedParse!I21,WeightedParse!J21,WeightedParse!K21,WeightedParse!Q21,WeightedParse!T21,WeightedParse!V21,WeightedParse!X21,WeightedParse!Z21,WeightedParse!AB21,WeightedParse!AD21,WeightedParse!AF21,WeightedParse!AG21,WeightedParse!AI21,WeightedParse!AJ21,WeightedParse!AK21),HARMEAN(WeightedParse!I21,WeightedParse!J21,WeightedParse!K21,WeightedParse!Q21,WeightedParse!T21,WeightedParse!V21,WeightedParse!X21,WeightedParse!Z21,WeightedParse!AB21,WeightedParse!AD21,WeightedParse!AF21,WeightedParse!AG21,WeightedParse!AI21,WeightedParse!AJ21,WeightedParse!AK21)*Variables!$B$5),"")</f>
        <v>9.2623541414430886</v>
      </c>
      <c r="AX21" s="114">
        <f>IF($A21&gt;"",IF(AND(EXACT(SquadExport!$BT21,TRUE),EXACT(SquadExport!$BL21,TRUE)),HARMEAN(WeightedParse!K21,WeightedParse!Q21,WeightedParse!U21,WeightedParse!V21,WeightedParse!W21,WeightedParse!X21,WeightedParse!Y21,WeightedParse!Z21,WeightedParse!AD21,WeightedParse!AF21,WeightedParse!AH21,WeightedParse!AI21,WeightedParse!AJ21,WeightedParse!AK21,WeightedParse!AN21,WeightedParse!AO21,WeightedParse!AP21),HARMEAN(WeightedParse!K21,WeightedParse!Q21,WeightedParse!U21,WeightedParse!V21,WeightedParse!W21,WeightedParse!X21,WeightedParse!Y21,WeightedParse!Z21,WeightedParse!AD21,WeightedParse!AF21,WeightedParse!AH21,WeightedParse!AI21,WeightedParse!AJ21,WeightedParse!AK21,WeightedParse!AN21,WeightedParse!AO21,WeightedParse!AP21)*Variables!$B$5),"")</f>
        <v>8.4920097289291583</v>
      </c>
      <c r="AY21" s="114">
        <f>IF($A21&gt;"",IF(AND(EXACT(SquadExport!$BT21,TRUE),EXACT(SquadExport!$BL21,TRUE)),HARMEAN(WeightedParse!I21,WeightedParse!J21,WeightedParse!K21,WeightedParse!M21,WeightedParse!N21,WeightedParse!Q21,WeightedParse!T21,WeightedParse!V21,WeightedParse!X21,WeightedParse!Z21,WeightedParse!AD21,WeightedParse!AF21,WeightedParse!AG21,WeightedParse!AH21,WeightedParse!AI21,WeightedParse!AJ21,WeightedParse!AK21,WeightedParse!AL21,WeightedParse!AN21,WeightedParse!AO21,WeightedParse!AP21),HARMEAN(WeightedParse!I21,WeightedParse!J21,WeightedParse!K21,WeightedParse!M21,WeightedParse!N21,WeightedParse!Q21,WeightedParse!T21,WeightedParse!V21,WeightedParse!X21,WeightedParse!Z21,WeightedParse!AD21,WeightedParse!AF21,WeightedParse!AG21,WeightedParse!AH21,WeightedParse!AI21,WeightedParse!AJ21,WeightedParse!AK21,WeightedParse!AL21,WeightedParse!AN21,WeightedParse!AO21,WeightedParse!AP21)*Variables!$B$5),"")</f>
        <v>8.1060368773787932</v>
      </c>
    </row>
    <row r="22" spans="1:51" s="3" customFormat="1" ht="15" customHeight="1" x14ac:dyDescent="0.25">
      <c r="A22" s="3" t="str">
        <f>IF(WeightedParse!A22&gt;"",WeightedParse!A22,"")</f>
        <v>Kian Yari</v>
      </c>
      <c r="B22" s="4">
        <f>IF(WeightedParse!B22&gt;0,WeightedParse!B22,"")</f>
        <v>20</v>
      </c>
      <c r="C22" s="4" t="str">
        <f>IF(A22&gt;"",IF(AND(B22&lt;=Variables!$B$8,G22&gt;2),"Youth",IF(AND(B22&lt;=Variables!$B$8,G22&lt;=2),"Prospect",IF(AND(B22&gt;=Variables!$B$9,G22&gt;2),"Old",IF(G22&gt;=3,"Reserves","First Team")))),"")</f>
        <v>Reserves</v>
      </c>
      <c r="D22" s="4" t="str">
        <f>SquadExport!BJ22</f>
        <v>M/AM/ST</v>
      </c>
      <c r="E22" s="4" t="str">
        <f>IF(A22&gt;"",VLOOKUP(F22,Roles!A:B,2,FALSE)&amp;IF(OR(VLOOKUP(F22,Roles!$A:$B,2,FALSE)="FB",VLOOKUP(F22,Roles!$A:$B,2,FALSE)="WB",VLOOKUP(F22,Roles!$A:$B,2,FALSE)="WM",VLOOKUP(F22,Roles!$A:$B,2,FALSE)="W"),IF(AND(SquadExport!BK22=TRUE,SquadExport!BM22=TRUE,WeightedParse!BB22&gt;=WeightedParse!BC22)," (R)",IF(AND(SquadExport!BK22=TRUE,SquadExport!BM22=TRUE,WeightedParse!BB22&lt;WeightedParse!BC22)," (L)",IF(AND(SquadExport!BK22=TRUE,SquadExport!BM22=FALSE), " (L)",IF(AND(SquadExport!BK22=FALSE,SquadExport!BM22=TRUE)," (R)","")))),""),"")</f>
        <v>ST</v>
      </c>
      <c r="F22" s="4" t="str" cm="1">
        <f t="array" ref="F22">IF(A22&gt;"",INDEX($J$1:$AY$1,SUMPRODUCT(MAX(($J$2:$AY$200=MAX($J22:$AY22))*(COLUMN($J$2:$AY$200))))-COLUMN($J$1)+1),"")</f>
        <v>AF</v>
      </c>
      <c r="G22" s="4">
        <f t="shared" si="0"/>
        <v>4</v>
      </c>
      <c r="H22" s="4">
        <f t="shared" si="1"/>
        <v>32</v>
      </c>
      <c r="I22" s="5">
        <f t="shared" si="2"/>
        <v>9.748474501924699</v>
      </c>
      <c r="J22" s="114">
        <f>IF($A22&gt;"",HARMEAN(WeightedParse!V22,WeightedParse!Y22,WeightedParse!Z22,WeightedParse!AE22,WeightedParse!AJ22,WeightedParse!AQ22,WeightedParse!AR22,WeightedParse!AS22,WeightedParse!AU22,WeightedParse!AV22,WeightedParse!AW22,WeightedParse!AY22,WeightedParse!BA22),"")</f>
        <v>3.9027131160699948</v>
      </c>
      <c r="K22" s="114">
        <f>IF(A22&gt;"",HARMEAN(WeightedParse!K22,WeightedParse!Q22,WeightedParse!V22,WeightedParse!X22,WeightedParse!Y22,WeightedParse!Z22,WeightedParse!AE22,WeightedParse!AG22,WeightedParse!AI22,WeightedParse!AJ22,WeightedParse!AQ22,WeightedParse!AR22,WeightedParse!AS22,WeightedParse!AU22,WeightedParse!AV22,WeightedParse!AW22,WeightedParse!AY22,WeightedParse!AZ22,WeightedParse!BA22),"")</f>
        <v>4.8937147054772501</v>
      </c>
      <c r="L22" s="114">
        <f>IF($A22&gt;"",IF(AND(EXACT(SquadExport!$BO22,TRUE),EXACT(SquadExport!$BL22,TRUE)),HARMEAN(WeightedParse!M22,WeightedParse!P22,WeightedParse!S22,WeightedParse!U22,WeightedParse!V22,WeightedParse!W22,WeightedParse!Y22,WeightedParse!AE22,WeightedParse!AL22,WeightedParse!AN22,WeightedParse!AP22),HARMEAN(WeightedParse!M22,WeightedParse!P22,WeightedParse!S22,WeightedParse!U22,WeightedParse!V22,WeightedParse!W22,WeightedParse!Y22,WeightedParse!AE22,WeightedParse!AL22,WeightedParse!AN22,WeightedParse!AP22)*Variables!$B$5),"")</f>
        <v>4.3778169227965735</v>
      </c>
      <c r="M22" s="114">
        <f>IF($A22&gt;"",IF(AND(EXACT(SquadExport!$BO22,TRUE),EXACT(SquadExport!$BL22,TRUE)),HARMEAN(WeightedParse!M22,WeightedParse!P22,WeightedParse!S22,WeightedParse!U22,WeightedParse!V22,WeightedParse!W22,WeightedParse!X22,WeightedParse!Y22,WeightedParse!Z22,WeightedParse!AE22,WeightedParse!AL22,WeightedParse!AN22,WeightedParse!AP22),HARMEAN(WeightedParse!M22,WeightedParse!P22,WeightedParse!S22,WeightedParse!U22,WeightedParse!V22,WeightedParse!W22,WeightedParse!X22,WeightedParse!Y22,WeightedParse!Z22,WeightedParse!AE22,WeightedParse!AL22,WeightedParse!AN22,WeightedParse!AP22)*Variables!$B$5),"")</f>
        <v>4.8632751994494283</v>
      </c>
      <c r="N22" s="114">
        <f>IF($A22&gt;"",IF(AND(EXACT(SquadExport!$BO22,TRUE),EXACT(SquadExport!$BL22,TRUE)),HARMEAN(WeightedParse!K22,WeightedParse!M22,WeightedParse!P22,WeightedParse!Q22,WeightedParse!S22,WeightedParse!T22,WeightedParse!U22,WeightedParse!V22,WeightedParse!W22,WeightedParse!X22,WeightedParse!Y22,WeightedParse!Z22,WeightedParse!AE22,WeightedParse!AG22,WeightedParse!AL22,WeightedParse!AN22,WeightedParse!AP22),HARMEAN(WeightedParse!K22,WeightedParse!M22,WeightedParse!P22,WeightedParse!Q22,WeightedParse!S22,WeightedParse!T22,WeightedParse!U22,WeightedParse!V22,WeightedParse!W22,WeightedParse!X22,WeightedParse!Y22,WeightedParse!Z22,WeightedParse!AE22,WeightedParse!AG22,WeightedParse!AL22,WeightedParse!AN22,WeightedParse!AP22)*Variables!$B$5),"")</f>
        <v>5.7384742499125947</v>
      </c>
      <c r="O22" s="114">
        <f>IF($A22&gt;"",IF(AND(EXACT(SquadExport!$BO22,TRUE),EXACT(SquadExport!$BL22,TRUE)),HARMEAN(WeightedParse!I22,WeightedParse!K22,WeightedParse!M22,WeightedParse!P22,WeightedParse!Q22,WeightedParse!S22,WeightedParse!T22,WeightedParse!V22,WeightedParse!W22,WeightedParse!X22,WeightedParse!Y22,WeightedParse!Z22,WeightedParse!AB22,WeightedParse!AE22,WeightedParse!AF22,WeightedParse!AG22,WeightedParse!AJ22,WeightedParse!AK22,WeightedParse!AL22,WeightedParse!AN22,WeightedParse!AO22,WeightedParse!AP22),HARMEAN(WeightedParse!I22,WeightedParse!K22,WeightedParse!M22,WeightedParse!P22,WeightedParse!Q22,WeightedParse!S22,WeightedParse!T22,WeightedParse!V22,WeightedParse!W22,WeightedParse!X22,WeightedParse!Y22,WeightedParse!Z22,WeightedParse!AB22,WeightedParse!AE22,WeightedParse!AF22,WeightedParse!AG22,WeightedParse!AJ22,WeightedParse!AK22,WeightedParse!AL22,WeightedParse!AN22,WeightedParse!AO22,WeightedParse!AP22)*Variables!$B$5),"")</f>
        <v>5.8858360922922524</v>
      </c>
      <c r="P22" s="114">
        <f>IF($A22&gt;"",IF(AND(OR(EXACT(SquadExport!$BO22,TRUE),EXACT(SquadExport!$BP22,TRUE)),OR(EXACT(SquadExport!$BK22,TRUE),EXACT(SquadExport!$BM22,TRUE))),HARMEAN(WeightedParse!M22,WeightedParse!P22,WeightedParse!S22,WeightedParse!U22,WeightedParse!V22,WeightedParse!W22,WeightedParse!Y22,WeightedParse!AE22,WeightedParse!AF22,WeightedParse!AP22),HARMEAN(WeightedParse!M22,WeightedParse!P22,WeightedParse!S22,WeightedParse!U22,WeightedParse!V22,WeightedParse!W22,WeightedParse!Y22,WeightedParse!AE22,WeightedParse!AF22,WeightedParse!AP22)*Variables!$B$5),"")</f>
        <v>3.8478465891229168</v>
      </c>
      <c r="Q22" s="114">
        <f>IF($A22&gt;"",IF(AND(OR(EXACT(SquadExport!$BO22,TRUE),EXACT(SquadExport!$BP22,TRUE)),OR(EXACT(SquadExport!$BK22,TRUE),EXACT(SquadExport!$BM22,TRUE))),HARMEAN(WeightedParse!H22,WeightedParse!P22,WeightedParse!Q22,WeightedParse!S22,WeightedParse!T22,WeightedParse!V22,WeightedParse!X22,WeightedParse!Y22,WeightedParse!Z22,WeightedParse!AE22,WeightedParse!AF22,WeightedParse!AH22,WeightedParse!AN22,WeightedParse!AO22),HARMEAN(WeightedParse!H22,WeightedParse!P22,WeightedParse!Q22,WeightedParse!S22,WeightedParse!T22,WeightedParse!V22,WeightedParse!X22,WeightedParse!Y22,WeightedParse!Z22,WeightedParse!AE22,WeightedParse!AF22,WeightedParse!AH22,WeightedParse!AN22,WeightedParse!AO22)*Variables!$B$5),"")</f>
        <v>5.6646979798393433</v>
      </c>
      <c r="R22" s="115">
        <f>IF($A22&gt;"",IF(AND(OR(EXACT(SquadExport!$BO22,TRUE),EXACT(SquadExport!$BP22,TRUE)),OR(EXACT(SquadExport!$BK22,TRUE),EXACT(SquadExport!$BM22,TRUE))),HARMEAN(WeightedParse!H22,WeightedParse!I22,WeightedParse!K22,WeightedParse!P22,WeightedParse!Q22,WeightedParse!S22,WeightedParse!T22,WeightedParse!V22,WeightedParse!Y22,WeightedParse!Z22,WeightedParse!AD22,WeightedParse!AE22,WeightedParse!AF22,WeightedParse!AH22,WeightedParse!AI22,WeightedParse!AJ22,WeightedParse!AN22,WeightedParse!AO22),HARMEAN(WeightedParse!H22,WeightedParse!I22,WeightedParse!K22,WeightedParse!P22,WeightedParse!Q22,WeightedParse!S22,WeightedParse!T22,WeightedParse!V22,WeightedParse!Y22,WeightedParse!Z22,WeightedParse!AD22,WeightedParse!AE22,WeightedParse!AF22,WeightedParse!AH22,WeightedParse!AI22,WeightedParse!AJ22,WeightedParse!AN22,WeightedParse!AO22)*Variables!$B$5),"")</f>
        <v>6.361399909774053</v>
      </c>
      <c r="S22" s="115">
        <f>IF($A22&gt;"",IF(AND(OR(EXACT(SquadExport!$BO22,TRUE),EXACT(SquadExport!$BP22,TRUE)),OR(EXACT(SquadExport!$BK22,TRUE),EXACT(SquadExport!$BM22,TRUE))),HARMEAN(WeightedParse!H22,WeightedParse!I22,WeightedParse!K22,WeightedParse!Q22,WeightedParse!S22,WeightedParse!T22,WeightedParse!V22,WeightedParse!X22,WeightedParse!Z22,WeightedParse!AB22,WeightedParse!AD22,WeightedParse!AF22,WeightedParse!AG22,WeightedParse!AH22,WeightedParse!AI22,WeightedParse!AJ22,WeightedParse!AK22,WeightedParse!AN22,WeightedParse!AO22),HARMEAN(WeightedParse!H22,WeightedParse!I22,WeightedParse!K22,WeightedParse!Q22,WeightedParse!S22,WeightedParse!T22,WeightedParse!V22,WeightedParse!X22,WeightedParse!Z22,WeightedParse!AB22,WeightedParse!AD22,WeightedParse!AF22,WeightedParse!AG22,WeightedParse!AH22,WeightedParse!AI22,WeightedParse!AJ22,WeightedParse!AK22,WeightedParse!AN22,WeightedParse!AO22)*Variables!$B$5),"")</f>
        <v>7.0292108069719426</v>
      </c>
      <c r="T22" s="114">
        <f>IF($A22&gt;"",IF(AND(OR(EXACT(SquadExport!$BO22,TRUE),EXACT(SquadExport!$BP22,TRUE)),OR(EXACT(SquadExport!$BK22,TRUE),EXACT(SquadExport!$BM22,TRUE))),HARMEAN(WeightedParse!I22,WeightedParse!K22,WeightedParse!N22,WeightedParse!P22,WeightedParse!Q22,WeightedParse!S22,WeightedParse!T22,WeightedParse!V22,WeightedParse!X22,WeightedParse!Y22,WeightedParse!Z22,WeightedParse!AB22,WeightedParse!AD22,WeightedParse!AE22,WeightedParse!AF22,WeightedParse!AH22,WeightedParse!AI22,WeightedParse!AJ22,WeightedParse!AN22,WeightedParse!AO22)*WeightedParse!BD22,(HARMEAN(WeightedParse!I22,WeightedParse!K22,WeightedParse!N22,WeightedParse!P22,WeightedParse!Q22,WeightedParse!S22,WeightedParse!T22,WeightedParse!V22,WeightedParse!X22,WeightedParse!Y22,WeightedParse!Z22,WeightedParse!AB22,WeightedParse!AD22,WeightedParse!AE22,WeightedParse!AF22,WeightedParse!AH22,WeightedParse!AI22,WeightedParse!AJ22,WeightedParse!AN22,WeightedParse!AO22)*WeightedParse!BD22)*Variables!$B$5),"")</f>
        <v>5.4880516723179529</v>
      </c>
      <c r="U22" s="114">
        <f>IF($A22&gt;"",IF(EXACT(SquadExport!$BQ22,TRUE),HARMEAN(WeightedParse!P22,WeightedParse!S22,WeightedParse!V22,WeightedParse!X22,WeightedParse!Y22,WeightedParse!Z22,WeightedParse!AE22,WeightedParse!AF22,WeightedParse!AP22),HARMEAN(WeightedParse!P22,WeightedParse!S22,WeightedParse!V22,WeightedParse!X22,WeightedParse!Y22,WeightedParse!Z22,WeightedParse!AE22,WeightedParse!AF22,WeightedParse!AP22)*Variables!$B$5),"")</f>
        <v>4.6395589248793936</v>
      </c>
      <c r="V22" s="114">
        <f>IF($A22&gt;"",IF(EXACT(SquadExport!$BQ22,TRUE),HARMEAN(WeightedParse!K22,WeightedParse!Q22,WeightedParse!S22,WeightedParse!T22,WeightedParse!V22,WeightedParse!X22,WeightedParse!Z22,WeightedParse!AE22,WeightedParse!AF22,WeightedParse!AG22,WeightedParse!AH22,WeightedParse!AK22),HARMEAN(WeightedParse!K22,WeightedParse!Q22,WeightedParse!S22,WeightedParse!T22,WeightedParse!V22,WeightedParse!X22,WeightedParse!Z22,WeightedParse!AE22,WeightedParse!AF22,WeightedParse!AG22,WeightedParse!AH22,WeightedParse!AK22)*Variables!$B$5),"")</f>
        <v>6.4365325077399378</v>
      </c>
      <c r="W22" s="114">
        <f>IF($A22&gt;"",IF(EXACT(SquadExport!$BQ22,TRUE),HARMEAN(WeightedParse!I22,WeightedParse!K22,WeightedParse!N22,WeightedParse!Q22,WeightedParse!T22,WeightedParse!V22,WeightedParse!X22,WeightedParse!Z22,WeightedParse!AB22,WeightedParse!AD22,WeightedParse!AF22,WeightedParse!AG22,WeightedParse!AK22),HARMEAN(WeightedParse!I22,WeightedParse!K22,WeightedParse!N22,WeightedParse!Q22,WeightedParse!T22,WeightedParse!V22,WeightedParse!X22,WeightedParse!Z22,WeightedParse!AB22,WeightedParse!AD22,WeightedParse!AF22,WeightedParse!AG22,WeightedParse!AK22)*Variables!$B$5),"")</f>
        <v>7.213140233133168</v>
      </c>
      <c r="X22" s="114">
        <f>IF($A22&gt;"",IF(EXACT(SquadExport!$BQ22,TRUE),HARMEAN(WeightedParse!K22,WeightedParse!P22,WeightedParse!Q22,WeightedParse!S22,WeightedParse!U22,WeightedParse!V22,WeightedParse!X22,WeightedParse!Y22,WeightedParse!Z22,WeightedParse!AE22,WeightedParse!AF22,WeightedParse!AH22,WeightedParse!AO22,WeightedParse!AP22),HARMEAN(WeightedParse!K22,WeightedParse!P22,WeightedParse!Q22,WeightedParse!S22,WeightedParse!U22,WeightedParse!V22,WeightedParse!X22,WeightedParse!Y22,WeightedParse!Z22,WeightedParse!AE22,WeightedParse!AF22,WeightedParse!AH22,WeightedParse!AO22,WeightedParse!AP22)*Variables!$B$5),"")</f>
        <v>5.6058766298598384</v>
      </c>
      <c r="Y22" s="114">
        <f>IF($A22&gt;"",IF(EXACT(SquadExport!$BQ22,TRUE),HARMEAN(WeightedParse!P22,WeightedParse!Q22,WeightedParse!S22,WeightedParse!U22,WeightedParse!V22,WeightedParse!W22,WeightedParse!Y22,WeightedParse!AE22,WeightedParse!AF22,WeightedParse!AH22,WeightedParse!AJ22,WeightedParse!AN22,WeightedParse!AO22,WeightedParse!AP22),HARMEAN(WeightedParse!P22,WeightedParse!Q22,WeightedParse!S22,WeightedParse!U22,WeightedParse!V22,WeightedParse!W22,WeightedParse!Y22,WeightedParse!AE22,WeightedParse!AF22,WeightedParse!AH22,WeightedParse!AJ22,WeightedParse!AN22,WeightedParse!AO22,WeightedParse!AP22)*Variables!$B$5),"")</f>
        <v>5.1374521877501795</v>
      </c>
      <c r="Z22" s="114">
        <f>IF($A22&gt;"",IF(EXACT(SquadExport!$BQ22,TRUE),HARMEAN(WeightedParse!M22,WeightedParse!P22,WeightedParse!Q22,WeightedParse!S22,WeightedParse!U22,WeightedParse!V22,WeightedParse!W22,WeightedParse!X22,WeightedParse!Y22,WeightedParse!Z22,WeightedParse!AE22,WeightedParse!AF22,WeightedParse!AH22,WeightedParse!AL22,WeightedParse!AO22,WeightedParse!AP22),HARMEAN(WeightedParse!M22,WeightedParse!P22,WeightedParse!Q22,WeightedParse!S22,WeightedParse!U22,WeightedParse!V22,WeightedParse!W22,WeightedParse!X22,WeightedParse!Y22,WeightedParse!Z22,WeightedParse!AE22,WeightedParse!AF22,WeightedParse!AH22,WeightedParse!AL22,WeightedParse!AO22,WeightedParse!AP22)*Variables!$B$5),"")</f>
        <v>4.895729781148443</v>
      </c>
      <c r="AA22" s="114">
        <f>IF($A22&gt;"",IF(EXACT(SquadExport!$BQ22,TRUE),HARMEAN(WeightedParse!J22,WeightedParse!K22,WeightedParse!N22,WeightedParse!P22,WeightedParse!Q22,WeightedParse!S22,WeightedParse!V22,WeightedParse!X22,WeightedParse!Y22,WeightedParse!Z22,WeightedParse!AD22,WeightedParse!AE22,WeightedParse!AH22,WeightedParse!AI22,WeightedParse!AK22,WeightedParse!AN22,WeightedParse!AO22,WeightedParse!AP22),HARMEAN(WeightedParse!J22,WeightedParse!K22,WeightedParse!N22,WeightedParse!P22,WeightedParse!Q22,WeightedParse!S22,WeightedParse!V22,WeightedParse!X22,WeightedParse!Y22,WeightedParse!Z22,WeightedParse!AD22,WeightedParse!AE22,WeightedParse!AH22,WeightedParse!AI22,WeightedParse!AK22,WeightedParse!AN22,WeightedParse!AO22,WeightedParse!AP22)*Variables!$B$5),"")</f>
        <v>6.6037272347808171</v>
      </c>
      <c r="AB22" s="114">
        <f>IF($A22&gt;"",IF(AND(EXACT(SquadExport!$BR22,TRUE),EXACT(SquadExport!$BL22,TRUE)),HARMEAN(WeightedParse!I22,WeightedParse!K22,WeightedParse!N22,WeightedParse!Q22,WeightedParse!T22,WeightedParse!V22,WeightedParse!X22,WeightedParse!Y22,WeightedParse!Z22,WeightedParse!AD22,WeightedParse!AE22,WeightedParse!AF22,WeightedParse!AG22,WeightedParse!AH22,WeightedParse!AI22,WeightedParse!AJ22,WeightedParse!AK22,WeightedParse!AN22,WeightedParse!AO22),HARMEAN(WeightedParse!I22,WeightedParse!K22,WeightedParse!N22,WeightedParse!Q22,WeightedParse!T22,WeightedParse!V22,WeightedParse!X22,WeightedParse!Y22,WeightedParse!Z22,WeightedParse!AD22,WeightedParse!AE22,WeightedParse!AF22,WeightedParse!AG22,WeightedParse!AH22,WeightedParse!AI22,WeightedParse!AJ22,WeightedParse!AK22,WeightedParse!AN22,WeightedParse!AO22)*Variables!$B$5),"")</f>
        <v>12.987189134329315</v>
      </c>
      <c r="AC22" s="114">
        <f>IF($A22&gt;"",IF(AND(EXACT(SquadExport!$BR22,TRUE),EXACT(SquadExport!$BL22,TRUE)),HARMEAN(WeightedParse!K22,WeightedParse!Q22,WeightedParse!S22,WeightedParse!T22,WeightedParse!V22,WeightedParse!X22,WeightedParse!Y22,WeightedParse!Z22,WeightedParse!AD22,WeightedParse!AE22,WeightedParse!AF22,WeightedParse!AG22,WeightedParse!AH22,WeightedParse!AO22),HARMEAN(WeightedParse!K22,WeightedParse!Q22,WeightedParse!S22,WeightedParse!T22,WeightedParse!V22,WeightedParse!X22,WeightedParse!Y22,WeightedParse!Z22,WeightedParse!AD22,WeightedParse!AE22,WeightedParse!AF22,WeightedParse!AG22,WeightedParse!AH22,WeightedParse!AO22)*Variables!$B$5),"")</f>
        <v>11.063752716735086</v>
      </c>
      <c r="AD22" s="114">
        <f>IF($A22&gt;"",IF(AND(EXACT(SquadExport!$BR22,TRUE),EXACT(SquadExport!$BL22,TRUE)),HARMEAN(WeightedParse!I22,WeightedParse!J22,WeightedParse!K22,WeightedParse!N22,WeightedParse!Q22,WeightedParse!S22,WeightedParse!T22,WeightedParse!V22,WeightedParse!X22,WeightedParse!Z22,WeightedParse!AB22,WeightedParse!AD22,WeightedParse!AG22,WeightedParse!AH22,WeightedParse!AI22,WeightedParse!AK22,WeightedParse!AO22),HARMEAN(WeightedParse!I22,WeightedParse!J22,WeightedParse!K22,WeightedParse!N22,WeightedParse!Q22,WeightedParse!S22,WeightedParse!T22,WeightedParse!V22,WeightedParse!X22,WeightedParse!Z22,WeightedParse!AB22,WeightedParse!AD22,WeightedParse!AG22,WeightedParse!AH22,WeightedParse!AI22,WeightedParse!AK22,WeightedParse!AO22)*Variables!$B$5),"")</f>
        <v>12.856812710640344</v>
      </c>
      <c r="AE22" s="114">
        <f>IF($A22&gt;"",IF(AND(EXACT(SquadExport!$BR22,TRUE),EXACT(SquadExport!$BL22,TRUE)),HARMEAN(WeightedParse!K22,WeightedParse!N22,WeightedParse!P22,WeightedParse!Q22,WeightedParse!S22,WeightedParse!T22,WeightedParse!U22,WeightedParse!V22,WeightedParse!X22,WeightedParse!Y22,WeightedParse!Z22,WeightedParse!AD22,WeightedParse!AE22,WeightedParse!AF22,WeightedParse!AG22,WeightedParse!AH22,WeightedParse!AI22,WeightedParse!AO22),HARMEAN(WeightedParse!K22,WeightedParse!N22,WeightedParse!P22,WeightedParse!Q22,WeightedParse!S22,WeightedParse!T22,WeightedParse!U22,WeightedParse!V22,WeightedParse!X22,WeightedParse!Y22,WeightedParse!Z22,WeightedParse!AD22,WeightedParse!AE22,WeightedParse!AF22,WeightedParse!AG22,WeightedParse!AH22,WeightedParse!AI22,WeightedParse!AO22)*Variables!$B$5),"")</f>
        <v>10.74814778209022</v>
      </c>
      <c r="AF22" s="114">
        <f>IF($A22&gt;"",IF(AND(EXACT(SquadExport!$BR22,TRUE),EXACT(SquadExport!$BL22,TRUE)),HARMEAN(WeightedParse!I22,WeightedParse!J22,WeightedParse!K22,WeightedParse!N22,WeightedParse!Q22,WeightedParse!S22,WeightedParse!T22,WeightedParse!U22,WeightedParse!V22,WeightedParse!X22,WeightedParse!Z22,WeightedParse!AD22,WeightedParse!AE22,WeightedParse!AF22,WeightedParse!AH22,WeightedParse!AI22,WeightedParse!AK22,WeightedParse!AN22,WeightedParse!AO22,WeightedParse!AP22),HARMEAN(WeightedParse!I22,WeightedParse!J22,WeightedParse!K22,WeightedParse!N22,WeightedParse!Q22,WeightedParse!S22,WeightedParse!T22,WeightedParse!U22,WeightedParse!V22,WeightedParse!X22,WeightedParse!Z22,WeightedParse!AD22,WeightedParse!AE22,WeightedParse!AF22,WeightedParse!AH22,WeightedParse!AI22,WeightedParse!AK22,WeightedParse!AN22,WeightedParse!AO22,WeightedParse!AP22)*Variables!$B$5),"")</f>
        <v>11.02261940779681</v>
      </c>
      <c r="AG22" s="114">
        <f>IF($A22&gt;"",IF(AND(OR(EXACT(SquadExport!$BR22,TRUE),EXACT(SquadExport!$BS22,TRUE)),OR(EXACT(SquadExport!$BK22,TRUE),EXACT(SquadExport!$BM22,TRUE))),HARMEAN(WeightedParse!I22,WeightedParse!K22,WeightedParse!Q22,WeightedParse!T22,WeightedParse!X22,WeightedParse!Z22,WeightedParse!AD22,WeightedParse!AF22,WeightedParse!AG22,WeightedParse!AJ22),HARMEAN(WeightedParse!I22,WeightedParse!K22,WeightedParse!Q22,WeightedParse!T22,WeightedParse!X22,WeightedParse!Z22,WeightedParse!AD22,WeightedParse!AF22,WeightedParse!AG22,WeightedParse!AJ22)*Variables!$B$5),"")</f>
        <v>8.7305469097376633</v>
      </c>
      <c r="AH22" s="114">
        <f>IF($A22&gt;"",IF(AND(OR(EXACT(SquadExport!$BR22,TRUE),EXACT(SquadExport!$BS22,TRUE)),OR(EXACT(SquadExport!$BK22,TRUE),EXACT(SquadExport!$BM22,TRUE))),HARMEAN(WeightedParse!H22,WeightedParse!K22,WeightedParse!P22,WeightedParse!Q22,WeightedParse!S22,WeightedParse!T22,WeightedParse!V22,WeightedParse!X22,WeightedParse!Y22,WeightedParse!Z22,WeightedParse!AD22,WeightedParse!AE22,WeightedParse!AF22,WeightedParse!AG22,WeightedParse!AH22,WeightedParse!AO22),HARMEAN(WeightedParse!H22,WeightedParse!K22,WeightedParse!P22,WeightedParse!Q22,WeightedParse!S22,WeightedParse!T22,WeightedParse!V22,WeightedParse!X22,WeightedParse!Y22,WeightedParse!Z22,WeightedParse!AD22,WeightedParse!AE22,WeightedParse!AF22,WeightedParse!AG22,WeightedParse!AH22,WeightedParse!AO22)*Variables!$B$5),"")</f>
        <v>5.953664661012934</v>
      </c>
      <c r="AI22" s="114">
        <f>IF($A22&gt;"",IF(AND(OR(EXACT(SquadExport!$BR22,TRUE),EXACT(SquadExport!$BS22,TRUE)),OR(EXACT(SquadExport!$BK22,TRUE),EXACT(SquadExport!$BM22,TRUE))),HARMEAN(WeightedParse!H22,WeightedParse!I22,WeightedParse!K22,WeightedParse!P22,WeightedParse!Q22,WeightedParse!S22,WeightedParse!T22,WeightedParse!U22,WeightedParse!V22,WeightedParse!X22,WeightedParse!Y22,WeightedParse!Z22,WeightedParse!AD22,WeightedParse!AE22,WeightedParse!AF22,WeightedParse!AH22,WeightedParse!AI22,WeightedParse!AO22),HARMEAN(WeightedParse!H22,WeightedParse!I22,WeightedParse!K22,WeightedParse!P22,WeightedParse!Q22,WeightedParse!S22,WeightedParse!T22,WeightedParse!U22,WeightedParse!V22,WeightedParse!X22,WeightedParse!Y22,WeightedParse!Z22,WeightedParse!AD22,WeightedParse!AE22,WeightedParse!AF22,WeightedParse!AH22,WeightedParse!AI22,WeightedParse!AO22)*Variables!$B$5),"")</f>
        <v>6.0124397945839041</v>
      </c>
      <c r="AJ22" s="114">
        <f>IF($A22&gt;"",IF(AND(OR(EXACT(SquadExport!$BR22,TRUE),EXACT(SquadExport!$BS22,TRUE)),OR(EXACT(SquadExport!$BK22,TRUE),EXACT(SquadExport!$BM22,TRUE))),HARMEAN(WeightedParse!H22,WeightedParse!K22,WeightedParse!M22,WeightedParse!V22,WeightedParse!W22,WeightedParse!AD22,WeightedParse!AF22,WeightedParse!AH22,WeightedParse!AK22,WeightedParse!AL22,WeightedParse!AO22,WeightedParse!AP22)*(CONVERT(LEFT(SquadExport!$E22,FIND("'",SquadExport!$E22)-1)+((MID(SquadExport!$E22,FIND("'",SquadExport!$E22)+1,LEN(SquadExport!$E22)-FIND("'",SquadExport!$E22)-1))/12),"ft","m")-1)/(Variables!$C$4-1),(HARMEAN(WeightedParse!H22,WeightedParse!K22,WeightedParse!M22,WeightedParse!V22,WeightedParse!W22,WeightedParse!AD22,WeightedParse!AF22,WeightedParse!AH22,WeightedParse!AK22,WeightedParse!AL22,WeightedParse!AO22,WeightedParse!AP22)*(CONVERT(LEFT(SquadExport!$E22,FIND("'",SquadExport!$E22)-1)+((MID(SquadExport!$E22,FIND("'",SquadExport!$E22)+1,LEN(SquadExport!$E22)-FIND("'",SquadExport!$E22)-1))/12),"ft","m")-1)/(Variables!$C$4-1))*Variables!$B$5),"")</f>
        <v>4.0645404167841965</v>
      </c>
      <c r="AK22" s="114">
        <f>IF($A22&gt;"",IF(AND(OR(EXACT(SquadExport!$BR22,TRUE),EXACT(SquadExport!$BS22,TRUE)),OR(EXACT(SquadExport!$BK22,TRUE),EXACT(SquadExport!$BM22,TRUE))),HARMEAN(WeightedParse!J22,WeightedParse!K22,WeightedParse!T22,WeightedParse!V22,WeightedParse!X22,WeightedParse!Y22,WeightedParse!Z22,WeightedParse!AD22,WeightedParse!AH22,WeightedParse!AI22,WeightedParse!AK22,WeightedParse!AO22),HARMEAN(WeightedParse!J22,WeightedParse!K22,WeightedParse!T22,WeightedParse!V22,WeightedParse!X22,WeightedParse!Y22,WeightedParse!Z22,WeightedParse!AD22,WeightedParse!AH22,WeightedParse!AI22,WeightedParse!AK22,WeightedParse!AO22)*Variables!$B$5),"")</f>
        <v>7.7248237801213051</v>
      </c>
      <c r="AL22" s="114">
        <f>IF($A22&gt;"",IF(AND(OR(EXACT(SquadExport!$BR22,TRUE),EXACT(SquadExport!$BS22,TRUE)),OR(EXACT(SquadExport!$BK22,TRUE),EXACT(SquadExport!$BM22,TRUE))),HARMEAN(WeightedParse!H22,WeightedParse!I22,WeightedParse!K22,WeightedParse!Q22,WeightedParse!T22,WeightedParse!V22,WeightedParse!AB22,WeightedParse!AD22,WeightedParse!AH22,WeightedParse!AI22,WeightedParse!AJ22,WeightedParse!AN22,WeightedParse!AO22),HARMEAN(WeightedParse!H22,WeightedParse!I22,WeightedParse!K22,WeightedParse!Q22,WeightedParse!T22,WeightedParse!V22,WeightedParse!AB22,WeightedParse!AD22,WeightedParse!AH22,WeightedParse!AI22,WeightedParse!AJ22,WeightedParse!AN22,WeightedParse!AO22)*Variables!$B$5),"")</f>
        <v>8.3216713653091805</v>
      </c>
      <c r="AM22" s="114">
        <f>IF($A22&gt;"",IF(AND(OR(EXACT(SquadExport!$BR22,TRUE),EXACT(SquadExport!$BS22,TRUE)),OR(EXACT(SquadExport!$BK22,TRUE),EXACT(SquadExport!$BM22,TRUE))),HARMEAN(WeightedParse!I22,WeightedParse!J22,WeightedParse!K22,WeightedParse!N22,WeightedParse!Q22,WeightedParse!T22,WeightedParse!V22,WeightedParse!X22,WeightedParse!AB22,WeightedParse!AD22,WeightedParse!AG22,WeightedParse!AI22,WeightedParse!AJ22,WeightedParse!AK22,WeightedParse!AN22)*WeightedParse!BD22,(HARMEAN(WeightedParse!I22,WeightedParse!J22,WeightedParse!K22,WeightedParse!N22,WeightedParse!Q22,WeightedParse!T22,WeightedParse!V22,WeightedParse!X22,WeightedParse!AB22,WeightedParse!AD22,WeightedParse!AG22,WeightedParse!AI22,WeightedParse!AJ22,WeightedParse!AK22,WeightedParse!AN22)*WeightedParse!BD22)*Variables!$B$5),"")</f>
        <v>6.9224954093883895</v>
      </c>
      <c r="AN22" s="114">
        <f>IF($A22&gt;"",IF(AND(OR(EXACT(SquadExport!$BR22,TRUE),EXACT(SquadExport!$BS22,TRUE)),OR(EXACT(SquadExport!$BK22,TRUE),EXACT(SquadExport!$BM22,TRUE))),HARMEAN(WeightedParse!H22,WeightedParse!I22,WeightedParse!K22,WeightedParse!N22,WeightedParse!Q22,WeightedParse!T22,WeightedParse!V22,WeightedParse!X22,WeightedParse!Z22,WeightedParse!AD22,WeightedParse!AG22,WeightedParse!AH22,WeightedParse!AI22,WeightedParse!AJ22,WeightedParse!AN22,WeightedParse!AO22)*WeightedParse!BD22,(HARMEAN(WeightedParse!H22,WeightedParse!I22,WeightedParse!K22,WeightedParse!N22,WeightedParse!Q22,WeightedParse!T22,WeightedParse!V22,WeightedParse!X22,WeightedParse!Z22,WeightedParse!AD22,WeightedParse!AG22,WeightedParse!AH22,WeightedParse!AI22,WeightedParse!AJ22,WeightedParse!AN22,WeightedParse!AO22)*WeightedParse!BD22)*Variables!$B$5),"")</f>
        <v>7.1720516732337485</v>
      </c>
      <c r="AO22" s="114">
        <f>IF($A22&gt;"",IF(AND(EXACT(SquadExport!$BS22,TRUE),EXACT(SquadExport!$BL22,TRUE)),HARMEAN(WeightedParse!K22,WeightedParse!Q22,WeightedParse!T22,WeightedParse!V22,WeightedParse!X22,WeightedParse!Z22,WeightedParse!AB22,WeightedParse!AD22,WeightedParse!AG22,WeightedParse!AK22),HARMEAN(WeightedParse!K22,WeightedParse!Q22,WeightedParse!T22,WeightedParse!V22,WeightedParse!X22,WeightedParse!Z22,WeightedParse!AB22,WeightedParse!AD22,WeightedParse!AG22,WeightedParse!AK22)*Variables!$B$5),"")</f>
        <v>14.509514132643634</v>
      </c>
      <c r="AP22" s="114">
        <f>IF($A22&gt;"",IF(AND(EXACT(SquadExport!$BS22,TRUE),EXACT(SquadExport!$BL22,TRUE)),HARMEAN(WeightedParse!I22,WeightedParse!K22,WeightedParse!Q22,WeightedParse!T22,WeightedParse!V22,WeightedParse!X22,WeightedParse!Z22,WeightedParse!AB22,WeightedParse!AD22,WeightedParse!AF22,WeightedParse!AG22,WeightedParse!AI22,WeightedParse!AJ22),HARMEAN(WeightedParse!I22,WeightedParse!K22,WeightedParse!Q22,WeightedParse!T22,WeightedParse!V22,WeightedParse!X22,WeightedParse!Z22,WeightedParse!AB22,WeightedParse!AD22,WeightedParse!AF22,WeightedParse!AG22,WeightedParse!AI22,WeightedParse!AJ22)*Variables!$B$5),"")</f>
        <v>13.769656102494945</v>
      </c>
      <c r="AQ22" s="114">
        <f>IF($A22&gt;"",IF(AND(EXACT(SquadExport!$BS22,TRUE),EXACT(SquadExport!$BL22,TRUE)),HARMEAN(WeightedParse!I22,WeightedParse!J22,WeightedParse!K22,WeightedParse!Q22,WeightedParse!T22,WeightedParse!V22,WeightedParse!X22,WeightedParse!Z22,WeightedParse!AB22,WeightedParse!AD22,WeightedParse!AG22,WeightedParse!AI22,WeightedParse!AJ22,WeightedParse!AK22),HARMEAN(WeightedParse!I22,WeightedParse!J22,WeightedParse!K22,WeightedParse!Q22,WeightedParse!T22,WeightedParse!V22,WeightedParse!X22,WeightedParse!Z22,WeightedParse!AB22,WeightedParse!AD22,WeightedParse!AG22,WeightedParse!AI22,WeightedParse!AJ22,WeightedParse!AK22)*Variables!$B$5),"")</f>
        <v>14.828860418071478</v>
      </c>
      <c r="AR22" s="114">
        <f>IF($A22&gt;"",IF(AND(EXACT(SquadExport!$BS22,TRUE),EXACT(SquadExport!$BL22,TRUE)),HARMEAN(WeightedParse!I22,WeightedParse!J22,WeightedParse!K22,WeightedParse!Q22,WeightedParse!T22,WeightedParse!V22,WeightedParse!X22,WeightedParse!Y22,WeightedParse!Z22,WeightedParse!AD22,WeightedParse!AH22,WeightedParse!AI22,WeightedParse!AJ22,WeightedParse!AK22,WeightedParse!AN22,WeightedParse!AO22),HARMEAN(WeightedParse!I22,WeightedParse!J22,WeightedParse!K22,WeightedParse!Q22,WeightedParse!T22,WeightedParse!V22,WeightedParse!X22,WeightedParse!Y22,WeightedParse!Z22,WeightedParse!AD22,WeightedParse!AH22,WeightedParse!AI22,WeightedParse!AJ22,WeightedParse!AK22,WeightedParse!AN22,WeightedParse!AO22)*Variables!$B$5),"")</f>
        <v>14.413908231366223</v>
      </c>
      <c r="AS22" s="114">
        <f>IF($A22&gt;"",IF(AND(EXACT(SquadExport!$BT22,TRUE),EXACT(SquadExport!$BL22,TRUE)),HARMEAN(WeightedParse!J22,WeightedParse!K22,WeightedParse!M22,WeightedParse!T22,WeightedParse!V22,WeightedParse!X22,WeightedParse!Z22,WeightedParse!AD22,WeightedParse!AI22),(HARMEAN(WeightedParse!J22,WeightedParse!K22,WeightedParse!M22,WeightedParse!T22,WeightedParse!V22,WeightedParse!X22,WeightedParse!Z22,WeightedParse!AD22,WeightedParse!AI22)*Variables!$B$5)),"")</f>
        <v>12.558362647905339</v>
      </c>
      <c r="AT22" s="114">
        <f>IF($A22&gt;"",IF(AND(EXACT(SquadExport!$BT22,TRUE),EXACT(SquadExport!$BL22,TRUE)),HARMEAN(WeightedParse!J22,WeightedParse!K22,WeightedParse!M22,WeightedParse!U22,WeightedParse!V22,WeightedParse!W22,WeightedParse!X22,WeightedParse!Z22,WeightedParse!AD22,WeightedParse!AF22,WeightedParse!AK22,WeightedParse!AL22,WeightedParse!AP22)*(CONVERT(LEFT(SquadExport!$E22,FIND("'",SquadExport!$E22)-1)+((MID(SquadExport!$E22,FIND("'",SquadExport!$E22)+1,LEN(SquadExport!$E22)-FIND("'",SquadExport!$E22)-1))/12),"ft","m")-1)/(Variables!$C$4-1),(HARMEAN(WeightedParse!J22,WeightedParse!K22,WeightedParse!M22,WeightedParse!U22,WeightedParse!V22,WeightedParse!W22,WeightedParse!X22,WeightedParse!Z22,WeightedParse!AD22,WeightedParse!AF22,WeightedParse!AK22,WeightedParse!AL22,WeightedParse!AP22)*(CONVERT(LEFT(SquadExport!$E22,FIND("'",SquadExport!$E22)-1)+((MID(SquadExport!$E22,FIND("'",SquadExport!$E22)+1,LEN(SquadExport!$E22)-FIND("'",SquadExport!$E22)-1))/12),"ft","m")-1)/(Variables!$C$4-1)))*Variables!$B$5,"")</f>
        <v>4.3596930954466542</v>
      </c>
      <c r="AU22" s="114">
        <f>IF($A22&gt;"",IF(AND(EXACT(SquadExport!$BT22,TRUE),EXACT(SquadExport!$BL22,TRUE)),HARMEAN(WeightedParse!I22,WeightedParse!J22,WeightedParse!K22,WeightedParse!Q22,WeightedParse!T22,WeightedParse!V22,WeightedParse!X22,WeightedParse!Z22,WeightedParse!AB22,WeightedParse!AD22,WeightedParse!AF22,WeightedParse!AG22,WeightedParse!AK22,WeightedParse!AP22),HARMEAN(WeightedParse!I22,WeightedParse!J22,WeightedParse!K22,WeightedParse!Q22,WeightedParse!T22,WeightedParse!V22,WeightedParse!X22,WeightedParse!Z22,WeightedParse!AB22,WeightedParse!AD22,WeightedParse!AF22,WeightedParse!AG22,WeightedParse!AK22,WeightedParse!AP22)*Variables!$B$5),"")</f>
        <v>11.351468538687866</v>
      </c>
      <c r="AV22" s="114">
        <f>IF($A22&gt;"",IF(AND(EXACT(SquadExport!$BT22,TRUE),EXACT(SquadExport!$BL22,TRUE)),HARMEAN(WeightedParse!I22,WeightedParse!J22,WeightedParse!K22,WeightedParse!Q22,WeightedParse!T22,WeightedParse!V22,WeightedParse!X22,WeightedParse!Z22,WeightedParse!AD22,WeightedParse!AH22,WeightedParse!AI22,WeightedParse!AJ22,WeightedParse!AK22,WeightedParse!AN22,WeightedParse!AO22),HARMEAN(WeightedParse!I22,WeightedParse!J22,WeightedParse!K22,WeightedParse!Q22,WeightedParse!T22,WeightedParse!V22,WeightedParse!X22,WeightedParse!Z22,WeightedParse!AD22,WeightedParse!AH22,WeightedParse!AI22,WeightedParse!AJ22,WeightedParse!AK22,WeightedParse!AN22,WeightedParse!AO22)*Variables!$B$5),"")</f>
        <v>15.482072889162056</v>
      </c>
      <c r="AW22" s="114">
        <f>IF($A22&gt;"",IF(AND(EXACT(SquadExport!$BT22,TRUE),EXACT(SquadExport!$BL22,TRUE)),HARMEAN(WeightedParse!I22,WeightedParse!J22,WeightedParse!K22,WeightedParse!Q22,WeightedParse!T22,WeightedParse!V22,WeightedParse!X22,WeightedParse!Z22,WeightedParse!AB22,WeightedParse!AD22,WeightedParse!AF22,WeightedParse!AG22,WeightedParse!AI22,WeightedParse!AJ22,WeightedParse!AK22),HARMEAN(WeightedParse!I22,WeightedParse!J22,WeightedParse!K22,WeightedParse!Q22,WeightedParse!T22,WeightedParse!V22,WeightedParse!X22,WeightedParse!Z22,WeightedParse!AB22,WeightedParse!AD22,WeightedParse!AF22,WeightedParse!AG22,WeightedParse!AI22,WeightedParse!AJ22,WeightedParse!AK22)*Variables!$B$5),"")</f>
        <v>12.718341789916872</v>
      </c>
      <c r="AX22" s="114">
        <f>IF($A22&gt;"",IF(AND(EXACT(SquadExport!$BT22,TRUE),EXACT(SquadExport!$BL22,TRUE)),HARMEAN(WeightedParse!K22,WeightedParse!Q22,WeightedParse!U22,WeightedParse!V22,WeightedParse!W22,WeightedParse!X22,WeightedParse!Y22,WeightedParse!Z22,WeightedParse!AD22,WeightedParse!AF22,WeightedParse!AH22,WeightedParse!AI22,WeightedParse!AJ22,WeightedParse!AK22,WeightedParse!AN22,WeightedParse!AO22,WeightedParse!AP22),HARMEAN(WeightedParse!K22,WeightedParse!Q22,WeightedParse!U22,WeightedParse!V22,WeightedParse!W22,WeightedParse!X22,WeightedParse!Y22,WeightedParse!Z22,WeightedParse!AD22,WeightedParse!AF22,WeightedParse!AH22,WeightedParse!AI22,WeightedParse!AJ22,WeightedParse!AK22,WeightedParse!AN22,WeightedParse!AO22,WeightedParse!AP22)*Variables!$B$5),"")</f>
        <v>10.772535878010883</v>
      </c>
      <c r="AY22" s="114">
        <f>IF($A22&gt;"",IF(AND(EXACT(SquadExport!$BT22,TRUE),EXACT(SquadExport!$BL22,TRUE)),HARMEAN(WeightedParse!I22,WeightedParse!J22,WeightedParse!K22,WeightedParse!M22,WeightedParse!N22,WeightedParse!Q22,WeightedParse!T22,WeightedParse!V22,WeightedParse!X22,WeightedParse!Z22,WeightedParse!AD22,WeightedParse!AF22,WeightedParse!AG22,WeightedParse!AH22,WeightedParse!AI22,WeightedParse!AJ22,WeightedParse!AK22,WeightedParse!AL22,WeightedParse!AN22,WeightedParse!AO22,WeightedParse!AP22),HARMEAN(WeightedParse!I22,WeightedParse!J22,WeightedParse!K22,WeightedParse!M22,WeightedParse!N22,WeightedParse!Q22,WeightedParse!T22,WeightedParse!V22,WeightedParse!X22,WeightedParse!Z22,WeightedParse!AD22,WeightedParse!AF22,WeightedParse!AG22,WeightedParse!AH22,WeightedParse!AI22,WeightedParse!AJ22,WeightedParse!AK22,WeightedParse!AL22,WeightedParse!AN22,WeightedParse!AO22,WeightedParse!AP22)*Variables!$B$5),"")</f>
        <v>11.775998435829177</v>
      </c>
    </row>
    <row r="23" spans="1:51" s="3" customFormat="1" ht="15" customHeight="1" x14ac:dyDescent="0.25">
      <c r="A23" s="3" t="str">
        <f>IF(WeightedParse!A23&gt;"",WeightedParse!A23,"")</f>
        <v>Timmy Molloy</v>
      </c>
      <c r="B23" s="4">
        <f>IF(WeightedParse!B23&gt;0,WeightedParse!B23,"")</f>
        <v>27</v>
      </c>
      <c r="C23" s="4" t="str">
        <f>IF(A23&gt;"",IF(AND(B23&lt;=Variables!$B$8,G23&gt;2),"Youth",IF(AND(B23&lt;=Variables!$B$8,G23&lt;=2),"Prospect",IF(AND(B23&gt;=Variables!$B$9,G23&gt;2),"Old",IF(G23&gt;=3,"Reserves","First Team")))),"")</f>
        <v>First Team</v>
      </c>
      <c r="D23" s="4" t="str">
        <f>SquadExport!BJ23</f>
        <v>M/AM</v>
      </c>
      <c r="E23" s="4" t="str">
        <f>IF(A23&gt;"",VLOOKUP(F23,Roles!A:B,2,FALSE)&amp;IF(OR(VLOOKUP(F23,Roles!$A:$B,2,FALSE)="FB",VLOOKUP(F23,Roles!$A:$B,2,FALSE)="WB",VLOOKUP(F23,Roles!$A:$B,2,FALSE)="WM",VLOOKUP(F23,Roles!$A:$B,2,FALSE)="W"),IF(AND(SquadExport!BK23=TRUE,SquadExport!BM23=TRUE,WeightedParse!BB23&gt;=WeightedParse!BC23)," (R)",IF(AND(SquadExport!BK23=TRUE,SquadExport!BM23=TRUE,WeightedParse!BB23&lt;WeightedParse!BC23)," (L)",IF(AND(SquadExport!BK23=TRUE,SquadExport!BM23=FALSE), " (L)",IF(AND(SquadExport!BK23=FALSE,SquadExport!BM23=TRUE)," (R)","")))),""),"")</f>
        <v>AM</v>
      </c>
      <c r="F23" s="4" t="str" cm="1">
        <f t="array" ref="F23">IF(A23&gt;"",INDEX($J$1:$AY$1,SUMPRODUCT(MAX(($J$2:$AY$200=MAX($J23:$AY23))*(COLUMN($J$2:$AY$200))))-COLUMN($J$1)+1),"")</f>
        <v>SS</v>
      </c>
      <c r="G23" s="4">
        <f t="shared" si="0"/>
        <v>1</v>
      </c>
      <c r="H23" s="4">
        <f t="shared" si="1"/>
        <v>9</v>
      </c>
      <c r="I23" s="5">
        <f t="shared" si="2"/>
        <v>16.01485604432817</v>
      </c>
      <c r="J23" s="114">
        <f>IF($A23&gt;"",HARMEAN(WeightedParse!V23,WeightedParse!Y23,WeightedParse!Z23,WeightedParse!AE23,WeightedParse!AJ23,WeightedParse!AQ23,WeightedParse!AR23,WeightedParse!AS23,WeightedParse!AU23,WeightedParse!AV23,WeightedParse!AW23,WeightedParse!AY23,WeightedParse!BA23),"")</f>
        <v>4.452830792110082</v>
      </c>
      <c r="K23" s="114">
        <f>IF(A23&gt;"",HARMEAN(WeightedParse!K23,WeightedParse!Q23,WeightedParse!V23,WeightedParse!X23,WeightedParse!Y23,WeightedParse!Z23,WeightedParse!AE23,WeightedParse!AG23,WeightedParse!AI23,WeightedParse!AJ23,WeightedParse!AQ23,WeightedParse!AR23,WeightedParse!AS23,WeightedParse!AU23,WeightedParse!AV23,WeightedParse!AW23,WeightedParse!AY23,WeightedParse!AZ23,WeightedParse!BA23),"")</f>
        <v>5.1249885520652088</v>
      </c>
      <c r="L23" s="114">
        <f>IF($A23&gt;"",IF(AND(EXACT(SquadExport!$BO23,TRUE),EXACT(SquadExport!$BL23,TRUE)),HARMEAN(WeightedParse!M23,WeightedParse!P23,WeightedParse!S23,WeightedParse!U23,WeightedParse!V23,WeightedParse!W23,WeightedParse!Y23,WeightedParse!AE23,WeightedParse!AL23,WeightedParse!AN23,WeightedParse!AP23),HARMEAN(WeightedParse!M23,WeightedParse!P23,WeightedParse!S23,WeightedParse!U23,WeightedParse!V23,WeightedParse!W23,WeightedParse!Y23,WeightedParse!AE23,WeightedParse!AL23,WeightedParse!AN23,WeightedParse!AP23)*Variables!$B$5),"")</f>
        <v>5.2684176202051356</v>
      </c>
      <c r="M23" s="114">
        <f>IF($A23&gt;"",IF(AND(EXACT(SquadExport!$BO23,TRUE),EXACT(SquadExport!$BL23,TRUE)),HARMEAN(WeightedParse!M23,WeightedParse!P23,WeightedParse!S23,WeightedParse!U23,WeightedParse!V23,WeightedParse!W23,WeightedParse!X23,WeightedParse!Y23,WeightedParse!Z23,WeightedParse!AE23,WeightedParse!AL23,WeightedParse!AN23,WeightedParse!AP23),HARMEAN(WeightedParse!M23,WeightedParse!P23,WeightedParse!S23,WeightedParse!U23,WeightedParse!V23,WeightedParse!W23,WeightedParse!X23,WeightedParse!Y23,WeightedParse!Z23,WeightedParse!AE23,WeightedParse!AL23,WeightedParse!AN23,WeightedParse!AP23)*Variables!$B$5),"")</f>
        <v>5.6016215062940056</v>
      </c>
      <c r="N23" s="114">
        <f>IF($A23&gt;"",IF(AND(EXACT(SquadExport!$BO23,TRUE),EXACT(SquadExport!$BL23,TRUE)),HARMEAN(WeightedParse!K23,WeightedParse!M23,WeightedParse!P23,WeightedParse!Q23,WeightedParse!S23,WeightedParse!T23,WeightedParse!U23,WeightedParse!V23,WeightedParse!W23,WeightedParse!X23,WeightedParse!Y23,WeightedParse!Z23,WeightedParse!AE23,WeightedParse!AG23,WeightedParse!AL23,WeightedParse!AN23,WeightedParse!AP23),HARMEAN(WeightedParse!K23,WeightedParse!M23,WeightedParse!P23,WeightedParse!Q23,WeightedParse!S23,WeightedParse!T23,WeightedParse!U23,WeightedParse!V23,WeightedParse!W23,WeightedParse!X23,WeightedParse!Y23,WeightedParse!Z23,WeightedParse!AE23,WeightedParse!AG23,WeightedParse!AL23,WeightedParse!AN23,WeightedParse!AP23)*Variables!$B$5),"")</f>
        <v>6.3036022472735302</v>
      </c>
      <c r="O23" s="114">
        <f>IF($A23&gt;"",IF(AND(EXACT(SquadExport!$BO23,TRUE),EXACT(SquadExport!$BL23,TRUE)),HARMEAN(WeightedParse!I23,WeightedParse!K23,WeightedParse!M23,WeightedParse!P23,WeightedParse!Q23,WeightedParse!S23,WeightedParse!T23,WeightedParse!V23,WeightedParse!W23,WeightedParse!X23,WeightedParse!Y23,WeightedParse!Z23,WeightedParse!AB23,WeightedParse!AE23,WeightedParse!AF23,WeightedParse!AG23,WeightedParse!AJ23,WeightedParse!AK23,WeightedParse!AL23,WeightedParse!AN23,WeightedParse!AO23,WeightedParse!AP23),HARMEAN(WeightedParse!I23,WeightedParse!K23,WeightedParse!M23,WeightedParse!P23,WeightedParse!Q23,WeightedParse!S23,WeightedParse!T23,WeightedParse!V23,WeightedParse!W23,WeightedParse!X23,WeightedParse!Y23,WeightedParse!Z23,WeightedParse!AB23,WeightedParse!AE23,WeightedParse!AF23,WeightedParse!AG23,WeightedParse!AJ23,WeightedParse!AK23,WeightedParse!AL23,WeightedParse!AN23,WeightedParse!AO23,WeightedParse!AP23)*Variables!$B$5),"")</f>
        <v>7.0236962329470911</v>
      </c>
      <c r="P23" s="114">
        <f>IF($A23&gt;"",IF(AND(OR(EXACT(SquadExport!$BO23,TRUE),EXACT(SquadExport!$BP23,TRUE)),OR(EXACT(SquadExport!$BK23,TRUE),EXACT(SquadExport!$BM23,TRUE))),HARMEAN(WeightedParse!M23,WeightedParse!P23,WeightedParse!S23,WeightedParse!U23,WeightedParse!V23,WeightedParse!W23,WeightedParse!Y23,WeightedParse!AE23,WeightedParse!AF23,WeightedParse!AP23),HARMEAN(WeightedParse!M23,WeightedParse!P23,WeightedParse!S23,WeightedParse!U23,WeightedParse!V23,WeightedParse!W23,WeightedParse!Y23,WeightedParse!AE23,WeightedParse!AF23,WeightedParse!AP23)*Variables!$B$5),"")</f>
        <v>5.2091823574929075</v>
      </c>
      <c r="Q23" s="114">
        <f>IF($A23&gt;"",IF(AND(OR(EXACT(SquadExport!$BO23,TRUE),EXACT(SquadExport!$BP23,TRUE)),OR(EXACT(SquadExport!$BK23,TRUE),EXACT(SquadExport!$BM23,TRUE))),HARMEAN(WeightedParse!H23,WeightedParse!P23,WeightedParse!Q23,WeightedParse!S23,WeightedParse!T23,WeightedParse!V23,WeightedParse!X23,WeightedParse!Y23,WeightedParse!Z23,WeightedParse!AE23,WeightedParse!AF23,WeightedParse!AH23,WeightedParse!AN23,WeightedParse!AO23),HARMEAN(WeightedParse!H23,WeightedParse!P23,WeightedParse!Q23,WeightedParse!S23,WeightedParse!T23,WeightedParse!V23,WeightedParse!X23,WeightedParse!Y23,WeightedParse!Z23,WeightedParse!AE23,WeightedParse!AF23,WeightedParse!AH23,WeightedParse!AN23,WeightedParse!AO23)*Variables!$B$5),"")</f>
        <v>7.309378768098413</v>
      </c>
      <c r="R23" s="115">
        <f>IF($A23&gt;"",IF(AND(OR(EXACT(SquadExport!$BO23,TRUE),EXACT(SquadExport!$BP23,TRUE)),OR(EXACT(SquadExport!$BK23,TRUE),EXACT(SquadExport!$BM23,TRUE))),HARMEAN(WeightedParse!H23,WeightedParse!I23,WeightedParse!K23,WeightedParse!P23,WeightedParse!Q23,WeightedParse!S23,WeightedParse!T23,WeightedParse!V23,WeightedParse!Y23,WeightedParse!Z23,WeightedParse!AD23,WeightedParse!AE23,WeightedParse!AF23,WeightedParse!AH23,WeightedParse!AI23,WeightedParse!AJ23,WeightedParse!AN23,WeightedParse!AO23),HARMEAN(WeightedParse!H23,WeightedParse!I23,WeightedParse!K23,WeightedParse!P23,WeightedParse!Q23,WeightedParse!S23,WeightedParse!T23,WeightedParse!V23,WeightedParse!Y23,WeightedParse!Z23,WeightedParse!AD23,WeightedParse!AE23,WeightedParse!AF23,WeightedParse!AH23,WeightedParse!AI23,WeightedParse!AJ23,WeightedParse!AN23,WeightedParse!AO23)*Variables!$B$5),"")</f>
        <v>8.1192022130260959</v>
      </c>
      <c r="S23" s="115">
        <f>IF($A23&gt;"",IF(AND(OR(EXACT(SquadExport!$BO23,TRUE),EXACT(SquadExport!$BP23,TRUE)),OR(EXACT(SquadExport!$BK23,TRUE),EXACT(SquadExport!$BM23,TRUE))),HARMEAN(WeightedParse!H23,WeightedParse!I23,WeightedParse!K23,WeightedParse!Q23,WeightedParse!S23,WeightedParse!T23,WeightedParse!V23,WeightedParse!X23,WeightedParse!Z23,WeightedParse!AB23,WeightedParse!AD23,WeightedParse!AF23,WeightedParse!AG23,WeightedParse!AH23,WeightedParse!AI23,WeightedParse!AJ23,WeightedParse!AK23,WeightedParse!AN23,WeightedParse!AO23),HARMEAN(WeightedParse!H23,WeightedParse!I23,WeightedParse!K23,WeightedParse!Q23,WeightedParse!S23,WeightedParse!T23,WeightedParse!V23,WeightedParse!X23,WeightedParse!Z23,WeightedParse!AB23,WeightedParse!AD23,WeightedParse!AF23,WeightedParse!AG23,WeightedParse!AH23,WeightedParse!AI23,WeightedParse!AJ23,WeightedParse!AK23,WeightedParse!AN23,WeightedParse!AO23)*Variables!$B$5),"")</f>
        <v>9.9914371905652875</v>
      </c>
      <c r="T23" s="114">
        <f>IF($A23&gt;"",IF(AND(OR(EXACT(SquadExport!$BO23,TRUE),EXACT(SquadExport!$BP23,TRUE)),OR(EXACT(SquadExport!$BK23,TRUE),EXACT(SquadExport!$BM23,TRUE))),HARMEAN(WeightedParse!I23,WeightedParse!K23,WeightedParse!N23,WeightedParse!P23,WeightedParse!Q23,WeightedParse!S23,WeightedParse!T23,WeightedParse!V23,WeightedParse!X23,WeightedParse!Y23,WeightedParse!Z23,WeightedParse!AB23,WeightedParse!AD23,WeightedParse!AE23,WeightedParse!AF23,WeightedParse!AH23,WeightedParse!AI23,WeightedParse!AJ23,WeightedParse!AN23,WeightedParse!AO23)*WeightedParse!BD23,(HARMEAN(WeightedParse!I23,WeightedParse!K23,WeightedParse!N23,WeightedParse!P23,WeightedParse!Q23,WeightedParse!S23,WeightedParse!T23,WeightedParse!V23,WeightedParse!X23,WeightedParse!Y23,WeightedParse!Z23,WeightedParse!AB23,WeightedParse!AD23,WeightedParse!AE23,WeightedParse!AF23,WeightedParse!AH23,WeightedParse!AI23,WeightedParse!AJ23,WeightedParse!AN23,WeightedParse!AO23)*WeightedParse!BD23)*Variables!$B$5),"")</f>
        <v>6.2748683692208678</v>
      </c>
      <c r="U23" s="114">
        <f>IF($A23&gt;"",IF(EXACT(SquadExport!$BQ23,TRUE),HARMEAN(WeightedParse!P23,WeightedParse!S23,WeightedParse!V23,WeightedParse!X23,WeightedParse!Y23,WeightedParse!Z23,WeightedParse!AE23,WeightedParse!AF23,WeightedParse!AP23),HARMEAN(WeightedParse!P23,WeightedParse!S23,WeightedParse!V23,WeightedParse!X23,WeightedParse!Y23,WeightedParse!Z23,WeightedParse!AE23,WeightedParse!AF23,WeightedParse!AP23)*Variables!$B$5),"")</f>
        <v>5.9023182993725865</v>
      </c>
      <c r="V23" s="114">
        <f>IF($A23&gt;"",IF(EXACT(SquadExport!$BQ23,TRUE),HARMEAN(WeightedParse!K23,WeightedParse!Q23,WeightedParse!S23,WeightedParse!T23,WeightedParse!V23,WeightedParse!X23,WeightedParse!Z23,WeightedParse!AE23,WeightedParse!AF23,WeightedParse!AG23,WeightedParse!AH23,WeightedParse!AK23),HARMEAN(WeightedParse!K23,WeightedParse!Q23,WeightedParse!S23,WeightedParse!T23,WeightedParse!V23,WeightedParse!X23,WeightedParse!Z23,WeightedParse!AE23,WeightedParse!AF23,WeightedParse!AG23,WeightedParse!AH23,WeightedParse!AK23)*Variables!$B$5),"")</f>
        <v>8.506158509222093</v>
      </c>
      <c r="W23" s="114">
        <f>IF($A23&gt;"",IF(EXACT(SquadExport!$BQ23,TRUE),HARMEAN(WeightedParse!I23,WeightedParse!K23,WeightedParse!N23,WeightedParse!Q23,WeightedParse!T23,WeightedParse!V23,WeightedParse!X23,WeightedParse!Z23,WeightedParse!AB23,WeightedParse!AD23,WeightedParse!AF23,WeightedParse!AG23,WeightedParse!AK23),HARMEAN(WeightedParse!I23,WeightedParse!K23,WeightedParse!N23,WeightedParse!Q23,WeightedParse!T23,WeightedParse!V23,WeightedParse!X23,WeightedParse!Z23,WeightedParse!AB23,WeightedParse!AD23,WeightedParse!AF23,WeightedParse!AG23,WeightedParse!AK23)*Variables!$B$5),"")</f>
        <v>9.1183079514473722</v>
      </c>
      <c r="X23" s="114">
        <f>IF($A23&gt;"",IF(EXACT(SquadExport!$BQ23,TRUE),HARMEAN(WeightedParse!K23,WeightedParse!P23,WeightedParse!Q23,WeightedParse!S23,WeightedParse!U23,WeightedParse!V23,WeightedParse!X23,WeightedParse!Y23,WeightedParse!Z23,WeightedParse!AE23,WeightedParse!AF23,WeightedParse!AH23,WeightedParse!AO23,WeightedParse!AP23),HARMEAN(WeightedParse!K23,WeightedParse!P23,WeightedParse!Q23,WeightedParse!S23,WeightedParse!U23,WeightedParse!V23,WeightedParse!X23,WeightedParse!Y23,WeightedParse!Z23,WeightedParse!AE23,WeightedParse!AF23,WeightedParse!AH23,WeightedParse!AO23,WeightedParse!AP23)*Variables!$B$5),"")</f>
        <v>6.8818678882813664</v>
      </c>
      <c r="Y23" s="114">
        <f>IF($A23&gt;"",IF(EXACT(SquadExport!$BQ23,TRUE),HARMEAN(WeightedParse!P23,WeightedParse!Q23,WeightedParse!S23,WeightedParse!U23,WeightedParse!V23,WeightedParse!W23,WeightedParse!Y23,WeightedParse!AE23,WeightedParse!AF23,WeightedParse!AH23,WeightedParse!AJ23,WeightedParse!AN23,WeightedParse!AO23,WeightedParse!AP23),HARMEAN(WeightedParse!P23,WeightedParse!Q23,WeightedParse!S23,WeightedParse!U23,WeightedParse!V23,WeightedParse!W23,WeightedParse!Y23,WeightedParse!AE23,WeightedParse!AF23,WeightedParse!AH23,WeightedParse!AJ23,WeightedParse!AN23,WeightedParse!AO23,WeightedParse!AP23)*Variables!$B$5),"")</f>
        <v>6.6519503391163486</v>
      </c>
      <c r="Z23" s="114">
        <f>IF($A23&gt;"",IF(EXACT(SquadExport!$BQ23,TRUE),HARMEAN(WeightedParse!M23,WeightedParse!P23,WeightedParse!Q23,WeightedParse!S23,WeightedParse!U23,WeightedParse!V23,WeightedParse!W23,WeightedParse!X23,WeightedParse!Y23,WeightedParse!Z23,WeightedParse!AE23,WeightedParse!AF23,WeightedParse!AH23,WeightedParse!AL23,WeightedParse!AO23,WeightedParse!AP23),HARMEAN(WeightedParse!M23,WeightedParse!P23,WeightedParse!Q23,WeightedParse!S23,WeightedParse!U23,WeightedParse!V23,WeightedParse!W23,WeightedParse!X23,WeightedParse!Y23,WeightedParse!Z23,WeightedParse!AE23,WeightedParse!AF23,WeightedParse!AH23,WeightedParse!AL23,WeightedParse!AO23,WeightedParse!AP23)*Variables!$B$5),"")</f>
        <v>6.0637267780071307</v>
      </c>
      <c r="AA23" s="114">
        <f>IF($A23&gt;"",IF(EXACT(SquadExport!$BQ23,TRUE),HARMEAN(WeightedParse!J23,WeightedParse!K23,WeightedParse!N23,WeightedParse!P23,WeightedParse!Q23,WeightedParse!S23,WeightedParse!V23,WeightedParse!X23,WeightedParse!Y23,WeightedParse!Z23,WeightedParse!AD23,WeightedParse!AE23,WeightedParse!AH23,WeightedParse!AI23,WeightedParse!AK23,WeightedParse!AN23,WeightedParse!AO23,WeightedParse!AP23),HARMEAN(WeightedParse!J23,WeightedParse!K23,WeightedParse!N23,WeightedParse!P23,WeightedParse!Q23,WeightedParse!S23,WeightedParse!V23,WeightedParse!X23,WeightedParse!Y23,WeightedParse!Z23,WeightedParse!AD23,WeightedParse!AE23,WeightedParse!AH23,WeightedParse!AI23,WeightedParse!AK23,WeightedParse!AN23,WeightedParse!AO23,WeightedParse!AP23)*Variables!$B$5),"")</f>
        <v>7.3533375715193898</v>
      </c>
      <c r="AB23" s="114">
        <f>IF($A23&gt;"",IF(AND(EXACT(SquadExport!$BR23,TRUE),EXACT(SquadExport!$BL23,TRUE)),HARMEAN(WeightedParse!I23,WeightedParse!K23,WeightedParse!N23,WeightedParse!Q23,WeightedParse!T23,WeightedParse!V23,WeightedParse!X23,WeightedParse!Y23,WeightedParse!Z23,WeightedParse!AD23,WeightedParse!AE23,WeightedParse!AF23,WeightedParse!AG23,WeightedParse!AH23,WeightedParse!AI23,WeightedParse!AJ23,WeightedParse!AK23,WeightedParse!AN23,WeightedParse!AO23),HARMEAN(WeightedParse!I23,WeightedParse!K23,WeightedParse!N23,WeightedParse!Q23,WeightedParse!T23,WeightedParse!V23,WeightedParse!X23,WeightedParse!Y23,WeightedParse!Z23,WeightedParse!AD23,WeightedParse!AE23,WeightedParse!AF23,WeightedParse!AG23,WeightedParse!AH23,WeightedParse!AI23,WeightedParse!AJ23,WeightedParse!AK23,WeightedParse!AN23,WeightedParse!AO23)*Variables!$B$5),"")</f>
        <v>15.757040332543742</v>
      </c>
      <c r="AC23" s="114">
        <f>IF($A23&gt;"",IF(AND(EXACT(SquadExport!$BR23,TRUE),EXACT(SquadExport!$BL23,TRUE)),HARMEAN(WeightedParse!K23,WeightedParse!Q23,WeightedParse!S23,WeightedParse!T23,WeightedParse!V23,WeightedParse!X23,WeightedParse!Y23,WeightedParse!Z23,WeightedParse!AD23,WeightedParse!AE23,WeightedParse!AF23,WeightedParse!AG23,WeightedParse!AH23,WeightedParse!AO23),HARMEAN(WeightedParse!K23,WeightedParse!Q23,WeightedParse!S23,WeightedParse!T23,WeightedParse!V23,WeightedParse!X23,WeightedParse!Y23,WeightedParse!Z23,WeightedParse!AD23,WeightedParse!AE23,WeightedParse!AF23,WeightedParse!AG23,WeightedParse!AH23,WeightedParse!AO23)*Variables!$B$5),"")</f>
        <v>14.119399471380721</v>
      </c>
      <c r="AD23" s="114">
        <f>IF($A23&gt;"",IF(AND(EXACT(SquadExport!$BR23,TRUE),EXACT(SquadExport!$BL23,TRUE)),HARMEAN(WeightedParse!I23,WeightedParse!J23,WeightedParse!K23,WeightedParse!N23,WeightedParse!Q23,WeightedParse!S23,WeightedParse!T23,WeightedParse!V23,WeightedParse!X23,WeightedParse!Z23,WeightedParse!AB23,WeightedParse!AD23,WeightedParse!AG23,WeightedParse!AH23,WeightedParse!AI23,WeightedParse!AK23,WeightedParse!AO23),HARMEAN(WeightedParse!I23,WeightedParse!J23,WeightedParse!K23,WeightedParse!N23,WeightedParse!Q23,WeightedParse!S23,WeightedParse!T23,WeightedParse!V23,WeightedParse!X23,WeightedParse!Z23,WeightedParse!AB23,WeightedParse!AD23,WeightedParse!AG23,WeightedParse!AH23,WeightedParse!AI23,WeightedParse!AK23,WeightedParse!AO23)*Variables!$B$5),"")</f>
        <v>15.10071440689148</v>
      </c>
      <c r="AE23" s="114">
        <f>IF($A23&gt;"",IF(AND(EXACT(SquadExport!$BR23,TRUE),EXACT(SquadExport!$BL23,TRUE)),HARMEAN(WeightedParse!K23,WeightedParse!N23,WeightedParse!P23,WeightedParse!Q23,WeightedParse!S23,WeightedParse!T23,WeightedParse!U23,WeightedParse!V23,WeightedParse!X23,WeightedParse!Y23,WeightedParse!Z23,WeightedParse!AD23,WeightedParse!AE23,WeightedParse!AF23,WeightedParse!AG23,WeightedParse!AH23,WeightedParse!AI23,WeightedParse!AO23),HARMEAN(WeightedParse!K23,WeightedParse!N23,WeightedParse!P23,WeightedParse!Q23,WeightedParse!S23,WeightedParse!T23,WeightedParse!U23,WeightedParse!V23,WeightedParse!X23,WeightedParse!Y23,WeightedParse!Z23,WeightedParse!AD23,WeightedParse!AE23,WeightedParse!AF23,WeightedParse!AG23,WeightedParse!AH23,WeightedParse!AI23,WeightedParse!AO23)*Variables!$B$5),"")</f>
        <v>12.350315225462644</v>
      </c>
      <c r="AF23" s="114">
        <f>IF($A23&gt;"",IF(AND(EXACT(SquadExport!$BR23,TRUE),EXACT(SquadExport!$BL23,TRUE)),HARMEAN(WeightedParse!I23,WeightedParse!J23,WeightedParse!K23,WeightedParse!N23,WeightedParse!Q23,WeightedParse!S23,WeightedParse!T23,WeightedParse!U23,WeightedParse!V23,WeightedParse!X23,WeightedParse!Z23,WeightedParse!AD23,WeightedParse!AE23,WeightedParse!AF23,WeightedParse!AH23,WeightedParse!AI23,WeightedParse!AK23,WeightedParse!AN23,WeightedParse!AO23,WeightedParse!AP23),HARMEAN(WeightedParse!I23,WeightedParse!J23,WeightedParse!K23,WeightedParse!N23,WeightedParse!Q23,WeightedParse!S23,WeightedParse!T23,WeightedParse!U23,WeightedParse!V23,WeightedParse!X23,WeightedParse!Z23,WeightedParse!AD23,WeightedParse!AE23,WeightedParse!AF23,WeightedParse!AH23,WeightedParse!AI23,WeightedParse!AK23,WeightedParse!AN23,WeightedParse!AO23,WeightedParse!AP23)*Variables!$B$5),"")</f>
        <v>14.413213029515216</v>
      </c>
      <c r="AG23" s="114">
        <f>IF($A23&gt;"",IF(AND(OR(EXACT(SquadExport!$BR23,TRUE),EXACT(SquadExport!$BS23,TRUE)),OR(EXACT(SquadExport!$BK23,TRUE),EXACT(SquadExport!$BM23,TRUE))),HARMEAN(WeightedParse!I23,WeightedParse!K23,WeightedParse!Q23,WeightedParse!T23,WeightedParse!X23,WeightedParse!Z23,WeightedParse!AD23,WeightedParse!AF23,WeightedParse!AG23,WeightedParse!AJ23),HARMEAN(WeightedParse!I23,WeightedParse!K23,WeightedParse!Q23,WeightedParse!T23,WeightedParse!X23,WeightedParse!Z23,WeightedParse!AD23,WeightedParse!AF23,WeightedParse!AG23,WeightedParse!AJ23)*Variables!$B$5),"")</f>
        <v>10.014131647452585</v>
      </c>
      <c r="AH23" s="114">
        <f>IF($A23&gt;"",IF(AND(OR(EXACT(SquadExport!$BR23,TRUE),EXACT(SquadExport!$BS23,TRUE)),OR(EXACT(SquadExport!$BK23,TRUE),EXACT(SquadExport!$BM23,TRUE))),HARMEAN(WeightedParse!H23,WeightedParse!K23,WeightedParse!P23,WeightedParse!Q23,WeightedParse!S23,WeightedParse!T23,WeightedParse!V23,WeightedParse!X23,WeightedParse!Y23,WeightedParse!Z23,WeightedParse!AD23,WeightedParse!AE23,WeightedParse!AF23,WeightedParse!AG23,WeightedParse!AH23,WeightedParse!AO23),HARMEAN(WeightedParse!H23,WeightedParse!K23,WeightedParse!P23,WeightedParse!Q23,WeightedParse!S23,WeightedParse!T23,WeightedParse!V23,WeightedParse!X23,WeightedParse!Y23,WeightedParse!Z23,WeightedParse!AD23,WeightedParse!AE23,WeightedParse!AF23,WeightedParse!AG23,WeightedParse!AH23,WeightedParse!AO23)*Variables!$B$5),"")</f>
        <v>7.4160780180094523</v>
      </c>
      <c r="AI23" s="114">
        <f>IF($A23&gt;"",IF(AND(OR(EXACT(SquadExport!$BR23,TRUE),EXACT(SquadExport!$BS23,TRUE)),OR(EXACT(SquadExport!$BK23,TRUE),EXACT(SquadExport!$BM23,TRUE))),HARMEAN(WeightedParse!H23,WeightedParse!I23,WeightedParse!K23,WeightedParse!P23,WeightedParse!Q23,WeightedParse!S23,WeightedParse!T23,WeightedParse!U23,WeightedParse!V23,WeightedParse!X23,WeightedParse!Y23,WeightedParse!Z23,WeightedParse!AD23,WeightedParse!AE23,WeightedParse!AF23,WeightedParse!AH23,WeightedParse!AI23,WeightedParse!AO23),HARMEAN(WeightedParse!H23,WeightedParse!I23,WeightedParse!K23,WeightedParse!P23,WeightedParse!Q23,WeightedParse!S23,WeightedParse!T23,WeightedParse!U23,WeightedParse!V23,WeightedParse!X23,WeightedParse!Y23,WeightedParse!Z23,WeightedParse!AD23,WeightedParse!AE23,WeightedParse!AF23,WeightedParse!AH23,WeightedParse!AI23,WeightedParse!AO23)*Variables!$B$5),"")</f>
        <v>7.673437386920126</v>
      </c>
      <c r="AJ23" s="114">
        <f>IF($A23&gt;"",IF(AND(OR(EXACT(SquadExport!$BR23,TRUE),EXACT(SquadExport!$BS23,TRUE)),OR(EXACT(SquadExport!$BK23,TRUE),EXACT(SquadExport!$BM23,TRUE))),HARMEAN(WeightedParse!H23,WeightedParse!K23,WeightedParse!M23,WeightedParse!V23,WeightedParse!W23,WeightedParse!AD23,WeightedParse!AF23,WeightedParse!AH23,WeightedParse!AK23,WeightedParse!AL23,WeightedParse!AO23,WeightedParse!AP23)*(CONVERT(LEFT(SquadExport!$E23,FIND("'",SquadExport!$E23)-1)+((MID(SquadExport!$E23,FIND("'",SquadExport!$E23)+1,LEN(SquadExport!$E23)-FIND("'",SquadExport!$E23)-1))/12),"ft","m")-1)/(Variables!$C$4-1),(HARMEAN(WeightedParse!H23,WeightedParse!K23,WeightedParse!M23,WeightedParse!V23,WeightedParse!W23,WeightedParse!AD23,WeightedParse!AF23,WeightedParse!AH23,WeightedParse!AK23,WeightedParse!AL23,WeightedParse!AO23,WeightedParse!AP23)*(CONVERT(LEFT(SquadExport!$E23,FIND("'",SquadExport!$E23)-1)+((MID(SquadExport!$E23,FIND("'",SquadExport!$E23)+1,LEN(SquadExport!$E23)-FIND("'",SquadExport!$E23)-1))/12),"ft","m")-1)/(Variables!$C$4-1))*Variables!$B$5),"")</f>
        <v>6.7164129108414743</v>
      </c>
      <c r="AK23" s="114">
        <f>IF($A23&gt;"",IF(AND(OR(EXACT(SquadExport!$BR23,TRUE),EXACT(SquadExport!$BS23,TRUE)),OR(EXACT(SquadExport!$BK23,TRUE),EXACT(SquadExport!$BM23,TRUE))),HARMEAN(WeightedParse!J23,WeightedParse!K23,WeightedParse!T23,WeightedParse!V23,WeightedParse!X23,WeightedParse!Y23,WeightedParse!Z23,WeightedParse!AD23,WeightedParse!AH23,WeightedParse!AI23,WeightedParse!AK23,WeightedParse!AO23),HARMEAN(WeightedParse!J23,WeightedParse!K23,WeightedParse!T23,WeightedParse!V23,WeightedParse!X23,WeightedParse!Y23,WeightedParse!Z23,WeightedParse!AD23,WeightedParse!AH23,WeightedParse!AI23,WeightedParse!AK23,WeightedParse!AO23)*Variables!$B$5),"")</f>
        <v>9.5911532242562672</v>
      </c>
      <c r="AL23" s="114">
        <f>IF($A23&gt;"",IF(AND(OR(EXACT(SquadExport!$BR23,TRUE),EXACT(SquadExport!$BS23,TRUE)),OR(EXACT(SquadExport!$BK23,TRUE),EXACT(SquadExport!$BM23,TRUE))),HARMEAN(WeightedParse!H23,WeightedParse!I23,WeightedParse!K23,WeightedParse!Q23,WeightedParse!T23,WeightedParse!V23,WeightedParse!AB23,WeightedParse!AD23,WeightedParse!AH23,WeightedParse!AI23,WeightedParse!AJ23,WeightedParse!AN23,WeightedParse!AO23),HARMEAN(WeightedParse!H23,WeightedParse!I23,WeightedParse!K23,WeightedParse!Q23,WeightedParse!T23,WeightedParse!V23,WeightedParse!AB23,WeightedParse!AD23,WeightedParse!AH23,WeightedParse!AI23,WeightedParse!AJ23,WeightedParse!AN23,WeightedParse!AO23)*Variables!$B$5),"")</f>
        <v>10.854248919941295</v>
      </c>
      <c r="AM23" s="114">
        <f>IF($A23&gt;"",IF(AND(OR(EXACT(SquadExport!$BR23,TRUE),EXACT(SquadExport!$BS23,TRUE)),OR(EXACT(SquadExport!$BK23,TRUE),EXACT(SquadExport!$BM23,TRUE))),HARMEAN(WeightedParse!I23,WeightedParse!J23,WeightedParse!K23,WeightedParse!N23,WeightedParse!Q23,WeightedParse!T23,WeightedParse!V23,WeightedParse!X23,WeightedParse!AB23,WeightedParse!AD23,WeightedParse!AG23,WeightedParse!AI23,WeightedParse!AJ23,WeightedParse!AK23,WeightedParse!AN23)*WeightedParse!BD23,(HARMEAN(WeightedParse!I23,WeightedParse!J23,WeightedParse!K23,WeightedParse!N23,WeightedParse!Q23,WeightedParse!T23,WeightedParse!V23,WeightedParse!X23,WeightedParse!AB23,WeightedParse!AD23,WeightedParse!AG23,WeightedParse!AI23,WeightedParse!AJ23,WeightedParse!AK23,WeightedParse!AN23)*WeightedParse!BD23)*Variables!$B$5),"")</f>
        <v>7.5801834206499032</v>
      </c>
      <c r="AN23" s="114">
        <f>IF($A23&gt;"",IF(AND(OR(EXACT(SquadExport!$BR23,TRUE),EXACT(SquadExport!$BS23,TRUE)),OR(EXACT(SquadExport!$BK23,TRUE),EXACT(SquadExport!$BM23,TRUE))),HARMEAN(WeightedParse!H23,WeightedParse!I23,WeightedParse!K23,WeightedParse!N23,WeightedParse!Q23,WeightedParse!T23,WeightedParse!V23,WeightedParse!X23,WeightedParse!Z23,WeightedParse!AD23,WeightedParse!AG23,WeightedParse!AH23,WeightedParse!AI23,WeightedParse!AJ23,WeightedParse!AN23,WeightedParse!AO23)*WeightedParse!BD23,(HARMEAN(WeightedParse!H23,WeightedParse!I23,WeightedParse!K23,WeightedParse!N23,WeightedParse!Q23,WeightedParse!T23,WeightedParse!V23,WeightedParse!X23,WeightedParse!Z23,WeightedParse!AD23,WeightedParse!AG23,WeightedParse!AH23,WeightedParse!AI23,WeightedParse!AJ23,WeightedParse!AN23,WeightedParse!AO23)*WeightedParse!BD23)*Variables!$B$5),"")</f>
        <v>8.398323641207238</v>
      </c>
      <c r="AO23" s="114">
        <f>IF($A23&gt;"",IF(AND(EXACT(SquadExport!$BS23,TRUE),EXACT(SquadExport!$BL23,TRUE)),HARMEAN(WeightedParse!K23,WeightedParse!Q23,WeightedParse!T23,WeightedParse!V23,WeightedParse!X23,WeightedParse!Z23,WeightedParse!AB23,WeightedParse!AD23,WeightedParse!AG23,WeightedParse!AK23),HARMEAN(WeightedParse!K23,WeightedParse!Q23,WeightedParse!T23,WeightedParse!V23,WeightedParse!X23,WeightedParse!Z23,WeightedParse!AB23,WeightedParse!AD23,WeightedParse!AG23,WeightedParse!AK23)*Variables!$B$5),"")</f>
        <v>15.176860472980591</v>
      </c>
      <c r="AP23" s="114">
        <f>IF($A23&gt;"",IF(AND(EXACT(SquadExport!$BS23,TRUE),EXACT(SquadExport!$BL23,TRUE)),HARMEAN(WeightedParse!I23,WeightedParse!K23,WeightedParse!Q23,WeightedParse!T23,WeightedParse!V23,WeightedParse!X23,WeightedParse!Z23,WeightedParse!AB23,WeightedParse!AD23,WeightedParse!AF23,WeightedParse!AG23,WeightedParse!AI23,WeightedParse!AJ23),HARMEAN(WeightedParse!I23,WeightedParse!K23,WeightedParse!Q23,WeightedParse!T23,WeightedParse!V23,WeightedParse!X23,WeightedParse!Z23,WeightedParse!AB23,WeightedParse!AD23,WeightedParse!AF23,WeightedParse!AG23,WeightedParse!AI23,WeightedParse!AJ23)*Variables!$B$5),"")</f>
        <v>16.410275642227639</v>
      </c>
      <c r="AQ23" s="114">
        <f>IF($A23&gt;"",IF(AND(EXACT(SquadExport!$BS23,TRUE),EXACT(SquadExport!$BL23,TRUE)),HARMEAN(WeightedParse!I23,WeightedParse!J23,WeightedParse!K23,WeightedParse!Q23,WeightedParse!T23,WeightedParse!V23,WeightedParse!X23,WeightedParse!Z23,WeightedParse!AB23,WeightedParse!AD23,WeightedParse!AG23,WeightedParse!AI23,WeightedParse!AJ23,WeightedParse!AK23),HARMEAN(WeightedParse!I23,WeightedParse!J23,WeightedParse!K23,WeightedParse!Q23,WeightedParse!T23,WeightedParse!V23,WeightedParse!X23,WeightedParse!Z23,WeightedParse!AB23,WeightedParse!AD23,WeightedParse!AG23,WeightedParse!AI23,WeightedParse!AJ23,WeightedParse!AK23)*Variables!$B$5),"")</f>
        <v>15.771461356410319</v>
      </c>
      <c r="AR23" s="114">
        <f>IF($A23&gt;"",IF(AND(EXACT(SquadExport!$BS23,TRUE),EXACT(SquadExport!$BL23,TRUE)),HARMEAN(WeightedParse!I23,WeightedParse!J23,WeightedParse!K23,WeightedParse!Q23,WeightedParse!T23,WeightedParse!V23,WeightedParse!X23,WeightedParse!Y23,WeightedParse!Z23,WeightedParse!AD23,WeightedParse!AH23,WeightedParse!AI23,WeightedParse!AJ23,WeightedParse!AK23,WeightedParse!AN23,WeightedParse!AO23),HARMEAN(WeightedParse!I23,WeightedParse!J23,WeightedParse!K23,WeightedParse!Q23,WeightedParse!T23,WeightedParse!V23,WeightedParse!X23,WeightedParse!Y23,WeightedParse!Z23,WeightedParse!AD23,WeightedParse!AH23,WeightedParse!AI23,WeightedParse!AJ23,WeightedParse!AK23,WeightedParse!AN23,WeightedParse!AO23)*Variables!$B$5),"")</f>
        <v>16.796781365424632</v>
      </c>
      <c r="AS23" s="114">
        <f>IF($A23&gt;"",IF(AND(EXACT(SquadExport!$BT23,TRUE),EXACT(SquadExport!$BL23,TRUE)),HARMEAN(WeightedParse!J23,WeightedParse!K23,WeightedParse!M23,WeightedParse!T23,WeightedParse!V23,WeightedParse!X23,WeightedParse!Z23,WeightedParse!AD23,WeightedParse!AI23),(HARMEAN(WeightedParse!J23,WeightedParse!K23,WeightedParse!M23,WeightedParse!T23,WeightedParse!V23,WeightedParse!X23,WeightedParse!Z23,WeightedParse!AD23,WeightedParse!AI23)*Variables!$B$5)),"")</f>
        <v>8.1791463101054251</v>
      </c>
      <c r="AT23" s="114">
        <f>IF($A23&gt;"",IF(AND(EXACT(SquadExport!$BT23,TRUE),EXACT(SquadExport!$BL23,TRUE)),HARMEAN(WeightedParse!J23,WeightedParse!K23,WeightedParse!M23,WeightedParse!U23,WeightedParse!V23,WeightedParse!W23,WeightedParse!X23,WeightedParse!Z23,WeightedParse!AD23,WeightedParse!AF23,WeightedParse!AK23,WeightedParse!AL23,WeightedParse!AP23)*(CONVERT(LEFT(SquadExport!$E23,FIND("'",SquadExport!$E23)-1)+((MID(SquadExport!$E23,FIND("'",SquadExport!$E23)+1,LEN(SquadExport!$E23)-FIND("'",SquadExport!$E23)-1))/12),"ft","m")-1)/(Variables!$C$4-1),(HARMEAN(WeightedParse!J23,WeightedParse!K23,WeightedParse!M23,WeightedParse!U23,WeightedParse!V23,WeightedParse!W23,WeightedParse!X23,WeightedParse!Z23,WeightedParse!AD23,WeightedParse!AF23,WeightedParse!AK23,WeightedParse!AL23,WeightedParse!AP23)*(CONVERT(LEFT(SquadExport!$E23,FIND("'",SquadExport!$E23)-1)+((MID(SquadExport!$E23,FIND("'",SquadExport!$E23)+1,LEN(SquadExport!$E23)-FIND("'",SquadExport!$E23)-1))/12),"ft","m")-1)/(Variables!$C$4-1)))*Variables!$B$5,"")</f>
        <v>6.1020401573666616</v>
      </c>
      <c r="AU23" s="114">
        <f>IF($A23&gt;"",IF(AND(EXACT(SquadExport!$BT23,TRUE),EXACT(SquadExport!$BL23,TRUE)),HARMEAN(WeightedParse!I23,WeightedParse!J23,WeightedParse!K23,WeightedParse!Q23,WeightedParse!T23,WeightedParse!V23,WeightedParse!X23,WeightedParse!Z23,WeightedParse!AB23,WeightedParse!AD23,WeightedParse!AF23,WeightedParse!AG23,WeightedParse!AK23,WeightedParse!AP23),HARMEAN(WeightedParse!I23,WeightedParse!J23,WeightedParse!K23,WeightedParse!Q23,WeightedParse!T23,WeightedParse!V23,WeightedParse!X23,WeightedParse!Z23,WeightedParse!AB23,WeightedParse!AD23,WeightedParse!AF23,WeightedParse!AG23,WeightedParse!AK23,WeightedParse!AP23)*Variables!$B$5),"")</f>
        <v>8.9213994171724504</v>
      </c>
      <c r="AV23" s="114">
        <f>IF($A23&gt;"",IF(AND(EXACT(SquadExport!$BT23,TRUE),EXACT(SquadExport!$BL23,TRUE)),HARMEAN(WeightedParse!I23,WeightedParse!J23,WeightedParse!K23,WeightedParse!Q23,WeightedParse!T23,WeightedParse!V23,WeightedParse!X23,WeightedParse!Z23,WeightedParse!AD23,WeightedParse!AH23,WeightedParse!AI23,WeightedParse!AJ23,WeightedParse!AK23,WeightedParse!AN23,WeightedParse!AO23),HARMEAN(WeightedParse!I23,WeightedParse!J23,WeightedParse!K23,WeightedParse!Q23,WeightedParse!T23,WeightedParse!V23,WeightedParse!X23,WeightedParse!Z23,WeightedParse!AD23,WeightedParse!AH23,WeightedParse!AI23,WeightedParse!AJ23,WeightedParse!AK23,WeightedParse!AN23,WeightedParse!AO23)*Variables!$B$5),"")</f>
        <v>10.295926938333585</v>
      </c>
      <c r="AW23" s="114">
        <f>IF($A23&gt;"",IF(AND(EXACT(SquadExport!$BT23,TRUE),EXACT(SquadExport!$BL23,TRUE)),HARMEAN(WeightedParse!I23,WeightedParse!J23,WeightedParse!K23,WeightedParse!Q23,WeightedParse!T23,WeightedParse!V23,WeightedParse!X23,WeightedParse!Z23,WeightedParse!AB23,WeightedParse!AD23,WeightedParse!AF23,WeightedParse!AG23,WeightedParse!AI23,WeightedParse!AJ23,WeightedParse!AK23),HARMEAN(WeightedParse!I23,WeightedParse!J23,WeightedParse!K23,WeightedParse!Q23,WeightedParse!T23,WeightedParse!V23,WeightedParse!X23,WeightedParse!Z23,WeightedParse!AB23,WeightedParse!AD23,WeightedParse!AF23,WeightedParse!AG23,WeightedParse!AI23,WeightedParse!AJ23,WeightedParse!AK23)*Variables!$B$5),"")</f>
        <v>9.4552669713521347</v>
      </c>
      <c r="AX23" s="114">
        <f>IF($A23&gt;"",IF(AND(EXACT(SquadExport!$BT23,TRUE),EXACT(SquadExport!$BL23,TRUE)),HARMEAN(WeightedParse!K23,WeightedParse!Q23,WeightedParse!U23,WeightedParse!V23,WeightedParse!W23,WeightedParse!X23,WeightedParse!Y23,WeightedParse!Z23,WeightedParse!AD23,WeightedParse!AF23,WeightedParse!AH23,WeightedParse!AI23,WeightedParse!AJ23,WeightedParse!AK23,WeightedParse!AN23,WeightedParse!AO23,WeightedParse!AP23),HARMEAN(WeightedParse!K23,WeightedParse!Q23,WeightedParse!U23,WeightedParse!V23,WeightedParse!W23,WeightedParse!X23,WeightedParse!Y23,WeightedParse!Z23,WeightedParse!AD23,WeightedParse!AF23,WeightedParse!AH23,WeightedParse!AI23,WeightedParse!AJ23,WeightedParse!AK23,WeightedParse!AN23,WeightedParse!AO23,WeightedParse!AP23)*Variables!$B$5),"")</f>
        <v>9.0190150596870975</v>
      </c>
      <c r="AY23" s="114">
        <f>IF($A23&gt;"",IF(AND(EXACT(SquadExport!$BT23,TRUE),EXACT(SquadExport!$BL23,TRUE)),HARMEAN(WeightedParse!I23,WeightedParse!J23,WeightedParse!K23,WeightedParse!M23,WeightedParse!N23,WeightedParse!Q23,WeightedParse!T23,WeightedParse!V23,WeightedParse!X23,WeightedParse!Z23,WeightedParse!AD23,WeightedParse!AF23,WeightedParse!AG23,WeightedParse!AH23,WeightedParse!AI23,WeightedParse!AJ23,WeightedParse!AK23,WeightedParse!AL23,WeightedParse!AN23,WeightedParse!AO23,WeightedParse!AP23),HARMEAN(WeightedParse!I23,WeightedParse!J23,WeightedParse!K23,WeightedParse!M23,WeightedParse!N23,WeightedParse!Q23,WeightedParse!T23,WeightedParse!V23,WeightedParse!X23,WeightedParse!Z23,WeightedParse!AD23,WeightedParse!AF23,WeightedParse!AG23,WeightedParse!AH23,WeightedParse!AI23,WeightedParse!AJ23,WeightedParse!AK23,WeightedParse!AL23,WeightedParse!AN23,WeightedParse!AO23,WeightedParse!AP23)*Variables!$B$5),"")</f>
        <v>8.8312686568274135</v>
      </c>
    </row>
    <row r="24" spans="1:51" s="3" customFormat="1" ht="15" customHeight="1" x14ac:dyDescent="0.25">
      <c r="A24" s="3" t="str">
        <f>IF(WeightedParse!A24&gt;"",WeightedParse!A24,"")</f>
        <v>Filip Mostowy</v>
      </c>
      <c r="B24" s="4">
        <f>IF(WeightedParse!B24&gt;0,WeightedParse!B24,"")</f>
        <v>18</v>
      </c>
      <c r="C24" s="4" t="str">
        <f>IF(A24&gt;"",IF(AND(B24&lt;=Variables!$B$8,G24&gt;2),"Youth",IF(AND(B24&lt;=Variables!$B$8,G24&lt;=2),"Prospect",IF(AND(B24&gt;=Variables!$B$9,G24&gt;2),"Old",IF(G24&gt;=3,"Reserves","First Team")))),"")</f>
        <v>Prospect</v>
      </c>
      <c r="D24" s="4" t="str">
        <f>SquadExport!BJ24</f>
        <v>M/AM</v>
      </c>
      <c r="E24" s="4" t="str">
        <f>IF(A24&gt;"",VLOOKUP(F24,Roles!A:B,2,FALSE)&amp;IF(OR(VLOOKUP(F24,Roles!$A:$B,2,FALSE)="FB",VLOOKUP(F24,Roles!$A:$B,2,FALSE)="WB",VLOOKUP(F24,Roles!$A:$B,2,FALSE)="WM",VLOOKUP(F24,Roles!$A:$B,2,FALSE)="W"),IF(AND(SquadExport!BK24=TRUE,SquadExport!BM24=TRUE,WeightedParse!BB24&gt;=WeightedParse!BC24)," (R)",IF(AND(SquadExport!BK24=TRUE,SquadExport!BM24=TRUE,WeightedParse!BB24&lt;WeightedParse!BC24)," (L)",IF(AND(SquadExport!BK24=TRUE,SquadExport!BM24=FALSE), " (L)",IF(AND(SquadExport!BK24=FALSE,SquadExport!BM24=TRUE)," (R)","")))),""),"")</f>
        <v>AM</v>
      </c>
      <c r="F24" s="4" t="str" cm="1">
        <f t="array" ref="F24">IF(A24&gt;"",INDEX($J$1:$AY$1,SUMPRODUCT(MAX(($J$2:$AY$200=MAX($J24:$AY24))*(COLUMN($J$2:$AY$200))))-COLUMN($J$1)+1),"")</f>
        <v>ENG</v>
      </c>
      <c r="G24" s="4">
        <f t="shared" si="0"/>
        <v>2</v>
      </c>
      <c r="H24" s="4">
        <f t="shared" si="1"/>
        <v>24</v>
      </c>
      <c r="I24" s="5">
        <f t="shared" si="2"/>
        <v>12.136346811829512</v>
      </c>
      <c r="J24" s="114">
        <f>IF($A24&gt;"",HARMEAN(WeightedParse!V24,WeightedParse!Y24,WeightedParse!Z24,WeightedParse!AE24,WeightedParse!AJ24,WeightedParse!AQ24,WeightedParse!AR24,WeightedParse!AS24,WeightedParse!AU24,WeightedParse!AV24,WeightedParse!AW24,WeightedParse!AY24,WeightedParse!BA24),"")</f>
        <v>4.2302433688815961</v>
      </c>
      <c r="K24" s="114">
        <f>IF(A24&gt;"",HARMEAN(WeightedParse!K24,WeightedParse!Q24,WeightedParse!V24,WeightedParse!X24,WeightedParse!Y24,WeightedParse!Z24,WeightedParse!AE24,WeightedParse!AG24,WeightedParse!AI24,WeightedParse!AJ24,WeightedParse!AQ24,WeightedParse!AR24,WeightedParse!AS24,WeightedParse!AU24,WeightedParse!AV24,WeightedParse!AW24,WeightedParse!AY24,WeightedParse!AZ24,WeightedParse!BA24),"")</f>
        <v>4.3696568538456235</v>
      </c>
      <c r="L24" s="114">
        <f>IF($A24&gt;"",IF(AND(EXACT(SquadExport!$BO24,TRUE),EXACT(SquadExport!$BL24,TRUE)),HARMEAN(WeightedParse!M24,WeightedParse!P24,WeightedParse!S24,WeightedParse!U24,WeightedParse!V24,WeightedParse!W24,WeightedParse!Y24,WeightedParse!AE24,WeightedParse!AL24,WeightedParse!AN24,WeightedParse!AP24),HARMEAN(WeightedParse!M24,WeightedParse!P24,WeightedParse!S24,WeightedParse!U24,WeightedParse!V24,WeightedParse!W24,WeightedParse!Y24,WeightedParse!AE24,WeightedParse!AL24,WeightedParse!AN24,WeightedParse!AP24)*Variables!$B$5),"")</f>
        <v>3.5545609976868144</v>
      </c>
      <c r="M24" s="114">
        <f>IF($A24&gt;"",IF(AND(EXACT(SquadExport!$BO24,TRUE),EXACT(SquadExport!$BL24,TRUE)),HARMEAN(WeightedParse!M24,WeightedParse!P24,WeightedParse!S24,WeightedParse!U24,WeightedParse!V24,WeightedParse!W24,WeightedParse!X24,WeightedParse!Y24,WeightedParse!Z24,WeightedParse!AE24,WeightedParse!AL24,WeightedParse!AN24,WeightedParse!AP24),HARMEAN(WeightedParse!M24,WeightedParse!P24,WeightedParse!S24,WeightedParse!U24,WeightedParse!V24,WeightedParse!W24,WeightedParse!X24,WeightedParse!Y24,WeightedParse!Z24,WeightedParse!AE24,WeightedParse!AL24,WeightedParse!AN24,WeightedParse!AP24)*Variables!$B$5),"")</f>
        <v>3.8585681293302532</v>
      </c>
      <c r="N24" s="114">
        <f>IF($A24&gt;"",IF(AND(EXACT(SquadExport!$BO24,TRUE),EXACT(SquadExport!$BL24,TRUE)),HARMEAN(WeightedParse!K24,WeightedParse!M24,WeightedParse!P24,WeightedParse!Q24,WeightedParse!S24,WeightedParse!T24,WeightedParse!U24,WeightedParse!V24,WeightedParse!W24,WeightedParse!X24,WeightedParse!Y24,WeightedParse!Z24,WeightedParse!AE24,WeightedParse!AG24,WeightedParse!AL24,WeightedParse!AN24,WeightedParse!AP24),HARMEAN(WeightedParse!K24,WeightedParse!M24,WeightedParse!P24,WeightedParse!Q24,WeightedParse!S24,WeightedParse!T24,WeightedParse!U24,WeightedParse!V24,WeightedParse!W24,WeightedParse!X24,WeightedParse!Y24,WeightedParse!Z24,WeightedParse!AE24,WeightedParse!AG24,WeightedParse!AL24,WeightedParse!AN24,WeightedParse!AP24)*Variables!$B$5),"")</f>
        <v>4.6395389449549453</v>
      </c>
      <c r="O24" s="114">
        <f>IF($A24&gt;"",IF(AND(EXACT(SquadExport!$BO24,TRUE),EXACT(SquadExport!$BL24,TRUE)),HARMEAN(WeightedParse!I24,WeightedParse!K24,WeightedParse!M24,WeightedParse!P24,WeightedParse!Q24,WeightedParse!S24,WeightedParse!T24,WeightedParse!V24,WeightedParse!W24,WeightedParse!X24,WeightedParse!Y24,WeightedParse!Z24,WeightedParse!AB24,WeightedParse!AE24,WeightedParse!AF24,WeightedParse!AG24,WeightedParse!AJ24,WeightedParse!AK24,WeightedParse!AL24,WeightedParse!AN24,WeightedParse!AO24,WeightedParse!AP24),HARMEAN(WeightedParse!I24,WeightedParse!K24,WeightedParse!M24,WeightedParse!P24,WeightedParse!Q24,WeightedParse!S24,WeightedParse!T24,WeightedParse!V24,WeightedParse!W24,WeightedParse!X24,WeightedParse!Y24,WeightedParse!Z24,WeightedParse!AB24,WeightedParse!AE24,WeightedParse!AF24,WeightedParse!AG24,WeightedParse!AJ24,WeightedParse!AK24,WeightedParse!AL24,WeightedParse!AN24,WeightedParse!AO24,WeightedParse!AP24)*Variables!$B$5),"")</f>
        <v>4.8232340394008544</v>
      </c>
      <c r="P24" s="114">
        <f>IF($A24&gt;"",IF(AND(OR(EXACT(SquadExport!$BO24,TRUE),EXACT(SquadExport!$BP24,TRUE)),OR(EXACT(SquadExport!$BK24,TRUE),EXACT(SquadExport!$BM24,TRUE))),HARMEAN(WeightedParse!M24,WeightedParse!P24,WeightedParse!S24,WeightedParse!U24,WeightedParse!V24,WeightedParse!W24,WeightedParse!Y24,WeightedParse!AE24,WeightedParse!AF24,WeightedParse!AP24),HARMEAN(WeightedParse!M24,WeightedParse!P24,WeightedParse!S24,WeightedParse!U24,WeightedParse!V24,WeightedParse!W24,WeightedParse!Y24,WeightedParse!AE24,WeightedParse!AF24,WeightedParse!AP24)*Variables!$B$5),"")</f>
        <v>3.236545871213075</v>
      </c>
      <c r="Q24" s="114">
        <f>IF($A24&gt;"",IF(AND(OR(EXACT(SquadExport!$BO24,TRUE),EXACT(SquadExport!$BP24,TRUE)),OR(EXACT(SquadExport!$BK24,TRUE),EXACT(SquadExport!$BM24,TRUE))),HARMEAN(WeightedParse!H24,WeightedParse!P24,WeightedParse!Q24,WeightedParse!S24,WeightedParse!T24,WeightedParse!V24,WeightedParse!X24,WeightedParse!Y24,WeightedParse!Z24,WeightedParse!AE24,WeightedParse!AF24,WeightedParse!AH24,WeightedParse!AN24,WeightedParse!AO24),HARMEAN(WeightedParse!H24,WeightedParse!P24,WeightedParse!Q24,WeightedParse!S24,WeightedParse!T24,WeightedParse!V24,WeightedParse!X24,WeightedParse!Y24,WeightedParse!Z24,WeightedParse!AE24,WeightedParse!AF24,WeightedParse!AH24,WeightedParse!AN24,WeightedParse!AO24)*Variables!$B$5),"")</f>
        <v>3.2074442483555266</v>
      </c>
      <c r="R24" s="115">
        <f>IF($A24&gt;"",IF(AND(OR(EXACT(SquadExport!$BO24,TRUE),EXACT(SquadExport!$BP24,TRUE)),OR(EXACT(SquadExport!$BK24,TRUE),EXACT(SquadExport!$BM24,TRUE))),HARMEAN(WeightedParse!H24,WeightedParse!I24,WeightedParse!K24,WeightedParse!P24,WeightedParse!Q24,WeightedParse!S24,WeightedParse!T24,WeightedParse!V24,WeightedParse!Y24,WeightedParse!Z24,WeightedParse!AD24,WeightedParse!AE24,WeightedParse!AF24,WeightedParse!AH24,WeightedParse!AI24,WeightedParse!AJ24,WeightedParse!AN24,WeightedParse!AO24),HARMEAN(WeightedParse!H24,WeightedParse!I24,WeightedParse!K24,WeightedParse!P24,WeightedParse!Q24,WeightedParse!S24,WeightedParse!T24,WeightedParse!V24,WeightedParse!Y24,WeightedParse!Z24,WeightedParse!AD24,WeightedParse!AE24,WeightedParse!AF24,WeightedParse!AH24,WeightedParse!AI24,WeightedParse!AJ24,WeightedParse!AN24,WeightedParse!AO24)*Variables!$B$5),"")</f>
        <v>3.730542056074766</v>
      </c>
      <c r="S24" s="115">
        <f>IF($A24&gt;"",IF(AND(OR(EXACT(SquadExport!$BO24,TRUE),EXACT(SquadExport!$BP24,TRUE)),OR(EXACT(SquadExport!$BK24,TRUE),EXACT(SquadExport!$BM24,TRUE))),HARMEAN(WeightedParse!H24,WeightedParse!I24,WeightedParse!K24,WeightedParse!Q24,WeightedParse!S24,WeightedParse!T24,WeightedParse!V24,WeightedParse!X24,WeightedParse!Z24,WeightedParse!AB24,WeightedParse!AD24,WeightedParse!AF24,WeightedParse!AG24,WeightedParse!AH24,WeightedParse!AI24,WeightedParse!AJ24,WeightedParse!AK24,WeightedParse!AN24,WeightedParse!AO24),HARMEAN(WeightedParse!H24,WeightedParse!I24,WeightedParse!K24,WeightedParse!Q24,WeightedParse!S24,WeightedParse!T24,WeightedParse!V24,WeightedParse!X24,WeightedParse!Z24,WeightedParse!AB24,WeightedParse!AD24,WeightedParse!AF24,WeightedParse!AG24,WeightedParse!AH24,WeightedParse!AI24,WeightedParse!AJ24,WeightedParse!AK24,WeightedParse!AN24,WeightedParse!AO24)*Variables!$B$5),"")</f>
        <v>4.4089792261880527</v>
      </c>
      <c r="T24" s="114">
        <f>IF($A24&gt;"",IF(AND(OR(EXACT(SquadExport!$BO24,TRUE),EXACT(SquadExport!$BP24,TRUE)),OR(EXACT(SquadExport!$BK24,TRUE),EXACT(SquadExport!$BM24,TRUE))),HARMEAN(WeightedParse!I24,WeightedParse!K24,WeightedParse!N24,WeightedParse!P24,WeightedParse!Q24,WeightedParse!S24,WeightedParse!T24,WeightedParse!V24,WeightedParse!X24,WeightedParse!Y24,WeightedParse!Z24,WeightedParse!AB24,WeightedParse!AD24,WeightedParse!AE24,WeightedParse!AF24,WeightedParse!AH24,WeightedParse!AI24,WeightedParse!AJ24,WeightedParse!AN24,WeightedParse!AO24)*WeightedParse!BD24,(HARMEAN(WeightedParse!I24,WeightedParse!K24,WeightedParse!N24,WeightedParse!P24,WeightedParse!Q24,WeightedParse!S24,WeightedParse!T24,WeightedParse!V24,WeightedParse!X24,WeightedParse!Y24,WeightedParse!Z24,WeightedParse!AB24,WeightedParse!AD24,WeightedParse!AE24,WeightedParse!AF24,WeightedParse!AH24,WeightedParse!AI24,WeightedParse!AJ24,WeightedParse!AN24,WeightedParse!AO24)*WeightedParse!BD24)*Variables!$B$5),"")</f>
        <v>4.2939419394336333</v>
      </c>
      <c r="U24" s="114">
        <f>IF($A24&gt;"",IF(EXACT(SquadExport!$BQ24,TRUE),HARMEAN(WeightedParse!P24,WeightedParse!S24,WeightedParse!V24,WeightedParse!X24,WeightedParse!Y24,WeightedParse!Z24,WeightedParse!AE24,WeightedParse!AF24,WeightedParse!AP24),HARMEAN(WeightedParse!P24,WeightedParse!S24,WeightedParse!V24,WeightedParse!X24,WeightedParse!Y24,WeightedParse!Z24,WeightedParse!AE24,WeightedParse!AF24,WeightedParse!AP24)*Variables!$B$5),"")</f>
        <v>3.836799681560354</v>
      </c>
      <c r="V24" s="114">
        <f>IF($A24&gt;"",IF(EXACT(SquadExport!$BQ24,TRUE),HARMEAN(WeightedParse!K24,WeightedParse!Q24,WeightedParse!S24,WeightedParse!T24,WeightedParse!V24,WeightedParse!X24,WeightedParse!Z24,WeightedParse!AE24,WeightedParse!AF24,WeightedParse!AG24,WeightedParse!AH24,WeightedParse!AK24),HARMEAN(WeightedParse!K24,WeightedParse!Q24,WeightedParse!S24,WeightedParse!T24,WeightedParse!V24,WeightedParse!X24,WeightedParse!Z24,WeightedParse!AE24,WeightedParse!AF24,WeightedParse!AG24,WeightedParse!AH24,WeightedParse!AK24)*Variables!$B$5),"")</f>
        <v>5.7970778606306066</v>
      </c>
      <c r="W24" s="114">
        <f>IF($A24&gt;"",IF(EXACT(SquadExport!$BQ24,TRUE),HARMEAN(WeightedParse!I24,WeightedParse!K24,WeightedParse!N24,WeightedParse!Q24,WeightedParse!T24,WeightedParse!V24,WeightedParse!X24,WeightedParse!Z24,WeightedParse!AB24,WeightedParse!AD24,WeightedParse!AF24,WeightedParse!AG24,WeightedParse!AK24),HARMEAN(WeightedParse!I24,WeightedParse!K24,WeightedParse!N24,WeightedParse!Q24,WeightedParse!T24,WeightedParse!V24,WeightedParse!X24,WeightedParse!Z24,WeightedParse!AB24,WeightedParse!AD24,WeightedParse!AF24,WeightedParse!AG24,WeightedParse!AK24)*Variables!$B$5),"")</f>
        <v>6.7502050119108192</v>
      </c>
      <c r="X24" s="114">
        <f>IF($A24&gt;"",IF(EXACT(SquadExport!$BQ24,TRUE),HARMEAN(WeightedParse!K24,WeightedParse!P24,WeightedParse!Q24,WeightedParse!S24,WeightedParse!U24,WeightedParse!V24,WeightedParse!X24,WeightedParse!Y24,WeightedParse!Z24,WeightedParse!AE24,WeightedParse!AF24,WeightedParse!AH24,WeightedParse!AO24,WeightedParse!AP24),HARMEAN(WeightedParse!K24,WeightedParse!P24,WeightedParse!Q24,WeightedParse!S24,WeightedParse!U24,WeightedParse!V24,WeightedParse!X24,WeightedParse!Y24,WeightedParse!Z24,WeightedParse!AE24,WeightedParse!AF24,WeightedParse!AH24,WeightedParse!AO24,WeightedParse!AP24)*Variables!$B$5),"")</f>
        <v>4.6609409919531268</v>
      </c>
      <c r="Y24" s="114">
        <f>IF($A24&gt;"",IF(EXACT(SquadExport!$BQ24,TRUE),HARMEAN(WeightedParse!P24,WeightedParse!Q24,WeightedParse!S24,WeightedParse!U24,WeightedParse!V24,WeightedParse!W24,WeightedParse!Y24,WeightedParse!AE24,WeightedParse!AF24,WeightedParse!AH24,WeightedParse!AJ24,WeightedParse!AN24,WeightedParse!AO24,WeightedParse!AP24),HARMEAN(WeightedParse!P24,WeightedParse!Q24,WeightedParse!S24,WeightedParse!U24,WeightedParse!V24,WeightedParse!W24,WeightedParse!Y24,WeightedParse!AE24,WeightedParse!AF24,WeightedParse!AH24,WeightedParse!AJ24,WeightedParse!AN24,WeightedParse!AO24,WeightedParse!AP24)*Variables!$B$5),"")</f>
        <v>4.5342472657628141</v>
      </c>
      <c r="Z24" s="114">
        <f>IF($A24&gt;"",IF(EXACT(SquadExport!$BQ24,TRUE),HARMEAN(WeightedParse!M24,WeightedParse!P24,WeightedParse!Q24,WeightedParse!S24,WeightedParse!U24,WeightedParse!V24,WeightedParse!W24,WeightedParse!X24,WeightedParse!Y24,WeightedParse!Z24,WeightedParse!AE24,WeightedParse!AF24,WeightedParse!AH24,WeightedParse!AL24,WeightedParse!AO24,WeightedParse!AP24),HARMEAN(WeightedParse!M24,WeightedParse!P24,WeightedParse!Q24,WeightedParse!S24,WeightedParse!U24,WeightedParse!V24,WeightedParse!W24,WeightedParse!X24,WeightedParse!Y24,WeightedParse!Z24,WeightedParse!AE24,WeightedParse!AF24,WeightedParse!AH24,WeightedParse!AL24,WeightedParse!AO24,WeightedParse!AP24)*Variables!$B$5),"")</f>
        <v>4.0687785670472296</v>
      </c>
      <c r="AA24" s="114">
        <f>IF($A24&gt;"",IF(EXACT(SquadExport!$BQ24,TRUE),HARMEAN(WeightedParse!J24,WeightedParse!K24,WeightedParse!N24,WeightedParse!P24,WeightedParse!Q24,WeightedParse!S24,WeightedParse!V24,WeightedParse!X24,WeightedParse!Y24,WeightedParse!Z24,WeightedParse!AD24,WeightedParse!AE24,WeightedParse!AH24,WeightedParse!AI24,WeightedParse!AK24,WeightedParse!AN24,WeightedParse!AO24,WeightedParse!AP24),HARMEAN(WeightedParse!J24,WeightedParse!K24,WeightedParse!N24,WeightedParse!P24,WeightedParse!Q24,WeightedParse!S24,WeightedParse!V24,WeightedParse!X24,WeightedParse!Y24,WeightedParse!Z24,WeightedParse!AD24,WeightedParse!AE24,WeightedParse!AH24,WeightedParse!AI24,WeightedParse!AK24,WeightedParse!AN24,WeightedParse!AO24,WeightedParse!AP24)*Variables!$B$5),"")</f>
        <v>5.0100528037990371</v>
      </c>
      <c r="AB24" s="114">
        <f>IF($A24&gt;"",IF(AND(EXACT(SquadExport!$BR24,TRUE),EXACT(SquadExport!$BL24,TRUE)),HARMEAN(WeightedParse!I24,WeightedParse!K24,WeightedParse!N24,WeightedParse!Q24,WeightedParse!T24,WeightedParse!V24,WeightedParse!X24,WeightedParse!Y24,WeightedParse!Z24,WeightedParse!AD24,WeightedParse!AE24,WeightedParse!AF24,WeightedParse!AG24,WeightedParse!AH24,WeightedParse!AI24,WeightedParse!AJ24,WeightedParse!AK24,WeightedParse!AN24,WeightedParse!AO24),HARMEAN(WeightedParse!I24,WeightedParse!K24,WeightedParse!N24,WeightedParse!Q24,WeightedParse!T24,WeightedParse!V24,WeightedParse!X24,WeightedParse!Y24,WeightedParse!Z24,WeightedParse!AD24,WeightedParse!AE24,WeightedParse!AF24,WeightedParse!AG24,WeightedParse!AH24,WeightedParse!AI24,WeightedParse!AJ24,WeightedParse!AK24,WeightedParse!AN24,WeightedParse!AO24)*Variables!$B$5),"")</f>
        <v>10.810495431862444</v>
      </c>
      <c r="AC24" s="114">
        <f>IF($A24&gt;"",IF(AND(EXACT(SquadExport!$BR24,TRUE),EXACT(SquadExport!$BL24,TRUE)),HARMEAN(WeightedParse!K24,WeightedParse!Q24,WeightedParse!S24,WeightedParse!T24,WeightedParse!V24,WeightedParse!X24,WeightedParse!Y24,WeightedParse!Z24,WeightedParse!AD24,WeightedParse!AE24,WeightedParse!AF24,WeightedParse!AG24,WeightedParse!AH24,WeightedParse!AO24),HARMEAN(WeightedParse!K24,WeightedParse!Q24,WeightedParse!S24,WeightedParse!T24,WeightedParse!V24,WeightedParse!X24,WeightedParse!Y24,WeightedParse!Z24,WeightedParse!AD24,WeightedParse!AE24,WeightedParse!AF24,WeightedParse!AG24,WeightedParse!AH24,WeightedParse!AO24)*Variables!$B$5),"")</f>
        <v>9.291762384115259</v>
      </c>
      <c r="AD24" s="114">
        <f>IF($A24&gt;"",IF(AND(EXACT(SquadExport!$BR24,TRUE),EXACT(SquadExport!$BL24,TRUE)),HARMEAN(WeightedParse!I24,WeightedParse!J24,WeightedParse!K24,WeightedParse!N24,WeightedParse!Q24,WeightedParse!S24,WeightedParse!T24,WeightedParse!V24,WeightedParse!X24,WeightedParse!Z24,WeightedParse!AB24,WeightedParse!AD24,WeightedParse!AG24,WeightedParse!AH24,WeightedParse!AI24,WeightedParse!AK24,WeightedParse!AO24),HARMEAN(WeightedParse!I24,WeightedParse!J24,WeightedParse!K24,WeightedParse!N24,WeightedParse!Q24,WeightedParse!S24,WeightedParse!T24,WeightedParse!V24,WeightedParse!X24,WeightedParse!Z24,WeightedParse!AB24,WeightedParse!AD24,WeightedParse!AG24,WeightedParse!AH24,WeightedParse!AI24,WeightedParse!AK24,WeightedParse!AO24)*Variables!$B$5),"")</f>
        <v>10.443611648697912</v>
      </c>
      <c r="AE24" s="114">
        <f>IF($A24&gt;"",IF(AND(EXACT(SquadExport!$BR24,TRUE),EXACT(SquadExport!$BL24,TRUE)),HARMEAN(WeightedParse!K24,WeightedParse!N24,WeightedParse!P24,WeightedParse!Q24,WeightedParse!S24,WeightedParse!T24,WeightedParse!U24,WeightedParse!V24,WeightedParse!X24,WeightedParse!Y24,WeightedParse!Z24,WeightedParse!AD24,WeightedParse!AE24,WeightedParse!AF24,WeightedParse!AG24,WeightedParse!AH24,WeightedParse!AI24,WeightedParse!AO24),HARMEAN(WeightedParse!K24,WeightedParse!N24,WeightedParse!P24,WeightedParse!Q24,WeightedParse!S24,WeightedParse!T24,WeightedParse!U24,WeightedParse!V24,WeightedParse!X24,WeightedParse!Y24,WeightedParse!Z24,WeightedParse!AD24,WeightedParse!AE24,WeightedParse!AF24,WeightedParse!AG24,WeightedParse!AH24,WeightedParse!AI24,WeightedParse!AO24)*Variables!$B$5),"")</f>
        <v>8.7839388376827312</v>
      </c>
      <c r="AF24" s="114">
        <f>IF($A24&gt;"",IF(AND(EXACT(SquadExport!$BR24,TRUE),EXACT(SquadExport!$BL24,TRUE)),HARMEAN(WeightedParse!I24,WeightedParse!J24,WeightedParse!K24,WeightedParse!N24,WeightedParse!Q24,WeightedParse!S24,WeightedParse!T24,WeightedParse!U24,WeightedParse!V24,WeightedParse!X24,WeightedParse!Z24,WeightedParse!AD24,WeightedParse!AE24,WeightedParse!AF24,WeightedParse!AH24,WeightedParse!AI24,WeightedParse!AK24,WeightedParse!AN24,WeightedParse!AO24,WeightedParse!AP24),HARMEAN(WeightedParse!I24,WeightedParse!J24,WeightedParse!K24,WeightedParse!N24,WeightedParse!Q24,WeightedParse!S24,WeightedParse!T24,WeightedParse!U24,WeightedParse!V24,WeightedParse!X24,WeightedParse!Z24,WeightedParse!AD24,WeightedParse!AE24,WeightedParse!AF24,WeightedParse!AH24,WeightedParse!AI24,WeightedParse!AK24,WeightedParse!AN24,WeightedParse!AO24,WeightedParse!AP24)*Variables!$B$5),"")</f>
        <v>9.134647070454097</v>
      </c>
      <c r="AG24" s="114">
        <f>IF($A24&gt;"",IF(AND(OR(EXACT(SquadExport!$BR24,TRUE),EXACT(SquadExport!$BS24,TRUE)),OR(EXACT(SquadExport!$BK24,TRUE),EXACT(SquadExport!$BM24,TRUE))),HARMEAN(WeightedParse!I24,WeightedParse!K24,WeightedParse!Q24,WeightedParse!T24,WeightedParse!X24,WeightedParse!Z24,WeightedParse!AD24,WeightedParse!AF24,WeightedParse!AG24,WeightedParse!AJ24),HARMEAN(WeightedParse!I24,WeightedParse!K24,WeightedParse!Q24,WeightedParse!T24,WeightedParse!X24,WeightedParse!Z24,WeightedParse!AD24,WeightedParse!AF24,WeightedParse!AG24,WeightedParse!AJ24)*Variables!$B$5),"")</f>
        <v>7.5503407816409283</v>
      </c>
      <c r="AH24" s="114">
        <f>IF($A24&gt;"",IF(AND(OR(EXACT(SquadExport!$BR24,TRUE),EXACT(SquadExport!$BS24,TRUE)),OR(EXACT(SquadExport!$BK24,TRUE),EXACT(SquadExport!$BM24,TRUE))),HARMEAN(WeightedParse!H24,WeightedParse!K24,WeightedParse!P24,WeightedParse!Q24,WeightedParse!S24,WeightedParse!T24,WeightedParse!V24,WeightedParse!X24,WeightedParse!Y24,WeightedParse!Z24,WeightedParse!AD24,WeightedParse!AE24,WeightedParse!AF24,WeightedParse!AG24,WeightedParse!AH24,WeightedParse!AO24),HARMEAN(WeightedParse!H24,WeightedParse!K24,WeightedParse!P24,WeightedParse!Q24,WeightedParse!S24,WeightedParse!T24,WeightedParse!V24,WeightedParse!X24,WeightedParse!Y24,WeightedParse!Z24,WeightedParse!AD24,WeightedParse!AE24,WeightedParse!AF24,WeightedParse!AG24,WeightedParse!AH24,WeightedParse!AO24)*Variables!$B$5),"")</f>
        <v>3.4275571370723243</v>
      </c>
      <c r="AI24" s="114">
        <f>IF($A24&gt;"",IF(AND(OR(EXACT(SquadExport!$BR24,TRUE),EXACT(SquadExport!$BS24,TRUE)),OR(EXACT(SquadExport!$BK24,TRUE),EXACT(SquadExport!$BM24,TRUE))),HARMEAN(WeightedParse!H24,WeightedParse!I24,WeightedParse!K24,WeightedParse!P24,WeightedParse!Q24,WeightedParse!S24,WeightedParse!T24,WeightedParse!U24,WeightedParse!V24,WeightedParse!X24,WeightedParse!Y24,WeightedParse!Z24,WeightedParse!AD24,WeightedParse!AE24,WeightedParse!AF24,WeightedParse!AH24,WeightedParse!AI24,WeightedParse!AO24),HARMEAN(WeightedParse!H24,WeightedParse!I24,WeightedParse!K24,WeightedParse!P24,WeightedParse!Q24,WeightedParse!S24,WeightedParse!T24,WeightedParse!U24,WeightedParse!V24,WeightedParse!X24,WeightedParse!Y24,WeightedParse!Z24,WeightedParse!AD24,WeightedParse!AE24,WeightedParse!AF24,WeightedParse!AH24,WeightedParse!AI24,WeightedParse!AO24)*Variables!$B$5),"")</f>
        <v>3.5612966067774887</v>
      </c>
      <c r="AJ24" s="114">
        <f>IF($A24&gt;"",IF(AND(OR(EXACT(SquadExport!$BR24,TRUE),EXACT(SquadExport!$BS24,TRUE)),OR(EXACT(SquadExport!$BK24,TRUE),EXACT(SquadExport!$BM24,TRUE))),HARMEAN(WeightedParse!H24,WeightedParse!K24,WeightedParse!M24,WeightedParse!V24,WeightedParse!W24,WeightedParse!AD24,WeightedParse!AF24,WeightedParse!AH24,WeightedParse!AK24,WeightedParse!AL24,WeightedParse!AO24,WeightedParse!AP24)*(CONVERT(LEFT(SquadExport!$E24,FIND("'",SquadExport!$E24)-1)+((MID(SquadExport!$E24,FIND("'",SquadExport!$E24)+1,LEN(SquadExport!$E24)-FIND("'",SquadExport!$E24)-1))/12),"ft","m")-1)/(Variables!$C$4-1),(HARMEAN(WeightedParse!H24,WeightedParse!K24,WeightedParse!M24,WeightedParse!V24,WeightedParse!W24,WeightedParse!AD24,WeightedParse!AF24,WeightedParse!AH24,WeightedParse!AK24,WeightedParse!AL24,WeightedParse!AO24,WeightedParse!AP24)*(CONVERT(LEFT(SquadExport!$E24,FIND("'",SquadExport!$E24)-1)+((MID(SquadExport!$E24,FIND("'",SquadExport!$E24)+1,LEN(SquadExport!$E24)-FIND("'",SquadExport!$E24)-1))/12),"ft","m")-1)/(Variables!$C$4-1))*Variables!$B$5),"")</f>
        <v>2.7691372125857199</v>
      </c>
      <c r="AK24" s="114">
        <f>IF($A24&gt;"",IF(AND(OR(EXACT(SquadExport!$BR24,TRUE),EXACT(SquadExport!$BS24,TRUE)),OR(EXACT(SquadExport!$BK24,TRUE),EXACT(SquadExport!$BM24,TRUE))),HARMEAN(WeightedParse!J24,WeightedParse!K24,WeightedParse!T24,WeightedParse!V24,WeightedParse!X24,WeightedParse!Y24,WeightedParse!Z24,WeightedParse!AD24,WeightedParse!AH24,WeightedParse!AI24,WeightedParse!AK24,WeightedParse!AO24),HARMEAN(WeightedParse!J24,WeightedParse!K24,WeightedParse!T24,WeightedParse!V24,WeightedParse!X24,WeightedParse!Y24,WeightedParse!Z24,WeightedParse!AD24,WeightedParse!AH24,WeightedParse!AI24,WeightedParse!AK24,WeightedParse!AO24)*Variables!$B$5),"")</f>
        <v>6.4490112446684762</v>
      </c>
      <c r="AL24" s="114">
        <f>IF($A24&gt;"",IF(AND(OR(EXACT(SquadExport!$BR24,TRUE),EXACT(SquadExport!$BS24,TRUE)),OR(EXACT(SquadExport!$BK24,TRUE),EXACT(SquadExport!$BM24,TRUE))),HARMEAN(WeightedParse!H24,WeightedParse!I24,WeightedParse!K24,WeightedParse!Q24,WeightedParse!T24,WeightedParse!V24,WeightedParse!AB24,WeightedParse!AD24,WeightedParse!AH24,WeightedParse!AI24,WeightedParse!AJ24,WeightedParse!AN24,WeightedParse!AO24),HARMEAN(WeightedParse!H24,WeightedParse!I24,WeightedParse!K24,WeightedParse!Q24,WeightedParse!T24,WeightedParse!V24,WeightedParse!AB24,WeightedParse!AD24,WeightedParse!AH24,WeightedParse!AI24,WeightedParse!AJ24,WeightedParse!AN24,WeightedParse!AO24)*Variables!$B$5),"")</f>
        <v>4.0069200757414709</v>
      </c>
      <c r="AM24" s="114">
        <f>IF($A24&gt;"",IF(AND(OR(EXACT(SquadExport!$BR24,TRUE),EXACT(SquadExport!$BS24,TRUE)),OR(EXACT(SquadExport!$BK24,TRUE),EXACT(SquadExport!$BM24,TRUE))),HARMEAN(WeightedParse!I24,WeightedParse!J24,WeightedParse!K24,WeightedParse!N24,WeightedParse!Q24,WeightedParse!T24,WeightedParse!V24,WeightedParse!X24,WeightedParse!AB24,WeightedParse!AD24,WeightedParse!AG24,WeightedParse!AI24,WeightedParse!AJ24,WeightedParse!AK24,WeightedParse!AN24)*WeightedParse!BD24,(HARMEAN(WeightedParse!I24,WeightedParse!J24,WeightedParse!K24,WeightedParse!N24,WeightedParse!Q24,WeightedParse!T24,WeightedParse!V24,WeightedParse!X24,WeightedParse!AB24,WeightedParse!AD24,WeightedParse!AG24,WeightedParse!AI24,WeightedParse!AJ24,WeightedParse!AK24,WeightedParse!AN24)*WeightedParse!BD24)*Variables!$B$5),"")</f>
        <v>5.6508353059598475</v>
      </c>
      <c r="AN24" s="114">
        <f>IF($A24&gt;"",IF(AND(OR(EXACT(SquadExport!$BR24,TRUE),EXACT(SquadExport!$BS24,TRUE)),OR(EXACT(SquadExport!$BK24,TRUE),EXACT(SquadExport!$BM24,TRUE))),HARMEAN(WeightedParse!H24,WeightedParse!I24,WeightedParse!K24,WeightedParse!N24,WeightedParse!Q24,WeightedParse!T24,WeightedParse!V24,WeightedParse!X24,WeightedParse!Z24,WeightedParse!AD24,WeightedParse!AG24,WeightedParse!AH24,WeightedParse!AI24,WeightedParse!AJ24,WeightedParse!AN24,WeightedParse!AO24)*WeightedParse!BD24,(HARMEAN(WeightedParse!H24,WeightedParse!I24,WeightedParse!K24,WeightedParse!N24,WeightedParse!Q24,WeightedParse!T24,WeightedParse!V24,WeightedParse!X24,WeightedParse!Z24,WeightedParse!AD24,WeightedParse!AG24,WeightedParse!AH24,WeightedParse!AI24,WeightedParse!AJ24,WeightedParse!AN24,WeightedParse!AO24)*WeightedParse!BD24)*Variables!$B$5),"")</f>
        <v>3.6216566881478469</v>
      </c>
      <c r="AO24" s="114">
        <f>IF($A24&gt;"",IF(AND(EXACT(SquadExport!$BS24,TRUE),EXACT(SquadExport!$BL24,TRUE)),HARMEAN(WeightedParse!K24,WeightedParse!Q24,WeightedParse!T24,WeightedParse!V24,WeightedParse!X24,WeightedParse!Z24,WeightedParse!AB24,WeightedParse!AD24,WeightedParse!AG24,WeightedParse!AK24),HARMEAN(WeightedParse!K24,WeightedParse!Q24,WeightedParse!T24,WeightedParse!V24,WeightedParse!X24,WeightedParse!Z24,WeightedParse!AB24,WeightedParse!AD24,WeightedParse!AG24,WeightedParse!AK24)*Variables!$B$5),"")</f>
        <v>12.521008454887543</v>
      </c>
      <c r="AP24" s="114">
        <f>IF($A24&gt;"",IF(AND(EXACT(SquadExport!$BS24,TRUE),EXACT(SquadExport!$BL24,TRUE)),HARMEAN(WeightedParse!I24,WeightedParse!K24,WeightedParse!Q24,WeightedParse!T24,WeightedParse!V24,WeightedParse!X24,WeightedParse!Z24,WeightedParse!AB24,WeightedParse!AD24,WeightedParse!AF24,WeightedParse!AG24,WeightedParse!AI24,WeightedParse!AJ24),HARMEAN(WeightedParse!I24,WeightedParse!K24,WeightedParse!Q24,WeightedParse!T24,WeightedParse!V24,WeightedParse!X24,WeightedParse!Z24,WeightedParse!AB24,WeightedParse!AD24,WeightedParse!AF24,WeightedParse!AG24,WeightedParse!AI24,WeightedParse!AJ24)*Variables!$B$5),"")</f>
        <v>12.465056874875273</v>
      </c>
      <c r="AQ24" s="114">
        <f>IF($A24&gt;"",IF(AND(EXACT(SquadExport!$BS24,TRUE),EXACT(SquadExport!$BL24,TRUE)),HARMEAN(WeightedParse!I24,WeightedParse!J24,WeightedParse!K24,WeightedParse!Q24,WeightedParse!T24,WeightedParse!V24,WeightedParse!X24,WeightedParse!Z24,WeightedParse!AB24,WeightedParse!AD24,WeightedParse!AG24,WeightedParse!AI24,WeightedParse!AJ24,WeightedParse!AK24),HARMEAN(WeightedParse!I24,WeightedParse!J24,WeightedParse!K24,WeightedParse!Q24,WeightedParse!T24,WeightedParse!V24,WeightedParse!X24,WeightedParse!Z24,WeightedParse!AB24,WeightedParse!AD24,WeightedParse!AG24,WeightedParse!AI24,WeightedParse!AJ24,WeightedParse!AK24)*Variables!$B$5),"")</f>
        <v>11.873967620937609</v>
      </c>
      <c r="AR24" s="114">
        <f>IF($A24&gt;"",IF(AND(EXACT(SquadExport!$BS24,TRUE),EXACT(SquadExport!$BL24,TRUE)),HARMEAN(WeightedParse!I24,WeightedParse!J24,WeightedParse!K24,WeightedParse!Q24,WeightedParse!T24,WeightedParse!V24,WeightedParse!X24,WeightedParse!Y24,WeightedParse!Z24,WeightedParse!AD24,WeightedParse!AH24,WeightedParse!AI24,WeightedParse!AJ24,WeightedParse!AK24,WeightedParse!AN24,WeightedParse!AO24),HARMEAN(WeightedParse!I24,WeightedParse!J24,WeightedParse!K24,WeightedParse!Q24,WeightedParse!T24,WeightedParse!V24,WeightedParse!X24,WeightedParse!Y24,WeightedParse!Z24,WeightedParse!AD24,WeightedParse!AH24,WeightedParse!AI24,WeightedParse!AJ24,WeightedParse!AK24,WeightedParse!AN24,WeightedParse!AO24)*Variables!$B$5),"")</f>
        <v>11.725997741842168</v>
      </c>
      <c r="AS24" s="114">
        <f>IF($A24&gt;"",IF(AND(EXACT(SquadExport!$BT24,TRUE),EXACT(SquadExport!$BL24,TRUE)),HARMEAN(WeightedParse!J24,WeightedParse!K24,WeightedParse!M24,WeightedParse!T24,WeightedParse!V24,WeightedParse!X24,WeightedParse!Z24,WeightedParse!AD24,WeightedParse!AI24),(HARMEAN(WeightedParse!J24,WeightedParse!K24,WeightedParse!M24,WeightedParse!T24,WeightedParse!V24,WeightedParse!X24,WeightedParse!Z24,WeightedParse!AD24,WeightedParse!AI24)*Variables!$B$5)),"")</f>
        <v>5.1604409510135554</v>
      </c>
      <c r="AT24" s="114">
        <f>IF($A24&gt;"",IF(AND(EXACT(SquadExport!$BT24,TRUE),EXACT(SquadExport!$BL24,TRUE)),HARMEAN(WeightedParse!J24,WeightedParse!K24,WeightedParse!M24,WeightedParse!U24,WeightedParse!V24,WeightedParse!W24,WeightedParse!X24,WeightedParse!Z24,WeightedParse!AD24,WeightedParse!AF24,WeightedParse!AK24,WeightedParse!AL24,WeightedParse!AP24)*(CONVERT(LEFT(SquadExport!$E24,FIND("'",SquadExport!$E24)-1)+((MID(SquadExport!$E24,FIND("'",SquadExport!$E24)+1,LEN(SquadExport!$E24)-FIND("'",SquadExport!$E24)-1))/12),"ft","m")-1)/(Variables!$C$4-1),(HARMEAN(WeightedParse!J24,WeightedParse!K24,WeightedParse!M24,WeightedParse!U24,WeightedParse!V24,WeightedParse!W24,WeightedParse!X24,WeightedParse!Z24,WeightedParse!AD24,WeightedParse!AF24,WeightedParse!AK24,WeightedParse!AL24,WeightedParse!AP24)*(CONVERT(LEFT(SquadExport!$E24,FIND("'",SquadExport!$E24)-1)+((MID(SquadExport!$E24,FIND("'",SquadExport!$E24)+1,LEN(SquadExport!$E24)-FIND("'",SquadExport!$E24)-1))/12),"ft","m")-1)/(Variables!$C$4-1)))*Variables!$B$5,"")</f>
        <v>4.3218998097251058</v>
      </c>
      <c r="AU24" s="114">
        <f>IF($A24&gt;"",IF(AND(EXACT(SquadExport!$BT24,TRUE),EXACT(SquadExport!$BL24,TRUE)),HARMEAN(WeightedParse!I24,WeightedParse!J24,WeightedParse!K24,WeightedParse!Q24,WeightedParse!T24,WeightedParse!V24,WeightedParse!X24,WeightedParse!Z24,WeightedParse!AB24,WeightedParse!AD24,WeightedParse!AF24,WeightedParse!AG24,WeightedParse!AK24,WeightedParse!AP24),HARMEAN(WeightedParse!I24,WeightedParse!J24,WeightedParse!K24,WeightedParse!Q24,WeightedParse!T24,WeightedParse!V24,WeightedParse!X24,WeightedParse!Z24,WeightedParse!AB24,WeightedParse!AD24,WeightedParse!AF24,WeightedParse!AG24,WeightedParse!AK24,WeightedParse!AP24)*Variables!$B$5),"")</f>
        <v>6.1479694442642385</v>
      </c>
      <c r="AV24" s="114">
        <f>IF($A24&gt;"",IF(AND(EXACT(SquadExport!$BT24,TRUE),EXACT(SquadExport!$BL24,TRUE)),HARMEAN(WeightedParse!I24,WeightedParse!J24,WeightedParse!K24,WeightedParse!Q24,WeightedParse!T24,WeightedParse!V24,WeightedParse!X24,WeightedParse!Z24,WeightedParse!AD24,WeightedParse!AH24,WeightedParse!AI24,WeightedParse!AJ24,WeightedParse!AK24,WeightedParse!AN24,WeightedParse!AO24),HARMEAN(WeightedParse!I24,WeightedParse!J24,WeightedParse!K24,WeightedParse!Q24,WeightedParse!T24,WeightedParse!V24,WeightedParse!X24,WeightedParse!Z24,WeightedParse!AD24,WeightedParse!AH24,WeightedParse!AI24,WeightedParse!AJ24,WeightedParse!AK24,WeightedParse!AN24,WeightedParse!AO24)*Variables!$B$5),"")</f>
        <v>7.1222303948733945</v>
      </c>
      <c r="AW24" s="114">
        <f>IF($A24&gt;"",IF(AND(EXACT(SquadExport!$BT24,TRUE),EXACT(SquadExport!$BL24,TRUE)),HARMEAN(WeightedParse!I24,WeightedParse!J24,WeightedParse!K24,WeightedParse!Q24,WeightedParse!T24,WeightedParse!V24,WeightedParse!X24,WeightedParse!Z24,WeightedParse!AB24,WeightedParse!AD24,WeightedParse!AF24,WeightedParse!AG24,WeightedParse!AI24,WeightedParse!AJ24,WeightedParse!AK24),HARMEAN(WeightedParse!I24,WeightedParse!J24,WeightedParse!K24,WeightedParse!Q24,WeightedParse!T24,WeightedParse!V24,WeightedParse!X24,WeightedParse!Z24,WeightedParse!AB24,WeightedParse!AD24,WeightedParse!AF24,WeightedParse!AG24,WeightedParse!AI24,WeightedParse!AJ24,WeightedParse!AK24)*Variables!$B$5),"")</f>
        <v>6.8170128952449112</v>
      </c>
      <c r="AX24" s="114">
        <f>IF($A24&gt;"",IF(AND(EXACT(SquadExport!$BT24,TRUE),EXACT(SquadExport!$BL24,TRUE)),HARMEAN(WeightedParse!K24,WeightedParse!Q24,WeightedParse!U24,WeightedParse!V24,WeightedParse!W24,WeightedParse!X24,WeightedParse!Y24,WeightedParse!Z24,WeightedParse!AD24,WeightedParse!AF24,WeightedParse!AH24,WeightedParse!AI24,WeightedParse!AJ24,WeightedParse!AK24,WeightedParse!AN24,WeightedParse!AO24,WeightedParse!AP24),HARMEAN(WeightedParse!K24,WeightedParse!Q24,WeightedParse!U24,WeightedParse!V24,WeightedParse!W24,WeightedParse!X24,WeightedParse!Y24,WeightedParse!Z24,WeightedParse!AD24,WeightedParse!AF24,WeightedParse!AH24,WeightedParse!AI24,WeightedParse!AJ24,WeightedParse!AK24,WeightedParse!AN24,WeightedParse!AO24,WeightedParse!AP24)*Variables!$B$5),"")</f>
        <v>6.5265153160981955</v>
      </c>
      <c r="AY24" s="114">
        <f>IF($A24&gt;"",IF(AND(EXACT(SquadExport!$BT24,TRUE),EXACT(SquadExport!$BL24,TRUE)),HARMEAN(WeightedParse!I24,WeightedParse!J24,WeightedParse!K24,WeightedParse!M24,WeightedParse!N24,WeightedParse!Q24,WeightedParse!T24,WeightedParse!V24,WeightedParse!X24,WeightedParse!Z24,WeightedParse!AD24,WeightedParse!AF24,WeightedParse!AG24,WeightedParse!AH24,WeightedParse!AI24,WeightedParse!AJ24,WeightedParse!AK24,WeightedParse!AL24,WeightedParse!AN24,WeightedParse!AO24,WeightedParse!AP24),HARMEAN(WeightedParse!I24,WeightedParse!J24,WeightedParse!K24,WeightedParse!M24,WeightedParse!N24,WeightedParse!Q24,WeightedParse!T24,WeightedParse!V24,WeightedParse!X24,WeightedParse!Z24,WeightedParse!AD24,WeightedParse!AF24,WeightedParse!AG24,WeightedParse!AH24,WeightedParse!AI24,WeightedParse!AJ24,WeightedParse!AK24,WeightedParse!AL24,WeightedParse!AN24,WeightedParse!AO24,WeightedParse!AP24)*Variables!$B$5),"")</f>
        <v>5.9864587676454812</v>
      </c>
    </row>
    <row r="25" spans="1:51" s="3" customFormat="1" ht="15" customHeight="1" x14ac:dyDescent="0.25">
      <c r="A25" s="3" t="str">
        <f>IF(WeightedParse!A25&gt;"",WeightedParse!A25,"")</f>
        <v>Carlton Ubaezuonu</v>
      </c>
      <c r="B25" s="4">
        <f>IF(WeightedParse!B25&gt;0,WeightedParse!B25,"")</f>
        <v>23</v>
      </c>
      <c r="C25" s="4" t="str">
        <f>IF(A25&gt;"",IF(AND(B25&lt;=Variables!$B$8,G25&gt;2),"Youth",IF(AND(B25&lt;=Variables!$B$8,G25&lt;=2),"Prospect",IF(AND(B25&gt;=Variables!$B$9,G25&gt;2),"Old",IF(G25&gt;=3,"Reserves","First Team")))),"")</f>
        <v>First Team</v>
      </c>
      <c r="D25" s="4" t="str">
        <f>SquadExport!BJ25</f>
        <v>M/AM</v>
      </c>
      <c r="E25" s="4" t="str">
        <f>IF(A25&gt;"",VLOOKUP(F25,Roles!A:B,2,FALSE)&amp;IF(OR(VLOOKUP(F25,Roles!$A:$B,2,FALSE)="FB",VLOOKUP(F25,Roles!$A:$B,2,FALSE)="WB",VLOOKUP(F25,Roles!$A:$B,2,FALSE)="WM",VLOOKUP(F25,Roles!$A:$B,2,FALSE)="W"),IF(AND(SquadExport!BK25=TRUE,SquadExport!BM25=TRUE,WeightedParse!BB25&gt;=WeightedParse!BC25)," (R)",IF(AND(SquadExport!BK25=TRUE,SquadExport!BM25=TRUE,WeightedParse!BB25&lt;WeightedParse!BC25)," (L)",IF(AND(SquadExport!BK25=TRUE,SquadExport!BM25=FALSE), " (L)",IF(AND(SquadExport!BK25=FALSE,SquadExport!BM25=TRUE)," (R)","")))),""),"")</f>
        <v>W (L)</v>
      </c>
      <c r="F25" s="4" t="str" cm="1">
        <f t="array" ref="F25">IF(A25&gt;"",INDEX($J$1:$AY$1,SUMPRODUCT(MAX(($J$2:$AY$200=MAX($J25:$AY25))*(COLUMN($J$2:$AY$200))))-COLUMN($J$1)+1),"")</f>
        <v>W</v>
      </c>
      <c r="G25" s="4">
        <f t="shared" si="0"/>
        <v>2</v>
      </c>
      <c r="H25" s="4">
        <f t="shared" si="1"/>
        <v>25</v>
      </c>
      <c r="I25" s="5">
        <f t="shared" si="2"/>
        <v>10.993564417951729</v>
      </c>
      <c r="J25" s="114">
        <f>IF($A25&gt;"",HARMEAN(WeightedParse!V25,WeightedParse!Y25,WeightedParse!Z25,WeightedParse!AE25,WeightedParse!AJ25,WeightedParse!AQ25,WeightedParse!AR25,WeightedParse!AS25,WeightedParse!AU25,WeightedParse!AV25,WeightedParse!AW25,WeightedParse!AY25,WeightedParse!BA25),"")</f>
        <v>3.1786087866108788</v>
      </c>
      <c r="K25" s="114">
        <f>IF(A25&gt;"",HARMEAN(WeightedParse!K25,WeightedParse!Q25,WeightedParse!V25,WeightedParse!X25,WeightedParse!Y25,WeightedParse!Z25,WeightedParse!AE25,WeightedParse!AG25,WeightedParse!AI25,WeightedParse!AJ25,WeightedParse!AQ25,WeightedParse!AR25,WeightedParse!AS25,WeightedParse!AU25,WeightedParse!AV25,WeightedParse!AW25,WeightedParse!AY25,WeightedParse!AZ25,WeightedParse!BA25),"")</f>
        <v>3.5085431385096233</v>
      </c>
      <c r="L25" s="114">
        <f>IF($A25&gt;"",IF(AND(EXACT(SquadExport!$BO25,TRUE),EXACT(SquadExport!$BL25,TRUE)),HARMEAN(WeightedParse!M25,WeightedParse!P25,WeightedParse!S25,WeightedParse!U25,WeightedParse!V25,WeightedParse!W25,WeightedParse!Y25,WeightedParse!AE25,WeightedParse!AL25,WeightedParse!AN25,WeightedParse!AP25),HARMEAN(WeightedParse!M25,WeightedParse!P25,WeightedParse!S25,WeightedParse!U25,WeightedParse!V25,WeightedParse!W25,WeightedParse!Y25,WeightedParse!AE25,WeightedParse!AL25,WeightedParse!AN25,WeightedParse!AP25)*Variables!$B$5),"")</f>
        <v>5.144606943726953</v>
      </c>
      <c r="M25" s="114">
        <f>IF($A25&gt;"",IF(AND(EXACT(SquadExport!$BO25,TRUE),EXACT(SquadExport!$BL25,TRUE)),HARMEAN(WeightedParse!M25,WeightedParse!P25,WeightedParse!S25,WeightedParse!U25,WeightedParse!V25,WeightedParse!W25,WeightedParse!X25,WeightedParse!Y25,WeightedParse!Z25,WeightedParse!AE25,WeightedParse!AL25,WeightedParse!AN25,WeightedParse!AP25),HARMEAN(WeightedParse!M25,WeightedParse!P25,WeightedParse!S25,WeightedParse!U25,WeightedParse!V25,WeightedParse!W25,WeightedParse!X25,WeightedParse!Y25,WeightedParse!Z25,WeightedParse!AE25,WeightedParse!AL25,WeightedParse!AN25,WeightedParse!AP25)*Variables!$B$5),"")</f>
        <v>5.2959887075029579</v>
      </c>
      <c r="N25" s="114">
        <f>IF($A25&gt;"",IF(AND(EXACT(SquadExport!$BO25,TRUE),EXACT(SquadExport!$BL25,TRUE)),HARMEAN(WeightedParse!K25,WeightedParse!M25,WeightedParse!P25,WeightedParse!Q25,WeightedParse!S25,WeightedParse!T25,WeightedParse!U25,WeightedParse!V25,WeightedParse!W25,WeightedParse!X25,WeightedParse!Y25,WeightedParse!Z25,WeightedParse!AE25,WeightedParse!AG25,WeightedParse!AL25,WeightedParse!AN25,WeightedParse!AP25),HARMEAN(WeightedParse!K25,WeightedParse!M25,WeightedParse!P25,WeightedParse!Q25,WeightedParse!S25,WeightedParse!T25,WeightedParse!U25,WeightedParse!V25,WeightedParse!W25,WeightedParse!X25,WeightedParse!Y25,WeightedParse!Z25,WeightedParse!AE25,WeightedParse!AG25,WeightedParse!AL25,WeightedParse!AN25,WeightedParse!AP25)*Variables!$B$5),"")</f>
        <v>5.8566712089942774</v>
      </c>
      <c r="O25" s="114">
        <f>IF($A25&gt;"",IF(AND(EXACT(SquadExport!$BO25,TRUE),EXACT(SquadExport!$BL25,TRUE)),HARMEAN(WeightedParse!I25,WeightedParse!K25,WeightedParse!M25,WeightedParse!P25,WeightedParse!Q25,WeightedParse!S25,WeightedParse!T25,WeightedParse!V25,WeightedParse!W25,WeightedParse!X25,WeightedParse!Y25,WeightedParse!Z25,WeightedParse!AB25,WeightedParse!AE25,WeightedParse!AF25,WeightedParse!AG25,WeightedParse!AJ25,WeightedParse!AK25,WeightedParse!AL25,WeightedParse!AN25,WeightedParse!AO25,WeightedParse!AP25),HARMEAN(WeightedParse!I25,WeightedParse!K25,WeightedParse!M25,WeightedParse!P25,WeightedParse!Q25,WeightedParse!S25,WeightedParse!T25,WeightedParse!V25,WeightedParse!W25,WeightedParse!X25,WeightedParse!Y25,WeightedParse!Z25,WeightedParse!AB25,WeightedParse!AE25,WeightedParse!AF25,WeightedParse!AG25,WeightedParse!AJ25,WeightedParse!AK25,WeightedParse!AL25,WeightedParse!AN25,WeightedParse!AO25,WeightedParse!AP25)*Variables!$B$5),"")</f>
        <v>6.6537070499861644</v>
      </c>
      <c r="P25" s="114">
        <f>IF($A25&gt;"",IF(AND(OR(EXACT(SquadExport!$BO25,TRUE),EXACT(SquadExport!$BP25,TRUE)),OR(EXACT(SquadExport!$BK25,TRUE),EXACT(SquadExport!$BM25,TRUE))),HARMEAN(WeightedParse!M25,WeightedParse!P25,WeightedParse!S25,WeightedParse!U25,WeightedParse!V25,WeightedParse!W25,WeightedParse!Y25,WeightedParse!AE25,WeightedParse!AF25,WeightedParse!AP25),HARMEAN(WeightedParse!M25,WeightedParse!P25,WeightedParse!S25,WeightedParse!U25,WeightedParse!V25,WeightedParse!W25,WeightedParse!Y25,WeightedParse!AE25,WeightedParse!AF25,WeightedParse!AP25)*Variables!$B$5),"")</f>
        <v>4.8524747717443537</v>
      </c>
      <c r="Q25" s="114">
        <f>IF($A25&gt;"",IF(AND(OR(EXACT(SquadExport!$BO25,TRUE),EXACT(SquadExport!$BP25,TRUE)),OR(EXACT(SquadExport!$BK25,TRUE),EXACT(SquadExport!$BM25,TRUE))),HARMEAN(WeightedParse!H25,WeightedParse!P25,WeightedParse!Q25,WeightedParse!S25,WeightedParse!T25,WeightedParse!V25,WeightedParse!X25,WeightedParse!Y25,WeightedParse!Z25,WeightedParse!AE25,WeightedParse!AF25,WeightedParse!AH25,WeightedParse!AN25,WeightedParse!AO25),HARMEAN(WeightedParse!H25,WeightedParse!P25,WeightedParse!Q25,WeightedParse!S25,WeightedParse!T25,WeightedParse!V25,WeightedParse!X25,WeightedParse!Y25,WeightedParse!Z25,WeightedParse!AE25,WeightedParse!AF25,WeightedParse!AH25,WeightedParse!AN25,WeightedParse!AO25)*Variables!$B$5),"")</f>
        <v>6.0070264106752127</v>
      </c>
      <c r="R25" s="115">
        <f>IF($A25&gt;"",IF(AND(OR(EXACT(SquadExport!$BO25,TRUE),EXACT(SquadExport!$BP25,TRUE)),OR(EXACT(SquadExport!$BK25,TRUE),EXACT(SquadExport!$BM25,TRUE))),HARMEAN(WeightedParse!H25,WeightedParse!I25,WeightedParse!K25,WeightedParse!P25,WeightedParse!Q25,WeightedParse!S25,WeightedParse!T25,WeightedParse!V25,WeightedParse!Y25,WeightedParse!Z25,WeightedParse!AD25,WeightedParse!AE25,WeightedParse!AF25,WeightedParse!AH25,WeightedParse!AI25,WeightedParse!AJ25,WeightedParse!AN25,WeightedParse!AO25),HARMEAN(WeightedParse!H25,WeightedParse!I25,WeightedParse!K25,WeightedParse!P25,WeightedParse!Q25,WeightedParse!S25,WeightedParse!T25,WeightedParse!V25,WeightedParse!Y25,WeightedParse!Z25,WeightedParse!AD25,WeightedParse!AE25,WeightedParse!AF25,WeightedParse!AH25,WeightedParse!AI25,WeightedParse!AJ25,WeightedParse!AN25,WeightedParse!AO25)*Variables!$B$5),"")</f>
        <v>6.5849934386042959</v>
      </c>
      <c r="S25" s="115">
        <f>IF($A25&gt;"",IF(AND(OR(EXACT(SquadExport!$BO25,TRUE),EXACT(SquadExport!$BP25,TRUE)),OR(EXACT(SquadExport!$BK25,TRUE),EXACT(SquadExport!$BM25,TRUE))),HARMEAN(WeightedParse!H25,WeightedParse!I25,WeightedParse!K25,WeightedParse!Q25,WeightedParse!S25,WeightedParse!T25,WeightedParse!V25,WeightedParse!X25,WeightedParse!Z25,WeightedParse!AB25,WeightedParse!AD25,WeightedParse!AF25,WeightedParse!AG25,WeightedParse!AH25,WeightedParse!AI25,WeightedParse!AJ25,WeightedParse!AK25,WeightedParse!AN25,WeightedParse!AO25),HARMEAN(WeightedParse!H25,WeightedParse!I25,WeightedParse!K25,WeightedParse!Q25,WeightedParse!S25,WeightedParse!T25,WeightedParse!V25,WeightedParse!X25,WeightedParse!Z25,WeightedParse!AB25,WeightedParse!AD25,WeightedParse!AF25,WeightedParse!AG25,WeightedParse!AH25,WeightedParse!AI25,WeightedParse!AJ25,WeightedParse!AK25,WeightedParse!AN25,WeightedParse!AO25)*Variables!$B$5),"")</f>
        <v>8.2483464690244261</v>
      </c>
      <c r="T25" s="114">
        <f>IF($A25&gt;"",IF(AND(OR(EXACT(SquadExport!$BO25,TRUE),EXACT(SquadExport!$BP25,TRUE)),OR(EXACT(SquadExport!$BK25,TRUE),EXACT(SquadExport!$BM25,TRUE))),HARMEAN(WeightedParse!I25,WeightedParse!K25,WeightedParse!N25,WeightedParse!P25,WeightedParse!Q25,WeightedParse!S25,WeightedParse!T25,WeightedParse!V25,WeightedParse!X25,WeightedParse!Y25,WeightedParse!Z25,WeightedParse!AB25,WeightedParse!AD25,WeightedParse!AE25,WeightedParse!AF25,WeightedParse!AH25,WeightedParse!AI25,WeightedParse!AJ25,WeightedParse!AN25,WeightedParse!AO25)*WeightedParse!BD25,(HARMEAN(WeightedParse!I25,WeightedParse!K25,WeightedParse!N25,WeightedParse!P25,WeightedParse!Q25,WeightedParse!S25,WeightedParse!T25,WeightedParse!V25,WeightedParse!X25,WeightedParse!Y25,WeightedParse!Z25,WeightedParse!AB25,WeightedParse!AD25,WeightedParse!AE25,WeightedParse!AF25,WeightedParse!AH25,WeightedParse!AI25,WeightedParse!AJ25,WeightedParse!AN25,WeightedParse!AO25)*WeightedParse!BD25)*Variables!$B$5),"")</f>
        <v>4.5164374851070379</v>
      </c>
      <c r="U25" s="114">
        <f>IF($A25&gt;"",IF(EXACT(SquadExport!$BQ25,TRUE),HARMEAN(WeightedParse!P25,WeightedParse!S25,WeightedParse!V25,WeightedParse!X25,WeightedParse!Y25,WeightedParse!Z25,WeightedParse!AE25,WeightedParse!AF25,WeightedParse!AP25),HARMEAN(WeightedParse!P25,WeightedParse!S25,WeightedParse!V25,WeightedParse!X25,WeightedParse!Y25,WeightedParse!Z25,WeightedParse!AE25,WeightedParse!AF25,WeightedParse!AP25)*Variables!$B$5),"")</f>
        <v>4.8905237425336132</v>
      </c>
      <c r="V25" s="114">
        <f>IF($A25&gt;"",IF(EXACT(SquadExport!$BQ25,TRUE),HARMEAN(WeightedParse!K25,WeightedParse!Q25,WeightedParse!S25,WeightedParse!T25,WeightedParse!V25,WeightedParse!X25,WeightedParse!Z25,WeightedParse!AE25,WeightedParse!AF25,WeightedParse!AG25,WeightedParse!AH25,WeightedParse!AK25),HARMEAN(WeightedParse!K25,WeightedParse!Q25,WeightedParse!S25,WeightedParse!T25,WeightedParse!V25,WeightedParse!X25,WeightedParse!Z25,WeightedParse!AE25,WeightedParse!AF25,WeightedParse!AG25,WeightedParse!AH25,WeightedParse!AK25)*Variables!$B$5),"")</f>
        <v>6.746604256436056</v>
      </c>
      <c r="W25" s="114">
        <f>IF($A25&gt;"",IF(EXACT(SquadExport!$BQ25,TRUE),HARMEAN(WeightedParse!I25,WeightedParse!K25,WeightedParse!N25,WeightedParse!Q25,WeightedParse!T25,WeightedParse!V25,WeightedParse!X25,WeightedParse!Z25,WeightedParse!AB25,WeightedParse!AD25,WeightedParse!AF25,WeightedParse!AG25,WeightedParse!AK25),HARMEAN(WeightedParse!I25,WeightedParse!K25,WeightedParse!N25,WeightedParse!Q25,WeightedParse!T25,WeightedParse!V25,WeightedParse!X25,WeightedParse!Z25,WeightedParse!AB25,WeightedParse!AD25,WeightedParse!AF25,WeightedParse!AG25,WeightedParse!AK25)*Variables!$B$5),"")</f>
        <v>7.2634815744987522</v>
      </c>
      <c r="X25" s="114">
        <f>IF($A25&gt;"",IF(EXACT(SquadExport!$BQ25,TRUE),HARMEAN(WeightedParse!K25,WeightedParse!P25,WeightedParse!Q25,WeightedParse!S25,WeightedParse!U25,WeightedParse!V25,WeightedParse!X25,WeightedParse!Y25,WeightedParse!Z25,WeightedParse!AE25,WeightedParse!AF25,WeightedParse!AH25,WeightedParse!AO25,WeightedParse!AP25),HARMEAN(WeightedParse!K25,WeightedParse!P25,WeightedParse!Q25,WeightedParse!S25,WeightedParse!U25,WeightedParse!V25,WeightedParse!X25,WeightedParse!Y25,WeightedParse!Z25,WeightedParse!AE25,WeightedParse!AF25,WeightedParse!AH25,WeightedParse!AO25,WeightedParse!AP25)*Variables!$B$5),"")</f>
        <v>5.6851166992446975</v>
      </c>
      <c r="Y25" s="114">
        <f>IF($A25&gt;"",IF(EXACT(SquadExport!$BQ25,TRUE),HARMEAN(WeightedParse!P25,WeightedParse!Q25,WeightedParse!S25,WeightedParse!U25,WeightedParse!V25,WeightedParse!W25,WeightedParse!Y25,WeightedParse!AE25,WeightedParse!AF25,WeightedParse!AH25,WeightedParse!AJ25,WeightedParse!AN25,WeightedParse!AO25,WeightedParse!AP25),HARMEAN(WeightedParse!P25,WeightedParse!Q25,WeightedParse!S25,WeightedParse!U25,WeightedParse!V25,WeightedParse!W25,WeightedParse!Y25,WeightedParse!AE25,WeightedParse!AF25,WeightedParse!AH25,WeightedParse!AJ25,WeightedParse!AN25,WeightedParse!AO25,WeightedParse!AP25)*Variables!$B$5),"")</f>
        <v>5.960497638939338</v>
      </c>
      <c r="Z25" s="114">
        <f>IF($A25&gt;"",IF(EXACT(SquadExport!$BQ25,TRUE),HARMEAN(WeightedParse!M25,WeightedParse!P25,WeightedParse!Q25,WeightedParse!S25,WeightedParse!U25,WeightedParse!V25,WeightedParse!W25,WeightedParse!X25,WeightedParse!Y25,WeightedParse!Z25,WeightedParse!AE25,WeightedParse!AF25,WeightedParse!AH25,WeightedParse!AL25,WeightedParse!AO25,WeightedParse!AP25),HARMEAN(WeightedParse!M25,WeightedParse!P25,WeightedParse!Q25,WeightedParse!S25,WeightedParse!U25,WeightedParse!V25,WeightedParse!W25,WeightedParse!X25,WeightedParse!Y25,WeightedParse!Z25,WeightedParse!AE25,WeightedParse!AF25,WeightedParse!AH25,WeightedParse!AL25,WeightedParse!AO25,WeightedParse!AP25)*Variables!$B$5),"")</f>
        <v>5.6029407393462609</v>
      </c>
      <c r="AA25" s="114">
        <f>IF($A25&gt;"",IF(EXACT(SquadExport!$BQ25,TRUE),HARMEAN(WeightedParse!J25,WeightedParse!K25,WeightedParse!N25,WeightedParse!P25,WeightedParse!Q25,WeightedParse!S25,WeightedParse!V25,WeightedParse!X25,WeightedParse!Y25,WeightedParse!Z25,WeightedParse!AD25,WeightedParse!AE25,WeightedParse!AH25,WeightedParse!AI25,WeightedParse!AK25,WeightedParse!AN25,WeightedParse!AO25,WeightedParse!AP25),HARMEAN(WeightedParse!J25,WeightedParse!K25,WeightedParse!N25,WeightedParse!P25,WeightedParse!Q25,WeightedParse!S25,WeightedParse!V25,WeightedParse!X25,WeightedParse!Y25,WeightedParse!Z25,WeightedParse!AD25,WeightedParse!AE25,WeightedParse!AH25,WeightedParse!AI25,WeightedParse!AK25,WeightedParse!AN25,WeightedParse!AO25,WeightedParse!AP25)*Variables!$B$5),"")</f>
        <v>5.9593685899523141</v>
      </c>
      <c r="AB25" s="114">
        <f>IF($A25&gt;"",IF(AND(EXACT(SquadExport!$BR25,TRUE),EXACT(SquadExport!$BL25,TRUE)),HARMEAN(WeightedParse!I25,WeightedParse!K25,WeightedParse!N25,WeightedParse!Q25,WeightedParse!T25,WeightedParse!V25,WeightedParse!X25,WeightedParse!Y25,WeightedParse!Z25,WeightedParse!AD25,WeightedParse!AE25,WeightedParse!AF25,WeightedParse!AG25,WeightedParse!AH25,WeightedParse!AI25,WeightedParse!AJ25,WeightedParse!AK25,WeightedParse!AN25,WeightedParse!AO25),HARMEAN(WeightedParse!I25,WeightedParse!K25,WeightedParse!N25,WeightedParse!Q25,WeightedParse!T25,WeightedParse!V25,WeightedParse!X25,WeightedParse!Y25,WeightedParse!Z25,WeightedParse!AD25,WeightedParse!AE25,WeightedParse!AF25,WeightedParse!AG25,WeightedParse!AH25,WeightedParse!AI25,WeightedParse!AJ25,WeightedParse!AK25,WeightedParse!AN25,WeightedParse!AO25)*Variables!$B$5),"")</f>
        <v>7.2798960350922215</v>
      </c>
      <c r="AC25" s="114">
        <f>IF($A25&gt;"",IF(AND(EXACT(SquadExport!$BR25,TRUE),EXACT(SquadExport!$BL25,TRUE)),HARMEAN(WeightedParse!K25,WeightedParse!Q25,WeightedParse!S25,WeightedParse!T25,WeightedParse!V25,WeightedParse!X25,WeightedParse!Y25,WeightedParse!Z25,WeightedParse!AD25,WeightedParse!AE25,WeightedParse!AF25,WeightedParse!AG25,WeightedParse!AH25,WeightedParse!AO25),HARMEAN(WeightedParse!K25,WeightedParse!Q25,WeightedParse!S25,WeightedParse!T25,WeightedParse!V25,WeightedParse!X25,WeightedParse!Y25,WeightedParse!Z25,WeightedParse!AD25,WeightedParse!AE25,WeightedParse!AF25,WeightedParse!AG25,WeightedParse!AH25,WeightedParse!AO25)*Variables!$B$5),"")</f>
        <v>6.0943993767676599</v>
      </c>
      <c r="AD25" s="114">
        <f>IF($A25&gt;"",IF(AND(EXACT(SquadExport!$BR25,TRUE),EXACT(SquadExport!$BL25,TRUE)),HARMEAN(WeightedParse!I25,WeightedParse!J25,WeightedParse!K25,WeightedParse!N25,WeightedParse!Q25,WeightedParse!S25,WeightedParse!T25,WeightedParse!V25,WeightedParse!X25,WeightedParse!Z25,WeightedParse!AB25,WeightedParse!AD25,WeightedParse!AG25,WeightedParse!AH25,WeightedParse!AI25,WeightedParse!AK25,WeightedParse!AO25),HARMEAN(WeightedParse!I25,WeightedParse!J25,WeightedParse!K25,WeightedParse!N25,WeightedParse!Q25,WeightedParse!S25,WeightedParse!T25,WeightedParse!V25,WeightedParse!X25,WeightedParse!Z25,WeightedParse!AB25,WeightedParse!AD25,WeightedParse!AG25,WeightedParse!AH25,WeightedParse!AI25,WeightedParse!AK25,WeightedParse!AO25)*Variables!$B$5),"")</f>
        <v>7.1481310439854289</v>
      </c>
      <c r="AE25" s="114">
        <f>IF($A25&gt;"",IF(AND(EXACT(SquadExport!$BR25,TRUE),EXACT(SquadExport!$BL25,TRUE)),HARMEAN(WeightedParse!K25,WeightedParse!N25,WeightedParse!P25,WeightedParse!Q25,WeightedParse!S25,WeightedParse!T25,WeightedParse!U25,WeightedParse!V25,WeightedParse!X25,WeightedParse!Y25,WeightedParse!Z25,WeightedParse!AD25,WeightedParse!AE25,WeightedParse!AF25,WeightedParse!AG25,WeightedParse!AH25,WeightedParse!AI25,WeightedParse!AO25),HARMEAN(WeightedParse!K25,WeightedParse!N25,WeightedParse!P25,WeightedParse!Q25,WeightedParse!S25,WeightedParse!T25,WeightedParse!U25,WeightedParse!V25,WeightedParse!X25,WeightedParse!Y25,WeightedParse!Z25,WeightedParse!AD25,WeightedParse!AE25,WeightedParse!AF25,WeightedParse!AG25,WeightedParse!AH25,WeightedParse!AI25,WeightedParse!AO25)*Variables!$B$5),"")</f>
        <v>5.8740811274043034</v>
      </c>
      <c r="AF25" s="114">
        <f>IF($A25&gt;"",IF(AND(EXACT(SquadExport!$BR25,TRUE),EXACT(SquadExport!$BL25,TRUE)),HARMEAN(WeightedParse!I25,WeightedParse!J25,WeightedParse!K25,WeightedParse!N25,WeightedParse!Q25,WeightedParse!S25,WeightedParse!T25,WeightedParse!U25,WeightedParse!V25,WeightedParse!X25,WeightedParse!Z25,WeightedParse!AD25,WeightedParse!AE25,WeightedParse!AF25,WeightedParse!AH25,WeightedParse!AI25,WeightedParse!AK25,WeightedParse!AN25,WeightedParse!AO25,WeightedParse!AP25),HARMEAN(WeightedParse!I25,WeightedParse!J25,WeightedParse!K25,WeightedParse!N25,WeightedParse!Q25,WeightedParse!S25,WeightedParse!T25,WeightedParse!U25,WeightedParse!V25,WeightedParse!X25,WeightedParse!Z25,WeightedParse!AD25,WeightedParse!AE25,WeightedParse!AF25,WeightedParse!AH25,WeightedParse!AI25,WeightedParse!AK25,WeightedParse!AN25,WeightedParse!AO25,WeightedParse!AP25)*Variables!$B$5),"")</f>
        <v>6.9432968585672876</v>
      </c>
      <c r="AG25" s="114">
        <f>IF($A25&gt;"",IF(AND(OR(EXACT(SquadExport!$BR25,TRUE),EXACT(SquadExport!$BS25,TRUE)),OR(EXACT(SquadExport!$BK25,TRUE),EXACT(SquadExport!$BM25,TRUE))),HARMEAN(WeightedParse!I25,WeightedParse!K25,WeightedParse!Q25,WeightedParse!T25,WeightedParse!X25,WeightedParse!Z25,WeightedParse!AD25,WeightedParse!AF25,WeightedParse!AG25,WeightedParse!AJ25),HARMEAN(WeightedParse!I25,WeightedParse!K25,WeightedParse!Q25,WeightedParse!T25,WeightedParse!X25,WeightedParse!Z25,WeightedParse!AD25,WeightedParse!AF25,WeightedParse!AG25,WeightedParse!AJ25)*Variables!$B$5),"")</f>
        <v>13.068255874253676</v>
      </c>
      <c r="AH25" s="114">
        <f>IF($A25&gt;"",IF(AND(OR(EXACT(SquadExport!$BR25,TRUE),EXACT(SquadExport!$BS25,TRUE)),OR(EXACT(SquadExport!$BK25,TRUE),EXACT(SquadExport!$BM25,TRUE))),HARMEAN(WeightedParse!H25,WeightedParse!K25,WeightedParse!P25,WeightedParse!Q25,WeightedParse!S25,WeightedParse!T25,WeightedParse!V25,WeightedParse!X25,WeightedParse!Y25,WeightedParse!Z25,WeightedParse!AD25,WeightedParse!AE25,WeightedParse!AF25,WeightedParse!AG25,WeightedParse!AH25,WeightedParse!AO25),HARMEAN(WeightedParse!H25,WeightedParse!K25,WeightedParse!P25,WeightedParse!Q25,WeightedParse!S25,WeightedParse!T25,WeightedParse!V25,WeightedParse!X25,WeightedParse!Y25,WeightedParse!Z25,WeightedParse!AD25,WeightedParse!AE25,WeightedParse!AF25,WeightedParse!AG25,WeightedParse!AH25,WeightedParse!AO25)*Variables!$B$5),"")</f>
        <v>9.7731517787124815</v>
      </c>
      <c r="AI25" s="114">
        <f>IF($A25&gt;"",IF(AND(OR(EXACT(SquadExport!$BR25,TRUE),EXACT(SquadExport!$BS25,TRUE)),OR(EXACT(SquadExport!$BK25,TRUE),EXACT(SquadExport!$BM25,TRUE))),HARMEAN(WeightedParse!H25,WeightedParse!I25,WeightedParse!K25,WeightedParse!P25,WeightedParse!Q25,WeightedParse!S25,WeightedParse!T25,WeightedParse!U25,WeightedParse!V25,WeightedParse!X25,WeightedParse!Y25,WeightedParse!Z25,WeightedParse!AD25,WeightedParse!AE25,WeightedParse!AF25,WeightedParse!AH25,WeightedParse!AI25,WeightedParse!AO25),HARMEAN(WeightedParse!H25,WeightedParse!I25,WeightedParse!K25,WeightedParse!P25,WeightedParse!Q25,WeightedParse!S25,WeightedParse!T25,WeightedParse!U25,WeightedParse!V25,WeightedParse!X25,WeightedParse!Y25,WeightedParse!Z25,WeightedParse!AD25,WeightedParse!AE25,WeightedParse!AF25,WeightedParse!AH25,WeightedParse!AI25,WeightedParse!AO25)*Variables!$B$5),"")</f>
        <v>10.235879737173954</v>
      </c>
      <c r="AJ25" s="114">
        <f>IF($A25&gt;"",IF(AND(OR(EXACT(SquadExport!$BR25,TRUE),EXACT(SquadExport!$BS25,TRUE)),OR(EXACT(SquadExport!$BK25,TRUE),EXACT(SquadExport!$BM25,TRUE))),HARMEAN(WeightedParse!H25,WeightedParse!K25,WeightedParse!M25,WeightedParse!V25,WeightedParse!W25,WeightedParse!AD25,WeightedParse!AF25,WeightedParse!AH25,WeightedParse!AK25,WeightedParse!AL25,WeightedParse!AO25,WeightedParse!AP25)*(CONVERT(LEFT(SquadExport!$E25,FIND("'",SquadExport!$E25)-1)+((MID(SquadExport!$E25,FIND("'",SquadExport!$E25)+1,LEN(SquadExport!$E25)-FIND("'",SquadExport!$E25)-1))/12),"ft","m")-1)/(Variables!$C$4-1),(HARMEAN(WeightedParse!H25,WeightedParse!K25,WeightedParse!M25,WeightedParse!V25,WeightedParse!W25,WeightedParse!AD25,WeightedParse!AF25,WeightedParse!AH25,WeightedParse!AK25,WeightedParse!AL25,WeightedParse!AO25,WeightedParse!AP25)*(CONVERT(LEFT(SquadExport!$E25,FIND("'",SquadExport!$E25)-1)+((MID(SquadExport!$E25,FIND("'",SquadExport!$E25)+1,LEN(SquadExport!$E25)-FIND("'",SquadExport!$E25)-1))/12),"ft","m")-1)/(Variables!$C$4-1))*Variables!$B$5),"")</f>
        <v>11.245928112036083</v>
      </c>
      <c r="AK25" s="114">
        <f>IF($A25&gt;"",IF(AND(OR(EXACT(SquadExport!$BR25,TRUE),EXACT(SquadExport!$BS25,TRUE)),OR(EXACT(SquadExport!$BK25,TRUE),EXACT(SquadExport!$BM25,TRUE))),HARMEAN(WeightedParse!J25,WeightedParse!K25,WeightedParse!T25,WeightedParse!V25,WeightedParse!X25,WeightedParse!Y25,WeightedParse!Z25,WeightedParse!AD25,WeightedParse!AH25,WeightedParse!AI25,WeightedParse!AK25,WeightedParse!AO25),HARMEAN(WeightedParse!J25,WeightedParse!K25,WeightedParse!T25,WeightedParse!V25,WeightedParse!X25,WeightedParse!Y25,WeightedParse!Z25,WeightedParse!AD25,WeightedParse!AH25,WeightedParse!AI25,WeightedParse!AK25,WeightedParse!AO25)*Variables!$B$5),"")</f>
        <v>11.113561190738698</v>
      </c>
      <c r="AL25" s="114">
        <f>IF($A25&gt;"",IF(AND(OR(EXACT(SquadExport!$BR25,TRUE),EXACT(SquadExport!$BS25,TRUE)),OR(EXACT(SquadExport!$BK25,TRUE),EXACT(SquadExport!$BM25,TRUE))),HARMEAN(WeightedParse!H25,WeightedParse!I25,WeightedParse!K25,WeightedParse!Q25,WeightedParse!T25,WeightedParse!V25,WeightedParse!AB25,WeightedParse!AD25,WeightedParse!AH25,WeightedParse!AI25,WeightedParse!AJ25,WeightedParse!AN25,WeightedParse!AO25),HARMEAN(WeightedParse!H25,WeightedParse!I25,WeightedParse!K25,WeightedParse!Q25,WeightedParse!T25,WeightedParse!V25,WeightedParse!AB25,WeightedParse!AD25,WeightedParse!AH25,WeightedParse!AI25,WeightedParse!AJ25,WeightedParse!AN25,WeightedParse!AO25)*Variables!$B$5),"")</f>
        <v>15.323170805619581</v>
      </c>
      <c r="AM25" s="114">
        <f>IF($A25&gt;"",IF(AND(OR(EXACT(SquadExport!$BR25,TRUE),EXACT(SquadExport!$BS25,TRUE)),OR(EXACT(SquadExport!$BK25,TRUE),EXACT(SquadExport!$BM25,TRUE))),HARMEAN(WeightedParse!I25,WeightedParse!J25,WeightedParse!K25,WeightedParse!N25,WeightedParse!Q25,WeightedParse!T25,WeightedParse!V25,WeightedParse!X25,WeightedParse!AB25,WeightedParse!AD25,WeightedParse!AG25,WeightedParse!AI25,WeightedParse!AJ25,WeightedParse!AK25,WeightedParse!AN25)*WeightedParse!BD25,(HARMEAN(WeightedParse!I25,WeightedParse!J25,WeightedParse!K25,WeightedParse!N25,WeightedParse!Q25,WeightedParse!T25,WeightedParse!V25,WeightedParse!X25,WeightedParse!AB25,WeightedParse!AD25,WeightedParse!AG25,WeightedParse!AI25,WeightedParse!AJ25,WeightedParse!AK25,WeightedParse!AN25)*WeightedParse!BD25)*Variables!$B$5),"")</f>
        <v>9.2189532680759125</v>
      </c>
      <c r="AN25" s="114">
        <f>IF($A25&gt;"",IF(AND(OR(EXACT(SquadExport!$BR25,TRUE),EXACT(SquadExport!$BS25,TRUE)),OR(EXACT(SquadExport!$BK25,TRUE),EXACT(SquadExport!$BM25,TRUE))),HARMEAN(WeightedParse!H25,WeightedParse!I25,WeightedParse!K25,WeightedParse!N25,WeightedParse!Q25,WeightedParse!T25,WeightedParse!V25,WeightedParse!X25,WeightedParse!Z25,WeightedParse!AD25,WeightedParse!AG25,WeightedParse!AH25,WeightedParse!AI25,WeightedParse!AJ25,WeightedParse!AN25,WeightedParse!AO25)*WeightedParse!BD25,(HARMEAN(WeightedParse!H25,WeightedParse!I25,WeightedParse!K25,WeightedParse!N25,WeightedParse!Q25,WeightedParse!T25,WeightedParse!V25,WeightedParse!X25,WeightedParse!Z25,WeightedParse!AD25,WeightedParse!AG25,WeightedParse!AH25,WeightedParse!AI25,WeightedParse!AJ25,WeightedParse!AN25,WeightedParse!AO25)*WeightedParse!BD25)*Variables!$B$5),"")</f>
        <v>9.7868921557565844</v>
      </c>
      <c r="AO25" s="114">
        <f>IF($A25&gt;"",IF(AND(EXACT(SquadExport!$BS25,TRUE),EXACT(SquadExport!$BL25,TRUE)),HARMEAN(WeightedParse!K25,WeightedParse!Q25,WeightedParse!T25,WeightedParse!V25,WeightedParse!X25,WeightedParse!Z25,WeightedParse!AB25,WeightedParse!AD25,WeightedParse!AG25,WeightedParse!AK25),HARMEAN(WeightedParse!K25,WeightedParse!Q25,WeightedParse!T25,WeightedParse!V25,WeightedParse!X25,WeightedParse!Z25,WeightedParse!AB25,WeightedParse!AD25,WeightedParse!AG25,WeightedParse!AK25)*Variables!$B$5),"")</f>
        <v>7.1971000695690375</v>
      </c>
      <c r="AP25" s="114">
        <f>IF($A25&gt;"",IF(AND(EXACT(SquadExport!$BS25,TRUE),EXACT(SquadExport!$BL25,TRUE)),HARMEAN(WeightedParse!I25,WeightedParse!K25,WeightedParse!Q25,WeightedParse!T25,WeightedParse!V25,WeightedParse!X25,WeightedParse!Z25,WeightedParse!AB25,WeightedParse!AD25,WeightedParse!AF25,WeightedParse!AG25,WeightedParse!AI25,WeightedParse!AJ25),HARMEAN(WeightedParse!I25,WeightedParse!K25,WeightedParse!Q25,WeightedParse!T25,WeightedParse!V25,WeightedParse!X25,WeightedParse!Z25,WeightedParse!AB25,WeightedParse!AD25,WeightedParse!AF25,WeightedParse!AG25,WeightedParse!AI25,WeightedParse!AJ25)*Variables!$B$5),"")</f>
        <v>8.0272684037786703</v>
      </c>
      <c r="AQ25" s="114">
        <f>IF($A25&gt;"",IF(AND(EXACT(SquadExport!$BS25,TRUE),EXACT(SquadExport!$BL25,TRUE)),HARMEAN(WeightedParse!I25,WeightedParse!J25,WeightedParse!K25,WeightedParse!Q25,WeightedParse!T25,WeightedParse!V25,WeightedParse!X25,WeightedParse!Z25,WeightedParse!AB25,WeightedParse!AD25,WeightedParse!AG25,WeightedParse!AI25,WeightedParse!AJ25,WeightedParse!AK25),HARMEAN(WeightedParse!I25,WeightedParse!J25,WeightedParse!K25,WeightedParse!Q25,WeightedParse!T25,WeightedParse!V25,WeightedParse!X25,WeightedParse!Z25,WeightedParse!AB25,WeightedParse!AD25,WeightedParse!AG25,WeightedParse!AI25,WeightedParse!AJ25,WeightedParse!AK25)*Variables!$B$5),"")</f>
        <v>7.6834662178172763</v>
      </c>
      <c r="AR25" s="114">
        <f>IF($A25&gt;"",IF(AND(EXACT(SquadExport!$BS25,TRUE),EXACT(SquadExport!$BL25,TRUE)),HARMEAN(WeightedParse!I25,WeightedParse!J25,WeightedParse!K25,WeightedParse!Q25,WeightedParse!T25,WeightedParse!V25,WeightedParse!X25,WeightedParse!Y25,WeightedParse!Z25,WeightedParse!AD25,WeightedParse!AH25,WeightedParse!AI25,WeightedParse!AJ25,WeightedParse!AK25,WeightedParse!AN25,WeightedParse!AO25),HARMEAN(WeightedParse!I25,WeightedParse!J25,WeightedParse!K25,WeightedParse!Q25,WeightedParse!T25,WeightedParse!V25,WeightedParse!X25,WeightedParse!Y25,WeightedParse!Z25,WeightedParse!AD25,WeightedParse!AH25,WeightedParse!AI25,WeightedParse!AJ25,WeightedParse!AK25,WeightedParse!AN25,WeightedParse!AO25)*Variables!$B$5),"")</f>
        <v>7.5056977357229231</v>
      </c>
      <c r="AS25" s="114">
        <f>IF($A25&gt;"",IF(AND(EXACT(SquadExport!$BT25,TRUE),EXACT(SquadExport!$BL25,TRUE)),HARMEAN(WeightedParse!J25,WeightedParse!K25,WeightedParse!M25,WeightedParse!T25,WeightedParse!V25,WeightedParse!X25,WeightedParse!Z25,WeightedParse!AD25,WeightedParse!AI25),(HARMEAN(WeightedParse!J25,WeightedParse!K25,WeightedParse!M25,WeightedParse!T25,WeightedParse!V25,WeightedParse!X25,WeightedParse!Z25,WeightedParse!AD25,WeightedParse!AI25)*Variables!$B$5)),"")</f>
        <v>6.5310409079359699</v>
      </c>
      <c r="AT25" s="114">
        <f>IF($A25&gt;"",IF(AND(EXACT(SquadExport!$BT25,TRUE),EXACT(SquadExport!$BL25,TRUE)),HARMEAN(WeightedParse!J25,WeightedParse!K25,WeightedParse!M25,WeightedParse!U25,WeightedParse!V25,WeightedParse!W25,WeightedParse!X25,WeightedParse!Z25,WeightedParse!AD25,WeightedParse!AF25,WeightedParse!AK25,WeightedParse!AL25,WeightedParse!AP25)*(CONVERT(LEFT(SquadExport!$E25,FIND("'",SquadExport!$E25)-1)+((MID(SquadExport!$E25,FIND("'",SquadExport!$E25)+1,LEN(SquadExport!$E25)-FIND("'",SquadExport!$E25)-1))/12),"ft","m")-1)/(Variables!$C$4-1),(HARMEAN(WeightedParse!J25,WeightedParse!K25,WeightedParse!M25,WeightedParse!U25,WeightedParse!V25,WeightedParse!W25,WeightedParse!X25,WeightedParse!Z25,WeightedParse!AD25,WeightedParse!AF25,WeightedParse!AK25,WeightedParse!AL25,WeightedParse!AP25)*(CONVERT(LEFT(SquadExport!$E25,FIND("'",SquadExport!$E25)-1)+((MID(SquadExport!$E25,FIND("'",SquadExport!$E25)+1,LEN(SquadExport!$E25)-FIND("'",SquadExport!$E25)-1))/12),"ft","m")-1)/(Variables!$C$4-1)))*Variables!$B$5,"")</f>
        <v>5.7437839825467156</v>
      </c>
      <c r="AU25" s="114">
        <f>IF($A25&gt;"",IF(AND(EXACT(SquadExport!$BT25,TRUE),EXACT(SquadExport!$BL25,TRUE)),HARMEAN(WeightedParse!I25,WeightedParse!J25,WeightedParse!K25,WeightedParse!Q25,WeightedParse!T25,WeightedParse!V25,WeightedParse!X25,WeightedParse!Z25,WeightedParse!AB25,WeightedParse!AD25,WeightedParse!AF25,WeightedParse!AG25,WeightedParse!AK25,WeightedParse!AP25),HARMEAN(WeightedParse!I25,WeightedParse!J25,WeightedParse!K25,WeightedParse!Q25,WeightedParse!T25,WeightedParse!V25,WeightedParse!X25,WeightedParse!Z25,WeightedParse!AB25,WeightedParse!AD25,WeightedParse!AF25,WeightedParse!AG25,WeightedParse!AK25,WeightedParse!AP25)*Variables!$B$5),"")</f>
        <v>7.2988227144358788</v>
      </c>
      <c r="AV25" s="114">
        <f>IF($A25&gt;"",IF(AND(EXACT(SquadExport!$BT25,TRUE),EXACT(SquadExport!$BL25,TRUE)),HARMEAN(WeightedParse!I25,WeightedParse!J25,WeightedParse!K25,WeightedParse!Q25,WeightedParse!T25,WeightedParse!V25,WeightedParse!X25,WeightedParse!Z25,WeightedParse!AD25,WeightedParse!AH25,WeightedParse!AI25,WeightedParse!AJ25,WeightedParse!AK25,WeightedParse!AN25,WeightedParse!AO25),HARMEAN(WeightedParse!I25,WeightedParse!J25,WeightedParse!K25,WeightedParse!Q25,WeightedParse!T25,WeightedParse!V25,WeightedParse!X25,WeightedParse!Z25,WeightedParse!AD25,WeightedParse!AH25,WeightedParse!AI25,WeightedParse!AJ25,WeightedParse!AK25,WeightedParse!AN25,WeightedParse!AO25)*Variables!$B$5),"")</f>
        <v>8.1628378297350128</v>
      </c>
      <c r="AW25" s="114">
        <f>IF($A25&gt;"",IF(AND(EXACT(SquadExport!$BT25,TRUE),EXACT(SquadExport!$BL25,TRUE)),HARMEAN(WeightedParse!I25,WeightedParse!J25,WeightedParse!K25,WeightedParse!Q25,WeightedParse!T25,WeightedParse!V25,WeightedParse!X25,WeightedParse!Z25,WeightedParse!AB25,WeightedParse!AD25,WeightedParse!AF25,WeightedParse!AG25,WeightedParse!AI25,WeightedParse!AJ25,WeightedParse!AK25),HARMEAN(WeightedParse!I25,WeightedParse!J25,WeightedParse!K25,WeightedParse!Q25,WeightedParse!T25,WeightedParse!V25,WeightedParse!X25,WeightedParse!Z25,WeightedParse!AB25,WeightedParse!AD25,WeightedParse!AF25,WeightedParse!AG25,WeightedParse!AI25,WeightedParse!AJ25,WeightedParse!AK25)*Variables!$B$5),"")</f>
        <v>7.6812260297265187</v>
      </c>
      <c r="AX25" s="114">
        <f>IF($A25&gt;"",IF(AND(EXACT(SquadExport!$BT25,TRUE),EXACT(SquadExport!$BL25,TRUE)),HARMEAN(WeightedParse!K25,WeightedParse!Q25,WeightedParse!U25,WeightedParse!V25,WeightedParse!W25,WeightedParse!X25,WeightedParse!Y25,WeightedParse!Z25,WeightedParse!AD25,WeightedParse!AF25,WeightedParse!AH25,WeightedParse!AI25,WeightedParse!AJ25,WeightedParse!AK25,WeightedParse!AN25,WeightedParse!AO25,WeightedParse!AP25),HARMEAN(WeightedParse!K25,WeightedParse!Q25,WeightedParse!U25,WeightedParse!V25,WeightedParse!W25,WeightedParse!X25,WeightedParse!Y25,WeightedParse!Z25,WeightedParse!AD25,WeightedParse!AF25,WeightedParse!AH25,WeightedParse!AI25,WeightedParse!AJ25,WeightedParse!AK25,WeightedParse!AN25,WeightedParse!AO25,WeightedParse!AP25)*Variables!$B$5),"")</f>
        <v>7.3431999592922068</v>
      </c>
      <c r="AY25" s="114">
        <f>IF($A25&gt;"",IF(AND(EXACT(SquadExport!$BT25,TRUE),EXACT(SquadExport!$BL25,TRUE)),HARMEAN(WeightedParse!I25,WeightedParse!J25,WeightedParse!K25,WeightedParse!M25,WeightedParse!N25,WeightedParse!Q25,WeightedParse!T25,WeightedParse!V25,WeightedParse!X25,WeightedParse!Z25,WeightedParse!AD25,WeightedParse!AF25,WeightedParse!AG25,WeightedParse!AH25,WeightedParse!AI25,WeightedParse!AJ25,WeightedParse!AK25,WeightedParse!AL25,WeightedParse!AN25,WeightedParse!AO25,WeightedParse!AP25),HARMEAN(WeightedParse!I25,WeightedParse!J25,WeightedParse!K25,WeightedParse!M25,WeightedParse!N25,WeightedParse!Q25,WeightedParse!T25,WeightedParse!V25,WeightedParse!X25,WeightedParse!Z25,WeightedParse!AD25,WeightedParse!AF25,WeightedParse!AG25,WeightedParse!AH25,WeightedParse!AI25,WeightedParse!AJ25,WeightedParse!AK25,WeightedParse!AL25,WeightedParse!AN25,WeightedParse!AO25,WeightedParse!AP25)*Variables!$B$5),"")</f>
        <v>7.8339663130498698</v>
      </c>
    </row>
    <row r="26" spans="1:51" s="3" customFormat="1" ht="15" customHeight="1" x14ac:dyDescent="0.25">
      <c r="A26" s="3" t="str">
        <f>IF(WeightedParse!A26&gt;"",WeightedParse!A26,"")</f>
        <v>Donal Higgins</v>
      </c>
      <c r="B26" s="4">
        <f>IF(WeightedParse!B26&gt;0,WeightedParse!B26,"")</f>
        <v>19</v>
      </c>
      <c r="C26" s="4" t="str">
        <f>IF(A26&gt;"",IF(AND(B26&lt;=Variables!$B$8,G26&gt;2),"Youth",IF(AND(B26&lt;=Variables!$B$8,G26&lt;=2),"Prospect",IF(AND(B26&gt;=Variables!$B$9,G26&gt;2),"Old",IF(G26&gt;=3,"Reserves","First Team")))),"")</f>
        <v>First Team</v>
      </c>
      <c r="D26" s="4" t="str">
        <f>SquadExport!BJ26</f>
        <v>M/AM</v>
      </c>
      <c r="E26" s="4" t="str">
        <f>IF(A26&gt;"",VLOOKUP(F26,Roles!A:B,2,FALSE)&amp;IF(OR(VLOOKUP(F26,Roles!$A:$B,2,FALSE)="FB",VLOOKUP(F26,Roles!$A:$B,2,FALSE)="WB",VLOOKUP(F26,Roles!$A:$B,2,FALSE)="WM",VLOOKUP(F26,Roles!$A:$B,2,FALSE)="W"),IF(AND(SquadExport!BK26=TRUE,SquadExport!BM26=TRUE,WeightedParse!BB26&gt;=WeightedParse!BC26)," (R)",IF(AND(SquadExport!BK26=TRUE,SquadExport!BM26=TRUE,WeightedParse!BB26&lt;WeightedParse!BC26)," (L)",IF(AND(SquadExport!BK26=TRUE,SquadExport!BM26=FALSE), " (L)",IF(AND(SquadExport!BK26=FALSE,SquadExport!BM26=TRUE)," (R)","")))),""),"")</f>
        <v>W (L)</v>
      </c>
      <c r="F26" s="4" t="str" cm="1">
        <f t="array" ref="F26">IF(A26&gt;"",INDEX($J$1:$AY$1,SUMPRODUCT(MAX(($J$2:$AY$200=MAX($J26:$AY26))*(COLUMN($J$2:$AY$200))))-COLUMN($J$1)+1),"")</f>
        <v>W</v>
      </c>
      <c r="G26" s="4">
        <f t="shared" si="0"/>
        <v>1</v>
      </c>
      <c r="H26" s="4">
        <f t="shared" si="1"/>
        <v>18</v>
      </c>
      <c r="I26" s="5">
        <f t="shared" si="2"/>
        <v>12.891460829962385</v>
      </c>
      <c r="J26" s="114">
        <f>IF($A26&gt;"",HARMEAN(WeightedParse!V26,WeightedParse!Y26,WeightedParse!Z26,WeightedParse!AE26,WeightedParse!AJ26,WeightedParse!AQ26,WeightedParse!AR26,WeightedParse!AS26,WeightedParse!AU26,WeightedParse!AV26,WeightedParse!AW26,WeightedParse!AY26,WeightedParse!BA26),"")</f>
        <v>3.8901186824909995</v>
      </c>
      <c r="K26" s="114">
        <f>IF(A26&gt;"",HARMEAN(WeightedParse!K26,WeightedParse!Q26,WeightedParse!V26,WeightedParse!X26,WeightedParse!Y26,WeightedParse!Z26,WeightedParse!AE26,WeightedParse!AG26,WeightedParse!AI26,WeightedParse!AJ26,WeightedParse!AQ26,WeightedParse!AR26,WeightedParse!AS26,WeightedParse!AU26,WeightedParse!AV26,WeightedParse!AW26,WeightedParse!AY26,WeightedParse!AZ26,WeightedParse!BA26),"")</f>
        <v>4.1261095654642395</v>
      </c>
      <c r="L26" s="114">
        <f>IF($A26&gt;"",IF(AND(EXACT(SquadExport!$BO26,TRUE),EXACT(SquadExport!$BL26,TRUE)),HARMEAN(WeightedParse!M26,WeightedParse!P26,WeightedParse!S26,WeightedParse!U26,WeightedParse!V26,WeightedParse!W26,WeightedParse!Y26,WeightedParse!AE26,WeightedParse!AL26,WeightedParse!AN26,WeightedParse!AP26),HARMEAN(WeightedParse!M26,WeightedParse!P26,WeightedParse!S26,WeightedParse!U26,WeightedParse!V26,WeightedParse!W26,WeightedParse!Y26,WeightedParse!AE26,WeightedParse!AL26,WeightedParse!AN26,WeightedParse!AP26)*Variables!$B$5),"")</f>
        <v>4.1292262065246685</v>
      </c>
      <c r="M26" s="114">
        <f>IF($A26&gt;"",IF(AND(EXACT(SquadExport!$BO26,TRUE),EXACT(SquadExport!$BL26,TRUE)),HARMEAN(WeightedParse!M26,WeightedParse!P26,WeightedParse!S26,WeightedParse!U26,WeightedParse!V26,WeightedParse!W26,WeightedParse!X26,WeightedParse!Y26,WeightedParse!Z26,WeightedParse!AE26,WeightedParse!AL26,WeightedParse!AN26,WeightedParse!AP26),HARMEAN(WeightedParse!M26,WeightedParse!P26,WeightedParse!S26,WeightedParse!U26,WeightedParse!V26,WeightedParse!W26,WeightedParse!X26,WeightedParse!Y26,WeightedParse!Z26,WeightedParse!AE26,WeightedParse!AL26,WeightedParse!AN26,WeightedParse!AP26)*Variables!$B$5),"")</f>
        <v>4.528182462577659</v>
      </c>
      <c r="N26" s="114">
        <f>IF($A26&gt;"",IF(AND(EXACT(SquadExport!$BO26,TRUE),EXACT(SquadExport!$BL26,TRUE)),HARMEAN(WeightedParse!K26,WeightedParse!M26,WeightedParse!P26,WeightedParse!Q26,WeightedParse!S26,WeightedParse!T26,WeightedParse!U26,WeightedParse!V26,WeightedParse!W26,WeightedParse!X26,WeightedParse!Y26,WeightedParse!Z26,WeightedParse!AE26,WeightedParse!AG26,WeightedParse!AL26,WeightedParse!AN26,WeightedParse!AP26),HARMEAN(WeightedParse!K26,WeightedParse!M26,WeightedParse!P26,WeightedParse!Q26,WeightedParse!S26,WeightedParse!T26,WeightedParse!U26,WeightedParse!V26,WeightedParse!W26,WeightedParse!X26,WeightedParse!Y26,WeightedParse!Z26,WeightedParse!AE26,WeightedParse!AG26,WeightedParse!AL26,WeightedParse!AN26,WeightedParse!AP26)*Variables!$B$5),"")</f>
        <v>5.2729548683829233</v>
      </c>
      <c r="O26" s="114">
        <f>IF($A26&gt;"",IF(AND(EXACT(SquadExport!$BO26,TRUE),EXACT(SquadExport!$BL26,TRUE)),HARMEAN(WeightedParse!I26,WeightedParse!K26,WeightedParse!M26,WeightedParse!P26,WeightedParse!Q26,WeightedParse!S26,WeightedParse!T26,WeightedParse!V26,WeightedParse!W26,WeightedParse!X26,WeightedParse!Y26,WeightedParse!Z26,WeightedParse!AB26,WeightedParse!AE26,WeightedParse!AF26,WeightedParse!AG26,WeightedParse!AJ26,WeightedParse!AK26,WeightedParse!AL26,WeightedParse!AN26,WeightedParse!AO26,WeightedParse!AP26),HARMEAN(WeightedParse!I26,WeightedParse!K26,WeightedParse!M26,WeightedParse!P26,WeightedParse!Q26,WeightedParse!S26,WeightedParse!T26,WeightedParse!V26,WeightedParse!W26,WeightedParse!X26,WeightedParse!Y26,WeightedParse!Z26,WeightedParse!AB26,WeightedParse!AE26,WeightedParse!AF26,WeightedParse!AG26,WeightedParse!AJ26,WeightedParse!AK26,WeightedParse!AL26,WeightedParse!AN26,WeightedParse!AO26,WeightedParse!AP26)*Variables!$B$5),"")</f>
        <v>6.2478132015915451</v>
      </c>
      <c r="P26" s="114">
        <f>IF($A26&gt;"",IF(AND(OR(EXACT(SquadExport!$BO26,TRUE),EXACT(SquadExport!$BP26,TRUE)),OR(EXACT(SquadExport!$BK26,TRUE),EXACT(SquadExport!$BM26,TRUE))),HARMEAN(WeightedParse!M26,WeightedParse!P26,WeightedParse!S26,WeightedParse!U26,WeightedParse!V26,WeightedParse!W26,WeightedParse!Y26,WeightedParse!AE26,WeightedParse!AF26,WeightedParse!AP26),HARMEAN(WeightedParse!M26,WeightedParse!P26,WeightedParse!S26,WeightedParse!U26,WeightedParse!V26,WeightedParse!W26,WeightedParse!Y26,WeightedParse!AE26,WeightedParse!AF26,WeightedParse!AP26)*Variables!$B$5),"")</f>
        <v>3.9734730788851267</v>
      </c>
      <c r="Q26" s="114">
        <f>IF($A26&gt;"",IF(AND(OR(EXACT(SquadExport!$BO26,TRUE),EXACT(SquadExport!$BP26,TRUE)),OR(EXACT(SquadExport!$BK26,TRUE),EXACT(SquadExport!$BM26,TRUE))),HARMEAN(WeightedParse!H26,WeightedParse!P26,WeightedParse!Q26,WeightedParse!S26,WeightedParse!T26,WeightedParse!V26,WeightedParse!X26,WeightedParse!Y26,WeightedParse!Z26,WeightedParse!AE26,WeightedParse!AF26,WeightedParse!AH26,WeightedParse!AN26,WeightedParse!AO26),HARMEAN(WeightedParse!H26,WeightedParse!P26,WeightedParse!Q26,WeightedParse!S26,WeightedParse!T26,WeightedParse!V26,WeightedParse!X26,WeightedParse!Y26,WeightedParse!Z26,WeightedParse!AE26,WeightedParse!AF26,WeightedParse!AH26,WeightedParse!AN26,WeightedParse!AO26)*Variables!$B$5),"")</f>
        <v>5.9115219024061529</v>
      </c>
      <c r="R26" s="115">
        <f>IF($A26&gt;"",IF(AND(OR(EXACT(SquadExport!$BO26,TRUE),EXACT(SquadExport!$BP26,TRUE)),OR(EXACT(SquadExport!$BK26,TRUE),EXACT(SquadExport!$BM26,TRUE))),HARMEAN(WeightedParse!H26,WeightedParse!I26,WeightedParse!K26,WeightedParse!P26,WeightedParse!Q26,WeightedParse!S26,WeightedParse!T26,WeightedParse!V26,WeightedParse!Y26,WeightedParse!Z26,WeightedParse!AD26,WeightedParse!AE26,WeightedParse!AF26,WeightedParse!AH26,WeightedParse!AI26,WeightedParse!AJ26,WeightedParse!AN26,WeightedParse!AO26),HARMEAN(WeightedParse!H26,WeightedParse!I26,WeightedParse!K26,WeightedParse!P26,WeightedParse!Q26,WeightedParse!S26,WeightedParse!T26,WeightedParse!V26,WeightedParse!Y26,WeightedParse!Z26,WeightedParse!AD26,WeightedParse!AE26,WeightedParse!AF26,WeightedParse!AH26,WeightedParse!AI26,WeightedParse!AJ26,WeightedParse!AN26,WeightedParse!AO26)*Variables!$B$5),"")</f>
        <v>6.7978872145409337</v>
      </c>
      <c r="S26" s="115">
        <f>IF($A26&gt;"",IF(AND(OR(EXACT(SquadExport!$BO26,TRUE),EXACT(SquadExport!$BP26,TRUE)),OR(EXACT(SquadExport!$BK26,TRUE),EXACT(SquadExport!$BM26,TRUE))),HARMEAN(WeightedParse!H26,WeightedParse!I26,WeightedParse!K26,WeightedParse!Q26,WeightedParse!S26,WeightedParse!T26,WeightedParse!V26,WeightedParse!X26,WeightedParse!Z26,WeightedParse!AB26,WeightedParse!AD26,WeightedParse!AF26,WeightedParse!AG26,WeightedParse!AH26,WeightedParse!AI26,WeightedParse!AJ26,WeightedParse!AK26,WeightedParse!AN26,WeightedParse!AO26),HARMEAN(WeightedParse!H26,WeightedParse!I26,WeightedParse!K26,WeightedParse!Q26,WeightedParse!S26,WeightedParse!T26,WeightedParse!V26,WeightedParse!X26,WeightedParse!Z26,WeightedParse!AB26,WeightedParse!AD26,WeightedParse!AF26,WeightedParse!AG26,WeightedParse!AH26,WeightedParse!AI26,WeightedParse!AJ26,WeightedParse!AK26,WeightedParse!AN26,WeightedParse!AO26)*Variables!$B$5),"")</f>
        <v>9.1485843606606654</v>
      </c>
      <c r="T26" s="114">
        <f>IF($A26&gt;"",IF(AND(OR(EXACT(SquadExport!$BO26,TRUE),EXACT(SquadExport!$BP26,TRUE)),OR(EXACT(SquadExport!$BK26,TRUE),EXACT(SquadExport!$BM26,TRUE))),HARMEAN(WeightedParse!I26,WeightedParse!K26,WeightedParse!N26,WeightedParse!P26,WeightedParse!Q26,WeightedParse!S26,WeightedParse!T26,WeightedParse!V26,WeightedParse!X26,WeightedParse!Y26,WeightedParse!Z26,WeightedParse!AB26,WeightedParse!AD26,WeightedParse!AE26,WeightedParse!AF26,WeightedParse!AH26,WeightedParse!AI26,WeightedParse!AJ26,WeightedParse!AN26,WeightedParse!AO26)*WeightedParse!BD26,(HARMEAN(WeightedParse!I26,WeightedParse!K26,WeightedParse!N26,WeightedParse!P26,WeightedParse!Q26,WeightedParse!S26,WeightedParse!T26,WeightedParse!V26,WeightedParse!X26,WeightedParse!Y26,WeightedParse!Z26,WeightedParse!AB26,WeightedParse!AD26,WeightedParse!AE26,WeightedParse!AF26,WeightedParse!AH26,WeightedParse!AI26,WeightedParse!AJ26,WeightedParse!AN26,WeightedParse!AO26)*WeightedParse!BD26)*Variables!$B$5),"")</f>
        <v>4.7376570920578054</v>
      </c>
      <c r="U26" s="114">
        <f>IF($A26&gt;"",IF(EXACT(SquadExport!$BQ26,TRUE),HARMEAN(WeightedParse!P26,WeightedParse!S26,WeightedParse!V26,WeightedParse!X26,WeightedParse!Y26,WeightedParse!Z26,WeightedParse!AE26,WeightedParse!AF26,WeightedParse!AP26),HARMEAN(WeightedParse!P26,WeightedParse!S26,WeightedParse!V26,WeightedParse!X26,WeightedParse!Y26,WeightedParse!Z26,WeightedParse!AE26,WeightedParse!AF26,WeightedParse!AP26)*Variables!$B$5),"")</f>
        <v>4.5923690792869341</v>
      </c>
      <c r="V26" s="114">
        <f>IF($A26&gt;"",IF(EXACT(SquadExport!$BQ26,TRUE),HARMEAN(WeightedParse!K26,WeightedParse!Q26,WeightedParse!S26,WeightedParse!T26,WeightedParse!V26,WeightedParse!X26,WeightedParse!Z26,WeightedParse!AE26,WeightedParse!AF26,WeightedParse!AG26,WeightedParse!AH26,WeightedParse!AK26),HARMEAN(WeightedParse!K26,WeightedParse!Q26,WeightedParse!S26,WeightedParse!T26,WeightedParse!V26,WeightedParse!X26,WeightedParse!Z26,WeightedParse!AE26,WeightedParse!AF26,WeightedParse!AG26,WeightedParse!AH26,WeightedParse!AK26)*Variables!$B$5),"")</f>
        <v>7.1872541952203246</v>
      </c>
      <c r="W26" s="114">
        <f>IF($A26&gt;"",IF(EXACT(SquadExport!$BQ26,TRUE),HARMEAN(WeightedParse!I26,WeightedParse!K26,WeightedParse!N26,WeightedParse!Q26,WeightedParse!T26,WeightedParse!V26,WeightedParse!X26,WeightedParse!Z26,WeightedParse!AB26,WeightedParse!AD26,WeightedParse!AF26,WeightedParse!AG26,WeightedParse!AK26),HARMEAN(WeightedParse!I26,WeightedParse!K26,WeightedParse!N26,WeightedParse!Q26,WeightedParse!T26,WeightedParse!V26,WeightedParse!X26,WeightedParse!Z26,WeightedParse!AB26,WeightedParse!AD26,WeightedParse!AF26,WeightedParse!AG26,WeightedParse!AK26)*Variables!$B$5),"")</f>
        <v>9.4600952983557587</v>
      </c>
      <c r="X26" s="114">
        <f>IF($A26&gt;"",IF(EXACT(SquadExport!$BQ26,TRUE),HARMEAN(WeightedParse!K26,WeightedParse!P26,WeightedParse!Q26,WeightedParse!S26,WeightedParse!U26,WeightedParse!V26,WeightedParse!X26,WeightedParse!Y26,WeightedParse!Z26,WeightedParse!AE26,WeightedParse!AF26,WeightedParse!AH26,WeightedParse!AO26,WeightedParse!AP26),HARMEAN(WeightedParse!K26,WeightedParse!P26,WeightedParse!Q26,WeightedParse!S26,WeightedParse!U26,WeightedParse!V26,WeightedParse!X26,WeightedParse!Y26,WeightedParse!Z26,WeightedParse!AE26,WeightedParse!AF26,WeightedParse!AH26,WeightedParse!AO26,WeightedParse!AP26)*Variables!$B$5),"")</f>
        <v>5.3337285824390817</v>
      </c>
      <c r="Y26" s="114">
        <f>IF($A26&gt;"",IF(EXACT(SquadExport!$BQ26,TRUE),HARMEAN(WeightedParse!P26,WeightedParse!Q26,WeightedParse!S26,WeightedParse!U26,WeightedParse!V26,WeightedParse!W26,WeightedParse!Y26,WeightedParse!AE26,WeightedParse!AF26,WeightedParse!AH26,WeightedParse!AJ26,WeightedParse!AN26,WeightedParse!AO26,WeightedParse!AP26),HARMEAN(WeightedParse!P26,WeightedParse!Q26,WeightedParse!S26,WeightedParse!U26,WeightedParse!V26,WeightedParse!W26,WeightedParse!Y26,WeightedParse!AE26,WeightedParse!AF26,WeightedParse!AH26,WeightedParse!AJ26,WeightedParse!AN26,WeightedParse!AO26,WeightedParse!AP26)*Variables!$B$5),"")</f>
        <v>5.2229060660803661</v>
      </c>
      <c r="Z26" s="114">
        <f>IF($A26&gt;"",IF(EXACT(SquadExport!$BQ26,TRUE),HARMEAN(WeightedParse!M26,WeightedParse!P26,WeightedParse!Q26,WeightedParse!S26,WeightedParse!U26,WeightedParse!V26,WeightedParse!W26,WeightedParse!X26,WeightedParse!Y26,WeightedParse!Z26,WeightedParse!AE26,WeightedParse!AF26,WeightedParse!AH26,WeightedParse!AL26,WeightedParse!AO26,WeightedParse!AP26),HARMEAN(WeightedParse!M26,WeightedParse!P26,WeightedParse!Q26,WeightedParse!S26,WeightedParse!U26,WeightedParse!V26,WeightedParse!W26,WeightedParse!X26,WeightedParse!Y26,WeightedParse!Z26,WeightedParse!AE26,WeightedParse!AF26,WeightedParse!AH26,WeightedParse!AL26,WeightedParse!AO26,WeightedParse!AP26)*Variables!$B$5),"")</f>
        <v>4.9295680107397999</v>
      </c>
      <c r="AA26" s="114">
        <f>IF($A26&gt;"",IF(EXACT(SquadExport!$BQ26,TRUE),HARMEAN(WeightedParse!J26,WeightedParse!K26,WeightedParse!N26,WeightedParse!P26,WeightedParse!Q26,WeightedParse!S26,WeightedParse!V26,WeightedParse!X26,WeightedParse!Y26,WeightedParse!Z26,WeightedParse!AD26,WeightedParse!AE26,WeightedParse!AH26,WeightedParse!AI26,WeightedParse!AK26,WeightedParse!AN26,WeightedParse!AO26,WeightedParse!AP26),HARMEAN(WeightedParse!J26,WeightedParse!K26,WeightedParse!N26,WeightedParse!P26,WeightedParse!Q26,WeightedParse!S26,WeightedParse!V26,WeightedParse!X26,WeightedParse!Y26,WeightedParse!Z26,WeightedParse!AD26,WeightedParse!AE26,WeightedParse!AH26,WeightedParse!AI26,WeightedParse!AK26,WeightedParse!AN26,WeightedParse!AO26,WeightedParse!AP26)*Variables!$B$5),"")</f>
        <v>6.1155559433630193</v>
      </c>
      <c r="AB26" s="114">
        <f>IF($A26&gt;"",IF(AND(EXACT(SquadExport!$BR26,TRUE),EXACT(SquadExport!$BL26,TRUE)),HARMEAN(WeightedParse!I26,WeightedParse!K26,WeightedParse!N26,WeightedParse!Q26,WeightedParse!T26,WeightedParse!V26,WeightedParse!X26,WeightedParse!Y26,WeightedParse!Z26,WeightedParse!AD26,WeightedParse!AE26,WeightedParse!AF26,WeightedParse!AG26,WeightedParse!AH26,WeightedParse!AI26,WeightedParse!AJ26,WeightedParse!AK26,WeightedParse!AN26,WeightedParse!AO26),HARMEAN(WeightedParse!I26,WeightedParse!K26,WeightedParse!N26,WeightedParse!Q26,WeightedParse!T26,WeightedParse!V26,WeightedParse!X26,WeightedParse!Y26,WeightedParse!Z26,WeightedParse!AD26,WeightedParse!AE26,WeightedParse!AF26,WeightedParse!AG26,WeightedParse!AH26,WeightedParse!AI26,WeightedParse!AJ26,WeightedParse!AK26,WeightedParse!AN26,WeightedParse!AO26)*Variables!$B$5),"")</f>
        <v>15.43716422431606</v>
      </c>
      <c r="AC26" s="114">
        <f>IF($A26&gt;"",IF(AND(EXACT(SquadExport!$BR26,TRUE),EXACT(SquadExport!$BL26,TRUE)),HARMEAN(WeightedParse!K26,WeightedParse!Q26,WeightedParse!S26,WeightedParse!T26,WeightedParse!V26,WeightedParse!X26,WeightedParse!Y26,WeightedParse!Z26,WeightedParse!AD26,WeightedParse!AE26,WeightedParse!AF26,WeightedParse!AG26,WeightedParse!AH26,WeightedParse!AO26),HARMEAN(WeightedParse!K26,WeightedParse!Q26,WeightedParse!S26,WeightedParse!T26,WeightedParse!V26,WeightedParse!X26,WeightedParse!Y26,WeightedParse!Z26,WeightedParse!AD26,WeightedParse!AE26,WeightedParse!AF26,WeightedParse!AG26,WeightedParse!AH26,WeightedParse!AO26)*Variables!$B$5),"")</f>
        <v>12.150997885617038</v>
      </c>
      <c r="AD26" s="114">
        <f>IF($A26&gt;"",IF(AND(EXACT(SquadExport!$BR26,TRUE),EXACT(SquadExport!$BL26,TRUE)),HARMEAN(WeightedParse!I26,WeightedParse!J26,WeightedParse!K26,WeightedParse!N26,WeightedParse!Q26,WeightedParse!S26,WeightedParse!T26,WeightedParse!V26,WeightedParse!X26,WeightedParse!Z26,WeightedParse!AB26,WeightedParse!AD26,WeightedParse!AG26,WeightedParse!AH26,WeightedParse!AI26,WeightedParse!AK26,WeightedParse!AO26),HARMEAN(WeightedParse!I26,WeightedParse!J26,WeightedParse!K26,WeightedParse!N26,WeightedParse!Q26,WeightedParse!S26,WeightedParse!T26,WeightedParse!V26,WeightedParse!X26,WeightedParse!Z26,WeightedParse!AB26,WeightedParse!AD26,WeightedParse!AG26,WeightedParse!AH26,WeightedParse!AI26,WeightedParse!AK26,WeightedParse!AO26)*Variables!$B$5),"")</f>
        <v>13.260715882802939</v>
      </c>
      <c r="AE26" s="114">
        <f>IF($A26&gt;"",IF(AND(EXACT(SquadExport!$BR26,TRUE),EXACT(SquadExport!$BL26,TRUE)),HARMEAN(WeightedParse!K26,WeightedParse!N26,WeightedParse!P26,WeightedParse!Q26,WeightedParse!S26,WeightedParse!T26,WeightedParse!U26,WeightedParse!V26,WeightedParse!X26,WeightedParse!Y26,WeightedParse!Z26,WeightedParse!AD26,WeightedParse!AE26,WeightedParse!AF26,WeightedParse!AG26,WeightedParse!AH26,WeightedParse!AI26,WeightedParse!AO26),HARMEAN(WeightedParse!K26,WeightedParse!N26,WeightedParse!P26,WeightedParse!Q26,WeightedParse!S26,WeightedParse!T26,WeightedParse!U26,WeightedParse!V26,WeightedParse!X26,WeightedParse!Y26,WeightedParse!Z26,WeightedParse!AD26,WeightedParse!AE26,WeightedParse!AF26,WeightedParse!AG26,WeightedParse!AH26,WeightedParse!AI26,WeightedParse!AO26)*Variables!$B$5),"")</f>
        <v>10.073053511066549</v>
      </c>
      <c r="AF26" s="114">
        <f>IF($A26&gt;"",IF(AND(EXACT(SquadExport!$BR26,TRUE),EXACT(SquadExport!$BL26,TRUE)),HARMEAN(WeightedParse!I26,WeightedParse!J26,WeightedParse!K26,WeightedParse!N26,WeightedParse!Q26,WeightedParse!S26,WeightedParse!T26,WeightedParse!U26,WeightedParse!V26,WeightedParse!X26,WeightedParse!Z26,WeightedParse!AD26,WeightedParse!AE26,WeightedParse!AF26,WeightedParse!AH26,WeightedParse!AI26,WeightedParse!AK26,WeightedParse!AN26,WeightedParse!AO26,WeightedParse!AP26),HARMEAN(WeightedParse!I26,WeightedParse!J26,WeightedParse!K26,WeightedParse!N26,WeightedParse!Q26,WeightedParse!S26,WeightedParse!T26,WeightedParse!U26,WeightedParse!V26,WeightedParse!X26,WeightedParse!Z26,WeightedParse!AD26,WeightedParse!AE26,WeightedParse!AF26,WeightedParse!AH26,WeightedParse!AI26,WeightedParse!AK26,WeightedParse!AN26,WeightedParse!AO26,WeightedParse!AP26)*Variables!$B$5),"")</f>
        <v>11.919439707806282</v>
      </c>
      <c r="AG26" s="114">
        <f>IF($A26&gt;"",IF(AND(OR(EXACT(SquadExport!$BR26,TRUE),EXACT(SquadExport!$BS26,TRUE)),OR(EXACT(SquadExport!$BK26,TRUE),EXACT(SquadExport!$BM26,TRUE))),HARMEAN(WeightedParse!I26,WeightedParse!K26,WeightedParse!Q26,WeightedParse!T26,WeightedParse!X26,WeightedParse!Z26,WeightedParse!AD26,WeightedParse!AF26,WeightedParse!AG26,WeightedParse!AJ26),HARMEAN(WeightedParse!I26,WeightedParse!K26,WeightedParse!Q26,WeightedParse!T26,WeightedParse!X26,WeightedParse!Z26,WeightedParse!AD26,WeightedParse!AF26,WeightedParse!AG26,WeightedParse!AJ26)*Variables!$B$5),"")</f>
        <v>17.802930131697256</v>
      </c>
      <c r="AH26" s="114">
        <f>IF($A26&gt;"",IF(AND(OR(EXACT(SquadExport!$BR26,TRUE),EXACT(SquadExport!$BS26,TRUE)),OR(EXACT(SquadExport!$BK26,TRUE),EXACT(SquadExport!$BM26,TRUE))),HARMEAN(WeightedParse!H26,WeightedParse!K26,WeightedParse!P26,WeightedParse!Q26,WeightedParse!S26,WeightedParse!T26,WeightedParse!V26,WeightedParse!X26,WeightedParse!Y26,WeightedParse!Z26,WeightedParse!AD26,WeightedParse!AE26,WeightedParse!AF26,WeightedParse!AG26,WeightedParse!AH26,WeightedParse!AO26),HARMEAN(WeightedParse!H26,WeightedParse!K26,WeightedParse!P26,WeightedParse!Q26,WeightedParse!S26,WeightedParse!T26,WeightedParse!V26,WeightedParse!X26,WeightedParse!Y26,WeightedParse!Z26,WeightedParse!AD26,WeightedParse!AE26,WeightedParse!AF26,WeightedParse!AG26,WeightedParse!AH26,WeightedParse!AO26)*Variables!$B$5),"")</f>
        <v>10.360509407102459</v>
      </c>
      <c r="AI26" s="114">
        <f>IF($A26&gt;"",IF(AND(OR(EXACT(SquadExport!$BR26,TRUE),EXACT(SquadExport!$BS26,TRUE)),OR(EXACT(SquadExport!$BK26,TRUE),EXACT(SquadExport!$BM26,TRUE))),HARMEAN(WeightedParse!H26,WeightedParse!I26,WeightedParse!K26,WeightedParse!P26,WeightedParse!Q26,WeightedParse!S26,WeightedParse!T26,WeightedParse!U26,WeightedParse!V26,WeightedParse!X26,WeightedParse!Y26,WeightedParse!Z26,WeightedParse!AD26,WeightedParse!AE26,WeightedParse!AF26,WeightedParse!AH26,WeightedParse!AI26,WeightedParse!AO26),HARMEAN(WeightedParse!H26,WeightedParse!I26,WeightedParse!K26,WeightedParse!P26,WeightedParse!Q26,WeightedParse!S26,WeightedParse!T26,WeightedParse!U26,WeightedParse!V26,WeightedParse!X26,WeightedParse!Y26,WeightedParse!Z26,WeightedParse!AD26,WeightedParse!AE26,WeightedParse!AF26,WeightedParse!AH26,WeightedParse!AI26,WeightedParse!AO26)*Variables!$B$5),"")</f>
        <v>10.320878038042025</v>
      </c>
      <c r="AJ26" s="114">
        <f>IF($A26&gt;"",IF(AND(OR(EXACT(SquadExport!$BR26,TRUE),EXACT(SquadExport!$BS26,TRUE)),OR(EXACT(SquadExport!$BK26,TRUE),EXACT(SquadExport!$BM26,TRUE))),HARMEAN(WeightedParse!H26,WeightedParse!K26,WeightedParse!M26,WeightedParse!V26,WeightedParse!W26,WeightedParse!AD26,WeightedParse!AF26,WeightedParse!AH26,WeightedParse!AK26,WeightedParse!AL26,WeightedParse!AO26,WeightedParse!AP26)*(CONVERT(LEFT(SquadExport!$E26,FIND("'",SquadExport!$E26)-1)+((MID(SquadExport!$E26,FIND("'",SquadExport!$E26)+1,LEN(SquadExport!$E26)-FIND("'",SquadExport!$E26)-1))/12),"ft","m")-1)/(Variables!$C$4-1),(HARMEAN(WeightedParse!H26,WeightedParse!K26,WeightedParse!M26,WeightedParse!V26,WeightedParse!W26,WeightedParse!AD26,WeightedParse!AF26,WeightedParse!AH26,WeightedParse!AK26,WeightedParse!AL26,WeightedParse!AO26,WeightedParse!AP26)*(CONVERT(LEFT(SquadExport!$E26,FIND("'",SquadExport!$E26)-1)+((MID(SquadExport!$E26,FIND("'",SquadExport!$E26)+1,LEN(SquadExport!$E26)-FIND("'",SquadExport!$E26)-1))/12),"ft","m")-1)/(Variables!$C$4-1))*Variables!$B$5),"")</f>
        <v>10.435659596897699</v>
      </c>
      <c r="AK26" s="114">
        <f>IF($A26&gt;"",IF(AND(OR(EXACT(SquadExport!$BR26,TRUE),EXACT(SquadExport!$BS26,TRUE)),OR(EXACT(SquadExport!$BK26,TRUE),EXACT(SquadExport!$BM26,TRUE))),HARMEAN(WeightedParse!J26,WeightedParse!K26,WeightedParse!T26,WeightedParse!V26,WeightedParse!X26,WeightedParse!Y26,WeightedParse!Z26,WeightedParse!AD26,WeightedParse!AH26,WeightedParse!AI26,WeightedParse!AK26,WeightedParse!AO26),HARMEAN(WeightedParse!J26,WeightedParse!K26,WeightedParse!T26,WeightedParse!V26,WeightedParse!X26,WeightedParse!Y26,WeightedParse!Z26,WeightedParse!AD26,WeightedParse!AH26,WeightedParse!AI26,WeightedParse!AK26,WeightedParse!AO26)*Variables!$B$5),"")</f>
        <v>15.200963420141502</v>
      </c>
      <c r="AL26" s="114">
        <f>IF($A26&gt;"",IF(AND(OR(EXACT(SquadExport!$BR26,TRUE),EXACT(SquadExport!$BS26,TRUE)),OR(EXACT(SquadExport!$BK26,TRUE),EXACT(SquadExport!$BM26,TRUE))),HARMEAN(WeightedParse!H26,WeightedParse!I26,WeightedParse!K26,WeightedParse!Q26,WeightedParse!T26,WeightedParse!V26,WeightedParse!AB26,WeightedParse!AD26,WeightedParse!AH26,WeightedParse!AI26,WeightedParse!AJ26,WeightedParse!AN26,WeightedParse!AO26),HARMEAN(WeightedParse!H26,WeightedParse!I26,WeightedParse!K26,WeightedParse!Q26,WeightedParse!T26,WeightedParse!V26,WeightedParse!AB26,WeightedParse!AD26,WeightedParse!AH26,WeightedParse!AI26,WeightedParse!AJ26,WeightedParse!AN26,WeightedParse!AO26)*Variables!$B$5),"")</f>
        <v>18.240217014890916</v>
      </c>
      <c r="AM26" s="114">
        <f>IF($A26&gt;"",IF(AND(OR(EXACT(SquadExport!$BR26,TRUE),EXACT(SquadExport!$BS26,TRUE)),OR(EXACT(SquadExport!$BK26,TRUE),EXACT(SquadExport!$BM26,TRUE))),HARMEAN(WeightedParse!I26,WeightedParse!J26,WeightedParse!K26,WeightedParse!N26,WeightedParse!Q26,WeightedParse!T26,WeightedParse!V26,WeightedParse!X26,WeightedParse!AB26,WeightedParse!AD26,WeightedParse!AG26,WeightedParse!AI26,WeightedParse!AJ26,WeightedParse!AK26,WeightedParse!AN26)*WeightedParse!BD26,(HARMEAN(WeightedParse!I26,WeightedParse!J26,WeightedParse!K26,WeightedParse!N26,WeightedParse!Q26,WeightedParse!T26,WeightedParse!V26,WeightedParse!X26,WeightedParse!AB26,WeightedParse!AD26,WeightedParse!AG26,WeightedParse!AI26,WeightedParse!AJ26,WeightedParse!AK26,WeightedParse!AN26)*WeightedParse!BD26)*Variables!$B$5),"")</f>
        <v>11.08840903590324</v>
      </c>
      <c r="AN26" s="114">
        <f>IF($A26&gt;"",IF(AND(OR(EXACT(SquadExport!$BR26,TRUE),EXACT(SquadExport!$BS26,TRUE)),OR(EXACT(SquadExport!$BK26,TRUE),EXACT(SquadExport!$BM26,TRUE))),HARMEAN(WeightedParse!H26,WeightedParse!I26,WeightedParse!K26,WeightedParse!N26,WeightedParse!Q26,WeightedParse!T26,WeightedParse!V26,WeightedParse!X26,WeightedParse!Z26,WeightedParse!AD26,WeightedParse!AG26,WeightedParse!AH26,WeightedParse!AI26,WeightedParse!AJ26,WeightedParse!AN26,WeightedParse!AO26)*WeightedParse!BD26,(HARMEAN(WeightedParse!H26,WeightedParse!I26,WeightedParse!K26,WeightedParse!N26,WeightedParse!Q26,WeightedParse!T26,WeightedParse!V26,WeightedParse!X26,WeightedParse!Z26,WeightedParse!AD26,WeightedParse!AG26,WeightedParse!AH26,WeightedParse!AI26,WeightedParse!AJ26,WeightedParse!AN26,WeightedParse!AO26)*WeightedParse!BD26)*Variables!$B$5),"")</f>
        <v>12.309982611291678</v>
      </c>
      <c r="AO26" s="114">
        <f>IF($A26&gt;"",IF(AND(EXACT(SquadExport!$BS26,TRUE),EXACT(SquadExport!$BL26,TRUE)),HARMEAN(WeightedParse!K26,WeightedParse!Q26,WeightedParse!T26,WeightedParse!V26,WeightedParse!X26,WeightedParse!Z26,WeightedParse!AB26,WeightedParse!AD26,WeightedParse!AG26,WeightedParse!AK26),HARMEAN(WeightedParse!K26,WeightedParse!Q26,WeightedParse!T26,WeightedParse!V26,WeightedParse!X26,WeightedParse!Z26,WeightedParse!AB26,WeightedParse!AD26,WeightedParse!AG26,WeightedParse!AK26)*Variables!$B$5),"")</f>
        <v>16.530043291351546</v>
      </c>
      <c r="AP26" s="114">
        <f>IF($A26&gt;"",IF(AND(EXACT(SquadExport!$BS26,TRUE),EXACT(SquadExport!$BL26,TRUE)),HARMEAN(WeightedParse!I26,WeightedParse!K26,WeightedParse!Q26,WeightedParse!T26,WeightedParse!V26,WeightedParse!X26,WeightedParse!Z26,WeightedParse!AB26,WeightedParse!AD26,WeightedParse!AF26,WeightedParse!AG26,WeightedParse!AI26,WeightedParse!AJ26),HARMEAN(WeightedParse!I26,WeightedParse!K26,WeightedParse!Q26,WeightedParse!T26,WeightedParse!V26,WeightedParse!X26,WeightedParse!Z26,WeightedParse!AB26,WeightedParse!AD26,WeightedParse!AF26,WeightedParse!AG26,WeightedParse!AI26,WeightedParse!AJ26)*Variables!$B$5),"")</f>
        <v>17.424067925360514</v>
      </c>
      <c r="AQ26" s="114">
        <f>IF($A26&gt;"",IF(AND(EXACT(SquadExport!$BS26,TRUE),EXACT(SquadExport!$BL26,TRUE)),HARMEAN(WeightedParse!I26,WeightedParse!J26,WeightedParse!K26,WeightedParse!Q26,WeightedParse!T26,WeightedParse!V26,WeightedParse!X26,WeightedParse!Z26,WeightedParse!AB26,WeightedParse!AD26,WeightedParse!AG26,WeightedParse!AI26,WeightedParse!AJ26,WeightedParse!AK26),HARMEAN(WeightedParse!I26,WeightedParse!J26,WeightedParse!K26,WeightedParse!Q26,WeightedParse!T26,WeightedParse!V26,WeightedParse!X26,WeightedParse!Z26,WeightedParse!AB26,WeightedParse!AD26,WeightedParse!AG26,WeightedParse!AI26,WeightedParse!AJ26,WeightedParse!AK26)*Variables!$B$5),"")</f>
        <v>16.073823742404045</v>
      </c>
      <c r="AR26" s="114">
        <f>IF($A26&gt;"",IF(AND(EXACT(SquadExport!$BS26,TRUE),EXACT(SquadExport!$BL26,TRUE)),HARMEAN(WeightedParse!I26,WeightedParse!J26,WeightedParse!K26,WeightedParse!Q26,WeightedParse!T26,WeightedParse!V26,WeightedParse!X26,WeightedParse!Y26,WeightedParse!Z26,WeightedParse!AD26,WeightedParse!AH26,WeightedParse!AI26,WeightedParse!AJ26,WeightedParse!AK26,WeightedParse!AN26,WeightedParse!AO26),HARMEAN(WeightedParse!I26,WeightedParse!J26,WeightedParse!K26,WeightedParse!Q26,WeightedParse!T26,WeightedParse!V26,WeightedParse!X26,WeightedParse!Y26,WeightedParse!Z26,WeightedParse!AD26,WeightedParse!AH26,WeightedParse!AI26,WeightedParse!AJ26,WeightedParse!AK26,WeightedParse!AN26,WeightedParse!AO26)*Variables!$B$5),"")</f>
        <v>16.246003053690185</v>
      </c>
      <c r="AS26" s="114">
        <f>IF($A26&gt;"",IF(AND(EXACT(SquadExport!$BT26,TRUE),EXACT(SquadExport!$BL26,TRUE)),HARMEAN(WeightedParse!J26,WeightedParse!K26,WeightedParse!M26,WeightedParse!T26,WeightedParse!V26,WeightedParse!X26,WeightedParse!Z26,WeightedParse!AD26,WeightedParse!AI26),(HARMEAN(WeightedParse!J26,WeightedParse!K26,WeightedParse!M26,WeightedParse!T26,WeightedParse!V26,WeightedParse!X26,WeightedParse!Z26,WeightedParse!AD26,WeightedParse!AI26)*Variables!$B$5)),"")</f>
        <v>7.7596316778100318</v>
      </c>
      <c r="AT26" s="114">
        <f>IF($A26&gt;"",IF(AND(EXACT(SquadExport!$BT26,TRUE),EXACT(SquadExport!$BL26,TRUE)),HARMEAN(WeightedParse!J26,WeightedParse!K26,WeightedParse!M26,WeightedParse!U26,WeightedParse!V26,WeightedParse!W26,WeightedParse!X26,WeightedParse!Z26,WeightedParse!AD26,WeightedParse!AF26,WeightedParse!AK26,WeightedParse!AL26,WeightedParse!AP26)*(CONVERT(LEFT(SquadExport!$E26,FIND("'",SquadExport!$E26)-1)+((MID(SquadExport!$E26,FIND("'",SquadExport!$E26)+1,LEN(SquadExport!$E26)-FIND("'",SquadExport!$E26)-1))/12),"ft","m")-1)/(Variables!$C$4-1),(HARMEAN(WeightedParse!J26,WeightedParse!K26,WeightedParse!M26,WeightedParse!U26,WeightedParse!V26,WeightedParse!W26,WeightedParse!X26,WeightedParse!Z26,WeightedParse!AD26,WeightedParse!AF26,WeightedParse!AK26,WeightedParse!AL26,WeightedParse!AP26)*(CONVERT(LEFT(SquadExport!$E26,FIND("'",SquadExport!$E26)-1)+((MID(SquadExport!$E26,FIND("'",SquadExport!$E26)+1,LEN(SquadExport!$E26)-FIND("'",SquadExport!$E26)-1))/12),"ft","m")-1)/(Variables!$C$4-1)))*Variables!$B$5,"")</f>
        <v>5.3845705584864332</v>
      </c>
      <c r="AU26" s="114">
        <f>IF($A26&gt;"",IF(AND(EXACT(SquadExport!$BT26,TRUE),EXACT(SquadExport!$BL26,TRUE)),HARMEAN(WeightedParse!I26,WeightedParse!J26,WeightedParse!K26,WeightedParse!Q26,WeightedParse!T26,WeightedParse!V26,WeightedParse!X26,WeightedParse!Z26,WeightedParse!AB26,WeightedParse!AD26,WeightedParse!AF26,WeightedParse!AG26,WeightedParse!AK26,WeightedParse!AP26),HARMEAN(WeightedParse!I26,WeightedParse!J26,WeightedParse!K26,WeightedParse!Q26,WeightedParse!T26,WeightedParse!V26,WeightedParse!X26,WeightedParse!Z26,WeightedParse!AB26,WeightedParse!AD26,WeightedParse!AF26,WeightedParse!AG26,WeightedParse!AK26,WeightedParse!AP26)*Variables!$B$5),"")</f>
        <v>8.8524882556096767</v>
      </c>
      <c r="AV26" s="114">
        <f>IF($A26&gt;"",IF(AND(EXACT(SquadExport!$BT26,TRUE),EXACT(SquadExport!$BL26,TRUE)),HARMEAN(WeightedParse!I26,WeightedParse!J26,WeightedParse!K26,WeightedParse!Q26,WeightedParse!T26,WeightedParse!V26,WeightedParse!X26,WeightedParse!Z26,WeightedParse!AD26,WeightedParse!AH26,WeightedParse!AI26,WeightedParse!AJ26,WeightedParse!AK26,WeightedParse!AN26,WeightedParse!AO26),HARMEAN(WeightedParse!I26,WeightedParse!J26,WeightedParse!K26,WeightedParse!Q26,WeightedParse!T26,WeightedParse!V26,WeightedParse!X26,WeightedParse!Z26,WeightedParse!AD26,WeightedParse!AH26,WeightedParse!AI26,WeightedParse!AJ26,WeightedParse!AK26,WeightedParse!AN26,WeightedParse!AO26)*Variables!$B$5),"")</f>
        <v>10.03767102338764</v>
      </c>
      <c r="AW26" s="114">
        <f>IF($A26&gt;"",IF(AND(EXACT(SquadExport!$BT26,TRUE),EXACT(SquadExport!$BL26,TRUE)),HARMEAN(WeightedParse!I26,WeightedParse!J26,WeightedParse!K26,WeightedParse!Q26,WeightedParse!T26,WeightedParse!V26,WeightedParse!X26,WeightedParse!Z26,WeightedParse!AB26,WeightedParse!AD26,WeightedParse!AF26,WeightedParse!AG26,WeightedParse!AI26,WeightedParse!AJ26,WeightedParse!AK26),HARMEAN(WeightedParse!I26,WeightedParse!J26,WeightedParse!K26,WeightedParse!Q26,WeightedParse!T26,WeightedParse!V26,WeightedParse!X26,WeightedParse!Z26,WeightedParse!AB26,WeightedParse!AD26,WeightedParse!AF26,WeightedParse!AG26,WeightedParse!AI26,WeightedParse!AJ26,WeightedParse!AK26)*Variables!$B$5),"")</f>
        <v>9.5585080046212241</v>
      </c>
      <c r="AX26" s="114">
        <f>IF($A26&gt;"",IF(AND(EXACT(SquadExport!$BT26,TRUE),EXACT(SquadExport!$BL26,TRUE)),HARMEAN(WeightedParse!K26,WeightedParse!Q26,WeightedParse!U26,WeightedParse!V26,WeightedParse!W26,WeightedParse!X26,WeightedParse!Y26,WeightedParse!Z26,WeightedParse!AD26,WeightedParse!AF26,WeightedParse!AH26,WeightedParse!AI26,WeightedParse!AJ26,WeightedParse!AK26,WeightedParse!AN26,WeightedParse!AO26,WeightedParse!AP26),HARMEAN(WeightedParse!K26,WeightedParse!Q26,WeightedParse!U26,WeightedParse!V26,WeightedParse!W26,WeightedParse!X26,WeightedParse!Y26,WeightedParse!Z26,WeightedParse!AD26,WeightedParse!AF26,WeightedParse!AH26,WeightedParse!AI26,WeightedParse!AJ26,WeightedParse!AK26,WeightedParse!AN26,WeightedParse!AO26,WeightedParse!AP26)*Variables!$B$5),"")</f>
        <v>8.544767558492067</v>
      </c>
      <c r="AY26" s="114">
        <f>IF($A26&gt;"",IF(AND(EXACT(SquadExport!$BT26,TRUE),EXACT(SquadExport!$BL26,TRUE)),HARMEAN(WeightedParse!I26,WeightedParse!J26,WeightedParse!K26,WeightedParse!M26,WeightedParse!N26,WeightedParse!Q26,WeightedParse!T26,WeightedParse!V26,WeightedParse!X26,WeightedParse!Z26,WeightedParse!AD26,WeightedParse!AF26,WeightedParse!AG26,WeightedParse!AH26,WeightedParse!AI26,WeightedParse!AJ26,WeightedParse!AK26,WeightedParse!AL26,WeightedParse!AN26,WeightedParse!AO26,WeightedParse!AP26),HARMEAN(WeightedParse!I26,WeightedParse!J26,WeightedParse!K26,WeightedParse!M26,WeightedParse!N26,WeightedParse!Q26,WeightedParse!T26,WeightedParse!V26,WeightedParse!X26,WeightedParse!Z26,WeightedParse!AD26,WeightedParse!AF26,WeightedParse!AG26,WeightedParse!AH26,WeightedParse!AI26,WeightedParse!AJ26,WeightedParse!AK26,WeightedParse!AL26,WeightedParse!AN26,WeightedParse!AO26,WeightedParse!AP26)*Variables!$B$5),"")</f>
        <v>8.4406796230420618</v>
      </c>
    </row>
    <row r="27" spans="1:51" s="3" customFormat="1" ht="15" customHeight="1" x14ac:dyDescent="0.25">
      <c r="A27" s="3" t="str">
        <f>IF(WeightedParse!A27&gt;"",WeightedParse!A27,"")</f>
        <v>Conor Barry</v>
      </c>
      <c r="B27" s="4">
        <f>IF(WeightedParse!B27&gt;0,WeightedParse!B27,"")</f>
        <v>25</v>
      </c>
      <c r="C27" s="4" t="str">
        <f>IF(A27&gt;"",IF(AND(B27&lt;=Variables!$B$8,G27&gt;2),"Youth",IF(AND(B27&lt;=Variables!$B$8,G27&lt;=2),"Prospect",IF(AND(B27&gt;=Variables!$B$9,G27&gt;2),"Old",IF(G27&gt;=3,"Reserves","First Team")))),"")</f>
        <v>First Team</v>
      </c>
      <c r="D27" s="4" t="str">
        <f>SquadExport!BJ27</f>
        <v>M/AM</v>
      </c>
      <c r="E27" s="4" t="str">
        <f>IF(A27&gt;"",VLOOKUP(F27,Roles!A:B,2,FALSE)&amp;IF(OR(VLOOKUP(F27,Roles!$A:$B,2,FALSE)="FB",VLOOKUP(F27,Roles!$A:$B,2,FALSE)="WB",VLOOKUP(F27,Roles!$A:$B,2,FALSE)="WM",VLOOKUP(F27,Roles!$A:$B,2,FALSE)="W"),IF(AND(SquadExport!BK27=TRUE,SquadExport!BM27=TRUE,WeightedParse!BB27&gt;=WeightedParse!BC27)," (R)",IF(AND(SquadExport!BK27=TRUE,SquadExport!BM27=TRUE,WeightedParse!BB27&lt;WeightedParse!BC27)," (L)",IF(AND(SquadExport!BK27=TRUE,SquadExport!BM27=FALSE), " (L)",IF(AND(SquadExport!BK27=FALSE,SquadExport!BM27=TRUE)," (R)","")))),""),"")</f>
        <v>W (R)</v>
      </c>
      <c r="F27" s="4" t="str" cm="1">
        <f t="array" ref="F27">IF(A27&gt;"",INDEX($J$1:$AY$1,SUMPRODUCT(MAX(($J$2:$AY$200=MAX($J27:$AY27))*(COLUMN($J$2:$AY$200))))-COLUMN($J$1)+1),"")</f>
        <v>W</v>
      </c>
      <c r="G27" s="4">
        <f t="shared" si="0"/>
        <v>1</v>
      </c>
      <c r="H27" s="4">
        <f t="shared" si="1"/>
        <v>15</v>
      </c>
      <c r="I27" s="5">
        <f t="shared" si="2"/>
        <v>13.377343910606706</v>
      </c>
      <c r="J27" s="114">
        <f>IF($A27&gt;"",HARMEAN(WeightedParse!V27,WeightedParse!Y27,WeightedParse!Z27,WeightedParse!AE27,WeightedParse!AJ27,WeightedParse!AQ27,WeightedParse!AR27,WeightedParse!AS27,WeightedParse!AU27,WeightedParse!AV27,WeightedParse!AW27,WeightedParse!AY27,WeightedParse!BA27),"")</f>
        <v>3.8134496477016726</v>
      </c>
      <c r="K27" s="114">
        <f>IF(A27&gt;"",HARMEAN(WeightedParse!K27,WeightedParse!Q27,WeightedParse!V27,WeightedParse!X27,WeightedParse!Y27,WeightedParse!Z27,WeightedParse!AE27,WeightedParse!AG27,WeightedParse!AI27,WeightedParse!AJ27,WeightedParse!AQ27,WeightedParse!AR27,WeightedParse!AS27,WeightedParse!AU27,WeightedParse!AV27,WeightedParse!AW27,WeightedParse!AY27,WeightedParse!AZ27,WeightedParse!BA27),"")</f>
        <v>4.7012209913479426</v>
      </c>
      <c r="L27" s="114">
        <f>IF($A27&gt;"",IF(AND(EXACT(SquadExport!$BO27,TRUE),EXACT(SquadExport!$BL27,TRUE)),HARMEAN(WeightedParse!M27,WeightedParse!P27,WeightedParse!S27,WeightedParse!U27,WeightedParse!V27,WeightedParse!W27,WeightedParse!Y27,WeightedParse!AE27,WeightedParse!AL27,WeightedParse!AN27,WeightedParse!AP27),HARMEAN(WeightedParse!M27,WeightedParse!P27,WeightedParse!S27,WeightedParse!U27,WeightedParse!V27,WeightedParse!W27,WeightedParse!Y27,WeightedParse!AE27,WeightedParse!AL27,WeightedParse!AN27,WeightedParse!AP27)*Variables!$B$5),"")</f>
        <v>4.4372058385038224</v>
      </c>
      <c r="M27" s="114">
        <f>IF($A27&gt;"",IF(AND(EXACT(SquadExport!$BO27,TRUE),EXACT(SquadExport!$BL27,TRUE)),HARMEAN(WeightedParse!M27,WeightedParse!P27,WeightedParse!S27,WeightedParse!U27,WeightedParse!V27,WeightedParse!W27,WeightedParse!X27,WeightedParse!Y27,WeightedParse!Z27,WeightedParse!AE27,WeightedParse!AL27,WeightedParse!AN27,WeightedParse!AP27),HARMEAN(WeightedParse!M27,WeightedParse!P27,WeightedParse!S27,WeightedParse!U27,WeightedParse!V27,WeightedParse!W27,WeightedParse!X27,WeightedParse!Y27,WeightedParse!Z27,WeightedParse!AE27,WeightedParse!AL27,WeightedParse!AN27,WeightedParse!AP27)*Variables!$B$5),"")</f>
        <v>4.7937211777225972</v>
      </c>
      <c r="N27" s="114">
        <f>IF($A27&gt;"",IF(AND(EXACT(SquadExport!$BO27,TRUE),EXACT(SquadExport!$BL27,TRUE)),HARMEAN(WeightedParse!K27,WeightedParse!M27,WeightedParse!P27,WeightedParse!Q27,WeightedParse!S27,WeightedParse!T27,WeightedParse!U27,WeightedParse!V27,WeightedParse!W27,WeightedParse!X27,WeightedParse!Y27,WeightedParse!Z27,WeightedParse!AE27,WeightedParse!AG27,WeightedParse!AL27,WeightedParse!AN27,WeightedParse!AP27),HARMEAN(WeightedParse!K27,WeightedParse!M27,WeightedParse!P27,WeightedParse!Q27,WeightedParse!S27,WeightedParse!T27,WeightedParse!U27,WeightedParse!V27,WeightedParse!W27,WeightedParse!X27,WeightedParse!Y27,WeightedParse!Z27,WeightedParse!AE27,WeightedParse!AG27,WeightedParse!AL27,WeightedParse!AN27,WeightedParse!AP27)*Variables!$B$5),"")</f>
        <v>5.4834730825832505</v>
      </c>
      <c r="O27" s="114">
        <f>IF($A27&gt;"",IF(AND(EXACT(SquadExport!$BO27,TRUE),EXACT(SquadExport!$BL27,TRUE)),HARMEAN(WeightedParse!I27,WeightedParse!K27,WeightedParse!M27,WeightedParse!P27,WeightedParse!Q27,WeightedParse!S27,WeightedParse!T27,WeightedParse!V27,WeightedParse!W27,WeightedParse!X27,WeightedParse!Y27,WeightedParse!Z27,WeightedParse!AB27,WeightedParse!AE27,WeightedParse!AF27,WeightedParse!AG27,WeightedParse!AJ27,WeightedParse!AK27,WeightedParse!AL27,WeightedParse!AN27,WeightedParse!AO27,WeightedParse!AP27),HARMEAN(WeightedParse!I27,WeightedParse!K27,WeightedParse!M27,WeightedParse!P27,WeightedParse!Q27,WeightedParse!S27,WeightedParse!T27,WeightedParse!V27,WeightedParse!W27,WeightedParse!X27,WeightedParse!Y27,WeightedParse!Z27,WeightedParse!AB27,WeightedParse!AE27,WeightedParse!AF27,WeightedParse!AG27,WeightedParse!AJ27,WeightedParse!AK27,WeightedParse!AL27,WeightedParse!AN27,WeightedParse!AO27,WeightedParse!AP27)*Variables!$B$5),"")</f>
        <v>6.5527772861729838</v>
      </c>
      <c r="P27" s="114">
        <f>IF($A27&gt;"",IF(AND(OR(EXACT(SquadExport!$BO27,TRUE),EXACT(SquadExport!$BP27,TRUE)),OR(EXACT(SquadExport!$BK27,TRUE),EXACT(SquadExport!$BM27,TRUE))),HARMEAN(WeightedParse!M27,WeightedParse!P27,WeightedParse!S27,WeightedParse!U27,WeightedParse!V27,WeightedParse!W27,WeightedParse!Y27,WeightedParse!AE27,WeightedParse!AF27,WeightedParse!AP27),HARMEAN(WeightedParse!M27,WeightedParse!P27,WeightedParse!S27,WeightedParse!U27,WeightedParse!V27,WeightedParse!W27,WeightedParse!Y27,WeightedParse!AE27,WeightedParse!AF27,WeightedParse!AP27)*Variables!$B$5),"")</f>
        <v>4.3634882102296837</v>
      </c>
      <c r="Q27" s="114">
        <f>IF($A27&gt;"",IF(AND(OR(EXACT(SquadExport!$BO27,TRUE),EXACT(SquadExport!$BP27,TRUE)),OR(EXACT(SquadExport!$BK27,TRUE),EXACT(SquadExport!$BM27,TRUE))),HARMEAN(WeightedParse!H27,WeightedParse!P27,WeightedParse!Q27,WeightedParse!S27,WeightedParse!T27,WeightedParse!V27,WeightedParse!X27,WeightedParse!Y27,WeightedParse!Z27,WeightedParse!AE27,WeightedParse!AF27,WeightedParse!AH27,WeightedParse!AN27,WeightedParse!AO27),HARMEAN(WeightedParse!H27,WeightedParse!P27,WeightedParse!Q27,WeightedParse!S27,WeightedParse!T27,WeightedParse!V27,WeightedParse!X27,WeightedParse!Y27,WeightedParse!Z27,WeightedParse!AE27,WeightedParse!AF27,WeightedParse!AH27,WeightedParse!AN27,WeightedParse!AO27)*Variables!$B$5),"")</f>
        <v>6.5044226411621944</v>
      </c>
      <c r="R27" s="115">
        <f>IF($A27&gt;"",IF(AND(OR(EXACT(SquadExport!$BO27,TRUE),EXACT(SquadExport!$BP27,TRUE)),OR(EXACT(SquadExport!$BK27,TRUE),EXACT(SquadExport!$BM27,TRUE))),HARMEAN(WeightedParse!H27,WeightedParse!I27,WeightedParse!K27,WeightedParse!P27,WeightedParse!Q27,WeightedParse!S27,WeightedParse!T27,WeightedParse!V27,WeightedParse!Y27,WeightedParse!Z27,WeightedParse!AD27,WeightedParse!AE27,WeightedParse!AF27,WeightedParse!AH27,WeightedParse!AI27,WeightedParse!AJ27,WeightedParse!AN27,WeightedParse!AO27),HARMEAN(WeightedParse!H27,WeightedParse!I27,WeightedParse!K27,WeightedParse!P27,WeightedParse!Q27,WeightedParse!S27,WeightedParse!T27,WeightedParse!V27,WeightedParse!Y27,WeightedParse!Z27,WeightedParse!AD27,WeightedParse!AE27,WeightedParse!AF27,WeightedParse!AH27,WeightedParse!AI27,WeightedParse!AJ27,WeightedParse!AN27,WeightedParse!AO27)*Variables!$B$5),"")</f>
        <v>7.4094123881540064</v>
      </c>
      <c r="S27" s="115">
        <f>IF($A27&gt;"",IF(AND(OR(EXACT(SquadExport!$BO27,TRUE),EXACT(SquadExport!$BP27,TRUE)),OR(EXACT(SquadExport!$BK27,TRUE),EXACT(SquadExport!$BM27,TRUE))),HARMEAN(WeightedParse!H27,WeightedParse!I27,WeightedParse!K27,WeightedParse!Q27,WeightedParse!S27,WeightedParse!T27,WeightedParse!V27,WeightedParse!X27,WeightedParse!Z27,WeightedParse!AB27,WeightedParse!AD27,WeightedParse!AF27,WeightedParse!AG27,WeightedParse!AH27,WeightedParse!AI27,WeightedParse!AJ27,WeightedParse!AK27,WeightedParse!AN27,WeightedParse!AO27),HARMEAN(WeightedParse!H27,WeightedParse!I27,WeightedParse!K27,WeightedParse!Q27,WeightedParse!S27,WeightedParse!T27,WeightedParse!V27,WeightedParse!X27,WeightedParse!Z27,WeightedParse!AB27,WeightedParse!AD27,WeightedParse!AF27,WeightedParse!AG27,WeightedParse!AH27,WeightedParse!AI27,WeightedParse!AJ27,WeightedParse!AK27,WeightedParse!AN27,WeightedParse!AO27)*Variables!$B$5),"")</f>
        <v>9.8446303042742063</v>
      </c>
      <c r="T27" s="114">
        <f>IF($A27&gt;"",IF(AND(OR(EXACT(SquadExport!$BO27,TRUE),EXACT(SquadExport!$BP27,TRUE)),OR(EXACT(SquadExport!$BK27,TRUE),EXACT(SquadExport!$BM27,TRUE))),HARMEAN(WeightedParse!I27,WeightedParse!K27,WeightedParse!N27,WeightedParse!P27,WeightedParse!Q27,WeightedParse!S27,WeightedParse!T27,WeightedParse!V27,WeightedParse!X27,WeightedParse!Y27,WeightedParse!Z27,WeightedParse!AB27,WeightedParse!AD27,WeightedParse!AE27,WeightedParse!AF27,WeightedParse!AH27,WeightedParse!AI27,WeightedParse!AJ27,WeightedParse!AN27,WeightedParse!AO27)*WeightedParse!BD27,(HARMEAN(WeightedParse!I27,WeightedParse!K27,WeightedParse!N27,WeightedParse!P27,WeightedParse!Q27,WeightedParse!S27,WeightedParse!T27,WeightedParse!V27,WeightedParse!X27,WeightedParse!Y27,WeightedParse!Z27,WeightedParse!AB27,WeightedParse!AD27,WeightedParse!AE27,WeightedParse!AF27,WeightedParse!AH27,WeightedParse!AI27,WeightedParse!AJ27,WeightedParse!AN27,WeightedParse!AO27)*WeightedParse!BD27)*Variables!$B$5),"")</f>
        <v>5.1413608757318974</v>
      </c>
      <c r="U27" s="114">
        <f>IF($A27&gt;"",IF(EXACT(SquadExport!$BQ27,TRUE),HARMEAN(WeightedParse!P27,WeightedParse!S27,WeightedParse!V27,WeightedParse!X27,WeightedParse!Y27,WeightedParse!Z27,WeightedParse!AE27,WeightedParse!AF27,WeightedParse!AP27),HARMEAN(WeightedParse!P27,WeightedParse!S27,WeightedParse!V27,WeightedParse!X27,WeightedParse!Y27,WeightedParse!Z27,WeightedParse!AE27,WeightedParse!AF27,WeightedParse!AP27)*Variables!$B$5),"")</f>
        <v>5.1581083190260646</v>
      </c>
      <c r="V27" s="114">
        <f>IF($A27&gt;"",IF(EXACT(SquadExport!$BQ27,TRUE),HARMEAN(WeightedParse!K27,WeightedParse!Q27,WeightedParse!S27,WeightedParse!T27,WeightedParse!V27,WeightedParse!X27,WeightedParse!Z27,WeightedParse!AE27,WeightedParse!AF27,WeightedParse!AG27,WeightedParse!AH27,WeightedParse!AK27),HARMEAN(WeightedParse!K27,WeightedParse!Q27,WeightedParse!S27,WeightedParse!T27,WeightedParse!V27,WeightedParse!X27,WeightedParse!Z27,WeightedParse!AE27,WeightedParse!AF27,WeightedParse!AG27,WeightedParse!AH27,WeightedParse!AK27)*Variables!$B$5),"")</f>
        <v>7.2829774765975976</v>
      </c>
      <c r="W27" s="114">
        <f>IF($A27&gt;"",IF(EXACT(SquadExport!$BQ27,TRUE),HARMEAN(WeightedParse!I27,WeightedParse!K27,WeightedParse!N27,WeightedParse!Q27,WeightedParse!T27,WeightedParse!V27,WeightedParse!X27,WeightedParse!Z27,WeightedParse!AB27,WeightedParse!AD27,WeightedParse!AF27,WeightedParse!AG27,WeightedParse!AK27),HARMEAN(WeightedParse!I27,WeightedParse!K27,WeightedParse!N27,WeightedParse!Q27,WeightedParse!T27,WeightedParse!V27,WeightedParse!X27,WeightedParse!Z27,WeightedParse!AB27,WeightedParse!AD27,WeightedParse!AF27,WeightedParse!AG27,WeightedParse!AK27)*Variables!$B$5),"")</f>
        <v>9.3758771538255523</v>
      </c>
      <c r="X27" s="114">
        <f>IF($A27&gt;"",IF(EXACT(SquadExport!$BQ27,TRUE),HARMEAN(WeightedParse!K27,WeightedParse!P27,WeightedParse!Q27,WeightedParse!S27,WeightedParse!U27,WeightedParse!V27,WeightedParse!X27,WeightedParse!Y27,WeightedParse!Z27,WeightedParse!AE27,WeightedParse!AF27,WeightedParse!AH27,WeightedParse!AO27,WeightedParse!AP27),HARMEAN(WeightedParse!K27,WeightedParse!P27,WeightedParse!Q27,WeightedParse!S27,WeightedParse!U27,WeightedParse!V27,WeightedParse!X27,WeightedParse!Y27,WeightedParse!Z27,WeightedParse!AE27,WeightedParse!AF27,WeightedParse!AH27,WeightedParse!AO27,WeightedParse!AP27)*Variables!$B$5),"")</f>
        <v>5.7272147219380782</v>
      </c>
      <c r="Y27" s="114">
        <f>IF($A27&gt;"",IF(EXACT(SquadExport!$BQ27,TRUE),HARMEAN(WeightedParse!P27,WeightedParse!Q27,WeightedParse!S27,WeightedParse!U27,WeightedParse!V27,WeightedParse!W27,WeightedParse!Y27,WeightedParse!AE27,WeightedParse!AF27,WeightedParse!AH27,WeightedParse!AJ27,WeightedParse!AN27,WeightedParse!AO27,WeightedParse!AP27),HARMEAN(WeightedParse!P27,WeightedParse!Q27,WeightedParse!S27,WeightedParse!U27,WeightedParse!V27,WeightedParse!W27,WeightedParse!Y27,WeightedParse!AE27,WeightedParse!AF27,WeightedParse!AH27,WeightedParse!AJ27,WeightedParse!AN27,WeightedParse!AO27,WeightedParse!AP27)*Variables!$B$5),"")</f>
        <v>5.5848933084264063</v>
      </c>
      <c r="Z27" s="114">
        <f>IF($A27&gt;"",IF(EXACT(SquadExport!$BQ27,TRUE),HARMEAN(WeightedParse!M27,WeightedParse!P27,WeightedParse!Q27,WeightedParse!S27,WeightedParse!U27,WeightedParse!V27,WeightedParse!W27,WeightedParse!X27,WeightedParse!Y27,WeightedParse!Z27,WeightedParse!AE27,WeightedParse!AF27,WeightedParse!AH27,WeightedParse!AL27,WeightedParse!AO27,WeightedParse!AP27),HARMEAN(WeightedParse!M27,WeightedParse!P27,WeightedParse!Q27,WeightedParse!S27,WeightedParse!U27,WeightedParse!V27,WeightedParse!W27,WeightedParse!X27,WeightedParse!Y27,WeightedParse!Z27,WeightedParse!AE27,WeightedParse!AF27,WeightedParse!AH27,WeightedParse!AL27,WeightedParse!AO27,WeightedParse!AP27)*Variables!$B$5),"")</f>
        <v>5.261846384322995</v>
      </c>
      <c r="AA27" s="114">
        <f>IF($A27&gt;"",IF(EXACT(SquadExport!$BQ27,TRUE),HARMEAN(WeightedParse!J27,WeightedParse!K27,WeightedParse!N27,WeightedParse!P27,WeightedParse!Q27,WeightedParse!S27,WeightedParse!V27,WeightedParse!X27,WeightedParse!Y27,WeightedParse!Z27,WeightedParse!AD27,WeightedParse!AE27,WeightedParse!AH27,WeightedParse!AI27,WeightedParse!AK27,WeightedParse!AN27,WeightedParse!AO27,WeightedParse!AP27),HARMEAN(WeightedParse!J27,WeightedParse!K27,WeightedParse!N27,WeightedParse!P27,WeightedParse!Q27,WeightedParse!S27,WeightedParse!V27,WeightedParse!X27,WeightedParse!Y27,WeightedParse!Z27,WeightedParse!AD27,WeightedParse!AE27,WeightedParse!AH27,WeightedParse!AI27,WeightedParse!AK27,WeightedParse!AN27,WeightedParse!AO27,WeightedParse!AP27)*Variables!$B$5),"")</f>
        <v>7.0146650200679224</v>
      </c>
      <c r="AB27" s="114">
        <f>IF($A27&gt;"",IF(AND(EXACT(SquadExport!$BR27,TRUE),EXACT(SquadExport!$BL27,TRUE)),HARMEAN(WeightedParse!I27,WeightedParse!K27,WeightedParse!N27,WeightedParse!Q27,WeightedParse!T27,WeightedParse!V27,WeightedParse!X27,WeightedParse!Y27,WeightedParse!Z27,WeightedParse!AD27,WeightedParse!AE27,WeightedParse!AF27,WeightedParse!AG27,WeightedParse!AH27,WeightedParse!AI27,WeightedParse!AJ27,WeightedParse!AK27,WeightedParse!AN27,WeightedParse!AO27),HARMEAN(WeightedParse!I27,WeightedParse!K27,WeightedParse!N27,WeightedParse!Q27,WeightedParse!T27,WeightedParse!V27,WeightedParse!X27,WeightedParse!Y27,WeightedParse!Z27,WeightedParse!AD27,WeightedParse!AE27,WeightedParse!AF27,WeightedParse!AG27,WeightedParse!AH27,WeightedParse!AI27,WeightedParse!AJ27,WeightedParse!AK27,WeightedParse!AN27,WeightedParse!AO27)*Variables!$B$5),"")</f>
        <v>14.621733464413911</v>
      </c>
      <c r="AC27" s="114">
        <f>IF($A27&gt;"",IF(AND(EXACT(SquadExport!$BR27,TRUE),EXACT(SquadExport!$BL27,TRUE)),HARMEAN(WeightedParse!K27,WeightedParse!Q27,WeightedParse!S27,WeightedParse!T27,WeightedParse!V27,WeightedParse!X27,WeightedParse!Y27,WeightedParse!Z27,WeightedParse!AD27,WeightedParse!AE27,WeightedParse!AF27,WeightedParse!AG27,WeightedParse!AH27,WeightedParse!AO27),HARMEAN(WeightedParse!K27,WeightedParse!Q27,WeightedParse!S27,WeightedParse!T27,WeightedParse!V27,WeightedParse!X27,WeightedParse!Y27,WeightedParse!Z27,WeightedParse!AD27,WeightedParse!AE27,WeightedParse!AF27,WeightedParse!AG27,WeightedParse!AH27,WeightedParse!AO27)*Variables!$B$5),"")</f>
        <v>12.504212383744845</v>
      </c>
      <c r="AD27" s="114">
        <f>IF($A27&gt;"",IF(AND(EXACT(SquadExport!$BR27,TRUE),EXACT(SquadExport!$BL27,TRUE)),HARMEAN(WeightedParse!I27,WeightedParse!J27,WeightedParse!K27,WeightedParse!N27,WeightedParse!Q27,WeightedParse!S27,WeightedParse!T27,WeightedParse!V27,WeightedParse!X27,WeightedParse!Z27,WeightedParse!AB27,WeightedParse!AD27,WeightedParse!AG27,WeightedParse!AH27,WeightedParse!AI27,WeightedParse!AK27,WeightedParse!AO27),HARMEAN(WeightedParse!I27,WeightedParse!J27,WeightedParse!K27,WeightedParse!N27,WeightedParse!Q27,WeightedParse!S27,WeightedParse!T27,WeightedParse!V27,WeightedParse!X27,WeightedParse!Z27,WeightedParse!AB27,WeightedParse!AD27,WeightedParse!AG27,WeightedParse!AH27,WeightedParse!AI27,WeightedParse!AK27,WeightedParse!AO27)*Variables!$B$5),"")</f>
        <v>15.59012641673932</v>
      </c>
      <c r="AE27" s="114">
        <f>IF($A27&gt;"",IF(AND(EXACT(SquadExport!$BR27,TRUE),EXACT(SquadExport!$BL27,TRUE)),HARMEAN(WeightedParse!K27,WeightedParse!N27,WeightedParse!P27,WeightedParse!Q27,WeightedParse!S27,WeightedParse!T27,WeightedParse!U27,WeightedParse!V27,WeightedParse!X27,WeightedParse!Y27,WeightedParse!Z27,WeightedParse!AD27,WeightedParse!AE27,WeightedParse!AF27,WeightedParse!AG27,WeightedParse!AH27,WeightedParse!AI27,WeightedParse!AO27),HARMEAN(WeightedParse!K27,WeightedParse!N27,WeightedParse!P27,WeightedParse!Q27,WeightedParse!S27,WeightedParse!T27,WeightedParse!U27,WeightedParse!V27,WeightedParse!X27,WeightedParse!Y27,WeightedParse!Z27,WeightedParse!AD27,WeightedParse!AE27,WeightedParse!AF27,WeightedParse!AG27,WeightedParse!AH27,WeightedParse!AI27,WeightedParse!AO27)*Variables!$B$5),"")</f>
        <v>10.733608517724591</v>
      </c>
      <c r="AF27" s="114">
        <f>IF($A27&gt;"",IF(AND(EXACT(SquadExport!$BR27,TRUE),EXACT(SquadExport!$BL27,TRUE)),HARMEAN(WeightedParse!I27,WeightedParse!J27,WeightedParse!K27,WeightedParse!N27,WeightedParse!Q27,WeightedParse!S27,WeightedParse!T27,WeightedParse!U27,WeightedParse!V27,WeightedParse!X27,WeightedParse!Z27,WeightedParse!AD27,WeightedParse!AE27,WeightedParse!AF27,WeightedParse!AH27,WeightedParse!AI27,WeightedParse!AK27,WeightedParse!AN27,WeightedParse!AO27,WeightedParse!AP27),HARMEAN(WeightedParse!I27,WeightedParse!J27,WeightedParse!K27,WeightedParse!N27,WeightedParse!Q27,WeightedParse!S27,WeightedParse!T27,WeightedParse!U27,WeightedParse!V27,WeightedParse!X27,WeightedParse!Z27,WeightedParse!AD27,WeightedParse!AE27,WeightedParse!AF27,WeightedParse!AH27,WeightedParse!AI27,WeightedParse!AK27,WeightedParse!AN27,WeightedParse!AO27,WeightedParse!AP27)*Variables!$B$5),"")</f>
        <v>12.818706323666621</v>
      </c>
      <c r="AG27" s="114">
        <f>IF($A27&gt;"",IF(AND(OR(EXACT(SquadExport!$BR27,TRUE),EXACT(SquadExport!$BS27,TRUE)),OR(EXACT(SquadExport!$BK27,TRUE),EXACT(SquadExport!$BM27,TRUE))),HARMEAN(WeightedParse!I27,WeightedParse!K27,WeightedParse!Q27,WeightedParse!T27,WeightedParse!X27,WeightedParse!Z27,WeightedParse!AD27,WeightedParse!AF27,WeightedParse!AG27,WeightedParse!AJ27),HARMEAN(WeightedParse!I27,WeightedParse!K27,WeightedParse!Q27,WeightedParse!T27,WeightedParse!X27,WeightedParse!Z27,WeightedParse!AD27,WeightedParse!AF27,WeightedParse!AG27,WeightedParse!AJ27)*Variables!$B$5),"")</f>
        <v>16.854860919856787</v>
      </c>
      <c r="AH27" s="114">
        <f>IF($A27&gt;"",IF(AND(OR(EXACT(SquadExport!$BR27,TRUE),EXACT(SquadExport!$BS27,TRUE)),OR(EXACT(SquadExport!$BK27,TRUE),EXACT(SquadExport!$BM27,TRUE))),HARMEAN(WeightedParse!H27,WeightedParse!K27,WeightedParse!P27,WeightedParse!Q27,WeightedParse!S27,WeightedParse!T27,WeightedParse!V27,WeightedParse!X27,WeightedParse!Y27,WeightedParse!Z27,WeightedParse!AD27,WeightedParse!AE27,WeightedParse!AF27,WeightedParse!AG27,WeightedParse!AH27,WeightedParse!AO27),HARMEAN(WeightedParse!H27,WeightedParse!K27,WeightedParse!P27,WeightedParse!Q27,WeightedParse!S27,WeightedParse!T27,WeightedParse!V27,WeightedParse!X27,WeightedParse!Y27,WeightedParse!Z27,WeightedParse!AD27,WeightedParse!AE27,WeightedParse!AF27,WeightedParse!AG27,WeightedParse!AH27,WeightedParse!AO27)*Variables!$B$5),"")</f>
        <v>11.200981666545346</v>
      </c>
      <c r="AI27" s="114">
        <f>IF($A27&gt;"",IF(AND(OR(EXACT(SquadExport!$BR27,TRUE),EXACT(SquadExport!$BS27,TRUE)),OR(EXACT(SquadExport!$BK27,TRUE),EXACT(SquadExport!$BM27,TRUE))),HARMEAN(WeightedParse!H27,WeightedParse!I27,WeightedParse!K27,WeightedParse!P27,WeightedParse!Q27,WeightedParse!S27,WeightedParse!T27,WeightedParse!U27,WeightedParse!V27,WeightedParse!X27,WeightedParse!Y27,WeightedParse!Z27,WeightedParse!AD27,WeightedParse!AE27,WeightedParse!AF27,WeightedParse!AH27,WeightedParse!AI27,WeightedParse!AO27),HARMEAN(WeightedParse!H27,WeightedParse!I27,WeightedParse!K27,WeightedParse!P27,WeightedParse!Q27,WeightedParse!S27,WeightedParse!T27,WeightedParse!U27,WeightedParse!V27,WeightedParse!X27,WeightedParse!Y27,WeightedParse!Z27,WeightedParse!AD27,WeightedParse!AE27,WeightedParse!AF27,WeightedParse!AH27,WeightedParse!AI27,WeightedParse!AO27)*Variables!$B$5),"")</f>
        <v>10.949110886222352</v>
      </c>
      <c r="AJ27" s="114">
        <f>IF($A27&gt;"",IF(AND(OR(EXACT(SquadExport!$BR27,TRUE),EXACT(SquadExport!$BS27,TRUE)),OR(EXACT(SquadExport!$BK27,TRUE),EXACT(SquadExport!$BM27,TRUE))),HARMEAN(WeightedParse!H27,WeightedParse!K27,WeightedParse!M27,WeightedParse!V27,WeightedParse!W27,WeightedParse!AD27,WeightedParse!AF27,WeightedParse!AH27,WeightedParse!AK27,WeightedParse!AL27,WeightedParse!AO27,WeightedParse!AP27)*(CONVERT(LEFT(SquadExport!$E27,FIND("'",SquadExport!$E27)-1)+((MID(SquadExport!$E27,FIND("'",SquadExport!$E27)+1,LEN(SquadExport!$E27)-FIND("'",SquadExport!$E27)-1))/12),"ft","m")-1)/(Variables!$C$4-1),(HARMEAN(WeightedParse!H27,WeightedParse!K27,WeightedParse!M27,WeightedParse!V27,WeightedParse!W27,WeightedParse!AD27,WeightedParse!AF27,WeightedParse!AH27,WeightedParse!AK27,WeightedParse!AL27,WeightedParse!AO27,WeightedParse!AP27)*(CONVERT(LEFT(SquadExport!$E27,FIND("'",SquadExport!$E27)-1)+((MID(SquadExport!$E27,FIND("'",SquadExport!$E27)+1,LEN(SquadExport!$E27)-FIND("'",SquadExport!$E27)-1))/12),"ft","m")-1)/(Variables!$C$4-1))*Variables!$B$5),"")</f>
        <v>10.58012128040879</v>
      </c>
      <c r="AK27" s="114">
        <f>IF($A27&gt;"",IF(AND(OR(EXACT(SquadExport!$BR27,TRUE),EXACT(SquadExport!$BS27,TRUE)),OR(EXACT(SquadExport!$BK27,TRUE),EXACT(SquadExport!$BM27,TRUE))),HARMEAN(WeightedParse!J27,WeightedParse!K27,WeightedParse!T27,WeightedParse!V27,WeightedParse!X27,WeightedParse!Y27,WeightedParse!Z27,WeightedParse!AD27,WeightedParse!AH27,WeightedParse!AI27,WeightedParse!AK27,WeightedParse!AO27),HARMEAN(WeightedParse!J27,WeightedParse!K27,WeightedParse!T27,WeightedParse!V27,WeightedParse!X27,WeightedParse!Y27,WeightedParse!Z27,WeightedParse!AD27,WeightedParse!AH27,WeightedParse!AI27,WeightedParse!AK27,WeightedParse!AO27)*Variables!$B$5),"")</f>
        <v>16.679192302927696</v>
      </c>
      <c r="AL27" s="114">
        <f>IF($A27&gt;"",IF(AND(OR(EXACT(SquadExport!$BR27,TRUE),EXACT(SquadExport!$BS27,TRUE)),OR(EXACT(SquadExport!$BK27,TRUE),EXACT(SquadExport!$BM27,TRUE))),HARMEAN(WeightedParse!H27,WeightedParse!I27,WeightedParse!K27,WeightedParse!Q27,WeightedParse!T27,WeightedParse!V27,WeightedParse!AB27,WeightedParse!AD27,WeightedParse!AH27,WeightedParse!AI27,WeightedParse!AJ27,WeightedParse!AN27,WeightedParse!AO27),HARMEAN(WeightedParse!H27,WeightedParse!I27,WeightedParse!K27,WeightedParse!Q27,WeightedParse!T27,WeightedParse!V27,WeightedParse!AB27,WeightedParse!AD27,WeightedParse!AH27,WeightedParse!AI27,WeightedParse!AJ27,WeightedParse!AN27,WeightedParse!AO27)*Variables!$B$5),"")</f>
        <v>18.417054230939204</v>
      </c>
      <c r="AM27" s="114">
        <f>IF($A27&gt;"",IF(AND(OR(EXACT(SquadExport!$BR27,TRUE),EXACT(SquadExport!$BS27,TRUE)),OR(EXACT(SquadExport!$BK27,TRUE),EXACT(SquadExport!$BM27,TRUE))),HARMEAN(WeightedParse!I27,WeightedParse!J27,WeightedParse!K27,WeightedParse!N27,WeightedParse!Q27,WeightedParse!T27,WeightedParse!V27,WeightedParse!X27,WeightedParse!AB27,WeightedParse!AD27,WeightedParse!AG27,WeightedParse!AI27,WeightedParse!AJ27,WeightedParse!AK27,WeightedParse!AN27)*WeightedParse!BD27,(HARMEAN(WeightedParse!I27,WeightedParse!J27,WeightedParse!K27,WeightedParse!N27,WeightedParse!Q27,WeightedParse!T27,WeightedParse!V27,WeightedParse!X27,WeightedParse!AB27,WeightedParse!AD27,WeightedParse!AG27,WeightedParse!AI27,WeightedParse!AJ27,WeightedParse!AK27,WeightedParse!AN27)*WeightedParse!BD27)*Variables!$B$5),"")</f>
        <v>11.698912629714833</v>
      </c>
      <c r="AN27" s="114">
        <f>IF($A27&gt;"",IF(AND(OR(EXACT(SquadExport!$BR27,TRUE),EXACT(SquadExport!$BS27,TRUE)),OR(EXACT(SquadExport!$BK27,TRUE),EXACT(SquadExport!$BM27,TRUE))),HARMEAN(WeightedParse!H27,WeightedParse!I27,WeightedParse!K27,WeightedParse!N27,WeightedParse!Q27,WeightedParse!T27,WeightedParse!V27,WeightedParse!X27,WeightedParse!Z27,WeightedParse!AD27,WeightedParse!AG27,WeightedParse!AH27,WeightedParse!AI27,WeightedParse!AJ27,WeightedParse!AN27,WeightedParse!AO27)*WeightedParse!BD27,(HARMEAN(WeightedParse!H27,WeightedParse!I27,WeightedParse!K27,WeightedParse!N27,WeightedParse!Q27,WeightedParse!T27,WeightedParse!V27,WeightedParse!X27,WeightedParse!Z27,WeightedParse!AD27,WeightedParse!AG27,WeightedParse!AH27,WeightedParse!AI27,WeightedParse!AJ27,WeightedParse!AN27,WeightedParse!AO27)*WeightedParse!BD27)*Variables!$B$5),"")</f>
        <v>12.575622122890119</v>
      </c>
      <c r="AO27" s="114">
        <f>IF($A27&gt;"",IF(AND(EXACT(SquadExport!$BS27,TRUE),EXACT(SquadExport!$BL27,TRUE)),HARMEAN(WeightedParse!K27,WeightedParse!Q27,WeightedParse!T27,WeightedParse!V27,WeightedParse!X27,WeightedParse!Z27,WeightedParse!AB27,WeightedParse!AD27,WeightedParse!AG27,WeightedParse!AK27),HARMEAN(WeightedParse!K27,WeightedParse!Q27,WeightedParse!T27,WeightedParse!V27,WeightedParse!X27,WeightedParse!Z27,WeightedParse!AB27,WeightedParse!AD27,WeightedParse!AG27,WeightedParse!AK27)*Variables!$B$5),"")</f>
        <v>15.464841147687853</v>
      </c>
      <c r="AP27" s="114">
        <f>IF($A27&gt;"",IF(AND(EXACT(SquadExport!$BS27,TRUE),EXACT(SquadExport!$BL27,TRUE)),HARMEAN(WeightedParse!I27,WeightedParse!K27,WeightedParse!Q27,WeightedParse!T27,WeightedParse!V27,WeightedParse!X27,WeightedParse!Z27,WeightedParse!AB27,WeightedParse!AD27,WeightedParse!AF27,WeightedParse!AG27,WeightedParse!AI27,WeightedParse!AJ27),HARMEAN(WeightedParse!I27,WeightedParse!K27,WeightedParse!Q27,WeightedParse!T27,WeightedParse!V27,WeightedParse!X27,WeightedParse!Z27,WeightedParse!AB27,WeightedParse!AD27,WeightedParse!AF27,WeightedParse!AG27,WeightedParse!AI27,WeightedParse!AJ27)*Variables!$B$5),"")</f>
        <v>16.532416502946958</v>
      </c>
      <c r="AQ27" s="114">
        <f>IF($A27&gt;"",IF(AND(EXACT(SquadExport!$BS27,TRUE),EXACT(SquadExport!$BL27,TRUE)),HARMEAN(WeightedParse!I27,WeightedParse!J27,WeightedParse!K27,WeightedParse!Q27,WeightedParse!T27,WeightedParse!V27,WeightedParse!X27,WeightedParse!Z27,WeightedParse!AB27,WeightedParse!AD27,WeightedParse!AG27,WeightedParse!AI27,WeightedParse!AJ27,WeightedParse!AK27),HARMEAN(WeightedParse!I27,WeightedParse!J27,WeightedParse!K27,WeightedParse!Q27,WeightedParse!T27,WeightedParse!V27,WeightedParse!X27,WeightedParse!Z27,WeightedParse!AB27,WeightedParse!AD27,WeightedParse!AG27,WeightedParse!AI27,WeightedParse!AJ27,WeightedParse!AK27)*Variables!$B$5),"")</f>
        <v>16.412649763165224</v>
      </c>
      <c r="AR27" s="114">
        <f>IF($A27&gt;"",IF(AND(EXACT(SquadExport!$BS27,TRUE),EXACT(SquadExport!$BL27,TRUE)),HARMEAN(WeightedParse!I27,WeightedParse!J27,WeightedParse!K27,WeightedParse!Q27,WeightedParse!T27,WeightedParse!V27,WeightedParse!X27,WeightedParse!Y27,WeightedParse!Z27,WeightedParse!AD27,WeightedParse!AH27,WeightedParse!AI27,WeightedParse!AJ27,WeightedParse!AK27,WeightedParse!AN27,WeightedParse!AO27),HARMEAN(WeightedParse!I27,WeightedParse!J27,WeightedParse!K27,WeightedParse!Q27,WeightedParse!T27,WeightedParse!V27,WeightedParse!X27,WeightedParse!Y27,WeightedParse!Z27,WeightedParse!AD27,WeightedParse!AH27,WeightedParse!AI27,WeightedParse!AJ27,WeightedParse!AK27,WeightedParse!AN27,WeightedParse!AO27)*Variables!$B$5),"")</f>
        <v>17.366180833225847</v>
      </c>
      <c r="AS27" s="114">
        <f>IF($A27&gt;"",IF(AND(EXACT(SquadExport!$BT27,TRUE),EXACT(SquadExport!$BL27,TRUE)),HARMEAN(WeightedParse!J27,WeightedParse!K27,WeightedParse!M27,WeightedParse!T27,WeightedParse!V27,WeightedParse!X27,WeightedParse!Z27,WeightedParse!AD27,WeightedParse!AI27),(HARMEAN(WeightedParse!J27,WeightedParse!K27,WeightedParse!M27,WeightedParse!T27,WeightedParse!V27,WeightedParse!X27,WeightedParse!Z27,WeightedParse!AD27,WeightedParse!AI27)*Variables!$B$5)),"")</f>
        <v>8.9828757814623543</v>
      </c>
      <c r="AT27" s="114">
        <f>IF($A27&gt;"",IF(AND(EXACT(SquadExport!$BT27,TRUE),EXACT(SquadExport!$BL27,TRUE)),HARMEAN(WeightedParse!J27,WeightedParse!K27,WeightedParse!M27,WeightedParse!U27,WeightedParse!V27,WeightedParse!W27,WeightedParse!X27,WeightedParse!Z27,WeightedParse!AD27,WeightedParse!AF27,WeightedParse!AK27,WeightedParse!AL27,WeightedParse!AP27)*(CONVERT(LEFT(SquadExport!$E27,FIND("'",SquadExport!$E27)-1)+((MID(SquadExport!$E27,FIND("'",SquadExport!$E27)+1,LEN(SquadExport!$E27)-FIND("'",SquadExport!$E27)-1))/12),"ft","m")-1)/(Variables!$C$4-1),(HARMEAN(WeightedParse!J27,WeightedParse!K27,WeightedParse!M27,WeightedParse!U27,WeightedParse!V27,WeightedParse!W27,WeightedParse!X27,WeightedParse!Z27,WeightedParse!AD27,WeightedParse!AF27,WeightedParse!AK27,WeightedParse!AL27,WeightedParse!AP27)*(CONVERT(LEFT(SquadExport!$E27,FIND("'",SquadExport!$E27)-1)+((MID(SquadExport!$E27,FIND("'",SquadExport!$E27)+1,LEN(SquadExport!$E27)-FIND("'",SquadExport!$E27)-1))/12),"ft","m")-1)/(Variables!$C$4-1)))*Variables!$B$5,"")</f>
        <v>5.370463316776962</v>
      </c>
      <c r="AU27" s="114">
        <f>IF($A27&gt;"",IF(AND(EXACT(SquadExport!$BT27,TRUE),EXACT(SquadExport!$BL27,TRUE)),HARMEAN(WeightedParse!I27,WeightedParse!J27,WeightedParse!K27,WeightedParse!Q27,WeightedParse!T27,WeightedParse!V27,WeightedParse!X27,WeightedParse!Z27,WeightedParse!AB27,WeightedParse!AD27,WeightedParse!AF27,WeightedParse!AG27,WeightedParse!AK27,WeightedParse!AP27),HARMEAN(WeightedParse!I27,WeightedParse!J27,WeightedParse!K27,WeightedParse!Q27,WeightedParse!T27,WeightedParse!V27,WeightedParse!X27,WeightedParse!Z27,WeightedParse!AB27,WeightedParse!AD27,WeightedParse!AF27,WeightedParse!AG27,WeightedParse!AK27,WeightedParse!AP27)*Variables!$B$5),"")</f>
        <v>9.2804884052976213</v>
      </c>
      <c r="AV27" s="114">
        <f>IF($A27&gt;"",IF(AND(EXACT(SquadExport!$BT27,TRUE),EXACT(SquadExport!$BL27,TRUE)),HARMEAN(WeightedParse!I27,WeightedParse!J27,WeightedParse!K27,WeightedParse!Q27,WeightedParse!T27,WeightedParse!V27,WeightedParse!X27,WeightedParse!Z27,WeightedParse!AD27,WeightedParse!AH27,WeightedParse!AI27,WeightedParse!AJ27,WeightedParse!AK27,WeightedParse!AN27,WeightedParse!AO27),HARMEAN(WeightedParse!I27,WeightedParse!J27,WeightedParse!K27,WeightedParse!Q27,WeightedParse!T27,WeightedParse!V27,WeightedParse!X27,WeightedParse!Z27,WeightedParse!AD27,WeightedParse!AH27,WeightedParse!AI27,WeightedParse!AJ27,WeightedParse!AK27,WeightedParse!AN27,WeightedParse!AO27)*Variables!$B$5),"")</f>
        <v>10.803081092646744</v>
      </c>
      <c r="AW27" s="114">
        <f>IF($A27&gt;"",IF(AND(EXACT(SquadExport!$BT27,TRUE),EXACT(SquadExport!$BL27,TRUE)),HARMEAN(WeightedParse!I27,WeightedParse!J27,WeightedParse!K27,WeightedParse!Q27,WeightedParse!T27,WeightedParse!V27,WeightedParse!X27,WeightedParse!Z27,WeightedParse!AB27,WeightedParse!AD27,WeightedParse!AF27,WeightedParse!AG27,WeightedParse!AI27,WeightedParse!AJ27,WeightedParse!AK27),HARMEAN(WeightedParse!I27,WeightedParse!J27,WeightedParse!K27,WeightedParse!Q27,WeightedParse!T27,WeightedParse!V27,WeightedParse!X27,WeightedParse!Z27,WeightedParse!AB27,WeightedParse!AD27,WeightedParse!AF27,WeightedParse!AG27,WeightedParse!AI27,WeightedParse!AJ27,WeightedParse!AK27)*Variables!$B$5),"")</f>
        <v>9.7445959855892941</v>
      </c>
      <c r="AX27" s="114">
        <f>IF($A27&gt;"",IF(AND(EXACT(SquadExport!$BT27,TRUE),EXACT(SquadExport!$BL27,TRUE)),HARMEAN(WeightedParse!K27,WeightedParse!Q27,WeightedParse!U27,WeightedParse!V27,WeightedParse!W27,WeightedParse!X27,WeightedParse!Y27,WeightedParse!Z27,WeightedParse!AD27,WeightedParse!AF27,WeightedParse!AH27,WeightedParse!AI27,WeightedParse!AJ27,WeightedParse!AK27,WeightedParse!AN27,WeightedParse!AO27,WeightedParse!AP27),HARMEAN(WeightedParse!K27,WeightedParse!Q27,WeightedParse!U27,WeightedParse!V27,WeightedParse!W27,WeightedParse!X27,WeightedParse!Y27,WeightedParse!Z27,WeightedParse!AD27,WeightedParse!AF27,WeightedParse!AH27,WeightedParse!AI27,WeightedParse!AJ27,WeightedParse!AK27,WeightedParse!AN27,WeightedParse!AO27,WeightedParse!AP27)*Variables!$B$5),"")</f>
        <v>8.2693596669304625</v>
      </c>
      <c r="AY27" s="114">
        <f>IF($A27&gt;"",IF(AND(EXACT(SquadExport!$BT27,TRUE),EXACT(SquadExport!$BL27,TRUE)),HARMEAN(WeightedParse!I27,WeightedParse!J27,WeightedParse!K27,WeightedParse!M27,WeightedParse!N27,WeightedParse!Q27,WeightedParse!T27,WeightedParse!V27,WeightedParse!X27,WeightedParse!Z27,WeightedParse!AD27,WeightedParse!AF27,WeightedParse!AG27,WeightedParse!AH27,WeightedParse!AI27,WeightedParse!AJ27,WeightedParse!AK27,WeightedParse!AL27,WeightedParse!AN27,WeightedParse!AO27,WeightedParse!AP27),HARMEAN(WeightedParse!I27,WeightedParse!J27,WeightedParse!K27,WeightedParse!M27,WeightedParse!N27,WeightedParse!Q27,WeightedParse!T27,WeightedParse!V27,WeightedParse!X27,WeightedParse!Z27,WeightedParse!AD27,WeightedParse!AF27,WeightedParse!AG27,WeightedParse!AH27,WeightedParse!AI27,WeightedParse!AJ27,WeightedParse!AK27,WeightedParse!AL27,WeightedParse!AN27,WeightedParse!AO27,WeightedParse!AP27)*Variables!$B$5),"")</f>
        <v>9.1779992302234685</v>
      </c>
    </row>
    <row r="28" spans="1:51" s="3" customFormat="1" ht="15" customHeight="1" x14ac:dyDescent="0.25">
      <c r="A28" s="3" t="str">
        <f>IF(WeightedParse!A28&gt;"",WeightedParse!A28,"")</f>
        <v>Conor Melody</v>
      </c>
      <c r="B28" s="4">
        <f>IF(WeightedParse!B28&gt;0,WeightedParse!B28,"")</f>
        <v>24</v>
      </c>
      <c r="C28" s="4" t="str">
        <f>IF(A28&gt;"",IF(AND(B28&lt;=Variables!$B$8,G28&gt;2),"Youth",IF(AND(B28&lt;=Variables!$B$8,G28&lt;=2),"Prospect",IF(AND(B28&gt;=Variables!$B$9,G28&gt;2),"Old",IF(G28&gt;=3,"Reserves","First Team")))),"")</f>
        <v>Reserves</v>
      </c>
      <c r="D28" s="4" t="str">
        <f>SquadExport!BJ28</f>
        <v>M/AM</v>
      </c>
      <c r="E28" s="4" t="str">
        <f>IF(A28&gt;"",VLOOKUP(F28,Roles!A:B,2,FALSE)&amp;IF(OR(VLOOKUP(F28,Roles!$A:$B,2,FALSE)="FB",VLOOKUP(F28,Roles!$A:$B,2,FALSE)="WB",VLOOKUP(F28,Roles!$A:$B,2,FALSE)="WM",VLOOKUP(F28,Roles!$A:$B,2,FALSE)="W"),IF(AND(SquadExport!BK28=TRUE,SquadExport!BM28=TRUE,WeightedParse!BB28&gt;=WeightedParse!BC28)," (R)",IF(AND(SquadExport!BK28=TRUE,SquadExport!BM28=TRUE,WeightedParse!BB28&lt;WeightedParse!BC28)," (L)",IF(AND(SquadExport!BK28=TRUE,SquadExport!BM28=FALSE), " (L)",IF(AND(SquadExport!BK28=FALSE,SquadExport!BM28=TRUE)," (R)","")))),""),"")</f>
        <v>W (R)</v>
      </c>
      <c r="F28" s="4" t="str" cm="1">
        <f t="array" ref="F28">IF(A28&gt;"",INDEX($J$1:$AY$1,SUMPRODUCT(MAX(($J$2:$AY$200=MAX($J28:$AY28))*(COLUMN($J$2:$AY$200))))-COLUMN($J$1)+1),"")</f>
        <v>W</v>
      </c>
      <c r="G28" s="4">
        <f t="shared" si="0"/>
        <v>3</v>
      </c>
      <c r="H28" s="4">
        <f t="shared" si="1"/>
        <v>22</v>
      </c>
      <c r="I28" s="5">
        <f t="shared" si="2"/>
        <v>12.308163803890281</v>
      </c>
      <c r="J28" s="114">
        <f>IF($A28&gt;"",HARMEAN(WeightedParse!V28,WeightedParse!Y28,WeightedParse!Z28,WeightedParse!AE28,WeightedParse!AJ28,WeightedParse!AQ28,WeightedParse!AR28,WeightedParse!AS28,WeightedParse!AU28,WeightedParse!AV28,WeightedParse!AW28,WeightedParse!AY28,WeightedParse!BA28),"")</f>
        <v>5.980092130270914</v>
      </c>
      <c r="K28" s="114">
        <f>IF(A28&gt;"",HARMEAN(WeightedParse!K28,WeightedParse!Q28,WeightedParse!V28,WeightedParse!X28,WeightedParse!Y28,WeightedParse!Z28,WeightedParse!AE28,WeightedParse!AG28,WeightedParse!AI28,WeightedParse!AJ28,WeightedParse!AQ28,WeightedParse!AR28,WeightedParse!AS28,WeightedParse!AU28,WeightedParse!AV28,WeightedParse!AW28,WeightedParse!AY28,WeightedParse!AZ28,WeightedParse!BA28),"")</f>
        <v>6.7581723808240382</v>
      </c>
      <c r="L28" s="114">
        <f>IF($A28&gt;"",IF(AND(EXACT(SquadExport!$BO28,TRUE),EXACT(SquadExport!$BL28,TRUE)),HARMEAN(WeightedParse!M28,WeightedParse!P28,WeightedParse!S28,WeightedParse!U28,WeightedParse!V28,WeightedParse!W28,WeightedParse!Y28,WeightedParse!AE28,WeightedParse!AL28,WeightedParse!AN28,WeightedParse!AP28),HARMEAN(WeightedParse!M28,WeightedParse!P28,WeightedParse!S28,WeightedParse!U28,WeightedParse!V28,WeightedParse!W28,WeightedParse!Y28,WeightedParse!AE28,WeightedParse!AL28,WeightedParse!AN28,WeightedParse!AP28)*Variables!$B$5),"")</f>
        <v>3.8267601440056298</v>
      </c>
      <c r="M28" s="114">
        <f>IF($A28&gt;"",IF(AND(EXACT(SquadExport!$BO28,TRUE),EXACT(SquadExport!$BL28,TRUE)),HARMEAN(WeightedParse!M28,WeightedParse!P28,WeightedParse!S28,WeightedParse!U28,WeightedParse!V28,WeightedParse!W28,WeightedParse!X28,WeightedParse!Y28,WeightedParse!Z28,WeightedParse!AE28,WeightedParse!AL28,WeightedParse!AN28,WeightedParse!AP28),HARMEAN(WeightedParse!M28,WeightedParse!P28,WeightedParse!S28,WeightedParse!U28,WeightedParse!V28,WeightedParse!W28,WeightedParse!X28,WeightedParse!Y28,WeightedParse!Z28,WeightedParse!AE28,WeightedParse!AL28,WeightedParse!AN28,WeightedParse!AP28)*Variables!$B$5),"")</f>
        <v>4.2020598332515942</v>
      </c>
      <c r="N28" s="114">
        <f>IF($A28&gt;"",IF(AND(EXACT(SquadExport!$BO28,TRUE),EXACT(SquadExport!$BL28,TRUE)),HARMEAN(WeightedParse!K28,WeightedParse!M28,WeightedParse!P28,WeightedParse!Q28,WeightedParse!S28,WeightedParse!T28,WeightedParse!U28,WeightedParse!V28,WeightedParse!W28,WeightedParse!X28,WeightedParse!Y28,WeightedParse!Z28,WeightedParse!AE28,WeightedParse!AG28,WeightedParse!AL28,WeightedParse!AN28,WeightedParse!AP28),HARMEAN(WeightedParse!K28,WeightedParse!M28,WeightedParse!P28,WeightedParse!Q28,WeightedParse!S28,WeightedParse!T28,WeightedParse!U28,WeightedParse!V28,WeightedParse!W28,WeightedParse!X28,WeightedParse!Y28,WeightedParse!Z28,WeightedParse!AE28,WeightedParse!AG28,WeightedParse!AL28,WeightedParse!AN28,WeightedParse!AP28)*Variables!$B$5),"")</f>
        <v>4.8248037364603</v>
      </c>
      <c r="O28" s="114">
        <f>IF($A28&gt;"",IF(AND(EXACT(SquadExport!$BO28,TRUE),EXACT(SquadExport!$BL28,TRUE)),HARMEAN(WeightedParse!I28,WeightedParse!K28,WeightedParse!M28,WeightedParse!P28,WeightedParse!Q28,WeightedParse!S28,WeightedParse!T28,WeightedParse!V28,WeightedParse!W28,WeightedParse!X28,WeightedParse!Y28,WeightedParse!Z28,WeightedParse!AB28,WeightedParse!AE28,WeightedParse!AF28,WeightedParse!AG28,WeightedParse!AJ28,WeightedParse!AK28,WeightedParse!AL28,WeightedParse!AN28,WeightedParse!AO28,WeightedParse!AP28),HARMEAN(WeightedParse!I28,WeightedParse!K28,WeightedParse!M28,WeightedParse!P28,WeightedParse!Q28,WeightedParse!S28,WeightedParse!T28,WeightedParse!V28,WeightedParse!W28,WeightedParse!X28,WeightedParse!Y28,WeightedParse!Z28,WeightedParse!AB28,WeightedParse!AE28,WeightedParse!AF28,WeightedParse!AG28,WeightedParse!AJ28,WeightedParse!AK28,WeightedParse!AL28,WeightedParse!AN28,WeightedParse!AO28,WeightedParse!AP28)*Variables!$B$5),"")</f>
        <v>6.1413351578535815</v>
      </c>
      <c r="P28" s="114">
        <f>IF($A28&gt;"",IF(AND(OR(EXACT(SquadExport!$BO28,TRUE),EXACT(SquadExport!$BP28,TRUE)),OR(EXACT(SquadExport!$BK28,TRUE),EXACT(SquadExport!$BM28,TRUE))),HARMEAN(WeightedParse!M28,WeightedParse!P28,WeightedParse!S28,WeightedParse!U28,WeightedParse!V28,WeightedParse!W28,WeightedParse!Y28,WeightedParse!AE28,WeightedParse!AF28,WeightedParse!AP28),HARMEAN(WeightedParse!M28,WeightedParse!P28,WeightedParse!S28,WeightedParse!U28,WeightedParse!V28,WeightedParse!W28,WeightedParse!Y28,WeightedParse!AE28,WeightedParse!AF28,WeightedParse!AP28)*Variables!$B$5),"")</f>
        <v>3.8067029012336535</v>
      </c>
      <c r="Q28" s="114">
        <f>IF($A28&gt;"",IF(AND(OR(EXACT(SquadExport!$BO28,TRUE),EXACT(SquadExport!$BP28,TRUE)),OR(EXACT(SquadExport!$BK28,TRUE),EXACT(SquadExport!$BM28,TRUE))),HARMEAN(WeightedParse!H28,WeightedParse!P28,WeightedParse!Q28,WeightedParse!S28,WeightedParse!T28,WeightedParse!V28,WeightedParse!X28,WeightedParse!Y28,WeightedParse!Z28,WeightedParse!AE28,WeightedParse!AF28,WeightedParse!AH28,WeightedParse!AN28,WeightedParse!AO28),HARMEAN(WeightedParse!H28,WeightedParse!P28,WeightedParse!Q28,WeightedParse!S28,WeightedParse!T28,WeightedParse!V28,WeightedParse!X28,WeightedParse!Y28,WeightedParse!Z28,WeightedParse!AE28,WeightedParse!AF28,WeightedParse!AH28,WeightedParse!AN28,WeightedParse!AO28)*Variables!$B$5),"")</f>
        <v>6.2063398985892171</v>
      </c>
      <c r="R28" s="115">
        <f>IF($A28&gt;"",IF(AND(OR(EXACT(SquadExport!$BO28,TRUE),EXACT(SquadExport!$BP28,TRUE)),OR(EXACT(SquadExport!$BK28,TRUE),EXACT(SquadExport!$BM28,TRUE))),HARMEAN(WeightedParse!H28,WeightedParse!I28,WeightedParse!K28,WeightedParse!P28,WeightedParse!Q28,WeightedParse!S28,WeightedParse!T28,WeightedParse!V28,WeightedParse!Y28,WeightedParse!Z28,WeightedParse!AD28,WeightedParse!AE28,WeightedParse!AF28,WeightedParse!AH28,WeightedParse!AI28,WeightedParse!AJ28,WeightedParse!AN28,WeightedParse!AO28),HARMEAN(WeightedParse!H28,WeightedParse!I28,WeightedParse!K28,WeightedParse!P28,WeightedParse!Q28,WeightedParse!S28,WeightedParse!T28,WeightedParse!V28,WeightedParse!Y28,WeightedParse!Z28,WeightedParse!AD28,WeightedParse!AE28,WeightedParse!AF28,WeightedParse!AH28,WeightedParse!AI28,WeightedParse!AJ28,WeightedParse!AN28,WeightedParse!AO28)*Variables!$B$5),"")</f>
        <v>7.0820922937802004</v>
      </c>
      <c r="S28" s="115">
        <f>IF($A28&gt;"",IF(AND(OR(EXACT(SquadExport!$BO28,TRUE),EXACT(SquadExport!$BP28,TRUE)),OR(EXACT(SquadExport!$BK28,TRUE),EXACT(SquadExport!$BM28,TRUE))),HARMEAN(WeightedParse!H28,WeightedParse!I28,WeightedParse!K28,WeightedParse!Q28,WeightedParse!S28,WeightedParse!T28,WeightedParse!V28,WeightedParse!X28,WeightedParse!Z28,WeightedParse!AB28,WeightedParse!AD28,WeightedParse!AF28,WeightedParse!AG28,WeightedParse!AH28,WeightedParse!AI28,WeightedParse!AJ28,WeightedParse!AK28,WeightedParse!AN28,WeightedParse!AO28),HARMEAN(WeightedParse!H28,WeightedParse!I28,WeightedParse!K28,WeightedParse!Q28,WeightedParse!S28,WeightedParse!T28,WeightedParse!V28,WeightedParse!X28,WeightedParse!Z28,WeightedParse!AB28,WeightedParse!AD28,WeightedParse!AF28,WeightedParse!AG28,WeightedParse!AH28,WeightedParse!AI28,WeightedParse!AJ28,WeightedParse!AK28,WeightedParse!AN28,WeightedParse!AO28)*Variables!$B$5),"")</f>
        <v>9.0823736756724269</v>
      </c>
      <c r="T28" s="114">
        <f>IF($A28&gt;"",IF(AND(OR(EXACT(SquadExport!$BO28,TRUE),EXACT(SquadExport!$BP28,TRUE)),OR(EXACT(SquadExport!$BK28,TRUE),EXACT(SquadExport!$BM28,TRUE))),HARMEAN(WeightedParse!I28,WeightedParse!K28,WeightedParse!N28,WeightedParse!P28,WeightedParse!Q28,WeightedParse!S28,WeightedParse!T28,WeightedParse!V28,WeightedParse!X28,WeightedParse!Y28,WeightedParse!Z28,WeightedParse!AB28,WeightedParse!AD28,WeightedParse!AE28,WeightedParse!AF28,WeightedParse!AH28,WeightedParse!AI28,WeightedParse!AJ28,WeightedParse!AN28,WeightedParse!AO28)*WeightedParse!BD28,(HARMEAN(WeightedParse!I28,WeightedParse!K28,WeightedParse!N28,WeightedParse!P28,WeightedParse!Q28,WeightedParse!S28,WeightedParse!T28,WeightedParse!V28,WeightedParse!X28,WeightedParse!Y28,WeightedParse!Z28,WeightedParse!AB28,WeightedParse!AD28,WeightedParse!AE28,WeightedParse!AF28,WeightedParse!AH28,WeightedParse!AI28,WeightedParse!AJ28,WeightedParse!AN28,WeightedParse!AO28)*WeightedParse!BD28)*Variables!$B$5),"")</f>
        <v>4.8960102480591265</v>
      </c>
      <c r="U28" s="114">
        <f>IF($A28&gt;"",IF(EXACT(SquadExport!$BQ28,TRUE),HARMEAN(WeightedParse!P28,WeightedParse!S28,WeightedParse!V28,WeightedParse!X28,WeightedParse!Y28,WeightedParse!Z28,WeightedParse!AE28,WeightedParse!AF28,WeightedParse!AP28),HARMEAN(WeightedParse!P28,WeightedParse!S28,WeightedParse!V28,WeightedParse!X28,WeightedParse!Y28,WeightedParse!Z28,WeightedParse!AE28,WeightedParse!AF28,WeightedParse!AP28)*Variables!$B$5),"")</f>
        <v>4.7440887558189608</v>
      </c>
      <c r="V28" s="114">
        <f>IF($A28&gt;"",IF(EXACT(SquadExport!$BQ28,TRUE),HARMEAN(WeightedParse!K28,WeightedParse!Q28,WeightedParse!S28,WeightedParse!T28,WeightedParse!V28,WeightedParse!X28,WeightedParse!Z28,WeightedParse!AE28,WeightedParse!AF28,WeightedParse!AG28,WeightedParse!AH28,WeightedParse!AK28),HARMEAN(WeightedParse!K28,WeightedParse!Q28,WeightedParse!S28,WeightedParse!T28,WeightedParse!V28,WeightedParse!X28,WeightedParse!Z28,WeightedParse!AE28,WeightedParse!AF28,WeightedParse!AG28,WeightedParse!AH28,WeightedParse!AK28)*Variables!$B$5),"")</f>
        <v>6.8882288572768493</v>
      </c>
      <c r="W28" s="114">
        <f>IF($A28&gt;"",IF(EXACT(SquadExport!$BQ28,TRUE),HARMEAN(WeightedParse!I28,WeightedParse!K28,WeightedParse!N28,WeightedParse!Q28,WeightedParse!T28,WeightedParse!V28,WeightedParse!X28,WeightedParse!Z28,WeightedParse!AB28,WeightedParse!AD28,WeightedParse!AF28,WeightedParse!AG28,WeightedParse!AK28),HARMEAN(WeightedParse!I28,WeightedParse!K28,WeightedParse!N28,WeightedParse!Q28,WeightedParse!T28,WeightedParse!V28,WeightedParse!X28,WeightedParse!Z28,WeightedParse!AB28,WeightedParse!AD28,WeightedParse!AF28,WeightedParse!AG28,WeightedParse!AK28)*Variables!$B$5),"")</f>
        <v>8.6948557154380577</v>
      </c>
      <c r="X28" s="114">
        <f>IF($A28&gt;"",IF(EXACT(SquadExport!$BQ28,TRUE),HARMEAN(WeightedParse!K28,WeightedParse!P28,WeightedParse!Q28,WeightedParse!S28,WeightedParse!U28,WeightedParse!V28,WeightedParse!X28,WeightedParse!Y28,WeightedParse!Z28,WeightedParse!AE28,WeightedParse!AF28,WeightedParse!AH28,WeightedParse!AO28,WeightedParse!AP28),HARMEAN(WeightedParse!K28,WeightedParse!P28,WeightedParse!Q28,WeightedParse!S28,WeightedParse!U28,WeightedParse!V28,WeightedParse!X28,WeightedParse!Y28,WeightedParse!Z28,WeightedParse!AE28,WeightedParse!AF28,WeightedParse!AH28,WeightedParse!AO28,WeightedParse!AP28)*Variables!$B$5),"")</f>
        <v>4.9155955031622662</v>
      </c>
      <c r="Y28" s="114">
        <f>IF($A28&gt;"",IF(EXACT(SquadExport!$BQ28,TRUE),HARMEAN(WeightedParse!P28,WeightedParse!Q28,WeightedParse!S28,WeightedParse!U28,WeightedParse!V28,WeightedParse!W28,WeightedParse!Y28,WeightedParse!AE28,WeightedParse!AF28,WeightedParse!AH28,WeightedParse!AJ28,WeightedParse!AN28,WeightedParse!AO28,WeightedParse!AP28),HARMEAN(WeightedParse!P28,WeightedParse!Q28,WeightedParse!S28,WeightedParse!U28,WeightedParse!V28,WeightedParse!W28,WeightedParse!Y28,WeightedParse!AE28,WeightedParse!AF28,WeightedParse!AH28,WeightedParse!AJ28,WeightedParse!AN28,WeightedParse!AO28,WeightedParse!AP28)*Variables!$B$5),"")</f>
        <v>4.8856968298146759</v>
      </c>
      <c r="Z28" s="114">
        <f>IF($A28&gt;"",IF(EXACT(SquadExport!$BQ28,TRUE),HARMEAN(WeightedParse!M28,WeightedParse!P28,WeightedParse!Q28,WeightedParse!S28,WeightedParse!U28,WeightedParse!V28,WeightedParse!W28,WeightedParse!X28,WeightedParse!Y28,WeightedParse!Z28,WeightedParse!AE28,WeightedParse!AF28,WeightedParse!AH28,WeightedParse!AL28,WeightedParse!AO28,WeightedParse!AP28),HARMEAN(WeightedParse!M28,WeightedParse!P28,WeightedParse!Q28,WeightedParse!S28,WeightedParse!U28,WeightedParse!V28,WeightedParse!W28,WeightedParse!X28,WeightedParse!Y28,WeightedParse!Z28,WeightedParse!AE28,WeightedParse!AF28,WeightedParse!AH28,WeightedParse!AL28,WeightedParse!AO28,WeightedParse!AP28)*Variables!$B$5),"")</f>
        <v>4.588873267724443</v>
      </c>
      <c r="AA28" s="114">
        <f>IF($A28&gt;"",IF(EXACT(SquadExport!$BQ28,TRUE),HARMEAN(WeightedParse!J28,WeightedParse!K28,WeightedParse!N28,WeightedParse!P28,WeightedParse!Q28,WeightedParse!S28,WeightedParse!V28,WeightedParse!X28,WeightedParse!Y28,WeightedParse!Z28,WeightedParse!AD28,WeightedParse!AE28,WeightedParse!AH28,WeightedParse!AI28,WeightedParse!AK28,WeightedParse!AN28,WeightedParse!AO28,WeightedParse!AP28),HARMEAN(WeightedParse!J28,WeightedParse!K28,WeightedParse!N28,WeightedParse!P28,WeightedParse!Q28,WeightedParse!S28,WeightedParse!V28,WeightedParse!X28,WeightedParse!Y28,WeightedParse!Z28,WeightedParse!AD28,WeightedParse!AE28,WeightedParse!AH28,WeightedParse!AI28,WeightedParse!AK28,WeightedParse!AN28,WeightedParse!AO28,WeightedParse!AP28)*Variables!$B$5),"")</f>
        <v>6.5260805124744188</v>
      </c>
      <c r="AB28" s="114">
        <f>IF($A28&gt;"",IF(AND(EXACT(SquadExport!$BR28,TRUE),EXACT(SquadExport!$BL28,TRUE)),HARMEAN(WeightedParse!I28,WeightedParse!K28,WeightedParse!N28,WeightedParse!Q28,WeightedParse!T28,WeightedParse!V28,WeightedParse!X28,WeightedParse!Y28,WeightedParse!Z28,WeightedParse!AD28,WeightedParse!AE28,WeightedParse!AF28,WeightedParse!AG28,WeightedParse!AH28,WeightedParse!AI28,WeightedParse!AJ28,WeightedParse!AK28,WeightedParse!AN28,WeightedParse!AO28),HARMEAN(WeightedParse!I28,WeightedParse!K28,WeightedParse!N28,WeightedParse!Q28,WeightedParse!T28,WeightedParse!V28,WeightedParse!X28,WeightedParse!Y28,WeightedParse!Z28,WeightedParse!AD28,WeightedParse!AE28,WeightedParse!AF28,WeightedParse!AG28,WeightedParse!AH28,WeightedParse!AI28,WeightedParse!AJ28,WeightedParse!AK28,WeightedParse!AN28,WeightedParse!AO28)*Variables!$B$5),"")</f>
        <v>8.5187041787872584</v>
      </c>
      <c r="AC28" s="114">
        <f>IF($A28&gt;"",IF(AND(EXACT(SquadExport!$BR28,TRUE),EXACT(SquadExport!$BL28,TRUE)),HARMEAN(WeightedParse!K28,WeightedParse!Q28,WeightedParse!S28,WeightedParse!T28,WeightedParse!V28,WeightedParse!X28,WeightedParse!Y28,WeightedParse!Z28,WeightedParse!AD28,WeightedParse!AE28,WeightedParse!AF28,WeightedParse!AG28,WeightedParse!AH28,WeightedParse!AO28),HARMEAN(WeightedParse!K28,WeightedParse!Q28,WeightedParse!S28,WeightedParse!T28,WeightedParse!V28,WeightedParse!X28,WeightedParse!Y28,WeightedParse!Z28,WeightedParse!AD28,WeightedParse!AE28,WeightedParse!AF28,WeightedParse!AG28,WeightedParse!AH28,WeightedParse!AO28)*Variables!$B$5),"")</f>
        <v>7.0401252078646186</v>
      </c>
      <c r="AD28" s="114">
        <f>IF($A28&gt;"",IF(AND(EXACT(SquadExport!$BR28,TRUE),EXACT(SquadExport!$BL28,TRUE)),HARMEAN(WeightedParse!I28,WeightedParse!J28,WeightedParse!K28,WeightedParse!N28,WeightedParse!Q28,WeightedParse!S28,WeightedParse!T28,WeightedParse!V28,WeightedParse!X28,WeightedParse!Z28,WeightedParse!AB28,WeightedParse!AD28,WeightedParse!AG28,WeightedParse!AH28,WeightedParse!AI28,WeightedParse!AK28,WeightedParse!AO28),HARMEAN(WeightedParse!I28,WeightedParse!J28,WeightedParse!K28,WeightedParse!N28,WeightedParse!Q28,WeightedParse!S28,WeightedParse!T28,WeightedParse!V28,WeightedParse!X28,WeightedParse!Z28,WeightedParse!AB28,WeightedParse!AD28,WeightedParse!AG28,WeightedParse!AH28,WeightedParse!AI28,WeightedParse!AK28,WeightedParse!AO28)*Variables!$B$5),"")</f>
        <v>8.4748027349315436</v>
      </c>
      <c r="AE28" s="114">
        <f>IF($A28&gt;"",IF(AND(EXACT(SquadExport!$BR28,TRUE),EXACT(SquadExport!$BL28,TRUE)),HARMEAN(WeightedParse!K28,WeightedParse!N28,WeightedParse!P28,WeightedParse!Q28,WeightedParse!S28,WeightedParse!T28,WeightedParse!U28,WeightedParse!V28,WeightedParse!X28,WeightedParse!Y28,WeightedParse!Z28,WeightedParse!AD28,WeightedParse!AE28,WeightedParse!AF28,WeightedParse!AG28,WeightedParse!AH28,WeightedParse!AI28,WeightedParse!AO28),HARMEAN(WeightedParse!K28,WeightedParse!N28,WeightedParse!P28,WeightedParse!Q28,WeightedParse!S28,WeightedParse!T28,WeightedParse!U28,WeightedParse!V28,WeightedParse!X28,WeightedParse!Y28,WeightedParse!Z28,WeightedParse!AD28,WeightedParse!AE28,WeightedParse!AF28,WeightedParse!AG28,WeightedParse!AH28,WeightedParse!AI28,WeightedParse!AO28)*Variables!$B$5),"")</f>
        <v>5.6506902787890176</v>
      </c>
      <c r="AF28" s="114">
        <f>IF($A28&gt;"",IF(AND(EXACT(SquadExport!$BR28,TRUE),EXACT(SquadExport!$BL28,TRUE)),HARMEAN(WeightedParse!I28,WeightedParse!J28,WeightedParse!K28,WeightedParse!N28,WeightedParse!Q28,WeightedParse!S28,WeightedParse!T28,WeightedParse!U28,WeightedParse!V28,WeightedParse!X28,WeightedParse!Z28,WeightedParse!AD28,WeightedParse!AE28,WeightedParse!AF28,WeightedParse!AH28,WeightedParse!AI28,WeightedParse!AK28,WeightedParse!AN28,WeightedParse!AO28,WeightedParse!AP28),HARMEAN(WeightedParse!I28,WeightedParse!J28,WeightedParse!K28,WeightedParse!N28,WeightedParse!Q28,WeightedParse!S28,WeightedParse!T28,WeightedParse!U28,WeightedParse!V28,WeightedParse!X28,WeightedParse!Z28,WeightedParse!AD28,WeightedParse!AE28,WeightedParse!AF28,WeightedParse!AH28,WeightedParse!AI28,WeightedParse!AK28,WeightedParse!AN28,WeightedParse!AO28,WeightedParse!AP28)*Variables!$B$5),"")</f>
        <v>6.583692086415982</v>
      </c>
      <c r="AG28" s="114">
        <f>IF($A28&gt;"",IF(AND(OR(EXACT(SquadExport!$BR28,TRUE),EXACT(SquadExport!$BS28,TRUE)),OR(EXACT(SquadExport!$BK28,TRUE),EXACT(SquadExport!$BM28,TRUE))),HARMEAN(WeightedParse!I28,WeightedParse!K28,WeightedParse!Q28,WeightedParse!T28,WeightedParse!X28,WeightedParse!Z28,WeightedParse!AD28,WeightedParse!AF28,WeightedParse!AG28,WeightedParse!AJ28),HARMEAN(WeightedParse!I28,WeightedParse!K28,WeightedParse!Q28,WeightedParse!T28,WeightedParse!X28,WeightedParse!Z28,WeightedParse!AD28,WeightedParse!AF28,WeightedParse!AG28,WeightedParse!AJ28)*Variables!$B$5),"")</f>
        <v>15.933350689924501</v>
      </c>
      <c r="AH28" s="114">
        <f>IF($A28&gt;"",IF(AND(OR(EXACT(SquadExport!$BR28,TRUE),EXACT(SquadExport!$BS28,TRUE)),OR(EXACT(SquadExport!$BK28,TRUE),EXACT(SquadExport!$BM28,TRUE))),HARMEAN(WeightedParse!H28,WeightedParse!K28,WeightedParse!P28,WeightedParse!Q28,WeightedParse!S28,WeightedParse!T28,WeightedParse!V28,WeightedParse!X28,WeightedParse!Y28,WeightedParse!Z28,WeightedParse!AD28,WeightedParse!AE28,WeightedParse!AF28,WeightedParse!AG28,WeightedParse!AH28,WeightedParse!AO28),HARMEAN(WeightedParse!H28,WeightedParse!K28,WeightedParse!P28,WeightedParse!Q28,WeightedParse!S28,WeightedParse!T28,WeightedParse!V28,WeightedParse!X28,WeightedParse!Y28,WeightedParse!Z28,WeightedParse!AD28,WeightedParse!AE28,WeightedParse!AF28,WeightedParse!AG28,WeightedParse!AH28,WeightedParse!AO28)*Variables!$B$5),"")</f>
        <v>10.652575957727874</v>
      </c>
      <c r="AI28" s="114">
        <f>IF($A28&gt;"",IF(AND(OR(EXACT(SquadExport!$BR28,TRUE),EXACT(SquadExport!$BS28,TRUE)),OR(EXACT(SquadExport!$BK28,TRUE),EXACT(SquadExport!$BM28,TRUE))),HARMEAN(WeightedParse!H28,WeightedParse!I28,WeightedParse!K28,WeightedParse!P28,WeightedParse!Q28,WeightedParse!S28,WeightedParse!T28,WeightedParse!U28,WeightedParse!V28,WeightedParse!X28,WeightedParse!Y28,WeightedParse!Z28,WeightedParse!AD28,WeightedParse!AE28,WeightedParse!AF28,WeightedParse!AH28,WeightedParse!AI28,WeightedParse!AO28),HARMEAN(WeightedParse!H28,WeightedParse!I28,WeightedParse!K28,WeightedParse!P28,WeightedParse!Q28,WeightedParse!S28,WeightedParse!T28,WeightedParse!U28,WeightedParse!V28,WeightedParse!X28,WeightedParse!Y28,WeightedParse!Z28,WeightedParse!AD28,WeightedParse!AE28,WeightedParse!AF28,WeightedParse!AH28,WeightedParse!AI28,WeightedParse!AO28)*Variables!$B$5),"")</f>
        <v>9.7834469499192398</v>
      </c>
      <c r="AJ28" s="114">
        <f>IF($A28&gt;"",IF(AND(OR(EXACT(SquadExport!$BR28,TRUE),EXACT(SquadExport!$BS28,TRUE)),OR(EXACT(SquadExport!$BK28,TRUE),EXACT(SquadExport!$BM28,TRUE))),HARMEAN(WeightedParse!H28,WeightedParse!K28,WeightedParse!M28,WeightedParse!V28,WeightedParse!W28,WeightedParse!AD28,WeightedParse!AF28,WeightedParse!AH28,WeightedParse!AK28,WeightedParse!AL28,WeightedParse!AO28,WeightedParse!AP28)*(CONVERT(LEFT(SquadExport!$E28,FIND("'",SquadExport!$E28)-1)+((MID(SquadExport!$E28,FIND("'",SquadExport!$E28)+1,LEN(SquadExport!$E28)-FIND("'",SquadExport!$E28)-1))/12),"ft","m")-1)/(Variables!$C$4-1),(HARMEAN(WeightedParse!H28,WeightedParse!K28,WeightedParse!M28,WeightedParse!V28,WeightedParse!W28,WeightedParse!AD28,WeightedParse!AF28,WeightedParse!AH28,WeightedParse!AK28,WeightedParse!AL28,WeightedParse!AO28,WeightedParse!AP28)*(CONVERT(LEFT(SquadExport!$E28,FIND("'",SquadExport!$E28)-1)+((MID(SquadExport!$E28,FIND("'",SquadExport!$E28)+1,LEN(SquadExport!$E28)-FIND("'",SquadExport!$E28)-1))/12),"ft","m")-1)/(Variables!$C$4-1))*Variables!$B$5),"")</f>
        <v>8.7815774674299938</v>
      </c>
      <c r="AK28" s="114">
        <f>IF($A28&gt;"",IF(AND(OR(EXACT(SquadExport!$BR28,TRUE),EXACT(SquadExport!$BS28,TRUE)),OR(EXACT(SquadExport!$BK28,TRUE),EXACT(SquadExport!$BM28,TRUE))),HARMEAN(WeightedParse!J28,WeightedParse!K28,WeightedParse!T28,WeightedParse!V28,WeightedParse!X28,WeightedParse!Y28,WeightedParse!Z28,WeightedParse!AD28,WeightedParse!AH28,WeightedParse!AI28,WeightedParse!AK28,WeightedParse!AO28),HARMEAN(WeightedParse!J28,WeightedParse!K28,WeightedParse!T28,WeightedParse!V28,WeightedParse!X28,WeightedParse!Y28,WeightedParse!Z28,WeightedParse!AD28,WeightedParse!AH28,WeightedParse!AI28,WeightedParse!AK28,WeightedParse!AO28)*Variables!$B$5),"")</f>
        <v>16.049529179805042</v>
      </c>
      <c r="AL28" s="114">
        <f>IF($A28&gt;"",IF(AND(OR(EXACT(SquadExport!$BR28,TRUE),EXACT(SquadExport!$BS28,TRUE)),OR(EXACT(SquadExport!$BK28,TRUE),EXACT(SquadExport!$BM28,TRUE))),HARMEAN(WeightedParse!H28,WeightedParse!I28,WeightedParse!K28,WeightedParse!Q28,WeightedParse!T28,WeightedParse!V28,WeightedParse!AB28,WeightedParse!AD28,WeightedParse!AH28,WeightedParse!AI28,WeightedParse!AJ28,WeightedParse!AN28,WeightedParse!AO28),HARMEAN(WeightedParse!H28,WeightedParse!I28,WeightedParse!K28,WeightedParse!Q28,WeightedParse!T28,WeightedParse!V28,WeightedParse!AB28,WeightedParse!AD28,WeightedParse!AH28,WeightedParse!AI28,WeightedParse!AJ28,WeightedParse!AN28,WeightedParse!AO28)*Variables!$B$5),"")</f>
        <v>17.891950801806015</v>
      </c>
      <c r="AM28" s="114">
        <f>IF($A28&gt;"",IF(AND(OR(EXACT(SquadExport!$BR28,TRUE),EXACT(SquadExport!$BS28,TRUE)),OR(EXACT(SquadExport!$BK28,TRUE),EXACT(SquadExport!$BM28,TRUE))),HARMEAN(WeightedParse!I28,WeightedParse!J28,WeightedParse!K28,WeightedParse!N28,WeightedParse!Q28,WeightedParse!T28,WeightedParse!V28,WeightedParse!X28,WeightedParse!AB28,WeightedParse!AD28,WeightedParse!AG28,WeightedParse!AI28,WeightedParse!AJ28,WeightedParse!AK28,WeightedParse!AN28)*WeightedParse!BD28,(HARMEAN(WeightedParse!I28,WeightedParse!J28,WeightedParse!K28,WeightedParse!N28,WeightedParse!Q28,WeightedParse!T28,WeightedParse!V28,WeightedParse!X28,WeightedParse!AB28,WeightedParse!AD28,WeightedParse!AG28,WeightedParse!AI28,WeightedParse!AJ28,WeightedParse!AK28,WeightedParse!AN28)*WeightedParse!BD28)*Variables!$B$5),"")</f>
        <v>11.183752780322486</v>
      </c>
      <c r="AN28" s="114">
        <f>IF($A28&gt;"",IF(AND(OR(EXACT(SquadExport!$BR28,TRUE),EXACT(SquadExport!$BS28,TRUE)),OR(EXACT(SquadExport!$BK28,TRUE),EXACT(SquadExport!$BM28,TRUE))),HARMEAN(WeightedParse!H28,WeightedParse!I28,WeightedParse!K28,WeightedParse!N28,WeightedParse!Q28,WeightedParse!T28,WeightedParse!V28,WeightedParse!X28,WeightedParse!Z28,WeightedParse!AD28,WeightedParse!AG28,WeightedParse!AH28,WeightedParse!AI28,WeightedParse!AJ28,WeightedParse!AN28,WeightedParse!AO28)*WeightedParse!BD28,(HARMEAN(WeightedParse!H28,WeightedParse!I28,WeightedParse!K28,WeightedParse!N28,WeightedParse!Q28,WeightedParse!T28,WeightedParse!V28,WeightedParse!X28,WeightedParse!Z28,WeightedParse!AD28,WeightedParse!AG28,WeightedParse!AH28,WeightedParse!AI28,WeightedParse!AJ28,WeightedParse!AN28,WeightedParse!AO28)*WeightedParse!BD28)*Variables!$B$5),"")</f>
        <v>11.79995611081263</v>
      </c>
      <c r="AO28" s="114">
        <f>IF($A28&gt;"",IF(AND(EXACT(SquadExport!$BS28,TRUE),EXACT(SquadExport!$BL28,TRUE)),HARMEAN(WeightedParse!K28,WeightedParse!Q28,WeightedParse!T28,WeightedParse!V28,WeightedParse!X28,WeightedParse!Z28,WeightedParse!AB28,WeightedParse!AD28,WeightedParse!AG28,WeightedParse!AK28),HARMEAN(WeightedParse!K28,WeightedParse!Q28,WeightedParse!T28,WeightedParse!V28,WeightedParse!X28,WeightedParse!Z28,WeightedParse!AB28,WeightedParse!AD28,WeightedParse!AG28,WeightedParse!AK28)*Variables!$B$5),"")</f>
        <v>9.03765690376569</v>
      </c>
      <c r="AP28" s="114">
        <f>IF($A28&gt;"",IF(AND(EXACT(SquadExport!$BS28,TRUE),EXACT(SquadExport!$BL28,TRUE)),HARMEAN(WeightedParse!I28,WeightedParse!K28,WeightedParse!Q28,WeightedParse!T28,WeightedParse!V28,WeightedParse!X28,WeightedParse!Z28,WeightedParse!AB28,WeightedParse!AD28,WeightedParse!AF28,WeightedParse!AG28,WeightedParse!AI28,WeightedParse!AJ28),HARMEAN(WeightedParse!I28,WeightedParse!K28,WeightedParse!Q28,WeightedParse!T28,WeightedParse!V28,WeightedParse!X28,WeightedParse!Z28,WeightedParse!AB28,WeightedParse!AD28,WeightedParse!AF28,WeightedParse!AG28,WeightedParse!AI28,WeightedParse!AJ28)*Variables!$B$5),"")</f>
        <v>9.530631363936541</v>
      </c>
      <c r="AQ28" s="114">
        <f>IF($A28&gt;"",IF(AND(EXACT(SquadExport!$BS28,TRUE),EXACT(SquadExport!$BL28,TRUE)),HARMEAN(WeightedParse!I28,WeightedParse!J28,WeightedParse!K28,WeightedParse!Q28,WeightedParse!T28,WeightedParse!V28,WeightedParse!X28,WeightedParse!Z28,WeightedParse!AB28,WeightedParse!AD28,WeightedParse!AG28,WeightedParse!AI28,WeightedParse!AJ28,WeightedParse!AK28),HARMEAN(WeightedParse!I28,WeightedParse!J28,WeightedParse!K28,WeightedParse!Q28,WeightedParse!T28,WeightedParse!V28,WeightedParse!X28,WeightedParse!Z28,WeightedParse!AB28,WeightedParse!AD28,WeightedParse!AG28,WeightedParse!AI28,WeightedParse!AJ28,WeightedParse!AK28)*Variables!$B$5),"")</f>
        <v>9.6837407444974133</v>
      </c>
      <c r="AR28" s="114">
        <f>IF($A28&gt;"",IF(AND(EXACT(SquadExport!$BS28,TRUE),EXACT(SquadExport!$BL28,TRUE)),HARMEAN(WeightedParse!I28,WeightedParse!J28,WeightedParse!K28,WeightedParse!Q28,WeightedParse!T28,WeightedParse!V28,WeightedParse!X28,WeightedParse!Y28,WeightedParse!Z28,WeightedParse!AD28,WeightedParse!AH28,WeightedParse!AI28,WeightedParse!AJ28,WeightedParse!AK28,WeightedParse!AN28,WeightedParse!AO28),HARMEAN(WeightedParse!I28,WeightedParse!J28,WeightedParse!K28,WeightedParse!Q28,WeightedParse!T28,WeightedParse!V28,WeightedParse!X28,WeightedParse!Y28,WeightedParse!Z28,WeightedParse!AD28,WeightedParse!AH28,WeightedParse!AI28,WeightedParse!AJ28,WeightedParse!AK28,WeightedParse!AN28,WeightedParse!AO28)*Variables!$B$5),"")</f>
        <v>10.062280975808061</v>
      </c>
      <c r="AS28" s="114">
        <f>IF($A28&gt;"",IF(AND(EXACT(SquadExport!$BT28,TRUE),EXACT(SquadExport!$BL28,TRUE)),HARMEAN(WeightedParse!J28,WeightedParse!K28,WeightedParse!M28,WeightedParse!T28,WeightedParse!V28,WeightedParse!X28,WeightedParse!Z28,WeightedParse!AD28,WeightedParse!AI28),(HARMEAN(WeightedParse!J28,WeightedParse!K28,WeightedParse!M28,WeightedParse!T28,WeightedParse!V28,WeightedParse!X28,WeightedParse!Z28,WeightedParse!AD28,WeightedParse!AI28)*Variables!$B$5)),"")</f>
        <v>8.8941702550513426</v>
      </c>
      <c r="AT28" s="114">
        <f>IF($A28&gt;"",IF(AND(EXACT(SquadExport!$BT28,TRUE),EXACT(SquadExport!$BL28,TRUE)),HARMEAN(WeightedParse!J28,WeightedParse!K28,WeightedParse!M28,WeightedParse!U28,WeightedParse!V28,WeightedParse!W28,WeightedParse!X28,WeightedParse!Z28,WeightedParse!AD28,WeightedParse!AF28,WeightedParse!AK28,WeightedParse!AL28,WeightedParse!AP28)*(CONVERT(LEFT(SquadExport!$E28,FIND("'",SquadExport!$E28)-1)+((MID(SquadExport!$E28,FIND("'",SquadExport!$E28)+1,LEN(SquadExport!$E28)-FIND("'",SquadExport!$E28)-1))/12),"ft","m")-1)/(Variables!$C$4-1),(HARMEAN(WeightedParse!J28,WeightedParse!K28,WeightedParse!M28,WeightedParse!U28,WeightedParse!V28,WeightedParse!W28,WeightedParse!X28,WeightedParse!Z28,WeightedParse!AD28,WeightedParse!AF28,WeightedParse!AK28,WeightedParse!AL28,WeightedParse!AP28)*(CONVERT(LEFT(SquadExport!$E28,FIND("'",SquadExport!$E28)-1)+((MID(SquadExport!$E28,FIND("'",SquadExport!$E28)+1,LEN(SquadExport!$E28)-FIND("'",SquadExport!$E28)-1))/12),"ft","m")-1)/(Variables!$C$4-1)))*Variables!$B$5,"")</f>
        <v>4.1961946788383049</v>
      </c>
      <c r="AU28" s="114">
        <f>IF($A28&gt;"",IF(AND(EXACT(SquadExport!$BT28,TRUE),EXACT(SquadExport!$BL28,TRUE)),HARMEAN(WeightedParse!I28,WeightedParse!J28,WeightedParse!K28,WeightedParse!Q28,WeightedParse!T28,WeightedParse!V28,WeightedParse!X28,WeightedParse!Z28,WeightedParse!AB28,WeightedParse!AD28,WeightedParse!AF28,WeightedParse!AG28,WeightedParse!AK28,WeightedParse!AP28),HARMEAN(WeightedParse!I28,WeightedParse!J28,WeightedParse!K28,WeightedParse!Q28,WeightedParse!T28,WeightedParse!V28,WeightedParse!X28,WeightedParse!Z28,WeightedParse!AB28,WeightedParse!AD28,WeightedParse!AF28,WeightedParse!AG28,WeightedParse!AK28,WeightedParse!AP28)*Variables!$B$5),"")</f>
        <v>8.4650090564794986</v>
      </c>
      <c r="AV28" s="114">
        <f>IF($A28&gt;"",IF(AND(EXACT(SquadExport!$BT28,TRUE),EXACT(SquadExport!$BL28,TRUE)),HARMEAN(WeightedParse!I28,WeightedParse!J28,WeightedParse!K28,WeightedParse!Q28,WeightedParse!T28,WeightedParse!V28,WeightedParse!X28,WeightedParse!Z28,WeightedParse!AD28,WeightedParse!AH28,WeightedParse!AI28,WeightedParse!AJ28,WeightedParse!AK28,WeightedParse!AN28,WeightedParse!AO28),HARMEAN(WeightedParse!I28,WeightedParse!J28,WeightedParse!K28,WeightedParse!Q28,WeightedParse!T28,WeightedParse!V28,WeightedParse!X28,WeightedParse!Z28,WeightedParse!AD28,WeightedParse!AH28,WeightedParse!AI28,WeightedParse!AJ28,WeightedParse!AK28,WeightedParse!AN28,WeightedParse!AO28)*Variables!$B$5),"")</f>
        <v>10.548304410594858</v>
      </c>
      <c r="AW28" s="114">
        <f>IF($A28&gt;"",IF(AND(EXACT(SquadExport!$BT28,TRUE),EXACT(SquadExport!$BL28,TRUE)),HARMEAN(WeightedParse!I28,WeightedParse!J28,WeightedParse!K28,WeightedParse!Q28,WeightedParse!T28,WeightedParse!V28,WeightedParse!X28,WeightedParse!Z28,WeightedParse!AB28,WeightedParse!AD28,WeightedParse!AF28,WeightedParse!AG28,WeightedParse!AI28,WeightedParse!AJ28,WeightedParse!AK28),HARMEAN(WeightedParse!I28,WeightedParse!J28,WeightedParse!K28,WeightedParse!Q28,WeightedParse!T28,WeightedParse!V28,WeightedParse!X28,WeightedParse!Z28,WeightedParse!AB28,WeightedParse!AD28,WeightedParse!AF28,WeightedParse!AG28,WeightedParse!AI28,WeightedParse!AJ28,WeightedParse!AK28)*Variables!$B$5),"")</f>
        <v>9.4174897741770032</v>
      </c>
      <c r="AX28" s="114">
        <f>IF($A28&gt;"",IF(AND(EXACT(SquadExport!$BT28,TRUE),EXACT(SquadExport!$BL28,TRUE)),HARMEAN(WeightedParse!K28,WeightedParse!Q28,WeightedParse!U28,WeightedParse!V28,WeightedParse!W28,WeightedParse!X28,WeightedParse!Y28,WeightedParse!Z28,WeightedParse!AD28,WeightedParse!AF28,WeightedParse!AH28,WeightedParse!AI28,WeightedParse!AJ28,WeightedParse!AK28,WeightedParse!AN28,WeightedParse!AO28,WeightedParse!AP28),HARMEAN(WeightedParse!K28,WeightedParse!Q28,WeightedParse!U28,WeightedParse!V28,WeightedParse!W28,WeightedParse!X28,WeightedParse!Y28,WeightedParse!Z28,WeightedParse!AD28,WeightedParse!AF28,WeightedParse!AH28,WeightedParse!AI28,WeightedParse!AJ28,WeightedParse!AK28,WeightedParse!AN28,WeightedParse!AO28,WeightedParse!AP28)*Variables!$B$5),"")</f>
        <v>7.1383849807735791</v>
      </c>
      <c r="AY28" s="114">
        <f>IF($A28&gt;"",IF(AND(EXACT(SquadExport!$BT28,TRUE),EXACT(SquadExport!$BL28,TRUE)),HARMEAN(WeightedParse!I28,WeightedParse!J28,WeightedParse!K28,WeightedParse!M28,WeightedParse!N28,WeightedParse!Q28,WeightedParse!T28,WeightedParse!V28,WeightedParse!X28,WeightedParse!Z28,WeightedParse!AD28,WeightedParse!AF28,WeightedParse!AG28,WeightedParse!AH28,WeightedParse!AI28,WeightedParse!AJ28,WeightedParse!AK28,WeightedParse!AL28,WeightedParse!AN28,WeightedParse!AO28,WeightedParse!AP28),HARMEAN(WeightedParse!I28,WeightedParse!J28,WeightedParse!K28,WeightedParse!M28,WeightedParse!N28,WeightedParse!Q28,WeightedParse!T28,WeightedParse!V28,WeightedParse!X28,WeightedParse!Z28,WeightedParse!AD28,WeightedParse!AF28,WeightedParse!AG28,WeightedParse!AH28,WeightedParse!AI28,WeightedParse!AJ28,WeightedParse!AK28,WeightedParse!AL28,WeightedParse!AN28,WeightedParse!AO28,WeightedParse!AP28)*Variables!$B$5),"")</f>
        <v>8.084853498444021</v>
      </c>
    </row>
    <row r="29" spans="1:51" s="3" customFormat="1" ht="15" customHeight="1" x14ac:dyDescent="0.25">
      <c r="A29" s="3" t="str">
        <f>IF(WeightedParse!A29&gt;"",WeightedParse!A29,"")</f>
        <v>Jack O'Connor</v>
      </c>
      <c r="B29" s="4">
        <f>IF(WeightedParse!B29&gt;0,WeightedParse!B29,"")</f>
        <v>19</v>
      </c>
      <c r="C29" s="4" t="str">
        <f>IF(A29&gt;"",IF(AND(B29&lt;=Variables!$B$8,G29&gt;2),"Youth",IF(AND(B29&lt;=Variables!$B$8,G29&lt;=2),"Prospect",IF(AND(B29&gt;=Variables!$B$9,G29&gt;2),"Old",IF(G29&gt;=3,"Reserves","First Team")))),"")</f>
        <v>Reserves</v>
      </c>
      <c r="D29" s="4" t="str">
        <f>SquadExport!BJ29</f>
        <v>M/AM</v>
      </c>
      <c r="E29" s="4" t="str">
        <f>IF(A29&gt;"",VLOOKUP(F29,Roles!A:B,2,FALSE)&amp;IF(OR(VLOOKUP(F29,Roles!$A:$B,2,FALSE)="FB",VLOOKUP(F29,Roles!$A:$B,2,FALSE)="WB",VLOOKUP(F29,Roles!$A:$B,2,FALSE)="WM",VLOOKUP(F29,Roles!$A:$B,2,FALSE)="W"),IF(AND(SquadExport!BK29=TRUE,SquadExport!BM29=TRUE,WeightedParse!BB29&gt;=WeightedParse!BC29)," (R)",IF(AND(SquadExport!BK29=TRUE,SquadExport!BM29=TRUE,WeightedParse!BB29&lt;WeightedParse!BC29)," (L)",IF(AND(SquadExport!BK29=TRUE,SquadExport!BM29=FALSE), " (L)",IF(AND(SquadExport!BK29=FALSE,SquadExport!BM29=TRUE)," (R)","")))),""),"")</f>
        <v>W (R)</v>
      </c>
      <c r="F29" s="4" t="str" cm="1">
        <f t="array" ref="F29">IF(A29&gt;"",INDEX($J$1:$AY$1,SUMPRODUCT(MAX(($J$2:$AY$200=MAX($J29:$AY29))*(COLUMN($J$2:$AY$200))))-COLUMN($J$1)+1),"")</f>
        <v>W</v>
      </c>
      <c r="G29" s="4">
        <f t="shared" si="0"/>
        <v>5</v>
      </c>
      <c r="H29" s="4">
        <f t="shared" si="1"/>
        <v>26</v>
      </c>
      <c r="I29" s="5">
        <f t="shared" si="2"/>
        <v>10.904234645228678</v>
      </c>
      <c r="J29" s="114">
        <f>IF($A29&gt;"",HARMEAN(WeightedParse!V29,WeightedParse!Y29,WeightedParse!Z29,WeightedParse!AE29,WeightedParse!AJ29,WeightedParse!AQ29,WeightedParse!AR29,WeightedParse!AS29,WeightedParse!AU29,WeightedParse!AV29,WeightedParse!AW29,WeightedParse!AY29,WeightedParse!BA29),"")</f>
        <v>4.5353268836118446</v>
      </c>
      <c r="K29" s="114">
        <f>IF(A29&gt;"",HARMEAN(WeightedParse!K29,WeightedParse!Q29,WeightedParse!V29,WeightedParse!X29,WeightedParse!Y29,WeightedParse!Z29,WeightedParse!AE29,WeightedParse!AG29,WeightedParse!AI29,WeightedParse!AJ29,WeightedParse!AQ29,WeightedParse!AR29,WeightedParse!AS29,WeightedParse!AU29,WeightedParse!AV29,WeightedParse!AW29,WeightedParse!AY29,WeightedParse!AZ29,WeightedParse!BA29),"")</f>
        <v>4.5343473767027138</v>
      </c>
      <c r="L29" s="114">
        <f>IF($A29&gt;"",IF(AND(EXACT(SquadExport!$BO29,TRUE),EXACT(SquadExport!$BL29,TRUE)),HARMEAN(WeightedParse!M29,WeightedParse!P29,WeightedParse!S29,WeightedParse!U29,WeightedParse!V29,WeightedParse!W29,WeightedParse!Y29,WeightedParse!AE29,WeightedParse!AL29,WeightedParse!AN29,WeightedParse!AP29),HARMEAN(WeightedParse!M29,WeightedParse!P29,WeightedParse!S29,WeightedParse!U29,WeightedParse!V29,WeightedParse!W29,WeightedParse!Y29,WeightedParse!AE29,WeightedParse!AL29,WeightedParse!AN29,WeightedParse!AP29)*Variables!$B$5),"")</f>
        <v>4.1316908509052634</v>
      </c>
      <c r="M29" s="114">
        <f>IF($A29&gt;"",IF(AND(EXACT(SquadExport!$BO29,TRUE),EXACT(SquadExport!$BL29,TRUE)),HARMEAN(WeightedParse!M29,WeightedParse!P29,WeightedParse!S29,WeightedParse!U29,WeightedParse!V29,WeightedParse!W29,WeightedParse!X29,WeightedParse!Y29,WeightedParse!Z29,WeightedParse!AE29,WeightedParse!AL29,WeightedParse!AN29,WeightedParse!AP29),HARMEAN(WeightedParse!M29,WeightedParse!P29,WeightedParse!S29,WeightedParse!U29,WeightedParse!V29,WeightedParse!W29,WeightedParse!X29,WeightedParse!Y29,WeightedParse!Z29,WeightedParse!AE29,WeightedParse!AL29,WeightedParse!AN29,WeightedParse!AP29)*Variables!$B$5),"")</f>
        <v>4.4587486489732191</v>
      </c>
      <c r="N29" s="114">
        <f>IF($A29&gt;"",IF(AND(EXACT(SquadExport!$BO29,TRUE),EXACT(SquadExport!$BL29,TRUE)),HARMEAN(WeightedParse!K29,WeightedParse!M29,WeightedParse!P29,WeightedParse!Q29,WeightedParse!S29,WeightedParse!T29,WeightedParse!U29,WeightedParse!V29,WeightedParse!W29,WeightedParse!X29,WeightedParse!Y29,WeightedParse!Z29,WeightedParse!AE29,WeightedParse!AG29,WeightedParse!AL29,WeightedParse!AN29,WeightedParse!AP29),HARMEAN(WeightedParse!K29,WeightedParse!M29,WeightedParse!P29,WeightedParse!Q29,WeightedParse!S29,WeightedParse!T29,WeightedParse!U29,WeightedParse!V29,WeightedParse!W29,WeightedParse!X29,WeightedParse!Y29,WeightedParse!Z29,WeightedParse!AE29,WeightedParse!AG29,WeightedParse!AL29,WeightedParse!AN29,WeightedParse!AP29)*Variables!$B$5),"")</f>
        <v>4.996603890089534</v>
      </c>
      <c r="O29" s="114">
        <f>IF($A29&gt;"",IF(AND(EXACT(SquadExport!$BO29,TRUE),EXACT(SquadExport!$BL29,TRUE)),HARMEAN(WeightedParse!I29,WeightedParse!K29,WeightedParse!M29,WeightedParse!P29,WeightedParse!Q29,WeightedParse!S29,WeightedParse!T29,WeightedParse!V29,WeightedParse!W29,WeightedParse!X29,WeightedParse!Y29,WeightedParse!Z29,WeightedParse!AB29,WeightedParse!AE29,WeightedParse!AF29,WeightedParse!AG29,WeightedParse!AJ29,WeightedParse!AK29,WeightedParse!AL29,WeightedParse!AN29,WeightedParse!AO29,WeightedParse!AP29),HARMEAN(WeightedParse!I29,WeightedParse!K29,WeightedParse!M29,WeightedParse!P29,WeightedParse!Q29,WeightedParse!S29,WeightedParse!T29,WeightedParse!V29,WeightedParse!W29,WeightedParse!X29,WeightedParse!Y29,WeightedParse!Z29,WeightedParse!AB29,WeightedParse!AE29,WeightedParse!AF29,WeightedParse!AG29,WeightedParse!AJ29,WeightedParse!AK29,WeightedParse!AL29,WeightedParse!AN29,WeightedParse!AO29,WeightedParse!AP29)*Variables!$B$5),"")</f>
        <v>5.7395699637099797</v>
      </c>
      <c r="P29" s="114">
        <f>IF($A29&gt;"",IF(AND(OR(EXACT(SquadExport!$BO29,TRUE),EXACT(SquadExport!$BP29,TRUE)),OR(EXACT(SquadExport!$BK29,TRUE),EXACT(SquadExport!$BM29,TRUE))),HARMEAN(WeightedParse!M29,WeightedParse!P29,WeightedParse!S29,WeightedParse!U29,WeightedParse!V29,WeightedParse!W29,WeightedParse!Y29,WeightedParse!AE29,WeightedParse!AF29,WeightedParse!AP29),HARMEAN(WeightedParse!M29,WeightedParse!P29,WeightedParse!S29,WeightedParse!U29,WeightedParse!V29,WeightedParse!W29,WeightedParse!Y29,WeightedParse!AE29,WeightedParse!AF29,WeightedParse!AP29)*Variables!$B$5),"")</f>
        <v>4.1355343179843604</v>
      </c>
      <c r="Q29" s="114">
        <f>IF($A29&gt;"",IF(AND(OR(EXACT(SquadExport!$BO29,TRUE),EXACT(SquadExport!$BP29,TRUE)),OR(EXACT(SquadExport!$BK29,TRUE),EXACT(SquadExport!$BM29,TRUE))),HARMEAN(WeightedParse!H29,WeightedParse!P29,WeightedParse!Q29,WeightedParse!S29,WeightedParse!T29,WeightedParse!V29,WeightedParse!X29,WeightedParse!Y29,WeightedParse!Z29,WeightedParse!AE29,WeightedParse!AF29,WeightedParse!AH29,WeightedParse!AN29,WeightedParse!AO29),HARMEAN(WeightedParse!H29,WeightedParse!P29,WeightedParse!Q29,WeightedParse!S29,WeightedParse!T29,WeightedParse!V29,WeightedParse!X29,WeightedParse!Y29,WeightedParse!Z29,WeightedParse!AE29,WeightedParse!AF29,WeightedParse!AH29,WeightedParse!AN29,WeightedParse!AO29)*Variables!$B$5),"")</f>
        <v>5.8910698207415892</v>
      </c>
      <c r="R29" s="115">
        <f>IF($A29&gt;"",IF(AND(OR(EXACT(SquadExport!$BO29,TRUE),EXACT(SquadExport!$BP29,TRUE)),OR(EXACT(SquadExport!$BK29,TRUE),EXACT(SquadExport!$BM29,TRUE))),HARMEAN(WeightedParse!H29,WeightedParse!I29,WeightedParse!K29,WeightedParse!P29,WeightedParse!Q29,WeightedParse!S29,WeightedParse!T29,WeightedParse!V29,WeightedParse!Y29,WeightedParse!Z29,WeightedParse!AD29,WeightedParse!AE29,WeightedParse!AF29,WeightedParse!AH29,WeightedParse!AI29,WeightedParse!AJ29,WeightedParse!AN29,WeightedParse!AO29),HARMEAN(WeightedParse!H29,WeightedParse!I29,WeightedParse!K29,WeightedParse!P29,WeightedParse!Q29,WeightedParse!S29,WeightedParse!T29,WeightedParse!V29,WeightedParse!Y29,WeightedParse!Z29,WeightedParse!AD29,WeightedParse!AE29,WeightedParse!AF29,WeightedParse!AH29,WeightedParse!AI29,WeightedParse!AJ29,WeightedParse!AN29,WeightedParse!AO29)*Variables!$B$5),"")</f>
        <v>6.6767726012340125</v>
      </c>
      <c r="S29" s="115">
        <f>IF($A29&gt;"",IF(AND(OR(EXACT(SquadExport!$BO29,TRUE),EXACT(SquadExport!$BP29,TRUE)),OR(EXACT(SquadExport!$BK29,TRUE),EXACT(SquadExport!$BM29,TRUE))),HARMEAN(WeightedParse!H29,WeightedParse!I29,WeightedParse!K29,WeightedParse!Q29,WeightedParse!S29,WeightedParse!T29,WeightedParse!V29,WeightedParse!X29,WeightedParse!Z29,WeightedParse!AB29,WeightedParse!AD29,WeightedParse!AF29,WeightedParse!AG29,WeightedParse!AH29,WeightedParse!AI29,WeightedParse!AJ29,WeightedParse!AK29,WeightedParse!AN29,WeightedParse!AO29),HARMEAN(WeightedParse!H29,WeightedParse!I29,WeightedParse!K29,WeightedParse!Q29,WeightedParse!S29,WeightedParse!T29,WeightedParse!V29,WeightedParse!X29,WeightedParse!Z29,WeightedParse!AB29,WeightedParse!AD29,WeightedParse!AF29,WeightedParse!AG29,WeightedParse!AH29,WeightedParse!AI29,WeightedParse!AJ29,WeightedParse!AK29,WeightedParse!AN29,WeightedParse!AO29)*Variables!$B$5),"")</f>
        <v>8.5335214743326944</v>
      </c>
      <c r="T29" s="114">
        <f>IF($A29&gt;"",IF(AND(OR(EXACT(SquadExport!$BO29,TRUE),EXACT(SquadExport!$BP29,TRUE)),OR(EXACT(SquadExport!$BK29,TRUE),EXACT(SquadExport!$BM29,TRUE))),HARMEAN(WeightedParse!I29,WeightedParse!K29,WeightedParse!N29,WeightedParse!P29,WeightedParse!Q29,WeightedParse!S29,WeightedParse!T29,WeightedParse!V29,WeightedParse!X29,WeightedParse!Y29,WeightedParse!Z29,WeightedParse!AB29,WeightedParse!AD29,WeightedParse!AE29,WeightedParse!AF29,WeightedParse!AH29,WeightedParse!AI29,WeightedParse!AJ29,WeightedParse!AN29,WeightedParse!AO29)*WeightedParse!BD29,(HARMEAN(WeightedParse!I29,WeightedParse!K29,WeightedParse!N29,WeightedParse!P29,WeightedParse!Q29,WeightedParse!S29,WeightedParse!T29,WeightedParse!V29,WeightedParse!X29,WeightedParse!Y29,WeightedParse!Z29,WeightedParse!AB29,WeightedParse!AD29,WeightedParse!AE29,WeightedParse!AF29,WeightedParse!AH29,WeightedParse!AI29,WeightedParse!AJ29,WeightedParse!AN29,WeightedParse!AO29)*WeightedParse!BD29)*Variables!$B$5),"")</f>
        <v>4.6265699253491741</v>
      </c>
      <c r="U29" s="114">
        <f>IF($A29&gt;"",IF(EXACT(SquadExport!$BQ29,TRUE),HARMEAN(WeightedParse!P29,WeightedParse!S29,WeightedParse!V29,WeightedParse!X29,WeightedParse!Y29,WeightedParse!Z29,WeightedParse!AE29,WeightedParse!AF29,WeightedParse!AP29),HARMEAN(WeightedParse!P29,WeightedParse!S29,WeightedParse!V29,WeightedParse!X29,WeightedParse!Y29,WeightedParse!Z29,WeightedParse!AE29,WeightedParse!AF29,WeightedParse!AP29)*Variables!$B$5),"")</f>
        <v>4.6748711730827512</v>
      </c>
      <c r="V29" s="114">
        <f>IF($A29&gt;"",IF(EXACT(SquadExport!$BQ29,TRUE),HARMEAN(WeightedParse!K29,WeightedParse!Q29,WeightedParse!S29,WeightedParse!T29,WeightedParse!V29,WeightedParse!X29,WeightedParse!Z29,WeightedParse!AE29,WeightedParse!AF29,WeightedParse!AG29,WeightedParse!AH29,WeightedParse!AK29),HARMEAN(WeightedParse!K29,WeightedParse!Q29,WeightedParse!S29,WeightedParse!T29,WeightedParse!V29,WeightedParse!X29,WeightedParse!Z29,WeightedParse!AE29,WeightedParse!AF29,WeightedParse!AG29,WeightedParse!AH29,WeightedParse!AK29)*Variables!$B$5),"")</f>
        <v>6.4079775631037696</v>
      </c>
      <c r="W29" s="114">
        <f>IF($A29&gt;"",IF(EXACT(SquadExport!$BQ29,TRUE),HARMEAN(WeightedParse!I29,WeightedParse!K29,WeightedParse!N29,WeightedParse!Q29,WeightedParse!T29,WeightedParse!V29,WeightedParse!X29,WeightedParse!Z29,WeightedParse!AB29,WeightedParse!AD29,WeightedParse!AF29,WeightedParse!AG29,WeightedParse!AK29),HARMEAN(WeightedParse!I29,WeightedParse!K29,WeightedParse!N29,WeightedParse!Q29,WeightedParse!T29,WeightedParse!V29,WeightedParse!X29,WeightedParse!Z29,WeightedParse!AB29,WeightedParse!AD29,WeightedParse!AF29,WeightedParse!AG29,WeightedParse!AK29)*Variables!$B$5),"")</f>
        <v>7.9882469275321366</v>
      </c>
      <c r="X29" s="114">
        <f>IF($A29&gt;"",IF(EXACT(SquadExport!$BQ29,TRUE),HARMEAN(WeightedParse!K29,WeightedParse!P29,WeightedParse!Q29,WeightedParse!S29,WeightedParse!U29,WeightedParse!V29,WeightedParse!X29,WeightedParse!Y29,WeightedParse!Z29,WeightedParse!AE29,WeightedParse!AF29,WeightedParse!AH29,WeightedParse!AO29,WeightedParse!AP29),HARMEAN(WeightedParse!K29,WeightedParse!P29,WeightedParse!Q29,WeightedParse!S29,WeightedParse!U29,WeightedParse!V29,WeightedParse!X29,WeightedParse!Y29,WeightedParse!Z29,WeightedParse!AE29,WeightedParse!AF29,WeightedParse!AH29,WeightedParse!AO29,WeightedParse!AP29)*Variables!$B$5),"")</f>
        <v>5.4755934266585511</v>
      </c>
      <c r="Y29" s="114">
        <f>IF($A29&gt;"",IF(EXACT(SquadExport!$BQ29,TRUE),HARMEAN(WeightedParse!P29,WeightedParse!Q29,WeightedParse!S29,WeightedParse!U29,WeightedParse!V29,WeightedParse!W29,WeightedParse!Y29,WeightedParse!AE29,WeightedParse!AF29,WeightedParse!AH29,WeightedParse!AJ29,WeightedParse!AN29,WeightedParse!AO29,WeightedParse!AP29),HARMEAN(WeightedParse!P29,WeightedParse!Q29,WeightedParse!S29,WeightedParse!U29,WeightedParse!V29,WeightedParse!W29,WeightedParse!Y29,WeightedParse!AE29,WeightedParse!AF29,WeightedParse!AH29,WeightedParse!AJ29,WeightedParse!AN29,WeightedParse!AO29,WeightedParse!AP29)*Variables!$B$5),"")</f>
        <v>5.4403289692498404</v>
      </c>
      <c r="Z29" s="114">
        <f>IF($A29&gt;"",IF(EXACT(SquadExport!$BQ29,TRUE),HARMEAN(WeightedParse!M29,WeightedParse!P29,WeightedParse!Q29,WeightedParse!S29,WeightedParse!U29,WeightedParse!V29,WeightedParse!W29,WeightedParse!X29,WeightedParse!Y29,WeightedParse!Z29,WeightedParse!AE29,WeightedParse!AF29,WeightedParse!AH29,WeightedParse!AL29,WeightedParse!AO29,WeightedParse!AP29),HARMEAN(WeightedParse!M29,WeightedParse!P29,WeightedParse!Q29,WeightedParse!S29,WeightedParse!U29,WeightedParse!V29,WeightedParse!W29,WeightedParse!X29,WeightedParse!Y29,WeightedParse!Z29,WeightedParse!AE29,WeightedParse!AF29,WeightedParse!AH29,WeightedParse!AL29,WeightedParse!AO29,WeightedParse!AP29)*Variables!$B$5),"")</f>
        <v>4.8333960135389242</v>
      </c>
      <c r="AA29" s="114">
        <f>IF($A29&gt;"",IF(EXACT(SquadExport!$BQ29,TRUE),HARMEAN(WeightedParse!J29,WeightedParse!K29,WeightedParse!N29,WeightedParse!P29,WeightedParse!Q29,WeightedParse!S29,WeightedParse!V29,WeightedParse!X29,WeightedParse!Y29,WeightedParse!Z29,WeightedParse!AD29,WeightedParse!AE29,WeightedParse!AH29,WeightedParse!AI29,WeightedParse!AK29,WeightedParse!AN29,WeightedParse!AO29,WeightedParse!AP29),HARMEAN(WeightedParse!J29,WeightedParse!K29,WeightedParse!N29,WeightedParse!P29,WeightedParse!Q29,WeightedParse!S29,WeightedParse!V29,WeightedParse!X29,WeightedParse!Y29,WeightedParse!Z29,WeightedParse!AD29,WeightedParse!AE29,WeightedParse!AH29,WeightedParse!AI29,WeightedParse!AK29,WeightedParse!AN29,WeightedParse!AO29,WeightedParse!AP29)*Variables!$B$5),"")</f>
        <v>6.0461153386073718</v>
      </c>
      <c r="AB29" s="114">
        <f>IF($A29&gt;"",IF(AND(EXACT(SquadExport!$BR29,TRUE),EXACT(SquadExport!$BL29,TRUE)),HARMEAN(WeightedParse!I29,WeightedParse!K29,WeightedParse!N29,WeightedParse!Q29,WeightedParse!T29,WeightedParse!V29,WeightedParse!X29,WeightedParse!Y29,WeightedParse!Z29,WeightedParse!AD29,WeightedParse!AE29,WeightedParse!AF29,WeightedParse!AG29,WeightedParse!AH29,WeightedParse!AI29,WeightedParse!AJ29,WeightedParse!AK29,WeightedParse!AN29,WeightedParse!AO29),HARMEAN(WeightedParse!I29,WeightedParse!K29,WeightedParse!N29,WeightedParse!Q29,WeightedParse!T29,WeightedParse!V29,WeightedParse!X29,WeightedParse!Y29,WeightedParse!Z29,WeightedParse!AD29,WeightedParse!AE29,WeightedParse!AF29,WeightedParse!AG29,WeightedParse!AH29,WeightedParse!AI29,WeightedParse!AJ29,WeightedParse!AK29,WeightedParse!AN29,WeightedParse!AO29)*Variables!$B$5),"")</f>
        <v>7.8082996694000677</v>
      </c>
      <c r="AC29" s="114">
        <f>IF($A29&gt;"",IF(AND(EXACT(SquadExport!$BR29,TRUE),EXACT(SquadExport!$BL29,TRUE)),HARMEAN(WeightedParse!K29,WeightedParse!Q29,WeightedParse!S29,WeightedParse!T29,WeightedParse!V29,WeightedParse!X29,WeightedParse!Y29,WeightedParse!Z29,WeightedParse!AD29,WeightedParse!AE29,WeightedParse!AF29,WeightedParse!AG29,WeightedParse!AH29,WeightedParse!AO29),HARMEAN(WeightedParse!K29,WeightedParse!Q29,WeightedParse!S29,WeightedParse!T29,WeightedParse!V29,WeightedParse!X29,WeightedParse!Y29,WeightedParse!Z29,WeightedParse!AD29,WeightedParse!AE29,WeightedParse!AF29,WeightedParse!AG29,WeightedParse!AH29,WeightedParse!AO29)*Variables!$B$5),"")</f>
        <v>6.4774727747277474</v>
      </c>
      <c r="AD29" s="114">
        <f>IF($A29&gt;"",IF(AND(EXACT(SquadExport!$BR29,TRUE),EXACT(SquadExport!$BL29,TRUE)),HARMEAN(WeightedParse!I29,WeightedParse!J29,WeightedParse!K29,WeightedParse!N29,WeightedParse!Q29,WeightedParse!S29,WeightedParse!T29,WeightedParse!V29,WeightedParse!X29,WeightedParse!Z29,WeightedParse!AB29,WeightedParse!AD29,WeightedParse!AG29,WeightedParse!AH29,WeightedParse!AI29,WeightedParse!AK29,WeightedParse!AO29),HARMEAN(WeightedParse!I29,WeightedParse!J29,WeightedParse!K29,WeightedParse!N29,WeightedParse!Q29,WeightedParse!S29,WeightedParse!T29,WeightedParse!V29,WeightedParse!X29,WeightedParse!Z29,WeightedParse!AB29,WeightedParse!AD29,WeightedParse!AG29,WeightedParse!AH29,WeightedParse!AI29,WeightedParse!AK29,WeightedParse!AO29)*Variables!$B$5),"")</f>
        <v>7.4772968665114234</v>
      </c>
      <c r="AE29" s="114">
        <f>IF($A29&gt;"",IF(AND(EXACT(SquadExport!$BR29,TRUE),EXACT(SquadExport!$BL29,TRUE)),HARMEAN(WeightedParse!K29,WeightedParse!N29,WeightedParse!P29,WeightedParse!Q29,WeightedParse!S29,WeightedParse!T29,WeightedParse!U29,WeightedParse!V29,WeightedParse!X29,WeightedParse!Y29,WeightedParse!Z29,WeightedParse!AD29,WeightedParse!AE29,WeightedParse!AF29,WeightedParse!AG29,WeightedParse!AH29,WeightedParse!AI29,WeightedParse!AO29),HARMEAN(WeightedParse!K29,WeightedParse!N29,WeightedParse!P29,WeightedParse!Q29,WeightedParse!S29,WeightedParse!T29,WeightedParse!U29,WeightedParse!V29,WeightedParse!X29,WeightedParse!Y29,WeightedParse!Z29,WeightedParse!AD29,WeightedParse!AE29,WeightedParse!AF29,WeightedParse!AG29,WeightedParse!AH29,WeightedParse!AI29,WeightedParse!AO29)*Variables!$B$5),"")</f>
        <v>6.0556113767933555</v>
      </c>
      <c r="AF29" s="114">
        <f>IF($A29&gt;"",IF(AND(EXACT(SquadExport!$BR29,TRUE),EXACT(SquadExport!$BL29,TRUE)),HARMEAN(WeightedParse!I29,WeightedParse!J29,WeightedParse!K29,WeightedParse!N29,WeightedParse!Q29,WeightedParse!S29,WeightedParse!T29,WeightedParse!U29,WeightedParse!V29,WeightedParse!X29,WeightedParse!Z29,WeightedParse!AD29,WeightedParse!AE29,WeightedParse!AF29,WeightedParse!AH29,WeightedParse!AI29,WeightedParse!AK29,WeightedParse!AN29,WeightedParse!AO29,WeightedParse!AP29),HARMEAN(WeightedParse!I29,WeightedParse!J29,WeightedParse!K29,WeightedParse!N29,WeightedParse!Q29,WeightedParse!S29,WeightedParse!T29,WeightedParse!U29,WeightedParse!V29,WeightedParse!X29,WeightedParse!Z29,WeightedParse!AD29,WeightedParse!AE29,WeightedParse!AF29,WeightedParse!AH29,WeightedParse!AI29,WeightedParse!AK29,WeightedParse!AN29,WeightedParse!AO29,WeightedParse!AP29)*Variables!$B$5),"")</f>
        <v>6.7486925077503965</v>
      </c>
      <c r="AG29" s="114">
        <f>IF($A29&gt;"",IF(AND(OR(EXACT(SquadExport!$BR29,TRUE),EXACT(SquadExport!$BS29,TRUE)),OR(EXACT(SquadExport!$BK29,TRUE),EXACT(SquadExport!$BM29,TRUE))),HARMEAN(WeightedParse!I29,WeightedParse!K29,WeightedParse!Q29,WeightedParse!T29,WeightedParse!X29,WeightedParse!Z29,WeightedParse!AD29,WeightedParse!AF29,WeightedParse!AG29,WeightedParse!AJ29),HARMEAN(WeightedParse!I29,WeightedParse!K29,WeightedParse!Q29,WeightedParse!T29,WeightedParse!X29,WeightedParse!Z29,WeightedParse!AD29,WeightedParse!AF29,WeightedParse!AG29,WeightedParse!AJ29)*Variables!$B$5),"")</f>
        <v>14.34123271787724</v>
      </c>
      <c r="AH29" s="114">
        <f>IF($A29&gt;"",IF(AND(OR(EXACT(SquadExport!$BR29,TRUE),EXACT(SquadExport!$BS29,TRUE)),OR(EXACT(SquadExport!$BK29,TRUE),EXACT(SquadExport!$BM29,TRUE))),HARMEAN(WeightedParse!H29,WeightedParse!K29,WeightedParse!P29,WeightedParse!Q29,WeightedParse!S29,WeightedParse!T29,WeightedParse!V29,WeightedParse!X29,WeightedParse!Y29,WeightedParse!Z29,WeightedParse!AD29,WeightedParse!AE29,WeightedParse!AF29,WeightedParse!AG29,WeightedParse!AH29,WeightedParse!AO29),HARMEAN(WeightedParse!H29,WeightedParse!K29,WeightedParse!P29,WeightedParse!Q29,WeightedParse!S29,WeightedParse!T29,WeightedParse!V29,WeightedParse!X29,WeightedParse!Y29,WeightedParse!Z29,WeightedParse!AD29,WeightedParse!AE29,WeightedParse!AF29,WeightedParse!AG29,WeightedParse!AH29,WeightedParse!AO29)*Variables!$B$5),"")</f>
        <v>10.05707578314137</v>
      </c>
      <c r="AI29" s="114">
        <f>IF($A29&gt;"",IF(AND(OR(EXACT(SquadExport!$BR29,TRUE),EXACT(SquadExport!$BS29,TRUE)),OR(EXACT(SquadExport!$BK29,TRUE),EXACT(SquadExport!$BM29,TRUE))),HARMEAN(WeightedParse!H29,WeightedParse!I29,WeightedParse!K29,WeightedParse!P29,WeightedParse!Q29,WeightedParse!S29,WeightedParse!T29,WeightedParse!U29,WeightedParse!V29,WeightedParse!X29,WeightedParse!Y29,WeightedParse!Z29,WeightedParse!AD29,WeightedParse!AE29,WeightedParse!AF29,WeightedParse!AH29,WeightedParse!AI29,WeightedParse!AO29),HARMEAN(WeightedParse!H29,WeightedParse!I29,WeightedParse!K29,WeightedParse!P29,WeightedParse!Q29,WeightedParse!S29,WeightedParse!T29,WeightedParse!U29,WeightedParse!V29,WeightedParse!X29,WeightedParse!Y29,WeightedParse!Z29,WeightedParse!AD29,WeightedParse!AE29,WeightedParse!AF29,WeightedParse!AH29,WeightedParse!AI29,WeightedParse!AO29)*Variables!$B$5),"")</f>
        <v>10.405809957176476</v>
      </c>
      <c r="AJ29" s="114">
        <f>IF($A29&gt;"",IF(AND(OR(EXACT(SquadExport!$BR29,TRUE),EXACT(SquadExport!$BS29,TRUE)),OR(EXACT(SquadExport!$BK29,TRUE),EXACT(SquadExport!$BM29,TRUE))),HARMEAN(WeightedParse!H29,WeightedParse!K29,WeightedParse!M29,WeightedParse!V29,WeightedParse!W29,WeightedParse!AD29,WeightedParse!AF29,WeightedParse!AH29,WeightedParse!AK29,WeightedParse!AL29,WeightedParse!AO29,WeightedParse!AP29)*(CONVERT(LEFT(SquadExport!$E29,FIND("'",SquadExport!$E29)-1)+((MID(SquadExport!$E29,FIND("'",SquadExport!$E29)+1,LEN(SquadExport!$E29)-FIND("'",SquadExport!$E29)-1))/12),"ft","m")-1)/(Variables!$C$4-1),(HARMEAN(WeightedParse!H29,WeightedParse!K29,WeightedParse!M29,WeightedParse!V29,WeightedParse!W29,WeightedParse!AD29,WeightedParse!AF29,WeightedParse!AH29,WeightedParse!AK29,WeightedParse!AL29,WeightedParse!AO29,WeightedParse!AP29)*(CONVERT(LEFT(SquadExport!$E29,FIND("'",SquadExport!$E29)-1)+((MID(SquadExport!$E29,FIND("'",SquadExport!$E29)+1,LEN(SquadExport!$E29)-FIND("'",SquadExport!$E29)-1))/12),"ft","m")-1)/(Variables!$C$4-1))*Variables!$B$5),"")</f>
        <v>8.1420359782360698</v>
      </c>
      <c r="AK29" s="114">
        <f>IF($A29&gt;"",IF(AND(OR(EXACT(SquadExport!$BR29,TRUE),EXACT(SquadExport!$BS29,TRUE)),OR(EXACT(SquadExport!$BK29,TRUE),EXACT(SquadExport!$BM29,TRUE))),HARMEAN(WeightedParse!J29,WeightedParse!K29,WeightedParse!T29,WeightedParse!V29,WeightedParse!X29,WeightedParse!Y29,WeightedParse!Z29,WeightedParse!AD29,WeightedParse!AH29,WeightedParse!AI29,WeightedParse!AK29,WeightedParse!AO29),HARMEAN(WeightedParse!J29,WeightedParse!K29,WeightedParse!T29,WeightedParse!V29,WeightedParse!X29,WeightedParse!Y29,WeightedParse!Z29,WeightedParse!AD29,WeightedParse!AH29,WeightedParse!AI29,WeightedParse!AK29,WeightedParse!AO29)*Variables!$B$5),"")</f>
        <v>13.102972315896793</v>
      </c>
      <c r="AL29" s="114">
        <f>IF($A29&gt;"",IF(AND(OR(EXACT(SquadExport!$BR29,TRUE),EXACT(SquadExport!$BS29,TRUE)),OR(EXACT(SquadExport!$BK29,TRUE),EXACT(SquadExport!$BM29,TRUE))),HARMEAN(WeightedParse!H29,WeightedParse!I29,WeightedParse!K29,WeightedParse!Q29,WeightedParse!T29,WeightedParse!V29,WeightedParse!AB29,WeightedParse!AD29,WeightedParse!AH29,WeightedParse!AI29,WeightedParse!AJ29,WeightedParse!AN29,WeightedParse!AO29),HARMEAN(WeightedParse!H29,WeightedParse!I29,WeightedParse!K29,WeightedParse!Q29,WeightedParse!T29,WeightedParse!V29,WeightedParse!AB29,WeightedParse!AD29,WeightedParse!AH29,WeightedParse!AI29,WeightedParse!AJ29,WeightedParse!AN29,WeightedParse!AO29)*Variables!$B$5),"")</f>
        <v>16.070268869755846</v>
      </c>
      <c r="AM29" s="114">
        <f>IF($A29&gt;"",IF(AND(OR(EXACT(SquadExport!$BR29,TRUE),EXACT(SquadExport!$BS29,TRUE)),OR(EXACT(SquadExport!$BK29,TRUE),EXACT(SquadExport!$BM29,TRUE))),HARMEAN(WeightedParse!I29,WeightedParse!J29,WeightedParse!K29,WeightedParse!N29,WeightedParse!Q29,WeightedParse!T29,WeightedParse!V29,WeightedParse!X29,WeightedParse!AB29,WeightedParse!AD29,WeightedParse!AG29,WeightedParse!AI29,WeightedParse!AJ29,WeightedParse!AK29,WeightedParse!AN29)*WeightedParse!BD29,(HARMEAN(WeightedParse!I29,WeightedParse!J29,WeightedParse!K29,WeightedParse!N29,WeightedParse!Q29,WeightedParse!T29,WeightedParse!V29,WeightedParse!X29,WeightedParse!AB29,WeightedParse!AD29,WeightedParse!AG29,WeightedParse!AI29,WeightedParse!AJ29,WeightedParse!AK29,WeightedParse!AN29)*WeightedParse!BD29)*Variables!$B$5),"")</f>
        <v>9.5532999326620107</v>
      </c>
      <c r="AN29" s="114">
        <f>IF($A29&gt;"",IF(AND(OR(EXACT(SquadExport!$BR29,TRUE),EXACT(SquadExport!$BS29,TRUE)),OR(EXACT(SquadExport!$BK29,TRUE),EXACT(SquadExport!$BM29,TRUE))),HARMEAN(WeightedParse!H29,WeightedParse!I29,WeightedParse!K29,WeightedParse!N29,WeightedParse!Q29,WeightedParse!T29,WeightedParse!V29,WeightedParse!X29,WeightedParse!Z29,WeightedParse!AD29,WeightedParse!AG29,WeightedParse!AH29,WeightedParse!AI29,WeightedParse!AJ29,WeightedParse!AN29,WeightedParse!AO29)*WeightedParse!BD29,(HARMEAN(WeightedParse!H29,WeightedParse!I29,WeightedParse!K29,WeightedParse!N29,WeightedParse!Q29,WeightedParse!T29,WeightedParse!V29,WeightedParse!X29,WeightedParse!Z29,WeightedParse!AD29,WeightedParse!AG29,WeightedParse!AH29,WeightedParse!AI29,WeightedParse!AJ29,WeightedParse!AN29,WeightedParse!AO29)*WeightedParse!BD29)*Variables!$B$5),"")</f>
        <v>10.811172485774721</v>
      </c>
      <c r="AO29" s="114">
        <f>IF($A29&gt;"",IF(AND(EXACT(SquadExport!$BS29,TRUE),EXACT(SquadExport!$BL29,TRUE)),HARMEAN(WeightedParse!K29,WeightedParse!Q29,WeightedParse!T29,WeightedParse!V29,WeightedParse!X29,WeightedParse!Z29,WeightedParse!AB29,WeightedParse!AD29,WeightedParse!AG29,WeightedParse!AK29),HARMEAN(WeightedParse!K29,WeightedParse!Q29,WeightedParse!T29,WeightedParse!V29,WeightedParse!X29,WeightedParse!Z29,WeightedParse!AB29,WeightedParse!AD29,WeightedParse!AG29,WeightedParse!AK29)*Variables!$B$5),"")</f>
        <v>8.0038498556304152</v>
      </c>
      <c r="AP29" s="114">
        <f>IF($A29&gt;"",IF(AND(EXACT(SquadExport!$BS29,TRUE),EXACT(SquadExport!$BL29,TRUE)),HARMEAN(WeightedParse!I29,WeightedParse!K29,WeightedParse!Q29,WeightedParse!T29,WeightedParse!V29,WeightedParse!X29,WeightedParse!Z29,WeightedParse!AB29,WeightedParse!AD29,WeightedParse!AF29,WeightedParse!AG29,WeightedParse!AI29,WeightedParse!AJ29),HARMEAN(WeightedParse!I29,WeightedParse!K29,WeightedParse!Q29,WeightedParse!T29,WeightedParse!V29,WeightedParse!X29,WeightedParse!Z29,WeightedParse!AB29,WeightedParse!AD29,WeightedParse!AF29,WeightedParse!AG29,WeightedParse!AI29,WeightedParse!AJ29)*Variables!$B$5),"")</f>
        <v>8.6076613004190197</v>
      </c>
      <c r="AQ29" s="114">
        <f>IF($A29&gt;"",IF(AND(EXACT(SquadExport!$BS29,TRUE),EXACT(SquadExport!$BL29,TRUE)),HARMEAN(WeightedParse!I29,WeightedParse!J29,WeightedParse!K29,WeightedParse!Q29,WeightedParse!T29,WeightedParse!V29,WeightedParse!X29,WeightedParse!Z29,WeightedParse!AB29,WeightedParse!AD29,WeightedParse!AG29,WeightedParse!AI29,WeightedParse!AJ29,WeightedParse!AK29),HARMEAN(WeightedParse!I29,WeightedParse!J29,WeightedParse!K29,WeightedParse!Q29,WeightedParse!T29,WeightedParse!V29,WeightedParse!X29,WeightedParse!Z29,WeightedParse!AB29,WeightedParse!AD29,WeightedParse!AG29,WeightedParse!AI29,WeightedParse!AJ29,WeightedParse!AK29)*Variables!$B$5),"")</f>
        <v>8.0315497136171761</v>
      </c>
      <c r="AR29" s="114">
        <f>IF($A29&gt;"",IF(AND(EXACT(SquadExport!$BS29,TRUE),EXACT(SquadExport!$BL29,TRUE)),HARMEAN(WeightedParse!I29,WeightedParse!J29,WeightedParse!K29,WeightedParse!Q29,WeightedParse!T29,WeightedParse!V29,WeightedParse!X29,WeightedParse!Y29,WeightedParse!Z29,WeightedParse!AD29,WeightedParse!AH29,WeightedParse!AI29,WeightedParse!AJ29,WeightedParse!AK29,WeightedParse!AN29,WeightedParse!AO29),HARMEAN(WeightedParse!I29,WeightedParse!J29,WeightedParse!K29,WeightedParse!Q29,WeightedParse!T29,WeightedParse!V29,WeightedParse!X29,WeightedParse!Y29,WeightedParse!Z29,WeightedParse!AD29,WeightedParse!AH29,WeightedParse!AI29,WeightedParse!AJ29,WeightedParse!AK29,WeightedParse!AN29,WeightedParse!AO29)*Variables!$B$5),"")</f>
        <v>8.423958169802825</v>
      </c>
      <c r="AS29" s="114">
        <f>IF($A29&gt;"",IF(AND(EXACT(SquadExport!$BT29,TRUE),EXACT(SquadExport!$BL29,TRUE)),HARMEAN(WeightedParse!J29,WeightedParse!K29,WeightedParse!M29,WeightedParse!T29,WeightedParse!V29,WeightedParse!X29,WeightedParse!Z29,WeightedParse!AD29,WeightedParse!AI29),(HARMEAN(WeightedParse!J29,WeightedParse!K29,WeightedParse!M29,WeightedParse!T29,WeightedParse!V29,WeightedParse!X29,WeightedParse!Z29,WeightedParse!AD29,WeightedParse!AI29)*Variables!$B$5)),"")</f>
        <v>6.5353128830089631</v>
      </c>
      <c r="AT29" s="114">
        <f>IF($A29&gt;"",IF(AND(EXACT(SquadExport!$BT29,TRUE),EXACT(SquadExport!$BL29,TRUE)),HARMEAN(WeightedParse!J29,WeightedParse!K29,WeightedParse!M29,WeightedParse!U29,WeightedParse!V29,WeightedParse!W29,WeightedParse!X29,WeightedParse!Z29,WeightedParse!AD29,WeightedParse!AF29,WeightedParse!AK29,WeightedParse!AL29,WeightedParse!AP29)*(CONVERT(LEFT(SquadExport!$E29,FIND("'",SquadExport!$E29)-1)+((MID(SquadExport!$E29,FIND("'",SquadExport!$E29)+1,LEN(SquadExport!$E29)-FIND("'",SquadExport!$E29)-1))/12),"ft","m")-1)/(Variables!$C$4-1),(HARMEAN(WeightedParse!J29,WeightedParse!K29,WeightedParse!M29,WeightedParse!U29,WeightedParse!V29,WeightedParse!W29,WeightedParse!X29,WeightedParse!Z29,WeightedParse!AD29,WeightedParse!AF29,WeightedParse!AK29,WeightedParse!AL29,WeightedParse!AP29)*(CONVERT(LEFT(SquadExport!$E29,FIND("'",SquadExport!$E29)-1)+((MID(SquadExport!$E29,FIND("'",SquadExport!$E29)+1,LEN(SquadExport!$E29)-FIND("'",SquadExport!$E29)-1))/12),"ft","m")-1)/(Variables!$C$4-1)))*Variables!$B$5,"")</f>
        <v>4.2777881293424516</v>
      </c>
      <c r="AU29" s="114">
        <f>IF($A29&gt;"",IF(AND(EXACT(SquadExport!$BT29,TRUE),EXACT(SquadExport!$BL29,TRUE)),HARMEAN(WeightedParse!I29,WeightedParse!J29,WeightedParse!K29,WeightedParse!Q29,WeightedParse!T29,WeightedParse!V29,WeightedParse!X29,WeightedParse!Z29,WeightedParse!AB29,WeightedParse!AD29,WeightedParse!AF29,WeightedParse!AG29,WeightedParse!AK29,WeightedParse!AP29),HARMEAN(WeightedParse!I29,WeightedParse!J29,WeightedParse!K29,WeightedParse!Q29,WeightedParse!T29,WeightedParse!V29,WeightedParse!X29,WeightedParse!Z29,WeightedParse!AB29,WeightedParse!AD29,WeightedParse!AF29,WeightedParse!AG29,WeightedParse!AK29,WeightedParse!AP29)*Variables!$B$5),"")</f>
        <v>7.343931874472406</v>
      </c>
      <c r="AV29" s="114">
        <f>IF($A29&gt;"",IF(AND(EXACT(SquadExport!$BT29,TRUE),EXACT(SquadExport!$BL29,TRUE)),HARMEAN(WeightedParse!I29,WeightedParse!J29,WeightedParse!K29,WeightedParse!Q29,WeightedParse!T29,WeightedParse!V29,WeightedParse!X29,WeightedParse!Z29,WeightedParse!AD29,WeightedParse!AH29,WeightedParse!AI29,WeightedParse!AJ29,WeightedParse!AK29,WeightedParse!AN29,WeightedParse!AO29),HARMEAN(WeightedParse!I29,WeightedParse!J29,WeightedParse!K29,WeightedParse!Q29,WeightedParse!T29,WeightedParse!V29,WeightedParse!X29,WeightedParse!Z29,WeightedParse!AD29,WeightedParse!AH29,WeightedParse!AI29,WeightedParse!AJ29,WeightedParse!AK29,WeightedParse!AN29,WeightedParse!AO29)*Variables!$B$5),"")</f>
        <v>8.7229278745355749</v>
      </c>
      <c r="AW29" s="114">
        <f>IF($A29&gt;"",IF(AND(EXACT(SquadExport!$BT29,TRUE),EXACT(SquadExport!$BL29,TRUE)),HARMEAN(WeightedParse!I29,WeightedParse!J29,WeightedParse!K29,WeightedParse!Q29,WeightedParse!T29,WeightedParse!V29,WeightedParse!X29,WeightedParse!Z29,WeightedParse!AB29,WeightedParse!AD29,WeightedParse!AF29,WeightedParse!AG29,WeightedParse!AI29,WeightedParse!AJ29,WeightedParse!AK29),HARMEAN(WeightedParse!I29,WeightedParse!J29,WeightedParse!K29,WeightedParse!Q29,WeightedParse!T29,WeightedParse!V29,WeightedParse!X29,WeightedParse!Z29,WeightedParse!AB29,WeightedParse!AD29,WeightedParse!AF29,WeightedParse!AG29,WeightedParse!AI29,WeightedParse!AJ29,WeightedParse!AK29)*Variables!$B$5),"")</f>
        <v>7.9875201607266053</v>
      </c>
      <c r="AX29" s="114">
        <f>IF($A29&gt;"",IF(AND(EXACT(SquadExport!$BT29,TRUE),EXACT(SquadExport!$BL29,TRUE)),HARMEAN(WeightedParse!K29,WeightedParse!Q29,WeightedParse!U29,WeightedParse!V29,WeightedParse!W29,WeightedParse!X29,WeightedParse!Y29,WeightedParse!Z29,WeightedParse!AD29,WeightedParse!AF29,WeightedParse!AH29,WeightedParse!AI29,WeightedParse!AJ29,WeightedParse!AK29,WeightedParse!AN29,WeightedParse!AO29,WeightedParse!AP29),HARMEAN(WeightedParse!K29,WeightedParse!Q29,WeightedParse!U29,WeightedParse!V29,WeightedParse!W29,WeightedParse!X29,WeightedParse!Y29,WeightedParse!Z29,WeightedParse!AD29,WeightedParse!AF29,WeightedParse!AH29,WeightedParse!AI29,WeightedParse!AJ29,WeightedParse!AK29,WeightedParse!AN29,WeightedParse!AO29,WeightedParse!AP29)*Variables!$B$5),"")</f>
        <v>7.9247228724725085</v>
      </c>
      <c r="AY29" s="114">
        <f>IF($A29&gt;"",IF(AND(EXACT(SquadExport!$BT29,TRUE),EXACT(SquadExport!$BL29,TRUE)),HARMEAN(WeightedParse!I29,WeightedParse!J29,WeightedParse!K29,WeightedParse!M29,WeightedParse!N29,WeightedParse!Q29,WeightedParse!T29,WeightedParse!V29,WeightedParse!X29,WeightedParse!Z29,WeightedParse!AD29,WeightedParse!AF29,WeightedParse!AG29,WeightedParse!AH29,WeightedParse!AI29,WeightedParse!AJ29,WeightedParse!AK29,WeightedParse!AL29,WeightedParse!AN29,WeightedParse!AO29,WeightedParse!AP29),HARMEAN(WeightedParse!I29,WeightedParse!J29,WeightedParse!K29,WeightedParse!M29,WeightedParse!N29,WeightedParse!Q29,WeightedParse!T29,WeightedParse!V29,WeightedParse!X29,WeightedParse!Z29,WeightedParse!AD29,WeightedParse!AF29,WeightedParse!AG29,WeightedParse!AH29,WeightedParse!AI29,WeightedParse!AJ29,WeightedParse!AK29,WeightedParse!AL29,WeightedParse!AN29,WeightedParse!AO29,WeightedParse!AP29)*Variables!$B$5),"")</f>
        <v>7.1871772355576704</v>
      </c>
    </row>
    <row r="30" spans="1:51" s="3" customFormat="1" ht="15" customHeight="1" x14ac:dyDescent="0.25">
      <c r="A30" s="3" t="str">
        <f>IF(WeightedParse!A30&gt;"",WeightedParse!A30,"")</f>
        <v>Mikey Place</v>
      </c>
      <c r="B30" s="4">
        <f>IF(WeightedParse!B30&gt;0,WeightedParse!B30,"")</f>
        <v>23</v>
      </c>
      <c r="C30" s="4" t="str">
        <f>IF(A30&gt;"",IF(AND(B30&lt;=Variables!$B$8,G30&gt;2),"Youth",IF(AND(B30&lt;=Variables!$B$8,G30&lt;=2),"Prospect",IF(AND(B30&gt;=Variables!$B$9,G30&gt;2),"Old",IF(G30&gt;=3,"Reserves","First Team")))),"")</f>
        <v>First Team</v>
      </c>
      <c r="D30" s="4" t="str">
        <f>SquadExport!BJ30</f>
        <v>AM/ST</v>
      </c>
      <c r="E30" s="4" t="str">
        <f>IF(A30&gt;"",VLOOKUP(F30,Roles!A:B,2,FALSE)&amp;IF(OR(VLOOKUP(F30,Roles!$A:$B,2,FALSE)="FB",VLOOKUP(F30,Roles!$A:$B,2,FALSE)="WB",VLOOKUP(F30,Roles!$A:$B,2,FALSE)="WM",VLOOKUP(F30,Roles!$A:$B,2,FALSE)="W"),IF(AND(SquadExport!BK30=TRUE,SquadExport!BM30=TRUE,WeightedParse!BB30&gt;=WeightedParse!BC30)," (R)",IF(AND(SquadExport!BK30=TRUE,SquadExport!BM30=TRUE,WeightedParse!BB30&lt;WeightedParse!BC30)," (L)",IF(AND(SquadExport!BK30=TRUE,SquadExport!BM30=FALSE), " (L)",IF(AND(SquadExport!BK30=FALSE,SquadExport!BM30=TRUE)," (R)","")))),""),"")</f>
        <v>ST</v>
      </c>
      <c r="F30" s="4" t="str" cm="1">
        <f t="array" ref="F30">IF(A30&gt;"",INDEX($J$1:$AY$1,SUMPRODUCT(MAX(($J$2:$AY$200=MAX($J30:$AY30))*(COLUMN($J$2:$AY$200))))-COLUMN($J$1)+1),"")</f>
        <v>AF</v>
      </c>
      <c r="G30" s="4">
        <f t="shared" si="0"/>
        <v>2</v>
      </c>
      <c r="H30" s="4">
        <f t="shared" si="1"/>
        <v>19</v>
      </c>
      <c r="I30" s="5">
        <f t="shared" si="2"/>
        <v>12.817298565746258</v>
      </c>
      <c r="J30" s="114">
        <f>IF($A30&gt;"",HARMEAN(WeightedParse!V30,WeightedParse!Y30,WeightedParse!Z30,WeightedParse!AE30,WeightedParse!AJ30,WeightedParse!AQ30,WeightedParse!AR30,WeightedParse!AS30,WeightedParse!AU30,WeightedParse!AV30,WeightedParse!AW30,WeightedParse!AY30,WeightedParse!BA30),"")</f>
        <v>4.385730547024334</v>
      </c>
      <c r="K30" s="114">
        <f>IF(A30&gt;"",HARMEAN(WeightedParse!K30,WeightedParse!Q30,WeightedParse!V30,WeightedParse!X30,WeightedParse!Y30,WeightedParse!Z30,WeightedParse!AE30,WeightedParse!AG30,WeightedParse!AI30,WeightedParse!AJ30,WeightedParse!AQ30,WeightedParse!AR30,WeightedParse!AS30,WeightedParse!AU30,WeightedParse!AV30,WeightedParse!AW30,WeightedParse!AY30,WeightedParse!AZ30,WeightedParse!BA30),"")</f>
        <v>5.0617391004097625</v>
      </c>
      <c r="L30" s="114">
        <f>IF($A30&gt;"",IF(AND(EXACT(SquadExport!$BO30,TRUE),EXACT(SquadExport!$BL30,TRUE)),HARMEAN(WeightedParse!M30,WeightedParse!P30,WeightedParse!S30,WeightedParse!U30,WeightedParse!V30,WeightedParse!W30,WeightedParse!Y30,WeightedParse!AE30,WeightedParse!AL30,WeightedParse!AN30,WeightedParse!AP30),HARMEAN(WeightedParse!M30,WeightedParse!P30,WeightedParse!S30,WeightedParse!U30,WeightedParse!V30,WeightedParse!W30,WeightedParse!Y30,WeightedParse!AE30,WeightedParse!AL30,WeightedParse!AN30,WeightedParse!AP30)*Variables!$B$5),"")</f>
        <v>4.5380958634274453</v>
      </c>
      <c r="M30" s="114">
        <f>IF($A30&gt;"",IF(AND(EXACT(SquadExport!$BO30,TRUE),EXACT(SquadExport!$BL30,TRUE)),HARMEAN(WeightedParse!M30,WeightedParse!P30,WeightedParse!S30,WeightedParse!U30,WeightedParse!V30,WeightedParse!W30,WeightedParse!X30,WeightedParse!Y30,WeightedParse!Z30,WeightedParse!AE30,WeightedParse!AL30,WeightedParse!AN30,WeightedParse!AP30),HARMEAN(WeightedParse!M30,WeightedParse!P30,WeightedParse!S30,WeightedParse!U30,WeightedParse!V30,WeightedParse!W30,WeightedParse!X30,WeightedParse!Y30,WeightedParse!Z30,WeightedParse!AE30,WeightedParse!AL30,WeightedParse!AN30,WeightedParse!AP30)*Variables!$B$5),"")</f>
        <v>4.9958165137614667</v>
      </c>
      <c r="N30" s="114">
        <f>IF($A30&gt;"",IF(AND(EXACT(SquadExport!$BO30,TRUE),EXACT(SquadExport!$BL30,TRUE)),HARMEAN(WeightedParse!K30,WeightedParse!M30,WeightedParse!P30,WeightedParse!Q30,WeightedParse!S30,WeightedParse!T30,WeightedParse!U30,WeightedParse!V30,WeightedParse!W30,WeightedParse!X30,WeightedParse!Y30,WeightedParse!Z30,WeightedParse!AE30,WeightedParse!AG30,WeightedParse!AL30,WeightedParse!AN30,WeightedParse!AP30),HARMEAN(WeightedParse!K30,WeightedParse!M30,WeightedParse!P30,WeightedParse!Q30,WeightedParse!S30,WeightedParse!T30,WeightedParse!U30,WeightedParse!V30,WeightedParse!W30,WeightedParse!X30,WeightedParse!Y30,WeightedParse!Z30,WeightedParse!AE30,WeightedParse!AG30,WeightedParse!AL30,WeightedParse!AN30,WeightedParse!AP30)*Variables!$B$5),"")</f>
        <v>5.5914466819365707</v>
      </c>
      <c r="O30" s="114">
        <f>IF($A30&gt;"",IF(AND(EXACT(SquadExport!$BO30,TRUE),EXACT(SquadExport!$BL30,TRUE)),HARMEAN(WeightedParse!I30,WeightedParse!K30,WeightedParse!M30,WeightedParse!P30,WeightedParse!Q30,WeightedParse!S30,WeightedParse!T30,WeightedParse!V30,WeightedParse!W30,WeightedParse!X30,WeightedParse!Y30,WeightedParse!Z30,WeightedParse!AB30,WeightedParse!AE30,WeightedParse!AF30,WeightedParse!AG30,WeightedParse!AJ30,WeightedParse!AK30,WeightedParse!AL30,WeightedParse!AN30,WeightedParse!AO30,WeightedParse!AP30),HARMEAN(WeightedParse!I30,WeightedParse!K30,WeightedParse!M30,WeightedParse!P30,WeightedParse!Q30,WeightedParse!S30,WeightedParse!T30,WeightedParse!V30,WeightedParse!W30,WeightedParse!X30,WeightedParse!Y30,WeightedParse!Z30,WeightedParse!AB30,WeightedParse!AE30,WeightedParse!AF30,WeightedParse!AG30,WeightedParse!AJ30,WeightedParse!AK30,WeightedParse!AL30,WeightedParse!AN30,WeightedParse!AO30,WeightedParse!AP30)*Variables!$B$5),"")</f>
        <v>6.2423473048604139</v>
      </c>
      <c r="P30" s="114">
        <f>IF($A30&gt;"",IF(AND(OR(EXACT(SquadExport!$BO30,TRUE),EXACT(SquadExport!$BP30,TRUE)),OR(EXACT(SquadExport!$BK30,TRUE),EXACT(SquadExport!$BM30,TRUE))),HARMEAN(WeightedParse!M30,WeightedParse!P30,WeightedParse!S30,WeightedParse!U30,WeightedParse!V30,WeightedParse!W30,WeightedParse!Y30,WeightedParse!AE30,WeightedParse!AF30,WeightedParse!AP30),HARMEAN(WeightedParse!M30,WeightedParse!P30,WeightedParse!S30,WeightedParse!U30,WeightedParse!V30,WeightedParse!W30,WeightedParse!Y30,WeightedParse!AE30,WeightedParse!AF30,WeightedParse!AP30)*Variables!$B$5),"")</f>
        <v>4.3452282157676354</v>
      </c>
      <c r="Q30" s="114">
        <f>IF($A30&gt;"",IF(AND(OR(EXACT(SquadExport!$BO30,TRUE),EXACT(SquadExport!$BP30,TRUE)),OR(EXACT(SquadExport!$BK30,TRUE),EXACT(SquadExport!$BM30,TRUE))),HARMEAN(WeightedParse!H30,WeightedParse!P30,WeightedParse!Q30,WeightedParse!S30,WeightedParse!T30,WeightedParse!V30,WeightedParse!X30,WeightedParse!Y30,WeightedParse!Z30,WeightedParse!AE30,WeightedParse!AF30,WeightedParse!AH30,WeightedParse!AN30,WeightedParse!AO30),HARMEAN(WeightedParse!H30,WeightedParse!P30,WeightedParse!Q30,WeightedParse!S30,WeightedParse!T30,WeightedParse!V30,WeightedParse!X30,WeightedParse!Y30,WeightedParse!Z30,WeightedParse!AE30,WeightedParse!AF30,WeightedParse!AH30,WeightedParse!AN30,WeightedParse!AO30)*Variables!$B$5),"")</f>
        <v>5.8907980463297243</v>
      </c>
      <c r="R30" s="115">
        <f>IF($A30&gt;"",IF(AND(OR(EXACT(SquadExport!$BO30,TRUE),EXACT(SquadExport!$BP30,TRUE)),OR(EXACT(SquadExport!$BK30,TRUE),EXACT(SquadExport!$BM30,TRUE))),HARMEAN(WeightedParse!H30,WeightedParse!I30,WeightedParse!K30,WeightedParse!P30,WeightedParse!Q30,WeightedParse!S30,WeightedParse!T30,WeightedParse!V30,WeightedParse!Y30,WeightedParse!Z30,WeightedParse!AD30,WeightedParse!AE30,WeightedParse!AF30,WeightedParse!AH30,WeightedParse!AI30,WeightedParse!AJ30,WeightedParse!AN30,WeightedParse!AO30),HARMEAN(WeightedParse!H30,WeightedParse!I30,WeightedParse!K30,WeightedParse!P30,WeightedParse!Q30,WeightedParse!S30,WeightedParse!T30,WeightedParse!V30,WeightedParse!Y30,WeightedParse!Z30,WeightedParse!AD30,WeightedParse!AE30,WeightedParse!AF30,WeightedParse!AH30,WeightedParse!AI30,WeightedParse!AJ30,WeightedParse!AN30,WeightedParse!AO30)*Variables!$B$5),"")</f>
        <v>6.6852184358256528</v>
      </c>
      <c r="S30" s="115">
        <f>IF($A30&gt;"",IF(AND(OR(EXACT(SquadExport!$BO30,TRUE),EXACT(SquadExport!$BP30,TRUE)),OR(EXACT(SquadExport!$BK30,TRUE),EXACT(SquadExport!$BM30,TRUE))),HARMEAN(WeightedParse!H30,WeightedParse!I30,WeightedParse!K30,WeightedParse!Q30,WeightedParse!S30,WeightedParse!T30,WeightedParse!V30,WeightedParse!X30,WeightedParse!Z30,WeightedParse!AB30,WeightedParse!AD30,WeightedParse!AF30,WeightedParse!AG30,WeightedParse!AH30,WeightedParse!AI30,WeightedParse!AJ30,WeightedParse!AK30,WeightedParse!AN30,WeightedParse!AO30),HARMEAN(WeightedParse!H30,WeightedParse!I30,WeightedParse!K30,WeightedParse!Q30,WeightedParse!S30,WeightedParse!T30,WeightedParse!V30,WeightedParse!X30,WeightedParse!Z30,WeightedParse!AB30,WeightedParse!AD30,WeightedParse!AF30,WeightedParse!AG30,WeightedParse!AH30,WeightedParse!AI30,WeightedParse!AJ30,WeightedParse!AK30,WeightedParse!AN30,WeightedParse!AO30)*Variables!$B$5),"")</f>
        <v>8.9263301155424042</v>
      </c>
      <c r="T30" s="114">
        <f>IF($A30&gt;"",IF(AND(OR(EXACT(SquadExport!$BO30,TRUE),EXACT(SquadExport!$BP30,TRUE)),OR(EXACT(SquadExport!$BK30,TRUE),EXACT(SquadExport!$BM30,TRUE))),HARMEAN(WeightedParse!I30,WeightedParse!K30,WeightedParse!N30,WeightedParse!P30,WeightedParse!Q30,WeightedParse!S30,WeightedParse!T30,WeightedParse!V30,WeightedParse!X30,WeightedParse!Y30,WeightedParse!Z30,WeightedParse!AB30,WeightedParse!AD30,WeightedParse!AE30,WeightedParse!AF30,WeightedParse!AH30,WeightedParse!AI30,WeightedParse!AJ30,WeightedParse!AN30,WeightedParse!AO30)*WeightedParse!BD30,(HARMEAN(WeightedParse!I30,WeightedParse!K30,WeightedParse!N30,WeightedParse!P30,WeightedParse!Q30,WeightedParse!S30,WeightedParse!T30,WeightedParse!V30,WeightedParse!X30,WeightedParse!Y30,WeightedParse!Z30,WeightedParse!AB30,WeightedParse!AD30,WeightedParse!AE30,WeightedParse!AF30,WeightedParse!AH30,WeightedParse!AI30,WeightedParse!AJ30,WeightedParse!AN30,WeightedParse!AO30)*WeightedParse!BD30)*Variables!$B$5),"")</f>
        <v>5.3492359722378113</v>
      </c>
      <c r="U30" s="114">
        <f>IF($A30&gt;"",IF(EXACT(SquadExport!$BQ30,TRUE),HARMEAN(WeightedParse!P30,WeightedParse!S30,WeightedParse!V30,WeightedParse!X30,WeightedParse!Y30,WeightedParse!Z30,WeightedParse!AE30,WeightedParse!AF30,WeightedParse!AP30),HARMEAN(WeightedParse!P30,WeightedParse!S30,WeightedParse!V30,WeightedParse!X30,WeightedParse!Y30,WeightedParse!Z30,WeightedParse!AE30,WeightedParse!AF30,WeightedParse!AP30)*Variables!$B$5),"")</f>
        <v>4.7084762697751881</v>
      </c>
      <c r="V30" s="114">
        <f>IF($A30&gt;"",IF(EXACT(SquadExport!$BQ30,TRUE),HARMEAN(WeightedParse!K30,WeightedParse!Q30,WeightedParse!S30,WeightedParse!T30,WeightedParse!V30,WeightedParse!X30,WeightedParse!Z30,WeightedParse!AE30,WeightedParse!AF30,WeightedParse!AG30,WeightedParse!AH30,WeightedParse!AK30),HARMEAN(WeightedParse!K30,WeightedParse!Q30,WeightedParse!S30,WeightedParse!T30,WeightedParse!V30,WeightedParse!X30,WeightedParse!Z30,WeightedParse!AE30,WeightedParse!AF30,WeightedParse!AG30,WeightedParse!AH30,WeightedParse!AK30)*Variables!$B$5),"")</f>
        <v>6.5565979945234911</v>
      </c>
      <c r="W30" s="114">
        <f>IF($A30&gt;"",IF(EXACT(SquadExport!$BQ30,TRUE),HARMEAN(WeightedParse!I30,WeightedParse!K30,WeightedParse!N30,WeightedParse!Q30,WeightedParse!T30,WeightedParse!V30,WeightedParse!X30,WeightedParse!Z30,WeightedParse!AB30,WeightedParse!AD30,WeightedParse!AF30,WeightedParse!AG30,WeightedParse!AK30),HARMEAN(WeightedParse!I30,WeightedParse!K30,WeightedParse!N30,WeightedParse!Q30,WeightedParse!T30,WeightedParse!V30,WeightedParse!X30,WeightedParse!Z30,WeightedParse!AB30,WeightedParse!AD30,WeightedParse!AF30,WeightedParse!AG30,WeightedParse!AK30)*Variables!$B$5),"")</f>
        <v>8.6267787277886381</v>
      </c>
      <c r="X30" s="114">
        <f>IF($A30&gt;"",IF(EXACT(SquadExport!$BQ30,TRUE),HARMEAN(WeightedParse!K30,WeightedParse!P30,WeightedParse!Q30,WeightedParse!S30,WeightedParse!U30,WeightedParse!V30,WeightedParse!X30,WeightedParse!Y30,WeightedParse!Z30,WeightedParse!AE30,WeightedParse!AF30,WeightedParse!AH30,WeightedParse!AO30,WeightedParse!AP30),HARMEAN(WeightedParse!K30,WeightedParse!P30,WeightedParse!Q30,WeightedParse!S30,WeightedParse!U30,WeightedParse!V30,WeightedParse!X30,WeightedParse!Y30,WeightedParse!Z30,WeightedParse!AE30,WeightedParse!AF30,WeightedParse!AH30,WeightedParse!AO30,WeightedParse!AP30)*Variables!$B$5),"")</f>
        <v>5.6696697384892589</v>
      </c>
      <c r="Y30" s="114">
        <f>IF($A30&gt;"",IF(EXACT(SquadExport!$BQ30,TRUE),HARMEAN(WeightedParse!P30,WeightedParse!Q30,WeightedParse!S30,WeightedParse!U30,WeightedParse!V30,WeightedParse!W30,WeightedParse!Y30,WeightedParse!AE30,WeightedParse!AF30,WeightedParse!AH30,WeightedParse!AJ30,WeightedParse!AN30,WeightedParse!AO30,WeightedParse!AP30),HARMEAN(WeightedParse!P30,WeightedParse!Q30,WeightedParse!S30,WeightedParse!U30,WeightedParse!V30,WeightedParse!W30,WeightedParse!Y30,WeightedParse!AE30,WeightedParse!AF30,WeightedParse!AH30,WeightedParse!AJ30,WeightedParse!AN30,WeightedParse!AO30,WeightedParse!AP30)*Variables!$B$5),"")</f>
        <v>5.5037930190652045</v>
      </c>
      <c r="Z30" s="114">
        <f>IF($A30&gt;"",IF(EXACT(SquadExport!$BQ30,TRUE),HARMEAN(WeightedParse!M30,WeightedParse!P30,WeightedParse!Q30,WeightedParse!S30,WeightedParse!U30,WeightedParse!V30,WeightedParse!W30,WeightedParse!X30,WeightedParse!Y30,WeightedParse!Z30,WeightedParse!AE30,WeightedParse!AF30,WeightedParse!AH30,WeightedParse!AL30,WeightedParse!AO30,WeightedParse!AP30),HARMEAN(WeightedParse!M30,WeightedParse!P30,WeightedParse!Q30,WeightedParse!S30,WeightedParse!U30,WeightedParse!V30,WeightedParse!W30,WeightedParse!X30,WeightedParse!Y30,WeightedParse!Z30,WeightedParse!AE30,WeightedParse!AF30,WeightedParse!AH30,WeightedParse!AL30,WeightedParse!AO30,WeightedParse!AP30)*Variables!$B$5),"")</f>
        <v>5.3226094517148841</v>
      </c>
      <c r="AA30" s="114">
        <f>IF($A30&gt;"",IF(EXACT(SquadExport!$BQ30,TRUE),HARMEAN(WeightedParse!J30,WeightedParse!K30,WeightedParse!N30,WeightedParse!P30,WeightedParse!Q30,WeightedParse!S30,WeightedParse!V30,WeightedParse!X30,WeightedParse!Y30,WeightedParse!Z30,WeightedParse!AD30,WeightedParse!AE30,WeightedParse!AH30,WeightedParse!AI30,WeightedParse!AK30,WeightedParse!AN30,WeightedParse!AO30,WeightedParse!AP30),HARMEAN(WeightedParse!J30,WeightedParse!K30,WeightedParse!N30,WeightedParse!P30,WeightedParse!Q30,WeightedParse!S30,WeightedParse!V30,WeightedParse!X30,WeightedParse!Y30,WeightedParse!Z30,WeightedParse!AD30,WeightedParse!AE30,WeightedParse!AH30,WeightedParse!AI30,WeightedParse!AK30,WeightedParse!AN30,WeightedParse!AO30,WeightedParse!AP30)*Variables!$B$5),"")</f>
        <v>6.5259047822141971</v>
      </c>
      <c r="AB30" s="114">
        <f>IF($A30&gt;"",IF(AND(EXACT(SquadExport!$BR30,TRUE),EXACT(SquadExport!$BL30,TRUE)),HARMEAN(WeightedParse!I30,WeightedParse!K30,WeightedParse!N30,WeightedParse!Q30,WeightedParse!T30,WeightedParse!V30,WeightedParse!X30,WeightedParse!Y30,WeightedParse!Z30,WeightedParse!AD30,WeightedParse!AE30,WeightedParse!AF30,WeightedParse!AG30,WeightedParse!AH30,WeightedParse!AI30,WeightedParse!AJ30,WeightedParse!AK30,WeightedParse!AN30,WeightedParse!AO30),HARMEAN(WeightedParse!I30,WeightedParse!K30,WeightedParse!N30,WeightedParse!Q30,WeightedParse!T30,WeightedParse!V30,WeightedParse!X30,WeightedParse!Y30,WeightedParse!Z30,WeightedParse!AD30,WeightedParse!AE30,WeightedParse!AF30,WeightedParse!AG30,WeightedParse!AH30,WeightedParse!AI30,WeightedParse!AJ30,WeightedParse!AK30,WeightedParse!AN30,WeightedParse!AO30)*Variables!$B$5),"")</f>
        <v>8.1034988183180179</v>
      </c>
      <c r="AC30" s="114">
        <f>IF($A30&gt;"",IF(AND(EXACT(SquadExport!$BR30,TRUE),EXACT(SquadExport!$BL30,TRUE)),HARMEAN(WeightedParse!K30,WeightedParse!Q30,WeightedParse!S30,WeightedParse!T30,WeightedParse!V30,WeightedParse!X30,WeightedParse!Y30,WeightedParse!Z30,WeightedParse!AD30,WeightedParse!AE30,WeightedParse!AF30,WeightedParse!AG30,WeightedParse!AH30,WeightedParse!AO30),HARMEAN(WeightedParse!K30,WeightedParse!Q30,WeightedParse!S30,WeightedParse!T30,WeightedParse!V30,WeightedParse!X30,WeightedParse!Y30,WeightedParse!Z30,WeightedParse!AD30,WeightedParse!AE30,WeightedParse!AF30,WeightedParse!AG30,WeightedParse!AH30,WeightedParse!AO30)*Variables!$B$5),"")</f>
        <v>6.6180635086763102</v>
      </c>
      <c r="AD30" s="114">
        <f>IF($A30&gt;"",IF(AND(EXACT(SquadExport!$BR30,TRUE),EXACT(SquadExport!$BL30,TRUE)),HARMEAN(WeightedParse!I30,WeightedParse!J30,WeightedParse!K30,WeightedParse!N30,WeightedParse!Q30,WeightedParse!S30,WeightedParse!T30,WeightedParse!V30,WeightedParse!X30,WeightedParse!Z30,WeightedParse!AB30,WeightedParse!AD30,WeightedParse!AG30,WeightedParse!AH30,WeightedParse!AI30,WeightedParse!AK30,WeightedParse!AO30),HARMEAN(WeightedParse!I30,WeightedParse!J30,WeightedParse!K30,WeightedParse!N30,WeightedParse!Q30,WeightedParse!S30,WeightedParse!T30,WeightedParse!V30,WeightedParse!X30,WeightedParse!Z30,WeightedParse!AB30,WeightedParse!AD30,WeightedParse!AG30,WeightedParse!AH30,WeightedParse!AI30,WeightedParse!AK30,WeightedParse!AO30)*Variables!$B$5),"")</f>
        <v>8.5172108892959564</v>
      </c>
      <c r="AE30" s="114">
        <f>IF($A30&gt;"",IF(AND(EXACT(SquadExport!$BR30,TRUE),EXACT(SquadExport!$BL30,TRUE)),HARMEAN(WeightedParse!K30,WeightedParse!N30,WeightedParse!P30,WeightedParse!Q30,WeightedParse!S30,WeightedParse!T30,WeightedParse!U30,WeightedParse!V30,WeightedParse!X30,WeightedParse!Y30,WeightedParse!Z30,WeightedParse!AD30,WeightedParse!AE30,WeightedParse!AF30,WeightedParse!AG30,WeightedParse!AH30,WeightedParse!AI30,WeightedParse!AO30),HARMEAN(WeightedParse!K30,WeightedParse!N30,WeightedParse!P30,WeightedParse!Q30,WeightedParse!S30,WeightedParse!T30,WeightedParse!U30,WeightedParse!V30,WeightedParse!X30,WeightedParse!Y30,WeightedParse!Z30,WeightedParse!AD30,WeightedParse!AE30,WeightedParse!AF30,WeightedParse!AG30,WeightedParse!AH30,WeightedParse!AI30,WeightedParse!AO30)*Variables!$B$5),"")</f>
        <v>6.2343617976894965</v>
      </c>
      <c r="AF30" s="114">
        <f>IF($A30&gt;"",IF(AND(EXACT(SquadExport!$BR30,TRUE),EXACT(SquadExport!$BL30,TRUE)),HARMEAN(WeightedParse!I30,WeightedParse!J30,WeightedParse!K30,WeightedParse!N30,WeightedParse!Q30,WeightedParse!S30,WeightedParse!T30,WeightedParse!U30,WeightedParse!V30,WeightedParse!X30,WeightedParse!Z30,WeightedParse!AD30,WeightedParse!AE30,WeightedParse!AF30,WeightedParse!AH30,WeightedParse!AI30,WeightedParse!AK30,WeightedParse!AN30,WeightedParse!AO30,WeightedParse!AP30),HARMEAN(WeightedParse!I30,WeightedParse!J30,WeightedParse!K30,WeightedParse!N30,WeightedParse!Q30,WeightedParse!S30,WeightedParse!T30,WeightedParse!U30,WeightedParse!V30,WeightedParse!X30,WeightedParse!Z30,WeightedParse!AD30,WeightedParse!AE30,WeightedParse!AF30,WeightedParse!AH30,WeightedParse!AI30,WeightedParse!AK30,WeightedParse!AN30,WeightedParse!AO30,WeightedParse!AP30)*Variables!$B$5),"")</f>
        <v>7.5913568943870775</v>
      </c>
      <c r="AG30" s="114">
        <f>IF($A30&gt;"",IF(AND(OR(EXACT(SquadExport!$BR30,TRUE),EXACT(SquadExport!$BS30,TRUE)),OR(EXACT(SquadExport!$BK30,TRUE),EXACT(SquadExport!$BM30,TRUE))),HARMEAN(WeightedParse!I30,WeightedParse!K30,WeightedParse!Q30,WeightedParse!T30,WeightedParse!X30,WeightedParse!Z30,WeightedParse!AD30,WeightedParse!AF30,WeightedParse!AG30,WeightedParse!AJ30),HARMEAN(WeightedParse!I30,WeightedParse!K30,WeightedParse!Q30,WeightedParse!T30,WeightedParse!X30,WeightedParse!Z30,WeightedParse!AD30,WeightedParse!AF30,WeightedParse!AG30,WeightedParse!AJ30)*Variables!$B$5),"")</f>
        <v>9.6837764618445981</v>
      </c>
      <c r="AH30" s="114">
        <f>IF($A30&gt;"",IF(AND(OR(EXACT(SquadExport!$BR30,TRUE),EXACT(SquadExport!$BS30,TRUE)),OR(EXACT(SquadExport!$BK30,TRUE),EXACT(SquadExport!$BM30,TRUE))),HARMEAN(WeightedParse!H30,WeightedParse!K30,WeightedParse!P30,WeightedParse!Q30,WeightedParse!S30,WeightedParse!T30,WeightedParse!V30,WeightedParse!X30,WeightedParse!Y30,WeightedParse!Z30,WeightedParse!AD30,WeightedParse!AE30,WeightedParse!AF30,WeightedParse!AG30,WeightedParse!AH30,WeightedParse!AO30),HARMEAN(WeightedParse!H30,WeightedParse!K30,WeightedParse!P30,WeightedParse!Q30,WeightedParse!S30,WeightedParse!T30,WeightedParse!V30,WeightedParse!X30,WeightedParse!Y30,WeightedParse!Z30,WeightedParse!AD30,WeightedParse!AE30,WeightedParse!AF30,WeightedParse!AG30,WeightedParse!AH30,WeightedParse!AO30)*Variables!$B$5),"")</f>
        <v>6.0833533919717926</v>
      </c>
      <c r="AI30" s="114">
        <f>IF($A30&gt;"",IF(AND(OR(EXACT(SquadExport!$BR30,TRUE),EXACT(SquadExport!$BS30,TRUE)),OR(EXACT(SquadExport!$BK30,TRUE),EXACT(SquadExport!$BM30,TRUE))),HARMEAN(WeightedParse!H30,WeightedParse!I30,WeightedParse!K30,WeightedParse!P30,WeightedParse!Q30,WeightedParse!S30,WeightedParse!T30,WeightedParse!U30,WeightedParse!V30,WeightedParse!X30,WeightedParse!Y30,WeightedParse!Z30,WeightedParse!AD30,WeightedParse!AE30,WeightedParse!AF30,WeightedParse!AH30,WeightedParse!AI30,WeightedParse!AO30),HARMEAN(WeightedParse!H30,WeightedParse!I30,WeightedParse!K30,WeightedParse!P30,WeightedParse!Q30,WeightedParse!S30,WeightedParse!T30,WeightedParse!U30,WeightedParse!V30,WeightedParse!X30,WeightedParse!Y30,WeightedParse!Z30,WeightedParse!AD30,WeightedParse!AE30,WeightedParse!AF30,WeightedParse!AH30,WeightedParse!AI30,WeightedParse!AO30)*Variables!$B$5),"")</f>
        <v>6.4068658974862265</v>
      </c>
      <c r="AJ30" s="114">
        <f>IF($A30&gt;"",IF(AND(OR(EXACT(SquadExport!$BR30,TRUE),EXACT(SquadExport!$BS30,TRUE)),OR(EXACT(SquadExport!$BK30,TRUE),EXACT(SquadExport!$BM30,TRUE))),HARMEAN(WeightedParse!H30,WeightedParse!K30,WeightedParse!M30,WeightedParse!V30,WeightedParse!W30,WeightedParse!AD30,WeightedParse!AF30,WeightedParse!AH30,WeightedParse!AK30,WeightedParse!AL30,WeightedParse!AO30,WeightedParse!AP30)*(CONVERT(LEFT(SquadExport!$E30,FIND("'",SquadExport!$E30)-1)+((MID(SquadExport!$E30,FIND("'",SquadExport!$E30)+1,LEN(SquadExport!$E30)-FIND("'",SquadExport!$E30)-1))/12),"ft","m")-1)/(Variables!$C$4-1),(HARMEAN(WeightedParse!H30,WeightedParse!K30,WeightedParse!M30,WeightedParse!V30,WeightedParse!W30,WeightedParse!AD30,WeightedParse!AF30,WeightedParse!AH30,WeightedParse!AK30,WeightedParse!AL30,WeightedParse!AO30,WeightedParse!AP30)*(CONVERT(LEFT(SquadExport!$E30,FIND("'",SquadExport!$E30)-1)+((MID(SquadExport!$E30,FIND("'",SquadExport!$E30)+1,LEN(SquadExport!$E30)-FIND("'",SquadExport!$E30)-1))/12),"ft","m")-1)/(Variables!$C$4-1))*Variables!$B$5),"")</f>
        <v>6.5000355223260415</v>
      </c>
      <c r="AK30" s="114">
        <f>IF($A30&gt;"",IF(AND(OR(EXACT(SquadExport!$BR30,TRUE),EXACT(SquadExport!$BS30,TRUE)),OR(EXACT(SquadExport!$BK30,TRUE),EXACT(SquadExport!$BM30,TRUE))),HARMEAN(WeightedParse!J30,WeightedParse!K30,WeightedParse!T30,WeightedParse!V30,WeightedParse!X30,WeightedParse!Y30,WeightedParse!Z30,WeightedParse!AD30,WeightedParse!AH30,WeightedParse!AI30,WeightedParse!AK30,WeightedParse!AO30),HARMEAN(WeightedParse!J30,WeightedParse!K30,WeightedParse!T30,WeightedParse!V30,WeightedParse!X30,WeightedParse!Y30,WeightedParse!Z30,WeightedParse!AD30,WeightedParse!AH30,WeightedParse!AI30,WeightedParse!AK30,WeightedParse!AO30)*Variables!$B$5),"")</f>
        <v>9.378809763831164</v>
      </c>
      <c r="AL30" s="114">
        <f>IF($A30&gt;"",IF(AND(OR(EXACT(SquadExport!$BR30,TRUE),EXACT(SquadExport!$BS30,TRUE)),OR(EXACT(SquadExport!$BK30,TRUE),EXACT(SquadExport!$BM30,TRUE))),HARMEAN(WeightedParse!H30,WeightedParse!I30,WeightedParse!K30,WeightedParse!Q30,WeightedParse!T30,WeightedParse!V30,WeightedParse!AB30,WeightedParse!AD30,WeightedParse!AH30,WeightedParse!AI30,WeightedParse!AJ30,WeightedParse!AN30,WeightedParse!AO30),HARMEAN(WeightedParse!H30,WeightedParse!I30,WeightedParse!K30,WeightedParse!Q30,WeightedParse!T30,WeightedParse!V30,WeightedParse!AB30,WeightedParse!AD30,WeightedParse!AH30,WeightedParse!AI30,WeightedParse!AJ30,WeightedParse!AN30,WeightedParse!AO30)*Variables!$B$5),"")</f>
        <v>10.052424195122116</v>
      </c>
      <c r="AM30" s="114">
        <f>IF($A30&gt;"",IF(AND(OR(EXACT(SquadExport!$BR30,TRUE),EXACT(SquadExport!$BS30,TRUE)),OR(EXACT(SquadExport!$BK30,TRUE),EXACT(SquadExport!$BM30,TRUE))),HARMEAN(WeightedParse!I30,WeightedParse!J30,WeightedParse!K30,WeightedParse!N30,WeightedParse!Q30,WeightedParse!T30,WeightedParse!V30,WeightedParse!X30,WeightedParse!AB30,WeightedParse!AD30,WeightedParse!AG30,WeightedParse!AI30,WeightedParse!AJ30,WeightedParse!AK30,WeightedParse!AN30)*WeightedParse!BD30,(HARMEAN(WeightedParse!I30,WeightedParse!J30,WeightedParse!K30,WeightedParse!N30,WeightedParse!Q30,WeightedParse!T30,WeightedParse!V30,WeightedParse!X30,WeightedParse!AB30,WeightedParse!AD30,WeightedParse!AG30,WeightedParse!AI30,WeightedParse!AJ30,WeightedParse!AK30,WeightedParse!AN30)*WeightedParse!BD30)*Variables!$B$5),"")</f>
        <v>7.658732327797714</v>
      </c>
      <c r="AN30" s="114">
        <f>IF($A30&gt;"",IF(AND(OR(EXACT(SquadExport!$BR30,TRUE),EXACT(SquadExport!$BS30,TRUE)),OR(EXACT(SquadExport!$BK30,TRUE),EXACT(SquadExport!$BM30,TRUE))),HARMEAN(WeightedParse!H30,WeightedParse!I30,WeightedParse!K30,WeightedParse!N30,WeightedParse!Q30,WeightedParse!T30,WeightedParse!V30,WeightedParse!X30,WeightedParse!Z30,WeightedParse!AD30,WeightedParse!AG30,WeightedParse!AH30,WeightedParse!AI30,WeightedParse!AJ30,WeightedParse!AN30,WeightedParse!AO30)*WeightedParse!BD30,(HARMEAN(WeightedParse!H30,WeightedParse!I30,WeightedParse!K30,WeightedParse!N30,WeightedParse!Q30,WeightedParse!T30,WeightedParse!V30,WeightedParse!X30,WeightedParse!Z30,WeightedParse!AD30,WeightedParse!AG30,WeightedParse!AH30,WeightedParse!AI30,WeightedParse!AJ30,WeightedParse!AN30,WeightedParse!AO30)*WeightedParse!BD30)*Variables!$B$5),"")</f>
        <v>8.1220868980370753</v>
      </c>
      <c r="AO30" s="114">
        <f>IF($A30&gt;"",IF(AND(EXACT(SquadExport!$BS30,TRUE),EXACT(SquadExport!$BL30,TRUE)),HARMEAN(WeightedParse!K30,WeightedParse!Q30,WeightedParse!T30,WeightedParse!V30,WeightedParse!X30,WeightedParse!Z30,WeightedParse!AB30,WeightedParse!AD30,WeightedParse!AG30,WeightedParse!AK30),HARMEAN(WeightedParse!K30,WeightedParse!Q30,WeightedParse!T30,WeightedParse!V30,WeightedParse!X30,WeightedParse!Z30,WeightedParse!AB30,WeightedParse!AD30,WeightedParse!AG30,WeightedParse!AK30)*Variables!$B$5),"")</f>
        <v>14.715351442837649</v>
      </c>
      <c r="AP30" s="114">
        <f>IF($A30&gt;"",IF(AND(EXACT(SquadExport!$BS30,TRUE),EXACT(SquadExport!$BL30,TRUE)),HARMEAN(WeightedParse!I30,WeightedParse!K30,WeightedParse!Q30,WeightedParse!T30,WeightedParse!V30,WeightedParse!X30,WeightedParse!Z30,WeightedParse!AB30,WeightedParse!AD30,WeightedParse!AF30,WeightedParse!AG30,WeightedParse!AI30,WeightedParse!AJ30),HARMEAN(WeightedParse!I30,WeightedParse!K30,WeightedParse!Q30,WeightedParse!T30,WeightedParse!V30,WeightedParse!X30,WeightedParse!Z30,WeightedParse!AB30,WeightedParse!AD30,WeightedParse!AF30,WeightedParse!AG30,WeightedParse!AI30,WeightedParse!AJ30)*Variables!$B$5),"")</f>
        <v>15.691531629230942</v>
      </c>
      <c r="AQ30" s="114">
        <f>IF($A30&gt;"",IF(AND(EXACT(SquadExport!$BS30,TRUE),EXACT(SquadExport!$BL30,TRUE)),HARMEAN(WeightedParse!I30,WeightedParse!J30,WeightedParse!K30,WeightedParse!Q30,WeightedParse!T30,WeightedParse!V30,WeightedParse!X30,WeightedParse!Z30,WeightedParse!AB30,WeightedParse!AD30,WeightedParse!AG30,WeightedParse!AI30,WeightedParse!AJ30,WeightedParse!AK30),HARMEAN(WeightedParse!I30,WeightedParse!J30,WeightedParse!K30,WeightedParse!Q30,WeightedParse!T30,WeightedParse!V30,WeightedParse!X30,WeightedParse!Z30,WeightedParse!AB30,WeightedParse!AD30,WeightedParse!AG30,WeightedParse!AI30,WeightedParse!AJ30,WeightedParse!AK30)*Variables!$B$5),"")</f>
        <v>16.218125391314839</v>
      </c>
      <c r="AR30" s="114">
        <f>IF($A30&gt;"",IF(AND(EXACT(SquadExport!$BS30,TRUE),EXACT(SquadExport!$BL30,TRUE)),HARMEAN(WeightedParse!I30,WeightedParse!J30,WeightedParse!K30,WeightedParse!Q30,WeightedParse!T30,WeightedParse!V30,WeightedParse!X30,WeightedParse!Y30,WeightedParse!Z30,WeightedParse!AD30,WeightedParse!AH30,WeightedParse!AI30,WeightedParse!AJ30,WeightedParse!AK30,WeightedParse!AN30,WeightedParse!AO30),HARMEAN(WeightedParse!I30,WeightedParse!J30,WeightedParse!K30,WeightedParse!Q30,WeightedParse!T30,WeightedParse!V30,WeightedParse!X30,WeightedParse!Y30,WeightedParse!Z30,WeightedParse!AD30,WeightedParse!AH30,WeightedParse!AI30,WeightedParse!AJ30,WeightedParse!AK30,WeightedParse!AN30,WeightedParse!AO30)*Variables!$B$5),"")</f>
        <v>16.430593267303365</v>
      </c>
      <c r="AS30" s="114">
        <f>IF($A30&gt;"",IF(AND(EXACT(SquadExport!$BT30,TRUE),EXACT(SquadExport!$BL30,TRUE)),HARMEAN(WeightedParse!J30,WeightedParse!K30,WeightedParse!M30,WeightedParse!T30,WeightedParse!V30,WeightedParse!X30,WeightedParse!Z30,WeightedParse!AD30,WeightedParse!AI30),(HARMEAN(WeightedParse!J30,WeightedParse!K30,WeightedParse!M30,WeightedParse!T30,WeightedParse!V30,WeightedParse!X30,WeightedParse!Z30,WeightedParse!AD30,WeightedParse!AI30)*Variables!$B$5)),"")</f>
        <v>15.038811451464824</v>
      </c>
      <c r="AT30" s="114">
        <f>IF($A30&gt;"",IF(AND(EXACT(SquadExport!$BT30,TRUE),EXACT(SquadExport!$BL30,TRUE)),HARMEAN(WeightedParse!J30,WeightedParse!K30,WeightedParse!M30,WeightedParse!U30,WeightedParse!V30,WeightedParse!W30,WeightedParse!X30,WeightedParse!Z30,WeightedParse!AD30,WeightedParse!AF30,WeightedParse!AK30,WeightedParse!AL30,WeightedParse!AP30)*(CONVERT(LEFT(SquadExport!$E30,FIND("'",SquadExport!$E30)-1)+((MID(SquadExport!$E30,FIND("'",SquadExport!$E30)+1,LEN(SquadExport!$E30)-FIND("'",SquadExport!$E30)-1))/12),"ft","m")-1)/(Variables!$C$4-1),(HARMEAN(WeightedParse!J30,WeightedParse!K30,WeightedParse!M30,WeightedParse!U30,WeightedParse!V30,WeightedParse!W30,WeightedParse!X30,WeightedParse!Z30,WeightedParse!AD30,WeightedParse!AF30,WeightedParse!AK30,WeightedParse!AL30,WeightedParse!AP30)*(CONVERT(LEFT(SquadExport!$E30,FIND("'",SquadExport!$E30)-1)+((MID(SquadExport!$E30,FIND("'",SquadExport!$E30)+1,LEN(SquadExport!$E30)-FIND("'",SquadExport!$E30)-1))/12),"ft","m")-1)/(Variables!$C$4-1)))*Variables!$B$5,"")</f>
        <v>6.4768615149173803</v>
      </c>
      <c r="AU30" s="114">
        <f>IF($A30&gt;"",IF(AND(EXACT(SquadExport!$BT30,TRUE),EXACT(SquadExport!$BL30,TRUE)),HARMEAN(WeightedParse!I30,WeightedParse!J30,WeightedParse!K30,WeightedParse!Q30,WeightedParse!T30,WeightedParse!V30,WeightedParse!X30,WeightedParse!Z30,WeightedParse!AB30,WeightedParse!AD30,WeightedParse!AF30,WeightedParse!AG30,WeightedParse!AK30,WeightedParse!AP30),HARMEAN(WeightedParse!I30,WeightedParse!J30,WeightedParse!K30,WeightedParse!Q30,WeightedParse!T30,WeightedParse!V30,WeightedParse!X30,WeightedParse!Z30,WeightedParse!AB30,WeightedParse!AD30,WeightedParse!AF30,WeightedParse!AG30,WeightedParse!AK30,WeightedParse!AP30)*Variables!$B$5),"")</f>
        <v>14.763587376109671</v>
      </c>
      <c r="AV30" s="114">
        <f>IF($A30&gt;"",IF(AND(EXACT(SquadExport!$BT30,TRUE),EXACT(SquadExport!$BL30,TRUE)),HARMEAN(WeightedParse!I30,WeightedParse!J30,WeightedParse!K30,WeightedParse!Q30,WeightedParse!T30,WeightedParse!V30,WeightedParse!X30,WeightedParse!Z30,WeightedParse!AD30,WeightedParse!AH30,WeightedParse!AI30,WeightedParse!AJ30,WeightedParse!AK30,WeightedParse!AN30,WeightedParse!AO30),HARMEAN(WeightedParse!I30,WeightedParse!J30,WeightedParse!K30,WeightedParse!Q30,WeightedParse!T30,WeightedParse!V30,WeightedParse!X30,WeightedParse!Z30,WeightedParse!AD30,WeightedParse!AH30,WeightedParse!AI30,WeightedParse!AJ30,WeightedParse!AK30,WeightedParse!AN30,WeightedParse!AO30)*Variables!$B$5),"")</f>
        <v>17.520373303050956</v>
      </c>
      <c r="AW30" s="114">
        <f>IF($A30&gt;"",IF(AND(EXACT(SquadExport!$BT30,TRUE),EXACT(SquadExport!$BL30,TRUE)),HARMEAN(WeightedParse!I30,WeightedParse!J30,WeightedParse!K30,WeightedParse!Q30,WeightedParse!T30,WeightedParse!V30,WeightedParse!X30,WeightedParse!Z30,WeightedParse!AB30,WeightedParse!AD30,WeightedParse!AF30,WeightedParse!AG30,WeightedParse!AI30,WeightedParse!AJ30,WeightedParse!AK30),HARMEAN(WeightedParse!I30,WeightedParse!J30,WeightedParse!K30,WeightedParse!Q30,WeightedParse!T30,WeightedParse!V30,WeightedParse!X30,WeightedParse!Z30,WeightedParse!AB30,WeightedParse!AD30,WeightedParse!AF30,WeightedParse!AG30,WeightedParse!AI30,WeightedParse!AJ30,WeightedParse!AK30)*Variables!$B$5),"")</f>
        <v>15.765129054843356</v>
      </c>
      <c r="AX30" s="114">
        <f>IF($A30&gt;"",IF(AND(EXACT(SquadExport!$BT30,TRUE),EXACT(SquadExport!$BL30,TRUE)),HARMEAN(WeightedParse!K30,WeightedParse!Q30,WeightedParse!U30,WeightedParse!V30,WeightedParse!W30,WeightedParse!X30,WeightedParse!Y30,WeightedParse!Z30,WeightedParse!AD30,WeightedParse!AF30,WeightedParse!AH30,WeightedParse!AI30,WeightedParse!AJ30,WeightedParse!AK30,WeightedParse!AN30,WeightedParse!AO30,WeightedParse!AP30),HARMEAN(WeightedParse!K30,WeightedParse!Q30,WeightedParse!U30,WeightedParse!V30,WeightedParse!W30,WeightedParse!X30,WeightedParse!Y30,WeightedParse!Z30,WeightedParse!AD30,WeightedParse!AF30,WeightedParse!AH30,WeightedParse!AI30,WeightedParse!AJ30,WeightedParse!AK30,WeightedParse!AN30,WeightedParse!AO30,WeightedParse!AP30)*Variables!$B$5),"")</f>
        <v>14.427091847166865</v>
      </c>
      <c r="AY30" s="114">
        <f>IF($A30&gt;"",IF(AND(EXACT(SquadExport!$BT30,TRUE),EXACT(SquadExport!$BL30,TRUE)),HARMEAN(WeightedParse!I30,WeightedParse!J30,WeightedParse!K30,WeightedParse!M30,WeightedParse!N30,WeightedParse!Q30,WeightedParse!T30,WeightedParse!V30,WeightedParse!X30,WeightedParse!Z30,WeightedParse!AD30,WeightedParse!AF30,WeightedParse!AG30,WeightedParse!AH30,WeightedParse!AI30,WeightedParse!AJ30,WeightedParse!AK30,WeightedParse!AL30,WeightedParse!AN30,WeightedParse!AO30,WeightedParse!AP30),HARMEAN(WeightedParse!I30,WeightedParse!J30,WeightedParse!K30,WeightedParse!M30,WeightedParse!N30,WeightedParse!Q30,WeightedParse!T30,WeightedParse!V30,WeightedParse!X30,WeightedParse!Z30,WeightedParse!AD30,WeightedParse!AF30,WeightedParse!AG30,WeightedParse!AH30,WeightedParse!AI30,WeightedParse!AJ30,WeightedParse!AK30,WeightedParse!AL30,WeightedParse!AN30,WeightedParse!AO30,WeightedParse!AP30)*Variables!$B$5),"")</f>
        <v>14.773068587099637</v>
      </c>
    </row>
    <row r="31" spans="1:51" s="3" customFormat="1" ht="15" customHeight="1" x14ac:dyDescent="0.25">
      <c r="A31" s="3" t="str">
        <f>IF(WeightedParse!A31&gt;"",WeightedParse!A31,"")</f>
        <v>Wilson Waweru</v>
      </c>
      <c r="B31" s="4">
        <f>IF(WeightedParse!B31&gt;0,WeightedParse!B31,"")</f>
        <v>20</v>
      </c>
      <c r="C31" s="4" t="str">
        <f>IF(A31&gt;"",IF(AND(B31&lt;=Variables!$B$8,G31&gt;2),"Youth",IF(AND(B31&lt;=Variables!$B$8,G31&lt;=2),"Prospect",IF(AND(B31&gt;=Variables!$B$9,G31&gt;2),"Old",IF(G31&gt;=3,"Reserves","First Team")))),"")</f>
        <v>Reserves</v>
      </c>
      <c r="D31" s="4" t="str">
        <f>SquadExport!BJ31</f>
        <v>AM/ST</v>
      </c>
      <c r="E31" s="4" t="str">
        <f>IF(A31&gt;"",VLOOKUP(F31,Roles!A:B,2,FALSE)&amp;IF(OR(VLOOKUP(F31,Roles!$A:$B,2,FALSE)="FB",VLOOKUP(F31,Roles!$A:$B,2,FALSE)="WB",VLOOKUP(F31,Roles!$A:$B,2,FALSE)="WM",VLOOKUP(F31,Roles!$A:$B,2,FALSE)="W"),IF(AND(SquadExport!BK31=TRUE,SquadExport!BM31=TRUE,WeightedParse!BB31&gt;=WeightedParse!BC31)," (R)",IF(AND(SquadExport!BK31=TRUE,SquadExport!BM31=TRUE,WeightedParse!BB31&lt;WeightedParse!BC31)," (L)",IF(AND(SquadExport!BK31=TRUE,SquadExport!BM31=FALSE), " (L)",IF(AND(SquadExport!BK31=FALSE,SquadExport!BM31=TRUE)," (R)","")))),""),"")</f>
        <v>W (R)</v>
      </c>
      <c r="F31" s="4" t="str" cm="1">
        <f t="array" ref="F31">IF(A31&gt;"",INDEX($J$1:$AY$1,SUMPRODUCT(MAX(($J$2:$AY$200=MAX($J31:$AY31))*(COLUMN($J$2:$AY$200))))-COLUMN($J$1)+1),"")</f>
        <v>W</v>
      </c>
      <c r="G31" s="4">
        <f t="shared" si="0"/>
        <v>4</v>
      </c>
      <c r="H31" s="4">
        <f t="shared" si="1"/>
        <v>23</v>
      </c>
      <c r="I31" s="5">
        <f t="shared" si="2"/>
        <v>12.197344901330766</v>
      </c>
      <c r="J31" s="114">
        <f>IF($A31&gt;"",HARMEAN(WeightedParse!V31,WeightedParse!Y31,WeightedParse!Z31,WeightedParse!AE31,WeightedParse!AJ31,WeightedParse!AQ31,WeightedParse!AR31,WeightedParse!AS31,WeightedParse!AU31,WeightedParse!AV31,WeightedParse!AW31,WeightedParse!AY31,WeightedParse!BA31),"")</f>
        <v>4.6876420382808952</v>
      </c>
      <c r="K31" s="114">
        <f>IF(A31&gt;"",HARMEAN(WeightedParse!K31,WeightedParse!Q31,WeightedParse!V31,WeightedParse!X31,WeightedParse!Y31,WeightedParse!Z31,WeightedParse!AE31,WeightedParse!AG31,WeightedParse!AI31,WeightedParse!AJ31,WeightedParse!AQ31,WeightedParse!AR31,WeightedParse!AS31,WeightedParse!AU31,WeightedParse!AV31,WeightedParse!AW31,WeightedParse!AY31,WeightedParse!AZ31,WeightedParse!BA31),"")</f>
        <v>4.6563619097742643</v>
      </c>
      <c r="L31" s="114">
        <f>IF($A31&gt;"",IF(AND(EXACT(SquadExport!$BO31,TRUE),EXACT(SquadExport!$BL31,TRUE)),HARMEAN(WeightedParse!M31,WeightedParse!P31,WeightedParse!S31,WeightedParse!U31,WeightedParse!V31,WeightedParse!W31,WeightedParse!Y31,WeightedParse!AE31,WeightedParse!AL31,WeightedParse!AN31,WeightedParse!AP31),HARMEAN(WeightedParse!M31,WeightedParse!P31,WeightedParse!S31,WeightedParse!U31,WeightedParse!V31,WeightedParse!W31,WeightedParse!Y31,WeightedParse!AE31,WeightedParse!AL31,WeightedParse!AN31,WeightedParse!AP31)*Variables!$B$5),"")</f>
        <v>4.0310698033706034</v>
      </c>
      <c r="M31" s="114">
        <f>IF($A31&gt;"",IF(AND(EXACT(SquadExport!$BO31,TRUE),EXACT(SquadExport!$BL31,TRUE)),HARMEAN(WeightedParse!M31,WeightedParse!P31,WeightedParse!S31,WeightedParse!U31,WeightedParse!V31,WeightedParse!W31,WeightedParse!X31,WeightedParse!Y31,WeightedParse!Z31,WeightedParse!AE31,WeightedParse!AL31,WeightedParse!AN31,WeightedParse!AP31),HARMEAN(WeightedParse!M31,WeightedParse!P31,WeightedParse!S31,WeightedParse!U31,WeightedParse!V31,WeightedParse!W31,WeightedParse!X31,WeightedParse!Y31,WeightedParse!Z31,WeightedParse!AE31,WeightedParse!AL31,WeightedParse!AN31,WeightedParse!AP31)*Variables!$B$5),"")</f>
        <v>4.3862800763252192</v>
      </c>
      <c r="N31" s="114">
        <f>IF($A31&gt;"",IF(AND(EXACT(SquadExport!$BO31,TRUE),EXACT(SquadExport!$BL31,TRUE)),HARMEAN(WeightedParse!K31,WeightedParse!M31,WeightedParse!P31,WeightedParse!Q31,WeightedParse!S31,WeightedParse!T31,WeightedParse!U31,WeightedParse!V31,WeightedParse!W31,WeightedParse!X31,WeightedParse!Y31,WeightedParse!Z31,WeightedParse!AE31,WeightedParse!AG31,WeightedParse!AL31,WeightedParse!AN31,WeightedParse!AP31),HARMEAN(WeightedParse!K31,WeightedParse!M31,WeightedParse!P31,WeightedParse!Q31,WeightedParse!S31,WeightedParse!T31,WeightedParse!U31,WeightedParse!V31,WeightedParse!W31,WeightedParse!X31,WeightedParse!Y31,WeightedParse!Z31,WeightedParse!AE31,WeightedParse!AG31,WeightedParse!AL31,WeightedParse!AN31,WeightedParse!AP31)*Variables!$B$5),"")</f>
        <v>4.9849186611604193</v>
      </c>
      <c r="O31" s="114">
        <f>IF($A31&gt;"",IF(AND(EXACT(SquadExport!$BO31,TRUE),EXACT(SquadExport!$BL31,TRUE)),HARMEAN(WeightedParse!I31,WeightedParse!K31,WeightedParse!M31,WeightedParse!P31,WeightedParse!Q31,WeightedParse!S31,WeightedParse!T31,WeightedParse!V31,WeightedParse!W31,WeightedParse!X31,WeightedParse!Y31,WeightedParse!Z31,WeightedParse!AB31,WeightedParse!AE31,WeightedParse!AF31,WeightedParse!AG31,WeightedParse!AJ31,WeightedParse!AK31,WeightedParse!AL31,WeightedParse!AN31,WeightedParse!AO31,WeightedParse!AP31),HARMEAN(WeightedParse!I31,WeightedParse!K31,WeightedParse!M31,WeightedParse!P31,WeightedParse!Q31,WeightedParse!S31,WeightedParse!T31,WeightedParse!V31,WeightedParse!W31,WeightedParse!X31,WeightedParse!Y31,WeightedParse!Z31,WeightedParse!AB31,WeightedParse!AE31,WeightedParse!AF31,WeightedParse!AG31,WeightedParse!AJ31,WeightedParse!AK31,WeightedParse!AL31,WeightedParse!AN31,WeightedParse!AO31,WeightedParse!AP31)*Variables!$B$5),"")</f>
        <v>5.9470646948820027</v>
      </c>
      <c r="P31" s="114">
        <f>IF($A31&gt;"",IF(AND(OR(EXACT(SquadExport!$BO31,TRUE),EXACT(SquadExport!$BP31,TRUE)),OR(EXACT(SquadExport!$BK31,TRUE),EXACT(SquadExport!$BM31,TRUE))),HARMEAN(WeightedParse!M31,WeightedParse!P31,WeightedParse!S31,WeightedParse!U31,WeightedParse!V31,WeightedParse!W31,WeightedParse!Y31,WeightedParse!AE31,WeightedParse!AF31,WeightedParse!AP31),HARMEAN(WeightedParse!M31,WeightedParse!P31,WeightedParse!S31,WeightedParse!U31,WeightedParse!V31,WeightedParse!W31,WeightedParse!Y31,WeightedParse!AE31,WeightedParse!AF31,WeightedParse!AP31)*Variables!$B$5),"")</f>
        <v>3.8351013831072911</v>
      </c>
      <c r="Q31" s="114">
        <f>IF($A31&gt;"",IF(AND(OR(EXACT(SquadExport!$BO31,TRUE),EXACT(SquadExport!$BP31,TRUE)),OR(EXACT(SquadExport!$BK31,TRUE),EXACT(SquadExport!$BM31,TRUE))),HARMEAN(WeightedParse!H31,WeightedParse!P31,WeightedParse!Q31,WeightedParse!S31,WeightedParse!T31,WeightedParse!V31,WeightedParse!X31,WeightedParse!Y31,WeightedParse!Z31,WeightedParse!AE31,WeightedParse!AF31,WeightedParse!AH31,WeightedParse!AN31,WeightedParse!AO31),HARMEAN(WeightedParse!H31,WeightedParse!P31,WeightedParse!Q31,WeightedParse!S31,WeightedParse!T31,WeightedParse!V31,WeightedParse!X31,WeightedParse!Y31,WeightedParse!Z31,WeightedParse!AE31,WeightedParse!AF31,WeightedParse!AH31,WeightedParse!AN31,WeightedParse!AO31)*Variables!$B$5),"")</f>
        <v>5.4430295155002799</v>
      </c>
      <c r="R31" s="115">
        <f>IF($A31&gt;"",IF(AND(OR(EXACT(SquadExport!$BO31,TRUE),EXACT(SquadExport!$BP31,TRUE)),OR(EXACT(SquadExport!$BK31,TRUE),EXACT(SquadExport!$BM31,TRUE))),HARMEAN(WeightedParse!H31,WeightedParse!I31,WeightedParse!K31,WeightedParse!P31,WeightedParse!Q31,WeightedParse!S31,WeightedParse!T31,WeightedParse!V31,WeightedParse!Y31,WeightedParse!Z31,WeightedParse!AD31,WeightedParse!AE31,WeightedParse!AF31,WeightedParse!AH31,WeightedParse!AI31,WeightedParse!AJ31,WeightedParse!AN31,WeightedParse!AO31),HARMEAN(WeightedParse!H31,WeightedParse!I31,WeightedParse!K31,WeightedParse!P31,WeightedParse!Q31,WeightedParse!S31,WeightedParse!T31,WeightedParse!V31,WeightedParse!Y31,WeightedParse!Z31,WeightedParse!AD31,WeightedParse!AE31,WeightedParse!AF31,WeightedParse!AH31,WeightedParse!AI31,WeightedParse!AJ31,WeightedParse!AN31,WeightedParse!AO31)*Variables!$B$5),"")</f>
        <v>6.235891906462701</v>
      </c>
      <c r="S31" s="115">
        <f>IF($A31&gt;"",IF(AND(OR(EXACT(SquadExport!$BO31,TRUE),EXACT(SquadExport!$BP31,TRUE)),OR(EXACT(SquadExport!$BK31,TRUE),EXACT(SquadExport!$BM31,TRUE))),HARMEAN(WeightedParse!H31,WeightedParse!I31,WeightedParse!K31,WeightedParse!Q31,WeightedParse!S31,WeightedParse!T31,WeightedParse!V31,WeightedParse!X31,WeightedParse!Z31,WeightedParse!AB31,WeightedParse!AD31,WeightedParse!AF31,WeightedParse!AG31,WeightedParse!AH31,WeightedParse!AI31,WeightedParse!AJ31,WeightedParse!AK31,WeightedParse!AN31,WeightedParse!AO31),HARMEAN(WeightedParse!H31,WeightedParse!I31,WeightedParse!K31,WeightedParse!Q31,WeightedParse!S31,WeightedParse!T31,WeightedParse!V31,WeightedParse!X31,WeightedParse!Z31,WeightedParse!AB31,WeightedParse!AD31,WeightedParse!AF31,WeightedParse!AG31,WeightedParse!AH31,WeightedParse!AI31,WeightedParse!AJ31,WeightedParse!AK31,WeightedParse!AN31,WeightedParse!AO31)*Variables!$B$5),"")</f>
        <v>8.5975497923485023</v>
      </c>
      <c r="T31" s="114">
        <f>IF($A31&gt;"",IF(AND(OR(EXACT(SquadExport!$BO31,TRUE),EXACT(SquadExport!$BP31,TRUE)),OR(EXACT(SquadExport!$BK31,TRUE),EXACT(SquadExport!$BM31,TRUE))),HARMEAN(WeightedParse!I31,WeightedParse!K31,WeightedParse!N31,WeightedParse!P31,WeightedParse!Q31,WeightedParse!S31,WeightedParse!T31,WeightedParse!V31,WeightedParse!X31,WeightedParse!Y31,WeightedParse!Z31,WeightedParse!AB31,WeightedParse!AD31,WeightedParse!AE31,WeightedParse!AF31,WeightedParse!AH31,WeightedParse!AI31,WeightedParse!AJ31,WeightedParse!AN31,WeightedParse!AO31)*WeightedParse!BD31,(HARMEAN(WeightedParse!I31,WeightedParse!K31,WeightedParse!N31,WeightedParse!P31,WeightedParse!Q31,WeightedParse!S31,WeightedParse!T31,WeightedParse!V31,WeightedParse!X31,WeightedParse!Y31,WeightedParse!Z31,WeightedParse!AB31,WeightedParse!AD31,WeightedParse!AE31,WeightedParse!AF31,WeightedParse!AH31,WeightedParse!AI31,WeightedParse!AJ31,WeightedParse!AN31,WeightedParse!AO31)*WeightedParse!BD31)*Variables!$B$5),"")</f>
        <v>4.3690402476780186</v>
      </c>
      <c r="U31" s="114">
        <f>IF($A31&gt;"",IF(EXACT(SquadExport!$BQ31,TRUE),HARMEAN(WeightedParse!P31,WeightedParse!S31,WeightedParse!V31,WeightedParse!X31,WeightedParse!Y31,WeightedParse!Z31,WeightedParse!AE31,WeightedParse!AF31,WeightedParse!AP31),HARMEAN(WeightedParse!P31,WeightedParse!S31,WeightedParse!V31,WeightedParse!X31,WeightedParse!Y31,WeightedParse!Z31,WeightedParse!AE31,WeightedParse!AF31,WeightedParse!AP31)*Variables!$B$5),"")</f>
        <v>4.3631837042625436</v>
      </c>
      <c r="V31" s="114">
        <f>IF($A31&gt;"",IF(EXACT(SquadExport!$BQ31,TRUE),HARMEAN(WeightedParse!K31,WeightedParse!Q31,WeightedParse!S31,WeightedParse!T31,WeightedParse!V31,WeightedParse!X31,WeightedParse!Z31,WeightedParse!AE31,WeightedParse!AF31,WeightedParse!AG31,WeightedParse!AH31,WeightedParse!AK31),HARMEAN(WeightedParse!K31,WeightedParse!Q31,WeightedParse!S31,WeightedParse!T31,WeightedParse!V31,WeightedParse!X31,WeightedParse!Z31,WeightedParse!AE31,WeightedParse!AF31,WeightedParse!AG31,WeightedParse!AH31,WeightedParse!AK31)*Variables!$B$5),"")</f>
        <v>6.3406770633800855</v>
      </c>
      <c r="W31" s="114">
        <f>IF($A31&gt;"",IF(EXACT(SquadExport!$BQ31,TRUE),HARMEAN(WeightedParse!I31,WeightedParse!K31,WeightedParse!N31,WeightedParse!Q31,WeightedParse!T31,WeightedParse!V31,WeightedParse!X31,WeightedParse!Z31,WeightedParse!AB31,WeightedParse!AD31,WeightedParse!AF31,WeightedParse!AG31,WeightedParse!AK31),HARMEAN(WeightedParse!I31,WeightedParse!K31,WeightedParse!N31,WeightedParse!Q31,WeightedParse!T31,WeightedParse!V31,WeightedParse!X31,WeightedParse!Z31,WeightedParse!AB31,WeightedParse!AD31,WeightedParse!AF31,WeightedParse!AG31,WeightedParse!AK31)*Variables!$B$5),"")</f>
        <v>8.3118816694895514</v>
      </c>
      <c r="X31" s="114">
        <f>IF($A31&gt;"",IF(EXACT(SquadExport!$BQ31,TRUE),HARMEAN(WeightedParse!K31,WeightedParse!P31,WeightedParse!Q31,WeightedParse!S31,WeightedParse!U31,WeightedParse!V31,WeightedParse!X31,WeightedParse!Y31,WeightedParse!Z31,WeightedParse!AE31,WeightedParse!AF31,WeightedParse!AH31,WeightedParse!AO31,WeightedParse!AP31),HARMEAN(WeightedParse!K31,WeightedParse!P31,WeightedParse!Q31,WeightedParse!S31,WeightedParse!U31,WeightedParse!V31,WeightedParse!X31,WeightedParse!Y31,WeightedParse!Z31,WeightedParse!AE31,WeightedParse!AF31,WeightedParse!AH31,WeightedParse!AO31,WeightedParse!AP31)*Variables!$B$5),"")</f>
        <v>4.9417316464798553</v>
      </c>
      <c r="Y31" s="114">
        <f>IF($A31&gt;"",IF(EXACT(SquadExport!$BQ31,TRUE),HARMEAN(WeightedParse!P31,WeightedParse!Q31,WeightedParse!S31,WeightedParse!U31,WeightedParse!V31,WeightedParse!W31,WeightedParse!Y31,WeightedParse!AE31,WeightedParse!AF31,WeightedParse!AH31,WeightedParse!AJ31,WeightedParse!AN31,WeightedParse!AO31,WeightedParse!AP31),HARMEAN(WeightedParse!P31,WeightedParse!Q31,WeightedParse!S31,WeightedParse!U31,WeightedParse!V31,WeightedParse!W31,WeightedParse!Y31,WeightedParse!AE31,WeightedParse!AF31,WeightedParse!AH31,WeightedParse!AJ31,WeightedParse!AN31,WeightedParse!AO31,WeightedParse!AP31)*Variables!$B$5),"")</f>
        <v>4.8256064289145115</v>
      </c>
      <c r="Z31" s="114">
        <f>IF($A31&gt;"",IF(EXACT(SquadExport!$BQ31,TRUE),HARMEAN(WeightedParse!M31,WeightedParse!P31,WeightedParse!Q31,WeightedParse!S31,WeightedParse!U31,WeightedParse!V31,WeightedParse!W31,WeightedParse!X31,WeightedParse!Y31,WeightedParse!Z31,WeightedParse!AE31,WeightedParse!AF31,WeightedParse!AH31,WeightedParse!AL31,WeightedParse!AO31,WeightedParse!AP31),HARMEAN(WeightedParse!M31,WeightedParse!P31,WeightedParse!Q31,WeightedParse!S31,WeightedParse!U31,WeightedParse!V31,WeightedParse!W31,WeightedParse!X31,WeightedParse!Y31,WeightedParse!Z31,WeightedParse!AE31,WeightedParse!AF31,WeightedParse!AH31,WeightedParse!AL31,WeightedParse!AO31,WeightedParse!AP31)*Variables!$B$5),"")</f>
        <v>4.7275527916039222</v>
      </c>
      <c r="AA31" s="114">
        <f>IF($A31&gt;"",IF(EXACT(SquadExport!$BQ31,TRUE),HARMEAN(WeightedParse!J31,WeightedParse!K31,WeightedParse!N31,WeightedParse!P31,WeightedParse!Q31,WeightedParse!S31,WeightedParse!V31,WeightedParse!X31,WeightedParse!Y31,WeightedParse!Z31,WeightedParse!AD31,WeightedParse!AE31,WeightedParse!AH31,WeightedParse!AI31,WeightedParse!AK31,WeightedParse!AN31,WeightedParse!AO31,WeightedParse!AP31),HARMEAN(WeightedParse!J31,WeightedParse!K31,WeightedParse!N31,WeightedParse!P31,WeightedParse!Q31,WeightedParse!S31,WeightedParse!V31,WeightedParse!X31,WeightedParse!Y31,WeightedParse!Z31,WeightedParse!AD31,WeightedParse!AE31,WeightedParse!AH31,WeightedParse!AI31,WeightedParse!AK31,WeightedParse!AN31,WeightedParse!AO31,WeightedParse!AP31)*Variables!$B$5),"")</f>
        <v>5.9164254476211742</v>
      </c>
      <c r="AB31" s="114">
        <f>IF($A31&gt;"",IF(AND(EXACT(SquadExport!$BR31,TRUE),EXACT(SquadExport!$BL31,TRUE)),HARMEAN(WeightedParse!I31,WeightedParse!K31,WeightedParse!N31,WeightedParse!Q31,WeightedParse!T31,WeightedParse!V31,WeightedParse!X31,WeightedParse!Y31,WeightedParse!Z31,WeightedParse!AD31,WeightedParse!AE31,WeightedParse!AF31,WeightedParse!AG31,WeightedParse!AH31,WeightedParse!AI31,WeightedParse!AJ31,WeightedParse!AK31,WeightedParse!AN31,WeightedParse!AO31),HARMEAN(WeightedParse!I31,WeightedParse!K31,WeightedParse!N31,WeightedParse!Q31,WeightedParse!T31,WeightedParse!V31,WeightedParse!X31,WeightedParse!Y31,WeightedParse!Z31,WeightedParse!AD31,WeightedParse!AE31,WeightedParse!AF31,WeightedParse!AG31,WeightedParse!AH31,WeightedParse!AI31,WeightedParse!AJ31,WeightedParse!AK31,WeightedParse!AN31,WeightedParse!AO31)*Variables!$B$5),"")</f>
        <v>7.8135045706099246</v>
      </c>
      <c r="AC31" s="114">
        <f>IF($A31&gt;"",IF(AND(EXACT(SquadExport!$BR31,TRUE),EXACT(SquadExport!$BL31,TRUE)),HARMEAN(WeightedParse!K31,WeightedParse!Q31,WeightedParse!S31,WeightedParse!T31,WeightedParse!V31,WeightedParse!X31,WeightedParse!Y31,WeightedParse!Z31,WeightedParse!AD31,WeightedParse!AE31,WeightedParse!AF31,WeightedParse!AG31,WeightedParse!AH31,WeightedParse!AO31),HARMEAN(WeightedParse!K31,WeightedParse!Q31,WeightedParse!S31,WeightedParse!T31,WeightedParse!V31,WeightedParse!X31,WeightedParse!Y31,WeightedParse!Z31,WeightedParse!AD31,WeightedParse!AE31,WeightedParse!AF31,WeightedParse!AG31,WeightedParse!AH31,WeightedParse!AO31)*Variables!$B$5),"")</f>
        <v>6.4861336186626346</v>
      </c>
      <c r="AD31" s="114">
        <f>IF($A31&gt;"",IF(AND(EXACT(SquadExport!$BR31,TRUE),EXACT(SquadExport!$BL31,TRUE)),HARMEAN(WeightedParse!I31,WeightedParse!J31,WeightedParse!K31,WeightedParse!N31,WeightedParse!Q31,WeightedParse!S31,WeightedParse!T31,WeightedParse!V31,WeightedParse!X31,WeightedParse!Z31,WeightedParse!AB31,WeightedParse!AD31,WeightedParse!AG31,WeightedParse!AH31,WeightedParse!AI31,WeightedParse!AK31,WeightedParse!AO31),HARMEAN(WeightedParse!I31,WeightedParse!J31,WeightedParse!K31,WeightedParse!N31,WeightedParse!Q31,WeightedParse!S31,WeightedParse!T31,WeightedParse!V31,WeightedParse!X31,WeightedParse!Z31,WeightedParse!AB31,WeightedParse!AD31,WeightedParse!AG31,WeightedParse!AH31,WeightedParse!AI31,WeightedParse!AK31,WeightedParse!AO31)*Variables!$B$5),"")</f>
        <v>7.9032142968715311</v>
      </c>
      <c r="AE31" s="114">
        <f>IF($A31&gt;"",IF(AND(EXACT(SquadExport!$BR31,TRUE),EXACT(SquadExport!$BL31,TRUE)),HARMEAN(WeightedParse!K31,WeightedParse!N31,WeightedParse!P31,WeightedParse!Q31,WeightedParse!S31,WeightedParse!T31,WeightedParse!U31,WeightedParse!V31,WeightedParse!X31,WeightedParse!Y31,WeightedParse!Z31,WeightedParse!AD31,WeightedParse!AE31,WeightedParse!AF31,WeightedParse!AG31,WeightedParse!AH31,WeightedParse!AI31,WeightedParse!AO31),HARMEAN(WeightedParse!K31,WeightedParse!N31,WeightedParse!P31,WeightedParse!Q31,WeightedParse!S31,WeightedParse!T31,WeightedParse!U31,WeightedParse!V31,WeightedParse!X31,WeightedParse!Y31,WeightedParse!Z31,WeightedParse!AD31,WeightedParse!AE31,WeightedParse!AF31,WeightedParse!AG31,WeightedParse!AH31,WeightedParse!AI31,WeightedParse!AO31)*Variables!$B$5),"")</f>
        <v>5.4840399682340264</v>
      </c>
      <c r="AF31" s="114">
        <f>IF($A31&gt;"",IF(AND(EXACT(SquadExport!$BR31,TRUE),EXACT(SquadExport!$BL31,TRUE)),HARMEAN(WeightedParse!I31,WeightedParse!J31,WeightedParse!K31,WeightedParse!N31,WeightedParse!Q31,WeightedParse!S31,WeightedParse!T31,WeightedParse!U31,WeightedParse!V31,WeightedParse!X31,WeightedParse!Z31,WeightedParse!AD31,WeightedParse!AE31,WeightedParse!AF31,WeightedParse!AH31,WeightedParse!AI31,WeightedParse!AK31,WeightedParse!AN31,WeightedParse!AO31,WeightedParse!AP31),HARMEAN(WeightedParse!I31,WeightedParse!J31,WeightedParse!K31,WeightedParse!N31,WeightedParse!Q31,WeightedParse!S31,WeightedParse!T31,WeightedParse!U31,WeightedParse!V31,WeightedParse!X31,WeightedParse!Z31,WeightedParse!AD31,WeightedParse!AE31,WeightedParse!AF31,WeightedParse!AH31,WeightedParse!AI31,WeightedParse!AK31,WeightedParse!AN31,WeightedParse!AO31,WeightedParse!AP31)*Variables!$B$5),"")</f>
        <v>6.726498685004052</v>
      </c>
      <c r="AG31" s="114">
        <f>IF($A31&gt;"",IF(AND(OR(EXACT(SquadExport!$BR31,TRUE),EXACT(SquadExport!$BS31,TRUE)),OR(EXACT(SquadExport!$BK31,TRUE),EXACT(SquadExport!$BM31,TRUE))),HARMEAN(WeightedParse!I31,WeightedParse!K31,WeightedParse!Q31,WeightedParse!T31,WeightedParse!X31,WeightedParse!Z31,WeightedParse!AD31,WeightedParse!AF31,WeightedParse!AG31,WeightedParse!AJ31),HARMEAN(WeightedParse!I31,WeightedParse!K31,WeightedParse!Q31,WeightedParse!T31,WeightedParse!X31,WeightedParse!Z31,WeightedParse!AD31,WeightedParse!AF31,WeightedParse!AG31,WeightedParse!AJ31)*Variables!$B$5),"")</f>
        <v>15.31168261498221</v>
      </c>
      <c r="AH31" s="114">
        <f>IF($A31&gt;"",IF(AND(OR(EXACT(SquadExport!$BR31,TRUE),EXACT(SquadExport!$BS31,TRUE)),OR(EXACT(SquadExport!$BK31,TRUE),EXACT(SquadExport!$BM31,TRUE))),HARMEAN(WeightedParse!H31,WeightedParse!K31,WeightedParse!P31,WeightedParse!Q31,WeightedParse!S31,WeightedParse!T31,WeightedParse!V31,WeightedParse!X31,WeightedParse!Y31,WeightedParse!Z31,WeightedParse!AD31,WeightedParse!AE31,WeightedParse!AF31,WeightedParse!AG31,WeightedParse!AH31,WeightedParse!AO31),HARMEAN(WeightedParse!H31,WeightedParse!K31,WeightedParse!P31,WeightedParse!Q31,WeightedParse!S31,WeightedParse!T31,WeightedParse!V31,WeightedParse!X31,WeightedParse!Y31,WeightedParse!Z31,WeightedParse!AD31,WeightedParse!AE31,WeightedParse!AF31,WeightedParse!AG31,WeightedParse!AH31,WeightedParse!AO31)*Variables!$B$5),"")</f>
        <v>9.4830138512795443</v>
      </c>
      <c r="AI31" s="114">
        <f>IF($A31&gt;"",IF(AND(OR(EXACT(SquadExport!$BR31,TRUE),EXACT(SquadExport!$BS31,TRUE)),OR(EXACT(SquadExport!$BK31,TRUE),EXACT(SquadExport!$BM31,TRUE))),HARMEAN(WeightedParse!H31,WeightedParse!I31,WeightedParse!K31,WeightedParse!P31,WeightedParse!Q31,WeightedParse!S31,WeightedParse!T31,WeightedParse!U31,WeightedParse!V31,WeightedParse!X31,WeightedParse!Y31,WeightedParse!Z31,WeightedParse!AD31,WeightedParse!AE31,WeightedParse!AF31,WeightedParse!AH31,WeightedParse!AI31,WeightedParse!AO31),HARMEAN(WeightedParse!H31,WeightedParse!I31,WeightedParse!K31,WeightedParse!P31,WeightedParse!Q31,WeightedParse!S31,WeightedParse!T31,WeightedParse!U31,WeightedParse!V31,WeightedParse!X31,WeightedParse!Y31,WeightedParse!Z31,WeightedParse!AD31,WeightedParse!AE31,WeightedParse!AF31,WeightedParse!AH31,WeightedParse!AI31,WeightedParse!AO31)*Variables!$B$5),"")</f>
        <v>9.4235749352584168</v>
      </c>
      <c r="AJ31" s="114">
        <f>IF($A31&gt;"",IF(AND(OR(EXACT(SquadExport!$BR31,TRUE),EXACT(SquadExport!$BS31,TRUE)),OR(EXACT(SquadExport!$BK31,TRUE),EXACT(SquadExport!$BM31,TRUE))),HARMEAN(WeightedParse!H31,WeightedParse!K31,WeightedParse!M31,WeightedParse!V31,WeightedParse!W31,WeightedParse!AD31,WeightedParse!AF31,WeightedParse!AH31,WeightedParse!AK31,WeightedParse!AL31,WeightedParse!AO31,WeightedParse!AP31)*(CONVERT(LEFT(SquadExport!$E31,FIND("'",SquadExport!$E31)-1)+((MID(SquadExport!$E31,FIND("'",SquadExport!$E31)+1,LEN(SquadExport!$E31)-FIND("'",SquadExport!$E31)-1))/12),"ft","m")-1)/(Variables!$C$4-1),(HARMEAN(WeightedParse!H31,WeightedParse!K31,WeightedParse!M31,WeightedParse!V31,WeightedParse!W31,WeightedParse!AD31,WeightedParse!AF31,WeightedParse!AH31,WeightedParse!AK31,WeightedParse!AL31,WeightedParse!AO31,WeightedParse!AP31)*(CONVERT(LEFT(SquadExport!$E31,FIND("'",SquadExport!$E31)-1)+((MID(SquadExport!$E31,FIND("'",SquadExport!$E31)+1,LEN(SquadExport!$E31)-FIND("'",SquadExport!$E31)-1))/12),"ft","m")-1)/(Variables!$C$4-1))*Variables!$B$5),"")</f>
        <v>10.803067676947247</v>
      </c>
      <c r="AK31" s="114">
        <f>IF($A31&gt;"",IF(AND(OR(EXACT(SquadExport!$BR31,TRUE),EXACT(SquadExport!$BS31,TRUE)),OR(EXACT(SquadExport!$BK31,TRUE),EXACT(SquadExport!$BM31,TRUE))),HARMEAN(WeightedParse!J31,WeightedParse!K31,WeightedParse!T31,WeightedParse!V31,WeightedParse!X31,WeightedParse!Y31,WeightedParse!Z31,WeightedParse!AD31,WeightedParse!AH31,WeightedParse!AI31,WeightedParse!AK31,WeightedParse!AO31),HARMEAN(WeightedParse!J31,WeightedParse!K31,WeightedParse!T31,WeightedParse!V31,WeightedParse!X31,WeightedParse!Y31,WeightedParse!Z31,WeightedParse!AD31,WeightedParse!AH31,WeightedParse!AI31,WeightedParse!AK31,WeightedParse!AO31)*Variables!$B$5),"")</f>
        <v>14.4737508926309</v>
      </c>
      <c r="AL31" s="114">
        <f>IF($A31&gt;"",IF(AND(OR(EXACT(SquadExport!$BR31,TRUE),EXACT(SquadExport!$BS31,TRUE)),OR(EXACT(SquadExport!$BK31,TRUE),EXACT(SquadExport!$BM31,TRUE))),HARMEAN(WeightedParse!H31,WeightedParse!I31,WeightedParse!K31,WeightedParse!Q31,WeightedParse!T31,WeightedParse!V31,WeightedParse!AB31,WeightedParse!AD31,WeightedParse!AH31,WeightedParse!AI31,WeightedParse!AJ31,WeightedParse!AN31,WeightedParse!AO31),HARMEAN(WeightedParse!H31,WeightedParse!I31,WeightedParse!K31,WeightedParse!Q31,WeightedParse!T31,WeightedParse!V31,WeightedParse!AB31,WeightedParse!AD31,WeightedParse!AH31,WeightedParse!AI31,WeightedParse!AJ31,WeightedParse!AN31,WeightedParse!AO31)*Variables!$B$5),"")</f>
        <v>16.2391019098994</v>
      </c>
      <c r="AM31" s="114">
        <f>IF($A31&gt;"",IF(AND(OR(EXACT(SquadExport!$BR31,TRUE),EXACT(SquadExport!$BS31,TRUE)),OR(EXACT(SquadExport!$BK31,TRUE),EXACT(SquadExport!$BM31,TRUE))),HARMEAN(WeightedParse!I31,WeightedParse!J31,WeightedParse!K31,WeightedParse!N31,WeightedParse!Q31,WeightedParse!T31,WeightedParse!V31,WeightedParse!X31,WeightedParse!AB31,WeightedParse!AD31,WeightedParse!AG31,WeightedParse!AI31,WeightedParse!AJ31,WeightedParse!AK31,WeightedParse!AN31)*WeightedParse!BD31,(HARMEAN(WeightedParse!I31,WeightedParse!J31,WeightedParse!K31,WeightedParse!N31,WeightedParse!Q31,WeightedParse!T31,WeightedParse!V31,WeightedParse!X31,WeightedParse!AB31,WeightedParse!AD31,WeightedParse!AG31,WeightedParse!AI31,WeightedParse!AJ31,WeightedParse!AK31,WeightedParse!AN31)*WeightedParse!BD31)*Variables!$B$5),"")</f>
        <v>10.501448506393588</v>
      </c>
      <c r="AN31" s="114">
        <f>IF($A31&gt;"",IF(AND(OR(EXACT(SquadExport!$BR31,TRUE),EXACT(SquadExport!$BS31,TRUE)),OR(EXACT(SquadExport!$BK31,TRUE),EXACT(SquadExport!$BM31,TRUE))),HARMEAN(WeightedParse!H31,WeightedParse!I31,WeightedParse!K31,WeightedParse!N31,WeightedParse!Q31,WeightedParse!T31,WeightedParse!V31,WeightedParse!X31,WeightedParse!Z31,WeightedParse!AD31,WeightedParse!AG31,WeightedParse!AH31,WeightedParse!AI31,WeightedParse!AJ31,WeightedParse!AN31,WeightedParse!AO31)*WeightedParse!BD31,(HARMEAN(WeightedParse!H31,WeightedParse!I31,WeightedParse!K31,WeightedParse!N31,WeightedParse!Q31,WeightedParse!T31,WeightedParse!V31,WeightedParse!X31,WeightedParse!Z31,WeightedParse!AD31,WeightedParse!AG31,WeightedParse!AH31,WeightedParse!AI31,WeightedParse!AJ31,WeightedParse!AN31,WeightedParse!AO31)*WeightedParse!BD31)*Variables!$B$5),"")</f>
        <v>10.933302950894383</v>
      </c>
      <c r="AO31" s="114">
        <f>IF($A31&gt;"",IF(AND(EXACT(SquadExport!$BS31,TRUE),EXACT(SquadExport!$BL31,TRUE)),HARMEAN(WeightedParse!K31,WeightedParse!Q31,WeightedParse!T31,WeightedParse!V31,WeightedParse!X31,WeightedParse!Z31,WeightedParse!AB31,WeightedParse!AD31,WeightedParse!AG31,WeightedParse!AK31),HARMEAN(WeightedParse!K31,WeightedParse!Q31,WeightedParse!T31,WeightedParse!V31,WeightedParse!X31,WeightedParse!Z31,WeightedParse!AB31,WeightedParse!AD31,WeightedParse!AG31,WeightedParse!AK31)*Variables!$B$5),"")</f>
        <v>14.064388659907658</v>
      </c>
      <c r="AP31" s="114">
        <f>IF($A31&gt;"",IF(AND(EXACT(SquadExport!$BS31,TRUE),EXACT(SquadExport!$BL31,TRUE)),HARMEAN(WeightedParse!I31,WeightedParse!K31,WeightedParse!Q31,WeightedParse!T31,WeightedParse!V31,WeightedParse!X31,WeightedParse!Z31,WeightedParse!AB31,WeightedParse!AD31,WeightedParse!AF31,WeightedParse!AG31,WeightedParse!AI31,WeightedParse!AJ31),HARMEAN(WeightedParse!I31,WeightedParse!K31,WeightedParse!Q31,WeightedParse!T31,WeightedParse!V31,WeightedParse!X31,WeightedParse!Z31,WeightedParse!AB31,WeightedParse!AD31,WeightedParse!AF31,WeightedParse!AG31,WeightedParse!AI31,WeightedParse!AJ31)*Variables!$B$5),"")</f>
        <v>15.106267029972752</v>
      </c>
      <c r="AQ31" s="114">
        <f>IF($A31&gt;"",IF(AND(EXACT(SquadExport!$BS31,TRUE),EXACT(SquadExport!$BL31,TRUE)),HARMEAN(WeightedParse!I31,WeightedParse!J31,WeightedParse!K31,WeightedParse!Q31,WeightedParse!T31,WeightedParse!V31,WeightedParse!X31,WeightedParse!Z31,WeightedParse!AB31,WeightedParse!AD31,WeightedParse!AG31,WeightedParse!AI31,WeightedParse!AJ31,WeightedParse!AK31),HARMEAN(WeightedParse!I31,WeightedParse!J31,WeightedParse!K31,WeightedParse!Q31,WeightedParse!T31,WeightedParse!V31,WeightedParse!X31,WeightedParse!Z31,WeightedParse!AB31,WeightedParse!AD31,WeightedParse!AG31,WeightedParse!AI31,WeightedParse!AJ31,WeightedParse!AK31)*Variables!$B$5),"")</f>
        <v>14.980551550312788</v>
      </c>
      <c r="AR31" s="114">
        <f>IF($A31&gt;"",IF(AND(EXACT(SquadExport!$BS31,TRUE),EXACT(SquadExport!$BL31,TRUE)),HARMEAN(WeightedParse!I31,WeightedParse!J31,WeightedParse!K31,WeightedParse!Q31,WeightedParse!T31,WeightedParse!V31,WeightedParse!X31,WeightedParse!Y31,WeightedParse!Z31,WeightedParse!AD31,WeightedParse!AH31,WeightedParse!AI31,WeightedParse!AJ31,WeightedParse!AK31,WeightedParse!AN31,WeightedParse!AO31),HARMEAN(WeightedParse!I31,WeightedParse!J31,WeightedParse!K31,WeightedParse!Q31,WeightedParse!T31,WeightedParse!V31,WeightedParse!X31,WeightedParse!Y31,WeightedParse!Z31,WeightedParse!AD31,WeightedParse!AH31,WeightedParse!AI31,WeightedParse!AJ31,WeightedParse!AK31,WeightedParse!AN31,WeightedParse!AO31)*Variables!$B$5),"")</f>
        <v>15.200217726571715</v>
      </c>
      <c r="AS31" s="114">
        <f>IF($A31&gt;"",IF(AND(EXACT(SquadExport!$BT31,TRUE),EXACT(SquadExport!$BL31,TRUE)),HARMEAN(WeightedParse!J31,WeightedParse!K31,WeightedParse!M31,WeightedParse!T31,WeightedParse!V31,WeightedParse!X31,WeightedParse!Z31,WeightedParse!AD31,WeightedParse!AI31),(HARMEAN(WeightedParse!J31,WeightedParse!K31,WeightedParse!M31,WeightedParse!T31,WeightedParse!V31,WeightedParse!X31,WeightedParse!Z31,WeightedParse!AD31,WeightedParse!AI31)*Variables!$B$5)),"")</f>
        <v>13.569367213345533</v>
      </c>
      <c r="AT31" s="114">
        <f>IF($A31&gt;"",IF(AND(EXACT(SquadExport!$BT31,TRUE),EXACT(SquadExport!$BL31,TRUE)),HARMEAN(WeightedParse!J31,WeightedParse!K31,WeightedParse!M31,WeightedParse!U31,WeightedParse!V31,WeightedParse!W31,WeightedParse!X31,WeightedParse!Z31,WeightedParse!AD31,WeightedParse!AF31,WeightedParse!AK31,WeightedParse!AL31,WeightedParse!AP31)*(CONVERT(LEFT(SquadExport!$E31,FIND("'",SquadExport!$E31)-1)+((MID(SquadExport!$E31,FIND("'",SquadExport!$E31)+1,LEN(SquadExport!$E31)-FIND("'",SquadExport!$E31)-1))/12),"ft","m")-1)/(Variables!$C$4-1),(HARMEAN(WeightedParse!J31,WeightedParse!K31,WeightedParse!M31,WeightedParse!U31,WeightedParse!V31,WeightedParse!W31,WeightedParse!X31,WeightedParse!Z31,WeightedParse!AD31,WeightedParse!AF31,WeightedParse!AK31,WeightedParse!AL31,WeightedParse!AP31)*(CONVERT(LEFT(SquadExport!$E31,FIND("'",SquadExport!$E31)-1)+((MID(SquadExport!$E31,FIND("'",SquadExport!$E31)+1,LEN(SquadExport!$E31)-FIND("'",SquadExport!$E31)-1))/12),"ft","m")-1)/(Variables!$C$4-1)))*Variables!$B$5,"")</f>
        <v>5.6223481928023551</v>
      </c>
      <c r="AU31" s="114">
        <f>IF($A31&gt;"",IF(AND(EXACT(SquadExport!$BT31,TRUE),EXACT(SquadExport!$BL31,TRUE)),HARMEAN(WeightedParse!I31,WeightedParse!J31,WeightedParse!K31,WeightedParse!Q31,WeightedParse!T31,WeightedParse!V31,WeightedParse!X31,WeightedParse!Z31,WeightedParse!AB31,WeightedParse!AD31,WeightedParse!AF31,WeightedParse!AG31,WeightedParse!AK31,WeightedParse!AP31),HARMEAN(WeightedParse!I31,WeightedParse!J31,WeightedParse!K31,WeightedParse!Q31,WeightedParse!T31,WeightedParse!V31,WeightedParse!X31,WeightedParse!Z31,WeightedParse!AB31,WeightedParse!AD31,WeightedParse!AF31,WeightedParse!AG31,WeightedParse!AK31,WeightedParse!AP31)*Variables!$B$5),"")</f>
        <v>14.009245555062442</v>
      </c>
      <c r="AV31" s="114">
        <f>IF($A31&gt;"",IF(AND(EXACT(SquadExport!$BT31,TRUE),EXACT(SquadExport!$BL31,TRUE)),HARMEAN(WeightedParse!I31,WeightedParse!J31,WeightedParse!K31,WeightedParse!Q31,WeightedParse!T31,WeightedParse!V31,WeightedParse!X31,WeightedParse!Z31,WeightedParse!AD31,WeightedParse!AH31,WeightedParse!AI31,WeightedParse!AJ31,WeightedParse!AK31,WeightedParse!AN31,WeightedParse!AO31),HARMEAN(WeightedParse!I31,WeightedParse!J31,WeightedParse!K31,WeightedParse!Q31,WeightedParse!T31,WeightedParse!V31,WeightedParse!X31,WeightedParse!Z31,WeightedParse!AD31,WeightedParse!AH31,WeightedParse!AI31,WeightedParse!AJ31,WeightedParse!AK31,WeightedParse!AN31,WeightedParse!AO31)*Variables!$B$5),"")</f>
        <v>15.760008026487407</v>
      </c>
      <c r="AW31" s="114">
        <f>IF($A31&gt;"",IF(AND(EXACT(SquadExport!$BT31,TRUE),EXACT(SquadExport!$BL31,TRUE)),HARMEAN(WeightedParse!I31,WeightedParse!J31,WeightedParse!K31,WeightedParse!Q31,WeightedParse!T31,WeightedParse!V31,WeightedParse!X31,WeightedParse!Z31,WeightedParse!AB31,WeightedParse!AD31,WeightedParse!AF31,WeightedParse!AG31,WeightedParse!AI31,WeightedParse!AJ31,WeightedParse!AK31),HARMEAN(WeightedParse!I31,WeightedParse!J31,WeightedParse!K31,WeightedParse!Q31,WeightedParse!T31,WeightedParse!V31,WeightedParse!X31,WeightedParse!Z31,WeightedParse!AB31,WeightedParse!AD31,WeightedParse!AF31,WeightedParse!AG31,WeightedParse!AI31,WeightedParse!AJ31,WeightedParse!AK31)*Variables!$B$5),"")</f>
        <v>14.807847409160898</v>
      </c>
      <c r="AX31" s="114">
        <f>IF($A31&gt;"",IF(AND(EXACT(SquadExport!$BT31,TRUE),EXACT(SquadExport!$BL31,TRUE)),HARMEAN(WeightedParse!K31,WeightedParse!Q31,WeightedParse!U31,WeightedParse!V31,WeightedParse!W31,WeightedParse!X31,WeightedParse!Y31,WeightedParse!Z31,WeightedParse!AD31,WeightedParse!AF31,WeightedParse!AH31,WeightedParse!AI31,WeightedParse!AJ31,WeightedParse!AK31,WeightedParse!AN31,WeightedParse!AO31,WeightedParse!AP31),HARMEAN(WeightedParse!K31,WeightedParse!Q31,WeightedParse!U31,WeightedParse!V31,WeightedParse!W31,WeightedParse!X31,WeightedParse!Y31,WeightedParse!Z31,WeightedParse!AD31,WeightedParse!AF31,WeightedParse!AH31,WeightedParse!AI31,WeightedParse!AJ31,WeightedParse!AK31,WeightedParse!AN31,WeightedParse!AO31,WeightedParse!AP31)*Variables!$B$5),"")</f>
        <v>12.640398379217634</v>
      </c>
      <c r="AY31" s="114">
        <f>IF($A31&gt;"",IF(AND(EXACT(SquadExport!$BT31,TRUE),EXACT(SquadExport!$BL31,TRUE)),HARMEAN(WeightedParse!I31,WeightedParse!J31,WeightedParse!K31,WeightedParse!M31,WeightedParse!N31,WeightedParse!Q31,WeightedParse!T31,WeightedParse!V31,WeightedParse!X31,WeightedParse!Z31,WeightedParse!AD31,WeightedParse!AF31,WeightedParse!AG31,WeightedParse!AH31,WeightedParse!AI31,WeightedParse!AJ31,WeightedParse!AK31,WeightedParse!AL31,WeightedParse!AN31,WeightedParse!AO31,WeightedParse!AP31),HARMEAN(WeightedParse!I31,WeightedParse!J31,WeightedParse!K31,WeightedParse!M31,WeightedParse!N31,WeightedParse!Q31,WeightedParse!T31,WeightedParse!V31,WeightedParse!X31,WeightedParse!Z31,WeightedParse!AD31,WeightedParse!AF31,WeightedParse!AG31,WeightedParse!AH31,WeightedParse!AI31,WeightedParse!AJ31,WeightedParse!AK31,WeightedParse!AL31,WeightedParse!AN31,WeightedParse!AO31,WeightedParse!AP31)*Variables!$B$5),"")</f>
        <v>13.943779853743081</v>
      </c>
    </row>
    <row r="32" spans="1:51" s="3" customFormat="1" ht="15" customHeight="1" x14ac:dyDescent="0.25">
      <c r="A32" s="3" t="str">
        <f>IF(WeightedParse!A32&gt;"",WeightedParse!A32,"")</f>
        <v>Shane Doherty</v>
      </c>
      <c r="B32" s="4">
        <f>IF(WeightedParse!B32&gt;0,WeightedParse!B32,"")</f>
        <v>24</v>
      </c>
      <c r="C32" s="4" t="str">
        <f>IF(A32&gt;"",IF(AND(B32&lt;=Variables!$B$8,G32&gt;2),"Youth",IF(AND(B32&lt;=Variables!$B$8,G32&lt;=2),"Prospect",IF(AND(B32&gt;=Variables!$B$9,G32&gt;2),"Old",IF(G32&gt;=3,"Reserves","First Team")))),"")</f>
        <v>Reserves</v>
      </c>
      <c r="D32" s="4" t="str">
        <f>SquadExport!BJ32</f>
        <v>AM/ST</v>
      </c>
      <c r="E32" s="4" t="str">
        <f>IF(A32&gt;"",VLOOKUP(F32,Roles!A:B,2,FALSE)&amp;IF(OR(VLOOKUP(F32,Roles!$A:$B,2,FALSE)="FB",VLOOKUP(F32,Roles!$A:$B,2,FALSE)="WB",VLOOKUP(F32,Roles!$A:$B,2,FALSE)="WM",VLOOKUP(F32,Roles!$A:$B,2,FALSE)="W"),IF(AND(SquadExport!BK32=TRUE,SquadExport!BM32=TRUE,WeightedParse!BB32&gt;=WeightedParse!BC32)," (R)",IF(AND(SquadExport!BK32=TRUE,SquadExport!BM32=TRUE,WeightedParse!BB32&lt;WeightedParse!BC32)," (L)",IF(AND(SquadExport!BK32=TRUE,SquadExport!BM32=FALSE), " (L)",IF(AND(SquadExport!BK32=FALSE,SquadExport!BM32=TRUE)," (R)","")))),""),"")</f>
        <v>W (L)</v>
      </c>
      <c r="F32" s="4" t="str" cm="1">
        <f t="array" ref="F32">IF(A32&gt;"",INDEX($J$1:$AY$1,SUMPRODUCT(MAX(($J$2:$AY$200=MAX($J32:$AY32))*(COLUMN($J$2:$AY$200))))-COLUMN($J$1)+1),"")</f>
        <v>IW</v>
      </c>
      <c r="G32" s="4">
        <f t="shared" si="0"/>
        <v>3</v>
      </c>
      <c r="H32" s="4">
        <f t="shared" si="1"/>
        <v>30</v>
      </c>
      <c r="I32" s="5">
        <f t="shared" si="2"/>
        <v>10.080678591570097</v>
      </c>
      <c r="J32" s="114">
        <f>IF($A32&gt;"",HARMEAN(WeightedParse!V32,WeightedParse!Y32,WeightedParse!Z32,WeightedParse!AE32,WeightedParse!AJ32,WeightedParse!AQ32,WeightedParse!AR32,WeightedParse!AS32,WeightedParse!AU32,WeightedParse!AV32,WeightedParse!AW32,WeightedParse!AY32,WeightedParse!BA32),"")</f>
        <v>4.8710346094303487</v>
      </c>
      <c r="K32" s="114">
        <f>IF(A32&gt;"",HARMEAN(WeightedParse!K32,WeightedParse!Q32,WeightedParse!V32,WeightedParse!X32,WeightedParse!Y32,WeightedParse!Z32,WeightedParse!AE32,WeightedParse!AG32,WeightedParse!AI32,WeightedParse!AJ32,WeightedParse!AQ32,WeightedParse!AR32,WeightedParse!AS32,WeightedParse!AU32,WeightedParse!AV32,WeightedParse!AW32,WeightedParse!AY32,WeightedParse!AZ32,WeightedParse!BA32),"")</f>
        <v>4.7889772980820977</v>
      </c>
      <c r="L32" s="114">
        <f>IF($A32&gt;"",IF(AND(EXACT(SquadExport!$BO32,TRUE),EXACT(SquadExport!$BL32,TRUE)),HARMEAN(WeightedParse!M32,WeightedParse!P32,WeightedParse!S32,WeightedParse!U32,WeightedParse!V32,WeightedParse!W32,WeightedParse!Y32,WeightedParse!AE32,WeightedParse!AL32,WeightedParse!AN32,WeightedParse!AP32),HARMEAN(WeightedParse!M32,WeightedParse!P32,WeightedParse!S32,WeightedParse!U32,WeightedParse!V32,WeightedParse!W32,WeightedParse!Y32,WeightedParse!AE32,WeightedParse!AL32,WeightedParse!AN32,WeightedParse!AP32)*Variables!$B$5),"")</f>
        <v>3.0758504112936298</v>
      </c>
      <c r="M32" s="114">
        <f>IF($A32&gt;"",IF(AND(EXACT(SquadExport!$BO32,TRUE),EXACT(SquadExport!$BL32,TRUE)),HARMEAN(WeightedParse!M32,WeightedParse!P32,WeightedParse!S32,WeightedParse!U32,WeightedParse!V32,WeightedParse!W32,WeightedParse!X32,WeightedParse!Y32,WeightedParse!Z32,WeightedParse!AE32,WeightedParse!AL32,WeightedParse!AN32,WeightedParse!AP32),HARMEAN(WeightedParse!M32,WeightedParse!P32,WeightedParse!S32,WeightedParse!U32,WeightedParse!V32,WeightedParse!W32,WeightedParse!X32,WeightedParse!Y32,WeightedParse!Z32,WeightedParse!AE32,WeightedParse!AL32,WeightedParse!AN32,WeightedParse!AP32)*Variables!$B$5),"")</f>
        <v>3.4556494692000816</v>
      </c>
      <c r="N32" s="114">
        <f>IF($A32&gt;"",IF(AND(EXACT(SquadExport!$BO32,TRUE),EXACT(SquadExport!$BL32,TRUE)),HARMEAN(WeightedParse!K32,WeightedParse!M32,WeightedParse!P32,WeightedParse!Q32,WeightedParse!S32,WeightedParse!T32,WeightedParse!U32,WeightedParse!V32,WeightedParse!W32,WeightedParse!X32,WeightedParse!Y32,WeightedParse!Z32,WeightedParse!AE32,WeightedParse!AG32,WeightedParse!AL32,WeightedParse!AN32,WeightedParse!AP32),HARMEAN(WeightedParse!K32,WeightedParse!M32,WeightedParse!P32,WeightedParse!Q32,WeightedParse!S32,WeightedParse!T32,WeightedParse!U32,WeightedParse!V32,WeightedParse!W32,WeightedParse!X32,WeightedParse!Y32,WeightedParse!Z32,WeightedParse!AE32,WeightedParse!AG32,WeightedParse!AL32,WeightedParse!AN32,WeightedParse!AP32)*Variables!$B$5),"")</f>
        <v>4.040047443694557</v>
      </c>
      <c r="O32" s="114">
        <f>IF($A32&gt;"",IF(AND(EXACT(SquadExport!$BO32,TRUE),EXACT(SquadExport!$BL32,TRUE)),HARMEAN(WeightedParse!I32,WeightedParse!K32,WeightedParse!M32,WeightedParse!P32,WeightedParse!Q32,WeightedParse!S32,WeightedParse!T32,WeightedParse!V32,WeightedParse!W32,WeightedParse!X32,WeightedParse!Y32,WeightedParse!Z32,WeightedParse!AB32,WeightedParse!AE32,WeightedParse!AF32,WeightedParse!AG32,WeightedParse!AJ32,WeightedParse!AK32,WeightedParse!AL32,WeightedParse!AN32,WeightedParse!AO32,WeightedParse!AP32),HARMEAN(WeightedParse!I32,WeightedParse!K32,WeightedParse!M32,WeightedParse!P32,WeightedParse!Q32,WeightedParse!S32,WeightedParse!T32,WeightedParse!V32,WeightedParse!W32,WeightedParse!X32,WeightedParse!Y32,WeightedParse!Z32,WeightedParse!AB32,WeightedParse!AE32,WeightedParse!AF32,WeightedParse!AG32,WeightedParse!AJ32,WeightedParse!AK32,WeightedParse!AL32,WeightedParse!AN32,WeightedParse!AO32,WeightedParse!AP32)*Variables!$B$5),"")</f>
        <v>4.5330347365420529</v>
      </c>
      <c r="P32" s="114">
        <f>IF($A32&gt;"",IF(AND(OR(EXACT(SquadExport!$BO32,TRUE),EXACT(SquadExport!$BP32,TRUE)),OR(EXACT(SquadExport!$BK32,TRUE),EXACT(SquadExport!$BM32,TRUE))),HARMEAN(WeightedParse!M32,WeightedParse!P32,WeightedParse!S32,WeightedParse!U32,WeightedParse!V32,WeightedParse!W32,WeightedParse!Y32,WeightedParse!AE32,WeightedParse!AF32,WeightedParse!AP32),HARMEAN(WeightedParse!M32,WeightedParse!P32,WeightedParse!S32,WeightedParse!U32,WeightedParse!V32,WeightedParse!W32,WeightedParse!Y32,WeightedParse!AE32,WeightedParse!AF32,WeightedParse!AP32)*Variables!$B$5),"")</f>
        <v>4.9478344562078922</v>
      </c>
      <c r="Q32" s="114">
        <f>IF($A32&gt;"",IF(AND(OR(EXACT(SquadExport!$BO32,TRUE),EXACT(SquadExport!$BP32,TRUE)),OR(EXACT(SquadExport!$BK32,TRUE),EXACT(SquadExport!$BM32,TRUE))),HARMEAN(WeightedParse!H32,WeightedParse!P32,WeightedParse!Q32,WeightedParse!S32,WeightedParse!T32,WeightedParse!V32,WeightedParse!X32,WeightedParse!Y32,WeightedParse!Z32,WeightedParse!AE32,WeightedParse!AF32,WeightedParse!AH32,WeightedParse!AN32,WeightedParse!AO32),HARMEAN(WeightedParse!H32,WeightedParse!P32,WeightedParse!Q32,WeightedParse!S32,WeightedParse!T32,WeightedParse!V32,WeightedParse!X32,WeightedParse!Y32,WeightedParse!Z32,WeightedParse!AE32,WeightedParse!AF32,WeightedParse!AH32,WeightedParse!AN32,WeightedParse!AO32)*Variables!$B$5),"")</f>
        <v>6.8898528010064171</v>
      </c>
      <c r="R32" s="115">
        <f>IF($A32&gt;"",IF(AND(OR(EXACT(SquadExport!$BO32,TRUE),EXACT(SquadExport!$BP32,TRUE)),OR(EXACT(SquadExport!$BK32,TRUE),EXACT(SquadExport!$BM32,TRUE))),HARMEAN(WeightedParse!H32,WeightedParse!I32,WeightedParse!K32,WeightedParse!P32,WeightedParse!Q32,WeightedParse!S32,WeightedParse!T32,WeightedParse!V32,WeightedParse!Y32,WeightedParse!Z32,WeightedParse!AD32,WeightedParse!AE32,WeightedParse!AF32,WeightedParse!AH32,WeightedParse!AI32,WeightedParse!AJ32,WeightedParse!AN32,WeightedParse!AO32),HARMEAN(WeightedParse!H32,WeightedParse!I32,WeightedParse!K32,WeightedParse!P32,WeightedParse!Q32,WeightedParse!S32,WeightedParse!T32,WeightedParse!V32,WeightedParse!Y32,WeightedParse!Z32,WeightedParse!AD32,WeightedParse!AE32,WeightedParse!AF32,WeightedParse!AH32,WeightedParse!AI32,WeightedParse!AJ32,WeightedParse!AN32,WeightedParse!AO32)*Variables!$B$5),"")</f>
        <v>7.3385187154582825</v>
      </c>
      <c r="S32" s="115">
        <f>IF($A32&gt;"",IF(AND(OR(EXACT(SquadExport!$BO32,TRUE),EXACT(SquadExport!$BP32,TRUE)),OR(EXACT(SquadExport!$BK32,TRUE),EXACT(SquadExport!$BM32,TRUE))),HARMEAN(WeightedParse!H32,WeightedParse!I32,WeightedParse!K32,WeightedParse!Q32,WeightedParse!S32,WeightedParse!T32,WeightedParse!V32,WeightedParse!X32,WeightedParse!Z32,WeightedParse!AB32,WeightedParse!AD32,WeightedParse!AF32,WeightedParse!AG32,WeightedParse!AH32,WeightedParse!AI32,WeightedParse!AJ32,WeightedParse!AK32,WeightedParse!AN32,WeightedParse!AO32),HARMEAN(WeightedParse!H32,WeightedParse!I32,WeightedParse!K32,WeightedParse!Q32,WeightedParse!S32,WeightedParse!T32,WeightedParse!V32,WeightedParse!X32,WeightedParse!Z32,WeightedParse!AB32,WeightedParse!AD32,WeightedParse!AF32,WeightedParse!AG32,WeightedParse!AH32,WeightedParse!AI32,WeightedParse!AJ32,WeightedParse!AK32,WeightedParse!AN32,WeightedParse!AO32)*Variables!$B$5),"")</f>
        <v>8.1488267893074706</v>
      </c>
      <c r="T32" s="114">
        <f>IF($A32&gt;"",IF(AND(OR(EXACT(SquadExport!$BO32,TRUE),EXACT(SquadExport!$BP32,TRUE)),OR(EXACT(SquadExport!$BK32,TRUE),EXACT(SquadExport!$BM32,TRUE))),HARMEAN(WeightedParse!I32,WeightedParse!K32,WeightedParse!N32,WeightedParse!P32,WeightedParse!Q32,WeightedParse!S32,WeightedParse!T32,WeightedParse!V32,WeightedParse!X32,WeightedParse!Y32,WeightedParse!Z32,WeightedParse!AB32,WeightedParse!AD32,WeightedParse!AE32,WeightedParse!AF32,WeightedParse!AH32,WeightedParse!AI32,WeightedParse!AJ32,WeightedParse!AN32,WeightedParse!AO32)*WeightedParse!BD32,(HARMEAN(WeightedParse!I32,WeightedParse!K32,WeightedParse!N32,WeightedParse!P32,WeightedParse!Q32,WeightedParse!S32,WeightedParse!T32,WeightedParse!V32,WeightedParse!X32,WeightedParse!Y32,WeightedParse!Z32,WeightedParse!AB32,WeightedParse!AD32,WeightedParse!AE32,WeightedParse!AF32,WeightedParse!AH32,WeightedParse!AI32,WeightedParse!AJ32,WeightedParse!AN32,WeightedParse!AO32)*WeightedParse!BD32)*Variables!$B$5),"")</f>
        <v>7.4634078146781739</v>
      </c>
      <c r="U32" s="114">
        <f>IF($A32&gt;"",IF(EXACT(SquadExport!$BQ32,TRUE),HARMEAN(WeightedParse!P32,WeightedParse!S32,WeightedParse!V32,WeightedParse!X32,WeightedParse!Y32,WeightedParse!Z32,WeightedParse!AE32,WeightedParse!AF32,WeightedParse!AP32),HARMEAN(WeightedParse!P32,WeightedParse!S32,WeightedParse!V32,WeightedParse!X32,WeightedParse!Y32,WeightedParse!Z32,WeightedParse!AE32,WeightedParse!AF32,WeightedParse!AP32)*Variables!$B$5),"")</f>
        <v>5.9147879138320656</v>
      </c>
      <c r="V32" s="114">
        <f>IF($A32&gt;"",IF(EXACT(SquadExport!$BQ32,TRUE),HARMEAN(WeightedParse!K32,WeightedParse!Q32,WeightedParse!S32,WeightedParse!T32,WeightedParse!V32,WeightedParse!X32,WeightedParse!Z32,WeightedParse!AE32,WeightedParse!AF32,WeightedParse!AG32,WeightedParse!AH32,WeightedParse!AK32),HARMEAN(WeightedParse!K32,WeightedParse!Q32,WeightedParse!S32,WeightedParse!T32,WeightedParse!V32,WeightedParse!X32,WeightedParse!Z32,WeightedParse!AE32,WeightedParse!AF32,WeightedParse!AG32,WeightedParse!AH32,WeightedParse!AK32)*Variables!$B$5),"")</f>
        <v>6.7678794709130292</v>
      </c>
      <c r="W32" s="114">
        <f>IF($A32&gt;"",IF(EXACT(SquadExport!$BQ32,TRUE),HARMEAN(WeightedParse!I32,WeightedParse!K32,WeightedParse!N32,WeightedParse!Q32,WeightedParse!T32,WeightedParse!V32,WeightedParse!X32,WeightedParse!Z32,WeightedParse!AB32,WeightedParse!AD32,WeightedParse!AF32,WeightedParse!AG32,WeightedParse!AK32),HARMEAN(WeightedParse!I32,WeightedParse!K32,WeightedParse!N32,WeightedParse!Q32,WeightedParse!T32,WeightedParse!V32,WeightedParse!X32,WeightedParse!Z32,WeightedParse!AB32,WeightedParse!AD32,WeightedParse!AF32,WeightedParse!AG32,WeightedParse!AK32)*Variables!$B$5),"")</f>
        <v>7.3729012289008091</v>
      </c>
      <c r="X32" s="114">
        <f>IF($A32&gt;"",IF(EXACT(SquadExport!$BQ32,TRUE),HARMEAN(WeightedParse!K32,WeightedParse!P32,WeightedParse!Q32,WeightedParse!S32,WeightedParse!U32,WeightedParse!V32,WeightedParse!X32,WeightedParse!Y32,WeightedParse!Z32,WeightedParse!AE32,WeightedParse!AF32,WeightedParse!AH32,WeightedParse!AO32,WeightedParse!AP32),HARMEAN(WeightedParse!K32,WeightedParse!P32,WeightedParse!Q32,WeightedParse!S32,WeightedParse!U32,WeightedParse!V32,WeightedParse!X32,WeightedParse!Y32,WeightedParse!Z32,WeightedParse!AE32,WeightedParse!AF32,WeightedParse!AH32,WeightedParse!AO32,WeightedParse!AP32)*Variables!$B$5),"")</f>
        <v>6.4892482915085585</v>
      </c>
      <c r="Y32" s="114">
        <f>IF($A32&gt;"",IF(EXACT(SquadExport!$BQ32,TRUE),HARMEAN(WeightedParse!P32,WeightedParse!Q32,WeightedParse!S32,WeightedParse!U32,WeightedParse!V32,WeightedParse!W32,WeightedParse!Y32,WeightedParse!AE32,WeightedParse!AF32,WeightedParse!AH32,WeightedParse!AJ32,WeightedParse!AN32,WeightedParse!AO32,WeightedParse!AP32),HARMEAN(WeightedParse!P32,WeightedParse!Q32,WeightedParse!S32,WeightedParse!U32,WeightedParse!V32,WeightedParse!W32,WeightedParse!Y32,WeightedParse!AE32,WeightedParse!AF32,WeightedParse!AH32,WeightedParse!AJ32,WeightedParse!AN32,WeightedParse!AO32,WeightedParse!AP32)*Variables!$B$5),"")</f>
        <v>6.0845509275440604</v>
      </c>
      <c r="Z32" s="114">
        <f>IF($A32&gt;"",IF(EXACT(SquadExport!$BQ32,TRUE),HARMEAN(WeightedParse!M32,WeightedParse!P32,WeightedParse!Q32,WeightedParse!S32,WeightedParse!U32,WeightedParse!V32,WeightedParse!W32,WeightedParse!X32,WeightedParse!Y32,WeightedParse!Z32,WeightedParse!AE32,WeightedParse!AF32,WeightedParse!AH32,WeightedParse!AL32,WeightedParse!AO32,WeightedParse!AP32),HARMEAN(WeightedParse!M32,WeightedParse!P32,WeightedParse!Q32,WeightedParse!S32,WeightedParse!U32,WeightedParse!V32,WeightedParse!W32,WeightedParse!X32,WeightedParse!Y32,WeightedParse!Z32,WeightedParse!AE32,WeightedParse!AF32,WeightedParse!AH32,WeightedParse!AL32,WeightedParse!AO32,WeightedParse!AP32)*Variables!$B$5),"")</f>
        <v>3.811310588678265</v>
      </c>
      <c r="AA32" s="114">
        <f>IF($A32&gt;"",IF(EXACT(SquadExport!$BQ32,TRUE),HARMEAN(WeightedParse!J32,WeightedParse!K32,WeightedParse!N32,WeightedParse!P32,WeightedParse!Q32,WeightedParse!S32,WeightedParse!V32,WeightedParse!X32,WeightedParse!Y32,WeightedParse!Z32,WeightedParse!AD32,WeightedParse!AE32,WeightedParse!AH32,WeightedParse!AI32,WeightedParse!AK32,WeightedParse!AN32,WeightedParse!AO32,WeightedParse!AP32),HARMEAN(WeightedParse!J32,WeightedParse!K32,WeightedParse!N32,WeightedParse!P32,WeightedParse!Q32,WeightedParse!S32,WeightedParse!V32,WeightedParse!X32,WeightedParse!Y32,WeightedParse!Z32,WeightedParse!AD32,WeightedParse!AE32,WeightedParse!AH32,WeightedParse!AI32,WeightedParse!AK32,WeightedParse!AN32,WeightedParse!AO32,WeightedParse!AP32)*Variables!$B$5),"")</f>
        <v>6.7739276345069905</v>
      </c>
      <c r="AB32" s="114">
        <f>IF($A32&gt;"",IF(AND(EXACT(SquadExport!$BR32,TRUE),EXACT(SquadExport!$BL32,TRUE)),HARMEAN(WeightedParse!I32,WeightedParse!K32,WeightedParse!N32,WeightedParse!Q32,WeightedParse!T32,WeightedParse!V32,WeightedParse!X32,WeightedParse!Y32,WeightedParse!Z32,WeightedParse!AD32,WeightedParse!AE32,WeightedParse!AF32,WeightedParse!AG32,WeightedParse!AH32,WeightedParse!AI32,WeightedParse!AJ32,WeightedParse!AK32,WeightedParse!AN32,WeightedParse!AO32),HARMEAN(WeightedParse!I32,WeightedParse!K32,WeightedParse!N32,WeightedParse!Q32,WeightedParse!T32,WeightedParse!V32,WeightedParse!X32,WeightedParse!Y32,WeightedParse!Z32,WeightedParse!AD32,WeightedParse!AE32,WeightedParse!AF32,WeightedParse!AG32,WeightedParse!AH32,WeightedParse!AI32,WeightedParse!AJ32,WeightedParse!AK32,WeightedParse!AN32,WeightedParse!AO32)*Variables!$B$5),"")</f>
        <v>7.7316868358621331</v>
      </c>
      <c r="AC32" s="114">
        <f>IF($A32&gt;"",IF(AND(EXACT(SquadExport!$BR32,TRUE),EXACT(SquadExport!$BL32,TRUE)),HARMEAN(WeightedParse!K32,WeightedParse!Q32,WeightedParse!S32,WeightedParse!T32,WeightedParse!V32,WeightedParse!X32,WeightedParse!Y32,WeightedParse!Z32,WeightedParse!AD32,WeightedParse!AE32,WeightedParse!AF32,WeightedParse!AG32,WeightedParse!AH32,WeightedParse!AO32),HARMEAN(WeightedParse!K32,WeightedParse!Q32,WeightedParse!S32,WeightedParse!T32,WeightedParse!V32,WeightedParse!X32,WeightedParse!Y32,WeightedParse!Z32,WeightedParse!AD32,WeightedParse!AE32,WeightedParse!AF32,WeightedParse!AG32,WeightedParse!AH32,WeightedParse!AO32)*Variables!$B$5),"")</f>
        <v>7.166161181435891</v>
      </c>
      <c r="AD32" s="114">
        <f>IF($A32&gt;"",IF(AND(EXACT(SquadExport!$BR32,TRUE),EXACT(SquadExport!$BL32,TRUE)),HARMEAN(WeightedParse!I32,WeightedParse!J32,WeightedParse!K32,WeightedParse!N32,WeightedParse!Q32,WeightedParse!S32,WeightedParse!T32,WeightedParse!V32,WeightedParse!X32,WeightedParse!Z32,WeightedParse!AB32,WeightedParse!AD32,WeightedParse!AG32,WeightedParse!AH32,WeightedParse!AI32,WeightedParse!AK32,WeightedParse!AO32),HARMEAN(WeightedParse!I32,WeightedParse!J32,WeightedParse!K32,WeightedParse!N32,WeightedParse!Q32,WeightedParse!S32,WeightedParse!T32,WeightedParse!V32,WeightedParse!X32,WeightedParse!Z32,WeightedParse!AB32,WeightedParse!AD32,WeightedParse!AG32,WeightedParse!AH32,WeightedParse!AI32,WeightedParse!AK32,WeightedParse!AO32)*Variables!$B$5),"")</f>
        <v>7.8256080722717289</v>
      </c>
      <c r="AE32" s="114">
        <f>IF($A32&gt;"",IF(AND(EXACT(SquadExport!$BR32,TRUE),EXACT(SquadExport!$BL32,TRUE)),HARMEAN(WeightedParse!K32,WeightedParse!N32,WeightedParse!P32,WeightedParse!Q32,WeightedParse!S32,WeightedParse!T32,WeightedParse!U32,WeightedParse!V32,WeightedParse!X32,WeightedParse!Y32,WeightedParse!Z32,WeightedParse!AD32,WeightedParse!AE32,WeightedParse!AF32,WeightedParse!AG32,WeightedParse!AH32,WeightedParse!AI32,WeightedParse!AO32),HARMEAN(WeightedParse!K32,WeightedParse!N32,WeightedParse!P32,WeightedParse!Q32,WeightedParse!S32,WeightedParse!T32,WeightedParse!U32,WeightedParse!V32,WeightedParse!X32,WeightedParse!Y32,WeightedParse!Z32,WeightedParse!AD32,WeightedParse!AE32,WeightedParse!AF32,WeightedParse!AG32,WeightedParse!AH32,WeightedParse!AI32,WeightedParse!AO32)*Variables!$B$5),"")</f>
        <v>6.8696809032555084</v>
      </c>
      <c r="AF32" s="114">
        <f>IF($A32&gt;"",IF(AND(EXACT(SquadExport!$BR32,TRUE),EXACT(SquadExport!$BL32,TRUE)),HARMEAN(WeightedParse!I32,WeightedParse!J32,WeightedParse!K32,WeightedParse!N32,WeightedParse!Q32,WeightedParse!S32,WeightedParse!T32,WeightedParse!U32,WeightedParse!V32,WeightedParse!X32,WeightedParse!Z32,WeightedParse!AD32,WeightedParse!AE32,WeightedParse!AF32,WeightedParse!AH32,WeightedParse!AI32,WeightedParse!AK32,WeightedParse!AN32,WeightedParse!AO32,WeightedParse!AP32),HARMEAN(WeightedParse!I32,WeightedParse!J32,WeightedParse!K32,WeightedParse!N32,WeightedParse!Q32,WeightedParse!S32,WeightedParse!T32,WeightedParse!U32,WeightedParse!V32,WeightedParse!X32,WeightedParse!Z32,WeightedParse!AD32,WeightedParse!AE32,WeightedParse!AF32,WeightedParse!AH32,WeightedParse!AI32,WeightedParse!AK32,WeightedParse!AN32,WeightedParse!AO32,WeightedParse!AP32)*Variables!$B$5),"")</f>
        <v>7.5248635919997167</v>
      </c>
      <c r="AG32" s="114">
        <f>IF($A32&gt;"",IF(AND(OR(EXACT(SquadExport!$BR32,TRUE),EXACT(SquadExport!$BS32,TRUE)),OR(EXACT(SquadExport!$BK32,TRUE),EXACT(SquadExport!$BM32,TRUE))),HARMEAN(WeightedParse!I32,WeightedParse!K32,WeightedParse!Q32,WeightedParse!T32,WeightedParse!X32,WeightedParse!Z32,WeightedParse!AD32,WeightedParse!AF32,WeightedParse!AG32,WeightedParse!AJ32),HARMEAN(WeightedParse!I32,WeightedParse!K32,WeightedParse!Q32,WeightedParse!T32,WeightedParse!X32,WeightedParse!Z32,WeightedParse!AD32,WeightedParse!AF32,WeightedParse!AG32,WeightedParse!AJ32)*Variables!$B$5),"")</f>
        <v>14.970071440004205</v>
      </c>
      <c r="AH32" s="114">
        <f>IF($A32&gt;"",IF(AND(OR(EXACT(SquadExport!$BR32,TRUE),EXACT(SquadExport!$BS32,TRUE)),OR(EXACT(SquadExport!$BK32,TRUE),EXACT(SquadExport!$BM32,TRUE))),HARMEAN(WeightedParse!H32,WeightedParse!K32,WeightedParse!P32,WeightedParse!Q32,WeightedParse!S32,WeightedParse!T32,WeightedParse!V32,WeightedParse!X32,WeightedParse!Y32,WeightedParse!Z32,WeightedParse!AD32,WeightedParse!AE32,WeightedParse!AF32,WeightedParse!AG32,WeightedParse!AH32,WeightedParse!AO32),HARMEAN(WeightedParse!H32,WeightedParse!K32,WeightedParse!P32,WeightedParse!Q32,WeightedParse!S32,WeightedParse!T32,WeightedParse!V32,WeightedParse!X32,WeightedParse!Y32,WeightedParse!Z32,WeightedParse!AD32,WeightedParse!AE32,WeightedParse!AF32,WeightedParse!AG32,WeightedParse!AH32,WeightedParse!AO32)*Variables!$B$5),"")</f>
        <v>11.211723396956621</v>
      </c>
      <c r="AI32" s="114">
        <f>IF($A32&gt;"",IF(AND(OR(EXACT(SquadExport!$BR32,TRUE),EXACT(SquadExport!$BS32,TRUE)),OR(EXACT(SquadExport!$BK32,TRUE),EXACT(SquadExport!$BM32,TRUE))),HARMEAN(WeightedParse!H32,WeightedParse!I32,WeightedParse!K32,WeightedParse!P32,WeightedParse!Q32,WeightedParse!S32,WeightedParse!T32,WeightedParse!U32,WeightedParse!V32,WeightedParse!X32,WeightedParse!Y32,WeightedParse!Z32,WeightedParse!AD32,WeightedParse!AE32,WeightedParse!AF32,WeightedParse!AH32,WeightedParse!AI32,WeightedParse!AO32),HARMEAN(WeightedParse!H32,WeightedParse!I32,WeightedParse!K32,WeightedParse!P32,WeightedParse!Q32,WeightedParse!S32,WeightedParse!T32,WeightedParse!U32,WeightedParse!V32,WeightedParse!X32,WeightedParse!Y32,WeightedParse!Z32,WeightedParse!AD32,WeightedParse!AE32,WeightedParse!AF32,WeightedParse!AH32,WeightedParse!AI32,WeightedParse!AO32)*Variables!$B$5),"")</f>
        <v>11.576349678950191</v>
      </c>
      <c r="AJ32" s="114">
        <f>IF($A32&gt;"",IF(AND(OR(EXACT(SquadExport!$BR32,TRUE),EXACT(SquadExport!$BS32,TRUE)),OR(EXACT(SquadExport!$BK32,TRUE),EXACT(SquadExport!$BM32,TRUE))),HARMEAN(WeightedParse!H32,WeightedParse!K32,WeightedParse!M32,WeightedParse!V32,WeightedParse!W32,WeightedParse!AD32,WeightedParse!AF32,WeightedParse!AH32,WeightedParse!AK32,WeightedParse!AL32,WeightedParse!AO32,WeightedParse!AP32)*(CONVERT(LEFT(SquadExport!$E32,FIND("'",SquadExport!$E32)-1)+((MID(SquadExport!$E32,FIND("'",SquadExport!$E32)+1,LEN(SquadExport!$E32)-FIND("'",SquadExport!$E32)-1))/12),"ft","m")-1)/(Variables!$C$4-1),(HARMEAN(WeightedParse!H32,WeightedParse!K32,WeightedParse!M32,WeightedParse!V32,WeightedParse!W32,WeightedParse!AD32,WeightedParse!AF32,WeightedParse!AH32,WeightedParse!AK32,WeightedParse!AL32,WeightedParse!AO32,WeightedParse!AP32)*(CONVERT(LEFT(SquadExport!$E32,FIND("'",SquadExport!$E32)-1)+((MID(SquadExport!$E32,FIND("'",SquadExport!$E32)+1,LEN(SquadExport!$E32)-FIND("'",SquadExport!$E32)-1))/12),"ft","m")-1)/(Variables!$C$4-1))*Variables!$B$5),"")</f>
        <v>4.5795398616680716</v>
      </c>
      <c r="AK32" s="114">
        <f>IF($A32&gt;"",IF(AND(OR(EXACT(SquadExport!$BR32,TRUE),EXACT(SquadExport!$BS32,TRUE)),OR(EXACT(SquadExport!$BK32,TRUE),EXACT(SquadExport!$BM32,TRUE))),HARMEAN(WeightedParse!J32,WeightedParse!K32,WeightedParse!T32,WeightedParse!V32,WeightedParse!X32,WeightedParse!Y32,WeightedParse!Z32,WeightedParse!AD32,WeightedParse!AH32,WeightedParse!AI32,WeightedParse!AK32,WeightedParse!AO32),HARMEAN(WeightedParse!J32,WeightedParse!K32,WeightedParse!T32,WeightedParse!V32,WeightedParse!X32,WeightedParse!Y32,WeightedParse!Z32,WeightedParse!AD32,WeightedParse!AH32,WeightedParse!AI32,WeightedParse!AK32,WeightedParse!AO32)*Variables!$B$5),"")</f>
        <v>12.553891174076291</v>
      </c>
      <c r="AL32" s="114">
        <f>IF($A32&gt;"",IF(AND(OR(EXACT(SquadExport!$BR32,TRUE),EXACT(SquadExport!$BS32,TRUE)),OR(EXACT(SquadExport!$BK32,TRUE),EXACT(SquadExport!$BM32,TRUE))),HARMEAN(WeightedParse!H32,WeightedParse!I32,WeightedParse!K32,WeightedParse!Q32,WeightedParse!T32,WeightedParse!V32,WeightedParse!AB32,WeightedParse!AD32,WeightedParse!AH32,WeightedParse!AI32,WeightedParse!AJ32,WeightedParse!AN32,WeightedParse!AO32),HARMEAN(WeightedParse!H32,WeightedParse!I32,WeightedParse!K32,WeightedParse!Q32,WeightedParse!T32,WeightedParse!V32,WeightedParse!AB32,WeightedParse!AD32,WeightedParse!AH32,WeightedParse!AI32,WeightedParse!AJ32,WeightedParse!AN32,WeightedParse!AO32)*Variables!$B$5),"")</f>
        <v>15.715067130780708</v>
      </c>
      <c r="AM32" s="114">
        <f>IF($A32&gt;"",IF(AND(OR(EXACT(SquadExport!$BR32,TRUE),EXACT(SquadExport!$BS32,TRUE)),OR(EXACT(SquadExport!$BK32,TRUE),EXACT(SquadExport!$BM32,TRUE))),HARMEAN(WeightedParse!I32,WeightedParse!J32,WeightedParse!K32,WeightedParse!N32,WeightedParse!Q32,WeightedParse!T32,WeightedParse!V32,WeightedParse!X32,WeightedParse!AB32,WeightedParse!AD32,WeightedParse!AG32,WeightedParse!AI32,WeightedParse!AJ32,WeightedParse!AK32,WeightedParse!AN32)*WeightedParse!BD32,(HARMEAN(WeightedParse!I32,WeightedParse!J32,WeightedParse!K32,WeightedParse!N32,WeightedParse!Q32,WeightedParse!T32,WeightedParse!V32,WeightedParse!X32,WeightedParse!AB32,WeightedParse!AD32,WeightedParse!AG32,WeightedParse!AI32,WeightedParse!AJ32,WeightedParse!AK32,WeightedParse!AN32)*WeightedParse!BD32)*Variables!$B$5),"")</f>
        <v>13.934929143888327</v>
      </c>
      <c r="AN32" s="114">
        <f>IF($A32&gt;"",IF(AND(OR(EXACT(SquadExport!$BR32,TRUE),EXACT(SquadExport!$BS32,TRUE)),OR(EXACT(SquadExport!$BK32,TRUE),EXACT(SquadExport!$BM32,TRUE))),HARMEAN(WeightedParse!H32,WeightedParse!I32,WeightedParse!K32,WeightedParse!N32,WeightedParse!Q32,WeightedParse!T32,WeightedParse!V32,WeightedParse!X32,WeightedParse!Z32,WeightedParse!AD32,WeightedParse!AG32,WeightedParse!AH32,WeightedParse!AI32,WeightedParse!AJ32,WeightedParse!AN32,WeightedParse!AO32)*WeightedParse!BD32,(HARMEAN(WeightedParse!H32,WeightedParse!I32,WeightedParse!K32,WeightedParse!N32,WeightedParse!Q32,WeightedParse!T32,WeightedParse!V32,WeightedParse!X32,WeightedParse!Z32,WeightedParse!AD32,WeightedParse!AG32,WeightedParse!AH32,WeightedParse!AI32,WeightedParse!AJ32,WeightedParse!AN32,WeightedParse!AO32)*WeightedParse!BD32)*Variables!$B$5),"")</f>
        <v>15.978547016837172</v>
      </c>
      <c r="AO32" s="114">
        <f>IF($A32&gt;"",IF(AND(EXACT(SquadExport!$BS32,TRUE),EXACT(SquadExport!$BL32,TRUE)),HARMEAN(WeightedParse!K32,WeightedParse!Q32,WeightedParse!T32,WeightedParse!V32,WeightedParse!X32,WeightedParse!Z32,WeightedParse!AB32,WeightedParse!AD32,WeightedParse!AG32,WeightedParse!AK32),HARMEAN(WeightedParse!K32,WeightedParse!Q32,WeightedParse!T32,WeightedParse!V32,WeightedParse!X32,WeightedParse!Z32,WeightedParse!AB32,WeightedParse!AD32,WeightedParse!AG32,WeightedParse!AK32)*Variables!$B$5),"")</f>
        <v>12.184360925285237</v>
      </c>
      <c r="AP32" s="114">
        <f>IF($A32&gt;"",IF(AND(EXACT(SquadExport!$BS32,TRUE),EXACT(SquadExport!$BL32,TRUE)),HARMEAN(WeightedParse!I32,WeightedParse!K32,WeightedParse!Q32,WeightedParse!T32,WeightedParse!V32,WeightedParse!X32,WeightedParse!Z32,WeightedParse!AB32,WeightedParse!AD32,WeightedParse!AF32,WeightedParse!AG32,WeightedParse!AI32,WeightedParse!AJ32),HARMEAN(WeightedParse!I32,WeightedParse!K32,WeightedParse!Q32,WeightedParse!T32,WeightedParse!V32,WeightedParse!X32,WeightedParse!Z32,WeightedParse!AB32,WeightedParse!AD32,WeightedParse!AF32,WeightedParse!AG32,WeightedParse!AI32,WeightedParse!AJ32)*Variables!$B$5),"")</f>
        <v>15.005056038466215</v>
      </c>
      <c r="AQ32" s="114">
        <f>IF($A32&gt;"",IF(AND(EXACT(SquadExport!$BS32,TRUE),EXACT(SquadExport!$BL32,TRUE)),HARMEAN(WeightedParse!I32,WeightedParse!J32,WeightedParse!K32,WeightedParse!Q32,WeightedParse!T32,WeightedParse!V32,WeightedParse!X32,WeightedParse!Z32,WeightedParse!AB32,WeightedParse!AD32,WeightedParse!AG32,WeightedParse!AI32,WeightedParse!AJ32,WeightedParse!AK32),HARMEAN(WeightedParse!I32,WeightedParse!J32,WeightedParse!K32,WeightedParse!Q32,WeightedParse!T32,WeightedParse!V32,WeightedParse!X32,WeightedParse!Z32,WeightedParse!AB32,WeightedParse!AD32,WeightedParse!AG32,WeightedParse!AI32,WeightedParse!AJ32,WeightedParse!AK32)*Variables!$B$5),"")</f>
        <v>13.719622191490911</v>
      </c>
      <c r="AR32" s="114">
        <f>IF($A32&gt;"",IF(AND(EXACT(SquadExport!$BS32,TRUE),EXACT(SquadExport!$BL32,TRUE)),HARMEAN(WeightedParse!I32,WeightedParse!J32,WeightedParse!K32,WeightedParse!Q32,WeightedParse!T32,WeightedParse!V32,WeightedParse!X32,WeightedParse!Y32,WeightedParse!Z32,WeightedParse!AD32,WeightedParse!AH32,WeightedParse!AI32,WeightedParse!AJ32,WeightedParse!AK32,WeightedParse!AN32,WeightedParse!AO32),HARMEAN(WeightedParse!I32,WeightedParse!J32,WeightedParse!K32,WeightedParse!Q32,WeightedParse!T32,WeightedParse!V32,WeightedParse!X32,WeightedParse!Y32,WeightedParse!Z32,WeightedParse!AD32,WeightedParse!AH32,WeightedParse!AI32,WeightedParse!AJ32,WeightedParse!AK32,WeightedParse!AN32,WeightedParse!AO32)*Variables!$B$5),"")</f>
        <v>13.845729422827633</v>
      </c>
      <c r="AS32" s="114">
        <f>IF($A32&gt;"",IF(AND(EXACT(SquadExport!$BT32,TRUE),EXACT(SquadExport!$BL32,TRUE)),HARMEAN(WeightedParse!J32,WeightedParse!K32,WeightedParse!M32,WeightedParse!T32,WeightedParse!V32,WeightedParse!X32,WeightedParse!Z32,WeightedParse!AD32,WeightedParse!AI32),(HARMEAN(WeightedParse!J32,WeightedParse!K32,WeightedParse!M32,WeightedParse!T32,WeightedParse!V32,WeightedParse!X32,WeightedParse!Z32,WeightedParse!AD32,WeightedParse!AI32)*Variables!$B$5)),"")</f>
        <v>14.471274948050732</v>
      </c>
      <c r="AT32" s="114">
        <f>IF($A32&gt;"",IF(AND(EXACT(SquadExport!$BT32,TRUE),EXACT(SquadExport!$BL32,TRUE)),HARMEAN(WeightedParse!J32,WeightedParse!K32,WeightedParse!M32,WeightedParse!U32,WeightedParse!V32,WeightedParse!W32,WeightedParse!X32,WeightedParse!Z32,WeightedParse!AD32,WeightedParse!AF32,WeightedParse!AK32,WeightedParse!AL32,WeightedParse!AP32)*(CONVERT(LEFT(SquadExport!$E32,FIND("'",SquadExport!$E32)-1)+((MID(SquadExport!$E32,FIND("'",SquadExport!$E32)+1,LEN(SquadExport!$E32)-FIND("'",SquadExport!$E32)-1))/12),"ft","m")-1)/(Variables!$C$4-1),(HARMEAN(WeightedParse!J32,WeightedParse!K32,WeightedParse!M32,WeightedParse!U32,WeightedParse!V32,WeightedParse!W32,WeightedParse!X32,WeightedParse!Z32,WeightedParse!AD32,WeightedParse!AF32,WeightedParse!AK32,WeightedParse!AL32,WeightedParse!AP32)*(CONVERT(LEFT(SquadExport!$E32,FIND("'",SquadExport!$E32)-1)+((MID(SquadExport!$E32,FIND("'",SquadExport!$E32)+1,LEN(SquadExport!$E32)-FIND("'",SquadExport!$E32)-1))/12),"ft","m")-1)/(Variables!$C$4-1)))*Variables!$B$5,"")</f>
        <v>2.8454676545323765</v>
      </c>
      <c r="AU32" s="114">
        <f>IF($A32&gt;"",IF(AND(EXACT(SquadExport!$BT32,TRUE),EXACT(SquadExport!$BL32,TRUE)),HARMEAN(WeightedParse!I32,WeightedParse!J32,WeightedParse!K32,WeightedParse!Q32,WeightedParse!T32,WeightedParse!V32,WeightedParse!X32,WeightedParse!Z32,WeightedParse!AB32,WeightedParse!AD32,WeightedParse!AF32,WeightedParse!AG32,WeightedParse!AK32,WeightedParse!AP32),HARMEAN(WeightedParse!I32,WeightedParse!J32,WeightedParse!K32,WeightedParse!Q32,WeightedParse!T32,WeightedParse!V32,WeightedParse!X32,WeightedParse!Z32,WeightedParse!AB32,WeightedParse!AD32,WeightedParse!AF32,WeightedParse!AG32,WeightedParse!AK32,WeightedParse!AP32)*Variables!$B$5),"")</f>
        <v>12.647389621008967</v>
      </c>
      <c r="AV32" s="114">
        <f>IF($A32&gt;"",IF(AND(EXACT(SquadExport!$BT32,TRUE),EXACT(SquadExport!$BL32,TRUE)),HARMEAN(WeightedParse!I32,WeightedParse!J32,WeightedParse!K32,WeightedParse!Q32,WeightedParse!T32,WeightedParse!V32,WeightedParse!X32,WeightedParse!Z32,WeightedParse!AD32,WeightedParse!AH32,WeightedParse!AI32,WeightedParse!AJ32,WeightedParse!AK32,WeightedParse!AN32,WeightedParse!AO32),HARMEAN(WeightedParse!I32,WeightedParse!J32,WeightedParse!K32,WeightedParse!Q32,WeightedParse!T32,WeightedParse!V32,WeightedParse!X32,WeightedParse!Z32,WeightedParse!AD32,WeightedParse!AH32,WeightedParse!AI32,WeightedParse!AJ32,WeightedParse!AK32,WeightedParse!AN32,WeightedParse!AO32)*Variables!$B$5),"")</f>
        <v>14.786854777392922</v>
      </c>
      <c r="AW32" s="114">
        <f>IF($A32&gt;"",IF(AND(EXACT(SquadExport!$BT32,TRUE),EXACT(SquadExport!$BL32,TRUE)),HARMEAN(WeightedParse!I32,WeightedParse!J32,WeightedParse!K32,WeightedParse!Q32,WeightedParse!T32,WeightedParse!V32,WeightedParse!X32,WeightedParse!Z32,WeightedParse!AB32,WeightedParse!AD32,WeightedParse!AF32,WeightedParse!AG32,WeightedParse!AI32,WeightedParse!AJ32,WeightedParse!AK32),HARMEAN(WeightedParse!I32,WeightedParse!J32,WeightedParse!K32,WeightedParse!Q32,WeightedParse!T32,WeightedParse!V32,WeightedParse!X32,WeightedParse!Z32,WeightedParse!AB32,WeightedParse!AD32,WeightedParse!AF32,WeightedParse!AG32,WeightedParse!AI32,WeightedParse!AJ32,WeightedParse!AK32)*Variables!$B$5),"")</f>
        <v>13.377609066722959</v>
      </c>
      <c r="AX32" s="114">
        <f>IF($A32&gt;"",IF(AND(EXACT(SquadExport!$BT32,TRUE),EXACT(SquadExport!$BL32,TRUE)),HARMEAN(WeightedParse!K32,WeightedParse!Q32,WeightedParse!U32,WeightedParse!V32,WeightedParse!W32,WeightedParse!X32,WeightedParse!Y32,WeightedParse!Z32,WeightedParse!AD32,WeightedParse!AF32,WeightedParse!AH32,WeightedParse!AI32,WeightedParse!AJ32,WeightedParse!AK32,WeightedParse!AN32,WeightedParse!AO32,WeightedParse!AP32),HARMEAN(WeightedParse!K32,WeightedParse!Q32,WeightedParse!U32,WeightedParse!V32,WeightedParse!W32,WeightedParse!X32,WeightedParse!Y32,WeightedParse!Z32,WeightedParse!AD32,WeightedParse!AF32,WeightedParse!AH32,WeightedParse!AI32,WeightedParse!AJ32,WeightedParse!AK32,WeightedParse!AN32,WeightedParse!AO32,WeightedParse!AP32)*Variables!$B$5),"")</f>
        <v>11.710586785136833</v>
      </c>
      <c r="AY32" s="114">
        <f>IF($A32&gt;"",IF(AND(EXACT(SquadExport!$BT32,TRUE),EXACT(SquadExport!$BL32,TRUE)),HARMEAN(WeightedParse!I32,WeightedParse!J32,WeightedParse!K32,WeightedParse!M32,WeightedParse!N32,WeightedParse!Q32,WeightedParse!T32,WeightedParse!V32,WeightedParse!X32,WeightedParse!Z32,WeightedParse!AD32,WeightedParse!AF32,WeightedParse!AG32,WeightedParse!AH32,WeightedParse!AI32,WeightedParse!AJ32,WeightedParse!AK32,WeightedParse!AL32,WeightedParse!AN32,WeightedParse!AO32,WeightedParse!AP32),HARMEAN(WeightedParse!I32,WeightedParse!J32,WeightedParse!K32,WeightedParse!M32,WeightedParse!N32,WeightedParse!Q32,WeightedParse!T32,WeightedParse!V32,WeightedParse!X32,WeightedParse!Z32,WeightedParse!AD32,WeightedParse!AF32,WeightedParse!AG32,WeightedParse!AH32,WeightedParse!AI32,WeightedParse!AJ32,WeightedParse!AK32,WeightedParse!AL32,WeightedParse!AN32,WeightedParse!AO32,WeightedParse!AP32)*Variables!$B$5),"")</f>
        <v>8.6502583979241301</v>
      </c>
    </row>
    <row r="33" spans="1:51" s="3" customFormat="1" ht="15" customHeight="1" x14ac:dyDescent="0.25">
      <c r="A33" s="3" t="str">
        <f>IF(WeightedParse!A33&gt;"",WeightedParse!A33,"")</f>
        <v>Enda Curran</v>
      </c>
      <c r="B33" s="4">
        <f>IF(WeightedParse!B33&gt;0,WeightedParse!B33,"")</f>
        <v>28</v>
      </c>
      <c r="C33" s="4" t="str">
        <f>IF(A33&gt;"",IF(AND(B33&lt;=Variables!$B$8,G33&gt;2),"Youth",IF(AND(B33&lt;=Variables!$B$8,G33&lt;=2),"Prospect",IF(AND(B33&gt;=Variables!$B$9,G33&gt;2),"Old",IF(G33&gt;=3,"Reserves","First Team")))),"")</f>
        <v>First Team</v>
      </c>
      <c r="D33" s="4" t="str">
        <f>SquadExport!BJ33</f>
        <v>ST</v>
      </c>
      <c r="E33" s="4" t="str">
        <f>IF(A33&gt;"",VLOOKUP(F33,Roles!A:B,2,FALSE)&amp;IF(OR(VLOOKUP(F33,Roles!$A:$B,2,FALSE)="FB",VLOOKUP(F33,Roles!$A:$B,2,FALSE)="WB",VLOOKUP(F33,Roles!$A:$B,2,FALSE)="WM",VLOOKUP(F33,Roles!$A:$B,2,FALSE)="W"),IF(AND(SquadExport!BK33=TRUE,SquadExport!BM33=TRUE,WeightedParse!BB33&gt;=WeightedParse!BC33)," (R)",IF(AND(SquadExport!BK33=TRUE,SquadExport!BM33=TRUE,WeightedParse!BB33&lt;WeightedParse!BC33)," (L)",IF(AND(SquadExport!BK33=TRUE,SquadExport!BM33=FALSE), " (L)",IF(AND(SquadExport!BK33=FALSE,SquadExport!BM33=TRUE)," (R)","")))),""),"")</f>
        <v>ST</v>
      </c>
      <c r="F33" s="4" t="str" cm="1">
        <f t="array" ref="F33">IF(A33&gt;"",INDEX($J$1:$AY$1,SUMPRODUCT(MAX(($J$2:$AY$200=MAX($J33:$AY33))*(COLUMN($J$2:$AY$200))))-COLUMN($J$1)+1),"")</f>
        <v>P</v>
      </c>
      <c r="G33" s="4">
        <f t="shared" si="0"/>
        <v>1</v>
      </c>
      <c r="H33" s="4">
        <f t="shared" si="1"/>
        <v>7</v>
      </c>
      <c r="I33" s="5">
        <f t="shared" si="2"/>
        <v>16.374153259897636</v>
      </c>
      <c r="J33" s="114">
        <f>IF($A33&gt;"",HARMEAN(WeightedParse!V33,WeightedParse!Y33,WeightedParse!Z33,WeightedParse!AE33,WeightedParse!AJ33,WeightedParse!AQ33,WeightedParse!AR33,WeightedParse!AS33,WeightedParse!AU33,WeightedParse!AV33,WeightedParse!AW33,WeightedParse!AY33,WeightedParse!BA33),"")</f>
        <v>5.0817093154965445</v>
      </c>
      <c r="K33" s="114">
        <f>IF(A33&gt;"",HARMEAN(WeightedParse!K33,WeightedParse!Q33,WeightedParse!V33,WeightedParse!X33,WeightedParse!Y33,WeightedParse!Z33,WeightedParse!AE33,WeightedParse!AG33,WeightedParse!AI33,WeightedParse!AJ33,WeightedParse!AQ33,WeightedParse!AR33,WeightedParse!AS33,WeightedParse!AU33,WeightedParse!AV33,WeightedParse!AW33,WeightedParse!AY33,WeightedParse!AZ33,WeightedParse!BA33),"")</f>
        <v>5.9025125839162618</v>
      </c>
      <c r="L33" s="114">
        <f>IF($A33&gt;"",IF(AND(EXACT(SquadExport!$BO33,TRUE),EXACT(SquadExport!$BL33,TRUE)),HARMEAN(WeightedParse!M33,WeightedParse!P33,WeightedParse!S33,WeightedParse!U33,WeightedParse!V33,WeightedParse!W33,WeightedParse!Y33,WeightedParse!AE33,WeightedParse!AL33,WeightedParse!AN33,WeightedParse!AP33),HARMEAN(WeightedParse!M33,WeightedParse!P33,WeightedParse!S33,WeightedParse!U33,WeightedParse!V33,WeightedParse!W33,WeightedParse!Y33,WeightedParse!AE33,WeightedParse!AL33,WeightedParse!AN33,WeightedParse!AP33)*Variables!$B$5),"")</f>
        <v>6.4759918368569442</v>
      </c>
      <c r="M33" s="114">
        <f>IF($A33&gt;"",IF(AND(EXACT(SquadExport!$BO33,TRUE),EXACT(SquadExport!$BL33,TRUE)),HARMEAN(WeightedParse!M33,WeightedParse!P33,WeightedParse!S33,WeightedParse!U33,WeightedParse!V33,WeightedParse!W33,WeightedParse!X33,WeightedParse!Y33,WeightedParse!Z33,WeightedParse!AE33,WeightedParse!AL33,WeightedParse!AN33,WeightedParse!AP33),HARMEAN(WeightedParse!M33,WeightedParse!P33,WeightedParse!S33,WeightedParse!U33,WeightedParse!V33,WeightedParse!W33,WeightedParse!X33,WeightedParse!Y33,WeightedParse!Z33,WeightedParse!AE33,WeightedParse!AL33,WeightedParse!AN33,WeightedParse!AP33)*Variables!$B$5),"")</f>
        <v>6.9695819328955233</v>
      </c>
      <c r="N33" s="114">
        <f>IF($A33&gt;"",IF(AND(EXACT(SquadExport!$BO33,TRUE),EXACT(SquadExport!$BL33,TRUE)),HARMEAN(WeightedParse!K33,WeightedParse!M33,WeightedParse!P33,WeightedParse!Q33,WeightedParse!S33,WeightedParse!T33,WeightedParse!U33,WeightedParse!V33,WeightedParse!W33,WeightedParse!X33,WeightedParse!Y33,WeightedParse!Z33,WeightedParse!AE33,WeightedParse!AG33,WeightedParse!AL33,WeightedParse!AN33,WeightedParse!AP33),HARMEAN(WeightedParse!K33,WeightedParse!M33,WeightedParse!P33,WeightedParse!Q33,WeightedParse!S33,WeightedParse!T33,WeightedParse!U33,WeightedParse!V33,WeightedParse!W33,WeightedParse!X33,WeightedParse!Y33,WeightedParse!Z33,WeightedParse!AE33,WeightedParse!AG33,WeightedParse!AL33,WeightedParse!AN33,WeightedParse!AP33)*Variables!$B$5),"")</f>
        <v>7.2067520509019323</v>
      </c>
      <c r="O33" s="114">
        <f>IF($A33&gt;"",IF(AND(EXACT(SquadExport!$BO33,TRUE),EXACT(SquadExport!$BL33,TRUE)),HARMEAN(WeightedParse!I33,WeightedParse!K33,WeightedParse!M33,WeightedParse!P33,WeightedParse!Q33,WeightedParse!S33,WeightedParse!T33,WeightedParse!V33,WeightedParse!W33,WeightedParse!X33,WeightedParse!Y33,WeightedParse!Z33,WeightedParse!AB33,WeightedParse!AE33,WeightedParse!AF33,WeightedParse!AG33,WeightedParse!AJ33,WeightedParse!AK33,WeightedParse!AL33,WeightedParse!AN33,WeightedParse!AO33,WeightedParse!AP33),HARMEAN(WeightedParse!I33,WeightedParse!K33,WeightedParse!M33,WeightedParse!P33,WeightedParse!Q33,WeightedParse!S33,WeightedParse!T33,WeightedParse!V33,WeightedParse!W33,WeightedParse!X33,WeightedParse!Y33,WeightedParse!Z33,WeightedParse!AB33,WeightedParse!AE33,WeightedParse!AF33,WeightedParse!AG33,WeightedParse!AJ33,WeightedParse!AK33,WeightedParse!AL33,WeightedParse!AN33,WeightedParse!AO33,WeightedParse!AP33)*Variables!$B$5),"")</f>
        <v>7.5190788592850435</v>
      </c>
      <c r="P33" s="114">
        <f>IF($A33&gt;"",IF(AND(OR(EXACT(SquadExport!$BO33,TRUE),EXACT(SquadExport!$BP33,TRUE)),OR(EXACT(SquadExport!$BK33,TRUE),EXACT(SquadExport!$BM33,TRUE))),HARMEAN(WeightedParse!M33,WeightedParse!P33,WeightedParse!S33,WeightedParse!U33,WeightedParse!V33,WeightedParse!W33,WeightedParse!Y33,WeightedParse!AE33,WeightedParse!AF33,WeightedParse!AP33),HARMEAN(WeightedParse!M33,WeightedParse!P33,WeightedParse!S33,WeightedParse!U33,WeightedParse!V33,WeightedParse!W33,WeightedParse!Y33,WeightedParse!AE33,WeightedParse!AF33,WeightedParse!AP33)*Variables!$B$5),"")</f>
        <v>5.7866118629611183</v>
      </c>
      <c r="Q33" s="114">
        <f>IF($A33&gt;"",IF(AND(OR(EXACT(SquadExport!$BO33,TRUE),EXACT(SquadExport!$BP33,TRUE)),OR(EXACT(SquadExport!$BK33,TRUE),EXACT(SquadExport!$BM33,TRUE))),HARMEAN(WeightedParse!H33,WeightedParse!P33,WeightedParse!Q33,WeightedParse!S33,WeightedParse!T33,WeightedParse!V33,WeightedParse!X33,WeightedParse!Y33,WeightedParse!Z33,WeightedParse!AE33,WeightedParse!AF33,WeightedParse!AH33,WeightedParse!AN33,WeightedParse!AO33),HARMEAN(WeightedParse!H33,WeightedParse!P33,WeightedParse!Q33,WeightedParse!S33,WeightedParse!T33,WeightedParse!V33,WeightedParse!X33,WeightedParse!Y33,WeightedParse!Z33,WeightedParse!AE33,WeightedParse!AF33,WeightedParse!AH33,WeightedParse!AN33,WeightedParse!AO33)*Variables!$B$5),"")</f>
        <v>6.3604900501249704</v>
      </c>
      <c r="R33" s="115">
        <f>IF($A33&gt;"",IF(AND(OR(EXACT(SquadExport!$BO33,TRUE),EXACT(SquadExport!$BP33,TRUE)),OR(EXACT(SquadExport!$BK33,TRUE),EXACT(SquadExport!$BM33,TRUE))),HARMEAN(WeightedParse!H33,WeightedParse!I33,WeightedParse!K33,WeightedParse!P33,WeightedParse!Q33,WeightedParse!S33,WeightedParse!T33,WeightedParse!V33,WeightedParse!Y33,WeightedParse!Z33,WeightedParse!AD33,WeightedParse!AE33,WeightedParse!AF33,WeightedParse!AH33,WeightedParse!AI33,WeightedParse!AJ33,WeightedParse!AN33,WeightedParse!AO33),HARMEAN(WeightedParse!H33,WeightedParse!I33,WeightedParse!K33,WeightedParse!P33,WeightedParse!Q33,WeightedParse!S33,WeightedParse!T33,WeightedParse!V33,WeightedParse!Y33,WeightedParse!Z33,WeightedParse!AD33,WeightedParse!AE33,WeightedParse!AF33,WeightedParse!AH33,WeightedParse!AI33,WeightedParse!AJ33,WeightedParse!AN33,WeightedParse!AO33)*Variables!$B$5),"")</f>
        <v>7.1985024760361291</v>
      </c>
      <c r="S33" s="115">
        <f>IF($A33&gt;"",IF(AND(OR(EXACT(SquadExport!$BO33,TRUE),EXACT(SquadExport!$BP33,TRUE)),OR(EXACT(SquadExport!$BK33,TRUE),EXACT(SquadExport!$BM33,TRUE))),HARMEAN(WeightedParse!H33,WeightedParse!I33,WeightedParse!K33,WeightedParse!Q33,WeightedParse!S33,WeightedParse!T33,WeightedParse!V33,WeightedParse!X33,WeightedParse!Z33,WeightedParse!AB33,WeightedParse!AD33,WeightedParse!AF33,WeightedParse!AG33,WeightedParse!AH33,WeightedParse!AI33,WeightedParse!AJ33,WeightedParse!AK33,WeightedParse!AN33,WeightedParse!AO33),HARMEAN(WeightedParse!H33,WeightedParse!I33,WeightedParse!K33,WeightedParse!Q33,WeightedParse!S33,WeightedParse!T33,WeightedParse!V33,WeightedParse!X33,WeightedParse!Z33,WeightedParse!AB33,WeightedParse!AD33,WeightedParse!AF33,WeightedParse!AG33,WeightedParse!AH33,WeightedParse!AI33,WeightedParse!AJ33,WeightedParse!AK33,WeightedParse!AN33,WeightedParse!AO33)*Variables!$B$5),"")</f>
        <v>8.2458543200368268</v>
      </c>
      <c r="T33" s="114">
        <f>IF($A33&gt;"",IF(AND(OR(EXACT(SquadExport!$BO33,TRUE),EXACT(SquadExport!$BP33,TRUE)),OR(EXACT(SquadExport!$BK33,TRUE),EXACT(SquadExport!$BM33,TRUE))),HARMEAN(WeightedParse!I33,WeightedParse!K33,WeightedParse!N33,WeightedParse!P33,WeightedParse!Q33,WeightedParse!S33,WeightedParse!T33,WeightedParse!V33,WeightedParse!X33,WeightedParse!Y33,WeightedParse!Z33,WeightedParse!AB33,WeightedParse!AD33,WeightedParse!AE33,WeightedParse!AF33,WeightedParse!AH33,WeightedParse!AI33,WeightedParse!AJ33,WeightedParse!AN33,WeightedParse!AO33)*WeightedParse!BD33,(HARMEAN(WeightedParse!I33,WeightedParse!K33,WeightedParse!N33,WeightedParse!P33,WeightedParse!Q33,WeightedParse!S33,WeightedParse!T33,WeightedParse!V33,WeightedParse!X33,WeightedParse!Y33,WeightedParse!Z33,WeightedParse!AB33,WeightedParse!AD33,WeightedParse!AE33,WeightedParse!AF33,WeightedParse!AH33,WeightedParse!AI33,WeightedParse!AJ33,WeightedParse!AN33,WeightedParse!AO33)*WeightedParse!BD33)*Variables!$B$5),"")</f>
        <v>5.3521683845658972</v>
      </c>
      <c r="U33" s="114">
        <f>IF($A33&gt;"",IF(EXACT(SquadExport!$BQ33,TRUE),HARMEAN(WeightedParse!P33,WeightedParse!S33,WeightedParse!V33,WeightedParse!X33,WeightedParse!Y33,WeightedParse!Z33,WeightedParse!AE33,WeightedParse!AF33,WeightedParse!AP33),HARMEAN(WeightedParse!P33,WeightedParse!S33,WeightedParse!V33,WeightedParse!X33,WeightedParse!Y33,WeightedParse!Z33,WeightedParse!AE33,WeightedParse!AF33,WeightedParse!AP33)*Variables!$B$5),"")</f>
        <v>5.9114047524079938</v>
      </c>
      <c r="V33" s="114">
        <f>IF($A33&gt;"",IF(EXACT(SquadExport!$BQ33,TRUE),HARMEAN(WeightedParse!K33,WeightedParse!Q33,WeightedParse!S33,WeightedParse!T33,WeightedParse!V33,WeightedParse!X33,WeightedParse!Z33,WeightedParse!AE33,WeightedParse!AF33,WeightedParse!AG33,WeightedParse!AH33,WeightedParse!AK33),HARMEAN(WeightedParse!K33,WeightedParse!Q33,WeightedParse!S33,WeightedParse!T33,WeightedParse!V33,WeightedParse!X33,WeightedParse!Z33,WeightedParse!AE33,WeightedParse!AF33,WeightedParse!AG33,WeightedParse!AH33,WeightedParse!AK33)*Variables!$B$5),"")</f>
        <v>7.3234847317320195</v>
      </c>
      <c r="W33" s="114">
        <f>IF($A33&gt;"",IF(EXACT(SquadExport!$BQ33,TRUE),HARMEAN(WeightedParse!I33,WeightedParse!K33,WeightedParse!N33,WeightedParse!Q33,WeightedParse!T33,WeightedParse!V33,WeightedParse!X33,WeightedParse!Z33,WeightedParse!AB33,WeightedParse!AD33,WeightedParse!AF33,WeightedParse!AG33,WeightedParse!AK33),HARMEAN(WeightedParse!I33,WeightedParse!K33,WeightedParse!N33,WeightedParse!Q33,WeightedParse!T33,WeightedParse!V33,WeightedParse!X33,WeightedParse!Z33,WeightedParse!AB33,WeightedParse!AD33,WeightedParse!AF33,WeightedParse!AG33,WeightedParse!AK33)*Variables!$B$5),"")</f>
        <v>9.1192257180380309</v>
      </c>
      <c r="X33" s="114">
        <f>IF($A33&gt;"",IF(EXACT(SquadExport!$BQ33,TRUE),HARMEAN(WeightedParse!K33,WeightedParse!P33,WeightedParse!Q33,WeightedParse!S33,WeightedParse!U33,WeightedParse!V33,WeightedParse!X33,WeightedParse!Y33,WeightedParse!Z33,WeightedParse!AE33,WeightedParse!AF33,WeightedParse!AH33,WeightedParse!AO33,WeightedParse!AP33),HARMEAN(WeightedParse!K33,WeightedParse!P33,WeightedParse!Q33,WeightedParse!S33,WeightedParse!U33,WeightedParse!V33,WeightedParse!X33,WeightedParse!Y33,WeightedParse!Z33,WeightedParse!AE33,WeightedParse!AF33,WeightedParse!AH33,WeightedParse!AO33,WeightedParse!AP33)*Variables!$B$5),"")</f>
        <v>6.6291985960314035</v>
      </c>
      <c r="Y33" s="114">
        <f>IF($A33&gt;"",IF(EXACT(SquadExport!$BQ33,TRUE),HARMEAN(WeightedParse!P33,WeightedParse!Q33,WeightedParse!S33,WeightedParse!U33,WeightedParse!V33,WeightedParse!W33,WeightedParse!Y33,WeightedParse!AE33,WeightedParse!AF33,WeightedParse!AH33,WeightedParse!AJ33,WeightedParse!AN33,WeightedParse!AO33,WeightedParse!AP33),HARMEAN(WeightedParse!P33,WeightedParse!Q33,WeightedParse!S33,WeightedParse!U33,WeightedParse!V33,WeightedParse!W33,WeightedParse!Y33,WeightedParse!AE33,WeightedParse!AF33,WeightedParse!AH33,WeightedParse!AJ33,WeightedParse!AN33,WeightedParse!AO33,WeightedParse!AP33)*Variables!$B$5),"")</f>
        <v>6.4370293610847114</v>
      </c>
      <c r="Z33" s="114">
        <f>IF($A33&gt;"",IF(EXACT(SquadExport!$BQ33,TRUE),HARMEAN(WeightedParse!M33,WeightedParse!P33,WeightedParse!Q33,WeightedParse!S33,WeightedParse!U33,WeightedParse!V33,WeightedParse!W33,WeightedParse!X33,WeightedParse!Y33,WeightedParse!Z33,WeightedParse!AE33,WeightedParse!AF33,WeightedParse!AH33,WeightedParse!AL33,WeightedParse!AO33,WeightedParse!AP33),HARMEAN(WeightedParse!M33,WeightedParse!P33,WeightedParse!Q33,WeightedParse!S33,WeightedParse!U33,WeightedParse!V33,WeightedParse!W33,WeightedParse!X33,WeightedParse!Y33,WeightedParse!Z33,WeightedParse!AE33,WeightedParse!AF33,WeightedParse!AH33,WeightedParse!AL33,WeightedParse!AO33,WeightedParse!AP33)*Variables!$B$5),"")</f>
        <v>6.8109489242225782</v>
      </c>
      <c r="AA33" s="114">
        <f>IF($A33&gt;"",IF(EXACT(SquadExport!$BQ33,TRUE),HARMEAN(WeightedParse!J33,WeightedParse!K33,WeightedParse!N33,WeightedParse!P33,WeightedParse!Q33,WeightedParse!S33,WeightedParse!V33,WeightedParse!X33,WeightedParse!Y33,WeightedParse!Z33,WeightedParse!AD33,WeightedParse!AE33,WeightedParse!AH33,WeightedParse!AI33,WeightedParse!AK33,WeightedParse!AN33,WeightedParse!AO33,WeightedParse!AP33),HARMEAN(WeightedParse!J33,WeightedParse!K33,WeightedParse!N33,WeightedParse!P33,WeightedParse!Q33,WeightedParse!S33,WeightedParse!V33,WeightedParse!X33,WeightedParse!Y33,WeightedParse!Z33,WeightedParse!AD33,WeightedParse!AE33,WeightedParse!AH33,WeightedParse!AI33,WeightedParse!AK33,WeightedParse!AN33,WeightedParse!AO33,WeightedParse!AP33)*Variables!$B$5),"")</f>
        <v>7.8782224947336141</v>
      </c>
      <c r="AB33" s="114">
        <f>IF($A33&gt;"",IF(AND(EXACT(SquadExport!$BR33,TRUE),EXACT(SquadExport!$BL33,TRUE)),HARMEAN(WeightedParse!I33,WeightedParse!K33,WeightedParse!N33,WeightedParse!Q33,WeightedParse!T33,WeightedParse!V33,WeightedParse!X33,WeightedParse!Y33,WeightedParse!Z33,WeightedParse!AD33,WeightedParse!AE33,WeightedParse!AF33,WeightedParse!AG33,WeightedParse!AH33,WeightedParse!AI33,WeightedParse!AJ33,WeightedParse!AK33,WeightedParse!AN33,WeightedParse!AO33),HARMEAN(WeightedParse!I33,WeightedParse!K33,WeightedParse!N33,WeightedParse!Q33,WeightedParse!T33,WeightedParse!V33,WeightedParse!X33,WeightedParse!Y33,WeightedParse!Z33,WeightedParse!AD33,WeightedParse!AE33,WeightedParse!AF33,WeightedParse!AG33,WeightedParse!AH33,WeightedParse!AI33,WeightedParse!AJ33,WeightedParse!AK33,WeightedParse!AN33,WeightedParse!AO33)*Variables!$B$5),"")</f>
        <v>9.6988967784211138</v>
      </c>
      <c r="AC33" s="114">
        <f>IF($A33&gt;"",IF(AND(EXACT(SquadExport!$BR33,TRUE),EXACT(SquadExport!$BL33,TRUE)),HARMEAN(WeightedParse!K33,WeightedParse!Q33,WeightedParse!S33,WeightedParse!T33,WeightedParse!V33,WeightedParse!X33,WeightedParse!Y33,WeightedParse!Z33,WeightedParse!AD33,WeightedParse!AE33,WeightedParse!AF33,WeightedParse!AG33,WeightedParse!AH33,WeightedParse!AO33),HARMEAN(WeightedParse!K33,WeightedParse!Q33,WeightedParse!S33,WeightedParse!T33,WeightedParse!V33,WeightedParse!X33,WeightedParse!Y33,WeightedParse!Z33,WeightedParse!AD33,WeightedParse!AE33,WeightedParse!AF33,WeightedParse!AG33,WeightedParse!AH33,WeightedParse!AO33)*Variables!$B$5),"")</f>
        <v>7.6912760988693369</v>
      </c>
      <c r="AD33" s="114">
        <f>IF($A33&gt;"",IF(AND(EXACT(SquadExport!$BR33,TRUE),EXACT(SquadExport!$BL33,TRUE)),HARMEAN(WeightedParse!I33,WeightedParse!J33,WeightedParse!K33,WeightedParse!N33,WeightedParse!Q33,WeightedParse!S33,WeightedParse!T33,WeightedParse!V33,WeightedParse!X33,WeightedParse!Z33,WeightedParse!AB33,WeightedParse!AD33,WeightedParse!AG33,WeightedParse!AH33,WeightedParse!AI33,WeightedParse!AK33,WeightedParse!AO33),HARMEAN(WeightedParse!I33,WeightedParse!J33,WeightedParse!K33,WeightedParse!N33,WeightedParse!Q33,WeightedParse!S33,WeightedParse!T33,WeightedParse!V33,WeightedParse!X33,WeightedParse!Z33,WeightedParse!AB33,WeightedParse!AD33,WeightedParse!AG33,WeightedParse!AH33,WeightedParse!AI33,WeightedParse!AK33,WeightedParse!AO33)*Variables!$B$5),"")</f>
        <v>8.6018187823993806</v>
      </c>
      <c r="AE33" s="114">
        <f>IF($A33&gt;"",IF(AND(EXACT(SquadExport!$BR33,TRUE),EXACT(SquadExport!$BL33,TRUE)),HARMEAN(WeightedParse!K33,WeightedParse!N33,WeightedParse!P33,WeightedParse!Q33,WeightedParse!S33,WeightedParse!T33,WeightedParse!U33,WeightedParse!V33,WeightedParse!X33,WeightedParse!Y33,WeightedParse!Z33,WeightedParse!AD33,WeightedParse!AE33,WeightedParse!AF33,WeightedParse!AG33,WeightedParse!AH33,WeightedParse!AI33,WeightedParse!AO33),HARMEAN(WeightedParse!K33,WeightedParse!N33,WeightedParse!P33,WeightedParse!Q33,WeightedParse!S33,WeightedParse!T33,WeightedParse!U33,WeightedParse!V33,WeightedParse!X33,WeightedParse!Y33,WeightedParse!Z33,WeightedParse!AD33,WeightedParse!AE33,WeightedParse!AF33,WeightedParse!AG33,WeightedParse!AH33,WeightedParse!AI33,WeightedParse!AO33)*Variables!$B$5),"")</f>
        <v>7.1521200664548852</v>
      </c>
      <c r="AF33" s="114">
        <f>IF($A33&gt;"",IF(AND(EXACT(SquadExport!$BR33,TRUE),EXACT(SquadExport!$BL33,TRUE)),HARMEAN(WeightedParse!I33,WeightedParse!J33,WeightedParse!K33,WeightedParse!N33,WeightedParse!Q33,WeightedParse!S33,WeightedParse!T33,WeightedParse!U33,WeightedParse!V33,WeightedParse!X33,WeightedParse!Z33,WeightedParse!AD33,WeightedParse!AE33,WeightedParse!AF33,WeightedParse!AH33,WeightedParse!AI33,WeightedParse!AK33,WeightedParse!AN33,WeightedParse!AO33,WeightedParse!AP33),HARMEAN(WeightedParse!I33,WeightedParse!J33,WeightedParse!K33,WeightedParse!N33,WeightedParse!Q33,WeightedParse!S33,WeightedParse!T33,WeightedParse!U33,WeightedParse!V33,WeightedParse!X33,WeightedParse!Z33,WeightedParse!AD33,WeightedParse!AE33,WeightedParse!AF33,WeightedParse!AH33,WeightedParse!AI33,WeightedParse!AK33,WeightedParse!AN33,WeightedParse!AO33,WeightedParse!AP33)*Variables!$B$5),"")</f>
        <v>8.836078857189678</v>
      </c>
      <c r="AG33" s="114">
        <f>IF($A33&gt;"",IF(AND(OR(EXACT(SquadExport!$BR33,TRUE),EXACT(SquadExport!$BS33,TRUE)),OR(EXACT(SquadExport!$BK33,TRUE),EXACT(SquadExport!$BM33,TRUE))),HARMEAN(WeightedParse!I33,WeightedParse!K33,WeightedParse!Q33,WeightedParse!T33,WeightedParse!X33,WeightedParse!Z33,WeightedParse!AD33,WeightedParse!AF33,WeightedParse!AG33,WeightedParse!AJ33),HARMEAN(WeightedParse!I33,WeightedParse!K33,WeightedParse!Q33,WeightedParse!T33,WeightedParse!X33,WeightedParse!Z33,WeightedParse!AD33,WeightedParse!AF33,WeightedParse!AG33,WeightedParse!AJ33)*Variables!$B$5),"")</f>
        <v>9.3081042964355873</v>
      </c>
      <c r="AH33" s="114">
        <f>IF($A33&gt;"",IF(AND(OR(EXACT(SquadExport!$BR33,TRUE),EXACT(SquadExport!$BS33,TRUE)),OR(EXACT(SquadExport!$BK33,TRUE),EXACT(SquadExport!$BM33,TRUE))),HARMEAN(WeightedParse!H33,WeightedParse!K33,WeightedParse!P33,WeightedParse!Q33,WeightedParse!S33,WeightedParse!T33,WeightedParse!V33,WeightedParse!X33,WeightedParse!Y33,WeightedParse!Z33,WeightedParse!AD33,WeightedParse!AE33,WeightedParse!AF33,WeightedParse!AG33,WeightedParse!AH33,WeightedParse!AO33),HARMEAN(WeightedParse!H33,WeightedParse!K33,WeightedParse!P33,WeightedParse!Q33,WeightedParse!S33,WeightedParse!T33,WeightedParse!V33,WeightedParse!X33,WeightedParse!Y33,WeightedParse!Z33,WeightedParse!AD33,WeightedParse!AE33,WeightedParse!AF33,WeightedParse!AG33,WeightedParse!AH33,WeightedParse!AO33)*Variables!$B$5),"")</f>
        <v>6.5769350541503764</v>
      </c>
      <c r="AI33" s="114">
        <f>IF($A33&gt;"",IF(AND(OR(EXACT(SquadExport!$BR33,TRUE),EXACT(SquadExport!$BS33,TRUE)),OR(EXACT(SquadExport!$BK33,TRUE),EXACT(SquadExport!$BM33,TRUE))),HARMEAN(WeightedParse!H33,WeightedParse!I33,WeightedParse!K33,WeightedParse!P33,WeightedParse!Q33,WeightedParse!S33,WeightedParse!T33,WeightedParse!U33,WeightedParse!V33,WeightedParse!X33,WeightedParse!Y33,WeightedParse!Z33,WeightedParse!AD33,WeightedParse!AE33,WeightedParse!AF33,WeightedParse!AH33,WeightedParse!AI33,WeightedParse!AO33),HARMEAN(WeightedParse!H33,WeightedParse!I33,WeightedParse!K33,WeightedParse!P33,WeightedParse!Q33,WeightedParse!S33,WeightedParse!T33,WeightedParse!U33,WeightedParse!V33,WeightedParse!X33,WeightedParse!Y33,WeightedParse!Z33,WeightedParse!AD33,WeightedParse!AE33,WeightedParse!AF33,WeightedParse!AH33,WeightedParse!AI33,WeightedParse!AO33)*Variables!$B$5),"")</f>
        <v>6.9679109693060246</v>
      </c>
      <c r="AJ33" s="114">
        <f>IF($A33&gt;"",IF(AND(OR(EXACT(SquadExport!$BR33,TRUE),EXACT(SquadExport!$BS33,TRUE)),OR(EXACT(SquadExport!$BK33,TRUE),EXACT(SquadExport!$BM33,TRUE))),HARMEAN(WeightedParse!H33,WeightedParse!K33,WeightedParse!M33,WeightedParse!V33,WeightedParse!W33,WeightedParse!AD33,WeightedParse!AF33,WeightedParse!AH33,WeightedParse!AK33,WeightedParse!AL33,WeightedParse!AO33,WeightedParse!AP33)*(CONVERT(LEFT(SquadExport!$E33,FIND("'",SquadExport!$E33)-1)+((MID(SquadExport!$E33,FIND("'",SquadExport!$E33)+1,LEN(SquadExport!$E33)-FIND("'",SquadExport!$E33)-1))/12),"ft","m")-1)/(Variables!$C$4-1),(HARMEAN(WeightedParse!H33,WeightedParse!K33,WeightedParse!M33,WeightedParse!V33,WeightedParse!W33,WeightedParse!AD33,WeightedParse!AF33,WeightedParse!AH33,WeightedParse!AK33,WeightedParse!AL33,WeightedParse!AO33,WeightedParse!AP33)*(CONVERT(LEFT(SquadExport!$E33,FIND("'",SquadExport!$E33)-1)+((MID(SquadExport!$E33,FIND("'",SquadExport!$E33)+1,LEN(SquadExport!$E33)-FIND("'",SquadExport!$E33)-1))/12),"ft","m")-1)/(Variables!$C$4-1))*Variables!$B$5),"")</f>
        <v>8.9070970104139988</v>
      </c>
      <c r="AK33" s="114">
        <f>IF($A33&gt;"",IF(AND(OR(EXACT(SquadExport!$BR33,TRUE),EXACT(SquadExport!$BS33,TRUE)),OR(EXACT(SquadExport!$BK33,TRUE),EXACT(SquadExport!$BM33,TRUE))),HARMEAN(WeightedParse!J33,WeightedParse!K33,WeightedParse!T33,WeightedParse!V33,WeightedParse!X33,WeightedParse!Y33,WeightedParse!Z33,WeightedParse!AD33,WeightedParse!AH33,WeightedParse!AI33,WeightedParse!AK33,WeightedParse!AO33),HARMEAN(WeightedParse!J33,WeightedParse!K33,WeightedParse!T33,WeightedParse!V33,WeightedParse!X33,WeightedParse!Y33,WeightedParse!Z33,WeightedParse!AD33,WeightedParse!AH33,WeightedParse!AI33,WeightedParse!AK33,WeightedParse!AO33)*Variables!$B$5),"")</f>
        <v>12.097136397661597</v>
      </c>
      <c r="AL33" s="114">
        <f>IF($A33&gt;"",IF(AND(OR(EXACT(SquadExport!$BR33,TRUE),EXACT(SquadExport!$BS33,TRUE)),OR(EXACT(SquadExport!$BK33,TRUE),EXACT(SquadExport!$BM33,TRUE))),HARMEAN(WeightedParse!H33,WeightedParse!I33,WeightedParse!K33,WeightedParse!Q33,WeightedParse!T33,WeightedParse!V33,WeightedParse!AB33,WeightedParse!AD33,WeightedParse!AH33,WeightedParse!AI33,WeightedParse!AJ33,WeightedParse!AN33,WeightedParse!AO33),HARMEAN(WeightedParse!H33,WeightedParse!I33,WeightedParse!K33,WeightedParse!Q33,WeightedParse!T33,WeightedParse!V33,WeightedParse!AB33,WeightedParse!AD33,WeightedParse!AH33,WeightedParse!AI33,WeightedParse!AJ33,WeightedParse!AN33,WeightedParse!AO33)*Variables!$B$5),"")</f>
        <v>9.8465483493819228</v>
      </c>
      <c r="AM33" s="114">
        <f>IF($A33&gt;"",IF(AND(OR(EXACT(SquadExport!$BR33,TRUE),EXACT(SquadExport!$BS33,TRUE)),OR(EXACT(SquadExport!$BK33,TRUE),EXACT(SquadExport!$BM33,TRUE))),HARMEAN(WeightedParse!I33,WeightedParse!J33,WeightedParse!K33,WeightedParse!N33,WeightedParse!Q33,WeightedParse!T33,WeightedParse!V33,WeightedParse!X33,WeightedParse!AB33,WeightedParse!AD33,WeightedParse!AG33,WeightedParse!AI33,WeightedParse!AJ33,WeightedParse!AK33,WeightedParse!AN33)*WeightedParse!BD33,(HARMEAN(WeightedParse!I33,WeightedParse!J33,WeightedParse!K33,WeightedParse!N33,WeightedParse!Q33,WeightedParse!T33,WeightedParse!V33,WeightedParse!X33,WeightedParse!AB33,WeightedParse!AD33,WeightedParse!AG33,WeightedParse!AI33,WeightedParse!AJ33,WeightedParse!AK33,WeightedParse!AN33)*WeightedParse!BD33)*Variables!$B$5),"")</f>
        <v>7.3927016597586706</v>
      </c>
      <c r="AN33" s="114">
        <f>IF($A33&gt;"",IF(AND(OR(EXACT(SquadExport!$BR33,TRUE),EXACT(SquadExport!$BS33,TRUE)),OR(EXACT(SquadExport!$BK33,TRUE),EXACT(SquadExport!$BM33,TRUE))),HARMEAN(WeightedParse!H33,WeightedParse!I33,WeightedParse!K33,WeightedParse!N33,WeightedParse!Q33,WeightedParse!T33,WeightedParse!V33,WeightedParse!X33,WeightedParse!Z33,WeightedParse!AD33,WeightedParse!AG33,WeightedParse!AH33,WeightedParse!AI33,WeightedParse!AJ33,WeightedParse!AN33,WeightedParse!AO33)*WeightedParse!BD33,(HARMEAN(WeightedParse!H33,WeightedParse!I33,WeightedParse!K33,WeightedParse!N33,WeightedParse!Q33,WeightedParse!T33,WeightedParse!V33,WeightedParse!X33,WeightedParse!Z33,WeightedParse!AD33,WeightedParse!AG33,WeightedParse!AH33,WeightedParse!AI33,WeightedParse!AJ33,WeightedParse!AN33,WeightedParse!AO33)*WeightedParse!BD33)*Variables!$B$5),"")</f>
        <v>6.854960118494529</v>
      </c>
      <c r="AO33" s="114">
        <f>IF($A33&gt;"",IF(AND(EXACT(SquadExport!$BS33,TRUE),EXACT(SquadExport!$BL33,TRUE)),HARMEAN(WeightedParse!K33,WeightedParse!Q33,WeightedParse!T33,WeightedParse!V33,WeightedParse!X33,WeightedParse!Z33,WeightedParse!AB33,WeightedParse!AD33,WeightedParse!AG33,WeightedParse!AK33),HARMEAN(WeightedParse!K33,WeightedParse!Q33,WeightedParse!T33,WeightedParse!V33,WeightedParse!X33,WeightedParse!Z33,WeightedParse!AB33,WeightedParse!AD33,WeightedParse!AG33,WeightedParse!AK33)*Variables!$B$5),"")</f>
        <v>9.7861154259768206</v>
      </c>
      <c r="AP33" s="114">
        <f>IF($A33&gt;"",IF(AND(EXACT(SquadExport!$BS33,TRUE),EXACT(SquadExport!$BL33,TRUE)),HARMEAN(WeightedParse!I33,WeightedParse!K33,WeightedParse!Q33,WeightedParse!T33,WeightedParse!V33,WeightedParse!X33,WeightedParse!Z33,WeightedParse!AB33,WeightedParse!AD33,WeightedParse!AF33,WeightedParse!AG33,WeightedParse!AI33,WeightedParse!AJ33),HARMEAN(WeightedParse!I33,WeightedParse!K33,WeightedParse!Q33,WeightedParse!T33,WeightedParse!V33,WeightedParse!X33,WeightedParse!Z33,WeightedParse!AB33,WeightedParse!AD33,WeightedParse!AF33,WeightedParse!AG33,WeightedParse!AI33,WeightedParse!AJ33)*Variables!$B$5),"")</f>
        <v>9.8700113928991122</v>
      </c>
      <c r="AQ33" s="114">
        <f>IF($A33&gt;"",IF(AND(EXACT(SquadExport!$BS33,TRUE),EXACT(SquadExport!$BL33,TRUE)),HARMEAN(WeightedParse!I33,WeightedParse!J33,WeightedParse!K33,WeightedParse!Q33,WeightedParse!T33,WeightedParse!V33,WeightedParse!X33,WeightedParse!Z33,WeightedParse!AB33,WeightedParse!AD33,WeightedParse!AG33,WeightedParse!AI33,WeightedParse!AJ33,WeightedParse!AK33),HARMEAN(WeightedParse!I33,WeightedParse!J33,WeightedParse!K33,WeightedParse!Q33,WeightedParse!T33,WeightedParse!V33,WeightedParse!X33,WeightedParse!Z33,WeightedParse!AB33,WeightedParse!AD33,WeightedParse!AG33,WeightedParse!AI33,WeightedParse!AJ33,WeightedParse!AK33)*Variables!$B$5),"")</f>
        <v>10.584597696688117</v>
      </c>
      <c r="AR33" s="114">
        <f>IF($A33&gt;"",IF(AND(EXACT(SquadExport!$BS33,TRUE),EXACT(SquadExport!$BL33,TRUE)),HARMEAN(WeightedParse!I33,WeightedParse!J33,WeightedParse!K33,WeightedParse!Q33,WeightedParse!T33,WeightedParse!V33,WeightedParse!X33,WeightedParse!Y33,WeightedParse!Z33,WeightedParse!AD33,WeightedParse!AH33,WeightedParse!AI33,WeightedParse!AJ33,WeightedParse!AK33,WeightedParse!AN33,WeightedParse!AO33),HARMEAN(WeightedParse!I33,WeightedParse!J33,WeightedParse!K33,WeightedParse!Q33,WeightedParse!T33,WeightedParse!V33,WeightedParse!X33,WeightedParse!Y33,WeightedParse!Z33,WeightedParse!AD33,WeightedParse!AH33,WeightedParse!AI33,WeightedParse!AJ33,WeightedParse!AK33,WeightedParse!AN33,WeightedParse!AO33)*Variables!$B$5),"")</f>
        <v>11.217728354364748</v>
      </c>
      <c r="AS33" s="114">
        <f>IF($A33&gt;"",IF(AND(EXACT(SquadExport!$BT33,TRUE),EXACT(SquadExport!$BL33,TRUE)),HARMEAN(WeightedParse!J33,WeightedParse!K33,WeightedParse!M33,WeightedParse!T33,WeightedParse!V33,WeightedParse!X33,WeightedParse!Z33,WeightedParse!AD33,WeightedParse!AI33),(HARMEAN(WeightedParse!J33,WeightedParse!K33,WeightedParse!M33,WeightedParse!T33,WeightedParse!V33,WeightedParse!X33,WeightedParse!Z33,WeightedParse!AD33,WeightedParse!AI33)*Variables!$B$5)),"")</f>
        <v>23.968526177746394</v>
      </c>
      <c r="AT33" s="114">
        <f>IF($A33&gt;"",IF(AND(EXACT(SquadExport!$BT33,TRUE),EXACT(SquadExport!$BL33,TRUE)),HARMEAN(WeightedParse!J33,WeightedParse!K33,WeightedParse!M33,WeightedParse!U33,WeightedParse!V33,WeightedParse!W33,WeightedParse!X33,WeightedParse!Z33,WeightedParse!AD33,WeightedParse!AF33,WeightedParse!AK33,WeightedParse!AL33,WeightedParse!AP33)*(CONVERT(LEFT(SquadExport!$E33,FIND("'",SquadExport!$E33)-1)+((MID(SquadExport!$E33,FIND("'",SquadExport!$E33)+1,LEN(SquadExport!$E33)-FIND("'",SquadExport!$E33)-1))/12),"ft","m")-1)/(Variables!$C$4-1),(HARMEAN(WeightedParse!J33,WeightedParse!K33,WeightedParse!M33,WeightedParse!U33,WeightedParse!V33,WeightedParse!W33,WeightedParse!X33,WeightedParse!Z33,WeightedParse!AD33,WeightedParse!AF33,WeightedParse!AK33,WeightedParse!AL33,WeightedParse!AP33)*(CONVERT(LEFT(SquadExport!$E33,FIND("'",SquadExport!$E33)-1)+((MID(SquadExport!$E33,FIND("'",SquadExport!$E33)+1,LEN(SquadExport!$E33)-FIND("'",SquadExport!$E33)-1))/12),"ft","m")-1)/(Variables!$C$4-1)))*Variables!$B$5,"")</f>
        <v>10.228421937225319</v>
      </c>
      <c r="AU33" s="114">
        <f>IF($A33&gt;"",IF(AND(EXACT(SquadExport!$BT33,TRUE),EXACT(SquadExport!$BL33,TRUE)),HARMEAN(WeightedParse!I33,WeightedParse!J33,WeightedParse!K33,WeightedParse!Q33,WeightedParse!T33,WeightedParse!V33,WeightedParse!X33,WeightedParse!Z33,WeightedParse!AB33,WeightedParse!AD33,WeightedParse!AF33,WeightedParse!AG33,WeightedParse!AK33,WeightedParse!AP33),HARMEAN(WeightedParse!I33,WeightedParse!J33,WeightedParse!K33,WeightedParse!Q33,WeightedParse!T33,WeightedParse!V33,WeightedParse!X33,WeightedParse!Z33,WeightedParse!AB33,WeightedParse!AD33,WeightedParse!AF33,WeightedParse!AG33,WeightedParse!AK33,WeightedParse!AP33)*Variables!$B$5),"")</f>
        <v>16.329273218780102</v>
      </c>
      <c r="AV33" s="114">
        <f>IF($A33&gt;"",IF(AND(EXACT(SquadExport!$BT33,TRUE),EXACT(SquadExport!$BL33,TRUE)),HARMEAN(WeightedParse!I33,WeightedParse!J33,WeightedParse!K33,WeightedParse!Q33,WeightedParse!T33,WeightedParse!V33,WeightedParse!X33,WeightedParse!Z33,WeightedParse!AD33,WeightedParse!AH33,WeightedParse!AI33,WeightedParse!AJ33,WeightedParse!AK33,WeightedParse!AN33,WeightedParse!AO33),HARMEAN(WeightedParse!I33,WeightedParse!J33,WeightedParse!K33,WeightedParse!Q33,WeightedParse!T33,WeightedParse!V33,WeightedParse!X33,WeightedParse!Z33,WeightedParse!AD33,WeightedParse!AH33,WeightedParse!AI33,WeightedParse!AJ33,WeightedParse!AK33,WeightedParse!AN33,WeightedParse!AO33)*Variables!$B$5),"")</f>
        <v>19.143249794548456</v>
      </c>
      <c r="AW33" s="114">
        <f>IF($A33&gt;"",IF(AND(EXACT(SquadExport!$BT33,TRUE),EXACT(SquadExport!$BL33,TRUE)),HARMEAN(WeightedParse!I33,WeightedParse!J33,WeightedParse!K33,WeightedParse!Q33,WeightedParse!T33,WeightedParse!V33,WeightedParse!X33,WeightedParse!Z33,WeightedParse!AB33,WeightedParse!AD33,WeightedParse!AF33,WeightedParse!AG33,WeightedParse!AI33,WeightedParse!AJ33,WeightedParse!AK33),HARMEAN(WeightedParse!I33,WeightedParse!J33,WeightedParse!K33,WeightedParse!Q33,WeightedParse!T33,WeightedParse!V33,WeightedParse!X33,WeightedParse!Z33,WeightedParse!AB33,WeightedParse!AD33,WeightedParse!AF33,WeightedParse!AG33,WeightedParse!AI33,WeightedParse!AJ33,WeightedParse!AK33)*Variables!$B$5),"")</f>
        <v>16.880372608602169</v>
      </c>
      <c r="AX33" s="114">
        <f>IF($A33&gt;"",IF(AND(EXACT(SquadExport!$BT33,TRUE),EXACT(SquadExport!$BL33,TRUE)),HARMEAN(WeightedParse!K33,WeightedParse!Q33,WeightedParse!U33,WeightedParse!V33,WeightedParse!W33,WeightedParse!X33,WeightedParse!Y33,WeightedParse!Z33,WeightedParse!AD33,WeightedParse!AF33,WeightedParse!AH33,WeightedParse!AI33,WeightedParse!AJ33,WeightedParse!AK33,WeightedParse!AN33,WeightedParse!AO33,WeightedParse!AP33),HARMEAN(WeightedParse!K33,WeightedParse!Q33,WeightedParse!U33,WeightedParse!V33,WeightedParse!W33,WeightedParse!X33,WeightedParse!Y33,WeightedParse!Z33,WeightedParse!AD33,WeightedParse!AF33,WeightedParse!AH33,WeightedParse!AI33,WeightedParse!AJ33,WeightedParse!AK33,WeightedParse!AN33,WeightedParse!AO33,WeightedParse!AP33)*Variables!$B$5),"")</f>
        <v>16.734875565142694</v>
      </c>
      <c r="AY33" s="114">
        <f>IF($A33&gt;"",IF(AND(EXACT(SquadExport!$BT33,TRUE),EXACT(SquadExport!$BL33,TRUE)),HARMEAN(WeightedParse!I33,WeightedParse!J33,WeightedParse!K33,WeightedParse!M33,WeightedParse!N33,WeightedParse!Q33,WeightedParse!T33,WeightedParse!V33,WeightedParse!X33,WeightedParse!Z33,WeightedParse!AD33,WeightedParse!AF33,WeightedParse!AG33,WeightedParse!AH33,WeightedParse!AI33,WeightedParse!AJ33,WeightedParse!AK33,WeightedParse!AL33,WeightedParse!AN33,WeightedParse!AO33,WeightedParse!AP33),HARMEAN(WeightedParse!I33,WeightedParse!J33,WeightedParse!K33,WeightedParse!M33,WeightedParse!N33,WeightedParse!Q33,WeightedParse!T33,WeightedParse!V33,WeightedParse!X33,WeightedParse!Z33,WeightedParse!AD33,WeightedParse!AF33,WeightedParse!AG33,WeightedParse!AH33,WeightedParse!AI33,WeightedParse!AJ33,WeightedParse!AK33,WeightedParse!AL33,WeightedParse!AN33,WeightedParse!AO33,WeightedParse!AP33)*Variables!$B$5),"")</f>
        <v>18.004537321557535</v>
      </c>
    </row>
    <row r="34" spans="1:51" s="3" customFormat="1" ht="15" customHeight="1" x14ac:dyDescent="0.25">
      <c r="A34" s="3" t="str">
        <f>IF(WeightedParse!A34&gt;"",WeightedParse!A34,"")</f>
        <v>Francely Lomboto</v>
      </c>
      <c r="B34" s="4">
        <f>IF(WeightedParse!B34&gt;0,WeightedParse!B34,"")</f>
        <v>20</v>
      </c>
      <c r="C34" s="4" t="str">
        <f>IF(A34&gt;"",IF(AND(B34&lt;=Variables!$B$8,G34&gt;2),"Youth",IF(AND(B34&lt;=Variables!$B$8,G34&lt;=2),"Prospect",IF(AND(B34&gt;=Variables!$B$9,G34&gt;2),"Old",IF(G34&gt;=3,"Reserves","First Team")))),"")</f>
        <v>Reserves</v>
      </c>
      <c r="D34" s="4" t="str">
        <f>SquadExport!BJ34</f>
        <v>ST</v>
      </c>
      <c r="E34" s="4" t="str">
        <f>IF(A34&gt;"",VLOOKUP(F34,Roles!A:B,2,FALSE)&amp;IF(OR(VLOOKUP(F34,Roles!$A:$B,2,FALSE)="FB",VLOOKUP(F34,Roles!$A:$B,2,FALSE)="WB",VLOOKUP(F34,Roles!$A:$B,2,FALSE)="WM",VLOOKUP(F34,Roles!$A:$B,2,FALSE)="W"),IF(AND(SquadExport!BK34=TRUE,SquadExport!BM34=TRUE,WeightedParse!BB34&gt;=WeightedParse!BC34)," (R)",IF(AND(SquadExport!BK34=TRUE,SquadExport!BM34=TRUE,WeightedParse!BB34&lt;WeightedParse!BC34)," (L)",IF(AND(SquadExport!BK34=TRUE,SquadExport!BM34=FALSE), " (L)",IF(AND(SquadExport!BK34=FALSE,SquadExport!BM34=TRUE)," (R)","")))),""),"")</f>
        <v>ST</v>
      </c>
      <c r="F34" s="4" t="str" cm="1">
        <f t="array" ref="F34">IF(A34&gt;"",INDEX($J$1:$AY$1,SUMPRODUCT(MAX(($J$2:$AY$200=MAX($J34:$AY34))*(COLUMN($J$2:$AY$200))))-COLUMN($J$1)+1),"")</f>
        <v>P</v>
      </c>
      <c r="G34" s="4">
        <f t="shared" si="0"/>
        <v>3</v>
      </c>
      <c r="H34" s="4">
        <f t="shared" si="1"/>
        <v>20</v>
      </c>
      <c r="I34" s="5">
        <f t="shared" si="2"/>
        <v>12.70259022836634</v>
      </c>
      <c r="J34" s="114">
        <f>IF($A34&gt;"",HARMEAN(WeightedParse!V34,WeightedParse!Y34,WeightedParse!Z34,WeightedParse!AE34,WeightedParse!AJ34,WeightedParse!AQ34,WeightedParse!AR34,WeightedParse!AS34,WeightedParse!AU34,WeightedParse!AV34,WeightedParse!AW34,WeightedParse!AY34,WeightedParse!BA34),"")</f>
        <v>4.2474103420335938</v>
      </c>
      <c r="K34" s="114">
        <f>IF(A34&gt;"",HARMEAN(WeightedParse!K34,WeightedParse!Q34,WeightedParse!V34,WeightedParse!X34,WeightedParse!Y34,WeightedParse!Z34,WeightedParse!AE34,WeightedParse!AG34,WeightedParse!AI34,WeightedParse!AJ34,WeightedParse!AQ34,WeightedParse!AR34,WeightedParse!AS34,WeightedParse!AU34,WeightedParse!AV34,WeightedParse!AW34,WeightedParse!AY34,WeightedParse!AZ34,WeightedParse!BA34),"")</f>
        <v>4.8208651225758112</v>
      </c>
      <c r="L34" s="114">
        <f>IF($A34&gt;"",IF(AND(EXACT(SquadExport!$BO34,TRUE),EXACT(SquadExport!$BL34,TRUE)),HARMEAN(WeightedParse!M34,WeightedParse!P34,WeightedParse!S34,WeightedParse!U34,WeightedParse!V34,WeightedParse!W34,WeightedParse!Y34,WeightedParse!AE34,WeightedParse!AL34,WeightedParse!AN34,WeightedParse!AP34),HARMEAN(WeightedParse!M34,WeightedParse!P34,WeightedParse!S34,WeightedParse!U34,WeightedParse!V34,WeightedParse!W34,WeightedParse!Y34,WeightedParse!AE34,WeightedParse!AL34,WeightedParse!AN34,WeightedParse!AP34)*Variables!$B$5),"")</f>
        <v>5.4810200137372558</v>
      </c>
      <c r="M34" s="114">
        <f>IF($A34&gt;"",IF(AND(EXACT(SquadExport!$BO34,TRUE),EXACT(SquadExport!$BL34,TRUE)),HARMEAN(WeightedParse!M34,WeightedParse!P34,WeightedParse!S34,WeightedParse!U34,WeightedParse!V34,WeightedParse!W34,WeightedParse!X34,WeightedParse!Y34,WeightedParse!Z34,WeightedParse!AE34,WeightedParse!AL34,WeightedParse!AN34,WeightedParse!AP34),HARMEAN(WeightedParse!M34,WeightedParse!P34,WeightedParse!S34,WeightedParse!U34,WeightedParse!V34,WeightedParse!W34,WeightedParse!X34,WeightedParse!Y34,WeightedParse!Z34,WeightedParse!AE34,WeightedParse!AL34,WeightedParse!AN34,WeightedParse!AP34)*Variables!$B$5),"")</f>
        <v>5.8424142729267272</v>
      </c>
      <c r="N34" s="114">
        <f>IF($A34&gt;"",IF(AND(EXACT(SquadExport!$BO34,TRUE),EXACT(SquadExport!$BL34,TRUE)),HARMEAN(WeightedParse!K34,WeightedParse!M34,WeightedParse!P34,WeightedParse!Q34,WeightedParse!S34,WeightedParse!T34,WeightedParse!U34,WeightedParse!V34,WeightedParse!W34,WeightedParse!X34,WeightedParse!Y34,WeightedParse!Z34,WeightedParse!AE34,WeightedParse!AG34,WeightedParse!AL34,WeightedParse!AN34,WeightedParse!AP34),HARMEAN(WeightedParse!K34,WeightedParse!M34,WeightedParse!P34,WeightedParse!Q34,WeightedParse!S34,WeightedParse!T34,WeightedParse!U34,WeightedParse!V34,WeightedParse!W34,WeightedParse!X34,WeightedParse!Y34,WeightedParse!Z34,WeightedParse!AE34,WeightedParse!AG34,WeightedParse!AL34,WeightedParse!AN34,WeightedParse!AP34)*Variables!$B$5),"")</f>
        <v>6.1474254397176997</v>
      </c>
      <c r="O34" s="114">
        <f>IF($A34&gt;"",IF(AND(EXACT(SquadExport!$BO34,TRUE),EXACT(SquadExport!$BL34,TRUE)),HARMEAN(WeightedParse!I34,WeightedParse!K34,WeightedParse!M34,WeightedParse!P34,WeightedParse!Q34,WeightedParse!S34,WeightedParse!T34,WeightedParse!V34,WeightedParse!W34,WeightedParse!X34,WeightedParse!Y34,WeightedParse!Z34,WeightedParse!AB34,WeightedParse!AE34,WeightedParse!AF34,WeightedParse!AG34,WeightedParse!AJ34,WeightedParse!AK34,WeightedParse!AL34,WeightedParse!AN34,WeightedParse!AO34,WeightedParse!AP34),HARMEAN(WeightedParse!I34,WeightedParse!K34,WeightedParse!M34,WeightedParse!P34,WeightedParse!Q34,WeightedParse!S34,WeightedParse!T34,WeightedParse!V34,WeightedParse!W34,WeightedParse!X34,WeightedParse!Y34,WeightedParse!Z34,WeightedParse!AB34,WeightedParse!AE34,WeightedParse!AF34,WeightedParse!AG34,WeightedParse!AJ34,WeightedParse!AK34,WeightedParse!AL34,WeightedParse!AN34,WeightedParse!AO34,WeightedParse!AP34)*Variables!$B$5),"")</f>
        <v>6.1989808484901543</v>
      </c>
      <c r="P34" s="114">
        <f>IF($A34&gt;"",IF(AND(OR(EXACT(SquadExport!$BO34,TRUE),EXACT(SquadExport!$BP34,TRUE)),OR(EXACT(SquadExport!$BK34,TRUE),EXACT(SquadExport!$BM34,TRUE))),HARMEAN(WeightedParse!M34,WeightedParse!P34,WeightedParse!S34,WeightedParse!U34,WeightedParse!V34,WeightedParse!W34,WeightedParse!Y34,WeightedParse!AE34,WeightedParse!AF34,WeightedParse!AP34),HARMEAN(WeightedParse!M34,WeightedParse!P34,WeightedParse!S34,WeightedParse!U34,WeightedParse!V34,WeightedParse!W34,WeightedParse!Y34,WeightedParse!AE34,WeightedParse!AF34,WeightedParse!AP34)*Variables!$B$5),"")</f>
        <v>4.568830562073547</v>
      </c>
      <c r="Q34" s="114">
        <f>IF($A34&gt;"",IF(AND(OR(EXACT(SquadExport!$BO34,TRUE),EXACT(SquadExport!$BP34,TRUE)),OR(EXACT(SquadExport!$BK34,TRUE),EXACT(SquadExport!$BM34,TRUE))),HARMEAN(WeightedParse!H34,WeightedParse!P34,WeightedParse!Q34,WeightedParse!S34,WeightedParse!T34,WeightedParse!V34,WeightedParse!X34,WeightedParse!Y34,WeightedParse!Z34,WeightedParse!AE34,WeightedParse!AF34,WeightedParse!AH34,WeightedParse!AN34,WeightedParse!AO34),HARMEAN(WeightedParse!H34,WeightedParse!P34,WeightedParse!Q34,WeightedParse!S34,WeightedParse!T34,WeightedParse!V34,WeightedParse!X34,WeightedParse!Y34,WeightedParse!Z34,WeightedParse!AE34,WeightedParse!AF34,WeightedParse!AH34,WeightedParse!AN34,WeightedParse!AO34)*Variables!$B$5),"")</f>
        <v>4.5585410977006422</v>
      </c>
      <c r="R34" s="115">
        <f>IF($A34&gt;"",IF(AND(OR(EXACT(SquadExport!$BO34,TRUE),EXACT(SquadExport!$BP34,TRUE)),OR(EXACT(SquadExport!$BK34,TRUE),EXACT(SquadExport!$BM34,TRUE))),HARMEAN(WeightedParse!H34,WeightedParse!I34,WeightedParse!K34,WeightedParse!P34,WeightedParse!Q34,WeightedParse!S34,WeightedParse!T34,WeightedParse!V34,WeightedParse!Y34,WeightedParse!Z34,WeightedParse!AD34,WeightedParse!AE34,WeightedParse!AF34,WeightedParse!AH34,WeightedParse!AI34,WeightedParse!AJ34,WeightedParse!AN34,WeightedParse!AO34),HARMEAN(WeightedParse!H34,WeightedParse!I34,WeightedParse!K34,WeightedParse!P34,WeightedParse!Q34,WeightedParse!S34,WeightedParse!T34,WeightedParse!V34,WeightedParse!Y34,WeightedParse!Z34,WeightedParse!AD34,WeightedParse!AE34,WeightedParse!AF34,WeightedParse!AH34,WeightedParse!AI34,WeightedParse!AJ34,WeightedParse!AN34,WeightedParse!AO34)*Variables!$B$5),"")</f>
        <v>5.503447354270933</v>
      </c>
      <c r="S34" s="115">
        <f>IF($A34&gt;"",IF(AND(OR(EXACT(SquadExport!$BO34,TRUE),EXACT(SquadExport!$BP34,TRUE)),OR(EXACT(SquadExport!$BK34,TRUE),EXACT(SquadExport!$BM34,TRUE))),HARMEAN(WeightedParse!H34,WeightedParse!I34,WeightedParse!K34,WeightedParse!Q34,WeightedParse!S34,WeightedParse!T34,WeightedParse!V34,WeightedParse!X34,WeightedParse!Z34,WeightedParse!AB34,WeightedParse!AD34,WeightedParse!AF34,WeightedParse!AG34,WeightedParse!AH34,WeightedParse!AI34,WeightedParse!AJ34,WeightedParse!AK34,WeightedParse!AN34,WeightedParse!AO34),HARMEAN(WeightedParse!H34,WeightedParse!I34,WeightedParse!K34,WeightedParse!Q34,WeightedParse!S34,WeightedParse!T34,WeightedParse!V34,WeightedParse!X34,WeightedParse!Z34,WeightedParse!AB34,WeightedParse!AD34,WeightedParse!AF34,WeightedParse!AG34,WeightedParse!AH34,WeightedParse!AI34,WeightedParse!AJ34,WeightedParse!AK34,WeightedParse!AN34,WeightedParse!AO34)*Variables!$B$5),"")</f>
        <v>6.2100308354691123</v>
      </c>
      <c r="T34" s="114">
        <f>IF($A34&gt;"",IF(AND(OR(EXACT(SquadExport!$BO34,TRUE),EXACT(SquadExport!$BP34,TRUE)),OR(EXACT(SquadExport!$BK34,TRUE),EXACT(SquadExport!$BM34,TRUE))),HARMEAN(WeightedParse!I34,WeightedParse!K34,WeightedParse!N34,WeightedParse!P34,WeightedParse!Q34,WeightedParse!S34,WeightedParse!T34,WeightedParse!V34,WeightedParse!X34,WeightedParse!Y34,WeightedParse!Z34,WeightedParse!AB34,WeightedParse!AD34,WeightedParse!AE34,WeightedParse!AF34,WeightedParse!AH34,WeightedParse!AI34,WeightedParse!AJ34,WeightedParse!AN34,WeightedParse!AO34)*WeightedParse!BD34,(HARMEAN(WeightedParse!I34,WeightedParse!K34,WeightedParse!N34,WeightedParse!P34,WeightedParse!Q34,WeightedParse!S34,WeightedParse!T34,WeightedParse!V34,WeightedParse!X34,WeightedParse!Y34,WeightedParse!Z34,WeightedParse!AB34,WeightedParse!AD34,WeightedParse!AE34,WeightedParse!AF34,WeightedParse!AH34,WeightedParse!AI34,WeightedParse!AJ34,WeightedParse!AN34,WeightedParse!AO34)*WeightedParse!BD34)*Variables!$B$5),"")</f>
        <v>5.5792626086971477</v>
      </c>
      <c r="U34" s="114">
        <f>IF($A34&gt;"",IF(EXACT(SquadExport!$BQ34,TRUE),HARMEAN(WeightedParse!P34,WeightedParse!S34,WeightedParse!V34,WeightedParse!X34,WeightedParse!Y34,WeightedParse!Z34,WeightedParse!AE34,WeightedParse!AF34,WeightedParse!AP34),HARMEAN(WeightedParse!P34,WeightedParse!S34,WeightedParse!V34,WeightedParse!X34,WeightedParse!Y34,WeightedParse!Z34,WeightedParse!AE34,WeightedParse!AF34,WeightedParse!AP34)*Variables!$B$5),"")</f>
        <v>4.5359381462980064</v>
      </c>
      <c r="V34" s="114">
        <f>IF($A34&gt;"",IF(EXACT(SquadExport!$BQ34,TRUE),HARMEAN(WeightedParse!K34,WeightedParse!Q34,WeightedParse!S34,WeightedParse!T34,WeightedParse!V34,WeightedParse!X34,WeightedParse!Z34,WeightedParse!AE34,WeightedParse!AF34,WeightedParse!AG34,WeightedParse!AH34,WeightedParse!AK34),HARMEAN(WeightedParse!K34,WeightedParse!Q34,WeightedParse!S34,WeightedParse!T34,WeightedParse!V34,WeightedParse!X34,WeightedParse!Z34,WeightedParse!AE34,WeightedParse!AF34,WeightedParse!AG34,WeightedParse!AH34,WeightedParse!AK34)*Variables!$B$5),"")</f>
        <v>5.759650930246651</v>
      </c>
      <c r="W34" s="114">
        <f>IF($A34&gt;"",IF(EXACT(SquadExport!$BQ34,TRUE),HARMEAN(WeightedParse!I34,WeightedParse!K34,WeightedParse!N34,WeightedParse!Q34,WeightedParse!T34,WeightedParse!V34,WeightedParse!X34,WeightedParse!Z34,WeightedParse!AB34,WeightedParse!AD34,WeightedParse!AF34,WeightedParse!AG34,WeightedParse!AK34),HARMEAN(WeightedParse!I34,WeightedParse!K34,WeightedParse!N34,WeightedParse!Q34,WeightedParse!T34,WeightedParse!V34,WeightedParse!X34,WeightedParse!Z34,WeightedParse!AB34,WeightedParse!AD34,WeightedParse!AF34,WeightedParse!AG34,WeightedParse!AK34)*Variables!$B$5),"")</f>
        <v>6.8943705863264322</v>
      </c>
      <c r="X34" s="114">
        <f>IF($A34&gt;"",IF(EXACT(SquadExport!$BQ34,TRUE),HARMEAN(WeightedParse!K34,WeightedParse!P34,WeightedParse!Q34,WeightedParse!S34,WeightedParse!U34,WeightedParse!V34,WeightedParse!X34,WeightedParse!Y34,WeightedParse!Z34,WeightedParse!AE34,WeightedParse!AF34,WeightedParse!AH34,WeightedParse!AO34,WeightedParse!AP34),HARMEAN(WeightedParse!K34,WeightedParse!P34,WeightedParse!Q34,WeightedParse!S34,WeightedParse!U34,WeightedParse!V34,WeightedParse!X34,WeightedParse!Y34,WeightedParse!Z34,WeightedParse!AE34,WeightedParse!AF34,WeightedParse!AH34,WeightedParse!AO34,WeightedParse!AP34)*Variables!$B$5),"")</f>
        <v>5.2507280839131498</v>
      </c>
      <c r="Y34" s="114">
        <f>IF($A34&gt;"",IF(EXACT(SquadExport!$BQ34,TRUE),HARMEAN(WeightedParse!P34,WeightedParse!Q34,WeightedParse!S34,WeightedParse!U34,WeightedParse!V34,WeightedParse!W34,WeightedParse!Y34,WeightedParse!AE34,WeightedParse!AF34,WeightedParse!AH34,WeightedParse!AJ34,WeightedParse!AN34,WeightedParse!AO34,WeightedParse!AP34),HARMEAN(WeightedParse!P34,WeightedParse!Q34,WeightedParse!S34,WeightedParse!U34,WeightedParse!V34,WeightedParse!W34,WeightedParse!Y34,WeightedParse!AE34,WeightedParse!AF34,WeightedParse!AH34,WeightedParse!AJ34,WeightedParse!AN34,WeightedParse!AO34,WeightedParse!AP34)*Variables!$B$5),"")</f>
        <v>5.0729743331655763</v>
      </c>
      <c r="Z34" s="114">
        <f>IF($A34&gt;"",IF(EXACT(SquadExport!$BQ34,TRUE),HARMEAN(WeightedParse!M34,WeightedParse!P34,WeightedParse!Q34,WeightedParse!S34,WeightedParse!U34,WeightedParse!V34,WeightedParse!W34,WeightedParse!X34,WeightedParse!Y34,WeightedParse!Z34,WeightedParse!AE34,WeightedParse!AF34,WeightedParse!AH34,WeightedParse!AL34,WeightedParse!AO34,WeightedParse!AP34),HARMEAN(WeightedParse!M34,WeightedParse!P34,WeightedParse!Q34,WeightedParse!S34,WeightedParse!U34,WeightedParse!V34,WeightedParse!W34,WeightedParse!X34,WeightedParse!Y34,WeightedParse!Z34,WeightedParse!AE34,WeightedParse!AF34,WeightedParse!AH34,WeightedParse!AL34,WeightedParse!AO34,WeightedParse!AP34)*Variables!$B$5),"")</f>
        <v>5.4359615705076907</v>
      </c>
      <c r="AA34" s="114">
        <f>IF($A34&gt;"",IF(EXACT(SquadExport!$BQ34,TRUE),HARMEAN(WeightedParse!J34,WeightedParse!K34,WeightedParse!N34,WeightedParse!P34,WeightedParse!Q34,WeightedParse!S34,WeightedParse!V34,WeightedParse!X34,WeightedParse!Y34,WeightedParse!Z34,WeightedParse!AD34,WeightedParse!AE34,WeightedParse!AH34,WeightedParse!AI34,WeightedParse!AK34,WeightedParse!AN34,WeightedParse!AO34,WeightedParse!AP34),HARMEAN(WeightedParse!J34,WeightedParse!K34,WeightedParse!N34,WeightedParse!P34,WeightedParse!Q34,WeightedParse!S34,WeightedParse!V34,WeightedParse!X34,WeightedParse!Y34,WeightedParse!Z34,WeightedParse!AD34,WeightedParse!AE34,WeightedParse!AH34,WeightedParse!AI34,WeightedParse!AK34,WeightedParse!AN34,WeightedParse!AO34,WeightedParse!AP34)*Variables!$B$5),"")</f>
        <v>6.3991397414538316</v>
      </c>
      <c r="AB34" s="114">
        <f>IF($A34&gt;"",IF(AND(EXACT(SquadExport!$BR34,TRUE),EXACT(SquadExport!$BL34,TRUE)),HARMEAN(WeightedParse!I34,WeightedParse!K34,WeightedParse!N34,WeightedParse!Q34,WeightedParse!T34,WeightedParse!V34,WeightedParse!X34,WeightedParse!Y34,WeightedParse!Z34,WeightedParse!AD34,WeightedParse!AE34,WeightedParse!AF34,WeightedParse!AG34,WeightedParse!AH34,WeightedParse!AI34,WeightedParse!AJ34,WeightedParse!AK34,WeightedParse!AN34,WeightedParse!AO34),HARMEAN(WeightedParse!I34,WeightedParse!K34,WeightedParse!N34,WeightedParse!Q34,WeightedParse!T34,WeightedParse!V34,WeightedParse!X34,WeightedParse!Y34,WeightedParse!Z34,WeightedParse!AD34,WeightedParse!AE34,WeightedParse!AF34,WeightedParse!AG34,WeightedParse!AH34,WeightedParse!AI34,WeightedParse!AJ34,WeightedParse!AK34,WeightedParse!AN34,WeightedParse!AO34)*Variables!$B$5),"")</f>
        <v>7.3751099035003502</v>
      </c>
      <c r="AC34" s="114">
        <f>IF($A34&gt;"",IF(AND(EXACT(SquadExport!$BR34,TRUE),EXACT(SquadExport!$BL34,TRUE)),HARMEAN(WeightedParse!K34,WeightedParse!Q34,WeightedParse!S34,WeightedParse!T34,WeightedParse!V34,WeightedParse!X34,WeightedParse!Y34,WeightedParse!Z34,WeightedParse!AD34,WeightedParse!AE34,WeightedParse!AF34,WeightedParse!AG34,WeightedParse!AH34,WeightedParse!AO34),HARMEAN(WeightedParse!K34,WeightedParse!Q34,WeightedParse!S34,WeightedParse!T34,WeightedParse!V34,WeightedParse!X34,WeightedParse!Y34,WeightedParse!Z34,WeightedParse!AD34,WeightedParse!AE34,WeightedParse!AF34,WeightedParse!AG34,WeightedParse!AH34,WeightedParse!AO34)*Variables!$B$5),"")</f>
        <v>6.1793718402929825</v>
      </c>
      <c r="AD34" s="114">
        <f>IF($A34&gt;"",IF(AND(EXACT(SquadExport!$BR34,TRUE),EXACT(SquadExport!$BL34,TRUE)),HARMEAN(WeightedParse!I34,WeightedParse!J34,WeightedParse!K34,WeightedParse!N34,WeightedParse!Q34,WeightedParse!S34,WeightedParse!T34,WeightedParse!V34,WeightedParse!X34,WeightedParse!Z34,WeightedParse!AB34,WeightedParse!AD34,WeightedParse!AG34,WeightedParse!AH34,WeightedParse!AI34,WeightedParse!AK34,WeightedParse!AO34),HARMEAN(WeightedParse!I34,WeightedParse!J34,WeightedParse!K34,WeightedParse!N34,WeightedParse!Q34,WeightedParse!S34,WeightedParse!T34,WeightedParse!V34,WeightedParse!X34,WeightedParse!Z34,WeightedParse!AB34,WeightedParse!AD34,WeightedParse!AG34,WeightedParse!AH34,WeightedParse!AI34,WeightedParse!AK34,WeightedParse!AO34)*Variables!$B$5),"")</f>
        <v>7.4802420346934291</v>
      </c>
      <c r="AE34" s="114">
        <f>IF($A34&gt;"",IF(AND(EXACT(SquadExport!$BR34,TRUE),EXACT(SquadExport!$BL34,TRUE)),HARMEAN(WeightedParse!K34,WeightedParse!N34,WeightedParse!P34,WeightedParse!Q34,WeightedParse!S34,WeightedParse!T34,WeightedParse!U34,WeightedParse!V34,WeightedParse!X34,WeightedParse!Y34,WeightedParse!Z34,WeightedParse!AD34,WeightedParse!AE34,WeightedParse!AF34,WeightedParse!AG34,WeightedParse!AH34,WeightedParse!AI34,WeightedParse!AO34),HARMEAN(WeightedParse!K34,WeightedParse!N34,WeightedParse!P34,WeightedParse!Q34,WeightedParse!S34,WeightedParse!T34,WeightedParse!U34,WeightedParse!V34,WeightedParse!X34,WeightedParse!Y34,WeightedParse!Z34,WeightedParse!AD34,WeightedParse!AE34,WeightedParse!AF34,WeightedParse!AG34,WeightedParse!AH34,WeightedParse!AI34,WeightedParse!AO34)*Variables!$B$5),"")</f>
        <v>5.6945777777777771</v>
      </c>
      <c r="AF34" s="114">
        <f>IF($A34&gt;"",IF(AND(EXACT(SquadExport!$BR34,TRUE),EXACT(SquadExport!$BL34,TRUE)),HARMEAN(WeightedParse!I34,WeightedParse!J34,WeightedParse!K34,WeightedParse!N34,WeightedParse!Q34,WeightedParse!S34,WeightedParse!T34,WeightedParse!U34,WeightedParse!V34,WeightedParse!X34,WeightedParse!Z34,WeightedParse!AD34,WeightedParse!AE34,WeightedParse!AF34,WeightedParse!AH34,WeightedParse!AI34,WeightedParse!AK34,WeightedParse!AN34,WeightedParse!AO34,WeightedParse!AP34),HARMEAN(WeightedParse!I34,WeightedParse!J34,WeightedParse!K34,WeightedParse!N34,WeightedParse!Q34,WeightedParse!S34,WeightedParse!T34,WeightedParse!U34,WeightedParse!V34,WeightedParse!X34,WeightedParse!Z34,WeightedParse!AD34,WeightedParse!AE34,WeightedParse!AF34,WeightedParse!AH34,WeightedParse!AI34,WeightedParse!AK34,WeightedParse!AN34,WeightedParse!AO34,WeightedParse!AP34)*Variables!$B$5),"")</f>
        <v>7.3476484634670571</v>
      </c>
      <c r="AG34" s="114">
        <f>IF($A34&gt;"",IF(AND(OR(EXACT(SquadExport!$BR34,TRUE),EXACT(SquadExport!$BS34,TRUE)),OR(EXACT(SquadExport!$BK34,TRUE),EXACT(SquadExport!$BM34,TRUE))),HARMEAN(WeightedParse!I34,WeightedParse!K34,WeightedParse!Q34,WeightedParse!T34,WeightedParse!X34,WeightedParse!Z34,WeightedParse!AD34,WeightedParse!AF34,WeightedParse!AG34,WeightedParse!AJ34),HARMEAN(WeightedParse!I34,WeightedParse!K34,WeightedParse!Q34,WeightedParse!T34,WeightedParse!X34,WeightedParse!Z34,WeightedParse!AD34,WeightedParse!AF34,WeightedParse!AG34,WeightedParse!AJ34)*Variables!$B$5),"")</f>
        <v>7.6830373966024812</v>
      </c>
      <c r="AH34" s="114">
        <f>IF($A34&gt;"",IF(AND(OR(EXACT(SquadExport!$BR34,TRUE),EXACT(SquadExport!$BS34,TRUE)),OR(EXACT(SquadExport!$BK34,TRUE),EXACT(SquadExport!$BM34,TRUE))),HARMEAN(WeightedParse!H34,WeightedParse!K34,WeightedParse!P34,WeightedParse!Q34,WeightedParse!S34,WeightedParse!T34,WeightedParse!V34,WeightedParse!X34,WeightedParse!Y34,WeightedParse!Z34,WeightedParse!AD34,WeightedParse!AE34,WeightedParse!AF34,WeightedParse!AG34,WeightedParse!AH34,WeightedParse!AO34),HARMEAN(WeightedParse!H34,WeightedParse!K34,WeightedParse!P34,WeightedParse!Q34,WeightedParse!S34,WeightedParse!T34,WeightedParse!V34,WeightedParse!X34,WeightedParse!Y34,WeightedParse!Z34,WeightedParse!AD34,WeightedParse!AE34,WeightedParse!AF34,WeightedParse!AG34,WeightedParse!AH34,WeightedParse!AO34)*Variables!$B$5),"")</f>
        <v>4.797533735363313</v>
      </c>
      <c r="AI34" s="114">
        <f>IF($A34&gt;"",IF(AND(OR(EXACT(SquadExport!$BR34,TRUE),EXACT(SquadExport!$BS34,TRUE)),OR(EXACT(SquadExport!$BK34,TRUE),EXACT(SquadExport!$BM34,TRUE))),HARMEAN(WeightedParse!H34,WeightedParse!I34,WeightedParse!K34,WeightedParse!P34,WeightedParse!Q34,WeightedParse!S34,WeightedParse!T34,WeightedParse!U34,WeightedParse!V34,WeightedParse!X34,WeightedParse!Y34,WeightedParse!Z34,WeightedParse!AD34,WeightedParse!AE34,WeightedParse!AF34,WeightedParse!AH34,WeightedParse!AI34,WeightedParse!AO34),HARMEAN(WeightedParse!H34,WeightedParse!I34,WeightedParse!K34,WeightedParse!P34,WeightedParse!Q34,WeightedParse!S34,WeightedParse!T34,WeightedParse!U34,WeightedParse!V34,WeightedParse!X34,WeightedParse!Y34,WeightedParse!Z34,WeightedParse!AD34,WeightedParse!AE34,WeightedParse!AF34,WeightedParse!AH34,WeightedParse!AI34,WeightedParse!AO34)*Variables!$B$5),"")</f>
        <v>5.2954423461171869</v>
      </c>
      <c r="AJ34" s="114">
        <f>IF($A34&gt;"",IF(AND(OR(EXACT(SquadExport!$BR34,TRUE),EXACT(SquadExport!$BS34,TRUE)),OR(EXACT(SquadExport!$BK34,TRUE),EXACT(SquadExport!$BM34,TRUE))),HARMEAN(WeightedParse!H34,WeightedParse!K34,WeightedParse!M34,WeightedParse!V34,WeightedParse!W34,WeightedParse!AD34,WeightedParse!AF34,WeightedParse!AH34,WeightedParse!AK34,WeightedParse!AL34,WeightedParse!AO34,WeightedParse!AP34)*(CONVERT(LEFT(SquadExport!$E34,FIND("'",SquadExport!$E34)-1)+((MID(SquadExport!$E34,FIND("'",SquadExport!$E34)+1,LEN(SquadExport!$E34)-FIND("'",SquadExport!$E34)-1))/12),"ft","m")-1)/(Variables!$C$4-1),(HARMEAN(WeightedParse!H34,WeightedParse!K34,WeightedParse!M34,WeightedParse!V34,WeightedParse!W34,WeightedParse!AD34,WeightedParse!AF34,WeightedParse!AH34,WeightedParse!AK34,WeightedParse!AL34,WeightedParse!AO34,WeightedParse!AP34)*(CONVERT(LEFT(SquadExport!$E34,FIND("'",SquadExport!$E34)-1)+((MID(SquadExport!$E34,FIND("'",SquadExport!$E34)+1,LEN(SquadExport!$E34)-FIND("'",SquadExport!$E34)-1))/12),"ft","m")-1)/(Variables!$C$4-1))*Variables!$B$5),"")</f>
        <v>5.7903826371004961</v>
      </c>
      <c r="AK34" s="114">
        <f>IF($A34&gt;"",IF(AND(OR(EXACT(SquadExport!$BR34,TRUE),EXACT(SquadExport!$BS34,TRUE)),OR(EXACT(SquadExport!$BK34,TRUE),EXACT(SquadExport!$BM34,TRUE))),HARMEAN(WeightedParse!J34,WeightedParse!K34,WeightedParse!T34,WeightedParse!V34,WeightedParse!X34,WeightedParse!Y34,WeightedParse!Z34,WeightedParse!AD34,WeightedParse!AH34,WeightedParse!AI34,WeightedParse!AK34,WeightedParse!AO34),HARMEAN(WeightedParse!J34,WeightedParse!K34,WeightedParse!T34,WeightedParse!V34,WeightedParse!X34,WeightedParse!Y34,WeightedParse!Z34,WeightedParse!AD34,WeightedParse!AH34,WeightedParse!AI34,WeightedParse!AK34,WeightedParse!AO34)*Variables!$B$5),"")</f>
        <v>8.7558199925285436</v>
      </c>
      <c r="AL34" s="114">
        <f>IF($A34&gt;"",IF(AND(OR(EXACT(SquadExport!$BR34,TRUE),EXACT(SquadExport!$BS34,TRUE)),OR(EXACT(SquadExport!$BK34,TRUE),EXACT(SquadExport!$BM34,TRUE))),HARMEAN(WeightedParse!H34,WeightedParse!I34,WeightedParse!K34,WeightedParse!Q34,WeightedParse!T34,WeightedParse!V34,WeightedParse!AB34,WeightedParse!AD34,WeightedParse!AH34,WeightedParse!AI34,WeightedParse!AJ34,WeightedParse!AN34,WeightedParse!AO34),HARMEAN(WeightedParse!H34,WeightedParse!I34,WeightedParse!K34,WeightedParse!Q34,WeightedParse!T34,WeightedParse!V34,WeightedParse!AB34,WeightedParse!AD34,WeightedParse!AH34,WeightedParse!AI34,WeightedParse!AJ34,WeightedParse!AN34,WeightedParse!AO34)*Variables!$B$5),"")</f>
        <v>7.0386698784826249</v>
      </c>
      <c r="AM34" s="114">
        <f>IF($A34&gt;"",IF(AND(OR(EXACT(SquadExport!$BR34,TRUE),EXACT(SquadExport!$BS34,TRUE)),OR(EXACT(SquadExport!$BK34,TRUE),EXACT(SquadExport!$BM34,TRUE))),HARMEAN(WeightedParse!I34,WeightedParse!J34,WeightedParse!K34,WeightedParse!N34,WeightedParse!Q34,WeightedParse!T34,WeightedParse!V34,WeightedParse!X34,WeightedParse!AB34,WeightedParse!AD34,WeightedParse!AG34,WeightedParse!AI34,WeightedParse!AJ34,WeightedParse!AK34,WeightedParse!AN34)*WeightedParse!BD34,(HARMEAN(WeightedParse!I34,WeightedParse!J34,WeightedParse!K34,WeightedParse!N34,WeightedParse!Q34,WeightedParse!T34,WeightedParse!V34,WeightedParse!X34,WeightedParse!AB34,WeightedParse!AD34,WeightedParse!AG34,WeightedParse!AI34,WeightedParse!AJ34,WeightedParse!AK34,WeightedParse!AN34)*WeightedParse!BD34)*Variables!$B$5),"")</f>
        <v>7.6681736808568743</v>
      </c>
      <c r="AN34" s="114">
        <f>IF($A34&gt;"",IF(AND(OR(EXACT(SquadExport!$BR34,TRUE),EXACT(SquadExport!$BS34,TRUE)),OR(EXACT(SquadExport!$BK34,TRUE),EXACT(SquadExport!$BM34,TRUE))),HARMEAN(WeightedParse!H34,WeightedParse!I34,WeightedParse!K34,WeightedParse!N34,WeightedParse!Q34,WeightedParse!T34,WeightedParse!V34,WeightedParse!X34,WeightedParse!Z34,WeightedParse!AD34,WeightedParse!AG34,WeightedParse!AH34,WeightedParse!AI34,WeightedParse!AJ34,WeightedParse!AN34,WeightedParse!AO34)*WeightedParse!BD34,(HARMEAN(WeightedParse!H34,WeightedParse!I34,WeightedParse!K34,WeightedParse!N34,WeightedParse!Q34,WeightedParse!T34,WeightedParse!V34,WeightedParse!X34,WeightedParse!Z34,WeightedParse!AD34,WeightedParse!AG34,WeightedParse!AH34,WeightedParse!AI34,WeightedParse!AJ34,WeightedParse!AN34,WeightedParse!AO34)*WeightedParse!BD34)*Variables!$B$5),"")</f>
        <v>6.3729048774204964</v>
      </c>
      <c r="AO34" s="114">
        <f>IF($A34&gt;"",IF(AND(EXACT(SquadExport!$BS34,TRUE),EXACT(SquadExport!$BL34,TRUE)),HARMEAN(WeightedParse!K34,WeightedParse!Q34,WeightedParse!T34,WeightedParse!V34,WeightedParse!X34,WeightedParse!Z34,WeightedParse!AB34,WeightedParse!AD34,WeightedParse!AG34,WeightedParse!AK34),HARMEAN(WeightedParse!K34,WeightedParse!Q34,WeightedParse!T34,WeightedParse!V34,WeightedParse!X34,WeightedParse!Z34,WeightedParse!AB34,WeightedParse!AD34,WeightedParse!AG34,WeightedParse!AK34)*Variables!$B$5),"")</f>
        <v>7.5149444918872774</v>
      </c>
      <c r="AP34" s="114">
        <f>IF($A34&gt;"",IF(AND(EXACT(SquadExport!$BS34,TRUE),EXACT(SquadExport!$BL34,TRUE)),HARMEAN(WeightedParse!I34,WeightedParse!K34,WeightedParse!Q34,WeightedParse!T34,WeightedParse!V34,WeightedParse!X34,WeightedParse!Z34,WeightedParse!AB34,WeightedParse!AD34,WeightedParse!AF34,WeightedParse!AG34,WeightedParse!AI34,WeightedParse!AJ34),HARMEAN(WeightedParse!I34,WeightedParse!K34,WeightedParse!Q34,WeightedParse!T34,WeightedParse!V34,WeightedParse!X34,WeightedParse!Z34,WeightedParse!AB34,WeightedParse!AD34,WeightedParse!AF34,WeightedParse!AG34,WeightedParse!AI34,WeightedParse!AJ34)*Variables!$B$5),"")</f>
        <v>7.8016594438793812</v>
      </c>
      <c r="AQ34" s="114">
        <f>IF($A34&gt;"",IF(AND(EXACT(SquadExport!$BS34,TRUE),EXACT(SquadExport!$BL34,TRUE)),HARMEAN(WeightedParse!I34,WeightedParse!J34,WeightedParse!K34,WeightedParse!Q34,WeightedParse!T34,WeightedParse!V34,WeightedParse!X34,WeightedParse!Z34,WeightedParse!AB34,WeightedParse!AD34,WeightedParse!AG34,WeightedParse!AI34,WeightedParse!AJ34,WeightedParse!AK34),HARMEAN(WeightedParse!I34,WeightedParse!J34,WeightedParse!K34,WeightedParse!Q34,WeightedParse!T34,WeightedParse!V34,WeightedParse!X34,WeightedParse!Z34,WeightedParse!AB34,WeightedParse!AD34,WeightedParse!AG34,WeightedParse!AI34,WeightedParse!AJ34,WeightedParse!AK34)*Variables!$B$5),"")</f>
        <v>8.8524499553213651</v>
      </c>
      <c r="AR34" s="114">
        <f>IF($A34&gt;"",IF(AND(EXACT(SquadExport!$BS34,TRUE),EXACT(SquadExport!$BL34,TRUE)),HARMEAN(WeightedParse!I34,WeightedParse!J34,WeightedParse!K34,WeightedParse!Q34,WeightedParse!T34,WeightedParse!V34,WeightedParse!X34,WeightedParse!Y34,WeightedParse!Z34,WeightedParse!AD34,WeightedParse!AH34,WeightedParse!AI34,WeightedParse!AJ34,WeightedParse!AK34,WeightedParse!AN34,WeightedParse!AO34),HARMEAN(WeightedParse!I34,WeightedParse!J34,WeightedParse!K34,WeightedParse!Q34,WeightedParse!T34,WeightedParse!V34,WeightedParse!X34,WeightedParse!Y34,WeightedParse!Z34,WeightedParse!AD34,WeightedParse!AH34,WeightedParse!AI34,WeightedParse!AJ34,WeightedParse!AK34,WeightedParse!AN34,WeightedParse!AO34)*Variables!$B$5),"")</f>
        <v>9.0437300429893099</v>
      </c>
      <c r="AS34" s="114">
        <f>IF($A34&gt;"",IF(AND(EXACT(SquadExport!$BT34,TRUE),EXACT(SquadExport!$BL34,TRUE)),HARMEAN(WeightedParse!J34,WeightedParse!K34,WeightedParse!M34,WeightedParse!T34,WeightedParse!V34,WeightedParse!X34,WeightedParse!Z34,WeightedParse!AD34,WeightedParse!AI34),(HARMEAN(WeightedParse!J34,WeightedParse!K34,WeightedParse!M34,WeightedParse!T34,WeightedParse!V34,WeightedParse!X34,WeightedParse!Z34,WeightedParse!AD34,WeightedParse!AI34)*Variables!$B$5)),"")</f>
        <v>19.245579273991552</v>
      </c>
      <c r="AT34" s="114">
        <f>IF($A34&gt;"",IF(AND(EXACT(SquadExport!$BT34,TRUE),EXACT(SquadExport!$BL34,TRUE)),HARMEAN(WeightedParse!J34,WeightedParse!K34,WeightedParse!M34,WeightedParse!U34,WeightedParse!V34,WeightedParse!W34,WeightedParse!X34,WeightedParse!Z34,WeightedParse!AD34,WeightedParse!AF34,WeightedParse!AK34,WeightedParse!AL34,WeightedParse!AP34)*(CONVERT(LEFT(SquadExport!$E34,FIND("'",SquadExport!$E34)-1)+((MID(SquadExport!$E34,FIND("'",SquadExport!$E34)+1,LEN(SquadExport!$E34)-FIND("'",SquadExport!$E34)-1))/12),"ft","m")-1)/(Variables!$C$4-1),(HARMEAN(WeightedParse!J34,WeightedParse!K34,WeightedParse!M34,WeightedParse!U34,WeightedParse!V34,WeightedParse!W34,WeightedParse!X34,WeightedParse!Z34,WeightedParse!AD34,WeightedParse!AF34,WeightedParse!AK34,WeightedParse!AL34,WeightedParse!AP34)*(CONVERT(LEFT(SquadExport!$E34,FIND("'",SquadExport!$E34)-1)+((MID(SquadExport!$E34,FIND("'",SquadExport!$E34)+1,LEN(SquadExport!$E34)-FIND("'",SquadExport!$E34)-1))/12),"ft","m")-1)/(Variables!$C$4-1)))*Variables!$B$5,"")</f>
        <v>7.8721581731312531</v>
      </c>
      <c r="AU34" s="114">
        <f>IF($A34&gt;"",IF(AND(EXACT(SquadExport!$BT34,TRUE),EXACT(SquadExport!$BL34,TRUE)),HARMEAN(WeightedParse!I34,WeightedParse!J34,WeightedParse!K34,WeightedParse!Q34,WeightedParse!T34,WeightedParse!V34,WeightedParse!X34,WeightedParse!Z34,WeightedParse!AB34,WeightedParse!AD34,WeightedParse!AF34,WeightedParse!AG34,WeightedParse!AK34,WeightedParse!AP34),HARMEAN(WeightedParse!I34,WeightedParse!J34,WeightedParse!K34,WeightedParse!Q34,WeightedParse!T34,WeightedParse!V34,WeightedParse!X34,WeightedParse!Z34,WeightedParse!AB34,WeightedParse!AD34,WeightedParse!AF34,WeightedParse!AG34,WeightedParse!AK34,WeightedParse!AP34)*Variables!$B$5),"")</f>
        <v>12.612116010048116</v>
      </c>
      <c r="AV34" s="114">
        <f>IF($A34&gt;"",IF(AND(EXACT(SquadExport!$BT34,TRUE),EXACT(SquadExport!$BL34,TRUE)),HARMEAN(WeightedParse!I34,WeightedParse!J34,WeightedParse!K34,WeightedParse!Q34,WeightedParse!T34,WeightedParse!V34,WeightedParse!X34,WeightedParse!Z34,WeightedParse!AD34,WeightedParse!AH34,WeightedParse!AI34,WeightedParse!AJ34,WeightedParse!AK34,WeightedParse!AN34,WeightedParse!AO34),HARMEAN(WeightedParse!I34,WeightedParse!J34,WeightedParse!K34,WeightedParse!Q34,WeightedParse!T34,WeightedParse!V34,WeightedParse!X34,WeightedParse!Z34,WeightedParse!AD34,WeightedParse!AH34,WeightedParse!AI34,WeightedParse!AJ34,WeightedParse!AK34,WeightedParse!AN34,WeightedParse!AO34)*Variables!$B$5),"")</f>
        <v>15.736869893083091</v>
      </c>
      <c r="AW34" s="114">
        <f>IF($A34&gt;"",IF(AND(EXACT(SquadExport!$BT34,TRUE),EXACT(SquadExport!$BL34,TRUE)),HARMEAN(WeightedParse!I34,WeightedParse!J34,WeightedParse!K34,WeightedParse!Q34,WeightedParse!T34,WeightedParse!V34,WeightedParse!X34,WeightedParse!Z34,WeightedParse!AB34,WeightedParse!AD34,WeightedParse!AF34,WeightedParse!AG34,WeightedParse!AI34,WeightedParse!AJ34,WeightedParse!AK34),HARMEAN(WeightedParse!I34,WeightedParse!J34,WeightedParse!K34,WeightedParse!Q34,WeightedParse!T34,WeightedParse!V34,WeightedParse!X34,WeightedParse!Z34,WeightedParse!AB34,WeightedParse!AD34,WeightedParse!AF34,WeightedParse!AG34,WeightedParse!AI34,WeightedParse!AJ34,WeightedParse!AK34)*Variables!$B$5),"")</f>
        <v>13.170720475251175</v>
      </c>
      <c r="AX34" s="114">
        <f>IF($A34&gt;"",IF(AND(EXACT(SquadExport!$BT34,TRUE),EXACT(SquadExport!$BL34,TRUE)),HARMEAN(WeightedParse!K34,WeightedParse!Q34,WeightedParse!U34,WeightedParse!V34,WeightedParse!W34,WeightedParse!X34,WeightedParse!Y34,WeightedParse!Z34,WeightedParse!AD34,WeightedParse!AF34,WeightedParse!AH34,WeightedParse!AI34,WeightedParse!AJ34,WeightedParse!AK34,WeightedParse!AN34,WeightedParse!AO34,WeightedParse!AP34),HARMEAN(WeightedParse!K34,WeightedParse!Q34,WeightedParse!U34,WeightedParse!V34,WeightedParse!W34,WeightedParse!X34,WeightedParse!Y34,WeightedParse!Z34,WeightedParse!AD34,WeightedParse!AF34,WeightedParse!AH34,WeightedParse!AI34,WeightedParse!AJ34,WeightedParse!AK34,WeightedParse!AN34,WeightedParse!AO34,WeightedParse!AP34)*Variables!$B$5),"")</f>
        <v>12.152215117368939</v>
      </c>
      <c r="AY34" s="114">
        <f>IF($A34&gt;"",IF(AND(EXACT(SquadExport!$BT34,TRUE),EXACT(SquadExport!$BL34,TRUE)),HARMEAN(WeightedParse!I34,WeightedParse!J34,WeightedParse!K34,WeightedParse!M34,WeightedParse!N34,WeightedParse!Q34,WeightedParse!T34,WeightedParse!V34,WeightedParse!X34,WeightedParse!Z34,WeightedParse!AD34,WeightedParse!AF34,WeightedParse!AG34,WeightedParse!AH34,WeightedParse!AI34,WeightedParse!AJ34,WeightedParse!AK34,WeightedParse!AL34,WeightedParse!AN34,WeightedParse!AO34,WeightedParse!AP34),HARMEAN(WeightedParse!I34,WeightedParse!J34,WeightedParse!K34,WeightedParse!M34,WeightedParse!N34,WeightedParse!Q34,WeightedParse!T34,WeightedParse!V34,WeightedParse!X34,WeightedParse!Z34,WeightedParse!AD34,WeightedParse!AF34,WeightedParse!AG34,WeightedParse!AH34,WeightedParse!AI34,WeightedParse!AJ34,WeightedParse!AK34,WeightedParse!AL34,WeightedParse!AN34,WeightedParse!AO34,WeightedParse!AP34)*Variables!$B$5),"")</f>
        <v>14.078683730249537</v>
      </c>
    </row>
    <row r="35" spans="1:51" s="3" customFormat="1" ht="15" customHeight="1" x14ac:dyDescent="0.25">
      <c r="A35" s="3" t="str">
        <f>IF(WeightedParse!A35&gt;"",WeightedParse!A35,"")</f>
        <v/>
      </c>
      <c r="B35" s="4" t="str">
        <f>IF(WeightedParse!B35&gt;0,WeightedParse!B35,"")</f>
        <v/>
      </c>
      <c r="C35" s="4" t="str">
        <f>IF(A35&gt;"",IF(AND(B35&lt;=Variables!$B$8,G35&gt;2),"Youth",IF(AND(B35&lt;=Variables!$B$8,G35&lt;=2),"Prospect",IF(AND(B35&gt;=Variables!$B$9,G35&gt;2),"Old",IF(G35&gt;=3,"Reserves","First Team")))),"")</f>
        <v/>
      </c>
      <c r="D35" s="4" t="str">
        <f>SquadExport!BJ35</f>
        <v/>
      </c>
      <c r="E35" s="4" t="str">
        <f>IF(A35&gt;"",VLOOKUP(F35,Roles!A:B,2,FALSE)&amp;IF(OR(VLOOKUP(F35,Roles!$A:$B,2,FALSE)="FB",VLOOKUP(F35,Roles!$A:$B,2,FALSE)="WB",VLOOKUP(F35,Roles!$A:$B,2,FALSE)="WM",VLOOKUP(F35,Roles!$A:$B,2,FALSE)="W"),IF(AND(SquadExport!BK35=TRUE,SquadExport!BM35=TRUE,WeightedParse!BB35&gt;=WeightedParse!BC35)," (R)",IF(AND(SquadExport!BK35=TRUE,SquadExport!BM35=TRUE,WeightedParse!BB35&lt;WeightedParse!BC35)," (L)",IF(AND(SquadExport!BK35=TRUE,SquadExport!BM35=FALSE), " (L)",IF(AND(SquadExport!BK35=FALSE,SquadExport!BM35=TRUE)," (R)","")))),""),"")</f>
        <v/>
      </c>
      <c r="F35" s="4" t="str" cm="1">
        <f t="array" ref="F35">IF(A35&gt;"",INDEX($J$1:$AY$1,SUMPRODUCT(MAX(($J$2:$AY$200=MAX($J35:$AY35))*(COLUMN($J$2:$AY$200))))-COLUMN($J$1)+1),"")</f>
        <v/>
      </c>
      <c r="G35" s="4" t="str">
        <f t="shared" si="0"/>
        <v/>
      </c>
      <c r="H35" s="4" t="str">
        <f t="shared" si="1"/>
        <v/>
      </c>
      <c r="I35" s="5" t="str">
        <f t="shared" si="2"/>
        <v/>
      </c>
      <c r="J35" s="114" t="str">
        <f>IF($A35&gt;"",HARMEAN(WeightedParse!V35,WeightedParse!Y35,WeightedParse!Z35,WeightedParse!AE35,WeightedParse!AJ35,WeightedParse!AQ35,WeightedParse!AR35,WeightedParse!AS35,WeightedParse!AU35,WeightedParse!AV35,WeightedParse!AW35,WeightedParse!AY35,WeightedParse!BA35),"")</f>
        <v/>
      </c>
      <c r="K35" s="114" t="str">
        <f>IF(A35&gt;"",HARMEAN(WeightedParse!K35,WeightedParse!Q35,WeightedParse!V35,WeightedParse!X35,WeightedParse!Y35,WeightedParse!Z35,WeightedParse!AE35,WeightedParse!AG35,WeightedParse!AI35,WeightedParse!AJ35,WeightedParse!AQ35,WeightedParse!AR35,WeightedParse!AS35,WeightedParse!AU35,WeightedParse!AV35,WeightedParse!AW35,WeightedParse!AY35,WeightedParse!AZ35,WeightedParse!BA35),"")</f>
        <v/>
      </c>
      <c r="L35" s="114" t="str">
        <f>IF($A35&gt;"",IF(AND(EXACT(SquadExport!$BO35,TRUE),EXACT(SquadExport!$BL35,TRUE)),HARMEAN(WeightedParse!M35,WeightedParse!P35,WeightedParse!S35,WeightedParse!U35,WeightedParse!V35,WeightedParse!W35,WeightedParse!Y35,WeightedParse!AE35,WeightedParse!AL35,WeightedParse!AN35,WeightedParse!AP35),HARMEAN(WeightedParse!M35,WeightedParse!P35,WeightedParse!S35,WeightedParse!U35,WeightedParse!V35,WeightedParse!W35,WeightedParse!Y35,WeightedParse!AE35,WeightedParse!AL35,WeightedParse!AN35,WeightedParse!AP35)*Variables!$B$5),"")</f>
        <v/>
      </c>
      <c r="M35" s="114" t="str">
        <f>IF($A35&gt;"",IF(AND(EXACT(SquadExport!$BO35,TRUE),EXACT(SquadExport!$BL35,TRUE)),HARMEAN(WeightedParse!M35,WeightedParse!P35,WeightedParse!S35,WeightedParse!U35,WeightedParse!V35,WeightedParse!W35,WeightedParse!X35,WeightedParse!Y35,WeightedParse!Z35,WeightedParse!AE35,WeightedParse!AL35,WeightedParse!AN35,WeightedParse!AP35),HARMEAN(WeightedParse!M35,WeightedParse!P35,WeightedParse!S35,WeightedParse!U35,WeightedParse!V35,WeightedParse!W35,WeightedParse!X35,WeightedParse!Y35,WeightedParse!Z35,WeightedParse!AE35,WeightedParse!AL35,WeightedParse!AN35,WeightedParse!AP35)*Variables!$B$5),"")</f>
        <v/>
      </c>
      <c r="N35" s="114" t="str">
        <f>IF($A35&gt;"",IF(AND(EXACT(SquadExport!$BO35,TRUE),EXACT(SquadExport!$BL35,TRUE)),HARMEAN(WeightedParse!K35,WeightedParse!M35,WeightedParse!P35,WeightedParse!Q35,WeightedParse!S35,WeightedParse!T35,WeightedParse!U35,WeightedParse!V35,WeightedParse!W35,WeightedParse!X35,WeightedParse!Y35,WeightedParse!Z35,WeightedParse!AE35,WeightedParse!AG35,WeightedParse!AL35,WeightedParse!AN35,WeightedParse!AP35),HARMEAN(WeightedParse!K35,WeightedParse!M35,WeightedParse!P35,WeightedParse!Q35,WeightedParse!S35,WeightedParse!T35,WeightedParse!U35,WeightedParse!V35,WeightedParse!W35,WeightedParse!X35,WeightedParse!Y35,WeightedParse!Z35,WeightedParse!AE35,WeightedParse!AG35,WeightedParse!AL35,WeightedParse!AN35,WeightedParse!AP35)*Variables!$B$5),"")</f>
        <v/>
      </c>
      <c r="O35" s="114" t="str">
        <f>IF($A35&gt;"",IF(AND(EXACT(SquadExport!$BO35,TRUE),EXACT(SquadExport!$BL35,TRUE)),HARMEAN(WeightedParse!I35,WeightedParse!K35,WeightedParse!M35,WeightedParse!P35,WeightedParse!Q35,WeightedParse!S35,WeightedParse!T35,WeightedParse!V35,WeightedParse!W35,WeightedParse!X35,WeightedParse!Y35,WeightedParse!Z35,WeightedParse!AB35,WeightedParse!AE35,WeightedParse!AF35,WeightedParse!AG35,WeightedParse!AJ35,WeightedParse!AK35,WeightedParse!AL35,WeightedParse!AN35,WeightedParse!AO35,WeightedParse!AP35),HARMEAN(WeightedParse!I35,WeightedParse!K35,WeightedParse!M35,WeightedParse!P35,WeightedParse!Q35,WeightedParse!S35,WeightedParse!T35,WeightedParse!V35,WeightedParse!W35,WeightedParse!X35,WeightedParse!Y35,WeightedParse!Z35,WeightedParse!AB35,WeightedParse!AE35,WeightedParse!AF35,WeightedParse!AG35,WeightedParse!AJ35,WeightedParse!AK35,WeightedParse!AL35,WeightedParse!AN35,WeightedParse!AO35,WeightedParse!AP35)*Variables!$B$5),"")</f>
        <v/>
      </c>
      <c r="P35" s="114" t="str">
        <f>IF($A35&gt;"",IF(AND(OR(EXACT(SquadExport!$BO35,TRUE),EXACT(SquadExport!$BP35,TRUE)),OR(EXACT(SquadExport!$BK35,TRUE),EXACT(SquadExport!$BM35,TRUE))),HARMEAN(WeightedParse!M35,WeightedParse!P35,WeightedParse!S35,WeightedParse!U35,WeightedParse!V35,WeightedParse!W35,WeightedParse!Y35,WeightedParse!AE35,WeightedParse!AF35,WeightedParse!AP35),HARMEAN(WeightedParse!M35,WeightedParse!P35,WeightedParse!S35,WeightedParse!U35,WeightedParse!V35,WeightedParse!W35,WeightedParse!Y35,WeightedParse!AE35,WeightedParse!AF35,WeightedParse!AP35)*Variables!$B$5),"")</f>
        <v/>
      </c>
      <c r="Q35" s="114" t="str">
        <f>IF($A35&gt;"",IF(AND(OR(EXACT(SquadExport!$BO35,TRUE),EXACT(SquadExport!$BP35,TRUE)),OR(EXACT(SquadExport!$BK35,TRUE),EXACT(SquadExport!$BM35,TRUE))),HARMEAN(WeightedParse!H35,WeightedParse!P35,WeightedParse!Q35,WeightedParse!S35,WeightedParse!T35,WeightedParse!V35,WeightedParse!X35,WeightedParse!Y35,WeightedParse!Z35,WeightedParse!AE35,WeightedParse!AF35,WeightedParse!AH35,WeightedParse!AN35,WeightedParse!AO35),HARMEAN(WeightedParse!H35,WeightedParse!P35,WeightedParse!Q35,WeightedParse!S35,WeightedParse!T35,WeightedParse!V35,WeightedParse!X35,WeightedParse!Y35,WeightedParse!Z35,WeightedParse!AE35,WeightedParse!AF35,WeightedParse!AH35,WeightedParse!AN35,WeightedParse!AO35)*Variables!$B$5),"")</f>
        <v/>
      </c>
      <c r="R35" s="115" t="str">
        <f>IF($A35&gt;"",IF(AND(OR(EXACT(SquadExport!$BO35,TRUE),EXACT(SquadExport!$BP35,TRUE)),OR(EXACT(SquadExport!$BK35,TRUE),EXACT(SquadExport!$BM35,TRUE))),HARMEAN(WeightedParse!H35,WeightedParse!I35,WeightedParse!K35,WeightedParse!P35,WeightedParse!Q35,WeightedParse!S35,WeightedParse!T35,WeightedParse!V35,WeightedParse!Y35,WeightedParse!Z35,WeightedParse!AD35,WeightedParse!AE35,WeightedParse!AF35,WeightedParse!AH35,WeightedParse!AI35,WeightedParse!AJ35,WeightedParse!AN35,WeightedParse!AO35),HARMEAN(WeightedParse!H35,WeightedParse!I35,WeightedParse!K35,WeightedParse!P35,WeightedParse!Q35,WeightedParse!S35,WeightedParse!T35,WeightedParse!V35,WeightedParse!Y35,WeightedParse!Z35,WeightedParse!AD35,WeightedParse!AE35,WeightedParse!AF35,WeightedParse!AH35,WeightedParse!AI35,WeightedParse!AJ35,WeightedParse!AN35,WeightedParse!AO35)*Variables!$B$5),"")</f>
        <v/>
      </c>
      <c r="S35" s="115" t="str">
        <f>IF($A35&gt;"",IF(AND(OR(EXACT(SquadExport!$BO35,TRUE),EXACT(SquadExport!$BP35,TRUE)),OR(EXACT(SquadExport!$BK35,TRUE),EXACT(SquadExport!$BM35,TRUE))),HARMEAN(WeightedParse!H35,WeightedParse!I35,WeightedParse!K35,WeightedParse!Q35,WeightedParse!S35,WeightedParse!T35,WeightedParse!V35,WeightedParse!X35,WeightedParse!Z35,WeightedParse!AB35,WeightedParse!AD35,WeightedParse!AF35,WeightedParse!AG35,WeightedParse!AH35,WeightedParse!AI35,WeightedParse!AJ35,WeightedParse!AK35,WeightedParse!AN35,WeightedParse!AO35),HARMEAN(WeightedParse!H35,WeightedParse!I35,WeightedParse!K35,WeightedParse!Q35,WeightedParse!S35,WeightedParse!T35,WeightedParse!V35,WeightedParse!X35,WeightedParse!Z35,WeightedParse!AB35,WeightedParse!AD35,WeightedParse!AF35,WeightedParse!AG35,WeightedParse!AH35,WeightedParse!AI35,WeightedParse!AJ35,WeightedParse!AK35,WeightedParse!AN35,WeightedParse!AO35)*Variables!$B$5),"")</f>
        <v/>
      </c>
      <c r="T35" s="114" t="str">
        <f>IF($A35&gt;"",IF(AND(OR(EXACT(SquadExport!$BO35,TRUE),EXACT(SquadExport!$BP35,TRUE)),OR(EXACT(SquadExport!$BK35,TRUE),EXACT(SquadExport!$BM35,TRUE))),HARMEAN(WeightedParse!I35,WeightedParse!K35,WeightedParse!N35,WeightedParse!P35,WeightedParse!Q35,WeightedParse!S35,WeightedParse!T35,WeightedParse!V35,WeightedParse!X35,WeightedParse!Y35,WeightedParse!Z35,WeightedParse!AB35,WeightedParse!AD35,WeightedParse!AE35,WeightedParse!AF35,WeightedParse!AH35,WeightedParse!AI35,WeightedParse!AJ35,WeightedParse!AN35,WeightedParse!AO35)*WeightedParse!BD35,(HARMEAN(WeightedParse!I35,WeightedParse!K35,WeightedParse!N35,WeightedParse!P35,WeightedParse!Q35,WeightedParse!S35,WeightedParse!T35,WeightedParse!V35,WeightedParse!X35,WeightedParse!Y35,WeightedParse!Z35,WeightedParse!AB35,WeightedParse!AD35,WeightedParse!AE35,WeightedParse!AF35,WeightedParse!AH35,WeightedParse!AI35,WeightedParse!AJ35,WeightedParse!AN35,WeightedParse!AO35)*WeightedParse!BD35)*Variables!$B$5),"")</f>
        <v/>
      </c>
      <c r="U35" s="114" t="str">
        <f>IF($A35&gt;"",IF(EXACT(SquadExport!$BQ35,TRUE),HARMEAN(WeightedParse!P35,WeightedParse!S35,WeightedParse!V35,WeightedParse!X35,WeightedParse!Y35,WeightedParse!Z35,WeightedParse!AE35,WeightedParse!AF35,WeightedParse!AP35),HARMEAN(WeightedParse!P35,WeightedParse!S35,WeightedParse!V35,WeightedParse!X35,WeightedParse!Y35,WeightedParse!Z35,WeightedParse!AE35,WeightedParse!AF35,WeightedParse!AP35)*Variables!$B$5),"")</f>
        <v/>
      </c>
      <c r="V35" s="114" t="str">
        <f>IF($A35&gt;"",IF(EXACT(SquadExport!$BQ35,TRUE),HARMEAN(WeightedParse!K35,WeightedParse!Q35,WeightedParse!S35,WeightedParse!T35,WeightedParse!V35,WeightedParse!X35,WeightedParse!Z35,WeightedParse!AE35,WeightedParse!AF35,WeightedParse!AG35,WeightedParse!AH35,WeightedParse!AK35),HARMEAN(WeightedParse!K35,WeightedParse!Q35,WeightedParse!S35,WeightedParse!T35,WeightedParse!V35,WeightedParse!X35,WeightedParse!Z35,WeightedParse!AE35,WeightedParse!AF35,WeightedParse!AG35,WeightedParse!AH35,WeightedParse!AK35)*Variables!$B$5),"")</f>
        <v/>
      </c>
      <c r="W35" s="114" t="str">
        <f>IF($A35&gt;"",IF(EXACT(SquadExport!$BQ35,TRUE),HARMEAN(WeightedParse!I35,WeightedParse!K35,WeightedParse!N35,WeightedParse!Q35,WeightedParse!T35,WeightedParse!V35,WeightedParse!X35,WeightedParse!Z35,WeightedParse!AB35,WeightedParse!AD35,WeightedParse!AF35,WeightedParse!AG35,WeightedParse!AK35),HARMEAN(WeightedParse!I35,WeightedParse!K35,WeightedParse!N35,WeightedParse!Q35,WeightedParse!T35,WeightedParse!V35,WeightedParse!X35,WeightedParse!Z35,WeightedParse!AB35,WeightedParse!AD35,WeightedParse!AF35,WeightedParse!AG35,WeightedParse!AK35)*Variables!$B$5),"")</f>
        <v/>
      </c>
      <c r="X35" s="114" t="str">
        <f>IF($A35&gt;"",IF(EXACT(SquadExport!$BQ35,TRUE),HARMEAN(WeightedParse!K35,WeightedParse!P35,WeightedParse!Q35,WeightedParse!S35,WeightedParse!U35,WeightedParse!V35,WeightedParse!X35,WeightedParse!Y35,WeightedParse!Z35,WeightedParse!AE35,WeightedParse!AF35,WeightedParse!AH35,WeightedParse!AO35,WeightedParse!AP35),HARMEAN(WeightedParse!K35,WeightedParse!P35,WeightedParse!Q35,WeightedParse!S35,WeightedParse!U35,WeightedParse!V35,WeightedParse!X35,WeightedParse!Y35,WeightedParse!Z35,WeightedParse!AE35,WeightedParse!AF35,WeightedParse!AH35,WeightedParse!AO35,WeightedParse!AP35)*Variables!$B$5),"")</f>
        <v/>
      </c>
      <c r="Y35" s="114" t="str">
        <f>IF($A35&gt;"",IF(EXACT(SquadExport!$BQ35,TRUE),HARMEAN(WeightedParse!P35,WeightedParse!Q35,WeightedParse!S35,WeightedParse!U35,WeightedParse!V35,WeightedParse!W35,WeightedParse!Y35,WeightedParse!AE35,WeightedParse!AF35,WeightedParse!AH35,WeightedParse!AJ35,WeightedParse!AN35,WeightedParse!AO35,WeightedParse!AP35),HARMEAN(WeightedParse!P35,WeightedParse!Q35,WeightedParse!S35,WeightedParse!U35,WeightedParse!V35,WeightedParse!W35,WeightedParse!Y35,WeightedParse!AE35,WeightedParse!AF35,WeightedParse!AH35,WeightedParse!AJ35,WeightedParse!AN35,WeightedParse!AO35,WeightedParse!AP35)*Variables!$B$5),"")</f>
        <v/>
      </c>
      <c r="Z35" s="114" t="str">
        <f>IF($A35&gt;"",IF(EXACT(SquadExport!$BQ35,TRUE),HARMEAN(WeightedParse!M35,WeightedParse!P35,WeightedParse!Q35,WeightedParse!S35,WeightedParse!U35,WeightedParse!V35,WeightedParse!W35,WeightedParse!X35,WeightedParse!Y35,WeightedParse!Z35,WeightedParse!AE35,WeightedParse!AF35,WeightedParse!AH35,WeightedParse!AL35,WeightedParse!AO35,WeightedParse!AP35),HARMEAN(WeightedParse!M35,WeightedParse!P35,WeightedParse!Q35,WeightedParse!S35,WeightedParse!U35,WeightedParse!V35,WeightedParse!W35,WeightedParse!X35,WeightedParse!Y35,WeightedParse!Z35,WeightedParse!AE35,WeightedParse!AF35,WeightedParse!AH35,WeightedParse!AL35,WeightedParse!AO35,WeightedParse!AP35)*Variables!$B$5),"")</f>
        <v/>
      </c>
      <c r="AA35" s="114" t="str">
        <f>IF($A35&gt;"",IF(EXACT(SquadExport!$BQ35,TRUE),HARMEAN(WeightedParse!J35,WeightedParse!K35,WeightedParse!N35,WeightedParse!P35,WeightedParse!Q35,WeightedParse!S35,WeightedParse!V35,WeightedParse!X35,WeightedParse!Y35,WeightedParse!Z35,WeightedParse!AD35,WeightedParse!AE35,WeightedParse!AH35,WeightedParse!AI35,WeightedParse!AK35,WeightedParse!AN35,WeightedParse!AO35,WeightedParse!AP35),HARMEAN(WeightedParse!J35,WeightedParse!K35,WeightedParse!N35,WeightedParse!P35,WeightedParse!Q35,WeightedParse!S35,WeightedParse!V35,WeightedParse!X35,WeightedParse!Y35,WeightedParse!Z35,WeightedParse!AD35,WeightedParse!AE35,WeightedParse!AH35,WeightedParse!AI35,WeightedParse!AK35,WeightedParse!AN35,WeightedParse!AO35,WeightedParse!AP35)*Variables!$B$5),"")</f>
        <v/>
      </c>
      <c r="AB35" s="114" t="str">
        <f>IF($A35&gt;"",IF(AND(EXACT(SquadExport!$BR35,TRUE),EXACT(SquadExport!$BL35,TRUE)),HARMEAN(WeightedParse!I35,WeightedParse!K35,WeightedParse!N35,WeightedParse!Q35,WeightedParse!T35,WeightedParse!V35,WeightedParse!X35,WeightedParse!Y35,WeightedParse!Z35,WeightedParse!AD35,WeightedParse!AE35,WeightedParse!AF35,WeightedParse!AG35,WeightedParse!AH35,WeightedParse!AI35,WeightedParse!AJ35,WeightedParse!AK35,WeightedParse!AN35,WeightedParse!AO35),HARMEAN(WeightedParse!I35,WeightedParse!K35,WeightedParse!N35,WeightedParse!Q35,WeightedParse!T35,WeightedParse!V35,WeightedParse!X35,WeightedParse!Y35,WeightedParse!Z35,WeightedParse!AD35,WeightedParse!AE35,WeightedParse!AF35,WeightedParse!AG35,WeightedParse!AH35,WeightedParse!AI35,WeightedParse!AJ35,WeightedParse!AK35,WeightedParse!AN35,WeightedParse!AO35)*Variables!$B$5),"")</f>
        <v/>
      </c>
      <c r="AC35" s="114" t="str">
        <f>IF($A35&gt;"",IF(AND(EXACT(SquadExport!$BR35,TRUE),EXACT(SquadExport!$BL35,TRUE)),HARMEAN(WeightedParse!K35,WeightedParse!Q35,WeightedParse!S35,WeightedParse!T35,WeightedParse!V35,WeightedParse!X35,WeightedParse!Y35,WeightedParse!Z35,WeightedParse!AD35,WeightedParse!AE35,WeightedParse!AF35,WeightedParse!AG35,WeightedParse!AH35,WeightedParse!AO35),HARMEAN(WeightedParse!K35,WeightedParse!Q35,WeightedParse!S35,WeightedParse!T35,WeightedParse!V35,WeightedParse!X35,WeightedParse!Y35,WeightedParse!Z35,WeightedParse!AD35,WeightedParse!AE35,WeightedParse!AF35,WeightedParse!AG35,WeightedParse!AH35,WeightedParse!AO35)*Variables!$B$5),"")</f>
        <v/>
      </c>
      <c r="AD35" s="114" t="str">
        <f>IF($A35&gt;"",IF(AND(EXACT(SquadExport!$BR35,TRUE),EXACT(SquadExport!$BL35,TRUE)),HARMEAN(WeightedParse!I35,WeightedParse!J35,WeightedParse!K35,WeightedParse!N35,WeightedParse!Q35,WeightedParse!S35,WeightedParse!T35,WeightedParse!V35,WeightedParse!X35,WeightedParse!Z35,WeightedParse!AB35,WeightedParse!AD35,WeightedParse!AG35,WeightedParse!AH35,WeightedParse!AI35,WeightedParse!AK35,WeightedParse!AO35),HARMEAN(WeightedParse!I35,WeightedParse!J35,WeightedParse!K35,WeightedParse!N35,WeightedParse!Q35,WeightedParse!S35,WeightedParse!T35,WeightedParse!V35,WeightedParse!X35,WeightedParse!Z35,WeightedParse!AB35,WeightedParse!AD35,WeightedParse!AG35,WeightedParse!AH35,WeightedParse!AI35,WeightedParse!AK35,WeightedParse!AO35)*Variables!$B$5),"")</f>
        <v/>
      </c>
      <c r="AE35" s="114" t="str">
        <f>IF($A35&gt;"",IF(AND(EXACT(SquadExport!$BR35,TRUE),EXACT(SquadExport!$BL35,TRUE)),HARMEAN(WeightedParse!K35,WeightedParse!N35,WeightedParse!P35,WeightedParse!Q35,WeightedParse!S35,WeightedParse!T35,WeightedParse!U35,WeightedParse!V35,WeightedParse!X35,WeightedParse!Y35,WeightedParse!Z35,WeightedParse!AD35,WeightedParse!AE35,WeightedParse!AF35,WeightedParse!AG35,WeightedParse!AH35,WeightedParse!AI35,WeightedParse!AO35),HARMEAN(WeightedParse!K35,WeightedParse!N35,WeightedParse!P35,WeightedParse!Q35,WeightedParse!S35,WeightedParse!T35,WeightedParse!U35,WeightedParse!V35,WeightedParse!X35,WeightedParse!Y35,WeightedParse!Z35,WeightedParse!AD35,WeightedParse!AE35,WeightedParse!AF35,WeightedParse!AG35,WeightedParse!AH35,WeightedParse!AI35,WeightedParse!AO35)*Variables!$B$5),"")</f>
        <v/>
      </c>
      <c r="AF35" s="114" t="str">
        <f>IF($A35&gt;"",IF(AND(EXACT(SquadExport!$BR35,TRUE),EXACT(SquadExport!$BL35,TRUE)),HARMEAN(WeightedParse!I35,WeightedParse!J35,WeightedParse!K35,WeightedParse!N35,WeightedParse!Q35,WeightedParse!S35,WeightedParse!T35,WeightedParse!U35,WeightedParse!V35,WeightedParse!X35,WeightedParse!Z35,WeightedParse!AD35,WeightedParse!AE35,WeightedParse!AF35,WeightedParse!AH35,WeightedParse!AI35,WeightedParse!AK35,WeightedParse!AN35,WeightedParse!AO35,WeightedParse!AP35),HARMEAN(WeightedParse!I35,WeightedParse!J35,WeightedParse!K35,WeightedParse!N35,WeightedParse!Q35,WeightedParse!S35,WeightedParse!T35,WeightedParse!U35,WeightedParse!V35,WeightedParse!X35,WeightedParse!Z35,WeightedParse!AD35,WeightedParse!AE35,WeightedParse!AF35,WeightedParse!AH35,WeightedParse!AI35,WeightedParse!AK35,WeightedParse!AN35,WeightedParse!AO35,WeightedParse!AP35)*Variables!$B$5),"")</f>
        <v/>
      </c>
      <c r="AG35" s="114" t="str">
        <f>IF($A35&gt;"",IF(AND(OR(EXACT(SquadExport!$BR35,TRUE),EXACT(SquadExport!$BS35,TRUE)),OR(EXACT(SquadExport!$BK35,TRUE),EXACT(SquadExport!$BM35,TRUE))),HARMEAN(WeightedParse!I35,WeightedParse!K35,WeightedParse!Q35,WeightedParse!T35,WeightedParse!X35,WeightedParse!Z35,WeightedParse!AD35,WeightedParse!AF35,WeightedParse!AG35,WeightedParse!AJ35),HARMEAN(WeightedParse!I35,WeightedParse!K35,WeightedParse!Q35,WeightedParse!T35,WeightedParse!X35,WeightedParse!Z35,WeightedParse!AD35,WeightedParse!AF35,WeightedParse!AG35,WeightedParse!AJ35)*Variables!$B$5),"")</f>
        <v/>
      </c>
      <c r="AH35" s="114" t="str">
        <f>IF($A35&gt;"",IF(AND(OR(EXACT(SquadExport!$BR35,TRUE),EXACT(SquadExport!$BS35,TRUE)),OR(EXACT(SquadExport!$BK35,TRUE),EXACT(SquadExport!$BM35,TRUE))),HARMEAN(WeightedParse!H35,WeightedParse!K35,WeightedParse!P35,WeightedParse!Q35,WeightedParse!S35,WeightedParse!T35,WeightedParse!V35,WeightedParse!X35,WeightedParse!Y35,WeightedParse!Z35,WeightedParse!AD35,WeightedParse!AE35,WeightedParse!AF35,WeightedParse!AG35,WeightedParse!AH35,WeightedParse!AO35),HARMEAN(WeightedParse!H35,WeightedParse!K35,WeightedParse!P35,WeightedParse!Q35,WeightedParse!S35,WeightedParse!T35,WeightedParse!V35,WeightedParse!X35,WeightedParse!Y35,WeightedParse!Z35,WeightedParse!AD35,WeightedParse!AE35,WeightedParse!AF35,WeightedParse!AG35,WeightedParse!AH35,WeightedParse!AO35)*Variables!$B$5),"")</f>
        <v/>
      </c>
      <c r="AI35" s="114" t="str">
        <f>IF($A35&gt;"",IF(AND(OR(EXACT(SquadExport!$BR35,TRUE),EXACT(SquadExport!$BS35,TRUE)),OR(EXACT(SquadExport!$BK35,TRUE),EXACT(SquadExport!$BM35,TRUE))),HARMEAN(WeightedParse!H35,WeightedParse!I35,WeightedParse!K35,WeightedParse!P35,WeightedParse!Q35,WeightedParse!S35,WeightedParse!T35,WeightedParse!U35,WeightedParse!V35,WeightedParse!X35,WeightedParse!Y35,WeightedParse!Z35,WeightedParse!AD35,WeightedParse!AE35,WeightedParse!AF35,WeightedParse!AH35,WeightedParse!AI35,WeightedParse!AO35),HARMEAN(WeightedParse!H35,WeightedParse!I35,WeightedParse!K35,WeightedParse!P35,WeightedParse!Q35,WeightedParse!S35,WeightedParse!T35,WeightedParse!U35,WeightedParse!V35,WeightedParse!X35,WeightedParse!Y35,WeightedParse!Z35,WeightedParse!AD35,WeightedParse!AE35,WeightedParse!AF35,WeightedParse!AH35,WeightedParse!AI35,WeightedParse!AO35)*Variables!$B$5),"")</f>
        <v/>
      </c>
      <c r="AJ35" s="114" t="str">
        <f>IF($A35&gt;"",IF(AND(OR(EXACT(SquadExport!$BR35,TRUE),EXACT(SquadExport!$BS35,TRUE)),OR(EXACT(SquadExport!$BK35,TRUE),EXACT(SquadExport!$BM35,TRUE))),HARMEAN(WeightedParse!H35,WeightedParse!K35,WeightedParse!M35,WeightedParse!V35,WeightedParse!W35,WeightedParse!AD35,WeightedParse!AF35,WeightedParse!AH35,WeightedParse!AK35,WeightedParse!AL35,WeightedParse!AO35,WeightedParse!AP35)*(CONVERT(LEFT(SquadExport!$E35,FIND("'",SquadExport!$E35)-1)+((MID(SquadExport!$E35,FIND("'",SquadExport!$E35)+1,LEN(SquadExport!$E35)-FIND("'",SquadExport!$E35)-1))/12),"ft","m")-1)/(Variables!$C$4-1),(HARMEAN(WeightedParse!H35,WeightedParse!K35,WeightedParse!M35,WeightedParse!V35,WeightedParse!W35,WeightedParse!AD35,WeightedParse!AF35,WeightedParse!AH35,WeightedParse!AK35,WeightedParse!AL35,WeightedParse!AO35,WeightedParse!AP35)*(CONVERT(LEFT(SquadExport!$E35,FIND("'",SquadExport!$E35)-1)+((MID(SquadExport!$E35,FIND("'",SquadExport!$E35)+1,LEN(SquadExport!$E35)-FIND("'",SquadExport!$E35)-1))/12),"ft","m")-1)/(Variables!$C$4-1))*Variables!$B$5),"")</f>
        <v/>
      </c>
      <c r="AK35" s="114" t="str">
        <f>IF($A35&gt;"",IF(AND(OR(EXACT(SquadExport!$BR35,TRUE),EXACT(SquadExport!$BS35,TRUE)),OR(EXACT(SquadExport!$BK35,TRUE),EXACT(SquadExport!$BM35,TRUE))),HARMEAN(WeightedParse!J35,WeightedParse!K35,WeightedParse!T35,WeightedParse!V35,WeightedParse!X35,WeightedParse!Y35,WeightedParse!Z35,WeightedParse!AD35,WeightedParse!AH35,WeightedParse!AI35,WeightedParse!AK35,WeightedParse!AO35),HARMEAN(WeightedParse!J35,WeightedParse!K35,WeightedParse!T35,WeightedParse!V35,WeightedParse!X35,WeightedParse!Y35,WeightedParse!Z35,WeightedParse!AD35,WeightedParse!AH35,WeightedParse!AI35,WeightedParse!AK35,WeightedParse!AO35)*Variables!$B$5),"")</f>
        <v/>
      </c>
      <c r="AL35" s="114" t="str">
        <f>IF($A35&gt;"",IF(AND(OR(EXACT(SquadExport!$BR35,TRUE),EXACT(SquadExport!$BS35,TRUE)),OR(EXACT(SquadExport!$BK35,TRUE),EXACT(SquadExport!$BM35,TRUE))),HARMEAN(WeightedParse!H35,WeightedParse!I35,WeightedParse!K35,WeightedParse!Q35,WeightedParse!T35,WeightedParse!V35,WeightedParse!AB35,WeightedParse!AD35,WeightedParse!AH35,WeightedParse!AI35,WeightedParse!AJ35,WeightedParse!AN35,WeightedParse!AO35),HARMEAN(WeightedParse!H35,WeightedParse!I35,WeightedParse!K35,WeightedParse!Q35,WeightedParse!T35,WeightedParse!V35,WeightedParse!AB35,WeightedParse!AD35,WeightedParse!AH35,WeightedParse!AI35,WeightedParse!AJ35,WeightedParse!AN35,WeightedParse!AO35)*Variables!$B$5),"")</f>
        <v/>
      </c>
      <c r="AM35" s="114" t="str">
        <f>IF($A35&gt;"",IF(AND(OR(EXACT(SquadExport!$BR35,TRUE),EXACT(SquadExport!$BS35,TRUE)),OR(EXACT(SquadExport!$BK35,TRUE),EXACT(SquadExport!$BM35,TRUE))),HARMEAN(WeightedParse!I35,WeightedParse!J35,WeightedParse!K35,WeightedParse!N35,WeightedParse!Q35,WeightedParse!T35,WeightedParse!V35,WeightedParse!X35,WeightedParse!AB35,WeightedParse!AD35,WeightedParse!AG35,WeightedParse!AI35,WeightedParse!AJ35,WeightedParse!AK35,WeightedParse!AN35)*WeightedParse!BD35,(HARMEAN(WeightedParse!I35,WeightedParse!J35,WeightedParse!K35,WeightedParse!N35,WeightedParse!Q35,WeightedParse!T35,WeightedParse!V35,WeightedParse!X35,WeightedParse!AB35,WeightedParse!AD35,WeightedParse!AG35,WeightedParse!AI35,WeightedParse!AJ35,WeightedParse!AK35,WeightedParse!AN35)*WeightedParse!BD35)*Variables!$B$5),"")</f>
        <v/>
      </c>
      <c r="AN35" s="114" t="str">
        <f>IF($A35&gt;"",IF(AND(OR(EXACT(SquadExport!$BR35,TRUE),EXACT(SquadExport!$BS35,TRUE)),OR(EXACT(SquadExport!$BK35,TRUE),EXACT(SquadExport!$BM35,TRUE))),HARMEAN(WeightedParse!H35,WeightedParse!I35,WeightedParse!K35,WeightedParse!N35,WeightedParse!Q35,WeightedParse!T35,WeightedParse!V35,WeightedParse!X35,WeightedParse!Z35,WeightedParse!AD35,WeightedParse!AG35,WeightedParse!AH35,WeightedParse!AI35,WeightedParse!AJ35,WeightedParse!AN35,WeightedParse!AO35)*WeightedParse!BD35,(HARMEAN(WeightedParse!H35,WeightedParse!I35,WeightedParse!K35,WeightedParse!N35,WeightedParse!Q35,WeightedParse!T35,WeightedParse!V35,WeightedParse!X35,WeightedParse!Z35,WeightedParse!AD35,WeightedParse!AG35,WeightedParse!AH35,WeightedParse!AI35,WeightedParse!AJ35,WeightedParse!AN35,WeightedParse!AO35)*WeightedParse!BD35)*Variables!$B$5),"")</f>
        <v/>
      </c>
      <c r="AO35" s="114" t="str">
        <f>IF($A35&gt;"",IF(AND(EXACT(SquadExport!$BS35,TRUE),EXACT(SquadExport!$BL35,TRUE)),HARMEAN(WeightedParse!K35,WeightedParse!Q35,WeightedParse!T35,WeightedParse!V35,WeightedParse!X35,WeightedParse!Z35,WeightedParse!AB35,WeightedParse!AD35,WeightedParse!AG35,WeightedParse!AK35),HARMEAN(WeightedParse!K35,WeightedParse!Q35,WeightedParse!T35,WeightedParse!V35,WeightedParse!X35,WeightedParse!Z35,WeightedParse!AB35,WeightedParse!AD35,WeightedParse!AG35,WeightedParse!AK35)*Variables!$B$5),"")</f>
        <v/>
      </c>
      <c r="AP35" s="114" t="str">
        <f>IF($A35&gt;"",IF(AND(EXACT(SquadExport!$BS35,TRUE),EXACT(SquadExport!$BL35,TRUE)),HARMEAN(WeightedParse!I35,WeightedParse!K35,WeightedParse!Q35,WeightedParse!T35,WeightedParse!V35,WeightedParse!X35,WeightedParse!Z35,WeightedParse!AB35,WeightedParse!AD35,WeightedParse!AF35,WeightedParse!AG35,WeightedParse!AI35,WeightedParse!AJ35),HARMEAN(WeightedParse!I35,WeightedParse!K35,WeightedParse!Q35,WeightedParse!T35,WeightedParse!V35,WeightedParse!X35,WeightedParse!Z35,WeightedParse!AB35,WeightedParse!AD35,WeightedParse!AF35,WeightedParse!AG35,WeightedParse!AI35,WeightedParse!AJ35)*Variables!$B$5),"")</f>
        <v/>
      </c>
      <c r="AQ35" s="114" t="str">
        <f>IF($A35&gt;"",IF(AND(EXACT(SquadExport!$BS35,TRUE),EXACT(SquadExport!$BL35,TRUE)),HARMEAN(WeightedParse!I35,WeightedParse!J35,WeightedParse!K35,WeightedParse!Q35,WeightedParse!T35,WeightedParse!V35,WeightedParse!X35,WeightedParse!Z35,WeightedParse!AB35,WeightedParse!AD35,WeightedParse!AG35,WeightedParse!AI35,WeightedParse!AJ35,WeightedParse!AK35),HARMEAN(WeightedParse!I35,WeightedParse!J35,WeightedParse!K35,WeightedParse!Q35,WeightedParse!T35,WeightedParse!V35,WeightedParse!X35,WeightedParse!Z35,WeightedParse!AB35,WeightedParse!AD35,WeightedParse!AG35,WeightedParse!AI35,WeightedParse!AJ35,WeightedParse!AK35)*Variables!$B$5),"")</f>
        <v/>
      </c>
      <c r="AR35" s="114" t="str">
        <f>IF($A35&gt;"",IF(AND(EXACT(SquadExport!$BS35,TRUE),EXACT(SquadExport!$BL35,TRUE)),HARMEAN(WeightedParse!I35,WeightedParse!J35,WeightedParse!K35,WeightedParse!Q35,WeightedParse!T35,WeightedParse!V35,WeightedParse!X35,WeightedParse!Y35,WeightedParse!Z35,WeightedParse!AD35,WeightedParse!AH35,WeightedParse!AI35,WeightedParse!AJ35,WeightedParse!AK35,WeightedParse!AN35,WeightedParse!AO35),HARMEAN(WeightedParse!I35,WeightedParse!J35,WeightedParse!K35,WeightedParse!Q35,WeightedParse!T35,WeightedParse!V35,WeightedParse!X35,WeightedParse!Y35,WeightedParse!Z35,WeightedParse!AD35,WeightedParse!AH35,WeightedParse!AI35,WeightedParse!AJ35,WeightedParse!AK35,WeightedParse!AN35,WeightedParse!AO35)*Variables!$B$5),"")</f>
        <v/>
      </c>
      <c r="AS35" s="114" t="str">
        <f>IF($A35&gt;"",IF(AND(EXACT(SquadExport!$BT35,TRUE),EXACT(SquadExport!$BL35,TRUE)),HARMEAN(WeightedParse!J35,WeightedParse!K35,WeightedParse!M35,WeightedParse!T35,WeightedParse!V35,WeightedParse!X35,WeightedParse!Z35,WeightedParse!AD35,WeightedParse!AI35),(HARMEAN(WeightedParse!J35,WeightedParse!K35,WeightedParse!M35,WeightedParse!T35,WeightedParse!V35,WeightedParse!X35,WeightedParse!Z35,WeightedParse!AD35,WeightedParse!AI35)*Variables!$B$5)),"")</f>
        <v/>
      </c>
      <c r="AT35" s="114" t="str">
        <f>IF($A35&gt;"",IF(AND(EXACT(SquadExport!$BT35,TRUE),EXACT(SquadExport!$BL35,TRUE)),HARMEAN(WeightedParse!J35,WeightedParse!K35,WeightedParse!M35,WeightedParse!U35,WeightedParse!V35,WeightedParse!W35,WeightedParse!X35,WeightedParse!Z35,WeightedParse!AD35,WeightedParse!AF35,WeightedParse!AK35,WeightedParse!AL35,WeightedParse!AP35)*(CONVERT(LEFT(SquadExport!$E35,FIND("'",SquadExport!$E35)-1)+((MID(SquadExport!$E35,FIND("'",SquadExport!$E35)+1,LEN(SquadExport!$E35)-FIND("'",SquadExport!$E35)-1))/12),"ft","m")-1)/(Variables!$C$4-1),(HARMEAN(WeightedParse!J35,WeightedParse!K35,WeightedParse!M35,WeightedParse!U35,WeightedParse!V35,WeightedParse!W35,WeightedParse!X35,WeightedParse!Z35,WeightedParse!AD35,WeightedParse!AF35,WeightedParse!AK35,WeightedParse!AL35,WeightedParse!AP35)*(CONVERT(LEFT(SquadExport!$E35,FIND("'",SquadExport!$E35)-1)+((MID(SquadExport!$E35,FIND("'",SquadExport!$E35)+1,LEN(SquadExport!$E35)-FIND("'",SquadExport!$E35)-1))/12),"ft","m")-1)/(Variables!$C$4-1)))*Variables!$B$5,"")</f>
        <v/>
      </c>
      <c r="AU35" s="114" t="str">
        <f>IF($A35&gt;"",IF(AND(EXACT(SquadExport!$BT35,TRUE),EXACT(SquadExport!$BL35,TRUE)),HARMEAN(WeightedParse!I35,WeightedParse!J35,WeightedParse!K35,WeightedParse!Q35,WeightedParse!T35,WeightedParse!V35,WeightedParse!X35,WeightedParse!Z35,WeightedParse!AB35,WeightedParse!AD35,WeightedParse!AF35,WeightedParse!AG35,WeightedParse!AK35,WeightedParse!AP35),HARMEAN(WeightedParse!I35,WeightedParse!J35,WeightedParse!K35,WeightedParse!Q35,WeightedParse!T35,WeightedParse!V35,WeightedParse!X35,WeightedParse!Z35,WeightedParse!AB35,WeightedParse!AD35,WeightedParse!AF35,WeightedParse!AG35,WeightedParse!AK35,WeightedParse!AP35)*Variables!$B$5),"")</f>
        <v/>
      </c>
      <c r="AV35" s="114" t="str">
        <f>IF($A35&gt;"",IF(AND(EXACT(SquadExport!$BT35,TRUE),EXACT(SquadExport!$BL35,TRUE)),HARMEAN(WeightedParse!I35,WeightedParse!J35,WeightedParse!K35,WeightedParse!Q35,WeightedParse!T35,WeightedParse!V35,WeightedParse!X35,WeightedParse!Z35,WeightedParse!AD35,WeightedParse!AH35,WeightedParse!AI35,WeightedParse!AJ35,WeightedParse!AK35,WeightedParse!AN35,WeightedParse!AO35),HARMEAN(WeightedParse!I35,WeightedParse!J35,WeightedParse!K35,WeightedParse!Q35,WeightedParse!T35,WeightedParse!V35,WeightedParse!X35,WeightedParse!Z35,WeightedParse!AD35,WeightedParse!AH35,WeightedParse!AI35,WeightedParse!AJ35,WeightedParse!AK35,WeightedParse!AN35,WeightedParse!AO35)*Variables!$B$5),"")</f>
        <v/>
      </c>
      <c r="AW35" s="114" t="str">
        <f>IF($A35&gt;"",IF(AND(EXACT(SquadExport!$BT35,TRUE),EXACT(SquadExport!$BL35,TRUE)),HARMEAN(WeightedParse!I35,WeightedParse!J35,WeightedParse!K35,WeightedParse!Q35,WeightedParse!T35,WeightedParse!V35,WeightedParse!X35,WeightedParse!Z35,WeightedParse!AB35,WeightedParse!AD35,WeightedParse!AF35,WeightedParse!AG35,WeightedParse!AI35,WeightedParse!AJ35,WeightedParse!AK35),HARMEAN(WeightedParse!I35,WeightedParse!J35,WeightedParse!K35,WeightedParse!Q35,WeightedParse!T35,WeightedParse!V35,WeightedParse!X35,WeightedParse!Z35,WeightedParse!AB35,WeightedParse!AD35,WeightedParse!AF35,WeightedParse!AG35,WeightedParse!AI35,WeightedParse!AJ35,WeightedParse!AK35)*Variables!$B$5),"")</f>
        <v/>
      </c>
      <c r="AX35" s="114" t="str">
        <f>IF($A35&gt;"",IF(AND(EXACT(SquadExport!$BT35,TRUE),EXACT(SquadExport!$BL35,TRUE)),HARMEAN(WeightedParse!K35,WeightedParse!Q35,WeightedParse!U35,WeightedParse!V35,WeightedParse!W35,WeightedParse!X35,WeightedParse!Y35,WeightedParse!Z35,WeightedParse!AD35,WeightedParse!AF35,WeightedParse!AH35,WeightedParse!AI35,WeightedParse!AJ35,WeightedParse!AK35,WeightedParse!AN35,WeightedParse!AO35,WeightedParse!AP35),HARMEAN(WeightedParse!K35,WeightedParse!Q35,WeightedParse!U35,WeightedParse!V35,WeightedParse!W35,WeightedParse!X35,WeightedParse!Y35,WeightedParse!Z35,WeightedParse!AD35,WeightedParse!AF35,WeightedParse!AH35,WeightedParse!AI35,WeightedParse!AJ35,WeightedParse!AK35,WeightedParse!AN35,WeightedParse!AO35,WeightedParse!AP35)*Variables!$B$5),"")</f>
        <v/>
      </c>
      <c r="AY35" s="114" t="str">
        <f>IF($A35&gt;"",IF(AND(EXACT(SquadExport!$BT35,TRUE),EXACT(SquadExport!$BL35,TRUE)),HARMEAN(WeightedParse!I35,WeightedParse!J35,WeightedParse!K35,WeightedParse!M35,WeightedParse!N35,WeightedParse!Q35,WeightedParse!T35,WeightedParse!V35,WeightedParse!X35,WeightedParse!Z35,WeightedParse!AD35,WeightedParse!AF35,WeightedParse!AG35,WeightedParse!AH35,WeightedParse!AI35,WeightedParse!AJ35,WeightedParse!AK35,WeightedParse!AL35,WeightedParse!AN35,WeightedParse!AO35,WeightedParse!AP35),HARMEAN(WeightedParse!I35,WeightedParse!J35,WeightedParse!K35,WeightedParse!M35,WeightedParse!N35,WeightedParse!Q35,WeightedParse!T35,WeightedParse!V35,WeightedParse!X35,WeightedParse!Z35,WeightedParse!AD35,WeightedParse!AF35,WeightedParse!AG35,WeightedParse!AH35,WeightedParse!AI35,WeightedParse!AJ35,WeightedParse!AK35,WeightedParse!AL35,WeightedParse!AN35,WeightedParse!AO35,WeightedParse!AP35)*Variables!$B$5),"")</f>
        <v/>
      </c>
    </row>
    <row r="36" spans="1:51" s="3" customFormat="1" ht="15" customHeight="1" x14ac:dyDescent="0.25">
      <c r="A36" s="3" t="str">
        <f>IF(WeightedParse!A36&gt;"",WeightedParse!A36,"")</f>
        <v/>
      </c>
      <c r="B36" s="4" t="str">
        <f>IF(WeightedParse!B36&gt;0,WeightedParse!B36,"")</f>
        <v/>
      </c>
      <c r="C36" s="4" t="str">
        <f>IF(A36&gt;"",IF(AND(B36&lt;=Variables!$B$8,G36&gt;2),"Youth",IF(AND(B36&lt;=Variables!$B$8,G36&lt;=2),"Prospect",IF(AND(B36&gt;=Variables!$B$9,G36&gt;2),"Old",IF(G36&gt;=3,"Reserves","First Team")))),"")</f>
        <v/>
      </c>
      <c r="D36" s="4" t="str">
        <f>SquadExport!BJ36</f>
        <v/>
      </c>
      <c r="E36" s="4" t="str">
        <f>IF(A36&gt;"",VLOOKUP(F36,Roles!A:B,2,FALSE)&amp;IF(OR(VLOOKUP(F36,Roles!$A:$B,2,FALSE)="FB",VLOOKUP(F36,Roles!$A:$B,2,FALSE)="WB",VLOOKUP(F36,Roles!$A:$B,2,FALSE)="WM",VLOOKUP(F36,Roles!$A:$B,2,FALSE)="W"),IF(AND(SquadExport!BK36=TRUE,SquadExport!BM36=TRUE,WeightedParse!BB36&gt;=WeightedParse!BC36)," (R)",IF(AND(SquadExport!BK36=TRUE,SquadExport!BM36=TRUE,WeightedParse!BB36&lt;WeightedParse!BC36)," (L)",IF(AND(SquadExport!BK36=TRUE,SquadExport!BM36=FALSE), " (L)",IF(AND(SquadExport!BK36=FALSE,SquadExport!BM36=TRUE)," (R)","")))),""),"")</f>
        <v/>
      </c>
      <c r="F36" s="4" t="str" cm="1">
        <f t="array" ref="F36">IF(A36&gt;"",INDEX($J$1:$AY$1,SUMPRODUCT(MAX(($J$2:$AY$200=MAX($J36:$AY36))*(COLUMN($J$2:$AY$200))))-COLUMN($J$1)+1),"")</f>
        <v/>
      </c>
      <c r="G36" s="4" t="str">
        <f t="shared" si="0"/>
        <v/>
      </c>
      <c r="H36" s="4" t="str">
        <f t="shared" si="1"/>
        <v/>
      </c>
      <c r="I36" s="5" t="str">
        <f t="shared" si="2"/>
        <v/>
      </c>
      <c r="J36" s="114" t="str">
        <f>IF($A36&gt;"",HARMEAN(WeightedParse!V36,WeightedParse!Y36,WeightedParse!Z36,WeightedParse!AE36,WeightedParse!AJ36,WeightedParse!AQ36,WeightedParse!AR36,WeightedParse!AS36,WeightedParse!AU36,WeightedParse!AV36,WeightedParse!AW36,WeightedParse!AY36,WeightedParse!BA36),"")</f>
        <v/>
      </c>
      <c r="K36" s="114" t="str">
        <f>IF(A36&gt;"",HARMEAN(WeightedParse!K36,WeightedParse!Q36,WeightedParse!V36,WeightedParse!X36,WeightedParse!Y36,WeightedParse!Z36,WeightedParse!AE36,WeightedParse!AG36,WeightedParse!AI36,WeightedParse!AJ36,WeightedParse!AQ36,WeightedParse!AR36,WeightedParse!AS36,WeightedParse!AU36,WeightedParse!AV36,WeightedParse!AW36,WeightedParse!AY36,WeightedParse!AZ36,WeightedParse!BA36),"")</f>
        <v/>
      </c>
      <c r="L36" s="114" t="str">
        <f>IF($A36&gt;"",IF(AND(EXACT(SquadExport!$BO36,TRUE),EXACT(SquadExport!$BL36,TRUE)),HARMEAN(WeightedParse!M36,WeightedParse!P36,WeightedParse!S36,WeightedParse!U36,WeightedParse!V36,WeightedParse!W36,WeightedParse!Y36,WeightedParse!AE36,WeightedParse!AL36,WeightedParse!AN36,WeightedParse!AP36),HARMEAN(WeightedParse!M36,WeightedParse!P36,WeightedParse!S36,WeightedParse!U36,WeightedParse!V36,WeightedParse!W36,WeightedParse!Y36,WeightedParse!AE36,WeightedParse!AL36,WeightedParse!AN36,WeightedParse!AP36)*Variables!$B$5),"")</f>
        <v/>
      </c>
      <c r="M36" s="114" t="str">
        <f>IF($A36&gt;"",IF(AND(EXACT(SquadExport!$BO36,TRUE),EXACT(SquadExport!$BL36,TRUE)),HARMEAN(WeightedParse!M36,WeightedParse!P36,WeightedParse!S36,WeightedParse!U36,WeightedParse!V36,WeightedParse!W36,WeightedParse!X36,WeightedParse!Y36,WeightedParse!Z36,WeightedParse!AE36,WeightedParse!AL36,WeightedParse!AN36,WeightedParse!AP36),HARMEAN(WeightedParse!M36,WeightedParse!P36,WeightedParse!S36,WeightedParse!U36,WeightedParse!V36,WeightedParse!W36,WeightedParse!X36,WeightedParse!Y36,WeightedParse!Z36,WeightedParse!AE36,WeightedParse!AL36,WeightedParse!AN36,WeightedParse!AP36)*Variables!$B$5),"")</f>
        <v/>
      </c>
      <c r="N36" s="114" t="str">
        <f>IF($A36&gt;"",IF(AND(EXACT(SquadExport!$BO36,TRUE),EXACT(SquadExport!$BL36,TRUE)),HARMEAN(WeightedParse!K36,WeightedParse!M36,WeightedParse!P36,WeightedParse!Q36,WeightedParse!S36,WeightedParse!T36,WeightedParse!U36,WeightedParse!V36,WeightedParse!W36,WeightedParse!X36,WeightedParse!Y36,WeightedParse!Z36,WeightedParse!AE36,WeightedParse!AG36,WeightedParse!AL36,WeightedParse!AN36,WeightedParse!AP36),HARMEAN(WeightedParse!K36,WeightedParse!M36,WeightedParse!P36,WeightedParse!Q36,WeightedParse!S36,WeightedParse!T36,WeightedParse!U36,WeightedParse!V36,WeightedParse!W36,WeightedParse!X36,WeightedParse!Y36,WeightedParse!Z36,WeightedParse!AE36,WeightedParse!AG36,WeightedParse!AL36,WeightedParse!AN36,WeightedParse!AP36)*Variables!$B$5),"")</f>
        <v/>
      </c>
      <c r="O36" s="114" t="str">
        <f>IF($A36&gt;"",IF(AND(EXACT(SquadExport!$BO36,TRUE),EXACT(SquadExport!$BL36,TRUE)),HARMEAN(WeightedParse!I36,WeightedParse!K36,WeightedParse!M36,WeightedParse!P36,WeightedParse!Q36,WeightedParse!S36,WeightedParse!T36,WeightedParse!V36,WeightedParse!W36,WeightedParse!X36,WeightedParse!Y36,WeightedParse!Z36,WeightedParse!AB36,WeightedParse!AE36,WeightedParse!AF36,WeightedParse!AG36,WeightedParse!AJ36,WeightedParse!AK36,WeightedParse!AL36,WeightedParse!AN36,WeightedParse!AO36,WeightedParse!AP36),HARMEAN(WeightedParse!I36,WeightedParse!K36,WeightedParse!M36,WeightedParse!P36,WeightedParse!Q36,WeightedParse!S36,WeightedParse!T36,WeightedParse!V36,WeightedParse!W36,WeightedParse!X36,WeightedParse!Y36,WeightedParse!Z36,WeightedParse!AB36,WeightedParse!AE36,WeightedParse!AF36,WeightedParse!AG36,WeightedParse!AJ36,WeightedParse!AK36,WeightedParse!AL36,WeightedParse!AN36,WeightedParse!AO36,WeightedParse!AP36)*Variables!$B$5),"")</f>
        <v/>
      </c>
      <c r="P36" s="114" t="str">
        <f>IF($A36&gt;"",IF(AND(OR(EXACT(SquadExport!$BO36,TRUE),EXACT(SquadExport!$BP36,TRUE)),OR(EXACT(SquadExport!$BK36,TRUE),EXACT(SquadExport!$BM36,TRUE))),HARMEAN(WeightedParse!M36,WeightedParse!P36,WeightedParse!S36,WeightedParse!U36,WeightedParse!V36,WeightedParse!W36,WeightedParse!Y36,WeightedParse!AE36,WeightedParse!AF36,WeightedParse!AP36),HARMEAN(WeightedParse!M36,WeightedParse!P36,WeightedParse!S36,WeightedParse!U36,WeightedParse!V36,WeightedParse!W36,WeightedParse!Y36,WeightedParse!AE36,WeightedParse!AF36,WeightedParse!AP36)*Variables!$B$5),"")</f>
        <v/>
      </c>
      <c r="Q36" s="114" t="str">
        <f>IF($A36&gt;"",IF(AND(OR(EXACT(SquadExport!$BO36,TRUE),EXACT(SquadExport!$BP36,TRUE)),OR(EXACT(SquadExport!$BK36,TRUE),EXACT(SquadExport!$BM36,TRUE))),HARMEAN(WeightedParse!H36,WeightedParse!P36,WeightedParse!Q36,WeightedParse!S36,WeightedParse!T36,WeightedParse!V36,WeightedParse!X36,WeightedParse!Y36,WeightedParse!Z36,WeightedParse!AE36,WeightedParse!AF36,WeightedParse!AH36,WeightedParse!AN36,WeightedParse!AO36),HARMEAN(WeightedParse!H36,WeightedParse!P36,WeightedParse!Q36,WeightedParse!S36,WeightedParse!T36,WeightedParse!V36,WeightedParse!X36,WeightedParse!Y36,WeightedParse!Z36,WeightedParse!AE36,WeightedParse!AF36,WeightedParse!AH36,WeightedParse!AN36,WeightedParse!AO36)*Variables!$B$5),"")</f>
        <v/>
      </c>
      <c r="R36" s="115" t="str">
        <f>IF($A36&gt;"",IF(AND(OR(EXACT(SquadExport!$BO36,TRUE),EXACT(SquadExport!$BP36,TRUE)),OR(EXACT(SquadExport!$BK36,TRUE),EXACT(SquadExport!$BM36,TRUE))),HARMEAN(WeightedParse!H36,WeightedParse!I36,WeightedParse!K36,WeightedParse!P36,WeightedParse!Q36,WeightedParse!S36,WeightedParse!T36,WeightedParse!V36,WeightedParse!Y36,WeightedParse!Z36,WeightedParse!AD36,WeightedParse!AE36,WeightedParse!AF36,WeightedParse!AH36,WeightedParse!AI36,WeightedParse!AJ36,WeightedParse!AN36,WeightedParse!AO36),HARMEAN(WeightedParse!H36,WeightedParse!I36,WeightedParse!K36,WeightedParse!P36,WeightedParse!Q36,WeightedParse!S36,WeightedParse!T36,WeightedParse!V36,WeightedParse!Y36,WeightedParse!Z36,WeightedParse!AD36,WeightedParse!AE36,WeightedParse!AF36,WeightedParse!AH36,WeightedParse!AI36,WeightedParse!AJ36,WeightedParse!AN36,WeightedParse!AO36)*Variables!$B$5),"")</f>
        <v/>
      </c>
      <c r="S36" s="115" t="str">
        <f>IF($A36&gt;"",IF(AND(OR(EXACT(SquadExport!$BO36,TRUE),EXACT(SquadExport!$BP36,TRUE)),OR(EXACT(SquadExport!$BK36,TRUE),EXACT(SquadExport!$BM36,TRUE))),HARMEAN(WeightedParse!H36,WeightedParse!I36,WeightedParse!K36,WeightedParse!Q36,WeightedParse!S36,WeightedParse!T36,WeightedParse!V36,WeightedParse!X36,WeightedParse!Z36,WeightedParse!AB36,WeightedParse!AD36,WeightedParse!AF36,WeightedParse!AG36,WeightedParse!AH36,WeightedParse!AI36,WeightedParse!AJ36,WeightedParse!AK36,WeightedParse!AN36,WeightedParse!AO36),HARMEAN(WeightedParse!H36,WeightedParse!I36,WeightedParse!K36,WeightedParse!Q36,WeightedParse!S36,WeightedParse!T36,WeightedParse!V36,WeightedParse!X36,WeightedParse!Z36,WeightedParse!AB36,WeightedParse!AD36,WeightedParse!AF36,WeightedParse!AG36,WeightedParse!AH36,WeightedParse!AI36,WeightedParse!AJ36,WeightedParse!AK36,WeightedParse!AN36,WeightedParse!AO36)*Variables!$B$5),"")</f>
        <v/>
      </c>
      <c r="T36" s="114" t="str">
        <f>IF($A36&gt;"",IF(AND(OR(EXACT(SquadExport!$BO36,TRUE),EXACT(SquadExport!$BP36,TRUE)),OR(EXACT(SquadExport!$BK36,TRUE),EXACT(SquadExport!$BM36,TRUE))),HARMEAN(WeightedParse!I36,WeightedParse!K36,WeightedParse!N36,WeightedParse!P36,WeightedParse!Q36,WeightedParse!S36,WeightedParse!T36,WeightedParse!V36,WeightedParse!X36,WeightedParse!Y36,WeightedParse!Z36,WeightedParse!AB36,WeightedParse!AD36,WeightedParse!AE36,WeightedParse!AF36,WeightedParse!AH36,WeightedParse!AI36,WeightedParse!AJ36,WeightedParse!AN36,WeightedParse!AO36)*WeightedParse!BD36,(HARMEAN(WeightedParse!I36,WeightedParse!K36,WeightedParse!N36,WeightedParse!P36,WeightedParse!Q36,WeightedParse!S36,WeightedParse!T36,WeightedParse!V36,WeightedParse!X36,WeightedParse!Y36,WeightedParse!Z36,WeightedParse!AB36,WeightedParse!AD36,WeightedParse!AE36,WeightedParse!AF36,WeightedParse!AH36,WeightedParse!AI36,WeightedParse!AJ36,WeightedParse!AN36,WeightedParse!AO36)*WeightedParse!BD36)*Variables!$B$5),"")</f>
        <v/>
      </c>
      <c r="U36" s="114" t="str">
        <f>IF($A36&gt;"",IF(EXACT(SquadExport!$BQ36,TRUE),HARMEAN(WeightedParse!P36,WeightedParse!S36,WeightedParse!V36,WeightedParse!X36,WeightedParse!Y36,WeightedParse!Z36,WeightedParse!AE36,WeightedParse!AF36,WeightedParse!AP36),HARMEAN(WeightedParse!P36,WeightedParse!S36,WeightedParse!V36,WeightedParse!X36,WeightedParse!Y36,WeightedParse!Z36,WeightedParse!AE36,WeightedParse!AF36,WeightedParse!AP36)*Variables!$B$5),"")</f>
        <v/>
      </c>
      <c r="V36" s="114" t="str">
        <f>IF($A36&gt;"",IF(EXACT(SquadExport!$BQ36,TRUE),HARMEAN(WeightedParse!K36,WeightedParse!Q36,WeightedParse!S36,WeightedParse!T36,WeightedParse!V36,WeightedParse!X36,WeightedParse!Z36,WeightedParse!AE36,WeightedParse!AF36,WeightedParse!AG36,WeightedParse!AH36,WeightedParse!AK36),HARMEAN(WeightedParse!K36,WeightedParse!Q36,WeightedParse!S36,WeightedParse!T36,WeightedParse!V36,WeightedParse!X36,WeightedParse!Z36,WeightedParse!AE36,WeightedParse!AF36,WeightedParse!AG36,WeightedParse!AH36,WeightedParse!AK36)*Variables!$B$5),"")</f>
        <v/>
      </c>
      <c r="W36" s="114" t="str">
        <f>IF($A36&gt;"",IF(EXACT(SquadExport!$BQ36,TRUE),HARMEAN(WeightedParse!I36,WeightedParse!K36,WeightedParse!N36,WeightedParse!Q36,WeightedParse!T36,WeightedParse!V36,WeightedParse!X36,WeightedParse!Z36,WeightedParse!AB36,WeightedParse!AD36,WeightedParse!AF36,WeightedParse!AG36,WeightedParse!AK36),HARMEAN(WeightedParse!I36,WeightedParse!K36,WeightedParse!N36,WeightedParse!Q36,WeightedParse!T36,WeightedParse!V36,WeightedParse!X36,WeightedParse!Z36,WeightedParse!AB36,WeightedParse!AD36,WeightedParse!AF36,WeightedParse!AG36,WeightedParse!AK36)*Variables!$B$5),"")</f>
        <v/>
      </c>
      <c r="X36" s="114" t="str">
        <f>IF($A36&gt;"",IF(EXACT(SquadExport!$BQ36,TRUE),HARMEAN(WeightedParse!K36,WeightedParse!P36,WeightedParse!Q36,WeightedParse!S36,WeightedParse!U36,WeightedParse!V36,WeightedParse!X36,WeightedParse!Y36,WeightedParse!Z36,WeightedParse!AE36,WeightedParse!AF36,WeightedParse!AH36,WeightedParse!AO36,WeightedParse!AP36),HARMEAN(WeightedParse!K36,WeightedParse!P36,WeightedParse!Q36,WeightedParse!S36,WeightedParse!U36,WeightedParse!V36,WeightedParse!X36,WeightedParse!Y36,WeightedParse!Z36,WeightedParse!AE36,WeightedParse!AF36,WeightedParse!AH36,WeightedParse!AO36,WeightedParse!AP36)*Variables!$B$5),"")</f>
        <v/>
      </c>
      <c r="Y36" s="114" t="str">
        <f>IF($A36&gt;"",IF(EXACT(SquadExport!$BQ36,TRUE),HARMEAN(WeightedParse!P36,WeightedParse!Q36,WeightedParse!S36,WeightedParse!U36,WeightedParse!V36,WeightedParse!W36,WeightedParse!Y36,WeightedParse!AE36,WeightedParse!AF36,WeightedParse!AH36,WeightedParse!AJ36,WeightedParse!AN36,WeightedParse!AO36,WeightedParse!AP36),HARMEAN(WeightedParse!P36,WeightedParse!Q36,WeightedParse!S36,WeightedParse!U36,WeightedParse!V36,WeightedParse!W36,WeightedParse!Y36,WeightedParse!AE36,WeightedParse!AF36,WeightedParse!AH36,WeightedParse!AJ36,WeightedParse!AN36,WeightedParse!AO36,WeightedParse!AP36)*Variables!$B$5),"")</f>
        <v/>
      </c>
      <c r="Z36" s="114" t="str">
        <f>IF($A36&gt;"",IF(EXACT(SquadExport!$BQ36,TRUE),HARMEAN(WeightedParse!M36,WeightedParse!P36,WeightedParse!Q36,WeightedParse!S36,WeightedParse!U36,WeightedParse!V36,WeightedParse!W36,WeightedParse!X36,WeightedParse!Y36,WeightedParse!Z36,WeightedParse!AE36,WeightedParse!AF36,WeightedParse!AH36,WeightedParse!AL36,WeightedParse!AO36,WeightedParse!AP36),HARMEAN(WeightedParse!M36,WeightedParse!P36,WeightedParse!Q36,WeightedParse!S36,WeightedParse!U36,WeightedParse!V36,WeightedParse!W36,WeightedParse!X36,WeightedParse!Y36,WeightedParse!Z36,WeightedParse!AE36,WeightedParse!AF36,WeightedParse!AH36,WeightedParse!AL36,WeightedParse!AO36,WeightedParse!AP36)*Variables!$B$5),"")</f>
        <v/>
      </c>
      <c r="AA36" s="114" t="str">
        <f>IF($A36&gt;"",IF(EXACT(SquadExport!$BQ36,TRUE),HARMEAN(WeightedParse!J36,WeightedParse!K36,WeightedParse!N36,WeightedParse!P36,WeightedParse!Q36,WeightedParse!S36,WeightedParse!V36,WeightedParse!X36,WeightedParse!Y36,WeightedParse!Z36,WeightedParse!AD36,WeightedParse!AE36,WeightedParse!AH36,WeightedParse!AI36,WeightedParse!AK36,WeightedParse!AN36,WeightedParse!AO36,WeightedParse!AP36),HARMEAN(WeightedParse!J36,WeightedParse!K36,WeightedParse!N36,WeightedParse!P36,WeightedParse!Q36,WeightedParse!S36,WeightedParse!V36,WeightedParse!X36,WeightedParse!Y36,WeightedParse!Z36,WeightedParse!AD36,WeightedParse!AE36,WeightedParse!AH36,WeightedParse!AI36,WeightedParse!AK36,WeightedParse!AN36,WeightedParse!AO36,WeightedParse!AP36)*Variables!$B$5),"")</f>
        <v/>
      </c>
      <c r="AB36" s="114" t="str">
        <f>IF($A36&gt;"",IF(AND(EXACT(SquadExport!$BR36,TRUE),EXACT(SquadExport!$BL36,TRUE)),HARMEAN(WeightedParse!I36,WeightedParse!K36,WeightedParse!N36,WeightedParse!Q36,WeightedParse!T36,WeightedParse!V36,WeightedParse!X36,WeightedParse!Y36,WeightedParse!Z36,WeightedParse!AD36,WeightedParse!AE36,WeightedParse!AF36,WeightedParse!AG36,WeightedParse!AH36,WeightedParse!AI36,WeightedParse!AJ36,WeightedParse!AK36,WeightedParse!AN36,WeightedParse!AO36),HARMEAN(WeightedParse!I36,WeightedParse!K36,WeightedParse!N36,WeightedParse!Q36,WeightedParse!T36,WeightedParse!V36,WeightedParse!X36,WeightedParse!Y36,WeightedParse!Z36,WeightedParse!AD36,WeightedParse!AE36,WeightedParse!AF36,WeightedParse!AG36,WeightedParse!AH36,WeightedParse!AI36,WeightedParse!AJ36,WeightedParse!AK36,WeightedParse!AN36,WeightedParse!AO36)*Variables!$B$5),"")</f>
        <v/>
      </c>
      <c r="AC36" s="114" t="str">
        <f>IF($A36&gt;"",IF(AND(EXACT(SquadExport!$BR36,TRUE),EXACT(SquadExport!$BL36,TRUE)),HARMEAN(WeightedParse!K36,WeightedParse!Q36,WeightedParse!S36,WeightedParse!T36,WeightedParse!V36,WeightedParse!X36,WeightedParse!Y36,WeightedParse!Z36,WeightedParse!AD36,WeightedParse!AE36,WeightedParse!AF36,WeightedParse!AG36,WeightedParse!AH36,WeightedParse!AO36),HARMEAN(WeightedParse!K36,WeightedParse!Q36,WeightedParse!S36,WeightedParse!T36,WeightedParse!V36,WeightedParse!X36,WeightedParse!Y36,WeightedParse!Z36,WeightedParse!AD36,WeightedParse!AE36,WeightedParse!AF36,WeightedParse!AG36,WeightedParse!AH36,WeightedParse!AO36)*Variables!$B$5),"")</f>
        <v/>
      </c>
      <c r="AD36" s="114" t="str">
        <f>IF($A36&gt;"",IF(AND(EXACT(SquadExport!$BR36,TRUE),EXACT(SquadExport!$BL36,TRUE)),HARMEAN(WeightedParse!I36,WeightedParse!J36,WeightedParse!K36,WeightedParse!N36,WeightedParse!Q36,WeightedParse!S36,WeightedParse!T36,WeightedParse!V36,WeightedParse!X36,WeightedParse!Z36,WeightedParse!AB36,WeightedParse!AD36,WeightedParse!AG36,WeightedParse!AH36,WeightedParse!AI36,WeightedParse!AK36,WeightedParse!AO36),HARMEAN(WeightedParse!I36,WeightedParse!J36,WeightedParse!K36,WeightedParse!N36,WeightedParse!Q36,WeightedParse!S36,WeightedParse!T36,WeightedParse!V36,WeightedParse!X36,WeightedParse!Z36,WeightedParse!AB36,WeightedParse!AD36,WeightedParse!AG36,WeightedParse!AH36,WeightedParse!AI36,WeightedParse!AK36,WeightedParse!AO36)*Variables!$B$5),"")</f>
        <v/>
      </c>
      <c r="AE36" s="114" t="str">
        <f>IF($A36&gt;"",IF(AND(EXACT(SquadExport!$BR36,TRUE),EXACT(SquadExport!$BL36,TRUE)),HARMEAN(WeightedParse!K36,WeightedParse!N36,WeightedParse!P36,WeightedParse!Q36,WeightedParse!S36,WeightedParse!T36,WeightedParse!U36,WeightedParse!V36,WeightedParse!X36,WeightedParse!Y36,WeightedParse!Z36,WeightedParse!AD36,WeightedParse!AE36,WeightedParse!AF36,WeightedParse!AG36,WeightedParse!AH36,WeightedParse!AI36,WeightedParse!AO36),HARMEAN(WeightedParse!K36,WeightedParse!N36,WeightedParse!P36,WeightedParse!Q36,WeightedParse!S36,WeightedParse!T36,WeightedParse!U36,WeightedParse!V36,WeightedParse!X36,WeightedParse!Y36,WeightedParse!Z36,WeightedParse!AD36,WeightedParse!AE36,WeightedParse!AF36,WeightedParse!AG36,WeightedParse!AH36,WeightedParse!AI36,WeightedParse!AO36)*Variables!$B$5),"")</f>
        <v/>
      </c>
      <c r="AF36" s="114" t="str">
        <f>IF($A36&gt;"",IF(AND(EXACT(SquadExport!$BR36,TRUE),EXACT(SquadExport!$BL36,TRUE)),HARMEAN(WeightedParse!I36,WeightedParse!J36,WeightedParse!K36,WeightedParse!N36,WeightedParse!Q36,WeightedParse!S36,WeightedParse!T36,WeightedParse!U36,WeightedParse!V36,WeightedParse!X36,WeightedParse!Z36,WeightedParse!AD36,WeightedParse!AE36,WeightedParse!AF36,WeightedParse!AH36,WeightedParse!AI36,WeightedParse!AK36,WeightedParse!AN36,WeightedParse!AO36,WeightedParse!AP36),HARMEAN(WeightedParse!I36,WeightedParse!J36,WeightedParse!K36,WeightedParse!N36,WeightedParse!Q36,WeightedParse!S36,WeightedParse!T36,WeightedParse!U36,WeightedParse!V36,WeightedParse!X36,WeightedParse!Z36,WeightedParse!AD36,WeightedParse!AE36,WeightedParse!AF36,WeightedParse!AH36,WeightedParse!AI36,WeightedParse!AK36,WeightedParse!AN36,WeightedParse!AO36,WeightedParse!AP36)*Variables!$B$5),"")</f>
        <v/>
      </c>
      <c r="AG36" s="114" t="str">
        <f>IF($A36&gt;"",IF(AND(OR(EXACT(SquadExport!$BR36,TRUE),EXACT(SquadExport!$BS36,TRUE)),OR(EXACT(SquadExport!$BK36,TRUE),EXACT(SquadExport!$BM36,TRUE))),HARMEAN(WeightedParse!I36,WeightedParse!K36,WeightedParse!Q36,WeightedParse!T36,WeightedParse!X36,WeightedParse!Z36,WeightedParse!AD36,WeightedParse!AF36,WeightedParse!AG36,WeightedParse!AJ36),HARMEAN(WeightedParse!I36,WeightedParse!K36,WeightedParse!Q36,WeightedParse!T36,WeightedParse!X36,WeightedParse!Z36,WeightedParse!AD36,WeightedParse!AF36,WeightedParse!AG36,WeightedParse!AJ36)*Variables!$B$5),"")</f>
        <v/>
      </c>
      <c r="AH36" s="114" t="str">
        <f>IF($A36&gt;"",IF(AND(OR(EXACT(SquadExport!$BR36,TRUE),EXACT(SquadExport!$BS36,TRUE)),OR(EXACT(SquadExport!$BK36,TRUE),EXACT(SquadExport!$BM36,TRUE))),HARMEAN(WeightedParse!H36,WeightedParse!K36,WeightedParse!P36,WeightedParse!Q36,WeightedParse!S36,WeightedParse!T36,WeightedParse!V36,WeightedParse!X36,WeightedParse!Y36,WeightedParse!Z36,WeightedParse!AD36,WeightedParse!AE36,WeightedParse!AF36,WeightedParse!AG36,WeightedParse!AH36,WeightedParse!AO36),HARMEAN(WeightedParse!H36,WeightedParse!K36,WeightedParse!P36,WeightedParse!Q36,WeightedParse!S36,WeightedParse!T36,WeightedParse!V36,WeightedParse!X36,WeightedParse!Y36,WeightedParse!Z36,WeightedParse!AD36,WeightedParse!AE36,WeightedParse!AF36,WeightedParse!AG36,WeightedParse!AH36,WeightedParse!AO36)*Variables!$B$5),"")</f>
        <v/>
      </c>
      <c r="AI36" s="114" t="str">
        <f>IF($A36&gt;"",IF(AND(OR(EXACT(SquadExport!$BR36,TRUE),EXACT(SquadExport!$BS36,TRUE)),OR(EXACT(SquadExport!$BK36,TRUE),EXACT(SquadExport!$BM36,TRUE))),HARMEAN(WeightedParse!H36,WeightedParse!I36,WeightedParse!K36,WeightedParse!P36,WeightedParse!Q36,WeightedParse!S36,WeightedParse!T36,WeightedParse!U36,WeightedParse!V36,WeightedParse!X36,WeightedParse!Y36,WeightedParse!Z36,WeightedParse!AD36,WeightedParse!AE36,WeightedParse!AF36,WeightedParse!AH36,WeightedParse!AI36,WeightedParse!AO36),HARMEAN(WeightedParse!H36,WeightedParse!I36,WeightedParse!K36,WeightedParse!P36,WeightedParse!Q36,WeightedParse!S36,WeightedParse!T36,WeightedParse!U36,WeightedParse!V36,WeightedParse!X36,WeightedParse!Y36,WeightedParse!Z36,WeightedParse!AD36,WeightedParse!AE36,WeightedParse!AF36,WeightedParse!AH36,WeightedParse!AI36,WeightedParse!AO36)*Variables!$B$5),"")</f>
        <v/>
      </c>
      <c r="AJ36" s="114" t="str">
        <f>IF($A36&gt;"",IF(AND(OR(EXACT(SquadExport!$BR36,TRUE),EXACT(SquadExport!$BS36,TRUE)),OR(EXACT(SquadExport!$BK36,TRUE),EXACT(SquadExport!$BM36,TRUE))),HARMEAN(WeightedParse!H36,WeightedParse!K36,WeightedParse!M36,WeightedParse!V36,WeightedParse!W36,WeightedParse!AD36,WeightedParse!AF36,WeightedParse!AH36,WeightedParse!AK36,WeightedParse!AL36,WeightedParse!AO36,WeightedParse!AP36)*(CONVERT(LEFT(SquadExport!$E36,FIND("'",SquadExport!$E36)-1)+((MID(SquadExport!$E36,FIND("'",SquadExport!$E36)+1,LEN(SquadExport!$E36)-FIND("'",SquadExport!$E36)-1))/12),"ft","m")-1)/(Variables!$C$4-1),(HARMEAN(WeightedParse!H36,WeightedParse!K36,WeightedParse!M36,WeightedParse!V36,WeightedParse!W36,WeightedParse!AD36,WeightedParse!AF36,WeightedParse!AH36,WeightedParse!AK36,WeightedParse!AL36,WeightedParse!AO36,WeightedParse!AP36)*(CONVERT(LEFT(SquadExport!$E36,FIND("'",SquadExport!$E36)-1)+((MID(SquadExport!$E36,FIND("'",SquadExport!$E36)+1,LEN(SquadExport!$E36)-FIND("'",SquadExport!$E36)-1))/12),"ft","m")-1)/(Variables!$C$4-1))*Variables!$B$5),"")</f>
        <v/>
      </c>
      <c r="AK36" s="114" t="str">
        <f>IF($A36&gt;"",IF(AND(OR(EXACT(SquadExport!$BR36,TRUE),EXACT(SquadExport!$BS36,TRUE)),OR(EXACT(SquadExport!$BK36,TRUE),EXACT(SquadExport!$BM36,TRUE))),HARMEAN(WeightedParse!J36,WeightedParse!K36,WeightedParse!T36,WeightedParse!V36,WeightedParse!X36,WeightedParse!Y36,WeightedParse!Z36,WeightedParse!AD36,WeightedParse!AH36,WeightedParse!AI36,WeightedParse!AK36,WeightedParse!AO36),HARMEAN(WeightedParse!J36,WeightedParse!K36,WeightedParse!T36,WeightedParse!V36,WeightedParse!X36,WeightedParse!Y36,WeightedParse!Z36,WeightedParse!AD36,WeightedParse!AH36,WeightedParse!AI36,WeightedParse!AK36,WeightedParse!AO36)*Variables!$B$5),"")</f>
        <v/>
      </c>
      <c r="AL36" s="114" t="str">
        <f>IF($A36&gt;"",IF(AND(OR(EXACT(SquadExport!$BR36,TRUE),EXACT(SquadExport!$BS36,TRUE)),OR(EXACT(SquadExport!$BK36,TRUE),EXACT(SquadExport!$BM36,TRUE))),HARMEAN(WeightedParse!H36,WeightedParse!I36,WeightedParse!K36,WeightedParse!Q36,WeightedParse!T36,WeightedParse!V36,WeightedParse!AB36,WeightedParse!AD36,WeightedParse!AH36,WeightedParse!AI36,WeightedParse!AJ36,WeightedParse!AN36,WeightedParse!AO36),HARMEAN(WeightedParse!H36,WeightedParse!I36,WeightedParse!K36,WeightedParse!Q36,WeightedParse!T36,WeightedParse!V36,WeightedParse!AB36,WeightedParse!AD36,WeightedParse!AH36,WeightedParse!AI36,WeightedParse!AJ36,WeightedParse!AN36,WeightedParse!AO36)*Variables!$B$5),"")</f>
        <v/>
      </c>
      <c r="AM36" s="114" t="str">
        <f>IF($A36&gt;"",IF(AND(OR(EXACT(SquadExport!$BR36,TRUE),EXACT(SquadExport!$BS36,TRUE)),OR(EXACT(SquadExport!$BK36,TRUE),EXACT(SquadExport!$BM36,TRUE))),HARMEAN(WeightedParse!I36,WeightedParse!J36,WeightedParse!K36,WeightedParse!N36,WeightedParse!Q36,WeightedParse!T36,WeightedParse!V36,WeightedParse!X36,WeightedParse!AB36,WeightedParse!AD36,WeightedParse!AG36,WeightedParse!AI36,WeightedParse!AJ36,WeightedParse!AK36,WeightedParse!AN36)*WeightedParse!BD36,(HARMEAN(WeightedParse!I36,WeightedParse!J36,WeightedParse!K36,WeightedParse!N36,WeightedParse!Q36,WeightedParse!T36,WeightedParse!V36,WeightedParse!X36,WeightedParse!AB36,WeightedParse!AD36,WeightedParse!AG36,WeightedParse!AI36,WeightedParse!AJ36,WeightedParse!AK36,WeightedParse!AN36)*WeightedParse!BD36)*Variables!$B$5),"")</f>
        <v/>
      </c>
      <c r="AN36" s="114" t="str">
        <f>IF($A36&gt;"",IF(AND(OR(EXACT(SquadExport!$BR36,TRUE),EXACT(SquadExport!$BS36,TRUE)),OR(EXACT(SquadExport!$BK36,TRUE),EXACT(SquadExport!$BM36,TRUE))),HARMEAN(WeightedParse!H36,WeightedParse!I36,WeightedParse!K36,WeightedParse!N36,WeightedParse!Q36,WeightedParse!T36,WeightedParse!V36,WeightedParse!X36,WeightedParse!Z36,WeightedParse!AD36,WeightedParse!AG36,WeightedParse!AH36,WeightedParse!AI36,WeightedParse!AJ36,WeightedParse!AN36,WeightedParse!AO36)*WeightedParse!BD36,(HARMEAN(WeightedParse!H36,WeightedParse!I36,WeightedParse!K36,WeightedParse!N36,WeightedParse!Q36,WeightedParse!T36,WeightedParse!V36,WeightedParse!X36,WeightedParse!Z36,WeightedParse!AD36,WeightedParse!AG36,WeightedParse!AH36,WeightedParse!AI36,WeightedParse!AJ36,WeightedParse!AN36,WeightedParse!AO36)*WeightedParse!BD36)*Variables!$B$5),"")</f>
        <v/>
      </c>
      <c r="AO36" s="114" t="str">
        <f>IF($A36&gt;"",IF(AND(EXACT(SquadExport!$BS36,TRUE),EXACT(SquadExport!$BL36,TRUE)),HARMEAN(WeightedParse!K36,WeightedParse!Q36,WeightedParse!T36,WeightedParse!V36,WeightedParse!X36,WeightedParse!Z36,WeightedParse!AB36,WeightedParse!AD36,WeightedParse!AG36,WeightedParse!AK36),HARMEAN(WeightedParse!K36,WeightedParse!Q36,WeightedParse!T36,WeightedParse!V36,WeightedParse!X36,WeightedParse!Z36,WeightedParse!AB36,WeightedParse!AD36,WeightedParse!AG36,WeightedParse!AK36)*Variables!$B$5),"")</f>
        <v/>
      </c>
      <c r="AP36" s="114" t="str">
        <f>IF($A36&gt;"",IF(AND(EXACT(SquadExport!$BS36,TRUE),EXACT(SquadExport!$BL36,TRUE)),HARMEAN(WeightedParse!I36,WeightedParse!K36,WeightedParse!Q36,WeightedParse!T36,WeightedParse!V36,WeightedParse!X36,WeightedParse!Z36,WeightedParse!AB36,WeightedParse!AD36,WeightedParse!AF36,WeightedParse!AG36,WeightedParse!AI36,WeightedParse!AJ36),HARMEAN(WeightedParse!I36,WeightedParse!K36,WeightedParse!Q36,WeightedParse!T36,WeightedParse!V36,WeightedParse!X36,WeightedParse!Z36,WeightedParse!AB36,WeightedParse!AD36,WeightedParse!AF36,WeightedParse!AG36,WeightedParse!AI36,WeightedParse!AJ36)*Variables!$B$5),"")</f>
        <v/>
      </c>
      <c r="AQ36" s="114" t="str">
        <f>IF($A36&gt;"",IF(AND(EXACT(SquadExport!$BS36,TRUE),EXACT(SquadExport!$BL36,TRUE)),HARMEAN(WeightedParse!I36,WeightedParse!J36,WeightedParse!K36,WeightedParse!Q36,WeightedParse!T36,WeightedParse!V36,WeightedParse!X36,WeightedParse!Z36,WeightedParse!AB36,WeightedParse!AD36,WeightedParse!AG36,WeightedParse!AI36,WeightedParse!AJ36,WeightedParse!AK36),HARMEAN(WeightedParse!I36,WeightedParse!J36,WeightedParse!K36,WeightedParse!Q36,WeightedParse!T36,WeightedParse!V36,WeightedParse!X36,WeightedParse!Z36,WeightedParse!AB36,WeightedParse!AD36,WeightedParse!AG36,WeightedParse!AI36,WeightedParse!AJ36,WeightedParse!AK36)*Variables!$B$5),"")</f>
        <v/>
      </c>
      <c r="AR36" s="114" t="str">
        <f>IF($A36&gt;"",IF(AND(EXACT(SquadExport!$BS36,TRUE),EXACT(SquadExport!$BL36,TRUE)),HARMEAN(WeightedParse!I36,WeightedParse!J36,WeightedParse!K36,WeightedParse!Q36,WeightedParse!T36,WeightedParse!V36,WeightedParse!X36,WeightedParse!Y36,WeightedParse!Z36,WeightedParse!AD36,WeightedParse!AH36,WeightedParse!AI36,WeightedParse!AJ36,WeightedParse!AK36,WeightedParse!AN36,WeightedParse!AO36),HARMEAN(WeightedParse!I36,WeightedParse!J36,WeightedParse!K36,WeightedParse!Q36,WeightedParse!T36,WeightedParse!V36,WeightedParse!X36,WeightedParse!Y36,WeightedParse!Z36,WeightedParse!AD36,WeightedParse!AH36,WeightedParse!AI36,WeightedParse!AJ36,WeightedParse!AK36,WeightedParse!AN36,WeightedParse!AO36)*Variables!$B$5),"")</f>
        <v/>
      </c>
      <c r="AS36" s="114" t="str">
        <f>IF($A36&gt;"",IF(AND(EXACT(SquadExport!$BT36,TRUE),EXACT(SquadExport!$BL36,TRUE)),HARMEAN(WeightedParse!J36,WeightedParse!K36,WeightedParse!M36,WeightedParse!T36,WeightedParse!V36,WeightedParse!X36,WeightedParse!Z36,WeightedParse!AD36,WeightedParse!AI36),(HARMEAN(WeightedParse!J36,WeightedParse!K36,WeightedParse!M36,WeightedParse!T36,WeightedParse!V36,WeightedParse!X36,WeightedParse!Z36,WeightedParse!AD36,WeightedParse!AI36)*Variables!$B$5)),"")</f>
        <v/>
      </c>
      <c r="AT36" s="114" t="str">
        <f>IF($A36&gt;"",IF(AND(EXACT(SquadExport!$BT36,TRUE),EXACT(SquadExport!$BL36,TRUE)),HARMEAN(WeightedParse!J36,WeightedParse!K36,WeightedParse!M36,WeightedParse!U36,WeightedParse!V36,WeightedParse!W36,WeightedParse!X36,WeightedParse!Z36,WeightedParse!AD36,WeightedParse!AF36,WeightedParse!AK36,WeightedParse!AL36,WeightedParse!AP36)*(CONVERT(LEFT(SquadExport!$E36,FIND("'",SquadExport!$E36)-1)+((MID(SquadExport!$E36,FIND("'",SquadExport!$E36)+1,LEN(SquadExport!$E36)-FIND("'",SquadExport!$E36)-1))/12),"ft","m")-1)/(Variables!$C$4-1),(HARMEAN(WeightedParse!J36,WeightedParse!K36,WeightedParse!M36,WeightedParse!U36,WeightedParse!V36,WeightedParse!W36,WeightedParse!X36,WeightedParse!Z36,WeightedParse!AD36,WeightedParse!AF36,WeightedParse!AK36,WeightedParse!AL36,WeightedParse!AP36)*(CONVERT(LEFT(SquadExport!$E36,FIND("'",SquadExport!$E36)-1)+((MID(SquadExport!$E36,FIND("'",SquadExport!$E36)+1,LEN(SquadExport!$E36)-FIND("'",SquadExport!$E36)-1))/12),"ft","m")-1)/(Variables!$C$4-1)))*Variables!$B$5,"")</f>
        <v/>
      </c>
      <c r="AU36" s="114" t="str">
        <f>IF($A36&gt;"",IF(AND(EXACT(SquadExport!$BT36,TRUE),EXACT(SquadExport!$BL36,TRUE)),HARMEAN(WeightedParse!I36,WeightedParse!J36,WeightedParse!K36,WeightedParse!Q36,WeightedParse!T36,WeightedParse!V36,WeightedParse!X36,WeightedParse!Z36,WeightedParse!AB36,WeightedParse!AD36,WeightedParse!AF36,WeightedParse!AG36,WeightedParse!AK36,WeightedParse!AP36),HARMEAN(WeightedParse!I36,WeightedParse!J36,WeightedParse!K36,WeightedParse!Q36,WeightedParse!T36,WeightedParse!V36,WeightedParse!X36,WeightedParse!Z36,WeightedParse!AB36,WeightedParse!AD36,WeightedParse!AF36,WeightedParse!AG36,WeightedParse!AK36,WeightedParse!AP36)*Variables!$B$5),"")</f>
        <v/>
      </c>
      <c r="AV36" s="114" t="str">
        <f>IF($A36&gt;"",IF(AND(EXACT(SquadExport!$BT36,TRUE),EXACT(SquadExport!$BL36,TRUE)),HARMEAN(WeightedParse!I36,WeightedParse!J36,WeightedParse!K36,WeightedParse!Q36,WeightedParse!T36,WeightedParse!V36,WeightedParse!X36,WeightedParse!Z36,WeightedParse!AD36,WeightedParse!AH36,WeightedParse!AI36,WeightedParse!AJ36,WeightedParse!AK36,WeightedParse!AN36,WeightedParse!AO36),HARMEAN(WeightedParse!I36,WeightedParse!J36,WeightedParse!K36,WeightedParse!Q36,WeightedParse!T36,WeightedParse!V36,WeightedParse!X36,WeightedParse!Z36,WeightedParse!AD36,WeightedParse!AH36,WeightedParse!AI36,WeightedParse!AJ36,WeightedParse!AK36,WeightedParse!AN36,WeightedParse!AO36)*Variables!$B$5),"")</f>
        <v/>
      </c>
      <c r="AW36" s="114" t="str">
        <f>IF($A36&gt;"",IF(AND(EXACT(SquadExport!$BT36,TRUE),EXACT(SquadExport!$BL36,TRUE)),HARMEAN(WeightedParse!I36,WeightedParse!J36,WeightedParse!K36,WeightedParse!Q36,WeightedParse!T36,WeightedParse!V36,WeightedParse!X36,WeightedParse!Z36,WeightedParse!AB36,WeightedParse!AD36,WeightedParse!AF36,WeightedParse!AG36,WeightedParse!AI36,WeightedParse!AJ36,WeightedParse!AK36),HARMEAN(WeightedParse!I36,WeightedParse!J36,WeightedParse!K36,WeightedParse!Q36,WeightedParse!T36,WeightedParse!V36,WeightedParse!X36,WeightedParse!Z36,WeightedParse!AB36,WeightedParse!AD36,WeightedParse!AF36,WeightedParse!AG36,WeightedParse!AI36,WeightedParse!AJ36,WeightedParse!AK36)*Variables!$B$5),"")</f>
        <v/>
      </c>
      <c r="AX36" s="114" t="str">
        <f>IF($A36&gt;"",IF(AND(EXACT(SquadExport!$BT36,TRUE),EXACT(SquadExport!$BL36,TRUE)),HARMEAN(WeightedParse!K36,WeightedParse!Q36,WeightedParse!U36,WeightedParse!V36,WeightedParse!W36,WeightedParse!X36,WeightedParse!Y36,WeightedParse!Z36,WeightedParse!AD36,WeightedParse!AF36,WeightedParse!AH36,WeightedParse!AI36,WeightedParse!AJ36,WeightedParse!AK36,WeightedParse!AN36,WeightedParse!AO36,WeightedParse!AP36),HARMEAN(WeightedParse!K36,WeightedParse!Q36,WeightedParse!U36,WeightedParse!V36,WeightedParse!W36,WeightedParse!X36,WeightedParse!Y36,WeightedParse!Z36,WeightedParse!AD36,WeightedParse!AF36,WeightedParse!AH36,WeightedParse!AI36,WeightedParse!AJ36,WeightedParse!AK36,WeightedParse!AN36,WeightedParse!AO36,WeightedParse!AP36)*Variables!$B$5),"")</f>
        <v/>
      </c>
      <c r="AY36" s="114" t="str">
        <f>IF($A36&gt;"",IF(AND(EXACT(SquadExport!$BT36,TRUE),EXACT(SquadExport!$BL36,TRUE)),HARMEAN(WeightedParse!I36,WeightedParse!J36,WeightedParse!K36,WeightedParse!M36,WeightedParse!N36,WeightedParse!Q36,WeightedParse!T36,WeightedParse!V36,WeightedParse!X36,WeightedParse!Z36,WeightedParse!AD36,WeightedParse!AF36,WeightedParse!AG36,WeightedParse!AH36,WeightedParse!AI36,WeightedParse!AJ36,WeightedParse!AK36,WeightedParse!AL36,WeightedParse!AN36,WeightedParse!AO36,WeightedParse!AP36),HARMEAN(WeightedParse!I36,WeightedParse!J36,WeightedParse!K36,WeightedParse!M36,WeightedParse!N36,WeightedParse!Q36,WeightedParse!T36,WeightedParse!V36,WeightedParse!X36,WeightedParse!Z36,WeightedParse!AD36,WeightedParse!AF36,WeightedParse!AG36,WeightedParse!AH36,WeightedParse!AI36,WeightedParse!AJ36,WeightedParse!AK36,WeightedParse!AL36,WeightedParse!AN36,WeightedParse!AO36,WeightedParse!AP36)*Variables!$B$5),"")</f>
        <v/>
      </c>
    </row>
    <row r="37" spans="1:51" s="3" customFormat="1" ht="15" customHeight="1" x14ac:dyDescent="0.25">
      <c r="A37" s="3" t="str">
        <f>IF(WeightedParse!A37&gt;"",WeightedParse!A37,"")</f>
        <v/>
      </c>
      <c r="B37" s="4" t="str">
        <f>IF(WeightedParse!B37&gt;0,WeightedParse!B37,"")</f>
        <v/>
      </c>
      <c r="C37" s="4" t="str">
        <f>IF(A37&gt;"",IF(AND(B37&lt;=Variables!$B$8,G37&gt;2),"Youth",IF(AND(B37&lt;=Variables!$B$8,G37&lt;=2),"Prospect",IF(AND(B37&gt;=Variables!$B$9,G37&gt;2),"Old",IF(G37&gt;=3,"Reserves","First Team")))),"")</f>
        <v/>
      </c>
      <c r="D37" s="4" t="str">
        <f>SquadExport!BJ37</f>
        <v/>
      </c>
      <c r="E37" s="4" t="str">
        <f>IF(A37&gt;"",VLOOKUP(F37,Roles!A:B,2,FALSE)&amp;IF(OR(VLOOKUP(F37,Roles!$A:$B,2,FALSE)="FB",VLOOKUP(F37,Roles!$A:$B,2,FALSE)="WB",VLOOKUP(F37,Roles!$A:$B,2,FALSE)="WM",VLOOKUP(F37,Roles!$A:$B,2,FALSE)="W"),IF(AND(SquadExport!BK37=TRUE,SquadExport!BM37=TRUE,WeightedParse!BB37&gt;=WeightedParse!BC37)," (R)",IF(AND(SquadExport!BK37=TRUE,SquadExport!BM37=TRUE,WeightedParse!BB37&lt;WeightedParse!BC37)," (L)",IF(AND(SquadExport!BK37=TRUE,SquadExport!BM37=FALSE), " (L)",IF(AND(SquadExport!BK37=FALSE,SquadExport!BM37=TRUE)," (R)","")))),""),"")</f>
        <v/>
      </c>
      <c r="F37" s="4" t="str" cm="1">
        <f t="array" ref="F37">IF(A37&gt;"",INDEX($J$1:$AY$1,SUMPRODUCT(MAX(($J$2:$AY$200=MAX($J37:$AY37))*(COLUMN($J$2:$AY$200))))-COLUMN($J$1)+1),"")</f>
        <v/>
      </c>
      <c r="G37" s="4" t="str">
        <f t="shared" si="0"/>
        <v/>
      </c>
      <c r="H37" s="4" t="str">
        <f t="shared" si="1"/>
        <v/>
      </c>
      <c r="I37" s="5" t="str">
        <f t="shared" si="2"/>
        <v/>
      </c>
      <c r="J37" s="114" t="str">
        <f>IF($A37&gt;"",HARMEAN(WeightedParse!V37,WeightedParse!Y37,WeightedParse!Z37,WeightedParse!AE37,WeightedParse!AJ37,WeightedParse!AQ37,WeightedParse!AR37,WeightedParse!AS37,WeightedParse!AU37,WeightedParse!AV37,WeightedParse!AW37,WeightedParse!AY37,WeightedParse!BA37),"")</f>
        <v/>
      </c>
      <c r="K37" s="114" t="str">
        <f>IF(A37&gt;"",HARMEAN(WeightedParse!K37,WeightedParse!Q37,WeightedParse!V37,WeightedParse!X37,WeightedParse!Y37,WeightedParse!Z37,WeightedParse!AE37,WeightedParse!AG37,WeightedParse!AI37,WeightedParse!AJ37,WeightedParse!AQ37,WeightedParse!AR37,WeightedParse!AS37,WeightedParse!AU37,WeightedParse!AV37,WeightedParse!AW37,WeightedParse!AY37,WeightedParse!AZ37,WeightedParse!BA37),"")</f>
        <v/>
      </c>
      <c r="L37" s="114" t="str">
        <f>IF($A37&gt;"",IF(AND(EXACT(SquadExport!$BO37,TRUE),EXACT(SquadExport!$BL37,TRUE)),HARMEAN(WeightedParse!M37,WeightedParse!P37,WeightedParse!S37,WeightedParse!U37,WeightedParse!V37,WeightedParse!W37,WeightedParse!Y37,WeightedParse!AE37,WeightedParse!AL37,WeightedParse!AN37,WeightedParse!AP37),HARMEAN(WeightedParse!M37,WeightedParse!P37,WeightedParse!S37,WeightedParse!U37,WeightedParse!V37,WeightedParse!W37,WeightedParse!Y37,WeightedParse!AE37,WeightedParse!AL37,WeightedParse!AN37,WeightedParse!AP37)*Variables!$B$5),"")</f>
        <v/>
      </c>
      <c r="M37" s="114" t="str">
        <f>IF($A37&gt;"",IF(AND(EXACT(SquadExport!$BO37,TRUE),EXACT(SquadExport!$BL37,TRUE)),HARMEAN(WeightedParse!M37,WeightedParse!P37,WeightedParse!S37,WeightedParse!U37,WeightedParse!V37,WeightedParse!W37,WeightedParse!X37,WeightedParse!Y37,WeightedParse!Z37,WeightedParse!AE37,WeightedParse!AL37,WeightedParse!AN37,WeightedParse!AP37),HARMEAN(WeightedParse!M37,WeightedParse!P37,WeightedParse!S37,WeightedParse!U37,WeightedParse!V37,WeightedParse!W37,WeightedParse!X37,WeightedParse!Y37,WeightedParse!Z37,WeightedParse!AE37,WeightedParse!AL37,WeightedParse!AN37,WeightedParse!AP37)*Variables!$B$5),"")</f>
        <v/>
      </c>
      <c r="N37" s="114" t="str">
        <f>IF($A37&gt;"",IF(AND(EXACT(SquadExport!$BO37,TRUE),EXACT(SquadExport!$BL37,TRUE)),HARMEAN(WeightedParse!K37,WeightedParse!M37,WeightedParse!P37,WeightedParse!Q37,WeightedParse!S37,WeightedParse!T37,WeightedParse!U37,WeightedParse!V37,WeightedParse!W37,WeightedParse!X37,WeightedParse!Y37,WeightedParse!Z37,WeightedParse!AE37,WeightedParse!AG37,WeightedParse!AL37,WeightedParse!AN37,WeightedParse!AP37),HARMEAN(WeightedParse!K37,WeightedParse!M37,WeightedParse!P37,WeightedParse!Q37,WeightedParse!S37,WeightedParse!T37,WeightedParse!U37,WeightedParse!V37,WeightedParse!W37,WeightedParse!X37,WeightedParse!Y37,WeightedParse!Z37,WeightedParse!AE37,WeightedParse!AG37,WeightedParse!AL37,WeightedParse!AN37,WeightedParse!AP37)*Variables!$B$5),"")</f>
        <v/>
      </c>
      <c r="O37" s="114" t="str">
        <f>IF($A37&gt;"",IF(AND(EXACT(SquadExport!$BO37,TRUE),EXACT(SquadExport!$BL37,TRUE)),HARMEAN(WeightedParse!I37,WeightedParse!K37,WeightedParse!M37,WeightedParse!P37,WeightedParse!Q37,WeightedParse!S37,WeightedParse!T37,WeightedParse!V37,WeightedParse!W37,WeightedParse!X37,WeightedParse!Y37,WeightedParse!Z37,WeightedParse!AB37,WeightedParse!AE37,WeightedParse!AF37,WeightedParse!AG37,WeightedParse!AJ37,WeightedParse!AK37,WeightedParse!AL37,WeightedParse!AN37,WeightedParse!AO37,WeightedParse!AP37),HARMEAN(WeightedParse!I37,WeightedParse!K37,WeightedParse!M37,WeightedParse!P37,WeightedParse!Q37,WeightedParse!S37,WeightedParse!T37,WeightedParse!V37,WeightedParse!W37,WeightedParse!X37,WeightedParse!Y37,WeightedParse!Z37,WeightedParse!AB37,WeightedParse!AE37,WeightedParse!AF37,WeightedParse!AG37,WeightedParse!AJ37,WeightedParse!AK37,WeightedParse!AL37,WeightedParse!AN37,WeightedParse!AO37,WeightedParse!AP37)*Variables!$B$5),"")</f>
        <v/>
      </c>
      <c r="P37" s="114" t="str">
        <f>IF($A37&gt;"",IF(AND(OR(EXACT(SquadExport!$BO37,TRUE),EXACT(SquadExport!$BP37,TRUE)),OR(EXACT(SquadExport!$BK37,TRUE),EXACT(SquadExport!$BM37,TRUE))),HARMEAN(WeightedParse!M37,WeightedParse!P37,WeightedParse!S37,WeightedParse!U37,WeightedParse!V37,WeightedParse!W37,WeightedParse!Y37,WeightedParse!AE37,WeightedParse!AF37,WeightedParse!AP37),HARMEAN(WeightedParse!M37,WeightedParse!P37,WeightedParse!S37,WeightedParse!U37,WeightedParse!V37,WeightedParse!W37,WeightedParse!Y37,WeightedParse!AE37,WeightedParse!AF37,WeightedParse!AP37)*Variables!$B$5),"")</f>
        <v/>
      </c>
      <c r="Q37" s="114" t="str">
        <f>IF($A37&gt;"",IF(AND(OR(EXACT(SquadExport!$BO37,TRUE),EXACT(SquadExport!$BP37,TRUE)),OR(EXACT(SquadExport!$BK37,TRUE),EXACT(SquadExport!$BM37,TRUE))),HARMEAN(WeightedParse!H37,WeightedParse!P37,WeightedParse!Q37,WeightedParse!S37,WeightedParse!T37,WeightedParse!V37,WeightedParse!X37,WeightedParse!Y37,WeightedParse!Z37,WeightedParse!AE37,WeightedParse!AF37,WeightedParse!AH37,WeightedParse!AN37,WeightedParse!AO37),HARMEAN(WeightedParse!H37,WeightedParse!P37,WeightedParse!Q37,WeightedParse!S37,WeightedParse!T37,WeightedParse!V37,WeightedParse!X37,WeightedParse!Y37,WeightedParse!Z37,WeightedParse!AE37,WeightedParse!AF37,WeightedParse!AH37,WeightedParse!AN37,WeightedParse!AO37)*Variables!$B$5),"")</f>
        <v/>
      </c>
      <c r="R37" s="115" t="str">
        <f>IF($A37&gt;"",IF(AND(OR(EXACT(SquadExport!$BO37,TRUE),EXACT(SquadExport!$BP37,TRUE)),OR(EXACT(SquadExport!$BK37,TRUE),EXACT(SquadExport!$BM37,TRUE))),HARMEAN(WeightedParse!H37,WeightedParse!I37,WeightedParse!K37,WeightedParse!P37,WeightedParse!Q37,WeightedParse!S37,WeightedParse!T37,WeightedParse!V37,WeightedParse!Y37,WeightedParse!Z37,WeightedParse!AD37,WeightedParse!AE37,WeightedParse!AF37,WeightedParse!AH37,WeightedParse!AI37,WeightedParse!AJ37,WeightedParse!AN37,WeightedParse!AO37),HARMEAN(WeightedParse!H37,WeightedParse!I37,WeightedParse!K37,WeightedParse!P37,WeightedParse!Q37,WeightedParse!S37,WeightedParse!T37,WeightedParse!V37,WeightedParse!Y37,WeightedParse!Z37,WeightedParse!AD37,WeightedParse!AE37,WeightedParse!AF37,WeightedParse!AH37,WeightedParse!AI37,WeightedParse!AJ37,WeightedParse!AN37,WeightedParse!AO37)*Variables!$B$5),"")</f>
        <v/>
      </c>
      <c r="S37" s="115" t="str">
        <f>IF($A37&gt;"",IF(AND(OR(EXACT(SquadExport!$BO37,TRUE),EXACT(SquadExport!$BP37,TRUE)),OR(EXACT(SquadExport!$BK37,TRUE),EXACT(SquadExport!$BM37,TRUE))),HARMEAN(WeightedParse!H37,WeightedParse!I37,WeightedParse!K37,WeightedParse!Q37,WeightedParse!S37,WeightedParse!T37,WeightedParse!V37,WeightedParse!X37,WeightedParse!Z37,WeightedParse!AB37,WeightedParse!AD37,WeightedParse!AF37,WeightedParse!AG37,WeightedParse!AH37,WeightedParse!AI37,WeightedParse!AJ37,WeightedParse!AK37,WeightedParse!AN37,WeightedParse!AO37),HARMEAN(WeightedParse!H37,WeightedParse!I37,WeightedParse!K37,WeightedParse!Q37,WeightedParse!S37,WeightedParse!T37,WeightedParse!V37,WeightedParse!X37,WeightedParse!Z37,WeightedParse!AB37,WeightedParse!AD37,WeightedParse!AF37,WeightedParse!AG37,WeightedParse!AH37,WeightedParse!AI37,WeightedParse!AJ37,WeightedParse!AK37,WeightedParse!AN37,WeightedParse!AO37)*Variables!$B$5),"")</f>
        <v/>
      </c>
      <c r="T37" s="114" t="str">
        <f>IF($A37&gt;"",IF(AND(OR(EXACT(SquadExport!$BO37,TRUE),EXACT(SquadExport!$BP37,TRUE)),OR(EXACT(SquadExport!$BK37,TRUE),EXACT(SquadExport!$BM37,TRUE))),HARMEAN(WeightedParse!I37,WeightedParse!K37,WeightedParse!N37,WeightedParse!P37,WeightedParse!Q37,WeightedParse!S37,WeightedParse!T37,WeightedParse!V37,WeightedParse!X37,WeightedParse!Y37,WeightedParse!Z37,WeightedParse!AB37,WeightedParse!AD37,WeightedParse!AE37,WeightedParse!AF37,WeightedParse!AH37,WeightedParse!AI37,WeightedParse!AJ37,WeightedParse!AN37,WeightedParse!AO37)*WeightedParse!BD37,(HARMEAN(WeightedParse!I37,WeightedParse!K37,WeightedParse!N37,WeightedParse!P37,WeightedParse!Q37,WeightedParse!S37,WeightedParse!T37,WeightedParse!V37,WeightedParse!X37,WeightedParse!Y37,WeightedParse!Z37,WeightedParse!AB37,WeightedParse!AD37,WeightedParse!AE37,WeightedParse!AF37,WeightedParse!AH37,WeightedParse!AI37,WeightedParse!AJ37,WeightedParse!AN37,WeightedParse!AO37)*WeightedParse!BD37)*Variables!$B$5),"")</f>
        <v/>
      </c>
      <c r="U37" s="114" t="str">
        <f>IF($A37&gt;"",IF(EXACT(SquadExport!$BQ37,TRUE),HARMEAN(WeightedParse!P37,WeightedParse!S37,WeightedParse!V37,WeightedParse!X37,WeightedParse!Y37,WeightedParse!Z37,WeightedParse!AE37,WeightedParse!AF37,WeightedParse!AP37),HARMEAN(WeightedParse!P37,WeightedParse!S37,WeightedParse!V37,WeightedParse!X37,WeightedParse!Y37,WeightedParse!Z37,WeightedParse!AE37,WeightedParse!AF37,WeightedParse!AP37)*Variables!$B$5),"")</f>
        <v/>
      </c>
      <c r="V37" s="114" t="str">
        <f>IF($A37&gt;"",IF(EXACT(SquadExport!$BQ37,TRUE),HARMEAN(WeightedParse!K37,WeightedParse!Q37,WeightedParse!S37,WeightedParse!T37,WeightedParse!V37,WeightedParse!X37,WeightedParse!Z37,WeightedParse!AE37,WeightedParse!AF37,WeightedParse!AG37,WeightedParse!AH37,WeightedParse!AK37),HARMEAN(WeightedParse!K37,WeightedParse!Q37,WeightedParse!S37,WeightedParse!T37,WeightedParse!V37,WeightedParse!X37,WeightedParse!Z37,WeightedParse!AE37,WeightedParse!AF37,WeightedParse!AG37,WeightedParse!AH37,WeightedParse!AK37)*Variables!$B$5),"")</f>
        <v/>
      </c>
      <c r="W37" s="114" t="str">
        <f>IF($A37&gt;"",IF(EXACT(SquadExport!$BQ37,TRUE),HARMEAN(WeightedParse!I37,WeightedParse!K37,WeightedParse!N37,WeightedParse!Q37,WeightedParse!T37,WeightedParse!V37,WeightedParse!X37,WeightedParse!Z37,WeightedParse!AB37,WeightedParse!AD37,WeightedParse!AF37,WeightedParse!AG37,WeightedParse!AK37),HARMEAN(WeightedParse!I37,WeightedParse!K37,WeightedParse!N37,WeightedParse!Q37,WeightedParse!T37,WeightedParse!V37,WeightedParse!X37,WeightedParse!Z37,WeightedParse!AB37,WeightedParse!AD37,WeightedParse!AF37,WeightedParse!AG37,WeightedParse!AK37)*Variables!$B$5),"")</f>
        <v/>
      </c>
      <c r="X37" s="114" t="str">
        <f>IF($A37&gt;"",IF(EXACT(SquadExport!$BQ37,TRUE),HARMEAN(WeightedParse!K37,WeightedParse!P37,WeightedParse!Q37,WeightedParse!S37,WeightedParse!U37,WeightedParse!V37,WeightedParse!X37,WeightedParse!Y37,WeightedParse!Z37,WeightedParse!AE37,WeightedParse!AF37,WeightedParse!AH37,WeightedParse!AO37,WeightedParse!AP37),HARMEAN(WeightedParse!K37,WeightedParse!P37,WeightedParse!Q37,WeightedParse!S37,WeightedParse!U37,WeightedParse!V37,WeightedParse!X37,WeightedParse!Y37,WeightedParse!Z37,WeightedParse!AE37,WeightedParse!AF37,WeightedParse!AH37,WeightedParse!AO37,WeightedParse!AP37)*Variables!$B$5),"")</f>
        <v/>
      </c>
      <c r="Y37" s="114" t="str">
        <f>IF($A37&gt;"",IF(EXACT(SquadExport!$BQ37,TRUE),HARMEAN(WeightedParse!P37,WeightedParse!Q37,WeightedParse!S37,WeightedParse!U37,WeightedParse!V37,WeightedParse!W37,WeightedParse!Y37,WeightedParse!AE37,WeightedParse!AF37,WeightedParse!AH37,WeightedParse!AJ37,WeightedParse!AN37,WeightedParse!AO37,WeightedParse!AP37),HARMEAN(WeightedParse!P37,WeightedParse!Q37,WeightedParse!S37,WeightedParse!U37,WeightedParse!V37,WeightedParse!W37,WeightedParse!Y37,WeightedParse!AE37,WeightedParse!AF37,WeightedParse!AH37,WeightedParse!AJ37,WeightedParse!AN37,WeightedParse!AO37,WeightedParse!AP37)*Variables!$B$5),"")</f>
        <v/>
      </c>
      <c r="Z37" s="114" t="str">
        <f>IF($A37&gt;"",IF(EXACT(SquadExport!$BQ37,TRUE),HARMEAN(WeightedParse!M37,WeightedParse!P37,WeightedParse!Q37,WeightedParse!S37,WeightedParse!U37,WeightedParse!V37,WeightedParse!W37,WeightedParse!X37,WeightedParse!Y37,WeightedParse!Z37,WeightedParse!AE37,WeightedParse!AF37,WeightedParse!AH37,WeightedParse!AL37,WeightedParse!AO37,WeightedParse!AP37),HARMEAN(WeightedParse!M37,WeightedParse!P37,WeightedParse!Q37,WeightedParse!S37,WeightedParse!U37,WeightedParse!V37,WeightedParse!W37,WeightedParse!X37,WeightedParse!Y37,WeightedParse!Z37,WeightedParse!AE37,WeightedParse!AF37,WeightedParse!AH37,WeightedParse!AL37,WeightedParse!AO37,WeightedParse!AP37)*Variables!$B$5),"")</f>
        <v/>
      </c>
      <c r="AA37" s="114" t="str">
        <f>IF($A37&gt;"",IF(EXACT(SquadExport!$BQ37,TRUE),HARMEAN(WeightedParse!J37,WeightedParse!K37,WeightedParse!N37,WeightedParse!P37,WeightedParse!Q37,WeightedParse!S37,WeightedParse!V37,WeightedParse!X37,WeightedParse!Y37,WeightedParse!Z37,WeightedParse!AD37,WeightedParse!AE37,WeightedParse!AH37,WeightedParse!AI37,WeightedParse!AK37,WeightedParse!AN37,WeightedParse!AO37,WeightedParse!AP37),HARMEAN(WeightedParse!J37,WeightedParse!K37,WeightedParse!N37,WeightedParse!P37,WeightedParse!Q37,WeightedParse!S37,WeightedParse!V37,WeightedParse!X37,WeightedParse!Y37,WeightedParse!Z37,WeightedParse!AD37,WeightedParse!AE37,WeightedParse!AH37,WeightedParse!AI37,WeightedParse!AK37,WeightedParse!AN37,WeightedParse!AO37,WeightedParse!AP37)*Variables!$B$5),"")</f>
        <v/>
      </c>
      <c r="AB37" s="114" t="str">
        <f>IF($A37&gt;"",IF(AND(EXACT(SquadExport!$BR37,TRUE),EXACT(SquadExport!$BL37,TRUE)),HARMEAN(WeightedParse!I37,WeightedParse!K37,WeightedParse!N37,WeightedParse!Q37,WeightedParse!T37,WeightedParse!V37,WeightedParse!X37,WeightedParse!Y37,WeightedParse!Z37,WeightedParse!AD37,WeightedParse!AE37,WeightedParse!AF37,WeightedParse!AG37,WeightedParse!AH37,WeightedParse!AI37,WeightedParse!AJ37,WeightedParse!AK37,WeightedParse!AN37,WeightedParse!AO37),HARMEAN(WeightedParse!I37,WeightedParse!K37,WeightedParse!N37,WeightedParse!Q37,WeightedParse!T37,WeightedParse!V37,WeightedParse!X37,WeightedParse!Y37,WeightedParse!Z37,WeightedParse!AD37,WeightedParse!AE37,WeightedParse!AF37,WeightedParse!AG37,WeightedParse!AH37,WeightedParse!AI37,WeightedParse!AJ37,WeightedParse!AK37,WeightedParse!AN37,WeightedParse!AO37)*Variables!$B$5),"")</f>
        <v/>
      </c>
      <c r="AC37" s="114" t="str">
        <f>IF($A37&gt;"",IF(AND(EXACT(SquadExport!$BR37,TRUE),EXACT(SquadExport!$BL37,TRUE)),HARMEAN(WeightedParse!K37,WeightedParse!Q37,WeightedParse!S37,WeightedParse!T37,WeightedParse!V37,WeightedParse!X37,WeightedParse!Y37,WeightedParse!Z37,WeightedParse!AD37,WeightedParse!AE37,WeightedParse!AF37,WeightedParse!AG37,WeightedParse!AH37,WeightedParse!AO37),HARMEAN(WeightedParse!K37,WeightedParse!Q37,WeightedParse!S37,WeightedParse!T37,WeightedParse!V37,WeightedParse!X37,WeightedParse!Y37,WeightedParse!Z37,WeightedParse!AD37,WeightedParse!AE37,WeightedParse!AF37,WeightedParse!AG37,WeightedParse!AH37,WeightedParse!AO37)*Variables!$B$5),"")</f>
        <v/>
      </c>
      <c r="AD37" s="114" t="str">
        <f>IF($A37&gt;"",IF(AND(EXACT(SquadExport!$BR37,TRUE),EXACT(SquadExport!$BL37,TRUE)),HARMEAN(WeightedParse!I37,WeightedParse!J37,WeightedParse!K37,WeightedParse!N37,WeightedParse!Q37,WeightedParse!S37,WeightedParse!T37,WeightedParse!V37,WeightedParse!X37,WeightedParse!Z37,WeightedParse!AB37,WeightedParse!AD37,WeightedParse!AG37,WeightedParse!AH37,WeightedParse!AI37,WeightedParse!AK37,WeightedParse!AO37),HARMEAN(WeightedParse!I37,WeightedParse!J37,WeightedParse!K37,WeightedParse!N37,WeightedParse!Q37,WeightedParse!S37,WeightedParse!T37,WeightedParse!V37,WeightedParse!X37,WeightedParse!Z37,WeightedParse!AB37,WeightedParse!AD37,WeightedParse!AG37,WeightedParse!AH37,WeightedParse!AI37,WeightedParse!AK37,WeightedParse!AO37)*Variables!$B$5),"")</f>
        <v/>
      </c>
      <c r="AE37" s="114" t="str">
        <f>IF($A37&gt;"",IF(AND(EXACT(SquadExport!$BR37,TRUE),EXACT(SquadExport!$BL37,TRUE)),HARMEAN(WeightedParse!K37,WeightedParse!N37,WeightedParse!P37,WeightedParse!Q37,WeightedParse!S37,WeightedParse!T37,WeightedParse!U37,WeightedParse!V37,WeightedParse!X37,WeightedParse!Y37,WeightedParse!Z37,WeightedParse!AD37,WeightedParse!AE37,WeightedParse!AF37,WeightedParse!AG37,WeightedParse!AH37,WeightedParse!AI37,WeightedParse!AO37),HARMEAN(WeightedParse!K37,WeightedParse!N37,WeightedParse!P37,WeightedParse!Q37,WeightedParse!S37,WeightedParse!T37,WeightedParse!U37,WeightedParse!V37,WeightedParse!X37,WeightedParse!Y37,WeightedParse!Z37,WeightedParse!AD37,WeightedParse!AE37,WeightedParse!AF37,WeightedParse!AG37,WeightedParse!AH37,WeightedParse!AI37,WeightedParse!AO37)*Variables!$B$5),"")</f>
        <v/>
      </c>
      <c r="AF37" s="114" t="str">
        <f>IF($A37&gt;"",IF(AND(EXACT(SquadExport!$BR37,TRUE),EXACT(SquadExport!$BL37,TRUE)),HARMEAN(WeightedParse!I37,WeightedParse!J37,WeightedParse!K37,WeightedParse!N37,WeightedParse!Q37,WeightedParse!S37,WeightedParse!T37,WeightedParse!U37,WeightedParse!V37,WeightedParse!X37,WeightedParse!Z37,WeightedParse!AD37,WeightedParse!AE37,WeightedParse!AF37,WeightedParse!AH37,WeightedParse!AI37,WeightedParse!AK37,WeightedParse!AN37,WeightedParse!AO37,WeightedParse!AP37),HARMEAN(WeightedParse!I37,WeightedParse!J37,WeightedParse!K37,WeightedParse!N37,WeightedParse!Q37,WeightedParse!S37,WeightedParse!T37,WeightedParse!U37,WeightedParse!V37,WeightedParse!X37,WeightedParse!Z37,WeightedParse!AD37,WeightedParse!AE37,WeightedParse!AF37,WeightedParse!AH37,WeightedParse!AI37,WeightedParse!AK37,WeightedParse!AN37,WeightedParse!AO37,WeightedParse!AP37)*Variables!$B$5),"")</f>
        <v/>
      </c>
      <c r="AG37" s="114" t="str">
        <f>IF($A37&gt;"",IF(AND(OR(EXACT(SquadExport!$BR37,TRUE),EXACT(SquadExport!$BS37,TRUE)),OR(EXACT(SquadExport!$BK37,TRUE),EXACT(SquadExport!$BM37,TRUE))),HARMEAN(WeightedParse!I37,WeightedParse!K37,WeightedParse!Q37,WeightedParse!T37,WeightedParse!X37,WeightedParse!Z37,WeightedParse!AD37,WeightedParse!AF37,WeightedParse!AG37,WeightedParse!AJ37),HARMEAN(WeightedParse!I37,WeightedParse!K37,WeightedParse!Q37,WeightedParse!T37,WeightedParse!X37,WeightedParse!Z37,WeightedParse!AD37,WeightedParse!AF37,WeightedParse!AG37,WeightedParse!AJ37)*Variables!$B$5),"")</f>
        <v/>
      </c>
      <c r="AH37" s="114" t="str">
        <f>IF($A37&gt;"",IF(AND(OR(EXACT(SquadExport!$BR37,TRUE),EXACT(SquadExport!$BS37,TRUE)),OR(EXACT(SquadExport!$BK37,TRUE),EXACT(SquadExport!$BM37,TRUE))),HARMEAN(WeightedParse!H37,WeightedParse!K37,WeightedParse!P37,WeightedParse!Q37,WeightedParse!S37,WeightedParse!T37,WeightedParse!V37,WeightedParse!X37,WeightedParse!Y37,WeightedParse!Z37,WeightedParse!AD37,WeightedParse!AE37,WeightedParse!AF37,WeightedParse!AG37,WeightedParse!AH37,WeightedParse!AO37),HARMEAN(WeightedParse!H37,WeightedParse!K37,WeightedParse!P37,WeightedParse!Q37,WeightedParse!S37,WeightedParse!T37,WeightedParse!V37,WeightedParse!X37,WeightedParse!Y37,WeightedParse!Z37,WeightedParse!AD37,WeightedParse!AE37,WeightedParse!AF37,WeightedParse!AG37,WeightedParse!AH37,WeightedParse!AO37)*Variables!$B$5),"")</f>
        <v/>
      </c>
      <c r="AI37" s="114" t="str">
        <f>IF($A37&gt;"",IF(AND(OR(EXACT(SquadExport!$BR37,TRUE),EXACT(SquadExport!$BS37,TRUE)),OR(EXACT(SquadExport!$BK37,TRUE),EXACT(SquadExport!$BM37,TRUE))),HARMEAN(WeightedParse!H37,WeightedParse!I37,WeightedParse!K37,WeightedParse!P37,WeightedParse!Q37,WeightedParse!S37,WeightedParse!T37,WeightedParse!U37,WeightedParse!V37,WeightedParse!X37,WeightedParse!Y37,WeightedParse!Z37,WeightedParse!AD37,WeightedParse!AE37,WeightedParse!AF37,WeightedParse!AH37,WeightedParse!AI37,WeightedParse!AO37),HARMEAN(WeightedParse!H37,WeightedParse!I37,WeightedParse!K37,WeightedParse!P37,WeightedParse!Q37,WeightedParse!S37,WeightedParse!T37,WeightedParse!U37,WeightedParse!V37,WeightedParse!X37,WeightedParse!Y37,WeightedParse!Z37,WeightedParse!AD37,WeightedParse!AE37,WeightedParse!AF37,WeightedParse!AH37,WeightedParse!AI37,WeightedParse!AO37)*Variables!$B$5),"")</f>
        <v/>
      </c>
      <c r="AJ37" s="114" t="str">
        <f>IF($A37&gt;"",IF(AND(OR(EXACT(SquadExport!$BR37,TRUE),EXACT(SquadExport!$BS37,TRUE)),OR(EXACT(SquadExport!$BK37,TRUE),EXACT(SquadExport!$BM37,TRUE))),HARMEAN(WeightedParse!H37,WeightedParse!K37,WeightedParse!M37,WeightedParse!V37,WeightedParse!W37,WeightedParse!AD37,WeightedParse!AF37,WeightedParse!AH37,WeightedParse!AK37,WeightedParse!AL37,WeightedParse!AO37,WeightedParse!AP37)*(CONVERT(LEFT(SquadExport!$E37,FIND("'",SquadExport!$E37)-1)+((MID(SquadExport!$E37,FIND("'",SquadExport!$E37)+1,LEN(SquadExport!$E37)-FIND("'",SquadExport!$E37)-1))/12),"ft","m")-1)/(Variables!$C$4-1),(HARMEAN(WeightedParse!H37,WeightedParse!K37,WeightedParse!M37,WeightedParse!V37,WeightedParse!W37,WeightedParse!AD37,WeightedParse!AF37,WeightedParse!AH37,WeightedParse!AK37,WeightedParse!AL37,WeightedParse!AO37,WeightedParse!AP37)*(CONVERT(LEFT(SquadExport!$E37,FIND("'",SquadExport!$E37)-1)+((MID(SquadExport!$E37,FIND("'",SquadExport!$E37)+1,LEN(SquadExport!$E37)-FIND("'",SquadExport!$E37)-1))/12),"ft","m")-1)/(Variables!$C$4-1))*Variables!$B$5),"")</f>
        <v/>
      </c>
      <c r="AK37" s="114" t="str">
        <f>IF($A37&gt;"",IF(AND(OR(EXACT(SquadExport!$BR37,TRUE),EXACT(SquadExport!$BS37,TRUE)),OR(EXACT(SquadExport!$BK37,TRUE),EXACT(SquadExport!$BM37,TRUE))),HARMEAN(WeightedParse!J37,WeightedParse!K37,WeightedParse!T37,WeightedParse!V37,WeightedParse!X37,WeightedParse!Y37,WeightedParse!Z37,WeightedParse!AD37,WeightedParse!AH37,WeightedParse!AI37,WeightedParse!AK37,WeightedParse!AO37),HARMEAN(WeightedParse!J37,WeightedParse!K37,WeightedParse!T37,WeightedParse!V37,WeightedParse!X37,WeightedParse!Y37,WeightedParse!Z37,WeightedParse!AD37,WeightedParse!AH37,WeightedParse!AI37,WeightedParse!AK37,WeightedParse!AO37)*Variables!$B$5),"")</f>
        <v/>
      </c>
      <c r="AL37" s="114" t="str">
        <f>IF($A37&gt;"",IF(AND(OR(EXACT(SquadExport!$BR37,TRUE),EXACT(SquadExport!$BS37,TRUE)),OR(EXACT(SquadExport!$BK37,TRUE),EXACT(SquadExport!$BM37,TRUE))),HARMEAN(WeightedParse!H37,WeightedParse!I37,WeightedParse!K37,WeightedParse!Q37,WeightedParse!T37,WeightedParse!V37,WeightedParse!AB37,WeightedParse!AD37,WeightedParse!AH37,WeightedParse!AI37,WeightedParse!AJ37,WeightedParse!AN37,WeightedParse!AO37),HARMEAN(WeightedParse!H37,WeightedParse!I37,WeightedParse!K37,WeightedParse!Q37,WeightedParse!T37,WeightedParse!V37,WeightedParse!AB37,WeightedParse!AD37,WeightedParse!AH37,WeightedParse!AI37,WeightedParse!AJ37,WeightedParse!AN37,WeightedParse!AO37)*Variables!$B$5),"")</f>
        <v/>
      </c>
      <c r="AM37" s="114" t="str">
        <f>IF($A37&gt;"",IF(AND(OR(EXACT(SquadExport!$BR37,TRUE),EXACT(SquadExport!$BS37,TRUE)),OR(EXACT(SquadExport!$BK37,TRUE),EXACT(SquadExport!$BM37,TRUE))),HARMEAN(WeightedParse!I37,WeightedParse!J37,WeightedParse!K37,WeightedParse!N37,WeightedParse!Q37,WeightedParse!T37,WeightedParse!V37,WeightedParse!X37,WeightedParse!AB37,WeightedParse!AD37,WeightedParse!AG37,WeightedParse!AI37,WeightedParse!AJ37,WeightedParse!AK37,WeightedParse!AN37)*WeightedParse!BD37,(HARMEAN(WeightedParse!I37,WeightedParse!J37,WeightedParse!K37,WeightedParse!N37,WeightedParse!Q37,WeightedParse!T37,WeightedParse!V37,WeightedParse!X37,WeightedParse!AB37,WeightedParse!AD37,WeightedParse!AG37,WeightedParse!AI37,WeightedParse!AJ37,WeightedParse!AK37,WeightedParse!AN37)*WeightedParse!BD37)*Variables!$B$5),"")</f>
        <v/>
      </c>
      <c r="AN37" s="114" t="str">
        <f>IF($A37&gt;"",IF(AND(OR(EXACT(SquadExport!$BR37,TRUE),EXACT(SquadExport!$BS37,TRUE)),OR(EXACT(SquadExport!$BK37,TRUE),EXACT(SquadExport!$BM37,TRUE))),HARMEAN(WeightedParse!H37,WeightedParse!I37,WeightedParse!K37,WeightedParse!N37,WeightedParse!Q37,WeightedParse!T37,WeightedParse!V37,WeightedParse!X37,WeightedParse!Z37,WeightedParse!AD37,WeightedParse!AG37,WeightedParse!AH37,WeightedParse!AI37,WeightedParse!AJ37,WeightedParse!AN37,WeightedParse!AO37)*WeightedParse!BD37,(HARMEAN(WeightedParse!H37,WeightedParse!I37,WeightedParse!K37,WeightedParse!N37,WeightedParse!Q37,WeightedParse!T37,WeightedParse!V37,WeightedParse!X37,WeightedParse!Z37,WeightedParse!AD37,WeightedParse!AG37,WeightedParse!AH37,WeightedParse!AI37,WeightedParse!AJ37,WeightedParse!AN37,WeightedParse!AO37)*WeightedParse!BD37)*Variables!$B$5),"")</f>
        <v/>
      </c>
      <c r="AO37" s="114" t="str">
        <f>IF($A37&gt;"",IF(AND(EXACT(SquadExport!$BS37,TRUE),EXACT(SquadExport!$BL37,TRUE)),HARMEAN(WeightedParse!K37,WeightedParse!Q37,WeightedParse!T37,WeightedParse!V37,WeightedParse!X37,WeightedParse!Z37,WeightedParse!AB37,WeightedParse!AD37,WeightedParse!AG37,WeightedParse!AK37),HARMEAN(WeightedParse!K37,WeightedParse!Q37,WeightedParse!T37,WeightedParse!V37,WeightedParse!X37,WeightedParse!Z37,WeightedParse!AB37,WeightedParse!AD37,WeightedParse!AG37,WeightedParse!AK37)*Variables!$B$5),"")</f>
        <v/>
      </c>
      <c r="AP37" s="114" t="str">
        <f>IF($A37&gt;"",IF(AND(EXACT(SquadExport!$BS37,TRUE),EXACT(SquadExport!$BL37,TRUE)),HARMEAN(WeightedParse!I37,WeightedParse!K37,WeightedParse!Q37,WeightedParse!T37,WeightedParse!V37,WeightedParse!X37,WeightedParse!Z37,WeightedParse!AB37,WeightedParse!AD37,WeightedParse!AF37,WeightedParse!AG37,WeightedParse!AI37,WeightedParse!AJ37),HARMEAN(WeightedParse!I37,WeightedParse!K37,WeightedParse!Q37,WeightedParse!T37,WeightedParse!V37,WeightedParse!X37,WeightedParse!Z37,WeightedParse!AB37,WeightedParse!AD37,WeightedParse!AF37,WeightedParse!AG37,WeightedParse!AI37,WeightedParse!AJ37)*Variables!$B$5),"")</f>
        <v/>
      </c>
      <c r="AQ37" s="114" t="str">
        <f>IF($A37&gt;"",IF(AND(EXACT(SquadExport!$BS37,TRUE),EXACT(SquadExport!$BL37,TRUE)),HARMEAN(WeightedParse!I37,WeightedParse!J37,WeightedParse!K37,WeightedParse!Q37,WeightedParse!T37,WeightedParse!V37,WeightedParse!X37,WeightedParse!Z37,WeightedParse!AB37,WeightedParse!AD37,WeightedParse!AG37,WeightedParse!AI37,WeightedParse!AJ37,WeightedParse!AK37),HARMEAN(WeightedParse!I37,WeightedParse!J37,WeightedParse!K37,WeightedParse!Q37,WeightedParse!T37,WeightedParse!V37,WeightedParse!X37,WeightedParse!Z37,WeightedParse!AB37,WeightedParse!AD37,WeightedParse!AG37,WeightedParse!AI37,WeightedParse!AJ37,WeightedParse!AK37)*Variables!$B$5),"")</f>
        <v/>
      </c>
      <c r="AR37" s="114" t="str">
        <f>IF($A37&gt;"",IF(AND(EXACT(SquadExport!$BS37,TRUE),EXACT(SquadExport!$BL37,TRUE)),HARMEAN(WeightedParse!I37,WeightedParse!J37,WeightedParse!K37,WeightedParse!Q37,WeightedParse!T37,WeightedParse!V37,WeightedParse!X37,WeightedParse!Y37,WeightedParse!Z37,WeightedParse!AD37,WeightedParse!AH37,WeightedParse!AI37,WeightedParse!AJ37,WeightedParse!AK37,WeightedParse!AN37,WeightedParse!AO37),HARMEAN(WeightedParse!I37,WeightedParse!J37,WeightedParse!K37,WeightedParse!Q37,WeightedParse!T37,WeightedParse!V37,WeightedParse!X37,WeightedParse!Y37,WeightedParse!Z37,WeightedParse!AD37,WeightedParse!AH37,WeightedParse!AI37,WeightedParse!AJ37,WeightedParse!AK37,WeightedParse!AN37,WeightedParse!AO37)*Variables!$B$5),"")</f>
        <v/>
      </c>
      <c r="AS37" s="114" t="str">
        <f>IF($A37&gt;"",IF(AND(EXACT(SquadExport!$BT37,TRUE),EXACT(SquadExport!$BL37,TRUE)),HARMEAN(WeightedParse!J37,WeightedParse!K37,WeightedParse!M37,WeightedParse!T37,WeightedParse!V37,WeightedParse!X37,WeightedParse!Z37,WeightedParse!AD37,WeightedParse!AI37),(HARMEAN(WeightedParse!J37,WeightedParse!K37,WeightedParse!M37,WeightedParse!T37,WeightedParse!V37,WeightedParse!X37,WeightedParse!Z37,WeightedParse!AD37,WeightedParse!AI37)*Variables!$B$5)),"")</f>
        <v/>
      </c>
      <c r="AT37" s="114" t="str">
        <f>IF($A37&gt;"",IF(AND(EXACT(SquadExport!$BT37,TRUE),EXACT(SquadExport!$BL37,TRUE)),HARMEAN(WeightedParse!J37,WeightedParse!K37,WeightedParse!M37,WeightedParse!U37,WeightedParse!V37,WeightedParse!W37,WeightedParse!X37,WeightedParse!Z37,WeightedParse!AD37,WeightedParse!AF37,WeightedParse!AK37,WeightedParse!AL37,WeightedParse!AP37)*(CONVERT(LEFT(SquadExport!$E37,FIND("'",SquadExport!$E37)-1)+((MID(SquadExport!$E37,FIND("'",SquadExport!$E37)+1,LEN(SquadExport!$E37)-FIND("'",SquadExport!$E37)-1))/12),"ft","m")-1)/(Variables!$C$4-1),(HARMEAN(WeightedParse!J37,WeightedParse!K37,WeightedParse!M37,WeightedParse!U37,WeightedParse!V37,WeightedParse!W37,WeightedParse!X37,WeightedParse!Z37,WeightedParse!AD37,WeightedParse!AF37,WeightedParse!AK37,WeightedParse!AL37,WeightedParse!AP37)*(CONVERT(LEFT(SquadExport!$E37,FIND("'",SquadExport!$E37)-1)+((MID(SquadExport!$E37,FIND("'",SquadExport!$E37)+1,LEN(SquadExport!$E37)-FIND("'",SquadExport!$E37)-1))/12),"ft","m")-1)/(Variables!$C$4-1)))*Variables!$B$5,"")</f>
        <v/>
      </c>
      <c r="AU37" s="114" t="str">
        <f>IF($A37&gt;"",IF(AND(EXACT(SquadExport!$BT37,TRUE),EXACT(SquadExport!$BL37,TRUE)),HARMEAN(WeightedParse!I37,WeightedParse!J37,WeightedParse!K37,WeightedParse!Q37,WeightedParse!T37,WeightedParse!V37,WeightedParse!X37,WeightedParse!Z37,WeightedParse!AB37,WeightedParse!AD37,WeightedParse!AF37,WeightedParse!AG37,WeightedParse!AK37,WeightedParse!AP37),HARMEAN(WeightedParse!I37,WeightedParse!J37,WeightedParse!K37,WeightedParse!Q37,WeightedParse!T37,WeightedParse!V37,WeightedParse!X37,WeightedParse!Z37,WeightedParse!AB37,WeightedParse!AD37,WeightedParse!AF37,WeightedParse!AG37,WeightedParse!AK37,WeightedParse!AP37)*Variables!$B$5),"")</f>
        <v/>
      </c>
      <c r="AV37" s="114" t="str">
        <f>IF($A37&gt;"",IF(AND(EXACT(SquadExport!$BT37,TRUE),EXACT(SquadExport!$BL37,TRUE)),HARMEAN(WeightedParse!I37,WeightedParse!J37,WeightedParse!K37,WeightedParse!Q37,WeightedParse!T37,WeightedParse!V37,WeightedParse!X37,WeightedParse!Z37,WeightedParse!AD37,WeightedParse!AH37,WeightedParse!AI37,WeightedParse!AJ37,WeightedParse!AK37,WeightedParse!AN37,WeightedParse!AO37),HARMEAN(WeightedParse!I37,WeightedParse!J37,WeightedParse!K37,WeightedParse!Q37,WeightedParse!T37,WeightedParse!V37,WeightedParse!X37,WeightedParse!Z37,WeightedParse!AD37,WeightedParse!AH37,WeightedParse!AI37,WeightedParse!AJ37,WeightedParse!AK37,WeightedParse!AN37,WeightedParse!AO37)*Variables!$B$5),"")</f>
        <v/>
      </c>
      <c r="AW37" s="114" t="str">
        <f>IF($A37&gt;"",IF(AND(EXACT(SquadExport!$BT37,TRUE),EXACT(SquadExport!$BL37,TRUE)),HARMEAN(WeightedParse!I37,WeightedParse!J37,WeightedParse!K37,WeightedParse!Q37,WeightedParse!T37,WeightedParse!V37,WeightedParse!X37,WeightedParse!Z37,WeightedParse!AB37,WeightedParse!AD37,WeightedParse!AF37,WeightedParse!AG37,WeightedParse!AI37,WeightedParse!AJ37,WeightedParse!AK37),HARMEAN(WeightedParse!I37,WeightedParse!J37,WeightedParse!K37,WeightedParse!Q37,WeightedParse!T37,WeightedParse!V37,WeightedParse!X37,WeightedParse!Z37,WeightedParse!AB37,WeightedParse!AD37,WeightedParse!AF37,WeightedParse!AG37,WeightedParse!AI37,WeightedParse!AJ37,WeightedParse!AK37)*Variables!$B$5),"")</f>
        <v/>
      </c>
      <c r="AX37" s="114" t="str">
        <f>IF($A37&gt;"",IF(AND(EXACT(SquadExport!$BT37,TRUE),EXACT(SquadExport!$BL37,TRUE)),HARMEAN(WeightedParse!K37,WeightedParse!Q37,WeightedParse!U37,WeightedParse!V37,WeightedParse!W37,WeightedParse!X37,WeightedParse!Y37,WeightedParse!Z37,WeightedParse!AD37,WeightedParse!AF37,WeightedParse!AH37,WeightedParse!AI37,WeightedParse!AJ37,WeightedParse!AK37,WeightedParse!AN37,WeightedParse!AO37,WeightedParse!AP37),HARMEAN(WeightedParse!K37,WeightedParse!Q37,WeightedParse!U37,WeightedParse!V37,WeightedParse!W37,WeightedParse!X37,WeightedParse!Y37,WeightedParse!Z37,WeightedParse!AD37,WeightedParse!AF37,WeightedParse!AH37,WeightedParse!AI37,WeightedParse!AJ37,WeightedParse!AK37,WeightedParse!AN37,WeightedParse!AO37,WeightedParse!AP37)*Variables!$B$5),"")</f>
        <v/>
      </c>
      <c r="AY37" s="114" t="str">
        <f>IF($A37&gt;"",IF(AND(EXACT(SquadExport!$BT37,TRUE),EXACT(SquadExport!$BL37,TRUE)),HARMEAN(WeightedParse!I37,WeightedParse!J37,WeightedParse!K37,WeightedParse!M37,WeightedParse!N37,WeightedParse!Q37,WeightedParse!T37,WeightedParse!V37,WeightedParse!X37,WeightedParse!Z37,WeightedParse!AD37,WeightedParse!AF37,WeightedParse!AG37,WeightedParse!AH37,WeightedParse!AI37,WeightedParse!AJ37,WeightedParse!AK37,WeightedParse!AL37,WeightedParse!AN37,WeightedParse!AO37,WeightedParse!AP37),HARMEAN(WeightedParse!I37,WeightedParse!J37,WeightedParse!K37,WeightedParse!M37,WeightedParse!N37,WeightedParse!Q37,WeightedParse!T37,WeightedParse!V37,WeightedParse!X37,WeightedParse!Z37,WeightedParse!AD37,WeightedParse!AF37,WeightedParse!AG37,WeightedParse!AH37,WeightedParse!AI37,WeightedParse!AJ37,WeightedParse!AK37,WeightedParse!AL37,WeightedParse!AN37,WeightedParse!AO37,WeightedParse!AP37)*Variables!$B$5),"")</f>
        <v/>
      </c>
    </row>
    <row r="38" spans="1:51" s="3" customFormat="1" ht="15" customHeight="1" x14ac:dyDescent="0.25">
      <c r="A38" s="3" t="str">
        <f>IF(WeightedParse!A38&gt;"",WeightedParse!A38,"")</f>
        <v/>
      </c>
      <c r="B38" s="4" t="str">
        <f>IF(WeightedParse!B38&gt;0,WeightedParse!B38,"")</f>
        <v/>
      </c>
      <c r="C38" s="4" t="str">
        <f>IF(A38&gt;"",IF(AND(B38&lt;=Variables!$B$8,G38&gt;2),"Youth",IF(AND(B38&lt;=Variables!$B$8,G38&lt;=2),"Prospect",IF(AND(B38&gt;=Variables!$B$9,G38&gt;2),"Old",IF(G38&gt;=3,"Reserves","First Team")))),"")</f>
        <v/>
      </c>
      <c r="D38" s="4" t="str">
        <f>SquadExport!BJ38</f>
        <v/>
      </c>
      <c r="E38" s="4" t="str">
        <f>IF(A38&gt;"",VLOOKUP(F38,Roles!A:B,2,FALSE)&amp;IF(OR(VLOOKUP(F38,Roles!$A:$B,2,FALSE)="FB",VLOOKUP(F38,Roles!$A:$B,2,FALSE)="WB",VLOOKUP(F38,Roles!$A:$B,2,FALSE)="WM",VLOOKUP(F38,Roles!$A:$B,2,FALSE)="W"),IF(AND(SquadExport!BK38=TRUE,SquadExport!BM38=TRUE,WeightedParse!BB38&gt;=WeightedParse!BC38)," (R)",IF(AND(SquadExport!BK38=TRUE,SquadExport!BM38=TRUE,WeightedParse!BB38&lt;WeightedParse!BC38)," (L)",IF(AND(SquadExport!BK38=TRUE,SquadExport!BM38=FALSE), " (L)",IF(AND(SquadExport!BK38=FALSE,SquadExport!BM38=TRUE)," (R)","")))),""),"")</f>
        <v/>
      </c>
      <c r="F38" s="4" t="str" cm="1">
        <f t="array" ref="F38">IF(A38&gt;"",INDEX($J$1:$AY$1,SUMPRODUCT(MAX(($J$2:$AY$200=MAX($J38:$AY38))*(COLUMN($J$2:$AY$200))))-COLUMN($J$1)+1),"")</f>
        <v/>
      </c>
      <c r="G38" s="4" t="str">
        <f t="shared" si="0"/>
        <v/>
      </c>
      <c r="H38" s="4" t="str">
        <f t="shared" si="1"/>
        <v/>
      </c>
      <c r="I38" s="5" t="str">
        <f t="shared" si="2"/>
        <v/>
      </c>
      <c r="J38" s="114" t="str">
        <f>IF($A38&gt;"",HARMEAN(WeightedParse!V38,WeightedParse!Y38,WeightedParse!Z38,WeightedParse!AE38,WeightedParse!AJ38,WeightedParse!AQ38,WeightedParse!AR38,WeightedParse!AS38,WeightedParse!AU38,WeightedParse!AV38,WeightedParse!AW38,WeightedParse!AY38,WeightedParse!BA38),"")</f>
        <v/>
      </c>
      <c r="K38" s="114" t="str">
        <f>IF(A38&gt;"",HARMEAN(WeightedParse!K38,WeightedParse!Q38,WeightedParse!V38,WeightedParse!X38,WeightedParse!Y38,WeightedParse!Z38,WeightedParse!AE38,WeightedParse!AG38,WeightedParse!AI38,WeightedParse!AJ38,WeightedParse!AQ38,WeightedParse!AR38,WeightedParse!AS38,WeightedParse!AU38,WeightedParse!AV38,WeightedParse!AW38,WeightedParse!AY38,WeightedParse!AZ38,WeightedParse!BA38),"")</f>
        <v/>
      </c>
      <c r="L38" s="114" t="str">
        <f>IF($A38&gt;"",IF(AND(EXACT(SquadExport!$BO38,TRUE),EXACT(SquadExport!$BL38,TRUE)),HARMEAN(WeightedParse!M38,WeightedParse!P38,WeightedParse!S38,WeightedParse!U38,WeightedParse!V38,WeightedParse!W38,WeightedParse!Y38,WeightedParse!AE38,WeightedParse!AL38,WeightedParse!AN38,WeightedParse!AP38),HARMEAN(WeightedParse!M38,WeightedParse!P38,WeightedParse!S38,WeightedParse!U38,WeightedParse!V38,WeightedParse!W38,WeightedParse!Y38,WeightedParse!AE38,WeightedParse!AL38,WeightedParse!AN38,WeightedParse!AP38)*Variables!$B$5),"")</f>
        <v/>
      </c>
      <c r="M38" s="114" t="str">
        <f>IF($A38&gt;"",IF(AND(EXACT(SquadExport!$BO38,TRUE),EXACT(SquadExport!$BL38,TRUE)),HARMEAN(WeightedParse!M38,WeightedParse!P38,WeightedParse!S38,WeightedParse!U38,WeightedParse!V38,WeightedParse!W38,WeightedParse!X38,WeightedParse!Y38,WeightedParse!Z38,WeightedParse!AE38,WeightedParse!AL38,WeightedParse!AN38,WeightedParse!AP38),HARMEAN(WeightedParse!M38,WeightedParse!P38,WeightedParse!S38,WeightedParse!U38,WeightedParse!V38,WeightedParse!W38,WeightedParse!X38,WeightedParse!Y38,WeightedParse!Z38,WeightedParse!AE38,WeightedParse!AL38,WeightedParse!AN38,WeightedParse!AP38)*Variables!$B$5),"")</f>
        <v/>
      </c>
      <c r="N38" s="114" t="str">
        <f>IF($A38&gt;"",IF(AND(EXACT(SquadExport!$BO38,TRUE),EXACT(SquadExport!$BL38,TRUE)),HARMEAN(WeightedParse!K38,WeightedParse!M38,WeightedParse!P38,WeightedParse!Q38,WeightedParse!S38,WeightedParse!T38,WeightedParse!U38,WeightedParse!V38,WeightedParse!W38,WeightedParse!X38,WeightedParse!Y38,WeightedParse!Z38,WeightedParse!AE38,WeightedParse!AG38,WeightedParse!AL38,WeightedParse!AN38,WeightedParse!AP38),HARMEAN(WeightedParse!K38,WeightedParse!M38,WeightedParse!P38,WeightedParse!Q38,WeightedParse!S38,WeightedParse!T38,WeightedParse!U38,WeightedParse!V38,WeightedParse!W38,WeightedParse!X38,WeightedParse!Y38,WeightedParse!Z38,WeightedParse!AE38,WeightedParse!AG38,WeightedParse!AL38,WeightedParse!AN38,WeightedParse!AP38)*Variables!$B$5),"")</f>
        <v/>
      </c>
      <c r="O38" s="114" t="str">
        <f>IF($A38&gt;"",IF(AND(EXACT(SquadExport!$BO38,TRUE),EXACT(SquadExport!$BL38,TRUE)),HARMEAN(WeightedParse!I38,WeightedParse!K38,WeightedParse!M38,WeightedParse!P38,WeightedParse!Q38,WeightedParse!S38,WeightedParse!T38,WeightedParse!V38,WeightedParse!W38,WeightedParse!X38,WeightedParse!Y38,WeightedParse!Z38,WeightedParse!AB38,WeightedParse!AE38,WeightedParse!AF38,WeightedParse!AG38,WeightedParse!AJ38,WeightedParse!AK38,WeightedParse!AL38,WeightedParse!AN38,WeightedParse!AO38,WeightedParse!AP38),HARMEAN(WeightedParse!I38,WeightedParse!K38,WeightedParse!M38,WeightedParse!P38,WeightedParse!Q38,WeightedParse!S38,WeightedParse!T38,WeightedParse!V38,WeightedParse!W38,WeightedParse!X38,WeightedParse!Y38,WeightedParse!Z38,WeightedParse!AB38,WeightedParse!AE38,WeightedParse!AF38,WeightedParse!AG38,WeightedParse!AJ38,WeightedParse!AK38,WeightedParse!AL38,WeightedParse!AN38,WeightedParse!AO38,WeightedParse!AP38)*Variables!$B$5),"")</f>
        <v/>
      </c>
      <c r="P38" s="114" t="str">
        <f>IF($A38&gt;"",IF(AND(OR(EXACT(SquadExport!$BO38,TRUE),EXACT(SquadExport!$BP38,TRUE)),OR(EXACT(SquadExport!$BK38,TRUE),EXACT(SquadExport!$BM38,TRUE))),HARMEAN(WeightedParse!M38,WeightedParse!P38,WeightedParse!S38,WeightedParse!U38,WeightedParse!V38,WeightedParse!W38,WeightedParse!Y38,WeightedParse!AE38,WeightedParse!AF38,WeightedParse!AP38),HARMEAN(WeightedParse!M38,WeightedParse!P38,WeightedParse!S38,WeightedParse!U38,WeightedParse!V38,WeightedParse!W38,WeightedParse!Y38,WeightedParse!AE38,WeightedParse!AF38,WeightedParse!AP38)*Variables!$B$5),"")</f>
        <v/>
      </c>
      <c r="Q38" s="114" t="str">
        <f>IF($A38&gt;"",IF(AND(OR(EXACT(SquadExport!$BO38,TRUE),EXACT(SquadExport!$BP38,TRUE)),OR(EXACT(SquadExport!$BK38,TRUE),EXACT(SquadExport!$BM38,TRUE))),HARMEAN(WeightedParse!H38,WeightedParse!P38,WeightedParse!Q38,WeightedParse!S38,WeightedParse!T38,WeightedParse!V38,WeightedParse!X38,WeightedParse!Y38,WeightedParse!Z38,WeightedParse!AE38,WeightedParse!AF38,WeightedParse!AH38,WeightedParse!AN38,WeightedParse!AO38),HARMEAN(WeightedParse!H38,WeightedParse!P38,WeightedParse!Q38,WeightedParse!S38,WeightedParse!T38,WeightedParse!V38,WeightedParse!X38,WeightedParse!Y38,WeightedParse!Z38,WeightedParse!AE38,WeightedParse!AF38,WeightedParse!AH38,WeightedParse!AN38,WeightedParse!AO38)*Variables!$B$5),"")</f>
        <v/>
      </c>
      <c r="R38" s="115" t="str">
        <f>IF($A38&gt;"",IF(AND(OR(EXACT(SquadExport!$BO38,TRUE),EXACT(SquadExport!$BP38,TRUE)),OR(EXACT(SquadExport!$BK38,TRUE),EXACT(SquadExport!$BM38,TRUE))),HARMEAN(WeightedParse!H38,WeightedParse!I38,WeightedParse!K38,WeightedParse!P38,WeightedParse!Q38,WeightedParse!S38,WeightedParse!T38,WeightedParse!V38,WeightedParse!Y38,WeightedParse!Z38,WeightedParse!AD38,WeightedParse!AE38,WeightedParse!AF38,WeightedParse!AH38,WeightedParse!AI38,WeightedParse!AJ38,WeightedParse!AN38,WeightedParse!AO38),HARMEAN(WeightedParse!H38,WeightedParse!I38,WeightedParse!K38,WeightedParse!P38,WeightedParse!Q38,WeightedParse!S38,WeightedParse!T38,WeightedParse!V38,WeightedParse!Y38,WeightedParse!Z38,WeightedParse!AD38,WeightedParse!AE38,WeightedParse!AF38,WeightedParse!AH38,WeightedParse!AI38,WeightedParse!AJ38,WeightedParse!AN38,WeightedParse!AO38)*Variables!$B$5),"")</f>
        <v/>
      </c>
      <c r="S38" s="115" t="str">
        <f>IF($A38&gt;"",IF(AND(OR(EXACT(SquadExport!$BO38,TRUE),EXACT(SquadExport!$BP38,TRUE)),OR(EXACT(SquadExport!$BK38,TRUE),EXACT(SquadExport!$BM38,TRUE))),HARMEAN(WeightedParse!H38,WeightedParse!I38,WeightedParse!K38,WeightedParse!Q38,WeightedParse!S38,WeightedParse!T38,WeightedParse!V38,WeightedParse!X38,WeightedParse!Z38,WeightedParse!AB38,WeightedParse!AD38,WeightedParse!AF38,WeightedParse!AG38,WeightedParse!AH38,WeightedParse!AI38,WeightedParse!AJ38,WeightedParse!AK38,WeightedParse!AN38,WeightedParse!AO38),HARMEAN(WeightedParse!H38,WeightedParse!I38,WeightedParse!K38,WeightedParse!Q38,WeightedParse!S38,WeightedParse!T38,WeightedParse!V38,WeightedParse!X38,WeightedParse!Z38,WeightedParse!AB38,WeightedParse!AD38,WeightedParse!AF38,WeightedParse!AG38,WeightedParse!AH38,WeightedParse!AI38,WeightedParse!AJ38,WeightedParse!AK38,WeightedParse!AN38,WeightedParse!AO38)*Variables!$B$5),"")</f>
        <v/>
      </c>
      <c r="T38" s="114" t="str">
        <f>IF($A38&gt;"",IF(AND(OR(EXACT(SquadExport!$BO38,TRUE),EXACT(SquadExport!$BP38,TRUE)),OR(EXACT(SquadExport!$BK38,TRUE),EXACT(SquadExport!$BM38,TRUE))),HARMEAN(WeightedParse!I38,WeightedParse!K38,WeightedParse!N38,WeightedParse!P38,WeightedParse!Q38,WeightedParse!S38,WeightedParse!T38,WeightedParse!V38,WeightedParse!X38,WeightedParse!Y38,WeightedParse!Z38,WeightedParse!AB38,WeightedParse!AD38,WeightedParse!AE38,WeightedParse!AF38,WeightedParse!AH38,WeightedParse!AI38,WeightedParse!AJ38,WeightedParse!AN38,WeightedParse!AO38)*WeightedParse!BD38,(HARMEAN(WeightedParse!I38,WeightedParse!K38,WeightedParse!N38,WeightedParse!P38,WeightedParse!Q38,WeightedParse!S38,WeightedParse!T38,WeightedParse!V38,WeightedParse!X38,WeightedParse!Y38,WeightedParse!Z38,WeightedParse!AB38,WeightedParse!AD38,WeightedParse!AE38,WeightedParse!AF38,WeightedParse!AH38,WeightedParse!AI38,WeightedParse!AJ38,WeightedParse!AN38,WeightedParse!AO38)*WeightedParse!BD38)*Variables!$B$5),"")</f>
        <v/>
      </c>
      <c r="U38" s="114" t="str">
        <f>IF($A38&gt;"",IF(EXACT(SquadExport!$BQ38,TRUE),HARMEAN(WeightedParse!P38,WeightedParse!S38,WeightedParse!V38,WeightedParse!X38,WeightedParse!Y38,WeightedParse!Z38,WeightedParse!AE38,WeightedParse!AF38,WeightedParse!AP38),HARMEAN(WeightedParse!P38,WeightedParse!S38,WeightedParse!V38,WeightedParse!X38,WeightedParse!Y38,WeightedParse!Z38,WeightedParse!AE38,WeightedParse!AF38,WeightedParse!AP38)*Variables!$B$5),"")</f>
        <v/>
      </c>
      <c r="V38" s="114" t="str">
        <f>IF($A38&gt;"",IF(EXACT(SquadExport!$BQ38,TRUE),HARMEAN(WeightedParse!K38,WeightedParse!Q38,WeightedParse!S38,WeightedParse!T38,WeightedParse!V38,WeightedParse!X38,WeightedParse!Z38,WeightedParse!AE38,WeightedParse!AF38,WeightedParse!AG38,WeightedParse!AH38,WeightedParse!AK38),HARMEAN(WeightedParse!K38,WeightedParse!Q38,WeightedParse!S38,WeightedParse!T38,WeightedParse!V38,WeightedParse!X38,WeightedParse!Z38,WeightedParse!AE38,WeightedParse!AF38,WeightedParse!AG38,WeightedParse!AH38,WeightedParse!AK38)*Variables!$B$5),"")</f>
        <v/>
      </c>
      <c r="W38" s="114" t="str">
        <f>IF($A38&gt;"",IF(EXACT(SquadExport!$BQ38,TRUE),HARMEAN(WeightedParse!I38,WeightedParse!K38,WeightedParse!N38,WeightedParse!Q38,WeightedParse!T38,WeightedParse!V38,WeightedParse!X38,WeightedParse!Z38,WeightedParse!AB38,WeightedParse!AD38,WeightedParse!AF38,WeightedParse!AG38,WeightedParse!AK38),HARMEAN(WeightedParse!I38,WeightedParse!K38,WeightedParse!N38,WeightedParse!Q38,WeightedParse!T38,WeightedParse!V38,WeightedParse!X38,WeightedParse!Z38,WeightedParse!AB38,WeightedParse!AD38,WeightedParse!AF38,WeightedParse!AG38,WeightedParse!AK38)*Variables!$B$5),"")</f>
        <v/>
      </c>
      <c r="X38" s="114" t="str">
        <f>IF($A38&gt;"",IF(EXACT(SquadExport!$BQ38,TRUE),HARMEAN(WeightedParse!K38,WeightedParse!P38,WeightedParse!Q38,WeightedParse!S38,WeightedParse!U38,WeightedParse!V38,WeightedParse!X38,WeightedParse!Y38,WeightedParse!Z38,WeightedParse!AE38,WeightedParse!AF38,WeightedParse!AH38,WeightedParse!AO38,WeightedParse!AP38),HARMEAN(WeightedParse!K38,WeightedParse!P38,WeightedParse!Q38,WeightedParse!S38,WeightedParse!U38,WeightedParse!V38,WeightedParse!X38,WeightedParse!Y38,WeightedParse!Z38,WeightedParse!AE38,WeightedParse!AF38,WeightedParse!AH38,WeightedParse!AO38,WeightedParse!AP38)*Variables!$B$5),"")</f>
        <v/>
      </c>
      <c r="Y38" s="114" t="str">
        <f>IF($A38&gt;"",IF(EXACT(SquadExport!$BQ38,TRUE),HARMEAN(WeightedParse!P38,WeightedParse!Q38,WeightedParse!S38,WeightedParse!U38,WeightedParse!V38,WeightedParse!W38,WeightedParse!Y38,WeightedParse!AE38,WeightedParse!AF38,WeightedParse!AH38,WeightedParse!AJ38,WeightedParse!AN38,WeightedParse!AO38,WeightedParse!AP38),HARMEAN(WeightedParse!P38,WeightedParse!Q38,WeightedParse!S38,WeightedParse!U38,WeightedParse!V38,WeightedParse!W38,WeightedParse!Y38,WeightedParse!AE38,WeightedParse!AF38,WeightedParse!AH38,WeightedParse!AJ38,WeightedParse!AN38,WeightedParse!AO38,WeightedParse!AP38)*Variables!$B$5),"")</f>
        <v/>
      </c>
      <c r="Z38" s="114" t="str">
        <f>IF($A38&gt;"",IF(EXACT(SquadExport!$BQ38,TRUE),HARMEAN(WeightedParse!M38,WeightedParse!P38,WeightedParse!Q38,WeightedParse!S38,WeightedParse!U38,WeightedParse!V38,WeightedParse!W38,WeightedParse!X38,WeightedParse!Y38,WeightedParse!Z38,WeightedParse!AE38,WeightedParse!AF38,WeightedParse!AH38,WeightedParse!AL38,WeightedParse!AO38,WeightedParse!AP38),HARMEAN(WeightedParse!M38,WeightedParse!P38,WeightedParse!Q38,WeightedParse!S38,WeightedParse!U38,WeightedParse!V38,WeightedParse!W38,WeightedParse!X38,WeightedParse!Y38,WeightedParse!Z38,WeightedParse!AE38,WeightedParse!AF38,WeightedParse!AH38,WeightedParse!AL38,WeightedParse!AO38,WeightedParse!AP38)*Variables!$B$5),"")</f>
        <v/>
      </c>
      <c r="AA38" s="114" t="str">
        <f>IF($A38&gt;"",IF(EXACT(SquadExport!$BQ38,TRUE),HARMEAN(WeightedParse!J38,WeightedParse!K38,WeightedParse!N38,WeightedParse!P38,WeightedParse!Q38,WeightedParse!S38,WeightedParse!V38,WeightedParse!X38,WeightedParse!Y38,WeightedParse!Z38,WeightedParse!AD38,WeightedParse!AE38,WeightedParse!AH38,WeightedParse!AI38,WeightedParse!AK38,WeightedParse!AN38,WeightedParse!AO38,WeightedParse!AP38),HARMEAN(WeightedParse!J38,WeightedParse!K38,WeightedParse!N38,WeightedParse!P38,WeightedParse!Q38,WeightedParse!S38,WeightedParse!V38,WeightedParse!X38,WeightedParse!Y38,WeightedParse!Z38,WeightedParse!AD38,WeightedParse!AE38,WeightedParse!AH38,WeightedParse!AI38,WeightedParse!AK38,WeightedParse!AN38,WeightedParse!AO38,WeightedParse!AP38)*Variables!$B$5),"")</f>
        <v/>
      </c>
      <c r="AB38" s="114" t="str">
        <f>IF($A38&gt;"",IF(AND(EXACT(SquadExport!$BR38,TRUE),EXACT(SquadExport!$BL38,TRUE)),HARMEAN(WeightedParse!I38,WeightedParse!K38,WeightedParse!N38,WeightedParse!Q38,WeightedParse!T38,WeightedParse!V38,WeightedParse!X38,WeightedParse!Y38,WeightedParse!Z38,WeightedParse!AD38,WeightedParse!AE38,WeightedParse!AF38,WeightedParse!AG38,WeightedParse!AH38,WeightedParse!AI38,WeightedParse!AJ38,WeightedParse!AK38,WeightedParse!AN38,WeightedParse!AO38),HARMEAN(WeightedParse!I38,WeightedParse!K38,WeightedParse!N38,WeightedParse!Q38,WeightedParse!T38,WeightedParse!V38,WeightedParse!X38,WeightedParse!Y38,WeightedParse!Z38,WeightedParse!AD38,WeightedParse!AE38,WeightedParse!AF38,WeightedParse!AG38,WeightedParse!AH38,WeightedParse!AI38,WeightedParse!AJ38,WeightedParse!AK38,WeightedParse!AN38,WeightedParse!AO38)*Variables!$B$5),"")</f>
        <v/>
      </c>
      <c r="AC38" s="114" t="str">
        <f>IF($A38&gt;"",IF(AND(EXACT(SquadExport!$BR38,TRUE),EXACT(SquadExport!$BL38,TRUE)),HARMEAN(WeightedParse!K38,WeightedParse!Q38,WeightedParse!S38,WeightedParse!T38,WeightedParse!V38,WeightedParse!X38,WeightedParse!Y38,WeightedParse!Z38,WeightedParse!AD38,WeightedParse!AE38,WeightedParse!AF38,WeightedParse!AG38,WeightedParse!AH38,WeightedParse!AO38),HARMEAN(WeightedParse!K38,WeightedParse!Q38,WeightedParse!S38,WeightedParse!T38,WeightedParse!V38,WeightedParse!X38,WeightedParse!Y38,WeightedParse!Z38,WeightedParse!AD38,WeightedParse!AE38,WeightedParse!AF38,WeightedParse!AG38,WeightedParse!AH38,WeightedParse!AO38)*Variables!$B$5),"")</f>
        <v/>
      </c>
      <c r="AD38" s="114" t="str">
        <f>IF($A38&gt;"",IF(AND(EXACT(SquadExport!$BR38,TRUE),EXACT(SquadExport!$BL38,TRUE)),HARMEAN(WeightedParse!I38,WeightedParse!J38,WeightedParse!K38,WeightedParse!N38,WeightedParse!Q38,WeightedParse!S38,WeightedParse!T38,WeightedParse!V38,WeightedParse!X38,WeightedParse!Z38,WeightedParse!AB38,WeightedParse!AD38,WeightedParse!AG38,WeightedParse!AH38,WeightedParse!AI38,WeightedParse!AK38,WeightedParse!AO38),HARMEAN(WeightedParse!I38,WeightedParse!J38,WeightedParse!K38,WeightedParse!N38,WeightedParse!Q38,WeightedParse!S38,WeightedParse!T38,WeightedParse!V38,WeightedParse!X38,WeightedParse!Z38,WeightedParse!AB38,WeightedParse!AD38,WeightedParse!AG38,WeightedParse!AH38,WeightedParse!AI38,WeightedParse!AK38,WeightedParse!AO38)*Variables!$B$5),"")</f>
        <v/>
      </c>
      <c r="AE38" s="114" t="str">
        <f>IF($A38&gt;"",IF(AND(EXACT(SquadExport!$BR38,TRUE),EXACT(SquadExport!$BL38,TRUE)),HARMEAN(WeightedParse!K38,WeightedParse!N38,WeightedParse!P38,WeightedParse!Q38,WeightedParse!S38,WeightedParse!T38,WeightedParse!U38,WeightedParse!V38,WeightedParse!X38,WeightedParse!Y38,WeightedParse!Z38,WeightedParse!AD38,WeightedParse!AE38,WeightedParse!AF38,WeightedParse!AG38,WeightedParse!AH38,WeightedParse!AI38,WeightedParse!AO38),HARMEAN(WeightedParse!K38,WeightedParse!N38,WeightedParse!P38,WeightedParse!Q38,WeightedParse!S38,WeightedParse!T38,WeightedParse!U38,WeightedParse!V38,WeightedParse!X38,WeightedParse!Y38,WeightedParse!Z38,WeightedParse!AD38,WeightedParse!AE38,WeightedParse!AF38,WeightedParse!AG38,WeightedParse!AH38,WeightedParse!AI38,WeightedParse!AO38)*Variables!$B$5),"")</f>
        <v/>
      </c>
      <c r="AF38" s="114" t="str">
        <f>IF($A38&gt;"",IF(AND(EXACT(SquadExport!$BR38,TRUE),EXACT(SquadExport!$BL38,TRUE)),HARMEAN(WeightedParse!I38,WeightedParse!J38,WeightedParse!K38,WeightedParse!N38,WeightedParse!Q38,WeightedParse!S38,WeightedParse!T38,WeightedParse!U38,WeightedParse!V38,WeightedParse!X38,WeightedParse!Z38,WeightedParse!AD38,WeightedParse!AE38,WeightedParse!AF38,WeightedParse!AH38,WeightedParse!AI38,WeightedParse!AK38,WeightedParse!AN38,WeightedParse!AO38,WeightedParse!AP38),HARMEAN(WeightedParse!I38,WeightedParse!J38,WeightedParse!K38,WeightedParse!N38,WeightedParse!Q38,WeightedParse!S38,WeightedParse!T38,WeightedParse!U38,WeightedParse!V38,WeightedParse!X38,WeightedParse!Z38,WeightedParse!AD38,WeightedParse!AE38,WeightedParse!AF38,WeightedParse!AH38,WeightedParse!AI38,WeightedParse!AK38,WeightedParse!AN38,WeightedParse!AO38,WeightedParse!AP38)*Variables!$B$5),"")</f>
        <v/>
      </c>
      <c r="AG38" s="114" t="str">
        <f>IF($A38&gt;"",IF(AND(OR(EXACT(SquadExport!$BR38,TRUE),EXACT(SquadExport!$BS38,TRUE)),OR(EXACT(SquadExport!$BK38,TRUE),EXACT(SquadExport!$BM38,TRUE))),HARMEAN(WeightedParse!I38,WeightedParse!K38,WeightedParse!Q38,WeightedParse!T38,WeightedParse!X38,WeightedParse!Z38,WeightedParse!AD38,WeightedParse!AF38,WeightedParse!AG38,WeightedParse!AJ38),HARMEAN(WeightedParse!I38,WeightedParse!K38,WeightedParse!Q38,WeightedParse!T38,WeightedParse!X38,WeightedParse!Z38,WeightedParse!AD38,WeightedParse!AF38,WeightedParse!AG38,WeightedParse!AJ38)*Variables!$B$5),"")</f>
        <v/>
      </c>
      <c r="AH38" s="114" t="str">
        <f>IF($A38&gt;"",IF(AND(OR(EXACT(SquadExport!$BR38,TRUE),EXACT(SquadExport!$BS38,TRUE)),OR(EXACT(SquadExport!$BK38,TRUE),EXACT(SquadExport!$BM38,TRUE))),HARMEAN(WeightedParse!H38,WeightedParse!K38,WeightedParse!P38,WeightedParse!Q38,WeightedParse!S38,WeightedParse!T38,WeightedParse!V38,WeightedParse!X38,WeightedParse!Y38,WeightedParse!Z38,WeightedParse!AD38,WeightedParse!AE38,WeightedParse!AF38,WeightedParse!AG38,WeightedParse!AH38,WeightedParse!AO38),HARMEAN(WeightedParse!H38,WeightedParse!K38,WeightedParse!P38,WeightedParse!Q38,WeightedParse!S38,WeightedParse!T38,WeightedParse!V38,WeightedParse!X38,WeightedParse!Y38,WeightedParse!Z38,WeightedParse!AD38,WeightedParse!AE38,WeightedParse!AF38,WeightedParse!AG38,WeightedParse!AH38,WeightedParse!AO38)*Variables!$B$5),"")</f>
        <v/>
      </c>
      <c r="AI38" s="114" t="str">
        <f>IF($A38&gt;"",IF(AND(OR(EXACT(SquadExport!$BR38,TRUE),EXACT(SquadExport!$BS38,TRUE)),OR(EXACT(SquadExport!$BK38,TRUE),EXACT(SquadExport!$BM38,TRUE))),HARMEAN(WeightedParse!H38,WeightedParse!I38,WeightedParse!K38,WeightedParse!P38,WeightedParse!Q38,WeightedParse!S38,WeightedParse!T38,WeightedParse!U38,WeightedParse!V38,WeightedParse!X38,WeightedParse!Y38,WeightedParse!Z38,WeightedParse!AD38,WeightedParse!AE38,WeightedParse!AF38,WeightedParse!AH38,WeightedParse!AI38,WeightedParse!AO38),HARMEAN(WeightedParse!H38,WeightedParse!I38,WeightedParse!K38,WeightedParse!P38,WeightedParse!Q38,WeightedParse!S38,WeightedParse!T38,WeightedParse!U38,WeightedParse!V38,WeightedParse!X38,WeightedParse!Y38,WeightedParse!Z38,WeightedParse!AD38,WeightedParse!AE38,WeightedParse!AF38,WeightedParse!AH38,WeightedParse!AI38,WeightedParse!AO38)*Variables!$B$5),"")</f>
        <v/>
      </c>
      <c r="AJ38" s="114" t="str">
        <f>IF($A38&gt;"",IF(AND(OR(EXACT(SquadExport!$BR38,TRUE),EXACT(SquadExport!$BS38,TRUE)),OR(EXACT(SquadExport!$BK38,TRUE),EXACT(SquadExport!$BM38,TRUE))),HARMEAN(WeightedParse!H38,WeightedParse!K38,WeightedParse!M38,WeightedParse!V38,WeightedParse!W38,WeightedParse!AD38,WeightedParse!AF38,WeightedParse!AH38,WeightedParse!AK38,WeightedParse!AL38,WeightedParse!AO38,WeightedParse!AP38)*(CONVERT(LEFT(SquadExport!$E38,FIND("'",SquadExport!$E38)-1)+((MID(SquadExport!$E38,FIND("'",SquadExport!$E38)+1,LEN(SquadExport!$E38)-FIND("'",SquadExport!$E38)-1))/12),"ft","m")-1)/(Variables!$C$4-1),(HARMEAN(WeightedParse!H38,WeightedParse!K38,WeightedParse!M38,WeightedParse!V38,WeightedParse!W38,WeightedParse!AD38,WeightedParse!AF38,WeightedParse!AH38,WeightedParse!AK38,WeightedParse!AL38,WeightedParse!AO38,WeightedParse!AP38)*(CONVERT(LEFT(SquadExport!$E38,FIND("'",SquadExport!$E38)-1)+((MID(SquadExport!$E38,FIND("'",SquadExport!$E38)+1,LEN(SquadExport!$E38)-FIND("'",SquadExport!$E38)-1))/12),"ft","m")-1)/(Variables!$C$4-1))*Variables!$B$5),"")</f>
        <v/>
      </c>
      <c r="AK38" s="114" t="str">
        <f>IF($A38&gt;"",IF(AND(OR(EXACT(SquadExport!$BR38,TRUE),EXACT(SquadExport!$BS38,TRUE)),OR(EXACT(SquadExport!$BK38,TRUE),EXACT(SquadExport!$BM38,TRUE))),HARMEAN(WeightedParse!J38,WeightedParse!K38,WeightedParse!T38,WeightedParse!V38,WeightedParse!X38,WeightedParse!Y38,WeightedParse!Z38,WeightedParse!AD38,WeightedParse!AH38,WeightedParse!AI38,WeightedParse!AK38,WeightedParse!AO38),HARMEAN(WeightedParse!J38,WeightedParse!K38,WeightedParse!T38,WeightedParse!V38,WeightedParse!X38,WeightedParse!Y38,WeightedParse!Z38,WeightedParse!AD38,WeightedParse!AH38,WeightedParse!AI38,WeightedParse!AK38,WeightedParse!AO38)*Variables!$B$5),"")</f>
        <v/>
      </c>
      <c r="AL38" s="114" t="str">
        <f>IF($A38&gt;"",IF(AND(OR(EXACT(SquadExport!$BR38,TRUE),EXACT(SquadExport!$BS38,TRUE)),OR(EXACT(SquadExport!$BK38,TRUE),EXACT(SquadExport!$BM38,TRUE))),HARMEAN(WeightedParse!H38,WeightedParse!I38,WeightedParse!K38,WeightedParse!Q38,WeightedParse!T38,WeightedParse!V38,WeightedParse!AB38,WeightedParse!AD38,WeightedParse!AH38,WeightedParse!AI38,WeightedParse!AJ38,WeightedParse!AN38,WeightedParse!AO38),HARMEAN(WeightedParse!H38,WeightedParse!I38,WeightedParse!K38,WeightedParse!Q38,WeightedParse!T38,WeightedParse!V38,WeightedParse!AB38,WeightedParse!AD38,WeightedParse!AH38,WeightedParse!AI38,WeightedParse!AJ38,WeightedParse!AN38,WeightedParse!AO38)*Variables!$B$5),"")</f>
        <v/>
      </c>
      <c r="AM38" s="114" t="str">
        <f>IF($A38&gt;"",IF(AND(OR(EXACT(SquadExport!$BR38,TRUE),EXACT(SquadExport!$BS38,TRUE)),OR(EXACT(SquadExport!$BK38,TRUE),EXACT(SquadExport!$BM38,TRUE))),HARMEAN(WeightedParse!I38,WeightedParse!J38,WeightedParse!K38,WeightedParse!N38,WeightedParse!Q38,WeightedParse!T38,WeightedParse!V38,WeightedParse!X38,WeightedParse!AB38,WeightedParse!AD38,WeightedParse!AG38,WeightedParse!AI38,WeightedParse!AJ38,WeightedParse!AK38,WeightedParse!AN38)*WeightedParse!BD38,(HARMEAN(WeightedParse!I38,WeightedParse!J38,WeightedParse!K38,WeightedParse!N38,WeightedParse!Q38,WeightedParse!T38,WeightedParse!V38,WeightedParse!X38,WeightedParse!AB38,WeightedParse!AD38,WeightedParse!AG38,WeightedParse!AI38,WeightedParse!AJ38,WeightedParse!AK38,WeightedParse!AN38)*WeightedParse!BD38)*Variables!$B$5),"")</f>
        <v/>
      </c>
      <c r="AN38" s="114" t="str">
        <f>IF($A38&gt;"",IF(AND(OR(EXACT(SquadExport!$BR38,TRUE),EXACT(SquadExport!$BS38,TRUE)),OR(EXACT(SquadExport!$BK38,TRUE),EXACT(SquadExport!$BM38,TRUE))),HARMEAN(WeightedParse!H38,WeightedParse!I38,WeightedParse!K38,WeightedParse!N38,WeightedParse!Q38,WeightedParse!T38,WeightedParse!V38,WeightedParse!X38,WeightedParse!Z38,WeightedParse!AD38,WeightedParse!AG38,WeightedParse!AH38,WeightedParse!AI38,WeightedParse!AJ38,WeightedParse!AN38,WeightedParse!AO38)*WeightedParse!BD38,(HARMEAN(WeightedParse!H38,WeightedParse!I38,WeightedParse!K38,WeightedParse!N38,WeightedParse!Q38,WeightedParse!T38,WeightedParse!V38,WeightedParse!X38,WeightedParse!Z38,WeightedParse!AD38,WeightedParse!AG38,WeightedParse!AH38,WeightedParse!AI38,WeightedParse!AJ38,WeightedParse!AN38,WeightedParse!AO38)*WeightedParse!BD38)*Variables!$B$5),"")</f>
        <v/>
      </c>
      <c r="AO38" s="114" t="str">
        <f>IF($A38&gt;"",IF(AND(EXACT(SquadExport!$BS38,TRUE),EXACT(SquadExport!$BL38,TRUE)),HARMEAN(WeightedParse!K38,WeightedParse!Q38,WeightedParse!T38,WeightedParse!V38,WeightedParse!X38,WeightedParse!Z38,WeightedParse!AB38,WeightedParse!AD38,WeightedParse!AG38,WeightedParse!AK38),HARMEAN(WeightedParse!K38,WeightedParse!Q38,WeightedParse!T38,WeightedParse!V38,WeightedParse!X38,WeightedParse!Z38,WeightedParse!AB38,WeightedParse!AD38,WeightedParse!AG38,WeightedParse!AK38)*Variables!$B$5),"")</f>
        <v/>
      </c>
      <c r="AP38" s="114" t="str">
        <f>IF($A38&gt;"",IF(AND(EXACT(SquadExport!$BS38,TRUE),EXACT(SquadExport!$BL38,TRUE)),HARMEAN(WeightedParse!I38,WeightedParse!K38,WeightedParse!Q38,WeightedParse!T38,WeightedParse!V38,WeightedParse!X38,WeightedParse!Z38,WeightedParse!AB38,WeightedParse!AD38,WeightedParse!AF38,WeightedParse!AG38,WeightedParse!AI38,WeightedParse!AJ38),HARMEAN(WeightedParse!I38,WeightedParse!K38,WeightedParse!Q38,WeightedParse!T38,WeightedParse!V38,WeightedParse!X38,WeightedParse!Z38,WeightedParse!AB38,WeightedParse!AD38,WeightedParse!AF38,WeightedParse!AG38,WeightedParse!AI38,WeightedParse!AJ38)*Variables!$B$5),"")</f>
        <v/>
      </c>
      <c r="AQ38" s="114" t="str">
        <f>IF($A38&gt;"",IF(AND(EXACT(SquadExport!$BS38,TRUE),EXACT(SquadExport!$BL38,TRUE)),HARMEAN(WeightedParse!I38,WeightedParse!J38,WeightedParse!K38,WeightedParse!Q38,WeightedParse!T38,WeightedParse!V38,WeightedParse!X38,WeightedParse!Z38,WeightedParse!AB38,WeightedParse!AD38,WeightedParse!AG38,WeightedParse!AI38,WeightedParse!AJ38,WeightedParse!AK38),HARMEAN(WeightedParse!I38,WeightedParse!J38,WeightedParse!K38,WeightedParse!Q38,WeightedParse!T38,WeightedParse!V38,WeightedParse!X38,WeightedParse!Z38,WeightedParse!AB38,WeightedParse!AD38,WeightedParse!AG38,WeightedParse!AI38,WeightedParse!AJ38,WeightedParse!AK38)*Variables!$B$5),"")</f>
        <v/>
      </c>
      <c r="AR38" s="114" t="str">
        <f>IF($A38&gt;"",IF(AND(EXACT(SquadExport!$BS38,TRUE),EXACT(SquadExport!$BL38,TRUE)),HARMEAN(WeightedParse!I38,WeightedParse!J38,WeightedParse!K38,WeightedParse!Q38,WeightedParse!T38,WeightedParse!V38,WeightedParse!X38,WeightedParse!Y38,WeightedParse!Z38,WeightedParse!AD38,WeightedParse!AH38,WeightedParse!AI38,WeightedParse!AJ38,WeightedParse!AK38,WeightedParse!AN38,WeightedParse!AO38),HARMEAN(WeightedParse!I38,WeightedParse!J38,WeightedParse!K38,WeightedParse!Q38,WeightedParse!T38,WeightedParse!V38,WeightedParse!X38,WeightedParse!Y38,WeightedParse!Z38,WeightedParse!AD38,WeightedParse!AH38,WeightedParse!AI38,WeightedParse!AJ38,WeightedParse!AK38,WeightedParse!AN38,WeightedParse!AO38)*Variables!$B$5),"")</f>
        <v/>
      </c>
      <c r="AS38" s="114" t="str">
        <f>IF($A38&gt;"",IF(AND(EXACT(SquadExport!$BT38,TRUE),EXACT(SquadExport!$BL38,TRUE)),HARMEAN(WeightedParse!J38,WeightedParse!K38,WeightedParse!M38,WeightedParse!T38,WeightedParse!V38,WeightedParse!X38,WeightedParse!Z38,WeightedParse!AD38,WeightedParse!AI38),(HARMEAN(WeightedParse!J38,WeightedParse!K38,WeightedParse!M38,WeightedParse!T38,WeightedParse!V38,WeightedParse!X38,WeightedParse!Z38,WeightedParse!AD38,WeightedParse!AI38)*Variables!$B$5)),"")</f>
        <v/>
      </c>
      <c r="AT38" s="114" t="str">
        <f>IF($A38&gt;"",IF(AND(EXACT(SquadExport!$BT38,TRUE),EXACT(SquadExport!$BL38,TRUE)),HARMEAN(WeightedParse!J38,WeightedParse!K38,WeightedParse!M38,WeightedParse!U38,WeightedParse!V38,WeightedParse!W38,WeightedParse!X38,WeightedParse!Z38,WeightedParse!AD38,WeightedParse!AF38,WeightedParse!AK38,WeightedParse!AL38,WeightedParse!AP38)*(CONVERT(LEFT(SquadExport!$E38,FIND("'",SquadExport!$E38)-1)+((MID(SquadExport!$E38,FIND("'",SquadExport!$E38)+1,LEN(SquadExport!$E38)-FIND("'",SquadExport!$E38)-1))/12),"ft","m")-1)/(Variables!$C$4-1),(HARMEAN(WeightedParse!J38,WeightedParse!K38,WeightedParse!M38,WeightedParse!U38,WeightedParse!V38,WeightedParse!W38,WeightedParse!X38,WeightedParse!Z38,WeightedParse!AD38,WeightedParse!AF38,WeightedParse!AK38,WeightedParse!AL38,WeightedParse!AP38)*(CONVERT(LEFT(SquadExport!$E38,FIND("'",SquadExport!$E38)-1)+((MID(SquadExport!$E38,FIND("'",SquadExport!$E38)+1,LEN(SquadExport!$E38)-FIND("'",SquadExport!$E38)-1))/12),"ft","m")-1)/(Variables!$C$4-1)))*Variables!$B$5,"")</f>
        <v/>
      </c>
      <c r="AU38" s="114" t="str">
        <f>IF($A38&gt;"",IF(AND(EXACT(SquadExport!$BT38,TRUE),EXACT(SquadExport!$BL38,TRUE)),HARMEAN(WeightedParse!I38,WeightedParse!J38,WeightedParse!K38,WeightedParse!Q38,WeightedParse!T38,WeightedParse!V38,WeightedParse!X38,WeightedParse!Z38,WeightedParse!AB38,WeightedParse!AD38,WeightedParse!AF38,WeightedParse!AG38,WeightedParse!AK38,WeightedParse!AP38),HARMEAN(WeightedParse!I38,WeightedParse!J38,WeightedParse!K38,WeightedParse!Q38,WeightedParse!T38,WeightedParse!V38,WeightedParse!X38,WeightedParse!Z38,WeightedParse!AB38,WeightedParse!AD38,WeightedParse!AF38,WeightedParse!AG38,WeightedParse!AK38,WeightedParse!AP38)*Variables!$B$5),"")</f>
        <v/>
      </c>
      <c r="AV38" s="114" t="str">
        <f>IF($A38&gt;"",IF(AND(EXACT(SquadExport!$BT38,TRUE),EXACT(SquadExport!$BL38,TRUE)),HARMEAN(WeightedParse!I38,WeightedParse!J38,WeightedParse!K38,WeightedParse!Q38,WeightedParse!T38,WeightedParse!V38,WeightedParse!X38,WeightedParse!Z38,WeightedParse!AD38,WeightedParse!AH38,WeightedParse!AI38,WeightedParse!AJ38,WeightedParse!AK38,WeightedParse!AN38,WeightedParse!AO38),HARMEAN(WeightedParse!I38,WeightedParse!J38,WeightedParse!K38,WeightedParse!Q38,WeightedParse!T38,WeightedParse!V38,WeightedParse!X38,WeightedParse!Z38,WeightedParse!AD38,WeightedParse!AH38,WeightedParse!AI38,WeightedParse!AJ38,WeightedParse!AK38,WeightedParse!AN38,WeightedParse!AO38)*Variables!$B$5),"")</f>
        <v/>
      </c>
      <c r="AW38" s="114" t="str">
        <f>IF($A38&gt;"",IF(AND(EXACT(SquadExport!$BT38,TRUE),EXACT(SquadExport!$BL38,TRUE)),HARMEAN(WeightedParse!I38,WeightedParse!J38,WeightedParse!K38,WeightedParse!Q38,WeightedParse!T38,WeightedParse!V38,WeightedParse!X38,WeightedParse!Z38,WeightedParse!AB38,WeightedParse!AD38,WeightedParse!AF38,WeightedParse!AG38,WeightedParse!AI38,WeightedParse!AJ38,WeightedParse!AK38),HARMEAN(WeightedParse!I38,WeightedParse!J38,WeightedParse!K38,WeightedParse!Q38,WeightedParse!T38,WeightedParse!V38,WeightedParse!X38,WeightedParse!Z38,WeightedParse!AB38,WeightedParse!AD38,WeightedParse!AF38,WeightedParse!AG38,WeightedParse!AI38,WeightedParse!AJ38,WeightedParse!AK38)*Variables!$B$5),"")</f>
        <v/>
      </c>
      <c r="AX38" s="114" t="str">
        <f>IF($A38&gt;"",IF(AND(EXACT(SquadExport!$BT38,TRUE),EXACT(SquadExport!$BL38,TRUE)),HARMEAN(WeightedParse!K38,WeightedParse!Q38,WeightedParse!U38,WeightedParse!V38,WeightedParse!W38,WeightedParse!X38,WeightedParse!Y38,WeightedParse!Z38,WeightedParse!AD38,WeightedParse!AF38,WeightedParse!AH38,WeightedParse!AI38,WeightedParse!AJ38,WeightedParse!AK38,WeightedParse!AN38,WeightedParse!AO38,WeightedParse!AP38),HARMEAN(WeightedParse!K38,WeightedParse!Q38,WeightedParse!U38,WeightedParse!V38,WeightedParse!W38,WeightedParse!X38,WeightedParse!Y38,WeightedParse!Z38,WeightedParse!AD38,WeightedParse!AF38,WeightedParse!AH38,WeightedParse!AI38,WeightedParse!AJ38,WeightedParse!AK38,WeightedParse!AN38,WeightedParse!AO38,WeightedParse!AP38)*Variables!$B$5),"")</f>
        <v/>
      </c>
      <c r="AY38" s="114" t="str">
        <f>IF($A38&gt;"",IF(AND(EXACT(SquadExport!$BT38,TRUE),EXACT(SquadExport!$BL38,TRUE)),HARMEAN(WeightedParse!I38,WeightedParse!J38,WeightedParse!K38,WeightedParse!M38,WeightedParse!N38,WeightedParse!Q38,WeightedParse!T38,WeightedParse!V38,WeightedParse!X38,WeightedParse!Z38,WeightedParse!AD38,WeightedParse!AF38,WeightedParse!AG38,WeightedParse!AH38,WeightedParse!AI38,WeightedParse!AJ38,WeightedParse!AK38,WeightedParse!AL38,WeightedParse!AN38,WeightedParse!AO38,WeightedParse!AP38),HARMEAN(WeightedParse!I38,WeightedParse!J38,WeightedParse!K38,WeightedParse!M38,WeightedParse!N38,WeightedParse!Q38,WeightedParse!T38,WeightedParse!V38,WeightedParse!X38,WeightedParse!Z38,WeightedParse!AD38,WeightedParse!AF38,WeightedParse!AG38,WeightedParse!AH38,WeightedParse!AI38,WeightedParse!AJ38,WeightedParse!AK38,WeightedParse!AL38,WeightedParse!AN38,WeightedParse!AO38,WeightedParse!AP38)*Variables!$B$5),"")</f>
        <v/>
      </c>
    </row>
    <row r="39" spans="1:51" s="3" customFormat="1" ht="15" customHeight="1" x14ac:dyDescent="0.25">
      <c r="A39" s="3" t="str">
        <f>IF(WeightedParse!A39&gt;"",WeightedParse!A39,"")</f>
        <v/>
      </c>
      <c r="B39" s="4" t="str">
        <f>IF(WeightedParse!B39&gt;0,WeightedParse!B39,"")</f>
        <v/>
      </c>
      <c r="C39" s="4" t="str">
        <f>IF(A39&gt;"",IF(AND(B39&lt;=Variables!$B$8,G39&gt;2),"Youth",IF(AND(B39&lt;=Variables!$B$8,G39&lt;=2),"Prospect",IF(AND(B39&gt;=Variables!$B$9,G39&gt;2),"Old",IF(G39&gt;=3,"Reserves","First Team")))),"")</f>
        <v/>
      </c>
      <c r="D39" s="4" t="str">
        <f>SquadExport!BJ39</f>
        <v/>
      </c>
      <c r="E39" s="4" t="str">
        <f>IF(A39&gt;"",VLOOKUP(F39,Roles!A:B,2,FALSE)&amp;IF(OR(VLOOKUP(F39,Roles!$A:$B,2,FALSE)="FB",VLOOKUP(F39,Roles!$A:$B,2,FALSE)="WB",VLOOKUP(F39,Roles!$A:$B,2,FALSE)="WM",VLOOKUP(F39,Roles!$A:$B,2,FALSE)="W"),IF(AND(SquadExport!BK39=TRUE,SquadExport!BM39=TRUE,WeightedParse!BB39&gt;=WeightedParse!BC39)," (R)",IF(AND(SquadExport!BK39=TRUE,SquadExport!BM39=TRUE,WeightedParse!BB39&lt;WeightedParse!BC39)," (L)",IF(AND(SquadExport!BK39=TRUE,SquadExport!BM39=FALSE), " (L)",IF(AND(SquadExport!BK39=FALSE,SquadExport!BM39=TRUE)," (R)","")))),""),"")</f>
        <v/>
      </c>
      <c r="F39" s="4" t="str" cm="1">
        <f t="array" ref="F39">IF(A39&gt;"",INDEX($J$1:$AY$1,SUMPRODUCT(MAX(($J$2:$AY$200=MAX($J39:$AY39))*(COLUMN($J$2:$AY$200))))-COLUMN($J$1)+1),"")</f>
        <v/>
      </c>
      <c r="G39" s="4" t="str">
        <f t="shared" si="0"/>
        <v/>
      </c>
      <c r="H39" s="4" t="str">
        <f t="shared" si="1"/>
        <v/>
      </c>
      <c r="I39" s="5" t="str">
        <f t="shared" si="2"/>
        <v/>
      </c>
      <c r="J39" s="114" t="str">
        <f>IF($A39&gt;"",HARMEAN(WeightedParse!V39,WeightedParse!Y39,WeightedParse!Z39,WeightedParse!AE39,WeightedParse!AJ39,WeightedParse!AQ39,WeightedParse!AR39,WeightedParse!AS39,WeightedParse!AU39,WeightedParse!AV39,WeightedParse!AW39,WeightedParse!AY39,WeightedParse!BA39),"")</f>
        <v/>
      </c>
      <c r="K39" s="114" t="str">
        <f>IF(A39&gt;"",HARMEAN(WeightedParse!K39,WeightedParse!Q39,WeightedParse!V39,WeightedParse!X39,WeightedParse!Y39,WeightedParse!Z39,WeightedParse!AE39,WeightedParse!AG39,WeightedParse!AI39,WeightedParse!AJ39,WeightedParse!AQ39,WeightedParse!AR39,WeightedParse!AS39,WeightedParse!AU39,WeightedParse!AV39,WeightedParse!AW39,WeightedParse!AY39,WeightedParse!AZ39,WeightedParse!BA39),"")</f>
        <v/>
      </c>
      <c r="L39" s="114" t="str">
        <f>IF($A39&gt;"",IF(AND(EXACT(SquadExport!$BO39,TRUE),EXACT(SquadExport!$BL39,TRUE)),HARMEAN(WeightedParse!M39,WeightedParse!P39,WeightedParse!S39,WeightedParse!U39,WeightedParse!V39,WeightedParse!W39,WeightedParse!Y39,WeightedParse!AE39,WeightedParse!AL39,WeightedParse!AN39,WeightedParse!AP39),HARMEAN(WeightedParse!M39,WeightedParse!P39,WeightedParse!S39,WeightedParse!U39,WeightedParse!V39,WeightedParse!W39,WeightedParse!Y39,WeightedParse!AE39,WeightedParse!AL39,WeightedParse!AN39,WeightedParse!AP39)*Variables!$B$5),"")</f>
        <v/>
      </c>
      <c r="M39" s="114" t="str">
        <f>IF($A39&gt;"",IF(AND(EXACT(SquadExport!$BO39,TRUE),EXACT(SquadExport!$BL39,TRUE)),HARMEAN(WeightedParse!M39,WeightedParse!P39,WeightedParse!S39,WeightedParse!U39,WeightedParse!V39,WeightedParse!W39,WeightedParse!X39,WeightedParse!Y39,WeightedParse!Z39,WeightedParse!AE39,WeightedParse!AL39,WeightedParse!AN39,WeightedParse!AP39),HARMEAN(WeightedParse!M39,WeightedParse!P39,WeightedParse!S39,WeightedParse!U39,WeightedParse!V39,WeightedParse!W39,WeightedParse!X39,WeightedParse!Y39,WeightedParse!Z39,WeightedParse!AE39,WeightedParse!AL39,WeightedParse!AN39,WeightedParse!AP39)*Variables!$B$5),"")</f>
        <v/>
      </c>
      <c r="N39" s="114" t="str">
        <f>IF($A39&gt;"",IF(AND(EXACT(SquadExport!$BO39,TRUE),EXACT(SquadExport!$BL39,TRUE)),HARMEAN(WeightedParse!K39,WeightedParse!M39,WeightedParse!P39,WeightedParse!Q39,WeightedParse!S39,WeightedParse!T39,WeightedParse!U39,WeightedParse!V39,WeightedParse!W39,WeightedParse!X39,WeightedParse!Y39,WeightedParse!Z39,WeightedParse!AE39,WeightedParse!AG39,WeightedParse!AL39,WeightedParse!AN39,WeightedParse!AP39),HARMEAN(WeightedParse!K39,WeightedParse!M39,WeightedParse!P39,WeightedParse!Q39,WeightedParse!S39,WeightedParse!T39,WeightedParse!U39,WeightedParse!V39,WeightedParse!W39,WeightedParse!X39,WeightedParse!Y39,WeightedParse!Z39,WeightedParse!AE39,WeightedParse!AG39,WeightedParse!AL39,WeightedParse!AN39,WeightedParse!AP39)*Variables!$B$5),"")</f>
        <v/>
      </c>
      <c r="O39" s="114" t="str">
        <f>IF($A39&gt;"",IF(AND(EXACT(SquadExport!$BO39,TRUE),EXACT(SquadExport!$BL39,TRUE)),HARMEAN(WeightedParse!I39,WeightedParse!K39,WeightedParse!M39,WeightedParse!P39,WeightedParse!Q39,WeightedParse!S39,WeightedParse!T39,WeightedParse!V39,WeightedParse!W39,WeightedParse!X39,WeightedParse!Y39,WeightedParse!Z39,WeightedParse!AB39,WeightedParse!AE39,WeightedParse!AF39,WeightedParse!AG39,WeightedParse!AJ39,WeightedParse!AK39,WeightedParse!AL39,WeightedParse!AN39,WeightedParse!AO39,WeightedParse!AP39),HARMEAN(WeightedParse!I39,WeightedParse!K39,WeightedParse!M39,WeightedParse!P39,WeightedParse!Q39,WeightedParse!S39,WeightedParse!T39,WeightedParse!V39,WeightedParse!W39,WeightedParse!X39,WeightedParse!Y39,WeightedParse!Z39,WeightedParse!AB39,WeightedParse!AE39,WeightedParse!AF39,WeightedParse!AG39,WeightedParse!AJ39,WeightedParse!AK39,WeightedParse!AL39,WeightedParse!AN39,WeightedParse!AO39,WeightedParse!AP39)*Variables!$B$5),"")</f>
        <v/>
      </c>
      <c r="P39" s="114" t="str">
        <f>IF($A39&gt;"",IF(AND(OR(EXACT(SquadExport!$BO39,TRUE),EXACT(SquadExport!$BP39,TRUE)),OR(EXACT(SquadExport!$BK39,TRUE),EXACT(SquadExport!$BM39,TRUE))),HARMEAN(WeightedParse!M39,WeightedParse!P39,WeightedParse!S39,WeightedParse!U39,WeightedParse!V39,WeightedParse!W39,WeightedParse!Y39,WeightedParse!AE39,WeightedParse!AF39,WeightedParse!AP39),HARMEAN(WeightedParse!M39,WeightedParse!P39,WeightedParse!S39,WeightedParse!U39,WeightedParse!V39,WeightedParse!W39,WeightedParse!Y39,WeightedParse!AE39,WeightedParse!AF39,WeightedParse!AP39)*Variables!$B$5),"")</f>
        <v/>
      </c>
      <c r="Q39" s="114" t="str">
        <f>IF($A39&gt;"",IF(AND(OR(EXACT(SquadExport!$BO39,TRUE),EXACT(SquadExport!$BP39,TRUE)),OR(EXACT(SquadExport!$BK39,TRUE),EXACT(SquadExport!$BM39,TRUE))),HARMEAN(WeightedParse!H39,WeightedParse!P39,WeightedParse!Q39,WeightedParse!S39,WeightedParse!T39,WeightedParse!V39,WeightedParse!X39,WeightedParse!Y39,WeightedParse!Z39,WeightedParse!AE39,WeightedParse!AF39,WeightedParse!AH39,WeightedParse!AN39,WeightedParse!AO39),HARMEAN(WeightedParse!H39,WeightedParse!P39,WeightedParse!Q39,WeightedParse!S39,WeightedParse!T39,WeightedParse!V39,WeightedParse!X39,WeightedParse!Y39,WeightedParse!Z39,WeightedParse!AE39,WeightedParse!AF39,WeightedParse!AH39,WeightedParse!AN39,WeightedParse!AO39)*Variables!$B$5),"")</f>
        <v/>
      </c>
      <c r="R39" s="115" t="str">
        <f>IF($A39&gt;"",IF(AND(OR(EXACT(SquadExport!$BO39,TRUE),EXACT(SquadExport!$BP39,TRUE)),OR(EXACT(SquadExport!$BK39,TRUE),EXACT(SquadExport!$BM39,TRUE))),HARMEAN(WeightedParse!H39,WeightedParse!I39,WeightedParse!K39,WeightedParse!P39,WeightedParse!Q39,WeightedParse!S39,WeightedParse!T39,WeightedParse!V39,WeightedParse!Y39,WeightedParse!Z39,WeightedParse!AD39,WeightedParse!AE39,WeightedParse!AF39,WeightedParse!AH39,WeightedParse!AI39,WeightedParse!AJ39,WeightedParse!AN39,WeightedParse!AO39),HARMEAN(WeightedParse!H39,WeightedParse!I39,WeightedParse!K39,WeightedParse!P39,WeightedParse!Q39,WeightedParse!S39,WeightedParse!T39,WeightedParse!V39,WeightedParse!Y39,WeightedParse!Z39,WeightedParse!AD39,WeightedParse!AE39,WeightedParse!AF39,WeightedParse!AH39,WeightedParse!AI39,WeightedParse!AJ39,WeightedParse!AN39,WeightedParse!AO39)*Variables!$B$5),"")</f>
        <v/>
      </c>
      <c r="S39" s="115" t="str">
        <f>IF($A39&gt;"",IF(AND(OR(EXACT(SquadExport!$BO39,TRUE),EXACT(SquadExport!$BP39,TRUE)),OR(EXACT(SquadExport!$BK39,TRUE),EXACT(SquadExport!$BM39,TRUE))),HARMEAN(WeightedParse!H39,WeightedParse!I39,WeightedParse!K39,WeightedParse!Q39,WeightedParse!S39,WeightedParse!T39,WeightedParse!V39,WeightedParse!X39,WeightedParse!Z39,WeightedParse!AB39,WeightedParse!AD39,WeightedParse!AF39,WeightedParse!AG39,WeightedParse!AH39,WeightedParse!AI39,WeightedParse!AJ39,WeightedParse!AK39,WeightedParse!AN39,WeightedParse!AO39),HARMEAN(WeightedParse!H39,WeightedParse!I39,WeightedParse!K39,WeightedParse!Q39,WeightedParse!S39,WeightedParse!T39,WeightedParse!V39,WeightedParse!X39,WeightedParse!Z39,WeightedParse!AB39,WeightedParse!AD39,WeightedParse!AF39,WeightedParse!AG39,WeightedParse!AH39,WeightedParse!AI39,WeightedParse!AJ39,WeightedParse!AK39,WeightedParse!AN39,WeightedParse!AO39)*Variables!$B$5),"")</f>
        <v/>
      </c>
      <c r="T39" s="114" t="str">
        <f>IF($A39&gt;"",IF(AND(OR(EXACT(SquadExport!$BO39,TRUE),EXACT(SquadExport!$BP39,TRUE)),OR(EXACT(SquadExport!$BK39,TRUE),EXACT(SquadExport!$BM39,TRUE))),HARMEAN(WeightedParse!I39,WeightedParse!K39,WeightedParse!N39,WeightedParse!P39,WeightedParse!Q39,WeightedParse!S39,WeightedParse!T39,WeightedParse!V39,WeightedParse!X39,WeightedParse!Y39,WeightedParse!Z39,WeightedParse!AB39,WeightedParse!AD39,WeightedParse!AE39,WeightedParse!AF39,WeightedParse!AH39,WeightedParse!AI39,WeightedParse!AJ39,WeightedParse!AN39,WeightedParse!AO39)*WeightedParse!BD39,(HARMEAN(WeightedParse!I39,WeightedParse!K39,WeightedParse!N39,WeightedParse!P39,WeightedParse!Q39,WeightedParse!S39,WeightedParse!T39,WeightedParse!V39,WeightedParse!X39,WeightedParse!Y39,WeightedParse!Z39,WeightedParse!AB39,WeightedParse!AD39,WeightedParse!AE39,WeightedParse!AF39,WeightedParse!AH39,WeightedParse!AI39,WeightedParse!AJ39,WeightedParse!AN39,WeightedParse!AO39)*WeightedParse!BD39)*Variables!$B$5),"")</f>
        <v/>
      </c>
      <c r="U39" s="114" t="str">
        <f>IF($A39&gt;"",IF(EXACT(SquadExport!$BQ39,TRUE),HARMEAN(WeightedParse!P39,WeightedParse!S39,WeightedParse!V39,WeightedParse!X39,WeightedParse!Y39,WeightedParse!Z39,WeightedParse!AE39,WeightedParse!AF39,WeightedParse!AP39),HARMEAN(WeightedParse!P39,WeightedParse!S39,WeightedParse!V39,WeightedParse!X39,WeightedParse!Y39,WeightedParse!Z39,WeightedParse!AE39,WeightedParse!AF39,WeightedParse!AP39)*Variables!$B$5),"")</f>
        <v/>
      </c>
      <c r="V39" s="114" t="str">
        <f>IF($A39&gt;"",IF(EXACT(SquadExport!$BQ39,TRUE),HARMEAN(WeightedParse!K39,WeightedParse!Q39,WeightedParse!S39,WeightedParse!T39,WeightedParse!V39,WeightedParse!X39,WeightedParse!Z39,WeightedParse!AE39,WeightedParse!AF39,WeightedParse!AG39,WeightedParse!AH39,WeightedParse!AK39),HARMEAN(WeightedParse!K39,WeightedParse!Q39,WeightedParse!S39,WeightedParse!T39,WeightedParse!V39,WeightedParse!X39,WeightedParse!Z39,WeightedParse!AE39,WeightedParse!AF39,WeightedParse!AG39,WeightedParse!AH39,WeightedParse!AK39)*Variables!$B$5),"")</f>
        <v/>
      </c>
      <c r="W39" s="114" t="str">
        <f>IF($A39&gt;"",IF(EXACT(SquadExport!$BQ39,TRUE),HARMEAN(WeightedParse!I39,WeightedParse!K39,WeightedParse!N39,WeightedParse!Q39,WeightedParse!T39,WeightedParse!V39,WeightedParse!X39,WeightedParse!Z39,WeightedParse!AB39,WeightedParse!AD39,WeightedParse!AF39,WeightedParse!AG39,WeightedParse!AK39),HARMEAN(WeightedParse!I39,WeightedParse!K39,WeightedParse!N39,WeightedParse!Q39,WeightedParse!T39,WeightedParse!V39,WeightedParse!X39,WeightedParse!Z39,WeightedParse!AB39,WeightedParse!AD39,WeightedParse!AF39,WeightedParse!AG39,WeightedParse!AK39)*Variables!$B$5),"")</f>
        <v/>
      </c>
      <c r="X39" s="114" t="str">
        <f>IF($A39&gt;"",IF(EXACT(SquadExport!$BQ39,TRUE),HARMEAN(WeightedParse!K39,WeightedParse!P39,WeightedParse!Q39,WeightedParse!S39,WeightedParse!U39,WeightedParse!V39,WeightedParse!X39,WeightedParse!Y39,WeightedParse!Z39,WeightedParse!AE39,WeightedParse!AF39,WeightedParse!AH39,WeightedParse!AO39,WeightedParse!AP39),HARMEAN(WeightedParse!K39,WeightedParse!P39,WeightedParse!Q39,WeightedParse!S39,WeightedParse!U39,WeightedParse!V39,WeightedParse!X39,WeightedParse!Y39,WeightedParse!Z39,WeightedParse!AE39,WeightedParse!AF39,WeightedParse!AH39,WeightedParse!AO39,WeightedParse!AP39)*Variables!$B$5),"")</f>
        <v/>
      </c>
      <c r="Y39" s="114" t="str">
        <f>IF($A39&gt;"",IF(EXACT(SquadExport!$BQ39,TRUE),HARMEAN(WeightedParse!P39,WeightedParse!Q39,WeightedParse!S39,WeightedParse!U39,WeightedParse!V39,WeightedParse!W39,WeightedParse!Y39,WeightedParse!AE39,WeightedParse!AF39,WeightedParse!AH39,WeightedParse!AJ39,WeightedParse!AN39,WeightedParse!AO39,WeightedParse!AP39),HARMEAN(WeightedParse!P39,WeightedParse!Q39,WeightedParse!S39,WeightedParse!U39,WeightedParse!V39,WeightedParse!W39,WeightedParse!Y39,WeightedParse!AE39,WeightedParse!AF39,WeightedParse!AH39,WeightedParse!AJ39,WeightedParse!AN39,WeightedParse!AO39,WeightedParse!AP39)*Variables!$B$5),"")</f>
        <v/>
      </c>
      <c r="Z39" s="114" t="str">
        <f>IF($A39&gt;"",IF(EXACT(SquadExport!$BQ39,TRUE),HARMEAN(WeightedParse!M39,WeightedParse!P39,WeightedParse!Q39,WeightedParse!S39,WeightedParse!U39,WeightedParse!V39,WeightedParse!W39,WeightedParse!X39,WeightedParse!Y39,WeightedParse!Z39,WeightedParse!AE39,WeightedParse!AF39,WeightedParse!AH39,WeightedParse!AL39,WeightedParse!AO39,WeightedParse!AP39),HARMEAN(WeightedParse!M39,WeightedParse!P39,WeightedParse!Q39,WeightedParse!S39,WeightedParse!U39,WeightedParse!V39,WeightedParse!W39,WeightedParse!X39,WeightedParse!Y39,WeightedParse!Z39,WeightedParse!AE39,WeightedParse!AF39,WeightedParse!AH39,WeightedParse!AL39,WeightedParse!AO39,WeightedParse!AP39)*Variables!$B$5),"")</f>
        <v/>
      </c>
      <c r="AA39" s="114" t="str">
        <f>IF($A39&gt;"",IF(EXACT(SquadExport!$BQ39,TRUE),HARMEAN(WeightedParse!J39,WeightedParse!K39,WeightedParse!N39,WeightedParse!P39,WeightedParse!Q39,WeightedParse!S39,WeightedParse!V39,WeightedParse!X39,WeightedParse!Y39,WeightedParse!Z39,WeightedParse!AD39,WeightedParse!AE39,WeightedParse!AH39,WeightedParse!AI39,WeightedParse!AK39,WeightedParse!AN39,WeightedParse!AO39,WeightedParse!AP39),HARMEAN(WeightedParse!J39,WeightedParse!K39,WeightedParse!N39,WeightedParse!P39,WeightedParse!Q39,WeightedParse!S39,WeightedParse!V39,WeightedParse!X39,WeightedParse!Y39,WeightedParse!Z39,WeightedParse!AD39,WeightedParse!AE39,WeightedParse!AH39,WeightedParse!AI39,WeightedParse!AK39,WeightedParse!AN39,WeightedParse!AO39,WeightedParse!AP39)*Variables!$B$5),"")</f>
        <v/>
      </c>
      <c r="AB39" s="114" t="str">
        <f>IF($A39&gt;"",IF(AND(EXACT(SquadExport!$BR39,TRUE),EXACT(SquadExport!$BL39,TRUE)),HARMEAN(WeightedParse!I39,WeightedParse!K39,WeightedParse!N39,WeightedParse!Q39,WeightedParse!T39,WeightedParse!V39,WeightedParse!X39,WeightedParse!Y39,WeightedParse!Z39,WeightedParse!AD39,WeightedParse!AE39,WeightedParse!AF39,WeightedParse!AG39,WeightedParse!AH39,WeightedParse!AI39,WeightedParse!AJ39,WeightedParse!AK39,WeightedParse!AN39,WeightedParse!AO39),HARMEAN(WeightedParse!I39,WeightedParse!K39,WeightedParse!N39,WeightedParse!Q39,WeightedParse!T39,WeightedParse!V39,WeightedParse!X39,WeightedParse!Y39,WeightedParse!Z39,WeightedParse!AD39,WeightedParse!AE39,WeightedParse!AF39,WeightedParse!AG39,WeightedParse!AH39,WeightedParse!AI39,WeightedParse!AJ39,WeightedParse!AK39,WeightedParse!AN39,WeightedParse!AO39)*Variables!$B$5),"")</f>
        <v/>
      </c>
      <c r="AC39" s="114" t="str">
        <f>IF($A39&gt;"",IF(AND(EXACT(SquadExport!$BR39,TRUE),EXACT(SquadExport!$BL39,TRUE)),HARMEAN(WeightedParse!K39,WeightedParse!Q39,WeightedParse!S39,WeightedParse!T39,WeightedParse!V39,WeightedParse!X39,WeightedParse!Y39,WeightedParse!Z39,WeightedParse!AD39,WeightedParse!AE39,WeightedParse!AF39,WeightedParse!AG39,WeightedParse!AH39,WeightedParse!AO39),HARMEAN(WeightedParse!K39,WeightedParse!Q39,WeightedParse!S39,WeightedParse!T39,WeightedParse!V39,WeightedParse!X39,WeightedParse!Y39,WeightedParse!Z39,WeightedParse!AD39,WeightedParse!AE39,WeightedParse!AF39,WeightedParse!AG39,WeightedParse!AH39,WeightedParse!AO39)*Variables!$B$5),"")</f>
        <v/>
      </c>
      <c r="AD39" s="114" t="str">
        <f>IF($A39&gt;"",IF(AND(EXACT(SquadExport!$BR39,TRUE),EXACT(SquadExport!$BL39,TRUE)),HARMEAN(WeightedParse!I39,WeightedParse!J39,WeightedParse!K39,WeightedParse!N39,WeightedParse!Q39,WeightedParse!S39,WeightedParse!T39,WeightedParse!V39,WeightedParse!X39,WeightedParse!Z39,WeightedParse!AB39,WeightedParse!AD39,WeightedParse!AG39,WeightedParse!AH39,WeightedParse!AI39,WeightedParse!AK39,WeightedParse!AO39),HARMEAN(WeightedParse!I39,WeightedParse!J39,WeightedParse!K39,WeightedParse!N39,WeightedParse!Q39,WeightedParse!S39,WeightedParse!T39,WeightedParse!V39,WeightedParse!X39,WeightedParse!Z39,WeightedParse!AB39,WeightedParse!AD39,WeightedParse!AG39,WeightedParse!AH39,WeightedParse!AI39,WeightedParse!AK39,WeightedParse!AO39)*Variables!$B$5),"")</f>
        <v/>
      </c>
      <c r="AE39" s="114" t="str">
        <f>IF($A39&gt;"",IF(AND(EXACT(SquadExport!$BR39,TRUE),EXACT(SquadExport!$BL39,TRUE)),HARMEAN(WeightedParse!K39,WeightedParse!N39,WeightedParse!P39,WeightedParse!Q39,WeightedParse!S39,WeightedParse!T39,WeightedParse!U39,WeightedParse!V39,WeightedParse!X39,WeightedParse!Y39,WeightedParse!Z39,WeightedParse!AD39,WeightedParse!AE39,WeightedParse!AF39,WeightedParse!AG39,WeightedParse!AH39,WeightedParse!AI39,WeightedParse!AO39),HARMEAN(WeightedParse!K39,WeightedParse!N39,WeightedParse!P39,WeightedParse!Q39,WeightedParse!S39,WeightedParse!T39,WeightedParse!U39,WeightedParse!V39,WeightedParse!X39,WeightedParse!Y39,WeightedParse!Z39,WeightedParse!AD39,WeightedParse!AE39,WeightedParse!AF39,WeightedParse!AG39,WeightedParse!AH39,WeightedParse!AI39,WeightedParse!AO39)*Variables!$B$5),"")</f>
        <v/>
      </c>
      <c r="AF39" s="114" t="str">
        <f>IF($A39&gt;"",IF(AND(EXACT(SquadExport!$BR39,TRUE),EXACT(SquadExport!$BL39,TRUE)),HARMEAN(WeightedParse!I39,WeightedParse!J39,WeightedParse!K39,WeightedParse!N39,WeightedParse!Q39,WeightedParse!S39,WeightedParse!T39,WeightedParse!U39,WeightedParse!V39,WeightedParse!X39,WeightedParse!Z39,WeightedParse!AD39,WeightedParse!AE39,WeightedParse!AF39,WeightedParse!AH39,WeightedParse!AI39,WeightedParse!AK39,WeightedParse!AN39,WeightedParse!AO39,WeightedParse!AP39),HARMEAN(WeightedParse!I39,WeightedParse!J39,WeightedParse!K39,WeightedParse!N39,WeightedParse!Q39,WeightedParse!S39,WeightedParse!T39,WeightedParse!U39,WeightedParse!V39,WeightedParse!X39,WeightedParse!Z39,WeightedParse!AD39,WeightedParse!AE39,WeightedParse!AF39,WeightedParse!AH39,WeightedParse!AI39,WeightedParse!AK39,WeightedParse!AN39,WeightedParse!AO39,WeightedParse!AP39)*Variables!$B$5),"")</f>
        <v/>
      </c>
      <c r="AG39" s="114" t="str">
        <f>IF($A39&gt;"",IF(AND(OR(EXACT(SquadExport!$BR39,TRUE),EXACT(SquadExport!$BS39,TRUE)),OR(EXACT(SquadExport!$BK39,TRUE),EXACT(SquadExport!$BM39,TRUE))),HARMEAN(WeightedParse!I39,WeightedParse!K39,WeightedParse!Q39,WeightedParse!T39,WeightedParse!X39,WeightedParse!Z39,WeightedParse!AD39,WeightedParse!AF39,WeightedParse!AG39,WeightedParse!AJ39),HARMEAN(WeightedParse!I39,WeightedParse!K39,WeightedParse!Q39,WeightedParse!T39,WeightedParse!X39,WeightedParse!Z39,WeightedParse!AD39,WeightedParse!AF39,WeightedParse!AG39,WeightedParse!AJ39)*Variables!$B$5),"")</f>
        <v/>
      </c>
      <c r="AH39" s="114" t="str">
        <f>IF($A39&gt;"",IF(AND(OR(EXACT(SquadExport!$BR39,TRUE),EXACT(SquadExport!$BS39,TRUE)),OR(EXACT(SquadExport!$BK39,TRUE),EXACT(SquadExport!$BM39,TRUE))),HARMEAN(WeightedParse!H39,WeightedParse!K39,WeightedParse!P39,WeightedParse!Q39,WeightedParse!S39,WeightedParse!T39,WeightedParse!V39,WeightedParse!X39,WeightedParse!Y39,WeightedParse!Z39,WeightedParse!AD39,WeightedParse!AE39,WeightedParse!AF39,WeightedParse!AG39,WeightedParse!AH39,WeightedParse!AO39),HARMEAN(WeightedParse!H39,WeightedParse!K39,WeightedParse!P39,WeightedParse!Q39,WeightedParse!S39,WeightedParse!T39,WeightedParse!V39,WeightedParse!X39,WeightedParse!Y39,WeightedParse!Z39,WeightedParse!AD39,WeightedParse!AE39,WeightedParse!AF39,WeightedParse!AG39,WeightedParse!AH39,WeightedParse!AO39)*Variables!$B$5),"")</f>
        <v/>
      </c>
      <c r="AI39" s="114" t="str">
        <f>IF($A39&gt;"",IF(AND(OR(EXACT(SquadExport!$BR39,TRUE),EXACT(SquadExport!$BS39,TRUE)),OR(EXACT(SquadExport!$BK39,TRUE),EXACT(SquadExport!$BM39,TRUE))),HARMEAN(WeightedParse!H39,WeightedParse!I39,WeightedParse!K39,WeightedParse!P39,WeightedParse!Q39,WeightedParse!S39,WeightedParse!T39,WeightedParse!U39,WeightedParse!V39,WeightedParse!X39,WeightedParse!Y39,WeightedParse!Z39,WeightedParse!AD39,WeightedParse!AE39,WeightedParse!AF39,WeightedParse!AH39,WeightedParse!AI39,WeightedParse!AO39),HARMEAN(WeightedParse!H39,WeightedParse!I39,WeightedParse!K39,WeightedParse!P39,WeightedParse!Q39,WeightedParse!S39,WeightedParse!T39,WeightedParse!U39,WeightedParse!V39,WeightedParse!X39,WeightedParse!Y39,WeightedParse!Z39,WeightedParse!AD39,WeightedParse!AE39,WeightedParse!AF39,WeightedParse!AH39,WeightedParse!AI39,WeightedParse!AO39)*Variables!$B$5),"")</f>
        <v/>
      </c>
      <c r="AJ39" s="114" t="str">
        <f>IF($A39&gt;"",IF(AND(OR(EXACT(SquadExport!$BR39,TRUE),EXACT(SquadExport!$BS39,TRUE)),OR(EXACT(SquadExport!$BK39,TRUE),EXACT(SquadExport!$BM39,TRUE))),HARMEAN(WeightedParse!H39,WeightedParse!K39,WeightedParse!M39,WeightedParse!V39,WeightedParse!W39,WeightedParse!AD39,WeightedParse!AF39,WeightedParse!AH39,WeightedParse!AK39,WeightedParse!AL39,WeightedParse!AO39,WeightedParse!AP39)*(CONVERT(LEFT(SquadExport!$E39,FIND("'",SquadExport!$E39)-1)+((MID(SquadExport!$E39,FIND("'",SquadExport!$E39)+1,LEN(SquadExport!$E39)-FIND("'",SquadExport!$E39)-1))/12),"ft","m")-1)/(Variables!$C$4-1),(HARMEAN(WeightedParse!H39,WeightedParse!K39,WeightedParse!M39,WeightedParse!V39,WeightedParse!W39,WeightedParse!AD39,WeightedParse!AF39,WeightedParse!AH39,WeightedParse!AK39,WeightedParse!AL39,WeightedParse!AO39,WeightedParse!AP39)*(CONVERT(LEFT(SquadExport!$E39,FIND("'",SquadExport!$E39)-1)+((MID(SquadExport!$E39,FIND("'",SquadExport!$E39)+1,LEN(SquadExport!$E39)-FIND("'",SquadExport!$E39)-1))/12),"ft","m")-1)/(Variables!$C$4-1))*Variables!$B$5),"")</f>
        <v/>
      </c>
      <c r="AK39" s="114" t="str">
        <f>IF($A39&gt;"",IF(AND(OR(EXACT(SquadExport!$BR39,TRUE),EXACT(SquadExport!$BS39,TRUE)),OR(EXACT(SquadExport!$BK39,TRUE),EXACT(SquadExport!$BM39,TRUE))),HARMEAN(WeightedParse!J39,WeightedParse!K39,WeightedParse!T39,WeightedParse!V39,WeightedParse!X39,WeightedParse!Y39,WeightedParse!Z39,WeightedParse!AD39,WeightedParse!AH39,WeightedParse!AI39,WeightedParse!AK39,WeightedParse!AO39),HARMEAN(WeightedParse!J39,WeightedParse!K39,WeightedParse!T39,WeightedParse!V39,WeightedParse!X39,WeightedParse!Y39,WeightedParse!Z39,WeightedParse!AD39,WeightedParse!AH39,WeightedParse!AI39,WeightedParse!AK39,WeightedParse!AO39)*Variables!$B$5),"")</f>
        <v/>
      </c>
      <c r="AL39" s="114" t="str">
        <f>IF($A39&gt;"",IF(AND(OR(EXACT(SquadExport!$BR39,TRUE),EXACT(SquadExport!$BS39,TRUE)),OR(EXACT(SquadExport!$BK39,TRUE),EXACT(SquadExport!$BM39,TRUE))),HARMEAN(WeightedParse!H39,WeightedParse!I39,WeightedParse!K39,WeightedParse!Q39,WeightedParse!T39,WeightedParse!V39,WeightedParse!AB39,WeightedParse!AD39,WeightedParse!AH39,WeightedParse!AI39,WeightedParse!AJ39,WeightedParse!AN39,WeightedParse!AO39),HARMEAN(WeightedParse!H39,WeightedParse!I39,WeightedParse!K39,WeightedParse!Q39,WeightedParse!T39,WeightedParse!V39,WeightedParse!AB39,WeightedParse!AD39,WeightedParse!AH39,WeightedParse!AI39,WeightedParse!AJ39,WeightedParse!AN39,WeightedParse!AO39)*Variables!$B$5),"")</f>
        <v/>
      </c>
      <c r="AM39" s="114" t="str">
        <f>IF($A39&gt;"",IF(AND(OR(EXACT(SquadExport!$BR39,TRUE),EXACT(SquadExport!$BS39,TRUE)),OR(EXACT(SquadExport!$BK39,TRUE),EXACT(SquadExport!$BM39,TRUE))),HARMEAN(WeightedParse!I39,WeightedParse!J39,WeightedParse!K39,WeightedParse!N39,WeightedParse!Q39,WeightedParse!T39,WeightedParse!V39,WeightedParse!X39,WeightedParse!AB39,WeightedParse!AD39,WeightedParse!AG39,WeightedParse!AI39,WeightedParse!AJ39,WeightedParse!AK39,WeightedParse!AN39)*WeightedParse!BD39,(HARMEAN(WeightedParse!I39,WeightedParse!J39,WeightedParse!K39,WeightedParse!N39,WeightedParse!Q39,WeightedParse!T39,WeightedParse!V39,WeightedParse!X39,WeightedParse!AB39,WeightedParse!AD39,WeightedParse!AG39,WeightedParse!AI39,WeightedParse!AJ39,WeightedParse!AK39,WeightedParse!AN39)*WeightedParse!BD39)*Variables!$B$5),"")</f>
        <v/>
      </c>
      <c r="AN39" s="114" t="str">
        <f>IF($A39&gt;"",IF(AND(OR(EXACT(SquadExport!$BR39,TRUE),EXACT(SquadExport!$BS39,TRUE)),OR(EXACT(SquadExport!$BK39,TRUE),EXACT(SquadExport!$BM39,TRUE))),HARMEAN(WeightedParse!H39,WeightedParse!I39,WeightedParse!K39,WeightedParse!N39,WeightedParse!Q39,WeightedParse!T39,WeightedParse!V39,WeightedParse!X39,WeightedParse!Z39,WeightedParse!AD39,WeightedParse!AG39,WeightedParse!AH39,WeightedParse!AI39,WeightedParse!AJ39,WeightedParse!AN39,WeightedParse!AO39)*WeightedParse!BD39,(HARMEAN(WeightedParse!H39,WeightedParse!I39,WeightedParse!K39,WeightedParse!N39,WeightedParse!Q39,WeightedParse!T39,WeightedParse!V39,WeightedParse!X39,WeightedParse!Z39,WeightedParse!AD39,WeightedParse!AG39,WeightedParse!AH39,WeightedParse!AI39,WeightedParse!AJ39,WeightedParse!AN39,WeightedParse!AO39)*WeightedParse!BD39)*Variables!$B$5),"")</f>
        <v/>
      </c>
      <c r="AO39" s="114" t="str">
        <f>IF($A39&gt;"",IF(AND(EXACT(SquadExport!$BS39,TRUE),EXACT(SquadExport!$BL39,TRUE)),HARMEAN(WeightedParse!K39,WeightedParse!Q39,WeightedParse!T39,WeightedParse!V39,WeightedParse!X39,WeightedParse!Z39,WeightedParse!AB39,WeightedParse!AD39,WeightedParse!AG39,WeightedParse!AK39),HARMEAN(WeightedParse!K39,WeightedParse!Q39,WeightedParse!T39,WeightedParse!V39,WeightedParse!X39,WeightedParse!Z39,WeightedParse!AB39,WeightedParse!AD39,WeightedParse!AG39,WeightedParse!AK39)*Variables!$B$5),"")</f>
        <v/>
      </c>
      <c r="AP39" s="114" t="str">
        <f>IF($A39&gt;"",IF(AND(EXACT(SquadExport!$BS39,TRUE),EXACT(SquadExport!$BL39,TRUE)),HARMEAN(WeightedParse!I39,WeightedParse!K39,WeightedParse!Q39,WeightedParse!T39,WeightedParse!V39,WeightedParse!X39,WeightedParse!Z39,WeightedParse!AB39,WeightedParse!AD39,WeightedParse!AF39,WeightedParse!AG39,WeightedParse!AI39,WeightedParse!AJ39),HARMEAN(WeightedParse!I39,WeightedParse!K39,WeightedParse!Q39,WeightedParse!T39,WeightedParse!V39,WeightedParse!X39,WeightedParse!Z39,WeightedParse!AB39,WeightedParse!AD39,WeightedParse!AF39,WeightedParse!AG39,WeightedParse!AI39,WeightedParse!AJ39)*Variables!$B$5),"")</f>
        <v/>
      </c>
      <c r="AQ39" s="114" t="str">
        <f>IF($A39&gt;"",IF(AND(EXACT(SquadExport!$BS39,TRUE),EXACT(SquadExport!$BL39,TRUE)),HARMEAN(WeightedParse!I39,WeightedParse!J39,WeightedParse!K39,WeightedParse!Q39,WeightedParse!T39,WeightedParse!V39,WeightedParse!X39,WeightedParse!Z39,WeightedParse!AB39,WeightedParse!AD39,WeightedParse!AG39,WeightedParse!AI39,WeightedParse!AJ39,WeightedParse!AK39),HARMEAN(WeightedParse!I39,WeightedParse!J39,WeightedParse!K39,WeightedParse!Q39,WeightedParse!T39,WeightedParse!V39,WeightedParse!X39,WeightedParse!Z39,WeightedParse!AB39,WeightedParse!AD39,WeightedParse!AG39,WeightedParse!AI39,WeightedParse!AJ39,WeightedParse!AK39)*Variables!$B$5),"")</f>
        <v/>
      </c>
      <c r="AR39" s="114" t="str">
        <f>IF($A39&gt;"",IF(AND(EXACT(SquadExport!$BS39,TRUE),EXACT(SquadExport!$BL39,TRUE)),HARMEAN(WeightedParse!I39,WeightedParse!J39,WeightedParse!K39,WeightedParse!Q39,WeightedParse!T39,WeightedParse!V39,WeightedParse!X39,WeightedParse!Y39,WeightedParse!Z39,WeightedParse!AD39,WeightedParse!AH39,WeightedParse!AI39,WeightedParse!AJ39,WeightedParse!AK39,WeightedParse!AN39,WeightedParse!AO39),HARMEAN(WeightedParse!I39,WeightedParse!J39,WeightedParse!K39,WeightedParse!Q39,WeightedParse!T39,WeightedParse!V39,WeightedParse!X39,WeightedParse!Y39,WeightedParse!Z39,WeightedParse!AD39,WeightedParse!AH39,WeightedParse!AI39,WeightedParse!AJ39,WeightedParse!AK39,WeightedParse!AN39,WeightedParse!AO39)*Variables!$B$5),"")</f>
        <v/>
      </c>
      <c r="AS39" s="114" t="str">
        <f>IF($A39&gt;"",IF(AND(EXACT(SquadExport!$BT39,TRUE),EXACT(SquadExport!$BL39,TRUE)),HARMEAN(WeightedParse!J39,WeightedParse!K39,WeightedParse!M39,WeightedParse!T39,WeightedParse!V39,WeightedParse!X39,WeightedParse!Z39,WeightedParse!AD39,WeightedParse!AI39),(HARMEAN(WeightedParse!J39,WeightedParse!K39,WeightedParse!M39,WeightedParse!T39,WeightedParse!V39,WeightedParse!X39,WeightedParse!Z39,WeightedParse!AD39,WeightedParse!AI39)*Variables!$B$5)),"")</f>
        <v/>
      </c>
      <c r="AT39" s="114" t="str">
        <f>IF($A39&gt;"",IF(AND(EXACT(SquadExport!$BT39,TRUE),EXACT(SquadExport!$BL39,TRUE)),HARMEAN(WeightedParse!J39,WeightedParse!K39,WeightedParse!M39,WeightedParse!U39,WeightedParse!V39,WeightedParse!W39,WeightedParse!X39,WeightedParse!Z39,WeightedParse!AD39,WeightedParse!AF39,WeightedParse!AK39,WeightedParse!AL39,WeightedParse!AP39)*(CONVERT(LEFT(SquadExport!$E39,FIND("'",SquadExport!$E39)-1)+((MID(SquadExport!$E39,FIND("'",SquadExport!$E39)+1,LEN(SquadExport!$E39)-FIND("'",SquadExport!$E39)-1))/12),"ft","m")-1)/(Variables!$C$4-1),(HARMEAN(WeightedParse!J39,WeightedParse!K39,WeightedParse!M39,WeightedParse!U39,WeightedParse!V39,WeightedParse!W39,WeightedParse!X39,WeightedParse!Z39,WeightedParse!AD39,WeightedParse!AF39,WeightedParse!AK39,WeightedParse!AL39,WeightedParse!AP39)*(CONVERT(LEFT(SquadExport!$E39,FIND("'",SquadExport!$E39)-1)+((MID(SquadExport!$E39,FIND("'",SquadExport!$E39)+1,LEN(SquadExport!$E39)-FIND("'",SquadExport!$E39)-1))/12),"ft","m")-1)/(Variables!$C$4-1)))*Variables!$B$5,"")</f>
        <v/>
      </c>
      <c r="AU39" s="114" t="str">
        <f>IF($A39&gt;"",IF(AND(EXACT(SquadExport!$BT39,TRUE),EXACT(SquadExport!$BL39,TRUE)),HARMEAN(WeightedParse!I39,WeightedParse!J39,WeightedParse!K39,WeightedParse!Q39,WeightedParse!T39,WeightedParse!V39,WeightedParse!X39,WeightedParse!Z39,WeightedParse!AB39,WeightedParse!AD39,WeightedParse!AF39,WeightedParse!AG39,WeightedParse!AK39,WeightedParse!AP39),HARMEAN(WeightedParse!I39,WeightedParse!J39,WeightedParse!K39,WeightedParse!Q39,WeightedParse!T39,WeightedParse!V39,WeightedParse!X39,WeightedParse!Z39,WeightedParse!AB39,WeightedParse!AD39,WeightedParse!AF39,WeightedParse!AG39,WeightedParse!AK39,WeightedParse!AP39)*Variables!$B$5),"")</f>
        <v/>
      </c>
      <c r="AV39" s="114" t="str">
        <f>IF($A39&gt;"",IF(AND(EXACT(SquadExport!$BT39,TRUE),EXACT(SquadExport!$BL39,TRUE)),HARMEAN(WeightedParse!I39,WeightedParse!J39,WeightedParse!K39,WeightedParse!Q39,WeightedParse!T39,WeightedParse!V39,WeightedParse!X39,WeightedParse!Z39,WeightedParse!AD39,WeightedParse!AH39,WeightedParse!AI39,WeightedParse!AJ39,WeightedParse!AK39,WeightedParse!AN39,WeightedParse!AO39),HARMEAN(WeightedParse!I39,WeightedParse!J39,WeightedParse!K39,WeightedParse!Q39,WeightedParse!T39,WeightedParse!V39,WeightedParse!X39,WeightedParse!Z39,WeightedParse!AD39,WeightedParse!AH39,WeightedParse!AI39,WeightedParse!AJ39,WeightedParse!AK39,WeightedParse!AN39,WeightedParse!AO39)*Variables!$B$5),"")</f>
        <v/>
      </c>
      <c r="AW39" s="114" t="str">
        <f>IF($A39&gt;"",IF(AND(EXACT(SquadExport!$BT39,TRUE),EXACT(SquadExport!$BL39,TRUE)),HARMEAN(WeightedParse!I39,WeightedParse!J39,WeightedParse!K39,WeightedParse!Q39,WeightedParse!T39,WeightedParse!V39,WeightedParse!X39,WeightedParse!Z39,WeightedParse!AB39,WeightedParse!AD39,WeightedParse!AF39,WeightedParse!AG39,WeightedParse!AI39,WeightedParse!AJ39,WeightedParse!AK39),HARMEAN(WeightedParse!I39,WeightedParse!J39,WeightedParse!K39,WeightedParse!Q39,WeightedParse!T39,WeightedParse!V39,WeightedParse!X39,WeightedParse!Z39,WeightedParse!AB39,WeightedParse!AD39,WeightedParse!AF39,WeightedParse!AG39,WeightedParse!AI39,WeightedParse!AJ39,WeightedParse!AK39)*Variables!$B$5),"")</f>
        <v/>
      </c>
      <c r="AX39" s="114" t="str">
        <f>IF($A39&gt;"",IF(AND(EXACT(SquadExport!$BT39,TRUE),EXACT(SquadExport!$BL39,TRUE)),HARMEAN(WeightedParse!K39,WeightedParse!Q39,WeightedParse!U39,WeightedParse!V39,WeightedParse!W39,WeightedParse!X39,WeightedParse!Y39,WeightedParse!Z39,WeightedParse!AD39,WeightedParse!AF39,WeightedParse!AH39,WeightedParse!AI39,WeightedParse!AJ39,WeightedParse!AK39,WeightedParse!AN39,WeightedParse!AO39,WeightedParse!AP39),HARMEAN(WeightedParse!K39,WeightedParse!Q39,WeightedParse!U39,WeightedParse!V39,WeightedParse!W39,WeightedParse!X39,WeightedParse!Y39,WeightedParse!Z39,WeightedParse!AD39,WeightedParse!AF39,WeightedParse!AH39,WeightedParse!AI39,WeightedParse!AJ39,WeightedParse!AK39,WeightedParse!AN39,WeightedParse!AO39,WeightedParse!AP39)*Variables!$B$5),"")</f>
        <v/>
      </c>
      <c r="AY39" s="114" t="str">
        <f>IF($A39&gt;"",IF(AND(EXACT(SquadExport!$BT39,TRUE),EXACT(SquadExport!$BL39,TRUE)),HARMEAN(WeightedParse!I39,WeightedParse!J39,WeightedParse!K39,WeightedParse!M39,WeightedParse!N39,WeightedParse!Q39,WeightedParse!T39,WeightedParse!V39,WeightedParse!X39,WeightedParse!Z39,WeightedParse!AD39,WeightedParse!AF39,WeightedParse!AG39,WeightedParse!AH39,WeightedParse!AI39,WeightedParse!AJ39,WeightedParse!AK39,WeightedParse!AL39,WeightedParse!AN39,WeightedParse!AO39,WeightedParse!AP39),HARMEAN(WeightedParse!I39,WeightedParse!J39,WeightedParse!K39,WeightedParse!M39,WeightedParse!N39,WeightedParse!Q39,WeightedParse!T39,WeightedParse!V39,WeightedParse!X39,WeightedParse!Z39,WeightedParse!AD39,WeightedParse!AF39,WeightedParse!AG39,WeightedParse!AH39,WeightedParse!AI39,WeightedParse!AJ39,WeightedParse!AK39,WeightedParse!AL39,WeightedParse!AN39,WeightedParse!AO39,WeightedParse!AP39)*Variables!$B$5),"")</f>
        <v/>
      </c>
    </row>
    <row r="40" spans="1:51" s="3" customFormat="1" ht="15" customHeight="1" x14ac:dyDescent="0.25">
      <c r="A40" s="3" t="str">
        <f>IF(WeightedParse!A40&gt;"",WeightedParse!A40,"")</f>
        <v/>
      </c>
      <c r="B40" s="4" t="str">
        <f>IF(WeightedParse!B40&gt;0,WeightedParse!B40,"")</f>
        <v/>
      </c>
      <c r="C40" s="4" t="str">
        <f>IF(A40&gt;"",IF(AND(B40&lt;=Variables!$B$8,G40&gt;2),"Youth",IF(AND(B40&lt;=Variables!$B$8,G40&lt;=2),"Prospect",IF(AND(B40&gt;=Variables!$B$9,G40&gt;2),"Old",IF(G40&gt;=3,"Reserves","First Team")))),"")</f>
        <v/>
      </c>
      <c r="D40" s="4" t="str">
        <f>SquadExport!BJ40</f>
        <v/>
      </c>
      <c r="E40" s="4" t="str">
        <f>IF(A40&gt;"",VLOOKUP(F40,Roles!A:B,2,FALSE)&amp;IF(OR(VLOOKUP(F40,Roles!$A:$B,2,FALSE)="FB",VLOOKUP(F40,Roles!$A:$B,2,FALSE)="WB",VLOOKUP(F40,Roles!$A:$B,2,FALSE)="WM",VLOOKUP(F40,Roles!$A:$B,2,FALSE)="W"),IF(AND(SquadExport!BK40=TRUE,SquadExport!BM40=TRUE,WeightedParse!BB40&gt;=WeightedParse!BC40)," (R)",IF(AND(SquadExport!BK40=TRUE,SquadExport!BM40=TRUE,WeightedParse!BB40&lt;WeightedParse!BC40)," (L)",IF(AND(SquadExport!BK40=TRUE,SquadExport!BM40=FALSE), " (L)",IF(AND(SquadExport!BK40=FALSE,SquadExport!BM40=TRUE)," (R)","")))),""),"")</f>
        <v/>
      </c>
      <c r="F40" s="4" t="str" cm="1">
        <f t="array" ref="F40">IF(A40&gt;"",INDEX($J$1:$AY$1,SUMPRODUCT(MAX(($J$2:$AY$200=MAX($J40:$AY40))*(COLUMN($J$2:$AY$200))))-COLUMN($J$1)+1),"")</f>
        <v/>
      </c>
      <c r="G40" s="4" t="str">
        <f t="shared" si="0"/>
        <v/>
      </c>
      <c r="H40" s="4" t="str">
        <f t="shared" si="1"/>
        <v/>
      </c>
      <c r="I40" s="5" t="str">
        <f t="shared" si="2"/>
        <v/>
      </c>
      <c r="J40" s="114" t="str">
        <f>IF($A40&gt;"",HARMEAN(WeightedParse!V40,WeightedParse!Y40,WeightedParse!Z40,WeightedParse!AE40,WeightedParse!AJ40,WeightedParse!AQ40,WeightedParse!AR40,WeightedParse!AS40,WeightedParse!AU40,WeightedParse!AV40,WeightedParse!AW40,WeightedParse!AY40,WeightedParse!BA40),"")</f>
        <v/>
      </c>
      <c r="K40" s="114" t="str">
        <f>IF(A40&gt;"",HARMEAN(WeightedParse!K40,WeightedParse!Q40,WeightedParse!V40,WeightedParse!X40,WeightedParse!Y40,WeightedParse!Z40,WeightedParse!AE40,WeightedParse!AG40,WeightedParse!AI40,WeightedParse!AJ40,WeightedParse!AQ40,WeightedParse!AR40,WeightedParse!AS40,WeightedParse!AU40,WeightedParse!AV40,WeightedParse!AW40,WeightedParse!AY40,WeightedParse!AZ40,WeightedParse!BA40),"")</f>
        <v/>
      </c>
      <c r="L40" s="114" t="str">
        <f>IF($A40&gt;"",IF(AND(EXACT(SquadExport!$BO40,TRUE),EXACT(SquadExport!$BL40,TRUE)),HARMEAN(WeightedParse!M40,WeightedParse!P40,WeightedParse!S40,WeightedParse!U40,WeightedParse!V40,WeightedParse!W40,WeightedParse!Y40,WeightedParse!AE40,WeightedParse!AL40,WeightedParse!AN40,WeightedParse!AP40),HARMEAN(WeightedParse!M40,WeightedParse!P40,WeightedParse!S40,WeightedParse!U40,WeightedParse!V40,WeightedParse!W40,WeightedParse!Y40,WeightedParse!AE40,WeightedParse!AL40,WeightedParse!AN40,WeightedParse!AP40)*Variables!$B$5),"")</f>
        <v/>
      </c>
      <c r="M40" s="114" t="str">
        <f>IF($A40&gt;"",IF(AND(EXACT(SquadExport!$BO40,TRUE),EXACT(SquadExport!$BL40,TRUE)),HARMEAN(WeightedParse!M40,WeightedParse!P40,WeightedParse!S40,WeightedParse!U40,WeightedParse!V40,WeightedParse!W40,WeightedParse!X40,WeightedParse!Y40,WeightedParse!Z40,WeightedParse!AE40,WeightedParse!AL40,WeightedParse!AN40,WeightedParse!AP40),HARMEAN(WeightedParse!M40,WeightedParse!P40,WeightedParse!S40,WeightedParse!U40,WeightedParse!V40,WeightedParse!W40,WeightedParse!X40,WeightedParse!Y40,WeightedParse!Z40,WeightedParse!AE40,WeightedParse!AL40,WeightedParse!AN40,WeightedParse!AP40)*Variables!$B$5),"")</f>
        <v/>
      </c>
      <c r="N40" s="114" t="str">
        <f>IF($A40&gt;"",IF(AND(EXACT(SquadExport!$BO40,TRUE),EXACT(SquadExport!$BL40,TRUE)),HARMEAN(WeightedParse!K40,WeightedParse!M40,WeightedParse!P40,WeightedParse!Q40,WeightedParse!S40,WeightedParse!T40,WeightedParse!U40,WeightedParse!V40,WeightedParse!W40,WeightedParse!X40,WeightedParse!Y40,WeightedParse!Z40,WeightedParse!AE40,WeightedParse!AG40,WeightedParse!AL40,WeightedParse!AN40,WeightedParse!AP40),HARMEAN(WeightedParse!K40,WeightedParse!M40,WeightedParse!P40,WeightedParse!Q40,WeightedParse!S40,WeightedParse!T40,WeightedParse!U40,WeightedParse!V40,WeightedParse!W40,WeightedParse!X40,WeightedParse!Y40,WeightedParse!Z40,WeightedParse!AE40,WeightedParse!AG40,WeightedParse!AL40,WeightedParse!AN40,WeightedParse!AP40)*Variables!$B$5),"")</f>
        <v/>
      </c>
      <c r="O40" s="114" t="str">
        <f>IF($A40&gt;"",IF(AND(EXACT(SquadExport!$BO40,TRUE),EXACT(SquadExport!$BL40,TRUE)),HARMEAN(WeightedParse!I40,WeightedParse!K40,WeightedParse!M40,WeightedParse!P40,WeightedParse!Q40,WeightedParse!S40,WeightedParse!T40,WeightedParse!V40,WeightedParse!W40,WeightedParse!X40,WeightedParse!Y40,WeightedParse!Z40,WeightedParse!AB40,WeightedParse!AE40,WeightedParse!AF40,WeightedParse!AG40,WeightedParse!AJ40,WeightedParse!AK40,WeightedParse!AL40,WeightedParse!AN40,WeightedParse!AO40,WeightedParse!AP40),HARMEAN(WeightedParse!I40,WeightedParse!K40,WeightedParse!M40,WeightedParse!P40,WeightedParse!Q40,WeightedParse!S40,WeightedParse!T40,WeightedParse!V40,WeightedParse!W40,WeightedParse!X40,WeightedParse!Y40,WeightedParse!Z40,WeightedParse!AB40,WeightedParse!AE40,WeightedParse!AF40,WeightedParse!AG40,WeightedParse!AJ40,WeightedParse!AK40,WeightedParse!AL40,WeightedParse!AN40,WeightedParse!AO40,WeightedParse!AP40)*Variables!$B$5),"")</f>
        <v/>
      </c>
      <c r="P40" s="114" t="str">
        <f>IF($A40&gt;"",IF(AND(OR(EXACT(SquadExport!$BO40,TRUE),EXACT(SquadExport!$BP40,TRUE)),OR(EXACT(SquadExport!$BK40,TRUE),EXACT(SquadExport!$BM40,TRUE))),HARMEAN(WeightedParse!M40,WeightedParse!P40,WeightedParse!S40,WeightedParse!U40,WeightedParse!V40,WeightedParse!W40,WeightedParse!Y40,WeightedParse!AE40,WeightedParse!AF40,WeightedParse!AP40),HARMEAN(WeightedParse!M40,WeightedParse!P40,WeightedParse!S40,WeightedParse!U40,WeightedParse!V40,WeightedParse!W40,WeightedParse!Y40,WeightedParse!AE40,WeightedParse!AF40,WeightedParse!AP40)*Variables!$B$5),"")</f>
        <v/>
      </c>
      <c r="Q40" s="114" t="str">
        <f>IF($A40&gt;"",IF(AND(OR(EXACT(SquadExport!$BO40,TRUE),EXACT(SquadExport!$BP40,TRUE)),OR(EXACT(SquadExport!$BK40,TRUE),EXACT(SquadExport!$BM40,TRUE))),HARMEAN(WeightedParse!H40,WeightedParse!P40,WeightedParse!Q40,WeightedParse!S40,WeightedParse!T40,WeightedParse!V40,WeightedParse!X40,WeightedParse!Y40,WeightedParse!Z40,WeightedParse!AE40,WeightedParse!AF40,WeightedParse!AH40,WeightedParse!AN40,WeightedParse!AO40),HARMEAN(WeightedParse!H40,WeightedParse!P40,WeightedParse!Q40,WeightedParse!S40,WeightedParse!T40,WeightedParse!V40,WeightedParse!X40,WeightedParse!Y40,WeightedParse!Z40,WeightedParse!AE40,WeightedParse!AF40,WeightedParse!AH40,WeightedParse!AN40,WeightedParse!AO40)*Variables!$B$5),"")</f>
        <v/>
      </c>
      <c r="R40" s="115" t="str">
        <f>IF($A40&gt;"",IF(AND(OR(EXACT(SquadExport!$BO40,TRUE),EXACT(SquadExport!$BP40,TRUE)),OR(EXACT(SquadExport!$BK40,TRUE),EXACT(SquadExport!$BM40,TRUE))),HARMEAN(WeightedParse!H40,WeightedParse!I40,WeightedParse!K40,WeightedParse!P40,WeightedParse!Q40,WeightedParse!S40,WeightedParse!T40,WeightedParse!V40,WeightedParse!Y40,WeightedParse!Z40,WeightedParse!AD40,WeightedParse!AE40,WeightedParse!AF40,WeightedParse!AH40,WeightedParse!AI40,WeightedParse!AJ40,WeightedParse!AN40,WeightedParse!AO40),HARMEAN(WeightedParse!H40,WeightedParse!I40,WeightedParse!K40,WeightedParse!P40,WeightedParse!Q40,WeightedParse!S40,WeightedParse!T40,WeightedParse!V40,WeightedParse!Y40,WeightedParse!Z40,WeightedParse!AD40,WeightedParse!AE40,WeightedParse!AF40,WeightedParse!AH40,WeightedParse!AI40,WeightedParse!AJ40,WeightedParse!AN40,WeightedParse!AO40)*Variables!$B$5),"")</f>
        <v/>
      </c>
      <c r="S40" s="115" t="str">
        <f>IF($A40&gt;"",IF(AND(OR(EXACT(SquadExport!$BO40,TRUE),EXACT(SquadExport!$BP40,TRUE)),OR(EXACT(SquadExport!$BK40,TRUE),EXACT(SquadExport!$BM40,TRUE))),HARMEAN(WeightedParse!H40,WeightedParse!I40,WeightedParse!K40,WeightedParse!Q40,WeightedParse!S40,WeightedParse!T40,WeightedParse!V40,WeightedParse!X40,WeightedParse!Z40,WeightedParse!AB40,WeightedParse!AD40,WeightedParse!AF40,WeightedParse!AG40,WeightedParse!AH40,WeightedParse!AI40,WeightedParse!AJ40,WeightedParse!AK40,WeightedParse!AN40,WeightedParse!AO40),HARMEAN(WeightedParse!H40,WeightedParse!I40,WeightedParse!K40,WeightedParse!Q40,WeightedParse!S40,WeightedParse!T40,WeightedParse!V40,WeightedParse!X40,WeightedParse!Z40,WeightedParse!AB40,WeightedParse!AD40,WeightedParse!AF40,WeightedParse!AG40,WeightedParse!AH40,WeightedParse!AI40,WeightedParse!AJ40,WeightedParse!AK40,WeightedParse!AN40,WeightedParse!AO40)*Variables!$B$5),"")</f>
        <v/>
      </c>
      <c r="T40" s="114" t="str">
        <f>IF($A40&gt;"",IF(AND(OR(EXACT(SquadExport!$BO40,TRUE),EXACT(SquadExport!$BP40,TRUE)),OR(EXACT(SquadExport!$BK40,TRUE),EXACT(SquadExport!$BM40,TRUE))),HARMEAN(WeightedParse!I40,WeightedParse!K40,WeightedParse!N40,WeightedParse!P40,WeightedParse!Q40,WeightedParse!S40,WeightedParse!T40,WeightedParse!V40,WeightedParse!X40,WeightedParse!Y40,WeightedParse!Z40,WeightedParse!AB40,WeightedParse!AD40,WeightedParse!AE40,WeightedParse!AF40,WeightedParse!AH40,WeightedParse!AI40,WeightedParse!AJ40,WeightedParse!AN40,WeightedParse!AO40)*WeightedParse!BD40,(HARMEAN(WeightedParse!I40,WeightedParse!K40,WeightedParse!N40,WeightedParse!P40,WeightedParse!Q40,WeightedParse!S40,WeightedParse!T40,WeightedParse!V40,WeightedParse!X40,WeightedParse!Y40,WeightedParse!Z40,WeightedParse!AB40,WeightedParse!AD40,WeightedParse!AE40,WeightedParse!AF40,WeightedParse!AH40,WeightedParse!AI40,WeightedParse!AJ40,WeightedParse!AN40,WeightedParse!AO40)*WeightedParse!BD40)*Variables!$B$5),"")</f>
        <v/>
      </c>
      <c r="U40" s="114" t="str">
        <f>IF($A40&gt;"",IF(EXACT(SquadExport!$BQ40,TRUE),HARMEAN(WeightedParse!P40,WeightedParse!S40,WeightedParse!V40,WeightedParse!X40,WeightedParse!Y40,WeightedParse!Z40,WeightedParse!AE40,WeightedParse!AF40,WeightedParse!AP40),HARMEAN(WeightedParse!P40,WeightedParse!S40,WeightedParse!V40,WeightedParse!X40,WeightedParse!Y40,WeightedParse!Z40,WeightedParse!AE40,WeightedParse!AF40,WeightedParse!AP40)*Variables!$B$5),"")</f>
        <v/>
      </c>
      <c r="V40" s="114" t="str">
        <f>IF($A40&gt;"",IF(EXACT(SquadExport!$BQ40,TRUE),HARMEAN(WeightedParse!K40,WeightedParse!Q40,WeightedParse!S40,WeightedParse!T40,WeightedParse!V40,WeightedParse!X40,WeightedParse!Z40,WeightedParse!AE40,WeightedParse!AF40,WeightedParse!AG40,WeightedParse!AH40,WeightedParse!AK40),HARMEAN(WeightedParse!K40,WeightedParse!Q40,WeightedParse!S40,WeightedParse!T40,WeightedParse!V40,WeightedParse!X40,WeightedParse!Z40,WeightedParse!AE40,WeightedParse!AF40,WeightedParse!AG40,WeightedParse!AH40,WeightedParse!AK40)*Variables!$B$5),"")</f>
        <v/>
      </c>
      <c r="W40" s="114" t="str">
        <f>IF($A40&gt;"",IF(EXACT(SquadExport!$BQ40,TRUE),HARMEAN(WeightedParse!I40,WeightedParse!K40,WeightedParse!N40,WeightedParse!Q40,WeightedParse!T40,WeightedParse!V40,WeightedParse!X40,WeightedParse!Z40,WeightedParse!AB40,WeightedParse!AD40,WeightedParse!AF40,WeightedParse!AG40,WeightedParse!AK40),HARMEAN(WeightedParse!I40,WeightedParse!K40,WeightedParse!N40,WeightedParse!Q40,WeightedParse!T40,WeightedParse!V40,WeightedParse!X40,WeightedParse!Z40,WeightedParse!AB40,WeightedParse!AD40,WeightedParse!AF40,WeightedParse!AG40,WeightedParse!AK40)*Variables!$B$5),"")</f>
        <v/>
      </c>
      <c r="X40" s="114" t="str">
        <f>IF($A40&gt;"",IF(EXACT(SquadExport!$BQ40,TRUE),HARMEAN(WeightedParse!K40,WeightedParse!P40,WeightedParse!Q40,WeightedParse!S40,WeightedParse!U40,WeightedParse!V40,WeightedParse!X40,WeightedParse!Y40,WeightedParse!Z40,WeightedParse!AE40,WeightedParse!AF40,WeightedParse!AH40,WeightedParse!AO40,WeightedParse!AP40),HARMEAN(WeightedParse!K40,WeightedParse!P40,WeightedParse!Q40,WeightedParse!S40,WeightedParse!U40,WeightedParse!V40,WeightedParse!X40,WeightedParse!Y40,WeightedParse!Z40,WeightedParse!AE40,WeightedParse!AF40,WeightedParse!AH40,WeightedParse!AO40,WeightedParse!AP40)*Variables!$B$5),"")</f>
        <v/>
      </c>
      <c r="Y40" s="114" t="str">
        <f>IF($A40&gt;"",IF(EXACT(SquadExport!$BQ40,TRUE),HARMEAN(WeightedParse!P40,WeightedParse!Q40,WeightedParse!S40,WeightedParse!U40,WeightedParse!V40,WeightedParse!W40,WeightedParse!Y40,WeightedParse!AE40,WeightedParse!AF40,WeightedParse!AH40,WeightedParse!AJ40,WeightedParse!AN40,WeightedParse!AO40,WeightedParse!AP40),HARMEAN(WeightedParse!P40,WeightedParse!Q40,WeightedParse!S40,WeightedParse!U40,WeightedParse!V40,WeightedParse!W40,WeightedParse!Y40,WeightedParse!AE40,WeightedParse!AF40,WeightedParse!AH40,WeightedParse!AJ40,WeightedParse!AN40,WeightedParse!AO40,WeightedParse!AP40)*Variables!$B$5),"")</f>
        <v/>
      </c>
      <c r="Z40" s="114" t="str">
        <f>IF($A40&gt;"",IF(EXACT(SquadExport!$BQ40,TRUE),HARMEAN(WeightedParse!M40,WeightedParse!P40,WeightedParse!Q40,WeightedParse!S40,WeightedParse!U40,WeightedParse!V40,WeightedParse!W40,WeightedParse!X40,WeightedParse!Y40,WeightedParse!Z40,WeightedParse!AE40,WeightedParse!AF40,WeightedParse!AH40,WeightedParse!AL40,WeightedParse!AO40,WeightedParse!AP40),HARMEAN(WeightedParse!M40,WeightedParse!P40,WeightedParse!Q40,WeightedParse!S40,WeightedParse!U40,WeightedParse!V40,WeightedParse!W40,WeightedParse!X40,WeightedParse!Y40,WeightedParse!Z40,WeightedParse!AE40,WeightedParse!AF40,WeightedParse!AH40,WeightedParse!AL40,WeightedParse!AO40,WeightedParse!AP40)*Variables!$B$5),"")</f>
        <v/>
      </c>
      <c r="AA40" s="114" t="str">
        <f>IF($A40&gt;"",IF(EXACT(SquadExport!$BQ40,TRUE),HARMEAN(WeightedParse!J40,WeightedParse!K40,WeightedParse!N40,WeightedParse!P40,WeightedParse!Q40,WeightedParse!S40,WeightedParse!V40,WeightedParse!X40,WeightedParse!Y40,WeightedParse!Z40,WeightedParse!AD40,WeightedParse!AE40,WeightedParse!AH40,WeightedParse!AI40,WeightedParse!AK40,WeightedParse!AN40,WeightedParse!AO40,WeightedParse!AP40),HARMEAN(WeightedParse!J40,WeightedParse!K40,WeightedParse!N40,WeightedParse!P40,WeightedParse!Q40,WeightedParse!S40,WeightedParse!V40,WeightedParse!X40,WeightedParse!Y40,WeightedParse!Z40,WeightedParse!AD40,WeightedParse!AE40,WeightedParse!AH40,WeightedParse!AI40,WeightedParse!AK40,WeightedParse!AN40,WeightedParse!AO40,WeightedParse!AP40)*Variables!$B$5),"")</f>
        <v/>
      </c>
      <c r="AB40" s="114" t="str">
        <f>IF($A40&gt;"",IF(AND(EXACT(SquadExport!$BR40,TRUE),EXACT(SquadExport!$BL40,TRUE)),HARMEAN(WeightedParse!I40,WeightedParse!K40,WeightedParse!N40,WeightedParse!Q40,WeightedParse!T40,WeightedParse!V40,WeightedParse!X40,WeightedParse!Y40,WeightedParse!Z40,WeightedParse!AD40,WeightedParse!AE40,WeightedParse!AF40,WeightedParse!AG40,WeightedParse!AH40,WeightedParse!AI40,WeightedParse!AJ40,WeightedParse!AK40,WeightedParse!AN40,WeightedParse!AO40),HARMEAN(WeightedParse!I40,WeightedParse!K40,WeightedParse!N40,WeightedParse!Q40,WeightedParse!T40,WeightedParse!V40,WeightedParse!X40,WeightedParse!Y40,WeightedParse!Z40,WeightedParse!AD40,WeightedParse!AE40,WeightedParse!AF40,WeightedParse!AG40,WeightedParse!AH40,WeightedParse!AI40,WeightedParse!AJ40,WeightedParse!AK40,WeightedParse!AN40,WeightedParse!AO40)*Variables!$B$5),"")</f>
        <v/>
      </c>
      <c r="AC40" s="114" t="str">
        <f>IF($A40&gt;"",IF(AND(EXACT(SquadExport!$BR40,TRUE),EXACT(SquadExport!$BL40,TRUE)),HARMEAN(WeightedParse!K40,WeightedParse!Q40,WeightedParse!S40,WeightedParse!T40,WeightedParse!V40,WeightedParse!X40,WeightedParse!Y40,WeightedParse!Z40,WeightedParse!AD40,WeightedParse!AE40,WeightedParse!AF40,WeightedParse!AG40,WeightedParse!AH40,WeightedParse!AO40),HARMEAN(WeightedParse!K40,WeightedParse!Q40,WeightedParse!S40,WeightedParse!T40,WeightedParse!V40,WeightedParse!X40,WeightedParse!Y40,WeightedParse!Z40,WeightedParse!AD40,WeightedParse!AE40,WeightedParse!AF40,WeightedParse!AG40,WeightedParse!AH40,WeightedParse!AO40)*Variables!$B$5),"")</f>
        <v/>
      </c>
      <c r="AD40" s="114" t="str">
        <f>IF($A40&gt;"",IF(AND(EXACT(SquadExport!$BR40,TRUE),EXACT(SquadExport!$BL40,TRUE)),HARMEAN(WeightedParse!I40,WeightedParse!J40,WeightedParse!K40,WeightedParse!N40,WeightedParse!Q40,WeightedParse!S40,WeightedParse!T40,WeightedParse!V40,WeightedParse!X40,WeightedParse!Z40,WeightedParse!AB40,WeightedParse!AD40,WeightedParse!AG40,WeightedParse!AH40,WeightedParse!AI40,WeightedParse!AK40,WeightedParse!AO40),HARMEAN(WeightedParse!I40,WeightedParse!J40,WeightedParse!K40,WeightedParse!N40,WeightedParse!Q40,WeightedParse!S40,WeightedParse!T40,WeightedParse!V40,WeightedParse!X40,WeightedParse!Z40,WeightedParse!AB40,WeightedParse!AD40,WeightedParse!AG40,WeightedParse!AH40,WeightedParse!AI40,WeightedParse!AK40,WeightedParse!AO40)*Variables!$B$5),"")</f>
        <v/>
      </c>
      <c r="AE40" s="114" t="str">
        <f>IF($A40&gt;"",IF(AND(EXACT(SquadExport!$BR40,TRUE),EXACT(SquadExport!$BL40,TRUE)),HARMEAN(WeightedParse!K40,WeightedParse!N40,WeightedParse!P40,WeightedParse!Q40,WeightedParse!S40,WeightedParse!T40,WeightedParse!U40,WeightedParse!V40,WeightedParse!X40,WeightedParse!Y40,WeightedParse!Z40,WeightedParse!AD40,WeightedParse!AE40,WeightedParse!AF40,WeightedParse!AG40,WeightedParse!AH40,WeightedParse!AI40,WeightedParse!AO40),HARMEAN(WeightedParse!K40,WeightedParse!N40,WeightedParse!P40,WeightedParse!Q40,WeightedParse!S40,WeightedParse!T40,WeightedParse!U40,WeightedParse!V40,WeightedParse!X40,WeightedParse!Y40,WeightedParse!Z40,WeightedParse!AD40,WeightedParse!AE40,WeightedParse!AF40,WeightedParse!AG40,WeightedParse!AH40,WeightedParse!AI40,WeightedParse!AO40)*Variables!$B$5),"")</f>
        <v/>
      </c>
      <c r="AF40" s="114" t="str">
        <f>IF($A40&gt;"",IF(AND(EXACT(SquadExport!$BR40,TRUE),EXACT(SquadExport!$BL40,TRUE)),HARMEAN(WeightedParse!I40,WeightedParse!J40,WeightedParse!K40,WeightedParse!N40,WeightedParse!Q40,WeightedParse!S40,WeightedParse!T40,WeightedParse!U40,WeightedParse!V40,WeightedParse!X40,WeightedParse!Z40,WeightedParse!AD40,WeightedParse!AE40,WeightedParse!AF40,WeightedParse!AH40,WeightedParse!AI40,WeightedParse!AK40,WeightedParse!AN40,WeightedParse!AO40,WeightedParse!AP40),HARMEAN(WeightedParse!I40,WeightedParse!J40,WeightedParse!K40,WeightedParse!N40,WeightedParse!Q40,WeightedParse!S40,WeightedParse!T40,WeightedParse!U40,WeightedParse!V40,WeightedParse!X40,WeightedParse!Z40,WeightedParse!AD40,WeightedParse!AE40,WeightedParse!AF40,WeightedParse!AH40,WeightedParse!AI40,WeightedParse!AK40,WeightedParse!AN40,WeightedParse!AO40,WeightedParse!AP40)*Variables!$B$5),"")</f>
        <v/>
      </c>
      <c r="AG40" s="114" t="str">
        <f>IF($A40&gt;"",IF(AND(OR(EXACT(SquadExport!$BR40,TRUE),EXACT(SquadExport!$BS40,TRUE)),OR(EXACT(SquadExport!$BK40,TRUE),EXACT(SquadExport!$BM40,TRUE))),HARMEAN(WeightedParse!I40,WeightedParse!K40,WeightedParse!Q40,WeightedParse!T40,WeightedParse!X40,WeightedParse!Z40,WeightedParse!AD40,WeightedParse!AF40,WeightedParse!AG40,WeightedParse!AJ40),HARMEAN(WeightedParse!I40,WeightedParse!K40,WeightedParse!Q40,WeightedParse!T40,WeightedParse!X40,WeightedParse!Z40,WeightedParse!AD40,WeightedParse!AF40,WeightedParse!AG40,WeightedParse!AJ40)*Variables!$B$5),"")</f>
        <v/>
      </c>
      <c r="AH40" s="114" t="str">
        <f>IF($A40&gt;"",IF(AND(OR(EXACT(SquadExport!$BR40,TRUE),EXACT(SquadExport!$BS40,TRUE)),OR(EXACT(SquadExport!$BK40,TRUE),EXACT(SquadExport!$BM40,TRUE))),HARMEAN(WeightedParse!H40,WeightedParse!K40,WeightedParse!P40,WeightedParse!Q40,WeightedParse!S40,WeightedParse!T40,WeightedParse!V40,WeightedParse!X40,WeightedParse!Y40,WeightedParse!Z40,WeightedParse!AD40,WeightedParse!AE40,WeightedParse!AF40,WeightedParse!AG40,WeightedParse!AH40,WeightedParse!AO40),HARMEAN(WeightedParse!H40,WeightedParse!K40,WeightedParse!P40,WeightedParse!Q40,WeightedParse!S40,WeightedParse!T40,WeightedParse!V40,WeightedParse!X40,WeightedParse!Y40,WeightedParse!Z40,WeightedParse!AD40,WeightedParse!AE40,WeightedParse!AF40,WeightedParse!AG40,WeightedParse!AH40,WeightedParse!AO40)*Variables!$B$5),"")</f>
        <v/>
      </c>
      <c r="AI40" s="114" t="str">
        <f>IF($A40&gt;"",IF(AND(OR(EXACT(SquadExport!$BR40,TRUE),EXACT(SquadExport!$BS40,TRUE)),OR(EXACT(SquadExport!$BK40,TRUE),EXACT(SquadExport!$BM40,TRUE))),HARMEAN(WeightedParse!H40,WeightedParse!I40,WeightedParse!K40,WeightedParse!P40,WeightedParse!Q40,WeightedParse!S40,WeightedParse!T40,WeightedParse!U40,WeightedParse!V40,WeightedParse!X40,WeightedParse!Y40,WeightedParse!Z40,WeightedParse!AD40,WeightedParse!AE40,WeightedParse!AF40,WeightedParse!AH40,WeightedParse!AI40,WeightedParse!AO40),HARMEAN(WeightedParse!H40,WeightedParse!I40,WeightedParse!K40,WeightedParse!P40,WeightedParse!Q40,WeightedParse!S40,WeightedParse!T40,WeightedParse!U40,WeightedParse!V40,WeightedParse!X40,WeightedParse!Y40,WeightedParse!Z40,WeightedParse!AD40,WeightedParse!AE40,WeightedParse!AF40,WeightedParse!AH40,WeightedParse!AI40,WeightedParse!AO40)*Variables!$B$5),"")</f>
        <v/>
      </c>
      <c r="AJ40" s="114" t="str">
        <f>IF($A40&gt;"",IF(AND(OR(EXACT(SquadExport!$BR40,TRUE),EXACT(SquadExport!$BS40,TRUE)),OR(EXACT(SquadExport!$BK40,TRUE),EXACT(SquadExport!$BM40,TRUE))),HARMEAN(WeightedParse!H40,WeightedParse!K40,WeightedParse!M40,WeightedParse!V40,WeightedParse!W40,WeightedParse!AD40,WeightedParse!AF40,WeightedParse!AH40,WeightedParse!AK40,WeightedParse!AL40,WeightedParse!AO40,WeightedParse!AP40)*(CONVERT(LEFT(SquadExport!$E40,FIND("'",SquadExport!$E40)-1)+((MID(SquadExport!$E40,FIND("'",SquadExport!$E40)+1,LEN(SquadExport!$E40)-FIND("'",SquadExport!$E40)-1))/12),"ft","m")-1)/(Variables!$C$4-1),(HARMEAN(WeightedParse!H40,WeightedParse!K40,WeightedParse!M40,WeightedParse!V40,WeightedParse!W40,WeightedParse!AD40,WeightedParse!AF40,WeightedParse!AH40,WeightedParse!AK40,WeightedParse!AL40,WeightedParse!AO40,WeightedParse!AP40)*(CONVERT(LEFT(SquadExport!$E40,FIND("'",SquadExport!$E40)-1)+((MID(SquadExport!$E40,FIND("'",SquadExport!$E40)+1,LEN(SquadExport!$E40)-FIND("'",SquadExport!$E40)-1))/12),"ft","m")-1)/(Variables!$C$4-1))*Variables!$B$5),"")</f>
        <v/>
      </c>
      <c r="AK40" s="114" t="str">
        <f>IF($A40&gt;"",IF(AND(OR(EXACT(SquadExport!$BR40,TRUE),EXACT(SquadExport!$BS40,TRUE)),OR(EXACT(SquadExport!$BK40,TRUE),EXACT(SquadExport!$BM40,TRUE))),HARMEAN(WeightedParse!J40,WeightedParse!K40,WeightedParse!T40,WeightedParse!V40,WeightedParse!X40,WeightedParse!Y40,WeightedParse!Z40,WeightedParse!AD40,WeightedParse!AH40,WeightedParse!AI40,WeightedParse!AK40,WeightedParse!AO40),HARMEAN(WeightedParse!J40,WeightedParse!K40,WeightedParse!T40,WeightedParse!V40,WeightedParse!X40,WeightedParse!Y40,WeightedParse!Z40,WeightedParse!AD40,WeightedParse!AH40,WeightedParse!AI40,WeightedParse!AK40,WeightedParse!AO40)*Variables!$B$5),"")</f>
        <v/>
      </c>
      <c r="AL40" s="114" t="str">
        <f>IF($A40&gt;"",IF(AND(OR(EXACT(SquadExport!$BR40,TRUE),EXACT(SquadExport!$BS40,TRUE)),OR(EXACT(SquadExport!$BK40,TRUE),EXACT(SquadExport!$BM40,TRUE))),HARMEAN(WeightedParse!H40,WeightedParse!I40,WeightedParse!K40,WeightedParse!Q40,WeightedParse!T40,WeightedParse!V40,WeightedParse!AB40,WeightedParse!AD40,WeightedParse!AH40,WeightedParse!AI40,WeightedParse!AJ40,WeightedParse!AN40,WeightedParse!AO40),HARMEAN(WeightedParse!H40,WeightedParse!I40,WeightedParse!K40,WeightedParse!Q40,WeightedParse!T40,WeightedParse!V40,WeightedParse!AB40,WeightedParse!AD40,WeightedParse!AH40,WeightedParse!AI40,WeightedParse!AJ40,WeightedParse!AN40,WeightedParse!AO40)*Variables!$B$5),"")</f>
        <v/>
      </c>
      <c r="AM40" s="114" t="str">
        <f>IF($A40&gt;"",IF(AND(OR(EXACT(SquadExport!$BR40,TRUE),EXACT(SquadExport!$BS40,TRUE)),OR(EXACT(SquadExport!$BK40,TRUE),EXACT(SquadExport!$BM40,TRUE))),HARMEAN(WeightedParse!I40,WeightedParse!J40,WeightedParse!K40,WeightedParse!N40,WeightedParse!Q40,WeightedParse!T40,WeightedParse!V40,WeightedParse!X40,WeightedParse!AB40,WeightedParse!AD40,WeightedParse!AG40,WeightedParse!AI40,WeightedParse!AJ40,WeightedParse!AK40,WeightedParse!AN40)*WeightedParse!BD40,(HARMEAN(WeightedParse!I40,WeightedParse!J40,WeightedParse!K40,WeightedParse!N40,WeightedParse!Q40,WeightedParse!T40,WeightedParse!V40,WeightedParse!X40,WeightedParse!AB40,WeightedParse!AD40,WeightedParse!AG40,WeightedParse!AI40,WeightedParse!AJ40,WeightedParse!AK40,WeightedParse!AN40)*WeightedParse!BD40)*Variables!$B$5),"")</f>
        <v/>
      </c>
      <c r="AN40" s="114" t="str">
        <f>IF($A40&gt;"",IF(AND(OR(EXACT(SquadExport!$BR40,TRUE),EXACT(SquadExport!$BS40,TRUE)),OR(EXACT(SquadExport!$BK40,TRUE),EXACT(SquadExport!$BM40,TRUE))),HARMEAN(WeightedParse!H40,WeightedParse!I40,WeightedParse!K40,WeightedParse!N40,WeightedParse!Q40,WeightedParse!T40,WeightedParse!V40,WeightedParse!X40,WeightedParse!Z40,WeightedParse!AD40,WeightedParse!AG40,WeightedParse!AH40,WeightedParse!AI40,WeightedParse!AJ40,WeightedParse!AN40,WeightedParse!AO40)*WeightedParse!BD40,(HARMEAN(WeightedParse!H40,WeightedParse!I40,WeightedParse!K40,WeightedParse!N40,WeightedParse!Q40,WeightedParse!T40,WeightedParse!V40,WeightedParse!X40,WeightedParse!Z40,WeightedParse!AD40,WeightedParse!AG40,WeightedParse!AH40,WeightedParse!AI40,WeightedParse!AJ40,WeightedParse!AN40,WeightedParse!AO40)*WeightedParse!BD40)*Variables!$B$5),"")</f>
        <v/>
      </c>
      <c r="AO40" s="114" t="str">
        <f>IF($A40&gt;"",IF(AND(EXACT(SquadExport!$BS40,TRUE),EXACT(SquadExport!$BL40,TRUE)),HARMEAN(WeightedParse!K40,WeightedParse!Q40,WeightedParse!T40,WeightedParse!V40,WeightedParse!X40,WeightedParse!Z40,WeightedParse!AB40,WeightedParse!AD40,WeightedParse!AG40,WeightedParse!AK40),HARMEAN(WeightedParse!K40,WeightedParse!Q40,WeightedParse!T40,WeightedParse!V40,WeightedParse!X40,WeightedParse!Z40,WeightedParse!AB40,WeightedParse!AD40,WeightedParse!AG40,WeightedParse!AK40)*Variables!$B$5),"")</f>
        <v/>
      </c>
      <c r="AP40" s="114" t="str">
        <f>IF($A40&gt;"",IF(AND(EXACT(SquadExport!$BS40,TRUE),EXACT(SquadExport!$BL40,TRUE)),HARMEAN(WeightedParse!I40,WeightedParse!K40,WeightedParse!Q40,WeightedParse!T40,WeightedParse!V40,WeightedParse!X40,WeightedParse!Z40,WeightedParse!AB40,WeightedParse!AD40,WeightedParse!AF40,WeightedParse!AG40,WeightedParse!AI40,WeightedParse!AJ40),HARMEAN(WeightedParse!I40,WeightedParse!K40,WeightedParse!Q40,WeightedParse!T40,WeightedParse!V40,WeightedParse!X40,WeightedParse!Z40,WeightedParse!AB40,WeightedParse!AD40,WeightedParse!AF40,WeightedParse!AG40,WeightedParse!AI40,WeightedParse!AJ40)*Variables!$B$5),"")</f>
        <v/>
      </c>
      <c r="AQ40" s="114" t="str">
        <f>IF($A40&gt;"",IF(AND(EXACT(SquadExport!$BS40,TRUE),EXACT(SquadExport!$BL40,TRUE)),HARMEAN(WeightedParse!I40,WeightedParse!J40,WeightedParse!K40,WeightedParse!Q40,WeightedParse!T40,WeightedParse!V40,WeightedParse!X40,WeightedParse!Z40,WeightedParse!AB40,WeightedParse!AD40,WeightedParse!AG40,WeightedParse!AI40,WeightedParse!AJ40,WeightedParse!AK40),HARMEAN(WeightedParse!I40,WeightedParse!J40,WeightedParse!K40,WeightedParse!Q40,WeightedParse!T40,WeightedParse!V40,WeightedParse!X40,WeightedParse!Z40,WeightedParse!AB40,WeightedParse!AD40,WeightedParse!AG40,WeightedParse!AI40,WeightedParse!AJ40,WeightedParse!AK40)*Variables!$B$5),"")</f>
        <v/>
      </c>
      <c r="AR40" s="114" t="str">
        <f>IF($A40&gt;"",IF(AND(EXACT(SquadExport!$BS40,TRUE),EXACT(SquadExport!$BL40,TRUE)),HARMEAN(WeightedParse!I40,WeightedParse!J40,WeightedParse!K40,WeightedParse!Q40,WeightedParse!T40,WeightedParse!V40,WeightedParse!X40,WeightedParse!Y40,WeightedParse!Z40,WeightedParse!AD40,WeightedParse!AH40,WeightedParse!AI40,WeightedParse!AJ40,WeightedParse!AK40,WeightedParse!AN40,WeightedParse!AO40),HARMEAN(WeightedParse!I40,WeightedParse!J40,WeightedParse!K40,WeightedParse!Q40,WeightedParse!T40,WeightedParse!V40,WeightedParse!X40,WeightedParse!Y40,WeightedParse!Z40,WeightedParse!AD40,WeightedParse!AH40,WeightedParse!AI40,WeightedParse!AJ40,WeightedParse!AK40,WeightedParse!AN40,WeightedParse!AO40)*Variables!$B$5),"")</f>
        <v/>
      </c>
      <c r="AS40" s="114" t="str">
        <f>IF($A40&gt;"",IF(AND(EXACT(SquadExport!$BT40,TRUE),EXACT(SquadExport!$BL40,TRUE)),HARMEAN(WeightedParse!J40,WeightedParse!K40,WeightedParse!M40,WeightedParse!T40,WeightedParse!V40,WeightedParse!X40,WeightedParse!Z40,WeightedParse!AD40,WeightedParse!AI40),(HARMEAN(WeightedParse!J40,WeightedParse!K40,WeightedParse!M40,WeightedParse!T40,WeightedParse!V40,WeightedParse!X40,WeightedParse!Z40,WeightedParse!AD40,WeightedParse!AI40)*Variables!$B$5)),"")</f>
        <v/>
      </c>
      <c r="AT40" s="114" t="str">
        <f>IF($A40&gt;"",IF(AND(EXACT(SquadExport!$BT40,TRUE),EXACT(SquadExport!$BL40,TRUE)),HARMEAN(WeightedParse!J40,WeightedParse!K40,WeightedParse!M40,WeightedParse!U40,WeightedParse!V40,WeightedParse!W40,WeightedParse!X40,WeightedParse!Z40,WeightedParse!AD40,WeightedParse!AF40,WeightedParse!AK40,WeightedParse!AL40,WeightedParse!AP40)*(CONVERT(LEFT(SquadExport!$E40,FIND("'",SquadExport!$E40)-1)+((MID(SquadExport!$E40,FIND("'",SquadExport!$E40)+1,LEN(SquadExport!$E40)-FIND("'",SquadExport!$E40)-1))/12),"ft","m")-1)/(Variables!$C$4-1),(HARMEAN(WeightedParse!J40,WeightedParse!K40,WeightedParse!M40,WeightedParse!U40,WeightedParse!V40,WeightedParse!W40,WeightedParse!X40,WeightedParse!Z40,WeightedParse!AD40,WeightedParse!AF40,WeightedParse!AK40,WeightedParse!AL40,WeightedParse!AP40)*(CONVERT(LEFT(SquadExport!$E40,FIND("'",SquadExport!$E40)-1)+((MID(SquadExport!$E40,FIND("'",SquadExport!$E40)+1,LEN(SquadExport!$E40)-FIND("'",SquadExport!$E40)-1))/12),"ft","m")-1)/(Variables!$C$4-1)))*Variables!$B$5,"")</f>
        <v/>
      </c>
      <c r="AU40" s="114" t="str">
        <f>IF($A40&gt;"",IF(AND(EXACT(SquadExport!$BT40,TRUE),EXACT(SquadExport!$BL40,TRUE)),HARMEAN(WeightedParse!I40,WeightedParse!J40,WeightedParse!K40,WeightedParse!Q40,WeightedParse!T40,WeightedParse!V40,WeightedParse!X40,WeightedParse!Z40,WeightedParse!AB40,WeightedParse!AD40,WeightedParse!AF40,WeightedParse!AG40,WeightedParse!AK40,WeightedParse!AP40),HARMEAN(WeightedParse!I40,WeightedParse!J40,WeightedParse!K40,WeightedParse!Q40,WeightedParse!T40,WeightedParse!V40,WeightedParse!X40,WeightedParse!Z40,WeightedParse!AB40,WeightedParse!AD40,WeightedParse!AF40,WeightedParse!AG40,WeightedParse!AK40,WeightedParse!AP40)*Variables!$B$5),"")</f>
        <v/>
      </c>
      <c r="AV40" s="114" t="str">
        <f>IF($A40&gt;"",IF(AND(EXACT(SquadExport!$BT40,TRUE),EXACT(SquadExport!$BL40,TRUE)),HARMEAN(WeightedParse!I40,WeightedParse!J40,WeightedParse!K40,WeightedParse!Q40,WeightedParse!T40,WeightedParse!V40,WeightedParse!X40,WeightedParse!Z40,WeightedParse!AD40,WeightedParse!AH40,WeightedParse!AI40,WeightedParse!AJ40,WeightedParse!AK40,WeightedParse!AN40,WeightedParse!AO40),HARMEAN(WeightedParse!I40,WeightedParse!J40,WeightedParse!K40,WeightedParse!Q40,WeightedParse!T40,WeightedParse!V40,WeightedParse!X40,WeightedParse!Z40,WeightedParse!AD40,WeightedParse!AH40,WeightedParse!AI40,WeightedParse!AJ40,WeightedParse!AK40,WeightedParse!AN40,WeightedParse!AO40)*Variables!$B$5),"")</f>
        <v/>
      </c>
      <c r="AW40" s="114" t="str">
        <f>IF($A40&gt;"",IF(AND(EXACT(SquadExport!$BT40,TRUE),EXACT(SquadExport!$BL40,TRUE)),HARMEAN(WeightedParse!I40,WeightedParse!J40,WeightedParse!K40,WeightedParse!Q40,WeightedParse!T40,WeightedParse!V40,WeightedParse!X40,WeightedParse!Z40,WeightedParse!AB40,WeightedParse!AD40,WeightedParse!AF40,WeightedParse!AG40,WeightedParse!AI40,WeightedParse!AJ40,WeightedParse!AK40),HARMEAN(WeightedParse!I40,WeightedParse!J40,WeightedParse!K40,WeightedParse!Q40,WeightedParse!T40,WeightedParse!V40,WeightedParse!X40,WeightedParse!Z40,WeightedParse!AB40,WeightedParse!AD40,WeightedParse!AF40,WeightedParse!AG40,WeightedParse!AI40,WeightedParse!AJ40,WeightedParse!AK40)*Variables!$B$5),"")</f>
        <v/>
      </c>
      <c r="AX40" s="114" t="str">
        <f>IF($A40&gt;"",IF(AND(EXACT(SquadExport!$BT40,TRUE),EXACT(SquadExport!$BL40,TRUE)),HARMEAN(WeightedParse!K40,WeightedParse!Q40,WeightedParse!U40,WeightedParse!V40,WeightedParse!W40,WeightedParse!X40,WeightedParse!Y40,WeightedParse!Z40,WeightedParse!AD40,WeightedParse!AF40,WeightedParse!AH40,WeightedParse!AI40,WeightedParse!AJ40,WeightedParse!AK40,WeightedParse!AN40,WeightedParse!AO40,WeightedParse!AP40),HARMEAN(WeightedParse!K40,WeightedParse!Q40,WeightedParse!U40,WeightedParse!V40,WeightedParse!W40,WeightedParse!X40,WeightedParse!Y40,WeightedParse!Z40,WeightedParse!AD40,WeightedParse!AF40,WeightedParse!AH40,WeightedParse!AI40,WeightedParse!AJ40,WeightedParse!AK40,WeightedParse!AN40,WeightedParse!AO40,WeightedParse!AP40)*Variables!$B$5),"")</f>
        <v/>
      </c>
      <c r="AY40" s="114" t="str">
        <f>IF($A40&gt;"",IF(AND(EXACT(SquadExport!$BT40,TRUE),EXACT(SquadExport!$BL40,TRUE)),HARMEAN(WeightedParse!I40,WeightedParse!J40,WeightedParse!K40,WeightedParse!M40,WeightedParse!N40,WeightedParse!Q40,WeightedParse!T40,WeightedParse!V40,WeightedParse!X40,WeightedParse!Z40,WeightedParse!AD40,WeightedParse!AF40,WeightedParse!AG40,WeightedParse!AH40,WeightedParse!AI40,WeightedParse!AJ40,WeightedParse!AK40,WeightedParse!AL40,WeightedParse!AN40,WeightedParse!AO40,WeightedParse!AP40),HARMEAN(WeightedParse!I40,WeightedParse!J40,WeightedParse!K40,WeightedParse!M40,WeightedParse!N40,WeightedParse!Q40,WeightedParse!T40,WeightedParse!V40,WeightedParse!X40,WeightedParse!Z40,WeightedParse!AD40,WeightedParse!AF40,WeightedParse!AG40,WeightedParse!AH40,WeightedParse!AI40,WeightedParse!AJ40,WeightedParse!AK40,WeightedParse!AL40,WeightedParse!AN40,WeightedParse!AO40,WeightedParse!AP40)*Variables!$B$5),"")</f>
        <v/>
      </c>
    </row>
    <row r="41" spans="1:51" s="3" customFormat="1" ht="15" customHeight="1" x14ac:dyDescent="0.25">
      <c r="A41" s="3" t="str">
        <f>IF(WeightedParse!A41&gt;"",WeightedParse!A41,"")</f>
        <v/>
      </c>
      <c r="B41" s="4" t="str">
        <f>IF(WeightedParse!B41&gt;0,WeightedParse!B41,"")</f>
        <v/>
      </c>
      <c r="C41" s="4" t="str">
        <f>IF(A41&gt;"",IF(AND(B41&lt;=Variables!$B$8,G41&gt;2),"Youth",IF(AND(B41&lt;=Variables!$B$8,G41&lt;=2),"Prospect",IF(AND(B41&gt;=Variables!$B$9,G41&gt;2),"Old",IF(G41&gt;=3,"Reserves","First Team")))),"")</f>
        <v/>
      </c>
      <c r="D41" s="4" t="str">
        <f>SquadExport!BJ41</f>
        <v/>
      </c>
      <c r="E41" s="4" t="str">
        <f>IF(A41&gt;"",VLOOKUP(F41,Roles!A:B,2,FALSE)&amp;IF(OR(VLOOKUP(F41,Roles!$A:$B,2,FALSE)="FB",VLOOKUP(F41,Roles!$A:$B,2,FALSE)="WB",VLOOKUP(F41,Roles!$A:$B,2,FALSE)="WM",VLOOKUP(F41,Roles!$A:$B,2,FALSE)="W"),IF(AND(SquadExport!BK41=TRUE,SquadExport!BM41=TRUE,WeightedParse!BB41&gt;=WeightedParse!BC41)," (R)",IF(AND(SquadExport!BK41=TRUE,SquadExport!BM41=TRUE,WeightedParse!BB41&lt;WeightedParse!BC41)," (L)",IF(AND(SquadExport!BK41=TRUE,SquadExport!BM41=FALSE), " (L)",IF(AND(SquadExport!BK41=FALSE,SquadExport!BM41=TRUE)," (R)","")))),""),"")</f>
        <v/>
      </c>
      <c r="F41" s="4" t="str" cm="1">
        <f t="array" ref="F41">IF(A41&gt;"",INDEX($J$1:$AY$1,SUMPRODUCT(MAX(($J$2:$AY$200=MAX($J41:$AY41))*(COLUMN($J$2:$AY$200))))-COLUMN($J$1)+1),"")</f>
        <v/>
      </c>
      <c r="G41" s="4" t="str">
        <f t="shared" si="0"/>
        <v/>
      </c>
      <c r="H41" s="4" t="str">
        <f t="shared" si="1"/>
        <v/>
      </c>
      <c r="I41" s="5" t="str">
        <f t="shared" si="2"/>
        <v/>
      </c>
      <c r="J41" s="114" t="str">
        <f>IF($A41&gt;"",HARMEAN(WeightedParse!V41,WeightedParse!Y41,WeightedParse!Z41,WeightedParse!AE41,WeightedParse!AJ41,WeightedParse!AQ41,WeightedParse!AR41,WeightedParse!AS41,WeightedParse!AU41,WeightedParse!AV41,WeightedParse!AW41,WeightedParse!AY41,WeightedParse!BA41),"")</f>
        <v/>
      </c>
      <c r="K41" s="114" t="str">
        <f>IF(A41&gt;"",HARMEAN(WeightedParse!K41,WeightedParse!Q41,WeightedParse!V41,WeightedParse!X41,WeightedParse!Y41,WeightedParse!Z41,WeightedParse!AE41,WeightedParse!AG41,WeightedParse!AI41,WeightedParse!AJ41,WeightedParse!AQ41,WeightedParse!AR41,WeightedParse!AS41,WeightedParse!AU41,WeightedParse!AV41,WeightedParse!AW41,WeightedParse!AY41,WeightedParse!AZ41,WeightedParse!BA41),"")</f>
        <v/>
      </c>
      <c r="L41" s="114" t="str">
        <f>IF($A41&gt;"",IF(AND(EXACT(SquadExport!$BO41,TRUE),EXACT(SquadExport!$BL41,TRUE)),HARMEAN(WeightedParse!M41,WeightedParse!P41,WeightedParse!S41,WeightedParse!U41,WeightedParse!V41,WeightedParse!W41,WeightedParse!Y41,WeightedParse!AE41,WeightedParse!AL41,WeightedParse!AN41,WeightedParse!AP41),HARMEAN(WeightedParse!M41,WeightedParse!P41,WeightedParse!S41,WeightedParse!U41,WeightedParse!V41,WeightedParse!W41,WeightedParse!Y41,WeightedParse!AE41,WeightedParse!AL41,WeightedParse!AN41,WeightedParse!AP41)*Variables!$B$5),"")</f>
        <v/>
      </c>
      <c r="M41" s="114" t="str">
        <f>IF($A41&gt;"",IF(AND(EXACT(SquadExport!$BO41,TRUE),EXACT(SquadExport!$BL41,TRUE)),HARMEAN(WeightedParse!M41,WeightedParse!P41,WeightedParse!S41,WeightedParse!U41,WeightedParse!V41,WeightedParse!W41,WeightedParse!X41,WeightedParse!Y41,WeightedParse!Z41,WeightedParse!AE41,WeightedParse!AL41,WeightedParse!AN41,WeightedParse!AP41),HARMEAN(WeightedParse!M41,WeightedParse!P41,WeightedParse!S41,WeightedParse!U41,WeightedParse!V41,WeightedParse!W41,WeightedParse!X41,WeightedParse!Y41,WeightedParse!Z41,WeightedParse!AE41,WeightedParse!AL41,WeightedParse!AN41,WeightedParse!AP41)*Variables!$B$5),"")</f>
        <v/>
      </c>
      <c r="N41" s="114" t="str">
        <f>IF($A41&gt;"",IF(AND(EXACT(SquadExport!$BO41,TRUE),EXACT(SquadExport!$BL41,TRUE)),HARMEAN(WeightedParse!K41,WeightedParse!M41,WeightedParse!P41,WeightedParse!Q41,WeightedParse!S41,WeightedParse!T41,WeightedParse!U41,WeightedParse!V41,WeightedParse!W41,WeightedParse!X41,WeightedParse!Y41,WeightedParse!Z41,WeightedParse!AE41,WeightedParse!AG41,WeightedParse!AL41,WeightedParse!AN41,WeightedParse!AP41),HARMEAN(WeightedParse!K41,WeightedParse!M41,WeightedParse!P41,WeightedParse!Q41,WeightedParse!S41,WeightedParse!T41,WeightedParse!U41,WeightedParse!V41,WeightedParse!W41,WeightedParse!X41,WeightedParse!Y41,WeightedParse!Z41,WeightedParse!AE41,WeightedParse!AG41,WeightedParse!AL41,WeightedParse!AN41,WeightedParse!AP41)*Variables!$B$5),"")</f>
        <v/>
      </c>
      <c r="O41" s="114" t="str">
        <f>IF($A41&gt;"",IF(AND(EXACT(SquadExport!$BO41,TRUE),EXACT(SquadExport!$BL41,TRUE)),HARMEAN(WeightedParse!I41,WeightedParse!K41,WeightedParse!M41,WeightedParse!P41,WeightedParse!Q41,WeightedParse!S41,WeightedParse!T41,WeightedParse!V41,WeightedParse!W41,WeightedParse!X41,WeightedParse!Y41,WeightedParse!Z41,WeightedParse!AB41,WeightedParse!AE41,WeightedParse!AF41,WeightedParse!AG41,WeightedParse!AJ41,WeightedParse!AK41,WeightedParse!AL41,WeightedParse!AN41,WeightedParse!AO41,WeightedParse!AP41),HARMEAN(WeightedParse!I41,WeightedParse!K41,WeightedParse!M41,WeightedParse!P41,WeightedParse!Q41,WeightedParse!S41,WeightedParse!T41,WeightedParse!V41,WeightedParse!W41,WeightedParse!X41,WeightedParse!Y41,WeightedParse!Z41,WeightedParse!AB41,WeightedParse!AE41,WeightedParse!AF41,WeightedParse!AG41,WeightedParse!AJ41,WeightedParse!AK41,WeightedParse!AL41,WeightedParse!AN41,WeightedParse!AO41,WeightedParse!AP41)*Variables!$B$5),"")</f>
        <v/>
      </c>
      <c r="P41" s="114" t="str">
        <f>IF($A41&gt;"",IF(AND(OR(EXACT(SquadExport!$BO41,TRUE),EXACT(SquadExport!$BP41,TRUE)),OR(EXACT(SquadExport!$BK41,TRUE),EXACT(SquadExport!$BM41,TRUE))),HARMEAN(WeightedParse!M41,WeightedParse!P41,WeightedParse!S41,WeightedParse!U41,WeightedParse!V41,WeightedParse!W41,WeightedParse!Y41,WeightedParse!AE41,WeightedParse!AF41,WeightedParse!AP41),HARMEAN(WeightedParse!M41,WeightedParse!P41,WeightedParse!S41,WeightedParse!U41,WeightedParse!V41,WeightedParse!W41,WeightedParse!Y41,WeightedParse!AE41,WeightedParse!AF41,WeightedParse!AP41)*Variables!$B$5),"")</f>
        <v/>
      </c>
      <c r="Q41" s="114" t="str">
        <f>IF($A41&gt;"",IF(AND(OR(EXACT(SquadExport!$BO41,TRUE),EXACT(SquadExport!$BP41,TRUE)),OR(EXACT(SquadExport!$BK41,TRUE),EXACT(SquadExport!$BM41,TRUE))),HARMEAN(WeightedParse!H41,WeightedParse!P41,WeightedParse!Q41,WeightedParse!S41,WeightedParse!T41,WeightedParse!V41,WeightedParse!X41,WeightedParse!Y41,WeightedParse!Z41,WeightedParse!AE41,WeightedParse!AF41,WeightedParse!AH41,WeightedParse!AN41,WeightedParse!AO41),HARMEAN(WeightedParse!H41,WeightedParse!P41,WeightedParse!Q41,WeightedParse!S41,WeightedParse!T41,WeightedParse!V41,WeightedParse!X41,WeightedParse!Y41,WeightedParse!Z41,WeightedParse!AE41,WeightedParse!AF41,WeightedParse!AH41,WeightedParse!AN41,WeightedParse!AO41)*Variables!$B$5),"")</f>
        <v/>
      </c>
      <c r="R41" s="115" t="str">
        <f>IF($A41&gt;"",IF(AND(OR(EXACT(SquadExport!$BO41,TRUE),EXACT(SquadExport!$BP41,TRUE)),OR(EXACT(SquadExport!$BK41,TRUE),EXACT(SquadExport!$BM41,TRUE))),HARMEAN(WeightedParse!H41,WeightedParse!I41,WeightedParse!K41,WeightedParse!P41,WeightedParse!Q41,WeightedParse!S41,WeightedParse!T41,WeightedParse!V41,WeightedParse!Y41,WeightedParse!Z41,WeightedParse!AD41,WeightedParse!AE41,WeightedParse!AF41,WeightedParse!AH41,WeightedParse!AI41,WeightedParse!AJ41,WeightedParse!AN41,WeightedParse!AO41),HARMEAN(WeightedParse!H41,WeightedParse!I41,WeightedParse!K41,WeightedParse!P41,WeightedParse!Q41,WeightedParse!S41,WeightedParse!T41,WeightedParse!V41,WeightedParse!Y41,WeightedParse!Z41,WeightedParse!AD41,WeightedParse!AE41,WeightedParse!AF41,WeightedParse!AH41,WeightedParse!AI41,WeightedParse!AJ41,WeightedParse!AN41,WeightedParse!AO41)*Variables!$B$5),"")</f>
        <v/>
      </c>
      <c r="S41" s="115" t="str">
        <f>IF($A41&gt;"",IF(AND(OR(EXACT(SquadExport!$BO41,TRUE),EXACT(SquadExport!$BP41,TRUE)),OR(EXACT(SquadExport!$BK41,TRUE),EXACT(SquadExport!$BM41,TRUE))),HARMEAN(WeightedParse!H41,WeightedParse!I41,WeightedParse!K41,WeightedParse!Q41,WeightedParse!S41,WeightedParse!T41,WeightedParse!V41,WeightedParse!X41,WeightedParse!Z41,WeightedParse!AB41,WeightedParse!AD41,WeightedParse!AF41,WeightedParse!AG41,WeightedParse!AH41,WeightedParse!AI41,WeightedParse!AJ41,WeightedParse!AK41,WeightedParse!AN41,WeightedParse!AO41),HARMEAN(WeightedParse!H41,WeightedParse!I41,WeightedParse!K41,WeightedParse!Q41,WeightedParse!S41,WeightedParse!T41,WeightedParse!V41,WeightedParse!X41,WeightedParse!Z41,WeightedParse!AB41,WeightedParse!AD41,WeightedParse!AF41,WeightedParse!AG41,WeightedParse!AH41,WeightedParse!AI41,WeightedParse!AJ41,WeightedParse!AK41,WeightedParse!AN41,WeightedParse!AO41)*Variables!$B$5),"")</f>
        <v/>
      </c>
      <c r="T41" s="114" t="str">
        <f>IF($A41&gt;"",IF(AND(OR(EXACT(SquadExport!$BO41,TRUE),EXACT(SquadExport!$BP41,TRUE)),OR(EXACT(SquadExport!$BK41,TRUE),EXACT(SquadExport!$BM41,TRUE))),HARMEAN(WeightedParse!I41,WeightedParse!K41,WeightedParse!N41,WeightedParse!P41,WeightedParse!Q41,WeightedParse!S41,WeightedParse!T41,WeightedParse!V41,WeightedParse!X41,WeightedParse!Y41,WeightedParse!Z41,WeightedParse!AB41,WeightedParse!AD41,WeightedParse!AE41,WeightedParse!AF41,WeightedParse!AH41,WeightedParse!AI41,WeightedParse!AJ41,WeightedParse!AN41,WeightedParse!AO41)*WeightedParse!BD41,(HARMEAN(WeightedParse!I41,WeightedParse!K41,WeightedParse!N41,WeightedParse!P41,WeightedParse!Q41,WeightedParse!S41,WeightedParse!T41,WeightedParse!V41,WeightedParse!X41,WeightedParse!Y41,WeightedParse!Z41,WeightedParse!AB41,WeightedParse!AD41,WeightedParse!AE41,WeightedParse!AF41,WeightedParse!AH41,WeightedParse!AI41,WeightedParse!AJ41,WeightedParse!AN41,WeightedParse!AO41)*WeightedParse!BD41)*Variables!$B$5),"")</f>
        <v/>
      </c>
      <c r="U41" s="114" t="str">
        <f>IF($A41&gt;"",IF(EXACT(SquadExport!$BQ41,TRUE),HARMEAN(WeightedParse!P41,WeightedParse!S41,WeightedParse!V41,WeightedParse!X41,WeightedParse!Y41,WeightedParse!Z41,WeightedParse!AE41,WeightedParse!AF41,WeightedParse!AP41),HARMEAN(WeightedParse!P41,WeightedParse!S41,WeightedParse!V41,WeightedParse!X41,WeightedParse!Y41,WeightedParse!Z41,WeightedParse!AE41,WeightedParse!AF41,WeightedParse!AP41)*Variables!$B$5),"")</f>
        <v/>
      </c>
      <c r="V41" s="114" t="str">
        <f>IF($A41&gt;"",IF(EXACT(SquadExport!$BQ41,TRUE),HARMEAN(WeightedParse!K41,WeightedParse!Q41,WeightedParse!S41,WeightedParse!T41,WeightedParse!V41,WeightedParse!X41,WeightedParse!Z41,WeightedParse!AE41,WeightedParse!AF41,WeightedParse!AG41,WeightedParse!AH41,WeightedParse!AK41),HARMEAN(WeightedParse!K41,WeightedParse!Q41,WeightedParse!S41,WeightedParse!T41,WeightedParse!V41,WeightedParse!X41,WeightedParse!Z41,WeightedParse!AE41,WeightedParse!AF41,WeightedParse!AG41,WeightedParse!AH41,WeightedParse!AK41)*Variables!$B$5),"")</f>
        <v/>
      </c>
      <c r="W41" s="114" t="str">
        <f>IF($A41&gt;"",IF(EXACT(SquadExport!$BQ41,TRUE),HARMEAN(WeightedParse!I41,WeightedParse!K41,WeightedParse!N41,WeightedParse!Q41,WeightedParse!T41,WeightedParse!V41,WeightedParse!X41,WeightedParse!Z41,WeightedParse!AB41,WeightedParse!AD41,WeightedParse!AF41,WeightedParse!AG41,WeightedParse!AK41),HARMEAN(WeightedParse!I41,WeightedParse!K41,WeightedParse!N41,WeightedParse!Q41,WeightedParse!T41,WeightedParse!V41,WeightedParse!X41,WeightedParse!Z41,WeightedParse!AB41,WeightedParse!AD41,WeightedParse!AF41,WeightedParse!AG41,WeightedParse!AK41)*Variables!$B$5),"")</f>
        <v/>
      </c>
      <c r="X41" s="114" t="str">
        <f>IF($A41&gt;"",IF(EXACT(SquadExport!$BQ41,TRUE),HARMEAN(WeightedParse!K41,WeightedParse!P41,WeightedParse!Q41,WeightedParse!S41,WeightedParse!U41,WeightedParse!V41,WeightedParse!X41,WeightedParse!Y41,WeightedParse!Z41,WeightedParse!AE41,WeightedParse!AF41,WeightedParse!AH41,WeightedParse!AO41,WeightedParse!AP41),HARMEAN(WeightedParse!K41,WeightedParse!P41,WeightedParse!Q41,WeightedParse!S41,WeightedParse!U41,WeightedParse!V41,WeightedParse!X41,WeightedParse!Y41,WeightedParse!Z41,WeightedParse!AE41,WeightedParse!AF41,WeightedParse!AH41,WeightedParse!AO41,WeightedParse!AP41)*Variables!$B$5),"")</f>
        <v/>
      </c>
      <c r="Y41" s="114" t="str">
        <f>IF($A41&gt;"",IF(EXACT(SquadExport!$BQ41,TRUE),HARMEAN(WeightedParse!P41,WeightedParse!Q41,WeightedParse!S41,WeightedParse!U41,WeightedParse!V41,WeightedParse!W41,WeightedParse!Y41,WeightedParse!AE41,WeightedParse!AF41,WeightedParse!AH41,WeightedParse!AJ41,WeightedParse!AN41,WeightedParse!AO41,WeightedParse!AP41),HARMEAN(WeightedParse!P41,WeightedParse!Q41,WeightedParse!S41,WeightedParse!U41,WeightedParse!V41,WeightedParse!W41,WeightedParse!Y41,WeightedParse!AE41,WeightedParse!AF41,WeightedParse!AH41,WeightedParse!AJ41,WeightedParse!AN41,WeightedParse!AO41,WeightedParse!AP41)*Variables!$B$5),"")</f>
        <v/>
      </c>
      <c r="Z41" s="114" t="str">
        <f>IF($A41&gt;"",IF(EXACT(SquadExport!$BQ41,TRUE),HARMEAN(WeightedParse!M41,WeightedParse!P41,WeightedParse!Q41,WeightedParse!S41,WeightedParse!U41,WeightedParse!V41,WeightedParse!W41,WeightedParse!X41,WeightedParse!Y41,WeightedParse!Z41,WeightedParse!AE41,WeightedParse!AF41,WeightedParse!AH41,WeightedParse!AL41,WeightedParse!AO41,WeightedParse!AP41),HARMEAN(WeightedParse!M41,WeightedParse!P41,WeightedParse!Q41,WeightedParse!S41,WeightedParse!U41,WeightedParse!V41,WeightedParse!W41,WeightedParse!X41,WeightedParse!Y41,WeightedParse!Z41,WeightedParse!AE41,WeightedParse!AF41,WeightedParse!AH41,WeightedParse!AL41,WeightedParse!AO41,WeightedParse!AP41)*Variables!$B$5),"")</f>
        <v/>
      </c>
      <c r="AA41" s="114" t="str">
        <f>IF($A41&gt;"",IF(EXACT(SquadExport!$BQ41,TRUE),HARMEAN(WeightedParse!J41,WeightedParse!K41,WeightedParse!N41,WeightedParse!P41,WeightedParse!Q41,WeightedParse!S41,WeightedParse!V41,WeightedParse!X41,WeightedParse!Y41,WeightedParse!Z41,WeightedParse!AD41,WeightedParse!AE41,WeightedParse!AH41,WeightedParse!AI41,WeightedParse!AK41,WeightedParse!AN41,WeightedParse!AO41,WeightedParse!AP41),HARMEAN(WeightedParse!J41,WeightedParse!K41,WeightedParse!N41,WeightedParse!P41,WeightedParse!Q41,WeightedParse!S41,WeightedParse!V41,WeightedParse!X41,WeightedParse!Y41,WeightedParse!Z41,WeightedParse!AD41,WeightedParse!AE41,WeightedParse!AH41,WeightedParse!AI41,WeightedParse!AK41,WeightedParse!AN41,WeightedParse!AO41,WeightedParse!AP41)*Variables!$B$5),"")</f>
        <v/>
      </c>
      <c r="AB41" s="114" t="str">
        <f>IF($A41&gt;"",IF(AND(EXACT(SquadExport!$BR41,TRUE),EXACT(SquadExport!$BL41,TRUE)),HARMEAN(WeightedParse!I41,WeightedParse!K41,WeightedParse!N41,WeightedParse!Q41,WeightedParse!T41,WeightedParse!V41,WeightedParse!X41,WeightedParse!Y41,WeightedParse!Z41,WeightedParse!AD41,WeightedParse!AE41,WeightedParse!AF41,WeightedParse!AG41,WeightedParse!AH41,WeightedParse!AI41,WeightedParse!AJ41,WeightedParse!AK41,WeightedParse!AN41,WeightedParse!AO41),HARMEAN(WeightedParse!I41,WeightedParse!K41,WeightedParse!N41,WeightedParse!Q41,WeightedParse!T41,WeightedParse!V41,WeightedParse!X41,WeightedParse!Y41,WeightedParse!Z41,WeightedParse!AD41,WeightedParse!AE41,WeightedParse!AF41,WeightedParse!AG41,WeightedParse!AH41,WeightedParse!AI41,WeightedParse!AJ41,WeightedParse!AK41,WeightedParse!AN41,WeightedParse!AO41)*Variables!$B$5),"")</f>
        <v/>
      </c>
      <c r="AC41" s="114" t="str">
        <f>IF($A41&gt;"",IF(AND(EXACT(SquadExport!$BR41,TRUE),EXACT(SquadExport!$BL41,TRUE)),HARMEAN(WeightedParse!K41,WeightedParse!Q41,WeightedParse!S41,WeightedParse!T41,WeightedParse!V41,WeightedParse!X41,WeightedParse!Y41,WeightedParse!Z41,WeightedParse!AD41,WeightedParse!AE41,WeightedParse!AF41,WeightedParse!AG41,WeightedParse!AH41,WeightedParse!AO41),HARMEAN(WeightedParse!K41,WeightedParse!Q41,WeightedParse!S41,WeightedParse!T41,WeightedParse!V41,WeightedParse!X41,WeightedParse!Y41,WeightedParse!Z41,WeightedParse!AD41,WeightedParse!AE41,WeightedParse!AF41,WeightedParse!AG41,WeightedParse!AH41,WeightedParse!AO41)*Variables!$B$5),"")</f>
        <v/>
      </c>
      <c r="AD41" s="114" t="str">
        <f>IF($A41&gt;"",IF(AND(EXACT(SquadExport!$BR41,TRUE),EXACT(SquadExport!$BL41,TRUE)),HARMEAN(WeightedParse!I41,WeightedParse!J41,WeightedParse!K41,WeightedParse!N41,WeightedParse!Q41,WeightedParse!S41,WeightedParse!T41,WeightedParse!V41,WeightedParse!X41,WeightedParse!Z41,WeightedParse!AB41,WeightedParse!AD41,WeightedParse!AG41,WeightedParse!AH41,WeightedParse!AI41,WeightedParse!AK41,WeightedParse!AO41),HARMEAN(WeightedParse!I41,WeightedParse!J41,WeightedParse!K41,WeightedParse!N41,WeightedParse!Q41,WeightedParse!S41,WeightedParse!T41,WeightedParse!V41,WeightedParse!X41,WeightedParse!Z41,WeightedParse!AB41,WeightedParse!AD41,WeightedParse!AG41,WeightedParse!AH41,WeightedParse!AI41,WeightedParse!AK41,WeightedParse!AO41)*Variables!$B$5),"")</f>
        <v/>
      </c>
      <c r="AE41" s="114" t="str">
        <f>IF($A41&gt;"",IF(AND(EXACT(SquadExport!$BR41,TRUE),EXACT(SquadExport!$BL41,TRUE)),HARMEAN(WeightedParse!K41,WeightedParse!N41,WeightedParse!P41,WeightedParse!Q41,WeightedParse!S41,WeightedParse!T41,WeightedParse!U41,WeightedParse!V41,WeightedParse!X41,WeightedParse!Y41,WeightedParse!Z41,WeightedParse!AD41,WeightedParse!AE41,WeightedParse!AF41,WeightedParse!AG41,WeightedParse!AH41,WeightedParse!AI41,WeightedParse!AO41),HARMEAN(WeightedParse!K41,WeightedParse!N41,WeightedParse!P41,WeightedParse!Q41,WeightedParse!S41,WeightedParse!T41,WeightedParse!U41,WeightedParse!V41,WeightedParse!X41,WeightedParse!Y41,WeightedParse!Z41,WeightedParse!AD41,WeightedParse!AE41,WeightedParse!AF41,WeightedParse!AG41,WeightedParse!AH41,WeightedParse!AI41,WeightedParse!AO41)*Variables!$B$5),"")</f>
        <v/>
      </c>
      <c r="AF41" s="114" t="str">
        <f>IF($A41&gt;"",IF(AND(EXACT(SquadExport!$BR41,TRUE),EXACT(SquadExport!$BL41,TRUE)),HARMEAN(WeightedParse!I41,WeightedParse!J41,WeightedParse!K41,WeightedParse!N41,WeightedParse!Q41,WeightedParse!S41,WeightedParse!T41,WeightedParse!U41,WeightedParse!V41,WeightedParse!X41,WeightedParse!Z41,WeightedParse!AD41,WeightedParse!AE41,WeightedParse!AF41,WeightedParse!AH41,WeightedParse!AI41,WeightedParse!AK41,WeightedParse!AN41,WeightedParse!AO41,WeightedParse!AP41),HARMEAN(WeightedParse!I41,WeightedParse!J41,WeightedParse!K41,WeightedParse!N41,WeightedParse!Q41,WeightedParse!S41,WeightedParse!T41,WeightedParse!U41,WeightedParse!V41,WeightedParse!X41,WeightedParse!Z41,WeightedParse!AD41,WeightedParse!AE41,WeightedParse!AF41,WeightedParse!AH41,WeightedParse!AI41,WeightedParse!AK41,WeightedParse!AN41,WeightedParse!AO41,WeightedParse!AP41)*Variables!$B$5),"")</f>
        <v/>
      </c>
      <c r="AG41" s="114" t="str">
        <f>IF($A41&gt;"",IF(AND(OR(EXACT(SquadExport!$BR41,TRUE),EXACT(SquadExport!$BS41,TRUE)),OR(EXACT(SquadExport!$BK41,TRUE),EXACT(SquadExport!$BM41,TRUE))),HARMEAN(WeightedParse!I41,WeightedParse!K41,WeightedParse!Q41,WeightedParse!T41,WeightedParse!X41,WeightedParse!Z41,WeightedParse!AD41,WeightedParse!AF41,WeightedParse!AG41,WeightedParse!AJ41),HARMEAN(WeightedParse!I41,WeightedParse!K41,WeightedParse!Q41,WeightedParse!T41,WeightedParse!X41,WeightedParse!Z41,WeightedParse!AD41,WeightedParse!AF41,WeightedParse!AG41,WeightedParse!AJ41)*Variables!$B$5),"")</f>
        <v/>
      </c>
      <c r="AH41" s="114" t="str">
        <f>IF($A41&gt;"",IF(AND(OR(EXACT(SquadExport!$BR41,TRUE),EXACT(SquadExport!$BS41,TRUE)),OR(EXACT(SquadExport!$BK41,TRUE),EXACT(SquadExport!$BM41,TRUE))),HARMEAN(WeightedParse!H41,WeightedParse!K41,WeightedParse!P41,WeightedParse!Q41,WeightedParse!S41,WeightedParse!T41,WeightedParse!V41,WeightedParse!X41,WeightedParse!Y41,WeightedParse!Z41,WeightedParse!AD41,WeightedParse!AE41,WeightedParse!AF41,WeightedParse!AG41,WeightedParse!AH41,WeightedParse!AO41),HARMEAN(WeightedParse!H41,WeightedParse!K41,WeightedParse!P41,WeightedParse!Q41,WeightedParse!S41,WeightedParse!T41,WeightedParse!V41,WeightedParse!X41,WeightedParse!Y41,WeightedParse!Z41,WeightedParse!AD41,WeightedParse!AE41,WeightedParse!AF41,WeightedParse!AG41,WeightedParse!AH41,WeightedParse!AO41)*Variables!$B$5),"")</f>
        <v/>
      </c>
      <c r="AI41" s="114" t="str">
        <f>IF($A41&gt;"",IF(AND(OR(EXACT(SquadExport!$BR41,TRUE),EXACT(SquadExport!$BS41,TRUE)),OR(EXACT(SquadExport!$BK41,TRUE),EXACT(SquadExport!$BM41,TRUE))),HARMEAN(WeightedParse!H41,WeightedParse!I41,WeightedParse!K41,WeightedParse!P41,WeightedParse!Q41,WeightedParse!S41,WeightedParse!T41,WeightedParse!U41,WeightedParse!V41,WeightedParse!X41,WeightedParse!Y41,WeightedParse!Z41,WeightedParse!AD41,WeightedParse!AE41,WeightedParse!AF41,WeightedParse!AH41,WeightedParse!AI41,WeightedParse!AO41),HARMEAN(WeightedParse!H41,WeightedParse!I41,WeightedParse!K41,WeightedParse!P41,WeightedParse!Q41,WeightedParse!S41,WeightedParse!T41,WeightedParse!U41,WeightedParse!V41,WeightedParse!X41,WeightedParse!Y41,WeightedParse!Z41,WeightedParse!AD41,WeightedParse!AE41,WeightedParse!AF41,WeightedParse!AH41,WeightedParse!AI41,WeightedParse!AO41)*Variables!$B$5),"")</f>
        <v/>
      </c>
      <c r="AJ41" s="114" t="str">
        <f>IF($A41&gt;"",IF(AND(OR(EXACT(SquadExport!$BR41,TRUE),EXACT(SquadExport!$BS41,TRUE)),OR(EXACT(SquadExport!$BK41,TRUE),EXACT(SquadExport!$BM41,TRUE))),HARMEAN(WeightedParse!H41,WeightedParse!K41,WeightedParse!M41,WeightedParse!V41,WeightedParse!W41,WeightedParse!AD41,WeightedParse!AF41,WeightedParse!AH41,WeightedParse!AK41,WeightedParse!AL41,WeightedParse!AO41,WeightedParse!AP41)*(CONVERT(LEFT(SquadExport!$E41,FIND("'",SquadExport!$E41)-1)+((MID(SquadExport!$E41,FIND("'",SquadExport!$E41)+1,LEN(SquadExport!$E41)-FIND("'",SquadExport!$E41)-1))/12),"ft","m")-1)/(Variables!$C$4-1),(HARMEAN(WeightedParse!H41,WeightedParse!K41,WeightedParse!M41,WeightedParse!V41,WeightedParse!W41,WeightedParse!AD41,WeightedParse!AF41,WeightedParse!AH41,WeightedParse!AK41,WeightedParse!AL41,WeightedParse!AO41,WeightedParse!AP41)*(CONVERT(LEFT(SquadExport!$E41,FIND("'",SquadExport!$E41)-1)+((MID(SquadExport!$E41,FIND("'",SquadExport!$E41)+1,LEN(SquadExport!$E41)-FIND("'",SquadExport!$E41)-1))/12),"ft","m")-1)/(Variables!$C$4-1))*Variables!$B$5),"")</f>
        <v/>
      </c>
      <c r="AK41" s="114" t="str">
        <f>IF($A41&gt;"",IF(AND(OR(EXACT(SquadExport!$BR41,TRUE),EXACT(SquadExport!$BS41,TRUE)),OR(EXACT(SquadExport!$BK41,TRUE),EXACT(SquadExport!$BM41,TRUE))),HARMEAN(WeightedParse!J41,WeightedParse!K41,WeightedParse!T41,WeightedParse!V41,WeightedParse!X41,WeightedParse!Y41,WeightedParse!Z41,WeightedParse!AD41,WeightedParse!AH41,WeightedParse!AI41,WeightedParse!AK41,WeightedParse!AO41),HARMEAN(WeightedParse!J41,WeightedParse!K41,WeightedParse!T41,WeightedParse!V41,WeightedParse!X41,WeightedParse!Y41,WeightedParse!Z41,WeightedParse!AD41,WeightedParse!AH41,WeightedParse!AI41,WeightedParse!AK41,WeightedParse!AO41)*Variables!$B$5),"")</f>
        <v/>
      </c>
      <c r="AL41" s="114" t="str">
        <f>IF($A41&gt;"",IF(AND(OR(EXACT(SquadExport!$BR41,TRUE),EXACT(SquadExport!$BS41,TRUE)),OR(EXACT(SquadExport!$BK41,TRUE),EXACT(SquadExport!$BM41,TRUE))),HARMEAN(WeightedParse!H41,WeightedParse!I41,WeightedParse!K41,WeightedParse!Q41,WeightedParse!T41,WeightedParse!V41,WeightedParse!AB41,WeightedParse!AD41,WeightedParse!AH41,WeightedParse!AI41,WeightedParse!AJ41,WeightedParse!AN41,WeightedParse!AO41),HARMEAN(WeightedParse!H41,WeightedParse!I41,WeightedParse!K41,WeightedParse!Q41,WeightedParse!T41,WeightedParse!V41,WeightedParse!AB41,WeightedParse!AD41,WeightedParse!AH41,WeightedParse!AI41,WeightedParse!AJ41,WeightedParse!AN41,WeightedParse!AO41)*Variables!$B$5),"")</f>
        <v/>
      </c>
      <c r="AM41" s="114" t="str">
        <f>IF($A41&gt;"",IF(AND(OR(EXACT(SquadExport!$BR41,TRUE),EXACT(SquadExport!$BS41,TRUE)),OR(EXACT(SquadExport!$BK41,TRUE),EXACT(SquadExport!$BM41,TRUE))),HARMEAN(WeightedParse!I41,WeightedParse!J41,WeightedParse!K41,WeightedParse!N41,WeightedParse!Q41,WeightedParse!T41,WeightedParse!V41,WeightedParse!X41,WeightedParse!AB41,WeightedParse!AD41,WeightedParse!AG41,WeightedParse!AI41,WeightedParse!AJ41,WeightedParse!AK41,WeightedParse!AN41)*WeightedParse!BD41,(HARMEAN(WeightedParse!I41,WeightedParse!J41,WeightedParse!K41,WeightedParse!N41,WeightedParse!Q41,WeightedParse!T41,WeightedParse!V41,WeightedParse!X41,WeightedParse!AB41,WeightedParse!AD41,WeightedParse!AG41,WeightedParse!AI41,WeightedParse!AJ41,WeightedParse!AK41,WeightedParse!AN41)*WeightedParse!BD41)*Variables!$B$5),"")</f>
        <v/>
      </c>
      <c r="AN41" s="114" t="str">
        <f>IF($A41&gt;"",IF(AND(OR(EXACT(SquadExport!$BR41,TRUE),EXACT(SquadExport!$BS41,TRUE)),OR(EXACT(SquadExport!$BK41,TRUE),EXACT(SquadExport!$BM41,TRUE))),HARMEAN(WeightedParse!H41,WeightedParse!I41,WeightedParse!K41,WeightedParse!N41,WeightedParse!Q41,WeightedParse!T41,WeightedParse!V41,WeightedParse!X41,WeightedParse!Z41,WeightedParse!AD41,WeightedParse!AG41,WeightedParse!AH41,WeightedParse!AI41,WeightedParse!AJ41,WeightedParse!AN41,WeightedParse!AO41)*WeightedParse!BD41,(HARMEAN(WeightedParse!H41,WeightedParse!I41,WeightedParse!K41,WeightedParse!N41,WeightedParse!Q41,WeightedParse!T41,WeightedParse!V41,WeightedParse!X41,WeightedParse!Z41,WeightedParse!AD41,WeightedParse!AG41,WeightedParse!AH41,WeightedParse!AI41,WeightedParse!AJ41,WeightedParse!AN41,WeightedParse!AO41)*WeightedParse!BD41)*Variables!$B$5),"")</f>
        <v/>
      </c>
      <c r="AO41" s="114" t="str">
        <f>IF($A41&gt;"",IF(AND(EXACT(SquadExport!$BS41,TRUE),EXACT(SquadExport!$BL41,TRUE)),HARMEAN(WeightedParse!K41,WeightedParse!Q41,WeightedParse!T41,WeightedParse!V41,WeightedParse!X41,WeightedParse!Z41,WeightedParse!AB41,WeightedParse!AD41,WeightedParse!AG41,WeightedParse!AK41),HARMEAN(WeightedParse!K41,WeightedParse!Q41,WeightedParse!T41,WeightedParse!V41,WeightedParse!X41,WeightedParse!Z41,WeightedParse!AB41,WeightedParse!AD41,WeightedParse!AG41,WeightedParse!AK41)*Variables!$B$5),"")</f>
        <v/>
      </c>
      <c r="AP41" s="114" t="str">
        <f>IF($A41&gt;"",IF(AND(EXACT(SquadExport!$BS41,TRUE),EXACT(SquadExport!$BL41,TRUE)),HARMEAN(WeightedParse!I41,WeightedParse!K41,WeightedParse!Q41,WeightedParse!T41,WeightedParse!V41,WeightedParse!X41,WeightedParse!Z41,WeightedParse!AB41,WeightedParse!AD41,WeightedParse!AF41,WeightedParse!AG41,WeightedParse!AI41,WeightedParse!AJ41),HARMEAN(WeightedParse!I41,WeightedParse!K41,WeightedParse!Q41,WeightedParse!T41,WeightedParse!V41,WeightedParse!X41,WeightedParse!Z41,WeightedParse!AB41,WeightedParse!AD41,WeightedParse!AF41,WeightedParse!AG41,WeightedParse!AI41,WeightedParse!AJ41)*Variables!$B$5),"")</f>
        <v/>
      </c>
      <c r="AQ41" s="114" t="str">
        <f>IF($A41&gt;"",IF(AND(EXACT(SquadExport!$BS41,TRUE),EXACT(SquadExport!$BL41,TRUE)),HARMEAN(WeightedParse!I41,WeightedParse!J41,WeightedParse!K41,WeightedParse!Q41,WeightedParse!T41,WeightedParse!V41,WeightedParse!X41,WeightedParse!Z41,WeightedParse!AB41,WeightedParse!AD41,WeightedParse!AG41,WeightedParse!AI41,WeightedParse!AJ41,WeightedParse!AK41),HARMEAN(WeightedParse!I41,WeightedParse!J41,WeightedParse!K41,WeightedParse!Q41,WeightedParse!T41,WeightedParse!V41,WeightedParse!X41,WeightedParse!Z41,WeightedParse!AB41,WeightedParse!AD41,WeightedParse!AG41,WeightedParse!AI41,WeightedParse!AJ41,WeightedParse!AK41)*Variables!$B$5),"")</f>
        <v/>
      </c>
      <c r="AR41" s="114" t="str">
        <f>IF($A41&gt;"",IF(AND(EXACT(SquadExport!$BS41,TRUE),EXACT(SquadExport!$BL41,TRUE)),HARMEAN(WeightedParse!I41,WeightedParse!J41,WeightedParse!K41,WeightedParse!Q41,WeightedParse!T41,WeightedParse!V41,WeightedParse!X41,WeightedParse!Y41,WeightedParse!Z41,WeightedParse!AD41,WeightedParse!AH41,WeightedParse!AI41,WeightedParse!AJ41,WeightedParse!AK41,WeightedParse!AN41,WeightedParse!AO41),HARMEAN(WeightedParse!I41,WeightedParse!J41,WeightedParse!K41,WeightedParse!Q41,WeightedParse!T41,WeightedParse!V41,WeightedParse!X41,WeightedParse!Y41,WeightedParse!Z41,WeightedParse!AD41,WeightedParse!AH41,WeightedParse!AI41,WeightedParse!AJ41,WeightedParse!AK41,WeightedParse!AN41,WeightedParse!AO41)*Variables!$B$5),"")</f>
        <v/>
      </c>
      <c r="AS41" s="114" t="str">
        <f>IF($A41&gt;"",IF(AND(EXACT(SquadExport!$BT41,TRUE),EXACT(SquadExport!$BL41,TRUE)),HARMEAN(WeightedParse!J41,WeightedParse!K41,WeightedParse!M41,WeightedParse!T41,WeightedParse!V41,WeightedParse!X41,WeightedParse!Z41,WeightedParse!AD41,WeightedParse!AI41),(HARMEAN(WeightedParse!J41,WeightedParse!K41,WeightedParse!M41,WeightedParse!T41,WeightedParse!V41,WeightedParse!X41,WeightedParse!Z41,WeightedParse!AD41,WeightedParse!AI41)*Variables!$B$5)),"")</f>
        <v/>
      </c>
      <c r="AT41" s="114" t="str">
        <f>IF($A41&gt;"",IF(AND(EXACT(SquadExport!$BT41,TRUE),EXACT(SquadExport!$BL41,TRUE)),HARMEAN(WeightedParse!J41,WeightedParse!K41,WeightedParse!M41,WeightedParse!U41,WeightedParse!V41,WeightedParse!W41,WeightedParse!X41,WeightedParse!Z41,WeightedParse!AD41,WeightedParse!AF41,WeightedParse!AK41,WeightedParse!AL41,WeightedParse!AP41)*(CONVERT(LEFT(SquadExport!$E41,FIND("'",SquadExport!$E41)-1)+((MID(SquadExport!$E41,FIND("'",SquadExport!$E41)+1,LEN(SquadExport!$E41)-FIND("'",SquadExport!$E41)-1))/12),"ft","m")-1)/(Variables!$C$4-1),(HARMEAN(WeightedParse!J41,WeightedParse!K41,WeightedParse!M41,WeightedParse!U41,WeightedParse!V41,WeightedParse!W41,WeightedParse!X41,WeightedParse!Z41,WeightedParse!AD41,WeightedParse!AF41,WeightedParse!AK41,WeightedParse!AL41,WeightedParse!AP41)*(CONVERT(LEFT(SquadExport!$E41,FIND("'",SquadExport!$E41)-1)+((MID(SquadExport!$E41,FIND("'",SquadExport!$E41)+1,LEN(SquadExport!$E41)-FIND("'",SquadExport!$E41)-1))/12),"ft","m")-1)/(Variables!$C$4-1)))*Variables!$B$5,"")</f>
        <v/>
      </c>
      <c r="AU41" s="114" t="str">
        <f>IF($A41&gt;"",IF(AND(EXACT(SquadExport!$BT41,TRUE),EXACT(SquadExport!$BL41,TRUE)),HARMEAN(WeightedParse!I41,WeightedParse!J41,WeightedParse!K41,WeightedParse!Q41,WeightedParse!T41,WeightedParse!V41,WeightedParse!X41,WeightedParse!Z41,WeightedParse!AB41,WeightedParse!AD41,WeightedParse!AF41,WeightedParse!AG41,WeightedParse!AK41,WeightedParse!AP41),HARMEAN(WeightedParse!I41,WeightedParse!J41,WeightedParse!K41,WeightedParse!Q41,WeightedParse!T41,WeightedParse!V41,WeightedParse!X41,WeightedParse!Z41,WeightedParse!AB41,WeightedParse!AD41,WeightedParse!AF41,WeightedParse!AG41,WeightedParse!AK41,WeightedParse!AP41)*Variables!$B$5),"")</f>
        <v/>
      </c>
      <c r="AV41" s="114" t="str">
        <f>IF($A41&gt;"",IF(AND(EXACT(SquadExport!$BT41,TRUE),EXACT(SquadExport!$BL41,TRUE)),HARMEAN(WeightedParse!I41,WeightedParse!J41,WeightedParse!K41,WeightedParse!Q41,WeightedParse!T41,WeightedParse!V41,WeightedParse!X41,WeightedParse!Z41,WeightedParse!AD41,WeightedParse!AH41,WeightedParse!AI41,WeightedParse!AJ41,WeightedParse!AK41,WeightedParse!AN41,WeightedParse!AO41),HARMEAN(WeightedParse!I41,WeightedParse!J41,WeightedParse!K41,WeightedParse!Q41,WeightedParse!T41,WeightedParse!V41,WeightedParse!X41,WeightedParse!Z41,WeightedParse!AD41,WeightedParse!AH41,WeightedParse!AI41,WeightedParse!AJ41,WeightedParse!AK41,WeightedParse!AN41,WeightedParse!AO41)*Variables!$B$5),"")</f>
        <v/>
      </c>
      <c r="AW41" s="114" t="str">
        <f>IF($A41&gt;"",IF(AND(EXACT(SquadExport!$BT41,TRUE),EXACT(SquadExport!$BL41,TRUE)),HARMEAN(WeightedParse!I41,WeightedParse!J41,WeightedParse!K41,WeightedParse!Q41,WeightedParse!T41,WeightedParse!V41,WeightedParse!X41,WeightedParse!Z41,WeightedParse!AB41,WeightedParse!AD41,WeightedParse!AF41,WeightedParse!AG41,WeightedParse!AI41,WeightedParse!AJ41,WeightedParse!AK41),HARMEAN(WeightedParse!I41,WeightedParse!J41,WeightedParse!K41,WeightedParse!Q41,WeightedParse!T41,WeightedParse!V41,WeightedParse!X41,WeightedParse!Z41,WeightedParse!AB41,WeightedParse!AD41,WeightedParse!AF41,WeightedParse!AG41,WeightedParse!AI41,WeightedParse!AJ41,WeightedParse!AK41)*Variables!$B$5),"")</f>
        <v/>
      </c>
      <c r="AX41" s="114" t="str">
        <f>IF($A41&gt;"",IF(AND(EXACT(SquadExport!$BT41,TRUE),EXACT(SquadExport!$BL41,TRUE)),HARMEAN(WeightedParse!K41,WeightedParse!Q41,WeightedParse!U41,WeightedParse!V41,WeightedParse!W41,WeightedParse!X41,WeightedParse!Y41,WeightedParse!Z41,WeightedParse!AD41,WeightedParse!AF41,WeightedParse!AH41,WeightedParse!AI41,WeightedParse!AJ41,WeightedParse!AK41,WeightedParse!AN41,WeightedParse!AO41,WeightedParse!AP41),HARMEAN(WeightedParse!K41,WeightedParse!Q41,WeightedParse!U41,WeightedParse!V41,WeightedParse!W41,WeightedParse!X41,WeightedParse!Y41,WeightedParse!Z41,WeightedParse!AD41,WeightedParse!AF41,WeightedParse!AH41,WeightedParse!AI41,WeightedParse!AJ41,WeightedParse!AK41,WeightedParse!AN41,WeightedParse!AO41,WeightedParse!AP41)*Variables!$B$5),"")</f>
        <v/>
      </c>
      <c r="AY41" s="114" t="str">
        <f>IF($A41&gt;"",IF(AND(EXACT(SquadExport!$BT41,TRUE),EXACT(SquadExport!$BL41,TRUE)),HARMEAN(WeightedParse!I41,WeightedParse!J41,WeightedParse!K41,WeightedParse!M41,WeightedParse!N41,WeightedParse!Q41,WeightedParse!T41,WeightedParse!V41,WeightedParse!X41,WeightedParse!Z41,WeightedParse!AD41,WeightedParse!AF41,WeightedParse!AG41,WeightedParse!AH41,WeightedParse!AI41,WeightedParse!AJ41,WeightedParse!AK41,WeightedParse!AL41,WeightedParse!AN41,WeightedParse!AO41,WeightedParse!AP41),HARMEAN(WeightedParse!I41,WeightedParse!J41,WeightedParse!K41,WeightedParse!M41,WeightedParse!N41,WeightedParse!Q41,WeightedParse!T41,WeightedParse!V41,WeightedParse!X41,WeightedParse!Z41,WeightedParse!AD41,WeightedParse!AF41,WeightedParse!AG41,WeightedParse!AH41,WeightedParse!AI41,WeightedParse!AJ41,WeightedParse!AK41,WeightedParse!AL41,WeightedParse!AN41,WeightedParse!AO41,WeightedParse!AP41)*Variables!$B$5),"")</f>
        <v/>
      </c>
    </row>
    <row r="42" spans="1:51" s="3" customFormat="1" ht="15" customHeight="1" x14ac:dyDescent="0.25">
      <c r="A42" s="3" t="str">
        <f>IF(WeightedParse!A42&gt;"",WeightedParse!A42,"")</f>
        <v/>
      </c>
      <c r="B42" s="4" t="str">
        <f>IF(WeightedParse!B42&gt;0,WeightedParse!B42,"")</f>
        <v/>
      </c>
      <c r="C42" s="4" t="str">
        <f>IF(A42&gt;"",IF(AND(B42&lt;=Variables!$B$8,G42&gt;2),"Youth",IF(AND(B42&lt;=Variables!$B$8,G42&lt;=2),"Prospect",IF(AND(B42&gt;=Variables!$B$9,G42&gt;2),"Old",IF(G42&gt;=3,"Reserves","First Team")))),"")</f>
        <v/>
      </c>
      <c r="D42" s="4" t="str">
        <f>SquadExport!BJ42</f>
        <v/>
      </c>
      <c r="E42" s="4" t="str">
        <f>IF(A42&gt;"",VLOOKUP(F42,Roles!A:B,2,FALSE)&amp;IF(OR(VLOOKUP(F42,Roles!$A:$B,2,FALSE)="FB",VLOOKUP(F42,Roles!$A:$B,2,FALSE)="WB",VLOOKUP(F42,Roles!$A:$B,2,FALSE)="WM",VLOOKUP(F42,Roles!$A:$B,2,FALSE)="W"),IF(AND(SquadExport!BK42=TRUE,SquadExport!BM42=TRUE,WeightedParse!BB42&gt;=WeightedParse!BC42)," (R)",IF(AND(SquadExport!BK42=TRUE,SquadExport!BM42=TRUE,WeightedParse!BB42&lt;WeightedParse!BC42)," (L)",IF(AND(SquadExport!BK42=TRUE,SquadExport!BM42=FALSE), " (L)",IF(AND(SquadExport!BK42=FALSE,SquadExport!BM42=TRUE)," (R)","")))),""),"")</f>
        <v/>
      </c>
      <c r="F42" s="4" t="str" cm="1">
        <f t="array" ref="F42">IF(A42&gt;"",INDEX($J$1:$AY$1,SUMPRODUCT(MAX(($J$2:$AY$200=MAX($J42:$AY42))*(COLUMN($J$2:$AY$200))))-COLUMN($J$1)+1),"")</f>
        <v/>
      </c>
      <c r="G42" s="4" t="str">
        <f t="shared" si="0"/>
        <v/>
      </c>
      <c r="H42" s="4" t="str">
        <f t="shared" si="1"/>
        <v/>
      </c>
      <c r="I42" s="5" t="str">
        <f t="shared" si="2"/>
        <v/>
      </c>
      <c r="J42" s="114" t="str">
        <f>IF($A42&gt;"",HARMEAN(WeightedParse!V42,WeightedParse!Y42,WeightedParse!Z42,WeightedParse!AE42,WeightedParse!AJ42,WeightedParse!AQ42,WeightedParse!AR42,WeightedParse!AS42,WeightedParse!AU42,WeightedParse!AV42,WeightedParse!AW42,WeightedParse!AY42,WeightedParse!BA42),"")</f>
        <v/>
      </c>
      <c r="K42" s="114" t="str">
        <f>IF(A42&gt;"",HARMEAN(WeightedParse!K42,WeightedParse!Q42,WeightedParse!V42,WeightedParse!X42,WeightedParse!Y42,WeightedParse!Z42,WeightedParse!AE42,WeightedParse!AG42,WeightedParse!AI42,WeightedParse!AJ42,WeightedParse!AQ42,WeightedParse!AR42,WeightedParse!AS42,WeightedParse!AU42,WeightedParse!AV42,WeightedParse!AW42,WeightedParse!AY42,WeightedParse!AZ42,WeightedParse!BA42),"")</f>
        <v/>
      </c>
      <c r="L42" s="114" t="str">
        <f>IF($A42&gt;"",IF(AND(EXACT(SquadExport!$BO42,TRUE),EXACT(SquadExport!$BL42,TRUE)),HARMEAN(WeightedParse!M42,WeightedParse!P42,WeightedParse!S42,WeightedParse!U42,WeightedParse!V42,WeightedParse!W42,WeightedParse!Y42,WeightedParse!AE42,WeightedParse!AL42,WeightedParse!AN42,WeightedParse!AP42),HARMEAN(WeightedParse!M42,WeightedParse!P42,WeightedParse!S42,WeightedParse!U42,WeightedParse!V42,WeightedParse!W42,WeightedParse!Y42,WeightedParse!AE42,WeightedParse!AL42,WeightedParse!AN42,WeightedParse!AP42)*Variables!$B$5),"")</f>
        <v/>
      </c>
      <c r="M42" s="114" t="str">
        <f>IF($A42&gt;"",IF(AND(EXACT(SquadExport!$BO42,TRUE),EXACT(SquadExport!$BL42,TRUE)),HARMEAN(WeightedParse!M42,WeightedParse!P42,WeightedParse!S42,WeightedParse!U42,WeightedParse!V42,WeightedParse!W42,WeightedParse!X42,WeightedParse!Y42,WeightedParse!Z42,WeightedParse!AE42,WeightedParse!AL42,WeightedParse!AN42,WeightedParse!AP42),HARMEAN(WeightedParse!M42,WeightedParse!P42,WeightedParse!S42,WeightedParse!U42,WeightedParse!V42,WeightedParse!W42,WeightedParse!X42,WeightedParse!Y42,WeightedParse!Z42,WeightedParse!AE42,WeightedParse!AL42,WeightedParse!AN42,WeightedParse!AP42)*Variables!$B$5),"")</f>
        <v/>
      </c>
      <c r="N42" s="114" t="str">
        <f>IF($A42&gt;"",IF(AND(EXACT(SquadExport!$BO42,TRUE),EXACT(SquadExport!$BL42,TRUE)),HARMEAN(WeightedParse!K42,WeightedParse!M42,WeightedParse!P42,WeightedParse!Q42,WeightedParse!S42,WeightedParse!T42,WeightedParse!U42,WeightedParse!V42,WeightedParse!W42,WeightedParse!X42,WeightedParse!Y42,WeightedParse!Z42,WeightedParse!AE42,WeightedParse!AG42,WeightedParse!AL42,WeightedParse!AN42,WeightedParse!AP42),HARMEAN(WeightedParse!K42,WeightedParse!M42,WeightedParse!P42,WeightedParse!Q42,WeightedParse!S42,WeightedParse!T42,WeightedParse!U42,WeightedParse!V42,WeightedParse!W42,WeightedParse!X42,WeightedParse!Y42,WeightedParse!Z42,WeightedParse!AE42,WeightedParse!AG42,WeightedParse!AL42,WeightedParse!AN42,WeightedParse!AP42)*Variables!$B$5),"")</f>
        <v/>
      </c>
      <c r="O42" s="114" t="str">
        <f>IF($A42&gt;"",IF(AND(EXACT(SquadExport!$BO42,TRUE),EXACT(SquadExport!$BL42,TRUE)),HARMEAN(WeightedParse!I42,WeightedParse!K42,WeightedParse!M42,WeightedParse!P42,WeightedParse!Q42,WeightedParse!S42,WeightedParse!T42,WeightedParse!V42,WeightedParse!W42,WeightedParse!X42,WeightedParse!Y42,WeightedParse!Z42,WeightedParse!AB42,WeightedParse!AE42,WeightedParse!AF42,WeightedParse!AG42,WeightedParse!AJ42,WeightedParse!AK42,WeightedParse!AL42,WeightedParse!AN42,WeightedParse!AO42,WeightedParse!AP42),HARMEAN(WeightedParse!I42,WeightedParse!K42,WeightedParse!M42,WeightedParse!P42,WeightedParse!Q42,WeightedParse!S42,WeightedParse!T42,WeightedParse!V42,WeightedParse!W42,WeightedParse!X42,WeightedParse!Y42,WeightedParse!Z42,WeightedParse!AB42,WeightedParse!AE42,WeightedParse!AF42,WeightedParse!AG42,WeightedParse!AJ42,WeightedParse!AK42,WeightedParse!AL42,WeightedParse!AN42,WeightedParse!AO42,WeightedParse!AP42)*Variables!$B$5),"")</f>
        <v/>
      </c>
      <c r="P42" s="114" t="str">
        <f>IF($A42&gt;"",IF(AND(OR(EXACT(SquadExport!$BO42,TRUE),EXACT(SquadExport!$BP42,TRUE)),OR(EXACT(SquadExport!$BK42,TRUE),EXACT(SquadExport!$BM42,TRUE))),HARMEAN(WeightedParse!M42,WeightedParse!P42,WeightedParse!S42,WeightedParse!U42,WeightedParse!V42,WeightedParse!W42,WeightedParse!Y42,WeightedParse!AE42,WeightedParse!AF42,WeightedParse!AP42),HARMEAN(WeightedParse!M42,WeightedParse!P42,WeightedParse!S42,WeightedParse!U42,WeightedParse!V42,WeightedParse!W42,WeightedParse!Y42,WeightedParse!AE42,WeightedParse!AF42,WeightedParse!AP42)*Variables!$B$5),"")</f>
        <v/>
      </c>
      <c r="Q42" s="114" t="str">
        <f>IF($A42&gt;"",IF(AND(OR(EXACT(SquadExport!$BO42,TRUE),EXACT(SquadExport!$BP42,TRUE)),OR(EXACT(SquadExport!$BK42,TRUE),EXACT(SquadExport!$BM42,TRUE))),HARMEAN(WeightedParse!H42,WeightedParse!P42,WeightedParse!Q42,WeightedParse!S42,WeightedParse!T42,WeightedParse!V42,WeightedParse!X42,WeightedParse!Y42,WeightedParse!Z42,WeightedParse!AE42,WeightedParse!AF42,WeightedParse!AH42,WeightedParse!AN42,WeightedParse!AO42),HARMEAN(WeightedParse!H42,WeightedParse!P42,WeightedParse!Q42,WeightedParse!S42,WeightedParse!T42,WeightedParse!V42,WeightedParse!X42,WeightedParse!Y42,WeightedParse!Z42,WeightedParse!AE42,WeightedParse!AF42,WeightedParse!AH42,WeightedParse!AN42,WeightedParse!AO42)*Variables!$B$5),"")</f>
        <v/>
      </c>
      <c r="R42" s="115" t="str">
        <f>IF($A42&gt;"",IF(AND(OR(EXACT(SquadExport!$BO42,TRUE),EXACT(SquadExport!$BP42,TRUE)),OR(EXACT(SquadExport!$BK42,TRUE),EXACT(SquadExport!$BM42,TRUE))),HARMEAN(WeightedParse!H42,WeightedParse!I42,WeightedParse!K42,WeightedParse!P42,WeightedParse!Q42,WeightedParse!S42,WeightedParse!T42,WeightedParse!V42,WeightedParse!Y42,WeightedParse!Z42,WeightedParse!AD42,WeightedParse!AE42,WeightedParse!AF42,WeightedParse!AH42,WeightedParse!AI42,WeightedParse!AJ42,WeightedParse!AN42,WeightedParse!AO42),HARMEAN(WeightedParse!H42,WeightedParse!I42,WeightedParse!K42,WeightedParse!P42,WeightedParse!Q42,WeightedParse!S42,WeightedParse!T42,WeightedParse!V42,WeightedParse!Y42,WeightedParse!Z42,WeightedParse!AD42,WeightedParse!AE42,WeightedParse!AF42,WeightedParse!AH42,WeightedParse!AI42,WeightedParse!AJ42,WeightedParse!AN42,WeightedParse!AO42)*Variables!$B$5),"")</f>
        <v/>
      </c>
      <c r="S42" s="115" t="str">
        <f>IF($A42&gt;"",IF(AND(OR(EXACT(SquadExport!$BO42,TRUE),EXACT(SquadExport!$BP42,TRUE)),OR(EXACT(SquadExport!$BK42,TRUE),EXACT(SquadExport!$BM42,TRUE))),HARMEAN(WeightedParse!H42,WeightedParse!I42,WeightedParse!K42,WeightedParse!Q42,WeightedParse!S42,WeightedParse!T42,WeightedParse!V42,WeightedParse!X42,WeightedParse!Z42,WeightedParse!AB42,WeightedParse!AD42,WeightedParse!AF42,WeightedParse!AG42,WeightedParse!AH42,WeightedParse!AI42,WeightedParse!AJ42,WeightedParse!AK42,WeightedParse!AN42,WeightedParse!AO42),HARMEAN(WeightedParse!H42,WeightedParse!I42,WeightedParse!K42,WeightedParse!Q42,WeightedParse!S42,WeightedParse!T42,WeightedParse!V42,WeightedParse!X42,WeightedParse!Z42,WeightedParse!AB42,WeightedParse!AD42,WeightedParse!AF42,WeightedParse!AG42,WeightedParse!AH42,WeightedParse!AI42,WeightedParse!AJ42,WeightedParse!AK42,WeightedParse!AN42,WeightedParse!AO42)*Variables!$B$5),"")</f>
        <v/>
      </c>
      <c r="T42" s="114" t="str">
        <f>IF($A42&gt;"",IF(AND(OR(EXACT(SquadExport!$BO42,TRUE),EXACT(SquadExport!$BP42,TRUE)),OR(EXACT(SquadExport!$BK42,TRUE),EXACT(SquadExport!$BM42,TRUE))),HARMEAN(WeightedParse!I42,WeightedParse!K42,WeightedParse!N42,WeightedParse!P42,WeightedParse!Q42,WeightedParse!S42,WeightedParse!T42,WeightedParse!V42,WeightedParse!X42,WeightedParse!Y42,WeightedParse!Z42,WeightedParse!AB42,WeightedParse!AD42,WeightedParse!AE42,WeightedParse!AF42,WeightedParse!AH42,WeightedParse!AI42,WeightedParse!AJ42,WeightedParse!AN42,WeightedParse!AO42)*WeightedParse!BD42,(HARMEAN(WeightedParse!I42,WeightedParse!K42,WeightedParse!N42,WeightedParse!P42,WeightedParse!Q42,WeightedParse!S42,WeightedParse!T42,WeightedParse!V42,WeightedParse!X42,WeightedParse!Y42,WeightedParse!Z42,WeightedParse!AB42,WeightedParse!AD42,WeightedParse!AE42,WeightedParse!AF42,WeightedParse!AH42,WeightedParse!AI42,WeightedParse!AJ42,WeightedParse!AN42,WeightedParse!AO42)*WeightedParse!BD42)*Variables!$B$5),"")</f>
        <v/>
      </c>
      <c r="U42" s="114" t="str">
        <f>IF($A42&gt;"",IF(EXACT(SquadExport!$BQ42,TRUE),HARMEAN(WeightedParse!P42,WeightedParse!S42,WeightedParse!V42,WeightedParse!X42,WeightedParse!Y42,WeightedParse!Z42,WeightedParse!AE42,WeightedParse!AF42,WeightedParse!AP42),HARMEAN(WeightedParse!P42,WeightedParse!S42,WeightedParse!V42,WeightedParse!X42,WeightedParse!Y42,WeightedParse!Z42,WeightedParse!AE42,WeightedParse!AF42,WeightedParse!AP42)*Variables!$B$5),"")</f>
        <v/>
      </c>
      <c r="V42" s="114" t="str">
        <f>IF($A42&gt;"",IF(EXACT(SquadExport!$BQ42,TRUE),HARMEAN(WeightedParse!K42,WeightedParse!Q42,WeightedParse!S42,WeightedParse!T42,WeightedParse!V42,WeightedParse!X42,WeightedParse!Z42,WeightedParse!AE42,WeightedParse!AF42,WeightedParse!AG42,WeightedParse!AH42,WeightedParse!AK42),HARMEAN(WeightedParse!K42,WeightedParse!Q42,WeightedParse!S42,WeightedParse!T42,WeightedParse!V42,WeightedParse!X42,WeightedParse!Z42,WeightedParse!AE42,WeightedParse!AF42,WeightedParse!AG42,WeightedParse!AH42,WeightedParse!AK42)*Variables!$B$5),"")</f>
        <v/>
      </c>
      <c r="W42" s="114" t="str">
        <f>IF($A42&gt;"",IF(EXACT(SquadExport!$BQ42,TRUE),HARMEAN(WeightedParse!I42,WeightedParse!K42,WeightedParse!N42,WeightedParse!Q42,WeightedParse!T42,WeightedParse!V42,WeightedParse!X42,WeightedParse!Z42,WeightedParse!AB42,WeightedParse!AD42,WeightedParse!AF42,WeightedParse!AG42,WeightedParse!AK42),HARMEAN(WeightedParse!I42,WeightedParse!K42,WeightedParse!N42,WeightedParse!Q42,WeightedParse!T42,WeightedParse!V42,WeightedParse!X42,WeightedParse!Z42,WeightedParse!AB42,WeightedParse!AD42,WeightedParse!AF42,WeightedParse!AG42,WeightedParse!AK42)*Variables!$B$5),"")</f>
        <v/>
      </c>
      <c r="X42" s="114" t="str">
        <f>IF($A42&gt;"",IF(EXACT(SquadExport!$BQ42,TRUE),HARMEAN(WeightedParse!K42,WeightedParse!P42,WeightedParse!Q42,WeightedParse!S42,WeightedParse!U42,WeightedParse!V42,WeightedParse!X42,WeightedParse!Y42,WeightedParse!Z42,WeightedParse!AE42,WeightedParse!AF42,WeightedParse!AH42,WeightedParse!AO42,WeightedParse!AP42),HARMEAN(WeightedParse!K42,WeightedParse!P42,WeightedParse!Q42,WeightedParse!S42,WeightedParse!U42,WeightedParse!V42,WeightedParse!X42,WeightedParse!Y42,WeightedParse!Z42,WeightedParse!AE42,WeightedParse!AF42,WeightedParse!AH42,WeightedParse!AO42,WeightedParse!AP42)*Variables!$B$5),"")</f>
        <v/>
      </c>
      <c r="Y42" s="114" t="str">
        <f>IF($A42&gt;"",IF(EXACT(SquadExport!$BQ42,TRUE),HARMEAN(WeightedParse!P42,WeightedParse!Q42,WeightedParse!S42,WeightedParse!U42,WeightedParse!V42,WeightedParse!W42,WeightedParse!Y42,WeightedParse!AE42,WeightedParse!AF42,WeightedParse!AH42,WeightedParse!AJ42,WeightedParse!AN42,WeightedParse!AO42,WeightedParse!AP42),HARMEAN(WeightedParse!P42,WeightedParse!Q42,WeightedParse!S42,WeightedParse!U42,WeightedParse!V42,WeightedParse!W42,WeightedParse!Y42,WeightedParse!AE42,WeightedParse!AF42,WeightedParse!AH42,WeightedParse!AJ42,WeightedParse!AN42,WeightedParse!AO42,WeightedParse!AP42)*Variables!$B$5),"")</f>
        <v/>
      </c>
      <c r="Z42" s="114" t="str">
        <f>IF($A42&gt;"",IF(EXACT(SquadExport!$BQ42,TRUE),HARMEAN(WeightedParse!M42,WeightedParse!P42,WeightedParse!Q42,WeightedParse!S42,WeightedParse!U42,WeightedParse!V42,WeightedParse!W42,WeightedParse!X42,WeightedParse!Y42,WeightedParse!Z42,WeightedParse!AE42,WeightedParse!AF42,WeightedParse!AH42,WeightedParse!AL42,WeightedParse!AO42,WeightedParse!AP42),HARMEAN(WeightedParse!M42,WeightedParse!P42,WeightedParse!Q42,WeightedParse!S42,WeightedParse!U42,WeightedParse!V42,WeightedParse!W42,WeightedParse!X42,WeightedParse!Y42,WeightedParse!Z42,WeightedParse!AE42,WeightedParse!AF42,WeightedParse!AH42,WeightedParse!AL42,WeightedParse!AO42,WeightedParse!AP42)*Variables!$B$5),"")</f>
        <v/>
      </c>
      <c r="AA42" s="114" t="str">
        <f>IF($A42&gt;"",IF(EXACT(SquadExport!$BQ42,TRUE),HARMEAN(WeightedParse!J42,WeightedParse!K42,WeightedParse!N42,WeightedParse!P42,WeightedParse!Q42,WeightedParse!S42,WeightedParse!V42,WeightedParse!X42,WeightedParse!Y42,WeightedParse!Z42,WeightedParse!AD42,WeightedParse!AE42,WeightedParse!AH42,WeightedParse!AI42,WeightedParse!AK42,WeightedParse!AN42,WeightedParse!AO42,WeightedParse!AP42),HARMEAN(WeightedParse!J42,WeightedParse!K42,WeightedParse!N42,WeightedParse!P42,WeightedParse!Q42,WeightedParse!S42,WeightedParse!V42,WeightedParse!X42,WeightedParse!Y42,WeightedParse!Z42,WeightedParse!AD42,WeightedParse!AE42,WeightedParse!AH42,WeightedParse!AI42,WeightedParse!AK42,WeightedParse!AN42,WeightedParse!AO42,WeightedParse!AP42)*Variables!$B$5),"")</f>
        <v/>
      </c>
      <c r="AB42" s="114" t="str">
        <f>IF($A42&gt;"",IF(AND(EXACT(SquadExport!$BR42,TRUE),EXACT(SquadExport!$BL42,TRUE)),HARMEAN(WeightedParse!I42,WeightedParse!K42,WeightedParse!N42,WeightedParse!Q42,WeightedParse!T42,WeightedParse!V42,WeightedParse!X42,WeightedParse!Y42,WeightedParse!Z42,WeightedParse!AD42,WeightedParse!AE42,WeightedParse!AF42,WeightedParse!AG42,WeightedParse!AH42,WeightedParse!AI42,WeightedParse!AJ42,WeightedParse!AK42,WeightedParse!AN42,WeightedParse!AO42),HARMEAN(WeightedParse!I42,WeightedParse!K42,WeightedParse!N42,WeightedParse!Q42,WeightedParse!T42,WeightedParse!V42,WeightedParse!X42,WeightedParse!Y42,WeightedParse!Z42,WeightedParse!AD42,WeightedParse!AE42,WeightedParse!AF42,WeightedParse!AG42,WeightedParse!AH42,WeightedParse!AI42,WeightedParse!AJ42,WeightedParse!AK42,WeightedParse!AN42,WeightedParse!AO42)*Variables!$B$5),"")</f>
        <v/>
      </c>
      <c r="AC42" s="114" t="str">
        <f>IF($A42&gt;"",IF(AND(EXACT(SquadExport!$BR42,TRUE),EXACT(SquadExport!$BL42,TRUE)),HARMEAN(WeightedParse!K42,WeightedParse!Q42,WeightedParse!S42,WeightedParse!T42,WeightedParse!V42,WeightedParse!X42,WeightedParse!Y42,WeightedParse!Z42,WeightedParse!AD42,WeightedParse!AE42,WeightedParse!AF42,WeightedParse!AG42,WeightedParse!AH42,WeightedParse!AO42),HARMEAN(WeightedParse!K42,WeightedParse!Q42,WeightedParse!S42,WeightedParse!T42,WeightedParse!V42,WeightedParse!X42,WeightedParse!Y42,WeightedParse!Z42,WeightedParse!AD42,WeightedParse!AE42,WeightedParse!AF42,WeightedParse!AG42,WeightedParse!AH42,WeightedParse!AO42)*Variables!$B$5),"")</f>
        <v/>
      </c>
      <c r="AD42" s="114" t="str">
        <f>IF($A42&gt;"",IF(AND(EXACT(SquadExport!$BR42,TRUE),EXACT(SquadExport!$BL42,TRUE)),HARMEAN(WeightedParse!I42,WeightedParse!J42,WeightedParse!K42,WeightedParse!N42,WeightedParse!Q42,WeightedParse!S42,WeightedParse!T42,WeightedParse!V42,WeightedParse!X42,WeightedParse!Z42,WeightedParse!AB42,WeightedParse!AD42,WeightedParse!AG42,WeightedParse!AH42,WeightedParse!AI42,WeightedParse!AK42,WeightedParse!AO42),HARMEAN(WeightedParse!I42,WeightedParse!J42,WeightedParse!K42,WeightedParse!N42,WeightedParse!Q42,WeightedParse!S42,WeightedParse!T42,WeightedParse!V42,WeightedParse!X42,WeightedParse!Z42,WeightedParse!AB42,WeightedParse!AD42,WeightedParse!AG42,WeightedParse!AH42,WeightedParse!AI42,WeightedParse!AK42,WeightedParse!AO42)*Variables!$B$5),"")</f>
        <v/>
      </c>
      <c r="AE42" s="114" t="str">
        <f>IF($A42&gt;"",IF(AND(EXACT(SquadExport!$BR42,TRUE),EXACT(SquadExport!$BL42,TRUE)),HARMEAN(WeightedParse!K42,WeightedParse!N42,WeightedParse!P42,WeightedParse!Q42,WeightedParse!S42,WeightedParse!T42,WeightedParse!U42,WeightedParse!V42,WeightedParse!X42,WeightedParse!Y42,WeightedParse!Z42,WeightedParse!AD42,WeightedParse!AE42,WeightedParse!AF42,WeightedParse!AG42,WeightedParse!AH42,WeightedParse!AI42,WeightedParse!AO42),HARMEAN(WeightedParse!K42,WeightedParse!N42,WeightedParse!P42,WeightedParse!Q42,WeightedParse!S42,WeightedParse!T42,WeightedParse!U42,WeightedParse!V42,WeightedParse!X42,WeightedParse!Y42,WeightedParse!Z42,WeightedParse!AD42,WeightedParse!AE42,WeightedParse!AF42,WeightedParse!AG42,WeightedParse!AH42,WeightedParse!AI42,WeightedParse!AO42)*Variables!$B$5),"")</f>
        <v/>
      </c>
      <c r="AF42" s="114" t="str">
        <f>IF($A42&gt;"",IF(AND(EXACT(SquadExport!$BR42,TRUE),EXACT(SquadExport!$BL42,TRUE)),HARMEAN(WeightedParse!I42,WeightedParse!J42,WeightedParse!K42,WeightedParse!N42,WeightedParse!Q42,WeightedParse!S42,WeightedParse!T42,WeightedParse!U42,WeightedParse!V42,WeightedParse!X42,WeightedParse!Z42,WeightedParse!AD42,WeightedParse!AE42,WeightedParse!AF42,WeightedParse!AH42,WeightedParse!AI42,WeightedParse!AK42,WeightedParse!AN42,WeightedParse!AO42,WeightedParse!AP42),HARMEAN(WeightedParse!I42,WeightedParse!J42,WeightedParse!K42,WeightedParse!N42,WeightedParse!Q42,WeightedParse!S42,WeightedParse!T42,WeightedParse!U42,WeightedParse!V42,WeightedParse!X42,WeightedParse!Z42,WeightedParse!AD42,WeightedParse!AE42,WeightedParse!AF42,WeightedParse!AH42,WeightedParse!AI42,WeightedParse!AK42,WeightedParse!AN42,WeightedParse!AO42,WeightedParse!AP42)*Variables!$B$5),"")</f>
        <v/>
      </c>
      <c r="AG42" s="114" t="str">
        <f>IF($A42&gt;"",IF(AND(OR(EXACT(SquadExport!$BR42,TRUE),EXACT(SquadExport!$BS42,TRUE)),OR(EXACT(SquadExport!$BK42,TRUE),EXACT(SquadExport!$BM42,TRUE))),HARMEAN(WeightedParse!I42,WeightedParse!K42,WeightedParse!Q42,WeightedParse!T42,WeightedParse!X42,WeightedParse!Z42,WeightedParse!AD42,WeightedParse!AF42,WeightedParse!AG42,WeightedParse!AJ42),HARMEAN(WeightedParse!I42,WeightedParse!K42,WeightedParse!Q42,WeightedParse!T42,WeightedParse!X42,WeightedParse!Z42,WeightedParse!AD42,WeightedParse!AF42,WeightedParse!AG42,WeightedParse!AJ42)*Variables!$B$5),"")</f>
        <v/>
      </c>
      <c r="AH42" s="114" t="str">
        <f>IF($A42&gt;"",IF(AND(OR(EXACT(SquadExport!$BR42,TRUE),EXACT(SquadExport!$BS42,TRUE)),OR(EXACT(SquadExport!$BK42,TRUE),EXACT(SquadExport!$BM42,TRUE))),HARMEAN(WeightedParse!H42,WeightedParse!K42,WeightedParse!P42,WeightedParse!Q42,WeightedParse!S42,WeightedParse!T42,WeightedParse!V42,WeightedParse!X42,WeightedParse!Y42,WeightedParse!Z42,WeightedParse!AD42,WeightedParse!AE42,WeightedParse!AF42,WeightedParse!AG42,WeightedParse!AH42,WeightedParse!AO42),HARMEAN(WeightedParse!H42,WeightedParse!K42,WeightedParse!P42,WeightedParse!Q42,WeightedParse!S42,WeightedParse!T42,WeightedParse!V42,WeightedParse!X42,WeightedParse!Y42,WeightedParse!Z42,WeightedParse!AD42,WeightedParse!AE42,WeightedParse!AF42,WeightedParse!AG42,WeightedParse!AH42,WeightedParse!AO42)*Variables!$B$5),"")</f>
        <v/>
      </c>
      <c r="AI42" s="114" t="str">
        <f>IF($A42&gt;"",IF(AND(OR(EXACT(SquadExport!$BR42,TRUE),EXACT(SquadExport!$BS42,TRUE)),OR(EXACT(SquadExport!$BK42,TRUE),EXACT(SquadExport!$BM42,TRUE))),HARMEAN(WeightedParse!H42,WeightedParse!I42,WeightedParse!K42,WeightedParse!P42,WeightedParse!Q42,WeightedParse!S42,WeightedParse!T42,WeightedParse!U42,WeightedParse!V42,WeightedParse!X42,WeightedParse!Y42,WeightedParse!Z42,WeightedParse!AD42,WeightedParse!AE42,WeightedParse!AF42,WeightedParse!AH42,WeightedParse!AI42,WeightedParse!AO42),HARMEAN(WeightedParse!H42,WeightedParse!I42,WeightedParse!K42,WeightedParse!P42,WeightedParse!Q42,WeightedParse!S42,WeightedParse!T42,WeightedParse!U42,WeightedParse!V42,WeightedParse!X42,WeightedParse!Y42,WeightedParse!Z42,WeightedParse!AD42,WeightedParse!AE42,WeightedParse!AF42,WeightedParse!AH42,WeightedParse!AI42,WeightedParse!AO42)*Variables!$B$5),"")</f>
        <v/>
      </c>
      <c r="AJ42" s="114" t="str">
        <f>IF($A42&gt;"",IF(AND(OR(EXACT(SquadExport!$BR42,TRUE),EXACT(SquadExport!$BS42,TRUE)),OR(EXACT(SquadExport!$BK42,TRUE),EXACT(SquadExport!$BM42,TRUE))),HARMEAN(WeightedParse!H42,WeightedParse!K42,WeightedParse!M42,WeightedParse!V42,WeightedParse!W42,WeightedParse!AD42,WeightedParse!AF42,WeightedParse!AH42,WeightedParse!AK42,WeightedParse!AL42,WeightedParse!AO42,WeightedParse!AP42)*(CONVERT(LEFT(SquadExport!$E42,FIND("'",SquadExport!$E42)-1)+((MID(SquadExport!$E42,FIND("'",SquadExport!$E42)+1,LEN(SquadExport!$E42)-FIND("'",SquadExport!$E42)-1))/12),"ft","m")-1)/(Variables!$C$4-1),(HARMEAN(WeightedParse!H42,WeightedParse!K42,WeightedParse!M42,WeightedParse!V42,WeightedParse!W42,WeightedParse!AD42,WeightedParse!AF42,WeightedParse!AH42,WeightedParse!AK42,WeightedParse!AL42,WeightedParse!AO42,WeightedParse!AP42)*(CONVERT(LEFT(SquadExport!$E42,FIND("'",SquadExport!$E42)-1)+((MID(SquadExport!$E42,FIND("'",SquadExport!$E42)+1,LEN(SquadExport!$E42)-FIND("'",SquadExport!$E42)-1))/12),"ft","m")-1)/(Variables!$C$4-1))*Variables!$B$5),"")</f>
        <v/>
      </c>
      <c r="AK42" s="114" t="str">
        <f>IF($A42&gt;"",IF(AND(OR(EXACT(SquadExport!$BR42,TRUE),EXACT(SquadExport!$BS42,TRUE)),OR(EXACT(SquadExport!$BK42,TRUE),EXACT(SquadExport!$BM42,TRUE))),HARMEAN(WeightedParse!J42,WeightedParse!K42,WeightedParse!T42,WeightedParse!V42,WeightedParse!X42,WeightedParse!Y42,WeightedParse!Z42,WeightedParse!AD42,WeightedParse!AH42,WeightedParse!AI42,WeightedParse!AK42,WeightedParse!AO42),HARMEAN(WeightedParse!J42,WeightedParse!K42,WeightedParse!T42,WeightedParse!V42,WeightedParse!X42,WeightedParse!Y42,WeightedParse!Z42,WeightedParse!AD42,WeightedParse!AH42,WeightedParse!AI42,WeightedParse!AK42,WeightedParse!AO42)*Variables!$B$5),"")</f>
        <v/>
      </c>
      <c r="AL42" s="114" t="str">
        <f>IF($A42&gt;"",IF(AND(OR(EXACT(SquadExport!$BR42,TRUE),EXACT(SquadExport!$BS42,TRUE)),OR(EXACT(SquadExport!$BK42,TRUE),EXACT(SquadExport!$BM42,TRUE))),HARMEAN(WeightedParse!H42,WeightedParse!I42,WeightedParse!K42,WeightedParse!Q42,WeightedParse!T42,WeightedParse!V42,WeightedParse!AB42,WeightedParse!AD42,WeightedParse!AH42,WeightedParse!AI42,WeightedParse!AJ42,WeightedParse!AN42,WeightedParse!AO42),HARMEAN(WeightedParse!H42,WeightedParse!I42,WeightedParse!K42,WeightedParse!Q42,WeightedParse!T42,WeightedParse!V42,WeightedParse!AB42,WeightedParse!AD42,WeightedParse!AH42,WeightedParse!AI42,WeightedParse!AJ42,WeightedParse!AN42,WeightedParse!AO42)*Variables!$B$5),"")</f>
        <v/>
      </c>
      <c r="AM42" s="114" t="str">
        <f>IF($A42&gt;"",IF(AND(OR(EXACT(SquadExport!$BR42,TRUE),EXACT(SquadExport!$BS42,TRUE)),OR(EXACT(SquadExport!$BK42,TRUE),EXACT(SquadExport!$BM42,TRUE))),HARMEAN(WeightedParse!I42,WeightedParse!J42,WeightedParse!K42,WeightedParse!N42,WeightedParse!Q42,WeightedParse!T42,WeightedParse!V42,WeightedParse!X42,WeightedParse!AB42,WeightedParse!AD42,WeightedParse!AG42,WeightedParse!AI42,WeightedParse!AJ42,WeightedParse!AK42,WeightedParse!AN42)*WeightedParse!BD42,(HARMEAN(WeightedParse!I42,WeightedParse!J42,WeightedParse!K42,WeightedParse!N42,WeightedParse!Q42,WeightedParse!T42,WeightedParse!V42,WeightedParse!X42,WeightedParse!AB42,WeightedParse!AD42,WeightedParse!AG42,WeightedParse!AI42,WeightedParse!AJ42,WeightedParse!AK42,WeightedParse!AN42)*WeightedParse!BD42)*Variables!$B$5),"")</f>
        <v/>
      </c>
      <c r="AN42" s="114" t="str">
        <f>IF($A42&gt;"",IF(AND(OR(EXACT(SquadExport!$BR42,TRUE),EXACT(SquadExport!$BS42,TRUE)),OR(EXACT(SquadExport!$BK42,TRUE),EXACT(SquadExport!$BM42,TRUE))),HARMEAN(WeightedParse!H42,WeightedParse!I42,WeightedParse!K42,WeightedParse!N42,WeightedParse!Q42,WeightedParse!T42,WeightedParse!V42,WeightedParse!X42,WeightedParse!Z42,WeightedParse!AD42,WeightedParse!AG42,WeightedParse!AH42,WeightedParse!AI42,WeightedParse!AJ42,WeightedParse!AN42,WeightedParse!AO42)*WeightedParse!BD42,(HARMEAN(WeightedParse!H42,WeightedParse!I42,WeightedParse!K42,WeightedParse!N42,WeightedParse!Q42,WeightedParse!T42,WeightedParse!V42,WeightedParse!X42,WeightedParse!Z42,WeightedParse!AD42,WeightedParse!AG42,WeightedParse!AH42,WeightedParse!AI42,WeightedParse!AJ42,WeightedParse!AN42,WeightedParse!AO42)*WeightedParse!BD42)*Variables!$B$5),"")</f>
        <v/>
      </c>
      <c r="AO42" s="114" t="str">
        <f>IF($A42&gt;"",IF(AND(EXACT(SquadExport!$BS42,TRUE),EXACT(SquadExport!$BL42,TRUE)),HARMEAN(WeightedParse!K42,WeightedParse!Q42,WeightedParse!T42,WeightedParse!V42,WeightedParse!X42,WeightedParse!Z42,WeightedParse!AB42,WeightedParse!AD42,WeightedParse!AG42,WeightedParse!AK42),HARMEAN(WeightedParse!K42,WeightedParse!Q42,WeightedParse!T42,WeightedParse!V42,WeightedParse!X42,WeightedParse!Z42,WeightedParse!AB42,WeightedParse!AD42,WeightedParse!AG42,WeightedParse!AK42)*Variables!$B$5),"")</f>
        <v/>
      </c>
      <c r="AP42" s="114" t="str">
        <f>IF($A42&gt;"",IF(AND(EXACT(SquadExport!$BS42,TRUE),EXACT(SquadExport!$BL42,TRUE)),HARMEAN(WeightedParse!I42,WeightedParse!K42,WeightedParse!Q42,WeightedParse!T42,WeightedParse!V42,WeightedParse!X42,WeightedParse!Z42,WeightedParse!AB42,WeightedParse!AD42,WeightedParse!AF42,WeightedParse!AG42,WeightedParse!AI42,WeightedParse!AJ42),HARMEAN(WeightedParse!I42,WeightedParse!K42,WeightedParse!Q42,WeightedParse!T42,WeightedParse!V42,WeightedParse!X42,WeightedParse!Z42,WeightedParse!AB42,WeightedParse!AD42,WeightedParse!AF42,WeightedParse!AG42,WeightedParse!AI42,WeightedParse!AJ42)*Variables!$B$5),"")</f>
        <v/>
      </c>
      <c r="AQ42" s="114" t="str">
        <f>IF($A42&gt;"",IF(AND(EXACT(SquadExport!$BS42,TRUE),EXACT(SquadExport!$BL42,TRUE)),HARMEAN(WeightedParse!I42,WeightedParse!J42,WeightedParse!K42,WeightedParse!Q42,WeightedParse!T42,WeightedParse!V42,WeightedParse!X42,WeightedParse!Z42,WeightedParse!AB42,WeightedParse!AD42,WeightedParse!AG42,WeightedParse!AI42,WeightedParse!AJ42,WeightedParse!AK42),HARMEAN(WeightedParse!I42,WeightedParse!J42,WeightedParse!K42,WeightedParse!Q42,WeightedParse!T42,WeightedParse!V42,WeightedParse!X42,WeightedParse!Z42,WeightedParse!AB42,WeightedParse!AD42,WeightedParse!AG42,WeightedParse!AI42,WeightedParse!AJ42,WeightedParse!AK42)*Variables!$B$5),"")</f>
        <v/>
      </c>
      <c r="AR42" s="114" t="str">
        <f>IF($A42&gt;"",IF(AND(EXACT(SquadExport!$BS42,TRUE),EXACT(SquadExport!$BL42,TRUE)),HARMEAN(WeightedParse!I42,WeightedParse!J42,WeightedParse!K42,WeightedParse!Q42,WeightedParse!T42,WeightedParse!V42,WeightedParse!X42,WeightedParse!Y42,WeightedParse!Z42,WeightedParse!AD42,WeightedParse!AH42,WeightedParse!AI42,WeightedParse!AJ42,WeightedParse!AK42,WeightedParse!AN42,WeightedParse!AO42),HARMEAN(WeightedParse!I42,WeightedParse!J42,WeightedParse!K42,WeightedParse!Q42,WeightedParse!T42,WeightedParse!V42,WeightedParse!X42,WeightedParse!Y42,WeightedParse!Z42,WeightedParse!AD42,WeightedParse!AH42,WeightedParse!AI42,WeightedParse!AJ42,WeightedParse!AK42,WeightedParse!AN42,WeightedParse!AO42)*Variables!$B$5),"")</f>
        <v/>
      </c>
      <c r="AS42" s="114" t="str">
        <f>IF($A42&gt;"",IF(AND(EXACT(SquadExport!$BT42,TRUE),EXACT(SquadExport!$BL42,TRUE)),HARMEAN(WeightedParse!J42,WeightedParse!K42,WeightedParse!M42,WeightedParse!T42,WeightedParse!V42,WeightedParse!X42,WeightedParse!Z42,WeightedParse!AD42,WeightedParse!AI42),(HARMEAN(WeightedParse!J42,WeightedParse!K42,WeightedParse!M42,WeightedParse!T42,WeightedParse!V42,WeightedParse!X42,WeightedParse!Z42,WeightedParse!AD42,WeightedParse!AI42)*Variables!$B$5)),"")</f>
        <v/>
      </c>
      <c r="AT42" s="114" t="str">
        <f>IF($A42&gt;"",IF(AND(EXACT(SquadExport!$BT42,TRUE),EXACT(SquadExport!$BL42,TRUE)),HARMEAN(WeightedParse!J42,WeightedParse!K42,WeightedParse!M42,WeightedParse!U42,WeightedParse!V42,WeightedParse!W42,WeightedParse!X42,WeightedParse!Z42,WeightedParse!AD42,WeightedParse!AF42,WeightedParse!AK42,WeightedParse!AL42,WeightedParse!AP42)*(CONVERT(LEFT(SquadExport!$E42,FIND("'",SquadExport!$E42)-1)+((MID(SquadExport!$E42,FIND("'",SquadExport!$E42)+1,LEN(SquadExport!$E42)-FIND("'",SquadExport!$E42)-1))/12),"ft","m")-1)/(Variables!$C$4-1),(HARMEAN(WeightedParse!J42,WeightedParse!K42,WeightedParse!M42,WeightedParse!U42,WeightedParse!V42,WeightedParse!W42,WeightedParse!X42,WeightedParse!Z42,WeightedParse!AD42,WeightedParse!AF42,WeightedParse!AK42,WeightedParse!AL42,WeightedParse!AP42)*(CONVERT(LEFT(SquadExport!$E42,FIND("'",SquadExport!$E42)-1)+((MID(SquadExport!$E42,FIND("'",SquadExport!$E42)+1,LEN(SquadExport!$E42)-FIND("'",SquadExport!$E42)-1))/12),"ft","m")-1)/(Variables!$C$4-1)))*Variables!$B$5,"")</f>
        <v/>
      </c>
      <c r="AU42" s="114" t="str">
        <f>IF($A42&gt;"",IF(AND(EXACT(SquadExport!$BT42,TRUE),EXACT(SquadExport!$BL42,TRUE)),HARMEAN(WeightedParse!I42,WeightedParse!J42,WeightedParse!K42,WeightedParse!Q42,WeightedParse!T42,WeightedParse!V42,WeightedParse!X42,WeightedParse!Z42,WeightedParse!AB42,WeightedParse!AD42,WeightedParse!AF42,WeightedParse!AG42,WeightedParse!AK42,WeightedParse!AP42),HARMEAN(WeightedParse!I42,WeightedParse!J42,WeightedParse!K42,WeightedParse!Q42,WeightedParse!T42,WeightedParse!V42,WeightedParse!X42,WeightedParse!Z42,WeightedParse!AB42,WeightedParse!AD42,WeightedParse!AF42,WeightedParse!AG42,WeightedParse!AK42,WeightedParse!AP42)*Variables!$B$5),"")</f>
        <v/>
      </c>
      <c r="AV42" s="114" t="str">
        <f>IF($A42&gt;"",IF(AND(EXACT(SquadExport!$BT42,TRUE),EXACT(SquadExport!$BL42,TRUE)),HARMEAN(WeightedParse!I42,WeightedParse!J42,WeightedParse!K42,WeightedParse!Q42,WeightedParse!T42,WeightedParse!V42,WeightedParse!X42,WeightedParse!Z42,WeightedParse!AD42,WeightedParse!AH42,WeightedParse!AI42,WeightedParse!AJ42,WeightedParse!AK42,WeightedParse!AN42,WeightedParse!AO42),HARMEAN(WeightedParse!I42,WeightedParse!J42,WeightedParse!K42,WeightedParse!Q42,WeightedParse!T42,WeightedParse!V42,WeightedParse!X42,WeightedParse!Z42,WeightedParse!AD42,WeightedParse!AH42,WeightedParse!AI42,WeightedParse!AJ42,WeightedParse!AK42,WeightedParse!AN42,WeightedParse!AO42)*Variables!$B$5),"")</f>
        <v/>
      </c>
      <c r="AW42" s="114" t="str">
        <f>IF($A42&gt;"",IF(AND(EXACT(SquadExport!$BT42,TRUE),EXACT(SquadExport!$BL42,TRUE)),HARMEAN(WeightedParse!I42,WeightedParse!J42,WeightedParse!K42,WeightedParse!Q42,WeightedParse!T42,WeightedParse!V42,WeightedParse!X42,WeightedParse!Z42,WeightedParse!AB42,WeightedParse!AD42,WeightedParse!AF42,WeightedParse!AG42,WeightedParse!AI42,WeightedParse!AJ42,WeightedParse!AK42),HARMEAN(WeightedParse!I42,WeightedParse!J42,WeightedParse!K42,WeightedParse!Q42,WeightedParse!T42,WeightedParse!V42,WeightedParse!X42,WeightedParse!Z42,WeightedParse!AB42,WeightedParse!AD42,WeightedParse!AF42,WeightedParse!AG42,WeightedParse!AI42,WeightedParse!AJ42,WeightedParse!AK42)*Variables!$B$5),"")</f>
        <v/>
      </c>
      <c r="AX42" s="114" t="str">
        <f>IF($A42&gt;"",IF(AND(EXACT(SquadExport!$BT42,TRUE),EXACT(SquadExport!$BL42,TRUE)),HARMEAN(WeightedParse!K42,WeightedParse!Q42,WeightedParse!U42,WeightedParse!V42,WeightedParse!W42,WeightedParse!X42,WeightedParse!Y42,WeightedParse!Z42,WeightedParse!AD42,WeightedParse!AF42,WeightedParse!AH42,WeightedParse!AI42,WeightedParse!AJ42,WeightedParse!AK42,WeightedParse!AN42,WeightedParse!AO42,WeightedParse!AP42),HARMEAN(WeightedParse!K42,WeightedParse!Q42,WeightedParse!U42,WeightedParse!V42,WeightedParse!W42,WeightedParse!X42,WeightedParse!Y42,WeightedParse!Z42,WeightedParse!AD42,WeightedParse!AF42,WeightedParse!AH42,WeightedParse!AI42,WeightedParse!AJ42,WeightedParse!AK42,WeightedParse!AN42,WeightedParse!AO42,WeightedParse!AP42)*Variables!$B$5),"")</f>
        <v/>
      </c>
      <c r="AY42" s="114" t="str">
        <f>IF($A42&gt;"",IF(AND(EXACT(SquadExport!$BT42,TRUE),EXACT(SquadExport!$BL42,TRUE)),HARMEAN(WeightedParse!I42,WeightedParse!J42,WeightedParse!K42,WeightedParse!M42,WeightedParse!N42,WeightedParse!Q42,WeightedParse!T42,WeightedParse!V42,WeightedParse!X42,WeightedParse!Z42,WeightedParse!AD42,WeightedParse!AF42,WeightedParse!AG42,WeightedParse!AH42,WeightedParse!AI42,WeightedParse!AJ42,WeightedParse!AK42,WeightedParse!AL42,WeightedParse!AN42,WeightedParse!AO42,WeightedParse!AP42),HARMEAN(WeightedParse!I42,WeightedParse!J42,WeightedParse!K42,WeightedParse!M42,WeightedParse!N42,WeightedParse!Q42,WeightedParse!T42,WeightedParse!V42,WeightedParse!X42,WeightedParse!Z42,WeightedParse!AD42,WeightedParse!AF42,WeightedParse!AG42,WeightedParse!AH42,WeightedParse!AI42,WeightedParse!AJ42,WeightedParse!AK42,WeightedParse!AL42,WeightedParse!AN42,WeightedParse!AO42,WeightedParse!AP42)*Variables!$B$5),"")</f>
        <v/>
      </c>
    </row>
    <row r="43" spans="1:51" s="3" customFormat="1" ht="15" customHeight="1" x14ac:dyDescent="0.25">
      <c r="A43" s="3" t="str">
        <f>IF(WeightedParse!A43&gt;"",WeightedParse!A43,"")</f>
        <v/>
      </c>
      <c r="B43" s="4" t="str">
        <f>IF(WeightedParse!B43&gt;0,WeightedParse!B43,"")</f>
        <v/>
      </c>
      <c r="C43" s="4" t="str">
        <f>IF(A43&gt;"",IF(AND(B43&lt;=Variables!$B$8,G43&gt;2),"Youth",IF(AND(B43&lt;=Variables!$B$8,G43&lt;=2),"Prospect",IF(AND(B43&gt;=Variables!$B$9,G43&gt;2),"Old",IF(G43&gt;=3,"Reserves","First Team")))),"")</f>
        <v/>
      </c>
      <c r="D43" s="4" t="str">
        <f>SquadExport!BJ43</f>
        <v/>
      </c>
      <c r="E43" s="4" t="str">
        <f>IF(A43&gt;"",VLOOKUP(F43,Roles!A:B,2,FALSE)&amp;IF(OR(VLOOKUP(F43,Roles!$A:$B,2,FALSE)="FB",VLOOKUP(F43,Roles!$A:$B,2,FALSE)="WB",VLOOKUP(F43,Roles!$A:$B,2,FALSE)="WM",VLOOKUP(F43,Roles!$A:$B,2,FALSE)="W"),IF(AND(SquadExport!BK43=TRUE,SquadExport!BM43=TRUE,WeightedParse!BB43&gt;=WeightedParse!BC43)," (R)",IF(AND(SquadExport!BK43=TRUE,SquadExport!BM43=TRUE,WeightedParse!BB43&lt;WeightedParse!BC43)," (L)",IF(AND(SquadExport!BK43=TRUE,SquadExport!BM43=FALSE), " (L)",IF(AND(SquadExport!BK43=FALSE,SquadExport!BM43=TRUE)," (R)","")))),""),"")</f>
        <v/>
      </c>
      <c r="F43" s="4" t="str" cm="1">
        <f t="array" ref="F43">IF(A43&gt;"",INDEX($J$1:$AY$1,SUMPRODUCT(MAX(($J$2:$AY$200=MAX($J43:$AY43))*(COLUMN($J$2:$AY$200))))-COLUMN($J$1)+1),"")</f>
        <v/>
      </c>
      <c r="G43" s="4" t="str">
        <f t="shared" si="0"/>
        <v/>
      </c>
      <c r="H43" s="4" t="str">
        <f t="shared" si="1"/>
        <v/>
      </c>
      <c r="I43" s="5" t="str">
        <f t="shared" si="2"/>
        <v/>
      </c>
      <c r="J43" s="114" t="str">
        <f>IF($A43&gt;"",HARMEAN(WeightedParse!V43,WeightedParse!Y43,WeightedParse!Z43,WeightedParse!AE43,WeightedParse!AJ43,WeightedParse!AQ43,WeightedParse!AR43,WeightedParse!AS43,WeightedParse!AU43,WeightedParse!AV43,WeightedParse!AW43,WeightedParse!AY43,WeightedParse!BA43),"")</f>
        <v/>
      </c>
      <c r="K43" s="114" t="str">
        <f>IF(A43&gt;"",HARMEAN(WeightedParse!K43,WeightedParse!Q43,WeightedParse!V43,WeightedParse!X43,WeightedParse!Y43,WeightedParse!Z43,WeightedParse!AE43,WeightedParse!AG43,WeightedParse!AI43,WeightedParse!AJ43,WeightedParse!AQ43,WeightedParse!AR43,WeightedParse!AS43,WeightedParse!AU43,WeightedParse!AV43,WeightedParse!AW43,WeightedParse!AY43,WeightedParse!AZ43,WeightedParse!BA43),"")</f>
        <v/>
      </c>
      <c r="L43" s="114" t="str">
        <f>IF($A43&gt;"",IF(AND(EXACT(SquadExport!$BO43,TRUE),EXACT(SquadExport!$BL43,TRUE)),HARMEAN(WeightedParse!M43,WeightedParse!P43,WeightedParse!S43,WeightedParse!U43,WeightedParse!V43,WeightedParse!W43,WeightedParse!Y43,WeightedParse!AE43,WeightedParse!AL43,WeightedParse!AN43,WeightedParse!AP43),HARMEAN(WeightedParse!M43,WeightedParse!P43,WeightedParse!S43,WeightedParse!U43,WeightedParse!V43,WeightedParse!W43,WeightedParse!Y43,WeightedParse!AE43,WeightedParse!AL43,WeightedParse!AN43,WeightedParse!AP43)*Variables!$B$5),"")</f>
        <v/>
      </c>
      <c r="M43" s="114" t="str">
        <f>IF($A43&gt;"",IF(AND(EXACT(SquadExport!$BO43,TRUE),EXACT(SquadExport!$BL43,TRUE)),HARMEAN(WeightedParse!M43,WeightedParse!P43,WeightedParse!S43,WeightedParse!U43,WeightedParse!V43,WeightedParse!W43,WeightedParse!X43,WeightedParse!Y43,WeightedParse!Z43,WeightedParse!AE43,WeightedParse!AL43,WeightedParse!AN43,WeightedParse!AP43),HARMEAN(WeightedParse!M43,WeightedParse!P43,WeightedParse!S43,WeightedParse!U43,WeightedParse!V43,WeightedParse!W43,WeightedParse!X43,WeightedParse!Y43,WeightedParse!Z43,WeightedParse!AE43,WeightedParse!AL43,WeightedParse!AN43,WeightedParse!AP43)*Variables!$B$5),"")</f>
        <v/>
      </c>
      <c r="N43" s="114" t="str">
        <f>IF($A43&gt;"",IF(AND(EXACT(SquadExport!$BO43,TRUE),EXACT(SquadExport!$BL43,TRUE)),HARMEAN(WeightedParse!K43,WeightedParse!M43,WeightedParse!P43,WeightedParse!Q43,WeightedParse!S43,WeightedParse!T43,WeightedParse!U43,WeightedParse!V43,WeightedParse!W43,WeightedParse!X43,WeightedParse!Y43,WeightedParse!Z43,WeightedParse!AE43,WeightedParse!AG43,WeightedParse!AL43,WeightedParse!AN43,WeightedParse!AP43),HARMEAN(WeightedParse!K43,WeightedParse!M43,WeightedParse!P43,WeightedParse!Q43,WeightedParse!S43,WeightedParse!T43,WeightedParse!U43,WeightedParse!V43,WeightedParse!W43,WeightedParse!X43,WeightedParse!Y43,WeightedParse!Z43,WeightedParse!AE43,WeightedParse!AG43,WeightedParse!AL43,WeightedParse!AN43,WeightedParse!AP43)*Variables!$B$5),"")</f>
        <v/>
      </c>
      <c r="O43" s="114" t="str">
        <f>IF($A43&gt;"",IF(AND(EXACT(SquadExport!$BO43,TRUE),EXACT(SquadExport!$BL43,TRUE)),HARMEAN(WeightedParse!I43,WeightedParse!K43,WeightedParse!M43,WeightedParse!P43,WeightedParse!Q43,WeightedParse!S43,WeightedParse!T43,WeightedParse!V43,WeightedParse!W43,WeightedParse!X43,WeightedParse!Y43,WeightedParse!Z43,WeightedParse!AB43,WeightedParse!AE43,WeightedParse!AF43,WeightedParse!AG43,WeightedParse!AJ43,WeightedParse!AK43,WeightedParse!AL43,WeightedParse!AN43,WeightedParse!AO43,WeightedParse!AP43),HARMEAN(WeightedParse!I43,WeightedParse!K43,WeightedParse!M43,WeightedParse!P43,WeightedParse!Q43,WeightedParse!S43,WeightedParse!T43,WeightedParse!V43,WeightedParse!W43,WeightedParse!X43,WeightedParse!Y43,WeightedParse!Z43,WeightedParse!AB43,WeightedParse!AE43,WeightedParse!AF43,WeightedParse!AG43,WeightedParse!AJ43,WeightedParse!AK43,WeightedParse!AL43,WeightedParse!AN43,WeightedParse!AO43,WeightedParse!AP43)*Variables!$B$5),"")</f>
        <v/>
      </c>
      <c r="P43" s="114" t="str">
        <f>IF($A43&gt;"",IF(AND(OR(EXACT(SquadExport!$BO43,TRUE),EXACT(SquadExport!$BP43,TRUE)),OR(EXACT(SquadExport!$BK43,TRUE),EXACT(SquadExport!$BM43,TRUE))),HARMEAN(WeightedParse!M43,WeightedParse!P43,WeightedParse!S43,WeightedParse!U43,WeightedParse!V43,WeightedParse!W43,WeightedParse!Y43,WeightedParse!AE43,WeightedParse!AF43,WeightedParse!AP43),HARMEAN(WeightedParse!M43,WeightedParse!P43,WeightedParse!S43,WeightedParse!U43,WeightedParse!V43,WeightedParse!W43,WeightedParse!Y43,WeightedParse!AE43,WeightedParse!AF43,WeightedParse!AP43)*Variables!$B$5),"")</f>
        <v/>
      </c>
      <c r="Q43" s="114" t="str">
        <f>IF($A43&gt;"",IF(AND(OR(EXACT(SquadExport!$BO43,TRUE),EXACT(SquadExport!$BP43,TRUE)),OR(EXACT(SquadExport!$BK43,TRUE),EXACT(SquadExport!$BM43,TRUE))),HARMEAN(WeightedParse!H43,WeightedParse!P43,WeightedParse!Q43,WeightedParse!S43,WeightedParse!T43,WeightedParse!V43,WeightedParse!X43,WeightedParse!Y43,WeightedParse!Z43,WeightedParse!AE43,WeightedParse!AF43,WeightedParse!AH43,WeightedParse!AN43,WeightedParse!AO43),HARMEAN(WeightedParse!H43,WeightedParse!P43,WeightedParse!Q43,WeightedParse!S43,WeightedParse!T43,WeightedParse!V43,WeightedParse!X43,WeightedParse!Y43,WeightedParse!Z43,WeightedParse!AE43,WeightedParse!AF43,WeightedParse!AH43,WeightedParse!AN43,WeightedParse!AO43)*Variables!$B$5),"")</f>
        <v/>
      </c>
      <c r="R43" s="115" t="str">
        <f>IF($A43&gt;"",IF(AND(OR(EXACT(SquadExport!$BO43,TRUE),EXACT(SquadExport!$BP43,TRUE)),OR(EXACT(SquadExport!$BK43,TRUE),EXACT(SquadExport!$BM43,TRUE))),HARMEAN(WeightedParse!H43,WeightedParse!I43,WeightedParse!K43,WeightedParse!P43,WeightedParse!Q43,WeightedParse!S43,WeightedParse!T43,WeightedParse!V43,WeightedParse!Y43,WeightedParse!Z43,WeightedParse!AD43,WeightedParse!AE43,WeightedParse!AF43,WeightedParse!AH43,WeightedParse!AI43,WeightedParse!AJ43,WeightedParse!AN43,WeightedParse!AO43),HARMEAN(WeightedParse!H43,WeightedParse!I43,WeightedParse!K43,WeightedParse!P43,WeightedParse!Q43,WeightedParse!S43,WeightedParse!T43,WeightedParse!V43,WeightedParse!Y43,WeightedParse!Z43,WeightedParse!AD43,WeightedParse!AE43,WeightedParse!AF43,WeightedParse!AH43,WeightedParse!AI43,WeightedParse!AJ43,WeightedParse!AN43,WeightedParse!AO43)*Variables!$B$5),"")</f>
        <v/>
      </c>
      <c r="S43" s="115" t="str">
        <f>IF($A43&gt;"",IF(AND(OR(EXACT(SquadExport!$BO43,TRUE),EXACT(SquadExport!$BP43,TRUE)),OR(EXACT(SquadExport!$BK43,TRUE),EXACT(SquadExport!$BM43,TRUE))),HARMEAN(WeightedParse!H43,WeightedParse!I43,WeightedParse!K43,WeightedParse!Q43,WeightedParse!S43,WeightedParse!T43,WeightedParse!V43,WeightedParse!X43,WeightedParse!Z43,WeightedParse!AB43,WeightedParse!AD43,WeightedParse!AF43,WeightedParse!AG43,WeightedParse!AH43,WeightedParse!AI43,WeightedParse!AJ43,WeightedParse!AK43,WeightedParse!AN43,WeightedParse!AO43),HARMEAN(WeightedParse!H43,WeightedParse!I43,WeightedParse!K43,WeightedParse!Q43,WeightedParse!S43,WeightedParse!T43,WeightedParse!V43,WeightedParse!X43,WeightedParse!Z43,WeightedParse!AB43,WeightedParse!AD43,WeightedParse!AF43,WeightedParse!AG43,WeightedParse!AH43,WeightedParse!AI43,WeightedParse!AJ43,WeightedParse!AK43,WeightedParse!AN43,WeightedParse!AO43)*Variables!$B$5),"")</f>
        <v/>
      </c>
      <c r="T43" s="114" t="str">
        <f>IF($A43&gt;"",IF(AND(OR(EXACT(SquadExport!$BO43,TRUE),EXACT(SquadExport!$BP43,TRUE)),OR(EXACT(SquadExport!$BK43,TRUE),EXACT(SquadExport!$BM43,TRUE))),HARMEAN(WeightedParse!I43,WeightedParse!K43,WeightedParse!N43,WeightedParse!P43,WeightedParse!Q43,WeightedParse!S43,WeightedParse!T43,WeightedParse!V43,WeightedParse!X43,WeightedParse!Y43,WeightedParse!Z43,WeightedParse!AB43,WeightedParse!AD43,WeightedParse!AE43,WeightedParse!AF43,WeightedParse!AH43,WeightedParse!AI43,WeightedParse!AJ43,WeightedParse!AN43,WeightedParse!AO43)*WeightedParse!BD43,(HARMEAN(WeightedParse!I43,WeightedParse!K43,WeightedParse!N43,WeightedParse!P43,WeightedParse!Q43,WeightedParse!S43,WeightedParse!T43,WeightedParse!V43,WeightedParse!X43,WeightedParse!Y43,WeightedParse!Z43,WeightedParse!AB43,WeightedParse!AD43,WeightedParse!AE43,WeightedParse!AF43,WeightedParse!AH43,WeightedParse!AI43,WeightedParse!AJ43,WeightedParse!AN43,WeightedParse!AO43)*WeightedParse!BD43)*Variables!$B$5),"")</f>
        <v/>
      </c>
      <c r="U43" s="114" t="str">
        <f>IF($A43&gt;"",IF(EXACT(SquadExport!$BQ43,TRUE),HARMEAN(WeightedParse!P43,WeightedParse!S43,WeightedParse!V43,WeightedParse!X43,WeightedParse!Y43,WeightedParse!Z43,WeightedParse!AE43,WeightedParse!AF43,WeightedParse!AP43),HARMEAN(WeightedParse!P43,WeightedParse!S43,WeightedParse!V43,WeightedParse!X43,WeightedParse!Y43,WeightedParse!Z43,WeightedParse!AE43,WeightedParse!AF43,WeightedParse!AP43)*Variables!$B$5),"")</f>
        <v/>
      </c>
      <c r="V43" s="114" t="str">
        <f>IF($A43&gt;"",IF(EXACT(SquadExport!$BQ43,TRUE),HARMEAN(WeightedParse!K43,WeightedParse!Q43,WeightedParse!S43,WeightedParse!T43,WeightedParse!V43,WeightedParse!X43,WeightedParse!Z43,WeightedParse!AE43,WeightedParse!AF43,WeightedParse!AG43,WeightedParse!AH43,WeightedParse!AK43),HARMEAN(WeightedParse!K43,WeightedParse!Q43,WeightedParse!S43,WeightedParse!T43,WeightedParse!V43,WeightedParse!X43,WeightedParse!Z43,WeightedParse!AE43,WeightedParse!AF43,WeightedParse!AG43,WeightedParse!AH43,WeightedParse!AK43)*Variables!$B$5),"")</f>
        <v/>
      </c>
      <c r="W43" s="114" t="str">
        <f>IF($A43&gt;"",IF(EXACT(SquadExport!$BQ43,TRUE),HARMEAN(WeightedParse!I43,WeightedParse!K43,WeightedParse!N43,WeightedParse!Q43,WeightedParse!T43,WeightedParse!V43,WeightedParse!X43,WeightedParse!Z43,WeightedParse!AB43,WeightedParse!AD43,WeightedParse!AF43,WeightedParse!AG43,WeightedParse!AK43),HARMEAN(WeightedParse!I43,WeightedParse!K43,WeightedParse!N43,WeightedParse!Q43,WeightedParse!T43,WeightedParse!V43,WeightedParse!X43,WeightedParse!Z43,WeightedParse!AB43,WeightedParse!AD43,WeightedParse!AF43,WeightedParse!AG43,WeightedParse!AK43)*Variables!$B$5),"")</f>
        <v/>
      </c>
      <c r="X43" s="114" t="str">
        <f>IF($A43&gt;"",IF(EXACT(SquadExport!$BQ43,TRUE),HARMEAN(WeightedParse!K43,WeightedParse!P43,WeightedParse!Q43,WeightedParse!S43,WeightedParse!U43,WeightedParse!V43,WeightedParse!X43,WeightedParse!Y43,WeightedParse!Z43,WeightedParse!AE43,WeightedParse!AF43,WeightedParse!AH43,WeightedParse!AO43,WeightedParse!AP43),HARMEAN(WeightedParse!K43,WeightedParse!P43,WeightedParse!Q43,WeightedParse!S43,WeightedParse!U43,WeightedParse!V43,WeightedParse!X43,WeightedParse!Y43,WeightedParse!Z43,WeightedParse!AE43,WeightedParse!AF43,WeightedParse!AH43,WeightedParse!AO43,WeightedParse!AP43)*Variables!$B$5),"")</f>
        <v/>
      </c>
      <c r="Y43" s="114" t="str">
        <f>IF($A43&gt;"",IF(EXACT(SquadExport!$BQ43,TRUE),HARMEAN(WeightedParse!P43,WeightedParse!Q43,WeightedParse!S43,WeightedParse!U43,WeightedParse!V43,WeightedParse!W43,WeightedParse!Y43,WeightedParse!AE43,WeightedParse!AF43,WeightedParse!AH43,WeightedParse!AJ43,WeightedParse!AN43,WeightedParse!AO43,WeightedParse!AP43),HARMEAN(WeightedParse!P43,WeightedParse!Q43,WeightedParse!S43,WeightedParse!U43,WeightedParse!V43,WeightedParse!W43,WeightedParse!Y43,WeightedParse!AE43,WeightedParse!AF43,WeightedParse!AH43,WeightedParse!AJ43,WeightedParse!AN43,WeightedParse!AO43,WeightedParse!AP43)*Variables!$B$5),"")</f>
        <v/>
      </c>
      <c r="Z43" s="114" t="str">
        <f>IF($A43&gt;"",IF(EXACT(SquadExport!$BQ43,TRUE),HARMEAN(WeightedParse!M43,WeightedParse!P43,WeightedParse!Q43,WeightedParse!S43,WeightedParse!U43,WeightedParse!V43,WeightedParse!W43,WeightedParse!X43,WeightedParse!Y43,WeightedParse!Z43,WeightedParse!AE43,WeightedParse!AF43,WeightedParse!AH43,WeightedParse!AL43,WeightedParse!AO43,WeightedParse!AP43),HARMEAN(WeightedParse!M43,WeightedParse!P43,WeightedParse!Q43,WeightedParse!S43,WeightedParse!U43,WeightedParse!V43,WeightedParse!W43,WeightedParse!X43,WeightedParse!Y43,WeightedParse!Z43,WeightedParse!AE43,WeightedParse!AF43,WeightedParse!AH43,WeightedParse!AL43,WeightedParse!AO43,WeightedParse!AP43)*Variables!$B$5),"")</f>
        <v/>
      </c>
      <c r="AA43" s="114" t="str">
        <f>IF($A43&gt;"",IF(EXACT(SquadExport!$BQ43,TRUE),HARMEAN(WeightedParse!J43,WeightedParse!K43,WeightedParse!N43,WeightedParse!P43,WeightedParse!Q43,WeightedParse!S43,WeightedParse!V43,WeightedParse!X43,WeightedParse!Y43,WeightedParse!Z43,WeightedParse!AD43,WeightedParse!AE43,WeightedParse!AH43,WeightedParse!AI43,WeightedParse!AK43,WeightedParse!AN43,WeightedParse!AO43,WeightedParse!AP43),HARMEAN(WeightedParse!J43,WeightedParse!K43,WeightedParse!N43,WeightedParse!P43,WeightedParse!Q43,WeightedParse!S43,WeightedParse!V43,WeightedParse!X43,WeightedParse!Y43,WeightedParse!Z43,WeightedParse!AD43,WeightedParse!AE43,WeightedParse!AH43,WeightedParse!AI43,WeightedParse!AK43,WeightedParse!AN43,WeightedParse!AO43,WeightedParse!AP43)*Variables!$B$5),"")</f>
        <v/>
      </c>
      <c r="AB43" s="114" t="str">
        <f>IF($A43&gt;"",IF(AND(EXACT(SquadExport!$BR43,TRUE),EXACT(SquadExport!$BL43,TRUE)),HARMEAN(WeightedParse!I43,WeightedParse!K43,WeightedParse!N43,WeightedParse!Q43,WeightedParse!T43,WeightedParse!V43,WeightedParse!X43,WeightedParse!Y43,WeightedParse!Z43,WeightedParse!AD43,WeightedParse!AE43,WeightedParse!AF43,WeightedParse!AG43,WeightedParse!AH43,WeightedParse!AI43,WeightedParse!AJ43,WeightedParse!AK43,WeightedParse!AN43,WeightedParse!AO43),HARMEAN(WeightedParse!I43,WeightedParse!K43,WeightedParse!N43,WeightedParse!Q43,WeightedParse!T43,WeightedParse!V43,WeightedParse!X43,WeightedParse!Y43,WeightedParse!Z43,WeightedParse!AD43,WeightedParse!AE43,WeightedParse!AF43,WeightedParse!AG43,WeightedParse!AH43,WeightedParse!AI43,WeightedParse!AJ43,WeightedParse!AK43,WeightedParse!AN43,WeightedParse!AO43)*Variables!$B$5),"")</f>
        <v/>
      </c>
      <c r="AC43" s="114" t="str">
        <f>IF($A43&gt;"",IF(AND(EXACT(SquadExport!$BR43,TRUE),EXACT(SquadExport!$BL43,TRUE)),HARMEAN(WeightedParse!K43,WeightedParse!Q43,WeightedParse!S43,WeightedParse!T43,WeightedParse!V43,WeightedParse!X43,WeightedParse!Y43,WeightedParse!Z43,WeightedParse!AD43,WeightedParse!AE43,WeightedParse!AF43,WeightedParse!AG43,WeightedParse!AH43,WeightedParse!AO43),HARMEAN(WeightedParse!K43,WeightedParse!Q43,WeightedParse!S43,WeightedParse!T43,WeightedParse!V43,WeightedParse!X43,WeightedParse!Y43,WeightedParse!Z43,WeightedParse!AD43,WeightedParse!AE43,WeightedParse!AF43,WeightedParse!AG43,WeightedParse!AH43,WeightedParse!AO43)*Variables!$B$5),"")</f>
        <v/>
      </c>
      <c r="AD43" s="114" t="str">
        <f>IF($A43&gt;"",IF(AND(EXACT(SquadExport!$BR43,TRUE),EXACT(SquadExport!$BL43,TRUE)),HARMEAN(WeightedParse!I43,WeightedParse!J43,WeightedParse!K43,WeightedParse!N43,WeightedParse!Q43,WeightedParse!S43,WeightedParse!T43,WeightedParse!V43,WeightedParse!X43,WeightedParse!Z43,WeightedParse!AB43,WeightedParse!AD43,WeightedParse!AG43,WeightedParse!AH43,WeightedParse!AI43,WeightedParse!AK43,WeightedParse!AO43),HARMEAN(WeightedParse!I43,WeightedParse!J43,WeightedParse!K43,WeightedParse!N43,WeightedParse!Q43,WeightedParse!S43,WeightedParse!T43,WeightedParse!V43,WeightedParse!X43,WeightedParse!Z43,WeightedParse!AB43,WeightedParse!AD43,WeightedParse!AG43,WeightedParse!AH43,WeightedParse!AI43,WeightedParse!AK43,WeightedParse!AO43)*Variables!$B$5),"")</f>
        <v/>
      </c>
      <c r="AE43" s="114" t="str">
        <f>IF($A43&gt;"",IF(AND(EXACT(SquadExport!$BR43,TRUE),EXACT(SquadExport!$BL43,TRUE)),HARMEAN(WeightedParse!K43,WeightedParse!N43,WeightedParse!P43,WeightedParse!Q43,WeightedParse!S43,WeightedParse!T43,WeightedParse!U43,WeightedParse!V43,WeightedParse!X43,WeightedParse!Y43,WeightedParse!Z43,WeightedParse!AD43,WeightedParse!AE43,WeightedParse!AF43,WeightedParse!AG43,WeightedParse!AH43,WeightedParse!AI43,WeightedParse!AO43),HARMEAN(WeightedParse!K43,WeightedParse!N43,WeightedParse!P43,WeightedParse!Q43,WeightedParse!S43,WeightedParse!T43,WeightedParse!U43,WeightedParse!V43,WeightedParse!X43,WeightedParse!Y43,WeightedParse!Z43,WeightedParse!AD43,WeightedParse!AE43,WeightedParse!AF43,WeightedParse!AG43,WeightedParse!AH43,WeightedParse!AI43,WeightedParse!AO43)*Variables!$B$5),"")</f>
        <v/>
      </c>
      <c r="AF43" s="114" t="str">
        <f>IF($A43&gt;"",IF(AND(EXACT(SquadExport!$BR43,TRUE),EXACT(SquadExport!$BL43,TRUE)),HARMEAN(WeightedParse!I43,WeightedParse!J43,WeightedParse!K43,WeightedParse!N43,WeightedParse!Q43,WeightedParse!S43,WeightedParse!T43,WeightedParse!U43,WeightedParse!V43,WeightedParse!X43,WeightedParse!Z43,WeightedParse!AD43,WeightedParse!AE43,WeightedParse!AF43,WeightedParse!AH43,WeightedParse!AI43,WeightedParse!AK43,WeightedParse!AN43,WeightedParse!AO43,WeightedParse!AP43),HARMEAN(WeightedParse!I43,WeightedParse!J43,WeightedParse!K43,WeightedParse!N43,WeightedParse!Q43,WeightedParse!S43,WeightedParse!T43,WeightedParse!U43,WeightedParse!V43,WeightedParse!X43,WeightedParse!Z43,WeightedParse!AD43,WeightedParse!AE43,WeightedParse!AF43,WeightedParse!AH43,WeightedParse!AI43,WeightedParse!AK43,WeightedParse!AN43,WeightedParse!AO43,WeightedParse!AP43)*Variables!$B$5),"")</f>
        <v/>
      </c>
      <c r="AG43" s="114" t="str">
        <f>IF($A43&gt;"",IF(AND(OR(EXACT(SquadExport!$BR43,TRUE),EXACT(SquadExport!$BS43,TRUE)),OR(EXACT(SquadExport!$BK43,TRUE),EXACT(SquadExport!$BM43,TRUE))),HARMEAN(WeightedParse!I43,WeightedParse!K43,WeightedParse!Q43,WeightedParse!T43,WeightedParse!X43,WeightedParse!Z43,WeightedParse!AD43,WeightedParse!AF43,WeightedParse!AG43,WeightedParse!AJ43),HARMEAN(WeightedParse!I43,WeightedParse!K43,WeightedParse!Q43,WeightedParse!T43,WeightedParse!X43,WeightedParse!Z43,WeightedParse!AD43,WeightedParse!AF43,WeightedParse!AG43,WeightedParse!AJ43)*Variables!$B$5),"")</f>
        <v/>
      </c>
      <c r="AH43" s="114" t="str">
        <f>IF($A43&gt;"",IF(AND(OR(EXACT(SquadExport!$BR43,TRUE),EXACT(SquadExport!$BS43,TRUE)),OR(EXACT(SquadExport!$BK43,TRUE),EXACT(SquadExport!$BM43,TRUE))),HARMEAN(WeightedParse!H43,WeightedParse!K43,WeightedParse!P43,WeightedParse!Q43,WeightedParse!S43,WeightedParse!T43,WeightedParse!V43,WeightedParse!X43,WeightedParse!Y43,WeightedParse!Z43,WeightedParse!AD43,WeightedParse!AE43,WeightedParse!AF43,WeightedParse!AG43,WeightedParse!AH43,WeightedParse!AO43),HARMEAN(WeightedParse!H43,WeightedParse!K43,WeightedParse!P43,WeightedParse!Q43,WeightedParse!S43,WeightedParse!T43,WeightedParse!V43,WeightedParse!X43,WeightedParse!Y43,WeightedParse!Z43,WeightedParse!AD43,WeightedParse!AE43,WeightedParse!AF43,WeightedParse!AG43,WeightedParse!AH43,WeightedParse!AO43)*Variables!$B$5),"")</f>
        <v/>
      </c>
      <c r="AI43" s="114" t="str">
        <f>IF($A43&gt;"",IF(AND(OR(EXACT(SquadExport!$BR43,TRUE),EXACT(SquadExport!$BS43,TRUE)),OR(EXACT(SquadExport!$BK43,TRUE),EXACT(SquadExport!$BM43,TRUE))),HARMEAN(WeightedParse!H43,WeightedParse!I43,WeightedParse!K43,WeightedParse!P43,WeightedParse!Q43,WeightedParse!S43,WeightedParse!T43,WeightedParse!U43,WeightedParse!V43,WeightedParse!X43,WeightedParse!Y43,WeightedParse!Z43,WeightedParse!AD43,WeightedParse!AE43,WeightedParse!AF43,WeightedParse!AH43,WeightedParse!AI43,WeightedParse!AO43),HARMEAN(WeightedParse!H43,WeightedParse!I43,WeightedParse!K43,WeightedParse!P43,WeightedParse!Q43,WeightedParse!S43,WeightedParse!T43,WeightedParse!U43,WeightedParse!V43,WeightedParse!X43,WeightedParse!Y43,WeightedParse!Z43,WeightedParse!AD43,WeightedParse!AE43,WeightedParse!AF43,WeightedParse!AH43,WeightedParse!AI43,WeightedParse!AO43)*Variables!$B$5),"")</f>
        <v/>
      </c>
      <c r="AJ43" s="114" t="str">
        <f>IF($A43&gt;"",IF(AND(OR(EXACT(SquadExport!$BR43,TRUE),EXACT(SquadExport!$BS43,TRUE)),OR(EXACT(SquadExport!$BK43,TRUE),EXACT(SquadExport!$BM43,TRUE))),HARMEAN(WeightedParse!H43,WeightedParse!K43,WeightedParse!M43,WeightedParse!V43,WeightedParse!W43,WeightedParse!AD43,WeightedParse!AF43,WeightedParse!AH43,WeightedParse!AK43,WeightedParse!AL43,WeightedParse!AO43,WeightedParse!AP43)*(CONVERT(LEFT(SquadExport!$E43,FIND("'",SquadExport!$E43)-1)+((MID(SquadExport!$E43,FIND("'",SquadExport!$E43)+1,LEN(SquadExport!$E43)-FIND("'",SquadExport!$E43)-1))/12),"ft","m")-1)/(Variables!$C$4-1),(HARMEAN(WeightedParse!H43,WeightedParse!K43,WeightedParse!M43,WeightedParse!V43,WeightedParse!W43,WeightedParse!AD43,WeightedParse!AF43,WeightedParse!AH43,WeightedParse!AK43,WeightedParse!AL43,WeightedParse!AO43,WeightedParse!AP43)*(CONVERT(LEFT(SquadExport!$E43,FIND("'",SquadExport!$E43)-1)+((MID(SquadExport!$E43,FIND("'",SquadExport!$E43)+1,LEN(SquadExport!$E43)-FIND("'",SquadExport!$E43)-1))/12),"ft","m")-1)/(Variables!$C$4-1))*Variables!$B$5),"")</f>
        <v/>
      </c>
      <c r="AK43" s="114" t="str">
        <f>IF($A43&gt;"",IF(AND(OR(EXACT(SquadExport!$BR43,TRUE),EXACT(SquadExport!$BS43,TRUE)),OR(EXACT(SquadExport!$BK43,TRUE),EXACT(SquadExport!$BM43,TRUE))),HARMEAN(WeightedParse!J43,WeightedParse!K43,WeightedParse!T43,WeightedParse!V43,WeightedParse!X43,WeightedParse!Y43,WeightedParse!Z43,WeightedParse!AD43,WeightedParse!AH43,WeightedParse!AI43,WeightedParse!AK43,WeightedParse!AO43),HARMEAN(WeightedParse!J43,WeightedParse!K43,WeightedParse!T43,WeightedParse!V43,WeightedParse!X43,WeightedParse!Y43,WeightedParse!Z43,WeightedParse!AD43,WeightedParse!AH43,WeightedParse!AI43,WeightedParse!AK43,WeightedParse!AO43)*Variables!$B$5),"")</f>
        <v/>
      </c>
      <c r="AL43" s="114" t="str">
        <f>IF($A43&gt;"",IF(AND(OR(EXACT(SquadExport!$BR43,TRUE),EXACT(SquadExport!$BS43,TRUE)),OR(EXACT(SquadExport!$BK43,TRUE),EXACT(SquadExport!$BM43,TRUE))),HARMEAN(WeightedParse!H43,WeightedParse!I43,WeightedParse!K43,WeightedParse!Q43,WeightedParse!T43,WeightedParse!V43,WeightedParse!AB43,WeightedParse!AD43,WeightedParse!AH43,WeightedParse!AI43,WeightedParse!AJ43,WeightedParse!AN43,WeightedParse!AO43),HARMEAN(WeightedParse!H43,WeightedParse!I43,WeightedParse!K43,WeightedParse!Q43,WeightedParse!T43,WeightedParse!V43,WeightedParse!AB43,WeightedParse!AD43,WeightedParse!AH43,WeightedParse!AI43,WeightedParse!AJ43,WeightedParse!AN43,WeightedParse!AO43)*Variables!$B$5),"")</f>
        <v/>
      </c>
      <c r="AM43" s="114" t="str">
        <f>IF($A43&gt;"",IF(AND(OR(EXACT(SquadExport!$BR43,TRUE),EXACT(SquadExport!$BS43,TRUE)),OR(EXACT(SquadExport!$BK43,TRUE),EXACT(SquadExport!$BM43,TRUE))),HARMEAN(WeightedParse!I43,WeightedParse!J43,WeightedParse!K43,WeightedParse!N43,WeightedParse!Q43,WeightedParse!T43,WeightedParse!V43,WeightedParse!X43,WeightedParse!AB43,WeightedParse!AD43,WeightedParse!AG43,WeightedParse!AI43,WeightedParse!AJ43,WeightedParse!AK43,WeightedParse!AN43)*WeightedParse!BD43,(HARMEAN(WeightedParse!I43,WeightedParse!J43,WeightedParse!K43,WeightedParse!N43,WeightedParse!Q43,WeightedParse!T43,WeightedParse!V43,WeightedParse!X43,WeightedParse!AB43,WeightedParse!AD43,WeightedParse!AG43,WeightedParse!AI43,WeightedParse!AJ43,WeightedParse!AK43,WeightedParse!AN43)*WeightedParse!BD43)*Variables!$B$5),"")</f>
        <v/>
      </c>
      <c r="AN43" s="114" t="str">
        <f>IF($A43&gt;"",IF(AND(OR(EXACT(SquadExport!$BR43,TRUE),EXACT(SquadExport!$BS43,TRUE)),OR(EXACT(SquadExport!$BK43,TRUE),EXACT(SquadExport!$BM43,TRUE))),HARMEAN(WeightedParse!H43,WeightedParse!I43,WeightedParse!K43,WeightedParse!N43,WeightedParse!Q43,WeightedParse!T43,WeightedParse!V43,WeightedParse!X43,WeightedParse!Z43,WeightedParse!AD43,WeightedParse!AG43,WeightedParse!AH43,WeightedParse!AI43,WeightedParse!AJ43,WeightedParse!AN43,WeightedParse!AO43)*WeightedParse!BD43,(HARMEAN(WeightedParse!H43,WeightedParse!I43,WeightedParse!K43,WeightedParse!N43,WeightedParse!Q43,WeightedParse!T43,WeightedParse!V43,WeightedParse!X43,WeightedParse!Z43,WeightedParse!AD43,WeightedParse!AG43,WeightedParse!AH43,WeightedParse!AI43,WeightedParse!AJ43,WeightedParse!AN43,WeightedParse!AO43)*WeightedParse!BD43)*Variables!$B$5),"")</f>
        <v/>
      </c>
      <c r="AO43" s="114" t="str">
        <f>IF($A43&gt;"",IF(AND(EXACT(SquadExport!$BS43,TRUE),EXACT(SquadExport!$BL43,TRUE)),HARMEAN(WeightedParse!K43,WeightedParse!Q43,WeightedParse!T43,WeightedParse!V43,WeightedParse!X43,WeightedParse!Z43,WeightedParse!AB43,WeightedParse!AD43,WeightedParse!AG43,WeightedParse!AK43),HARMEAN(WeightedParse!K43,WeightedParse!Q43,WeightedParse!T43,WeightedParse!V43,WeightedParse!X43,WeightedParse!Z43,WeightedParse!AB43,WeightedParse!AD43,WeightedParse!AG43,WeightedParse!AK43)*Variables!$B$5),"")</f>
        <v/>
      </c>
      <c r="AP43" s="114" t="str">
        <f>IF($A43&gt;"",IF(AND(EXACT(SquadExport!$BS43,TRUE),EXACT(SquadExport!$BL43,TRUE)),HARMEAN(WeightedParse!I43,WeightedParse!K43,WeightedParse!Q43,WeightedParse!T43,WeightedParse!V43,WeightedParse!X43,WeightedParse!Z43,WeightedParse!AB43,WeightedParse!AD43,WeightedParse!AF43,WeightedParse!AG43,WeightedParse!AI43,WeightedParse!AJ43),HARMEAN(WeightedParse!I43,WeightedParse!K43,WeightedParse!Q43,WeightedParse!T43,WeightedParse!V43,WeightedParse!X43,WeightedParse!Z43,WeightedParse!AB43,WeightedParse!AD43,WeightedParse!AF43,WeightedParse!AG43,WeightedParse!AI43,WeightedParse!AJ43)*Variables!$B$5),"")</f>
        <v/>
      </c>
      <c r="AQ43" s="114" t="str">
        <f>IF($A43&gt;"",IF(AND(EXACT(SquadExport!$BS43,TRUE),EXACT(SquadExport!$BL43,TRUE)),HARMEAN(WeightedParse!I43,WeightedParse!J43,WeightedParse!K43,WeightedParse!Q43,WeightedParse!T43,WeightedParse!V43,WeightedParse!X43,WeightedParse!Z43,WeightedParse!AB43,WeightedParse!AD43,WeightedParse!AG43,WeightedParse!AI43,WeightedParse!AJ43,WeightedParse!AK43),HARMEAN(WeightedParse!I43,WeightedParse!J43,WeightedParse!K43,WeightedParse!Q43,WeightedParse!T43,WeightedParse!V43,WeightedParse!X43,WeightedParse!Z43,WeightedParse!AB43,WeightedParse!AD43,WeightedParse!AG43,WeightedParse!AI43,WeightedParse!AJ43,WeightedParse!AK43)*Variables!$B$5),"")</f>
        <v/>
      </c>
      <c r="AR43" s="114" t="str">
        <f>IF($A43&gt;"",IF(AND(EXACT(SquadExport!$BS43,TRUE),EXACT(SquadExport!$BL43,TRUE)),HARMEAN(WeightedParse!I43,WeightedParse!J43,WeightedParse!K43,WeightedParse!Q43,WeightedParse!T43,WeightedParse!V43,WeightedParse!X43,WeightedParse!Y43,WeightedParse!Z43,WeightedParse!AD43,WeightedParse!AH43,WeightedParse!AI43,WeightedParse!AJ43,WeightedParse!AK43,WeightedParse!AN43,WeightedParse!AO43),HARMEAN(WeightedParse!I43,WeightedParse!J43,WeightedParse!K43,WeightedParse!Q43,WeightedParse!T43,WeightedParse!V43,WeightedParse!X43,WeightedParse!Y43,WeightedParse!Z43,WeightedParse!AD43,WeightedParse!AH43,WeightedParse!AI43,WeightedParse!AJ43,WeightedParse!AK43,WeightedParse!AN43,WeightedParse!AO43)*Variables!$B$5),"")</f>
        <v/>
      </c>
      <c r="AS43" s="114" t="str">
        <f>IF($A43&gt;"",IF(AND(EXACT(SquadExport!$BT43,TRUE),EXACT(SquadExport!$BL43,TRUE)),HARMEAN(WeightedParse!J43,WeightedParse!K43,WeightedParse!M43,WeightedParse!T43,WeightedParse!V43,WeightedParse!X43,WeightedParse!Z43,WeightedParse!AD43,WeightedParse!AI43),(HARMEAN(WeightedParse!J43,WeightedParse!K43,WeightedParse!M43,WeightedParse!T43,WeightedParse!V43,WeightedParse!X43,WeightedParse!Z43,WeightedParse!AD43,WeightedParse!AI43)*Variables!$B$5)),"")</f>
        <v/>
      </c>
      <c r="AT43" s="114" t="str">
        <f>IF($A43&gt;"",IF(AND(EXACT(SquadExport!$BT43,TRUE),EXACT(SquadExport!$BL43,TRUE)),HARMEAN(WeightedParse!J43,WeightedParse!K43,WeightedParse!M43,WeightedParse!U43,WeightedParse!V43,WeightedParse!W43,WeightedParse!X43,WeightedParse!Z43,WeightedParse!AD43,WeightedParse!AF43,WeightedParse!AK43,WeightedParse!AL43,WeightedParse!AP43)*(CONVERT(LEFT(SquadExport!$E43,FIND("'",SquadExport!$E43)-1)+((MID(SquadExport!$E43,FIND("'",SquadExport!$E43)+1,LEN(SquadExport!$E43)-FIND("'",SquadExport!$E43)-1))/12),"ft","m")-1)/(Variables!$C$4-1),(HARMEAN(WeightedParse!J43,WeightedParse!K43,WeightedParse!M43,WeightedParse!U43,WeightedParse!V43,WeightedParse!W43,WeightedParse!X43,WeightedParse!Z43,WeightedParse!AD43,WeightedParse!AF43,WeightedParse!AK43,WeightedParse!AL43,WeightedParse!AP43)*(CONVERT(LEFT(SquadExport!$E43,FIND("'",SquadExport!$E43)-1)+((MID(SquadExport!$E43,FIND("'",SquadExport!$E43)+1,LEN(SquadExport!$E43)-FIND("'",SquadExport!$E43)-1))/12),"ft","m")-1)/(Variables!$C$4-1)))*Variables!$B$5,"")</f>
        <v/>
      </c>
      <c r="AU43" s="114" t="str">
        <f>IF($A43&gt;"",IF(AND(EXACT(SquadExport!$BT43,TRUE),EXACT(SquadExport!$BL43,TRUE)),HARMEAN(WeightedParse!I43,WeightedParse!J43,WeightedParse!K43,WeightedParse!Q43,WeightedParse!T43,WeightedParse!V43,WeightedParse!X43,WeightedParse!Z43,WeightedParse!AB43,WeightedParse!AD43,WeightedParse!AF43,WeightedParse!AG43,WeightedParse!AK43,WeightedParse!AP43),HARMEAN(WeightedParse!I43,WeightedParse!J43,WeightedParse!K43,WeightedParse!Q43,WeightedParse!T43,WeightedParse!V43,WeightedParse!X43,WeightedParse!Z43,WeightedParse!AB43,WeightedParse!AD43,WeightedParse!AF43,WeightedParse!AG43,WeightedParse!AK43,WeightedParse!AP43)*Variables!$B$5),"")</f>
        <v/>
      </c>
      <c r="AV43" s="114" t="str">
        <f>IF($A43&gt;"",IF(AND(EXACT(SquadExport!$BT43,TRUE),EXACT(SquadExport!$BL43,TRUE)),HARMEAN(WeightedParse!I43,WeightedParse!J43,WeightedParse!K43,WeightedParse!Q43,WeightedParse!T43,WeightedParse!V43,WeightedParse!X43,WeightedParse!Z43,WeightedParse!AD43,WeightedParse!AH43,WeightedParse!AI43,WeightedParse!AJ43,WeightedParse!AK43,WeightedParse!AN43,WeightedParse!AO43),HARMEAN(WeightedParse!I43,WeightedParse!J43,WeightedParse!K43,WeightedParse!Q43,WeightedParse!T43,WeightedParse!V43,WeightedParse!X43,WeightedParse!Z43,WeightedParse!AD43,WeightedParse!AH43,WeightedParse!AI43,WeightedParse!AJ43,WeightedParse!AK43,WeightedParse!AN43,WeightedParse!AO43)*Variables!$B$5),"")</f>
        <v/>
      </c>
      <c r="AW43" s="114" t="str">
        <f>IF($A43&gt;"",IF(AND(EXACT(SquadExport!$BT43,TRUE),EXACT(SquadExport!$BL43,TRUE)),HARMEAN(WeightedParse!I43,WeightedParse!J43,WeightedParse!K43,WeightedParse!Q43,WeightedParse!T43,WeightedParse!V43,WeightedParse!X43,WeightedParse!Z43,WeightedParse!AB43,WeightedParse!AD43,WeightedParse!AF43,WeightedParse!AG43,WeightedParse!AI43,WeightedParse!AJ43,WeightedParse!AK43),HARMEAN(WeightedParse!I43,WeightedParse!J43,WeightedParse!K43,WeightedParse!Q43,WeightedParse!T43,WeightedParse!V43,WeightedParse!X43,WeightedParse!Z43,WeightedParse!AB43,WeightedParse!AD43,WeightedParse!AF43,WeightedParse!AG43,WeightedParse!AI43,WeightedParse!AJ43,WeightedParse!AK43)*Variables!$B$5),"")</f>
        <v/>
      </c>
      <c r="AX43" s="114" t="str">
        <f>IF($A43&gt;"",IF(AND(EXACT(SquadExport!$BT43,TRUE),EXACT(SquadExport!$BL43,TRUE)),HARMEAN(WeightedParse!K43,WeightedParse!Q43,WeightedParse!U43,WeightedParse!V43,WeightedParse!W43,WeightedParse!X43,WeightedParse!Y43,WeightedParse!Z43,WeightedParse!AD43,WeightedParse!AF43,WeightedParse!AH43,WeightedParse!AI43,WeightedParse!AJ43,WeightedParse!AK43,WeightedParse!AN43,WeightedParse!AO43,WeightedParse!AP43),HARMEAN(WeightedParse!K43,WeightedParse!Q43,WeightedParse!U43,WeightedParse!V43,WeightedParse!W43,WeightedParse!X43,WeightedParse!Y43,WeightedParse!Z43,WeightedParse!AD43,WeightedParse!AF43,WeightedParse!AH43,WeightedParse!AI43,WeightedParse!AJ43,WeightedParse!AK43,WeightedParse!AN43,WeightedParse!AO43,WeightedParse!AP43)*Variables!$B$5),"")</f>
        <v/>
      </c>
      <c r="AY43" s="114" t="str">
        <f>IF($A43&gt;"",IF(AND(EXACT(SquadExport!$BT43,TRUE),EXACT(SquadExport!$BL43,TRUE)),HARMEAN(WeightedParse!I43,WeightedParse!J43,WeightedParse!K43,WeightedParse!M43,WeightedParse!N43,WeightedParse!Q43,WeightedParse!T43,WeightedParse!V43,WeightedParse!X43,WeightedParse!Z43,WeightedParse!AD43,WeightedParse!AF43,WeightedParse!AG43,WeightedParse!AH43,WeightedParse!AI43,WeightedParse!AJ43,WeightedParse!AK43,WeightedParse!AL43,WeightedParse!AN43,WeightedParse!AO43,WeightedParse!AP43),HARMEAN(WeightedParse!I43,WeightedParse!J43,WeightedParse!K43,WeightedParse!M43,WeightedParse!N43,WeightedParse!Q43,WeightedParse!T43,WeightedParse!V43,WeightedParse!X43,WeightedParse!Z43,WeightedParse!AD43,WeightedParse!AF43,WeightedParse!AG43,WeightedParse!AH43,WeightedParse!AI43,WeightedParse!AJ43,WeightedParse!AK43,WeightedParse!AL43,WeightedParse!AN43,WeightedParse!AO43,WeightedParse!AP43)*Variables!$B$5),"")</f>
        <v/>
      </c>
    </row>
    <row r="44" spans="1:51" s="3" customFormat="1" ht="15" customHeight="1" x14ac:dyDescent="0.25">
      <c r="A44" s="3" t="str">
        <f>IF(WeightedParse!A44&gt;"",WeightedParse!A44,"")</f>
        <v/>
      </c>
      <c r="B44" s="4" t="str">
        <f>IF(WeightedParse!B44&gt;0,WeightedParse!B44,"")</f>
        <v/>
      </c>
      <c r="C44" s="4" t="str">
        <f>IF(A44&gt;"",IF(AND(B44&lt;=Variables!$B$8,G44&gt;2),"Youth",IF(AND(B44&lt;=Variables!$B$8,G44&lt;=2),"Prospect",IF(AND(B44&gt;=Variables!$B$9,G44&gt;2),"Old",IF(G44&gt;=3,"Reserves","First Team")))),"")</f>
        <v/>
      </c>
      <c r="D44" s="4" t="str">
        <f>SquadExport!BJ44</f>
        <v/>
      </c>
      <c r="E44" s="4" t="str">
        <f>IF(A44&gt;"",VLOOKUP(F44,Roles!A:B,2,FALSE)&amp;IF(OR(VLOOKUP(F44,Roles!$A:$B,2,FALSE)="FB",VLOOKUP(F44,Roles!$A:$B,2,FALSE)="WB",VLOOKUP(F44,Roles!$A:$B,2,FALSE)="WM",VLOOKUP(F44,Roles!$A:$B,2,FALSE)="W"),IF(AND(SquadExport!BK44=TRUE,SquadExport!BM44=TRUE,WeightedParse!BB44&gt;=WeightedParse!BC44)," (R)",IF(AND(SquadExport!BK44=TRUE,SquadExport!BM44=TRUE,WeightedParse!BB44&lt;WeightedParse!BC44)," (L)",IF(AND(SquadExport!BK44=TRUE,SquadExport!BM44=FALSE), " (L)",IF(AND(SquadExport!BK44=FALSE,SquadExport!BM44=TRUE)," (R)","")))),""),"")</f>
        <v/>
      </c>
      <c r="F44" s="4" t="str" cm="1">
        <f t="array" ref="F44">IF(A44&gt;"",INDEX($J$1:$AY$1,SUMPRODUCT(MAX(($J$2:$AY$200=MAX($J44:$AY44))*(COLUMN($J$2:$AY$200))))-COLUMN($J$1)+1),"")</f>
        <v/>
      </c>
      <c r="G44" s="4" t="str">
        <f t="shared" si="0"/>
        <v/>
      </c>
      <c r="H44" s="4" t="str">
        <f t="shared" si="1"/>
        <v/>
      </c>
      <c r="I44" s="5" t="str">
        <f t="shared" si="2"/>
        <v/>
      </c>
      <c r="J44" s="114" t="str">
        <f>IF($A44&gt;"",HARMEAN(WeightedParse!V44,WeightedParse!Y44,WeightedParse!Z44,WeightedParse!AE44,WeightedParse!AJ44,WeightedParse!AQ44,WeightedParse!AR44,WeightedParse!AS44,WeightedParse!AU44,WeightedParse!AV44,WeightedParse!AW44,WeightedParse!AY44,WeightedParse!BA44),"")</f>
        <v/>
      </c>
      <c r="K44" s="114" t="str">
        <f>IF(A44&gt;"",HARMEAN(WeightedParse!K44,WeightedParse!Q44,WeightedParse!V44,WeightedParse!X44,WeightedParse!Y44,WeightedParse!Z44,WeightedParse!AE44,WeightedParse!AG44,WeightedParse!AI44,WeightedParse!AJ44,WeightedParse!AQ44,WeightedParse!AR44,WeightedParse!AS44,WeightedParse!AU44,WeightedParse!AV44,WeightedParse!AW44,WeightedParse!AY44,WeightedParse!AZ44,WeightedParse!BA44),"")</f>
        <v/>
      </c>
      <c r="L44" s="114" t="str">
        <f>IF($A44&gt;"",IF(AND(EXACT(SquadExport!$BO44,TRUE),EXACT(SquadExport!$BL44,TRUE)),HARMEAN(WeightedParse!M44,WeightedParse!P44,WeightedParse!S44,WeightedParse!U44,WeightedParse!V44,WeightedParse!W44,WeightedParse!Y44,WeightedParse!AE44,WeightedParse!AL44,WeightedParse!AN44,WeightedParse!AP44),HARMEAN(WeightedParse!M44,WeightedParse!P44,WeightedParse!S44,WeightedParse!U44,WeightedParse!V44,WeightedParse!W44,WeightedParse!Y44,WeightedParse!AE44,WeightedParse!AL44,WeightedParse!AN44,WeightedParse!AP44)*Variables!$B$5),"")</f>
        <v/>
      </c>
      <c r="M44" s="114" t="str">
        <f>IF($A44&gt;"",IF(AND(EXACT(SquadExport!$BO44,TRUE),EXACT(SquadExport!$BL44,TRUE)),HARMEAN(WeightedParse!M44,WeightedParse!P44,WeightedParse!S44,WeightedParse!U44,WeightedParse!V44,WeightedParse!W44,WeightedParse!X44,WeightedParse!Y44,WeightedParse!Z44,WeightedParse!AE44,WeightedParse!AL44,WeightedParse!AN44,WeightedParse!AP44),HARMEAN(WeightedParse!M44,WeightedParse!P44,WeightedParse!S44,WeightedParse!U44,WeightedParse!V44,WeightedParse!W44,WeightedParse!X44,WeightedParse!Y44,WeightedParse!Z44,WeightedParse!AE44,WeightedParse!AL44,WeightedParse!AN44,WeightedParse!AP44)*Variables!$B$5),"")</f>
        <v/>
      </c>
      <c r="N44" s="114" t="str">
        <f>IF($A44&gt;"",IF(AND(EXACT(SquadExport!$BO44,TRUE),EXACT(SquadExport!$BL44,TRUE)),HARMEAN(WeightedParse!K44,WeightedParse!M44,WeightedParse!P44,WeightedParse!Q44,WeightedParse!S44,WeightedParse!T44,WeightedParse!U44,WeightedParse!V44,WeightedParse!W44,WeightedParse!X44,WeightedParse!Y44,WeightedParse!Z44,WeightedParse!AE44,WeightedParse!AG44,WeightedParse!AL44,WeightedParse!AN44,WeightedParse!AP44),HARMEAN(WeightedParse!K44,WeightedParse!M44,WeightedParse!P44,WeightedParse!Q44,WeightedParse!S44,WeightedParse!T44,WeightedParse!U44,WeightedParse!V44,WeightedParse!W44,WeightedParse!X44,WeightedParse!Y44,WeightedParse!Z44,WeightedParse!AE44,WeightedParse!AG44,WeightedParse!AL44,WeightedParse!AN44,WeightedParse!AP44)*Variables!$B$5),"")</f>
        <v/>
      </c>
      <c r="O44" s="114" t="str">
        <f>IF($A44&gt;"",IF(AND(EXACT(SquadExport!$BO44,TRUE),EXACT(SquadExport!$BL44,TRUE)),HARMEAN(WeightedParse!I44,WeightedParse!K44,WeightedParse!M44,WeightedParse!P44,WeightedParse!Q44,WeightedParse!S44,WeightedParse!T44,WeightedParse!V44,WeightedParse!W44,WeightedParse!X44,WeightedParse!Y44,WeightedParse!Z44,WeightedParse!AB44,WeightedParse!AE44,WeightedParse!AF44,WeightedParse!AG44,WeightedParse!AJ44,WeightedParse!AK44,WeightedParse!AL44,WeightedParse!AN44,WeightedParse!AO44,WeightedParse!AP44),HARMEAN(WeightedParse!I44,WeightedParse!K44,WeightedParse!M44,WeightedParse!P44,WeightedParse!Q44,WeightedParse!S44,WeightedParse!T44,WeightedParse!V44,WeightedParse!W44,WeightedParse!X44,WeightedParse!Y44,WeightedParse!Z44,WeightedParse!AB44,WeightedParse!AE44,WeightedParse!AF44,WeightedParse!AG44,WeightedParse!AJ44,WeightedParse!AK44,WeightedParse!AL44,WeightedParse!AN44,WeightedParse!AO44,WeightedParse!AP44)*Variables!$B$5),"")</f>
        <v/>
      </c>
      <c r="P44" s="114" t="str">
        <f>IF($A44&gt;"",IF(AND(OR(EXACT(SquadExport!$BO44,TRUE),EXACT(SquadExport!$BP44,TRUE)),OR(EXACT(SquadExport!$BK44,TRUE),EXACT(SquadExport!$BM44,TRUE))),HARMEAN(WeightedParse!M44,WeightedParse!P44,WeightedParse!S44,WeightedParse!U44,WeightedParse!V44,WeightedParse!W44,WeightedParse!Y44,WeightedParse!AE44,WeightedParse!AF44,WeightedParse!AP44),HARMEAN(WeightedParse!M44,WeightedParse!P44,WeightedParse!S44,WeightedParse!U44,WeightedParse!V44,WeightedParse!W44,WeightedParse!Y44,WeightedParse!AE44,WeightedParse!AF44,WeightedParse!AP44)*Variables!$B$5),"")</f>
        <v/>
      </c>
      <c r="Q44" s="114" t="str">
        <f>IF($A44&gt;"",IF(AND(OR(EXACT(SquadExport!$BO44,TRUE),EXACT(SquadExport!$BP44,TRUE)),OR(EXACT(SquadExport!$BK44,TRUE),EXACT(SquadExport!$BM44,TRUE))),HARMEAN(WeightedParse!H44,WeightedParse!P44,WeightedParse!Q44,WeightedParse!S44,WeightedParse!T44,WeightedParse!V44,WeightedParse!X44,WeightedParse!Y44,WeightedParse!Z44,WeightedParse!AE44,WeightedParse!AF44,WeightedParse!AH44,WeightedParse!AN44,WeightedParse!AO44),HARMEAN(WeightedParse!H44,WeightedParse!P44,WeightedParse!Q44,WeightedParse!S44,WeightedParse!T44,WeightedParse!V44,WeightedParse!X44,WeightedParse!Y44,WeightedParse!Z44,WeightedParse!AE44,WeightedParse!AF44,WeightedParse!AH44,WeightedParse!AN44,WeightedParse!AO44)*Variables!$B$5),"")</f>
        <v/>
      </c>
      <c r="R44" s="115" t="str">
        <f>IF($A44&gt;"",IF(AND(OR(EXACT(SquadExport!$BO44,TRUE),EXACT(SquadExport!$BP44,TRUE)),OR(EXACT(SquadExport!$BK44,TRUE),EXACT(SquadExport!$BM44,TRUE))),HARMEAN(WeightedParse!H44,WeightedParse!I44,WeightedParse!K44,WeightedParse!P44,WeightedParse!Q44,WeightedParse!S44,WeightedParse!T44,WeightedParse!V44,WeightedParse!Y44,WeightedParse!Z44,WeightedParse!AD44,WeightedParse!AE44,WeightedParse!AF44,WeightedParse!AH44,WeightedParse!AI44,WeightedParse!AJ44,WeightedParse!AN44,WeightedParse!AO44),HARMEAN(WeightedParse!H44,WeightedParse!I44,WeightedParse!K44,WeightedParse!P44,WeightedParse!Q44,WeightedParse!S44,WeightedParse!T44,WeightedParse!V44,WeightedParse!Y44,WeightedParse!Z44,WeightedParse!AD44,WeightedParse!AE44,WeightedParse!AF44,WeightedParse!AH44,WeightedParse!AI44,WeightedParse!AJ44,WeightedParse!AN44,WeightedParse!AO44)*Variables!$B$5),"")</f>
        <v/>
      </c>
      <c r="S44" s="115" t="str">
        <f>IF($A44&gt;"",IF(AND(OR(EXACT(SquadExport!$BO44,TRUE),EXACT(SquadExport!$BP44,TRUE)),OR(EXACT(SquadExport!$BK44,TRUE),EXACT(SquadExport!$BM44,TRUE))),HARMEAN(WeightedParse!H44,WeightedParse!I44,WeightedParse!K44,WeightedParse!Q44,WeightedParse!S44,WeightedParse!T44,WeightedParse!V44,WeightedParse!X44,WeightedParse!Z44,WeightedParse!AB44,WeightedParse!AD44,WeightedParse!AF44,WeightedParse!AG44,WeightedParse!AH44,WeightedParse!AI44,WeightedParse!AJ44,WeightedParse!AK44,WeightedParse!AN44,WeightedParse!AO44),HARMEAN(WeightedParse!H44,WeightedParse!I44,WeightedParse!K44,WeightedParse!Q44,WeightedParse!S44,WeightedParse!T44,WeightedParse!V44,WeightedParse!X44,WeightedParse!Z44,WeightedParse!AB44,WeightedParse!AD44,WeightedParse!AF44,WeightedParse!AG44,WeightedParse!AH44,WeightedParse!AI44,WeightedParse!AJ44,WeightedParse!AK44,WeightedParse!AN44,WeightedParse!AO44)*Variables!$B$5),"")</f>
        <v/>
      </c>
      <c r="T44" s="114" t="str">
        <f>IF($A44&gt;"",IF(AND(OR(EXACT(SquadExport!$BO44,TRUE),EXACT(SquadExport!$BP44,TRUE)),OR(EXACT(SquadExport!$BK44,TRUE),EXACT(SquadExport!$BM44,TRUE))),HARMEAN(WeightedParse!I44,WeightedParse!K44,WeightedParse!N44,WeightedParse!P44,WeightedParse!Q44,WeightedParse!S44,WeightedParse!T44,WeightedParse!V44,WeightedParse!X44,WeightedParse!Y44,WeightedParse!Z44,WeightedParse!AB44,WeightedParse!AD44,WeightedParse!AE44,WeightedParse!AF44,WeightedParse!AH44,WeightedParse!AI44,WeightedParse!AJ44,WeightedParse!AN44,WeightedParse!AO44)*WeightedParse!BD44,(HARMEAN(WeightedParse!I44,WeightedParse!K44,WeightedParse!N44,WeightedParse!P44,WeightedParse!Q44,WeightedParse!S44,WeightedParse!T44,WeightedParse!V44,WeightedParse!X44,WeightedParse!Y44,WeightedParse!Z44,WeightedParse!AB44,WeightedParse!AD44,WeightedParse!AE44,WeightedParse!AF44,WeightedParse!AH44,WeightedParse!AI44,WeightedParse!AJ44,WeightedParse!AN44,WeightedParse!AO44)*WeightedParse!BD44)*Variables!$B$5),"")</f>
        <v/>
      </c>
      <c r="U44" s="114" t="str">
        <f>IF($A44&gt;"",IF(EXACT(SquadExport!$BQ44,TRUE),HARMEAN(WeightedParse!P44,WeightedParse!S44,WeightedParse!V44,WeightedParse!X44,WeightedParse!Y44,WeightedParse!Z44,WeightedParse!AE44,WeightedParse!AF44,WeightedParse!AP44),HARMEAN(WeightedParse!P44,WeightedParse!S44,WeightedParse!V44,WeightedParse!X44,WeightedParse!Y44,WeightedParse!Z44,WeightedParse!AE44,WeightedParse!AF44,WeightedParse!AP44)*Variables!$B$5),"")</f>
        <v/>
      </c>
      <c r="V44" s="114" t="str">
        <f>IF($A44&gt;"",IF(EXACT(SquadExport!$BQ44,TRUE),HARMEAN(WeightedParse!K44,WeightedParse!Q44,WeightedParse!S44,WeightedParse!T44,WeightedParse!V44,WeightedParse!X44,WeightedParse!Z44,WeightedParse!AE44,WeightedParse!AF44,WeightedParse!AG44,WeightedParse!AH44,WeightedParse!AK44),HARMEAN(WeightedParse!K44,WeightedParse!Q44,WeightedParse!S44,WeightedParse!T44,WeightedParse!V44,WeightedParse!X44,WeightedParse!Z44,WeightedParse!AE44,WeightedParse!AF44,WeightedParse!AG44,WeightedParse!AH44,WeightedParse!AK44)*Variables!$B$5),"")</f>
        <v/>
      </c>
      <c r="W44" s="114" t="str">
        <f>IF($A44&gt;"",IF(EXACT(SquadExport!$BQ44,TRUE),HARMEAN(WeightedParse!I44,WeightedParse!K44,WeightedParse!N44,WeightedParse!Q44,WeightedParse!T44,WeightedParse!V44,WeightedParse!X44,WeightedParse!Z44,WeightedParse!AB44,WeightedParse!AD44,WeightedParse!AF44,WeightedParse!AG44,WeightedParse!AK44),HARMEAN(WeightedParse!I44,WeightedParse!K44,WeightedParse!N44,WeightedParse!Q44,WeightedParse!T44,WeightedParse!V44,WeightedParse!X44,WeightedParse!Z44,WeightedParse!AB44,WeightedParse!AD44,WeightedParse!AF44,WeightedParse!AG44,WeightedParse!AK44)*Variables!$B$5),"")</f>
        <v/>
      </c>
      <c r="X44" s="114" t="str">
        <f>IF($A44&gt;"",IF(EXACT(SquadExport!$BQ44,TRUE),HARMEAN(WeightedParse!K44,WeightedParse!P44,WeightedParse!Q44,WeightedParse!S44,WeightedParse!U44,WeightedParse!V44,WeightedParse!X44,WeightedParse!Y44,WeightedParse!Z44,WeightedParse!AE44,WeightedParse!AF44,WeightedParse!AH44,WeightedParse!AO44,WeightedParse!AP44),HARMEAN(WeightedParse!K44,WeightedParse!P44,WeightedParse!Q44,WeightedParse!S44,WeightedParse!U44,WeightedParse!V44,WeightedParse!X44,WeightedParse!Y44,WeightedParse!Z44,WeightedParse!AE44,WeightedParse!AF44,WeightedParse!AH44,WeightedParse!AO44,WeightedParse!AP44)*Variables!$B$5),"")</f>
        <v/>
      </c>
      <c r="Y44" s="114" t="str">
        <f>IF($A44&gt;"",IF(EXACT(SquadExport!$BQ44,TRUE),HARMEAN(WeightedParse!P44,WeightedParse!Q44,WeightedParse!S44,WeightedParse!U44,WeightedParse!V44,WeightedParse!W44,WeightedParse!Y44,WeightedParse!AE44,WeightedParse!AF44,WeightedParse!AH44,WeightedParse!AJ44,WeightedParse!AN44,WeightedParse!AO44,WeightedParse!AP44),HARMEAN(WeightedParse!P44,WeightedParse!Q44,WeightedParse!S44,WeightedParse!U44,WeightedParse!V44,WeightedParse!W44,WeightedParse!Y44,WeightedParse!AE44,WeightedParse!AF44,WeightedParse!AH44,WeightedParse!AJ44,WeightedParse!AN44,WeightedParse!AO44,WeightedParse!AP44)*Variables!$B$5),"")</f>
        <v/>
      </c>
      <c r="Z44" s="114" t="str">
        <f>IF($A44&gt;"",IF(EXACT(SquadExport!$BQ44,TRUE),HARMEAN(WeightedParse!M44,WeightedParse!P44,WeightedParse!Q44,WeightedParse!S44,WeightedParse!U44,WeightedParse!V44,WeightedParse!W44,WeightedParse!X44,WeightedParse!Y44,WeightedParse!Z44,WeightedParse!AE44,WeightedParse!AF44,WeightedParse!AH44,WeightedParse!AL44,WeightedParse!AO44,WeightedParse!AP44),HARMEAN(WeightedParse!M44,WeightedParse!P44,WeightedParse!Q44,WeightedParse!S44,WeightedParse!U44,WeightedParse!V44,WeightedParse!W44,WeightedParse!X44,WeightedParse!Y44,WeightedParse!Z44,WeightedParse!AE44,WeightedParse!AF44,WeightedParse!AH44,WeightedParse!AL44,WeightedParse!AO44,WeightedParse!AP44)*Variables!$B$5),"")</f>
        <v/>
      </c>
      <c r="AA44" s="114" t="str">
        <f>IF($A44&gt;"",IF(EXACT(SquadExport!$BQ44,TRUE),HARMEAN(WeightedParse!J44,WeightedParse!K44,WeightedParse!N44,WeightedParse!P44,WeightedParse!Q44,WeightedParse!S44,WeightedParse!V44,WeightedParse!X44,WeightedParse!Y44,WeightedParse!Z44,WeightedParse!AD44,WeightedParse!AE44,WeightedParse!AH44,WeightedParse!AI44,WeightedParse!AK44,WeightedParse!AN44,WeightedParse!AO44,WeightedParse!AP44),HARMEAN(WeightedParse!J44,WeightedParse!K44,WeightedParse!N44,WeightedParse!P44,WeightedParse!Q44,WeightedParse!S44,WeightedParse!V44,WeightedParse!X44,WeightedParse!Y44,WeightedParse!Z44,WeightedParse!AD44,WeightedParse!AE44,WeightedParse!AH44,WeightedParse!AI44,WeightedParse!AK44,WeightedParse!AN44,WeightedParse!AO44,WeightedParse!AP44)*Variables!$B$5),"")</f>
        <v/>
      </c>
      <c r="AB44" s="114" t="str">
        <f>IF($A44&gt;"",IF(AND(EXACT(SquadExport!$BR44,TRUE),EXACT(SquadExport!$BL44,TRUE)),HARMEAN(WeightedParse!I44,WeightedParse!K44,WeightedParse!N44,WeightedParse!Q44,WeightedParse!T44,WeightedParse!V44,WeightedParse!X44,WeightedParse!Y44,WeightedParse!Z44,WeightedParse!AD44,WeightedParse!AE44,WeightedParse!AF44,WeightedParse!AG44,WeightedParse!AH44,WeightedParse!AI44,WeightedParse!AJ44,WeightedParse!AK44,WeightedParse!AN44,WeightedParse!AO44),HARMEAN(WeightedParse!I44,WeightedParse!K44,WeightedParse!N44,WeightedParse!Q44,WeightedParse!T44,WeightedParse!V44,WeightedParse!X44,WeightedParse!Y44,WeightedParse!Z44,WeightedParse!AD44,WeightedParse!AE44,WeightedParse!AF44,WeightedParse!AG44,WeightedParse!AH44,WeightedParse!AI44,WeightedParse!AJ44,WeightedParse!AK44,WeightedParse!AN44,WeightedParse!AO44)*Variables!$B$5),"")</f>
        <v/>
      </c>
      <c r="AC44" s="114" t="str">
        <f>IF($A44&gt;"",IF(AND(EXACT(SquadExport!$BR44,TRUE),EXACT(SquadExport!$BL44,TRUE)),HARMEAN(WeightedParse!K44,WeightedParse!Q44,WeightedParse!S44,WeightedParse!T44,WeightedParse!V44,WeightedParse!X44,WeightedParse!Y44,WeightedParse!Z44,WeightedParse!AD44,WeightedParse!AE44,WeightedParse!AF44,WeightedParse!AG44,WeightedParse!AH44,WeightedParse!AO44),HARMEAN(WeightedParse!K44,WeightedParse!Q44,WeightedParse!S44,WeightedParse!T44,WeightedParse!V44,WeightedParse!X44,WeightedParse!Y44,WeightedParse!Z44,WeightedParse!AD44,WeightedParse!AE44,WeightedParse!AF44,WeightedParse!AG44,WeightedParse!AH44,WeightedParse!AO44)*Variables!$B$5),"")</f>
        <v/>
      </c>
      <c r="AD44" s="114" t="str">
        <f>IF($A44&gt;"",IF(AND(EXACT(SquadExport!$BR44,TRUE),EXACT(SquadExport!$BL44,TRUE)),HARMEAN(WeightedParse!I44,WeightedParse!J44,WeightedParse!K44,WeightedParse!N44,WeightedParse!Q44,WeightedParse!S44,WeightedParse!T44,WeightedParse!V44,WeightedParse!X44,WeightedParse!Z44,WeightedParse!AB44,WeightedParse!AD44,WeightedParse!AG44,WeightedParse!AH44,WeightedParse!AI44,WeightedParse!AK44,WeightedParse!AO44),HARMEAN(WeightedParse!I44,WeightedParse!J44,WeightedParse!K44,WeightedParse!N44,WeightedParse!Q44,WeightedParse!S44,WeightedParse!T44,WeightedParse!V44,WeightedParse!X44,WeightedParse!Z44,WeightedParse!AB44,WeightedParse!AD44,WeightedParse!AG44,WeightedParse!AH44,WeightedParse!AI44,WeightedParse!AK44,WeightedParse!AO44)*Variables!$B$5),"")</f>
        <v/>
      </c>
      <c r="AE44" s="114" t="str">
        <f>IF($A44&gt;"",IF(AND(EXACT(SquadExport!$BR44,TRUE),EXACT(SquadExport!$BL44,TRUE)),HARMEAN(WeightedParse!K44,WeightedParse!N44,WeightedParse!P44,WeightedParse!Q44,WeightedParse!S44,WeightedParse!T44,WeightedParse!U44,WeightedParse!V44,WeightedParse!X44,WeightedParse!Y44,WeightedParse!Z44,WeightedParse!AD44,WeightedParse!AE44,WeightedParse!AF44,WeightedParse!AG44,WeightedParse!AH44,WeightedParse!AI44,WeightedParse!AO44),HARMEAN(WeightedParse!K44,WeightedParse!N44,WeightedParse!P44,WeightedParse!Q44,WeightedParse!S44,WeightedParse!T44,WeightedParse!U44,WeightedParse!V44,WeightedParse!X44,WeightedParse!Y44,WeightedParse!Z44,WeightedParse!AD44,WeightedParse!AE44,WeightedParse!AF44,WeightedParse!AG44,WeightedParse!AH44,WeightedParse!AI44,WeightedParse!AO44)*Variables!$B$5),"")</f>
        <v/>
      </c>
      <c r="AF44" s="114" t="str">
        <f>IF($A44&gt;"",IF(AND(EXACT(SquadExport!$BR44,TRUE),EXACT(SquadExport!$BL44,TRUE)),HARMEAN(WeightedParse!I44,WeightedParse!J44,WeightedParse!K44,WeightedParse!N44,WeightedParse!Q44,WeightedParse!S44,WeightedParse!T44,WeightedParse!U44,WeightedParse!V44,WeightedParse!X44,WeightedParse!Z44,WeightedParse!AD44,WeightedParse!AE44,WeightedParse!AF44,WeightedParse!AH44,WeightedParse!AI44,WeightedParse!AK44,WeightedParse!AN44,WeightedParse!AO44,WeightedParse!AP44),HARMEAN(WeightedParse!I44,WeightedParse!J44,WeightedParse!K44,WeightedParse!N44,WeightedParse!Q44,WeightedParse!S44,WeightedParse!T44,WeightedParse!U44,WeightedParse!V44,WeightedParse!X44,WeightedParse!Z44,WeightedParse!AD44,WeightedParse!AE44,WeightedParse!AF44,WeightedParse!AH44,WeightedParse!AI44,WeightedParse!AK44,WeightedParse!AN44,WeightedParse!AO44,WeightedParse!AP44)*Variables!$B$5),"")</f>
        <v/>
      </c>
      <c r="AG44" s="114" t="str">
        <f>IF($A44&gt;"",IF(AND(OR(EXACT(SquadExport!$BR44,TRUE),EXACT(SquadExport!$BS44,TRUE)),OR(EXACT(SquadExport!$BK44,TRUE),EXACT(SquadExport!$BM44,TRUE))),HARMEAN(WeightedParse!I44,WeightedParse!K44,WeightedParse!Q44,WeightedParse!T44,WeightedParse!X44,WeightedParse!Z44,WeightedParse!AD44,WeightedParse!AF44,WeightedParse!AG44,WeightedParse!AJ44),HARMEAN(WeightedParse!I44,WeightedParse!K44,WeightedParse!Q44,WeightedParse!T44,WeightedParse!X44,WeightedParse!Z44,WeightedParse!AD44,WeightedParse!AF44,WeightedParse!AG44,WeightedParse!AJ44)*Variables!$B$5),"")</f>
        <v/>
      </c>
      <c r="AH44" s="114" t="str">
        <f>IF($A44&gt;"",IF(AND(OR(EXACT(SquadExport!$BR44,TRUE),EXACT(SquadExport!$BS44,TRUE)),OR(EXACT(SquadExport!$BK44,TRUE),EXACT(SquadExport!$BM44,TRUE))),HARMEAN(WeightedParse!H44,WeightedParse!K44,WeightedParse!P44,WeightedParse!Q44,WeightedParse!S44,WeightedParse!T44,WeightedParse!V44,WeightedParse!X44,WeightedParse!Y44,WeightedParse!Z44,WeightedParse!AD44,WeightedParse!AE44,WeightedParse!AF44,WeightedParse!AG44,WeightedParse!AH44,WeightedParse!AO44),HARMEAN(WeightedParse!H44,WeightedParse!K44,WeightedParse!P44,WeightedParse!Q44,WeightedParse!S44,WeightedParse!T44,WeightedParse!V44,WeightedParse!X44,WeightedParse!Y44,WeightedParse!Z44,WeightedParse!AD44,WeightedParse!AE44,WeightedParse!AF44,WeightedParse!AG44,WeightedParse!AH44,WeightedParse!AO44)*Variables!$B$5),"")</f>
        <v/>
      </c>
      <c r="AI44" s="114" t="str">
        <f>IF($A44&gt;"",IF(AND(OR(EXACT(SquadExport!$BR44,TRUE),EXACT(SquadExport!$BS44,TRUE)),OR(EXACT(SquadExport!$BK44,TRUE),EXACT(SquadExport!$BM44,TRUE))),HARMEAN(WeightedParse!H44,WeightedParse!I44,WeightedParse!K44,WeightedParse!P44,WeightedParse!Q44,WeightedParse!S44,WeightedParse!T44,WeightedParse!U44,WeightedParse!V44,WeightedParse!X44,WeightedParse!Y44,WeightedParse!Z44,WeightedParse!AD44,WeightedParse!AE44,WeightedParse!AF44,WeightedParse!AH44,WeightedParse!AI44,WeightedParse!AO44),HARMEAN(WeightedParse!H44,WeightedParse!I44,WeightedParse!K44,WeightedParse!P44,WeightedParse!Q44,WeightedParse!S44,WeightedParse!T44,WeightedParse!U44,WeightedParse!V44,WeightedParse!X44,WeightedParse!Y44,WeightedParse!Z44,WeightedParse!AD44,WeightedParse!AE44,WeightedParse!AF44,WeightedParse!AH44,WeightedParse!AI44,WeightedParse!AO44)*Variables!$B$5),"")</f>
        <v/>
      </c>
      <c r="AJ44" s="114" t="str">
        <f>IF($A44&gt;"",IF(AND(OR(EXACT(SquadExport!$BR44,TRUE),EXACT(SquadExport!$BS44,TRUE)),OR(EXACT(SquadExport!$BK44,TRUE),EXACT(SquadExport!$BM44,TRUE))),HARMEAN(WeightedParse!H44,WeightedParse!K44,WeightedParse!M44,WeightedParse!V44,WeightedParse!W44,WeightedParse!AD44,WeightedParse!AF44,WeightedParse!AH44,WeightedParse!AK44,WeightedParse!AL44,WeightedParse!AO44,WeightedParse!AP44)*(CONVERT(LEFT(SquadExport!$E44,FIND("'",SquadExport!$E44)-1)+((MID(SquadExport!$E44,FIND("'",SquadExport!$E44)+1,LEN(SquadExport!$E44)-FIND("'",SquadExport!$E44)-1))/12),"ft","m")-1)/(Variables!$C$4-1),(HARMEAN(WeightedParse!H44,WeightedParse!K44,WeightedParse!M44,WeightedParse!V44,WeightedParse!W44,WeightedParse!AD44,WeightedParse!AF44,WeightedParse!AH44,WeightedParse!AK44,WeightedParse!AL44,WeightedParse!AO44,WeightedParse!AP44)*(CONVERT(LEFT(SquadExport!$E44,FIND("'",SquadExport!$E44)-1)+((MID(SquadExport!$E44,FIND("'",SquadExport!$E44)+1,LEN(SquadExport!$E44)-FIND("'",SquadExport!$E44)-1))/12),"ft","m")-1)/(Variables!$C$4-1))*Variables!$B$5),"")</f>
        <v/>
      </c>
      <c r="AK44" s="114" t="str">
        <f>IF($A44&gt;"",IF(AND(OR(EXACT(SquadExport!$BR44,TRUE),EXACT(SquadExport!$BS44,TRUE)),OR(EXACT(SquadExport!$BK44,TRUE),EXACT(SquadExport!$BM44,TRUE))),HARMEAN(WeightedParse!J44,WeightedParse!K44,WeightedParse!T44,WeightedParse!V44,WeightedParse!X44,WeightedParse!Y44,WeightedParse!Z44,WeightedParse!AD44,WeightedParse!AH44,WeightedParse!AI44,WeightedParse!AK44,WeightedParse!AO44),HARMEAN(WeightedParse!J44,WeightedParse!K44,WeightedParse!T44,WeightedParse!V44,WeightedParse!X44,WeightedParse!Y44,WeightedParse!Z44,WeightedParse!AD44,WeightedParse!AH44,WeightedParse!AI44,WeightedParse!AK44,WeightedParse!AO44)*Variables!$B$5),"")</f>
        <v/>
      </c>
      <c r="AL44" s="114" t="str">
        <f>IF($A44&gt;"",IF(AND(OR(EXACT(SquadExport!$BR44,TRUE),EXACT(SquadExport!$BS44,TRUE)),OR(EXACT(SquadExport!$BK44,TRUE),EXACT(SquadExport!$BM44,TRUE))),HARMEAN(WeightedParse!H44,WeightedParse!I44,WeightedParse!K44,WeightedParse!Q44,WeightedParse!T44,WeightedParse!V44,WeightedParse!AB44,WeightedParse!AD44,WeightedParse!AH44,WeightedParse!AI44,WeightedParse!AJ44,WeightedParse!AN44,WeightedParse!AO44),HARMEAN(WeightedParse!H44,WeightedParse!I44,WeightedParse!K44,WeightedParse!Q44,WeightedParse!T44,WeightedParse!V44,WeightedParse!AB44,WeightedParse!AD44,WeightedParse!AH44,WeightedParse!AI44,WeightedParse!AJ44,WeightedParse!AN44,WeightedParse!AO44)*Variables!$B$5),"")</f>
        <v/>
      </c>
      <c r="AM44" s="114" t="str">
        <f>IF($A44&gt;"",IF(AND(OR(EXACT(SquadExport!$BR44,TRUE),EXACT(SquadExport!$BS44,TRUE)),OR(EXACT(SquadExport!$BK44,TRUE),EXACT(SquadExport!$BM44,TRUE))),HARMEAN(WeightedParse!I44,WeightedParse!J44,WeightedParse!K44,WeightedParse!N44,WeightedParse!Q44,WeightedParse!T44,WeightedParse!V44,WeightedParse!X44,WeightedParse!AB44,WeightedParse!AD44,WeightedParse!AG44,WeightedParse!AI44,WeightedParse!AJ44,WeightedParse!AK44,WeightedParse!AN44)*WeightedParse!BD44,(HARMEAN(WeightedParse!I44,WeightedParse!J44,WeightedParse!K44,WeightedParse!N44,WeightedParse!Q44,WeightedParse!T44,WeightedParse!V44,WeightedParse!X44,WeightedParse!AB44,WeightedParse!AD44,WeightedParse!AG44,WeightedParse!AI44,WeightedParse!AJ44,WeightedParse!AK44,WeightedParse!AN44)*WeightedParse!BD44)*Variables!$B$5),"")</f>
        <v/>
      </c>
      <c r="AN44" s="114" t="str">
        <f>IF($A44&gt;"",IF(AND(OR(EXACT(SquadExport!$BR44,TRUE),EXACT(SquadExport!$BS44,TRUE)),OR(EXACT(SquadExport!$BK44,TRUE),EXACT(SquadExport!$BM44,TRUE))),HARMEAN(WeightedParse!H44,WeightedParse!I44,WeightedParse!K44,WeightedParse!N44,WeightedParse!Q44,WeightedParse!T44,WeightedParse!V44,WeightedParse!X44,WeightedParse!Z44,WeightedParse!AD44,WeightedParse!AG44,WeightedParse!AH44,WeightedParse!AI44,WeightedParse!AJ44,WeightedParse!AN44,WeightedParse!AO44)*WeightedParse!BD44,(HARMEAN(WeightedParse!H44,WeightedParse!I44,WeightedParse!K44,WeightedParse!N44,WeightedParse!Q44,WeightedParse!T44,WeightedParse!V44,WeightedParse!X44,WeightedParse!Z44,WeightedParse!AD44,WeightedParse!AG44,WeightedParse!AH44,WeightedParse!AI44,WeightedParse!AJ44,WeightedParse!AN44,WeightedParse!AO44)*WeightedParse!BD44)*Variables!$B$5),"")</f>
        <v/>
      </c>
      <c r="AO44" s="114" t="str">
        <f>IF($A44&gt;"",IF(AND(EXACT(SquadExport!$BS44,TRUE),EXACT(SquadExport!$BL44,TRUE)),HARMEAN(WeightedParse!K44,WeightedParse!Q44,WeightedParse!T44,WeightedParse!V44,WeightedParse!X44,WeightedParse!Z44,WeightedParse!AB44,WeightedParse!AD44,WeightedParse!AG44,WeightedParse!AK44),HARMEAN(WeightedParse!K44,WeightedParse!Q44,WeightedParse!T44,WeightedParse!V44,WeightedParse!X44,WeightedParse!Z44,WeightedParse!AB44,WeightedParse!AD44,WeightedParse!AG44,WeightedParse!AK44)*Variables!$B$5),"")</f>
        <v/>
      </c>
      <c r="AP44" s="114" t="str">
        <f>IF($A44&gt;"",IF(AND(EXACT(SquadExport!$BS44,TRUE),EXACT(SquadExport!$BL44,TRUE)),HARMEAN(WeightedParse!I44,WeightedParse!K44,WeightedParse!Q44,WeightedParse!T44,WeightedParse!V44,WeightedParse!X44,WeightedParse!Z44,WeightedParse!AB44,WeightedParse!AD44,WeightedParse!AF44,WeightedParse!AG44,WeightedParse!AI44,WeightedParse!AJ44),HARMEAN(WeightedParse!I44,WeightedParse!K44,WeightedParse!Q44,WeightedParse!T44,WeightedParse!V44,WeightedParse!X44,WeightedParse!Z44,WeightedParse!AB44,WeightedParse!AD44,WeightedParse!AF44,WeightedParse!AG44,WeightedParse!AI44,WeightedParse!AJ44)*Variables!$B$5),"")</f>
        <v/>
      </c>
      <c r="AQ44" s="114" t="str">
        <f>IF($A44&gt;"",IF(AND(EXACT(SquadExport!$BS44,TRUE),EXACT(SquadExport!$BL44,TRUE)),HARMEAN(WeightedParse!I44,WeightedParse!J44,WeightedParse!K44,WeightedParse!Q44,WeightedParse!T44,WeightedParse!V44,WeightedParse!X44,WeightedParse!Z44,WeightedParse!AB44,WeightedParse!AD44,WeightedParse!AG44,WeightedParse!AI44,WeightedParse!AJ44,WeightedParse!AK44),HARMEAN(WeightedParse!I44,WeightedParse!J44,WeightedParse!K44,WeightedParse!Q44,WeightedParse!T44,WeightedParse!V44,WeightedParse!X44,WeightedParse!Z44,WeightedParse!AB44,WeightedParse!AD44,WeightedParse!AG44,WeightedParse!AI44,WeightedParse!AJ44,WeightedParse!AK44)*Variables!$B$5),"")</f>
        <v/>
      </c>
      <c r="AR44" s="114" t="str">
        <f>IF($A44&gt;"",IF(AND(EXACT(SquadExport!$BS44,TRUE),EXACT(SquadExport!$BL44,TRUE)),HARMEAN(WeightedParse!I44,WeightedParse!J44,WeightedParse!K44,WeightedParse!Q44,WeightedParse!T44,WeightedParse!V44,WeightedParse!X44,WeightedParse!Y44,WeightedParse!Z44,WeightedParse!AD44,WeightedParse!AH44,WeightedParse!AI44,WeightedParse!AJ44,WeightedParse!AK44,WeightedParse!AN44,WeightedParse!AO44),HARMEAN(WeightedParse!I44,WeightedParse!J44,WeightedParse!K44,WeightedParse!Q44,WeightedParse!T44,WeightedParse!V44,WeightedParse!X44,WeightedParse!Y44,WeightedParse!Z44,WeightedParse!AD44,WeightedParse!AH44,WeightedParse!AI44,WeightedParse!AJ44,WeightedParse!AK44,WeightedParse!AN44,WeightedParse!AO44)*Variables!$B$5),"")</f>
        <v/>
      </c>
      <c r="AS44" s="114" t="str">
        <f>IF($A44&gt;"",IF(AND(EXACT(SquadExport!$BT44,TRUE),EXACT(SquadExport!$BL44,TRUE)),HARMEAN(WeightedParse!J44,WeightedParse!K44,WeightedParse!M44,WeightedParse!T44,WeightedParse!V44,WeightedParse!X44,WeightedParse!Z44,WeightedParse!AD44,WeightedParse!AI44),(HARMEAN(WeightedParse!J44,WeightedParse!K44,WeightedParse!M44,WeightedParse!T44,WeightedParse!V44,WeightedParse!X44,WeightedParse!Z44,WeightedParse!AD44,WeightedParse!AI44)*Variables!$B$5)),"")</f>
        <v/>
      </c>
      <c r="AT44" s="114" t="str">
        <f>IF($A44&gt;"",IF(AND(EXACT(SquadExport!$BT44,TRUE),EXACT(SquadExport!$BL44,TRUE)),HARMEAN(WeightedParse!J44,WeightedParse!K44,WeightedParse!M44,WeightedParse!U44,WeightedParse!V44,WeightedParse!W44,WeightedParse!X44,WeightedParse!Z44,WeightedParse!AD44,WeightedParse!AF44,WeightedParse!AK44,WeightedParse!AL44,WeightedParse!AP44)*(CONVERT(LEFT(SquadExport!$E44,FIND("'",SquadExport!$E44)-1)+((MID(SquadExport!$E44,FIND("'",SquadExport!$E44)+1,LEN(SquadExport!$E44)-FIND("'",SquadExport!$E44)-1))/12),"ft","m")-1)/(Variables!$C$4-1),(HARMEAN(WeightedParse!J44,WeightedParse!K44,WeightedParse!M44,WeightedParse!U44,WeightedParse!V44,WeightedParse!W44,WeightedParse!X44,WeightedParse!Z44,WeightedParse!AD44,WeightedParse!AF44,WeightedParse!AK44,WeightedParse!AL44,WeightedParse!AP44)*(CONVERT(LEFT(SquadExport!$E44,FIND("'",SquadExport!$E44)-1)+((MID(SquadExport!$E44,FIND("'",SquadExport!$E44)+1,LEN(SquadExport!$E44)-FIND("'",SquadExport!$E44)-1))/12),"ft","m")-1)/(Variables!$C$4-1)))*Variables!$B$5,"")</f>
        <v/>
      </c>
      <c r="AU44" s="114" t="str">
        <f>IF($A44&gt;"",IF(AND(EXACT(SquadExport!$BT44,TRUE),EXACT(SquadExport!$BL44,TRUE)),HARMEAN(WeightedParse!I44,WeightedParse!J44,WeightedParse!K44,WeightedParse!Q44,WeightedParse!T44,WeightedParse!V44,WeightedParse!X44,WeightedParse!Z44,WeightedParse!AB44,WeightedParse!AD44,WeightedParse!AF44,WeightedParse!AG44,WeightedParse!AK44,WeightedParse!AP44),HARMEAN(WeightedParse!I44,WeightedParse!J44,WeightedParse!K44,WeightedParse!Q44,WeightedParse!T44,WeightedParse!V44,WeightedParse!X44,WeightedParse!Z44,WeightedParse!AB44,WeightedParse!AD44,WeightedParse!AF44,WeightedParse!AG44,WeightedParse!AK44,WeightedParse!AP44)*Variables!$B$5),"")</f>
        <v/>
      </c>
      <c r="AV44" s="114" t="str">
        <f>IF($A44&gt;"",IF(AND(EXACT(SquadExport!$BT44,TRUE),EXACT(SquadExport!$BL44,TRUE)),HARMEAN(WeightedParse!I44,WeightedParse!J44,WeightedParse!K44,WeightedParse!Q44,WeightedParse!T44,WeightedParse!V44,WeightedParse!X44,WeightedParse!Z44,WeightedParse!AD44,WeightedParse!AH44,WeightedParse!AI44,WeightedParse!AJ44,WeightedParse!AK44,WeightedParse!AN44,WeightedParse!AO44),HARMEAN(WeightedParse!I44,WeightedParse!J44,WeightedParse!K44,WeightedParse!Q44,WeightedParse!T44,WeightedParse!V44,WeightedParse!X44,WeightedParse!Z44,WeightedParse!AD44,WeightedParse!AH44,WeightedParse!AI44,WeightedParse!AJ44,WeightedParse!AK44,WeightedParse!AN44,WeightedParse!AO44)*Variables!$B$5),"")</f>
        <v/>
      </c>
      <c r="AW44" s="114" t="str">
        <f>IF($A44&gt;"",IF(AND(EXACT(SquadExport!$BT44,TRUE),EXACT(SquadExport!$BL44,TRUE)),HARMEAN(WeightedParse!I44,WeightedParse!J44,WeightedParse!K44,WeightedParse!Q44,WeightedParse!T44,WeightedParse!V44,WeightedParse!X44,WeightedParse!Z44,WeightedParse!AB44,WeightedParse!AD44,WeightedParse!AF44,WeightedParse!AG44,WeightedParse!AI44,WeightedParse!AJ44,WeightedParse!AK44),HARMEAN(WeightedParse!I44,WeightedParse!J44,WeightedParse!K44,WeightedParse!Q44,WeightedParse!T44,WeightedParse!V44,WeightedParse!X44,WeightedParse!Z44,WeightedParse!AB44,WeightedParse!AD44,WeightedParse!AF44,WeightedParse!AG44,WeightedParse!AI44,WeightedParse!AJ44,WeightedParse!AK44)*Variables!$B$5),"")</f>
        <v/>
      </c>
      <c r="AX44" s="114" t="str">
        <f>IF($A44&gt;"",IF(AND(EXACT(SquadExport!$BT44,TRUE),EXACT(SquadExport!$BL44,TRUE)),HARMEAN(WeightedParse!K44,WeightedParse!Q44,WeightedParse!U44,WeightedParse!V44,WeightedParse!W44,WeightedParse!X44,WeightedParse!Y44,WeightedParse!Z44,WeightedParse!AD44,WeightedParse!AF44,WeightedParse!AH44,WeightedParse!AI44,WeightedParse!AJ44,WeightedParse!AK44,WeightedParse!AN44,WeightedParse!AO44,WeightedParse!AP44),HARMEAN(WeightedParse!K44,WeightedParse!Q44,WeightedParse!U44,WeightedParse!V44,WeightedParse!W44,WeightedParse!X44,WeightedParse!Y44,WeightedParse!Z44,WeightedParse!AD44,WeightedParse!AF44,WeightedParse!AH44,WeightedParse!AI44,WeightedParse!AJ44,WeightedParse!AK44,WeightedParse!AN44,WeightedParse!AO44,WeightedParse!AP44)*Variables!$B$5),"")</f>
        <v/>
      </c>
      <c r="AY44" s="114" t="str">
        <f>IF($A44&gt;"",IF(AND(EXACT(SquadExport!$BT44,TRUE),EXACT(SquadExport!$BL44,TRUE)),HARMEAN(WeightedParse!I44,WeightedParse!J44,WeightedParse!K44,WeightedParse!M44,WeightedParse!N44,WeightedParse!Q44,WeightedParse!T44,WeightedParse!V44,WeightedParse!X44,WeightedParse!Z44,WeightedParse!AD44,WeightedParse!AF44,WeightedParse!AG44,WeightedParse!AH44,WeightedParse!AI44,WeightedParse!AJ44,WeightedParse!AK44,WeightedParse!AL44,WeightedParse!AN44,WeightedParse!AO44,WeightedParse!AP44),HARMEAN(WeightedParse!I44,WeightedParse!J44,WeightedParse!K44,WeightedParse!M44,WeightedParse!N44,WeightedParse!Q44,WeightedParse!T44,WeightedParse!V44,WeightedParse!X44,WeightedParse!Z44,WeightedParse!AD44,WeightedParse!AF44,WeightedParse!AG44,WeightedParse!AH44,WeightedParse!AI44,WeightedParse!AJ44,WeightedParse!AK44,WeightedParse!AL44,WeightedParse!AN44,WeightedParse!AO44,WeightedParse!AP44)*Variables!$B$5),"")</f>
        <v/>
      </c>
    </row>
    <row r="45" spans="1:51" s="3" customFormat="1" ht="15" customHeight="1" x14ac:dyDescent="0.25">
      <c r="A45" s="3" t="str">
        <f>IF(WeightedParse!A45&gt;"",WeightedParse!A45,"")</f>
        <v/>
      </c>
      <c r="B45" s="4" t="str">
        <f>IF(WeightedParse!B45&gt;0,WeightedParse!B45,"")</f>
        <v/>
      </c>
      <c r="C45" s="4" t="str">
        <f>IF(A45&gt;"",IF(AND(B45&lt;=Variables!$B$8,G45&gt;2),"Youth",IF(AND(B45&lt;=Variables!$B$8,G45&lt;=2),"Prospect",IF(AND(B45&gt;=Variables!$B$9,G45&gt;2),"Old",IF(G45&gt;=3,"Reserves","First Team")))),"")</f>
        <v/>
      </c>
      <c r="D45" s="4" t="str">
        <f>SquadExport!BJ45</f>
        <v/>
      </c>
      <c r="E45" s="4" t="str">
        <f>IF(A45&gt;"",VLOOKUP(F45,Roles!A:B,2,FALSE)&amp;IF(OR(VLOOKUP(F45,Roles!$A:$B,2,FALSE)="FB",VLOOKUP(F45,Roles!$A:$B,2,FALSE)="WB",VLOOKUP(F45,Roles!$A:$B,2,FALSE)="WM",VLOOKUP(F45,Roles!$A:$B,2,FALSE)="W"),IF(AND(SquadExport!BK45=TRUE,SquadExport!BM45=TRUE,WeightedParse!BB45&gt;=WeightedParse!BC45)," (R)",IF(AND(SquadExport!BK45=TRUE,SquadExport!BM45=TRUE,WeightedParse!BB45&lt;WeightedParse!BC45)," (L)",IF(AND(SquadExport!BK45=TRUE,SquadExport!BM45=FALSE), " (L)",IF(AND(SquadExport!BK45=FALSE,SquadExport!BM45=TRUE)," (R)","")))),""),"")</f>
        <v/>
      </c>
      <c r="F45" s="4" t="str" cm="1">
        <f t="array" ref="F45">IF(A45&gt;"",INDEX($J$1:$AY$1,SUMPRODUCT(MAX(($J$2:$AY$200=MAX($J45:$AY45))*(COLUMN($J$2:$AY$200))))-COLUMN($J$1)+1),"")</f>
        <v/>
      </c>
      <c r="G45" s="4" t="str">
        <f t="shared" si="0"/>
        <v/>
      </c>
      <c r="H45" s="4" t="str">
        <f t="shared" si="1"/>
        <v/>
      </c>
      <c r="I45" s="5" t="str">
        <f t="shared" si="2"/>
        <v/>
      </c>
      <c r="J45" s="114" t="str">
        <f>IF($A45&gt;"",HARMEAN(WeightedParse!V45,WeightedParse!Y45,WeightedParse!Z45,WeightedParse!AE45,WeightedParse!AJ45,WeightedParse!AQ45,WeightedParse!AR45,WeightedParse!AS45,WeightedParse!AU45,WeightedParse!AV45,WeightedParse!AW45,WeightedParse!AY45,WeightedParse!BA45),"")</f>
        <v/>
      </c>
      <c r="K45" s="114" t="str">
        <f>IF(A45&gt;"",HARMEAN(WeightedParse!K45,WeightedParse!Q45,WeightedParse!V45,WeightedParse!X45,WeightedParse!Y45,WeightedParse!Z45,WeightedParse!AE45,WeightedParse!AG45,WeightedParse!AI45,WeightedParse!AJ45,WeightedParse!AQ45,WeightedParse!AR45,WeightedParse!AS45,WeightedParse!AU45,WeightedParse!AV45,WeightedParse!AW45,WeightedParse!AY45,WeightedParse!AZ45,WeightedParse!BA45),"")</f>
        <v/>
      </c>
      <c r="L45" s="114" t="str">
        <f>IF($A45&gt;"",IF(AND(EXACT(SquadExport!$BO45,TRUE),EXACT(SquadExport!$BL45,TRUE)),HARMEAN(WeightedParse!M45,WeightedParse!P45,WeightedParse!S45,WeightedParse!U45,WeightedParse!V45,WeightedParse!W45,WeightedParse!Y45,WeightedParse!AE45,WeightedParse!AL45,WeightedParse!AN45,WeightedParse!AP45),HARMEAN(WeightedParse!M45,WeightedParse!P45,WeightedParse!S45,WeightedParse!U45,WeightedParse!V45,WeightedParse!W45,WeightedParse!Y45,WeightedParse!AE45,WeightedParse!AL45,WeightedParse!AN45,WeightedParse!AP45)*Variables!$B$5),"")</f>
        <v/>
      </c>
      <c r="M45" s="114" t="str">
        <f>IF($A45&gt;"",IF(AND(EXACT(SquadExport!$BO45,TRUE),EXACT(SquadExport!$BL45,TRUE)),HARMEAN(WeightedParse!M45,WeightedParse!P45,WeightedParse!S45,WeightedParse!U45,WeightedParse!V45,WeightedParse!W45,WeightedParse!X45,WeightedParse!Y45,WeightedParse!Z45,WeightedParse!AE45,WeightedParse!AL45,WeightedParse!AN45,WeightedParse!AP45),HARMEAN(WeightedParse!M45,WeightedParse!P45,WeightedParse!S45,WeightedParse!U45,WeightedParse!V45,WeightedParse!W45,WeightedParse!X45,WeightedParse!Y45,WeightedParse!Z45,WeightedParse!AE45,WeightedParse!AL45,WeightedParse!AN45,WeightedParse!AP45)*Variables!$B$5),"")</f>
        <v/>
      </c>
      <c r="N45" s="114" t="str">
        <f>IF($A45&gt;"",IF(AND(EXACT(SquadExport!$BO45,TRUE),EXACT(SquadExport!$BL45,TRUE)),HARMEAN(WeightedParse!K45,WeightedParse!M45,WeightedParse!P45,WeightedParse!Q45,WeightedParse!S45,WeightedParse!T45,WeightedParse!U45,WeightedParse!V45,WeightedParse!W45,WeightedParse!X45,WeightedParse!Y45,WeightedParse!Z45,WeightedParse!AE45,WeightedParse!AG45,WeightedParse!AL45,WeightedParse!AN45,WeightedParse!AP45),HARMEAN(WeightedParse!K45,WeightedParse!M45,WeightedParse!P45,WeightedParse!Q45,WeightedParse!S45,WeightedParse!T45,WeightedParse!U45,WeightedParse!V45,WeightedParse!W45,WeightedParse!X45,WeightedParse!Y45,WeightedParse!Z45,WeightedParse!AE45,WeightedParse!AG45,WeightedParse!AL45,WeightedParse!AN45,WeightedParse!AP45)*Variables!$B$5),"")</f>
        <v/>
      </c>
      <c r="O45" s="114" t="str">
        <f>IF($A45&gt;"",IF(AND(EXACT(SquadExport!$BO45,TRUE),EXACT(SquadExport!$BL45,TRUE)),HARMEAN(WeightedParse!I45,WeightedParse!K45,WeightedParse!M45,WeightedParse!P45,WeightedParse!Q45,WeightedParse!S45,WeightedParse!T45,WeightedParse!V45,WeightedParse!W45,WeightedParse!X45,WeightedParse!Y45,WeightedParse!Z45,WeightedParse!AB45,WeightedParse!AE45,WeightedParse!AF45,WeightedParse!AG45,WeightedParse!AJ45,WeightedParse!AK45,WeightedParse!AL45,WeightedParse!AN45,WeightedParse!AO45,WeightedParse!AP45),HARMEAN(WeightedParse!I45,WeightedParse!K45,WeightedParse!M45,WeightedParse!P45,WeightedParse!Q45,WeightedParse!S45,WeightedParse!T45,WeightedParse!V45,WeightedParse!W45,WeightedParse!X45,WeightedParse!Y45,WeightedParse!Z45,WeightedParse!AB45,WeightedParse!AE45,WeightedParse!AF45,WeightedParse!AG45,WeightedParse!AJ45,WeightedParse!AK45,WeightedParse!AL45,WeightedParse!AN45,WeightedParse!AO45,WeightedParse!AP45)*Variables!$B$5),"")</f>
        <v/>
      </c>
      <c r="P45" s="114" t="str">
        <f>IF($A45&gt;"",IF(AND(OR(EXACT(SquadExport!$BO45,TRUE),EXACT(SquadExport!$BP45,TRUE)),OR(EXACT(SquadExport!$BK45,TRUE),EXACT(SquadExport!$BM45,TRUE))),HARMEAN(WeightedParse!M45,WeightedParse!P45,WeightedParse!S45,WeightedParse!U45,WeightedParse!V45,WeightedParse!W45,WeightedParse!Y45,WeightedParse!AE45,WeightedParse!AF45,WeightedParse!AP45),HARMEAN(WeightedParse!M45,WeightedParse!P45,WeightedParse!S45,WeightedParse!U45,WeightedParse!V45,WeightedParse!W45,WeightedParse!Y45,WeightedParse!AE45,WeightedParse!AF45,WeightedParse!AP45)*Variables!$B$5),"")</f>
        <v/>
      </c>
      <c r="Q45" s="114" t="str">
        <f>IF($A45&gt;"",IF(AND(OR(EXACT(SquadExport!$BO45,TRUE),EXACT(SquadExport!$BP45,TRUE)),OR(EXACT(SquadExport!$BK45,TRUE),EXACT(SquadExport!$BM45,TRUE))),HARMEAN(WeightedParse!H45,WeightedParse!P45,WeightedParse!Q45,WeightedParse!S45,WeightedParse!T45,WeightedParse!V45,WeightedParse!X45,WeightedParse!Y45,WeightedParse!Z45,WeightedParse!AE45,WeightedParse!AF45,WeightedParse!AH45,WeightedParse!AN45,WeightedParse!AO45),HARMEAN(WeightedParse!H45,WeightedParse!P45,WeightedParse!Q45,WeightedParse!S45,WeightedParse!T45,WeightedParse!V45,WeightedParse!X45,WeightedParse!Y45,WeightedParse!Z45,WeightedParse!AE45,WeightedParse!AF45,WeightedParse!AH45,WeightedParse!AN45,WeightedParse!AO45)*Variables!$B$5),"")</f>
        <v/>
      </c>
      <c r="R45" s="115" t="str">
        <f>IF($A45&gt;"",IF(AND(OR(EXACT(SquadExport!$BO45,TRUE),EXACT(SquadExport!$BP45,TRUE)),OR(EXACT(SquadExport!$BK45,TRUE),EXACT(SquadExport!$BM45,TRUE))),HARMEAN(WeightedParse!H45,WeightedParse!I45,WeightedParse!K45,WeightedParse!P45,WeightedParse!Q45,WeightedParse!S45,WeightedParse!T45,WeightedParse!V45,WeightedParse!Y45,WeightedParse!Z45,WeightedParse!AD45,WeightedParse!AE45,WeightedParse!AF45,WeightedParse!AH45,WeightedParse!AI45,WeightedParse!AJ45,WeightedParse!AN45,WeightedParse!AO45),HARMEAN(WeightedParse!H45,WeightedParse!I45,WeightedParse!K45,WeightedParse!P45,WeightedParse!Q45,WeightedParse!S45,WeightedParse!T45,WeightedParse!V45,WeightedParse!Y45,WeightedParse!Z45,WeightedParse!AD45,WeightedParse!AE45,WeightedParse!AF45,WeightedParse!AH45,WeightedParse!AI45,WeightedParse!AJ45,WeightedParse!AN45,WeightedParse!AO45)*Variables!$B$5),"")</f>
        <v/>
      </c>
      <c r="S45" s="115" t="str">
        <f>IF($A45&gt;"",IF(AND(OR(EXACT(SquadExport!$BO45,TRUE),EXACT(SquadExport!$BP45,TRUE)),OR(EXACT(SquadExport!$BK45,TRUE),EXACT(SquadExport!$BM45,TRUE))),HARMEAN(WeightedParse!H45,WeightedParse!I45,WeightedParse!K45,WeightedParse!Q45,WeightedParse!S45,WeightedParse!T45,WeightedParse!V45,WeightedParse!X45,WeightedParse!Z45,WeightedParse!AB45,WeightedParse!AD45,WeightedParse!AF45,WeightedParse!AG45,WeightedParse!AH45,WeightedParse!AI45,WeightedParse!AJ45,WeightedParse!AK45,WeightedParse!AN45,WeightedParse!AO45),HARMEAN(WeightedParse!H45,WeightedParse!I45,WeightedParse!K45,WeightedParse!Q45,WeightedParse!S45,WeightedParse!T45,WeightedParse!V45,WeightedParse!X45,WeightedParse!Z45,WeightedParse!AB45,WeightedParse!AD45,WeightedParse!AF45,WeightedParse!AG45,WeightedParse!AH45,WeightedParse!AI45,WeightedParse!AJ45,WeightedParse!AK45,WeightedParse!AN45,WeightedParse!AO45)*Variables!$B$5),"")</f>
        <v/>
      </c>
      <c r="T45" s="114" t="str">
        <f>IF($A45&gt;"",IF(AND(OR(EXACT(SquadExport!$BO45,TRUE),EXACT(SquadExport!$BP45,TRUE)),OR(EXACT(SquadExport!$BK45,TRUE),EXACT(SquadExport!$BM45,TRUE))),HARMEAN(WeightedParse!I45,WeightedParse!K45,WeightedParse!N45,WeightedParse!P45,WeightedParse!Q45,WeightedParse!S45,WeightedParse!T45,WeightedParse!V45,WeightedParse!X45,WeightedParse!Y45,WeightedParse!Z45,WeightedParse!AB45,WeightedParse!AD45,WeightedParse!AE45,WeightedParse!AF45,WeightedParse!AH45,WeightedParse!AI45,WeightedParse!AJ45,WeightedParse!AN45,WeightedParse!AO45)*WeightedParse!BD45,(HARMEAN(WeightedParse!I45,WeightedParse!K45,WeightedParse!N45,WeightedParse!P45,WeightedParse!Q45,WeightedParse!S45,WeightedParse!T45,WeightedParse!V45,WeightedParse!X45,WeightedParse!Y45,WeightedParse!Z45,WeightedParse!AB45,WeightedParse!AD45,WeightedParse!AE45,WeightedParse!AF45,WeightedParse!AH45,WeightedParse!AI45,WeightedParse!AJ45,WeightedParse!AN45,WeightedParse!AO45)*WeightedParse!BD45)*Variables!$B$5),"")</f>
        <v/>
      </c>
      <c r="U45" s="114" t="str">
        <f>IF($A45&gt;"",IF(EXACT(SquadExport!$BQ45,TRUE),HARMEAN(WeightedParse!P45,WeightedParse!S45,WeightedParse!V45,WeightedParse!X45,WeightedParse!Y45,WeightedParse!Z45,WeightedParse!AE45,WeightedParse!AF45,WeightedParse!AP45),HARMEAN(WeightedParse!P45,WeightedParse!S45,WeightedParse!V45,WeightedParse!X45,WeightedParse!Y45,WeightedParse!Z45,WeightedParse!AE45,WeightedParse!AF45,WeightedParse!AP45)*Variables!$B$5),"")</f>
        <v/>
      </c>
      <c r="V45" s="114" t="str">
        <f>IF($A45&gt;"",IF(EXACT(SquadExport!$BQ45,TRUE),HARMEAN(WeightedParse!K45,WeightedParse!Q45,WeightedParse!S45,WeightedParse!T45,WeightedParse!V45,WeightedParse!X45,WeightedParse!Z45,WeightedParse!AE45,WeightedParse!AF45,WeightedParse!AG45,WeightedParse!AH45,WeightedParse!AK45),HARMEAN(WeightedParse!K45,WeightedParse!Q45,WeightedParse!S45,WeightedParse!T45,WeightedParse!V45,WeightedParse!X45,WeightedParse!Z45,WeightedParse!AE45,WeightedParse!AF45,WeightedParse!AG45,WeightedParse!AH45,WeightedParse!AK45)*Variables!$B$5),"")</f>
        <v/>
      </c>
      <c r="W45" s="114" t="str">
        <f>IF($A45&gt;"",IF(EXACT(SquadExport!$BQ45,TRUE),HARMEAN(WeightedParse!I45,WeightedParse!K45,WeightedParse!N45,WeightedParse!Q45,WeightedParse!T45,WeightedParse!V45,WeightedParse!X45,WeightedParse!Z45,WeightedParse!AB45,WeightedParse!AD45,WeightedParse!AF45,WeightedParse!AG45,WeightedParse!AK45),HARMEAN(WeightedParse!I45,WeightedParse!K45,WeightedParse!N45,WeightedParse!Q45,WeightedParse!T45,WeightedParse!V45,WeightedParse!X45,WeightedParse!Z45,WeightedParse!AB45,WeightedParse!AD45,WeightedParse!AF45,WeightedParse!AG45,WeightedParse!AK45)*Variables!$B$5),"")</f>
        <v/>
      </c>
      <c r="X45" s="114" t="str">
        <f>IF($A45&gt;"",IF(EXACT(SquadExport!$BQ45,TRUE),HARMEAN(WeightedParse!K45,WeightedParse!P45,WeightedParse!Q45,WeightedParse!S45,WeightedParse!U45,WeightedParse!V45,WeightedParse!X45,WeightedParse!Y45,WeightedParse!Z45,WeightedParse!AE45,WeightedParse!AF45,WeightedParse!AH45,WeightedParse!AO45,WeightedParse!AP45),HARMEAN(WeightedParse!K45,WeightedParse!P45,WeightedParse!Q45,WeightedParse!S45,WeightedParse!U45,WeightedParse!V45,WeightedParse!X45,WeightedParse!Y45,WeightedParse!Z45,WeightedParse!AE45,WeightedParse!AF45,WeightedParse!AH45,WeightedParse!AO45,WeightedParse!AP45)*Variables!$B$5),"")</f>
        <v/>
      </c>
      <c r="Y45" s="114" t="str">
        <f>IF($A45&gt;"",IF(EXACT(SquadExport!$BQ45,TRUE),HARMEAN(WeightedParse!P45,WeightedParse!Q45,WeightedParse!S45,WeightedParse!U45,WeightedParse!V45,WeightedParse!W45,WeightedParse!Y45,WeightedParse!AE45,WeightedParse!AF45,WeightedParse!AH45,WeightedParse!AJ45,WeightedParse!AN45,WeightedParse!AO45,WeightedParse!AP45),HARMEAN(WeightedParse!P45,WeightedParse!Q45,WeightedParse!S45,WeightedParse!U45,WeightedParse!V45,WeightedParse!W45,WeightedParse!Y45,WeightedParse!AE45,WeightedParse!AF45,WeightedParse!AH45,WeightedParse!AJ45,WeightedParse!AN45,WeightedParse!AO45,WeightedParse!AP45)*Variables!$B$5),"")</f>
        <v/>
      </c>
      <c r="Z45" s="114" t="str">
        <f>IF($A45&gt;"",IF(EXACT(SquadExport!$BQ45,TRUE),HARMEAN(WeightedParse!M45,WeightedParse!P45,WeightedParse!Q45,WeightedParse!S45,WeightedParse!U45,WeightedParse!V45,WeightedParse!W45,WeightedParse!X45,WeightedParse!Y45,WeightedParse!Z45,WeightedParse!AE45,WeightedParse!AF45,WeightedParse!AH45,WeightedParse!AL45,WeightedParse!AO45,WeightedParse!AP45),HARMEAN(WeightedParse!M45,WeightedParse!P45,WeightedParse!Q45,WeightedParse!S45,WeightedParse!U45,WeightedParse!V45,WeightedParse!W45,WeightedParse!X45,WeightedParse!Y45,WeightedParse!Z45,WeightedParse!AE45,WeightedParse!AF45,WeightedParse!AH45,WeightedParse!AL45,WeightedParse!AO45,WeightedParse!AP45)*Variables!$B$5),"")</f>
        <v/>
      </c>
      <c r="AA45" s="114" t="str">
        <f>IF($A45&gt;"",IF(EXACT(SquadExport!$BQ45,TRUE),HARMEAN(WeightedParse!J45,WeightedParse!K45,WeightedParse!N45,WeightedParse!P45,WeightedParse!Q45,WeightedParse!S45,WeightedParse!V45,WeightedParse!X45,WeightedParse!Y45,WeightedParse!Z45,WeightedParse!AD45,WeightedParse!AE45,WeightedParse!AH45,WeightedParse!AI45,WeightedParse!AK45,WeightedParse!AN45,WeightedParse!AO45,WeightedParse!AP45),HARMEAN(WeightedParse!J45,WeightedParse!K45,WeightedParse!N45,WeightedParse!P45,WeightedParse!Q45,WeightedParse!S45,WeightedParse!V45,WeightedParse!X45,WeightedParse!Y45,WeightedParse!Z45,WeightedParse!AD45,WeightedParse!AE45,WeightedParse!AH45,WeightedParse!AI45,WeightedParse!AK45,WeightedParse!AN45,WeightedParse!AO45,WeightedParse!AP45)*Variables!$B$5),"")</f>
        <v/>
      </c>
      <c r="AB45" s="114" t="str">
        <f>IF($A45&gt;"",IF(AND(EXACT(SquadExport!$BR45,TRUE),EXACT(SquadExport!$BL45,TRUE)),HARMEAN(WeightedParse!I45,WeightedParse!K45,WeightedParse!N45,WeightedParse!Q45,WeightedParse!T45,WeightedParse!V45,WeightedParse!X45,WeightedParse!Y45,WeightedParse!Z45,WeightedParse!AD45,WeightedParse!AE45,WeightedParse!AF45,WeightedParse!AG45,WeightedParse!AH45,WeightedParse!AI45,WeightedParse!AJ45,WeightedParse!AK45,WeightedParse!AN45,WeightedParse!AO45),HARMEAN(WeightedParse!I45,WeightedParse!K45,WeightedParse!N45,WeightedParse!Q45,WeightedParse!T45,WeightedParse!V45,WeightedParse!X45,WeightedParse!Y45,WeightedParse!Z45,WeightedParse!AD45,WeightedParse!AE45,WeightedParse!AF45,WeightedParse!AG45,WeightedParse!AH45,WeightedParse!AI45,WeightedParse!AJ45,WeightedParse!AK45,WeightedParse!AN45,WeightedParse!AO45)*Variables!$B$5),"")</f>
        <v/>
      </c>
      <c r="AC45" s="114" t="str">
        <f>IF($A45&gt;"",IF(AND(EXACT(SquadExport!$BR45,TRUE),EXACT(SquadExport!$BL45,TRUE)),HARMEAN(WeightedParse!K45,WeightedParse!Q45,WeightedParse!S45,WeightedParse!T45,WeightedParse!V45,WeightedParse!X45,WeightedParse!Y45,WeightedParse!Z45,WeightedParse!AD45,WeightedParse!AE45,WeightedParse!AF45,WeightedParse!AG45,WeightedParse!AH45,WeightedParse!AO45),HARMEAN(WeightedParse!K45,WeightedParse!Q45,WeightedParse!S45,WeightedParse!T45,WeightedParse!V45,WeightedParse!X45,WeightedParse!Y45,WeightedParse!Z45,WeightedParse!AD45,WeightedParse!AE45,WeightedParse!AF45,WeightedParse!AG45,WeightedParse!AH45,WeightedParse!AO45)*Variables!$B$5),"")</f>
        <v/>
      </c>
      <c r="AD45" s="114" t="str">
        <f>IF($A45&gt;"",IF(AND(EXACT(SquadExport!$BR45,TRUE),EXACT(SquadExport!$BL45,TRUE)),HARMEAN(WeightedParse!I45,WeightedParse!J45,WeightedParse!K45,WeightedParse!N45,WeightedParse!Q45,WeightedParse!S45,WeightedParse!T45,WeightedParse!V45,WeightedParse!X45,WeightedParse!Z45,WeightedParse!AB45,WeightedParse!AD45,WeightedParse!AG45,WeightedParse!AH45,WeightedParse!AI45,WeightedParse!AK45,WeightedParse!AO45),HARMEAN(WeightedParse!I45,WeightedParse!J45,WeightedParse!K45,WeightedParse!N45,WeightedParse!Q45,WeightedParse!S45,WeightedParse!T45,WeightedParse!V45,WeightedParse!X45,WeightedParse!Z45,WeightedParse!AB45,WeightedParse!AD45,WeightedParse!AG45,WeightedParse!AH45,WeightedParse!AI45,WeightedParse!AK45,WeightedParse!AO45)*Variables!$B$5),"")</f>
        <v/>
      </c>
      <c r="AE45" s="114" t="str">
        <f>IF($A45&gt;"",IF(AND(EXACT(SquadExport!$BR45,TRUE),EXACT(SquadExport!$BL45,TRUE)),HARMEAN(WeightedParse!K45,WeightedParse!N45,WeightedParse!P45,WeightedParse!Q45,WeightedParse!S45,WeightedParse!T45,WeightedParse!U45,WeightedParse!V45,WeightedParse!X45,WeightedParse!Y45,WeightedParse!Z45,WeightedParse!AD45,WeightedParse!AE45,WeightedParse!AF45,WeightedParse!AG45,WeightedParse!AH45,WeightedParse!AI45,WeightedParse!AO45),HARMEAN(WeightedParse!K45,WeightedParse!N45,WeightedParse!P45,WeightedParse!Q45,WeightedParse!S45,WeightedParse!T45,WeightedParse!U45,WeightedParse!V45,WeightedParse!X45,WeightedParse!Y45,WeightedParse!Z45,WeightedParse!AD45,WeightedParse!AE45,WeightedParse!AF45,WeightedParse!AG45,WeightedParse!AH45,WeightedParse!AI45,WeightedParse!AO45)*Variables!$B$5),"")</f>
        <v/>
      </c>
      <c r="AF45" s="114" t="str">
        <f>IF($A45&gt;"",IF(AND(EXACT(SquadExport!$BR45,TRUE),EXACT(SquadExport!$BL45,TRUE)),HARMEAN(WeightedParse!I45,WeightedParse!J45,WeightedParse!K45,WeightedParse!N45,WeightedParse!Q45,WeightedParse!S45,WeightedParse!T45,WeightedParse!U45,WeightedParse!V45,WeightedParse!X45,WeightedParse!Z45,WeightedParse!AD45,WeightedParse!AE45,WeightedParse!AF45,WeightedParse!AH45,WeightedParse!AI45,WeightedParse!AK45,WeightedParse!AN45,WeightedParse!AO45,WeightedParse!AP45),HARMEAN(WeightedParse!I45,WeightedParse!J45,WeightedParse!K45,WeightedParse!N45,WeightedParse!Q45,WeightedParse!S45,WeightedParse!T45,WeightedParse!U45,WeightedParse!V45,WeightedParse!X45,WeightedParse!Z45,WeightedParse!AD45,WeightedParse!AE45,WeightedParse!AF45,WeightedParse!AH45,WeightedParse!AI45,WeightedParse!AK45,WeightedParse!AN45,WeightedParse!AO45,WeightedParse!AP45)*Variables!$B$5),"")</f>
        <v/>
      </c>
      <c r="AG45" s="114" t="str">
        <f>IF($A45&gt;"",IF(AND(OR(EXACT(SquadExport!$BR45,TRUE),EXACT(SquadExport!$BS45,TRUE)),OR(EXACT(SquadExport!$BK45,TRUE),EXACT(SquadExport!$BM45,TRUE))),HARMEAN(WeightedParse!I45,WeightedParse!K45,WeightedParse!Q45,WeightedParse!T45,WeightedParse!X45,WeightedParse!Z45,WeightedParse!AD45,WeightedParse!AF45,WeightedParse!AG45,WeightedParse!AJ45),HARMEAN(WeightedParse!I45,WeightedParse!K45,WeightedParse!Q45,WeightedParse!T45,WeightedParse!X45,WeightedParse!Z45,WeightedParse!AD45,WeightedParse!AF45,WeightedParse!AG45,WeightedParse!AJ45)*Variables!$B$5),"")</f>
        <v/>
      </c>
      <c r="AH45" s="114" t="str">
        <f>IF($A45&gt;"",IF(AND(OR(EXACT(SquadExport!$BR45,TRUE),EXACT(SquadExport!$BS45,TRUE)),OR(EXACT(SquadExport!$BK45,TRUE),EXACT(SquadExport!$BM45,TRUE))),HARMEAN(WeightedParse!H45,WeightedParse!K45,WeightedParse!P45,WeightedParse!Q45,WeightedParse!S45,WeightedParse!T45,WeightedParse!V45,WeightedParse!X45,WeightedParse!Y45,WeightedParse!Z45,WeightedParse!AD45,WeightedParse!AE45,WeightedParse!AF45,WeightedParse!AG45,WeightedParse!AH45,WeightedParse!AO45),HARMEAN(WeightedParse!H45,WeightedParse!K45,WeightedParse!P45,WeightedParse!Q45,WeightedParse!S45,WeightedParse!T45,WeightedParse!V45,WeightedParse!X45,WeightedParse!Y45,WeightedParse!Z45,WeightedParse!AD45,WeightedParse!AE45,WeightedParse!AF45,WeightedParse!AG45,WeightedParse!AH45,WeightedParse!AO45)*Variables!$B$5),"")</f>
        <v/>
      </c>
      <c r="AI45" s="114" t="str">
        <f>IF($A45&gt;"",IF(AND(OR(EXACT(SquadExport!$BR45,TRUE),EXACT(SquadExport!$BS45,TRUE)),OR(EXACT(SquadExport!$BK45,TRUE),EXACT(SquadExport!$BM45,TRUE))),HARMEAN(WeightedParse!H45,WeightedParse!I45,WeightedParse!K45,WeightedParse!P45,WeightedParse!Q45,WeightedParse!S45,WeightedParse!T45,WeightedParse!U45,WeightedParse!V45,WeightedParse!X45,WeightedParse!Y45,WeightedParse!Z45,WeightedParse!AD45,WeightedParse!AE45,WeightedParse!AF45,WeightedParse!AH45,WeightedParse!AI45,WeightedParse!AO45),HARMEAN(WeightedParse!H45,WeightedParse!I45,WeightedParse!K45,WeightedParse!P45,WeightedParse!Q45,WeightedParse!S45,WeightedParse!T45,WeightedParse!U45,WeightedParse!V45,WeightedParse!X45,WeightedParse!Y45,WeightedParse!Z45,WeightedParse!AD45,WeightedParse!AE45,WeightedParse!AF45,WeightedParse!AH45,WeightedParse!AI45,WeightedParse!AO45)*Variables!$B$5),"")</f>
        <v/>
      </c>
      <c r="AJ45" s="114" t="str">
        <f>IF($A45&gt;"",IF(AND(OR(EXACT(SquadExport!$BR45,TRUE),EXACT(SquadExport!$BS45,TRUE)),OR(EXACT(SquadExport!$BK45,TRUE),EXACT(SquadExport!$BM45,TRUE))),HARMEAN(WeightedParse!H45,WeightedParse!K45,WeightedParse!M45,WeightedParse!V45,WeightedParse!W45,WeightedParse!AD45,WeightedParse!AF45,WeightedParse!AH45,WeightedParse!AK45,WeightedParse!AL45,WeightedParse!AO45,WeightedParse!AP45)*(CONVERT(LEFT(SquadExport!$E45,FIND("'",SquadExport!$E45)-1)+((MID(SquadExport!$E45,FIND("'",SquadExport!$E45)+1,LEN(SquadExport!$E45)-FIND("'",SquadExport!$E45)-1))/12),"ft","m")-1)/(Variables!$C$4-1),(HARMEAN(WeightedParse!H45,WeightedParse!K45,WeightedParse!M45,WeightedParse!V45,WeightedParse!W45,WeightedParse!AD45,WeightedParse!AF45,WeightedParse!AH45,WeightedParse!AK45,WeightedParse!AL45,WeightedParse!AO45,WeightedParse!AP45)*(CONVERT(LEFT(SquadExport!$E45,FIND("'",SquadExport!$E45)-1)+((MID(SquadExport!$E45,FIND("'",SquadExport!$E45)+1,LEN(SquadExport!$E45)-FIND("'",SquadExport!$E45)-1))/12),"ft","m")-1)/(Variables!$C$4-1))*Variables!$B$5),"")</f>
        <v/>
      </c>
      <c r="AK45" s="114" t="str">
        <f>IF($A45&gt;"",IF(AND(OR(EXACT(SquadExport!$BR45,TRUE),EXACT(SquadExport!$BS45,TRUE)),OR(EXACT(SquadExport!$BK45,TRUE),EXACT(SquadExport!$BM45,TRUE))),HARMEAN(WeightedParse!J45,WeightedParse!K45,WeightedParse!T45,WeightedParse!V45,WeightedParse!X45,WeightedParse!Y45,WeightedParse!Z45,WeightedParse!AD45,WeightedParse!AH45,WeightedParse!AI45,WeightedParse!AK45,WeightedParse!AO45),HARMEAN(WeightedParse!J45,WeightedParse!K45,WeightedParse!T45,WeightedParse!V45,WeightedParse!X45,WeightedParse!Y45,WeightedParse!Z45,WeightedParse!AD45,WeightedParse!AH45,WeightedParse!AI45,WeightedParse!AK45,WeightedParse!AO45)*Variables!$B$5),"")</f>
        <v/>
      </c>
      <c r="AL45" s="114" t="str">
        <f>IF($A45&gt;"",IF(AND(OR(EXACT(SquadExport!$BR45,TRUE),EXACT(SquadExport!$BS45,TRUE)),OR(EXACT(SquadExport!$BK45,TRUE),EXACT(SquadExport!$BM45,TRUE))),HARMEAN(WeightedParse!H45,WeightedParse!I45,WeightedParse!K45,WeightedParse!Q45,WeightedParse!T45,WeightedParse!V45,WeightedParse!AB45,WeightedParse!AD45,WeightedParse!AH45,WeightedParse!AI45,WeightedParse!AJ45,WeightedParse!AN45,WeightedParse!AO45),HARMEAN(WeightedParse!H45,WeightedParse!I45,WeightedParse!K45,WeightedParse!Q45,WeightedParse!T45,WeightedParse!V45,WeightedParse!AB45,WeightedParse!AD45,WeightedParse!AH45,WeightedParse!AI45,WeightedParse!AJ45,WeightedParse!AN45,WeightedParse!AO45)*Variables!$B$5),"")</f>
        <v/>
      </c>
      <c r="AM45" s="114" t="str">
        <f>IF($A45&gt;"",IF(AND(OR(EXACT(SquadExport!$BR45,TRUE),EXACT(SquadExport!$BS45,TRUE)),OR(EXACT(SquadExport!$BK45,TRUE),EXACT(SquadExport!$BM45,TRUE))),HARMEAN(WeightedParse!I45,WeightedParse!J45,WeightedParse!K45,WeightedParse!N45,WeightedParse!Q45,WeightedParse!T45,WeightedParse!V45,WeightedParse!X45,WeightedParse!AB45,WeightedParse!AD45,WeightedParse!AG45,WeightedParse!AI45,WeightedParse!AJ45,WeightedParse!AK45,WeightedParse!AN45)*WeightedParse!BD45,(HARMEAN(WeightedParse!I45,WeightedParse!J45,WeightedParse!K45,WeightedParse!N45,WeightedParse!Q45,WeightedParse!T45,WeightedParse!V45,WeightedParse!X45,WeightedParse!AB45,WeightedParse!AD45,WeightedParse!AG45,WeightedParse!AI45,WeightedParse!AJ45,WeightedParse!AK45,WeightedParse!AN45)*WeightedParse!BD45)*Variables!$B$5),"")</f>
        <v/>
      </c>
      <c r="AN45" s="114" t="str">
        <f>IF($A45&gt;"",IF(AND(OR(EXACT(SquadExport!$BR45,TRUE),EXACT(SquadExport!$BS45,TRUE)),OR(EXACT(SquadExport!$BK45,TRUE),EXACT(SquadExport!$BM45,TRUE))),HARMEAN(WeightedParse!H45,WeightedParse!I45,WeightedParse!K45,WeightedParse!N45,WeightedParse!Q45,WeightedParse!T45,WeightedParse!V45,WeightedParse!X45,WeightedParse!Z45,WeightedParse!AD45,WeightedParse!AG45,WeightedParse!AH45,WeightedParse!AI45,WeightedParse!AJ45,WeightedParse!AN45,WeightedParse!AO45)*WeightedParse!BD45,(HARMEAN(WeightedParse!H45,WeightedParse!I45,WeightedParse!K45,WeightedParse!N45,WeightedParse!Q45,WeightedParse!T45,WeightedParse!V45,WeightedParse!X45,WeightedParse!Z45,WeightedParse!AD45,WeightedParse!AG45,WeightedParse!AH45,WeightedParse!AI45,WeightedParse!AJ45,WeightedParse!AN45,WeightedParse!AO45)*WeightedParse!BD45)*Variables!$B$5),"")</f>
        <v/>
      </c>
      <c r="AO45" s="114" t="str">
        <f>IF($A45&gt;"",IF(AND(EXACT(SquadExport!$BS45,TRUE),EXACT(SquadExport!$BL45,TRUE)),HARMEAN(WeightedParse!K45,WeightedParse!Q45,WeightedParse!T45,WeightedParse!V45,WeightedParse!X45,WeightedParse!Z45,WeightedParse!AB45,WeightedParse!AD45,WeightedParse!AG45,WeightedParse!AK45),HARMEAN(WeightedParse!K45,WeightedParse!Q45,WeightedParse!T45,WeightedParse!V45,WeightedParse!X45,WeightedParse!Z45,WeightedParse!AB45,WeightedParse!AD45,WeightedParse!AG45,WeightedParse!AK45)*Variables!$B$5),"")</f>
        <v/>
      </c>
      <c r="AP45" s="114" t="str">
        <f>IF($A45&gt;"",IF(AND(EXACT(SquadExport!$BS45,TRUE),EXACT(SquadExport!$BL45,TRUE)),HARMEAN(WeightedParse!I45,WeightedParse!K45,WeightedParse!Q45,WeightedParse!T45,WeightedParse!V45,WeightedParse!X45,WeightedParse!Z45,WeightedParse!AB45,WeightedParse!AD45,WeightedParse!AF45,WeightedParse!AG45,WeightedParse!AI45,WeightedParse!AJ45),HARMEAN(WeightedParse!I45,WeightedParse!K45,WeightedParse!Q45,WeightedParse!T45,WeightedParse!V45,WeightedParse!X45,WeightedParse!Z45,WeightedParse!AB45,WeightedParse!AD45,WeightedParse!AF45,WeightedParse!AG45,WeightedParse!AI45,WeightedParse!AJ45)*Variables!$B$5),"")</f>
        <v/>
      </c>
      <c r="AQ45" s="114" t="str">
        <f>IF($A45&gt;"",IF(AND(EXACT(SquadExport!$BS45,TRUE),EXACT(SquadExport!$BL45,TRUE)),HARMEAN(WeightedParse!I45,WeightedParse!J45,WeightedParse!K45,WeightedParse!Q45,WeightedParse!T45,WeightedParse!V45,WeightedParse!X45,WeightedParse!Z45,WeightedParse!AB45,WeightedParse!AD45,WeightedParse!AG45,WeightedParse!AI45,WeightedParse!AJ45,WeightedParse!AK45),HARMEAN(WeightedParse!I45,WeightedParse!J45,WeightedParse!K45,WeightedParse!Q45,WeightedParse!T45,WeightedParse!V45,WeightedParse!X45,WeightedParse!Z45,WeightedParse!AB45,WeightedParse!AD45,WeightedParse!AG45,WeightedParse!AI45,WeightedParse!AJ45,WeightedParse!AK45)*Variables!$B$5),"")</f>
        <v/>
      </c>
      <c r="AR45" s="114" t="str">
        <f>IF($A45&gt;"",IF(AND(EXACT(SquadExport!$BS45,TRUE),EXACT(SquadExport!$BL45,TRUE)),HARMEAN(WeightedParse!I45,WeightedParse!J45,WeightedParse!K45,WeightedParse!Q45,WeightedParse!T45,WeightedParse!V45,WeightedParse!X45,WeightedParse!Y45,WeightedParse!Z45,WeightedParse!AD45,WeightedParse!AH45,WeightedParse!AI45,WeightedParse!AJ45,WeightedParse!AK45,WeightedParse!AN45,WeightedParse!AO45),HARMEAN(WeightedParse!I45,WeightedParse!J45,WeightedParse!K45,WeightedParse!Q45,WeightedParse!T45,WeightedParse!V45,WeightedParse!X45,WeightedParse!Y45,WeightedParse!Z45,WeightedParse!AD45,WeightedParse!AH45,WeightedParse!AI45,WeightedParse!AJ45,WeightedParse!AK45,WeightedParse!AN45,WeightedParse!AO45)*Variables!$B$5),"")</f>
        <v/>
      </c>
      <c r="AS45" s="114" t="str">
        <f>IF($A45&gt;"",IF(AND(EXACT(SquadExport!$BT45,TRUE),EXACT(SquadExport!$BL45,TRUE)),HARMEAN(WeightedParse!J45,WeightedParse!K45,WeightedParse!M45,WeightedParse!T45,WeightedParse!V45,WeightedParse!X45,WeightedParse!Z45,WeightedParse!AD45,WeightedParse!AI45),(HARMEAN(WeightedParse!J45,WeightedParse!K45,WeightedParse!M45,WeightedParse!T45,WeightedParse!V45,WeightedParse!X45,WeightedParse!Z45,WeightedParse!AD45,WeightedParse!AI45)*Variables!$B$5)),"")</f>
        <v/>
      </c>
      <c r="AT45" s="114" t="str">
        <f>IF($A45&gt;"",IF(AND(EXACT(SquadExport!$BT45,TRUE),EXACT(SquadExport!$BL45,TRUE)),HARMEAN(WeightedParse!J45,WeightedParse!K45,WeightedParse!M45,WeightedParse!U45,WeightedParse!V45,WeightedParse!W45,WeightedParse!X45,WeightedParse!Z45,WeightedParse!AD45,WeightedParse!AF45,WeightedParse!AK45,WeightedParse!AL45,WeightedParse!AP45)*(CONVERT(LEFT(SquadExport!$E45,FIND("'",SquadExport!$E45)-1)+((MID(SquadExport!$E45,FIND("'",SquadExport!$E45)+1,LEN(SquadExport!$E45)-FIND("'",SquadExport!$E45)-1))/12),"ft","m")-1)/(Variables!$C$4-1),(HARMEAN(WeightedParse!J45,WeightedParse!K45,WeightedParse!M45,WeightedParse!U45,WeightedParse!V45,WeightedParse!W45,WeightedParse!X45,WeightedParse!Z45,WeightedParse!AD45,WeightedParse!AF45,WeightedParse!AK45,WeightedParse!AL45,WeightedParse!AP45)*(CONVERT(LEFT(SquadExport!$E45,FIND("'",SquadExport!$E45)-1)+((MID(SquadExport!$E45,FIND("'",SquadExport!$E45)+1,LEN(SquadExport!$E45)-FIND("'",SquadExport!$E45)-1))/12),"ft","m")-1)/(Variables!$C$4-1)))*Variables!$B$5,"")</f>
        <v/>
      </c>
      <c r="AU45" s="114" t="str">
        <f>IF($A45&gt;"",IF(AND(EXACT(SquadExport!$BT45,TRUE),EXACT(SquadExport!$BL45,TRUE)),HARMEAN(WeightedParse!I45,WeightedParse!J45,WeightedParse!K45,WeightedParse!Q45,WeightedParse!T45,WeightedParse!V45,WeightedParse!X45,WeightedParse!Z45,WeightedParse!AB45,WeightedParse!AD45,WeightedParse!AF45,WeightedParse!AG45,WeightedParse!AK45,WeightedParse!AP45),HARMEAN(WeightedParse!I45,WeightedParse!J45,WeightedParse!K45,WeightedParse!Q45,WeightedParse!T45,WeightedParse!V45,WeightedParse!X45,WeightedParse!Z45,WeightedParse!AB45,WeightedParse!AD45,WeightedParse!AF45,WeightedParse!AG45,WeightedParse!AK45,WeightedParse!AP45)*Variables!$B$5),"")</f>
        <v/>
      </c>
      <c r="AV45" s="114" t="str">
        <f>IF($A45&gt;"",IF(AND(EXACT(SquadExport!$BT45,TRUE),EXACT(SquadExport!$BL45,TRUE)),HARMEAN(WeightedParse!I45,WeightedParse!J45,WeightedParse!K45,WeightedParse!Q45,WeightedParse!T45,WeightedParse!V45,WeightedParse!X45,WeightedParse!Z45,WeightedParse!AD45,WeightedParse!AH45,WeightedParse!AI45,WeightedParse!AJ45,WeightedParse!AK45,WeightedParse!AN45,WeightedParse!AO45),HARMEAN(WeightedParse!I45,WeightedParse!J45,WeightedParse!K45,WeightedParse!Q45,WeightedParse!T45,WeightedParse!V45,WeightedParse!X45,WeightedParse!Z45,WeightedParse!AD45,WeightedParse!AH45,WeightedParse!AI45,WeightedParse!AJ45,WeightedParse!AK45,WeightedParse!AN45,WeightedParse!AO45)*Variables!$B$5),"")</f>
        <v/>
      </c>
      <c r="AW45" s="114" t="str">
        <f>IF($A45&gt;"",IF(AND(EXACT(SquadExport!$BT45,TRUE),EXACT(SquadExport!$BL45,TRUE)),HARMEAN(WeightedParse!I45,WeightedParse!J45,WeightedParse!K45,WeightedParse!Q45,WeightedParse!T45,WeightedParse!V45,WeightedParse!X45,WeightedParse!Z45,WeightedParse!AB45,WeightedParse!AD45,WeightedParse!AF45,WeightedParse!AG45,WeightedParse!AI45,WeightedParse!AJ45,WeightedParse!AK45),HARMEAN(WeightedParse!I45,WeightedParse!J45,WeightedParse!K45,WeightedParse!Q45,WeightedParse!T45,WeightedParse!V45,WeightedParse!X45,WeightedParse!Z45,WeightedParse!AB45,WeightedParse!AD45,WeightedParse!AF45,WeightedParse!AG45,WeightedParse!AI45,WeightedParse!AJ45,WeightedParse!AK45)*Variables!$B$5),"")</f>
        <v/>
      </c>
      <c r="AX45" s="114" t="str">
        <f>IF($A45&gt;"",IF(AND(EXACT(SquadExport!$BT45,TRUE),EXACT(SquadExport!$BL45,TRUE)),HARMEAN(WeightedParse!K45,WeightedParse!Q45,WeightedParse!U45,WeightedParse!V45,WeightedParse!W45,WeightedParse!X45,WeightedParse!Y45,WeightedParse!Z45,WeightedParse!AD45,WeightedParse!AF45,WeightedParse!AH45,WeightedParse!AI45,WeightedParse!AJ45,WeightedParse!AK45,WeightedParse!AN45,WeightedParse!AO45,WeightedParse!AP45),HARMEAN(WeightedParse!K45,WeightedParse!Q45,WeightedParse!U45,WeightedParse!V45,WeightedParse!W45,WeightedParse!X45,WeightedParse!Y45,WeightedParse!Z45,WeightedParse!AD45,WeightedParse!AF45,WeightedParse!AH45,WeightedParse!AI45,WeightedParse!AJ45,WeightedParse!AK45,WeightedParse!AN45,WeightedParse!AO45,WeightedParse!AP45)*Variables!$B$5),"")</f>
        <v/>
      </c>
      <c r="AY45" s="114" t="str">
        <f>IF($A45&gt;"",IF(AND(EXACT(SquadExport!$BT45,TRUE),EXACT(SquadExport!$BL45,TRUE)),HARMEAN(WeightedParse!I45,WeightedParse!J45,WeightedParse!K45,WeightedParse!M45,WeightedParse!N45,WeightedParse!Q45,WeightedParse!T45,WeightedParse!V45,WeightedParse!X45,WeightedParse!Z45,WeightedParse!AD45,WeightedParse!AF45,WeightedParse!AG45,WeightedParse!AH45,WeightedParse!AI45,WeightedParse!AJ45,WeightedParse!AK45,WeightedParse!AL45,WeightedParse!AN45,WeightedParse!AO45,WeightedParse!AP45),HARMEAN(WeightedParse!I45,WeightedParse!J45,WeightedParse!K45,WeightedParse!M45,WeightedParse!N45,WeightedParse!Q45,WeightedParse!T45,WeightedParse!V45,WeightedParse!X45,WeightedParse!Z45,WeightedParse!AD45,WeightedParse!AF45,WeightedParse!AG45,WeightedParse!AH45,WeightedParse!AI45,WeightedParse!AJ45,WeightedParse!AK45,WeightedParse!AL45,WeightedParse!AN45,WeightedParse!AO45,WeightedParse!AP45)*Variables!$B$5),"")</f>
        <v/>
      </c>
    </row>
    <row r="46" spans="1:51" s="3" customFormat="1" ht="15" customHeight="1" x14ac:dyDescent="0.25">
      <c r="A46" s="3" t="str">
        <f>IF(WeightedParse!A46&gt;"",WeightedParse!A46,"")</f>
        <v/>
      </c>
      <c r="B46" s="4" t="str">
        <f>IF(WeightedParse!B46&gt;0,WeightedParse!B46,"")</f>
        <v/>
      </c>
      <c r="C46" s="4" t="str">
        <f>IF(A46&gt;"",IF(AND(B46&lt;=Variables!$B$8,G46&gt;2),"Youth",IF(AND(B46&lt;=Variables!$B$8,G46&lt;=2),"Prospect",IF(AND(B46&gt;=Variables!$B$9,G46&gt;2),"Old",IF(G46&gt;=3,"Reserves","First Team")))),"")</f>
        <v/>
      </c>
      <c r="D46" s="4" t="str">
        <f>SquadExport!BJ46</f>
        <v/>
      </c>
      <c r="E46" s="4" t="str">
        <f>IF(A46&gt;"",VLOOKUP(F46,Roles!A:B,2,FALSE)&amp;IF(OR(VLOOKUP(F46,Roles!$A:$B,2,FALSE)="FB",VLOOKUP(F46,Roles!$A:$B,2,FALSE)="WB",VLOOKUP(F46,Roles!$A:$B,2,FALSE)="WM",VLOOKUP(F46,Roles!$A:$B,2,FALSE)="W"),IF(AND(SquadExport!BK46=TRUE,SquadExport!BM46=TRUE,WeightedParse!BB46&gt;=WeightedParse!BC46)," (R)",IF(AND(SquadExport!BK46=TRUE,SquadExport!BM46=TRUE,WeightedParse!BB46&lt;WeightedParse!BC46)," (L)",IF(AND(SquadExport!BK46=TRUE,SquadExport!BM46=FALSE), " (L)",IF(AND(SquadExport!BK46=FALSE,SquadExport!BM46=TRUE)," (R)","")))),""),"")</f>
        <v/>
      </c>
      <c r="F46" s="4" t="str" cm="1">
        <f t="array" ref="F46">IF(A46&gt;"",INDEX($J$1:$AY$1,SUMPRODUCT(MAX(($J$2:$AY$200=MAX($J46:$AY46))*(COLUMN($J$2:$AY$200))))-COLUMN($J$1)+1),"")</f>
        <v/>
      </c>
      <c r="G46" s="4" t="str">
        <f t="shared" si="0"/>
        <v/>
      </c>
      <c r="H46" s="4" t="str">
        <f t="shared" si="1"/>
        <v/>
      </c>
      <c r="I46" s="5" t="str">
        <f t="shared" si="2"/>
        <v/>
      </c>
      <c r="J46" s="114" t="str">
        <f>IF($A46&gt;"",HARMEAN(WeightedParse!V46,WeightedParse!Y46,WeightedParse!Z46,WeightedParse!AE46,WeightedParse!AJ46,WeightedParse!AQ46,WeightedParse!AR46,WeightedParse!AS46,WeightedParse!AU46,WeightedParse!AV46,WeightedParse!AW46,WeightedParse!AY46,WeightedParse!BA46),"")</f>
        <v/>
      </c>
      <c r="K46" s="114" t="str">
        <f>IF(A46&gt;"",HARMEAN(WeightedParse!K46,WeightedParse!Q46,WeightedParse!V46,WeightedParse!X46,WeightedParse!Y46,WeightedParse!Z46,WeightedParse!AE46,WeightedParse!AG46,WeightedParse!AI46,WeightedParse!AJ46,WeightedParse!AQ46,WeightedParse!AR46,WeightedParse!AS46,WeightedParse!AU46,WeightedParse!AV46,WeightedParse!AW46,WeightedParse!AY46,WeightedParse!AZ46,WeightedParse!BA46),"")</f>
        <v/>
      </c>
      <c r="L46" s="114" t="str">
        <f>IF($A46&gt;"",IF(AND(EXACT(SquadExport!$BO46,TRUE),EXACT(SquadExport!$BL46,TRUE)),HARMEAN(WeightedParse!M46,WeightedParse!P46,WeightedParse!S46,WeightedParse!U46,WeightedParse!V46,WeightedParse!W46,WeightedParse!Y46,WeightedParse!AE46,WeightedParse!AL46,WeightedParse!AN46,WeightedParse!AP46),HARMEAN(WeightedParse!M46,WeightedParse!P46,WeightedParse!S46,WeightedParse!U46,WeightedParse!V46,WeightedParse!W46,WeightedParse!Y46,WeightedParse!AE46,WeightedParse!AL46,WeightedParse!AN46,WeightedParse!AP46)*Variables!$B$5),"")</f>
        <v/>
      </c>
      <c r="M46" s="114" t="str">
        <f>IF($A46&gt;"",IF(AND(EXACT(SquadExport!$BO46,TRUE),EXACT(SquadExport!$BL46,TRUE)),HARMEAN(WeightedParse!M46,WeightedParse!P46,WeightedParse!S46,WeightedParse!U46,WeightedParse!V46,WeightedParse!W46,WeightedParse!X46,WeightedParse!Y46,WeightedParse!Z46,WeightedParse!AE46,WeightedParse!AL46,WeightedParse!AN46,WeightedParse!AP46),HARMEAN(WeightedParse!M46,WeightedParse!P46,WeightedParse!S46,WeightedParse!U46,WeightedParse!V46,WeightedParse!W46,WeightedParse!X46,WeightedParse!Y46,WeightedParse!Z46,WeightedParse!AE46,WeightedParse!AL46,WeightedParse!AN46,WeightedParse!AP46)*Variables!$B$5),"")</f>
        <v/>
      </c>
      <c r="N46" s="114" t="str">
        <f>IF($A46&gt;"",IF(AND(EXACT(SquadExport!$BO46,TRUE),EXACT(SquadExport!$BL46,TRUE)),HARMEAN(WeightedParse!K46,WeightedParse!M46,WeightedParse!P46,WeightedParse!Q46,WeightedParse!S46,WeightedParse!T46,WeightedParse!U46,WeightedParse!V46,WeightedParse!W46,WeightedParse!X46,WeightedParse!Y46,WeightedParse!Z46,WeightedParse!AE46,WeightedParse!AG46,WeightedParse!AL46,WeightedParse!AN46,WeightedParse!AP46),HARMEAN(WeightedParse!K46,WeightedParse!M46,WeightedParse!P46,WeightedParse!Q46,WeightedParse!S46,WeightedParse!T46,WeightedParse!U46,WeightedParse!V46,WeightedParse!W46,WeightedParse!X46,WeightedParse!Y46,WeightedParse!Z46,WeightedParse!AE46,WeightedParse!AG46,WeightedParse!AL46,WeightedParse!AN46,WeightedParse!AP46)*Variables!$B$5),"")</f>
        <v/>
      </c>
      <c r="O46" s="114" t="str">
        <f>IF($A46&gt;"",IF(AND(EXACT(SquadExport!$BO46,TRUE),EXACT(SquadExport!$BL46,TRUE)),HARMEAN(WeightedParse!I46,WeightedParse!K46,WeightedParse!M46,WeightedParse!P46,WeightedParse!Q46,WeightedParse!S46,WeightedParse!T46,WeightedParse!V46,WeightedParse!W46,WeightedParse!X46,WeightedParse!Y46,WeightedParse!Z46,WeightedParse!AB46,WeightedParse!AE46,WeightedParse!AF46,WeightedParse!AG46,WeightedParse!AJ46,WeightedParse!AK46,WeightedParse!AL46,WeightedParse!AN46,WeightedParse!AO46,WeightedParse!AP46),HARMEAN(WeightedParse!I46,WeightedParse!K46,WeightedParse!M46,WeightedParse!P46,WeightedParse!Q46,WeightedParse!S46,WeightedParse!T46,WeightedParse!V46,WeightedParse!W46,WeightedParse!X46,WeightedParse!Y46,WeightedParse!Z46,WeightedParse!AB46,WeightedParse!AE46,WeightedParse!AF46,WeightedParse!AG46,WeightedParse!AJ46,WeightedParse!AK46,WeightedParse!AL46,WeightedParse!AN46,WeightedParse!AO46,WeightedParse!AP46)*Variables!$B$5),"")</f>
        <v/>
      </c>
      <c r="P46" s="114" t="str">
        <f>IF($A46&gt;"",IF(AND(OR(EXACT(SquadExport!$BO46,TRUE),EXACT(SquadExport!$BP46,TRUE)),OR(EXACT(SquadExport!$BK46,TRUE),EXACT(SquadExport!$BM46,TRUE))),HARMEAN(WeightedParse!M46,WeightedParse!P46,WeightedParse!S46,WeightedParse!U46,WeightedParse!V46,WeightedParse!W46,WeightedParse!Y46,WeightedParse!AE46,WeightedParse!AF46,WeightedParse!AP46),HARMEAN(WeightedParse!M46,WeightedParse!P46,WeightedParse!S46,WeightedParse!U46,WeightedParse!V46,WeightedParse!W46,WeightedParse!Y46,WeightedParse!AE46,WeightedParse!AF46,WeightedParse!AP46)*Variables!$B$5),"")</f>
        <v/>
      </c>
      <c r="Q46" s="114" t="str">
        <f>IF($A46&gt;"",IF(AND(OR(EXACT(SquadExport!$BO46,TRUE),EXACT(SquadExport!$BP46,TRUE)),OR(EXACT(SquadExport!$BK46,TRUE),EXACT(SquadExport!$BM46,TRUE))),HARMEAN(WeightedParse!H46,WeightedParse!P46,WeightedParse!Q46,WeightedParse!S46,WeightedParse!T46,WeightedParse!V46,WeightedParse!X46,WeightedParse!Y46,WeightedParse!Z46,WeightedParse!AE46,WeightedParse!AF46,WeightedParse!AH46,WeightedParse!AN46,WeightedParse!AO46),HARMEAN(WeightedParse!H46,WeightedParse!P46,WeightedParse!Q46,WeightedParse!S46,WeightedParse!T46,WeightedParse!V46,WeightedParse!X46,WeightedParse!Y46,WeightedParse!Z46,WeightedParse!AE46,WeightedParse!AF46,WeightedParse!AH46,WeightedParse!AN46,WeightedParse!AO46)*Variables!$B$5),"")</f>
        <v/>
      </c>
      <c r="R46" s="115" t="str">
        <f>IF($A46&gt;"",IF(AND(OR(EXACT(SquadExport!$BO46,TRUE),EXACT(SquadExport!$BP46,TRUE)),OR(EXACT(SquadExport!$BK46,TRUE),EXACT(SquadExport!$BM46,TRUE))),HARMEAN(WeightedParse!H46,WeightedParse!I46,WeightedParse!K46,WeightedParse!P46,WeightedParse!Q46,WeightedParse!S46,WeightedParse!T46,WeightedParse!V46,WeightedParse!Y46,WeightedParse!Z46,WeightedParse!AD46,WeightedParse!AE46,WeightedParse!AF46,WeightedParse!AH46,WeightedParse!AI46,WeightedParse!AJ46,WeightedParse!AN46,WeightedParse!AO46),HARMEAN(WeightedParse!H46,WeightedParse!I46,WeightedParse!K46,WeightedParse!P46,WeightedParse!Q46,WeightedParse!S46,WeightedParse!T46,WeightedParse!V46,WeightedParse!Y46,WeightedParse!Z46,WeightedParse!AD46,WeightedParse!AE46,WeightedParse!AF46,WeightedParse!AH46,WeightedParse!AI46,WeightedParse!AJ46,WeightedParse!AN46,WeightedParse!AO46)*Variables!$B$5),"")</f>
        <v/>
      </c>
      <c r="S46" s="115" t="str">
        <f>IF($A46&gt;"",IF(AND(OR(EXACT(SquadExport!$BO46,TRUE),EXACT(SquadExport!$BP46,TRUE)),OR(EXACT(SquadExport!$BK46,TRUE),EXACT(SquadExport!$BM46,TRUE))),HARMEAN(WeightedParse!H46,WeightedParse!I46,WeightedParse!K46,WeightedParse!Q46,WeightedParse!S46,WeightedParse!T46,WeightedParse!V46,WeightedParse!X46,WeightedParse!Z46,WeightedParse!AB46,WeightedParse!AD46,WeightedParse!AF46,WeightedParse!AG46,WeightedParse!AH46,WeightedParse!AI46,WeightedParse!AJ46,WeightedParse!AK46,WeightedParse!AN46,WeightedParse!AO46),HARMEAN(WeightedParse!H46,WeightedParse!I46,WeightedParse!K46,WeightedParse!Q46,WeightedParse!S46,WeightedParse!T46,WeightedParse!V46,WeightedParse!X46,WeightedParse!Z46,WeightedParse!AB46,WeightedParse!AD46,WeightedParse!AF46,WeightedParse!AG46,WeightedParse!AH46,WeightedParse!AI46,WeightedParse!AJ46,WeightedParse!AK46,WeightedParse!AN46,WeightedParse!AO46)*Variables!$B$5),"")</f>
        <v/>
      </c>
      <c r="T46" s="114" t="str">
        <f>IF($A46&gt;"",IF(AND(OR(EXACT(SquadExport!$BO46,TRUE),EXACT(SquadExport!$BP46,TRUE)),OR(EXACT(SquadExport!$BK46,TRUE),EXACT(SquadExport!$BM46,TRUE))),HARMEAN(WeightedParse!I46,WeightedParse!K46,WeightedParse!N46,WeightedParse!P46,WeightedParse!Q46,WeightedParse!S46,WeightedParse!T46,WeightedParse!V46,WeightedParse!X46,WeightedParse!Y46,WeightedParse!Z46,WeightedParse!AB46,WeightedParse!AD46,WeightedParse!AE46,WeightedParse!AF46,WeightedParse!AH46,WeightedParse!AI46,WeightedParse!AJ46,WeightedParse!AN46,WeightedParse!AO46)*WeightedParse!BD46,(HARMEAN(WeightedParse!I46,WeightedParse!K46,WeightedParse!N46,WeightedParse!P46,WeightedParse!Q46,WeightedParse!S46,WeightedParse!T46,WeightedParse!V46,WeightedParse!X46,WeightedParse!Y46,WeightedParse!Z46,WeightedParse!AB46,WeightedParse!AD46,WeightedParse!AE46,WeightedParse!AF46,WeightedParse!AH46,WeightedParse!AI46,WeightedParse!AJ46,WeightedParse!AN46,WeightedParse!AO46)*WeightedParse!BD46)*Variables!$B$5),"")</f>
        <v/>
      </c>
      <c r="U46" s="114" t="str">
        <f>IF($A46&gt;"",IF(EXACT(SquadExport!$BQ46,TRUE),HARMEAN(WeightedParse!P46,WeightedParse!S46,WeightedParse!V46,WeightedParse!X46,WeightedParse!Y46,WeightedParse!Z46,WeightedParse!AE46,WeightedParse!AF46,WeightedParse!AP46),HARMEAN(WeightedParse!P46,WeightedParse!S46,WeightedParse!V46,WeightedParse!X46,WeightedParse!Y46,WeightedParse!Z46,WeightedParse!AE46,WeightedParse!AF46,WeightedParse!AP46)*Variables!$B$5),"")</f>
        <v/>
      </c>
      <c r="V46" s="114" t="str">
        <f>IF($A46&gt;"",IF(EXACT(SquadExport!$BQ46,TRUE),HARMEAN(WeightedParse!K46,WeightedParse!Q46,WeightedParse!S46,WeightedParse!T46,WeightedParse!V46,WeightedParse!X46,WeightedParse!Z46,WeightedParse!AE46,WeightedParse!AF46,WeightedParse!AG46,WeightedParse!AH46,WeightedParse!AK46),HARMEAN(WeightedParse!K46,WeightedParse!Q46,WeightedParse!S46,WeightedParse!T46,WeightedParse!V46,WeightedParse!X46,WeightedParse!Z46,WeightedParse!AE46,WeightedParse!AF46,WeightedParse!AG46,WeightedParse!AH46,WeightedParse!AK46)*Variables!$B$5),"")</f>
        <v/>
      </c>
      <c r="W46" s="114" t="str">
        <f>IF($A46&gt;"",IF(EXACT(SquadExport!$BQ46,TRUE),HARMEAN(WeightedParse!I46,WeightedParse!K46,WeightedParse!N46,WeightedParse!Q46,WeightedParse!T46,WeightedParse!V46,WeightedParse!X46,WeightedParse!Z46,WeightedParse!AB46,WeightedParse!AD46,WeightedParse!AF46,WeightedParse!AG46,WeightedParse!AK46),HARMEAN(WeightedParse!I46,WeightedParse!K46,WeightedParse!N46,WeightedParse!Q46,WeightedParse!T46,WeightedParse!V46,WeightedParse!X46,WeightedParse!Z46,WeightedParse!AB46,WeightedParse!AD46,WeightedParse!AF46,WeightedParse!AG46,WeightedParse!AK46)*Variables!$B$5),"")</f>
        <v/>
      </c>
      <c r="X46" s="114" t="str">
        <f>IF($A46&gt;"",IF(EXACT(SquadExport!$BQ46,TRUE),HARMEAN(WeightedParse!K46,WeightedParse!P46,WeightedParse!Q46,WeightedParse!S46,WeightedParse!U46,WeightedParse!V46,WeightedParse!X46,WeightedParse!Y46,WeightedParse!Z46,WeightedParse!AE46,WeightedParse!AF46,WeightedParse!AH46,WeightedParse!AO46,WeightedParse!AP46),HARMEAN(WeightedParse!K46,WeightedParse!P46,WeightedParse!Q46,WeightedParse!S46,WeightedParse!U46,WeightedParse!V46,WeightedParse!X46,WeightedParse!Y46,WeightedParse!Z46,WeightedParse!AE46,WeightedParse!AF46,WeightedParse!AH46,WeightedParse!AO46,WeightedParse!AP46)*Variables!$B$5),"")</f>
        <v/>
      </c>
      <c r="Y46" s="114" t="str">
        <f>IF($A46&gt;"",IF(EXACT(SquadExport!$BQ46,TRUE),HARMEAN(WeightedParse!P46,WeightedParse!Q46,WeightedParse!S46,WeightedParse!U46,WeightedParse!V46,WeightedParse!W46,WeightedParse!Y46,WeightedParse!AE46,WeightedParse!AF46,WeightedParse!AH46,WeightedParse!AJ46,WeightedParse!AN46,WeightedParse!AO46,WeightedParse!AP46),HARMEAN(WeightedParse!P46,WeightedParse!Q46,WeightedParse!S46,WeightedParse!U46,WeightedParse!V46,WeightedParse!W46,WeightedParse!Y46,WeightedParse!AE46,WeightedParse!AF46,WeightedParse!AH46,WeightedParse!AJ46,WeightedParse!AN46,WeightedParse!AO46,WeightedParse!AP46)*Variables!$B$5),"")</f>
        <v/>
      </c>
      <c r="Z46" s="114" t="str">
        <f>IF($A46&gt;"",IF(EXACT(SquadExport!$BQ46,TRUE),HARMEAN(WeightedParse!M46,WeightedParse!P46,WeightedParse!Q46,WeightedParse!S46,WeightedParse!U46,WeightedParse!V46,WeightedParse!W46,WeightedParse!X46,WeightedParse!Y46,WeightedParse!Z46,WeightedParse!AE46,WeightedParse!AF46,WeightedParse!AH46,WeightedParse!AL46,WeightedParse!AO46,WeightedParse!AP46),HARMEAN(WeightedParse!M46,WeightedParse!P46,WeightedParse!Q46,WeightedParse!S46,WeightedParse!U46,WeightedParse!V46,WeightedParse!W46,WeightedParse!X46,WeightedParse!Y46,WeightedParse!Z46,WeightedParse!AE46,WeightedParse!AF46,WeightedParse!AH46,WeightedParse!AL46,WeightedParse!AO46,WeightedParse!AP46)*Variables!$B$5),"")</f>
        <v/>
      </c>
      <c r="AA46" s="114" t="str">
        <f>IF($A46&gt;"",IF(EXACT(SquadExport!$BQ46,TRUE),HARMEAN(WeightedParse!J46,WeightedParse!K46,WeightedParse!N46,WeightedParse!P46,WeightedParse!Q46,WeightedParse!S46,WeightedParse!V46,WeightedParse!X46,WeightedParse!Y46,WeightedParse!Z46,WeightedParse!AD46,WeightedParse!AE46,WeightedParse!AH46,WeightedParse!AI46,WeightedParse!AK46,WeightedParse!AN46,WeightedParse!AO46,WeightedParse!AP46),HARMEAN(WeightedParse!J46,WeightedParse!K46,WeightedParse!N46,WeightedParse!P46,WeightedParse!Q46,WeightedParse!S46,WeightedParse!V46,WeightedParse!X46,WeightedParse!Y46,WeightedParse!Z46,WeightedParse!AD46,WeightedParse!AE46,WeightedParse!AH46,WeightedParse!AI46,WeightedParse!AK46,WeightedParse!AN46,WeightedParse!AO46,WeightedParse!AP46)*Variables!$B$5),"")</f>
        <v/>
      </c>
      <c r="AB46" s="114" t="str">
        <f>IF($A46&gt;"",IF(AND(EXACT(SquadExport!$BR46,TRUE),EXACT(SquadExport!$BL46,TRUE)),HARMEAN(WeightedParse!I46,WeightedParse!K46,WeightedParse!N46,WeightedParse!Q46,WeightedParse!T46,WeightedParse!V46,WeightedParse!X46,WeightedParse!Y46,WeightedParse!Z46,WeightedParse!AD46,WeightedParse!AE46,WeightedParse!AF46,WeightedParse!AG46,WeightedParse!AH46,WeightedParse!AI46,WeightedParse!AJ46,WeightedParse!AK46,WeightedParse!AN46,WeightedParse!AO46),HARMEAN(WeightedParse!I46,WeightedParse!K46,WeightedParse!N46,WeightedParse!Q46,WeightedParse!T46,WeightedParse!V46,WeightedParse!X46,WeightedParse!Y46,WeightedParse!Z46,WeightedParse!AD46,WeightedParse!AE46,WeightedParse!AF46,WeightedParse!AG46,WeightedParse!AH46,WeightedParse!AI46,WeightedParse!AJ46,WeightedParse!AK46,WeightedParse!AN46,WeightedParse!AO46)*Variables!$B$5),"")</f>
        <v/>
      </c>
      <c r="AC46" s="114" t="str">
        <f>IF($A46&gt;"",IF(AND(EXACT(SquadExport!$BR46,TRUE),EXACT(SquadExport!$BL46,TRUE)),HARMEAN(WeightedParse!K46,WeightedParse!Q46,WeightedParse!S46,WeightedParse!T46,WeightedParse!V46,WeightedParse!X46,WeightedParse!Y46,WeightedParse!Z46,WeightedParse!AD46,WeightedParse!AE46,WeightedParse!AF46,WeightedParse!AG46,WeightedParse!AH46,WeightedParse!AO46),HARMEAN(WeightedParse!K46,WeightedParse!Q46,WeightedParse!S46,WeightedParse!T46,WeightedParse!V46,WeightedParse!X46,WeightedParse!Y46,WeightedParse!Z46,WeightedParse!AD46,WeightedParse!AE46,WeightedParse!AF46,WeightedParse!AG46,WeightedParse!AH46,WeightedParse!AO46)*Variables!$B$5),"")</f>
        <v/>
      </c>
      <c r="AD46" s="114" t="str">
        <f>IF($A46&gt;"",IF(AND(EXACT(SquadExport!$BR46,TRUE),EXACT(SquadExport!$BL46,TRUE)),HARMEAN(WeightedParse!I46,WeightedParse!J46,WeightedParse!K46,WeightedParse!N46,WeightedParse!Q46,WeightedParse!S46,WeightedParse!T46,WeightedParse!V46,WeightedParse!X46,WeightedParse!Z46,WeightedParse!AB46,WeightedParse!AD46,WeightedParse!AG46,WeightedParse!AH46,WeightedParse!AI46,WeightedParse!AK46,WeightedParse!AO46),HARMEAN(WeightedParse!I46,WeightedParse!J46,WeightedParse!K46,WeightedParse!N46,WeightedParse!Q46,WeightedParse!S46,WeightedParse!T46,WeightedParse!V46,WeightedParse!X46,WeightedParse!Z46,WeightedParse!AB46,WeightedParse!AD46,WeightedParse!AG46,WeightedParse!AH46,WeightedParse!AI46,WeightedParse!AK46,WeightedParse!AO46)*Variables!$B$5),"")</f>
        <v/>
      </c>
      <c r="AE46" s="114" t="str">
        <f>IF($A46&gt;"",IF(AND(EXACT(SquadExport!$BR46,TRUE),EXACT(SquadExport!$BL46,TRUE)),HARMEAN(WeightedParse!K46,WeightedParse!N46,WeightedParse!P46,WeightedParse!Q46,WeightedParse!S46,WeightedParse!T46,WeightedParse!U46,WeightedParse!V46,WeightedParse!X46,WeightedParse!Y46,WeightedParse!Z46,WeightedParse!AD46,WeightedParse!AE46,WeightedParse!AF46,WeightedParse!AG46,WeightedParse!AH46,WeightedParse!AI46,WeightedParse!AO46),HARMEAN(WeightedParse!K46,WeightedParse!N46,WeightedParse!P46,WeightedParse!Q46,WeightedParse!S46,WeightedParse!T46,WeightedParse!U46,WeightedParse!V46,WeightedParse!X46,WeightedParse!Y46,WeightedParse!Z46,WeightedParse!AD46,WeightedParse!AE46,WeightedParse!AF46,WeightedParse!AG46,WeightedParse!AH46,WeightedParse!AI46,WeightedParse!AO46)*Variables!$B$5),"")</f>
        <v/>
      </c>
      <c r="AF46" s="114" t="str">
        <f>IF($A46&gt;"",IF(AND(EXACT(SquadExport!$BR46,TRUE),EXACT(SquadExport!$BL46,TRUE)),HARMEAN(WeightedParse!I46,WeightedParse!J46,WeightedParse!K46,WeightedParse!N46,WeightedParse!Q46,WeightedParse!S46,WeightedParse!T46,WeightedParse!U46,WeightedParse!V46,WeightedParse!X46,WeightedParse!Z46,WeightedParse!AD46,WeightedParse!AE46,WeightedParse!AF46,WeightedParse!AH46,WeightedParse!AI46,WeightedParse!AK46,WeightedParse!AN46,WeightedParse!AO46,WeightedParse!AP46),HARMEAN(WeightedParse!I46,WeightedParse!J46,WeightedParse!K46,WeightedParse!N46,WeightedParse!Q46,WeightedParse!S46,WeightedParse!T46,WeightedParse!U46,WeightedParse!V46,WeightedParse!X46,WeightedParse!Z46,WeightedParse!AD46,WeightedParse!AE46,WeightedParse!AF46,WeightedParse!AH46,WeightedParse!AI46,WeightedParse!AK46,WeightedParse!AN46,WeightedParse!AO46,WeightedParse!AP46)*Variables!$B$5),"")</f>
        <v/>
      </c>
      <c r="AG46" s="114" t="str">
        <f>IF($A46&gt;"",IF(AND(OR(EXACT(SquadExport!$BR46,TRUE),EXACT(SquadExport!$BS46,TRUE)),OR(EXACT(SquadExport!$BK46,TRUE),EXACT(SquadExport!$BM46,TRUE))),HARMEAN(WeightedParse!I46,WeightedParse!K46,WeightedParse!Q46,WeightedParse!T46,WeightedParse!X46,WeightedParse!Z46,WeightedParse!AD46,WeightedParse!AF46,WeightedParse!AG46,WeightedParse!AJ46),HARMEAN(WeightedParse!I46,WeightedParse!K46,WeightedParse!Q46,WeightedParse!T46,WeightedParse!X46,WeightedParse!Z46,WeightedParse!AD46,WeightedParse!AF46,WeightedParse!AG46,WeightedParse!AJ46)*Variables!$B$5),"")</f>
        <v/>
      </c>
      <c r="AH46" s="114" t="str">
        <f>IF($A46&gt;"",IF(AND(OR(EXACT(SquadExport!$BR46,TRUE),EXACT(SquadExport!$BS46,TRUE)),OR(EXACT(SquadExport!$BK46,TRUE),EXACT(SquadExport!$BM46,TRUE))),HARMEAN(WeightedParse!H46,WeightedParse!K46,WeightedParse!P46,WeightedParse!Q46,WeightedParse!S46,WeightedParse!T46,WeightedParse!V46,WeightedParse!X46,WeightedParse!Y46,WeightedParse!Z46,WeightedParse!AD46,WeightedParse!AE46,WeightedParse!AF46,WeightedParse!AG46,WeightedParse!AH46,WeightedParse!AO46),HARMEAN(WeightedParse!H46,WeightedParse!K46,WeightedParse!P46,WeightedParse!Q46,WeightedParse!S46,WeightedParse!T46,WeightedParse!V46,WeightedParse!X46,WeightedParse!Y46,WeightedParse!Z46,WeightedParse!AD46,WeightedParse!AE46,WeightedParse!AF46,WeightedParse!AG46,WeightedParse!AH46,WeightedParse!AO46)*Variables!$B$5),"")</f>
        <v/>
      </c>
      <c r="AI46" s="114" t="str">
        <f>IF($A46&gt;"",IF(AND(OR(EXACT(SquadExport!$BR46,TRUE),EXACT(SquadExport!$BS46,TRUE)),OR(EXACT(SquadExport!$BK46,TRUE),EXACT(SquadExport!$BM46,TRUE))),HARMEAN(WeightedParse!H46,WeightedParse!I46,WeightedParse!K46,WeightedParse!P46,WeightedParse!Q46,WeightedParse!S46,WeightedParse!T46,WeightedParse!U46,WeightedParse!V46,WeightedParse!X46,WeightedParse!Y46,WeightedParse!Z46,WeightedParse!AD46,WeightedParse!AE46,WeightedParse!AF46,WeightedParse!AH46,WeightedParse!AI46,WeightedParse!AO46),HARMEAN(WeightedParse!H46,WeightedParse!I46,WeightedParse!K46,WeightedParse!P46,WeightedParse!Q46,WeightedParse!S46,WeightedParse!T46,WeightedParse!U46,WeightedParse!V46,WeightedParse!X46,WeightedParse!Y46,WeightedParse!Z46,WeightedParse!AD46,WeightedParse!AE46,WeightedParse!AF46,WeightedParse!AH46,WeightedParse!AI46,WeightedParse!AO46)*Variables!$B$5),"")</f>
        <v/>
      </c>
      <c r="AJ46" s="114" t="str">
        <f>IF($A46&gt;"",IF(AND(OR(EXACT(SquadExport!$BR46,TRUE),EXACT(SquadExport!$BS46,TRUE)),OR(EXACT(SquadExport!$BK46,TRUE),EXACT(SquadExport!$BM46,TRUE))),HARMEAN(WeightedParse!H46,WeightedParse!K46,WeightedParse!M46,WeightedParse!V46,WeightedParse!W46,WeightedParse!AD46,WeightedParse!AF46,WeightedParse!AH46,WeightedParse!AK46,WeightedParse!AL46,WeightedParse!AO46,WeightedParse!AP46)*(CONVERT(LEFT(SquadExport!$E46,FIND("'",SquadExport!$E46)-1)+((MID(SquadExport!$E46,FIND("'",SquadExport!$E46)+1,LEN(SquadExport!$E46)-FIND("'",SquadExport!$E46)-1))/12),"ft","m")-1)/(Variables!$C$4-1),(HARMEAN(WeightedParse!H46,WeightedParse!K46,WeightedParse!M46,WeightedParse!V46,WeightedParse!W46,WeightedParse!AD46,WeightedParse!AF46,WeightedParse!AH46,WeightedParse!AK46,WeightedParse!AL46,WeightedParse!AO46,WeightedParse!AP46)*(CONVERT(LEFT(SquadExport!$E46,FIND("'",SquadExport!$E46)-1)+((MID(SquadExport!$E46,FIND("'",SquadExport!$E46)+1,LEN(SquadExport!$E46)-FIND("'",SquadExport!$E46)-1))/12),"ft","m")-1)/(Variables!$C$4-1))*Variables!$B$5),"")</f>
        <v/>
      </c>
      <c r="AK46" s="114" t="str">
        <f>IF($A46&gt;"",IF(AND(OR(EXACT(SquadExport!$BR46,TRUE),EXACT(SquadExport!$BS46,TRUE)),OR(EXACT(SquadExport!$BK46,TRUE),EXACT(SquadExport!$BM46,TRUE))),HARMEAN(WeightedParse!J46,WeightedParse!K46,WeightedParse!T46,WeightedParse!V46,WeightedParse!X46,WeightedParse!Y46,WeightedParse!Z46,WeightedParse!AD46,WeightedParse!AH46,WeightedParse!AI46,WeightedParse!AK46,WeightedParse!AO46),HARMEAN(WeightedParse!J46,WeightedParse!K46,WeightedParse!T46,WeightedParse!V46,WeightedParse!X46,WeightedParse!Y46,WeightedParse!Z46,WeightedParse!AD46,WeightedParse!AH46,WeightedParse!AI46,WeightedParse!AK46,WeightedParse!AO46)*Variables!$B$5),"")</f>
        <v/>
      </c>
      <c r="AL46" s="114" t="str">
        <f>IF($A46&gt;"",IF(AND(OR(EXACT(SquadExport!$BR46,TRUE),EXACT(SquadExport!$BS46,TRUE)),OR(EXACT(SquadExport!$BK46,TRUE),EXACT(SquadExport!$BM46,TRUE))),HARMEAN(WeightedParse!H46,WeightedParse!I46,WeightedParse!K46,WeightedParse!Q46,WeightedParse!T46,WeightedParse!V46,WeightedParse!AB46,WeightedParse!AD46,WeightedParse!AH46,WeightedParse!AI46,WeightedParse!AJ46,WeightedParse!AN46,WeightedParse!AO46),HARMEAN(WeightedParse!H46,WeightedParse!I46,WeightedParse!K46,WeightedParse!Q46,WeightedParse!T46,WeightedParse!V46,WeightedParse!AB46,WeightedParse!AD46,WeightedParse!AH46,WeightedParse!AI46,WeightedParse!AJ46,WeightedParse!AN46,WeightedParse!AO46)*Variables!$B$5),"")</f>
        <v/>
      </c>
      <c r="AM46" s="114" t="str">
        <f>IF($A46&gt;"",IF(AND(OR(EXACT(SquadExport!$BR46,TRUE),EXACT(SquadExport!$BS46,TRUE)),OR(EXACT(SquadExport!$BK46,TRUE),EXACT(SquadExport!$BM46,TRUE))),HARMEAN(WeightedParse!I46,WeightedParse!J46,WeightedParse!K46,WeightedParse!N46,WeightedParse!Q46,WeightedParse!T46,WeightedParse!V46,WeightedParse!X46,WeightedParse!AB46,WeightedParse!AD46,WeightedParse!AG46,WeightedParse!AI46,WeightedParse!AJ46,WeightedParse!AK46,WeightedParse!AN46)*WeightedParse!BD46,(HARMEAN(WeightedParse!I46,WeightedParse!J46,WeightedParse!K46,WeightedParse!N46,WeightedParse!Q46,WeightedParse!T46,WeightedParse!V46,WeightedParse!X46,WeightedParse!AB46,WeightedParse!AD46,WeightedParse!AG46,WeightedParse!AI46,WeightedParse!AJ46,WeightedParse!AK46,WeightedParse!AN46)*WeightedParse!BD46)*Variables!$B$5),"")</f>
        <v/>
      </c>
      <c r="AN46" s="114" t="str">
        <f>IF($A46&gt;"",IF(AND(OR(EXACT(SquadExport!$BR46,TRUE),EXACT(SquadExport!$BS46,TRUE)),OR(EXACT(SquadExport!$BK46,TRUE),EXACT(SquadExport!$BM46,TRUE))),HARMEAN(WeightedParse!H46,WeightedParse!I46,WeightedParse!K46,WeightedParse!N46,WeightedParse!Q46,WeightedParse!T46,WeightedParse!V46,WeightedParse!X46,WeightedParse!Z46,WeightedParse!AD46,WeightedParse!AG46,WeightedParse!AH46,WeightedParse!AI46,WeightedParse!AJ46,WeightedParse!AN46,WeightedParse!AO46)*WeightedParse!BD46,(HARMEAN(WeightedParse!H46,WeightedParse!I46,WeightedParse!K46,WeightedParse!N46,WeightedParse!Q46,WeightedParse!T46,WeightedParse!V46,WeightedParse!X46,WeightedParse!Z46,WeightedParse!AD46,WeightedParse!AG46,WeightedParse!AH46,WeightedParse!AI46,WeightedParse!AJ46,WeightedParse!AN46,WeightedParse!AO46)*WeightedParse!BD46)*Variables!$B$5),"")</f>
        <v/>
      </c>
      <c r="AO46" s="114" t="str">
        <f>IF($A46&gt;"",IF(AND(EXACT(SquadExport!$BS46,TRUE),EXACT(SquadExport!$BL46,TRUE)),HARMEAN(WeightedParse!K46,WeightedParse!Q46,WeightedParse!T46,WeightedParse!V46,WeightedParse!X46,WeightedParse!Z46,WeightedParse!AB46,WeightedParse!AD46,WeightedParse!AG46,WeightedParse!AK46),HARMEAN(WeightedParse!K46,WeightedParse!Q46,WeightedParse!T46,WeightedParse!V46,WeightedParse!X46,WeightedParse!Z46,WeightedParse!AB46,WeightedParse!AD46,WeightedParse!AG46,WeightedParse!AK46)*Variables!$B$5),"")</f>
        <v/>
      </c>
      <c r="AP46" s="114" t="str">
        <f>IF($A46&gt;"",IF(AND(EXACT(SquadExport!$BS46,TRUE),EXACT(SquadExport!$BL46,TRUE)),HARMEAN(WeightedParse!I46,WeightedParse!K46,WeightedParse!Q46,WeightedParse!T46,WeightedParse!V46,WeightedParse!X46,WeightedParse!Z46,WeightedParse!AB46,WeightedParse!AD46,WeightedParse!AF46,WeightedParse!AG46,WeightedParse!AI46,WeightedParse!AJ46),HARMEAN(WeightedParse!I46,WeightedParse!K46,WeightedParse!Q46,WeightedParse!T46,WeightedParse!V46,WeightedParse!X46,WeightedParse!Z46,WeightedParse!AB46,WeightedParse!AD46,WeightedParse!AF46,WeightedParse!AG46,WeightedParse!AI46,WeightedParse!AJ46)*Variables!$B$5),"")</f>
        <v/>
      </c>
      <c r="AQ46" s="114" t="str">
        <f>IF($A46&gt;"",IF(AND(EXACT(SquadExport!$BS46,TRUE),EXACT(SquadExport!$BL46,TRUE)),HARMEAN(WeightedParse!I46,WeightedParse!J46,WeightedParse!K46,WeightedParse!Q46,WeightedParse!T46,WeightedParse!V46,WeightedParse!X46,WeightedParse!Z46,WeightedParse!AB46,WeightedParse!AD46,WeightedParse!AG46,WeightedParse!AI46,WeightedParse!AJ46,WeightedParse!AK46),HARMEAN(WeightedParse!I46,WeightedParse!J46,WeightedParse!K46,WeightedParse!Q46,WeightedParse!T46,WeightedParse!V46,WeightedParse!X46,WeightedParse!Z46,WeightedParse!AB46,WeightedParse!AD46,WeightedParse!AG46,WeightedParse!AI46,WeightedParse!AJ46,WeightedParse!AK46)*Variables!$B$5),"")</f>
        <v/>
      </c>
      <c r="AR46" s="114" t="str">
        <f>IF($A46&gt;"",IF(AND(EXACT(SquadExport!$BS46,TRUE),EXACT(SquadExport!$BL46,TRUE)),HARMEAN(WeightedParse!I46,WeightedParse!J46,WeightedParse!K46,WeightedParse!Q46,WeightedParse!T46,WeightedParse!V46,WeightedParse!X46,WeightedParse!Y46,WeightedParse!Z46,WeightedParse!AD46,WeightedParse!AH46,WeightedParse!AI46,WeightedParse!AJ46,WeightedParse!AK46,WeightedParse!AN46,WeightedParse!AO46),HARMEAN(WeightedParse!I46,WeightedParse!J46,WeightedParse!K46,WeightedParse!Q46,WeightedParse!T46,WeightedParse!V46,WeightedParse!X46,WeightedParse!Y46,WeightedParse!Z46,WeightedParse!AD46,WeightedParse!AH46,WeightedParse!AI46,WeightedParse!AJ46,WeightedParse!AK46,WeightedParse!AN46,WeightedParse!AO46)*Variables!$B$5),"")</f>
        <v/>
      </c>
      <c r="AS46" s="114" t="str">
        <f>IF($A46&gt;"",IF(AND(EXACT(SquadExport!$BT46,TRUE),EXACT(SquadExport!$BL46,TRUE)),HARMEAN(WeightedParse!J46,WeightedParse!K46,WeightedParse!M46,WeightedParse!T46,WeightedParse!V46,WeightedParse!X46,WeightedParse!Z46,WeightedParse!AD46,WeightedParse!AI46),(HARMEAN(WeightedParse!J46,WeightedParse!K46,WeightedParse!M46,WeightedParse!T46,WeightedParse!V46,WeightedParse!X46,WeightedParse!Z46,WeightedParse!AD46,WeightedParse!AI46)*Variables!$B$5)),"")</f>
        <v/>
      </c>
      <c r="AT46" s="114" t="str">
        <f>IF($A46&gt;"",IF(AND(EXACT(SquadExport!$BT46,TRUE),EXACT(SquadExport!$BL46,TRUE)),HARMEAN(WeightedParse!J46,WeightedParse!K46,WeightedParse!M46,WeightedParse!U46,WeightedParse!V46,WeightedParse!W46,WeightedParse!X46,WeightedParse!Z46,WeightedParse!AD46,WeightedParse!AF46,WeightedParse!AK46,WeightedParse!AL46,WeightedParse!AP46)*(CONVERT(LEFT(SquadExport!$E46,FIND("'",SquadExport!$E46)-1)+((MID(SquadExport!$E46,FIND("'",SquadExport!$E46)+1,LEN(SquadExport!$E46)-FIND("'",SquadExport!$E46)-1))/12),"ft","m")-1)/(Variables!$C$4-1),(HARMEAN(WeightedParse!J46,WeightedParse!K46,WeightedParse!M46,WeightedParse!U46,WeightedParse!V46,WeightedParse!W46,WeightedParse!X46,WeightedParse!Z46,WeightedParse!AD46,WeightedParse!AF46,WeightedParse!AK46,WeightedParse!AL46,WeightedParse!AP46)*(CONVERT(LEFT(SquadExport!$E46,FIND("'",SquadExport!$E46)-1)+((MID(SquadExport!$E46,FIND("'",SquadExport!$E46)+1,LEN(SquadExport!$E46)-FIND("'",SquadExport!$E46)-1))/12),"ft","m")-1)/(Variables!$C$4-1)))*Variables!$B$5,"")</f>
        <v/>
      </c>
      <c r="AU46" s="114" t="str">
        <f>IF($A46&gt;"",IF(AND(EXACT(SquadExport!$BT46,TRUE),EXACT(SquadExport!$BL46,TRUE)),HARMEAN(WeightedParse!I46,WeightedParse!J46,WeightedParse!K46,WeightedParse!Q46,WeightedParse!T46,WeightedParse!V46,WeightedParse!X46,WeightedParse!Z46,WeightedParse!AB46,WeightedParse!AD46,WeightedParse!AF46,WeightedParse!AG46,WeightedParse!AK46,WeightedParse!AP46),HARMEAN(WeightedParse!I46,WeightedParse!J46,WeightedParse!K46,WeightedParse!Q46,WeightedParse!T46,WeightedParse!V46,WeightedParse!X46,WeightedParse!Z46,WeightedParse!AB46,WeightedParse!AD46,WeightedParse!AF46,WeightedParse!AG46,WeightedParse!AK46,WeightedParse!AP46)*Variables!$B$5),"")</f>
        <v/>
      </c>
      <c r="AV46" s="114" t="str">
        <f>IF($A46&gt;"",IF(AND(EXACT(SquadExport!$BT46,TRUE),EXACT(SquadExport!$BL46,TRUE)),HARMEAN(WeightedParse!I46,WeightedParse!J46,WeightedParse!K46,WeightedParse!Q46,WeightedParse!T46,WeightedParse!V46,WeightedParse!X46,WeightedParse!Z46,WeightedParse!AD46,WeightedParse!AH46,WeightedParse!AI46,WeightedParse!AJ46,WeightedParse!AK46,WeightedParse!AN46,WeightedParse!AO46),HARMEAN(WeightedParse!I46,WeightedParse!J46,WeightedParse!K46,WeightedParse!Q46,WeightedParse!T46,WeightedParse!V46,WeightedParse!X46,WeightedParse!Z46,WeightedParse!AD46,WeightedParse!AH46,WeightedParse!AI46,WeightedParse!AJ46,WeightedParse!AK46,WeightedParse!AN46,WeightedParse!AO46)*Variables!$B$5),"")</f>
        <v/>
      </c>
      <c r="AW46" s="114" t="str">
        <f>IF($A46&gt;"",IF(AND(EXACT(SquadExport!$BT46,TRUE),EXACT(SquadExport!$BL46,TRUE)),HARMEAN(WeightedParse!I46,WeightedParse!J46,WeightedParse!K46,WeightedParse!Q46,WeightedParse!T46,WeightedParse!V46,WeightedParse!X46,WeightedParse!Z46,WeightedParse!AB46,WeightedParse!AD46,WeightedParse!AF46,WeightedParse!AG46,WeightedParse!AI46,WeightedParse!AJ46,WeightedParse!AK46),HARMEAN(WeightedParse!I46,WeightedParse!J46,WeightedParse!K46,WeightedParse!Q46,WeightedParse!T46,WeightedParse!V46,WeightedParse!X46,WeightedParse!Z46,WeightedParse!AB46,WeightedParse!AD46,WeightedParse!AF46,WeightedParse!AG46,WeightedParse!AI46,WeightedParse!AJ46,WeightedParse!AK46)*Variables!$B$5),"")</f>
        <v/>
      </c>
      <c r="AX46" s="114" t="str">
        <f>IF($A46&gt;"",IF(AND(EXACT(SquadExport!$BT46,TRUE),EXACT(SquadExport!$BL46,TRUE)),HARMEAN(WeightedParse!K46,WeightedParse!Q46,WeightedParse!U46,WeightedParse!V46,WeightedParse!W46,WeightedParse!X46,WeightedParse!Y46,WeightedParse!Z46,WeightedParse!AD46,WeightedParse!AF46,WeightedParse!AH46,WeightedParse!AI46,WeightedParse!AJ46,WeightedParse!AK46,WeightedParse!AN46,WeightedParse!AO46,WeightedParse!AP46),HARMEAN(WeightedParse!K46,WeightedParse!Q46,WeightedParse!U46,WeightedParse!V46,WeightedParse!W46,WeightedParse!X46,WeightedParse!Y46,WeightedParse!Z46,WeightedParse!AD46,WeightedParse!AF46,WeightedParse!AH46,WeightedParse!AI46,WeightedParse!AJ46,WeightedParse!AK46,WeightedParse!AN46,WeightedParse!AO46,WeightedParse!AP46)*Variables!$B$5),"")</f>
        <v/>
      </c>
      <c r="AY46" s="114" t="str">
        <f>IF($A46&gt;"",IF(AND(EXACT(SquadExport!$BT46,TRUE),EXACT(SquadExport!$BL46,TRUE)),HARMEAN(WeightedParse!I46,WeightedParse!J46,WeightedParse!K46,WeightedParse!M46,WeightedParse!N46,WeightedParse!Q46,WeightedParse!T46,WeightedParse!V46,WeightedParse!X46,WeightedParse!Z46,WeightedParse!AD46,WeightedParse!AF46,WeightedParse!AG46,WeightedParse!AH46,WeightedParse!AI46,WeightedParse!AJ46,WeightedParse!AK46,WeightedParse!AL46,WeightedParse!AN46,WeightedParse!AO46,WeightedParse!AP46),HARMEAN(WeightedParse!I46,WeightedParse!J46,WeightedParse!K46,WeightedParse!M46,WeightedParse!N46,WeightedParse!Q46,WeightedParse!T46,WeightedParse!V46,WeightedParse!X46,WeightedParse!Z46,WeightedParse!AD46,WeightedParse!AF46,WeightedParse!AG46,WeightedParse!AH46,WeightedParse!AI46,WeightedParse!AJ46,WeightedParse!AK46,WeightedParse!AL46,WeightedParse!AN46,WeightedParse!AO46,WeightedParse!AP46)*Variables!$B$5),"")</f>
        <v/>
      </c>
    </row>
    <row r="47" spans="1:51" s="3" customFormat="1" ht="15" customHeight="1" x14ac:dyDescent="0.25">
      <c r="A47" s="3" t="str">
        <f>IF(WeightedParse!A47&gt;"",WeightedParse!A47,"")</f>
        <v/>
      </c>
      <c r="B47" s="4" t="str">
        <f>IF(WeightedParse!B47&gt;0,WeightedParse!B47,"")</f>
        <v/>
      </c>
      <c r="C47" s="4" t="str">
        <f>IF(A47&gt;"",IF(AND(B47&lt;=Variables!$B$8,G47&gt;2),"Youth",IF(AND(B47&lt;=Variables!$B$8,G47&lt;=2),"Prospect",IF(AND(B47&gt;=Variables!$B$9,G47&gt;2),"Old",IF(G47&gt;=3,"Reserves","First Team")))),"")</f>
        <v/>
      </c>
      <c r="D47" s="4" t="str">
        <f>SquadExport!BJ47</f>
        <v/>
      </c>
      <c r="E47" s="4" t="str">
        <f>IF(A47&gt;"",VLOOKUP(F47,Roles!A:B,2,FALSE)&amp;IF(OR(VLOOKUP(F47,Roles!$A:$B,2,FALSE)="FB",VLOOKUP(F47,Roles!$A:$B,2,FALSE)="WB",VLOOKUP(F47,Roles!$A:$B,2,FALSE)="WM",VLOOKUP(F47,Roles!$A:$B,2,FALSE)="W"),IF(AND(SquadExport!BK47=TRUE,SquadExport!BM47=TRUE,WeightedParse!BB47&gt;=WeightedParse!BC47)," (R)",IF(AND(SquadExport!BK47=TRUE,SquadExport!BM47=TRUE,WeightedParse!BB47&lt;WeightedParse!BC47)," (L)",IF(AND(SquadExport!BK47=TRUE,SquadExport!BM47=FALSE), " (L)",IF(AND(SquadExport!BK47=FALSE,SquadExport!BM47=TRUE)," (R)","")))),""),"")</f>
        <v/>
      </c>
      <c r="F47" s="4" t="str" cm="1">
        <f t="array" ref="F47">IF(A47&gt;"",INDEX($J$1:$AY$1,SUMPRODUCT(MAX(($J$2:$AY$200=MAX($J47:$AY47))*(COLUMN($J$2:$AY$200))))-COLUMN($J$1)+1),"")</f>
        <v/>
      </c>
      <c r="G47" s="4" t="str">
        <f t="shared" si="0"/>
        <v/>
      </c>
      <c r="H47" s="4" t="str">
        <f t="shared" si="1"/>
        <v/>
      </c>
      <c r="I47" s="5" t="str">
        <f t="shared" si="2"/>
        <v/>
      </c>
      <c r="J47" s="114" t="str">
        <f>IF($A47&gt;"",HARMEAN(WeightedParse!V47,WeightedParse!Y47,WeightedParse!Z47,WeightedParse!AE47,WeightedParse!AJ47,WeightedParse!AQ47,WeightedParse!AR47,WeightedParse!AS47,WeightedParse!AU47,WeightedParse!AV47,WeightedParse!AW47,WeightedParse!AY47,WeightedParse!BA47),"")</f>
        <v/>
      </c>
      <c r="K47" s="114" t="str">
        <f>IF(A47&gt;"",HARMEAN(WeightedParse!K47,WeightedParse!Q47,WeightedParse!V47,WeightedParse!X47,WeightedParse!Y47,WeightedParse!Z47,WeightedParse!AE47,WeightedParse!AG47,WeightedParse!AI47,WeightedParse!AJ47,WeightedParse!AQ47,WeightedParse!AR47,WeightedParse!AS47,WeightedParse!AU47,WeightedParse!AV47,WeightedParse!AW47,WeightedParse!AY47,WeightedParse!AZ47,WeightedParse!BA47),"")</f>
        <v/>
      </c>
      <c r="L47" s="114" t="str">
        <f>IF($A47&gt;"",IF(AND(EXACT(SquadExport!$BO47,TRUE),EXACT(SquadExport!$BL47,TRUE)),HARMEAN(WeightedParse!M47,WeightedParse!P47,WeightedParse!S47,WeightedParse!U47,WeightedParse!V47,WeightedParse!W47,WeightedParse!Y47,WeightedParse!AE47,WeightedParse!AL47,WeightedParse!AN47,WeightedParse!AP47),HARMEAN(WeightedParse!M47,WeightedParse!P47,WeightedParse!S47,WeightedParse!U47,WeightedParse!V47,WeightedParse!W47,WeightedParse!Y47,WeightedParse!AE47,WeightedParse!AL47,WeightedParse!AN47,WeightedParse!AP47)*Variables!$B$5),"")</f>
        <v/>
      </c>
      <c r="M47" s="114" t="str">
        <f>IF($A47&gt;"",IF(AND(EXACT(SquadExport!$BO47,TRUE),EXACT(SquadExport!$BL47,TRUE)),HARMEAN(WeightedParse!M47,WeightedParse!P47,WeightedParse!S47,WeightedParse!U47,WeightedParse!V47,WeightedParse!W47,WeightedParse!X47,WeightedParse!Y47,WeightedParse!Z47,WeightedParse!AE47,WeightedParse!AL47,WeightedParse!AN47,WeightedParse!AP47),HARMEAN(WeightedParse!M47,WeightedParse!P47,WeightedParse!S47,WeightedParse!U47,WeightedParse!V47,WeightedParse!W47,WeightedParse!X47,WeightedParse!Y47,WeightedParse!Z47,WeightedParse!AE47,WeightedParse!AL47,WeightedParse!AN47,WeightedParse!AP47)*Variables!$B$5),"")</f>
        <v/>
      </c>
      <c r="N47" s="114" t="str">
        <f>IF($A47&gt;"",IF(AND(EXACT(SquadExport!$BO47,TRUE),EXACT(SquadExport!$BL47,TRUE)),HARMEAN(WeightedParse!K47,WeightedParse!M47,WeightedParse!P47,WeightedParse!Q47,WeightedParse!S47,WeightedParse!T47,WeightedParse!U47,WeightedParse!V47,WeightedParse!W47,WeightedParse!X47,WeightedParse!Y47,WeightedParse!Z47,WeightedParse!AE47,WeightedParse!AG47,WeightedParse!AL47,WeightedParse!AN47,WeightedParse!AP47),HARMEAN(WeightedParse!K47,WeightedParse!M47,WeightedParse!P47,WeightedParse!Q47,WeightedParse!S47,WeightedParse!T47,WeightedParse!U47,WeightedParse!V47,WeightedParse!W47,WeightedParse!X47,WeightedParse!Y47,WeightedParse!Z47,WeightedParse!AE47,WeightedParse!AG47,WeightedParse!AL47,WeightedParse!AN47,WeightedParse!AP47)*Variables!$B$5),"")</f>
        <v/>
      </c>
      <c r="O47" s="114" t="str">
        <f>IF($A47&gt;"",IF(AND(EXACT(SquadExport!$BO47,TRUE),EXACT(SquadExport!$BL47,TRUE)),HARMEAN(WeightedParse!I47,WeightedParse!K47,WeightedParse!M47,WeightedParse!P47,WeightedParse!Q47,WeightedParse!S47,WeightedParse!T47,WeightedParse!V47,WeightedParse!W47,WeightedParse!X47,WeightedParse!Y47,WeightedParse!Z47,WeightedParse!AB47,WeightedParse!AE47,WeightedParse!AF47,WeightedParse!AG47,WeightedParse!AJ47,WeightedParse!AK47,WeightedParse!AL47,WeightedParse!AN47,WeightedParse!AO47,WeightedParse!AP47),HARMEAN(WeightedParse!I47,WeightedParse!K47,WeightedParse!M47,WeightedParse!P47,WeightedParse!Q47,WeightedParse!S47,WeightedParse!T47,WeightedParse!V47,WeightedParse!W47,WeightedParse!X47,WeightedParse!Y47,WeightedParse!Z47,WeightedParse!AB47,WeightedParse!AE47,WeightedParse!AF47,WeightedParse!AG47,WeightedParse!AJ47,WeightedParse!AK47,WeightedParse!AL47,WeightedParse!AN47,WeightedParse!AO47,WeightedParse!AP47)*Variables!$B$5),"")</f>
        <v/>
      </c>
      <c r="P47" s="114" t="str">
        <f>IF($A47&gt;"",IF(AND(OR(EXACT(SquadExport!$BO47,TRUE),EXACT(SquadExport!$BP47,TRUE)),OR(EXACT(SquadExport!$BK47,TRUE),EXACT(SquadExport!$BM47,TRUE))),HARMEAN(WeightedParse!M47,WeightedParse!P47,WeightedParse!S47,WeightedParse!U47,WeightedParse!V47,WeightedParse!W47,WeightedParse!Y47,WeightedParse!AE47,WeightedParse!AF47,WeightedParse!AP47),HARMEAN(WeightedParse!M47,WeightedParse!P47,WeightedParse!S47,WeightedParse!U47,WeightedParse!V47,WeightedParse!W47,WeightedParse!Y47,WeightedParse!AE47,WeightedParse!AF47,WeightedParse!AP47)*Variables!$B$5),"")</f>
        <v/>
      </c>
      <c r="Q47" s="114" t="str">
        <f>IF($A47&gt;"",IF(AND(OR(EXACT(SquadExport!$BO47,TRUE),EXACT(SquadExport!$BP47,TRUE)),OR(EXACT(SquadExport!$BK47,TRUE),EXACT(SquadExport!$BM47,TRUE))),HARMEAN(WeightedParse!H47,WeightedParse!P47,WeightedParse!Q47,WeightedParse!S47,WeightedParse!T47,WeightedParse!V47,WeightedParse!X47,WeightedParse!Y47,WeightedParse!Z47,WeightedParse!AE47,WeightedParse!AF47,WeightedParse!AH47,WeightedParse!AN47,WeightedParse!AO47),HARMEAN(WeightedParse!H47,WeightedParse!P47,WeightedParse!Q47,WeightedParse!S47,WeightedParse!T47,WeightedParse!V47,WeightedParse!X47,WeightedParse!Y47,WeightedParse!Z47,WeightedParse!AE47,WeightedParse!AF47,WeightedParse!AH47,WeightedParse!AN47,WeightedParse!AO47)*Variables!$B$5),"")</f>
        <v/>
      </c>
      <c r="R47" s="115" t="str">
        <f>IF($A47&gt;"",IF(AND(OR(EXACT(SquadExport!$BO47,TRUE),EXACT(SquadExport!$BP47,TRUE)),OR(EXACT(SquadExport!$BK47,TRUE),EXACT(SquadExport!$BM47,TRUE))),HARMEAN(WeightedParse!H47,WeightedParse!I47,WeightedParse!K47,WeightedParse!P47,WeightedParse!Q47,WeightedParse!S47,WeightedParse!T47,WeightedParse!V47,WeightedParse!Y47,WeightedParse!Z47,WeightedParse!AD47,WeightedParse!AE47,WeightedParse!AF47,WeightedParse!AH47,WeightedParse!AI47,WeightedParse!AJ47,WeightedParse!AN47,WeightedParse!AO47),HARMEAN(WeightedParse!H47,WeightedParse!I47,WeightedParse!K47,WeightedParse!P47,WeightedParse!Q47,WeightedParse!S47,WeightedParse!T47,WeightedParse!V47,WeightedParse!Y47,WeightedParse!Z47,WeightedParse!AD47,WeightedParse!AE47,WeightedParse!AF47,WeightedParse!AH47,WeightedParse!AI47,WeightedParse!AJ47,WeightedParse!AN47,WeightedParse!AO47)*Variables!$B$5),"")</f>
        <v/>
      </c>
      <c r="S47" s="115" t="str">
        <f>IF($A47&gt;"",IF(AND(OR(EXACT(SquadExport!$BO47,TRUE),EXACT(SquadExport!$BP47,TRUE)),OR(EXACT(SquadExport!$BK47,TRUE),EXACT(SquadExport!$BM47,TRUE))),HARMEAN(WeightedParse!H47,WeightedParse!I47,WeightedParse!K47,WeightedParse!Q47,WeightedParse!S47,WeightedParse!T47,WeightedParse!V47,WeightedParse!X47,WeightedParse!Z47,WeightedParse!AB47,WeightedParse!AD47,WeightedParse!AF47,WeightedParse!AG47,WeightedParse!AH47,WeightedParse!AI47,WeightedParse!AJ47,WeightedParse!AK47,WeightedParse!AN47,WeightedParse!AO47),HARMEAN(WeightedParse!H47,WeightedParse!I47,WeightedParse!K47,WeightedParse!Q47,WeightedParse!S47,WeightedParse!T47,WeightedParse!V47,WeightedParse!X47,WeightedParse!Z47,WeightedParse!AB47,WeightedParse!AD47,WeightedParse!AF47,WeightedParse!AG47,WeightedParse!AH47,WeightedParse!AI47,WeightedParse!AJ47,WeightedParse!AK47,WeightedParse!AN47,WeightedParse!AO47)*Variables!$B$5),"")</f>
        <v/>
      </c>
      <c r="T47" s="114" t="str">
        <f>IF($A47&gt;"",IF(AND(OR(EXACT(SquadExport!$BO47,TRUE),EXACT(SquadExport!$BP47,TRUE)),OR(EXACT(SquadExport!$BK47,TRUE),EXACT(SquadExport!$BM47,TRUE))),HARMEAN(WeightedParse!I47,WeightedParse!K47,WeightedParse!N47,WeightedParse!P47,WeightedParse!Q47,WeightedParse!S47,WeightedParse!T47,WeightedParse!V47,WeightedParse!X47,WeightedParse!Y47,WeightedParse!Z47,WeightedParse!AB47,WeightedParse!AD47,WeightedParse!AE47,WeightedParse!AF47,WeightedParse!AH47,WeightedParse!AI47,WeightedParse!AJ47,WeightedParse!AN47,WeightedParse!AO47)*WeightedParse!BD47,(HARMEAN(WeightedParse!I47,WeightedParse!K47,WeightedParse!N47,WeightedParse!P47,WeightedParse!Q47,WeightedParse!S47,WeightedParse!T47,WeightedParse!V47,WeightedParse!X47,WeightedParse!Y47,WeightedParse!Z47,WeightedParse!AB47,WeightedParse!AD47,WeightedParse!AE47,WeightedParse!AF47,WeightedParse!AH47,WeightedParse!AI47,WeightedParse!AJ47,WeightedParse!AN47,WeightedParse!AO47)*WeightedParse!BD47)*Variables!$B$5),"")</f>
        <v/>
      </c>
      <c r="U47" s="114" t="str">
        <f>IF($A47&gt;"",IF(EXACT(SquadExport!$BQ47,TRUE),HARMEAN(WeightedParse!P47,WeightedParse!S47,WeightedParse!V47,WeightedParse!X47,WeightedParse!Y47,WeightedParse!Z47,WeightedParse!AE47,WeightedParse!AF47,WeightedParse!AP47),HARMEAN(WeightedParse!P47,WeightedParse!S47,WeightedParse!V47,WeightedParse!X47,WeightedParse!Y47,WeightedParse!Z47,WeightedParse!AE47,WeightedParse!AF47,WeightedParse!AP47)*Variables!$B$5),"")</f>
        <v/>
      </c>
      <c r="V47" s="114" t="str">
        <f>IF($A47&gt;"",IF(EXACT(SquadExport!$BQ47,TRUE),HARMEAN(WeightedParse!K47,WeightedParse!Q47,WeightedParse!S47,WeightedParse!T47,WeightedParse!V47,WeightedParse!X47,WeightedParse!Z47,WeightedParse!AE47,WeightedParse!AF47,WeightedParse!AG47,WeightedParse!AH47,WeightedParse!AK47),HARMEAN(WeightedParse!K47,WeightedParse!Q47,WeightedParse!S47,WeightedParse!T47,WeightedParse!V47,WeightedParse!X47,WeightedParse!Z47,WeightedParse!AE47,WeightedParse!AF47,WeightedParse!AG47,WeightedParse!AH47,WeightedParse!AK47)*Variables!$B$5),"")</f>
        <v/>
      </c>
      <c r="W47" s="114" t="str">
        <f>IF($A47&gt;"",IF(EXACT(SquadExport!$BQ47,TRUE),HARMEAN(WeightedParse!I47,WeightedParse!K47,WeightedParse!N47,WeightedParse!Q47,WeightedParse!T47,WeightedParse!V47,WeightedParse!X47,WeightedParse!Z47,WeightedParse!AB47,WeightedParse!AD47,WeightedParse!AF47,WeightedParse!AG47,WeightedParse!AK47),HARMEAN(WeightedParse!I47,WeightedParse!K47,WeightedParse!N47,WeightedParse!Q47,WeightedParse!T47,WeightedParse!V47,WeightedParse!X47,WeightedParse!Z47,WeightedParse!AB47,WeightedParse!AD47,WeightedParse!AF47,WeightedParse!AG47,WeightedParse!AK47)*Variables!$B$5),"")</f>
        <v/>
      </c>
      <c r="X47" s="114" t="str">
        <f>IF($A47&gt;"",IF(EXACT(SquadExport!$BQ47,TRUE),HARMEAN(WeightedParse!K47,WeightedParse!P47,WeightedParse!Q47,WeightedParse!S47,WeightedParse!U47,WeightedParse!V47,WeightedParse!X47,WeightedParse!Y47,WeightedParse!Z47,WeightedParse!AE47,WeightedParse!AF47,WeightedParse!AH47,WeightedParse!AO47,WeightedParse!AP47),HARMEAN(WeightedParse!K47,WeightedParse!P47,WeightedParse!Q47,WeightedParse!S47,WeightedParse!U47,WeightedParse!V47,WeightedParse!X47,WeightedParse!Y47,WeightedParse!Z47,WeightedParse!AE47,WeightedParse!AF47,WeightedParse!AH47,WeightedParse!AO47,WeightedParse!AP47)*Variables!$B$5),"")</f>
        <v/>
      </c>
      <c r="Y47" s="114" t="str">
        <f>IF($A47&gt;"",IF(EXACT(SquadExport!$BQ47,TRUE),HARMEAN(WeightedParse!P47,WeightedParse!Q47,WeightedParse!S47,WeightedParse!U47,WeightedParse!V47,WeightedParse!W47,WeightedParse!Y47,WeightedParse!AE47,WeightedParse!AF47,WeightedParse!AH47,WeightedParse!AJ47,WeightedParse!AN47,WeightedParse!AO47,WeightedParse!AP47),HARMEAN(WeightedParse!P47,WeightedParse!Q47,WeightedParse!S47,WeightedParse!U47,WeightedParse!V47,WeightedParse!W47,WeightedParse!Y47,WeightedParse!AE47,WeightedParse!AF47,WeightedParse!AH47,WeightedParse!AJ47,WeightedParse!AN47,WeightedParse!AO47,WeightedParse!AP47)*Variables!$B$5),"")</f>
        <v/>
      </c>
      <c r="Z47" s="114" t="str">
        <f>IF($A47&gt;"",IF(EXACT(SquadExport!$BQ47,TRUE),HARMEAN(WeightedParse!M47,WeightedParse!P47,WeightedParse!Q47,WeightedParse!S47,WeightedParse!U47,WeightedParse!V47,WeightedParse!W47,WeightedParse!X47,WeightedParse!Y47,WeightedParse!Z47,WeightedParse!AE47,WeightedParse!AF47,WeightedParse!AH47,WeightedParse!AL47,WeightedParse!AO47,WeightedParse!AP47),HARMEAN(WeightedParse!M47,WeightedParse!P47,WeightedParse!Q47,WeightedParse!S47,WeightedParse!U47,WeightedParse!V47,WeightedParse!W47,WeightedParse!X47,WeightedParse!Y47,WeightedParse!Z47,WeightedParse!AE47,WeightedParse!AF47,WeightedParse!AH47,WeightedParse!AL47,WeightedParse!AO47,WeightedParse!AP47)*Variables!$B$5),"")</f>
        <v/>
      </c>
      <c r="AA47" s="114" t="str">
        <f>IF($A47&gt;"",IF(EXACT(SquadExport!$BQ47,TRUE),HARMEAN(WeightedParse!J47,WeightedParse!K47,WeightedParse!N47,WeightedParse!P47,WeightedParse!Q47,WeightedParse!S47,WeightedParse!V47,WeightedParse!X47,WeightedParse!Y47,WeightedParse!Z47,WeightedParse!AD47,WeightedParse!AE47,WeightedParse!AH47,WeightedParse!AI47,WeightedParse!AK47,WeightedParse!AN47,WeightedParse!AO47,WeightedParse!AP47),HARMEAN(WeightedParse!J47,WeightedParse!K47,WeightedParse!N47,WeightedParse!P47,WeightedParse!Q47,WeightedParse!S47,WeightedParse!V47,WeightedParse!X47,WeightedParse!Y47,WeightedParse!Z47,WeightedParse!AD47,WeightedParse!AE47,WeightedParse!AH47,WeightedParse!AI47,WeightedParse!AK47,WeightedParse!AN47,WeightedParse!AO47,WeightedParse!AP47)*Variables!$B$5),"")</f>
        <v/>
      </c>
      <c r="AB47" s="114" t="str">
        <f>IF($A47&gt;"",IF(AND(EXACT(SquadExport!$BR47,TRUE),EXACT(SquadExport!$BL47,TRUE)),HARMEAN(WeightedParse!I47,WeightedParse!K47,WeightedParse!N47,WeightedParse!Q47,WeightedParse!T47,WeightedParse!V47,WeightedParse!X47,WeightedParse!Y47,WeightedParse!Z47,WeightedParse!AD47,WeightedParse!AE47,WeightedParse!AF47,WeightedParse!AG47,WeightedParse!AH47,WeightedParse!AI47,WeightedParse!AJ47,WeightedParse!AK47,WeightedParse!AN47,WeightedParse!AO47),HARMEAN(WeightedParse!I47,WeightedParse!K47,WeightedParse!N47,WeightedParse!Q47,WeightedParse!T47,WeightedParse!V47,WeightedParse!X47,WeightedParse!Y47,WeightedParse!Z47,WeightedParse!AD47,WeightedParse!AE47,WeightedParse!AF47,WeightedParse!AG47,WeightedParse!AH47,WeightedParse!AI47,WeightedParse!AJ47,WeightedParse!AK47,WeightedParse!AN47,WeightedParse!AO47)*Variables!$B$5),"")</f>
        <v/>
      </c>
      <c r="AC47" s="114" t="str">
        <f>IF($A47&gt;"",IF(AND(EXACT(SquadExport!$BR47,TRUE),EXACT(SquadExport!$BL47,TRUE)),HARMEAN(WeightedParse!K47,WeightedParse!Q47,WeightedParse!S47,WeightedParse!T47,WeightedParse!V47,WeightedParse!X47,WeightedParse!Y47,WeightedParse!Z47,WeightedParse!AD47,WeightedParse!AE47,WeightedParse!AF47,WeightedParse!AG47,WeightedParse!AH47,WeightedParse!AO47),HARMEAN(WeightedParse!K47,WeightedParse!Q47,WeightedParse!S47,WeightedParse!T47,WeightedParse!V47,WeightedParse!X47,WeightedParse!Y47,WeightedParse!Z47,WeightedParse!AD47,WeightedParse!AE47,WeightedParse!AF47,WeightedParse!AG47,WeightedParse!AH47,WeightedParse!AO47)*Variables!$B$5),"")</f>
        <v/>
      </c>
      <c r="AD47" s="114" t="str">
        <f>IF($A47&gt;"",IF(AND(EXACT(SquadExport!$BR47,TRUE),EXACT(SquadExport!$BL47,TRUE)),HARMEAN(WeightedParse!I47,WeightedParse!J47,WeightedParse!K47,WeightedParse!N47,WeightedParse!Q47,WeightedParse!S47,WeightedParse!T47,WeightedParse!V47,WeightedParse!X47,WeightedParse!Z47,WeightedParse!AB47,WeightedParse!AD47,WeightedParse!AG47,WeightedParse!AH47,WeightedParse!AI47,WeightedParse!AK47,WeightedParse!AO47),HARMEAN(WeightedParse!I47,WeightedParse!J47,WeightedParse!K47,WeightedParse!N47,WeightedParse!Q47,WeightedParse!S47,WeightedParse!T47,WeightedParse!V47,WeightedParse!X47,WeightedParse!Z47,WeightedParse!AB47,WeightedParse!AD47,WeightedParse!AG47,WeightedParse!AH47,WeightedParse!AI47,WeightedParse!AK47,WeightedParse!AO47)*Variables!$B$5),"")</f>
        <v/>
      </c>
      <c r="AE47" s="114" t="str">
        <f>IF($A47&gt;"",IF(AND(EXACT(SquadExport!$BR47,TRUE),EXACT(SquadExport!$BL47,TRUE)),HARMEAN(WeightedParse!K47,WeightedParse!N47,WeightedParse!P47,WeightedParse!Q47,WeightedParse!S47,WeightedParse!T47,WeightedParse!U47,WeightedParse!V47,WeightedParse!X47,WeightedParse!Y47,WeightedParse!Z47,WeightedParse!AD47,WeightedParse!AE47,WeightedParse!AF47,WeightedParse!AG47,WeightedParse!AH47,WeightedParse!AI47,WeightedParse!AO47),HARMEAN(WeightedParse!K47,WeightedParse!N47,WeightedParse!P47,WeightedParse!Q47,WeightedParse!S47,WeightedParse!T47,WeightedParse!U47,WeightedParse!V47,WeightedParse!X47,WeightedParse!Y47,WeightedParse!Z47,WeightedParse!AD47,WeightedParse!AE47,WeightedParse!AF47,WeightedParse!AG47,WeightedParse!AH47,WeightedParse!AI47,WeightedParse!AO47)*Variables!$B$5),"")</f>
        <v/>
      </c>
      <c r="AF47" s="114" t="str">
        <f>IF($A47&gt;"",IF(AND(EXACT(SquadExport!$BR47,TRUE),EXACT(SquadExport!$BL47,TRUE)),HARMEAN(WeightedParse!I47,WeightedParse!J47,WeightedParse!K47,WeightedParse!N47,WeightedParse!Q47,WeightedParse!S47,WeightedParse!T47,WeightedParse!U47,WeightedParse!V47,WeightedParse!X47,WeightedParse!Z47,WeightedParse!AD47,WeightedParse!AE47,WeightedParse!AF47,WeightedParse!AH47,WeightedParse!AI47,WeightedParse!AK47,WeightedParse!AN47,WeightedParse!AO47,WeightedParse!AP47),HARMEAN(WeightedParse!I47,WeightedParse!J47,WeightedParse!K47,WeightedParse!N47,WeightedParse!Q47,WeightedParse!S47,WeightedParse!T47,WeightedParse!U47,WeightedParse!V47,WeightedParse!X47,WeightedParse!Z47,WeightedParse!AD47,WeightedParse!AE47,WeightedParse!AF47,WeightedParse!AH47,WeightedParse!AI47,WeightedParse!AK47,WeightedParse!AN47,WeightedParse!AO47,WeightedParse!AP47)*Variables!$B$5),"")</f>
        <v/>
      </c>
      <c r="AG47" s="114" t="str">
        <f>IF($A47&gt;"",IF(AND(OR(EXACT(SquadExport!$BR47,TRUE),EXACT(SquadExport!$BS47,TRUE)),OR(EXACT(SquadExport!$BK47,TRUE),EXACT(SquadExport!$BM47,TRUE))),HARMEAN(WeightedParse!I47,WeightedParse!K47,WeightedParse!Q47,WeightedParse!T47,WeightedParse!X47,WeightedParse!Z47,WeightedParse!AD47,WeightedParse!AF47,WeightedParse!AG47,WeightedParse!AJ47),HARMEAN(WeightedParse!I47,WeightedParse!K47,WeightedParse!Q47,WeightedParse!T47,WeightedParse!X47,WeightedParse!Z47,WeightedParse!AD47,WeightedParse!AF47,WeightedParse!AG47,WeightedParse!AJ47)*Variables!$B$5),"")</f>
        <v/>
      </c>
      <c r="AH47" s="114" t="str">
        <f>IF($A47&gt;"",IF(AND(OR(EXACT(SquadExport!$BR47,TRUE),EXACT(SquadExport!$BS47,TRUE)),OR(EXACT(SquadExport!$BK47,TRUE),EXACT(SquadExport!$BM47,TRUE))),HARMEAN(WeightedParse!H47,WeightedParse!K47,WeightedParse!P47,WeightedParse!Q47,WeightedParse!S47,WeightedParse!T47,WeightedParse!V47,WeightedParse!X47,WeightedParse!Y47,WeightedParse!Z47,WeightedParse!AD47,WeightedParse!AE47,WeightedParse!AF47,WeightedParse!AG47,WeightedParse!AH47,WeightedParse!AO47),HARMEAN(WeightedParse!H47,WeightedParse!K47,WeightedParse!P47,WeightedParse!Q47,WeightedParse!S47,WeightedParse!T47,WeightedParse!V47,WeightedParse!X47,WeightedParse!Y47,WeightedParse!Z47,WeightedParse!AD47,WeightedParse!AE47,WeightedParse!AF47,WeightedParse!AG47,WeightedParse!AH47,WeightedParse!AO47)*Variables!$B$5),"")</f>
        <v/>
      </c>
      <c r="AI47" s="114" t="str">
        <f>IF($A47&gt;"",IF(AND(OR(EXACT(SquadExport!$BR47,TRUE),EXACT(SquadExport!$BS47,TRUE)),OR(EXACT(SquadExport!$BK47,TRUE),EXACT(SquadExport!$BM47,TRUE))),HARMEAN(WeightedParse!H47,WeightedParse!I47,WeightedParse!K47,WeightedParse!P47,WeightedParse!Q47,WeightedParse!S47,WeightedParse!T47,WeightedParse!U47,WeightedParse!V47,WeightedParse!X47,WeightedParse!Y47,WeightedParse!Z47,WeightedParse!AD47,WeightedParse!AE47,WeightedParse!AF47,WeightedParse!AH47,WeightedParse!AI47,WeightedParse!AO47),HARMEAN(WeightedParse!H47,WeightedParse!I47,WeightedParse!K47,WeightedParse!P47,WeightedParse!Q47,WeightedParse!S47,WeightedParse!T47,WeightedParse!U47,WeightedParse!V47,WeightedParse!X47,WeightedParse!Y47,WeightedParse!Z47,WeightedParse!AD47,WeightedParse!AE47,WeightedParse!AF47,WeightedParse!AH47,WeightedParse!AI47,WeightedParse!AO47)*Variables!$B$5),"")</f>
        <v/>
      </c>
      <c r="AJ47" s="114" t="str">
        <f>IF($A47&gt;"",IF(AND(OR(EXACT(SquadExport!$BR47,TRUE),EXACT(SquadExport!$BS47,TRUE)),OR(EXACT(SquadExport!$BK47,TRUE),EXACT(SquadExport!$BM47,TRUE))),HARMEAN(WeightedParse!H47,WeightedParse!K47,WeightedParse!M47,WeightedParse!V47,WeightedParse!W47,WeightedParse!AD47,WeightedParse!AF47,WeightedParse!AH47,WeightedParse!AK47,WeightedParse!AL47,WeightedParse!AO47,WeightedParse!AP47)*(CONVERT(LEFT(SquadExport!$E47,FIND("'",SquadExport!$E47)-1)+((MID(SquadExport!$E47,FIND("'",SquadExport!$E47)+1,LEN(SquadExport!$E47)-FIND("'",SquadExport!$E47)-1))/12),"ft","m")-1)/(Variables!$C$4-1),(HARMEAN(WeightedParse!H47,WeightedParse!K47,WeightedParse!M47,WeightedParse!V47,WeightedParse!W47,WeightedParse!AD47,WeightedParse!AF47,WeightedParse!AH47,WeightedParse!AK47,WeightedParse!AL47,WeightedParse!AO47,WeightedParse!AP47)*(CONVERT(LEFT(SquadExport!$E47,FIND("'",SquadExport!$E47)-1)+((MID(SquadExport!$E47,FIND("'",SquadExport!$E47)+1,LEN(SquadExport!$E47)-FIND("'",SquadExport!$E47)-1))/12),"ft","m")-1)/(Variables!$C$4-1))*Variables!$B$5),"")</f>
        <v/>
      </c>
      <c r="AK47" s="114" t="str">
        <f>IF($A47&gt;"",IF(AND(OR(EXACT(SquadExport!$BR47,TRUE),EXACT(SquadExport!$BS47,TRUE)),OR(EXACT(SquadExport!$BK47,TRUE),EXACT(SquadExport!$BM47,TRUE))),HARMEAN(WeightedParse!J47,WeightedParse!K47,WeightedParse!T47,WeightedParse!V47,WeightedParse!X47,WeightedParse!Y47,WeightedParse!Z47,WeightedParse!AD47,WeightedParse!AH47,WeightedParse!AI47,WeightedParse!AK47,WeightedParse!AO47),HARMEAN(WeightedParse!J47,WeightedParse!K47,WeightedParse!T47,WeightedParse!V47,WeightedParse!X47,WeightedParse!Y47,WeightedParse!Z47,WeightedParse!AD47,WeightedParse!AH47,WeightedParse!AI47,WeightedParse!AK47,WeightedParse!AO47)*Variables!$B$5),"")</f>
        <v/>
      </c>
      <c r="AL47" s="114" t="str">
        <f>IF($A47&gt;"",IF(AND(OR(EXACT(SquadExport!$BR47,TRUE),EXACT(SquadExport!$BS47,TRUE)),OR(EXACT(SquadExport!$BK47,TRUE),EXACT(SquadExport!$BM47,TRUE))),HARMEAN(WeightedParse!H47,WeightedParse!I47,WeightedParse!K47,WeightedParse!Q47,WeightedParse!T47,WeightedParse!V47,WeightedParse!AB47,WeightedParse!AD47,WeightedParse!AH47,WeightedParse!AI47,WeightedParse!AJ47,WeightedParse!AN47,WeightedParse!AO47),HARMEAN(WeightedParse!H47,WeightedParse!I47,WeightedParse!K47,WeightedParse!Q47,WeightedParse!T47,WeightedParse!V47,WeightedParse!AB47,WeightedParse!AD47,WeightedParse!AH47,WeightedParse!AI47,WeightedParse!AJ47,WeightedParse!AN47,WeightedParse!AO47)*Variables!$B$5),"")</f>
        <v/>
      </c>
      <c r="AM47" s="114" t="str">
        <f>IF($A47&gt;"",IF(AND(OR(EXACT(SquadExport!$BR47,TRUE),EXACT(SquadExport!$BS47,TRUE)),OR(EXACT(SquadExport!$BK47,TRUE),EXACT(SquadExport!$BM47,TRUE))),HARMEAN(WeightedParse!I47,WeightedParse!J47,WeightedParse!K47,WeightedParse!N47,WeightedParse!Q47,WeightedParse!T47,WeightedParse!V47,WeightedParse!X47,WeightedParse!AB47,WeightedParse!AD47,WeightedParse!AG47,WeightedParse!AI47,WeightedParse!AJ47,WeightedParse!AK47,WeightedParse!AN47)*WeightedParse!BD47,(HARMEAN(WeightedParse!I47,WeightedParse!J47,WeightedParse!K47,WeightedParse!N47,WeightedParse!Q47,WeightedParse!T47,WeightedParse!V47,WeightedParse!X47,WeightedParse!AB47,WeightedParse!AD47,WeightedParse!AG47,WeightedParse!AI47,WeightedParse!AJ47,WeightedParse!AK47,WeightedParse!AN47)*WeightedParse!BD47)*Variables!$B$5),"")</f>
        <v/>
      </c>
      <c r="AN47" s="114" t="str">
        <f>IF($A47&gt;"",IF(AND(OR(EXACT(SquadExport!$BR47,TRUE),EXACT(SquadExport!$BS47,TRUE)),OR(EXACT(SquadExport!$BK47,TRUE),EXACT(SquadExport!$BM47,TRUE))),HARMEAN(WeightedParse!H47,WeightedParse!I47,WeightedParse!K47,WeightedParse!N47,WeightedParse!Q47,WeightedParse!T47,WeightedParse!V47,WeightedParse!X47,WeightedParse!Z47,WeightedParse!AD47,WeightedParse!AG47,WeightedParse!AH47,WeightedParse!AI47,WeightedParse!AJ47,WeightedParse!AN47,WeightedParse!AO47)*WeightedParse!BD47,(HARMEAN(WeightedParse!H47,WeightedParse!I47,WeightedParse!K47,WeightedParse!N47,WeightedParse!Q47,WeightedParse!T47,WeightedParse!V47,WeightedParse!X47,WeightedParse!Z47,WeightedParse!AD47,WeightedParse!AG47,WeightedParse!AH47,WeightedParse!AI47,WeightedParse!AJ47,WeightedParse!AN47,WeightedParse!AO47)*WeightedParse!BD47)*Variables!$B$5),"")</f>
        <v/>
      </c>
      <c r="AO47" s="114" t="str">
        <f>IF($A47&gt;"",IF(AND(EXACT(SquadExport!$BS47,TRUE),EXACT(SquadExport!$BL47,TRUE)),HARMEAN(WeightedParse!K47,WeightedParse!Q47,WeightedParse!T47,WeightedParse!V47,WeightedParse!X47,WeightedParse!Z47,WeightedParse!AB47,WeightedParse!AD47,WeightedParse!AG47,WeightedParse!AK47),HARMEAN(WeightedParse!K47,WeightedParse!Q47,WeightedParse!T47,WeightedParse!V47,WeightedParse!X47,WeightedParse!Z47,WeightedParse!AB47,WeightedParse!AD47,WeightedParse!AG47,WeightedParse!AK47)*Variables!$B$5),"")</f>
        <v/>
      </c>
      <c r="AP47" s="114" t="str">
        <f>IF($A47&gt;"",IF(AND(EXACT(SquadExport!$BS47,TRUE),EXACT(SquadExport!$BL47,TRUE)),HARMEAN(WeightedParse!I47,WeightedParse!K47,WeightedParse!Q47,WeightedParse!T47,WeightedParse!V47,WeightedParse!X47,WeightedParse!Z47,WeightedParse!AB47,WeightedParse!AD47,WeightedParse!AF47,WeightedParse!AG47,WeightedParse!AI47,WeightedParse!AJ47),HARMEAN(WeightedParse!I47,WeightedParse!K47,WeightedParse!Q47,WeightedParse!T47,WeightedParse!V47,WeightedParse!X47,WeightedParse!Z47,WeightedParse!AB47,WeightedParse!AD47,WeightedParse!AF47,WeightedParse!AG47,WeightedParse!AI47,WeightedParse!AJ47)*Variables!$B$5),"")</f>
        <v/>
      </c>
      <c r="AQ47" s="114" t="str">
        <f>IF($A47&gt;"",IF(AND(EXACT(SquadExport!$BS47,TRUE),EXACT(SquadExport!$BL47,TRUE)),HARMEAN(WeightedParse!I47,WeightedParse!J47,WeightedParse!K47,WeightedParse!Q47,WeightedParse!T47,WeightedParse!V47,WeightedParse!X47,WeightedParse!Z47,WeightedParse!AB47,WeightedParse!AD47,WeightedParse!AG47,WeightedParse!AI47,WeightedParse!AJ47,WeightedParse!AK47),HARMEAN(WeightedParse!I47,WeightedParse!J47,WeightedParse!K47,WeightedParse!Q47,WeightedParse!T47,WeightedParse!V47,WeightedParse!X47,WeightedParse!Z47,WeightedParse!AB47,WeightedParse!AD47,WeightedParse!AG47,WeightedParse!AI47,WeightedParse!AJ47,WeightedParse!AK47)*Variables!$B$5),"")</f>
        <v/>
      </c>
      <c r="AR47" s="114" t="str">
        <f>IF($A47&gt;"",IF(AND(EXACT(SquadExport!$BS47,TRUE),EXACT(SquadExport!$BL47,TRUE)),HARMEAN(WeightedParse!I47,WeightedParse!J47,WeightedParse!K47,WeightedParse!Q47,WeightedParse!T47,WeightedParse!V47,WeightedParse!X47,WeightedParse!Y47,WeightedParse!Z47,WeightedParse!AD47,WeightedParse!AH47,WeightedParse!AI47,WeightedParse!AJ47,WeightedParse!AK47,WeightedParse!AN47,WeightedParse!AO47),HARMEAN(WeightedParse!I47,WeightedParse!J47,WeightedParse!K47,WeightedParse!Q47,WeightedParse!T47,WeightedParse!V47,WeightedParse!X47,WeightedParse!Y47,WeightedParse!Z47,WeightedParse!AD47,WeightedParse!AH47,WeightedParse!AI47,WeightedParse!AJ47,WeightedParse!AK47,WeightedParse!AN47,WeightedParse!AO47)*Variables!$B$5),"")</f>
        <v/>
      </c>
      <c r="AS47" s="114" t="str">
        <f>IF($A47&gt;"",IF(AND(EXACT(SquadExport!$BT47,TRUE),EXACT(SquadExport!$BL47,TRUE)),HARMEAN(WeightedParse!J47,WeightedParse!K47,WeightedParse!M47,WeightedParse!T47,WeightedParse!V47,WeightedParse!X47,WeightedParse!Z47,WeightedParse!AD47,WeightedParse!AI47),(HARMEAN(WeightedParse!J47,WeightedParse!K47,WeightedParse!M47,WeightedParse!T47,WeightedParse!V47,WeightedParse!X47,WeightedParse!Z47,WeightedParse!AD47,WeightedParse!AI47)*Variables!$B$5)),"")</f>
        <v/>
      </c>
      <c r="AT47" s="114" t="str">
        <f>IF($A47&gt;"",IF(AND(EXACT(SquadExport!$BT47,TRUE),EXACT(SquadExport!$BL47,TRUE)),HARMEAN(WeightedParse!J47,WeightedParse!K47,WeightedParse!M47,WeightedParse!U47,WeightedParse!V47,WeightedParse!W47,WeightedParse!X47,WeightedParse!Z47,WeightedParse!AD47,WeightedParse!AF47,WeightedParse!AK47,WeightedParse!AL47,WeightedParse!AP47)*(CONVERT(LEFT(SquadExport!$E47,FIND("'",SquadExport!$E47)-1)+((MID(SquadExport!$E47,FIND("'",SquadExport!$E47)+1,LEN(SquadExport!$E47)-FIND("'",SquadExport!$E47)-1))/12),"ft","m")-1)/(Variables!$C$4-1),(HARMEAN(WeightedParse!J47,WeightedParse!K47,WeightedParse!M47,WeightedParse!U47,WeightedParse!V47,WeightedParse!W47,WeightedParse!X47,WeightedParse!Z47,WeightedParse!AD47,WeightedParse!AF47,WeightedParse!AK47,WeightedParse!AL47,WeightedParse!AP47)*(CONVERT(LEFT(SquadExport!$E47,FIND("'",SquadExport!$E47)-1)+((MID(SquadExport!$E47,FIND("'",SquadExport!$E47)+1,LEN(SquadExport!$E47)-FIND("'",SquadExport!$E47)-1))/12),"ft","m")-1)/(Variables!$C$4-1)))*Variables!$B$5,"")</f>
        <v/>
      </c>
      <c r="AU47" s="114" t="str">
        <f>IF($A47&gt;"",IF(AND(EXACT(SquadExport!$BT47,TRUE),EXACT(SquadExport!$BL47,TRUE)),HARMEAN(WeightedParse!I47,WeightedParse!J47,WeightedParse!K47,WeightedParse!Q47,WeightedParse!T47,WeightedParse!V47,WeightedParse!X47,WeightedParse!Z47,WeightedParse!AB47,WeightedParse!AD47,WeightedParse!AF47,WeightedParse!AG47,WeightedParse!AK47,WeightedParse!AP47),HARMEAN(WeightedParse!I47,WeightedParse!J47,WeightedParse!K47,WeightedParse!Q47,WeightedParse!T47,WeightedParse!V47,WeightedParse!X47,WeightedParse!Z47,WeightedParse!AB47,WeightedParse!AD47,WeightedParse!AF47,WeightedParse!AG47,WeightedParse!AK47,WeightedParse!AP47)*Variables!$B$5),"")</f>
        <v/>
      </c>
      <c r="AV47" s="114" t="str">
        <f>IF($A47&gt;"",IF(AND(EXACT(SquadExport!$BT47,TRUE),EXACT(SquadExport!$BL47,TRUE)),HARMEAN(WeightedParse!I47,WeightedParse!J47,WeightedParse!K47,WeightedParse!Q47,WeightedParse!T47,WeightedParse!V47,WeightedParse!X47,WeightedParse!Z47,WeightedParse!AD47,WeightedParse!AH47,WeightedParse!AI47,WeightedParse!AJ47,WeightedParse!AK47,WeightedParse!AN47,WeightedParse!AO47),HARMEAN(WeightedParse!I47,WeightedParse!J47,WeightedParse!K47,WeightedParse!Q47,WeightedParse!T47,WeightedParse!V47,WeightedParse!X47,WeightedParse!Z47,WeightedParse!AD47,WeightedParse!AH47,WeightedParse!AI47,WeightedParse!AJ47,WeightedParse!AK47,WeightedParse!AN47,WeightedParse!AO47)*Variables!$B$5),"")</f>
        <v/>
      </c>
      <c r="AW47" s="114" t="str">
        <f>IF($A47&gt;"",IF(AND(EXACT(SquadExport!$BT47,TRUE),EXACT(SquadExport!$BL47,TRUE)),HARMEAN(WeightedParse!I47,WeightedParse!J47,WeightedParse!K47,WeightedParse!Q47,WeightedParse!T47,WeightedParse!V47,WeightedParse!X47,WeightedParse!Z47,WeightedParse!AB47,WeightedParse!AD47,WeightedParse!AF47,WeightedParse!AG47,WeightedParse!AI47,WeightedParse!AJ47,WeightedParse!AK47),HARMEAN(WeightedParse!I47,WeightedParse!J47,WeightedParse!K47,WeightedParse!Q47,WeightedParse!T47,WeightedParse!V47,WeightedParse!X47,WeightedParse!Z47,WeightedParse!AB47,WeightedParse!AD47,WeightedParse!AF47,WeightedParse!AG47,WeightedParse!AI47,WeightedParse!AJ47,WeightedParse!AK47)*Variables!$B$5),"")</f>
        <v/>
      </c>
      <c r="AX47" s="114" t="str">
        <f>IF($A47&gt;"",IF(AND(EXACT(SquadExport!$BT47,TRUE),EXACT(SquadExport!$BL47,TRUE)),HARMEAN(WeightedParse!K47,WeightedParse!Q47,WeightedParse!U47,WeightedParse!V47,WeightedParse!W47,WeightedParse!X47,WeightedParse!Y47,WeightedParse!Z47,WeightedParse!AD47,WeightedParse!AF47,WeightedParse!AH47,WeightedParse!AI47,WeightedParse!AJ47,WeightedParse!AK47,WeightedParse!AN47,WeightedParse!AO47,WeightedParse!AP47),HARMEAN(WeightedParse!K47,WeightedParse!Q47,WeightedParse!U47,WeightedParse!V47,WeightedParse!W47,WeightedParse!X47,WeightedParse!Y47,WeightedParse!Z47,WeightedParse!AD47,WeightedParse!AF47,WeightedParse!AH47,WeightedParse!AI47,WeightedParse!AJ47,WeightedParse!AK47,WeightedParse!AN47,WeightedParse!AO47,WeightedParse!AP47)*Variables!$B$5),"")</f>
        <v/>
      </c>
      <c r="AY47" s="114" t="str">
        <f>IF($A47&gt;"",IF(AND(EXACT(SquadExport!$BT47,TRUE),EXACT(SquadExport!$BL47,TRUE)),HARMEAN(WeightedParse!I47,WeightedParse!J47,WeightedParse!K47,WeightedParse!M47,WeightedParse!N47,WeightedParse!Q47,WeightedParse!T47,WeightedParse!V47,WeightedParse!X47,WeightedParse!Z47,WeightedParse!AD47,WeightedParse!AF47,WeightedParse!AG47,WeightedParse!AH47,WeightedParse!AI47,WeightedParse!AJ47,WeightedParse!AK47,WeightedParse!AL47,WeightedParse!AN47,WeightedParse!AO47,WeightedParse!AP47),HARMEAN(WeightedParse!I47,WeightedParse!J47,WeightedParse!K47,WeightedParse!M47,WeightedParse!N47,WeightedParse!Q47,WeightedParse!T47,WeightedParse!V47,WeightedParse!X47,WeightedParse!Z47,WeightedParse!AD47,WeightedParse!AF47,WeightedParse!AG47,WeightedParse!AH47,WeightedParse!AI47,WeightedParse!AJ47,WeightedParse!AK47,WeightedParse!AL47,WeightedParse!AN47,WeightedParse!AO47,WeightedParse!AP47)*Variables!$B$5),"")</f>
        <v/>
      </c>
    </row>
    <row r="48" spans="1:51" s="3" customFormat="1" ht="15" customHeight="1" x14ac:dyDescent="0.25">
      <c r="A48" s="3" t="str">
        <f>IF(WeightedParse!A48&gt;"",WeightedParse!A48,"")</f>
        <v/>
      </c>
      <c r="B48" s="4" t="str">
        <f>IF(WeightedParse!B48&gt;0,WeightedParse!B48,"")</f>
        <v/>
      </c>
      <c r="C48" s="4" t="str">
        <f>IF(A48&gt;"",IF(AND(B48&lt;=Variables!$B$8,G48&gt;2),"Youth",IF(AND(B48&lt;=Variables!$B$8,G48&lt;=2),"Prospect",IF(AND(B48&gt;=Variables!$B$9,G48&gt;2),"Old",IF(G48&gt;=3,"Reserves","First Team")))),"")</f>
        <v/>
      </c>
      <c r="D48" s="4" t="str">
        <f>SquadExport!BJ48</f>
        <v/>
      </c>
      <c r="E48" s="4" t="str">
        <f>IF(A48&gt;"",VLOOKUP(F48,Roles!A:B,2,FALSE)&amp;IF(OR(VLOOKUP(F48,Roles!$A:$B,2,FALSE)="FB",VLOOKUP(F48,Roles!$A:$B,2,FALSE)="WB",VLOOKUP(F48,Roles!$A:$B,2,FALSE)="WM",VLOOKUP(F48,Roles!$A:$B,2,FALSE)="W"),IF(AND(SquadExport!BK48=TRUE,SquadExport!BM48=TRUE,WeightedParse!BB48&gt;=WeightedParse!BC48)," (R)",IF(AND(SquadExport!BK48=TRUE,SquadExport!BM48=TRUE,WeightedParse!BB48&lt;WeightedParse!BC48)," (L)",IF(AND(SquadExport!BK48=TRUE,SquadExport!BM48=FALSE), " (L)",IF(AND(SquadExport!BK48=FALSE,SquadExport!BM48=TRUE)," (R)","")))),""),"")</f>
        <v/>
      </c>
      <c r="F48" s="4" t="str" cm="1">
        <f t="array" ref="F48">IF(A48&gt;"",INDEX($J$1:$AY$1,SUMPRODUCT(MAX(($J$2:$AY$200=MAX($J48:$AY48))*(COLUMN($J$2:$AY$200))))-COLUMN($J$1)+1),"")</f>
        <v/>
      </c>
      <c r="G48" s="4" t="str">
        <f t="shared" si="0"/>
        <v/>
      </c>
      <c r="H48" s="4" t="str">
        <f t="shared" si="1"/>
        <v/>
      </c>
      <c r="I48" s="5" t="str">
        <f t="shared" si="2"/>
        <v/>
      </c>
      <c r="J48" s="114" t="str">
        <f>IF($A48&gt;"",HARMEAN(WeightedParse!V48,WeightedParse!Y48,WeightedParse!Z48,WeightedParse!AE48,WeightedParse!AJ48,WeightedParse!AQ48,WeightedParse!AR48,WeightedParse!AS48,WeightedParse!AU48,WeightedParse!AV48,WeightedParse!AW48,WeightedParse!AY48,WeightedParse!BA48),"")</f>
        <v/>
      </c>
      <c r="K48" s="114" t="str">
        <f>IF(A48&gt;"",HARMEAN(WeightedParse!K48,WeightedParse!Q48,WeightedParse!V48,WeightedParse!X48,WeightedParse!Y48,WeightedParse!Z48,WeightedParse!AE48,WeightedParse!AG48,WeightedParse!AI48,WeightedParse!AJ48,WeightedParse!AQ48,WeightedParse!AR48,WeightedParse!AS48,WeightedParse!AU48,WeightedParse!AV48,WeightedParse!AW48,WeightedParse!AY48,WeightedParse!AZ48,WeightedParse!BA48),"")</f>
        <v/>
      </c>
      <c r="L48" s="114" t="str">
        <f>IF($A48&gt;"",IF(AND(EXACT(SquadExport!$BO48,TRUE),EXACT(SquadExport!$BL48,TRUE)),HARMEAN(WeightedParse!M48,WeightedParse!P48,WeightedParse!S48,WeightedParse!U48,WeightedParse!V48,WeightedParse!W48,WeightedParse!Y48,WeightedParse!AE48,WeightedParse!AL48,WeightedParse!AN48,WeightedParse!AP48),HARMEAN(WeightedParse!M48,WeightedParse!P48,WeightedParse!S48,WeightedParse!U48,WeightedParse!V48,WeightedParse!W48,WeightedParse!Y48,WeightedParse!AE48,WeightedParse!AL48,WeightedParse!AN48,WeightedParse!AP48)*Variables!$B$5),"")</f>
        <v/>
      </c>
      <c r="M48" s="114" t="str">
        <f>IF($A48&gt;"",IF(AND(EXACT(SquadExport!$BO48,TRUE),EXACT(SquadExport!$BL48,TRUE)),HARMEAN(WeightedParse!M48,WeightedParse!P48,WeightedParse!S48,WeightedParse!U48,WeightedParse!V48,WeightedParse!W48,WeightedParse!X48,WeightedParse!Y48,WeightedParse!Z48,WeightedParse!AE48,WeightedParse!AL48,WeightedParse!AN48,WeightedParse!AP48),HARMEAN(WeightedParse!M48,WeightedParse!P48,WeightedParse!S48,WeightedParse!U48,WeightedParse!V48,WeightedParse!W48,WeightedParse!X48,WeightedParse!Y48,WeightedParse!Z48,WeightedParse!AE48,WeightedParse!AL48,WeightedParse!AN48,WeightedParse!AP48)*Variables!$B$5),"")</f>
        <v/>
      </c>
      <c r="N48" s="114" t="str">
        <f>IF($A48&gt;"",IF(AND(EXACT(SquadExport!$BO48,TRUE),EXACT(SquadExport!$BL48,TRUE)),HARMEAN(WeightedParse!K48,WeightedParse!M48,WeightedParse!P48,WeightedParse!Q48,WeightedParse!S48,WeightedParse!T48,WeightedParse!U48,WeightedParse!V48,WeightedParse!W48,WeightedParse!X48,WeightedParse!Y48,WeightedParse!Z48,WeightedParse!AE48,WeightedParse!AG48,WeightedParse!AL48,WeightedParse!AN48,WeightedParse!AP48),HARMEAN(WeightedParse!K48,WeightedParse!M48,WeightedParse!P48,WeightedParse!Q48,WeightedParse!S48,WeightedParse!T48,WeightedParse!U48,WeightedParse!V48,WeightedParse!W48,WeightedParse!X48,WeightedParse!Y48,WeightedParse!Z48,WeightedParse!AE48,WeightedParse!AG48,WeightedParse!AL48,WeightedParse!AN48,WeightedParse!AP48)*Variables!$B$5),"")</f>
        <v/>
      </c>
      <c r="O48" s="114" t="str">
        <f>IF($A48&gt;"",IF(AND(EXACT(SquadExport!$BO48,TRUE),EXACT(SquadExport!$BL48,TRUE)),HARMEAN(WeightedParse!I48,WeightedParse!K48,WeightedParse!M48,WeightedParse!P48,WeightedParse!Q48,WeightedParse!S48,WeightedParse!T48,WeightedParse!V48,WeightedParse!W48,WeightedParse!X48,WeightedParse!Y48,WeightedParse!Z48,WeightedParse!AB48,WeightedParse!AE48,WeightedParse!AF48,WeightedParse!AG48,WeightedParse!AJ48,WeightedParse!AK48,WeightedParse!AL48,WeightedParse!AN48,WeightedParse!AO48,WeightedParse!AP48),HARMEAN(WeightedParse!I48,WeightedParse!K48,WeightedParse!M48,WeightedParse!P48,WeightedParse!Q48,WeightedParse!S48,WeightedParse!T48,WeightedParse!V48,WeightedParse!W48,WeightedParse!X48,WeightedParse!Y48,WeightedParse!Z48,WeightedParse!AB48,WeightedParse!AE48,WeightedParse!AF48,WeightedParse!AG48,WeightedParse!AJ48,WeightedParse!AK48,WeightedParse!AL48,WeightedParse!AN48,WeightedParse!AO48,WeightedParse!AP48)*Variables!$B$5),"")</f>
        <v/>
      </c>
      <c r="P48" s="114" t="str">
        <f>IF($A48&gt;"",IF(AND(OR(EXACT(SquadExport!$BO48,TRUE),EXACT(SquadExport!$BP48,TRUE)),OR(EXACT(SquadExport!$BK48,TRUE),EXACT(SquadExport!$BM48,TRUE))),HARMEAN(WeightedParse!M48,WeightedParse!P48,WeightedParse!S48,WeightedParse!U48,WeightedParse!V48,WeightedParse!W48,WeightedParse!Y48,WeightedParse!AE48,WeightedParse!AF48,WeightedParse!AP48),HARMEAN(WeightedParse!M48,WeightedParse!P48,WeightedParse!S48,WeightedParse!U48,WeightedParse!V48,WeightedParse!W48,WeightedParse!Y48,WeightedParse!AE48,WeightedParse!AF48,WeightedParse!AP48)*Variables!$B$5),"")</f>
        <v/>
      </c>
      <c r="Q48" s="114" t="str">
        <f>IF($A48&gt;"",IF(AND(OR(EXACT(SquadExport!$BO48,TRUE),EXACT(SquadExport!$BP48,TRUE)),OR(EXACT(SquadExport!$BK48,TRUE),EXACT(SquadExport!$BM48,TRUE))),HARMEAN(WeightedParse!H48,WeightedParse!P48,WeightedParse!Q48,WeightedParse!S48,WeightedParse!T48,WeightedParse!V48,WeightedParse!X48,WeightedParse!Y48,WeightedParse!Z48,WeightedParse!AE48,WeightedParse!AF48,WeightedParse!AH48,WeightedParse!AN48,WeightedParse!AO48),HARMEAN(WeightedParse!H48,WeightedParse!P48,WeightedParse!Q48,WeightedParse!S48,WeightedParse!T48,WeightedParse!V48,WeightedParse!X48,WeightedParse!Y48,WeightedParse!Z48,WeightedParse!AE48,WeightedParse!AF48,WeightedParse!AH48,WeightedParse!AN48,WeightedParse!AO48)*Variables!$B$5),"")</f>
        <v/>
      </c>
      <c r="R48" s="115" t="str">
        <f>IF($A48&gt;"",IF(AND(OR(EXACT(SquadExport!$BO48,TRUE),EXACT(SquadExport!$BP48,TRUE)),OR(EXACT(SquadExport!$BK48,TRUE),EXACT(SquadExport!$BM48,TRUE))),HARMEAN(WeightedParse!H48,WeightedParse!I48,WeightedParse!K48,WeightedParse!P48,WeightedParse!Q48,WeightedParse!S48,WeightedParse!T48,WeightedParse!V48,WeightedParse!Y48,WeightedParse!Z48,WeightedParse!AD48,WeightedParse!AE48,WeightedParse!AF48,WeightedParse!AH48,WeightedParse!AI48,WeightedParse!AJ48,WeightedParse!AN48,WeightedParse!AO48),HARMEAN(WeightedParse!H48,WeightedParse!I48,WeightedParse!K48,WeightedParse!P48,WeightedParse!Q48,WeightedParse!S48,WeightedParse!T48,WeightedParse!V48,WeightedParse!Y48,WeightedParse!Z48,WeightedParse!AD48,WeightedParse!AE48,WeightedParse!AF48,WeightedParse!AH48,WeightedParse!AI48,WeightedParse!AJ48,WeightedParse!AN48,WeightedParse!AO48)*Variables!$B$5),"")</f>
        <v/>
      </c>
      <c r="S48" s="115" t="str">
        <f>IF($A48&gt;"",IF(AND(OR(EXACT(SquadExport!$BO48,TRUE),EXACT(SquadExport!$BP48,TRUE)),OR(EXACT(SquadExport!$BK48,TRUE),EXACT(SquadExport!$BM48,TRUE))),HARMEAN(WeightedParse!H48,WeightedParse!I48,WeightedParse!K48,WeightedParse!Q48,WeightedParse!S48,WeightedParse!T48,WeightedParse!V48,WeightedParse!X48,WeightedParse!Z48,WeightedParse!AB48,WeightedParse!AD48,WeightedParse!AF48,WeightedParse!AG48,WeightedParse!AH48,WeightedParse!AI48,WeightedParse!AJ48,WeightedParse!AK48,WeightedParse!AN48,WeightedParse!AO48),HARMEAN(WeightedParse!H48,WeightedParse!I48,WeightedParse!K48,WeightedParse!Q48,WeightedParse!S48,WeightedParse!T48,WeightedParse!V48,WeightedParse!X48,WeightedParse!Z48,WeightedParse!AB48,WeightedParse!AD48,WeightedParse!AF48,WeightedParse!AG48,WeightedParse!AH48,WeightedParse!AI48,WeightedParse!AJ48,WeightedParse!AK48,WeightedParse!AN48,WeightedParse!AO48)*Variables!$B$5),"")</f>
        <v/>
      </c>
      <c r="T48" s="114" t="str">
        <f>IF($A48&gt;"",IF(AND(OR(EXACT(SquadExport!$BO48,TRUE),EXACT(SquadExport!$BP48,TRUE)),OR(EXACT(SquadExport!$BK48,TRUE),EXACT(SquadExport!$BM48,TRUE))),HARMEAN(WeightedParse!I48,WeightedParse!K48,WeightedParse!N48,WeightedParse!P48,WeightedParse!Q48,WeightedParse!S48,WeightedParse!T48,WeightedParse!V48,WeightedParse!X48,WeightedParse!Y48,WeightedParse!Z48,WeightedParse!AB48,WeightedParse!AD48,WeightedParse!AE48,WeightedParse!AF48,WeightedParse!AH48,WeightedParse!AI48,WeightedParse!AJ48,WeightedParse!AN48,WeightedParse!AO48)*WeightedParse!BD48,(HARMEAN(WeightedParse!I48,WeightedParse!K48,WeightedParse!N48,WeightedParse!P48,WeightedParse!Q48,WeightedParse!S48,WeightedParse!T48,WeightedParse!V48,WeightedParse!X48,WeightedParse!Y48,WeightedParse!Z48,WeightedParse!AB48,WeightedParse!AD48,WeightedParse!AE48,WeightedParse!AF48,WeightedParse!AH48,WeightedParse!AI48,WeightedParse!AJ48,WeightedParse!AN48,WeightedParse!AO48)*WeightedParse!BD48)*Variables!$B$5),"")</f>
        <v/>
      </c>
      <c r="U48" s="114" t="str">
        <f>IF($A48&gt;"",IF(EXACT(SquadExport!$BQ48,TRUE),HARMEAN(WeightedParse!P48,WeightedParse!S48,WeightedParse!V48,WeightedParse!X48,WeightedParse!Y48,WeightedParse!Z48,WeightedParse!AE48,WeightedParse!AF48,WeightedParse!AP48),HARMEAN(WeightedParse!P48,WeightedParse!S48,WeightedParse!V48,WeightedParse!X48,WeightedParse!Y48,WeightedParse!Z48,WeightedParse!AE48,WeightedParse!AF48,WeightedParse!AP48)*Variables!$B$5),"")</f>
        <v/>
      </c>
      <c r="V48" s="114" t="str">
        <f>IF($A48&gt;"",IF(EXACT(SquadExport!$BQ48,TRUE),HARMEAN(WeightedParse!K48,WeightedParse!Q48,WeightedParse!S48,WeightedParse!T48,WeightedParse!V48,WeightedParse!X48,WeightedParse!Z48,WeightedParse!AE48,WeightedParse!AF48,WeightedParse!AG48,WeightedParse!AH48,WeightedParse!AK48),HARMEAN(WeightedParse!K48,WeightedParse!Q48,WeightedParse!S48,WeightedParse!T48,WeightedParse!V48,WeightedParse!X48,WeightedParse!Z48,WeightedParse!AE48,WeightedParse!AF48,WeightedParse!AG48,WeightedParse!AH48,WeightedParse!AK48)*Variables!$B$5),"")</f>
        <v/>
      </c>
      <c r="W48" s="114" t="str">
        <f>IF($A48&gt;"",IF(EXACT(SquadExport!$BQ48,TRUE),HARMEAN(WeightedParse!I48,WeightedParse!K48,WeightedParse!N48,WeightedParse!Q48,WeightedParse!T48,WeightedParse!V48,WeightedParse!X48,WeightedParse!Z48,WeightedParse!AB48,WeightedParse!AD48,WeightedParse!AF48,WeightedParse!AG48,WeightedParse!AK48),HARMEAN(WeightedParse!I48,WeightedParse!K48,WeightedParse!N48,WeightedParse!Q48,WeightedParse!T48,WeightedParse!V48,WeightedParse!X48,WeightedParse!Z48,WeightedParse!AB48,WeightedParse!AD48,WeightedParse!AF48,WeightedParse!AG48,WeightedParse!AK48)*Variables!$B$5),"")</f>
        <v/>
      </c>
      <c r="X48" s="114" t="str">
        <f>IF($A48&gt;"",IF(EXACT(SquadExport!$BQ48,TRUE),HARMEAN(WeightedParse!K48,WeightedParse!P48,WeightedParse!Q48,WeightedParse!S48,WeightedParse!U48,WeightedParse!V48,WeightedParse!X48,WeightedParse!Y48,WeightedParse!Z48,WeightedParse!AE48,WeightedParse!AF48,WeightedParse!AH48,WeightedParse!AO48,WeightedParse!AP48),HARMEAN(WeightedParse!K48,WeightedParse!P48,WeightedParse!Q48,WeightedParse!S48,WeightedParse!U48,WeightedParse!V48,WeightedParse!X48,WeightedParse!Y48,WeightedParse!Z48,WeightedParse!AE48,WeightedParse!AF48,WeightedParse!AH48,WeightedParse!AO48,WeightedParse!AP48)*Variables!$B$5),"")</f>
        <v/>
      </c>
      <c r="Y48" s="114" t="str">
        <f>IF($A48&gt;"",IF(EXACT(SquadExport!$BQ48,TRUE),HARMEAN(WeightedParse!P48,WeightedParse!Q48,WeightedParse!S48,WeightedParse!U48,WeightedParse!V48,WeightedParse!W48,WeightedParse!Y48,WeightedParse!AE48,WeightedParse!AF48,WeightedParse!AH48,WeightedParse!AJ48,WeightedParse!AN48,WeightedParse!AO48,WeightedParse!AP48),HARMEAN(WeightedParse!P48,WeightedParse!Q48,WeightedParse!S48,WeightedParse!U48,WeightedParse!V48,WeightedParse!W48,WeightedParse!Y48,WeightedParse!AE48,WeightedParse!AF48,WeightedParse!AH48,WeightedParse!AJ48,WeightedParse!AN48,WeightedParse!AO48,WeightedParse!AP48)*Variables!$B$5),"")</f>
        <v/>
      </c>
      <c r="Z48" s="114" t="str">
        <f>IF($A48&gt;"",IF(EXACT(SquadExport!$BQ48,TRUE),HARMEAN(WeightedParse!M48,WeightedParse!P48,WeightedParse!Q48,WeightedParse!S48,WeightedParse!U48,WeightedParse!V48,WeightedParse!W48,WeightedParse!X48,WeightedParse!Y48,WeightedParse!Z48,WeightedParse!AE48,WeightedParse!AF48,WeightedParse!AH48,WeightedParse!AL48,WeightedParse!AO48,WeightedParse!AP48),HARMEAN(WeightedParse!M48,WeightedParse!P48,WeightedParse!Q48,WeightedParse!S48,WeightedParse!U48,WeightedParse!V48,WeightedParse!W48,WeightedParse!X48,WeightedParse!Y48,WeightedParse!Z48,WeightedParse!AE48,WeightedParse!AF48,WeightedParse!AH48,WeightedParse!AL48,WeightedParse!AO48,WeightedParse!AP48)*Variables!$B$5),"")</f>
        <v/>
      </c>
      <c r="AA48" s="114" t="str">
        <f>IF($A48&gt;"",IF(EXACT(SquadExport!$BQ48,TRUE),HARMEAN(WeightedParse!J48,WeightedParse!K48,WeightedParse!N48,WeightedParse!P48,WeightedParse!Q48,WeightedParse!S48,WeightedParse!V48,WeightedParse!X48,WeightedParse!Y48,WeightedParse!Z48,WeightedParse!AD48,WeightedParse!AE48,WeightedParse!AH48,WeightedParse!AI48,WeightedParse!AK48,WeightedParse!AN48,WeightedParse!AO48,WeightedParse!AP48),HARMEAN(WeightedParse!J48,WeightedParse!K48,WeightedParse!N48,WeightedParse!P48,WeightedParse!Q48,WeightedParse!S48,WeightedParse!V48,WeightedParse!X48,WeightedParse!Y48,WeightedParse!Z48,WeightedParse!AD48,WeightedParse!AE48,WeightedParse!AH48,WeightedParse!AI48,WeightedParse!AK48,WeightedParse!AN48,WeightedParse!AO48,WeightedParse!AP48)*Variables!$B$5),"")</f>
        <v/>
      </c>
      <c r="AB48" s="114" t="str">
        <f>IF($A48&gt;"",IF(AND(EXACT(SquadExport!$BR48,TRUE),EXACT(SquadExport!$BL48,TRUE)),HARMEAN(WeightedParse!I48,WeightedParse!K48,WeightedParse!N48,WeightedParse!Q48,WeightedParse!T48,WeightedParse!V48,WeightedParse!X48,WeightedParse!Y48,WeightedParse!Z48,WeightedParse!AD48,WeightedParse!AE48,WeightedParse!AF48,WeightedParse!AG48,WeightedParse!AH48,WeightedParse!AI48,WeightedParse!AJ48,WeightedParse!AK48,WeightedParse!AN48,WeightedParse!AO48),HARMEAN(WeightedParse!I48,WeightedParse!K48,WeightedParse!N48,WeightedParse!Q48,WeightedParse!T48,WeightedParse!V48,WeightedParse!X48,WeightedParse!Y48,WeightedParse!Z48,WeightedParse!AD48,WeightedParse!AE48,WeightedParse!AF48,WeightedParse!AG48,WeightedParse!AH48,WeightedParse!AI48,WeightedParse!AJ48,WeightedParse!AK48,WeightedParse!AN48,WeightedParse!AO48)*Variables!$B$5),"")</f>
        <v/>
      </c>
      <c r="AC48" s="114" t="str">
        <f>IF($A48&gt;"",IF(AND(EXACT(SquadExport!$BR48,TRUE),EXACT(SquadExport!$BL48,TRUE)),HARMEAN(WeightedParse!K48,WeightedParse!Q48,WeightedParse!S48,WeightedParse!T48,WeightedParse!V48,WeightedParse!X48,WeightedParse!Y48,WeightedParse!Z48,WeightedParse!AD48,WeightedParse!AE48,WeightedParse!AF48,WeightedParse!AG48,WeightedParse!AH48,WeightedParse!AO48),HARMEAN(WeightedParse!K48,WeightedParse!Q48,WeightedParse!S48,WeightedParse!T48,WeightedParse!V48,WeightedParse!X48,WeightedParse!Y48,WeightedParse!Z48,WeightedParse!AD48,WeightedParse!AE48,WeightedParse!AF48,WeightedParse!AG48,WeightedParse!AH48,WeightedParse!AO48)*Variables!$B$5),"")</f>
        <v/>
      </c>
      <c r="AD48" s="114" t="str">
        <f>IF($A48&gt;"",IF(AND(EXACT(SquadExport!$BR48,TRUE),EXACT(SquadExport!$BL48,TRUE)),HARMEAN(WeightedParse!I48,WeightedParse!J48,WeightedParse!K48,WeightedParse!N48,WeightedParse!Q48,WeightedParse!S48,WeightedParse!T48,WeightedParse!V48,WeightedParse!X48,WeightedParse!Z48,WeightedParse!AB48,WeightedParse!AD48,WeightedParse!AG48,WeightedParse!AH48,WeightedParse!AI48,WeightedParse!AK48,WeightedParse!AO48),HARMEAN(WeightedParse!I48,WeightedParse!J48,WeightedParse!K48,WeightedParse!N48,WeightedParse!Q48,WeightedParse!S48,WeightedParse!T48,WeightedParse!V48,WeightedParse!X48,WeightedParse!Z48,WeightedParse!AB48,WeightedParse!AD48,WeightedParse!AG48,WeightedParse!AH48,WeightedParse!AI48,WeightedParse!AK48,WeightedParse!AO48)*Variables!$B$5),"")</f>
        <v/>
      </c>
      <c r="AE48" s="114" t="str">
        <f>IF($A48&gt;"",IF(AND(EXACT(SquadExport!$BR48,TRUE),EXACT(SquadExport!$BL48,TRUE)),HARMEAN(WeightedParse!K48,WeightedParse!N48,WeightedParse!P48,WeightedParse!Q48,WeightedParse!S48,WeightedParse!T48,WeightedParse!U48,WeightedParse!V48,WeightedParse!X48,WeightedParse!Y48,WeightedParse!Z48,WeightedParse!AD48,WeightedParse!AE48,WeightedParse!AF48,WeightedParse!AG48,WeightedParse!AH48,WeightedParse!AI48,WeightedParse!AO48),HARMEAN(WeightedParse!K48,WeightedParse!N48,WeightedParse!P48,WeightedParse!Q48,WeightedParse!S48,WeightedParse!T48,WeightedParse!U48,WeightedParse!V48,WeightedParse!X48,WeightedParse!Y48,WeightedParse!Z48,WeightedParse!AD48,WeightedParse!AE48,WeightedParse!AF48,WeightedParse!AG48,WeightedParse!AH48,WeightedParse!AI48,WeightedParse!AO48)*Variables!$B$5),"")</f>
        <v/>
      </c>
      <c r="AF48" s="114" t="str">
        <f>IF($A48&gt;"",IF(AND(EXACT(SquadExport!$BR48,TRUE),EXACT(SquadExport!$BL48,TRUE)),HARMEAN(WeightedParse!I48,WeightedParse!J48,WeightedParse!K48,WeightedParse!N48,WeightedParse!Q48,WeightedParse!S48,WeightedParse!T48,WeightedParse!U48,WeightedParse!V48,WeightedParse!X48,WeightedParse!Z48,WeightedParse!AD48,WeightedParse!AE48,WeightedParse!AF48,WeightedParse!AH48,WeightedParse!AI48,WeightedParse!AK48,WeightedParse!AN48,WeightedParse!AO48,WeightedParse!AP48),HARMEAN(WeightedParse!I48,WeightedParse!J48,WeightedParse!K48,WeightedParse!N48,WeightedParse!Q48,WeightedParse!S48,WeightedParse!T48,WeightedParse!U48,WeightedParse!V48,WeightedParse!X48,WeightedParse!Z48,WeightedParse!AD48,WeightedParse!AE48,WeightedParse!AF48,WeightedParse!AH48,WeightedParse!AI48,WeightedParse!AK48,WeightedParse!AN48,WeightedParse!AO48,WeightedParse!AP48)*Variables!$B$5),"")</f>
        <v/>
      </c>
      <c r="AG48" s="114" t="str">
        <f>IF($A48&gt;"",IF(AND(OR(EXACT(SquadExport!$BR48,TRUE),EXACT(SquadExport!$BS48,TRUE)),OR(EXACT(SquadExport!$BK48,TRUE),EXACT(SquadExport!$BM48,TRUE))),HARMEAN(WeightedParse!I48,WeightedParse!K48,WeightedParse!Q48,WeightedParse!T48,WeightedParse!X48,WeightedParse!Z48,WeightedParse!AD48,WeightedParse!AF48,WeightedParse!AG48,WeightedParse!AJ48),HARMEAN(WeightedParse!I48,WeightedParse!K48,WeightedParse!Q48,WeightedParse!T48,WeightedParse!X48,WeightedParse!Z48,WeightedParse!AD48,WeightedParse!AF48,WeightedParse!AG48,WeightedParse!AJ48)*Variables!$B$5),"")</f>
        <v/>
      </c>
      <c r="AH48" s="114" t="str">
        <f>IF($A48&gt;"",IF(AND(OR(EXACT(SquadExport!$BR48,TRUE),EXACT(SquadExport!$BS48,TRUE)),OR(EXACT(SquadExport!$BK48,TRUE),EXACT(SquadExport!$BM48,TRUE))),HARMEAN(WeightedParse!H48,WeightedParse!K48,WeightedParse!P48,WeightedParse!Q48,WeightedParse!S48,WeightedParse!T48,WeightedParse!V48,WeightedParse!X48,WeightedParse!Y48,WeightedParse!Z48,WeightedParse!AD48,WeightedParse!AE48,WeightedParse!AF48,WeightedParse!AG48,WeightedParse!AH48,WeightedParse!AO48),HARMEAN(WeightedParse!H48,WeightedParse!K48,WeightedParse!P48,WeightedParse!Q48,WeightedParse!S48,WeightedParse!T48,WeightedParse!V48,WeightedParse!X48,WeightedParse!Y48,WeightedParse!Z48,WeightedParse!AD48,WeightedParse!AE48,WeightedParse!AF48,WeightedParse!AG48,WeightedParse!AH48,WeightedParse!AO48)*Variables!$B$5),"")</f>
        <v/>
      </c>
      <c r="AI48" s="114" t="str">
        <f>IF($A48&gt;"",IF(AND(OR(EXACT(SquadExport!$BR48,TRUE),EXACT(SquadExport!$BS48,TRUE)),OR(EXACT(SquadExport!$BK48,TRUE),EXACT(SquadExport!$BM48,TRUE))),HARMEAN(WeightedParse!H48,WeightedParse!I48,WeightedParse!K48,WeightedParse!P48,WeightedParse!Q48,WeightedParse!S48,WeightedParse!T48,WeightedParse!U48,WeightedParse!V48,WeightedParse!X48,WeightedParse!Y48,WeightedParse!Z48,WeightedParse!AD48,WeightedParse!AE48,WeightedParse!AF48,WeightedParse!AH48,WeightedParse!AI48,WeightedParse!AO48),HARMEAN(WeightedParse!H48,WeightedParse!I48,WeightedParse!K48,WeightedParse!P48,WeightedParse!Q48,WeightedParse!S48,WeightedParse!T48,WeightedParse!U48,WeightedParse!V48,WeightedParse!X48,WeightedParse!Y48,WeightedParse!Z48,WeightedParse!AD48,WeightedParse!AE48,WeightedParse!AF48,WeightedParse!AH48,WeightedParse!AI48,WeightedParse!AO48)*Variables!$B$5),"")</f>
        <v/>
      </c>
      <c r="AJ48" s="114" t="str">
        <f>IF($A48&gt;"",IF(AND(OR(EXACT(SquadExport!$BR48,TRUE),EXACT(SquadExport!$BS48,TRUE)),OR(EXACT(SquadExport!$BK48,TRUE),EXACT(SquadExport!$BM48,TRUE))),HARMEAN(WeightedParse!H48,WeightedParse!K48,WeightedParse!M48,WeightedParse!V48,WeightedParse!W48,WeightedParse!AD48,WeightedParse!AF48,WeightedParse!AH48,WeightedParse!AK48,WeightedParse!AL48,WeightedParse!AO48,WeightedParse!AP48)*(CONVERT(LEFT(SquadExport!$E48,FIND("'",SquadExport!$E48)-1)+((MID(SquadExport!$E48,FIND("'",SquadExport!$E48)+1,LEN(SquadExport!$E48)-FIND("'",SquadExport!$E48)-1))/12),"ft","m")-1)/(Variables!$C$4-1),(HARMEAN(WeightedParse!H48,WeightedParse!K48,WeightedParse!M48,WeightedParse!V48,WeightedParse!W48,WeightedParse!AD48,WeightedParse!AF48,WeightedParse!AH48,WeightedParse!AK48,WeightedParse!AL48,WeightedParse!AO48,WeightedParse!AP48)*(CONVERT(LEFT(SquadExport!$E48,FIND("'",SquadExport!$E48)-1)+((MID(SquadExport!$E48,FIND("'",SquadExport!$E48)+1,LEN(SquadExport!$E48)-FIND("'",SquadExport!$E48)-1))/12),"ft","m")-1)/(Variables!$C$4-1))*Variables!$B$5),"")</f>
        <v/>
      </c>
      <c r="AK48" s="114" t="str">
        <f>IF($A48&gt;"",IF(AND(OR(EXACT(SquadExport!$BR48,TRUE),EXACT(SquadExport!$BS48,TRUE)),OR(EXACT(SquadExport!$BK48,TRUE),EXACT(SquadExport!$BM48,TRUE))),HARMEAN(WeightedParse!J48,WeightedParse!K48,WeightedParse!T48,WeightedParse!V48,WeightedParse!X48,WeightedParse!Y48,WeightedParse!Z48,WeightedParse!AD48,WeightedParse!AH48,WeightedParse!AI48,WeightedParse!AK48,WeightedParse!AO48),HARMEAN(WeightedParse!J48,WeightedParse!K48,WeightedParse!T48,WeightedParse!V48,WeightedParse!X48,WeightedParse!Y48,WeightedParse!Z48,WeightedParse!AD48,WeightedParse!AH48,WeightedParse!AI48,WeightedParse!AK48,WeightedParse!AO48)*Variables!$B$5),"")</f>
        <v/>
      </c>
      <c r="AL48" s="114" t="str">
        <f>IF($A48&gt;"",IF(AND(OR(EXACT(SquadExport!$BR48,TRUE),EXACT(SquadExport!$BS48,TRUE)),OR(EXACT(SquadExport!$BK48,TRUE),EXACT(SquadExport!$BM48,TRUE))),HARMEAN(WeightedParse!H48,WeightedParse!I48,WeightedParse!K48,WeightedParse!Q48,WeightedParse!T48,WeightedParse!V48,WeightedParse!AB48,WeightedParse!AD48,WeightedParse!AH48,WeightedParse!AI48,WeightedParse!AJ48,WeightedParse!AN48,WeightedParse!AO48),HARMEAN(WeightedParse!H48,WeightedParse!I48,WeightedParse!K48,WeightedParse!Q48,WeightedParse!T48,WeightedParse!V48,WeightedParse!AB48,WeightedParse!AD48,WeightedParse!AH48,WeightedParse!AI48,WeightedParse!AJ48,WeightedParse!AN48,WeightedParse!AO48)*Variables!$B$5),"")</f>
        <v/>
      </c>
      <c r="AM48" s="114" t="str">
        <f>IF($A48&gt;"",IF(AND(OR(EXACT(SquadExport!$BR48,TRUE),EXACT(SquadExport!$BS48,TRUE)),OR(EXACT(SquadExport!$BK48,TRUE),EXACT(SquadExport!$BM48,TRUE))),HARMEAN(WeightedParse!I48,WeightedParse!J48,WeightedParse!K48,WeightedParse!N48,WeightedParse!Q48,WeightedParse!T48,WeightedParse!V48,WeightedParse!X48,WeightedParse!AB48,WeightedParse!AD48,WeightedParse!AG48,WeightedParse!AI48,WeightedParse!AJ48,WeightedParse!AK48,WeightedParse!AN48)*WeightedParse!BD48,(HARMEAN(WeightedParse!I48,WeightedParse!J48,WeightedParse!K48,WeightedParse!N48,WeightedParse!Q48,WeightedParse!T48,WeightedParse!V48,WeightedParse!X48,WeightedParse!AB48,WeightedParse!AD48,WeightedParse!AG48,WeightedParse!AI48,WeightedParse!AJ48,WeightedParse!AK48,WeightedParse!AN48)*WeightedParse!BD48)*Variables!$B$5),"")</f>
        <v/>
      </c>
      <c r="AN48" s="114" t="str">
        <f>IF($A48&gt;"",IF(AND(OR(EXACT(SquadExport!$BR48,TRUE),EXACT(SquadExport!$BS48,TRUE)),OR(EXACT(SquadExport!$BK48,TRUE),EXACT(SquadExport!$BM48,TRUE))),HARMEAN(WeightedParse!H48,WeightedParse!I48,WeightedParse!K48,WeightedParse!N48,WeightedParse!Q48,WeightedParse!T48,WeightedParse!V48,WeightedParse!X48,WeightedParse!Z48,WeightedParse!AD48,WeightedParse!AG48,WeightedParse!AH48,WeightedParse!AI48,WeightedParse!AJ48,WeightedParse!AN48,WeightedParse!AO48)*WeightedParse!BD48,(HARMEAN(WeightedParse!H48,WeightedParse!I48,WeightedParse!K48,WeightedParse!N48,WeightedParse!Q48,WeightedParse!T48,WeightedParse!V48,WeightedParse!X48,WeightedParse!Z48,WeightedParse!AD48,WeightedParse!AG48,WeightedParse!AH48,WeightedParse!AI48,WeightedParse!AJ48,WeightedParse!AN48,WeightedParse!AO48)*WeightedParse!BD48)*Variables!$B$5),"")</f>
        <v/>
      </c>
      <c r="AO48" s="114" t="str">
        <f>IF($A48&gt;"",IF(AND(EXACT(SquadExport!$BS48,TRUE),EXACT(SquadExport!$BL48,TRUE)),HARMEAN(WeightedParse!K48,WeightedParse!Q48,WeightedParse!T48,WeightedParse!V48,WeightedParse!X48,WeightedParse!Z48,WeightedParse!AB48,WeightedParse!AD48,WeightedParse!AG48,WeightedParse!AK48),HARMEAN(WeightedParse!K48,WeightedParse!Q48,WeightedParse!T48,WeightedParse!V48,WeightedParse!X48,WeightedParse!Z48,WeightedParse!AB48,WeightedParse!AD48,WeightedParse!AG48,WeightedParse!AK48)*Variables!$B$5),"")</f>
        <v/>
      </c>
      <c r="AP48" s="114" t="str">
        <f>IF($A48&gt;"",IF(AND(EXACT(SquadExport!$BS48,TRUE),EXACT(SquadExport!$BL48,TRUE)),HARMEAN(WeightedParse!I48,WeightedParse!K48,WeightedParse!Q48,WeightedParse!T48,WeightedParse!V48,WeightedParse!X48,WeightedParse!Z48,WeightedParse!AB48,WeightedParse!AD48,WeightedParse!AF48,WeightedParse!AG48,WeightedParse!AI48,WeightedParse!AJ48),HARMEAN(WeightedParse!I48,WeightedParse!K48,WeightedParse!Q48,WeightedParse!T48,WeightedParse!V48,WeightedParse!X48,WeightedParse!Z48,WeightedParse!AB48,WeightedParse!AD48,WeightedParse!AF48,WeightedParse!AG48,WeightedParse!AI48,WeightedParse!AJ48)*Variables!$B$5),"")</f>
        <v/>
      </c>
      <c r="AQ48" s="114" t="str">
        <f>IF($A48&gt;"",IF(AND(EXACT(SquadExport!$BS48,TRUE),EXACT(SquadExport!$BL48,TRUE)),HARMEAN(WeightedParse!I48,WeightedParse!J48,WeightedParse!K48,WeightedParse!Q48,WeightedParse!T48,WeightedParse!V48,WeightedParse!X48,WeightedParse!Z48,WeightedParse!AB48,WeightedParse!AD48,WeightedParse!AG48,WeightedParse!AI48,WeightedParse!AJ48,WeightedParse!AK48),HARMEAN(WeightedParse!I48,WeightedParse!J48,WeightedParse!K48,WeightedParse!Q48,WeightedParse!T48,WeightedParse!V48,WeightedParse!X48,WeightedParse!Z48,WeightedParse!AB48,WeightedParse!AD48,WeightedParse!AG48,WeightedParse!AI48,WeightedParse!AJ48,WeightedParse!AK48)*Variables!$B$5),"")</f>
        <v/>
      </c>
      <c r="AR48" s="114" t="str">
        <f>IF($A48&gt;"",IF(AND(EXACT(SquadExport!$BS48,TRUE),EXACT(SquadExport!$BL48,TRUE)),HARMEAN(WeightedParse!I48,WeightedParse!J48,WeightedParse!K48,WeightedParse!Q48,WeightedParse!T48,WeightedParse!V48,WeightedParse!X48,WeightedParse!Y48,WeightedParse!Z48,WeightedParse!AD48,WeightedParse!AH48,WeightedParse!AI48,WeightedParse!AJ48,WeightedParse!AK48,WeightedParse!AN48,WeightedParse!AO48),HARMEAN(WeightedParse!I48,WeightedParse!J48,WeightedParse!K48,WeightedParse!Q48,WeightedParse!T48,WeightedParse!V48,WeightedParse!X48,WeightedParse!Y48,WeightedParse!Z48,WeightedParse!AD48,WeightedParse!AH48,WeightedParse!AI48,WeightedParse!AJ48,WeightedParse!AK48,WeightedParse!AN48,WeightedParse!AO48)*Variables!$B$5),"")</f>
        <v/>
      </c>
      <c r="AS48" s="114" t="str">
        <f>IF($A48&gt;"",IF(AND(EXACT(SquadExport!$BT48,TRUE),EXACT(SquadExport!$BL48,TRUE)),HARMEAN(WeightedParse!J48,WeightedParse!K48,WeightedParse!M48,WeightedParse!T48,WeightedParse!V48,WeightedParse!X48,WeightedParse!Z48,WeightedParse!AD48,WeightedParse!AI48),(HARMEAN(WeightedParse!J48,WeightedParse!K48,WeightedParse!M48,WeightedParse!T48,WeightedParse!V48,WeightedParse!X48,WeightedParse!Z48,WeightedParse!AD48,WeightedParse!AI48)*Variables!$B$5)),"")</f>
        <v/>
      </c>
      <c r="AT48" s="114" t="str">
        <f>IF($A48&gt;"",IF(AND(EXACT(SquadExport!$BT48,TRUE),EXACT(SquadExport!$BL48,TRUE)),HARMEAN(WeightedParse!J48,WeightedParse!K48,WeightedParse!M48,WeightedParse!U48,WeightedParse!V48,WeightedParse!W48,WeightedParse!X48,WeightedParse!Z48,WeightedParse!AD48,WeightedParse!AF48,WeightedParse!AK48,WeightedParse!AL48,WeightedParse!AP48)*(CONVERT(LEFT(SquadExport!$E48,FIND("'",SquadExport!$E48)-1)+((MID(SquadExport!$E48,FIND("'",SquadExport!$E48)+1,LEN(SquadExport!$E48)-FIND("'",SquadExport!$E48)-1))/12),"ft","m")-1)/(Variables!$C$4-1),(HARMEAN(WeightedParse!J48,WeightedParse!K48,WeightedParse!M48,WeightedParse!U48,WeightedParse!V48,WeightedParse!W48,WeightedParse!X48,WeightedParse!Z48,WeightedParse!AD48,WeightedParse!AF48,WeightedParse!AK48,WeightedParse!AL48,WeightedParse!AP48)*(CONVERT(LEFT(SquadExport!$E48,FIND("'",SquadExport!$E48)-1)+((MID(SquadExport!$E48,FIND("'",SquadExport!$E48)+1,LEN(SquadExport!$E48)-FIND("'",SquadExport!$E48)-1))/12),"ft","m")-1)/(Variables!$C$4-1)))*Variables!$B$5,"")</f>
        <v/>
      </c>
      <c r="AU48" s="114" t="str">
        <f>IF($A48&gt;"",IF(AND(EXACT(SquadExport!$BT48,TRUE),EXACT(SquadExport!$BL48,TRUE)),HARMEAN(WeightedParse!I48,WeightedParse!J48,WeightedParse!K48,WeightedParse!Q48,WeightedParse!T48,WeightedParse!V48,WeightedParse!X48,WeightedParse!Z48,WeightedParse!AB48,WeightedParse!AD48,WeightedParse!AF48,WeightedParse!AG48,WeightedParse!AK48,WeightedParse!AP48),HARMEAN(WeightedParse!I48,WeightedParse!J48,WeightedParse!K48,WeightedParse!Q48,WeightedParse!T48,WeightedParse!V48,WeightedParse!X48,WeightedParse!Z48,WeightedParse!AB48,WeightedParse!AD48,WeightedParse!AF48,WeightedParse!AG48,WeightedParse!AK48,WeightedParse!AP48)*Variables!$B$5),"")</f>
        <v/>
      </c>
      <c r="AV48" s="114" t="str">
        <f>IF($A48&gt;"",IF(AND(EXACT(SquadExport!$BT48,TRUE),EXACT(SquadExport!$BL48,TRUE)),HARMEAN(WeightedParse!I48,WeightedParse!J48,WeightedParse!K48,WeightedParse!Q48,WeightedParse!T48,WeightedParse!V48,WeightedParse!X48,WeightedParse!Z48,WeightedParse!AD48,WeightedParse!AH48,WeightedParse!AI48,WeightedParse!AJ48,WeightedParse!AK48,WeightedParse!AN48,WeightedParse!AO48),HARMEAN(WeightedParse!I48,WeightedParse!J48,WeightedParse!K48,WeightedParse!Q48,WeightedParse!T48,WeightedParse!V48,WeightedParse!X48,WeightedParse!Z48,WeightedParse!AD48,WeightedParse!AH48,WeightedParse!AI48,WeightedParse!AJ48,WeightedParse!AK48,WeightedParse!AN48,WeightedParse!AO48)*Variables!$B$5),"")</f>
        <v/>
      </c>
      <c r="AW48" s="114" t="str">
        <f>IF($A48&gt;"",IF(AND(EXACT(SquadExport!$BT48,TRUE),EXACT(SquadExport!$BL48,TRUE)),HARMEAN(WeightedParse!I48,WeightedParse!J48,WeightedParse!K48,WeightedParse!Q48,WeightedParse!T48,WeightedParse!V48,WeightedParse!X48,WeightedParse!Z48,WeightedParse!AB48,WeightedParse!AD48,WeightedParse!AF48,WeightedParse!AG48,WeightedParse!AI48,WeightedParse!AJ48,WeightedParse!AK48),HARMEAN(WeightedParse!I48,WeightedParse!J48,WeightedParse!K48,WeightedParse!Q48,WeightedParse!T48,WeightedParse!V48,WeightedParse!X48,WeightedParse!Z48,WeightedParse!AB48,WeightedParse!AD48,WeightedParse!AF48,WeightedParse!AG48,WeightedParse!AI48,WeightedParse!AJ48,WeightedParse!AK48)*Variables!$B$5),"")</f>
        <v/>
      </c>
      <c r="AX48" s="114" t="str">
        <f>IF($A48&gt;"",IF(AND(EXACT(SquadExport!$BT48,TRUE),EXACT(SquadExport!$BL48,TRUE)),HARMEAN(WeightedParse!K48,WeightedParse!Q48,WeightedParse!U48,WeightedParse!V48,WeightedParse!W48,WeightedParse!X48,WeightedParse!Y48,WeightedParse!Z48,WeightedParse!AD48,WeightedParse!AF48,WeightedParse!AH48,WeightedParse!AI48,WeightedParse!AJ48,WeightedParse!AK48,WeightedParse!AN48,WeightedParse!AO48,WeightedParse!AP48),HARMEAN(WeightedParse!K48,WeightedParse!Q48,WeightedParse!U48,WeightedParse!V48,WeightedParse!W48,WeightedParse!X48,WeightedParse!Y48,WeightedParse!Z48,WeightedParse!AD48,WeightedParse!AF48,WeightedParse!AH48,WeightedParse!AI48,WeightedParse!AJ48,WeightedParse!AK48,WeightedParse!AN48,WeightedParse!AO48,WeightedParse!AP48)*Variables!$B$5),"")</f>
        <v/>
      </c>
      <c r="AY48" s="114" t="str">
        <f>IF($A48&gt;"",IF(AND(EXACT(SquadExport!$BT48,TRUE),EXACT(SquadExport!$BL48,TRUE)),HARMEAN(WeightedParse!I48,WeightedParse!J48,WeightedParse!K48,WeightedParse!M48,WeightedParse!N48,WeightedParse!Q48,WeightedParse!T48,WeightedParse!V48,WeightedParse!X48,WeightedParse!Z48,WeightedParse!AD48,WeightedParse!AF48,WeightedParse!AG48,WeightedParse!AH48,WeightedParse!AI48,WeightedParse!AJ48,WeightedParse!AK48,WeightedParse!AL48,WeightedParse!AN48,WeightedParse!AO48,WeightedParse!AP48),HARMEAN(WeightedParse!I48,WeightedParse!J48,WeightedParse!K48,WeightedParse!M48,WeightedParse!N48,WeightedParse!Q48,WeightedParse!T48,WeightedParse!V48,WeightedParse!X48,WeightedParse!Z48,WeightedParse!AD48,WeightedParse!AF48,WeightedParse!AG48,WeightedParse!AH48,WeightedParse!AI48,WeightedParse!AJ48,WeightedParse!AK48,WeightedParse!AL48,WeightedParse!AN48,WeightedParse!AO48,WeightedParse!AP48)*Variables!$B$5),"")</f>
        <v/>
      </c>
    </row>
    <row r="49" spans="1:51" s="3" customFormat="1" ht="15" customHeight="1" x14ac:dyDescent="0.25">
      <c r="A49" s="3" t="str">
        <f>IF(WeightedParse!A49&gt;"",WeightedParse!A49,"")</f>
        <v/>
      </c>
      <c r="B49" s="4" t="str">
        <f>IF(WeightedParse!B49&gt;0,WeightedParse!B49,"")</f>
        <v/>
      </c>
      <c r="C49" s="4" t="str">
        <f>IF(A49&gt;"",IF(AND(B49&lt;=Variables!$B$8,G49&gt;2),"Youth",IF(AND(B49&lt;=Variables!$B$8,G49&lt;=2),"Prospect",IF(AND(B49&gt;=Variables!$B$9,G49&gt;2),"Old",IF(G49&gt;=3,"Reserves","First Team")))),"")</f>
        <v/>
      </c>
      <c r="D49" s="4" t="str">
        <f>SquadExport!BJ49</f>
        <v/>
      </c>
      <c r="E49" s="4" t="str">
        <f>IF(A49&gt;"",VLOOKUP(F49,Roles!A:B,2,FALSE)&amp;IF(OR(VLOOKUP(F49,Roles!$A:$B,2,FALSE)="FB",VLOOKUP(F49,Roles!$A:$B,2,FALSE)="WB",VLOOKUP(F49,Roles!$A:$B,2,FALSE)="WM",VLOOKUP(F49,Roles!$A:$B,2,FALSE)="W"),IF(AND(SquadExport!BK49=TRUE,SquadExport!BM49=TRUE,WeightedParse!BB49&gt;=WeightedParse!BC49)," (R)",IF(AND(SquadExport!BK49=TRUE,SquadExport!BM49=TRUE,WeightedParse!BB49&lt;WeightedParse!BC49)," (L)",IF(AND(SquadExport!BK49=TRUE,SquadExport!BM49=FALSE), " (L)",IF(AND(SquadExport!BK49=FALSE,SquadExport!BM49=TRUE)," (R)","")))),""),"")</f>
        <v/>
      </c>
      <c r="F49" s="4" t="str" cm="1">
        <f t="array" ref="F49">IF(A49&gt;"",INDEX($J$1:$AY$1,SUMPRODUCT(MAX(($J$2:$AY$200=MAX($J49:$AY49))*(COLUMN($J$2:$AY$200))))-COLUMN($J$1)+1),"")</f>
        <v/>
      </c>
      <c r="G49" s="4" t="str">
        <f t="shared" si="0"/>
        <v/>
      </c>
      <c r="H49" s="4" t="str">
        <f t="shared" si="1"/>
        <v/>
      </c>
      <c r="I49" s="5" t="str">
        <f t="shared" si="2"/>
        <v/>
      </c>
      <c r="J49" s="114" t="str">
        <f>IF($A49&gt;"",HARMEAN(WeightedParse!V49,WeightedParse!Y49,WeightedParse!Z49,WeightedParse!AE49,WeightedParse!AJ49,WeightedParse!AQ49,WeightedParse!AR49,WeightedParse!AS49,WeightedParse!AU49,WeightedParse!AV49,WeightedParse!AW49,WeightedParse!AY49,WeightedParse!BA49),"")</f>
        <v/>
      </c>
      <c r="K49" s="114" t="str">
        <f>IF(A49&gt;"",HARMEAN(WeightedParse!K49,WeightedParse!Q49,WeightedParse!V49,WeightedParse!X49,WeightedParse!Y49,WeightedParse!Z49,WeightedParse!AE49,WeightedParse!AG49,WeightedParse!AI49,WeightedParse!AJ49,WeightedParse!AQ49,WeightedParse!AR49,WeightedParse!AS49,WeightedParse!AU49,WeightedParse!AV49,WeightedParse!AW49,WeightedParse!AY49,WeightedParse!AZ49,WeightedParse!BA49),"")</f>
        <v/>
      </c>
      <c r="L49" s="114" t="str">
        <f>IF($A49&gt;"",IF(AND(EXACT(SquadExport!$BO49,TRUE),EXACT(SquadExport!$BL49,TRUE)),HARMEAN(WeightedParse!M49,WeightedParse!P49,WeightedParse!S49,WeightedParse!U49,WeightedParse!V49,WeightedParse!W49,WeightedParse!Y49,WeightedParse!AE49,WeightedParse!AL49,WeightedParse!AN49,WeightedParse!AP49),HARMEAN(WeightedParse!M49,WeightedParse!P49,WeightedParse!S49,WeightedParse!U49,WeightedParse!V49,WeightedParse!W49,WeightedParse!Y49,WeightedParse!AE49,WeightedParse!AL49,WeightedParse!AN49,WeightedParse!AP49)*Variables!$B$5),"")</f>
        <v/>
      </c>
      <c r="M49" s="114" t="str">
        <f>IF($A49&gt;"",IF(AND(EXACT(SquadExport!$BO49,TRUE),EXACT(SquadExport!$BL49,TRUE)),HARMEAN(WeightedParse!M49,WeightedParse!P49,WeightedParse!S49,WeightedParse!U49,WeightedParse!V49,WeightedParse!W49,WeightedParse!X49,WeightedParse!Y49,WeightedParse!Z49,WeightedParse!AE49,WeightedParse!AL49,WeightedParse!AN49,WeightedParse!AP49),HARMEAN(WeightedParse!M49,WeightedParse!P49,WeightedParse!S49,WeightedParse!U49,WeightedParse!V49,WeightedParse!W49,WeightedParse!X49,WeightedParse!Y49,WeightedParse!Z49,WeightedParse!AE49,WeightedParse!AL49,WeightedParse!AN49,WeightedParse!AP49)*Variables!$B$5),"")</f>
        <v/>
      </c>
      <c r="N49" s="114" t="str">
        <f>IF($A49&gt;"",IF(AND(EXACT(SquadExport!$BO49,TRUE),EXACT(SquadExport!$BL49,TRUE)),HARMEAN(WeightedParse!K49,WeightedParse!M49,WeightedParse!P49,WeightedParse!Q49,WeightedParse!S49,WeightedParse!T49,WeightedParse!U49,WeightedParse!V49,WeightedParse!W49,WeightedParse!X49,WeightedParse!Y49,WeightedParse!Z49,WeightedParse!AE49,WeightedParse!AG49,WeightedParse!AL49,WeightedParse!AN49,WeightedParse!AP49),HARMEAN(WeightedParse!K49,WeightedParse!M49,WeightedParse!P49,WeightedParse!Q49,WeightedParse!S49,WeightedParse!T49,WeightedParse!U49,WeightedParse!V49,WeightedParse!W49,WeightedParse!X49,WeightedParse!Y49,WeightedParse!Z49,WeightedParse!AE49,WeightedParse!AG49,WeightedParse!AL49,WeightedParse!AN49,WeightedParse!AP49)*Variables!$B$5),"")</f>
        <v/>
      </c>
      <c r="O49" s="114" t="str">
        <f>IF($A49&gt;"",IF(AND(EXACT(SquadExport!$BO49,TRUE),EXACT(SquadExport!$BL49,TRUE)),HARMEAN(WeightedParse!I49,WeightedParse!K49,WeightedParse!M49,WeightedParse!P49,WeightedParse!Q49,WeightedParse!S49,WeightedParse!T49,WeightedParse!V49,WeightedParse!W49,WeightedParse!X49,WeightedParse!Y49,WeightedParse!Z49,WeightedParse!AB49,WeightedParse!AE49,WeightedParse!AF49,WeightedParse!AG49,WeightedParse!AJ49,WeightedParse!AK49,WeightedParse!AL49,WeightedParse!AN49,WeightedParse!AO49,WeightedParse!AP49),HARMEAN(WeightedParse!I49,WeightedParse!K49,WeightedParse!M49,WeightedParse!P49,WeightedParse!Q49,WeightedParse!S49,WeightedParse!T49,WeightedParse!V49,WeightedParse!W49,WeightedParse!X49,WeightedParse!Y49,WeightedParse!Z49,WeightedParse!AB49,WeightedParse!AE49,WeightedParse!AF49,WeightedParse!AG49,WeightedParse!AJ49,WeightedParse!AK49,WeightedParse!AL49,WeightedParse!AN49,WeightedParse!AO49,WeightedParse!AP49)*Variables!$B$5),"")</f>
        <v/>
      </c>
      <c r="P49" s="114" t="str">
        <f>IF($A49&gt;"",IF(AND(OR(EXACT(SquadExport!$BO49,TRUE),EXACT(SquadExport!$BP49,TRUE)),OR(EXACT(SquadExport!$BK49,TRUE),EXACT(SquadExport!$BM49,TRUE))),HARMEAN(WeightedParse!M49,WeightedParse!P49,WeightedParse!S49,WeightedParse!U49,WeightedParse!V49,WeightedParse!W49,WeightedParse!Y49,WeightedParse!AE49,WeightedParse!AF49,WeightedParse!AP49),HARMEAN(WeightedParse!M49,WeightedParse!P49,WeightedParse!S49,WeightedParse!U49,WeightedParse!V49,WeightedParse!W49,WeightedParse!Y49,WeightedParse!AE49,WeightedParse!AF49,WeightedParse!AP49)*Variables!$B$5),"")</f>
        <v/>
      </c>
      <c r="Q49" s="114" t="str">
        <f>IF($A49&gt;"",IF(AND(OR(EXACT(SquadExport!$BO49,TRUE),EXACT(SquadExport!$BP49,TRUE)),OR(EXACT(SquadExport!$BK49,TRUE),EXACT(SquadExport!$BM49,TRUE))),HARMEAN(WeightedParse!H49,WeightedParse!P49,WeightedParse!Q49,WeightedParse!S49,WeightedParse!T49,WeightedParse!V49,WeightedParse!X49,WeightedParse!Y49,WeightedParse!Z49,WeightedParse!AE49,WeightedParse!AF49,WeightedParse!AH49,WeightedParse!AN49,WeightedParse!AO49),HARMEAN(WeightedParse!H49,WeightedParse!P49,WeightedParse!Q49,WeightedParse!S49,WeightedParse!T49,WeightedParse!V49,WeightedParse!X49,WeightedParse!Y49,WeightedParse!Z49,WeightedParse!AE49,WeightedParse!AF49,WeightedParse!AH49,WeightedParse!AN49,WeightedParse!AO49)*Variables!$B$5),"")</f>
        <v/>
      </c>
      <c r="R49" s="115" t="str">
        <f>IF($A49&gt;"",IF(AND(OR(EXACT(SquadExport!$BO49,TRUE),EXACT(SquadExport!$BP49,TRUE)),OR(EXACT(SquadExport!$BK49,TRUE),EXACT(SquadExport!$BM49,TRUE))),HARMEAN(WeightedParse!H49,WeightedParse!I49,WeightedParse!K49,WeightedParse!P49,WeightedParse!Q49,WeightedParse!S49,WeightedParse!T49,WeightedParse!V49,WeightedParse!Y49,WeightedParse!Z49,WeightedParse!AD49,WeightedParse!AE49,WeightedParse!AF49,WeightedParse!AH49,WeightedParse!AI49,WeightedParse!AJ49,WeightedParse!AN49,WeightedParse!AO49),HARMEAN(WeightedParse!H49,WeightedParse!I49,WeightedParse!K49,WeightedParse!P49,WeightedParse!Q49,WeightedParse!S49,WeightedParse!T49,WeightedParse!V49,WeightedParse!Y49,WeightedParse!Z49,WeightedParse!AD49,WeightedParse!AE49,WeightedParse!AF49,WeightedParse!AH49,WeightedParse!AI49,WeightedParse!AJ49,WeightedParse!AN49,WeightedParse!AO49)*Variables!$B$5),"")</f>
        <v/>
      </c>
      <c r="S49" s="115" t="str">
        <f>IF($A49&gt;"",IF(AND(OR(EXACT(SquadExport!$BO49,TRUE),EXACT(SquadExport!$BP49,TRUE)),OR(EXACT(SquadExport!$BK49,TRUE),EXACT(SquadExport!$BM49,TRUE))),HARMEAN(WeightedParse!H49,WeightedParse!I49,WeightedParse!K49,WeightedParse!Q49,WeightedParse!S49,WeightedParse!T49,WeightedParse!V49,WeightedParse!X49,WeightedParse!Z49,WeightedParse!AB49,WeightedParse!AD49,WeightedParse!AF49,WeightedParse!AG49,WeightedParse!AH49,WeightedParse!AI49,WeightedParse!AJ49,WeightedParse!AK49,WeightedParse!AN49,WeightedParse!AO49),HARMEAN(WeightedParse!H49,WeightedParse!I49,WeightedParse!K49,WeightedParse!Q49,WeightedParse!S49,WeightedParse!T49,WeightedParse!V49,WeightedParse!X49,WeightedParse!Z49,WeightedParse!AB49,WeightedParse!AD49,WeightedParse!AF49,WeightedParse!AG49,WeightedParse!AH49,WeightedParse!AI49,WeightedParse!AJ49,WeightedParse!AK49,WeightedParse!AN49,WeightedParse!AO49)*Variables!$B$5),"")</f>
        <v/>
      </c>
      <c r="T49" s="114" t="str">
        <f>IF($A49&gt;"",IF(AND(OR(EXACT(SquadExport!$BO49,TRUE),EXACT(SquadExport!$BP49,TRUE)),OR(EXACT(SquadExport!$BK49,TRUE),EXACT(SquadExport!$BM49,TRUE))),HARMEAN(WeightedParse!I49,WeightedParse!K49,WeightedParse!N49,WeightedParse!P49,WeightedParse!Q49,WeightedParse!S49,WeightedParse!T49,WeightedParse!V49,WeightedParse!X49,WeightedParse!Y49,WeightedParse!Z49,WeightedParse!AB49,WeightedParse!AD49,WeightedParse!AE49,WeightedParse!AF49,WeightedParse!AH49,WeightedParse!AI49,WeightedParse!AJ49,WeightedParse!AN49,WeightedParse!AO49)*WeightedParse!BD49,(HARMEAN(WeightedParse!I49,WeightedParse!K49,WeightedParse!N49,WeightedParse!P49,WeightedParse!Q49,WeightedParse!S49,WeightedParse!T49,WeightedParse!V49,WeightedParse!X49,WeightedParse!Y49,WeightedParse!Z49,WeightedParse!AB49,WeightedParse!AD49,WeightedParse!AE49,WeightedParse!AF49,WeightedParse!AH49,WeightedParse!AI49,WeightedParse!AJ49,WeightedParse!AN49,WeightedParse!AO49)*WeightedParse!BD49)*Variables!$B$5),"")</f>
        <v/>
      </c>
      <c r="U49" s="114" t="str">
        <f>IF($A49&gt;"",IF(EXACT(SquadExport!$BQ49,TRUE),HARMEAN(WeightedParse!P49,WeightedParse!S49,WeightedParse!V49,WeightedParse!X49,WeightedParse!Y49,WeightedParse!Z49,WeightedParse!AE49,WeightedParse!AF49,WeightedParse!AP49),HARMEAN(WeightedParse!P49,WeightedParse!S49,WeightedParse!V49,WeightedParse!X49,WeightedParse!Y49,WeightedParse!Z49,WeightedParse!AE49,WeightedParse!AF49,WeightedParse!AP49)*Variables!$B$5),"")</f>
        <v/>
      </c>
      <c r="V49" s="114" t="str">
        <f>IF($A49&gt;"",IF(EXACT(SquadExport!$BQ49,TRUE),HARMEAN(WeightedParse!K49,WeightedParse!Q49,WeightedParse!S49,WeightedParse!T49,WeightedParse!V49,WeightedParse!X49,WeightedParse!Z49,WeightedParse!AE49,WeightedParse!AF49,WeightedParse!AG49,WeightedParse!AH49,WeightedParse!AK49),HARMEAN(WeightedParse!K49,WeightedParse!Q49,WeightedParse!S49,WeightedParse!T49,WeightedParse!V49,WeightedParse!X49,WeightedParse!Z49,WeightedParse!AE49,WeightedParse!AF49,WeightedParse!AG49,WeightedParse!AH49,WeightedParse!AK49)*Variables!$B$5),"")</f>
        <v/>
      </c>
      <c r="W49" s="114" t="str">
        <f>IF($A49&gt;"",IF(EXACT(SquadExport!$BQ49,TRUE),HARMEAN(WeightedParse!I49,WeightedParse!K49,WeightedParse!N49,WeightedParse!Q49,WeightedParse!T49,WeightedParse!V49,WeightedParse!X49,WeightedParse!Z49,WeightedParse!AB49,WeightedParse!AD49,WeightedParse!AF49,WeightedParse!AG49,WeightedParse!AK49),HARMEAN(WeightedParse!I49,WeightedParse!K49,WeightedParse!N49,WeightedParse!Q49,WeightedParse!T49,WeightedParse!V49,WeightedParse!X49,WeightedParse!Z49,WeightedParse!AB49,WeightedParse!AD49,WeightedParse!AF49,WeightedParse!AG49,WeightedParse!AK49)*Variables!$B$5),"")</f>
        <v/>
      </c>
      <c r="X49" s="114" t="str">
        <f>IF($A49&gt;"",IF(EXACT(SquadExport!$BQ49,TRUE),HARMEAN(WeightedParse!K49,WeightedParse!P49,WeightedParse!Q49,WeightedParse!S49,WeightedParse!U49,WeightedParse!V49,WeightedParse!X49,WeightedParse!Y49,WeightedParse!Z49,WeightedParse!AE49,WeightedParse!AF49,WeightedParse!AH49,WeightedParse!AO49,WeightedParse!AP49),HARMEAN(WeightedParse!K49,WeightedParse!P49,WeightedParse!Q49,WeightedParse!S49,WeightedParse!U49,WeightedParse!V49,WeightedParse!X49,WeightedParse!Y49,WeightedParse!Z49,WeightedParse!AE49,WeightedParse!AF49,WeightedParse!AH49,WeightedParse!AO49,WeightedParse!AP49)*Variables!$B$5),"")</f>
        <v/>
      </c>
      <c r="Y49" s="114" t="str">
        <f>IF($A49&gt;"",IF(EXACT(SquadExport!$BQ49,TRUE),HARMEAN(WeightedParse!P49,WeightedParse!Q49,WeightedParse!S49,WeightedParse!U49,WeightedParse!V49,WeightedParse!W49,WeightedParse!Y49,WeightedParse!AE49,WeightedParse!AF49,WeightedParse!AH49,WeightedParse!AJ49,WeightedParse!AN49,WeightedParse!AO49,WeightedParse!AP49),HARMEAN(WeightedParse!P49,WeightedParse!Q49,WeightedParse!S49,WeightedParse!U49,WeightedParse!V49,WeightedParse!W49,WeightedParse!Y49,WeightedParse!AE49,WeightedParse!AF49,WeightedParse!AH49,WeightedParse!AJ49,WeightedParse!AN49,WeightedParse!AO49,WeightedParse!AP49)*Variables!$B$5),"")</f>
        <v/>
      </c>
      <c r="Z49" s="114" t="str">
        <f>IF($A49&gt;"",IF(EXACT(SquadExport!$BQ49,TRUE),HARMEAN(WeightedParse!M49,WeightedParse!P49,WeightedParse!Q49,WeightedParse!S49,WeightedParse!U49,WeightedParse!V49,WeightedParse!W49,WeightedParse!X49,WeightedParse!Y49,WeightedParse!Z49,WeightedParse!AE49,WeightedParse!AF49,WeightedParse!AH49,WeightedParse!AL49,WeightedParse!AO49,WeightedParse!AP49),HARMEAN(WeightedParse!M49,WeightedParse!P49,WeightedParse!Q49,WeightedParse!S49,WeightedParse!U49,WeightedParse!V49,WeightedParse!W49,WeightedParse!X49,WeightedParse!Y49,WeightedParse!Z49,WeightedParse!AE49,WeightedParse!AF49,WeightedParse!AH49,WeightedParse!AL49,WeightedParse!AO49,WeightedParse!AP49)*Variables!$B$5),"")</f>
        <v/>
      </c>
      <c r="AA49" s="114" t="str">
        <f>IF($A49&gt;"",IF(EXACT(SquadExport!$BQ49,TRUE),HARMEAN(WeightedParse!J49,WeightedParse!K49,WeightedParse!N49,WeightedParse!P49,WeightedParse!Q49,WeightedParse!S49,WeightedParse!V49,WeightedParse!X49,WeightedParse!Y49,WeightedParse!Z49,WeightedParse!AD49,WeightedParse!AE49,WeightedParse!AH49,WeightedParse!AI49,WeightedParse!AK49,WeightedParse!AN49,WeightedParse!AO49,WeightedParse!AP49),HARMEAN(WeightedParse!J49,WeightedParse!K49,WeightedParse!N49,WeightedParse!P49,WeightedParse!Q49,WeightedParse!S49,WeightedParse!V49,WeightedParse!X49,WeightedParse!Y49,WeightedParse!Z49,WeightedParse!AD49,WeightedParse!AE49,WeightedParse!AH49,WeightedParse!AI49,WeightedParse!AK49,WeightedParse!AN49,WeightedParse!AO49,WeightedParse!AP49)*Variables!$B$5),"")</f>
        <v/>
      </c>
      <c r="AB49" s="114" t="str">
        <f>IF($A49&gt;"",IF(AND(EXACT(SquadExport!$BR49,TRUE),EXACT(SquadExport!$BL49,TRUE)),HARMEAN(WeightedParse!I49,WeightedParse!K49,WeightedParse!N49,WeightedParse!Q49,WeightedParse!T49,WeightedParse!V49,WeightedParse!X49,WeightedParse!Y49,WeightedParse!Z49,WeightedParse!AD49,WeightedParse!AE49,WeightedParse!AF49,WeightedParse!AG49,WeightedParse!AH49,WeightedParse!AI49,WeightedParse!AJ49,WeightedParse!AK49,WeightedParse!AN49,WeightedParse!AO49),HARMEAN(WeightedParse!I49,WeightedParse!K49,WeightedParse!N49,WeightedParse!Q49,WeightedParse!T49,WeightedParse!V49,WeightedParse!X49,WeightedParse!Y49,WeightedParse!Z49,WeightedParse!AD49,WeightedParse!AE49,WeightedParse!AF49,WeightedParse!AG49,WeightedParse!AH49,WeightedParse!AI49,WeightedParse!AJ49,WeightedParse!AK49,WeightedParse!AN49,WeightedParse!AO49)*Variables!$B$5),"")</f>
        <v/>
      </c>
      <c r="AC49" s="114" t="str">
        <f>IF($A49&gt;"",IF(AND(EXACT(SquadExport!$BR49,TRUE),EXACT(SquadExport!$BL49,TRUE)),HARMEAN(WeightedParse!K49,WeightedParse!Q49,WeightedParse!S49,WeightedParse!T49,WeightedParse!V49,WeightedParse!X49,WeightedParse!Y49,WeightedParse!Z49,WeightedParse!AD49,WeightedParse!AE49,WeightedParse!AF49,WeightedParse!AG49,WeightedParse!AH49,WeightedParse!AO49),HARMEAN(WeightedParse!K49,WeightedParse!Q49,WeightedParse!S49,WeightedParse!T49,WeightedParse!V49,WeightedParse!X49,WeightedParse!Y49,WeightedParse!Z49,WeightedParse!AD49,WeightedParse!AE49,WeightedParse!AF49,WeightedParse!AG49,WeightedParse!AH49,WeightedParse!AO49)*Variables!$B$5),"")</f>
        <v/>
      </c>
      <c r="AD49" s="114" t="str">
        <f>IF($A49&gt;"",IF(AND(EXACT(SquadExport!$BR49,TRUE),EXACT(SquadExport!$BL49,TRUE)),HARMEAN(WeightedParse!I49,WeightedParse!J49,WeightedParse!K49,WeightedParse!N49,WeightedParse!Q49,WeightedParse!S49,WeightedParse!T49,WeightedParse!V49,WeightedParse!X49,WeightedParse!Z49,WeightedParse!AB49,WeightedParse!AD49,WeightedParse!AG49,WeightedParse!AH49,WeightedParse!AI49,WeightedParse!AK49,WeightedParse!AO49),HARMEAN(WeightedParse!I49,WeightedParse!J49,WeightedParse!K49,WeightedParse!N49,WeightedParse!Q49,WeightedParse!S49,WeightedParse!T49,WeightedParse!V49,WeightedParse!X49,WeightedParse!Z49,WeightedParse!AB49,WeightedParse!AD49,WeightedParse!AG49,WeightedParse!AH49,WeightedParse!AI49,WeightedParse!AK49,WeightedParse!AO49)*Variables!$B$5),"")</f>
        <v/>
      </c>
      <c r="AE49" s="114" t="str">
        <f>IF($A49&gt;"",IF(AND(EXACT(SquadExport!$BR49,TRUE),EXACT(SquadExport!$BL49,TRUE)),HARMEAN(WeightedParse!K49,WeightedParse!N49,WeightedParse!P49,WeightedParse!Q49,WeightedParse!S49,WeightedParse!T49,WeightedParse!U49,WeightedParse!V49,WeightedParse!X49,WeightedParse!Y49,WeightedParse!Z49,WeightedParse!AD49,WeightedParse!AE49,WeightedParse!AF49,WeightedParse!AG49,WeightedParse!AH49,WeightedParse!AI49,WeightedParse!AO49),HARMEAN(WeightedParse!K49,WeightedParse!N49,WeightedParse!P49,WeightedParse!Q49,WeightedParse!S49,WeightedParse!T49,WeightedParse!U49,WeightedParse!V49,WeightedParse!X49,WeightedParse!Y49,WeightedParse!Z49,WeightedParse!AD49,WeightedParse!AE49,WeightedParse!AF49,WeightedParse!AG49,WeightedParse!AH49,WeightedParse!AI49,WeightedParse!AO49)*Variables!$B$5),"")</f>
        <v/>
      </c>
      <c r="AF49" s="114" t="str">
        <f>IF($A49&gt;"",IF(AND(EXACT(SquadExport!$BR49,TRUE),EXACT(SquadExport!$BL49,TRUE)),HARMEAN(WeightedParse!I49,WeightedParse!J49,WeightedParse!K49,WeightedParse!N49,WeightedParse!Q49,WeightedParse!S49,WeightedParse!T49,WeightedParse!U49,WeightedParse!V49,WeightedParse!X49,WeightedParse!Z49,WeightedParse!AD49,WeightedParse!AE49,WeightedParse!AF49,WeightedParse!AH49,WeightedParse!AI49,WeightedParse!AK49,WeightedParse!AN49,WeightedParse!AO49,WeightedParse!AP49),HARMEAN(WeightedParse!I49,WeightedParse!J49,WeightedParse!K49,WeightedParse!N49,WeightedParse!Q49,WeightedParse!S49,WeightedParse!T49,WeightedParse!U49,WeightedParse!V49,WeightedParse!X49,WeightedParse!Z49,WeightedParse!AD49,WeightedParse!AE49,WeightedParse!AF49,WeightedParse!AH49,WeightedParse!AI49,WeightedParse!AK49,WeightedParse!AN49,WeightedParse!AO49,WeightedParse!AP49)*Variables!$B$5),"")</f>
        <v/>
      </c>
      <c r="AG49" s="114" t="str">
        <f>IF($A49&gt;"",IF(AND(OR(EXACT(SquadExport!$BR49,TRUE),EXACT(SquadExport!$BS49,TRUE)),OR(EXACT(SquadExport!$BK49,TRUE),EXACT(SquadExport!$BM49,TRUE))),HARMEAN(WeightedParse!I49,WeightedParse!K49,WeightedParse!Q49,WeightedParse!T49,WeightedParse!X49,WeightedParse!Z49,WeightedParse!AD49,WeightedParse!AF49,WeightedParse!AG49,WeightedParse!AJ49),HARMEAN(WeightedParse!I49,WeightedParse!K49,WeightedParse!Q49,WeightedParse!T49,WeightedParse!X49,WeightedParse!Z49,WeightedParse!AD49,WeightedParse!AF49,WeightedParse!AG49,WeightedParse!AJ49)*Variables!$B$5),"")</f>
        <v/>
      </c>
      <c r="AH49" s="114" t="str">
        <f>IF($A49&gt;"",IF(AND(OR(EXACT(SquadExport!$BR49,TRUE),EXACT(SquadExport!$BS49,TRUE)),OR(EXACT(SquadExport!$BK49,TRUE),EXACT(SquadExport!$BM49,TRUE))),HARMEAN(WeightedParse!H49,WeightedParse!K49,WeightedParse!P49,WeightedParse!Q49,WeightedParse!S49,WeightedParse!T49,WeightedParse!V49,WeightedParse!X49,WeightedParse!Y49,WeightedParse!Z49,WeightedParse!AD49,WeightedParse!AE49,WeightedParse!AF49,WeightedParse!AG49,WeightedParse!AH49,WeightedParse!AO49),HARMEAN(WeightedParse!H49,WeightedParse!K49,WeightedParse!P49,WeightedParse!Q49,WeightedParse!S49,WeightedParse!T49,WeightedParse!V49,WeightedParse!X49,WeightedParse!Y49,WeightedParse!Z49,WeightedParse!AD49,WeightedParse!AE49,WeightedParse!AF49,WeightedParse!AG49,WeightedParse!AH49,WeightedParse!AO49)*Variables!$B$5),"")</f>
        <v/>
      </c>
      <c r="AI49" s="114" t="str">
        <f>IF($A49&gt;"",IF(AND(OR(EXACT(SquadExport!$BR49,TRUE),EXACT(SquadExport!$BS49,TRUE)),OR(EXACT(SquadExport!$BK49,TRUE),EXACT(SquadExport!$BM49,TRUE))),HARMEAN(WeightedParse!H49,WeightedParse!I49,WeightedParse!K49,WeightedParse!P49,WeightedParse!Q49,WeightedParse!S49,WeightedParse!T49,WeightedParse!U49,WeightedParse!V49,WeightedParse!X49,WeightedParse!Y49,WeightedParse!Z49,WeightedParse!AD49,WeightedParse!AE49,WeightedParse!AF49,WeightedParse!AH49,WeightedParse!AI49,WeightedParse!AO49),HARMEAN(WeightedParse!H49,WeightedParse!I49,WeightedParse!K49,WeightedParse!P49,WeightedParse!Q49,WeightedParse!S49,WeightedParse!T49,WeightedParse!U49,WeightedParse!V49,WeightedParse!X49,WeightedParse!Y49,WeightedParse!Z49,WeightedParse!AD49,WeightedParse!AE49,WeightedParse!AF49,WeightedParse!AH49,WeightedParse!AI49,WeightedParse!AO49)*Variables!$B$5),"")</f>
        <v/>
      </c>
      <c r="AJ49" s="114" t="str">
        <f>IF($A49&gt;"",IF(AND(OR(EXACT(SquadExport!$BR49,TRUE),EXACT(SquadExport!$BS49,TRUE)),OR(EXACT(SquadExport!$BK49,TRUE),EXACT(SquadExport!$BM49,TRUE))),HARMEAN(WeightedParse!H49,WeightedParse!K49,WeightedParse!M49,WeightedParse!V49,WeightedParse!W49,WeightedParse!AD49,WeightedParse!AF49,WeightedParse!AH49,WeightedParse!AK49,WeightedParse!AL49,WeightedParse!AO49,WeightedParse!AP49)*(CONVERT(LEFT(SquadExport!$E49,FIND("'",SquadExport!$E49)-1)+((MID(SquadExport!$E49,FIND("'",SquadExport!$E49)+1,LEN(SquadExport!$E49)-FIND("'",SquadExport!$E49)-1))/12),"ft","m")-1)/(Variables!$C$4-1),(HARMEAN(WeightedParse!H49,WeightedParse!K49,WeightedParse!M49,WeightedParse!V49,WeightedParse!W49,WeightedParse!AD49,WeightedParse!AF49,WeightedParse!AH49,WeightedParse!AK49,WeightedParse!AL49,WeightedParse!AO49,WeightedParse!AP49)*(CONVERT(LEFT(SquadExport!$E49,FIND("'",SquadExport!$E49)-1)+((MID(SquadExport!$E49,FIND("'",SquadExport!$E49)+1,LEN(SquadExport!$E49)-FIND("'",SquadExport!$E49)-1))/12),"ft","m")-1)/(Variables!$C$4-1))*Variables!$B$5),"")</f>
        <v/>
      </c>
      <c r="AK49" s="114" t="str">
        <f>IF($A49&gt;"",IF(AND(OR(EXACT(SquadExport!$BR49,TRUE),EXACT(SquadExport!$BS49,TRUE)),OR(EXACT(SquadExport!$BK49,TRUE),EXACT(SquadExport!$BM49,TRUE))),HARMEAN(WeightedParse!J49,WeightedParse!K49,WeightedParse!T49,WeightedParse!V49,WeightedParse!X49,WeightedParse!Y49,WeightedParse!Z49,WeightedParse!AD49,WeightedParse!AH49,WeightedParse!AI49,WeightedParse!AK49,WeightedParse!AO49),HARMEAN(WeightedParse!J49,WeightedParse!K49,WeightedParse!T49,WeightedParse!V49,WeightedParse!X49,WeightedParse!Y49,WeightedParse!Z49,WeightedParse!AD49,WeightedParse!AH49,WeightedParse!AI49,WeightedParse!AK49,WeightedParse!AO49)*Variables!$B$5),"")</f>
        <v/>
      </c>
      <c r="AL49" s="114" t="str">
        <f>IF($A49&gt;"",IF(AND(OR(EXACT(SquadExport!$BR49,TRUE),EXACT(SquadExport!$BS49,TRUE)),OR(EXACT(SquadExport!$BK49,TRUE),EXACT(SquadExport!$BM49,TRUE))),HARMEAN(WeightedParse!H49,WeightedParse!I49,WeightedParse!K49,WeightedParse!Q49,WeightedParse!T49,WeightedParse!V49,WeightedParse!AB49,WeightedParse!AD49,WeightedParse!AH49,WeightedParse!AI49,WeightedParse!AJ49,WeightedParse!AN49,WeightedParse!AO49),HARMEAN(WeightedParse!H49,WeightedParse!I49,WeightedParse!K49,WeightedParse!Q49,WeightedParse!T49,WeightedParse!V49,WeightedParse!AB49,WeightedParse!AD49,WeightedParse!AH49,WeightedParse!AI49,WeightedParse!AJ49,WeightedParse!AN49,WeightedParse!AO49)*Variables!$B$5),"")</f>
        <v/>
      </c>
      <c r="AM49" s="114" t="str">
        <f>IF($A49&gt;"",IF(AND(OR(EXACT(SquadExport!$BR49,TRUE),EXACT(SquadExport!$BS49,TRUE)),OR(EXACT(SquadExport!$BK49,TRUE),EXACT(SquadExport!$BM49,TRUE))),HARMEAN(WeightedParse!I49,WeightedParse!J49,WeightedParse!K49,WeightedParse!N49,WeightedParse!Q49,WeightedParse!T49,WeightedParse!V49,WeightedParse!X49,WeightedParse!AB49,WeightedParse!AD49,WeightedParse!AG49,WeightedParse!AI49,WeightedParse!AJ49,WeightedParse!AK49,WeightedParse!AN49)*WeightedParse!BD49,(HARMEAN(WeightedParse!I49,WeightedParse!J49,WeightedParse!K49,WeightedParse!N49,WeightedParse!Q49,WeightedParse!T49,WeightedParse!V49,WeightedParse!X49,WeightedParse!AB49,WeightedParse!AD49,WeightedParse!AG49,WeightedParse!AI49,WeightedParse!AJ49,WeightedParse!AK49,WeightedParse!AN49)*WeightedParse!BD49)*Variables!$B$5),"")</f>
        <v/>
      </c>
      <c r="AN49" s="114" t="str">
        <f>IF($A49&gt;"",IF(AND(OR(EXACT(SquadExport!$BR49,TRUE),EXACT(SquadExport!$BS49,TRUE)),OR(EXACT(SquadExport!$BK49,TRUE),EXACT(SquadExport!$BM49,TRUE))),HARMEAN(WeightedParse!H49,WeightedParse!I49,WeightedParse!K49,WeightedParse!N49,WeightedParse!Q49,WeightedParse!T49,WeightedParse!V49,WeightedParse!X49,WeightedParse!Z49,WeightedParse!AD49,WeightedParse!AG49,WeightedParse!AH49,WeightedParse!AI49,WeightedParse!AJ49,WeightedParse!AN49,WeightedParse!AO49)*WeightedParse!BD49,(HARMEAN(WeightedParse!H49,WeightedParse!I49,WeightedParse!K49,WeightedParse!N49,WeightedParse!Q49,WeightedParse!T49,WeightedParse!V49,WeightedParse!X49,WeightedParse!Z49,WeightedParse!AD49,WeightedParse!AG49,WeightedParse!AH49,WeightedParse!AI49,WeightedParse!AJ49,WeightedParse!AN49,WeightedParse!AO49)*WeightedParse!BD49)*Variables!$B$5),"")</f>
        <v/>
      </c>
      <c r="AO49" s="114" t="str">
        <f>IF($A49&gt;"",IF(AND(EXACT(SquadExport!$BS49,TRUE),EXACT(SquadExport!$BL49,TRUE)),HARMEAN(WeightedParse!K49,WeightedParse!Q49,WeightedParse!T49,WeightedParse!V49,WeightedParse!X49,WeightedParse!Z49,WeightedParse!AB49,WeightedParse!AD49,WeightedParse!AG49,WeightedParse!AK49),HARMEAN(WeightedParse!K49,WeightedParse!Q49,WeightedParse!T49,WeightedParse!V49,WeightedParse!X49,WeightedParse!Z49,WeightedParse!AB49,WeightedParse!AD49,WeightedParse!AG49,WeightedParse!AK49)*Variables!$B$5),"")</f>
        <v/>
      </c>
      <c r="AP49" s="114" t="str">
        <f>IF($A49&gt;"",IF(AND(EXACT(SquadExport!$BS49,TRUE),EXACT(SquadExport!$BL49,TRUE)),HARMEAN(WeightedParse!I49,WeightedParse!K49,WeightedParse!Q49,WeightedParse!T49,WeightedParse!V49,WeightedParse!X49,WeightedParse!Z49,WeightedParse!AB49,WeightedParse!AD49,WeightedParse!AF49,WeightedParse!AG49,WeightedParse!AI49,WeightedParse!AJ49),HARMEAN(WeightedParse!I49,WeightedParse!K49,WeightedParse!Q49,WeightedParse!T49,WeightedParse!V49,WeightedParse!X49,WeightedParse!Z49,WeightedParse!AB49,WeightedParse!AD49,WeightedParse!AF49,WeightedParse!AG49,WeightedParse!AI49,WeightedParse!AJ49)*Variables!$B$5),"")</f>
        <v/>
      </c>
      <c r="AQ49" s="114" t="str">
        <f>IF($A49&gt;"",IF(AND(EXACT(SquadExport!$BS49,TRUE),EXACT(SquadExport!$BL49,TRUE)),HARMEAN(WeightedParse!I49,WeightedParse!J49,WeightedParse!K49,WeightedParse!Q49,WeightedParse!T49,WeightedParse!V49,WeightedParse!X49,WeightedParse!Z49,WeightedParse!AB49,WeightedParse!AD49,WeightedParse!AG49,WeightedParse!AI49,WeightedParse!AJ49,WeightedParse!AK49),HARMEAN(WeightedParse!I49,WeightedParse!J49,WeightedParse!K49,WeightedParse!Q49,WeightedParse!T49,WeightedParse!V49,WeightedParse!X49,WeightedParse!Z49,WeightedParse!AB49,WeightedParse!AD49,WeightedParse!AG49,WeightedParse!AI49,WeightedParse!AJ49,WeightedParse!AK49)*Variables!$B$5),"")</f>
        <v/>
      </c>
      <c r="AR49" s="114" t="str">
        <f>IF($A49&gt;"",IF(AND(EXACT(SquadExport!$BS49,TRUE),EXACT(SquadExport!$BL49,TRUE)),HARMEAN(WeightedParse!I49,WeightedParse!J49,WeightedParse!K49,WeightedParse!Q49,WeightedParse!T49,WeightedParse!V49,WeightedParse!X49,WeightedParse!Y49,WeightedParse!Z49,WeightedParse!AD49,WeightedParse!AH49,WeightedParse!AI49,WeightedParse!AJ49,WeightedParse!AK49,WeightedParse!AN49,WeightedParse!AO49),HARMEAN(WeightedParse!I49,WeightedParse!J49,WeightedParse!K49,WeightedParse!Q49,WeightedParse!T49,WeightedParse!V49,WeightedParse!X49,WeightedParse!Y49,WeightedParse!Z49,WeightedParse!AD49,WeightedParse!AH49,WeightedParse!AI49,WeightedParse!AJ49,WeightedParse!AK49,WeightedParse!AN49,WeightedParse!AO49)*Variables!$B$5),"")</f>
        <v/>
      </c>
      <c r="AS49" s="114" t="str">
        <f>IF($A49&gt;"",IF(AND(EXACT(SquadExport!$BT49,TRUE),EXACT(SquadExport!$BL49,TRUE)),HARMEAN(WeightedParse!J49,WeightedParse!K49,WeightedParse!M49,WeightedParse!T49,WeightedParse!V49,WeightedParse!X49,WeightedParse!Z49,WeightedParse!AD49,WeightedParse!AI49),(HARMEAN(WeightedParse!J49,WeightedParse!K49,WeightedParse!M49,WeightedParse!T49,WeightedParse!V49,WeightedParse!X49,WeightedParse!Z49,WeightedParse!AD49,WeightedParse!AI49)*Variables!$B$5)),"")</f>
        <v/>
      </c>
      <c r="AT49" s="114" t="str">
        <f>IF($A49&gt;"",IF(AND(EXACT(SquadExport!$BT49,TRUE),EXACT(SquadExport!$BL49,TRUE)),HARMEAN(WeightedParse!J49,WeightedParse!K49,WeightedParse!M49,WeightedParse!U49,WeightedParse!V49,WeightedParse!W49,WeightedParse!X49,WeightedParse!Z49,WeightedParse!AD49,WeightedParse!AF49,WeightedParse!AK49,WeightedParse!AL49,WeightedParse!AP49)*(CONVERT(LEFT(SquadExport!$E49,FIND("'",SquadExport!$E49)-1)+((MID(SquadExport!$E49,FIND("'",SquadExport!$E49)+1,LEN(SquadExport!$E49)-FIND("'",SquadExport!$E49)-1))/12),"ft","m")-1)/(Variables!$C$4-1),(HARMEAN(WeightedParse!J49,WeightedParse!K49,WeightedParse!M49,WeightedParse!U49,WeightedParse!V49,WeightedParse!W49,WeightedParse!X49,WeightedParse!Z49,WeightedParse!AD49,WeightedParse!AF49,WeightedParse!AK49,WeightedParse!AL49,WeightedParse!AP49)*(CONVERT(LEFT(SquadExport!$E49,FIND("'",SquadExport!$E49)-1)+((MID(SquadExport!$E49,FIND("'",SquadExport!$E49)+1,LEN(SquadExport!$E49)-FIND("'",SquadExport!$E49)-1))/12),"ft","m")-1)/(Variables!$C$4-1)))*Variables!$B$5,"")</f>
        <v/>
      </c>
      <c r="AU49" s="114" t="str">
        <f>IF($A49&gt;"",IF(AND(EXACT(SquadExport!$BT49,TRUE),EXACT(SquadExport!$BL49,TRUE)),HARMEAN(WeightedParse!I49,WeightedParse!J49,WeightedParse!K49,WeightedParse!Q49,WeightedParse!T49,WeightedParse!V49,WeightedParse!X49,WeightedParse!Z49,WeightedParse!AB49,WeightedParse!AD49,WeightedParse!AF49,WeightedParse!AG49,WeightedParse!AK49,WeightedParse!AP49),HARMEAN(WeightedParse!I49,WeightedParse!J49,WeightedParse!K49,WeightedParse!Q49,WeightedParse!T49,WeightedParse!V49,WeightedParse!X49,WeightedParse!Z49,WeightedParse!AB49,WeightedParse!AD49,WeightedParse!AF49,WeightedParse!AG49,WeightedParse!AK49,WeightedParse!AP49)*Variables!$B$5),"")</f>
        <v/>
      </c>
      <c r="AV49" s="114" t="str">
        <f>IF($A49&gt;"",IF(AND(EXACT(SquadExport!$BT49,TRUE),EXACT(SquadExport!$BL49,TRUE)),HARMEAN(WeightedParse!I49,WeightedParse!J49,WeightedParse!K49,WeightedParse!Q49,WeightedParse!T49,WeightedParse!V49,WeightedParse!X49,WeightedParse!Z49,WeightedParse!AD49,WeightedParse!AH49,WeightedParse!AI49,WeightedParse!AJ49,WeightedParse!AK49,WeightedParse!AN49,WeightedParse!AO49),HARMEAN(WeightedParse!I49,WeightedParse!J49,WeightedParse!K49,WeightedParse!Q49,WeightedParse!T49,WeightedParse!V49,WeightedParse!X49,WeightedParse!Z49,WeightedParse!AD49,WeightedParse!AH49,WeightedParse!AI49,WeightedParse!AJ49,WeightedParse!AK49,WeightedParse!AN49,WeightedParse!AO49)*Variables!$B$5),"")</f>
        <v/>
      </c>
      <c r="AW49" s="114" t="str">
        <f>IF($A49&gt;"",IF(AND(EXACT(SquadExport!$BT49,TRUE),EXACT(SquadExport!$BL49,TRUE)),HARMEAN(WeightedParse!I49,WeightedParse!J49,WeightedParse!K49,WeightedParse!Q49,WeightedParse!T49,WeightedParse!V49,WeightedParse!X49,WeightedParse!Z49,WeightedParse!AB49,WeightedParse!AD49,WeightedParse!AF49,WeightedParse!AG49,WeightedParse!AI49,WeightedParse!AJ49,WeightedParse!AK49),HARMEAN(WeightedParse!I49,WeightedParse!J49,WeightedParse!K49,WeightedParse!Q49,WeightedParse!T49,WeightedParse!V49,WeightedParse!X49,WeightedParse!Z49,WeightedParse!AB49,WeightedParse!AD49,WeightedParse!AF49,WeightedParse!AG49,WeightedParse!AI49,WeightedParse!AJ49,WeightedParse!AK49)*Variables!$B$5),"")</f>
        <v/>
      </c>
      <c r="AX49" s="114" t="str">
        <f>IF($A49&gt;"",IF(AND(EXACT(SquadExport!$BT49,TRUE),EXACT(SquadExport!$BL49,TRUE)),HARMEAN(WeightedParse!K49,WeightedParse!Q49,WeightedParse!U49,WeightedParse!V49,WeightedParse!W49,WeightedParse!X49,WeightedParse!Y49,WeightedParse!Z49,WeightedParse!AD49,WeightedParse!AF49,WeightedParse!AH49,WeightedParse!AI49,WeightedParse!AJ49,WeightedParse!AK49,WeightedParse!AN49,WeightedParse!AO49,WeightedParse!AP49),HARMEAN(WeightedParse!K49,WeightedParse!Q49,WeightedParse!U49,WeightedParse!V49,WeightedParse!W49,WeightedParse!X49,WeightedParse!Y49,WeightedParse!Z49,WeightedParse!AD49,WeightedParse!AF49,WeightedParse!AH49,WeightedParse!AI49,WeightedParse!AJ49,WeightedParse!AK49,WeightedParse!AN49,WeightedParse!AO49,WeightedParse!AP49)*Variables!$B$5),"")</f>
        <v/>
      </c>
      <c r="AY49" s="114" t="str">
        <f>IF($A49&gt;"",IF(AND(EXACT(SquadExport!$BT49,TRUE),EXACT(SquadExport!$BL49,TRUE)),HARMEAN(WeightedParse!I49,WeightedParse!J49,WeightedParse!K49,WeightedParse!M49,WeightedParse!N49,WeightedParse!Q49,WeightedParse!T49,WeightedParse!V49,WeightedParse!X49,WeightedParse!Z49,WeightedParse!AD49,WeightedParse!AF49,WeightedParse!AG49,WeightedParse!AH49,WeightedParse!AI49,WeightedParse!AJ49,WeightedParse!AK49,WeightedParse!AL49,WeightedParse!AN49,WeightedParse!AO49,WeightedParse!AP49),HARMEAN(WeightedParse!I49,WeightedParse!J49,WeightedParse!K49,WeightedParse!M49,WeightedParse!N49,WeightedParse!Q49,WeightedParse!T49,WeightedParse!V49,WeightedParse!X49,WeightedParse!Z49,WeightedParse!AD49,WeightedParse!AF49,WeightedParse!AG49,WeightedParse!AH49,WeightedParse!AI49,WeightedParse!AJ49,WeightedParse!AK49,WeightedParse!AL49,WeightedParse!AN49,WeightedParse!AO49,WeightedParse!AP49)*Variables!$B$5),"")</f>
        <v/>
      </c>
    </row>
    <row r="50" spans="1:51" s="3" customFormat="1" ht="15" customHeight="1" x14ac:dyDescent="0.25">
      <c r="A50" s="3" t="str">
        <f>IF(WeightedParse!A50&gt;"",WeightedParse!A50,"")</f>
        <v/>
      </c>
      <c r="B50" s="4" t="str">
        <f>IF(WeightedParse!B50&gt;0,WeightedParse!B50,"")</f>
        <v/>
      </c>
      <c r="C50" s="4" t="str">
        <f>IF(A50&gt;"",IF(AND(B50&lt;=Variables!$B$8,G50&gt;2),"Youth",IF(AND(B50&lt;=Variables!$B$8,G50&lt;=2),"Prospect",IF(AND(B50&gt;=Variables!$B$9,G50&gt;2),"Old",IF(G50&gt;=3,"Reserves","First Team")))),"")</f>
        <v/>
      </c>
      <c r="D50" s="4" t="str">
        <f>SquadExport!BJ50</f>
        <v/>
      </c>
      <c r="E50" s="4" t="str">
        <f>IF(A50&gt;"",VLOOKUP(F50,Roles!A:B,2,FALSE)&amp;IF(OR(VLOOKUP(F50,Roles!$A:$B,2,FALSE)="FB",VLOOKUP(F50,Roles!$A:$B,2,FALSE)="WB",VLOOKUP(F50,Roles!$A:$B,2,FALSE)="WM",VLOOKUP(F50,Roles!$A:$B,2,FALSE)="W"),IF(AND(SquadExport!BK50=TRUE,SquadExport!BM50=TRUE,WeightedParse!BB50&gt;=WeightedParse!BC50)," (R)",IF(AND(SquadExport!BK50=TRUE,SquadExport!BM50=TRUE,WeightedParse!BB50&lt;WeightedParse!BC50)," (L)",IF(AND(SquadExport!BK50=TRUE,SquadExport!BM50=FALSE), " (L)",IF(AND(SquadExport!BK50=FALSE,SquadExport!BM50=TRUE)," (R)","")))),""),"")</f>
        <v/>
      </c>
      <c r="F50" s="4" t="str" cm="1">
        <f t="array" ref="F50">IF(A50&gt;"",INDEX($J$1:$AY$1,SUMPRODUCT(MAX(($J$2:$AY$200=MAX($J50:$AY50))*(COLUMN($J$2:$AY$200))))-COLUMN($J$1)+1),"")</f>
        <v/>
      </c>
      <c r="G50" s="4" t="str">
        <f t="shared" si="0"/>
        <v/>
      </c>
      <c r="H50" s="4" t="str">
        <f t="shared" si="1"/>
        <v/>
      </c>
      <c r="I50" s="5" t="str">
        <f t="shared" si="2"/>
        <v/>
      </c>
      <c r="J50" s="114" t="str">
        <f>IF($A50&gt;"",HARMEAN(WeightedParse!V50,WeightedParse!Y50,WeightedParse!Z50,WeightedParse!AE50,WeightedParse!AJ50,WeightedParse!AQ50,WeightedParse!AR50,WeightedParse!AS50,WeightedParse!AU50,WeightedParse!AV50,WeightedParse!AW50,WeightedParse!AY50,WeightedParse!BA50),"")</f>
        <v/>
      </c>
      <c r="K50" s="114" t="str">
        <f>IF(A50&gt;"",HARMEAN(WeightedParse!K50,WeightedParse!Q50,WeightedParse!V50,WeightedParse!X50,WeightedParse!Y50,WeightedParse!Z50,WeightedParse!AE50,WeightedParse!AG50,WeightedParse!AI50,WeightedParse!AJ50,WeightedParse!AQ50,WeightedParse!AR50,WeightedParse!AS50,WeightedParse!AU50,WeightedParse!AV50,WeightedParse!AW50,WeightedParse!AY50,WeightedParse!AZ50,WeightedParse!BA50),"")</f>
        <v/>
      </c>
      <c r="L50" s="114" t="str">
        <f>IF($A50&gt;"",IF(AND(EXACT(SquadExport!$BO50,TRUE),EXACT(SquadExport!$BL50,TRUE)),HARMEAN(WeightedParse!M50,WeightedParse!P50,WeightedParse!S50,WeightedParse!U50,WeightedParse!V50,WeightedParse!W50,WeightedParse!Y50,WeightedParse!AE50,WeightedParse!AL50,WeightedParse!AN50,WeightedParse!AP50),HARMEAN(WeightedParse!M50,WeightedParse!P50,WeightedParse!S50,WeightedParse!U50,WeightedParse!V50,WeightedParse!W50,WeightedParse!Y50,WeightedParse!AE50,WeightedParse!AL50,WeightedParse!AN50,WeightedParse!AP50)*Variables!$B$5),"")</f>
        <v/>
      </c>
      <c r="M50" s="114" t="str">
        <f>IF($A50&gt;"",IF(AND(EXACT(SquadExport!$BO50,TRUE),EXACT(SquadExport!$BL50,TRUE)),HARMEAN(WeightedParse!M50,WeightedParse!P50,WeightedParse!S50,WeightedParse!U50,WeightedParse!V50,WeightedParse!W50,WeightedParse!X50,WeightedParse!Y50,WeightedParse!Z50,WeightedParse!AE50,WeightedParse!AL50,WeightedParse!AN50,WeightedParse!AP50),HARMEAN(WeightedParse!M50,WeightedParse!P50,WeightedParse!S50,WeightedParse!U50,WeightedParse!V50,WeightedParse!W50,WeightedParse!X50,WeightedParse!Y50,WeightedParse!Z50,WeightedParse!AE50,WeightedParse!AL50,WeightedParse!AN50,WeightedParse!AP50)*Variables!$B$5),"")</f>
        <v/>
      </c>
      <c r="N50" s="114" t="str">
        <f>IF($A50&gt;"",IF(AND(EXACT(SquadExport!$BO50,TRUE),EXACT(SquadExport!$BL50,TRUE)),HARMEAN(WeightedParse!K50,WeightedParse!M50,WeightedParse!P50,WeightedParse!Q50,WeightedParse!S50,WeightedParse!T50,WeightedParse!U50,WeightedParse!V50,WeightedParse!W50,WeightedParse!X50,WeightedParse!Y50,WeightedParse!Z50,WeightedParse!AE50,WeightedParse!AG50,WeightedParse!AL50,WeightedParse!AN50,WeightedParse!AP50),HARMEAN(WeightedParse!K50,WeightedParse!M50,WeightedParse!P50,WeightedParse!Q50,WeightedParse!S50,WeightedParse!T50,WeightedParse!U50,WeightedParse!V50,WeightedParse!W50,WeightedParse!X50,WeightedParse!Y50,WeightedParse!Z50,WeightedParse!AE50,WeightedParse!AG50,WeightedParse!AL50,WeightedParse!AN50,WeightedParse!AP50)*Variables!$B$5),"")</f>
        <v/>
      </c>
      <c r="O50" s="114" t="str">
        <f>IF($A50&gt;"",IF(AND(EXACT(SquadExport!$BO50,TRUE),EXACT(SquadExport!$BL50,TRUE)),HARMEAN(WeightedParse!I50,WeightedParse!K50,WeightedParse!M50,WeightedParse!P50,WeightedParse!Q50,WeightedParse!S50,WeightedParse!T50,WeightedParse!V50,WeightedParse!W50,WeightedParse!X50,WeightedParse!Y50,WeightedParse!Z50,WeightedParse!AB50,WeightedParse!AE50,WeightedParse!AF50,WeightedParse!AG50,WeightedParse!AJ50,WeightedParse!AK50,WeightedParse!AL50,WeightedParse!AN50,WeightedParse!AO50,WeightedParse!AP50),HARMEAN(WeightedParse!I50,WeightedParse!K50,WeightedParse!M50,WeightedParse!P50,WeightedParse!Q50,WeightedParse!S50,WeightedParse!T50,WeightedParse!V50,WeightedParse!W50,WeightedParse!X50,WeightedParse!Y50,WeightedParse!Z50,WeightedParse!AB50,WeightedParse!AE50,WeightedParse!AF50,WeightedParse!AG50,WeightedParse!AJ50,WeightedParse!AK50,WeightedParse!AL50,WeightedParse!AN50,WeightedParse!AO50,WeightedParse!AP50)*Variables!$B$5),"")</f>
        <v/>
      </c>
      <c r="P50" s="114" t="str">
        <f>IF($A50&gt;"",IF(AND(OR(EXACT(SquadExport!$BO50,TRUE),EXACT(SquadExport!$BP50,TRUE)),OR(EXACT(SquadExport!$BK50,TRUE),EXACT(SquadExport!$BM50,TRUE))),HARMEAN(WeightedParse!M50,WeightedParse!P50,WeightedParse!S50,WeightedParse!U50,WeightedParse!V50,WeightedParse!W50,WeightedParse!Y50,WeightedParse!AE50,WeightedParse!AF50,WeightedParse!AP50),HARMEAN(WeightedParse!M50,WeightedParse!P50,WeightedParse!S50,WeightedParse!U50,WeightedParse!V50,WeightedParse!W50,WeightedParse!Y50,WeightedParse!AE50,WeightedParse!AF50,WeightedParse!AP50)*Variables!$B$5),"")</f>
        <v/>
      </c>
      <c r="Q50" s="114" t="str">
        <f>IF($A50&gt;"",IF(AND(OR(EXACT(SquadExport!$BO50,TRUE),EXACT(SquadExport!$BP50,TRUE)),OR(EXACT(SquadExport!$BK50,TRUE),EXACT(SquadExport!$BM50,TRUE))),HARMEAN(WeightedParse!H50,WeightedParse!P50,WeightedParse!Q50,WeightedParse!S50,WeightedParse!T50,WeightedParse!V50,WeightedParse!X50,WeightedParse!Y50,WeightedParse!Z50,WeightedParse!AE50,WeightedParse!AF50,WeightedParse!AH50,WeightedParse!AN50,WeightedParse!AO50),HARMEAN(WeightedParse!H50,WeightedParse!P50,WeightedParse!Q50,WeightedParse!S50,WeightedParse!T50,WeightedParse!V50,WeightedParse!X50,WeightedParse!Y50,WeightedParse!Z50,WeightedParse!AE50,WeightedParse!AF50,WeightedParse!AH50,WeightedParse!AN50,WeightedParse!AO50)*Variables!$B$5),"")</f>
        <v/>
      </c>
      <c r="R50" s="115" t="str">
        <f>IF($A50&gt;"",IF(AND(OR(EXACT(SquadExport!$BO50,TRUE),EXACT(SquadExport!$BP50,TRUE)),OR(EXACT(SquadExport!$BK50,TRUE),EXACT(SquadExport!$BM50,TRUE))),HARMEAN(WeightedParse!H50,WeightedParse!I50,WeightedParse!K50,WeightedParse!P50,WeightedParse!Q50,WeightedParse!S50,WeightedParse!T50,WeightedParse!V50,WeightedParse!Y50,WeightedParse!Z50,WeightedParse!AD50,WeightedParse!AE50,WeightedParse!AF50,WeightedParse!AH50,WeightedParse!AI50,WeightedParse!AJ50,WeightedParse!AN50,WeightedParse!AO50),HARMEAN(WeightedParse!H50,WeightedParse!I50,WeightedParse!K50,WeightedParse!P50,WeightedParse!Q50,WeightedParse!S50,WeightedParse!T50,WeightedParse!V50,WeightedParse!Y50,WeightedParse!Z50,WeightedParse!AD50,WeightedParse!AE50,WeightedParse!AF50,WeightedParse!AH50,WeightedParse!AI50,WeightedParse!AJ50,WeightedParse!AN50,WeightedParse!AO50)*Variables!$B$5),"")</f>
        <v/>
      </c>
      <c r="S50" s="115" t="str">
        <f>IF($A50&gt;"",IF(AND(OR(EXACT(SquadExport!$BO50,TRUE),EXACT(SquadExport!$BP50,TRUE)),OR(EXACT(SquadExport!$BK50,TRUE),EXACT(SquadExport!$BM50,TRUE))),HARMEAN(WeightedParse!H50,WeightedParse!I50,WeightedParse!K50,WeightedParse!Q50,WeightedParse!S50,WeightedParse!T50,WeightedParse!V50,WeightedParse!X50,WeightedParse!Z50,WeightedParse!AB50,WeightedParse!AD50,WeightedParse!AF50,WeightedParse!AG50,WeightedParse!AH50,WeightedParse!AI50,WeightedParse!AJ50,WeightedParse!AK50,WeightedParse!AN50,WeightedParse!AO50),HARMEAN(WeightedParse!H50,WeightedParse!I50,WeightedParse!K50,WeightedParse!Q50,WeightedParse!S50,WeightedParse!T50,WeightedParse!V50,WeightedParse!X50,WeightedParse!Z50,WeightedParse!AB50,WeightedParse!AD50,WeightedParse!AF50,WeightedParse!AG50,WeightedParse!AH50,WeightedParse!AI50,WeightedParse!AJ50,WeightedParse!AK50,WeightedParse!AN50,WeightedParse!AO50)*Variables!$B$5),"")</f>
        <v/>
      </c>
      <c r="T50" s="114" t="str">
        <f>IF($A50&gt;"",IF(AND(OR(EXACT(SquadExport!$BO50,TRUE),EXACT(SquadExport!$BP50,TRUE)),OR(EXACT(SquadExport!$BK50,TRUE),EXACT(SquadExport!$BM50,TRUE))),HARMEAN(WeightedParse!I50,WeightedParse!K50,WeightedParse!N50,WeightedParse!P50,WeightedParse!Q50,WeightedParse!S50,WeightedParse!T50,WeightedParse!V50,WeightedParse!X50,WeightedParse!Y50,WeightedParse!Z50,WeightedParse!AB50,WeightedParse!AD50,WeightedParse!AE50,WeightedParse!AF50,WeightedParse!AH50,WeightedParse!AI50,WeightedParse!AJ50,WeightedParse!AN50,WeightedParse!AO50)*WeightedParse!BD50,(HARMEAN(WeightedParse!I50,WeightedParse!K50,WeightedParse!N50,WeightedParse!P50,WeightedParse!Q50,WeightedParse!S50,WeightedParse!T50,WeightedParse!V50,WeightedParse!X50,WeightedParse!Y50,WeightedParse!Z50,WeightedParse!AB50,WeightedParse!AD50,WeightedParse!AE50,WeightedParse!AF50,WeightedParse!AH50,WeightedParse!AI50,WeightedParse!AJ50,WeightedParse!AN50,WeightedParse!AO50)*WeightedParse!BD50)*Variables!$B$5),"")</f>
        <v/>
      </c>
      <c r="U50" s="114" t="str">
        <f>IF($A50&gt;"",IF(EXACT(SquadExport!$BQ50,TRUE),HARMEAN(WeightedParse!P50,WeightedParse!S50,WeightedParse!V50,WeightedParse!X50,WeightedParse!Y50,WeightedParse!Z50,WeightedParse!AE50,WeightedParse!AF50,WeightedParse!AP50),HARMEAN(WeightedParse!P50,WeightedParse!S50,WeightedParse!V50,WeightedParse!X50,WeightedParse!Y50,WeightedParse!Z50,WeightedParse!AE50,WeightedParse!AF50,WeightedParse!AP50)*Variables!$B$5),"")</f>
        <v/>
      </c>
      <c r="V50" s="114" t="str">
        <f>IF($A50&gt;"",IF(EXACT(SquadExport!$BQ50,TRUE),HARMEAN(WeightedParse!K50,WeightedParse!Q50,WeightedParse!S50,WeightedParse!T50,WeightedParse!V50,WeightedParse!X50,WeightedParse!Z50,WeightedParse!AE50,WeightedParse!AF50,WeightedParse!AG50,WeightedParse!AH50,WeightedParse!AK50),HARMEAN(WeightedParse!K50,WeightedParse!Q50,WeightedParse!S50,WeightedParse!T50,WeightedParse!V50,WeightedParse!X50,WeightedParse!Z50,WeightedParse!AE50,WeightedParse!AF50,WeightedParse!AG50,WeightedParse!AH50,WeightedParse!AK50)*Variables!$B$5),"")</f>
        <v/>
      </c>
      <c r="W50" s="114" t="str">
        <f>IF($A50&gt;"",IF(EXACT(SquadExport!$BQ50,TRUE),HARMEAN(WeightedParse!I50,WeightedParse!K50,WeightedParse!N50,WeightedParse!Q50,WeightedParse!T50,WeightedParse!V50,WeightedParse!X50,WeightedParse!Z50,WeightedParse!AB50,WeightedParse!AD50,WeightedParse!AF50,WeightedParse!AG50,WeightedParse!AK50),HARMEAN(WeightedParse!I50,WeightedParse!K50,WeightedParse!N50,WeightedParse!Q50,WeightedParse!T50,WeightedParse!V50,WeightedParse!X50,WeightedParse!Z50,WeightedParse!AB50,WeightedParse!AD50,WeightedParse!AF50,WeightedParse!AG50,WeightedParse!AK50)*Variables!$B$5),"")</f>
        <v/>
      </c>
      <c r="X50" s="114" t="str">
        <f>IF($A50&gt;"",IF(EXACT(SquadExport!$BQ50,TRUE),HARMEAN(WeightedParse!K50,WeightedParse!P50,WeightedParse!Q50,WeightedParse!S50,WeightedParse!U50,WeightedParse!V50,WeightedParse!X50,WeightedParse!Y50,WeightedParse!Z50,WeightedParse!AE50,WeightedParse!AF50,WeightedParse!AH50,WeightedParse!AO50,WeightedParse!AP50),HARMEAN(WeightedParse!K50,WeightedParse!P50,WeightedParse!Q50,WeightedParse!S50,WeightedParse!U50,WeightedParse!V50,WeightedParse!X50,WeightedParse!Y50,WeightedParse!Z50,WeightedParse!AE50,WeightedParse!AF50,WeightedParse!AH50,WeightedParse!AO50,WeightedParse!AP50)*Variables!$B$5),"")</f>
        <v/>
      </c>
      <c r="Y50" s="114" t="str">
        <f>IF($A50&gt;"",IF(EXACT(SquadExport!$BQ50,TRUE),HARMEAN(WeightedParse!P50,WeightedParse!Q50,WeightedParse!S50,WeightedParse!U50,WeightedParse!V50,WeightedParse!W50,WeightedParse!Y50,WeightedParse!AE50,WeightedParse!AF50,WeightedParse!AH50,WeightedParse!AJ50,WeightedParse!AN50,WeightedParse!AO50,WeightedParse!AP50),HARMEAN(WeightedParse!P50,WeightedParse!Q50,WeightedParse!S50,WeightedParse!U50,WeightedParse!V50,WeightedParse!W50,WeightedParse!Y50,WeightedParse!AE50,WeightedParse!AF50,WeightedParse!AH50,WeightedParse!AJ50,WeightedParse!AN50,WeightedParse!AO50,WeightedParse!AP50)*Variables!$B$5),"")</f>
        <v/>
      </c>
      <c r="Z50" s="114" t="str">
        <f>IF($A50&gt;"",IF(EXACT(SquadExport!$BQ50,TRUE),HARMEAN(WeightedParse!M50,WeightedParse!P50,WeightedParse!Q50,WeightedParse!S50,WeightedParse!U50,WeightedParse!V50,WeightedParse!W50,WeightedParse!X50,WeightedParse!Y50,WeightedParse!Z50,WeightedParse!AE50,WeightedParse!AF50,WeightedParse!AH50,WeightedParse!AL50,WeightedParse!AO50,WeightedParse!AP50),HARMEAN(WeightedParse!M50,WeightedParse!P50,WeightedParse!Q50,WeightedParse!S50,WeightedParse!U50,WeightedParse!V50,WeightedParse!W50,WeightedParse!X50,WeightedParse!Y50,WeightedParse!Z50,WeightedParse!AE50,WeightedParse!AF50,WeightedParse!AH50,WeightedParse!AL50,WeightedParse!AO50,WeightedParse!AP50)*Variables!$B$5),"")</f>
        <v/>
      </c>
      <c r="AA50" s="114" t="str">
        <f>IF($A50&gt;"",IF(EXACT(SquadExport!$BQ50,TRUE),HARMEAN(WeightedParse!J50,WeightedParse!K50,WeightedParse!N50,WeightedParse!P50,WeightedParse!Q50,WeightedParse!S50,WeightedParse!V50,WeightedParse!X50,WeightedParse!Y50,WeightedParse!Z50,WeightedParse!AD50,WeightedParse!AE50,WeightedParse!AH50,WeightedParse!AI50,WeightedParse!AK50,WeightedParse!AN50,WeightedParse!AO50,WeightedParse!AP50),HARMEAN(WeightedParse!J50,WeightedParse!K50,WeightedParse!N50,WeightedParse!P50,WeightedParse!Q50,WeightedParse!S50,WeightedParse!V50,WeightedParse!X50,WeightedParse!Y50,WeightedParse!Z50,WeightedParse!AD50,WeightedParse!AE50,WeightedParse!AH50,WeightedParse!AI50,WeightedParse!AK50,WeightedParse!AN50,WeightedParse!AO50,WeightedParse!AP50)*Variables!$B$5),"")</f>
        <v/>
      </c>
      <c r="AB50" s="114" t="str">
        <f>IF($A50&gt;"",IF(AND(EXACT(SquadExport!$BR50,TRUE),EXACT(SquadExport!$BL50,TRUE)),HARMEAN(WeightedParse!I50,WeightedParse!K50,WeightedParse!N50,WeightedParse!Q50,WeightedParse!T50,WeightedParse!V50,WeightedParse!X50,WeightedParse!Y50,WeightedParse!Z50,WeightedParse!AD50,WeightedParse!AE50,WeightedParse!AF50,WeightedParse!AG50,WeightedParse!AH50,WeightedParse!AI50,WeightedParse!AJ50,WeightedParse!AK50,WeightedParse!AN50,WeightedParse!AO50),HARMEAN(WeightedParse!I50,WeightedParse!K50,WeightedParse!N50,WeightedParse!Q50,WeightedParse!T50,WeightedParse!V50,WeightedParse!X50,WeightedParse!Y50,WeightedParse!Z50,WeightedParse!AD50,WeightedParse!AE50,WeightedParse!AF50,WeightedParse!AG50,WeightedParse!AH50,WeightedParse!AI50,WeightedParse!AJ50,WeightedParse!AK50,WeightedParse!AN50,WeightedParse!AO50)*Variables!$B$5),"")</f>
        <v/>
      </c>
      <c r="AC50" s="114" t="str">
        <f>IF($A50&gt;"",IF(AND(EXACT(SquadExport!$BR50,TRUE),EXACT(SquadExport!$BL50,TRUE)),HARMEAN(WeightedParse!K50,WeightedParse!Q50,WeightedParse!S50,WeightedParse!T50,WeightedParse!V50,WeightedParse!X50,WeightedParse!Y50,WeightedParse!Z50,WeightedParse!AD50,WeightedParse!AE50,WeightedParse!AF50,WeightedParse!AG50,WeightedParse!AH50,WeightedParse!AO50),HARMEAN(WeightedParse!K50,WeightedParse!Q50,WeightedParse!S50,WeightedParse!T50,WeightedParse!V50,WeightedParse!X50,WeightedParse!Y50,WeightedParse!Z50,WeightedParse!AD50,WeightedParse!AE50,WeightedParse!AF50,WeightedParse!AG50,WeightedParse!AH50,WeightedParse!AO50)*Variables!$B$5),"")</f>
        <v/>
      </c>
      <c r="AD50" s="114" t="str">
        <f>IF($A50&gt;"",IF(AND(EXACT(SquadExport!$BR50,TRUE),EXACT(SquadExport!$BL50,TRUE)),HARMEAN(WeightedParse!I50,WeightedParse!J50,WeightedParse!K50,WeightedParse!N50,WeightedParse!Q50,WeightedParse!S50,WeightedParse!T50,WeightedParse!V50,WeightedParse!X50,WeightedParse!Z50,WeightedParse!AB50,WeightedParse!AD50,WeightedParse!AG50,WeightedParse!AH50,WeightedParse!AI50,WeightedParse!AK50,WeightedParse!AO50),HARMEAN(WeightedParse!I50,WeightedParse!J50,WeightedParse!K50,WeightedParse!N50,WeightedParse!Q50,WeightedParse!S50,WeightedParse!T50,WeightedParse!V50,WeightedParse!X50,WeightedParse!Z50,WeightedParse!AB50,WeightedParse!AD50,WeightedParse!AG50,WeightedParse!AH50,WeightedParse!AI50,WeightedParse!AK50,WeightedParse!AO50)*Variables!$B$5),"")</f>
        <v/>
      </c>
      <c r="AE50" s="114" t="str">
        <f>IF($A50&gt;"",IF(AND(EXACT(SquadExport!$BR50,TRUE),EXACT(SquadExport!$BL50,TRUE)),HARMEAN(WeightedParse!K50,WeightedParse!N50,WeightedParse!P50,WeightedParse!Q50,WeightedParse!S50,WeightedParse!T50,WeightedParse!U50,WeightedParse!V50,WeightedParse!X50,WeightedParse!Y50,WeightedParse!Z50,WeightedParse!AD50,WeightedParse!AE50,WeightedParse!AF50,WeightedParse!AG50,WeightedParse!AH50,WeightedParse!AI50,WeightedParse!AO50),HARMEAN(WeightedParse!K50,WeightedParse!N50,WeightedParse!P50,WeightedParse!Q50,WeightedParse!S50,WeightedParse!T50,WeightedParse!U50,WeightedParse!V50,WeightedParse!X50,WeightedParse!Y50,WeightedParse!Z50,WeightedParse!AD50,WeightedParse!AE50,WeightedParse!AF50,WeightedParse!AG50,WeightedParse!AH50,WeightedParse!AI50,WeightedParse!AO50)*Variables!$B$5),"")</f>
        <v/>
      </c>
      <c r="AF50" s="114" t="str">
        <f>IF($A50&gt;"",IF(AND(EXACT(SquadExport!$BR50,TRUE),EXACT(SquadExport!$BL50,TRUE)),HARMEAN(WeightedParse!I50,WeightedParse!J50,WeightedParse!K50,WeightedParse!N50,WeightedParse!Q50,WeightedParse!S50,WeightedParse!T50,WeightedParse!U50,WeightedParse!V50,WeightedParse!X50,WeightedParse!Z50,WeightedParse!AD50,WeightedParse!AE50,WeightedParse!AF50,WeightedParse!AH50,WeightedParse!AI50,WeightedParse!AK50,WeightedParse!AN50,WeightedParse!AO50,WeightedParse!AP50),HARMEAN(WeightedParse!I50,WeightedParse!J50,WeightedParse!K50,WeightedParse!N50,WeightedParse!Q50,WeightedParse!S50,WeightedParse!T50,WeightedParse!U50,WeightedParse!V50,WeightedParse!X50,WeightedParse!Z50,WeightedParse!AD50,WeightedParse!AE50,WeightedParse!AF50,WeightedParse!AH50,WeightedParse!AI50,WeightedParse!AK50,WeightedParse!AN50,WeightedParse!AO50,WeightedParse!AP50)*Variables!$B$5),"")</f>
        <v/>
      </c>
      <c r="AG50" s="114" t="str">
        <f>IF($A50&gt;"",IF(AND(OR(EXACT(SquadExport!$BR50,TRUE),EXACT(SquadExport!$BS50,TRUE)),OR(EXACT(SquadExport!$BK50,TRUE),EXACT(SquadExport!$BM50,TRUE))),HARMEAN(WeightedParse!I50,WeightedParse!K50,WeightedParse!Q50,WeightedParse!T50,WeightedParse!X50,WeightedParse!Z50,WeightedParse!AD50,WeightedParse!AF50,WeightedParse!AG50,WeightedParse!AJ50),HARMEAN(WeightedParse!I50,WeightedParse!K50,WeightedParse!Q50,WeightedParse!T50,WeightedParse!X50,WeightedParse!Z50,WeightedParse!AD50,WeightedParse!AF50,WeightedParse!AG50,WeightedParse!AJ50)*Variables!$B$5),"")</f>
        <v/>
      </c>
      <c r="AH50" s="114" t="str">
        <f>IF($A50&gt;"",IF(AND(OR(EXACT(SquadExport!$BR50,TRUE),EXACT(SquadExport!$BS50,TRUE)),OR(EXACT(SquadExport!$BK50,TRUE),EXACT(SquadExport!$BM50,TRUE))),HARMEAN(WeightedParse!H50,WeightedParse!K50,WeightedParse!P50,WeightedParse!Q50,WeightedParse!S50,WeightedParse!T50,WeightedParse!V50,WeightedParse!X50,WeightedParse!Y50,WeightedParse!Z50,WeightedParse!AD50,WeightedParse!AE50,WeightedParse!AF50,WeightedParse!AG50,WeightedParse!AH50,WeightedParse!AO50),HARMEAN(WeightedParse!H50,WeightedParse!K50,WeightedParse!P50,WeightedParse!Q50,WeightedParse!S50,WeightedParse!T50,WeightedParse!V50,WeightedParse!X50,WeightedParse!Y50,WeightedParse!Z50,WeightedParse!AD50,WeightedParse!AE50,WeightedParse!AF50,WeightedParse!AG50,WeightedParse!AH50,WeightedParse!AO50)*Variables!$B$5),"")</f>
        <v/>
      </c>
      <c r="AI50" s="114" t="str">
        <f>IF($A50&gt;"",IF(AND(OR(EXACT(SquadExport!$BR50,TRUE),EXACT(SquadExport!$BS50,TRUE)),OR(EXACT(SquadExport!$BK50,TRUE),EXACT(SquadExport!$BM50,TRUE))),HARMEAN(WeightedParse!H50,WeightedParse!I50,WeightedParse!K50,WeightedParse!P50,WeightedParse!Q50,WeightedParse!S50,WeightedParse!T50,WeightedParse!U50,WeightedParse!V50,WeightedParse!X50,WeightedParse!Y50,WeightedParse!Z50,WeightedParse!AD50,WeightedParse!AE50,WeightedParse!AF50,WeightedParse!AH50,WeightedParse!AI50,WeightedParse!AO50),HARMEAN(WeightedParse!H50,WeightedParse!I50,WeightedParse!K50,WeightedParse!P50,WeightedParse!Q50,WeightedParse!S50,WeightedParse!T50,WeightedParse!U50,WeightedParse!V50,WeightedParse!X50,WeightedParse!Y50,WeightedParse!Z50,WeightedParse!AD50,WeightedParse!AE50,WeightedParse!AF50,WeightedParse!AH50,WeightedParse!AI50,WeightedParse!AO50)*Variables!$B$5),"")</f>
        <v/>
      </c>
      <c r="AJ50" s="114" t="str">
        <f>IF($A50&gt;"",IF(AND(OR(EXACT(SquadExport!$BR50,TRUE),EXACT(SquadExport!$BS50,TRUE)),OR(EXACT(SquadExport!$BK50,TRUE),EXACT(SquadExport!$BM50,TRUE))),HARMEAN(WeightedParse!H50,WeightedParse!K50,WeightedParse!M50,WeightedParse!V50,WeightedParse!W50,WeightedParse!AD50,WeightedParse!AF50,WeightedParse!AH50,WeightedParse!AK50,WeightedParse!AL50,WeightedParse!AO50,WeightedParse!AP50)*(CONVERT(LEFT(SquadExport!$E50,FIND("'",SquadExport!$E50)-1)+((MID(SquadExport!$E50,FIND("'",SquadExport!$E50)+1,LEN(SquadExport!$E50)-FIND("'",SquadExport!$E50)-1))/12),"ft","m")-1)/(Variables!$C$4-1),(HARMEAN(WeightedParse!H50,WeightedParse!K50,WeightedParse!M50,WeightedParse!V50,WeightedParse!W50,WeightedParse!AD50,WeightedParse!AF50,WeightedParse!AH50,WeightedParse!AK50,WeightedParse!AL50,WeightedParse!AO50,WeightedParse!AP50)*(CONVERT(LEFT(SquadExport!$E50,FIND("'",SquadExport!$E50)-1)+((MID(SquadExport!$E50,FIND("'",SquadExport!$E50)+1,LEN(SquadExport!$E50)-FIND("'",SquadExport!$E50)-1))/12),"ft","m")-1)/(Variables!$C$4-1))*Variables!$B$5),"")</f>
        <v/>
      </c>
      <c r="AK50" s="114" t="str">
        <f>IF($A50&gt;"",IF(AND(OR(EXACT(SquadExport!$BR50,TRUE),EXACT(SquadExport!$BS50,TRUE)),OR(EXACT(SquadExport!$BK50,TRUE),EXACT(SquadExport!$BM50,TRUE))),HARMEAN(WeightedParse!J50,WeightedParse!K50,WeightedParse!T50,WeightedParse!V50,WeightedParse!X50,WeightedParse!Y50,WeightedParse!Z50,WeightedParse!AD50,WeightedParse!AH50,WeightedParse!AI50,WeightedParse!AK50,WeightedParse!AO50),HARMEAN(WeightedParse!J50,WeightedParse!K50,WeightedParse!T50,WeightedParse!V50,WeightedParse!X50,WeightedParse!Y50,WeightedParse!Z50,WeightedParse!AD50,WeightedParse!AH50,WeightedParse!AI50,WeightedParse!AK50,WeightedParse!AO50)*Variables!$B$5),"")</f>
        <v/>
      </c>
      <c r="AL50" s="114" t="str">
        <f>IF($A50&gt;"",IF(AND(OR(EXACT(SquadExport!$BR50,TRUE),EXACT(SquadExport!$BS50,TRUE)),OR(EXACT(SquadExport!$BK50,TRUE),EXACT(SquadExport!$BM50,TRUE))),HARMEAN(WeightedParse!H50,WeightedParse!I50,WeightedParse!K50,WeightedParse!Q50,WeightedParse!T50,WeightedParse!V50,WeightedParse!AB50,WeightedParse!AD50,WeightedParse!AH50,WeightedParse!AI50,WeightedParse!AJ50,WeightedParse!AN50,WeightedParse!AO50),HARMEAN(WeightedParse!H50,WeightedParse!I50,WeightedParse!K50,WeightedParse!Q50,WeightedParse!T50,WeightedParse!V50,WeightedParse!AB50,WeightedParse!AD50,WeightedParse!AH50,WeightedParse!AI50,WeightedParse!AJ50,WeightedParse!AN50,WeightedParse!AO50)*Variables!$B$5),"")</f>
        <v/>
      </c>
      <c r="AM50" s="114" t="str">
        <f>IF($A50&gt;"",IF(AND(OR(EXACT(SquadExport!$BR50,TRUE),EXACT(SquadExport!$BS50,TRUE)),OR(EXACT(SquadExport!$BK50,TRUE),EXACT(SquadExport!$BM50,TRUE))),HARMEAN(WeightedParse!I50,WeightedParse!J50,WeightedParse!K50,WeightedParse!N50,WeightedParse!Q50,WeightedParse!T50,WeightedParse!V50,WeightedParse!X50,WeightedParse!AB50,WeightedParse!AD50,WeightedParse!AG50,WeightedParse!AI50,WeightedParse!AJ50,WeightedParse!AK50,WeightedParse!AN50)*WeightedParse!BD50,(HARMEAN(WeightedParse!I50,WeightedParse!J50,WeightedParse!K50,WeightedParse!N50,WeightedParse!Q50,WeightedParse!T50,WeightedParse!V50,WeightedParse!X50,WeightedParse!AB50,WeightedParse!AD50,WeightedParse!AG50,WeightedParse!AI50,WeightedParse!AJ50,WeightedParse!AK50,WeightedParse!AN50)*WeightedParse!BD50)*Variables!$B$5),"")</f>
        <v/>
      </c>
      <c r="AN50" s="114" t="str">
        <f>IF($A50&gt;"",IF(AND(OR(EXACT(SquadExport!$BR50,TRUE),EXACT(SquadExport!$BS50,TRUE)),OR(EXACT(SquadExport!$BK50,TRUE),EXACT(SquadExport!$BM50,TRUE))),HARMEAN(WeightedParse!H50,WeightedParse!I50,WeightedParse!K50,WeightedParse!N50,WeightedParse!Q50,WeightedParse!T50,WeightedParse!V50,WeightedParse!X50,WeightedParse!Z50,WeightedParse!AD50,WeightedParse!AG50,WeightedParse!AH50,WeightedParse!AI50,WeightedParse!AJ50,WeightedParse!AN50,WeightedParse!AO50)*WeightedParse!BD50,(HARMEAN(WeightedParse!H50,WeightedParse!I50,WeightedParse!K50,WeightedParse!N50,WeightedParse!Q50,WeightedParse!T50,WeightedParse!V50,WeightedParse!X50,WeightedParse!Z50,WeightedParse!AD50,WeightedParse!AG50,WeightedParse!AH50,WeightedParse!AI50,WeightedParse!AJ50,WeightedParse!AN50,WeightedParse!AO50)*WeightedParse!BD50)*Variables!$B$5),"")</f>
        <v/>
      </c>
      <c r="AO50" s="114" t="str">
        <f>IF($A50&gt;"",IF(AND(EXACT(SquadExport!$BS50,TRUE),EXACT(SquadExport!$BL50,TRUE)),HARMEAN(WeightedParse!K50,WeightedParse!Q50,WeightedParse!T50,WeightedParse!V50,WeightedParse!X50,WeightedParse!Z50,WeightedParse!AB50,WeightedParse!AD50,WeightedParse!AG50,WeightedParse!AK50),HARMEAN(WeightedParse!K50,WeightedParse!Q50,WeightedParse!T50,WeightedParse!V50,WeightedParse!X50,WeightedParse!Z50,WeightedParse!AB50,WeightedParse!AD50,WeightedParse!AG50,WeightedParse!AK50)*Variables!$B$5),"")</f>
        <v/>
      </c>
      <c r="AP50" s="114" t="str">
        <f>IF($A50&gt;"",IF(AND(EXACT(SquadExport!$BS50,TRUE),EXACT(SquadExport!$BL50,TRUE)),HARMEAN(WeightedParse!I50,WeightedParse!K50,WeightedParse!Q50,WeightedParse!T50,WeightedParse!V50,WeightedParse!X50,WeightedParse!Z50,WeightedParse!AB50,WeightedParse!AD50,WeightedParse!AF50,WeightedParse!AG50,WeightedParse!AI50,WeightedParse!AJ50),HARMEAN(WeightedParse!I50,WeightedParse!K50,WeightedParse!Q50,WeightedParse!T50,WeightedParse!V50,WeightedParse!X50,WeightedParse!Z50,WeightedParse!AB50,WeightedParse!AD50,WeightedParse!AF50,WeightedParse!AG50,WeightedParse!AI50,WeightedParse!AJ50)*Variables!$B$5),"")</f>
        <v/>
      </c>
      <c r="AQ50" s="114" t="str">
        <f>IF($A50&gt;"",IF(AND(EXACT(SquadExport!$BS50,TRUE),EXACT(SquadExport!$BL50,TRUE)),HARMEAN(WeightedParse!I50,WeightedParse!J50,WeightedParse!K50,WeightedParse!Q50,WeightedParse!T50,WeightedParse!V50,WeightedParse!X50,WeightedParse!Z50,WeightedParse!AB50,WeightedParse!AD50,WeightedParse!AG50,WeightedParse!AI50,WeightedParse!AJ50,WeightedParse!AK50),HARMEAN(WeightedParse!I50,WeightedParse!J50,WeightedParse!K50,WeightedParse!Q50,WeightedParse!T50,WeightedParse!V50,WeightedParse!X50,WeightedParse!Z50,WeightedParse!AB50,WeightedParse!AD50,WeightedParse!AG50,WeightedParse!AI50,WeightedParse!AJ50,WeightedParse!AK50)*Variables!$B$5),"")</f>
        <v/>
      </c>
      <c r="AR50" s="114" t="str">
        <f>IF($A50&gt;"",IF(AND(EXACT(SquadExport!$BS50,TRUE),EXACT(SquadExport!$BL50,TRUE)),HARMEAN(WeightedParse!I50,WeightedParse!J50,WeightedParse!K50,WeightedParse!Q50,WeightedParse!T50,WeightedParse!V50,WeightedParse!X50,WeightedParse!Y50,WeightedParse!Z50,WeightedParse!AD50,WeightedParse!AH50,WeightedParse!AI50,WeightedParse!AJ50,WeightedParse!AK50,WeightedParse!AN50,WeightedParse!AO50),HARMEAN(WeightedParse!I50,WeightedParse!J50,WeightedParse!K50,WeightedParse!Q50,WeightedParse!T50,WeightedParse!V50,WeightedParse!X50,WeightedParse!Y50,WeightedParse!Z50,WeightedParse!AD50,WeightedParse!AH50,WeightedParse!AI50,WeightedParse!AJ50,WeightedParse!AK50,WeightedParse!AN50,WeightedParse!AO50)*Variables!$B$5),"")</f>
        <v/>
      </c>
      <c r="AS50" s="114" t="str">
        <f>IF($A50&gt;"",IF(AND(EXACT(SquadExport!$BT50,TRUE),EXACT(SquadExport!$BL50,TRUE)),HARMEAN(WeightedParse!J50,WeightedParse!K50,WeightedParse!M50,WeightedParse!T50,WeightedParse!V50,WeightedParse!X50,WeightedParse!Z50,WeightedParse!AD50,WeightedParse!AI50),(HARMEAN(WeightedParse!J50,WeightedParse!K50,WeightedParse!M50,WeightedParse!T50,WeightedParse!V50,WeightedParse!X50,WeightedParse!Z50,WeightedParse!AD50,WeightedParse!AI50)*Variables!$B$5)),"")</f>
        <v/>
      </c>
      <c r="AT50" s="114" t="str">
        <f>IF($A50&gt;"",IF(AND(EXACT(SquadExport!$BT50,TRUE),EXACT(SquadExport!$BL50,TRUE)),HARMEAN(WeightedParse!J50,WeightedParse!K50,WeightedParse!M50,WeightedParse!U50,WeightedParse!V50,WeightedParse!W50,WeightedParse!X50,WeightedParse!Z50,WeightedParse!AD50,WeightedParse!AF50,WeightedParse!AK50,WeightedParse!AL50,WeightedParse!AP50)*(CONVERT(LEFT(SquadExport!$E50,FIND("'",SquadExport!$E50)-1)+((MID(SquadExport!$E50,FIND("'",SquadExport!$E50)+1,LEN(SquadExport!$E50)-FIND("'",SquadExport!$E50)-1))/12),"ft","m")-1)/(Variables!$C$4-1),(HARMEAN(WeightedParse!J50,WeightedParse!K50,WeightedParse!M50,WeightedParse!U50,WeightedParse!V50,WeightedParse!W50,WeightedParse!X50,WeightedParse!Z50,WeightedParse!AD50,WeightedParse!AF50,WeightedParse!AK50,WeightedParse!AL50,WeightedParse!AP50)*(CONVERT(LEFT(SquadExport!$E50,FIND("'",SquadExport!$E50)-1)+((MID(SquadExport!$E50,FIND("'",SquadExport!$E50)+1,LEN(SquadExport!$E50)-FIND("'",SquadExport!$E50)-1))/12),"ft","m")-1)/(Variables!$C$4-1)))*Variables!$B$5,"")</f>
        <v/>
      </c>
      <c r="AU50" s="114" t="str">
        <f>IF($A50&gt;"",IF(AND(EXACT(SquadExport!$BT50,TRUE),EXACT(SquadExport!$BL50,TRUE)),HARMEAN(WeightedParse!I50,WeightedParse!J50,WeightedParse!K50,WeightedParse!Q50,WeightedParse!T50,WeightedParse!V50,WeightedParse!X50,WeightedParse!Z50,WeightedParse!AB50,WeightedParse!AD50,WeightedParse!AF50,WeightedParse!AG50,WeightedParse!AK50,WeightedParse!AP50),HARMEAN(WeightedParse!I50,WeightedParse!J50,WeightedParse!K50,WeightedParse!Q50,WeightedParse!T50,WeightedParse!V50,WeightedParse!X50,WeightedParse!Z50,WeightedParse!AB50,WeightedParse!AD50,WeightedParse!AF50,WeightedParse!AG50,WeightedParse!AK50,WeightedParse!AP50)*Variables!$B$5),"")</f>
        <v/>
      </c>
      <c r="AV50" s="114" t="str">
        <f>IF($A50&gt;"",IF(AND(EXACT(SquadExport!$BT50,TRUE),EXACT(SquadExport!$BL50,TRUE)),HARMEAN(WeightedParse!I50,WeightedParse!J50,WeightedParse!K50,WeightedParse!Q50,WeightedParse!T50,WeightedParse!V50,WeightedParse!X50,WeightedParse!Z50,WeightedParse!AD50,WeightedParse!AH50,WeightedParse!AI50,WeightedParse!AJ50,WeightedParse!AK50,WeightedParse!AN50,WeightedParse!AO50),HARMEAN(WeightedParse!I50,WeightedParse!J50,WeightedParse!K50,WeightedParse!Q50,WeightedParse!T50,WeightedParse!V50,WeightedParse!X50,WeightedParse!Z50,WeightedParse!AD50,WeightedParse!AH50,WeightedParse!AI50,WeightedParse!AJ50,WeightedParse!AK50,WeightedParse!AN50,WeightedParse!AO50)*Variables!$B$5),"")</f>
        <v/>
      </c>
      <c r="AW50" s="114" t="str">
        <f>IF($A50&gt;"",IF(AND(EXACT(SquadExport!$BT50,TRUE),EXACT(SquadExport!$BL50,TRUE)),HARMEAN(WeightedParse!I50,WeightedParse!J50,WeightedParse!K50,WeightedParse!Q50,WeightedParse!T50,WeightedParse!V50,WeightedParse!X50,WeightedParse!Z50,WeightedParse!AB50,WeightedParse!AD50,WeightedParse!AF50,WeightedParse!AG50,WeightedParse!AI50,WeightedParse!AJ50,WeightedParse!AK50),HARMEAN(WeightedParse!I50,WeightedParse!J50,WeightedParse!K50,WeightedParse!Q50,WeightedParse!T50,WeightedParse!V50,WeightedParse!X50,WeightedParse!Z50,WeightedParse!AB50,WeightedParse!AD50,WeightedParse!AF50,WeightedParse!AG50,WeightedParse!AI50,WeightedParse!AJ50,WeightedParse!AK50)*Variables!$B$5),"")</f>
        <v/>
      </c>
      <c r="AX50" s="114" t="str">
        <f>IF($A50&gt;"",IF(AND(EXACT(SquadExport!$BT50,TRUE),EXACT(SquadExport!$BL50,TRUE)),HARMEAN(WeightedParse!K50,WeightedParse!Q50,WeightedParse!U50,WeightedParse!V50,WeightedParse!W50,WeightedParse!X50,WeightedParse!Y50,WeightedParse!Z50,WeightedParse!AD50,WeightedParse!AF50,WeightedParse!AH50,WeightedParse!AI50,WeightedParse!AJ50,WeightedParse!AK50,WeightedParse!AN50,WeightedParse!AO50,WeightedParse!AP50),HARMEAN(WeightedParse!K50,WeightedParse!Q50,WeightedParse!U50,WeightedParse!V50,WeightedParse!W50,WeightedParse!X50,WeightedParse!Y50,WeightedParse!Z50,WeightedParse!AD50,WeightedParse!AF50,WeightedParse!AH50,WeightedParse!AI50,WeightedParse!AJ50,WeightedParse!AK50,WeightedParse!AN50,WeightedParse!AO50,WeightedParse!AP50)*Variables!$B$5),"")</f>
        <v/>
      </c>
      <c r="AY50" s="114" t="str">
        <f>IF($A50&gt;"",IF(AND(EXACT(SquadExport!$BT50,TRUE),EXACT(SquadExport!$BL50,TRUE)),HARMEAN(WeightedParse!I50,WeightedParse!J50,WeightedParse!K50,WeightedParse!M50,WeightedParse!N50,WeightedParse!Q50,WeightedParse!T50,WeightedParse!V50,WeightedParse!X50,WeightedParse!Z50,WeightedParse!AD50,WeightedParse!AF50,WeightedParse!AG50,WeightedParse!AH50,WeightedParse!AI50,WeightedParse!AJ50,WeightedParse!AK50,WeightedParse!AL50,WeightedParse!AN50,WeightedParse!AO50,WeightedParse!AP50),HARMEAN(WeightedParse!I50,WeightedParse!J50,WeightedParse!K50,WeightedParse!M50,WeightedParse!N50,WeightedParse!Q50,WeightedParse!T50,WeightedParse!V50,WeightedParse!X50,WeightedParse!Z50,WeightedParse!AD50,WeightedParse!AF50,WeightedParse!AG50,WeightedParse!AH50,WeightedParse!AI50,WeightedParse!AJ50,WeightedParse!AK50,WeightedParse!AL50,WeightedParse!AN50,WeightedParse!AO50,WeightedParse!AP50)*Variables!$B$5),"")</f>
        <v/>
      </c>
    </row>
    <row r="51" spans="1:51" s="3" customFormat="1" ht="15" customHeight="1" x14ac:dyDescent="0.25">
      <c r="A51" s="3" t="str">
        <f>IF(WeightedParse!A51&gt;"",WeightedParse!A51,"")</f>
        <v/>
      </c>
      <c r="B51" s="4" t="str">
        <f>IF(WeightedParse!B51&gt;0,WeightedParse!B51,"")</f>
        <v/>
      </c>
      <c r="C51" s="4" t="str">
        <f>IF(A51&gt;"",IF(AND(B51&lt;=Variables!$B$8,G51&gt;2),"Youth",IF(AND(B51&lt;=Variables!$B$8,G51&lt;=2),"Prospect",IF(AND(B51&gt;=Variables!$B$9,G51&gt;2),"Old",IF(G51&gt;=3,"Reserves","First Team")))),"")</f>
        <v/>
      </c>
      <c r="D51" s="4" t="str">
        <f>SquadExport!BJ51</f>
        <v/>
      </c>
      <c r="E51" s="4" t="str">
        <f>IF(A51&gt;"",VLOOKUP(F51,Roles!A:B,2,FALSE)&amp;IF(OR(VLOOKUP(F51,Roles!$A:$B,2,FALSE)="FB",VLOOKUP(F51,Roles!$A:$B,2,FALSE)="WB",VLOOKUP(F51,Roles!$A:$B,2,FALSE)="WM",VLOOKUP(F51,Roles!$A:$B,2,FALSE)="W"),IF(AND(SquadExport!BK51=TRUE,SquadExport!BM51=TRUE,WeightedParse!BB51&gt;=WeightedParse!BC51)," (R)",IF(AND(SquadExport!BK51=TRUE,SquadExport!BM51=TRUE,WeightedParse!BB51&lt;WeightedParse!BC51)," (L)",IF(AND(SquadExport!BK51=TRUE,SquadExport!BM51=FALSE), " (L)",IF(AND(SquadExport!BK51=FALSE,SquadExport!BM51=TRUE)," (R)","")))),""),"")</f>
        <v/>
      </c>
      <c r="F51" s="4" t="str" cm="1">
        <f t="array" ref="F51">IF(A51&gt;"",INDEX($J$1:$AY$1,SUMPRODUCT(MAX(($J$2:$AY$200=MAX($J51:$AY51))*(COLUMN($J$2:$AY$200))))-COLUMN($J$1)+1),"")</f>
        <v/>
      </c>
      <c r="G51" s="4" t="str">
        <f t="shared" si="0"/>
        <v/>
      </c>
      <c r="H51" s="4" t="str">
        <f t="shared" si="1"/>
        <v/>
      </c>
      <c r="I51" s="5" t="str">
        <f t="shared" si="2"/>
        <v/>
      </c>
      <c r="J51" s="114" t="str">
        <f>IF($A51&gt;"",HARMEAN(WeightedParse!V51,WeightedParse!Y51,WeightedParse!Z51,WeightedParse!AE51,WeightedParse!AJ51,WeightedParse!AQ51,WeightedParse!AR51,WeightedParse!AS51,WeightedParse!AU51,WeightedParse!AV51,WeightedParse!AW51,WeightedParse!AY51,WeightedParse!BA51),"")</f>
        <v/>
      </c>
      <c r="K51" s="114" t="str">
        <f>IF(A51&gt;"",HARMEAN(WeightedParse!K51,WeightedParse!Q51,WeightedParse!V51,WeightedParse!X51,WeightedParse!Y51,WeightedParse!Z51,WeightedParse!AE51,WeightedParse!AG51,WeightedParse!AI51,WeightedParse!AJ51,WeightedParse!AQ51,WeightedParse!AR51,WeightedParse!AS51,WeightedParse!AU51,WeightedParse!AV51,WeightedParse!AW51,WeightedParse!AY51,WeightedParse!AZ51,WeightedParse!BA51),"")</f>
        <v/>
      </c>
      <c r="L51" s="114" t="str">
        <f>IF($A51&gt;"",IF(AND(EXACT(SquadExport!$BO51,TRUE),EXACT(SquadExport!$BL51,TRUE)),HARMEAN(WeightedParse!M51,WeightedParse!P51,WeightedParse!S51,WeightedParse!U51,WeightedParse!V51,WeightedParse!W51,WeightedParse!Y51,WeightedParse!AE51,WeightedParse!AL51,WeightedParse!AN51,WeightedParse!AP51),HARMEAN(WeightedParse!M51,WeightedParse!P51,WeightedParse!S51,WeightedParse!U51,WeightedParse!V51,WeightedParse!W51,WeightedParse!Y51,WeightedParse!AE51,WeightedParse!AL51,WeightedParse!AN51,WeightedParse!AP51)*Variables!$B$5),"")</f>
        <v/>
      </c>
      <c r="M51" s="114" t="str">
        <f>IF($A51&gt;"",IF(AND(EXACT(SquadExport!$BO51,TRUE),EXACT(SquadExport!$BL51,TRUE)),HARMEAN(WeightedParse!M51,WeightedParse!P51,WeightedParse!S51,WeightedParse!U51,WeightedParse!V51,WeightedParse!W51,WeightedParse!X51,WeightedParse!Y51,WeightedParse!Z51,WeightedParse!AE51,WeightedParse!AL51,WeightedParse!AN51,WeightedParse!AP51),HARMEAN(WeightedParse!M51,WeightedParse!P51,WeightedParse!S51,WeightedParse!U51,WeightedParse!V51,WeightedParse!W51,WeightedParse!X51,WeightedParse!Y51,WeightedParse!Z51,WeightedParse!AE51,WeightedParse!AL51,WeightedParse!AN51,WeightedParse!AP51)*Variables!$B$5),"")</f>
        <v/>
      </c>
      <c r="N51" s="114" t="str">
        <f>IF($A51&gt;"",IF(AND(EXACT(SquadExport!$BO51,TRUE),EXACT(SquadExport!$BL51,TRUE)),HARMEAN(WeightedParse!K51,WeightedParse!M51,WeightedParse!P51,WeightedParse!Q51,WeightedParse!S51,WeightedParse!T51,WeightedParse!U51,WeightedParse!V51,WeightedParse!W51,WeightedParse!X51,WeightedParse!Y51,WeightedParse!Z51,WeightedParse!AE51,WeightedParse!AG51,WeightedParse!AL51,WeightedParse!AN51,WeightedParse!AP51),HARMEAN(WeightedParse!K51,WeightedParse!M51,WeightedParse!P51,WeightedParse!Q51,WeightedParse!S51,WeightedParse!T51,WeightedParse!U51,WeightedParse!V51,WeightedParse!W51,WeightedParse!X51,WeightedParse!Y51,WeightedParse!Z51,WeightedParse!AE51,WeightedParse!AG51,WeightedParse!AL51,WeightedParse!AN51,WeightedParse!AP51)*Variables!$B$5),"")</f>
        <v/>
      </c>
      <c r="O51" s="114" t="str">
        <f>IF($A51&gt;"",IF(AND(EXACT(SquadExport!$BO51,TRUE),EXACT(SquadExport!$BL51,TRUE)),HARMEAN(WeightedParse!I51,WeightedParse!K51,WeightedParse!M51,WeightedParse!P51,WeightedParse!Q51,WeightedParse!S51,WeightedParse!T51,WeightedParse!V51,WeightedParse!W51,WeightedParse!X51,WeightedParse!Y51,WeightedParse!Z51,WeightedParse!AB51,WeightedParse!AE51,WeightedParse!AF51,WeightedParse!AG51,WeightedParse!AJ51,WeightedParse!AK51,WeightedParse!AL51,WeightedParse!AN51,WeightedParse!AO51,WeightedParse!AP51),HARMEAN(WeightedParse!I51,WeightedParse!K51,WeightedParse!M51,WeightedParse!P51,WeightedParse!Q51,WeightedParse!S51,WeightedParse!T51,WeightedParse!V51,WeightedParse!W51,WeightedParse!X51,WeightedParse!Y51,WeightedParse!Z51,WeightedParse!AB51,WeightedParse!AE51,WeightedParse!AF51,WeightedParse!AG51,WeightedParse!AJ51,WeightedParse!AK51,WeightedParse!AL51,WeightedParse!AN51,WeightedParse!AO51,WeightedParse!AP51)*Variables!$B$5),"")</f>
        <v/>
      </c>
      <c r="P51" s="114" t="str">
        <f>IF($A51&gt;"",IF(AND(OR(EXACT(SquadExport!$BO51,TRUE),EXACT(SquadExport!$BP51,TRUE)),OR(EXACT(SquadExport!$BK51,TRUE),EXACT(SquadExport!$BM51,TRUE))),HARMEAN(WeightedParse!M51,WeightedParse!P51,WeightedParse!S51,WeightedParse!U51,WeightedParse!V51,WeightedParse!W51,WeightedParse!Y51,WeightedParse!AE51,WeightedParse!AF51,WeightedParse!AP51),HARMEAN(WeightedParse!M51,WeightedParse!P51,WeightedParse!S51,WeightedParse!U51,WeightedParse!V51,WeightedParse!W51,WeightedParse!Y51,WeightedParse!AE51,WeightedParse!AF51,WeightedParse!AP51)*Variables!$B$5),"")</f>
        <v/>
      </c>
      <c r="Q51" s="114" t="str">
        <f>IF($A51&gt;"",IF(AND(OR(EXACT(SquadExport!$BO51,TRUE),EXACT(SquadExport!$BP51,TRUE)),OR(EXACT(SquadExport!$BK51,TRUE),EXACT(SquadExport!$BM51,TRUE))),HARMEAN(WeightedParse!H51,WeightedParse!P51,WeightedParse!Q51,WeightedParse!S51,WeightedParse!T51,WeightedParse!V51,WeightedParse!X51,WeightedParse!Y51,WeightedParse!Z51,WeightedParse!AE51,WeightedParse!AF51,WeightedParse!AH51,WeightedParse!AN51,WeightedParse!AO51),HARMEAN(WeightedParse!H51,WeightedParse!P51,WeightedParse!Q51,WeightedParse!S51,WeightedParse!T51,WeightedParse!V51,WeightedParse!X51,WeightedParse!Y51,WeightedParse!Z51,WeightedParse!AE51,WeightedParse!AF51,WeightedParse!AH51,WeightedParse!AN51,WeightedParse!AO51)*Variables!$B$5),"")</f>
        <v/>
      </c>
      <c r="R51" s="115" t="str">
        <f>IF($A51&gt;"",IF(AND(OR(EXACT(SquadExport!$BO51,TRUE),EXACT(SquadExport!$BP51,TRUE)),OR(EXACT(SquadExport!$BK51,TRUE),EXACT(SquadExport!$BM51,TRUE))),HARMEAN(WeightedParse!H51,WeightedParse!I51,WeightedParse!K51,WeightedParse!P51,WeightedParse!Q51,WeightedParse!S51,WeightedParse!T51,WeightedParse!V51,WeightedParse!Y51,WeightedParse!Z51,WeightedParse!AD51,WeightedParse!AE51,WeightedParse!AF51,WeightedParse!AH51,WeightedParse!AI51,WeightedParse!AJ51,WeightedParse!AN51,WeightedParse!AO51),HARMEAN(WeightedParse!H51,WeightedParse!I51,WeightedParse!K51,WeightedParse!P51,WeightedParse!Q51,WeightedParse!S51,WeightedParse!T51,WeightedParse!V51,WeightedParse!Y51,WeightedParse!Z51,WeightedParse!AD51,WeightedParse!AE51,WeightedParse!AF51,WeightedParse!AH51,WeightedParse!AI51,WeightedParse!AJ51,WeightedParse!AN51,WeightedParse!AO51)*Variables!$B$5),"")</f>
        <v/>
      </c>
      <c r="S51" s="115" t="str">
        <f>IF($A51&gt;"",IF(AND(OR(EXACT(SquadExport!$BO51,TRUE),EXACT(SquadExport!$BP51,TRUE)),OR(EXACT(SquadExport!$BK51,TRUE),EXACT(SquadExport!$BM51,TRUE))),HARMEAN(WeightedParse!H51,WeightedParse!I51,WeightedParse!K51,WeightedParse!Q51,WeightedParse!S51,WeightedParse!T51,WeightedParse!V51,WeightedParse!X51,WeightedParse!Z51,WeightedParse!AB51,WeightedParse!AD51,WeightedParse!AF51,WeightedParse!AG51,WeightedParse!AH51,WeightedParse!AI51,WeightedParse!AJ51,WeightedParse!AK51,WeightedParse!AN51,WeightedParse!AO51),HARMEAN(WeightedParse!H51,WeightedParse!I51,WeightedParse!K51,WeightedParse!Q51,WeightedParse!S51,WeightedParse!T51,WeightedParse!V51,WeightedParse!X51,WeightedParse!Z51,WeightedParse!AB51,WeightedParse!AD51,WeightedParse!AF51,WeightedParse!AG51,WeightedParse!AH51,WeightedParse!AI51,WeightedParse!AJ51,WeightedParse!AK51,WeightedParse!AN51,WeightedParse!AO51)*Variables!$B$5),"")</f>
        <v/>
      </c>
      <c r="T51" s="114" t="str">
        <f>IF($A51&gt;"",IF(AND(OR(EXACT(SquadExport!$BO51,TRUE),EXACT(SquadExport!$BP51,TRUE)),OR(EXACT(SquadExport!$BK51,TRUE),EXACT(SquadExport!$BM51,TRUE))),HARMEAN(WeightedParse!I51,WeightedParse!K51,WeightedParse!N51,WeightedParse!P51,WeightedParse!Q51,WeightedParse!S51,WeightedParse!T51,WeightedParse!V51,WeightedParse!X51,WeightedParse!Y51,WeightedParse!Z51,WeightedParse!AB51,WeightedParse!AD51,WeightedParse!AE51,WeightedParse!AF51,WeightedParse!AH51,WeightedParse!AI51,WeightedParse!AJ51,WeightedParse!AN51,WeightedParse!AO51)*WeightedParse!BD51,(HARMEAN(WeightedParse!I51,WeightedParse!K51,WeightedParse!N51,WeightedParse!P51,WeightedParse!Q51,WeightedParse!S51,WeightedParse!T51,WeightedParse!V51,WeightedParse!X51,WeightedParse!Y51,WeightedParse!Z51,WeightedParse!AB51,WeightedParse!AD51,WeightedParse!AE51,WeightedParse!AF51,WeightedParse!AH51,WeightedParse!AI51,WeightedParse!AJ51,WeightedParse!AN51,WeightedParse!AO51)*WeightedParse!BD51)*Variables!$B$5),"")</f>
        <v/>
      </c>
      <c r="U51" s="114" t="str">
        <f>IF($A51&gt;"",IF(EXACT(SquadExport!$BQ51,TRUE),HARMEAN(WeightedParse!P51,WeightedParse!S51,WeightedParse!V51,WeightedParse!X51,WeightedParse!Y51,WeightedParse!Z51,WeightedParse!AE51,WeightedParse!AF51,WeightedParse!AP51),HARMEAN(WeightedParse!P51,WeightedParse!S51,WeightedParse!V51,WeightedParse!X51,WeightedParse!Y51,WeightedParse!Z51,WeightedParse!AE51,WeightedParse!AF51,WeightedParse!AP51)*Variables!$B$5),"")</f>
        <v/>
      </c>
      <c r="V51" s="114" t="str">
        <f>IF($A51&gt;"",IF(EXACT(SquadExport!$BQ51,TRUE),HARMEAN(WeightedParse!K51,WeightedParse!Q51,WeightedParse!S51,WeightedParse!T51,WeightedParse!V51,WeightedParse!X51,WeightedParse!Z51,WeightedParse!AE51,WeightedParse!AF51,WeightedParse!AG51,WeightedParse!AH51,WeightedParse!AK51),HARMEAN(WeightedParse!K51,WeightedParse!Q51,WeightedParse!S51,WeightedParse!T51,WeightedParse!V51,WeightedParse!X51,WeightedParse!Z51,WeightedParse!AE51,WeightedParse!AF51,WeightedParse!AG51,WeightedParse!AH51,WeightedParse!AK51)*Variables!$B$5),"")</f>
        <v/>
      </c>
      <c r="W51" s="114" t="str">
        <f>IF($A51&gt;"",IF(EXACT(SquadExport!$BQ51,TRUE),HARMEAN(WeightedParse!I51,WeightedParse!K51,WeightedParse!N51,WeightedParse!Q51,WeightedParse!T51,WeightedParse!V51,WeightedParse!X51,WeightedParse!Z51,WeightedParse!AB51,WeightedParse!AD51,WeightedParse!AF51,WeightedParse!AG51,WeightedParse!AK51),HARMEAN(WeightedParse!I51,WeightedParse!K51,WeightedParse!N51,WeightedParse!Q51,WeightedParse!T51,WeightedParse!V51,WeightedParse!X51,WeightedParse!Z51,WeightedParse!AB51,WeightedParse!AD51,WeightedParse!AF51,WeightedParse!AG51,WeightedParse!AK51)*Variables!$B$5),"")</f>
        <v/>
      </c>
      <c r="X51" s="114" t="str">
        <f>IF($A51&gt;"",IF(EXACT(SquadExport!$BQ51,TRUE),HARMEAN(WeightedParse!K51,WeightedParse!P51,WeightedParse!Q51,WeightedParse!S51,WeightedParse!U51,WeightedParse!V51,WeightedParse!X51,WeightedParse!Y51,WeightedParse!Z51,WeightedParse!AE51,WeightedParse!AF51,WeightedParse!AH51,WeightedParse!AO51,WeightedParse!AP51),HARMEAN(WeightedParse!K51,WeightedParse!P51,WeightedParse!Q51,WeightedParse!S51,WeightedParse!U51,WeightedParse!V51,WeightedParse!X51,WeightedParse!Y51,WeightedParse!Z51,WeightedParse!AE51,WeightedParse!AF51,WeightedParse!AH51,WeightedParse!AO51,WeightedParse!AP51)*Variables!$B$5),"")</f>
        <v/>
      </c>
      <c r="Y51" s="114" t="str">
        <f>IF($A51&gt;"",IF(EXACT(SquadExport!$BQ51,TRUE),HARMEAN(WeightedParse!P51,WeightedParse!Q51,WeightedParse!S51,WeightedParse!U51,WeightedParse!V51,WeightedParse!W51,WeightedParse!Y51,WeightedParse!AE51,WeightedParse!AF51,WeightedParse!AH51,WeightedParse!AJ51,WeightedParse!AN51,WeightedParse!AO51,WeightedParse!AP51),HARMEAN(WeightedParse!P51,WeightedParse!Q51,WeightedParse!S51,WeightedParse!U51,WeightedParse!V51,WeightedParse!W51,WeightedParse!Y51,WeightedParse!AE51,WeightedParse!AF51,WeightedParse!AH51,WeightedParse!AJ51,WeightedParse!AN51,WeightedParse!AO51,WeightedParse!AP51)*Variables!$B$5),"")</f>
        <v/>
      </c>
      <c r="Z51" s="114" t="str">
        <f>IF($A51&gt;"",IF(EXACT(SquadExport!$BQ51,TRUE),HARMEAN(WeightedParse!M51,WeightedParse!P51,WeightedParse!Q51,WeightedParse!S51,WeightedParse!U51,WeightedParse!V51,WeightedParse!W51,WeightedParse!X51,WeightedParse!Y51,WeightedParse!Z51,WeightedParse!AE51,WeightedParse!AF51,WeightedParse!AH51,WeightedParse!AL51,WeightedParse!AO51,WeightedParse!AP51),HARMEAN(WeightedParse!M51,WeightedParse!P51,WeightedParse!Q51,WeightedParse!S51,WeightedParse!U51,WeightedParse!V51,WeightedParse!W51,WeightedParse!X51,WeightedParse!Y51,WeightedParse!Z51,WeightedParse!AE51,WeightedParse!AF51,WeightedParse!AH51,WeightedParse!AL51,WeightedParse!AO51,WeightedParse!AP51)*Variables!$B$5),"")</f>
        <v/>
      </c>
      <c r="AA51" s="114" t="str">
        <f>IF($A51&gt;"",IF(EXACT(SquadExport!$BQ51,TRUE),HARMEAN(WeightedParse!J51,WeightedParse!K51,WeightedParse!N51,WeightedParse!P51,WeightedParse!Q51,WeightedParse!S51,WeightedParse!V51,WeightedParse!X51,WeightedParse!Y51,WeightedParse!Z51,WeightedParse!AD51,WeightedParse!AE51,WeightedParse!AH51,WeightedParse!AI51,WeightedParse!AK51,WeightedParse!AN51,WeightedParse!AO51,WeightedParse!AP51),HARMEAN(WeightedParse!J51,WeightedParse!K51,WeightedParse!N51,WeightedParse!P51,WeightedParse!Q51,WeightedParse!S51,WeightedParse!V51,WeightedParse!X51,WeightedParse!Y51,WeightedParse!Z51,WeightedParse!AD51,WeightedParse!AE51,WeightedParse!AH51,WeightedParse!AI51,WeightedParse!AK51,WeightedParse!AN51,WeightedParse!AO51,WeightedParse!AP51)*Variables!$B$5),"")</f>
        <v/>
      </c>
      <c r="AB51" s="114" t="str">
        <f>IF($A51&gt;"",IF(AND(EXACT(SquadExport!$BR51,TRUE),EXACT(SquadExport!$BL51,TRUE)),HARMEAN(WeightedParse!I51,WeightedParse!K51,WeightedParse!N51,WeightedParse!Q51,WeightedParse!T51,WeightedParse!V51,WeightedParse!X51,WeightedParse!Y51,WeightedParse!Z51,WeightedParse!AD51,WeightedParse!AE51,WeightedParse!AF51,WeightedParse!AG51,WeightedParse!AH51,WeightedParse!AI51,WeightedParse!AJ51,WeightedParse!AK51,WeightedParse!AN51,WeightedParse!AO51),HARMEAN(WeightedParse!I51,WeightedParse!K51,WeightedParse!N51,WeightedParse!Q51,WeightedParse!T51,WeightedParse!V51,WeightedParse!X51,WeightedParse!Y51,WeightedParse!Z51,WeightedParse!AD51,WeightedParse!AE51,WeightedParse!AF51,WeightedParse!AG51,WeightedParse!AH51,WeightedParse!AI51,WeightedParse!AJ51,WeightedParse!AK51,WeightedParse!AN51,WeightedParse!AO51)*Variables!$B$5),"")</f>
        <v/>
      </c>
      <c r="AC51" s="114" t="str">
        <f>IF($A51&gt;"",IF(AND(EXACT(SquadExport!$BR51,TRUE),EXACT(SquadExport!$BL51,TRUE)),HARMEAN(WeightedParse!K51,WeightedParse!Q51,WeightedParse!S51,WeightedParse!T51,WeightedParse!V51,WeightedParse!X51,WeightedParse!Y51,WeightedParse!Z51,WeightedParse!AD51,WeightedParse!AE51,WeightedParse!AF51,WeightedParse!AG51,WeightedParse!AH51,WeightedParse!AO51),HARMEAN(WeightedParse!K51,WeightedParse!Q51,WeightedParse!S51,WeightedParse!T51,WeightedParse!V51,WeightedParse!X51,WeightedParse!Y51,WeightedParse!Z51,WeightedParse!AD51,WeightedParse!AE51,WeightedParse!AF51,WeightedParse!AG51,WeightedParse!AH51,WeightedParse!AO51)*Variables!$B$5),"")</f>
        <v/>
      </c>
      <c r="AD51" s="114" t="str">
        <f>IF($A51&gt;"",IF(AND(EXACT(SquadExport!$BR51,TRUE),EXACT(SquadExport!$BL51,TRUE)),HARMEAN(WeightedParse!I51,WeightedParse!J51,WeightedParse!K51,WeightedParse!N51,WeightedParse!Q51,WeightedParse!S51,WeightedParse!T51,WeightedParse!V51,WeightedParse!X51,WeightedParse!Z51,WeightedParse!AB51,WeightedParse!AD51,WeightedParse!AG51,WeightedParse!AH51,WeightedParse!AI51,WeightedParse!AK51,WeightedParse!AO51),HARMEAN(WeightedParse!I51,WeightedParse!J51,WeightedParse!K51,WeightedParse!N51,WeightedParse!Q51,WeightedParse!S51,WeightedParse!T51,WeightedParse!V51,WeightedParse!X51,WeightedParse!Z51,WeightedParse!AB51,WeightedParse!AD51,WeightedParse!AG51,WeightedParse!AH51,WeightedParse!AI51,WeightedParse!AK51,WeightedParse!AO51)*Variables!$B$5),"")</f>
        <v/>
      </c>
      <c r="AE51" s="114" t="str">
        <f>IF($A51&gt;"",IF(AND(EXACT(SquadExport!$BR51,TRUE),EXACT(SquadExport!$BL51,TRUE)),HARMEAN(WeightedParse!K51,WeightedParse!N51,WeightedParse!P51,WeightedParse!Q51,WeightedParse!S51,WeightedParse!T51,WeightedParse!U51,WeightedParse!V51,WeightedParse!X51,WeightedParse!Y51,WeightedParse!Z51,WeightedParse!AD51,WeightedParse!AE51,WeightedParse!AF51,WeightedParse!AG51,WeightedParse!AH51,WeightedParse!AI51,WeightedParse!AO51),HARMEAN(WeightedParse!K51,WeightedParse!N51,WeightedParse!P51,WeightedParse!Q51,WeightedParse!S51,WeightedParse!T51,WeightedParse!U51,WeightedParse!V51,WeightedParse!X51,WeightedParse!Y51,WeightedParse!Z51,WeightedParse!AD51,WeightedParse!AE51,WeightedParse!AF51,WeightedParse!AG51,WeightedParse!AH51,WeightedParse!AI51,WeightedParse!AO51)*Variables!$B$5),"")</f>
        <v/>
      </c>
      <c r="AF51" s="114" t="str">
        <f>IF($A51&gt;"",IF(AND(EXACT(SquadExport!$BR51,TRUE),EXACT(SquadExport!$BL51,TRUE)),HARMEAN(WeightedParse!I51,WeightedParse!J51,WeightedParse!K51,WeightedParse!N51,WeightedParse!Q51,WeightedParse!S51,WeightedParse!T51,WeightedParse!U51,WeightedParse!V51,WeightedParse!X51,WeightedParse!Z51,WeightedParse!AD51,WeightedParse!AE51,WeightedParse!AF51,WeightedParse!AH51,WeightedParse!AI51,WeightedParse!AK51,WeightedParse!AN51,WeightedParse!AO51,WeightedParse!AP51),HARMEAN(WeightedParse!I51,WeightedParse!J51,WeightedParse!K51,WeightedParse!N51,WeightedParse!Q51,WeightedParse!S51,WeightedParse!T51,WeightedParse!U51,WeightedParse!V51,WeightedParse!X51,WeightedParse!Z51,WeightedParse!AD51,WeightedParse!AE51,WeightedParse!AF51,WeightedParse!AH51,WeightedParse!AI51,WeightedParse!AK51,WeightedParse!AN51,WeightedParse!AO51,WeightedParse!AP51)*Variables!$B$5),"")</f>
        <v/>
      </c>
      <c r="AG51" s="114" t="str">
        <f>IF($A51&gt;"",IF(AND(OR(EXACT(SquadExport!$BR51,TRUE),EXACT(SquadExport!$BS51,TRUE)),OR(EXACT(SquadExport!$BK51,TRUE),EXACT(SquadExport!$BM51,TRUE))),HARMEAN(WeightedParse!I51,WeightedParse!K51,WeightedParse!Q51,WeightedParse!T51,WeightedParse!X51,WeightedParse!Z51,WeightedParse!AD51,WeightedParse!AF51,WeightedParse!AG51,WeightedParse!AJ51),HARMEAN(WeightedParse!I51,WeightedParse!K51,WeightedParse!Q51,WeightedParse!T51,WeightedParse!X51,WeightedParse!Z51,WeightedParse!AD51,WeightedParse!AF51,WeightedParse!AG51,WeightedParse!AJ51)*Variables!$B$5),"")</f>
        <v/>
      </c>
      <c r="AH51" s="114" t="str">
        <f>IF($A51&gt;"",IF(AND(OR(EXACT(SquadExport!$BR51,TRUE),EXACT(SquadExport!$BS51,TRUE)),OR(EXACT(SquadExport!$BK51,TRUE),EXACT(SquadExport!$BM51,TRUE))),HARMEAN(WeightedParse!H51,WeightedParse!K51,WeightedParse!P51,WeightedParse!Q51,WeightedParse!S51,WeightedParse!T51,WeightedParse!V51,WeightedParse!X51,WeightedParse!Y51,WeightedParse!Z51,WeightedParse!AD51,WeightedParse!AE51,WeightedParse!AF51,WeightedParse!AG51,WeightedParse!AH51,WeightedParse!AO51),HARMEAN(WeightedParse!H51,WeightedParse!K51,WeightedParse!P51,WeightedParse!Q51,WeightedParse!S51,WeightedParse!T51,WeightedParse!V51,WeightedParse!X51,WeightedParse!Y51,WeightedParse!Z51,WeightedParse!AD51,WeightedParse!AE51,WeightedParse!AF51,WeightedParse!AG51,WeightedParse!AH51,WeightedParse!AO51)*Variables!$B$5),"")</f>
        <v/>
      </c>
      <c r="AI51" s="114" t="str">
        <f>IF($A51&gt;"",IF(AND(OR(EXACT(SquadExport!$BR51,TRUE),EXACT(SquadExport!$BS51,TRUE)),OR(EXACT(SquadExport!$BK51,TRUE),EXACT(SquadExport!$BM51,TRUE))),HARMEAN(WeightedParse!H51,WeightedParse!I51,WeightedParse!K51,WeightedParse!P51,WeightedParse!Q51,WeightedParse!S51,WeightedParse!T51,WeightedParse!U51,WeightedParse!V51,WeightedParse!X51,WeightedParse!Y51,WeightedParse!Z51,WeightedParse!AD51,WeightedParse!AE51,WeightedParse!AF51,WeightedParse!AH51,WeightedParse!AI51,WeightedParse!AO51),HARMEAN(WeightedParse!H51,WeightedParse!I51,WeightedParse!K51,WeightedParse!P51,WeightedParse!Q51,WeightedParse!S51,WeightedParse!T51,WeightedParse!U51,WeightedParse!V51,WeightedParse!X51,WeightedParse!Y51,WeightedParse!Z51,WeightedParse!AD51,WeightedParse!AE51,WeightedParse!AF51,WeightedParse!AH51,WeightedParse!AI51,WeightedParse!AO51)*Variables!$B$5),"")</f>
        <v/>
      </c>
      <c r="AJ51" s="114" t="str">
        <f>IF($A51&gt;"",IF(AND(OR(EXACT(SquadExport!$BR51,TRUE),EXACT(SquadExport!$BS51,TRUE)),OR(EXACT(SquadExport!$BK51,TRUE),EXACT(SquadExport!$BM51,TRUE))),HARMEAN(WeightedParse!H51,WeightedParse!K51,WeightedParse!M51,WeightedParse!V51,WeightedParse!W51,WeightedParse!AD51,WeightedParse!AF51,WeightedParse!AH51,WeightedParse!AK51,WeightedParse!AL51,WeightedParse!AO51,WeightedParse!AP51)*(CONVERT(LEFT(SquadExport!$E51,FIND("'",SquadExport!$E51)-1)+((MID(SquadExport!$E51,FIND("'",SquadExport!$E51)+1,LEN(SquadExport!$E51)-FIND("'",SquadExport!$E51)-1))/12),"ft","m")-1)/(Variables!$C$4-1),(HARMEAN(WeightedParse!H51,WeightedParse!K51,WeightedParse!M51,WeightedParse!V51,WeightedParse!W51,WeightedParse!AD51,WeightedParse!AF51,WeightedParse!AH51,WeightedParse!AK51,WeightedParse!AL51,WeightedParse!AO51,WeightedParse!AP51)*(CONVERT(LEFT(SquadExport!$E51,FIND("'",SquadExport!$E51)-1)+((MID(SquadExport!$E51,FIND("'",SquadExport!$E51)+1,LEN(SquadExport!$E51)-FIND("'",SquadExport!$E51)-1))/12),"ft","m")-1)/(Variables!$C$4-1))*Variables!$B$5),"")</f>
        <v/>
      </c>
      <c r="AK51" s="114" t="str">
        <f>IF($A51&gt;"",IF(AND(OR(EXACT(SquadExport!$BR51,TRUE),EXACT(SquadExport!$BS51,TRUE)),OR(EXACT(SquadExport!$BK51,TRUE),EXACT(SquadExport!$BM51,TRUE))),HARMEAN(WeightedParse!J51,WeightedParse!K51,WeightedParse!T51,WeightedParse!V51,WeightedParse!X51,WeightedParse!Y51,WeightedParse!Z51,WeightedParse!AD51,WeightedParse!AH51,WeightedParse!AI51,WeightedParse!AK51,WeightedParse!AO51),HARMEAN(WeightedParse!J51,WeightedParse!K51,WeightedParse!T51,WeightedParse!V51,WeightedParse!X51,WeightedParse!Y51,WeightedParse!Z51,WeightedParse!AD51,WeightedParse!AH51,WeightedParse!AI51,WeightedParse!AK51,WeightedParse!AO51)*Variables!$B$5),"")</f>
        <v/>
      </c>
      <c r="AL51" s="114" t="str">
        <f>IF($A51&gt;"",IF(AND(OR(EXACT(SquadExport!$BR51,TRUE),EXACT(SquadExport!$BS51,TRUE)),OR(EXACT(SquadExport!$BK51,TRUE),EXACT(SquadExport!$BM51,TRUE))),HARMEAN(WeightedParse!H51,WeightedParse!I51,WeightedParse!K51,WeightedParse!Q51,WeightedParse!T51,WeightedParse!V51,WeightedParse!AB51,WeightedParse!AD51,WeightedParse!AH51,WeightedParse!AI51,WeightedParse!AJ51,WeightedParse!AN51,WeightedParse!AO51),HARMEAN(WeightedParse!H51,WeightedParse!I51,WeightedParse!K51,WeightedParse!Q51,WeightedParse!T51,WeightedParse!V51,WeightedParse!AB51,WeightedParse!AD51,WeightedParse!AH51,WeightedParse!AI51,WeightedParse!AJ51,WeightedParse!AN51,WeightedParse!AO51)*Variables!$B$5),"")</f>
        <v/>
      </c>
      <c r="AM51" s="114" t="str">
        <f>IF($A51&gt;"",IF(AND(OR(EXACT(SquadExport!$BR51,TRUE),EXACT(SquadExport!$BS51,TRUE)),OR(EXACT(SquadExport!$BK51,TRUE),EXACT(SquadExport!$BM51,TRUE))),HARMEAN(WeightedParse!I51,WeightedParse!J51,WeightedParse!K51,WeightedParse!N51,WeightedParse!Q51,WeightedParse!T51,WeightedParse!V51,WeightedParse!X51,WeightedParse!AB51,WeightedParse!AD51,WeightedParse!AG51,WeightedParse!AI51,WeightedParse!AJ51,WeightedParse!AK51,WeightedParse!AN51)*WeightedParse!BD51,(HARMEAN(WeightedParse!I51,WeightedParse!J51,WeightedParse!K51,WeightedParse!N51,WeightedParse!Q51,WeightedParse!T51,WeightedParse!V51,WeightedParse!X51,WeightedParse!AB51,WeightedParse!AD51,WeightedParse!AG51,WeightedParse!AI51,WeightedParse!AJ51,WeightedParse!AK51,WeightedParse!AN51)*WeightedParse!BD51)*Variables!$B$5),"")</f>
        <v/>
      </c>
      <c r="AN51" s="114" t="str">
        <f>IF($A51&gt;"",IF(AND(OR(EXACT(SquadExport!$BR51,TRUE),EXACT(SquadExport!$BS51,TRUE)),OR(EXACT(SquadExport!$BK51,TRUE),EXACT(SquadExport!$BM51,TRUE))),HARMEAN(WeightedParse!H51,WeightedParse!I51,WeightedParse!K51,WeightedParse!N51,WeightedParse!Q51,WeightedParse!T51,WeightedParse!V51,WeightedParse!X51,WeightedParse!Z51,WeightedParse!AD51,WeightedParse!AG51,WeightedParse!AH51,WeightedParse!AI51,WeightedParse!AJ51,WeightedParse!AN51,WeightedParse!AO51)*WeightedParse!BD51,(HARMEAN(WeightedParse!H51,WeightedParse!I51,WeightedParse!K51,WeightedParse!N51,WeightedParse!Q51,WeightedParse!T51,WeightedParse!V51,WeightedParse!X51,WeightedParse!Z51,WeightedParse!AD51,WeightedParse!AG51,WeightedParse!AH51,WeightedParse!AI51,WeightedParse!AJ51,WeightedParse!AN51,WeightedParse!AO51)*WeightedParse!BD51)*Variables!$B$5),"")</f>
        <v/>
      </c>
      <c r="AO51" s="114" t="str">
        <f>IF($A51&gt;"",IF(AND(EXACT(SquadExport!$BS51,TRUE),EXACT(SquadExport!$BL51,TRUE)),HARMEAN(WeightedParse!K51,WeightedParse!Q51,WeightedParse!T51,WeightedParse!V51,WeightedParse!X51,WeightedParse!Z51,WeightedParse!AB51,WeightedParse!AD51,WeightedParse!AG51,WeightedParse!AK51),HARMEAN(WeightedParse!K51,WeightedParse!Q51,WeightedParse!T51,WeightedParse!V51,WeightedParse!X51,WeightedParse!Z51,WeightedParse!AB51,WeightedParse!AD51,WeightedParse!AG51,WeightedParse!AK51)*Variables!$B$5),"")</f>
        <v/>
      </c>
      <c r="AP51" s="114" t="str">
        <f>IF($A51&gt;"",IF(AND(EXACT(SquadExport!$BS51,TRUE),EXACT(SquadExport!$BL51,TRUE)),HARMEAN(WeightedParse!I51,WeightedParse!K51,WeightedParse!Q51,WeightedParse!T51,WeightedParse!V51,WeightedParse!X51,WeightedParse!Z51,WeightedParse!AB51,WeightedParse!AD51,WeightedParse!AF51,WeightedParse!AG51,WeightedParse!AI51,WeightedParse!AJ51),HARMEAN(WeightedParse!I51,WeightedParse!K51,WeightedParse!Q51,WeightedParse!T51,WeightedParse!V51,WeightedParse!X51,WeightedParse!Z51,WeightedParse!AB51,WeightedParse!AD51,WeightedParse!AF51,WeightedParse!AG51,WeightedParse!AI51,WeightedParse!AJ51)*Variables!$B$5),"")</f>
        <v/>
      </c>
      <c r="AQ51" s="114" t="str">
        <f>IF($A51&gt;"",IF(AND(EXACT(SquadExport!$BS51,TRUE),EXACT(SquadExport!$BL51,TRUE)),HARMEAN(WeightedParse!I51,WeightedParse!J51,WeightedParse!K51,WeightedParse!Q51,WeightedParse!T51,WeightedParse!V51,WeightedParse!X51,WeightedParse!Z51,WeightedParse!AB51,WeightedParse!AD51,WeightedParse!AG51,WeightedParse!AI51,WeightedParse!AJ51,WeightedParse!AK51),HARMEAN(WeightedParse!I51,WeightedParse!J51,WeightedParse!K51,WeightedParse!Q51,WeightedParse!T51,WeightedParse!V51,WeightedParse!X51,WeightedParse!Z51,WeightedParse!AB51,WeightedParse!AD51,WeightedParse!AG51,WeightedParse!AI51,WeightedParse!AJ51,WeightedParse!AK51)*Variables!$B$5),"")</f>
        <v/>
      </c>
      <c r="AR51" s="114" t="str">
        <f>IF($A51&gt;"",IF(AND(EXACT(SquadExport!$BS51,TRUE),EXACT(SquadExport!$BL51,TRUE)),HARMEAN(WeightedParse!I51,WeightedParse!J51,WeightedParse!K51,WeightedParse!Q51,WeightedParse!T51,WeightedParse!V51,WeightedParse!X51,WeightedParse!Y51,WeightedParse!Z51,WeightedParse!AD51,WeightedParse!AH51,WeightedParse!AI51,WeightedParse!AJ51,WeightedParse!AK51,WeightedParse!AN51,WeightedParse!AO51),HARMEAN(WeightedParse!I51,WeightedParse!J51,WeightedParse!K51,WeightedParse!Q51,WeightedParse!T51,WeightedParse!V51,WeightedParse!X51,WeightedParse!Y51,WeightedParse!Z51,WeightedParse!AD51,WeightedParse!AH51,WeightedParse!AI51,WeightedParse!AJ51,WeightedParse!AK51,WeightedParse!AN51,WeightedParse!AO51)*Variables!$B$5),"")</f>
        <v/>
      </c>
      <c r="AS51" s="114" t="str">
        <f>IF($A51&gt;"",IF(AND(EXACT(SquadExport!$BT51,TRUE),EXACT(SquadExport!$BL51,TRUE)),HARMEAN(WeightedParse!J51,WeightedParse!K51,WeightedParse!M51,WeightedParse!T51,WeightedParse!V51,WeightedParse!X51,WeightedParse!Z51,WeightedParse!AD51,WeightedParse!AI51),(HARMEAN(WeightedParse!J51,WeightedParse!K51,WeightedParse!M51,WeightedParse!T51,WeightedParse!V51,WeightedParse!X51,WeightedParse!Z51,WeightedParse!AD51,WeightedParse!AI51)*Variables!$B$5)),"")</f>
        <v/>
      </c>
      <c r="AT51" s="114" t="str">
        <f>IF($A51&gt;"",IF(AND(EXACT(SquadExport!$BT51,TRUE),EXACT(SquadExport!$BL51,TRUE)),HARMEAN(WeightedParse!J51,WeightedParse!K51,WeightedParse!M51,WeightedParse!U51,WeightedParse!V51,WeightedParse!W51,WeightedParse!X51,WeightedParse!Z51,WeightedParse!AD51,WeightedParse!AF51,WeightedParse!AK51,WeightedParse!AL51,WeightedParse!AP51)*(CONVERT(LEFT(SquadExport!$E51,FIND("'",SquadExport!$E51)-1)+((MID(SquadExport!$E51,FIND("'",SquadExport!$E51)+1,LEN(SquadExport!$E51)-FIND("'",SquadExport!$E51)-1))/12),"ft","m")-1)/(Variables!$C$4-1),(HARMEAN(WeightedParse!J51,WeightedParse!K51,WeightedParse!M51,WeightedParse!U51,WeightedParse!V51,WeightedParse!W51,WeightedParse!X51,WeightedParse!Z51,WeightedParse!AD51,WeightedParse!AF51,WeightedParse!AK51,WeightedParse!AL51,WeightedParse!AP51)*(CONVERT(LEFT(SquadExport!$E51,FIND("'",SquadExport!$E51)-1)+((MID(SquadExport!$E51,FIND("'",SquadExport!$E51)+1,LEN(SquadExport!$E51)-FIND("'",SquadExport!$E51)-1))/12),"ft","m")-1)/(Variables!$C$4-1)))*Variables!$B$5,"")</f>
        <v/>
      </c>
      <c r="AU51" s="114" t="str">
        <f>IF($A51&gt;"",IF(AND(EXACT(SquadExport!$BT51,TRUE),EXACT(SquadExport!$BL51,TRUE)),HARMEAN(WeightedParse!I51,WeightedParse!J51,WeightedParse!K51,WeightedParse!Q51,WeightedParse!T51,WeightedParse!V51,WeightedParse!X51,WeightedParse!Z51,WeightedParse!AB51,WeightedParse!AD51,WeightedParse!AF51,WeightedParse!AG51,WeightedParse!AK51,WeightedParse!AP51),HARMEAN(WeightedParse!I51,WeightedParse!J51,WeightedParse!K51,WeightedParse!Q51,WeightedParse!T51,WeightedParse!V51,WeightedParse!X51,WeightedParse!Z51,WeightedParse!AB51,WeightedParse!AD51,WeightedParse!AF51,WeightedParse!AG51,WeightedParse!AK51,WeightedParse!AP51)*Variables!$B$5),"")</f>
        <v/>
      </c>
      <c r="AV51" s="114" t="str">
        <f>IF($A51&gt;"",IF(AND(EXACT(SquadExport!$BT51,TRUE),EXACT(SquadExport!$BL51,TRUE)),HARMEAN(WeightedParse!I51,WeightedParse!J51,WeightedParse!K51,WeightedParse!Q51,WeightedParse!T51,WeightedParse!V51,WeightedParse!X51,WeightedParse!Z51,WeightedParse!AD51,WeightedParse!AH51,WeightedParse!AI51,WeightedParse!AJ51,WeightedParse!AK51,WeightedParse!AN51,WeightedParse!AO51),HARMEAN(WeightedParse!I51,WeightedParse!J51,WeightedParse!K51,WeightedParse!Q51,WeightedParse!T51,WeightedParse!V51,WeightedParse!X51,WeightedParse!Z51,WeightedParse!AD51,WeightedParse!AH51,WeightedParse!AI51,WeightedParse!AJ51,WeightedParse!AK51,WeightedParse!AN51,WeightedParse!AO51)*Variables!$B$5),"")</f>
        <v/>
      </c>
      <c r="AW51" s="114" t="str">
        <f>IF($A51&gt;"",IF(AND(EXACT(SquadExport!$BT51,TRUE),EXACT(SquadExport!$BL51,TRUE)),HARMEAN(WeightedParse!I51,WeightedParse!J51,WeightedParse!K51,WeightedParse!Q51,WeightedParse!T51,WeightedParse!V51,WeightedParse!X51,WeightedParse!Z51,WeightedParse!AB51,WeightedParse!AD51,WeightedParse!AF51,WeightedParse!AG51,WeightedParse!AI51,WeightedParse!AJ51,WeightedParse!AK51),HARMEAN(WeightedParse!I51,WeightedParse!J51,WeightedParse!K51,WeightedParse!Q51,WeightedParse!T51,WeightedParse!V51,WeightedParse!X51,WeightedParse!Z51,WeightedParse!AB51,WeightedParse!AD51,WeightedParse!AF51,WeightedParse!AG51,WeightedParse!AI51,WeightedParse!AJ51,WeightedParse!AK51)*Variables!$B$5),"")</f>
        <v/>
      </c>
      <c r="AX51" s="114" t="str">
        <f>IF($A51&gt;"",IF(AND(EXACT(SquadExport!$BT51,TRUE),EXACT(SquadExport!$BL51,TRUE)),HARMEAN(WeightedParse!K51,WeightedParse!Q51,WeightedParse!U51,WeightedParse!V51,WeightedParse!W51,WeightedParse!X51,WeightedParse!Y51,WeightedParse!Z51,WeightedParse!AD51,WeightedParse!AF51,WeightedParse!AH51,WeightedParse!AI51,WeightedParse!AJ51,WeightedParse!AK51,WeightedParse!AN51,WeightedParse!AO51,WeightedParse!AP51),HARMEAN(WeightedParse!K51,WeightedParse!Q51,WeightedParse!U51,WeightedParse!V51,WeightedParse!W51,WeightedParse!X51,WeightedParse!Y51,WeightedParse!Z51,WeightedParse!AD51,WeightedParse!AF51,WeightedParse!AH51,WeightedParse!AI51,WeightedParse!AJ51,WeightedParse!AK51,WeightedParse!AN51,WeightedParse!AO51,WeightedParse!AP51)*Variables!$B$5),"")</f>
        <v/>
      </c>
      <c r="AY51" s="114" t="str">
        <f>IF($A51&gt;"",IF(AND(EXACT(SquadExport!$BT51,TRUE),EXACT(SquadExport!$BL51,TRUE)),HARMEAN(WeightedParse!I51,WeightedParse!J51,WeightedParse!K51,WeightedParse!M51,WeightedParse!N51,WeightedParse!Q51,WeightedParse!T51,WeightedParse!V51,WeightedParse!X51,WeightedParse!Z51,WeightedParse!AD51,WeightedParse!AF51,WeightedParse!AG51,WeightedParse!AH51,WeightedParse!AI51,WeightedParse!AJ51,WeightedParse!AK51,WeightedParse!AL51,WeightedParse!AN51,WeightedParse!AO51,WeightedParse!AP51),HARMEAN(WeightedParse!I51,WeightedParse!J51,WeightedParse!K51,WeightedParse!M51,WeightedParse!N51,WeightedParse!Q51,WeightedParse!T51,WeightedParse!V51,WeightedParse!X51,WeightedParse!Z51,WeightedParse!AD51,WeightedParse!AF51,WeightedParse!AG51,WeightedParse!AH51,WeightedParse!AI51,WeightedParse!AJ51,WeightedParse!AK51,WeightedParse!AL51,WeightedParse!AN51,WeightedParse!AO51,WeightedParse!AP51)*Variables!$B$5),"")</f>
        <v/>
      </c>
    </row>
    <row r="52" spans="1:51" s="3" customFormat="1" ht="15" customHeight="1" x14ac:dyDescent="0.25">
      <c r="A52" s="3" t="str">
        <f>IF(WeightedParse!A52&gt;"",WeightedParse!A52,"")</f>
        <v/>
      </c>
      <c r="B52" s="4" t="str">
        <f>IF(WeightedParse!B52&gt;0,WeightedParse!B52,"")</f>
        <v/>
      </c>
      <c r="C52" s="4" t="str">
        <f>IF(A52&gt;"",IF(AND(B52&lt;=Variables!$B$8,G52&gt;2),"Youth",IF(AND(B52&lt;=Variables!$B$8,G52&lt;=2),"Prospect",IF(AND(B52&gt;=Variables!$B$9,G52&gt;2),"Old",IF(G52&gt;=3,"Reserves","First Team")))),"")</f>
        <v/>
      </c>
      <c r="D52" s="4" t="str">
        <f>SquadExport!BJ52</f>
        <v/>
      </c>
      <c r="E52" s="4" t="str">
        <f>IF(A52&gt;"",VLOOKUP(F52,Roles!A:B,2,FALSE)&amp;IF(OR(VLOOKUP(F52,Roles!$A:$B,2,FALSE)="FB",VLOOKUP(F52,Roles!$A:$B,2,FALSE)="WB",VLOOKUP(F52,Roles!$A:$B,2,FALSE)="WM",VLOOKUP(F52,Roles!$A:$B,2,FALSE)="W"),IF(AND(SquadExport!BK52=TRUE,SquadExport!BM52=TRUE,WeightedParse!BB52&gt;=WeightedParse!BC52)," (R)",IF(AND(SquadExport!BK52=TRUE,SquadExport!BM52=TRUE,WeightedParse!BB52&lt;WeightedParse!BC52)," (L)",IF(AND(SquadExport!BK52=TRUE,SquadExport!BM52=FALSE), " (L)",IF(AND(SquadExport!BK52=FALSE,SquadExport!BM52=TRUE)," (R)","")))),""),"")</f>
        <v/>
      </c>
      <c r="F52" s="4" t="str" cm="1">
        <f t="array" ref="F52">IF(A52&gt;"",INDEX($J$1:$AY$1,SUMPRODUCT(MAX(($J$2:$AY$200=MAX($J52:$AY52))*(COLUMN($J$2:$AY$200))))-COLUMN($J$1)+1),"")</f>
        <v/>
      </c>
      <c r="G52" s="4" t="str">
        <f t="shared" si="0"/>
        <v/>
      </c>
      <c r="H52" s="4" t="str">
        <f t="shared" si="1"/>
        <v/>
      </c>
      <c r="I52" s="5" t="str">
        <f t="shared" si="2"/>
        <v/>
      </c>
      <c r="J52" s="114" t="str">
        <f>IF($A52&gt;"",HARMEAN(WeightedParse!V52,WeightedParse!Y52,WeightedParse!Z52,WeightedParse!AE52,WeightedParse!AJ52,WeightedParse!AQ52,WeightedParse!AR52,WeightedParse!AS52,WeightedParse!AU52,WeightedParse!AV52,WeightedParse!AW52,WeightedParse!AY52,WeightedParse!BA52),"")</f>
        <v/>
      </c>
      <c r="K52" s="114" t="str">
        <f>IF(A52&gt;"",HARMEAN(WeightedParse!K52,WeightedParse!Q52,WeightedParse!V52,WeightedParse!X52,WeightedParse!Y52,WeightedParse!Z52,WeightedParse!AE52,WeightedParse!AG52,WeightedParse!AI52,WeightedParse!AJ52,WeightedParse!AQ52,WeightedParse!AR52,WeightedParse!AS52,WeightedParse!AU52,WeightedParse!AV52,WeightedParse!AW52,WeightedParse!AY52,WeightedParse!AZ52,WeightedParse!BA52),"")</f>
        <v/>
      </c>
      <c r="L52" s="114" t="str">
        <f>IF($A52&gt;"",IF(AND(EXACT(SquadExport!$BO52,TRUE),EXACT(SquadExport!$BL52,TRUE)),HARMEAN(WeightedParse!M52,WeightedParse!P52,WeightedParse!S52,WeightedParse!U52,WeightedParse!V52,WeightedParse!W52,WeightedParse!Y52,WeightedParse!AE52,WeightedParse!AL52,WeightedParse!AN52,WeightedParse!AP52),HARMEAN(WeightedParse!M52,WeightedParse!P52,WeightedParse!S52,WeightedParse!U52,WeightedParse!V52,WeightedParse!W52,WeightedParse!Y52,WeightedParse!AE52,WeightedParse!AL52,WeightedParse!AN52,WeightedParse!AP52)*Variables!$B$5),"")</f>
        <v/>
      </c>
      <c r="M52" s="114" t="str">
        <f>IF($A52&gt;"",IF(AND(EXACT(SquadExport!$BO52,TRUE),EXACT(SquadExport!$BL52,TRUE)),HARMEAN(WeightedParse!M52,WeightedParse!P52,WeightedParse!S52,WeightedParse!U52,WeightedParse!V52,WeightedParse!W52,WeightedParse!X52,WeightedParse!Y52,WeightedParse!Z52,WeightedParse!AE52,WeightedParse!AL52,WeightedParse!AN52,WeightedParse!AP52),HARMEAN(WeightedParse!M52,WeightedParse!P52,WeightedParse!S52,WeightedParse!U52,WeightedParse!V52,WeightedParse!W52,WeightedParse!X52,WeightedParse!Y52,WeightedParse!Z52,WeightedParse!AE52,WeightedParse!AL52,WeightedParse!AN52,WeightedParse!AP52)*Variables!$B$5),"")</f>
        <v/>
      </c>
      <c r="N52" s="114" t="str">
        <f>IF($A52&gt;"",IF(AND(EXACT(SquadExport!$BO52,TRUE),EXACT(SquadExport!$BL52,TRUE)),HARMEAN(WeightedParse!K52,WeightedParse!M52,WeightedParse!P52,WeightedParse!Q52,WeightedParse!S52,WeightedParse!T52,WeightedParse!U52,WeightedParse!V52,WeightedParse!W52,WeightedParse!X52,WeightedParse!Y52,WeightedParse!Z52,WeightedParse!AE52,WeightedParse!AG52,WeightedParse!AL52,WeightedParse!AN52,WeightedParse!AP52),HARMEAN(WeightedParse!K52,WeightedParse!M52,WeightedParse!P52,WeightedParse!Q52,WeightedParse!S52,WeightedParse!T52,WeightedParse!U52,WeightedParse!V52,WeightedParse!W52,WeightedParse!X52,WeightedParse!Y52,WeightedParse!Z52,WeightedParse!AE52,WeightedParse!AG52,WeightedParse!AL52,WeightedParse!AN52,WeightedParse!AP52)*Variables!$B$5),"")</f>
        <v/>
      </c>
      <c r="O52" s="114" t="str">
        <f>IF($A52&gt;"",IF(AND(EXACT(SquadExport!$BO52,TRUE),EXACT(SquadExport!$BL52,TRUE)),HARMEAN(WeightedParse!I52,WeightedParse!K52,WeightedParse!M52,WeightedParse!P52,WeightedParse!Q52,WeightedParse!S52,WeightedParse!T52,WeightedParse!V52,WeightedParse!W52,WeightedParse!X52,WeightedParse!Y52,WeightedParse!Z52,WeightedParse!AB52,WeightedParse!AE52,WeightedParse!AF52,WeightedParse!AG52,WeightedParse!AJ52,WeightedParse!AK52,WeightedParse!AL52,WeightedParse!AN52,WeightedParse!AO52,WeightedParse!AP52),HARMEAN(WeightedParse!I52,WeightedParse!K52,WeightedParse!M52,WeightedParse!P52,WeightedParse!Q52,WeightedParse!S52,WeightedParse!T52,WeightedParse!V52,WeightedParse!W52,WeightedParse!X52,WeightedParse!Y52,WeightedParse!Z52,WeightedParse!AB52,WeightedParse!AE52,WeightedParse!AF52,WeightedParse!AG52,WeightedParse!AJ52,WeightedParse!AK52,WeightedParse!AL52,WeightedParse!AN52,WeightedParse!AO52,WeightedParse!AP52)*Variables!$B$5),"")</f>
        <v/>
      </c>
      <c r="P52" s="114" t="str">
        <f>IF($A52&gt;"",IF(AND(OR(EXACT(SquadExport!$BO52,TRUE),EXACT(SquadExport!$BP52,TRUE)),OR(EXACT(SquadExport!$BK52,TRUE),EXACT(SquadExport!$BM52,TRUE))),HARMEAN(WeightedParse!M52,WeightedParse!P52,WeightedParse!S52,WeightedParse!U52,WeightedParse!V52,WeightedParse!W52,WeightedParse!Y52,WeightedParse!AE52,WeightedParse!AF52,WeightedParse!AP52),HARMEAN(WeightedParse!M52,WeightedParse!P52,WeightedParse!S52,WeightedParse!U52,WeightedParse!V52,WeightedParse!W52,WeightedParse!Y52,WeightedParse!AE52,WeightedParse!AF52,WeightedParse!AP52)*Variables!$B$5),"")</f>
        <v/>
      </c>
      <c r="Q52" s="114" t="str">
        <f>IF($A52&gt;"",IF(AND(OR(EXACT(SquadExport!$BO52,TRUE),EXACT(SquadExport!$BP52,TRUE)),OR(EXACT(SquadExport!$BK52,TRUE),EXACT(SquadExport!$BM52,TRUE))),HARMEAN(WeightedParse!H52,WeightedParse!P52,WeightedParse!Q52,WeightedParse!S52,WeightedParse!T52,WeightedParse!V52,WeightedParse!X52,WeightedParse!Y52,WeightedParse!Z52,WeightedParse!AE52,WeightedParse!AF52,WeightedParse!AH52,WeightedParse!AN52,WeightedParse!AO52),HARMEAN(WeightedParse!H52,WeightedParse!P52,WeightedParse!Q52,WeightedParse!S52,WeightedParse!T52,WeightedParse!V52,WeightedParse!X52,WeightedParse!Y52,WeightedParse!Z52,WeightedParse!AE52,WeightedParse!AF52,WeightedParse!AH52,WeightedParse!AN52,WeightedParse!AO52)*Variables!$B$5),"")</f>
        <v/>
      </c>
      <c r="R52" s="115" t="str">
        <f>IF($A52&gt;"",IF(AND(OR(EXACT(SquadExport!$BO52,TRUE),EXACT(SquadExport!$BP52,TRUE)),OR(EXACT(SquadExport!$BK52,TRUE),EXACT(SquadExport!$BM52,TRUE))),HARMEAN(WeightedParse!H52,WeightedParse!I52,WeightedParse!K52,WeightedParse!P52,WeightedParse!Q52,WeightedParse!S52,WeightedParse!T52,WeightedParse!V52,WeightedParse!Y52,WeightedParse!Z52,WeightedParse!AD52,WeightedParse!AE52,WeightedParse!AF52,WeightedParse!AH52,WeightedParse!AI52,WeightedParse!AJ52,WeightedParse!AN52,WeightedParse!AO52),HARMEAN(WeightedParse!H52,WeightedParse!I52,WeightedParse!K52,WeightedParse!P52,WeightedParse!Q52,WeightedParse!S52,WeightedParse!T52,WeightedParse!V52,WeightedParse!Y52,WeightedParse!Z52,WeightedParse!AD52,WeightedParse!AE52,WeightedParse!AF52,WeightedParse!AH52,WeightedParse!AI52,WeightedParse!AJ52,WeightedParse!AN52,WeightedParse!AO52)*Variables!$B$5),"")</f>
        <v/>
      </c>
      <c r="S52" s="115" t="str">
        <f>IF($A52&gt;"",IF(AND(OR(EXACT(SquadExport!$BO52,TRUE),EXACT(SquadExport!$BP52,TRUE)),OR(EXACT(SquadExport!$BK52,TRUE),EXACT(SquadExport!$BM52,TRUE))),HARMEAN(WeightedParse!H52,WeightedParse!I52,WeightedParse!K52,WeightedParse!Q52,WeightedParse!S52,WeightedParse!T52,WeightedParse!V52,WeightedParse!X52,WeightedParse!Z52,WeightedParse!AB52,WeightedParse!AD52,WeightedParse!AF52,WeightedParse!AG52,WeightedParse!AH52,WeightedParse!AI52,WeightedParse!AJ52,WeightedParse!AK52,WeightedParse!AN52,WeightedParse!AO52),HARMEAN(WeightedParse!H52,WeightedParse!I52,WeightedParse!K52,WeightedParse!Q52,WeightedParse!S52,WeightedParse!T52,WeightedParse!V52,WeightedParse!X52,WeightedParse!Z52,WeightedParse!AB52,WeightedParse!AD52,WeightedParse!AF52,WeightedParse!AG52,WeightedParse!AH52,WeightedParse!AI52,WeightedParse!AJ52,WeightedParse!AK52,WeightedParse!AN52,WeightedParse!AO52)*Variables!$B$5),"")</f>
        <v/>
      </c>
      <c r="T52" s="114" t="str">
        <f>IF($A52&gt;"",IF(AND(OR(EXACT(SquadExport!$BO52,TRUE),EXACT(SquadExport!$BP52,TRUE)),OR(EXACT(SquadExport!$BK52,TRUE),EXACT(SquadExport!$BM52,TRUE))),HARMEAN(WeightedParse!I52,WeightedParse!K52,WeightedParse!N52,WeightedParse!P52,WeightedParse!Q52,WeightedParse!S52,WeightedParse!T52,WeightedParse!V52,WeightedParse!X52,WeightedParse!Y52,WeightedParse!Z52,WeightedParse!AB52,WeightedParse!AD52,WeightedParse!AE52,WeightedParse!AF52,WeightedParse!AH52,WeightedParse!AI52,WeightedParse!AJ52,WeightedParse!AN52,WeightedParse!AO52)*WeightedParse!BD52,(HARMEAN(WeightedParse!I52,WeightedParse!K52,WeightedParse!N52,WeightedParse!P52,WeightedParse!Q52,WeightedParse!S52,WeightedParse!T52,WeightedParse!V52,WeightedParse!X52,WeightedParse!Y52,WeightedParse!Z52,WeightedParse!AB52,WeightedParse!AD52,WeightedParse!AE52,WeightedParse!AF52,WeightedParse!AH52,WeightedParse!AI52,WeightedParse!AJ52,WeightedParse!AN52,WeightedParse!AO52)*WeightedParse!BD52)*Variables!$B$5),"")</f>
        <v/>
      </c>
      <c r="U52" s="114" t="str">
        <f>IF($A52&gt;"",IF(EXACT(SquadExport!$BQ52,TRUE),HARMEAN(WeightedParse!P52,WeightedParse!S52,WeightedParse!V52,WeightedParse!X52,WeightedParse!Y52,WeightedParse!Z52,WeightedParse!AE52,WeightedParse!AF52,WeightedParse!AP52),HARMEAN(WeightedParse!P52,WeightedParse!S52,WeightedParse!V52,WeightedParse!X52,WeightedParse!Y52,WeightedParse!Z52,WeightedParse!AE52,WeightedParse!AF52,WeightedParse!AP52)*Variables!$B$5),"")</f>
        <v/>
      </c>
      <c r="V52" s="114" t="str">
        <f>IF($A52&gt;"",IF(EXACT(SquadExport!$BQ52,TRUE),HARMEAN(WeightedParse!K52,WeightedParse!Q52,WeightedParse!S52,WeightedParse!T52,WeightedParse!V52,WeightedParse!X52,WeightedParse!Z52,WeightedParse!AE52,WeightedParse!AF52,WeightedParse!AG52,WeightedParse!AH52,WeightedParse!AK52),HARMEAN(WeightedParse!K52,WeightedParse!Q52,WeightedParse!S52,WeightedParse!T52,WeightedParse!V52,WeightedParse!X52,WeightedParse!Z52,WeightedParse!AE52,WeightedParse!AF52,WeightedParse!AG52,WeightedParse!AH52,WeightedParse!AK52)*Variables!$B$5),"")</f>
        <v/>
      </c>
      <c r="W52" s="114" t="str">
        <f>IF($A52&gt;"",IF(EXACT(SquadExport!$BQ52,TRUE),HARMEAN(WeightedParse!I52,WeightedParse!K52,WeightedParse!N52,WeightedParse!Q52,WeightedParse!T52,WeightedParse!V52,WeightedParse!X52,WeightedParse!Z52,WeightedParse!AB52,WeightedParse!AD52,WeightedParse!AF52,WeightedParse!AG52,WeightedParse!AK52),HARMEAN(WeightedParse!I52,WeightedParse!K52,WeightedParse!N52,WeightedParse!Q52,WeightedParse!T52,WeightedParse!V52,WeightedParse!X52,WeightedParse!Z52,WeightedParse!AB52,WeightedParse!AD52,WeightedParse!AF52,WeightedParse!AG52,WeightedParse!AK52)*Variables!$B$5),"")</f>
        <v/>
      </c>
      <c r="X52" s="114" t="str">
        <f>IF($A52&gt;"",IF(EXACT(SquadExport!$BQ52,TRUE),HARMEAN(WeightedParse!K52,WeightedParse!P52,WeightedParse!Q52,WeightedParse!S52,WeightedParse!U52,WeightedParse!V52,WeightedParse!X52,WeightedParse!Y52,WeightedParse!Z52,WeightedParse!AE52,WeightedParse!AF52,WeightedParse!AH52,WeightedParse!AO52,WeightedParse!AP52),HARMEAN(WeightedParse!K52,WeightedParse!P52,WeightedParse!Q52,WeightedParse!S52,WeightedParse!U52,WeightedParse!V52,WeightedParse!X52,WeightedParse!Y52,WeightedParse!Z52,WeightedParse!AE52,WeightedParse!AF52,WeightedParse!AH52,WeightedParse!AO52,WeightedParse!AP52)*Variables!$B$5),"")</f>
        <v/>
      </c>
      <c r="Y52" s="114" t="str">
        <f>IF($A52&gt;"",IF(EXACT(SquadExport!$BQ52,TRUE),HARMEAN(WeightedParse!P52,WeightedParse!Q52,WeightedParse!S52,WeightedParse!U52,WeightedParse!V52,WeightedParse!W52,WeightedParse!Y52,WeightedParse!AE52,WeightedParse!AF52,WeightedParse!AH52,WeightedParse!AJ52,WeightedParse!AN52,WeightedParse!AO52,WeightedParse!AP52),HARMEAN(WeightedParse!P52,WeightedParse!Q52,WeightedParse!S52,WeightedParse!U52,WeightedParse!V52,WeightedParse!W52,WeightedParse!Y52,WeightedParse!AE52,WeightedParse!AF52,WeightedParse!AH52,WeightedParse!AJ52,WeightedParse!AN52,WeightedParse!AO52,WeightedParse!AP52)*Variables!$B$5),"")</f>
        <v/>
      </c>
      <c r="Z52" s="114" t="str">
        <f>IF($A52&gt;"",IF(EXACT(SquadExport!$BQ52,TRUE),HARMEAN(WeightedParse!M52,WeightedParse!P52,WeightedParse!Q52,WeightedParse!S52,WeightedParse!U52,WeightedParse!V52,WeightedParse!W52,WeightedParse!X52,WeightedParse!Y52,WeightedParse!Z52,WeightedParse!AE52,WeightedParse!AF52,WeightedParse!AH52,WeightedParse!AL52,WeightedParse!AO52,WeightedParse!AP52),HARMEAN(WeightedParse!M52,WeightedParse!P52,WeightedParse!Q52,WeightedParse!S52,WeightedParse!U52,WeightedParse!V52,WeightedParse!W52,WeightedParse!X52,WeightedParse!Y52,WeightedParse!Z52,WeightedParse!AE52,WeightedParse!AF52,WeightedParse!AH52,WeightedParse!AL52,WeightedParse!AO52,WeightedParse!AP52)*Variables!$B$5),"")</f>
        <v/>
      </c>
      <c r="AA52" s="114" t="str">
        <f>IF($A52&gt;"",IF(EXACT(SquadExport!$BQ52,TRUE),HARMEAN(WeightedParse!J52,WeightedParse!K52,WeightedParse!N52,WeightedParse!P52,WeightedParse!Q52,WeightedParse!S52,WeightedParse!V52,WeightedParse!X52,WeightedParse!Y52,WeightedParse!Z52,WeightedParse!AD52,WeightedParse!AE52,WeightedParse!AH52,WeightedParse!AI52,WeightedParse!AK52,WeightedParse!AN52,WeightedParse!AO52,WeightedParse!AP52),HARMEAN(WeightedParse!J52,WeightedParse!K52,WeightedParse!N52,WeightedParse!P52,WeightedParse!Q52,WeightedParse!S52,WeightedParse!V52,WeightedParse!X52,WeightedParse!Y52,WeightedParse!Z52,WeightedParse!AD52,WeightedParse!AE52,WeightedParse!AH52,WeightedParse!AI52,WeightedParse!AK52,WeightedParse!AN52,WeightedParse!AO52,WeightedParse!AP52)*Variables!$B$5),"")</f>
        <v/>
      </c>
      <c r="AB52" s="114" t="str">
        <f>IF($A52&gt;"",IF(AND(EXACT(SquadExport!$BR52,TRUE),EXACT(SquadExport!$BL52,TRUE)),HARMEAN(WeightedParse!I52,WeightedParse!K52,WeightedParse!N52,WeightedParse!Q52,WeightedParse!T52,WeightedParse!V52,WeightedParse!X52,WeightedParse!Y52,WeightedParse!Z52,WeightedParse!AD52,WeightedParse!AE52,WeightedParse!AF52,WeightedParse!AG52,WeightedParse!AH52,WeightedParse!AI52,WeightedParse!AJ52,WeightedParse!AK52,WeightedParse!AN52,WeightedParse!AO52),HARMEAN(WeightedParse!I52,WeightedParse!K52,WeightedParse!N52,WeightedParse!Q52,WeightedParse!T52,WeightedParse!V52,WeightedParse!X52,WeightedParse!Y52,WeightedParse!Z52,WeightedParse!AD52,WeightedParse!AE52,WeightedParse!AF52,WeightedParse!AG52,WeightedParse!AH52,WeightedParse!AI52,WeightedParse!AJ52,WeightedParse!AK52,WeightedParse!AN52,WeightedParse!AO52)*Variables!$B$5),"")</f>
        <v/>
      </c>
      <c r="AC52" s="114" t="str">
        <f>IF($A52&gt;"",IF(AND(EXACT(SquadExport!$BR52,TRUE),EXACT(SquadExport!$BL52,TRUE)),HARMEAN(WeightedParse!K52,WeightedParse!Q52,WeightedParse!S52,WeightedParse!T52,WeightedParse!V52,WeightedParse!X52,WeightedParse!Y52,WeightedParse!Z52,WeightedParse!AD52,WeightedParse!AE52,WeightedParse!AF52,WeightedParse!AG52,WeightedParse!AH52,WeightedParse!AO52),HARMEAN(WeightedParse!K52,WeightedParse!Q52,WeightedParse!S52,WeightedParse!T52,WeightedParse!V52,WeightedParse!X52,WeightedParse!Y52,WeightedParse!Z52,WeightedParse!AD52,WeightedParse!AE52,WeightedParse!AF52,WeightedParse!AG52,WeightedParse!AH52,WeightedParse!AO52)*Variables!$B$5),"")</f>
        <v/>
      </c>
      <c r="AD52" s="114" t="str">
        <f>IF($A52&gt;"",IF(AND(EXACT(SquadExport!$BR52,TRUE),EXACT(SquadExport!$BL52,TRUE)),HARMEAN(WeightedParse!I52,WeightedParse!J52,WeightedParse!K52,WeightedParse!N52,WeightedParse!Q52,WeightedParse!S52,WeightedParse!T52,WeightedParse!V52,WeightedParse!X52,WeightedParse!Z52,WeightedParse!AB52,WeightedParse!AD52,WeightedParse!AG52,WeightedParse!AH52,WeightedParse!AI52,WeightedParse!AK52,WeightedParse!AO52),HARMEAN(WeightedParse!I52,WeightedParse!J52,WeightedParse!K52,WeightedParse!N52,WeightedParse!Q52,WeightedParse!S52,WeightedParse!T52,WeightedParse!V52,WeightedParse!X52,WeightedParse!Z52,WeightedParse!AB52,WeightedParse!AD52,WeightedParse!AG52,WeightedParse!AH52,WeightedParse!AI52,WeightedParse!AK52,WeightedParse!AO52)*Variables!$B$5),"")</f>
        <v/>
      </c>
      <c r="AE52" s="114" t="str">
        <f>IF($A52&gt;"",IF(AND(EXACT(SquadExport!$BR52,TRUE),EXACT(SquadExport!$BL52,TRUE)),HARMEAN(WeightedParse!K52,WeightedParse!N52,WeightedParse!P52,WeightedParse!Q52,WeightedParse!S52,WeightedParse!T52,WeightedParse!U52,WeightedParse!V52,WeightedParse!X52,WeightedParse!Y52,WeightedParse!Z52,WeightedParse!AD52,WeightedParse!AE52,WeightedParse!AF52,WeightedParse!AG52,WeightedParse!AH52,WeightedParse!AI52,WeightedParse!AO52),HARMEAN(WeightedParse!K52,WeightedParse!N52,WeightedParse!P52,WeightedParse!Q52,WeightedParse!S52,WeightedParse!T52,WeightedParse!U52,WeightedParse!V52,WeightedParse!X52,WeightedParse!Y52,WeightedParse!Z52,WeightedParse!AD52,WeightedParse!AE52,WeightedParse!AF52,WeightedParse!AG52,WeightedParse!AH52,WeightedParse!AI52,WeightedParse!AO52)*Variables!$B$5),"")</f>
        <v/>
      </c>
      <c r="AF52" s="114" t="str">
        <f>IF($A52&gt;"",IF(AND(EXACT(SquadExport!$BR52,TRUE),EXACT(SquadExport!$BL52,TRUE)),HARMEAN(WeightedParse!I52,WeightedParse!J52,WeightedParse!K52,WeightedParse!N52,WeightedParse!Q52,WeightedParse!S52,WeightedParse!T52,WeightedParse!U52,WeightedParse!V52,WeightedParse!X52,WeightedParse!Z52,WeightedParse!AD52,WeightedParse!AE52,WeightedParse!AF52,WeightedParse!AH52,WeightedParse!AI52,WeightedParse!AK52,WeightedParse!AN52,WeightedParse!AO52,WeightedParse!AP52),HARMEAN(WeightedParse!I52,WeightedParse!J52,WeightedParse!K52,WeightedParse!N52,WeightedParse!Q52,WeightedParse!S52,WeightedParse!T52,WeightedParse!U52,WeightedParse!V52,WeightedParse!X52,WeightedParse!Z52,WeightedParse!AD52,WeightedParse!AE52,WeightedParse!AF52,WeightedParse!AH52,WeightedParse!AI52,WeightedParse!AK52,WeightedParse!AN52,WeightedParse!AO52,WeightedParse!AP52)*Variables!$B$5),"")</f>
        <v/>
      </c>
      <c r="AG52" s="114" t="str">
        <f>IF($A52&gt;"",IF(AND(OR(EXACT(SquadExport!$BR52,TRUE),EXACT(SquadExport!$BS52,TRUE)),OR(EXACT(SquadExport!$BK52,TRUE),EXACT(SquadExport!$BM52,TRUE))),HARMEAN(WeightedParse!I52,WeightedParse!K52,WeightedParse!Q52,WeightedParse!T52,WeightedParse!X52,WeightedParse!Z52,WeightedParse!AD52,WeightedParse!AF52,WeightedParse!AG52,WeightedParse!AJ52),HARMEAN(WeightedParse!I52,WeightedParse!K52,WeightedParse!Q52,WeightedParse!T52,WeightedParse!X52,WeightedParse!Z52,WeightedParse!AD52,WeightedParse!AF52,WeightedParse!AG52,WeightedParse!AJ52)*Variables!$B$5),"")</f>
        <v/>
      </c>
      <c r="AH52" s="114" t="str">
        <f>IF($A52&gt;"",IF(AND(OR(EXACT(SquadExport!$BR52,TRUE),EXACT(SquadExport!$BS52,TRUE)),OR(EXACT(SquadExport!$BK52,TRUE),EXACT(SquadExport!$BM52,TRUE))),HARMEAN(WeightedParse!H52,WeightedParse!K52,WeightedParse!P52,WeightedParse!Q52,WeightedParse!S52,WeightedParse!T52,WeightedParse!V52,WeightedParse!X52,WeightedParse!Y52,WeightedParse!Z52,WeightedParse!AD52,WeightedParse!AE52,WeightedParse!AF52,WeightedParse!AG52,WeightedParse!AH52,WeightedParse!AO52),HARMEAN(WeightedParse!H52,WeightedParse!K52,WeightedParse!P52,WeightedParse!Q52,WeightedParse!S52,WeightedParse!T52,WeightedParse!V52,WeightedParse!X52,WeightedParse!Y52,WeightedParse!Z52,WeightedParse!AD52,WeightedParse!AE52,WeightedParse!AF52,WeightedParse!AG52,WeightedParse!AH52,WeightedParse!AO52)*Variables!$B$5),"")</f>
        <v/>
      </c>
      <c r="AI52" s="114" t="str">
        <f>IF($A52&gt;"",IF(AND(OR(EXACT(SquadExport!$BR52,TRUE),EXACT(SquadExport!$BS52,TRUE)),OR(EXACT(SquadExport!$BK52,TRUE),EXACT(SquadExport!$BM52,TRUE))),HARMEAN(WeightedParse!H52,WeightedParse!I52,WeightedParse!K52,WeightedParse!P52,WeightedParse!Q52,WeightedParse!S52,WeightedParse!T52,WeightedParse!U52,WeightedParse!V52,WeightedParse!X52,WeightedParse!Y52,WeightedParse!Z52,WeightedParse!AD52,WeightedParse!AE52,WeightedParse!AF52,WeightedParse!AH52,WeightedParse!AI52,WeightedParse!AO52),HARMEAN(WeightedParse!H52,WeightedParse!I52,WeightedParse!K52,WeightedParse!P52,WeightedParse!Q52,WeightedParse!S52,WeightedParse!T52,WeightedParse!U52,WeightedParse!V52,WeightedParse!X52,WeightedParse!Y52,WeightedParse!Z52,WeightedParse!AD52,WeightedParse!AE52,WeightedParse!AF52,WeightedParse!AH52,WeightedParse!AI52,WeightedParse!AO52)*Variables!$B$5),"")</f>
        <v/>
      </c>
      <c r="AJ52" s="114" t="str">
        <f>IF($A52&gt;"",IF(AND(OR(EXACT(SquadExport!$BR52,TRUE),EXACT(SquadExport!$BS52,TRUE)),OR(EXACT(SquadExport!$BK52,TRUE),EXACT(SquadExport!$BM52,TRUE))),HARMEAN(WeightedParse!H52,WeightedParse!K52,WeightedParse!M52,WeightedParse!V52,WeightedParse!W52,WeightedParse!AD52,WeightedParse!AF52,WeightedParse!AH52,WeightedParse!AK52,WeightedParse!AL52,WeightedParse!AO52,WeightedParse!AP52)*(CONVERT(LEFT(SquadExport!$E52,FIND("'",SquadExport!$E52)-1)+((MID(SquadExport!$E52,FIND("'",SquadExport!$E52)+1,LEN(SquadExport!$E52)-FIND("'",SquadExport!$E52)-1))/12),"ft","m")-1)/(Variables!$C$4-1),(HARMEAN(WeightedParse!H52,WeightedParse!K52,WeightedParse!M52,WeightedParse!V52,WeightedParse!W52,WeightedParse!AD52,WeightedParse!AF52,WeightedParse!AH52,WeightedParse!AK52,WeightedParse!AL52,WeightedParse!AO52,WeightedParse!AP52)*(CONVERT(LEFT(SquadExport!$E52,FIND("'",SquadExport!$E52)-1)+((MID(SquadExport!$E52,FIND("'",SquadExport!$E52)+1,LEN(SquadExport!$E52)-FIND("'",SquadExport!$E52)-1))/12),"ft","m")-1)/(Variables!$C$4-1))*Variables!$B$5),"")</f>
        <v/>
      </c>
      <c r="AK52" s="114" t="str">
        <f>IF($A52&gt;"",IF(AND(OR(EXACT(SquadExport!$BR52,TRUE),EXACT(SquadExport!$BS52,TRUE)),OR(EXACT(SquadExport!$BK52,TRUE),EXACT(SquadExport!$BM52,TRUE))),HARMEAN(WeightedParse!J52,WeightedParse!K52,WeightedParse!T52,WeightedParse!V52,WeightedParse!X52,WeightedParse!Y52,WeightedParse!Z52,WeightedParse!AD52,WeightedParse!AH52,WeightedParse!AI52,WeightedParse!AK52,WeightedParse!AO52),HARMEAN(WeightedParse!J52,WeightedParse!K52,WeightedParse!T52,WeightedParse!V52,WeightedParse!X52,WeightedParse!Y52,WeightedParse!Z52,WeightedParse!AD52,WeightedParse!AH52,WeightedParse!AI52,WeightedParse!AK52,WeightedParse!AO52)*Variables!$B$5),"")</f>
        <v/>
      </c>
      <c r="AL52" s="114" t="str">
        <f>IF($A52&gt;"",IF(AND(OR(EXACT(SquadExport!$BR52,TRUE),EXACT(SquadExport!$BS52,TRUE)),OR(EXACT(SquadExport!$BK52,TRUE),EXACT(SquadExport!$BM52,TRUE))),HARMEAN(WeightedParse!H52,WeightedParse!I52,WeightedParse!K52,WeightedParse!Q52,WeightedParse!T52,WeightedParse!V52,WeightedParse!AB52,WeightedParse!AD52,WeightedParse!AH52,WeightedParse!AI52,WeightedParse!AJ52,WeightedParse!AN52,WeightedParse!AO52),HARMEAN(WeightedParse!H52,WeightedParse!I52,WeightedParse!K52,WeightedParse!Q52,WeightedParse!T52,WeightedParse!V52,WeightedParse!AB52,WeightedParse!AD52,WeightedParse!AH52,WeightedParse!AI52,WeightedParse!AJ52,WeightedParse!AN52,WeightedParse!AO52)*Variables!$B$5),"")</f>
        <v/>
      </c>
      <c r="AM52" s="114" t="str">
        <f>IF($A52&gt;"",IF(AND(OR(EXACT(SquadExport!$BR52,TRUE),EXACT(SquadExport!$BS52,TRUE)),OR(EXACT(SquadExport!$BK52,TRUE),EXACT(SquadExport!$BM52,TRUE))),HARMEAN(WeightedParse!I52,WeightedParse!J52,WeightedParse!K52,WeightedParse!N52,WeightedParse!Q52,WeightedParse!T52,WeightedParse!V52,WeightedParse!X52,WeightedParse!AB52,WeightedParse!AD52,WeightedParse!AG52,WeightedParse!AI52,WeightedParse!AJ52,WeightedParse!AK52,WeightedParse!AN52)*WeightedParse!BD52,(HARMEAN(WeightedParse!I52,WeightedParse!J52,WeightedParse!K52,WeightedParse!N52,WeightedParse!Q52,WeightedParse!T52,WeightedParse!V52,WeightedParse!X52,WeightedParse!AB52,WeightedParse!AD52,WeightedParse!AG52,WeightedParse!AI52,WeightedParse!AJ52,WeightedParse!AK52,WeightedParse!AN52)*WeightedParse!BD52)*Variables!$B$5),"")</f>
        <v/>
      </c>
      <c r="AN52" s="114" t="str">
        <f>IF($A52&gt;"",IF(AND(OR(EXACT(SquadExport!$BR52,TRUE),EXACT(SquadExport!$BS52,TRUE)),OR(EXACT(SquadExport!$BK52,TRUE),EXACT(SquadExport!$BM52,TRUE))),HARMEAN(WeightedParse!H52,WeightedParse!I52,WeightedParse!K52,WeightedParse!N52,WeightedParse!Q52,WeightedParse!T52,WeightedParse!V52,WeightedParse!X52,WeightedParse!Z52,WeightedParse!AD52,WeightedParse!AG52,WeightedParse!AH52,WeightedParse!AI52,WeightedParse!AJ52,WeightedParse!AN52,WeightedParse!AO52)*WeightedParse!BD52,(HARMEAN(WeightedParse!H52,WeightedParse!I52,WeightedParse!K52,WeightedParse!N52,WeightedParse!Q52,WeightedParse!T52,WeightedParse!V52,WeightedParse!X52,WeightedParse!Z52,WeightedParse!AD52,WeightedParse!AG52,WeightedParse!AH52,WeightedParse!AI52,WeightedParse!AJ52,WeightedParse!AN52,WeightedParse!AO52)*WeightedParse!BD52)*Variables!$B$5),"")</f>
        <v/>
      </c>
      <c r="AO52" s="114" t="str">
        <f>IF($A52&gt;"",IF(AND(EXACT(SquadExport!$BS52,TRUE),EXACT(SquadExport!$BL52,TRUE)),HARMEAN(WeightedParse!K52,WeightedParse!Q52,WeightedParse!T52,WeightedParse!V52,WeightedParse!X52,WeightedParse!Z52,WeightedParse!AB52,WeightedParse!AD52,WeightedParse!AG52,WeightedParse!AK52),HARMEAN(WeightedParse!K52,WeightedParse!Q52,WeightedParse!T52,WeightedParse!V52,WeightedParse!X52,WeightedParse!Z52,WeightedParse!AB52,WeightedParse!AD52,WeightedParse!AG52,WeightedParse!AK52)*Variables!$B$5),"")</f>
        <v/>
      </c>
      <c r="AP52" s="114" t="str">
        <f>IF($A52&gt;"",IF(AND(EXACT(SquadExport!$BS52,TRUE),EXACT(SquadExport!$BL52,TRUE)),HARMEAN(WeightedParse!I52,WeightedParse!K52,WeightedParse!Q52,WeightedParse!T52,WeightedParse!V52,WeightedParse!X52,WeightedParse!Z52,WeightedParse!AB52,WeightedParse!AD52,WeightedParse!AF52,WeightedParse!AG52,WeightedParse!AI52,WeightedParse!AJ52),HARMEAN(WeightedParse!I52,WeightedParse!K52,WeightedParse!Q52,WeightedParse!T52,WeightedParse!V52,WeightedParse!X52,WeightedParse!Z52,WeightedParse!AB52,WeightedParse!AD52,WeightedParse!AF52,WeightedParse!AG52,WeightedParse!AI52,WeightedParse!AJ52)*Variables!$B$5),"")</f>
        <v/>
      </c>
      <c r="AQ52" s="114" t="str">
        <f>IF($A52&gt;"",IF(AND(EXACT(SquadExport!$BS52,TRUE),EXACT(SquadExport!$BL52,TRUE)),HARMEAN(WeightedParse!I52,WeightedParse!J52,WeightedParse!K52,WeightedParse!Q52,WeightedParse!T52,WeightedParse!V52,WeightedParse!X52,WeightedParse!Z52,WeightedParse!AB52,WeightedParse!AD52,WeightedParse!AG52,WeightedParse!AI52,WeightedParse!AJ52,WeightedParse!AK52),HARMEAN(WeightedParse!I52,WeightedParse!J52,WeightedParse!K52,WeightedParse!Q52,WeightedParse!T52,WeightedParse!V52,WeightedParse!X52,WeightedParse!Z52,WeightedParse!AB52,WeightedParse!AD52,WeightedParse!AG52,WeightedParse!AI52,WeightedParse!AJ52,WeightedParse!AK52)*Variables!$B$5),"")</f>
        <v/>
      </c>
      <c r="AR52" s="114" t="str">
        <f>IF($A52&gt;"",IF(AND(EXACT(SquadExport!$BS52,TRUE),EXACT(SquadExport!$BL52,TRUE)),HARMEAN(WeightedParse!I52,WeightedParse!J52,WeightedParse!K52,WeightedParse!Q52,WeightedParse!T52,WeightedParse!V52,WeightedParse!X52,WeightedParse!Y52,WeightedParse!Z52,WeightedParse!AD52,WeightedParse!AH52,WeightedParse!AI52,WeightedParse!AJ52,WeightedParse!AK52,WeightedParse!AN52,WeightedParse!AO52),HARMEAN(WeightedParse!I52,WeightedParse!J52,WeightedParse!K52,WeightedParse!Q52,WeightedParse!T52,WeightedParse!V52,WeightedParse!X52,WeightedParse!Y52,WeightedParse!Z52,WeightedParse!AD52,WeightedParse!AH52,WeightedParse!AI52,WeightedParse!AJ52,WeightedParse!AK52,WeightedParse!AN52,WeightedParse!AO52)*Variables!$B$5),"")</f>
        <v/>
      </c>
      <c r="AS52" s="114" t="str">
        <f>IF($A52&gt;"",IF(AND(EXACT(SquadExport!$BT52,TRUE),EXACT(SquadExport!$BL52,TRUE)),HARMEAN(WeightedParse!J52,WeightedParse!K52,WeightedParse!M52,WeightedParse!T52,WeightedParse!V52,WeightedParse!X52,WeightedParse!Z52,WeightedParse!AD52,WeightedParse!AI52),(HARMEAN(WeightedParse!J52,WeightedParse!K52,WeightedParse!M52,WeightedParse!T52,WeightedParse!V52,WeightedParse!X52,WeightedParse!Z52,WeightedParse!AD52,WeightedParse!AI52)*Variables!$B$5)),"")</f>
        <v/>
      </c>
      <c r="AT52" s="114" t="str">
        <f>IF($A52&gt;"",IF(AND(EXACT(SquadExport!$BT52,TRUE),EXACT(SquadExport!$BL52,TRUE)),HARMEAN(WeightedParse!J52,WeightedParse!K52,WeightedParse!M52,WeightedParse!U52,WeightedParse!V52,WeightedParse!W52,WeightedParse!X52,WeightedParse!Z52,WeightedParse!AD52,WeightedParse!AF52,WeightedParse!AK52,WeightedParse!AL52,WeightedParse!AP52)*(CONVERT(LEFT(SquadExport!$E52,FIND("'",SquadExport!$E52)-1)+((MID(SquadExport!$E52,FIND("'",SquadExport!$E52)+1,LEN(SquadExport!$E52)-FIND("'",SquadExport!$E52)-1))/12),"ft","m")-1)/(Variables!$C$4-1),(HARMEAN(WeightedParse!J52,WeightedParse!K52,WeightedParse!M52,WeightedParse!U52,WeightedParse!V52,WeightedParse!W52,WeightedParse!X52,WeightedParse!Z52,WeightedParse!AD52,WeightedParse!AF52,WeightedParse!AK52,WeightedParse!AL52,WeightedParse!AP52)*(CONVERT(LEFT(SquadExport!$E52,FIND("'",SquadExport!$E52)-1)+((MID(SquadExport!$E52,FIND("'",SquadExport!$E52)+1,LEN(SquadExport!$E52)-FIND("'",SquadExport!$E52)-1))/12),"ft","m")-1)/(Variables!$C$4-1)))*Variables!$B$5,"")</f>
        <v/>
      </c>
      <c r="AU52" s="114" t="str">
        <f>IF($A52&gt;"",IF(AND(EXACT(SquadExport!$BT52,TRUE),EXACT(SquadExport!$BL52,TRUE)),HARMEAN(WeightedParse!I52,WeightedParse!J52,WeightedParse!K52,WeightedParse!Q52,WeightedParse!T52,WeightedParse!V52,WeightedParse!X52,WeightedParse!Z52,WeightedParse!AB52,WeightedParse!AD52,WeightedParse!AF52,WeightedParse!AG52,WeightedParse!AK52,WeightedParse!AP52),HARMEAN(WeightedParse!I52,WeightedParse!J52,WeightedParse!K52,WeightedParse!Q52,WeightedParse!T52,WeightedParse!V52,WeightedParse!X52,WeightedParse!Z52,WeightedParse!AB52,WeightedParse!AD52,WeightedParse!AF52,WeightedParse!AG52,WeightedParse!AK52,WeightedParse!AP52)*Variables!$B$5),"")</f>
        <v/>
      </c>
      <c r="AV52" s="114" t="str">
        <f>IF($A52&gt;"",IF(AND(EXACT(SquadExport!$BT52,TRUE),EXACT(SquadExport!$BL52,TRUE)),HARMEAN(WeightedParse!I52,WeightedParse!J52,WeightedParse!K52,WeightedParse!Q52,WeightedParse!T52,WeightedParse!V52,WeightedParse!X52,WeightedParse!Z52,WeightedParse!AD52,WeightedParse!AH52,WeightedParse!AI52,WeightedParse!AJ52,WeightedParse!AK52,WeightedParse!AN52,WeightedParse!AO52),HARMEAN(WeightedParse!I52,WeightedParse!J52,WeightedParse!K52,WeightedParse!Q52,WeightedParse!T52,WeightedParse!V52,WeightedParse!X52,WeightedParse!Z52,WeightedParse!AD52,WeightedParse!AH52,WeightedParse!AI52,WeightedParse!AJ52,WeightedParse!AK52,WeightedParse!AN52,WeightedParse!AO52)*Variables!$B$5),"")</f>
        <v/>
      </c>
      <c r="AW52" s="114" t="str">
        <f>IF($A52&gt;"",IF(AND(EXACT(SquadExport!$BT52,TRUE),EXACT(SquadExport!$BL52,TRUE)),HARMEAN(WeightedParse!I52,WeightedParse!J52,WeightedParse!K52,WeightedParse!Q52,WeightedParse!T52,WeightedParse!V52,WeightedParse!X52,WeightedParse!Z52,WeightedParse!AB52,WeightedParse!AD52,WeightedParse!AF52,WeightedParse!AG52,WeightedParse!AI52,WeightedParse!AJ52,WeightedParse!AK52),HARMEAN(WeightedParse!I52,WeightedParse!J52,WeightedParse!K52,WeightedParse!Q52,WeightedParse!T52,WeightedParse!V52,WeightedParse!X52,WeightedParse!Z52,WeightedParse!AB52,WeightedParse!AD52,WeightedParse!AF52,WeightedParse!AG52,WeightedParse!AI52,WeightedParse!AJ52,WeightedParse!AK52)*Variables!$B$5),"")</f>
        <v/>
      </c>
      <c r="AX52" s="114" t="str">
        <f>IF($A52&gt;"",IF(AND(EXACT(SquadExport!$BT52,TRUE),EXACT(SquadExport!$BL52,TRUE)),HARMEAN(WeightedParse!K52,WeightedParse!Q52,WeightedParse!U52,WeightedParse!V52,WeightedParse!W52,WeightedParse!X52,WeightedParse!Y52,WeightedParse!Z52,WeightedParse!AD52,WeightedParse!AF52,WeightedParse!AH52,WeightedParse!AI52,WeightedParse!AJ52,WeightedParse!AK52,WeightedParse!AN52,WeightedParse!AO52,WeightedParse!AP52),HARMEAN(WeightedParse!K52,WeightedParse!Q52,WeightedParse!U52,WeightedParse!V52,WeightedParse!W52,WeightedParse!X52,WeightedParse!Y52,WeightedParse!Z52,WeightedParse!AD52,WeightedParse!AF52,WeightedParse!AH52,WeightedParse!AI52,WeightedParse!AJ52,WeightedParse!AK52,WeightedParse!AN52,WeightedParse!AO52,WeightedParse!AP52)*Variables!$B$5),"")</f>
        <v/>
      </c>
      <c r="AY52" s="114" t="str">
        <f>IF($A52&gt;"",IF(AND(EXACT(SquadExport!$BT52,TRUE),EXACT(SquadExport!$BL52,TRUE)),HARMEAN(WeightedParse!I52,WeightedParse!J52,WeightedParse!K52,WeightedParse!M52,WeightedParse!N52,WeightedParse!Q52,WeightedParse!T52,WeightedParse!V52,WeightedParse!X52,WeightedParse!Z52,WeightedParse!AD52,WeightedParse!AF52,WeightedParse!AG52,WeightedParse!AH52,WeightedParse!AI52,WeightedParse!AJ52,WeightedParse!AK52,WeightedParse!AL52,WeightedParse!AN52,WeightedParse!AO52,WeightedParse!AP52),HARMEAN(WeightedParse!I52,WeightedParse!J52,WeightedParse!K52,WeightedParse!M52,WeightedParse!N52,WeightedParse!Q52,WeightedParse!T52,WeightedParse!V52,WeightedParse!X52,WeightedParse!Z52,WeightedParse!AD52,WeightedParse!AF52,WeightedParse!AG52,WeightedParse!AH52,WeightedParse!AI52,WeightedParse!AJ52,WeightedParse!AK52,WeightedParse!AL52,WeightedParse!AN52,WeightedParse!AO52,WeightedParse!AP52)*Variables!$B$5),"")</f>
        <v/>
      </c>
    </row>
    <row r="53" spans="1:51" s="3" customFormat="1" ht="15" customHeight="1" x14ac:dyDescent="0.25">
      <c r="A53" s="3" t="str">
        <f>IF(WeightedParse!A53&gt;"",WeightedParse!A53,"")</f>
        <v/>
      </c>
      <c r="B53" s="4" t="str">
        <f>IF(WeightedParse!B53&gt;0,WeightedParse!B53,"")</f>
        <v/>
      </c>
      <c r="C53" s="4" t="str">
        <f>IF(A53&gt;"",IF(AND(B53&lt;=Variables!$B$8,G53&gt;2),"Youth",IF(AND(B53&lt;=Variables!$B$8,G53&lt;=2),"Prospect",IF(AND(B53&gt;=Variables!$B$9,G53&gt;2),"Old",IF(G53&gt;=3,"Reserves","First Team")))),"")</f>
        <v/>
      </c>
      <c r="D53" s="4" t="str">
        <f>SquadExport!BJ53</f>
        <v/>
      </c>
      <c r="E53" s="4" t="str">
        <f>IF(A53&gt;"",VLOOKUP(F53,Roles!A:B,2,FALSE)&amp;IF(OR(VLOOKUP(F53,Roles!$A:$B,2,FALSE)="FB",VLOOKUP(F53,Roles!$A:$B,2,FALSE)="WB",VLOOKUP(F53,Roles!$A:$B,2,FALSE)="WM",VLOOKUP(F53,Roles!$A:$B,2,FALSE)="W"),IF(AND(SquadExport!BK53=TRUE,SquadExport!BM53=TRUE,WeightedParse!BB53&gt;=WeightedParse!BC53)," (R)",IF(AND(SquadExport!BK53=TRUE,SquadExport!BM53=TRUE,WeightedParse!BB53&lt;WeightedParse!BC53)," (L)",IF(AND(SquadExport!BK53=TRUE,SquadExport!BM53=FALSE), " (L)",IF(AND(SquadExport!BK53=FALSE,SquadExport!BM53=TRUE)," (R)","")))),""),"")</f>
        <v/>
      </c>
      <c r="F53" s="4" t="str" cm="1">
        <f t="array" ref="F53">IF(A53&gt;"",INDEX($J$1:$AY$1,SUMPRODUCT(MAX(($J$2:$AY$200=MAX($J53:$AY53))*(COLUMN($J$2:$AY$200))))-COLUMN($J$1)+1),"")</f>
        <v/>
      </c>
      <c r="G53" s="4" t="str">
        <f t="shared" si="0"/>
        <v/>
      </c>
      <c r="H53" s="4" t="str">
        <f t="shared" si="1"/>
        <v/>
      </c>
      <c r="I53" s="5" t="str">
        <f t="shared" si="2"/>
        <v/>
      </c>
      <c r="J53" s="114" t="str">
        <f>IF($A53&gt;"",HARMEAN(WeightedParse!V53,WeightedParse!Y53,WeightedParse!Z53,WeightedParse!AE53,WeightedParse!AJ53,WeightedParse!AQ53,WeightedParse!AR53,WeightedParse!AS53,WeightedParse!AU53,WeightedParse!AV53,WeightedParse!AW53,WeightedParse!AY53,WeightedParse!BA53),"")</f>
        <v/>
      </c>
      <c r="K53" s="114" t="str">
        <f>IF(A53&gt;"",HARMEAN(WeightedParse!K53,WeightedParse!Q53,WeightedParse!V53,WeightedParse!X53,WeightedParse!Y53,WeightedParse!Z53,WeightedParse!AE53,WeightedParse!AG53,WeightedParse!AI53,WeightedParse!AJ53,WeightedParse!AQ53,WeightedParse!AR53,WeightedParse!AS53,WeightedParse!AU53,WeightedParse!AV53,WeightedParse!AW53,WeightedParse!AY53,WeightedParse!AZ53,WeightedParse!BA53),"")</f>
        <v/>
      </c>
      <c r="L53" s="114" t="str">
        <f>IF($A53&gt;"",IF(AND(EXACT(SquadExport!$BO53,TRUE),EXACT(SquadExport!$BL53,TRUE)),HARMEAN(WeightedParse!M53,WeightedParse!P53,WeightedParse!S53,WeightedParse!U53,WeightedParse!V53,WeightedParse!W53,WeightedParse!Y53,WeightedParse!AE53,WeightedParse!AL53,WeightedParse!AN53,WeightedParse!AP53),HARMEAN(WeightedParse!M53,WeightedParse!P53,WeightedParse!S53,WeightedParse!U53,WeightedParse!V53,WeightedParse!W53,WeightedParse!Y53,WeightedParse!AE53,WeightedParse!AL53,WeightedParse!AN53,WeightedParse!AP53)*Variables!$B$5),"")</f>
        <v/>
      </c>
      <c r="M53" s="114" t="str">
        <f>IF($A53&gt;"",IF(AND(EXACT(SquadExport!$BO53,TRUE),EXACT(SquadExport!$BL53,TRUE)),HARMEAN(WeightedParse!M53,WeightedParse!P53,WeightedParse!S53,WeightedParse!U53,WeightedParse!V53,WeightedParse!W53,WeightedParse!X53,WeightedParse!Y53,WeightedParse!Z53,WeightedParse!AE53,WeightedParse!AL53,WeightedParse!AN53,WeightedParse!AP53),HARMEAN(WeightedParse!M53,WeightedParse!P53,WeightedParse!S53,WeightedParse!U53,WeightedParse!V53,WeightedParse!W53,WeightedParse!X53,WeightedParse!Y53,WeightedParse!Z53,WeightedParse!AE53,WeightedParse!AL53,WeightedParse!AN53,WeightedParse!AP53)*Variables!$B$5),"")</f>
        <v/>
      </c>
      <c r="N53" s="114" t="str">
        <f>IF($A53&gt;"",IF(AND(EXACT(SquadExport!$BO53,TRUE),EXACT(SquadExport!$BL53,TRUE)),HARMEAN(WeightedParse!K53,WeightedParse!M53,WeightedParse!P53,WeightedParse!Q53,WeightedParse!S53,WeightedParse!T53,WeightedParse!U53,WeightedParse!V53,WeightedParse!W53,WeightedParse!X53,WeightedParse!Y53,WeightedParse!Z53,WeightedParse!AE53,WeightedParse!AG53,WeightedParse!AL53,WeightedParse!AN53,WeightedParse!AP53),HARMEAN(WeightedParse!K53,WeightedParse!M53,WeightedParse!P53,WeightedParse!Q53,WeightedParse!S53,WeightedParse!T53,WeightedParse!U53,WeightedParse!V53,WeightedParse!W53,WeightedParse!X53,WeightedParse!Y53,WeightedParse!Z53,WeightedParse!AE53,WeightedParse!AG53,WeightedParse!AL53,WeightedParse!AN53,WeightedParse!AP53)*Variables!$B$5),"")</f>
        <v/>
      </c>
      <c r="O53" s="114" t="str">
        <f>IF($A53&gt;"",IF(AND(EXACT(SquadExport!$BO53,TRUE),EXACT(SquadExport!$BL53,TRUE)),HARMEAN(WeightedParse!I53,WeightedParse!K53,WeightedParse!M53,WeightedParse!P53,WeightedParse!Q53,WeightedParse!S53,WeightedParse!T53,WeightedParse!V53,WeightedParse!W53,WeightedParse!X53,WeightedParse!Y53,WeightedParse!Z53,WeightedParse!AB53,WeightedParse!AE53,WeightedParse!AF53,WeightedParse!AG53,WeightedParse!AJ53,WeightedParse!AK53,WeightedParse!AL53,WeightedParse!AN53,WeightedParse!AO53,WeightedParse!AP53),HARMEAN(WeightedParse!I53,WeightedParse!K53,WeightedParse!M53,WeightedParse!P53,WeightedParse!Q53,WeightedParse!S53,WeightedParse!T53,WeightedParse!V53,WeightedParse!W53,WeightedParse!X53,WeightedParse!Y53,WeightedParse!Z53,WeightedParse!AB53,WeightedParse!AE53,WeightedParse!AF53,WeightedParse!AG53,WeightedParse!AJ53,WeightedParse!AK53,WeightedParse!AL53,WeightedParse!AN53,WeightedParse!AO53,WeightedParse!AP53)*Variables!$B$5),"")</f>
        <v/>
      </c>
      <c r="P53" s="114" t="str">
        <f>IF($A53&gt;"",IF(AND(OR(EXACT(SquadExport!$BO53,TRUE),EXACT(SquadExport!$BP53,TRUE)),OR(EXACT(SquadExport!$BK53,TRUE),EXACT(SquadExport!$BM53,TRUE))),HARMEAN(WeightedParse!M53,WeightedParse!P53,WeightedParse!S53,WeightedParse!U53,WeightedParse!V53,WeightedParse!W53,WeightedParse!Y53,WeightedParse!AE53,WeightedParse!AF53,WeightedParse!AP53),HARMEAN(WeightedParse!M53,WeightedParse!P53,WeightedParse!S53,WeightedParse!U53,WeightedParse!V53,WeightedParse!W53,WeightedParse!Y53,WeightedParse!AE53,WeightedParse!AF53,WeightedParse!AP53)*Variables!$B$5),"")</f>
        <v/>
      </c>
      <c r="Q53" s="114" t="str">
        <f>IF($A53&gt;"",IF(AND(OR(EXACT(SquadExport!$BO53,TRUE),EXACT(SquadExport!$BP53,TRUE)),OR(EXACT(SquadExport!$BK53,TRUE),EXACT(SquadExport!$BM53,TRUE))),HARMEAN(WeightedParse!H53,WeightedParse!P53,WeightedParse!Q53,WeightedParse!S53,WeightedParse!T53,WeightedParse!V53,WeightedParse!X53,WeightedParse!Y53,WeightedParse!Z53,WeightedParse!AE53,WeightedParse!AF53,WeightedParse!AH53,WeightedParse!AN53,WeightedParse!AO53),HARMEAN(WeightedParse!H53,WeightedParse!P53,WeightedParse!Q53,WeightedParse!S53,WeightedParse!T53,WeightedParse!V53,WeightedParse!X53,WeightedParse!Y53,WeightedParse!Z53,WeightedParse!AE53,WeightedParse!AF53,WeightedParse!AH53,WeightedParse!AN53,WeightedParse!AO53)*Variables!$B$5),"")</f>
        <v/>
      </c>
      <c r="R53" s="115" t="str">
        <f>IF($A53&gt;"",IF(AND(OR(EXACT(SquadExport!$BO53,TRUE),EXACT(SquadExport!$BP53,TRUE)),OR(EXACT(SquadExport!$BK53,TRUE),EXACT(SquadExport!$BM53,TRUE))),HARMEAN(WeightedParse!H53,WeightedParse!I53,WeightedParse!K53,WeightedParse!P53,WeightedParse!Q53,WeightedParse!S53,WeightedParse!T53,WeightedParse!V53,WeightedParse!Y53,WeightedParse!Z53,WeightedParse!AD53,WeightedParse!AE53,WeightedParse!AF53,WeightedParse!AH53,WeightedParse!AI53,WeightedParse!AJ53,WeightedParse!AN53,WeightedParse!AO53),HARMEAN(WeightedParse!H53,WeightedParse!I53,WeightedParse!K53,WeightedParse!P53,WeightedParse!Q53,WeightedParse!S53,WeightedParse!T53,WeightedParse!V53,WeightedParse!Y53,WeightedParse!Z53,WeightedParse!AD53,WeightedParse!AE53,WeightedParse!AF53,WeightedParse!AH53,WeightedParse!AI53,WeightedParse!AJ53,WeightedParse!AN53,WeightedParse!AO53)*Variables!$B$5),"")</f>
        <v/>
      </c>
      <c r="S53" s="115" t="str">
        <f>IF($A53&gt;"",IF(AND(OR(EXACT(SquadExport!$BO53,TRUE),EXACT(SquadExport!$BP53,TRUE)),OR(EXACT(SquadExport!$BK53,TRUE),EXACT(SquadExport!$BM53,TRUE))),HARMEAN(WeightedParse!H53,WeightedParse!I53,WeightedParse!K53,WeightedParse!Q53,WeightedParse!S53,WeightedParse!T53,WeightedParse!V53,WeightedParse!X53,WeightedParse!Z53,WeightedParse!AB53,WeightedParse!AD53,WeightedParse!AF53,WeightedParse!AG53,WeightedParse!AH53,WeightedParse!AI53,WeightedParse!AJ53,WeightedParse!AK53,WeightedParse!AN53,WeightedParse!AO53),HARMEAN(WeightedParse!H53,WeightedParse!I53,WeightedParse!K53,WeightedParse!Q53,WeightedParse!S53,WeightedParse!T53,WeightedParse!V53,WeightedParse!X53,WeightedParse!Z53,WeightedParse!AB53,WeightedParse!AD53,WeightedParse!AF53,WeightedParse!AG53,WeightedParse!AH53,WeightedParse!AI53,WeightedParse!AJ53,WeightedParse!AK53,WeightedParse!AN53,WeightedParse!AO53)*Variables!$B$5),"")</f>
        <v/>
      </c>
      <c r="T53" s="114" t="str">
        <f>IF($A53&gt;"",IF(AND(OR(EXACT(SquadExport!$BO53,TRUE),EXACT(SquadExport!$BP53,TRUE)),OR(EXACT(SquadExport!$BK53,TRUE),EXACT(SquadExport!$BM53,TRUE))),HARMEAN(WeightedParse!I53,WeightedParse!K53,WeightedParse!N53,WeightedParse!P53,WeightedParse!Q53,WeightedParse!S53,WeightedParse!T53,WeightedParse!V53,WeightedParse!X53,WeightedParse!Y53,WeightedParse!Z53,WeightedParse!AB53,WeightedParse!AD53,WeightedParse!AE53,WeightedParse!AF53,WeightedParse!AH53,WeightedParse!AI53,WeightedParse!AJ53,WeightedParse!AN53,WeightedParse!AO53)*WeightedParse!BD53,(HARMEAN(WeightedParse!I53,WeightedParse!K53,WeightedParse!N53,WeightedParse!P53,WeightedParse!Q53,WeightedParse!S53,WeightedParse!T53,WeightedParse!V53,WeightedParse!X53,WeightedParse!Y53,WeightedParse!Z53,WeightedParse!AB53,WeightedParse!AD53,WeightedParse!AE53,WeightedParse!AF53,WeightedParse!AH53,WeightedParse!AI53,WeightedParse!AJ53,WeightedParse!AN53,WeightedParse!AO53)*WeightedParse!BD53)*Variables!$B$5),"")</f>
        <v/>
      </c>
      <c r="U53" s="114" t="str">
        <f>IF($A53&gt;"",IF(EXACT(SquadExport!$BQ53,TRUE),HARMEAN(WeightedParse!P53,WeightedParse!S53,WeightedParse!V53,WeightedParse!X53,WeightedParse!Y53,WeightedParse!Z53,WeightedParse!AE53,WeightedParse!AF53,WeightedParse!AP53),HARMEAN(WeightedParse!P53,WeightedParse!S53,WeightedParse!V53,WeightedParse!X53,WeightedParse!Y53,WeightedParse!Z53,WeightedParse!AE53,WeightedParse!AF53,WeightedParse!AP53)*Variables!$B$5),"")</f>
        <v/>
      </c>
      <c r="V53" s="114" t="str">
        <f>IF($A53&gt;"",IF(EXACT(SquadExport!$BQ53,TRUE),HARMEAN(WeightedParse!K53,WeightedParse!Q53,WeightedParse!S53,WeightedParse!T53,WeightedParse!V53,WeightedParse!X53,WeightedParse!Z53,WeightedParse!AE53,WeightedParse!AF53,WeightedParse!AG53,WeightedParse!AH53,WeightedParse!AK53),HARMEAN(WeightedParse!K53,WeightedParse!Q53,WeightedParse!S53,WeightedParse!T53,WeightedParse!V53,WeightedParse!X53,WeightedParse!Z53,WeightedParse!AE53,WeightedParse!AF53,WeightedParse!AG53,WeightedParse!AH53,WeightedParse!AK53)*Variables!$B$5),"")</f>
        <v/>
      </c>
      <c r="W53" s="114" t="str">
        <f>IF($A53&gt;"",IF(EXACT(SquadExport!$BQ53,TRUE),HARMEAN(WeightedParse!I53,WeightedParse!K53,WeightedParse!N53,WeightedParse!Q53,WeightedParse!T53,WeightedParse!V53,WeightedParse!X53,WeightedParse!Z53,WeightedParse!AB53,WeightedParse!AD53,WeightedParse!AF53,WeightedParse!AG53,WeightedParse!AK53),HARMEAN(WeightedParse!I53,WeightedParse!K53,WeightedParse!N53,WeightedParse!Q53,WeightedParse!T53,WeightedParse!V53,WeightedParse!X53,WeightedParse!Z53,WeightedParse!AB53,WeightedParse!AD53,WeightedParse!AF53,WeightedParse!AG53,WeightedParse!AK53)*Variables!$B$5),"")</f>
        <v/>
      </c>
      <c r="X53" s="114" t="str">
        <f>IF($A53&gt;"",IF(EXACT(SquadExport!$BQ53,TRUE),HARMEAN(WeightedParse!K53,WeightedParse!P53,WeightedParse!Q53,WeightedParse!S53,WeightedParse!U53,WeightedParse!V53,WeightedParse!X53,WeightedParse!Y53,WeightedParse!Z53,WeightedParse!AE53,WeightedParse!AF53,WeightedParse!AH53,WeightedParse!AO53,WeightedParse!AP53),HARMEAN(WeightedParse!K53,WeightedParse!P53,WeightedParse!Q53,WeightedParse!S53,WeightedParse!U53,WeightedParse!V53,WeightedParse!X53,WeightedParse!Y53,WeightedParse!Z53,WeightedParse!AE53,WeightedParse!AF53,WeightedParse!AH53,WeightedParse!AO53,WeightedParse!AP53)*Variables!$B$5),"")</f>
        <v/>
      </c>
      <c r="Y53" s="114" t="str">
        <f>IF($A53&gt;"",IF(EXACT(SquadExport!$BQ53,TRUE),HARMEAN(WeightedParse!P53,WeightedParse!Q53,WeightedParse!S53,WeightedParse!U53,WeightedParse!V53,WeightedParse!W53,WeightedParse!Y53,WeightedParse!AE53,WeightedParse!AF53,WeightedParse!AH53,WeightedParse!AJ53,WeightedParse!AN53,WeightedParse!AO53,WeightedParse!AP53),HARMEAN(WeightedParse!P53,WeightedParse!Q53,WeightedParse!S53,WeightedParse!U53,WeightedParse!V53,WeightedParse!W53,WeightedParse!Y53,WeightedParse!AE53,WeightedParse!AF53,WeightedParse!AH53,WeightedParse!AJ53,WeightedParse!AN53,WeightedParse!AO53,WeightedParse!AP53)*Variables!$B$5),"")</f>
        <v/>
      </c>
      <c r="Z53" s="114" t="str">
        <f>IF($A53&gt;"",IF(EXACT(SquadExport!$BQ53,TRUE),HARMEAN(WeightedParse!M53,WeightedParse!P53,WeightedParse!Q53,WeightedParse!S53,WeightedParse!U53,WeightedParse!V53,WeightedParse!W53,WeightedParse!X53,WeightedParse!Y53,WeightedParse!Z53,WeightedParse!AE53,WeightedParse!AF53,WeightedParse!AH53,WeightedParse!AL53,WeightedParse!AO53,WeightedParse!AP53),HARMEAN(WeightedParse!M53,WeightedParse!P53,WeightedParse!Q53,WeightedParse!S53,WeightedParse!U53,WeightedParse!V53,WeightedParse!W53,WeightedParse!X53,WeightedParse!Y53,WeightedParse!Z53,WeightedParse!AE53,WeightedParse!AF53,WeightedParse!AH53,WeightedParse!AL53,WeightedParse!AO53,WeightedParse!AP53)*Variables!$B$5),"")</f>
        <v/>
      </c>
      <c r="AA53" s="114" t="str">
        <f>IF($A53&gt;"",IF(EXACT(SquadExport!$BQ53,TRUE),HARMEAN(WeightedParse!J53,WeightedParse!K53,WeightedParse!N53,WeightedParse!P53,WeightedParse!Q53,WeightedParse!S53,WeightedParse!V53,WeightedParse!X53,WeightedParse!Y53,WeightedParse!Z53,WeightedParse!AD53,WeightedParse!AE53,WeightedParse!AH53,WeightedParse!AI53,WeightedParse!AK53,WeightedParse!AN53,WeightedParse!AO53,WeightedParse!AP53),HARMEAN(WeightedParse!J53,WeightedParse!K53,WeightedParse!N53,WeightedParse!P53,WeightedParse!Q53,WeightedParse!S53,WeightedParse!V53,WeightedParse!X53,WeightedParse!Y53,WeightedParse!Z53,WeightedParse!AD53,WeightedParse!AE53,WeightedParse!AH53,WeightedParse!AI53,WeightedParse!AK53,WeightedParse!AN53,WeightedParse!AO53,WeightedParse!AP53)*Variables!$B$5),"")</f>
        <v/>
      </c>
      <c r="AB53" s="114" t="str">
        <f>IF($A53&gt;"",IF(AND(EXACT(SquadExport!$BR53,TRUE),EXACT(SquadExport!$BL53,TRUE)),HARMEAN(WeightedParse!I53,WeightedParse!K53,WeightedParse!N53,WeightedParse!Q53,WeightedParse!T53,WeightedParse!V53,WeightedParse!X53,WeightedParse!Y53,WeightedParse!Z53,WeightedParse!AD53,WeightedParse!AE53,WeightedParse!AF53,WeightedParse!AG53,WeightedParse!AH53,WeightedParse!AI53,WeightedParse!AJ53,WeightedParse!AK53,WeightedParse!AN53,WeightedParse!AO53),HARMEAN(WeightedParse!I53,WeightedParse!K53,WeightedParse!N53,WeightedParse!Q53,WeightedParse!T53,WeightedParse!V53,WeightedParse!X53,WeightedParse!Y53,WeightedParse!Z53,WeightedParse!AD53,WeightedParse!AE53,WeightedParse!AF53,WeightedParse!AG53,WeightedParse!AH53,WeightedParse!AI53,WeightedParse!AJ53,WeightedParse!AK53,WeightedParse!AN53,WeightedParse!AO53)*Variables!$B$5),"")</f>
        <v/>
      </c>
      <c r="AC53" s="114" t="str">
        <f>IF($A53&gt;"",IF(AND(EXACT(SquadExport!$BR53,TRUE),EXACT(SquadExport!$BL53,TRUE)),HARMEAN(WeightedParse!K53,WeightedParse!Q53,WeightedParse!S53,WeightedParse!T53,WeightedParse!V53,WeightedParse!X53,WeightedParse!Y53,WeightedParse!Z53,WeightedParse!AD53,WeightedParse!AE53,WeightedParse!AF53,WeightedParse!AG53,WeightedParse!AH53,WeightedParse!AO53),HARMEAN(WeightedParse!K53,WeightedParse!Q53,WeightedParse!S53,WeightedParse!T53,WeightedParse!V53,WeightedParse!X53,WeightedParse!Y53,WeightedParse!Z53,WeightedParse!AD53,WeightedParse!AE53,WeightedParse!AF53,WeightedParse!AG53,WeightedParse!AH53,WeightedParse!AO53)*Variables!$B$5),"")</f>
        <v/>
      </c>
      <c r="AD53" s="114" t="str">
        <f>IF($A53&gt;"",IF(AND(EXACT(SquadExport!$BR53,TRUE),EXACT(SquadExport!$BL53,TRUE)),HARMEAN(WeightedParse!I53,WeightedParse!J53,WeightedParse!K53,WeightedParse!N53,WeightedParse!Q53,WeightedParse!S53,WeightedParse!T53,WeightedParse!V53,WeightedParse!X53,WeightedParse!Z53,WeightedParse!AB53,WeightedParse!AD53,WeightedParse!AG53,WeightedParse!AH53,WeightedParse!AI53,WeightedParse!AK53,WeightedParse!AO53),HARMEAN(WeightedParse!I53,WeightedParse!J53,WeightedParse!K53,WeightedParse!N53,WeightedParse!Q53,WeightedParse!S53,WeightedParse!T53,WeightedParse!V53,WeightedParse!X53,WeightedParse!Z53,WeightedParse!AB53,WeightedParse!AD53,WeightedParse!AG53,WeightedParse!AH53,WeightedParse!AI53,WeightedParse!AK53,WeightedParse!AO53)*Variables!$B$5),"")</f>
        <v/>
      </c>
      <c r="AE53" s="114" t="str">
        <f>IF($A53&gt;"",IF(AND(EXACT(SquadExport!$BR53,TRUE),EXACT(SquadExport!$BL53,TRUE)),HARMEAN(WeightedParse!K53,WeightedParse!N53,WeightedParse!P53,WeightedParse!Q53,WeightedParse!S53,WeightedParse!T53,WeightedParse!U53,WeightedParse!V53,WeightedParse!X53,WeightedParse!Y53,WeightedParse!Z53,WeightedParse!AD53,WeightedParse!AE53,WeightedParse!AF53,WeightedParse!AG53,WeightedParse!AH53,WeightedParse!AI53,WeightedParse!AO53),HARMEAN(WeightedParse!K53,WeightedParse!N53,WeightedParse!P53,WeightedParse!Q53,WeightedParse!S53,WeightedParse!T53,WeightedParse!U53,WeightedParse!V53,WeightedParse!X53,WeightedParse!Y53,WeightedParse!Z53,WeightedParse!AD53,WeightedParse!AE53,WeightedParse!AF53,WeightedParse!AG53,WeightedParse!AH53,WeightedParse!AI53,WeightedParse!AO53)*Variables!$B$5),"")</f>
        <v/>
      </c>
      <c r="AF53" s="114" t="str">
        <f>IF($A53&gt;"",IF(AND(EXACT(SquadExport!$BR53,TRUE),EXACT(SquadExport!$BL53,TRUE)),HARMEAN(WeightedParse!I53,WeightedParse!J53,WeightedParse!K53,WeightedParse!N53,WeightedParse!Q53,WeightedParse!S53,WeightedParse!T53,WeightedParse!U53,WeightedParse!V53,WeightedParse!X53,WeightedParse!Z53,WeightedParse!AD53,WeightedParse!AE53,WeightedParse!AF53,WeightedParse!AH53,WeightedParse!AI53,WeightedParse!AK53,WeightedParse!AN53,WeightedParse!AO53,WeightedParse!AP53),HARMEAN(WeightedParse!I53,WeightedParse!J53,WeightedParse!K53,WeightedParse!N53,WeightedParse!Q53,WeightedParse!S53,WeightedParse!T53,WeightedParse!U53,WeightedParse!V53,WeightedParse!X53,WeightedParse!Z53,WeightedParse!AD53,WeightedParse!AE53,WeightedParse!AF53,WeightedParse!AH53,WeightedParse!AI53,WeightedParse!AK53,WeightedParse!AN53,WeightedParse!AO53,WeightedParse!AP53)*Variables!$B$5),"")</f>
        <v/>
      </c>
      <c r="AG53" s="114" t="str">
        <f>IF($A53&gt;"",IF(AND(OR(EXACT(SquadExport!$BR53,TRUE),EXACT(SquadExport!$BS53,TRUE)),OR(EXACT(SquadExport!$BK53,TRUE),EXACT(SquadExport!$BM53,TRUE))),HARMEAN(WeightedParse!I53,WeightedParse!K53,WeightedParse!Q53,WeightedParse!T53,WeightedParse!X53,WeightedParse!Z53,WeightedParse!AD53,WeightedParse!AF53,WeightedParse!AG53,WeightedParse!AJ53),HARMEAN(WeightedParse!I53,WeightedParse!K53,WeightedParse!Q53,WeightedParse!T53,WeightedParse!X53,WeightedParse!Z53,WeightedParse!AD53,WeightedParse!AF53,WeightedParse!AG53,WeightedParse!AJ53)*Variables!$B$5),"")</f>
        <v/>
      </c>
      <c r="AH53" s="114" t="str">
        <f>IF($A53&gt;"",IF(AND(OR(EXACT(SquadExport!$BR53,TRUE),EXACT(SquadExport!$BS53,TRUE)),OR(EXACT(SquadExport!$BK53,TRUE),EXACT(SquadExport!$BM53,TRUE))),HARMEAN(WeightedParse!H53,WeightedParse!K53,WeightedParse!P53,WeightedParse!Q53,WeightedParse!S53,WeightedParse!T53,WeightedParse!V53,WeightedParse!X53,WeightedParse!Y53,WeightedParse!Z53,WeightedParse!AD53,WeightedParse!AE53,WeightedParse!AF53,WeightedParse!AG53,WeightedParse!AH53,WeightedParse!AO53),HARMEAN(WeightedParse!H53,WeightedParse!K53,WeightedParse!P53,WeightedParse!Q53,WeightedParse!S53,WeightedParse!T53,WeightedParse!V53,WeightedParse!X53,WeightedParse!Y53,WeightedParse!Z53,WeightedParse!AD53,WeightedParse!AE53,WeightedParse!AF53,WeightedParse!AG53,WeightedParse!AH53,WeightedParse!AO53)*Variables!$B$5),"")</f>
        <v/>
      </c>
      <c r="AI53" s="114" t="str">
        <f>IF($A53&gt;"",IF(AND(OR(EXACT(SquadExport!$BR53,TRUE),EXACT(SquadExport!$BS53,TRUE)),OR(EXACT(SquadExport!$BK53,TRUE),EXACT(SquadExport!$BM53,TRUE))),HARMEAN(WeightedParse!H53,WeightedParse!I53,WeightedParse!K53,WeightedParse!P53,WeightedParse!Q53,WeightedParse!S53,WeightedParse!T53,WeightedParse!U53,WeightedParse!V53,WeightedParse!X53,WeightedParse!Y53,WeightedParse!Z53,WeightedParse!AD53,WeightedParse!AE53,WeightedParse!AF53,WeightedParse!AH53,WeightedParse!AI53,WeightedParse!AO53),HARMEAN(WeightedParse!H53,WeightedParse!I53,WeightedParse!K53,WeightedParse!P53,WeightedParse!Q53,WeightedParse!S53,WeightedParse!T53,WeightedParse!U53,WeightedParse!V53,WeightedParse!X53,WeightedParse!Y53,WeightedParse!Z53,WeightedParse!AD53,WeightedParse!AE53,WeightedParse!AF53,WeightedParse!AH53,WeightedParse!AI53,WeightedParse!AO53)*Variables!$B$5),"")</f>
        <v/>
      </c>
      <c r="AJ53" s="114" t="str">
        <f>IF($A53&gt;"",IF(AND(OR(EXACT(SquadExport!$BR53,TRUE),EXACT(SquadExport!$BS53,TRUE)),OR(EXACT(SquadExport!$BK53,TRUE),EXACT(SquadExport!$BM53,TRUE))),HARMEAN(WeightedParse!H53,WeightedParse!K53,WeightedParse!M53,WeightedParse!V53,WeightedParse!W53,WeightedParse!AD53,WeightedParse!AF53,WeightedParse!AH53,WeightedParse!AK53,WeightedParse!AL53,WeightedParse!AO53,WeightedParse!AP53)*(CONVERT(LEFT(SquadExport!$E53,FIND("'",SquadExport!$E53)-1)+((MID(SquadExport!$E53,FIND("'",SquadExport!$E53)+1,LEN(SquadExport!$E53)-FIND("'",SquadExport!$E53)-1))/12),"ft","m")-1)/(Variables!$C$4-1),(HARMEAN(WeightedParse!H53,WeightedParse!K53,WeightedParse!M53,WeightedParse!V53,WeightedParse!W53,WeightedParse!AD53,WeightedParse!AF53,WeightedParse!AH53,WeightedParse!AK53,WeightedParse!AL53,WeightedParse!AO53,WeightedParse!AP53)*(CONVERT(LEFT(SquadExport!$E53,FIND("'",SquadExport!$E53)-1)+((MID(SquadExport!$E53,FIND("'",SquadExport!$E53)+1,LEN(SquadExport!$E53)-FIND("'",SquadExport!$E53)-1))/12),"ft","m")-1)/(Variables!$C$4-1))*Variables!$B$5),"")</f>
        <v/>
      </c>
      <c r="AK53" s="114" t="str">
        <f>IF($A53&gt;"",IF(AND(OR(EXACT(SquadExport!$BR53,TRUE),EXACT(SquadExport!$BS53,TRUE)),OR(EXACT(SquadExport!$BK53,TRUE),EXACT(SquadExport!$BM53,TRUE))),HARMEAN(WeightedParse!J53,WeightedParse!K53,WeightedParse!T53,WeightedParse!V53,WeightedParse!X53,WeightedParse!Y53,WeightedParse!Z53,WeightedParse!AD53,WeightedParse!AH53,WeightedParse!AI53,WeightedParse!AK53,WeightedParse!AO53),HARMEAN(WeightedParse!J53,WeightedParse!K53,WeightedParse!T53,WeightedParse!V53,WeightedParse!X53,WeightedParse!Y53,WeightedParse!Z53,WeightedParse!AD53,WeightedParse!AH53,WeightedParse!AI53,WeightedParse!AK53,WeightedParse!AO53)*Variables!$B$5),"")</f>
        <v/>
      </c>
      <c r="AL53" s="114" t="str">
        <f>IF($A53&gt;"",IF(AND(OR(EXACT(SquadExport!$BR53,TRUE),EXACT(SquadExport!$BS53,TRUE)),OR(EXACT(SquadExport!$BK53,TRUE),EXACT(SquadExport!$BM53,TRUE))),HARMEAN(WeightedParse!H53,WeightedParse!I53,WeightedParse!K53,WeightedParse!Q53,WeightedParse!T53,WeightedParse!V53,WeightedParse!AB53,WeightedParse!AD53,WeightedParse!AH53,WeightedParse!AI53,WeightedParse!AJ53,WeightedParse!AN53,WeightedParse!AO53),HARMEAN(WeightedParse!H53,WeightedParse!I53,WeightedParse!K53,WeightedParse!Q53,WeightedParse!T53,WeightedParse!V53,WeightedParse!AB53,WeightedParse!AD53,WeightedParse!AH53,WeightedParse!AI53,WeightedParse!AJ53,WeightedParse!AN53,WeightedParse!AO53)*Variables!$B$5),"")</f>
        <v/>
      </c>
      <c r="AM53" s="114" t="str">
        <f>IF($A53&gt;"",IF(AND(OR(EXACT(SquadExport!$BR53,TRUE),EXACT(SquadExport!$BS53,TRUE)),OR(EXACT(SquadExport!$BK53,TRUE),EXACT(SquadExport!$BM53,TRUE))),HARMEAN(WeightedParse!I53,WeightedParse!J53,WeightedParse!K53,WeightedParse!N53,WeightedParse!Q53,WeightedParse!T53,WeightedParse!V53,WeightedParse!X53,WeightedParse!AB53,WeightedParse!AD53,WeightedParse!AG53,WeightedParse!AI53,WeightedParse!AJ53,WeightedParse!AK53,WeightedParse!AN53)*WeightedParse!BD53,(HARMEAN(WeightedParse!I53,WeightedParse!J53,WeightedParse!K53,WeightedParse!N53,WeightedParse!Q53,WeightedParse!T53,WeightedParse!V53,WeightedParse!X53,WeightedParse!AB53,WeightedParse!AD53,WeightedParse!AG53,WeightedParse!AI53,WeightedParse!AJ53,WeightedParse!AK53,WeightedParse!AN53)*WeightedParse!BD53)*Variables!$B$5),"")</f>
        <v/>
      </c>
      <c r="AN53" s="114" t="str">
        <f>IF($A53&gt;"",IF(AND(OR(EXACT(SquadExport!$BR53,TRUE),EXACT(SquadExport!$BS53,TRUE)),OR(EXACT(SquadExport!$BK53,TRUE),EXACT(SquadExport!$BM53,TRUE))),HARMEAN(WeightedParse!H53,WeightedParse!I53,WeightedParse!K53,WeightedParse!N53,WeightedParse!Q53,WeightedParse!T53,WeightedParse!V53,WeightedParse!X53,WeightedParse!Z53,WeightedParse!AD53,WeightedParse!AG53,WeightedParse!AH53,WeightedParse!AI53,WeightedParse!AJ53,WeightedParse!AN53,WeightedParse!AO53)*WeightedParse!BD53,(HARMEAN(WeightedParse!H53,WeightedParse!I53,WeightedParse!K53,WeightedParse!N53,WeightedParse!Q53,WeightedParse!T53,WeightedParse!V53,WeightedParse!X53,WeightedParse!Z53,WeightedParse!AD53,WeightedParse!AG53,WeightedParse!AH53,WeightedParse!AI53,WeightedParse!AJ53,WeightedParse!AN53,WeightedParse!AO53)*WeightedParse!BD53)*Variables!$B$5),"")</f>
        <v/>
      </c>
      <c r="AO53" s="114" t="str">
        <f>IF($A53&gt;"",IF(AND(EXACT(SquadExport!$BS53,TRUE),EXACT(SquadExport!$BL53,TRUE)),HARMEAN(WeightedParse!K53,WeightedParse!Q53,WeightedParse!T53,WeightedParse!V53,WeightedParse!X53,WeightedParse!Z53,WeightedParse!AB53,WeightedParse!AD53,WeightedParse!AG53,WeightedParse!AK53),HARMEAN(WeightedParse!K53,WeightedParse!Q53,WeightedParse!T53,WeightedParse!V53,WeightedParse!X53,WeightedParse!Z53,WeightedParse!AB53,WeightedParse!AD53,WeightedParse!AG53,WeightedParse!AK53)*Variables!$B$5),"")</f>
        <v/>
      </c>
      <c r="AP53" s="114" t="str">
        <f>IF($A53&gt;"",IF(AND(EXACT(SquadExport!$BS53,TRUE),EXACT(SquadExport!$BL53,TRUE)),HARMEAN(WeightedParse!I53,WeightedParse!K53,WeightedParse!Q53,WeightedParse!T53,WeightedParse!V53,WeightedParse!X53,WeightedParse!Z53,WeightedParse!AB53,WeightedParse!AD53,WeightedParse!AF53,WeightedParse!AG53,WeightedParse!AI53,WeightedParse!AJ53),HARMEAN(WeightedParse!I53,WeightedParse!K53,WeightedParse!Q53,WeightedParse!T53,WeightedParse!V53,WeightedParse!X53,WeightedParse!Z53,WeightedParse!AB53,WeightedParse!AD53,WeightedParse!AF53,WeightedParse!AG53,WeightedParse!AI53,WeightedParse!AJ53)*Variables!$B$5),"")</f>
        <v/>
      </c>
      <c r="AQ53" s="114" t="str">
        <f>IF($A53&gt;"",IF(AND(EXACT(SquadExport!$BS53,TRUE),EXACT(SquadExport!$BL53,TRUE)),HARMEAN(WeightedParse!I53,WeightedParse!J53,WeightedParse!K53,WeightedParse!Q53,WeightedParse!T53,WeightedParse!V53,WeightedParse!X53,WeightedParse!Z53,WeightedParse!AB53,WeightedParse!AD53,WeightedParse!AG53,WeightedParse!AI53,WeightedParse!AJ53,WeightedParse!AK53),HARMEAN(WeightedParse!I53,WeightedParse!J53,WeightedParse!K53,WeightedParse!Q53,WeightedParse!T53,WeightedParse!V53,WeightedParse!X53,WeightedParse!Z53,WeightedParse!AB53,WeightedParse!AD53,WeightedParse!AG53,WeightedParse!AI53,WeightedParse!AJ53,WeightedParse!AK53)*Variables!$B$5),"")</f>
        <v/>
      </c>
      <c r="AR53" s="114" t="str">
        <f>IF($A53&gt;"",IF(AND(EXACT(SquadExport!$BS53,TRUE),EXACT(SquadExport!$BL53,TRUE)),HARMEAN(WeightedParse!I53,WeightedParse!J53,WeightedParse!K53,WeightedParse!Q53,WeightedParse!T53,WeightedParse!V53,WeightedParse!X53,WeightedParse!Y53,WeightedParse!Z53,WeightedParse!AD53,WeightedParse!AH53,WeightedParse!AI53,WeightedParse!AJ53,WeightedParse!AK53,WeightedParse!AN53,WeightedParse!AO53),HARMEAN(WeightedParse!I53,WeightedParse!J53,WeightedParse!K53,WeightedParse!Q53,WeightedParse!T53,WeightedParse!V53,WeightedParse!X53,WeightedParse!Y53,WeightedParse!Z53,WeightedParse!AD53,WeightedParse!AH53,WeightedParse!AI53,WeightedParse!AJ53,WeightedParse!AK53,WeightedParse!AN53,WeightedParse!AO53)*Variables!$B$5),"")</f>
        <v/>
      </c>
      <c r="AS53" s="114" t="str">
        <f>IF($A53&gt;"",IF(AND(EXACT(SquadExport!$BT53,TRUE),EXACT(SquadExport!$BL53,TRUE)),HARMEAN(WeightedParse!J53,WeightedParse!K53,WeightedParse!M53,WeightedParse!T53,WeightedParse!V53,WeightedParse!X53,WeightedParse!Z53,WeightedParse!AD53,WeightedParse!AI53),(HARMEAN(WeightedParse!J53,WeightedParse!K53,WeightedParse!M53,WeightedParse!T53,WeightedParse!V53,WeightedParse!X53,WeightedParse!Z53,WeightedParse!AD53,WeightedParse!AI53)*Variables!$B$5)),"")</f>
        <v/>
      </c>
      <c r="AT53" s="114" t="str">
        <f>IF($A53&gt;"",IF(AND(EXACT(SquadExport!$BT53,TRUE),EXACT(SquadExport!$BL53,TRUE)),HARMEAN(WeightedParse!J53,WeightedParse!K53,WeightedParse!M53,WeightedParse!U53,WeightedParse!V53,WeightedParse!W53,WeightedParse!X53,WeightedParse!Z53,WeightedParse!AD53,WeightedParse!AF53,WeightedParse!AK53,WeightedParse!AL53,WeightedParse!AP53)*(CONVERT(LEFT(SquadExport!$E53,FIND("'",SquadExport!$E53)-1)+((MID(SquadExport!$E53,FIND("'",SquadExport!$E53)+1,LEN(SquadExport!$E53)-FIND("'",SquadExport!$E53)-1))/12),"ft","m")-1)/(Variables!$C$4-1),(HARMEAN(WeightedParse!J53,WeightedParse!K53,WeightedParse!M53,WeightedParse!U53,WeightedParse!V53,WeightedParse!W53,WeightedParse!X53,WeightedParse!Z53,WeightedParse!AD53,WeightedParse!AF53,WeightedParse!AK53,WeightedParse!AL53,WeightedParse!AP53)*(CONVERT(LEFT(SquadExport!$E53,FIND("'",SquadExport!$E53)-1)+((MID(SquadExport!$E53,FIND("'",SquadExport!$E53)+1,LEN(SquadExport!$E53)-FIND("'",SquadExport!$E53)-1))/12),"ft","m")-1)/(Variables!$C$4-1)))*Variables!$B$5,"")</f>
        <v/>
      </c>
      <c r="AU53" s="114" t="str">
        <f>IF($A53&gt;"",IF(AND(EXACT(SquadExport!$BT53,TRUE),EXACT(SquadExport!$BL53,TRUE)),HARMEAN(WeightedParse!I53,WeightedParse!J53,WeightedParse!K53,WeightedParse!Q53,WeightedParse!T53,WeightedParse!V53,WeightedParse!X53,WeightedParse!Z53,WeightedParse!AB53,WeightedParse!AD53,WeightedParse!AF53,WeightedParse!AG53,WeightedParse!AK53,WeightedParse!AP53),HARMEAN(WeightedParse!I53,WeightedParse!J53,WeightedParse!K53,WeightedParse!Q53,WeightedParse!T53,WeightedParse!V53,WeightedParse!X53,WeightedParse!Z53,WeightedParse!AB53,WeightedParse!AD53,WeightedParse!AF53,WeightedParse!AG53,WeightedParse!AK53,WeightedParse!AP53)*Variables!$B$5),"")</f>
        <v/>
      </c>
      <c r="AV53" s="114" t="str">
        <f>IF($A53&gt;"",IF(AND(EXACT(SquadExport!$BT53,TRUE),EXACT(SquadExport!$BL53,TRUE)),HARMEAN(WeightedParse!I53,WeightedParse!J53,WeightedParse!K53,WeightedParse!Q53,WeightedParse!T53,WeightedParse!V53,WeightedParse!X53,WeightedParse!Z53,WeightedParse!AD53,WeightedParse!AH53,WeightedParse!AI53,WeightedParse!AJ53,WeightedParse!AK53,WeightedParse!AN53,WeightedParse!AO53),HARMEAN(WeightedParse!I53,WeightedParse!J53,WeightedParse!K53,WeightedParse!Q53,WeightedParse!T53,WeightedParse!V53,WeightedParse!X53,WeightedParse!Z53,WeightedParse!AD53,WeightedParse!AH53,WeightedParse!AI53,WeightedParse!AJ53,WeightedParse!AK53,WeightedParse!AN53,WeightedParse!AO53)*Variables!$B$5),"")</f>
        <v/>
      </c>
      <c r="AW53" s="114" t="str">
        <f>IF($A53&gt;"",IF(AND(EXACT(SquadExport!$BT53,TRUE),EXACT(SquadExport!$BL53,TRUE)),HARMEAN(WeightedParse!I53,WeightedParse!J53,WeightedParse!K53,WeightedParse!Q53,WeightedParse!T53,WeightedParse!V53,WeightedParse!X53,WeightedParse!Z53,WeightedParse!AB53,WeightedParse!AD53,WeightedParse!AF53,WeightedParse!AG53,WeightedParse!AI53,WeightedParse!AJ53,WeightedParse!AK53),HARMEAN(WeightedParse!I53,WeightedParse!J53,WeightedParse!K53,WeightedParse!Q53,WeightedParse!T53,WeightedParse!V53,WeightedParse!X53,WeightedParse!Z53,WeightedParse!AB53,WeightedParse!AD53,WeightedParse!AF53,WeightedParse!AG53,WeightedParse!AI53,WeightedParse!AJ53,WeightedParse!AK53)*Variables!$B$5),"")</f>
        <v/>
      </c>
      <c r="AX53" s="114" t="str">
        <f>IF($A53&gt;"",IF(AND(EXACT(SquadExport!$BT53,TRUE),EXACT(SquadExport!$BL53,TRUE)),HARMEAN(WeightedParse!K53,WeightedParse!Q53,WeightedParse!U53,WeightedParse!V53,WeightedParse!W53,WeightedParse!X53,WeightedParse!Y53,WeightedParse!Z53,WeightedParse!AD53,WeightedParse!AF53,WeightedParse!AH53,WeightedParse!AI53,WeightedParse!AJ53,WeightedParse!AK53,WeightedParse!AN53,WeightedParse!AO53,WeightedParse!AP53),HARMEAN(WeightedParse!K53,WeightedParse!Q53,WeightedParse!U53,WeightedParse!V53,WeightedParse!W53,WeightedParse!X53,WeightedParse!Y53,WeightedParse!Z53,WeightedParse!AD53,WeightedParse!AF53,WeightedParse!AH53,WeightedParse!AI53,WeightedParse!AJ53,WeightedParse!AK53,WeightedParse!AN53,WeightedParse!AO53,WeightedParse!AP53)*Variables!$B$5),"")</f>
        <v/>
      </c>
      <c r="AY53" s="114" t="str">
        <f>IF($A53&gt;"",IF(AND(EXACT(SquadExport!$BT53,TRUE),EXACT(SquadExport!$BL53,TRUE)),HARMEAN(WeightedParse!I53,WeightedParse!J53,WeightedParse!K53,WeightedParse!M53,WeightedParse!N53,WeightedParse!Q53,WeightedParse!T53,WeightedParse!V53,WeightedParse!X53,WeightedParse!Z53,WeightedParse!AD53,WeightedParse!AF53,WeightedParse!AG53,WeightedParse!AH53,WeightedParse!AI53,WeightedParse!AJ53,WeightedParse!AK53,WeightedParse!AL53,WeightedParse!AN53,WeightedParse!AO53,WeightedParse!AP53),HARMEAN(WeightedParse!I53,WeightedParse!J53,WeightedParse!K53,WeightedParse!M53,WeightedParse!N53,WeightedParse!Q53,WeightedParse!T53,WeightedParse!V53,WeightedParse!X53,WeightedParse!Z53,WeightedParse!AD53,WeightedParse!AF53,WeightedParse!AG53,WeightedParse!AH53,WeightedParse!AI53,WeightedParse!AJ53,WeightedParse!AK53,WeightedParse!AL53,WeightedParse!AN53,WeightedParse!AO53,WeightedParse!AP53)*Variables!$B$5),"")</f>
        <v/>
      </c>
    </row>
    <row r="54" spans="1:51" s="3" customFormat="1" ht="15" customHeight="1" x14ac:dyDescent="0.25">
      <c r="A54" s="3" t="str">
        <f>IF(WeightedParse!A54&gt;"",WeightedParse!A54,"")</f>
        <v/>
      </c>
      <c r="B54" s="4" t="str">
        <f>IF(WeightedParse!B54&gt;0,WeightedParse!B54,"")</f>
        <v/>
      </c>
      <c r="C54" s="4" t="str">
        <f>IF(A54&gt;"",IF(AND(B54&lt;=Variables!$B$8,G54&gt;2),"Youth",IF(AND(B54&lt;=Variables!$B$8,G54&lt;=2),"Prospect",IF(AND(B54&gt;=Variables!$B$9,G54&gt;2),"Old",IF(G54&gt;=3,"Reserves","First Team")))),"")</f>
        <v/>
      </c>
      <c r="D54" s="4" t="str">
        <f>SquadExport!BJ54</f>
        <v/>
      </c>
      <c r="E54" s="4" t="str">
        <f>IF(A54&gt;"",VLOOKUP(F54,Roles!A:B,2,FALSE)&amp;IF(OR(VLOOKUP(F54,Roles!$A:$B,2,FALSE)="FB",VLOOKUP(F54,Roles!$A:$B,2,FALSE)="WB",VLOOKUP(F54,Roles!$A:$B,2,FALSE)="WM",VLOOKUP(F54,Roles!$A:$B,2,FALSE)="W"),IF(AND(SquadExport!BK54=TRUE,SquadExport!BM54=TRUE,WeightedParse!BB54&gt;=WeightedParse!BC54)," (R)",IF(AND(SquadExport!BK54=TRUE,SquadExport!BM54=TRUE,WeightedParse!BB54&lt;WeightedParse!BC54)," (L)",IF(AND(SquadExport!BK54=TRUE,SquadExport!BM54=FALSE), " (L)",IF(AND(SquadExport!BK54=FALSE,SquadExport!BM54=TRUE)," (R)","")))),""),"")</f>
        <v/>
      </c>
      <c r="F54" s="4" t="str" cm="1">
        <f t="array" ref="F54">IF(A54&gt;"",INDEX($J$1:$AY$1,SUMPRODUCT(MAX(($J$2:$AY$200=MAX($J54:$AY54))*(COLUMN($J$2:$AY$200))))-COLUMN($J$1)+1),"")</f>
        <v/>
      </c>
      <c r="G54" s="4" t="str">
        <f t="shared" si="0"/>
        <v/>
      </c>
      <c r="H54" s="4" t="str">
        <f t="shared" si="1"/>
        <v/>
      </c>
      <c r="I54" s="5" t="str">
        <f t="shared" si="2"/>
        <v/>
      </c>
      <c r="J54" s="114" t="str">
        <f>IF($A54&gt;"",HARMEAN(WeightedParse!V54,WeightedParse!Y54,WeightedParse!Z54,WeightedParse!AE54,WeightedParse!AJ54,WeightedParse!AQ54,WeightedParse!AR54,WeightedParse!AS54,WeightedParse!AU54,WeightedParse!AV54,WeightedParse!AW54,WeightedParse!AY54,WeightedParse!BA54),"")</f>
        <v/>
      </c>
      <c r="K54" s="114" t="str">
        <f>IF(A54&gt;"",HARMEAN(WeightedParse!K54,WeightedParse!Q54,WeightedParse!V54,WeightedParse!X54,WeightedParse!Y54,WeightedParse!Z54,WeightedParse!AE54,WeightedParse!AG54,WeightedParse!AI54,WeightedParse!AJ54,WeightedParse!AQ54,WeightedParse!AR54,WeightedParse!AS54,WeightedParse!AU54,WeightedParse!AV54,WeightedParse!AW54,WeightedParse!AY54,WeightedParse!AZ54,WeightedParse!BA54),"")</f>
        <v/>
      </c>
      <c r="L54" s="114" t="str">
        <f>IF($A54&gt;"",IF(AND(EXACT(SquadExport!$BO54,TRUE),EXACT(SquadExport!$BL54,TRUE)),HARMEAN(WeightedParse!M54,WeightedParse!P54,WeightedParse!S54,WeightedParse!U54,WeightedParse!V54,WeightedParse!W54,WeightedParse!Y54,WeightedParse!AE54,WeightedParse!AL54,WeightedParse!AN54,WeightedParse!AP54),HARMEAN(WeightedParse!M54,WeightedParse!P54,WeightedParse!S54,WeightedParse!U54,WeightedParse!V54,WeightedParse!W54,WeightedParse!Y54,WeightedParse!AE54,WeightedParse!AL54,WeightedParse!AN54,WeightedParse!AP54)*Variables!$B$5),"")</f>
        <v/>
      </c>
      <c r="M54" s="114" t="str">
        <f>IF($A54&gt;"",IF(AND(EXACT(SquadExport!$BO54,TRUE),EXACT(SquadExport!$BL54,TRUE)),HARMEAN(WeightedParse!M54,WeightedParse!P54,WeightedParse!S54,WeightedParse!U54,WeightedParse!V54,WeightedParse!W54,WeightedParse!X54,WeightedParse!Y54,WeightedParse!Z54,WeightedParse!AE54,WeightedParse!AL54,WeightedParse!AN54,WeightedParse!AP54),HARMEAN(WeightedParse!M54,WeightedParse!P54,WeightedParse!S54,WeightedParse!U54,WeightedParse!V54,WeightedParse!W54,WeightedParse!X54,WeightedParse!Y54,WeightedParse!Z54,WeightedParse!AE54,WeightedParse!AL54,WeightedParse!AN54,WeightedParse!AP54)*Variables!$B$5),"")</f>
        <v/>
      </c>
      <c r="N54" s="114" t="str">
        <f>IF($A54&gt;"",IF(AND(EXACT(SquadExport!$BO54,TRUE),EXACT(SquadExport!$BL54,TRUE)),HARMEAN(WeightedParse!K54,WeightedParse!M54,WeightedParse!P54,WeightedParse!Q54,WeightedParse!S54,WeightedParse!T54,WeightedParse!U54,WeightedParse!V54,WeightedParse!W54,WeightedParse!X54,WeightedParse!Y54,WeightedParse!Z54,WeightedParse!AE54,WeightedParse!AG54,WeightedParse!AL54,WeightedParse!AN54,WeightedParse!AP54),HARMEAN(WeightedParse!K54,WeightedParse!M54,WeightedParse!P54,WeightedParse!Q54,WeightedParse!S54,WeightedParse!T54,WeightedParse!U54,WeightedParse!V54,WeightedParse!W54,WeightedParse!X54,WeightedParse!Y54,WeightedParse!Z54,WeightedParse!AE54,WeightedParse!AG54,WeightedParse!AL54,WeightedParse!AN54,WeightedParse!AP54)*Variables!$B$5),"")</f>
        <v/>
      </c>
      <c r="O54" s="114" t="str">
        <f>IF($A54&gt;"",IF(AND(EXACT(SquadExport!$BO54,TRUE),EXACT(SquadExport!$BL54,TRUE)),HARMEAN(WeightedParse!I54,WeightedParse!K54,WeightedParse!M54,WeightedParse!P54,WeightedParse!Q54,WeightedParse!S54,WeightedParse!T54,WeightedParse!V54,WeightedParse!W54,WeightedParse!X54,WeightedParse!Y54,WeightedParse!Z54,WeightedParse!AB54,WeightedParse!AE54,WeightedParse!AF54,WeightedParse!AG54,WeightedParse!AJ54,WeightedParse!AK54,WeightedParse!AL54,WeightedParse!AN54,WeightedParse!AO54,WeightedParse!AP54),HARMEAN(WeightedParse!I54,WeightedParse!K54,WeightedParse!M54,WeightedParse!P54,WeightedParse!Q54,WeightedParse!S54,WeightedParse!T54,WeightedParse!V54,WeightedParse!W54,WeightedParse!X54,WeightedParse!Y54,WeightedParse!Z54,WeightedParse!AB54,WeightedParse!AE54,WeightedParse!AF54,WeightedParse!AG54,WeightedParse!AJ54,WeightedParse!AK54,WeightedParse!AL54,WeightedParse!AN54,WeightedParse!AO54,WeightedParse!AP54)*Variables!$B$5),"")</f>
        <v/>
      </c>
      <c r="P54" s="114" t="str">
        <f>IF($A54&gt;"",IF(AND(OR(EXACT(SquadExport!$BO54,TRUE),EXACT(SquadExport!$BP54,TRUE)),OR(EXACT(SquadExport!$BK54,TRUE),EXACT(SquadExport!$BM54,TRUE))),HARMEAN(WeightedParse!M54,WeightedParse!P54,WeightedParse!S54,WeightedParse!U54,WeightedParse!V54,WeightedParse!W54,WeightedParse!Y54,WeightedParse!AE54,WeightedParse!AF54,WeightedParse!AP54),HARMEAN(WeightedParse!M54,WeightedParse!P54,WeightedParse!S54,WeightedParse!U54,WeightedParse!V54,WeightedParse!W54,WeightedParse!Y54,WeightedParse!AE54,WeightedParse!AF54,WeightedParse!AP54)*Variables!$B$5),"")</f>
        <v/>
      </c>
      <c r="Q54" s="114" t="str">
        <f>IF($A54&gt;"",IF(AND(OR(EXACT(SquadExport!$BO54,TRUE),EXACT(SquadExport!$BP54,TRUE)),OR(EXACT(SquadExport!$BK54,TRUE),EXACT(SquadExport!$BM54,TRUE))),HARMEAN(WeightedParse!H54,WeightedParse!P54,WeightedParse!Q54,WeightedParse!S54,WeightedParse!T54,WeightedParse!V54,WeightedParse!X54,WeightedParse!Y54,WeightedParse!Z54,WeightedParse!AE54,WeightedParse!AF54,WeightedParse!AH54,WeightedParse!AN54,WeightedParse!AO54),HARMEAN(WeightedParse!H54,WeightedParse!P54,WeightedParse!Q54,WeightedParse!S54,WeightedParse!T54,WeightedParse!V54,WeightedParse!X54,WeightedParse!Y54,WeightedParse!Z54,WeightedParse!AE54,WeightedParse!AF54,WeightedParse!AH54,WeightedParse!AN54,WeightedParse!AO54)*Variables!$B$5),"")</f>
        <v/>
      </c>
      <c r="R54" s="115" t="str">
        <f>IF($A54&gt;"",IF(AND(OR(EXACT(SquadExport!$BO54,TRUE),EXACT(SquadExport!$BP54,TRUE)),OR(EXACT(SquadExport!$BK54,TRUE),EXACT(SquadExport!$BM54,TRUE))),HARMEAN(WeightedParse!H54,WeightedParse!I54,WeightedParse!K54,WeightedParse!P54,WeightedParse!Q54,WeightedParse!S54,WeightedParse!T54,WeightedParse!V54,WeightedParse!Y54,WeightedParse!Z54,WeightedParse!AD54,WeightedParse!AE54,WeightedParse!AF54,WeightedParse!AH54,WeightedParse!AI54,WeightedParse!AJ54,WeightedParse!AN54,WeightedParse!AO54),HARMEAN(WeightedParse!H54,WeightedParse!I54,WeightedParse!K54,WeightedParse!P54,WeightedParse!Q54,WeightedParse!S54,WeightedParse!T54,WeightedParse!V54,WeightedParse!Y54,WeightedParse!Z54,WeightedParse!AD54,WeightedParse!AE54,WeightedParse!AF54,WeightedParse!AH54,WeightedParse!AI54,WeightedParse!AJ54,WeightedParse!AN54,WeightedParse!AO54)*Variables!$B$5),"")</f>
        <v/>
      </c>
      <c r="S54" s="115" t="str">
        <f>IF($A54&gt;"",IF(AND(OR(EXACT(SquadExport!$BO54,TRUE),EXACT(SquadExport!$BP54,TRUE)),OR(EXACT(SquadExport!$BK54,TRUE),EXACT(SquadExport!$BM54,TRUE))),HARMEAN(WeightedParse!H54,WeightedParse!I54,WeightedParse!K54,WeightedParse!Q54,WeightedParse!S54,WeightedParse!T54,WeightedParse!V54,WeightedParse!X54,WeightedParse!Z54,WeightedParse!AB54,WeightedParse!AD54,WeightedParse!AF54,WeightedParse!AG54,WeightedParse!AH54,WeightedParse!AI54,WeightedParse!AJ54,WeightedParse!AK54,WeightedParse!AN54,WeightedParse!AO54),HARMEAN(WeightedParse!H54,WeightedParse!I54,WeightedParse!K54,WeightedParse!Q54,WeightedParse!S54,WeightedParse!T54,WeightedParse!V54,WeightedParse!X54,WeightedParse!Z54,WeightedParse!AB54,WeightedParse!AD54,WeightedParse!AF54,WeightedParse!AG54,WeightedParse!AH54,WeightedParse!AI54,WeightedParse!AJ54,WeightedParse!AK54,WeightedParse!AN54,WeightedParse!AO54)*Variables!$B$5),"")</f>
        <v/>
      </c>
      <c r="T54" s="114" t="str">
        <f>IF($A54&gt;"",IF(AND(OR(EXACT(SquadExport!$BO54,TRUE),EXACT(SquadExport!$BP54,TRUE)),OR(EXACT(SquadExport!$BK54,TRUE),EXACT(SquadExport!$BM54,TRUE))),HARMEAN(WeightedParse!I54,WeightedParse!K54,WeightedParse!N54,WeightedParse!P54,WeightedParse!Q54,WeightedParse!S54,WeightedParse!T54,WeightedParse!V54,WeightedParse!X54,WeightedParse!Y54,WeightedParse!Z54,WeightedParse!AB54,WeightedParse!AD54,WeightedParse!AE54,WeightedParse!AF54,WeightedParse!AH54,WeightedParse!AI54,WeightedParse!AJ54,WeightedParse!AN54,WeightedParse!AO54)*WeightedParse!BD54,(HARMEAN(WeightedParse!I54,WeightedParse!K54,WeightedParse!N54,WeightedParse!P54,WeightedParse!Q54,WeightedParse!S54,WeightedParse!T54,WeightedParse!V54,WeightedParse!X54,WeightedParse!Y54,WeightedParse!Z54,WeightedParse!AB54,WeightedParse!AD54,WeightedParse!AE54,WeightedParse!AF54,WeightedParse!AH54,WeightedParse!AI54,WeightedParse!AJ54,WeightedParse!AN54,WeightedParse!AO54)*WeightedParse!BD54)*Variables!$B$5),"")</f>
        <v/>
      </c>
      <c r="U54" s="114" t="str">
        <f>IF($A54&gt;"",IF(EXACT(SquadExport!$BQ54,TRUE),HARMEAN(WeightedParse!P54,WeightedParse!S54,WeightedParse!V54,WeightedParse!X54,WeightedParse!Y54,WeightedParse!Z54,WeightedParse!AE54,WeightedParse!AF54,WeightedParse!AP54),HARMEAN(WeightedParse!P54,WeightedParse!S54,WeightedParse!V54,WeightedParse!X54,WeightedParse!Y54,WeightedParse!Z54,WeightedParse!AE54,WeightedParse!AF54,WeightedParse!AP54)*Variables!$B$5),"")</f>
        <v/>
      </c>
      <c r="V54" s="114" t="str">
        <f>IF($A54&gt;"",IF(EXACT(SquadExport!$BQ54,TRUE),HARMEAN(WeightedParse!K54,WeightedParse!Q54,WeightedParse!S54,WeightedParse!T54,WeightedParse!V54,WeightedParse!X54,WeightedParse!Z54,WeightedParse!AE54,WeightedParse!AF54,WeightedParse!AG54,WeightedParse!AH54,WeightedParse!AK54),HARMEAN(WeightedParse!K54,WeightedParse!Q54,WeightedParse!S54,WeightedParse!T54,WeightedParse!V54,WeightedParse!X54,WeightedParse!Z54,WeightedParse!AE54,WeightedParse!AF54,WeightedParse!AG54,WeightedParse!AH54,WeightedParse!AK54)*Variables!$B$5),"")</f>
        <v/>
      </c>
      <c r="W54" s="114" t="str">
        <f>IF($A54&gt;"",IF(EXACT(SquadExport!$BQ54,TRUE),HARMEAN(WeightedParse!I54,WeightedParse!K54,WeightedParse!N54,WeightedParse!Q54,WeightedParse!T54,WeightedParse!V54,WeightedParse!X54,WeightedParse!Z54,WeightedParse!AB54,WeightedParse!AD54,WeightedParse!AF54,WeightedParse!AG54,WeightedParse!AK54),HARMEAN(WeightedParse!I54,WeightedParse!K54,WeightedParse!N54,WeightedParse!Q54,WeightedParse!T54,WeightedParse!V54,WeightedParse!X54,WeightedParse!Z54,WeightedParse!AB54,WeightedParse!AD54,WeightedParse!AF54,WeightedParse!AG54,WeightedParse!AK54)*Variables!$B$5),"")</f>
        <v/>
      </c>
      <c r="X54" s="114" t="str">
        <f>IF($A54&gt;"",IF(EXACT(SquadExport!$BQ54,TRUE),HARMEAN(WeightedParse!K54,WeightedParse!P54,WeightedParse!Q54,WeightedParse!S54,WeightedParse!U54,WeightedParse!V54,WeightedParse!X54,WeightedParse!Y54,WeightedParse!Z54,WeightedParse!AE54,WeightedParse!AF54,WeightedParse!AH54,WeightedParse!AO54,WeightedParse!AP54),HARMEAN(WeightedParse!K54,WeightedParse!P54,WeightedParse!Q54,WeightedParse!S54,WeightedParse!U54,WeightedParse!V54,WeightedParse!X54,WeightedParse!Y54,WeightedParse!Z54,WeightedParse!AE54,WeightedParse!AF54,WeightedParse!AH54,WeightedParse!AO54,WeightedParse!AP54)*Variables!$B$5),"")</f>
        <v/>
      </c>
      <c r="Y54" s="114" t="str">
        <f>IF($A54&gt;"",IF(EXACT(SquadExport!$BQ54,TRUE),HARMEAN(WeightedParse!P54,WeightedParse!Q54,WeightedParse!S54,WeightedParse!U54,WeightedParse!V54,WeightedParse!W54,WeightedParse!Y54,WeightedParse!AE54,WeightedParse!AF54,WeightedParse!AH54,WeightedParse!AJ54,WeightedParse!AN54,WeightedParse!AO54,WeightedParse!AP54),HARMEAN(WeightedParse!P54,WeightedParse!Q54,WeightedParse!S54,WeightedParse!U54,WeightedParse!V54,WeightedParse!W54,WeightedParse!Y54,WeightedParse!AE54,WeightedParse!AF54,WeightedParse!AH54,WeightedParse!AJ54,WeightedParse!AN54,WeightedParse!AO54,WeightedParse!AP54)*Variables!$B$5),"")</f>
        <v/>
      </c>
      <c r="Z54" s="114" t="str">
        <f>IF($A54&gt;"",IF(EXACT(SquadExport!$BQ54,TRUE),HARMEAN(WeightedParse!M54,WeightedParse!P54,WeightedParse!Q54,WeightedParse!S54,WeightedParse!U54,WeightedParse!V54,WeightedParse!W54,WeightedParse!X54,WeightedParse!Y54,WeightedParse!Z54,WeightedParse!AE54,WeightedParse!AF54,WeightedParse!AH54,WeightedParse!AL54,WeightedParse!AO54,WeightedParse!AP54),HARMEAN(WeightedParse!M54,WeightedParse!P54,WeightedParse!Q54,WeightedParse!S54,WeightedParse!U54,WeightedParse!V54,WeightedParse!W54,WeightedParse!X54,WeightedParse!Y54,WeightedParse!Z54,WeightedParse!AE54,WeightedParse!AF54,WeightedParse!AH54,WeightedParse!AL54,WeightedParse!AO54,WeightedParse!AP54)*Variables!$B$5),"")</f>
        <v/>
      </c>
      <c r="AA54" s="114" t="str">
        <f>IF($A54&gt;"",IF(EXACT(SquadExport!$BQ54,TRUE),HARMEAN(WeightedParse!J54,WeightedParse!K54,WeightedParse!N54,WeightedParse!P54,WeightedParse!Q54,WeightedParse!S54,WeightedParse!V54,WeightedParse!X54,WeightedParse!Y54,WeightedParse!Z54,WeightedParse!AD54,WeightedParse!AE54,WeightedParse!AH54,WeightedParse!AI54,WeightedParse!AK54,WeightedParse!AN54,WeightedParse!AO54,WeightedParse!AP54),HARMEAN(WeightedParse!J54,WeightedParse!K54,WeightedParse!N54,WeightedParse!P54,WeightedParse!Q54,WeightedParse!S54,WeightedParse!V54,WeightedParse!X54,WeightedParse!Y54,WeightedParse!Z54,WeightedParse!AD54,WeightedParse!AE54,WeightedParse!AH54,WeightedParse!AI54,WeightedParse!AK54,WeightedParse!AN54,WeightedParse!AO54,WeightedParse!AP54)*Variables!$B$5),"")</f>
        <v/>
      </c>
      <c r="AB54" s="114" t="str">
        <f>IF($A54&gt;"",IF(AND(EXACT(SquadExport!$BR54,TRUE),EXACT(SquadExport!$BL54,TRUE)),HARMEAN(WeightedParse!I54,WeightedParse!K54,WeightedParse!N54,WeightedParse!Q54,WeightedParse!T54,WeightedParse!V54,WeightedParse!X54,WeightedParse!Y54,WeightedParse!Z54,WeightedParse!AD54,WeightedParse!AE54,WeightedParse!AF54,WeightedParse!AG54,WeightedParse!AH54,WeightedParse!AI54,WeightedParse!AJ54,WeightedParse!AK54,WeightedParse!AN54,WeightedParse!AO54),HARMEAN(WeightedParse!I54,WeightedParse!K54,WeightedParse!N54,WeightedParse!Q54,WeightedParse!T54,WeightedParse!V54,WeightedParse!X54,WeightedParse!Y54,WeightedParse!Z54,WeightedParse!AD54,WeightedParse!AE54,WeightedParse!AF54,WeightedParse!AG54,WeightedParse!AH54,WeightedParse!AI54,WeightedParse!AJ54,WeightedParse!AK54,WeightedParse!AN54,WeightedParse!AO54)*Variables!$B$5),"")</f>
        <v/>
      </c>
      <c r="AC54" s="114" t="str">
        <f>IF($A54&gt;"",IF(AND(EXACT(SquadExport!$BR54,TRUE),EXACT(SquadExport!$BL54,TRUE)),HARMEAN(WeightedParse!K54,WeightedParse!Q54,WeightedParse!S54,WeightedParse!T54,WeightedParse!V54,WeightedParse!X54,WeightedParse!Y54,WeightedParse!Z54,WeightedParse!AD54,WeightedParse!AE54,WeightedParse!AF54,WeightedParse!AG54,WeightedParse!AH54,WeightedParse!AO54),HARMEAN(WeightedParse!K54,WeightedParse!Q54,WeightedParse!S54,WeightedParse!T54,WeightedParse!V54,WeightedParse!X54,WeightedParse!Y54,WeightedParse!Z54,WeightedParse!AD54,WeightedParse!AE54,WeightedParse!AF54,WeightedParse!AG54,WeightedParse!AH54,WeightedParse!AO54)*Variables!$B$5),"")</f>
        <v/>
      </c>
      <c r="AD54" s="114" t="str">
        <f>IF($A54&gt;"",IF(AND(EXACT(SquadExport!$BR54,TRUE),EXACT(SquadExport!$BL54,TRUE)),HARMEAN(WeightedParse!I54,WeightedParse!J54,WeightedParse!K54,WeightedParse!N54,WeightedParse!Q54,WeightedParse!S54,WeightedParse!T54,WeightedParse!V54,WeightedParse!X54,WeightedParse!Z54,WeightedParse!AB54,WeightedParse!AD54,WeightedParse!AG54,WeightedParse!AH54,WeightedParse!AI54,WeightedParse!AK54,WeightedParse!AO54),HARMEAN(WeightedParse!I54,WeightedParse!J54,WeightedParse!K54,WeightedParse!N54,WeightedParse!Q54,WeightedParse!S54,WeightedParse!T54,WeightedParse!V54,WeightedParse!X54,WeightedParse!Z54,WeightedParse!AB54,WeightedParse!AD54,WeightedParse!AG54,WeightedParse!AH54,WeightedParse!AI54,WeightedParse!AK54,WeightedParse!AO54)*Variables!$B$5),"")</f>
        <v/>
      </c>
      <c r="AE54" s="114" t="str">
        <f>IF($A54&gt;"",IF(AND(EXACT(SquadExport!$BR54,TRUE),EXACT(SquadExport!$BL54,TRUE)),HARMEAN(WeightedParse!K54,WeightedParse!N54,WeightedParse!P54,WeightedParse!Q54,WeightedParse!S54,WeightedParse!T54,WeightedParse!U54,WeightedParse!V54,WeightedParse!X54,WeightedParse!Y54,WeightedParse!Z54,WeightedParse!AD54,WeightedParse!AE54,WeightedParse!AF54,WeightedParse!AG54,WeightedParse!AH54,WeightedParse!AI54,WeightedParse!AO54),HARMEAN(WeightedParse!K54,WeightedParse!N54,WeightedParse!P54,WeightedParse!Q54,WeightedParse!S54,WeightedParse!T54,WeightedParse!U54,WeightedParse!V54,WeightedParse!X54,WeightedParse!Y54,WeightedParse!Z54,WeightedParse!AD54,WeightedParse!AE54,WeightedParse!AF54,WeightedParse!AG54,WeightedParse!AH54,WeightedParse!AI54,WeightedParse!AO54)*Variables!$B$5),"")</f>
        <v/>
      </c>
      <c r="AF54" s="114" t="str">
        <f>IF($A54&gt;"",IF(AND(EXACT(SquadExport!$BR54,TRUE),EXACT(SquadExport!$BL54,TRUE)),HARMEAN(WeightedParse!I54,WeightedParse!J54,WeightedParse!K54,WeightedParse!N54,WeightedParse!Q54,WeightedParse!S54,WeightedParse!T54,WeightedParse!U54,WeightedParse!V54,WeightedParse!X54,WeightedParse!Z54,WeightedParse!AD54,WeightedParse!AE54,WeightedParse!AF54,WeightedParse!AH54,WeightedParse!AI54,WeightedParse!AK54,WeightedParse!AN54,WeightedParse!AO54,WeightedParse!AP54),HARMEAN(WeightedParse!I54,WeightedParse!J54,WeightedParse!K54,WeightedParse!N54,WeightedParse!Q54,WeightedParse!S54,WeightedParse!T54,WeightedParse!U54,WeightedParse!V54,WeightedParse!X54,WeightedParse!Z54,WeightedParse!AD54,WeightedParse!AE54,WeightedParse!AF54,WeightedParse!AH54,WeightedParse!AI54,WeightedParse!AK54,WeightedParse!AN54,WeightedParse!AO54,WeightedParse!AP54)*Variables!$B$5),"")</f>
        <v/>
      </c>
      <c r="AG54" s="114" t="str">
        <f>IF($A54&gt;"",IF(AND(OR(EXACT(SquadExport!$BR54,TRUE),EXACT(SquadExport!$BS54,TRUE)),OR(EXACT(SquadExport!$BK54,TRUE),EXACT(SquadExport!$BM54,TRUE))),HARMEAN(WeightedParse!I54,WeightedParse!K54,WeightedParse!Q54,WeightedParse!T54,WeightedParse!X54,WeightedParse!Z54,WeightedParse!AD54,WeightedParse!AF54,WeightedParse!AG54,WeightedParse!AJ54),HARMEAN(WeightedParse!I54,WeightedParse!K54,WeightedParse!Q54,WeightedParse!T54,WeightedParse!X54,WeightedParse!Z54,WeightedParse!AD54,WeightedParse!AF54,WeightedParse!AG54,WeightedParse!AJ54)*Variables!$B$5),"")</f>
        <v/>
      </c>
      <c r="AH54" s="114" t="str">
        <f>IF($A54&gt;"",IF(AND(OR(EXACT(SquadExport!$BR54,TRUE),EXACT(SquadExport!$BS54,TRUE)),OR(EXACT(SquadExport!$BK54,TRUE),EXACT(SquadExport!$BM54,TRUE))),HARMEAN(WeightedParse!H54,WeightedParse!K54,WeightedParse!P54,WeightedParse!Q54,WeightedParse!S54,WeightedParse!T54,WeightedParse!V54,WeightedParse!X54,WeightedParse!Y54,WeightedParse!Z54,WeightedParse!AD54,WeightedParse!AE54,WeightedParse!AF54,WeightedParse!AG54,WeightedParse!AH54,WeightedParse!AO54),HARMEAN(WeightedParse!H54,WeightedParse!K54,WeightedParse!P54,WeightedParse!Q54,WeightedParse!S54,WeightedParse!T54,WeightedParse!V54,WeightedParse!X54,WeightedParse!Y54,WeightedParse!Z54,WeightedParse!AD54,WeightedParse!AE54,WeightedParse!AF54,WeightedParse!AG54,WeightedParse!AH54,WeightedParse!AO54)*Variables!$B$5),"")</f>
        <v/>
      </c>
      <c r="AI54" s="114" t="str">
        <f>IF($A54&gt;"",IF(AND(OR(EXACT(SquadExport!$BR54,TRUE),EXACT(SquadExport!$BS54,TRUE)),OR(EXACT(SquadExport!$BK54,TRUE),EXACT(SquadExport!$BM54,TRUE))),HARMEAN(WeightedParse!H54,WeightedParse!I54,WeightedParse!K54,WeightedParse!P54,WeightedParse!Q54,WeightedParse!S54,WeightedParse!T54,WeightedParse!U54,WeightedParse!V54,WeightedParse!X54,WeightedParse!Y54,WeightedParse!Z54,WeightedParse!AD54,WeightedParse!AE54,WeightedParse!AF54,WeightedParse!AH54,WeightedParse!AI54,WeightedParse!AO54),HARMEAN(WeightedParse!H54,WeightedParse!I54,WeightedParse!K54,WeightedParse!P54,WeightedParse!Q54,WeightedParse!S54,WeightedParse!T54,WeightedParse!U54,WeightedParse!V54,WeightedParse!X54,WeightedParse!Y54,WeightedParse!Z54,WeightedParse!AD54,WeightedParse!AE54,WeightedParse!AF54,WeightedParse!AH54,WeightedParse!AI54,WeightedParse!AO54)*Variables!$B$5),"")</f>
        <v/>
      </c>
      <c r="AJ54" s="114" t="str">
        <f>IF($A54&gt;"",IF(AND(OR(EXACT(SquadExport!$BR54,TRUE),EXACT(SquadExport!$BS54,TRUE)),OR(EXACT(SquadExport!$BK54,TRUE),EXACT(SquadExport!$BM54,TRUE))),HARMEAN(WeightedParse!H54,WeightedParse!K54,WeightedParse!M54,WeightedParse!V54,WeightedParse!W54,WeightedParse!AD54,WeightedParse!AF54,WeightedParse!AH54,WeightedParse!AK54,WeightedParse!AL54,WeightedParse!AO54,WeightedParse!AP54)*(CONVERT(LEFT(SquadExport!$E54,FIND("'",SquadExport!$E54)-1)+((MID(SquadExport!$E54,FIND("'",SquadExport!$E54)+1,LEN(SquadExport!$E54)-FIND("'",SquadExport!$E54)-1))/12),"ft","m")-1)/(Variables!$C$4-1),(HARMEAN(WeightedParse!H54,WeightedParse!K54,WeightedParse!M54,WeightedParse!V54,WeightedParse!W54,WeightedParse!AD54,WeightedParse!AF54,WeightedParse!AH54,WeightedParse!AK54,WeightedParse!AL54,WeightedParse!AO54,WeightedParse!AP54)*(CONVERT(LEFT(SquadExport!$E54,FIND("'",SquadExport!$E54)-1)+((MID(SquadExport!$E54,FIND("'",SquadExport!$E54)+1,LEN(SquadExport!$E54)-FIND("'",SquadExport!$E54)-1))/12),"ft","m")-1)/(Variables!$C$4-1))*Variables!$B$5),"")</f>
        <v/>
      </c>
      <c r="AK54" s="114" t="str">
        <f>IF($A54&gt;"",IF(AND(OR(EXACT(SquadExport!$BR54,TRUE),EXACT(SquadExport!$BS54,TRUE)),OR(EXACT(SquadExport!$BK54,TRUE),EXACT(SquadExport!$BM54,TRUE))),HARMEAN(WeightedParse!J54,WeightedParse!K54,WeightedParse!T54,WeightedParse!V54,WeightedParse!X54,WeightedParse!Y54,WeightedParse!Z54,WeightedParse!AD54,WeightedParse!AH54,WeightedParse!AI54,WeightedParse!AK54,WeightedParse!AO54),HARMEAN(WeightedParse!J54,WeightedParse!K54,WeightedParse!T54,WeightedParse!V54,WeightedParse!X54,WeightedParse!Y54,WeightedParse!Z54,WeightedParse!AD54,WeightedParse!AH54,WeightedParse!AI54,WeightedParse!AK54,WeightedParse!AO54)*Variables!$B$5),"")</f>
        <v/>
      </c>
      <c r="AL54" s="114" t="str">
        <f>IF($A54&gt;"",IF(AND(OR(EXACT(SquadExport!$BR54,TRUE),EXACT(SquadExport!$BS54,TRUE)),OR(EXACT(SquadExport!$BK54,TRUE),EXACT(SquadExport!$BM54,TRUE))),HARMEAN(WeightedParse!H54,WeightedParse!I54,WeightedParse!K54,WeightedParse!Q54,WeightedParse!T54,WeightedParse!V54,WeightedParse!AB54,WeightedParse!AD54,WeightedParse!AH54,WeightedParse!AI54,WeightedParse!AJ54,WeightedParse!AN54,WeightedParse!AO54),HARMEAN(WeightedParse!H54,WeightedParse!I54,WeightedParse!K54,WeightedParse!Q54,WeightedParse!T54,WeightedParse!V54,WeightedParse!AB54,WeightedParse!AD54,WeightedParse!AH54,WeightedParse!AI54,WeightedParse!AJ54,WeightedParse!AN54,WeightedParse!AO54)*Variables!$B$5),"")</f>
        <v/>
      </c>
      <c r="AM54" s="114" t="str">
        <f>IF($A54&gt;"",IF(AND(OR(EXACT(SquadExport!$BR54,TRUE),EXACT(SquadExport!$BS54,TRUE)),OR(EXACT(SquadExport!$BK54,TRUE),EXACT(SquadExport!$BM54,TRUE))),HARMEAN(WeightedParse!I54,WeightedParse!J54,WeightedParse!K54,WeightedParse!N54,WeightedParse!Q54,WeightedParse!T54,WeightedParse!V54,WeightedParse!X54,WeightedParse!AB54,WeightedParse!AD54,WeightedParse!AG54,WeightedParse!AI54,WeightedParse!AJ54,WeightedParse!AK54,WeightedParse!AN54)*WeightedParse!BD54,(HARMEAN(WeightedParse!I54,WeightedParse!J54,WeightedParse!K54,WeightedParse!N54,WeightedParse!Q54,WeightedParse!T54,WeightedParse!V54,WeightedParse!X54,WeightedParse!AB54,WeightedParse!AD54,WeightedParse!AG54,WeightedParse!AI54,WeightedParse!AJ54,WeightedParse!AK54,WeightedParse!AN54)*WeightedParse!BD54)*Variables!$B$5),"")</f>
        <v/>
      </c>
      <c r="AN54" s="114" t="str">
        <f>IF($A54&gt;"",IF(AND(OR(EXACT(SquadExport!$BR54,TRUE),EXACT(SquadExport!$BS54,TRUE)),OR(EXACT(SquadExport!$BK54,TRUE),EXACT(SquadExport!$BM54,TRUE))),HARMEAN(WeightedParse!H54,WeightedParse!I54,WeightedParse!K54,WeightedParse!N54,WeightedParse!Q54,WeightedParse!T54,WeightedParse!V54,WeightedParse!X54,WeightedParse!Z54,WeightedParse!AD54,WeightedParse!AG54,WeightedParse!AH54,WeightedParse!AI54,WeightedParse!AJ54,WeightedParse!AN54,WeightedParse!AO54)*WeightedParse!BD54,(HARMEAN(WeightedParse!H54,WeightedParse!I54,WeightedParse!K54,WeightedParse!N54,WeightedParse!Q54,WeightedParse!T54,WeightedParse!V54,WeightedParse!X54,WeightedParse!Z54,WeightedParse!AD54,WeightedParse!AG54,WeightedParse!AH54,WeightedParse!AI54,WeightedParse!AJ54,WeightedParse!AN54,WeightedParse!AO54)*WeightedParse!BD54)*Variables!$B$5),"")</f>
        <v/>
      </c>
      <c r="AO54" s="114" t="str">
        <f>IF($A54&gt;"",IF(AND(EXACT(SquadExport!$BS54,TRUE),EXACT(SquadExport!$BL54,TRUE)),HARMEAN(WeightedParse!K54,WeightedParse!Q54,WeightedParse!T54,WeightedParse!V54,WeightedParse!X54,WeightedParse!Z54,WeightedParse!AB54,WeightedParse!AD54,WeightedParse!AG54,WeightedParse!AK54),HARMEAN(WeightedParse!K54,WeightedParse!Q54,WeightedParse!T54,WeightedParse!V54,WeightedParse!X54,WeightedParse!Z54,WeightedParse!AB54,WeightedParse!AD54,WeightedParse!AG54,WeightedParse!AK54)*Variables!$B$5),"")</f>
        <v/>
      </c>
      <c r="AP54" s="114" t="str">
        <f>IF($A54&gt;"",IF(AND(EXACT(SquadExport!$BS54,TRUE),EXACT(SquadExport!$BL54,TRUE)),HARMEAN(WeightedParse!I54,WeightedParse!K54,WeightedParse!Q54,WeightedParse!T54,WeightedParse!V54,WeightedParse!X54,WeightedParse!Z54,WeightedParse!AB54,WeightedParse!AD54,WeightedParse!AF54,WeightedParse!AG54,WeightedParse!AI54,WeightedParse!AJ54),HARMEAN(WeightedParse!I54,WeightedParse!K54,WeightedParse!Q54,WeightedParse!T54,WeightedParse!V54,WeightedParse!X54,WeightedParse!Z54,WeightedParse!AB54,WeightedParse!AD54,WeightedParse!AF54,WeightedParse!AG54,WeightedParse!AI54,WeightedParse!AJ54)*Variables!$B$5),"")</f>
        <v/>
      </c>
      <c r="AQ54" s="114" t="str">
        <f>IF($A54&gt;"",IF(AND(EXACT(SquadExport!$BS54,TRUE),EXACT(SquadExport!$BL54,TRUE)),HARMEAN(WeightedParse!I54,WeightedParse!J54,WeightedParse!K54,WeightedParse!Q54,WeightedParse!T54,WeightedParse!V54,WeightedParse!X54,WeightedParse!Z54,WeightedParse!AB54,WeightedParse!AD54,WeightedParse!AG54,WeightedParse!AI54,WeightedParse!AJ54,WeightedParse!AK54),HARMEAN(WeightedParse!I54,WeightedParse!J54,WeightedParse!K54,WeightedParse!Q54,WeightedParse!T54,WeightedParse!V54,WeightedParse!X54,WeightedParse!Z54,WeightedParse!AB54,WeightedParse!AD54,WeightedParse!AG54,WeightedParse!AI54,WeightedParse!AJ54,WeightedParse!AK54)*Variables!$B$5),"")</f>
        <v/>
      </c>
      <c r="AR54" s="114" t="str">
        <f>IF($A54&gt;"",IF(AND(EXACT(SquadExport!$BS54,TRUE),EXACT(SquadExport!$BL54,TRUE)),HARMEAN(WeightedParse!I54,WeightedParse!J54,WeightedParse!K54,WeightedParse!Q54,WeightedParse!T54,WeightedParse!V54,WeightedParse!X54,WeightedParse!Y54,WeightedParse!Z54,WeightedParse!AD54,WeightedParse!AH54,WeightedParse!AI54,WeightedParse!AJ54,WeightedParse!AK54,WeightedParse!AN54,WeightedParse!AO54),HARMEAN(WeightedParse!I54,WeightedParse!J54,WeightedParse!K54,WeightedParse!Q54,WeightedParse!T54,WeightedParse!V54,WeightedParse!X54,WeightedParse!Y54,WeightedParse!Z54,WeightedParse!AD54,WeightedParse!AH54,WeightedParse!AI54,WeightedParse!AJ54,WeightedParse!AK54,WeightedParse!AN54,WeightedParse!AO54)*Variables!$B$5),"")</f>
        <v/>
      </c>
      <c r="AS54" s="114" t="str">
        <f>IF($A54&gt;"",IF(AND(EXACT(SquadExport!$BT54,TRUE),EXACT(SquadExport!$BL54,TRUE)),HARMEAN(WeightedParse!J54,WeightedParse!K54,WeightedParse!M54,WeightedParse!T54,WeightedParse!V54,WeightedParse!X54,WeightedParse!Z54,WeightedParse!AD54,WeightedParse!AI54),(HARMEAN(WeightedParse!J54,WeightedParse!K54,WeightedParse!M54,WeightedParse!T54,WeightedParse!V54,WeightedParse!X54,WeightedParse!Z54,WeightedParse!AD54,WeightedParse!AI54)*Variables!$B$5)),"")</f>
        <v/>
      </c>
      <c r="AT54" s="114" t="str">
        <f>IF($A54&gt;"",IF(AND(EXACT(SquadExport!$BT54,TRUE),EXACT(SquadExport!$BL54,TRUE)),HARMEAN(WeightedParse!J54,WeightedParse!K54,WeightedParse!M54,WeightedParse!U54,WeightedParse!V54,WeightedParse!W54,WeightedParse!X54,WeightedParse!Z54,WeightedParse!AD54,WeightedParse!AF54,WeightedParse!AK54,WeightedParse!AL54,WeightedParse!AP54)*(CONVERT(LEFT(SquadExport!$E54,FIND("'",SquadExport!$E54)-1)+((MID(SquadExport!$E54,FIND("'",SquadExport!$E54)+1,LEN(SquadExport!$E54)-FIND("'",SquadExport!$E54)-1))/12),"ft","m")-1)/(Variables!$C$4-1),(HARMEAN(WeightedParse!J54,WeightedParse!K54,WeightedParse!M54,WeightedParse!U54,WeightedParse!V54,WeightedParse!W54,WeightedParse!X54,WeightedParse!Z54,WeightedParse!AD54,WeightedParse!AF54,WeightedParse!AK54,WeightedParse!AL54,WeightedParse!AP54)*(CONVERT(LEFT(SquadExport!$E54,FIND("'",SquadExport!$E54)-1)+((MID(SquadExport!$E54,FIND("'",SquadExport!$E54)+1,LEN(SquadExport!$E54)-FIND("'",SquadExport!$E54)-1))/12),"ft","m")-1)/(Variables!$C$4-1)))*Variables!$B$5,"")</f>
        <v/>
      </c>
      <c r="AU54" s="114" t="str">
        <f>IF($A54&gt;"",IF(AND(EXACT(SquadExport!$BT54,TRUE),EXACT(SquadExport!$BL54,TRUE)),HARMEAN(WeightedParse!I54,WeightedParse!J54,WeightedParse!K54,WeightedParse!Q54,WeightedParse!T54,WeightedParse!V54,WeightedParse!X54,WeightedParse!Z54,WeightedParse!AB54,WeightedParse!AD54,WeightedParse!AF54,WeightedParse!AG54,WeightedParse!AK54,WeightedParse!AP54),HARMEAN(WeightedParse!I54,WeightedParse!J54,WeightedParse!K54,WeightedParse!Q54,WeightedParse!T54,WeightedParse!V54,WeightedParse!X54,WeightedParse!Z54,WeightedParse!AB54,WeightedParse!AD54,WeightedParse!AF54,WeightedParse!AG54,WeightedParse!AK54,WeightedParse!AP54)*Variables!$B$5),"")</f>
        <v/>
      </c>
      <c r="AV54" s="114" t="str">
        <f>IF($A54&gt;"",IF(AND(EXACT(SquadExport!$BT54,TRUE),EXACT(SquadExport!$BL54,TRUE)),HARMEAN(WeightedParse!I54,WeightedParse!J54,WeightedParse!K54,WeightedParse!Q54,WeightedParse!T54,WeightedParse!V54,WeightedParse!X54,WeightedParse!Z54,WeightedParse!AD54,WeightedParse!AH54,WeightedParse!AI54,WeightedParse!AJ54,WeightedParse!AK54,WeightedParse!AN54,WeightedParse!AO54),HARMEAN(WeightedParse!I54,WeightedParse!J54,WeightedParse!K54,WeightedParse!Q54,WeightedParse!T54,WeightedParse!V54,WeightedParse!X54,WeightedParse!Z54,WeightedParse!AD54,WeightedParse!AH54,WeightedParse!AI54,WeightedParse!AJ54,WeightedParse!AK54,WeightedParse!AN54,WeightedParse!AO54)*Variables!$B$5),"")</f>
        <v/>
      </c>
      <c r="AW54" s="114" t="str">
        <f>IF($A54&gt;"",IF(AND(EXACT(SquadExport!$BT54,TRUE),EXACT(SquadExport!$BL54,TRUE)),HARMEAN(WeightedParse!I54,WeightedParse!J54,WeightedParse!K54,WeightedParse!Q54,WeightedParse!T54,WeightedParse!V54,WeightedParse!X54,WeightedParse!Z54,WeightedParse!AB54,WeightedParse!AD54,WeightedParse!AF54,WeightedParse!AG54,WeightedParse!AI54,WeightedParse!AJ54,WeightedParse!AK54),HARMEAN(WeightedParse!I54,WeightedParse!J54,WeightedParse!K54,WeightedParse!Q54,WeightedParse!T54,WeightedParse!V54,WeightedParse!X54,WeightedParse!Z54,WeightedParse!AB54,WeightedParse!AD54,WeightedParse!AF54,WeightedParse!AG54,WeightedParse!AI54,WeightedParse!AJ54,WeightedParse!AK54)*Variables!$B$5),"")</f>
        <v/>
      </c>
      <c r="AX54" s="114" t="str">
        <f>IF($A54&gt;"",IF(AND(EXACT(SquadExport!$BT54,TRUE),EXACT(SquadExport!$BL54,TRUE)),HARMEAN(WeightedParse!K54,WeightedParse!Q54,WeightedParse!U54,WeightedParse!V54,WeightedParse!W54,WeightedParse!X54,WeightedParse!Y54,WeightedParse!Z54,WeightedParse!AD54,WeightedParse!AF54,WeightedParse!AH54,WeightedParse!AI54,WeightedParse!AJ54,WeightedParse!AK54,WeightedParse!AN54,WeightedParse!AO54,WeightedParse!AP54),HARMEAN(WeightedParse!K54,WeightedParse!Q54,WeightedParse!U54,WeightedParse!V54,WeightedParse!W54,WeightedParse!X54,WeightedParse!Y54,WeightedParse!Z54,WeightedParse!AD54,WeightedParse!AF54,WeightedParse!AH54,WeightedParse!AI54,WeightedParse!AJ54,WeightedParse!AK54,WeightedParse!AN54,WeightedParse!AO54,WeightedParse!AP54)*Variables!$B$5),"")</f>
        <v/>
      </c>
      <c r="AY54" s="114" t="str">
        <f>IF($A54&gt;"",IF(AND(EXACT(SquadExport!$BT54,TRUE),EXACT(SquadExport!$BL54,TRUE)),HARMEAN(WeightedParse!I54,WeightedParse!J54,WeightedParse!K54,WeightedParse!M54,WeightedParse!N54,WeightedParse!Q54,WeightedParse!T54,WeightedParse!V54,WeightedParse!X54,WeightedParse!Z54,WeightedParse!AD54,WeightedParse!AF54,WeightedParse!AG54,WeightedParse!AH54,WeightedParse!AI54,WeightedParse!AJ54,WeightedParse!AK54,WeightedParse!AL54,WeightedParse!AN54,WeightedParse!AO54,WeightedParse!AP54),HARMEAN(WeightedParse!I54,WeightedParse!J54,WeightedParse!K54,WeightedParse!M54,WeightedParse!N54,WeightedParse!Q54,WeightedParse!T54,WeightedParse!V54,WeightedParse!X54,WeightedParse!Z54,WeightedParse!AD54,WeightedParse!AF54,WeightedParse!AG54,WeightedParse!AH54,WeightedParse!AI54,WeightedParse!AJ54,WeightedParse!AK54,WeightedParse!AL54,WeightedParse!AN54,WeightedParse!AO54,WeightedParse!AP54)*Variables!$B$5),"")</f>
        <v/>
      </c>
    </row>
    <row r="55" spans="1:51" s="3" customFormat="1" ht="15" customHeight="1" x14ac:dyDescent="0.25">
      <c r="A55" s="3" t="str">
        <f>IF(WeightedParse!A55&gt;"",WeightedParse!A55,"")</f>
        <v/>
      </c>
      <c r="B55" s="4" t="str">
        <f>IF(WeightedParse!B55&gt;0,WeightedParse!B55,"")</f>
        <v/>
      </c>
      <c r="C55" s="4" t="str">
        <f>IF(A55&gt;"",IF(AND(B55&lt;=Variables!$B$8,G55&gt;2),"Youth",IF(AND(B55&lt;=Variables!$B$8,G55&lt;=2),"Prospect",IF(AND(B55&gt;=Variables!$B$9,G55&gt;2),"Old",IF(G55&gt;=3,"Reserves","First Team")))),"")</f>
        <v/>
      </c>
      <c r="D55" s="4" t="str">
        <f>SquadExport!BJ55</f>
        <v/>
      </c>
      <c r="E55" s="4" t="str">
        <f>IF(A55&gt;"",VLOOKUP(F55,Roles!A:B,2,FALSE)&amp;IF(OR(VLOOKUP(F55,Roles!$A:$B,2,FALSE)="FB",VLOOKUP(F55,Roles!$A:$B,2,FALSE)="WB",VLOOKUP(F55,Roles!$A:$B,2,FALSE)="WM",VLOOKUP(F55,Roles!$A:$B,2,FALSE)="W"),IF(AND(SquadExport!BK55=TRUE,SquadExport!BM55=TRUE,WeightedParse!BB55&gt;=WeightedParse!BC55)," (R)",IF(AND(SquadExport!BK55=TRUE,SquadExport!BM55=TRUE,WeightedParse!BB55&lt;WeightedParse!BC55)," (L)",IF(AND(SquadExport!BK55=TRUE,SquadExport!BM55=FALSE), " (L)",IF(AND(SquadExport!BK55=FALSE,SquadExport!BM55=TRUE)," (R)","")))),""),"")</f>
        <v/>
      </c>
      <c r="F55" s="4" t="str" cm="1">
        <f t="array" ref="F55">IF(A55&gt;"",INDEX($J$1:$AY$1,SUMPRODUCT(MAX(($J$2:$AY$200=MAX($J55:$AY55))*(COLUMN($J$2:$AY$200))))-COLUMN($J$1)+1),"")</f>
        <v/>
      </c>
      <c r="G55" s="4" t="str">
        <f t="shared" si="0"/>
        <v/>
      </c>
      <c r="H55" s="4" t="str">
        <f t="shared" si="1"/>
        <v/>
      </c>
      <c r="I55" s="5" t="str">
        <f t="shared" si="2"/>
        <v/>
      </c>
      <c r="J55" s="114" t="str">
        <f>IF($A55&gt;"",HARMEAN(WeightedParse!V55,WeightedParse!Y55,WeightedParse!Z55,WeightedParse!AE55,WeightedParse!AJ55,WeightedParse!AQ55,WeightedParse!AR55,WeightedParse!AS55,WeightedParse!AU55,WeightedParse!AV55,WeightedParse!AW55,WeightedParse!AY55,WeightedParse!BA55),"")</f>
        <v/>
      </c>
      <c r="K55" s="114" t="str">
        <f>IF(A55&gt;"",HARMEAN(WeightedParse!K55,WeightedParse!Q55,WeightedParse!V55,WeightedParse!X55,WeightedParse!Y55,WeightedParse!Z55,WeightedParse!AE55,WeightedParse!AG55,WeightedParse!AI55,WeightedParse!AJ55,WeightedParse!AQ55,WeightedParse!AR55,WeightedParse!AS55,WeightedParse!AU55,WeightedParse!AV55,WeightedParse!AW55,WeightedParse!AY55,WeightedParse!AZ55,WeightedParse!BA55),"")</f>
        <v/>
      </c>
      <c r="L55" s="114" t="str">
        <f>IF($A55&gt;"",IF(AND(EXACT(SquadExport!$BO55,TRUE),EXACT(SquadExport!$BL55,TRUE)),HARMEAN(WeightedParse!M55,WeightedParse!P55,WeightedParse!S55,WeightedParse!U55,WeightedParse!V55,WeightedParse!W55,WeightedParse!Y55,WeightedParse!AE55,WeightedParse!AL55,WeightedParse!AN55,WeightedParse!AP55),HARMEAN(WeightedParse!M55,WeightedParse!P55,WeightedParse!S55,WeightedParse!U55,WeightedParse!V55,WeightedParse!W55,WeightedParse!Y55,WeightedParse!AE55,WeightedParse!AL55,WeightedParse!AN55,WeightedParse!AP55)*Variables!$B$5),"")</f>
        <v/>
      </c>
      <c r="M55" s="114" t="str">
        <f>IF($A55&gt;"",IF(AND(EXACT(SquadExport!$BO55,TRUE),EXACT(SquadExport!$BL55,TRUE)),HARMEAN(WeightedParse!M55,WeightedParse!P55,WeightedParse!S55,WeightedParse!U55,WeightedParse!V55,WeightedParse!W55,WeightedParse!X55,WeightedParse!Y55,WeightedParse!Z55,WeightedParse!AE55,WeightedParse!AL55,WeightedParse!AN55,WeightedParse!AP55),HARMEAN(WeightedParse!M55,WeightedParse!P55,WeightedParse!S55,WeightedParse!U55,WeightedParse!V55,WeightedParse!W55,WeightedParse!X55,WeightedParse!Y55,WeightedParse!Z55,WeightedParse!AE55,WeightedParse!AL55,WeightedParse!AN55,WeightedParse!AP55)*Variables!$B$5),"")</f>
        <v/>
      </c>
      <c r="N55" s="114" t="str">
        <f>IF($A55&gt;"",IF(AND(EXACT(SquadExport!$BO55,TRUE),EXACT(SquadExport!$BL55,TRUE)),HARMEAN(WeightedParse!K55,WeightedParse!M55,WeightedParse!P55,WeightedParse!Q55,WeightedParse!S55,WeightedParse!T55,WeightedParse!U55,WeightedParse!V55,WeightedParse!W55,WeightedParse!X55,WeightedParse!Y55,WeightedParse!Z55,WeightedParse!AE55,WeightedParse!AG55,WeightedParse!AL55,WeightedParse!AN55,WeightedParse!AP55),HARMEAN(WeightedParse!K55,WeightedParse!M55,WeightedParse!P55,WeightedParse!Q55,WeightedParse!S55,WeightedParse!T55,WeightedParse!U55,WeightedParse!V55,WeightedParse!W55,WeightedParse!X55,WeightedParse!Y55,WeightedParse!Z55,WeightedParse!AE55,WeightedParse!AG55,WeightedParse!AL55,WeightedParse!AN55,WeightedParse!AP55)*Variables!$B$5),"")</f>
        <v/>
      </c>
      <c r="O55" s="114" t="str">
        <f>IF($A55&gt;"",IF(AND(EXACT(SquadExport!$BO55,TRUE),EXACT(SquadExport!$BL55,TRUE)),HARMEAN(WeightedParse!I55,WeightedParse!K55,WeightedParse!M55,WeightedParse!P55,WeightedParse!Q55,WeightedParse!S55,WeightedParse!T55,WeightedParse!V55,WeightedParse!W55,WeightedParse!X55,WeightedParse!Y55,WeightedParse!Z55,WeightedParse!AB55,WeightedParse!AE55,WeightedParse!AF55,WeightedParse!AG55,WeightedParse!AJ55,WeightedParse!AK55,WeightedParse!AL55,WeightedParse!AN55,WeightedParse!AO55,WeightedParse!AP55),HARMEAN(WeightedParse!I55,WeightedParse!K55,WeightedParse!M55,WeightedParse!P55,WeightedParse!Q55,WeightedParse!S55,WeightedParse!T55,WeightedParse!V55,WeightedParse!W55,WeightedParse!X55,WeightedParse!Y55,WeightedParse!Z55,WeightedParse!AB55,WeightedParse!AE55,WeightedParse!AF55,WeightedParse!AG55,WeightedParse!AJ55,WeightedParse!AK55,WeightedParse!AL55,WeightedParse!AN55,WeightedParse!AO55,WeightedParse!AP55)*Variables!$B$5),"")</f>
        <v/>
      </c>
      <c r="P55" s="114" t="str">
        <f>IF($A55&gt;"",IF(AND(OR(EXACT(SquadExport!$BO55,TRUE),EXACT(SquadExport!$BP55,TRUE)),OR(EXACT(SquadExport!$BK55,TRUE),EXACT(SquadExport!$BM55,TRUE))),HARMEAN(WeightedParse!M55,WeightedParse!P55,WeightedParse!S55,WeightedParse!U55,WeightedParse!V55,WeightedParse!W55,WeightedParse!Y55,WeightedParse!AE55,WeightedParse!AF55,WeightedParse!AP55),HARMEAN(WeightedParse!M55,WeightedParse!P55,WeightedParse!S55,WeightedParse!U55,WeightedParse!V55,WeightedParse!W55,WeightedParse!Y55,WeightedParse!AE55,WeightedParse!AF55,WeightedParse!AP55)*Variables!$B$5),"")</f>
        <v/>
      </c>
      <c r="Q55" s="114" t="str">
        <f>IF($A55&gt;"",IF(AND(OR(EXACT(SquadExport!$BO55,TRUE),EXACT(SquadExport!$BP55,TRUE)),OR(EXACT(SquadExport!$BK55,TRUE),EXACT(SquadExport!$BM55,TRUE))),HARMEAN(WeightedParse!H55,WeightedParse!P55,WeightedParse!Q55,WeightedParse!S55,WeightedParse!T55,WeightedParse!V55,WeightedParse!X55,WeightedParse!Y55,WeightedParse!Z55,WeightedParse!AE55,WeightedParse!AF55,WeightedParse!AH55,WeightedParse!AN55,WeightedParse!AO55),HARMEAN(WeightedParse!H55,WeightedParse!P55,WeightedParse!Q55,WeightedParse!S55,WeightedParse!T55,WeightedParse!V55,WeightedParse!X55,WeightedParse!Y55,WeightedParse!Z55,WeightedParse!AE55,WeightedParse!AF55,WeightedParse!AH55,WeightedParse!AN55,WeightedParse!AO55)*Variables!$B$5),"")</f>
        <v/>
      </c>
      <c r="R55" s="115" t="str">
        <f>IF($A55&gt;"",IF(AND(OR(EXACT(SquadExport!$BO55,TRUE),EXACT(SquadExport!$BP55,TRUE)),OR(EXACT(SquadExport!$BK55,TRUE),EXACT(SquadExport!$BM55,TRUE))),HARMEAN(WeightedParse!H55,WeightedParse!I55,WeightedParse!K55,WeightedParse!P55,WeightedParse!Q55,WeightedParse!S55,WeightedParse!T55,WeightedParse!V55,WeightedParse!Y55,WeightedParse!Z55,WeightedParse!AD55,WeightedParse!AE55,WeightedParse!AF55,WeightedParse!AH55,WeightedParse!AI55,WeightedParse!AJ55,WeightedParse!AN55,WeightedParse!AO55),HARMEAN(WeightedParse!H55,WeightedParse!I55,WeightedParse!K55,WeightedParse!P55,WeightedParse!Q55,WeightedParse!S55,WeightedParse!T55,WeightedParse!V55,WeightedParse!Y55,WeightedParse!Z55,WeightedParse!AD55,WeightedParse!AE55,WeightedParse!AF55,WeightedParse!AH55,WeightedParse!AI55,WeightedParse!AJ55,WeightedParse!AN55,WeightedParse!AO55)*Variables!$B$5),"")</f>
        <v/>
      </c>
      <c r="S55" s="115" t="str">
        <f>IF($A55&gt;"",IF(AND(OR(EXACT(SquadExport!$BO55,TRUE),EXACT(SquadExport!$BP55,TRUE)),OR(EXACT(SquadExport!$BK55,TRUE),EXACT(SquadExport!$BM55,TRUE))),HARMEAN(WeightedParse!H55,WeightedParse!I55,WeightedParse!K55,WeightedParse!Q55,WeightedParse!S55,WeightedParse!T55,WeightedParse!V55,WeightedParse!X55,WeightedParse!Z55,WeightedParse!AB55,WeightedParse!AD55,WeightedParse!AF55,WeightedParse!AG55,WeightedParse!AH55,WeightedParse!AI55,WeightedParse!AJ55,WeightedParse!AK55,WeightedParse!AN55,WeightedParse!AO55),HARMEAN(WeightedParse!H55,WeightedParse!I55,WeightedParse!K55,WeightedParse!Q55,WeightedParse!S55,WeightedParse!T55,WeightedParse!V55,WeightedParse!X55,WeightedParse!Z55,WeightedParse!AB55,WeightedParse!AD55,WeightedParse!AF55,WeightedParse!AG55,WeightedParse!AH55,WeightedParse!AI55,WeightedParse!AJ55,WeightedParse!AK55,WeightedParse!AN55,WeightedParse!AO55)*Variables!$B$5),"")</f>
        <v/>
      </c>
      <c r="T55" s="114" t="str">
        <f>IF($A55&gt;"",IF(AND(OR(EXACT(SquadExport!$BO55,TRUE),EXACT(SquadExport!$BP55,TRUE)),OR(EXACT(SquadExport!$BK55,TRUE),EXACT(SquadExport!$BM55,TRUE))),HARMEAN(WeightedParse!I55,WeightedParse!K55,WeightedParse!N55,WeightedParse!P55,WeightedParse!Q55,WeightedParse!S55,WeightedParse!T55,WeightedParse!V55,WeightedParse!X55,WeightedParse!Y55,WeightedParse!Z55,WeightedParse!AB55,WeightedParse!AD55,WeightedParse!AE55,WeightedParse!AF55,WeightedParse!AH55,WeightedParse!AI55,WeightedParse!AJ55,WeightedParse!AN55,WeightedParse!AO55)*WeightedParse!BD55,(HARMEAN(WeightedParse!I55,WeightedParse!K55,WeightedParse!N55,WeightedParse!P55,WeightedParse!Q55,WeightedParse!S55,WeightedParse!T55,WeightedParse!V55,WeightedParse!X55,WeightedParse!Y55,WeightedParse!Z55,WeightedParse!AB55,WeightedParse!AD55,WeightedParse!AE55,WeightedParse!AF55,WeightedParse!AH55,WeightedParse!AI55,WeightedParse!AJ55,WeightedParse!AN55,WeightedParse!AO55)*WeightedParse!BD55)*Variables!$B$5),"")</f>
        <v/>
      </c>
      <c r="U55" s="114" t="str">
        <f>IF($A55&gt;"",IF(EXACT(SquadExport!$BQ55,TRUE),HARMEAN(WeightedParse!P55,WeightedParse!S55,WeightedParse!V55,WeightedParse!X55,WeightedParse!Y55,WeightedParse!Z55,WeightedParse!AE55,WeightedParse!AF55,WeightedParse!AP55),HARMEAN(WeightedParse!P55,WeightedParse!S55,WeightedParse!V55,WeightedParse!X55,WeightedParse!Y55,WeightedParse!Z55,WeightedParse!AE55,WeightedParse!AF55,WeightedParse!AP55)*Variables!$B$5),"")</f>
        <v/>
      </c>
      <c r="V55" s="114" t="str">
        <f>IF($A55&gt;"",IF(EXACT(SquadExport!$BQ55,TRUE),HARMEAN(WeightedParse!K55,WeightedParse!Q55,WeightedParse!S55,WeightedParse!T55,WeightedParse!V55,WeightedParse!X55,WeightedParse!Z55,WeightedParse!AE55,WeightedParse!AF55,WeightedParse!AG55,WeightedParse!AH55,WeightedParse!AK55),HARMEAN(WeightedParse!K55,WeightedParse!Q55,WeightedParse!S55,WeightedParse!T55,WeightedParse!V55,WeightedParse!X55,WeightedParse!Z55,WeightedParse!AE55,WeightedParse!AF55,WeightedParse!AG55,WeightedParse!AH55,WeightedParse!AK55)*Variables!$B$5),"")</f>
        <v/>
      </c>
      <c r="W55" s="114" t="str">
        <f>IF($A55&gt;"",IF(EXACT(SquadExport!$BQ55,TRUE),HARMEAN(WeightedParse!I55,WeightedParse!K55,WeightedParse!N55,WeightedParse!Q55,WeightedParse!T55,WeightedParse!V55,WeightedParse!X55,WeightedParse!Z55,WeightedParse!AB55,WeightedParse!AD55,WeightedParse!AF55,WeightedParse!AG55,WeightedParse!AK55),HARMEAN(WeightedParse!I55,WeightedParse!K55,WeightedParse!N55,WeightedParse!Q55,WeightedParse!T55,WeightedParse!V55,WeightedParse!X55,WeightedParse!Z55,WeightedParse!AB55,WeightedParse!AD55,WeightedParse!AF55,WeightedParse!AG55,WeightedParse!AK55)*Variables!$B$5),"")</f>
        <v/>
      </c>
      <c r="X55" s="114" t="str">
        <f>IF($A55&gt;"",IF(EXACT(SquadExport!$BQ55,TRUE),HARMEAN(WeightedParse!K55,WeightedParse!P55,WeightedParse!Q55,WeightedParse!S55,WeightedParse!U55,WeightedParse!V55,WeightedParse!X55,WeightedParse!Y55,WeightedParse!Z55,WeightedParse!AE55,WeightedParse!AF55,WeightedParse!AH55,WeightedParse!AO55,WeightedParse!AP55),HARMEAN(WeightedParse!K55,WeightedParse!P55,WeightedParse!Q55,WeightedParse!S55,WeightedParse!U55,WeightedParse!V55,WeightedParse!X55,WeightedParse!Y55,WeightedParse!Z55,WeightedParse!AE55,WeightedParse!AF55,WeightedParse!AH55,WeightedParse!AO55,WeightedParse!AP55)*Variables!$B$5),"")</f>
        <v/>
      </c>
      <c r="Y55" s="114" t="str">
        <f>IF($A55&gt;"",IF(EXACT(SquadExport!$BQ55,TRUE),HARMEAN(WeightedParse!P55,WeightedParse!Q55,WeightedParse!S55,WeightedParse!U55,WeightedParse!V55,WeightedParse!W55,WeightedParse!Y55,WeightedParse!AE55,WeightedParse!AF55,WeightedParse!AH55,WeightedParse!AJ55,WeightedParse!AN55,WeightedParse!AO55,WeightedParse!AP55),HARMEAN(WeightedParse!P55,WeightedParse!Q55,WeightedParse!S55,WeightedParse!U55,WeightedParse!V55,WeightedParse!W55,WeightedParse!Y55,WeightedParse!AE55,WeightedParse!AF55,WeightedParse!AH55,WeightedParse!AJ55,WeightedParse!AN55,WeightedParse!AO55,WeightedParse!AP55)*Variables!$B$5),"")</f>
        <v/>
      </c>
      <c r="Z55" s="114" t="str">
        <f>IF($A55&gt;"",IF(EXACT(SquadExport!$BQ55,TRUE),HARMEAN(WeightedParse!M55,WeightedParse!P55,WeightedParse!Q55,WeightedParse!S55,WeightedParse!U55,WeightedParse!V55,WeightedParse!W55,WeightedParse!X55,WeightedParse!Y55,WeightedParse!Z55,WeightedParse!AE55,WeightedParse!AF55,WeightedParse!AH55,WeightedParse!AL55,WeightedParse!AO55,WeightedParse!AP55),HARMEAN(WeightedParse!M55,WeightedParse!P55,WeightedParse!Q55,WeightedParse!S55,WeightedParse!U55,WeightedParse!V55,WeightedParse!W55,WeightedParse!X55,WeightedParse!Y55,WeightedParse!Z55,WeightedParse!AE55,WeightedParse!AF55,WeightedParse!AH55,WeightedParse!AL55,WeightedParse!AO55,WeightedParse!AP55)*Variables!$B$5),"")</f>
        <v/>
      </c>
      <c r="AA55" s="114" t="str">
        <f>IF($A55&gt;"",IF(EXACT(SquadExport!$BQ55,TRUE),HARMEAN(WeightedParse!J55,WeightedParse!K55,WeightedParse!N55,WeightedParse!P55,WeightedParse!Q55,WeightedParse!S55,WeightedParse!V55,WeightedParse!X55,WeightedParse!Y55,WeightedParse!Z55,WeightedParse!AD55,WeightedParse!AE55,WeightedParse!AH55,WeightedParse!AI55,WeightedParse!AK55,WeightedParse!AN55,WeightedParse!AO55,WeightedParse!AP55),HARMEAN(WeightedParse!J55,WeightedParse!K55,WeightedParse!N55,WeightedParse!P55,WeightedParse!Q55,WeightedParse!S55,WeightedParse!V55,WeightedParse!X55,WeightedParse!Y55,WeightedParse!Z55,WeightedParse!AD55,WeightedParse!AE55,WeightedParse!AH55,WeightedParse!AI55,WeightedParse!AK55,WeightedParse!AN55,WeightedParse!AO55,WeightedParse!AP55)*Variables!$B$5),"")</f>
        <v/>
      </c>
      <c r="AB55" s="114" t="str">
        <f>IF($A55&gt;"",IF(AND(EXACT(SquadExport!$BR55,TRUE),EXACT(SquadExport!$BL55,TRUE)),HARMEAN(WeightedParse!I55,WeightedParse!K55,WeightedParse!N55,WeightedParse!Q55,WeightedParse!T55,WeightedParse!V55,WeightedParse!X55,WeightedParse!Y55,WeightedParse!Z55,WeightedParse!AD55,WeightedParse!AE55,WeightedParse!AF55,WeightedParse!AG55,WeightedParse!AH55,WeightedParse!AI55,WeightedParse!AJ55,WeightedParse!AK55,WeightedParse!AN55,WeightedParse!AO55),HARMEAN(WeightedParse!I55,WeightedParse!K55,WeightedParse!N55,WeightedParse!Q55,WeightedParse!T55,WeightedParse!V55,WeightedParse!X55,WeightedParse!Y55,WeightedParse!Z55,WeightedParse!AD55,WeightedParse!AE55,WeightedParse!AF55,WeightedParse!AG55,WeightedParse!AH55,WeightedParse!AI55,WeightedParse!AJ55,WeightedParse!AK55,WeightedParse!AN55,WeightedParse!AO55)*Variables!$B$5),"")</f>
        <v/>
      </c>
      <c r="AC55" s="114" t="str">
        <f>IF($A55&gt;"",IF(AND(EXACT(SquadExport!$BR55,TRUE),EXACT(SquadExport!$BL55,TRUE)),HARMEAN(WeightedParse!K55,WeightedParse!Q55,WeightedParse!S55,WeightedParse!T55,WeightedParse!V55,WeightedParse!X55,WeightedParse!Y55,WeightedParse!Z55,WeightedParse!AD55,WeightedParse!AE55,WeightedParse!AF55,WeightedParse!AG55,WeightedParse!AH55,WeightedParse!AO55),HARMEAN(WeightedParse!K55,WeightedParse!Q55,WeightedParse!S55,WeightedParse!T55,WeightedParse!V55,WeightedParse!X55,WeightedParse!Y55,WeightedParse!Z55,WeightedParse!AD55,WeightedParse!AE55,WeightedParse!AF55,WeightedParse!AG55,WeightedParse!AH55,WeightedParse!AO55)*Variables!$B$5),"")</f>
        <v/>
      </c>
      <c r="AD55" s="114" t="str">
        <f>IF($A55&gt;"",IF(AND(EXACT(SquadExport!$BR55,TRUE),EXACT(SquadExport!$BL55,TRUE)),HARMEAN(WeightedParse!I55,WeightedParse!J55,WeightedParse!K55,WeightedParse!N55,WeightedParse!Q55,WeightedParse!S55,WeightedParse!T55,WeightedParse!V55,WeightedParse!X55,WeightedParse!Z55,WeightedParse!AB55,WeightedParse!AD55,WeightedParse!AG55,WeightedParse!AH55,WeightedParse!AI55,WeightedParse!AK55,WeightedParse!AO55),HARMEAN(WeightedParse!I55,WeightedParse!J55,WeightedParse!K55,WeightedParse!N55,WeightedParse!Q55,WeightedParse!S55,WeightedParse!T55,WeightedParse!V55,WeightedParse!X55,WeightedParse!Z55,WeightedParse!AB55,WeightedParse!AD55,WeightedParse!AG55,WeightedParse!AH55,WeightedParse!AI55,WeightedParse!AK55,WeightedParse!AO55)*Variables!$B$5),"")</f>
        <v/>
      </c>
      <c r="AE55" s="114" t="str">
        <f>IF($A55&gt;"",IF(AND(EXACT(SquadExport!$BR55,TRUE),EXACT(SquadExport!$BL55,TRUE)),HARMEAN(WeightedParse!K55,WeightedParse!N55,WeightedParse!P55,WeightedParse!Q55,WeightedParse!S55,WeightedParse!T55,WeightedParse!U55,WeightedParse!V55,WeightedParse!X55,WeightedParse!Y55,WeightedParse!Z55,WeightedParse!AD55,WeightedParse!AE55,WeightedParse!AF55,WeightedParse!AG55,WeightedParse!AH55,WeightedParse!AI55,WeightedParse!AO55),HARMEAN(WeightedParse!K55,WeightedParse!N55,WeightedParse!P55,WeightedParse!Q55,WeightedParse!S55,WeightedParse!T55,WeightedParse!U55,WeightedParse!V55,WeightedParse!X55,WeightedParse!Y55,WeightedParse!Z55,WeightedParse!AD55,WeightedParse!AE55,WeightedParse!AF55,WeightedParse!AG55,WeightedParse!AH55,WeightedParse!AI55,WeightedParse!AO55)*Variables!$B$5),"")</f>
        <v/>
      </c>
      <c r="AF55" s="114" t="str">
        <f>IF($A55&gt;"",IF(AND(EXACT(SquadExport!$BR55,TRUE),EXACT(SquadExport!$BL55,TRUE)),HARMEAN(WeightedParse!I55,WeightedParse!J55,WeightedParse!K55,WeightedParse!N55,WeightedParse!Q55,WeightedParse!S55,WeightedParse!T55,WeightedParse!U55,WeightedParse!V55,WeightedParse!X55,WeightedParse!Z55,WeightedParse!AD55,WeightedParse!AE55,WeightedParse!AF55,WeightedParse!AH55,WeightedParse!AI55,WeightedParse!AK55,WeightedParse!AN55,WeightedParse!AO55,WeightedParse!AP55),HARMEAN(WeightedParse!I55,WeightedParse!J55,WeightedParse!K55,WeightedParse!N55,WeightedParse!Q55,WeightedParse!S55,WeightedParse!T55,WeightedParse!U55,WeightedParse!V55,WeightedParse!X55,WeightedParse!Z55,WeightedParse!AD55,WeightedParse!AE55,WeightedParse!AF55,WeightedParse!AH55,WeightedParse!AI55,WeightedParse!AK55,WeightedParse!AN55,WeightedParse!AO55,WeightedParse!AP55)*Variables!$B$5),"")</f>
        <v/>
      </c>
      <c r="AG55" s="114" t="str">
        <f>IF($A55&gt;"",IF(AND(OR(EXACT(SquadExport!$BR55,TRUE),EXACT(SquadExport!$BS55,TRUE)),OR(EXACT(SquadExport!$BK55,TRUE),EXACT(SquadExport!$BM55,TRUE))),HARMEAN(WeightedParse!I55,WeightedParse!K55,WeightedParse!Q55,WeightedParse!T55,WeightedParse!X55,WeightedParse!Z55,WeightedParse!AD55,WeightedParse!AF55,WeightedParse!AG55,WeightedParse!AJ55),HARMEAN(WeightedParse!I55,WeightedParse!K55,WeightedParse!Q55,WeightedParse!T55,WeightedParse!X55,WeightedParse!Z55,WeightedParse!AD55,WeightedParse!AF55,WeightedParse!AG55,WeightedParse!AJ55)*Variables!$B$5),"")</f>
        <v/>
      </c>
      <c r="AH55" s="114" t="str">
        <f>IF($A55&gt;"",IF(AND(OR(EXACT(SquadExport!$BR55,TRUE),EXACT(SquadExport!$BS55,TRUE)),OR(EXACT(SquadExport!$BK55,TRUE),EXACT(SquadExport!$BM55,TRUE))),HARMEAN(WeightedParse!H55,WeightedParse!K55,WeightedParse!P55,WeightedParse!Q55,WeightedParse!S55,WeightedParse!T55,WeightedParse!V55,WeightedParse!X55,WeightedParse!Y55,WeightedParse!Z55,WeightedParse!AD55,WeightedParse!AE55,WeightedParse!AF55,WeightedParse!AG55,WeightedParse!AH55,WeightedParse!AO55),HARMEAN(WeightedParse!H55,WeightedParse!K55,WeightedParse!P55,WeightedParse!Q55,WeightedParse!S55,WeightedParse!T55,WeightedParse!V55,WeightedParse!X55,WeightedParse!Y55,WeightedParse!Z55,WeightedParse!AD55,WeightedParse!AE55,WeightedParse!AF55,WeightedParse!AG55,WeightedParse!AH55,WeightedParse!AO55)*Variables!$B$5),"")</f>
        <v/>
      </c>
      <c r="AI55" s="114" t="str">
        <f>IF($A55&gt;"",IF(AND(OR(EXACT(SquadExport!$BR55,TRUE),EXACT(SquadExport!$BS55,TRUE)),OR(EXACT(SquadExport!$BK55,TRUE),EXACT(SquadExport!$BM55,TRUE))),HARMEAN(WeightedParse!H55,WeightedParse!I55,WeightedParse!K55,WeightedParse!P55,WeightedParse!Q55,WeightedParse!S55,WeightedParse!T55,WeightedParse!U55,WeightedParse!V55,WeightedParse!X55,WeightedParse!Y55,WeightedParse!Z55,WeightedParse!AD55,WeightedParse!AE55,WeightedParse!AF55,WeightedParse!AH55,WeightedParse!AI55,WeightedParse!AO55),HARMEAN(WeightedParse!H55,WeightedParse!I55,WeightedParse!K55,WeightedParse!P55,WeightedParse!Q55,WeightedParse!S55,WeightedParse!T55,WeightedParse!U55,WeightedParse!V55,WeightedParse!X55,WeightedParse!Y55,WeightedParse!Z55,WeightedParse!AD55,WeightedParse!AE55,WeightedParse!AF55,WeightedParse!AH55,WeightedParse!AI55,WeightedParse!AO55)*Variables!$B$5),"")</f>
        <v/>
      </c>
      <c r="AJ55" s="114" t="str">
        <f>IF($A55&gt;"",IF(AND(OR(EXACT(SquadExport!$BR55,TRUE),EXACT(SquadExport!$BS55,TRUE)),OR(EXACT(SquadExport!$BK55,TRUE),EXACT(SquadExport!$BM55,TRUE))),HARMEAN(WeightedParse!H55,WeightedParse!K55,WeightedParse!M55,WeightedParse!V55,WeightedParse!W55,WeightedParse!AD55,WeightedParse!AF55,WeightedParse!AH55,WeightedParse!AK55,WeightedParse!AL55,WeightedParse!AO55,WeightedParse!AP55)*(CONVERT(LEFT(SquadExport!$E55,FIND("'",SquadExport!$E55)-1)+((MID(SquadExport!$E55,FIND("'",SquadExport!$E55)+1,LEN(SquadExport!$E55)-FIND("'",SquadExport!$E55)-1))/12),"ft","m")-1)/(Variables!$C$4-1),(HARMEAN(WeightedParse!H55,WeightedParse!K55,WeightedParse!M55,WeightedParse!V55,WeightedParse!W55,WeightedParse!AD55,WeightedParse!AF55,WeightedParse!AH55,WeightedParse!AK55,WeightedParse!AL55,WeightedParse!AO55,WeightedParse!AP55)*(CONVERT(LEFT(SquadExport!$E55,FIND("'",SquadExport!$E55)-1)+((MID(SquadExport!$E55,FIND("'",SquadExport!$E55)+1,LEN(SquadExport!$E55)-FIND("'",SquadExport!$E55)-1))/12),"ft","m")-1)/(Variables!$C$4-1))*Variables!$B$5),"")</f>
        <v/>
      </c>
      <c r="AK55" s="114" t="str">
        <f>IF($A55&gt;"",IF(AND(OR(EXACT(SquadExport!$BR55,TRUE),EXACT(SquadExport!$BS55,TRUE)),OR(EXACT(SquadExport!$BK55,TRUE),EXACT(SquadExport!$BM55,TRUE))),HARMEAN(WeightedParse!J55,WeightedParse!K55,WeightedParse!T55,WeightedParse!V55,WeightedParse!X55,WeightedParse!Y55,WeightedParse!Z55,WeightedParse!AD55,WeightedParse!AH55,WeightedParse!AI55,WeightedParse!AK55,WeightedParse!AO55),HARMEAN(WeightedParse!J55,WeightedParse!K55,WeightedParse!T55,WeightedParse!V55,WeightedParse!X55,WeightedParse!Y55,WeightedParse!Z55,WeightedParse!AD55,WeightedParse!AH55,WeightedParse!AI55,WeightedParse!AK55,WeightedParse!AO55)*Variables!$B$5),"")</f>
        <v/>
      </c>
      <c r="AL55" s="114" t="str">
        <f>IF($A55&gt;"",IF(AND(OR(EXACT(SquadExport!$BR55,TRUE),EXACT(SquadExport!$BS55,TRUE)),OR(EXACT(SquadExport!$BK55,TRUE),EXACT(SquadExport!$BM55,TRUE))),HARMEAN(WeightedParse!H55,WeightedParse!I55,WeightedParse!K55,WeightedParse!Q55,WeightedParse!T55,WeightedParse!V55,WeightedParse!AB55,WeightedParse!AD55,WeightedParse!AH55,WeightedParse!AI55,WeightedParse!AJ55,WeightedParse!AN55,WeightedParse!AO55),HARMEAN(WeightedParse!H55,WeightedParse!I55,WeightedParse!K55,WeightedParse!Q55,WeightedParse!T55,WeightedParse!V55,WeightedParse!AB55,WeightedParse!AD55,WeightedParse!AH55,WeightedParse!AI55,WeightedParse!AJ55,WeightedParse!AN55,WeightedParse!AO55)*Variables!$B$5),"")</f>
        <v/>
      </c>
      <c r="AM55" s="114" t="str">
        <f>IF($A55&gt;"",IF(AND(OR(EXACT(SquadExport!$BR55,TRUE),EXACT(SquadExport!$BS55,TRUE)),OR(EXACT(SquadExport!$BK55,TRUE),EXACT(SquadExport!$BM55,TRUE))),HARMEAN(WeightedParse!I55,WeightedParse!J55,WeightedParse!K55,WeightedParse!N55,WeightedParse!Q55,WeightedParse!T55,WeightedParse!V55,WeightedParse!X55,WeightedParse!AB55,WeightedParse!AD55,WeightedParse!AG55,WeightedParse!AI55,WeightedParse!AJ55,WeightedParse!AK55,WeightedParse!AN55)*WeightedParse!BD55,(HARMEAN(WeightedParse!I55,WeightedParse!J55,WeightedParse!K55,WeightedParse!N55,WeightedParse!Q55,WeightedParse!T55,WeightedParse!V55,WeightedParse!X55,WeightedParse!AB55,WeightedParse!AD55,WeightedParse!AG55,WeightedParse!AI55,WeightedParse!AJ55,WeightedParse!AK55,WeightedParse!AN55)*WeightedParse!BD55)*Variables!$B$5),"")</f>
        <v/>
      </c>
      <c r="AN55" s="114" t="str">
        <f>IF($A55&gt;"",IF(AND(OR(EXACT(SquadExport!$BR55,TRUE),EXACT(SquadExport!$BS55,TRUE)),OR(EXACT(SquadExport!$BK55,TRUE),EXACT(SquadExport!$BM55,TRUE))),HARMEAN(WeightedParse!H55,WeightedParse!I55,WeightedParse!K55,WeightedParse!N55,WeightedParse!Q55,WeightedParse!T55,WeightedParse!V55,WeightedParse!X55,WeightedParse!Z55,WeightedParse!AD55,WeightedParse!AG55,WeightedParse!AH55,WeightedParse!AI55,WeightedParse!AJ55,WeightedParse!AN55,WeightedParse!AO55)*WeightedParse!BD55,(HARMEAN(WeightedParse!H55,WeightedParse!I55,WeightedParse!K55,WeightedParse!N55,WeightedParse!Q55,WeightedParse!T55,WeightedParse!V55,WeightedParse!X55,WeightedParse!Z55,WeightedParse!AD55,WeightedParse!AG55,WeightedParse!AH55,WeightedParse!AI55,WeightedParse!AJ55,WeightedParse!AN55,WeightedParse!AO55)*WeightedParse!BD55)*Variables!$B$5),"")</f>
        <v/>
      </c>
      <c r="AO55" s="114" t="str">
        <f>IF($A55&gt;"",IF(AND(EXACT(SquadExport!$BS55,TRUE),EXACT(SquadExport!$BL55,TRUE)),HARMEAN(WeightedParse!K55,WeightedParse!Q55,WeightedParse!T55,WeightedParse!V55,WeightedParse!X55,WeightedParse!Z55,WeightedParse!AB55,WeightedParse!AD55,WeightedParse!AG55,WeightedParse!AK55),HARMEAN(WeightedParse!K55,WeightedParse!Q55,WeightedParse!T55,WeightedParse!V55,WeightedParse!X55,WeightedParse!Z55,WeightedParse!AB55,WeightedParse!AD55,WeightedParse!AG55,WeightedParse!AK55)*Variables!$B$5),"")</f>
        <v/>
      </c>
      <c r="AP55" s="114" t="str">
        <f>IF($A55&gt;"",IF(AND(EXACT(SquadExport!$BS55,TRUE),EXACT(SquadExport!$BL55,TRUE)),HARMEAN(WeightedParse!I55,WeightedParse!K55,WeightedParse!Q55,WeightedParse!T55,WeightedParse!V55,WeightedParse!X55,WeightedParse!Z55,WeightedParse!AB55,WeightedParse!AD55,WeightedParse!AF55,WeightedParse!AG55,WeightedParse!AI55,WeightedParse!AJ55),HARMEAN(WeightedParse!I55,WeightedParse!K55,WeightedParse!Q55,WeightedParse!T55,WeightedParse!V55,WeightedParse!X55,WeightedParse!Z55,WeightedParse!AB55,WeightedParse!AD55,WeightedParse!AF55,WeightedParse!AG55,WeightedParse!AI55,WeightedParse!AJ55)*Variables!$B$5),"")</f>
        <v/>
      </c>
      <c r="AQ55" s="114" t="str">
        <f>IF($A55&gt;"",IF(AND(EXACT(SquadExport!$BS55,TRUE),EXACT(SquadExport!$BL55,TRUE)),HARMEAN(WeightedParse!I55,WeightedParse!J55,WeightedParse!K55,WeightedParse!Q55,WeightedParse!T55,WeightedParse!V55,WeightedParse!X55,WeightedParse!Z55,WeightedParse!AB55,WeightedParse!AD55,WeightedParse!AG55,WeightedParse!AI55,WeightedParse!AJ55,WeightedParse!AK55),HARMEAN(WeightedParse!I55,WeightedParse!J55,WeightedParse!K55,WeightedParse!Q55,WeightedParse!T55,WeightedParse!V55,WeightedParse!X55,WeightedParse!Z55,WeightedParse!AB55,WeightedParse!AD55,WeightedParse!AG55,WeightedParse!AI55,WeightedParse!AJ55,WeightedParse!AK55)*Variables!$B$5),"")</f>
        <v/>
      </c>
      <c r="AR55" s="114" t="str">
        <f>IF($A55&gt;"",IF(AND(EXACT(SquadExport!$BS55,TRUE),EXACT(SquadExport!$BL55,TRUE)),HARMEAN(WeightedParse!I55,WeightedParse!J55,WeightedParse!K55,WeightedParse!Q55,WeightedParse!T55,WeightedParse!V55,WeightedParse!X55,WeightedParse!Y55,WeightedParse!Z55,WeightedParse!AD55,WeightedParse!AH55,WeightedParse!AI55,WeightedParse!AJ55,WeightedParse!AK55,WeightedParse!AN55,WeightedParse!AO55),HARMEAN(WeightedParse!I55,WeightedParse!J55,WeightedParse!K55,WeightedParse!Q55,WeightedParse!T55,WeightedParse!V55,WeightedParse!X55,WeightedParse!Y55,WeightedParse!Z55,WeightedParse!AD55,WeightedParse!AH55,WeightedParse!AI55,WeightedParse!AJ55,WeightedParse!AK55,WeightedParse!AN55,WeightedParse!AO55)*Variables!$B$5),"")</f>
        <v/>
      </c>
      <c r="AS55" s="114" t="str">
        <f>IF($A55&gt;"",IF(AND(EXACT(SquadExport!$BT55,TRUE),EXACT(SquadExport!$BL55,TRUE)),HARMEAN(WeightedParse!J55,WeightedParse!K55,WeightedParse!M55,WeightedParse!T55,WeightedParse!V55,WeightedParse!X55,WeightedParse!Z55,WeightedParse!AD55,WeightedParse!AI55),(HARMEAN(WeightedParse!J55,WeightedParse!K55,WeightedParse!M55,WeightedParse!T55,WeightedParse!V55,WeightedParse!X55,WeightedParse!Z55,WeightedParse!AD55,WeightedParse!AI55)*Variables!$B$5)),"")</f>
        <v/>
      </c>
      <c r="AT55" s="114" t="str">
        <f>IF($A55&gt;"",IF(AND(EXACT(SquadExport!$BT55,TRUE),EXACT(SquadExport!$BL55,TRUE)),HARMEAN(WeightedParse!J55,WeightedParse!K55,WeightedParse!M55,WeightedParse!U55,WeightedParse!V55,WeightedParse!W55,WeightedParse!X55,WeightedParse!Z55,WeightedParse!AD55,WeightedParse!AF55,WeightedParse!AK55,WeightedParse!AL55,WeightedParse!AP55)*(CONVERT(LEFT(SquadExport!$E55,FIND("'",SquadExport!$E55)-1)+((MID(SquadExport!$E55,FIND("'",SquadExport!$E55)+1,LEN(SquadExport!$E55)-FIND("'",SquadExport!$E55)-1))/12),"ft","m")-1)/(Variables!$C$4-1),(HARMEAN(WeightedParse!J55,WeightedParse!K55,WeightedParse!M55,WeightedParse!U55,WeightedParse!V55,WeightedParse!W55,WeightedParse!X55,WeightedParse!Z55,WeightedParse!AD55,WeightedParse!AF55,WeightedParse!AK55,WeightedParse!AL55,WeightedParse!AP55)*(CONVERT(LEFT(SquadExport!$E55,FIND("'",SquadExport!$E55)-1)+((MID(SquadExport!$E55,FIND("'",SquadExport!$E55)+1,LEN(SquadExport!$E55)-FIND("'",SquadExport!$E55)-1))/12),"ft","m")-1)/(Variables!$C$4-1)))*Variables!$B$5,"")</f>
        <v/>
      </c>
      <c r="AU55" s="114" t="str">
        <f>IF($A55&gt;"",IF(AND(EXACT(SquadExport!$BT55,TRUE),EXACT(SquadExport!$BL55,TRUE)),HARMEAN(WeightedParse!I55,WeightedParse!J55,WeightedParse!K55,WeightedParse!Q55,WeightedParse!T55,WeightedParse!V55,WeightedParse!X55,WeightedParse!Z55,WeightedParse!AB55,WeightedParse!AD55,WeightedParse!AF55,WeightedParse!AG55,WeightedParse!AK55,WeightedParse!AP55),HARMEAN(WeightedParse!I55,WeightedParse!J55,WeightedParse!K55,WeightedParse!Q55,WeightedParse!T55,WeightedParse!V55,WeightedParse!X55,WeightedParse!Z55,WeightedParse!AB55,WeightedParse!AD55,WeightedParse!AF55,WeightedParse!AG55,WeightedParse!AK55,WeightedParse!AP55)*Variables!$B$5),"")</f>
        <v/>
      </c>
      <c r="AV55" s="114" t="str">
        <f>IF($A55&gt;"",IF(AND(EXACT(SquadExport!$BT55,TRUE),EXACT(SquadExport!$BL55,TRUE)),HARMEAN(WeightedParse!I55,WeightedParse!J55,WeightedParse!K55,WeightedParse!Q55,WeightedParse!T55,WeightedParse!V55,WeightedParse!X55,WeightedParse!Z55,WeightedParse!AD55,WeightedParse!AH55,WeightedParse!AI55,WeightedParse!AJ55,WeightedParse!AK55,WeightedParse!AN55,WeightedParse!AO55),HARMEAN(WeightedParse!I55,WeightedParse!J55,WeightedParse!K55,WeightedParse!Q55,WeightedParse!T55,WeightedParse!V55,WeightedParse!X55,WeightedParse!Z55,WeightedParse!AD55,WeightedParse!AH55,WeightedParse!AI55,WeightedParse!AJ55,WeightedParse!AK55,WeightedParse!AN55,WeightedParse!AO55)*Variables!$B$5),"")</f>
        <v/>
      </c>
      <c r="AW55" s="114" t="str">
        <f>IF($A55&gt;"",IF(AND(EXACT(SquadExport!$BT55,TRUE),EXACT(SquadExport!$BL55,TRUE)),HARMEAN(WeightedParse!I55,WeightedParse!J55,WeightedParse!K55,WeightedParse!Q55,WeightedParse!T55,WeightedParse!V55,WeightedParse!X55,WeightedParse!Z55,WeightedParse!AB55,WeightedParse!AD55,WeightedParse!AF55,WeightedParse!AG55,WeightedParse!AI55,WeightedParse!AJ55,WeightedParse!AK55),HARMEAN(WeightedParse!I55,WeightedParse!J55,WeightedParse!K55,WeightedParse!Q55,WeightedParse!T55,WeightedParse!V55,WeightedParse!X55,WeightedParse!Z55,WeightedParse!AB55,WeightedParse!AD55,WeightedParse!AF55,WeightedParse!AG55,WeightedParse!AI55,WeightedParse!AJ55,WeightedParse!AK55)*Variables!$B$5),"")</f>
        <v/>
      </c>
      <c r="AX55" s="114" t="str">
        <f>IF($A55&gt;"",IF(AND(EXACT(SquadExport!$BT55,TRUE),EXACT(SquadExport!$BL55,TRUE)),HARMEAN(WeightedParse!K55,WeightedParse!Q55,WeightedParse!U55,WeightedParse!V55,WeightedParse!W55,WeightedParse!X55,WeightedParse!Y55,WeightedParse!Z55,WeightedParse!AD55,WeightedParse!AF55,WeightedParse!AH55,WeightedParse!AI55,WeightedParse!AJ55,WeightedParse!AK55,WeightedParse!AN55,WeightedParse!AO55,WeightedParse!AP55),HARMEAN(WeightedParse!K55,WeightedParse!Q55,WeightedParse!U55,WeightedParse!V55,WeightedParse!W55,WeightedParse!X55,WeightedParse!Y55,WeightedParse!Z55,WeightedParse!AD55,WeightedParse!AF55,WeightedParse!AH55,WeightedParse!AI55,WeightedParse!AJ55,WeightedParse!AK55,WeightedParse!AN55,WeightedParse!AO55,WeightedParse!AP55)*Variables!$B$5),"")</f>
        <v/>
      </c>
      <c r="AY55" s="114" t="str">
        <f>IF($A55&gt;"",IF(AND(EXACT(SquadExport!$BT55,TRUE),EXACT(SquadExport!$BL55,TRUE)),HARMEAN(WeightedParse!I55,WeightedParse!J55,WeightedParse!K55,WeightedParse!M55,WeightedParse!N55,WeightedParse!Q55,WeightedParse!T55,WeightedParse!V55,WeightedParse!X55,WeightedParse!Z55,WeightedParse!AD55,WeightedParse!AF55,WeightedParse!AG55,WeightedParse!AH55,WeightedParse!AI55,WeightedParse!AJ55,WeightedParse!AK55,WeightedParse!AL55,WeightedParse!AN55,WeightedParse!AO55,WeightedParse!AP55),HARMEAN(WeightedParse!I55,WeightedParse!J55,WeightedParse!K55,WeightedParse!M55,WeightedParse!N55,WeightedParse!Q55,WeightedParse!T55,WeightedParse!V55,WeightedParse!X55,WeightedParse!Z55,WeightedParse!AD55,WeightedParse!AF55,WeightedParse!AG55,WeightedParse!AH55,WeightedParse!AI55,WeightedParse!AJ55,WeightedParse!AK55,WeightedParse!AL55,WeightedParse!AN55,WeightedParse!AO55,WeightedParse!AP55)*Variables!$B$5),"")</f>
        <v/>
      </c>
    </row>
    <row r="56" spans="1:51" s="3" customFormat="1" ht="15" customHeight="1" x14ac:dyDescent="0.25">
      <c r="A56" s="3" t="str">
        <f>IF(WeightedParse!A56&gt;"",WeightedParse!A56,"")</f>
        <v/>
      </c>
      <c r="B56" s="4" t="str">
        <f>IF(WeightedParse!B56&gt;0,WeightedParse!B56,"")</f>
        <v/>
      </c>
      <c r="C56" s="4" t="str">
        <f>IF(A56&gt;"",IF(AND(B56&lt;=Variables!$B$8,G56&gt;2),"Youth",IF(AND(B56&lt;=Variables!$B$8,G56&lt;=2),"Prospect",IF(AND(B56&gt;=Variables!$B$9,G56&gt;2),"Old",IF(G56&gt;=3,"Reserves","First Team")))),"")</f>
        <v/>
      </c>
      <c r="D56" s="4" t="str">
        <f>SquadExport!BJ56</f>
        <v/>
      </c>
      <c r="E56" s="4" t="str">
        <f>IF(A56&gt;"",VLOOKUP(F56,Roles!A:B,2,FALSE)&amp;IF(OR(VLOOKUP(F56,Roles!$A:$B,2,FALSE)="FB",VLOOKUP(F56,Roles!$A:$B,2,FALSE)="WB",VLOOKUP(F56,Roles!$A:$B,2,FALSE)="WM",VLOOKUP(F56,Roles!$A:$B,2,FALSE)="W"),IF(AND(SquadExport!BK56=TRUE,SquadExport!BM56=TRUE,WeightedParse!BB56&gt;=WeightedParse!BC56)," (R)",IF(AND(SquadExport!BK56=TRUE,SquadExport!BM56=TRUE,WeightedParse!BB56&lt;WeightedParse!BC56)," (L)",IF(AND(SquadExport!BK56=TRUE,SquadExport!BM56=FALSE), " (L)",IF(AND(SquadExport!BK56=FALSE,SquadExport!BM56=TRUE)," (R)","")))),""),"")</f>
        <v/>
      </c>
      <c r="F56" s="4" t="str" cm="1">
        <f t="array" ref="F56">IF(A56&gt;"",INDEX($J$1:$AY$1,SUMPRODUCT(MAX(($J$2:$AY$200=MAX($J56:$AY56))*(COLUMN($J$2:$AY$200))))-COLUMN($J$1)+1),"")</f>
        <v/>
      </c>
      <c r="G56" s="4" t="str">
        <f t="shared" si="0"/>
        <v/>
      </c>
      <c r="H56" s="4" t="str">
        <f t="shared" si="1"/>
        <v/>
      </c>
      <c r="I56" s="5" t="str">
        <f t="shared" si="2"/>
        <v/>
      </c>
      <c r="J56" s="114" t="str">
        <f>IF($A56&gt;"",HARMEAN(WeightedParse!V56,WeightedParse!Y56,WeightedParse!Z56,WeightedParse!AE56,WeightedParse!AJ56,WeightedParse!AQ56,WeightedParse!AR56,WeightedParse!AS56,WeightedParse!AU56,WeightedParse!AV56,WeightedParse!AW56,WeightedParse!AY56,WeightedParse!BA56),"")</f>
        <v/>
      </c>
      <c r="K56" s="114" t="str">
        <f>IF(A56&gt;"",HARMEAN(WeightedParse!K56,WeightedParse!Q56,WeightedParse!V56,WeightedParse!X56,WeightedParse!Y56,WeightedParse!Z56,WeightedParse!AE56,WeightedParse!AG56,WeightedParse!AI56,WeightedParse!AJ56,WeightedParse!AQ56,WeightedParse!AR56,WeightedParse!AS56,WeightedParse!AU56,WeightedParse!AV56,WeightedParse!AW56,WeightedParse!AY56,WeightedParse!AZ56,WeightedParse!BA56),"")</f>
        <v/>
      </c>
      <c r="L56" s="114" t="str">
        <f>IF($A56&gt;"",IF(AND(EXACT(SquadExport!$BO56,TRUE),EXACT(SquadExport!$BL56,TRUE)),HARMEAN(WeightedParse!M56,WeightedParse!P56,WeightedParse!S56,WeightedParse!U56,WeightedParse!V56,WeightedParse!W56,WeightedParse!Y56,WeightedParse!AE56,WeightedParse!AL56,WeightedParse!AN56,WeightedParse!AP56),HARMEAN(WeightedParse!M56,WeightedParse!P56,WeightedParse!S56,WeightedParse!U56,WeightedParse!V56,WeightedParse!W56,WeightedParse!Y56,WeightedParse!AE56,WeightedParse!AL56,WeightedParse!AN56,WeightedParse!AP56)*Variables!$B$5),"")</f>
        <v/>
      </c>
      <c r="M56" s="114" t="str">
        <f>IF($A56&gt;"",IF(AND(EXACT(SquadExport!$BO56,TRUE),EXACT(SquadExport!$BL56,TRUE)),HARMEAN(WeightedParse!M56,WeightedParse!P56,WeightedParse!S56,WeightedParse!U56,WeightedParse!V56,WeightedParse!W56,WeightedParse!X56,WeightedParse!Y56,WeightedParse!Z56,WeightedParse!AE56,WeightedParse!AL56,WeightedParse!AN56,WeightedParse!AP56),HARMEAN(WeightedParse!M56,WeightedParse!P56,WeightedParse!S56,WeightedParse!U56,WeightedParse!V56,WeightedParse!W56,WeightedParse!X56,WeightedParse!Y56,WeightedParse!Z56,WeightedParse!AE56,WeightedParse!AL56,WeightedParse!AN56,WeightedParse!AP56)*Variables!$B$5),"")</f>
        <v/>
      </c>
      <c r="N56" s="114" t="str">
        <f>IF($A56&gt;"",IF(AND(EXACT(SquadExport!$BO56,TRUE),EXACT(SquadExport!$BL56,TRUE)),HARMEAN(WeightedParse!K56,WeightedParse!M56,WeightedParse!P56,WeightedParse!Q56,WeightedParse!S56,WeightedParse!T56,WeightedParse!U56,WeightedParse!V56,WeightedParse!W56,WeightedParse!X56,WeightedParse!Y56,WeightedParse!Z56,WeightedParse!AE56,WeightedParse!AG56,WeightedParse!AL56,WeightedParse!AN56,WeightedParse!AP56),HARMEAN(WeightedParse!K56,WeightedParse!M56,WeightedParse!P56,WeightedParse!Q56,WeightedParse!S56,WeightedParse!T56,WeightedParse!U56,WeightedParse!V56,WeightedParse!W56,WeightedParse!X56,WeightedParse!Y56,WeightedParse!Z56,WeightedParse!AE56,WeightedParse!AG56,WeightedParse!AL56,WeightedParse!AN56,WeightedParse!AP56)*Variables!$B$5),"")</f>
        <v/>
      </c>
      <c r="O56" s="114" t="str">
        <f>IF($A56&gt;"",IF(AND(EXACT(SquadExport!$BO56,TRUE),EXACT(SquadExport!$BL56,TRUE)),HARMEAN(WeightedParse!I56,WeightedParse!K56,WeightedParse!M56,WeightedParse!P56,WeightedParse!Q56,WeightedParse!S56,WeightedParse!T56,WeightedParse!V56,WeightedParse!W56,WeightedParse!X56,WeightedParse!Y56,WeightedParse!Z56,WeightedParse!AB56,WeightedParse!AE56,WeightedParse!AF56,WeightedParse!AG56,WeightedParse!AJ56,WeightedParse!AK56,WeightedParse!AL56,WeightedParse!AN56,WeightedParse!AO56,WeightedParse!AP56),HARMEAN(WeightedParse!I56,WeightedParse!K56,WeightedParse!M56,WeightedParse!P56,WeightedParse!Q56,WeightedParse!S56,WeightedParse!T56,WeightedParse!V56,WeightedParse!W56,WeightedParse!X56,WeightedParse!Y56,WeightedParse!Z56,WeightedParse!AB56,WeightedParse!AE56,WeightedParse!AF56,WeightedParse!AG56,WeightedParse!AJ56,WeightedParse!AK56,WeightedParse!AL56,WeightedParse!AN56,WeightedParse!AO56,WeightedParse!AP56)*Variables!$B$5),"")</f>
        <v/>
      </c>
      <c r="P56" s="114" t="str">
        <f>IF($A56&gt;"",IF(AND(OR(EXACT(SquadExport!$BO56,TRUE),EXACT(SquadExport!$BP56,TRUE)),OR(EXACT(SquadExport!$BK56,TRUE),EXACT(SquadExport!$BM56,TRUE))),HARMEAN(WeightedParse!M56,WeightedParse!P56,WeightedParse!S56,WeightedParse!U56,WeightedParse!V56,WeightedParse!W56,WeightedParse!Y56,WeightedParse!AE56,WeightedParse!AF56,WeightedParse!AP56),HARMEAN(WeightedParse!M56,WeightedParse!P56,WeightedParse!S56,WeightedParse!U56,WeightedParse!V56,WeightedParse!W56,WeightedParse!Y56,WeightedParse!AE56,WeightedParse!AF56,WeightedParse!AP56)*Variables!$B$5),"")</f>
        <v/>
      </c>
      <c r="Q56" s="114" t="str">
        <f>IF($A56&gt;"",IF(AND(OR(EXACT(SquadExport!$BO56,TRUE),EXACT(SquadExport!$BP56,TRUE)),OR(EXACT(SquadExport!$BK56,TRUE),EXACT(SquadExport!$BM56,TRUE))),HARMEAN(WeightedParse!H56,WeightedParse!P56,WeightedParse!Q56,WeightedParse!S56,WeightedParse!T56,WeightedParse!V56,WeightedParse!X56,WeightedParse!Y56,WeightedParse!Z56,WeightedParse!AE56,WeightedParse!AF56,WeightedParse!AH56,WeightedParse!AN56,WeightedParse!AO56),HARMEAN(WeightedParse!H56,WeightedParse!P56,WeightedParse!Q56,WeightedParse!S56,WeightedParse!T56,WeightedParse!V56,WeightedParse!X56,WeightedParse!Y56,WeightedParse!Z56,WeightedParse!AE56,WeightedParse!AF56,WeightedParse!AH56,WeightedParse!AN56,WeightedParse!AO56)*Variables!$B$5),"")</f>
        <v/>
      </c>
      <c r="R56" s="115" t="str">
        <f>IF($A56&gt;"",IF(AND(OR(EXACT(SquadExport!$BO56,TRUE),EXACT(SquadExport!$BP56,TRUE)),OR(EXACT(SquadExport!$BK56,TRUE),EXACT(SquadExport!$BM56,TRUE))),HARMEAN(WeightedParse!H56,WeightedParse!I56,WeightedParse!K56,WeightedParse!P56,WeightedParse!Q56,WeightedParse!S56,WeightedParse!T56,WeightedParse!V56,WeightedParse!Y56,WeightedParse!Z56,WeightedParse!AD56,WeightedParse!AE56,WeightedParse!AF56,WeightedParse!AH56,WeightedParse!AI56,WeightedParse!AJ56,WeightedParse!AN56,WeightedParse!AO56),HARMEAN(WeightedParse!H56,WeightedParse!I56,WeightedParse!K56,WeightedParse!P56,WeightedParse!Q56,WeightedParse!S56,WeightedParse!T56,WeightedParse!V56,WeightedParse!Y56,WeightedParse!Z56,WeightedParse!AD56,WeightedParse!AE56,WeightedParse!AF56,WeightedParse!AH56,WeightedParse!AI56,WeightedParse!AJ56,WeightedParse!AN56,WeightedParse!AO56)*Variables!$B$5),"")</f>
        <v/>
      </c>
      <c r="S56" s="115" t="str">
        <f>IF($A56&gt;"",IF(AND(OR(EXACT(SquadExport!$BO56,TRUE),EXACT(SquadExport!$BP56,TRUE)),OR(EXACT(SquadExport!$BK56,TRUE),EXACT(SquadExport!$BM56,TRUE))),HARMEAN(WeightedParse!H56,WeightedParse!I56,WeightedParse!K56,WeightedParse!Q56,WeightedParse!S56,WeightedParse!T56,WeightedParse!V56,WeightedParse!X56,WeightedParse!Z56,WeightedParse!AB56,WeightedParse!AD56,WeightedParse!AF56,WeightedParse!AG56,WeightedParse!AH56,WeightedParse!AI56,WeightedParse!AJ56,WeightedParse!AK56,WeightedParse!AN56,WeightedParse!AO56),HARMEAN(WeightedParse!H56,WeightedParse!I56,WeightedParse!K56,WeightedParse!Q56,WeightedParse!S56,WeightedParse!T56,WeightedParse!V56,WeightedParse!X56,WeightedParse!Z56,WeightedParse!AB56,WeightedParse!AD56,WeightedParse!AF56,WeightedParse!AG56,WeightedParse!AH56,WeightedParse!AI56,WeightedParse!AJ56,WeightedParse!AK56,WeightedParse!AN56,WeightedParse!AO56)*Variables!$B$5),"")</f>
        <v/>
      </c>
      <c r="T56" s="114" t="str">
        <f>IF($A56&gt;"",IF(AND(OR(EXACT(SquadExport!$BO56,TRUE),EXACT(SquadExport!$BP56,TRUE)),OR(EXACT(SquadExport!$BK56,TRUE),EXACT(SquadExport!$BM56,TRUE))),HARMEAN(WeightedParse!I56,WeightedParse!K56,WeightedParse!N56,WeightedParse!P56,WeightedParse!Q56,WeightedParse!S56,WeightedParse!T56,WeightedParse!V56,WeightedParse!X56,WeightedParse!Y56,WeightedParse!Z56,WeightedParse!AB56,WeightedParse!AD56,WeightedParse!AE56,WeightedParse!AF56,WeightedParse!AH56,WeightedParse!AI56,WeightedParse!AJ56,WeightedParse!AN56,WeightedParse!AO56)*WeightedParse!BD56,(HARMEAN(WeightedParse!I56,WeightedParse!K56,WeightedParse!N56,WeightedParse!P56,WeightedParse!Q56,WeightedParse!S56,WeightedParse!T56,WeightedParse!V56,WeightedParse!X56,WeightedParse!Y56,WeightedParse!Z56,WeightedParse!AB56,WeightedParse!AD56,WeightedParse!AE56,WeightedParse!AF56,WeightedParse!AH56,WeightedParse!AI56,WeightedParse!AJ56,WeightedParse!AN56,WeightedParse!AO56)*WeightedParse!BD56)*Variables!$B$5),"")</f>
        <v/>
      </c>
      <c r="U56" s="114" t="str">
        <f>IF($A56&gt;"",IF(EXACT(SquadExport!$BQ56,TRUE),HARMEAN(WeightedParse!P56,WeightedParse!S56,WeightedParse!V56,WeightedParse!X56,WeightedParse!Y56,WeightedParse!Z56,WeightedParse!AE56,WeightedParse!AF56,WeightedParse!AP56),HARMEAN(WeightedParse!P56,WeightedParse!S56,WeightedParse!V56,WeightedParse!X56,WeightedParse!Y56,WeightedParse!Z56,WeightedParse!AE56,WeightedParse!AF56,WeightedParse!AP56)*Variables!$B$5),"")</f>
        <v/>
      </c>
      <c r="V56" s="114" t="str">
        <f>IF($A56&gt;"",IF(EXACT(SquadExport!$BQ56,TRUE),HARMEAN(WeightedParse!K56,WeightedParse!Q56,WeightedParse!S56,WeightedParse!T56,WeightedParse!V56,WeightedParse!X56,WeightedParse!Z56,WeightedParse!AE56,WeightedParse!AF56,WeightedParse!AG56,WeightedParse!AH56,WeightedParse!AK56),HARMEAN(WeightedParse!K56,WeightedParse!Q56,WeightedParse!S56,WeightedParse!T56,WeightedParse!V56,WeightedParse!X56,WeightedParse!Z56,WeightedParse!AE56,WeightedParse!AF56,WeightedParse!AG56,WeightedParse!AH56,WeightedParse!AK56)*Variables!$B$5),"")</f>
        <v/>
      </c>
      <c r="W56" s="114" t="str">
        <f>IF($A56&gt;"",IF(EXACT(SquadExport!$BQ56,TRUE),HARMEAN(WeightedParse!I56,WeightedParse!K56,WeightedParse!N56,WeightedParse!Q56,WeightedParse!T56,WeightedParse!V56,WeightedParse!X56,WeightedParse!Z56,WeightedParse!AB56,WeightedParse!AD56,WeightedParse!AF56,WeightedParse!AG56,WeightedParse!AK56),HARMEAN(WeightedParse!I56,WeightedParse!K56,WeightedParse!N56,WeightedParse!Q56,WeightedParse!T56,WeightedParse!V56,WeightedParse!X56,WeightedParse!Z56,WeightedParse!AB56,WeightedParse!AD56,WeightedParse!AF56,WeightedParse!AG56,WeightedParse!AK56)*Variables!$B$5),"")</f>
        <v/>
      </c>
      <c r="X56" s="114" t="str">
        <f>IF($A56&gt;"",IF(EXACT(SquadExport!$BQ56,TRUE),HARMEAN(WeightedParse!K56,WeightedParse!P56,WeightedParse!Q56,WeightedParse!S56,WeightedParse!U56,WeightedParse!V56,WeightedParse!X56,WeightedParse!Y56,WeightedParse!Z56,WeightedParse!AE56,WeightedParse!AF56,WeightedParse!AH56,WeightedParse!AO56,WeightedParse!AP56),HARMEAN(WeightedParse!K56,WeightedParse!P56,WeightedParse!Q56,WeightedParse!S56,WeightedParse!U56,WeightedParse!V56,WeightedParse!X56,WeightedParse!Y56,WeightedParse!Z56,WeightedParse!AE56,WeightedParse!AF56,WeightedParse!AH56,WeightedParse!AO56,WeightedParse!AP56)*Variables!$B$5),"")</f>
        <v/>
      </c>
      <c r="Y56" s="114" t="str">
        <f>IF($A56&gt;"",IF(EXACT(SquadExport!$BQ56,TRUE),HARMEAN(WeightedParse!P56,WeightedParse!Q56,WeightedParse!S56,WeightedParse!U56,WeightedParse!V56,WeightedParse!W56,WeightedParse!Y56,WeightedParse!AE56,WeightedParse!AF56,WeightedParse!AH56,WeightedParse!AJ56,WeightedParse!AN56,WeightedParse!AO56,WeightedParse!AP56),HARMEAN(WeightedParse!P56,WeightedParse!Q56,WeightedParse!S56,WeightedParse!U56,WeightedParse!V56,WeightedParse!W56,WeightedParse!Y56,WeightedParse!AE56,WeightedParse!AF56,WeightedParse!AH56,WeightedParse!AJ56,WeightedParse!AN56,WeightedParse!AO56,WeightedParse!AP56)*Variables!$B$5),"")</f>
        <v/>
      </c>
      <c r="Z56" s="114" t="str">
        <f>IF($A56&gt;"",IF(EXACT(SquadExport!$BQ56,TRUE),HARMEAN(WeightedParse!M56,WeightedParse!P56,WeightedParse!Q56,WeightedParse!S56,WeightedParse!U56,WeightedParse!V56,WeightedParse!W56,WeightedParse!X56,WeightedParse!Y56,WeightedParse!Z56,WeightedParse!AE56,WeightedParse!AF56,WeightedParse!AH56,WeightedParse!AL56,WeightedParse!AO56,WeightedParse!AP56),HARMEAN(WeightedParse!M56,WeightedParse!P56,WeightedParse!Q56,WeightedParse!S56,WeightedParse!U56,WeightedParse!V56,WeightedParse!W56,WeightedParse!X56,WeightedParse!Y56,WeightedParse!Z56,WeightedParse!AE56,WeightedParse!AF56,WeightedParse!AH56,WeightedParse!AL56,WeightedParse!AO56,WeightedParse!AP56)*Variables!$B$5),"")</f>
        <v/>
      </c>
      <c r="AA56" s="114" t="str">
        <f>IF($A56&gt;"",IF(EXACT(SquadExport!$BQ56,TRUE),HARMEAN(WeightedParse!J56,WeightedParse!K56,WeightedParse!N56,WeightedParse!P56,WeightedParse!Q56,WeightedParse!S56,WeightedParse!V56,WeightedParse!X56,WeightedParse!Y56,WeightedParse!Z56,WeightedParse!AD56,WeightedParse!AE56,WeightedParse!AH56,WeightedParse!AI56,WeightedParse!AK56,WeightedParse!AN56,WeightedParse!AO56,WeightedParse!AP56),HARMEAN(WeightedParse!J56,WeightedParse!K56,WeightedParse!N56,WeightedParse!P56,WeightedParse!Q56,WeightedParse!S56,WeightedParse!V56,WeightedParse!X56,WeightedParse!Y56,WeightedParse!Z56,WeightedParse!AD56,WeightedParse!AE56,WeightedParse!AH56,WeightedParse!AI56,WeightedParse!AK56,WeightedParse!AN56,WeightedParse!AO56,WeightedParse!AP56)*Variables!$B$5),"")</f>
        <v/>
      </c>
      <c r="AB56" s="114" t="str">
        <f>IF($A56&gt;"",IF(AND(EXACT(SquadExport!$BR56,TRUE),EXACT(SquadExport!$BL56,TRUE)),HARMEAN(WeightedParse!I56,WeightedParse!K56,WeightedParse!N56,WeightedParse!Q56,WeightedParse!T56,WeightedParse!V56,WeightedParse!X56,WeightedParse!Y56,WeightedParse!Z56,WeightedParse!AD56,WeightedParse!AE56,WeightedParse!AF56,WeightedParse!AG56,WeightedParse!AH56,WeightedParse!AI56,WeightedParse!AJ56,WeightedParse!AK56,WeightedParse!AN56,WeightedParse!AO56),HARMEAN(WeightedParse!I56,WeightedParse!K56,WeightedParse!N56,WeightedParse!Q56,WeightedParse!T56,WeightedParse!V56,WeightedParse!X56,WeightedParse!Y56,WeightedParse!Z56,WeightedParse!AD56,WeightedParse!AE56,WeightedParse!AF56,WeightedParse!AG56,WeightedParse!AH56,WeightedParse!AI56,WeightedParse!AJ56,WeightedParse!AK56,WeightedParse!AN56,WeightedParse!AO56)*Variables!$B$5),"")</f>
        <v/>
      </c>
      <c r="AC56" s="114" t="str">
        <f>IF($A56&gt;"",IF(AND(EXACT(SquadExport!$BR56,TRUE),EXACT(SquadExport!$BL56,TRUE)),HARMEAN(WeightedParse!K56,WeightedParse!Q56,WeightedParse!S56,WeightedParse!T56,WeightedParse!V56,WeightedParse!X56,WeightedParse!Y56,WeightedParse!Z56,WeightedParse!AD56,WeightedParse!AE56,WeightedParse!AF56,WeightedParse!AG56,WeightedParse!AH56,WeightedParse!AO56),HARMEAN(WeightedParse!K56,WeightedParse!Q56,WeightedParse!S56,WeightedParse!T56,WeightedParse!V56,WeightedParse!X56,WeightedParse!Y56,WeightedParse!Z56,WeightedParse!AD56,WeightedParse!AE56,WeightedParse!AF56,WeightedParse!AG56,WeightedParse!AH56,WeightedParse!AO56)*Variables!$B$5),"")</f>
        <v/>
      </c>
      <c r="AD56" s="114" t="str">
        <f>IF($A56&gt;"",IF(AND(EXACT(SquadExport!$BR56,TRUE),EXACT(SquadExport!$BL56,TRUE)),HARMEAN(WeightedParse!I56,WeightedParse!J56,WeightedParse!K56,WeightedParse!N56,WeightedParse!Q56,WeightedParse!S56,WeightedParse!T56,WeightedParse!V56,WeightedParse!X56,WeightedParse!Z56,WeightedParse!AB56,WeightedParse!AD56,WeightedParse!AG56,WeightedParse!AH56,WeightedParse!AI56,WeightedParse!AK56,WeightedParse!AO56),HARMEAN(WeightedParse!I56,WeightedParse!J56,WeightedParse!K56,WeightedParse!N56,WeightedParse!Q56,WeightedParse!S56,WeightedParse!T56,WeightedParse!V56,WeightedParse!X56,WeightedParse!Z56,WeightedParse!AB56,WeightedParse!AD56,WeightedParse!AG56,WeightedParse!AH56,WeightedParse!AI56,WeightedParse!AK56,WeightedParse!AO56)*Variables!$B$5),"")</f>
        <v/>
      </c>
      <c r="AE56" s="114" t="str">
        <f>IF($A56&gt;"",IF(AND(EXACT(SquadExport!$BR56,TRUE),EXACT(SquadExport!$BL56,TRUE)),HARMEAN(WeightedParse!K56,WeightedParse!N56,WeightedParse!P56,WeightedParse!Q56,WeightedParse!S56,WeightedParse!T56,WeightedParse!U56,WeightedParse!V56,WeightedParse!X56,WeightedParse!Y56,WeightedParse!Z56,WeightedParse!AD56,WeightedParse!AE56,WeightedParse!AF56,WeightedParse!AG56,WeightedParse!AH56,WeightedParse!AI56,WeightedParse!AO56),HARMEAN(WeightedParse!K56,WeightedParse!N56,WeightedParse!P56,WeightedParse!Q56,WeightedParse!S56,WeightedParse!T56,WeightedParse!U56,WeightedParse!V56,WeightedParse!X56,WeightedParse!Y56,WeightedParse!Z56,WeightedParse!AD56,WeightedParse!AE56,WeightedParse!AF56,WeightedParse!AG56,WeightedParse!AH56,WeightedParse!AI56,WeightedParse!AO56)*Variables!$B$5),"")</f>
        <v/>
      </c>
      <c r="AF56" s="114" t="str">
        <f>IF($A56&gt;"",IF(AND(EXACT(SquadExport!$BR56,TRUE),EXACT(SquadExport!$BL56,TRUE)),HARMEAN(WeightedParse!I56,WeightedParse!J56,WeightedParse!K56,WeightedParse!N56,WeightedParse!Q56,WeightedParse!S56,WeightedParse!T56,WeightedParse!U56,WeightedParse!V56,WeightedParse!X56,WeightedParse!Z56,WeightedParse!AD56,WeightedParse!AE56,WeightedParse!AF56,WeightedParse!AH56,WeightedParse!AI56,WeightedParse!AK56,WeightedParse!AN56,WeightedParse!AO56,WeightedParse!AP56),HARMEAN(WeightedParse!I56,WeightedParse!J56,WeightedParse!K56,WeightedParse!N56,WeightedParse!Q56,WeightedParse!S56,WeightedParse!T56,WeightedParse!U56,WeightedParse!V56,WeightedParse!X56,WeightedParse!Z56,WeightedParse!AD56,WeightedParse!AE56,WeightedParse!AF56,WeightedParse!AH56,WeightedParse!AI56,WeightedParse!AK56,WeightedParse!AN56,WeightedParse!AO56,WeightedParse!AP56)*Variables!$B$5),"")</f>
        <v/>
      </c>
      <c r="AG56" s="114" t="str">
        <f>IF($A56&gt;"",IF(AND(OR(EXACT(SquadExport!$BR56,TRUE),EXACT(SquadExport!$BS56,TRUE)),OR(EXACT(SquadExport!$BK56,TRUE),EXACT(SquadExport!$BM56,TRUE))),HARMEAN(WeightedParse!I56,WeightedParse!K56,WeightedParse!Q56,WeightedParse!T56,WeightedParse!X56,WeightedParse!Z56,WeightedParse!AD56,WeightedParse!AF56,WeightedParse!AG56,WeightedParse!AJ56),HARMEAN(WeightedParse!I56,WeightedParse!K56,WeightedParse!Q56,WeightedParse!T56,WeightedParse!X56,WeightedParse!Z56,WeightedParse!AD56,WeightedParse!AF56,WeightedParse!AG56,WeightedParse!AJ56)*Variables!$B$5),"")</f>
        <v/>
      </c>
      <c r="AH56" s="114" t="str">
        <f>IF($A56&gt;"",IF(AND(OR(EXACT(SquadExport!$BR56,TRUE),EXACT(SquadExport!$BS56,TRUE)),OR(EXACT(SquadExport!$BK56,TRUE),EXACT(SquadExport!$BM56,TRUE))),HARMEAN(WeightedParse!H56,WeightedParse!K56,WeightedParse!P56,WeightedParse!Q56,WeightedParse!S56,WeightedParse!T56,WeightedParse!V56,WeightedParse!X56,WeightedParse!Y56,WeightedParse!Z56,WeightedParse!AD56,WeightedParse!AE56,WeightedParse!AF56,WeightedParse!AG56,WeightedParse!AH56,WeightedParse!AO56),HARMEAN(WeightedParse!H56,WeightedParse!K56,WeightedParse!P56,WeightedParse!Q56,WeightedParse!S56,WeightedParse!T56,WeightedParse!V56,WeightedParse!X56,WeightedParse!Y56,WeightedParse!Z56,WeightedParse!AD56,WeightedParse!AE56,WeightedParse!AF56,WeightedParse!AG56,WeightedParse!AH56,WeightedParse!AO56)*Variables!$B$5),"")</f>
        <v/>
      </c>
      <c r="AI56" s="114" t="str">
        <f>IF($A56&gt;"",IF(AND(OR(EXACT(SquadExport!$BR56,TRUE),EXACT(SquadExport!$BS56,TRUE)),OR(EXACT(SquadExport!$BK56,TRUE),EXACT(SquadExport!$BM56,TRUE))),HARMEAN(WeightedParse!H56,WeightedParse!I56,WeightedParse!K56,WeightedParse!P56,WeightedParse!Q56,WeightedParse!S56,WeightedParse!T56,WeightedParse!U56,WeightedParse!V56,WeightedParse!X56,WeightedParse!Y56,WeightedParse!Z56,WeightedParse!AD56,WeightedParse!AE56,WeightedParse!AF56,WeightedParse!AH56,WeightedParse!AI56,WeightedParse!AO56),HARMEAN(WeightedParse!H56,WeightedParse!I56,WeightedParse!K56,WeightedParse!P56,WeightedParse!Q56,WeightedParse!S56,WeightedParse!T56,WeightedParse!U56,WeightedParse!V56,WeightedParse!X56,WeightedParse!Y56,WeightedParse!Z56,WeightedParse!AD56,WeightedParse!AE56,WeightedParse!AF56,WeightedParse!AH56,WeightedParse!AI56,WeightedParse!AO56)*Variables!$B$5),"")</f>
        <v/>
      </c>
      <c r="AJ56" s="114" t="str">
        <f>IF($A56&gt;"",IF(AND(OR(EXACT(SquadExport!$BR56,TRUE),EXACT(SquadExport!$BS56,TRUE)),OR(EXACT(SquadExport!$BK56,TRUE),EXACT(SquadExport!$BM56,TRUE))),HARMEAN(WeightedParse!H56,WeightedParse!K56,WeightedParse!M56,WeightedParse!V56,WeightedParse!W56,WeightedParse!AD56,WeightedParse!AF56,WeightedParse!AH56,WeightedParse!AK56,WeightedParse!AL56,WeightedParse!AO56,WeightedParse!AP56)*(CONVERT(LEFT(SquadExport!$E56,FIND("'",SquadExport!$E56)-1)+((MID(SquadExport!$E56,FIND("'",SquadExport!$E56)+1,LEN(SquadExport!$E56)-FIND("'",SquadExport!$E56)-1))/12),"ft","m")-1)/(Variables!$C$4-1),(HARMEAN(WeightedParse!H56,WeightedParse!K56,WeightedParse!M56,WeightedParse!V56,WeightedParse!W56,WeightedParse!AD56,WeightedParse!AF56,WeightedParse!AH56,WeightedParse!AK56,WeightedParse!AL56,WeightedParse!AO56,WeightedParse!AP56)*(CONVERT(LEFT(SquadExport!$E56,FIND("'",SquadExport!$E56)-1)+((MID(SquadExport!$E56,FIND("'",SquadExport!$E56)+1,LEN(SquadExport!$E56)-FIND("'",SquadExport!$E56)-1))/12),"ft","m")-1)/(Variables!$C$4-1))*Variables!$B$5),"")</f>
        <v/>
      </c>
      <c r="AK56" s="114" t="str">
        <f>IF($A56&gt;"",IF(AND(OR(EXACT(SquadExport!$BR56,TRUE),EXACT(SquadExport!$BS56,TRUE)),OR(EXACT(SquadExport!$BK56,TRUE),EXACT(SquadExport!$BM56,TRUE))),HARMEAN(WeightedParse!J56,WeightedParse!K56,WeightedParse!T56,WeightedParse!V56,WeightedParse!X56,WeightedParse!Y56,WeightedParse!Z56,WeightedParse!AD56,WeightedParse!AH56,WeightedParse!AI56,WeightedParse!AK56,WeightedParse!AO56),HARMEAN(WeightedParse!J56,WeightedParse!K56,WeightedParse!T56,WeightedParse!V56,WeightedParse!X56,WeightedParse!Y56,WeightedParse!Z56,WeightedParse!AD56,WeightedParse!AH56,WeightedParse!AI56,WeightedParse!AK56,WeightedParse!AO56)*Variables!$B$5),"")</f>
        <v/>
      </c>
      <c r="AL56" s="114" t="str">
        <f>IF($A56&gt;"",IF(AND(OR(EXACT(SquadExport!$BR56,TRUE),EXACT(SquadExport!$BS56,TRUE)),OR(EXACT(SquadExport!$BK56,TRUE),EXACT(SquadExport!$BM56,TRUE))),HARMEAN(WeightedParse!H56,WeightedParse!I56,WeightedParse!K56,WeightedParse!Q56,WeightedParse!T56,WeightedParse!V56,WeightedParse!AB56,WeightedParse!AD56,WeightedParse!AH56,WeightedParse!AI56,WeightedParse!AJ56,WeightedParse!AN56,WeightedParse!AO56),HARMEAN(WeightedParse!H56,WeightedParse!I56,WeightedParse!K56,WeightedParse!Q56,WeightedParse!T56,WeightedParse!V56,WeightedParse!AB56,WeightedParse!AD56,WeightedParse!AH56,WeightedParse!AI56,WeightedParse!AJ56,WeightedParse!AN56,WeightedParse!AO56)*Variables!$B$5),"")</f>
        <v/>
      </c>
      <c r="AM56" s="114" t="str">
        <f>IF($A56&gt;"",IF(AND(OR(EXACT(SquadExport!$BR56,TRUE),EXACT(SquadExport!$BS56,TRUE)),OR(EXACT(SquadExport!$BK56,TRUE),EXACT(SquadExport!$BM56,TRUE))),HARMEAN(WeightedParse!I56,WeightedParse!J56,WeightedParse!K56,WeightedParse!N56,WeightedParse!Q56,WeightedParse!T56,WeightedParse!V56,WeightedParse!X56,WeightedParse!AB56,WeightedParse!AD56,WeightedParse!AG56,WeightedParse!AI56,WeightedParse!AJ56,WeightedParse!AK56,WeightedParse!AN56)*WeightedParse!BD56,(HARMEAN(WeightedParse!I56,WeightedParse!J56,WeightedParse!K56,WeightedParse!N56,WeightedParse!Q56,WeightedParse!T56,WeightedParse!V56,WeightedParse!X56,WeightedParse!AB56,WeightedParse!AD56,WeightedParse!AG56,WeightedParse!AI56,WeightedParse!AJ56,WeightedParse!AK56,WeightedParse!AN56)*WeightedParse!BD56)*Variables!$B$5),"")</f>
        <v/>
      </c>
      <c r="AN56" s="114" t="str">
        <f>IF($A56&gt;"",IF(AND(OR(EXACT(SquadExport!$BR56,TRUE),EXACT(SquadExport!$BS56,TRUE)),OR(EXACT(SquadExport!$BK56,TRUE),EXACT(SquadExport!$BM56,TRUE))),HARMEAN(WeightedParse!H56,WeightedParse!I56,WeightedParse!K56,WeightedParse!N56,WeightedParse!Q56,WeightedParse!T56,WeightedParse!V56,WeightedParse!X56,WeightedParse!Z56,WeightedParse!AD56,WeightedParse!AG56,WeightedParse!AH56,WeightedParse!AI56,WeightedParse!AJ56,WeightedParse!AN56,WeightedParse!AO56)*WeightedParse!BD56,(HARMEAN(WeightedParse!H56,WeightedParse!I56,WeightedParse!K56,WeightedParse!N56,WeightedParse!Q56,WeightedParse!T56,WeightedParse!V56,WeightedParse!X56,WeightedParse!Z56,WeightedParse!AD56,WeightedParse!AG56,WeightedParse!AH56,WeightedParse!AI56,WeightedParse!AJ56,WeightedParse!AN56,WeightedParse!AO56)*WeightedParse!BD56)*Variables!$B$5),"")</f>
        <v/>
      </c>
      <c r="AO56" s="114" t="str">
        <f>IF($A56&gt;"",IF(AND(EXACT(SquadExport!$BS56,TRUE),EXACT(SquadExport!$BL56,TRUE)),HARMEAN(WeightedParse!K56,WeightedParse!Q56,WeightedParse!T56,WeightedParse!V56,WeightedParse!X56,WeightedParse!Z56,WeightedParse!AB56,WeightedParse!AD56,WeightedParse!AG56,WeightedParse!AK56),HARMEAN(WeightedParse!K56,WeightedParse!Q56,WeightedParse!T56,WeightedParse!V56,WeightedParse!X56,WeightedParse!Z56,WeightedParse!AB56,WeightedParse!AD56,WeightedParse!AG56,WeightedParse!AK56)*Variables!$B$5),"")</f>
        <v/>
      </c>
      <c r="AP56" s="114" t="str">
        <f>IF($A56&gt;"",IF(AND(EXACT(SquadExport!$BS56,TRUE),EXACT(SquadExport!$BL56,TRUE)),HARMEAN(WeightedParse!I56,WeightedParse!K56,WeightedParse!Q56,WeightedParse!T56,WeightedParse!V56,WeightedParse!X56,WeightedParse!Z56,WeightedParse!AB56,WeightedParse!AD56,WeightedParse!AF56,WeightedParse!AG56,WeightedParse!AI56,WeightedParse!AJ56),HARMEAN(WeightedParse!I56,WeightedParse!K56,WeightedParse!Q56,WeightedParse!T56,WeightedParse!V56,WeightedParse!X56,WeightedParse!Z56,WeightedParse!AB56,WeightedParse!AD56,WeightedParse!AF56,WeightedParse!AG56,WeightedParse!AI56,WeightedParse!AJ56)*Variables!$B$5),"")</f>
        <v/>
      </c>
      <c r="AQ56" s="114" t="str">
        <f>IF($A56&gt;"",IF(AND(EXACT(SquadExport!$BS56,TRUE),EXACT(SquadExport!$BL56,TRUE)),HARMEAN(WeightedParse!I56,WeightedParse!J56,WeightedParse!K56,WeightedParse!Q56,WeightedParse!T56,WeightedParse!V56,WeightedParse!X56,WeightedParse!Z56,WeightedParse!AB56,WeightedParse!AD56,WeightedParse!AG56,WeightedParse!AI56,WeightedParse!AJ56,WeightedParse!AK56),HARMEAN(WeightedParse!I56,WeightedParse!J56,WeightedParse!K56,WeightedParse!Q56,WeightedParse!T56,WeightedParse!V56,WeightedParse!X56,WeightedParse!Z56,WeightedParse!AB56,WeightedParse!AD56,WeightedParse!AG56,WeightedParse!AI56,WeightedParse!AJ56,WeightedParse!AK56)*Variables!$B$5),"")</f>
        <v/>
      </c>
      <c r="AR56" s="114" t="str">
        <f>IF($A56&gt;"",IF(AND(EXACT(SquadExport!$BS56,TRUE),EXACT(SquadExport!$BL56,TRUE)),HARMEAN(WeightedParse!I56,WeightedParse!J56,WeightedParse!K56,WeightedParse!Q56,WeightedParse!T56,WeightedParse!V56,WeightedParse!X56,WeightedParse!Y56,WeightedParse!Z56,WeightedParse!AD56,WeightedParse!AH56,WeightedParse!AI56,WeightedParse!AJ56,WeightedParse!AK56,WeightedParse!AN56,WeightedParse!AO56),HARMEAN(WeightedParse!I56,WeightedParse!J56,WeightedParse!K56,WeightedParse!Q56,WeightedParse!T56,WeightedParse!V56,WeightedParse!X56,WeightedParse!Y56,WeightedParse!Z56,WeightedParse!AD56,WeightedParse!AH56,WeightedParse!AI56,WeightedParse!AJ56,WeightedParse!AK56,WeightedParse!AN56,WeightedParse!AO56)*Variables!$B$5),"")</f>
        <v/>
      </c>
      <c r="AS56" s="114" t="str">
        <f>IF($A56&gt;"",IF(AND(EXACT(SquadExport!$BT56,TRUE),EXACT(SquadExport!$BL56,TRUE)),HARMEAN(WeightedParse!J56,WeightedParse!K56,WeightedParse!M56,WeightedParse!T56,WeightedParse!V56,WeightedParse!X56,WeightedParse!Z56,WeightedParse!AD56,WeightedParse!AI56),(HARMEAN(WeightedParse!J56,WeightedParse!K56,WeightedParse!M56,WeightedParse!T56,WeightedParse!V56,WeightedParse!X56,WeightedParse!Z56,WeightedParse!AD56,WeightedParse!AI56)*Variables!$B$5)),"")</f>
        <v/>
      </c>
      <c r="AT56" s="114" t="str">
        <f>IF($A56&gt;"",IF(AND(EXACT(SquadExport!$BT56,TRUE),EXACT(SquadExport!$BL56,TRUE)),HARMEAN(WeightedParse!J56,WeightedParse!K56,WeightedParse!M56,WeightedParse!U56,WeightedParse!V56,WeightedParse!W56,WeightedParse!X56,WeightedParse!Z56,WeightedParse!AD56,WeightedParse!AF56,WeightedParse!AK56,WeightedParse!AL56,WeightedParse!AP56)*(CONVERT(LEFT(SquadExport!$E56,FIND("'",SquadExport!$E56)-1)+((MID(SquadExport!$E56,FIND("'",SquadExport!$E56)+1,LEN(SquadExport!$E56)-FIND("'",SquadExport!$E56)-1))/12),"ft","m")-1)/(Variables!$C$4-1),(HARMEAN(WeightedParse!J56,WeightedParse!K56,WeightedParse!M56,WeightedParse!U56,WeightedParse!V56,WeightedParse!W56,WeightedParse!X56,WeightedParse!Z56,WeightedParse!AD56,WeightedParse!AF56,WeightedParse!AK56,WeightedParse!AL56,WeightedParse!AP56)*(CONVERT(LEFT(SquadExport!$E56,FIND("'",SquadExport!$E56)-1)+((MID(SquadExport!$E56,FIND("'",SquadExport!$E56)+1,LEN(SquadExport!$E56)-FIND("'",SquadExport!$E56)-1))/12),"ft","m")-1)/(Variables!$C$4-1)))*Variables!$B$5,"")</f>
        <v/>
      </c>
      <c r="AU56" s="114" t="str">
        <f>IF($A56&gt;"",IF(AND(EXACT(SquadExport!$BT56,TRUE),EXACT(SquadExport!$BL56,TRUE)),HARMEAN(WeightedParse!I56,WeightedParse!J56,WeightedParse!K56,WeightedParse!Q56,WeightedParse!T56,WeightedParse!V56,WeightedParse!X56,WeightedParse!Z56,WeightedParse!AB56,WeightedParse!AD56,WeightedParse!AF56,WeightedParse!AG56,WeightedParse!AK56,WeightedParse!AP56),HARMEAN(WeightedParse!I56,WeightedParse!J56,WeightedParse!K56,WeightedParse!Q56,WeightedParse!T56,WeightedParse!V56,WeightedParse!X56,WeightedParse!Z56,WeightedParse!AB56,WeightedParse!AD56,WeightedParse!AF56,WeightedParse!AG56,WeightedParse!AK56,WeightedParse!AP56)*Variables!$B$5),"")</f>
        <v/>
      </c>
      <c r="AV56" s="114" t="str">
        <f>IF($A56&gt;"",IF(AND(EXACT(SquadExport!$BT56,TRUE),EXACT(SquadExport!$BL56,TRUE)),HARMEAN(WeightedParse!I56,WeightedParse!J56,WeightedParse!K56,WeightedParse!Q56,WeightedParse!T56,WeightedParse!V56,WeightedParse!X56,WeightedParse!Z56,WeightedParse!AD56,WeightedParse!AH56,WeightedParse!AI56,WeightedParse!AJ56,WeightedParse!AK56,WeightedParse!AN56,WeightedParse!AO56),HARMEAN(WeightedParse!I56,WeightedParse!J56,WeightedParse!K56,WeightedParse!Q56,WeightedParse!T56,WeightedParse!V56,WeightedParse!X56,WeightedParse!Z56,WeightedParse!AD56,WeightedParse!AH56,WeightedParse!AI56,WeightedParse!AJ56,WeightedParse!AK56,WeightedParse!AN56,WeightedParse!AO56)*Variables!$B$5),"")</f>
        <v/>
      </c>
      <c r="AW56" s="114" t="str">
        <f>IF($A56&gt;"",IF(AND(EXACT(SquadExport!$BT56,TRUE),EXACT(SquadExport!$BL56,TRUE)),HARMEAN(WeightedParse!I56,WeightedParse!J56,WeightedParse!K56,WeightedParse!Q56,WeightedParse!T56,WeightedParse!V56,WeightedParse!X56,WeightedParse!Z56,WeightedParse!AB56,WeightedParse!AD56,WeightedParse!AF56,WeightedParse!AG56,WeightedParse!AI56,WeightedParse!AJ56,WeightedParse!AK56),HARMEAN(WeightedParse!I56,WeightedParse!J56,WeightedParse!K56,WeightedParse!Q56,WeightedParse!T56,WeightedParse!V56,WeightedParse!X56,WeightedParse!Z56,WeightedParse!AB56,WeightedParse!AD56,WeightedParse!AF56,WeightedParse!AG56,WeightedParse!AI56,WeightedParse!AJ56,WeightedParse!AK56)*Variables!$B$5),"")</f>
        <v/>
      </c>
      <c r="AX56" s="114" t="str">
        <f>IF($A56&gt;"",IF(AND(EXACT(SquadExport!$BT56,TRUE),EXACT(SquadExport!$BL56,TRUE)),HARMEAN(WeightedParse!K56,WeightedParse!Q56,WeightedParse!U56,WeightedParse!V56,WeightedParse!W56,WeightedParse!X56,WeightedParse!Y56,WeightedParse!Z56,WeightedParse!AD56,WeightedParse!AF56,WeightedParse!AH56,WeightedParse!AI56,WeightedParse!AJ56,WeightedParse!AK56,WeightedParse!AN56,WeightedParse!AO56,WeightedParse!AP56),HARMEAN(WeightedParse!K56,WeightedParse!Q56,WeightedParse!U56,WeightedParse!V56,WeightedParse!W56,WeightedParse!X56,WeightedParse!Y56,WeightedParse!Z56,WeightedParse!AD56,WeightedParse!AF56,WeightedParse!AH56,WeightedParse!AI56,WeightedParse!AJ56,WeightedParse!AK56,WeightedParse!AN56,WeightedParse!AO56,WeightedParse!AP56)*Variables!$B$5),"")</f>
        <v/>
      </c>
      <c r="AY56" s="114" t="str">
        <f>IF($A56&gt;"",IF(AND(EXACT(SquadExport!$BT56,TRUE),EXACT(SquadExport!$BL56,TRUE)),HARMEAN(WeightedParse!I56,WeightedParse!J56,WeightedParse!K56,WeightedParse!M56,WeightedParse!N56,WeightedParse!Q56,WeightedParse!T56,WeightedParse!V56,WeightedParse!X56,WeightedParse!Z56,WeightedParse!AD56,WeightedParse!AF56,WeightedParse!AG56,WeightedParse!AH56,WeightedParse!AI56,WeightedParse!AJ56,WeightedParse!AK56,WeightedParse!AL56,WeightedParse!AN56,WeightedParse!AO56,WeightedParse!AP56),HARMEAN(WeightedParse!I56,WeightedParse!J56,WeightedParse!K56,WeightedParse!M56,WeightedParse!N56,WeightedParse!Q56,WeightedParse!T56,WeightedParse!V56,WeightedParse!X56,WeightedParse!Z56,WeightedParse!AD56,WeightedParse!AF56,WeightedParse!AG56,WeightedParse!AH56,WeightedParse!AI56,WeightedParse!AJ56,WeightedParse!AK56,WeightedParse!AL56,WeightedParse!AN56,WeightedParse!AO56,WeightedParse!AP56)*Variables!$B$5),"")</f>
        <v/>
      </c>
    </row>
    <row r="57" spans="1:51" s="3" customFormat="1" ht="15" customHeight="1" x14ac:dyDescent="0.25">
      <c r="A57" s="3" t="str">
        <f>IF(WeightedParse!A57&gt;"",WeightedParse!A57,"")</f>
        <v/>
      </c>
      <c r="B57" s="4" t="str">
        <f>IF(WeightedParse!B57&gt;0,WeightedParse!B57,"")</f>
        <v/>
      </c>
      <c r="C57" s="4" t="str">
        <f>IF(A57&gt;"",IF(AND(B57&lt;=Variables!$B$8,G57&gt;2),"Youth",IF(AND(B57&lt;=Variables!$B$8,G57&lt;=2),"Prospect",IF(AND(B57&gt;=Variables!$B$9,G57&gt;2),"Old",IF(G57&gt;=3,"Reserves","First Team")))),"")</f>
        <v/>
      </c>
      <c r="D57" s="4" t="str">
        <f>SquadExport!BJ57</f>
        <v/>
      </c>
      <c r="E57" s="4" t="str">
        <f>IF(A57&gt;"",VLOOKUP(F57,Roles!A:B,2,FALSE)&amp;IF(OR(VLOOKUP(F57,Roles!$A:$B,2,FALSE)="FB",VLOOKUP(F57,Roles!$A:$B,2,FALSE)="WB",VLOOKUP(F57,Roles!$A:$B,2,FALSE)="WM",VLOOKUP(F57,Roles!$A:$B,2,FALSE)="W"),IF(AND(SquadExport!BK57=TRUE,SquadExport!BM57=TRUE,WeightedParse!BB57&gt;=WeightedParse!BC57)," (R)",IF(AND(SquadExport!BK57=TRUE,SquadExport!BM57=TRUE,WeightedParse!BB57&lt;WeightedParse!BC57)," (L)",IF(AND(SquadExport!BK57=TRUE,SquadExport!BM57=FALSE), " (L)",IF(AND(SquadExport!BK57=FALSE,SquadExport!BM57=TRUE)," (R)","")))),""),"")</f>
        <v/>
      </c>
      <c r="F57" s="4" t="str" cm="1">
        <f t="array" ref="F57">IF(A57&gt;"",INDEX($J$1:$AY$1,SUMPRODUCT(MAX(($J$2:$AY$200=MAX($J57:$AY57))*(COLUMN($J$2:$AY$200))))-COLUMN($J$1)+1),"")</f>
        <v/>
      </c>
      <c r="G57" s="4" t="str">
        <f t="shared" si="0"/>
        <v/>
      </c>
      <c r="H57" s="4" t="str">
        <f t="shared" si="1"/>
        <v/>
      </c>
      <c r="I57" s="5" t="str">
        <f t="shared" si="2"/>
        <v/>
      </c>
      <c r="J57" s="114" t="str">
        <f>IF($A57&gt;"",HARMEAN(WeightedParse!V57,WeightedParse!Y57,WeightedParse!Z57,WeightedParse!AE57,WeightedParse!AJ57,WeightedParse!AQ57,WeightedParse!AR57,WeightedParse!AS57,WeightedParse!AU57,WeightedParse!AV57,WeightedParse!AW57,WeightedParse!AY57,WeightedParse!BA57),"")</f>
        <v/>
      </c>
      <c r="K57" s="114" t="str">
        <f>IF(A57&gt;"",HARMEAN(WeightedParse!K57,WeightedParse!Q57,WeightedParse!V57,WeightedParse!X57,WeightedParse!Y57,WeightedParse!Z57,WeightedParse!AE57,WeightedParse!AG57,WeightedParse!AI57,WeightedParse!AJ57,WeightedParse!AQ57,WeightedParse!AR57,WeightedParse!AS57,WeightedParse!AU57,WeightedParse!AV57,WeightedParse!AW57,WeightedParse!AY57,WeightedParse!AZ57,WeightedParse!BA57),"")</f>
        <v/>
      </c>
      <c r="L57" s="114" t="str">
        <f>IF($A57&gt;"",IF(AND(EXACT(SquadExport!$BO57,TRUE),EXACT(SquadExport!$BL57,TRUE)),HARMEAN(WeightedParse!M57,WeightedParse!P57,WeightedParse!S57,WeightedParse!U57,WeightedParse!V57,WeightedParse!W57,WeightedParse!Y57,WeightedParse!AE57,WeightedParse!AL57,WeightedParse!AN57,WeightedParse!AP57),HARMEAN(WeightedParse!M57,WeightedParse!P57,WeightedParse!S57,WeightedParse!U57,WeightedParse!V57,WeightedParse!W57,WeightedParse!Y57,WeightedParse!AE57,WeightedParse!AL57,WeightedParse!AN57,WeightedParse!AP57)*Variables!$B$5),"")</f>
        <v/>
      </c>
      <c r="M57" s="114" t="str">
        <f>IF($A57&gt;"",IF(AND(EXACT(SquadExport!$BO57,TRUE),EXACT(SquadExport!$BL57,TRUE)),HARMEAN(WeightedParse!M57,WeightedParse!P57,WeightedParse!S57,WeightedParse!U57,WeightedParse!V57,WeightedParse!W57,WeightedParse!X57,WeightedParse!Y57,WeightedParse!Z57,WeightedParse!AE57,WeightedParse!AL57,WeightedParse!AN57,WeightedParse!AP57),HARMEAN(WeightedParse!M57,WeightedParse!P57,WeightedParse!S57,WeightedParse!U57,WeightedParse!V57,WeightedParse!W57,WeightedParse!X57,WeightedParse!Y57,WeightedParse!Z57,WeightedParse!AE57,WeightedParse!AL57,WeightedParse!AN57,WeightedParse!AP57)*Variables!$B$5),"")</f>
        <v/>
      </c>
      <c r="N57" s="114" t="str">
        <f>IF($A57&gt;"",IF(AND(EXACT(SquadExport!$BO57,TRUE),EXACT(SquadExport!$BL57,TRUE)),HARMEAN(WeightedParse!K57,WeightedParse!M57,WeightedParse!P57,WeightedParse!Q57,WeightedParse!S57,WeightedParse!T57,WeightedParse!U57,WeightedParse!V57,WeightedParse!W57,WeightedParse!X57,WeightedParse!Y57,WeightedParse!Z57,WeightedParse!AE57,WeightedParse!AG57,WeightedParse!AL57,WeightedParse!AN57,WeightedParse!AP57),HARMEAN(WeightedParse!K57,WeightedParse!M57,WeightedParse!P57,WeightedParse!Q57,WeightedParse!S57,WeightedParse!T57,WeightedParse!U57,WeightedParse!V57,WeightedParse!W57,WeightedParse!X57,WeightedParse!Y57,WeightedParse!Z57,WeightedParse!AE57,WeightedParse!AG57,WeightedParse!AL57,WeightedParse!AN57,WeightedParse!AP57)*Variables!$B$5),"")</f>
        <v/>
      </c>
      <c r="O57" s="114" t="str">
        <f>IF($A57&gt;"",IF(AND(EXACT(SquadExport!$BO57,TRUE),EXACT(SquadExport!$BL57,TRUE)),HARMEAN(WeightedParse!I57,WeightedParse!K57,WeightedParse!M57,WeightedParse!P57,WeightedParse!Q57,WeightedParse!S57,WeightedParse!T57,WeightedParse!V57,WeightedParse!W57,WeightedParse!X57,WeightedParse!Y57,WeightedParse!Z57,WeightedParse!AB57,WeightedParse!AE57,WeightedParse!AF57,WeightedParse!AG57,WeightedParse!AJ57,WeightedParse!AK57,WeightedParse!AL57,WeightedParse!AN57,WeightedParse!AO57,WeightedParse!AP57),HARMEAN(WeightedParse!I57,WeightedParse!K57,WeightedParse!M57,WeightedParse!P57,WeightedParse!Q57,WeightedParse!S57,WeightedParse!T57,WeightedParse!V57,WeightedParse!W57,WeightedParse!X57,WeightedParse!Y57,WeightedParse!Z57,WeightedParse!AB57,WeightedParse!AE57,WeightedParse!AF57,WeightedParse!AG57,WeightedParse!AJ57,WeightedParse!AK57,WeightedParse!AL57,WeightedParse!AN57,WeightedParse!AO57,WeightedParse!AP57)*Variables!$B$5),"")</f>
        <v/>
      </c>
      <c r="P57" s="114" t="str">
        <f>IF($A57&gt;"",IF(AND(OR(EXACT(SquadExport!$BO57,TRUE),EXACT(SquadExport!$BP57,TRUE)),OR(EXACT(SquadExport!$BK57,TRUE),EXACT(SquadExport!$BM57,TRUE))),HARMEAN(WeightedParse!M57,WeightedParse!P57,WeightedParse!S57,WeightedParse!U57,WeightedParse!V57,WeightedParse!W57,WeightedParse!Y57,WeightedParse!AE57,WeightedParse!AF57,WeightedParse!AP57),HARMEAN(WeightedParse!M57,WeightedParse!P57,WeightedParse!S57,WeightedParse!U57,WeightedParse!V57,WeightedParse!W57,WeightedParse!Y57,WeightedParse!AE57,WeightedParse!AF57,WeightedParse!AP57)*Variables!$B$5),"")</f>
        <v/>
      </c>
      <c r="Q57" s="114" t="str">
        <f>IF($A57&gt;"",IF(AND(OR(EXACT(SquadExport!$BO57,TRUE),EXACT(SquadExport!$BP57,TRUE)),OR(EXACT(SquadExport!$BK57,TRUE),EXACT(SquadExport!$BM57,TRUE))),HARMEAN(WeightedParse!H57,WeightedParse!P57,WeightedParse!Q57,WeightedParse!S57,WeightedParse!T57,WeightedParse!V57,WeightedParse!X57,WeightedParse!Y57,WeightedParse!Z57,WeightedParse!AE57,WeightedParse!AF57,WeightedParse!AH57,WeightedParse!AN57,WeightedParse!AO57),HARMEAN(WeightedParse!H57,WeightedParse!P57,WeightedParse!Q57,WeightedParse!S57,WeightedParse!T57,WeightedParse!V57,WeightedParse!X57,WeightedParse!Y57,WeightedParse!Z57,WeightedParse!AE57,WeightedParse!AF57,WeightedParse!AH57,WeightedParse!AN57,WeightedParse!AO57)*Variables!$B$5),"")</f>
        <v/>
      </c>
      <c r="R57" s="115" t="str">
        <f>IF($A57&gt;"",IF(AND(OR(EXACT(SquadExport!$BO57,TRUE),EXACT(SquadExport!$BP57,TRUE)),OR(EXACT(SquadExport!$BK57,TRUE),EXACT(SquadExport!$BM57,TRUE))),HARMEAN(WeightedParse!H57,WeightedParse!I57,WeightedParse!K57,WeightedParse!P57,WeightedParse!Q57,WeightedParse!S57,WeightedParse!T57,WeightedParse!V57,WeightedParse!Y57,WeightedParse!Z57,WeightedParse!AD57,WeightedParse!AE57,WeightedParse!AF57,WeightedParse!AH57,WeightedParse!AI57,WeightedParse!AJ57,WeightedParse!AN57,WeightedParse!AO57),HARMEAN(WeightedParse!H57,WeightedParse!I57,WeightedParse!K57,WeightedParse!P57,WeightedParse!Q57,WeightedParse!S57,WeightedParse!T57,WeightedParse!V57,WeightedParse!Y57,WeightedParse!Z57,WeightedParse!AD57,WeightedParse!AE57,WeightedParse!AF57,WeightedParse!AH57,WeightedParse!AI57,WeightedParse!AJ57,WeightedParse!AN57,WeightedParse!AO57)*Variables!$B$5),"")</f>
        <v/>
      </c>
      <c r="S57" s="115" t="str">
        <f>IF($A57&gt;"",IF(AND(OR(EXACT(SquadExport!$BO57,TRUE),EXACT(SquadExport!$BP57,TRUE)),OR(EXACT(SquadExport!$BK57,TRUE),EXACT(SquadExport!$BM57,TRUE))),HARMEAN(WeightedParse!H57,WeightedParse!I57,WeightedParse!K57,WeightedParse!Q57,WeightedParse!S57,WeightedParse!T57,WeightedParse!V57,WeightedParse!X57,WeightedParse!Z57,WeightedParse!AB57,WeightedParse!AD57,WeightedParse!AF57,WeightedParse!AG57,WeightedParse!AH57,WeightedParse!AI57,WeightedParse!AJ57,WeightedParse!AK57,WeightedParse!AN57,WeightedParse!AO57),HARMEAN(WeightedParse!H57,WeightedParse!I57,WeightedParse!K57,WeightedParse!Q57,WeightedParse!S57,WeightedParse!T57,WeightedParse!V57,WeightedParse!X57,WeightedParse!Z57,WeightedParse!AB57,WeightedParse!AD57,WeightedParse!AF57,WeightedParse!AG57,WeightedParse!AH57,WeightedParse!AI57,WeightedParse!AJ57,WeightedParse!AK57,WeightedParse!AN57,WeightedParse!AO57)*Variables!$B$5),"")</f>
        <v/>
      </c>
      <c r="T57" s="114" t="str">
        <f>IF($A57&gt;"",IF(AND(OR(EXACT(SquadExport!$BO57,TRUE),EXACT(SquadExport!$BP57,TRUE)),OR(EXACT(SquadExport!$BK57,TRUE),EXACT(SquadExport!$BM57,TRUE))),HARMEAN(WeightedParse!I57,WeightedParse!K57,WeightedParse!N57,WeightedParse!P57,WeightedParse!Q57,WeightedParse!S57,WeightedParse!T57,WeightedParse!V57,WeightedParse!X57,WeightedParse!Y57,WeightedParse!Z57,WeightedParse!AB57,WeightedParse!AD57,WeightedParse!AE57,WeightedParse!AF57,WeightedParse!AH57,WeightedParse!AI57,WeightedParse!AJ57,WeightedParse!AN57,WeightedParse!AO57)*WeightedParse!BD57,(HARMEAN(WeightedParse!I57,WeightedParse!K57,WeightedParse!N57,WeightedParse!P57,WeightedParse!Q57,WeightedParse!S57,WeightedParse!T57,WeightedParse!V57,WeightedParse!X57,WeightedParse!Y57,WeightedParse!Z57,WeightedParse!AB57,WeightedParse!AD57,WeightedParse!AE57,WeightedParse!AF57,WeightedParse!AH57,WeightedParse!AI57,WeightedParse!AJ57,WeightedParse!AN57,WeightedParse!AO57)*WeightedParse!BD57)*Variables!$B$5),"")</f>
        <v/>
      </c>
      <c r="U57" s="114" t="str">
        <f>IF($A57&gt;"",IF(EXACT(SquadExport!$BQ57,TRUE),HARMEAN(WeightedParse!P57,WeightedParse!S57,WeightedParse!V57,WeightedParse!X57,WeightedParse!Y57,WeightedParse!Z57,WeightedParse!AE57,WeightedParse!AF57,WeightedParse!AP57),HARMEAN(WeightedParse!P57,WeightedParse!S57,WeightedParse!V57,WeightedParse!X57,WeightedParse!Y57,WeightedParse!Z57,WeightedParse!AE57,WeightedParse!AF57,WeightedParse!AP57)*Variables!$B$5),"")</f>
        <v/>
      </c>
      <c r="V57" s="114" t="str">
        <f>IF($A57&gt;"",IF(EXACT(SquadExport!$BQ57,TRUE),HARMEAN(WeightedParse!K57,WeightedParse!Q57,WeightedParse!S57,WeightedParse!T57,WeightedParse!V57,WeightedParse!X57,WeightedParse!Z57,WeightedParse!AE57,WeightedParse!AF57,WeightedParse!AG57,WeightedParse!AH57,WeightedParse!AK57),HARMEAN(WeightedParse!K57,WeightedParse!Q57,WeightedParse!S57,WeightedParse!T57,WeightedParse!V57,WeightedParse!X57,WeightedParse!Z57,WeightedParse!AE57,WeightedParse!AF57,WeightedParse!AG57,WeightedParse!AH57,WeightedParse!AK57)*Variables!$B$5),"")</f>
        <v/>
      </c>
      <c r="W57" s="114" t="str">
        <f>IF($A57&gt;"",IF(EXACT(SquadExport!$BQ57,TRUE),HARMEAN(WeightedParse!I57,WeightedParse!K57,WeightedParse!N57,WeightedParse!Q57,WeightedParse!T57,WeightedParse!V57,WeightedParse!X57,WeightedParse!Z57,WeightedParse!AB57,WeightedParse!AD57,WeightedParse!AF57,WeightedParse!AG57,WeightedParse!AK57),HARMEAN(WeightedParse!I57,WeightedParse!K57,WeightedParse!N57,WeightedParse!Q57,WeightedParse!T57,WeightedParse!V57,WeightedParse!X57,WeightedParse!Z57,WeightedParse!AB57,WeightedParse!AD57,WeightedParse!AF57,WeightedParse!AG57,WeightedParse!AK57)*Variables!$B$5),"")</f>
        <v/>
      </c>
      <c r="X57" s="114" t="str">
        <f>IF($A57&gt;"",IF(EXACT(SquadExport!$BQ57,TRUE),HARMEAN(WeightedParse!K57,WeightedParse!P57,WeightedParse!Q57,WeightedParse!S57,WeightedParse!U57,WeightedParse!V57,WeightedParse!X57,WeightedParse!Y57,WeightedParse!Z57,WeightedParse!AE57,WeightedParse!AF57,WeightedParse!AH57,WeightedParse!AO57,WeightedParse!AP57),HARMEAN(WeightedParse!K57,WeightedParse!P57,WeightedParse!Q57,WeightedParse!S57,WeightedParse!U57,WeightedParse!V57,WeightedParse!X57,WeightedParse!Y57,WeightedParse!Z57,WeightedParse!AE57,WeightedParse!AF57,WeightedParse!AH57,WeightedParse!AO57,WeightedParse!AP57)*Variables!$B$5),"")</f>
        <v/>
      </c>
      <c r="Y57" s="114" t="str">
        <f>IF($A57&gt;"",IF(EXACT(SquadExport!$BQ57,TRUE),HARMEAN(WeightedParse!P57,WeightedParse!Q57,WeightedParse!S57,WeightedParse!U57,WeightedParse!V57,WeightedParse!W57,WeightedParse!Y57,WeightedParse!AE57,WeightedParse!AF57,WeightedParse!AH57,WeightedParse!AJ57,WeightedParse!AN57,WeightedParse!AO57,WeightedParse!AP57),HARMEAN(WeightedParse!P57,WeightedParse!Q57,WeightedParse!S57,WeightedParse!U57,WeightedParse!V57,WeightedParse!W57,WeightedParse!Y57,WeightedParse!AE57,WeightedParse!AF57,WeightedParse!AH57,WeightedParse!AJ57,WeightedParse!AN57,WeightedParse!AO57,WeightedParse!AP57)*Variables!$B$5),"")</f>
        <v/>
      </c>
      <c r="Z57" s="114" t="str">
        <f>IF($A57&gt;"",IF(EXACT(SquadExport!$BQ57,TRUE),HARMEAN(WeightedParse!M57,WeightedParse!P57,WeightedParse!Q57,WeightedParse!S57,WeightedParse!U57,WeightedParse!V57,WeightedParse!W57,WeightedParse!X57,WeightedParse!Y57,WeightedParse!Z57,WeightedParse!AE57,WeightedParse!AF57,WeightedParse!AH57,WeightedParse!AL57,WeightedParse!AO57,WeightedParse!AP57),HARMEAN(WeightedParse!M57,WeightedParse!P57,WeightedParse!Q57,WeightedParse!S57,WeightedParse!U57,WeightedParse!V57,WeightedParse!W57,WeightedParse!X57,WeightedParse!Y57,WeightedParse!Z57,WeightedParse!AE57,WeightedParse!AF57,WeightedParse!AH57,WeightedParse!AL57,WeightedParse!AO57,WeightedParse!AP57)*Variables!$B$5),"")</f>
        <v/>
      </c>
      <c r="AA57" s="114" t="str">
        <f>IF($A57&gt;"",IF(EXACT(SquadExport!$BQ57,TRUE),HARMEAN(WeightedParse!J57,WeightedParse!K57,WeightedParse!N57,WeightedParse!P57,WeightedParse!Q57,WeightedParse!S57,WeightedParse!V57,WeightedParse!X57,WeightedParse!Y57,WeightedParse!Z57,WeightedParse!AD57,WeightedParse!AE57,WeightedParse!AH57,WeightedParse!AI57,WeightedParse!AK57,WeightedParse!AN57,WeightedParse!AO57,WeightedParse!AP57),HARMEAN(WeightedParse!J57,WeightedParse!K57,WeightedParse!N57,WeightedParse!P57,WeightedParse!Q57,WeightedParse!S57,WeightedParse!V57,WeightedParse!X57,WeightedParse!Y57,WeightedParse!Z57,WeightedParse!AD57,WeightedParse!AE57,WeightedParse!AH57,WeightedParse!AI57,WeightedParse!AK57,WeightedParse!AN57,WeightedParse!AO57,WeightedParse!AP57)*Variables!$B$5),"")</f>
        <v/>
      </c>
      <c r="AB57" s="114" t="str">
        <f>IF($A57&gt;"",IF(AND(EXACT(SquadExport!$BR57,TRUE),EXACT(SquadExport!$BL57,TRUE)),HARMEAN(WeightedParse!I57,WeightedParse!K57,WeightedParse!N57,WeightedParse!Q57,WeightedParse!T57,WeightedParse!V57,WeightedParse!X57,WeightedParse!Y57,WeightedParse!Z57,WeightedParse!AD57,WeightedParse!AE57,WeightedParse!AF57,WeightedParse!AG57,WeightedParse!AH57,WeightedParse!AI57,WeightedParse!AJ57,WeightedParse!AK57,WeightedParse!AN57,WeightedParse!AO57),HARMEAN(WeightedParse!I57,WeightedParse!K57,WeightedParse!N57,WeightedParse!Q57,WeightedParse!T57,WeightedParse!V57,WeightedParse!X57,WeightedParse!Y57,WeightedParse!Z57,WeightedParse!AD57,WeightedParse!AE57,WeightedParse!AF57,WeightedParse!AG57,WeightedParse!AH57,WeightedParse!AI57,WeightedParse!AJ57,WeightedParse!AK57,WeightedParse!AN57,WeightedParse!AO57)*Variables!$B$5),"")</f>
        <v/>
      </c>
      <c r="AC57" s="114" t="str">
        <f>IF($A57&gt;"",IF(AND(EXACT(SquadExport!$BR57,TRUE),EXACT(SquadExport!$BL57,TRUE)),HARMEAN(WeightedParse!K57,WeightedParse!Q57,WeightedParse!S57,WeightedParse!T57,WeightedParse!V57,WeightedParse!X57,WeightedParse!Y57,WeightedParse!Z57,WeightedParse!AD57,WeightedParse!AE57,WeightedParse!AF57,WeightedParse!AG57,WeightedParse!AH57,WeightedParse!AO57),HARMEAN(WeightedParse!K57,WeightedParse!Q57,WeightedParse!S57,WeightedParse!T57,WeightedParse!V57,WeightedParse!X57,WeightedParse!Y57,WeightedParse!Z57,WeightedParse!AD57,WeightedParse!AE57,WeightedParse!AF57,WeightedParse!AG57,WeightedParse!AH57,WeightedParse!AO57)*Variables!$B$5),"")</f>
        <v/>
      </c>
      <c r="AD57" s="114" t="str">
        <f>IF($A57&gt;"",IF(AND(EXACT(SquadExport!$BR57,TRUE),EXACT(SquadExport!$BL57,TRUE)),HARMEAN(WeightedParse!I57,WeightedParse!J57,WeightedParse!K57,WeightedParse!N57,WeightedParse!Q57,WeightedParse!S57,WeightedParse!T57,WeightedParse!V57,WeightedParse!X57,WeightedParse!Z57,WeightedParse!AB57,WeightedParse!AD57,WeightedParse!AG57,WeightedParse!AH57,WeightedParse!AI57,WeightedParse!AK57,WeightedParse!AO57),HARMEAN(WeightedParse!I57,WeightedParse!J57,WeightedParse!K57,WeightedParse!N57,WeightedParse!Q57,WeightedParse!S57,WeightedParse!T57,WeightedParse!V57,WeightedParse!X57,WeightedParse!Z57,WeightedParse!AB57,WeightedParse!AD57,WeightedParse!AG57,WeightedParse!AH57,WeightedParse!AI57,WeightedParse!AK57,WeightedParse!AO57)*Variables!$B$5),"")</f>
        <v/>
      </c>
      <c r="AE57" s="114" t="str">
        <f>IF($A57&gt;"",IF(AND(EXACT(SquadExport!$BR57,TRUE),EXACT(SquadExport!$BL57,TRUE)),HARMEAN(WeightedParse!K57,WeightedParse!N57,WeightedParse!P57,WeightedParse!Q57,WeightedParse!S57,WeightedParse!T57,WeightedParse!U57,WeightedParse!V57,WeightedParse!X57,WeightedParse!Y57,WeightedParse!Z57,WeightedParse!AD57,WeightedParse!AE57,WeightedParse!AF57,WeightedParse!AG57,WeightedParse!AH57,WeightedParse!AI57,WeightedParse!AO57),HARMEAN(WeightedParse!K57,WeightedParse!N57,WeightedParse!P57,WeightedParse!Q57,WeightedParse!S57,WeightedParse!T57,WeightedParse!U57,WeightedParse!V57,WeightedParse!X57,WeightedParse!Y57,WeightedParse!Z57,WeightedParse!AD57,WeightedParse!AE57,WeightedParse!AF57,WeightedParse!AG57,WeightedParse!AH57,WeightedParse!AI57,WeightedParse!AO57)*Variables!$B$5),"")</f>
        <v/>
      </c>
      <c r="AF57" s="114" t="str">
        <f>IF($A57&gt;"",IF(AND(EXACT(SquadExport!$BR57,TRUE),EXACT(SquadExport!$BL57,TRUE)),HARMEAN(WeightedParse!I57,WeightedParse!J57,WeightedParse!K57,WeightedParse!N57,WeightedParse!Q57,WeightedParse!S57,WeightedParse!T57,WeightedParse!U57,WeightedParse!V57,WeightedParse!X57,WeightedParse!Z57,WeightedParse!AD57,WeightedParse!AE57,WeightedParse!AF57,WeightedParse!AH57,WeightedParse!AI57,WeightedParse!AK57,WeightedParse!AN57,WeightedParse!AO57,WeightedParse!AP57),HARMEAN(WeightedParse!I57,WeightedParse!J57,WeightedParse!K57,WeightedParse!N57,WeightedParse!Q57,WeightedParse!S57,WeightedParse!T57,WeightedParse!U57,WeightedParse!V57,WeightedParse!X57,WeightedParse!Z57,WeightedParse!AD57,WeightedParse!AE57,WeightedParse!AF57,WeightedParse!AH57,WeightedParse!AI57,WeightedParse!AK57,WeightedParse!AN57,WeightedParse!AO57,WeightedParse!AP57)*Variables!$B$5),"")</f>
        <v/>
      </c>
      <c r="AG57" s="114" t="str">
        <f>IF($A57&gt;"",IF(AND(OR(EXACT(SquadExport!$BR57,TRUE),EXACT(SquadExport!$BS57,TRUE)),OR(EXACT(SquadExport!$BK57,TRUE),EXACT(SquadExport!$BM57,TRUE))),HARMEAN(WeightedParse!I57,WeightedParse!K57,WeightedParse!Q57,WeightedParse!T57,WeightedParse!X57,WeightedParse!Z57,WeightedParse!AD57,WeightedParse!AF57,WeightedParse!AG57,WeightedParse!AJ57),HARMEAN(WeightedParse!I57,WeightedParse!K57,WeightedParse!Q57,WeightedParse!T57,WeightedParse!X57,WeightedParse!Z57,WeightedParse!AD57,WeightedParse!AF57,WeightedParse!AG57,WeightedParse!AJ57)*Variables!$B$5),"")</f>
        <v/>
      </c>
      <c r="AH57" s="114" t="str">
        <f>IF($A57&gt;"",IF(AND(OR(EXACT(SquadExport!$BR57,TRUE),EXACT(SquadExport!$BS57,TRUE)),OR(EXACT(SquadExport!$BK57,TRUE),EXACT(SquadExport!$BM57,TRUE))),HARMEAN(WeightedParse!H57,WeightedParse!K57,WeightedParse!P57,WeightedParse!Q57,WeightedParse!S57,WeightedParse!T57,WeightedParse!V57,WeightedParse!X57,WeightedParse!Y57,WeightedParse!Z57,WeightedParse!AD57,WeightedParse!AE57,WeightedParse!AF57,WeightedParse!AG57,WeightedParse!AH57,WeightedParse!AO57),HARMEAN(WeightedParse!H57,WeightedParse!K57,WeightedParse!P57,WeightedParse!Q57,WeightedParse!S57,WeightedParse!T57,WeightedParse!V57,WeightedParse!X57,WeightedParse!Y57,WeightedParse!Z57,WeightedParse!AD57,WeightedParse!AE57,WeightedParse!AF57,WeightedParse!AG57,WeightedParse!AH57,WeightedParse!AO57)*Variables!$B$5),"")</f>
        <v/>
      </c>
      <c r="AI57" s="114" t="str">
        <f>IF($A57&gt;"",IF(AND(OR(EXACT(SquadExport!$BR57,TRUE),EXACT(SquadExport!$BS57,TRUE)),OR(EXACT(SquadExport!$BK57,TRUE),EXACT(SquadExport!$BM57,TRUE))),HARMEAN(WeightedParse!H57,WeightedParse!I57,WeightedParse!K57,WeightedParse!P57,WeightedParse!Q57,WeightedParse!S57,WeightedParse!T57,WeightedParse!U57,WeightedParse!V57,WeightedParse!X57,WeightedParse!Y57,WeightedParse!Z57,WeightedParse!AD57,WeightedParse!AE57,WeightedParse!AF57,WeightedParse!AH57,WeightedParse!AI57,WeightedParse!AO57),HARMEAN(WeightedParse!H57,WeightedParse!I57,WeightedParse!K57,WeightedParse!P57,WeightedParse!Q57,WeightedParse!S57,WeightedParse!T57,WeightedParse!U57,WeightedParse!V57,WeightedParse!X57,WeightedParse!Y57,WeightedParse!Z57,WeightedParse!AD57,WeightedParse!AE57,WeightedParse!AF57,WeightedParse!AH57,WeightedParse!AI57,WeightedParse!AO57)*Variables!$B$5),"")</f>
        <v/>
      </c>
      <c r="AJ57" s="114" t="str">
        <f>IF($A57&gt;"",IF(AND(OR(EXACT(SquadExport!$BR57,TRUE),EXACT(SquadExport!$BS57,TRUE)),OR(EXACT(SquadExport!$BK57,TRUE),EXACT(SquadExport!$BM57,TRUE))),HARMEAN(WeightedParse!H57,WeightedParse!K57,WeightedParse!M57,WeightedParse!V57,WeightedParse!W57,WeightedParse!AD57,WeightedParse!AF57,WeightedParse!AH57,WeightedParse!AK57,WeightedParse!AL57,WeightedParse!AO57,WeightedParse!AP57)*(CONVERT(LEFT(SquadExport!$E57,FIND("'",SquadExport!$E57)-1)+((MID(SquadExport!$E57,FIND("'",SquadExport!$E57)+1,LEN(SquadExport!$E57)-FIND("'",SquadExport!$E57)-1))/12),"ft","m")-1)/(Variables!$C$4-1),(HARMEAN(WeightedParse!H57,WeightedParse!K57,WeightedParse!M57,WeightedParse!V57,WeightedParse!W57,WeightedParse!AD57,WeightedParse!AF57,WeightedParse!AH57,WeightedParse!AK57,WeightedParse!AL57,WeightedParse!AO57,WeightedParse!AP57)*(CONVERT(LEFT(SquadExport!$E57,FIND("'",SquadExport!$E57)-1)+((MID(SquadExport!$E57,FIND("'",SquadExport!$E57)+1,LEN(SquadExport!$E57)-FIND("'",SquadExport!$E57)-1))/12),"ft","m")-1)/(Variables!$C$4-1))*Variables!$B$5),"")</f>
        <v/>
      </c>
      <c r="AK57" s="114" t="str">
        <f>IF($A57&gt;"",IF(AND(OR(EXACT(SquadExport!$BR57,TRUE),EXACT(SquadExport!$BS57,TRUE)),OR(EXACT(SquadExport!$BK57,TRUE),EXACT(SquadExport!$BM57,TRUE))),HARMEAN(WeightedParse!J57,WeightedParse!K57,WeightedParse!T57,WeightedParse!V57,WeightedParse!X57,WeightedParse!Y57,WeightedParse!Z57,WeightedParse!AD57,WeightedParse!AH57,WeightedParse!AI57,WeightedParse!AK57,WeightedParse!AO57),HARMEAN(WeightedParse!J57,WeightedParse!K57,WeightedParse!T57,WeightedParse!V57,WeightedParse!X57,WeightedParse!Y57,WeightedParse!Z57,WeightedParse!AD57,WeightedParse!AH57,WeightedParse!AI57,WeightedParse!AK57,WeightedParse!AO57)*Variables!$B$5),"")</f>
        <v/>
      </c>
      <c r="AL57" s="114" t="str">
        <f>IF($A57&gt;"",IF(AND(OR(EXACT(SquadExport!$BR57,TRUE),EXACT(SquadExport!$BS57,TRUE)),OR(EXACT(SquadExport!$BK57,TRUE),EXACT(SquadExport!$BM57,TRUE))),HARMEAN(WeightedParse!H57,WeightedParse!I57,WeightedParse!K57,WeightedParse!Q57,WeightedParse!T57,WeightedParse!V57,WeightedParse!AB57,WeightedParse!AD57,WeightedParse!AH57,WeightedParse!AI57,WeightedParse!AJ57,WeightedParse!AN57,WeightedParse!AO57),HARMEAN(WeightedParse!H57,WeightedParse!I57,WeightedParse!K57,WeightedParse!Q57,WeightedParse!T57,WeightedParse!V57,WeightedParse!AB57,WeightedParse!AD57,WeightedParse!AH57,WeightedParse!AI57,WeightedParse!AJ57,WeightedParse!AN57,WeightedParse!AO57)*Variables!$B$5),"")</f>
        <v/>
      </c>
      <c r="AM57" s="114" t="str">
        <f>IF($A57&gt;"",IF(AND(OR(EXACT(SquadExport!$BR57,TRUE),EXACT(SquadExport!$BS57,TRUE)),OR(EXACT(SquadExport!$BK57,TRUE),EXACT(SquadExport!$BM57,TRUE))),HARMEAN(WeightedParse!I57,WeightedParse!J57,WeightedParse!K57,WeightedParse!N57,WeightedParse!Q57,WeightedParse!T57,WeightedParse!V57,WeightedParse!X57,WeightedParse!AB57,WeightedParse!AD57,WeightedParse!AG57,WeightedParse!AI57,WeightedParse!AJ57,WeightedParse!AK57,WeightedParse!AN57)*WeightedParse!BD57,(HARMEAN(WeightedParse!I57,WeightedParse!J57,WeightedParse!K57,WeightedParse!N57,WeightedParse!Q57,WeightedParse!T57,WeightedParse!V57,WeightedParse!X57,WeightedParse!AB57,WeightedParse!AD57,WeightedParse!AG57,WeightedParse!AI57,WeightedParse!AJ57,WeightedParse!AK57,WeightedParse!AN57)*WeightedParse!BD57)*Variables!$B$5),"")</f>
        <v/>
      </c>
      <c r="AN57" s="114" t="str">
        <f>IF($A57&gt;"",IF(AND(OR(EXACT(SquadExport!$BR57,TRUE),EXACT(SquadExport!$BS57,TRUE)),OR(EXACT(SquadExport!$BK57,TRUE),EXACT(SquadExport!$BM57,TRUE))),HARMEAN(WeightedParse!H57,WeightedParse!I57,WeightedParse!K57,WeightedParse!N57,WeightedParse!Q57,WeightedParse!T57,WeightedParse!V57,WeightedParse!X57,WeightedParse!Z57,WeightedParse!AD57,WeightedParse!AG57,WeightedParse!AH57,WeightedParse!AI57,WeightedParse!AJ57,WeightedParse!AN57,WeightedParse!AO57)*WeightedParse!BD57,(HARMEAN(WeightedParse!H57,WeightedParse!I57,WeightedParse!K57,WeightedParse!N57,WeightedParse!Q57,WeightedParse!T57,WeightedParse!V57,WeightedParse!X57,WeightedParse!Z57,WeightedParse!AD57,WeightedParse!AG57,WeightedParse!AH57,WeightedParse!AI57,WeightedParse!AJ57,WeightedParse!AN57,WeightedParse!AO57)*WeightedParse!BD57)*Variables!$B$5),"")</f>
        <v/>
      </c>
      <c r="AO57" s="114" t="str">
        <f>IF($A57&gt;"",IF(AND(EXACT(SquadExport!$BS57,TRUE),EXACT(SquadExport!$BL57,TRUE)),HARMEAN(WeightedParse!K57,WeightedParse!Q57,WeightedParse!T57,WeightedParse!V57,WeightedParse!X57,WeightedParse!Z57,WeightedParse!AB57,WeightedParse!AD57,WeightedParse!AG57,WeightedParse!AK57),HARMEAN(WeightedParse!K57,WeightedParse!Q57,WeightedParse!T57,WeightedParse!V57,WeightedParse!X57,WeightedParse!Z57,WeightedParse!AB57,WeightedParse!AD57,WeightedParse!AG57,WeightedParse!AK57)*Variables!$B$5),"")</f>
        <v/>
      </c>
      <c r="AP57" s="114" t="str">
        <f>IF($A57&gt;"",IF(AND(EXACT(SquadExport!$BS57,TRUE),EXACT(SquadExport!$BL57,TRUE)),HARMEAN(WeightedParse!I57,WeightedParse!K57,WeightedParse!Q57,WeightedParse!T57,WeightedParse!V57,WeightedParse!X57,WeightedParse!Z57,WeightedParse!AB57,WeightedParse!AD57,WeightedParse!AF57,WeightedParse!AG57,WeightedParse!AI57,WeightedParse!AJ57),HARMEAN(WeightedParse!I57,WeightedParse!K57,WeightedParse!Q57,WeightedParse!T57,WeightedParse!V57,WeightedParse!X57,WeightedParse!Z57,WeightedParse!AB57,WeightedParse!AD57,WeightedParse!AF57,WeightedParse!AG57,WeightedParse!AI57,WeightedParse!AJ57)*Variables!$B$5),"")</f>
        <v/>
      </c>
      <c r="AQ57" s="114" t="str">
        <f>IF($A57&gt;"",IF(AND(EXACT(SquadExport!$BS57,TRUE),EXACT(SquadExport!$BL57,TRUE)),HARMEAN(WeightedParse!I57,WeightedParse!J57,WeightedParse!K57,WeightedParse!Q57,WeightedParse!T57,WeightedParse!V57,WeightedParse!X57,WeightedParse!Z57,WeightedParse!AB57,WeightedParse!AD57,WeightedParse!AG57,WeightedParse!AI57,WeightedParse!AJ57,WeightedParse!AK57),HARMEAN(WeightedParse!I57,WeightedParse!J57,WeightedParse!K57,WeightedParse!Q57,WeightedParse!T57,WeightedParse!V57,WeightedParse!X57,WeightedParse!Z57,WeightedParse!AB57,WeightedParse!AD57,WeightedParse!AG57,WeightedParse!AI57,WeightedParse!AJ57,WeightedParse!AK57)*Variables!$B$5),"")</f>
        <v/>
      </c>
      <c r="AR57" s="114" t="str">
        <f>IF($A57&gt;"",IF(AND(EXACT(SquadExport!$BS57,TRUE),EXACT(SquadExport!$BL57,TRUE)),HARMEAN(WeightedParse!I57,WeightedParse!J57,WeightedParse!K57,WeightedParse!Q57,WeightedParse!T57,WeightedParse!V57,WeightedParse!X57,WeightedParse!Y57,WeightedParse!Z57,WeightedParse!AD57,WeightedParse!AH57,WeightedParse!AI57,WeightedParse!AJ57,WeightedParse!AK57,WeightedParse!AN57,WeightedParse!AO57),HARMEAN(WeightedParse!I57,WeightedParse!J57,WeightedParse!K57,WeightedParse!Q57,WeightedParse!T57,WeightedParse!V57,WeightedParse!X57,WeightedParse!Y57,WeightedParse!Z57,WeightedParse!AD57,WeightedParse!AH57,WeightedParse!AI57,WeightedParse!AJ57,WeightedParse!AK57,WeightedParse!AN57,WeightedParse!AO57)*Variables!$B$5),"")</f>
        <v/>
      </c>
      <c r="AS57" s="114" t="str">
        <f>IF($A57&gt;"",IF(AND(EXACT(SquadExport!$BT57,TRUE),EXACT(SquadExport!$BL57,TRUE)),HARMEAN(WeightedParse!J57,WeightedParse!K57,WeightedParse!M57,WeightedParse!T57,WeightedParse!V57,WeightedParse!X57,WeightedParse!Z57,WeightedParse!AD57,WeightedParse!AI57),(HARMEAN(WeightedParse!J57,WeightedParse!K57,WeightedParse!M57,WeightedParse!T57,WeightedParse!V57,WeightedParse!X57,WeightedParse!Z57,WeightedParse!AD57,WeightedParse!AI57)*Variables!$B$5)),"")</f>
        <v/>
      </c>
      <c r="AT57" s="114" t="str">
        <f>IF($A57&gt;"",IF(AND(EXACT(SquadExport!$BT57,TRUE),EXACT(SquadExport!$BL57,TRUE)),HARMEAN(WeightedParse!J57,WeightedParse!K57,WeightedParse!M57,WeightedParse!U57,WeightedParse!V57,WeightedParse!W57,WeightedParse!X57,WeightedParse!Z57,WeightedParse!AD57,WeightedParse!AF57,WeightedParse!AK57,WeightedParse!AL57,WeightedParse!AP57)*(CONVERT(LEFT(SquadExport!$E57,FIND("'",SquadExport!$E57)-1)+((MID(SquadExport!$E57,FIND("'",SquadExport!$E57)+1,LEN(SquadExport!$E57)-FIND("'",SquadExport!$E57)-1))/12),"ft","m")-1)/(Variables!$C$4-1),(HARMEAN(WeightedParse!J57,WeightedParse!K57,WeightedParse!M57,WeightedParse!U57,WeightedParse!V57,WeightedParse!W57,WeightedParse!X57,WeightedParse!Z57,WeightedParse!AD57,WeightedParse!AF57,WeightedParse!AK57,WeightedParse!AL57,WeightedParse!AP57)*(CONVERT(LEFT(SquadExport!$E57,FIND("'",SquadExport!$E57)-1)+((MID(SquadExport!$E57,FIND("'",SquadExport!$E57)+1,LEN(SquadExport!$E57)-FIND("'",SquadExport!$E57)-1))/12),"ft","m")-1)/(Variables!$C$4-1)))*Variables!$B$5,"")</f>
        <v/>
      </c>
      <c r="AU57" s="114" t="str">
        <f>IF($A57&gt;"",IF(AND(EXACT(SquadExport!$BT57,TRUE),EXACT(SquadExport!$BL57,TRUE)),HARMEAN(WeightedParse!I57,WeightedParse!J57,WeightedParse!K57,WeightedParse!Q57,WeightedParse!T57,WeightedParse!V57,WeightedParse!X57,WeightedParse!Z57,WeightedParse!AB57,WeightedParse!AD57,WeightedParse!AF57,WeightedParse!AG57,WeightedParse!AK57,WeightedParse!AP57),HARMEAN(WeightedParse!I57,WeightedParse!J57,WeightedParse!K57,WeightedParse!Q57,WeightedParse!T57,WeightedParse!V57,WeightedParse!X57,WeightedParse!Z57,WeightedParse!AB57,WeightedParse!AD57,WeightedParse!AF57,WeightedParse!AG57,WeightedParse!AK57,WeightedParse!AP57)*Variables!$B$5),"")</f>
        <v/>
      </c>
      <c r="AV57" s="114" t="str">
        <f>IF($A57&gt;"",IF(AND(EXACT(SquadExport!$BT57,TRUE),EXACT(SquadExport!$BL57,TRUE)),HARMEAN(WeightedParse!I57,WeightedParse!J57,WeightedParse!K57,WeightedParse!Q57,WeightedParse!T57,WeightedParse!V57,WeightedParse!X57,WeightedParse!Z57,WeightedParse!AD57,WeightedParse!AH57,WeightedParse!AI57,WeightedParse!AJ57,WeightedParse!AK57,WeightedParse!AN57,WeightedParse!AO57),HARMEAN(WeightedParse!I57,WeightedParse!J57,WeightedParse!K57,WeightedParse!Q57,WeightedParse!T57,WeightedParse!V57,WeightedParse!X57,WeightedParse!Z57,WeightedParse!AD57,WeightedParse!AH57,WeightedParse!AI57,WeightedParse!AJ57,WeightedParse!AK57,WeightedParse!AN57,WeightedParse!AO57)*Variables!$B$5),"")</f>
        <v/>
      </c>
      <c r="AW57" s="114" t="str">
        <f>IF($A57&gt;"",IF(AND(EXACT(SquadExport!$BT57,TRUE),EXACT(SquadExport!$BL57,TRUE)),HARMEAN(WeightedParse!I57,WeightedParse!J57,WeightedParse!K57,WeightedParse!Q57,WeightedParse!T57,WeightedParse!V57,WeightedParse!X57,WeightedParse!Z57,WeightedParse!AB57,WeightedParse!AD57,WeightedParse!AF57,WeightedParse!AG57,WeightedParse!AI57,WeightedParse!AJ57,WeightedParse!AK57),HARMEAN(WeightedParse!I57,WeightedParse!J57,WeightedParse!K57,WeightedParse!Q57,WeightedParse!T57,WeightedParse!V57,WeightedParse!X57,WeightedParse!Z57,WeightedParse!AB57,WeightedParse!AD57,WeightedParse!AF57,WeightedParse!AG57,WeightedParse!AI57,WeightedParse!AJ57,WeightedParse!AK57)*Variables!$B$5),"")</f>
        <v/>
      </c>
      <c r="AX57" s="114" t="str">
        <f>IF($A57&gt;"",IF(AND(EXACT(SquadExport!$BT57,TRUE),EXACT(SquadExport!$BL57,TRUE)),HARMEAN(WeightedParse!K57,WeightedParse!Q57,WeightedParse!U57,WeightedParse!V57,WeightedParse!W57,WeightedParse!X57,WeightedParse!Y57,WeightedParse!Z57,WeightedParse!AD57,WeightedParse!AF57,WeightedParse!AH57,WeightedParse!AI57,WeightedParse!AJ57,WeightedParse!AK57,WeightedParse!AN57,WeightedParse!AO57,WeightedParse!AP57),HARMEAN(WeightedParse!K57,WeightedParse!Q57,WeightedParse!U57,WeightedParse!V57,WeightedParse!W57,WeightedParse!X57,WeightedParse!Y57,WeightedParse!Z57,WeightedParse!AD57,WeightedParse!AF57,WeightedParse!AH57,WeightedParse!AI57,WeightedParse!AJ57,WeightedParse!AK57,WeightedParse!AN57,WeightedParse!AO57,WeightedParse!AP57)*Variables!$B$5),"")</f>
        <v/>
      </c>
      <c r="AY57" s="114" t="str">
        <f>IF($A57&gt;"",IF(AND(EXACT(SquadExport!$BT57,TRUE),EXACT(SquadExport!$BL57,TRUE)),HARMEAN(WeightedParse!I57,WeightedParse!J57,WeightedParse!K57,WeightedParse!M57,WeightedParse!N57,WeightedParse!Q57,WeightedParse!T57,WeightedParse!V57,WeightedParse!X57,WeightedParse!Z57,WeightedParse!AD57,WeightedParse!AF57,WeightedParse!AG57,WeightedParse!AH57,WeightedParse!AI57,WeightedParse!AJ57,WeightedParse!AK57,WeightedParse!AL57,WeightedParse!AN57,WeightedParse!AO57,WeightedParse!AP57),HARMEAN(WeightedParse!I57,WeightedParse!J57,WeightedParse!K57,WeightedParse!M57,WeightedParse!N57,WeightedParse!Q57,WeightedParse!T57,WeightedParse!V57,WeightedParse!X57,WeightedParse!Z57,WeightedParse!AD57,WeightedParse!AF57,WeightedParse!AG57,WeightedParse!AH57,WeightedParse!AI57,WeightedParse!AJ57,WeightedParse!AK57,WeightedParse!AL57,WeightedParse!AN57,WeightedParse!AO57,WeightedParse!AP57)*Variables!$B$5),"")</f>
        <v/>
      </c>
    </row>
    <row r="58" spans="1:51" s="3" customFormat="1" ht="15" customHeight="1" x14ac:dyDescent="0.25">
      <c r="A58" s="3" t="str">
        <f>IF(WeightedParse!A58&gt;"",WeightedParse!A58,"")</f>
        <v/>
      </c>
      <c r="B58" s="4" t="str">
        <f>IF(WeightedParse!B58&gt;0,WeightedParse!B58,"")</f>
        <v/>
      </c>
      <c r="C58" s="4" t="str">
        <f>IF(A58&gt;"",IF(AND(B58&lt;=Variables!$B$8,G58&gt;2),"Youth",IF(AND(B58&lt;=Variables!$B$8,G58&lt;=2),"Prospect",IF(AND(B58&gt;=Variables!$B$9,G58&gt;2),"Old",IF(G58&gt;=3,"Reserves","First Team")))),"")</f>
        <v/>
      </c>
      <c r="D58" s="4" t="str">
        <f>SquadExport!BJ58</f>
        <v/>
      </c>
      <c r="E58" s="4" t="str">
        <f>IF(A58&gt;"",VLOOKUP(F58,Roles!A:B,2,FALSE)&amp;IF(OR(VLOOKUP(F58,Roles!$A:$B,2,FALSE)="FB",VLOOKUP(F58,Roles!$A:$B,2,FALSE)="WB",VLOOKUP(F58,Roles!$A:$B,2,FALSE)="WM",VLOOKUP(F58,Roles!$A:$B,2,FALSE)="W"),IF(AND(SquadExport!BK58=TRUE,SquadExport!BM58=TRUE,WeightedParse!BB58&gt;=WeightedParse!BC58)," (R)",IF(AND(SquadExport!BK58=TRUE,SquadExport!BM58=TRUE,WeightedParse!BB58&lt;WeightedParse!BC58)," (L)",IF(AND(SquadExport!BK58=TRUE,SquadExport!BM58=FALSE), " (L)",IF(AND(SquadExport!BK58=FALSE,SquadExport!BM58=TRUE)," (R)","")))),""),"")</f>
        <v/>
      </c>
      <c r="F58" s="4" t="str" cm="1">
        <f t="array" ref="F58">IF(A58&gt;"",INDEX($J$1:$AY$1,SUMPRODUCT(MAX(($J$2:$AY$200=MAX($J58:$AY58))*(COLUMN($J$2:$AY$200))))-COLUMN($J$1)+1),"")</f>
        <v/>
      </c>
      <c r="G58" s="4" t="str">
        <f t="shared" si="0"/>
        <v/>
      </c>
      <c r="H58" s="4" t="str">
        <f t="shared" si="1"/>
        <v/>
      </c>
      <c r="I58" s="5" t="str">
        <f t="shared" si="2"/>
        <v/>
      </c>
      <c r="J58" s="114" t="str">
        <f>IF($A58&gt;"",HARMEAN(WeightedParse!V58,WeightedParse!Y58,WeightedParse!Z58,WeightedParse!AE58,WeightedParse!AJ58,WeightedParse!AQ58,WeightedParse!AR58,WeightedParse!AS58,WeightedParse!AU58,WeightedParse!AV58,WeightedParse!AW58,WeightedParse!AY58,WeightedParse!BA58),"")</f>
        <v/>
      </c>
      <c r="K58" s="114" t="str">
        <f>IF(A58&gt;"",HARMEAN(WeightedParse!K58,WeightedParse!Q58,WeightedParse!V58,WeightedParse!X58,WeightedParse!Y58,WeightedParse!Z58,WeightedParse!AE58,WeightedParse!AG58,WeightedParse!AI58,WeightedParse!AJ58,WeightedParse!AQ58,WeightedParse!AR58,WeightedParse!AS58,WeightedParse!AU58,WeightedParse!AV58,WeightedParse!AW58,WeightedParse!AY58,WeightedParse!AZ58,WeightedParse!BA58),"")</f>
        <v/>
      </c>
      <c r="L58" s="114" t="str">
        <f>IF($A58&gt;"",IF(AND(EXACT(SquadExport!$BO58,TRUE),EXACT(SquadExport!$BL58,TRUE)),HARMEAN(WeightedParse!M58,WeightedParse!P58,WeightedParse!S58,WeightedParse!U58,WeightedParse!V58,WeightedParse!W58,WeightedParse!Y58,WeightedParse!AE58,WeightedParse!AL58,WeightedParse!AN58,WeightedParse!AP58),HARMEAN(WeightedParse!M58,WeightedParse!P58,WeightedParse!S58,WeightedParse!U58,WeightedParse!V58,WeightedParse!W58,WeightedParse!Y58,WeightedParse!AE58,WeightedParse!AL58,WeightedParse!AN58,WeightedParse!AP58)*Variables!$B$5),"")</f>
        <v/>
      </c>
      <c r="M58" s="114" t="str">
        <f>IF($A58&gt;"",IF(AND(EXACT(SquadExport!$BO58,TRUE),EXACT(SquadExport!$BL58,TRUE)),HARMEAN(WeightedParse!M58,WeightedParse!P58,WeightedParse!S58,WeightedParse!U58,WeightedParse!V58,WeightedParse!W58,WeightedParse!X58,WeightedParse!Y58,WeightedParse!Z58,WeightedParse!AE58,WeightedParse!AL58,WeightedParse!AN58,WeightedParse!AP58),HARMEAN(WeightedParse!M58,WeightedParse!P58,WeightedParse!S58,WeightedParse!U58,WeightedParse!V58,WeightedParse!W58,WeightedParse!X58,WeightedParse!Y58,WeightedParse!Z58,WeightedParse!AE58,WeightedParse!AL58,WeightedParse!AN58,WeightedParse!AP58)*Variables!$B$5),"")</f>
        <v/>
      </c>
      <c r="N58" s="114" t="str">
        <f>IF($A58&gt;"",IF(AND(EXACT(SquadExport!$BO58,TRUE),EXACT(SquadExport!$BL58,TRUE)),HARMEAN(WeightedParse!K58,WeightedParse!M58,WeightedParse!P58,WeightedParse!Q58,WeightedParse!S58,WeightedParse!T58,WeightedParse!U58,WeightedParse!V58,WeightedParse!W58,WeightedParse!X58,WeightedParse!Y58,WeightedParse!Z58,WeightedParse!AE58,WeightedParse!AG58,WeightedParse!AL58,WeightedParse!AN58,WeightedParse!AP58),HARMEAN(WeightedParse!K58,WeightedParse!M58,WeightedParse!P58,WeightedParse!Q58,WeightedParse!S58,WeightedParse!T58,WeightedParse!U58,WeightedParse!V58,WeightedParse!W58,WeightedParse!X58,WeightedParse!Y58,WeightedParse!Z58,WeightedParse!AE58,WeightedParse!AG58,WeightedParse!AL58,WeightedParse!AN58,WeightedParse!AP58)*Variables!$B$5),"")</f>
        <v/>
      </c>
      <c r="O58" s="114" t="str">
        <f>IF($A58&gt;"",IF(AND(EXACT(SquadExport!$BO58,TRUE),EXACT(SquadExport!$BL58,TRUE)),HARMEAN(WeightedParse!I58,WeightedParse!K58,WeightedParse!M58,WeightedParse!P58,WeightedParse!Q58,WeightedParse!S58,WeightedParse!T58,WeightedParse!V58,WeightedParse!W58,WeightedParse!X58,WeightedParse!Y58,WeightedParse!Z58,WeightedParse!AB58,WeightedParse!AE58,WeightedParse!AF58,WeightedParse!AG58,WeightedParse!AJ58,WeightedParse!AK58,WeightedParse!AL58,WeightedParse!AN58,WeightedParse!AO58,WeightedParse!AP58),HARMEAN(WeightedParse!I58,WeightedParse!K58,WeightedParse!M58,WeightedParse!P58,WeightedParse!Q58,WeightedParse!S58,WeightedParse!T58,WeightedParse!V58,WeightedParse!W58,WeightedParse!X58,WeightedParse!Y58,WeightedParse!Z58,WeightedParse!AB58,WeightedParse!AE58,WeightedParse!AF58,WeightedParse!AG58,WeightedParse!AJ58,WeightedParse!AK58,WeightedParse!AL58,WeightedParse!AN58,WeightedParse!AO58,WeightedParse!AP58)*Variables!$B$5),"")</f>
        <v/>
      </c>
      <c r="P58" s="114" t="str">
        <f>IF($A58&gt;"",IF(AND(OR(EXACT(SquadExport!$BO58,TRUE),EXACT(SquadExport!$BP58,TRUE)),OR(EXACT(SquadExport!$BK58,TRUE),EXACT(SquadExport!$BM58,TRUE))),HARMEAN(WeightedParse!M58,WeightedParse!P58,WeightedParse!S58,WeightedParse!U58,WeightedParse!V58,WeightedParse!W58,WeightedParse!Y58,WeightedParse!AE58,WeightedParse!AF58,WeightedParse!AP58),HARMEAN(WeightedParse!M58,WeightedParse!P58,WeightedParse!S58,WeightedParse!U58,WeightedParse!V58,WeightedParse!W58,WeightedParse!Y58,WeightedParse!AE58,WeightedParse!AF58,WeightedParse!AP58)*Variables!$B$5),"")</f>
        <v/>
      </c>
      <c r="Q58" s="114" t="str">
        <f>IF($A58&gt;"",IF(AND(OR(EXACT(SquadExport!$BO58,TRUE),EXACT(SquadExport!$BP58,TRUE)),OR(EXACT(SquadExport!$BK58,TRUE),EXACT(SquadExport!$BM58,TRUE))),HARMEAN(WeightedParse!H58,WeightedParse!P58,WeightedParse!Q58,WeightedParse!S58,WeightedParse!T58,WeightedParse!V58,WeightedParse!X58,WeightedParse!Y58,WeightedParse!Z58,WeightedParse!AE58,WeightedParse!AF58,WeightedParse!AH58,WeightedParse!AN58,WeightedParse!AO58),HARMEAN(WeightedParse!H58,WeightedParse!P58,WeightedParse!Q58,WeightedParse!S58,WeightedParse!T58,WeightedParse!V58,WeightedParse!X58,WeightedParse!Y58,WeightedParse!Z58,WeightedParse!AE58,WeightedParse!AF58,WeightedParse!AH58,WeightedParse!AN58,WeightedParse!AO58)*Variables!$B$5),"")</f>
        <v/>
      </c>
      <c r="R58" s="115" t="str">
        <f>IF($A58&gt;"",IF(AND(OR(EXACT(SquadExport!$BO58,TRUE),EXACT(SquadExport!$BP58,TRUE)),OR(EXACT(SquadExport!$BK58,TRUE),EXACT(SquadExport!$BM58,TRUE))),HARMEAN(WeightedParse!H58,WeightedParse!I58,WeightedParse!K58,WeightedParse!P58,WeightedParse!Q58,WeightedParse!S58,WeightedParse!T58,WeightedParse!V58,WeightedParse!Y58,WeightedParse!Z58,WeightedParse!AD58,WeightedParse!AE58,WeightedParse!AF58,WeightedParse!AH58,WeightedParse!AI58,WeightedParse!AJ58,WeightedParse!AN58,WeightedParse!AO58),HARMEAN(WeightedParse!H58,WeightedParse!I58,WeightedParse!K58,WeightedParse!P58,WeightedParse!Q58,WeightedParse!S58,WeightedParse!T58,WeightedParse!V58,WeightedParse!Y58,WeightedParse!Z58,WeightedParse!AD58,WeightedParse!AE58,WeightedParse!AF58,WeightedParse!AH58,WeightedParse!AI58,WeightedParse!AJ58,WeightedParse!AN58,WeightedParse!AO58)*Variables!$B$5),"")</f>
        <v/>
      </c>
      <c r="S58" s="115" t="str">
        <f>IF($A58&gt;"",IF(AND(OR(EXACT(SquadExport!$BO58,TRUE),EXACT(SquadExport!$BP58,TRUE)),OR(EXACT(SquadExport!$BK58,TRUE),EXACT(SquadExport!$BM58,TRUE))),HARMEAN(WeightedParse!H58,WeightedParse!I58,WeightedParse!K58,WeightedParse!Q58,WeightedParse!S58,WeightedParse!T58,WeightedParse!V58,WeightedParse!X58,WeightedParse!Z58,WeightedParse!AB58,WeightedParse!AD58,WeightedParse!AF58,WeightedParse!AG58,WeightedParse!AH58,WeightedParse!AI58,WeightedParse!AJ58,WeightedParse!AK58,WeightedParse!AN58,WeightedParse!AO58),HARMEAN(WeightedParse!H58,WeightedParse!I58,WeightedParse!K58,WeightedParse!Q58,WeightedParse!S58,WeightedParse!T58,WeightedParse!V58,WeightedParse!X58,WeightedParse!Z58,WeightedParse!AB58,WeightedParse!AD58,WeightedParse!AF58,WeightedParse!AG58,WeightedParse!AH58,WeightedParse!AI58,WeightedParse!AJ58,WeightedParse!AK58,WeightedParse!AN58,WeightedParse!AO58)*Variables!$B$5),"")</f>
        <v/>
      </c>
      <c r="T58" s="114" t="str">
        <f>IF($A58&gt;"",IF(AND(OR(EXACT(SquadExport!$BO58,TRUE),EXACT(SquadExport!$BP58,TRUE)),OR(EXACT(SquadExport!$BK58,TRUE),EXACT(SquadExport!$BM58,TRUE))),HARMEAN(WeightedParse!I58,WeightedParse!K58,WeightedParse!N58,WeightedParse!P58,WeightedParse!Q58,WeightedParse!S58,WeightedParse!T58,WeightedParse!V58,WeightedParse!X58,WeightedParse!Y58,WeightedParse!Z58,WeightedParse!AB58,WeightedParse!AD58,WeightedParse!AE58,WeightedParse!AF58,WeightedParse!AH58,WeightedParse!AI58,WeightedParse!AJ58,WeightedParse!AN58,WeightedParse!AO58)*WeightedParse!BD58,(HARMEAN(WeightedParse!I58,WeightedParse!K58,WeightedParse!N58,WeightedParse!P58,WeightedParse!Q58,WeightedParse!S58,WeightedParse!T58,WeightedParse!V58,WeightedParse!X58,WeightedParse!Y58,WeightedParse!Z58,WeightedParse!AB58,WeightedParse!AD58,WeightedParse!AE58,WeightedParse!AF58,WeightedParse!AH58,WeightedParse!AI58,WeightedParse!AJ58,WeightedParse!AN58,WeightedParse!AO58)*WeightedParse!BD58)*Variables!$B$5),"")</f>
        <v/>
      </c>
      <c r="U58" s="114" t="str">
        <f>IF($A58&gt;"",IF(EXACT(SquadExport!$BQ58,TRUE),HARMEAN(WeightedParse!P58,WeightedParse!S58,WeightedParse!V58,WeightedParse!X58,WeightedParse!Y58,WeightedParse!Z58,WeightedParse!AE58,WeightedParse!AF58,WeightedParse!AP58),HARMEAN(WeightedParse!P58,WeightedParse!S58,WeightedParse!V58,WeightedParse!X58,WeightedParse!Y58,WeightedParse!Z58,WeightedParse!AE58,WeightedParse!AF58,WeightedParse!AP58)*Variables!$B$5),"")</f>
        <v/>
      </c>
      <c r="V58" s="114" t="str">
        <f>IF($A58&gt;"",IF(EXACT(SquadExport!$BQ58,TRUE),HARMEAN(WeightedParse!K58,WeightedParse!Q58,WeightedParse!S58,WeightedParse!T58,WeightedParse!V58,WeightedParse!X58,WeightedParse!Z58,WeightedParse!AE58,WeightedParse!AF58,WeightedParse!AG58,WeightedParse!AH58,WeightedParse!AK58),HARMEAN(WeightedParse!K58,WeightedParse!Q58,WeightedParse!S58,WeightedParse!T58,WeightedParse!V58,WeightedParse!X58,WeightedParse!Z58,WeightedParse!AE58,WeightedParse!AF58,WeightedParse!AG58,WeightedParse!AH58,WeightedParse!AK58)*Variables!$B$5),"")</f>
        <v/>
      </c>
      <c r="W58" s="114" t="str">
        <f>IF($A58&gt;"",IF(EXACT(SquadExport!$BQ58,TRUE),HARMEAN(WeightedParse!I58,WeightedParse!K58,WeightedParse!N58,WeightedParse!Q58,WeightedParse!T58,WeightedParse!V58,WeightedParse!X58,WeightedParse!Z58,WeightedParse!AB58,WeightedParse!AD58,WeightedParse!AF58,WeightedParse!AG58,WeightedParse!AK58),HARMEAN(WeightedParse!I58,WeightedParse!K58,WeightedParse!N58,WeightedParse!Q58,WeightedParse!T58,WeightedParse!V58,WeightedParse!X58,WeightedParse!Z58,WeightedParse!AB58,WeightedParse!AD58,WeightedParse!AF58,WeightedParse!AG58,WeightedParse!AK58)*Variables!$B$5),"")</f>
        <v/>
      </c>
      <c r="X58" s="114" t="str">
        <f>IF($A58&gt;"",IF(EXACT(SquadExport!$BQ58,TRUE),HARMEAN(WeightedParse!K58,WeightedParse!P58,WeightedParse!Q58,WeightedParse!S58,WeightedParse!U58,WeightedParse!V58,WeightedParse!X58,WeightedParse!Y58,WeightedParse!Z58,WeightedParse!AE58,WeightedParse!AF58,WeightedParse!AH58,WeightedParse!AO58,WeightedParse!AP58),HARMEAN(WeightedParse!K58,WeightedParse!P58,WeightedParse!Q58,WeightedParse!S58,WeightedParse!U58,WeightedParse!V58,WeightedParse!X58,WeightedParse!Y58,WeightedParse!Z58,WeightedParse!AE58,WeightedParse!AF58,WeightedParse!AH58,WeightedParse!AO58,WeightedParse!AP58)*Variables!$B$5),"")</f>
        <v/>
      </c>
      <c r="Y58" s="114" t="str">
        <f>IF($A58&gt;"",IF(EXACT(SquadExport!$BQ58,TRUE),HARMEAN(WeightedParse!P58,WeightedParse!Q58,WeightedParse!S58,WeightedParse!U58,WeightedParse!V58,WeightedParse!W58,WeightedParse!Y58,WeightedParse!AE58,WeightedParse!AF58,WeightedParse!AH58,WeightedParse!AJ58,WeightedParse!AN58,WeightedParse!AO58,WeightedParse!AP58),HARMEAN(WeightedParse!P58,WeightedParse!Q58,WeightedParse!S58,WeightedParse!U58,WeightedParse!V58,WeightedParse!W58,WeightedParse!Y58,WeightedParse!AE58,WeightedParse!AF58,WeightedParse!AH58,WeightedParse!AJ58,WeightedParse!AN58,WeightedParse!AO58,WeightedParse!AP58)*Variables!$B$5),"")</f>
        <v/>
      </c>
      <c r="Z58" s="114" t="str">
        <f>IF($A58&gt;"",IF(EXACT(SquadExport!$BQ58,TRUE),HARMEAN(WeightedParse!M58,WeightedParse!P58,WeightedParse!Q58,WeightedParse!S58,WeightedParse!U58,WeightedParse!V58,WeightedParse!W58,WeightedParse!X58,WeightedParse!Y58,WeightedParse!Z58,WeightedParse!AE58,WeightedParse!AF58,WeightedParse!AH58,WeightedParse!AL58,WeightedParse!AO58,WeightedParse!AP58),HARMEAN(WeightedParse!M58,WeightedParse!P58,WeightedParse!Q58,WeightedParse!S58,WeightedParse!U58,WeightedParse!V58,WeightedParse!W58,WeightedParse!X58,WeightedParse!Y58,WeightedParse!Z58,WeightedParse!AE58,WeightedParse!AF58,WeightedParse!AH58,WeightedParse!AL58,WeightedParse!AO58,WeightedParse!AP58)*Variables!$B$5),"")</f>
        <v/>
      </c>
      <c r="AA58" s="114" t="str">
        <f>IF($A58&gt;"",IF(EXACT(SquadExport!$BQ58,TRUE),HARMEAN(WeightedParse!J58,WeightedParse!K58,WeightedParse!N58,WeightedParse!P58,WeightedParse!Q58,WeightedParse!S58,WeightedParse!V58,WeightedParse!X58,WeightedParse!Y58,WeightedParse!Z58,WeightedParse!AD58,WeightedParse!AE58,WeightedParse!AH58,WeightedParse!AI58,WeightedParse!AK58,WeightedParse!AN58,WeightedParse!AO58,WeightedParse!AP58),HARMEAN(WeightedParse!J58,WeightedParse!K58,WeightedParse!N58,WeightedParse!P58,WeightedParse!Q58,WeightedParse!S58,WeightedParse!V58,WeightedParse!X58,WeightedParse!Y58,WeightedParse!Z58,WeightedParse!AD58,WeightedParse!AE58,WeightedParse!AH58,WeightedParse!AI58,WeightedParse!AK58,WeightedParse!AN58,WeightedParse!AO58,WeightedParse!AP58)*Variables!$B$5),"")</f>
        <v/>
      </c>
      <c r="AB58" s="114" t="str">
        <f>IF($A58&gt;"",IF(AND(EXACT(SquadExport!$BR58,TRUE),EXACT(SquadExport!$BL58,TRUE)),HARMEAN(WeightedParse!I58,WeightedParse!K58,WeightedParse!N58,WeightedParse!Q58,WeightedParse!T58,WeightedParse!V58,WeightedParse!X58,WeightedParse!Y58,WeightedParse!Z58,WeightedParse!AD58,WeightedParse!AE58,WeightedParse!AF58,WeightedParse!AG58,WeightedParse!AH58,WeightedParse!AI58,WeightedParse!AJ58,WeightedParse!AK58,WeightedParse!AN58,WeightedParse!AO58),HARMEAN(WeightedParse!I58,WeightedParse!K58,WeightedParse!N58,WeightedParse!Q58,WeightedParse!T58,WeightedParse!V58,WeightedParse!X58,WeightedParse!Y58,WeightedParse!Z58,WeightedParse!AD58,WeightedParse!AE58,WeightedParse!AF58,WeightedParse!AG58,WeightedParse!AH58,WeightedParse!AI58,WeightedParse!AJ58,WeightedParse!AK58,WeightedParse!AN58,WeightedParse!AO58)*Variables!$B$5),"")</f>
        <v/>
      </c>
      <c r="AC58" s="114" t="str">
        <f>IF($A58&gt;"",IF(AND(EXACT(SquadExport!$BR58,TRUE),EXACT(SquadExport!$BL58,TRUE)),HARMEAN(WeightedParse!K58,WeightedParse!Q58,WeightedParse!S58,WeightedParse!T58,WeightedParse!V58,WeightedParse!X58,WeightedParse!Y58,WeightedParse!Z58,WeightedParse!AD58,WeightedParse!AE58,WeightedParse!AF58,WeightedParse!AG58,WeightedParse!AH58,WeightedParse!AO58),HARMEAN(WeightedParse!K58,WeightedParse!Q58,WeightedParse!S58,WeightedParse!T58,WeightedParse!V58,WeightedParse!X58,WeightedParse!Y58,WeightedParse!Z58,WeightedParse!AD58,WeightedParse!AE58,WeightedParse!AF58,WeightedParse!AG58,WeightedParse!AH58,WeightedParse!AO58)*Variables!$B$5),"")</f>
        <v/>
      </c>
      <c r="AD58" s="114" t="str">
        <f>IF($A58&gt;"",IF(AND(EXACT(SquadExport!$BR58,TRUE),EXACT(SquadExport!$BL58,TRUE)),HARMEAN(WeightedParse!I58,WeightedParse!J58,WeightedParse!K58,WeightedParse!N58,WeightedParse!Q58,WeightedParse!S58,WeightedParse!T58,WeightedParse!V58,WeightedParse!X58,WeightedParse!Z58,WeightedParse!AB58,WeightedParse!AD58,WeightedParse!AG58,WeightedParse!AH58,WeightedParse!AI58,WeightedParse!AK58,WeightedParse!AO58),HARMEAN(WeightedParse!I58,WeightedParse!J58,WeightedParse!K58,WeightedParse!N58,WeightedParse!Q58,WeightedParse!S58,WeightedParse!T58,WeightedParse!V58,WeightedParse!X58,WeightedParse!Z58,WeightedParse!AB58,WeightedParse!AD58,WeightedParse!AG58,WeightedParse!AH58,WeightedParse!AI58,WeightedParse!AK58,WeightedParse!AO58)*Variables!$B$5),"")</f>
        <v/>
      </c>
      <c r="AE58" s="114" t="str">
        <f>IF($A58&gt;"",IF(AND(EXACT(SquadExport!$BR58,TRUE),EXACT(SquadExport!$BL58,TRUE)),HARMEAN(WeightedParse!K58,WeightedParse!N58,WeightedParse!P58,WeightedParse!Q58,WeightedParse!S58,WeightedParse!T58,WeightedParse!U58,WeightedParse!V58,WeightedParse!X58,WeightedParse!Y58,WeightedParse!Z58,WeightedParse!AD58,WeightedParse!AE58,WeightedParse!AF58,WeightedParse!AG58,WeightedParse!AH58,WeightedParse!AI58,WeightedParse!AO58),HARMEAN(WeightedParse!K58,WeightedParse!N58,WeightedParse!P58,WeightedParse!Q58,WeightedParse!S58,WeightedParse!T58,WeightedParse!U58,WeightedParse!V58,WeightedParse!X58,WeightedParse!Y58,WeightedParse!Z58,WeightedParse!AD58,WeightedParse!AE58,WeightedParse!AF58,WeightedParse!AG58,WeightedParse!AH58,WeightedParse!AI58,WeightedParse!AO58)*Variables!$B$5),"")</f>
        <v/>
      </c>
      <c r="AF58" s="114" t="str">
        <f>IF($A58&gt;"",IF(AND(EXACT(SquadExport!$BR58,TRUE),EXACT(SquadExport!$BL58,TRUE)),HARMEAN(WeightedParse!I58,WeightedParse!J58,WeightedParse!K58,WeightedParse!N58,WeightedParse!Q58,WeightedParse!S58,WeightedParse!T58,WeightedParse!U58,WeightedParse!V58,WeightedParse!X58,WeightedParse!Z58,WeightedParse!AD58,WeightedParse!AE58,WeightedParse!AF58,WeightedParse!AH58,WeightedParse!AI58,WeightedParse!AK58,WeightedParse!AN58,WeightedParse!AO58,WeightedParse!AP58),HARMEAN(WeightedParse!I58,WeightedParse!J58,WeightedParse!K58,WeightedParse!N58,WeightedParse!Q58,WeightedParse!S58,WeightedParse!T58,WeightedParse!U58,WeightedParse!V58,WeightedParse!X58,WeightedParse!Z58,WeightedParse!AD58,WeightedParse!AE58,WeightedParse!AF58,WeightedParse!AH58,WeightedParse!AI58,WeightedParse!AK58,WeightedParse!AN58,WeightedParse!AO58,WeightedParse!AP58)*Variables!$B$5),"")</f>
        <v/>
      </c>
      <c r="AG58" s="114" t="str">
        <f>IF($A58&gt;"",IF(AND(OR(EXACT(SquadExport!$BR58,TRUE),EXACT(SquadExport!$BS58,TRUE)),OR(EXACT(SquadExport!$BK58,TRUE),EXACT(SquadExport!$BM58,TRUE))),HARMEAN(WeightedParse!I58,WeightedParse!K58,WeightedParse!Q58,WeightedParse!T58,WeightedParse!X58,WeightedParse!Z58,WeightedParse!AD58,WeightedParse!AF58,WeightedParse!AG58,WeightedParse!AJ58),HARMEAN(WeightedParse!I58,WeightedParse!K58,WeightedParse!Q58,WeightedParse!T58,WeightedParse!X58,WeightedParse!Z58,WeightedParse!AD58,WeightedParse!AF58,WeightedParse!AG58,WeightedParse!AJ58)*Variables!$B$5),"")</f>
        <v/>
      </c>
      <c r="AH58" s="114" t="str">
        <f>IF($A58&gt;"",IF(AND(OR(EXACT(SquadExport!$BR58,TRUE),EXACT(SquadExport!$BS58,TRUE)),OR(EXACT(SquadExport!$BK58,TRUE),EXACT(SquadExport!$BM58,TRUE))),HARMEAN(WeightedParse!H58,WeightedParse!K58,WeightedParse!P58,WeightedParse!Q58,WeightedParse!S58,WeightedParse!T58,WeightedParse!V58,WeightedParse!X58,WeightedParse!Y58,WeightedParse!Z58,WeightedParse!AD58,WeightedParse!AE58,WeightedParse!AF58,WeightedParse!AG58,WeightedParse!AH58,WeightedParse!AO58),HARMEAN(WeightedParse!H58,WeightedParse!K58,WeightedParse!P58,WeightedParse!Q58,WeightedParse!S58,WeightedParse!T58,WeightedParse!V58,WeightedParse!X58,WeightedParse!Y58,WeightedParse!Z58,WeightedParse!AD58,WeightedParse!AE58,WeightedParse!AF58,WeightedParse!AG58,WeightedParse!AH58,WeightedParse!AO58)*Variables!$B$5),"")</f>
        <v/>
      </c>
      <c r="AI58" s="114" t="str">
        <f>IF($A58&gt;"",IF(AND(OR(EXACT(SquadExport!$BR58,TRUE),EXACT(SquadExport!$BS58,TRUE)),OR(EXACT(SquadExport!$BK58,TRUE),EXACT(SquadExport!$BM58,TRUE))),HARMEAN(WeightedParse!H58,WeightedParse!I58,WeightedParse!K58,WeightedParse!P58,WeightedParse!Q58,WeightedParse!S58,WeightedParse!T58,WeightedParse!U58,WeightedParse!V58,WeightedParse!X58,WeightedParse!Y58,WeightedParse!Z58,WeightedParse!AD58,WeightedParse!AE58,WeightedParse!AF58,WeightedParse!AH58,WeightedParse!AI58,WeightedParse!AO58),HARMEAN(WeightedParse!H58,WeightedParse!I58,WeightedParse!K58,WeightedParse!P58,WeightedParse!Q58,WeightedParse!S58,WeightedParse!T58,WeightedParse!U58,WeightedParse!V58,WeightedParse!X58,WeightedParse!Y58,WeightedParse!Z58,WeightedParse!AD58,WeightedParse!AE58,WeightedParse!AF58,WeightedParse!AH58,WeightedParse!AI58,WeightedParse!AO58)*Variables!$B$5),"")</f>
        <v/>
      </c>
      <c r="AJ58" s="114" t="str">
        <f>IF($A58&gt;"",IF(AND(OR(EXACT(SquadExport!$BR58,TRUE),EXACT(SquadExport!$BS58,TRUE)),OR(EXACT(SquadExport!$BK58,TRUE),EXACT(SquadExport!$BM58,TRUE))),HARMEAN(WeightedParse!H58,WeightedParse!K58,WeightedParse!M58,WeightedParse!V58,WeightedParse!W58,WeightedParse!AD58,WeightedParse!AF58,WeightedParse!AH58,WeightedParse!AK58,WeightedParse!AL58,WeightedParse!AO58,WeightedParse!AP58)*(CONVERT(LEFT(SquadExport!$E58,FIND("'",SquadExport!$E58)-1)+((MID(SquadExport!$E58,FIND("'",SquadExport!$E58)+1,LEN(SquadExport!$E58)-FIND("'",SquadExport!$E58)-1))/12),"ft","m")-1)/(Variables!$C$4-1),(HARMEAN(WeightedParse!H58,WeightedParse!K58,WeightedParse!M58,WeightedParse!V58,WeightedParse!W58,WeightedParse!AD58,WeightedParse!AF58,WeightedParse!AH58,WeightedParse!AK58,WeightedParse!AL58,WeightedParse!AO58,WeightedParse!AP58)*(CONVERT(LEFT(SquadExport!$E58,FIND("'",SquadExport!$E58)-1)+((MID(SquadExport!$E58,FIND("'",SquadExport!$E58)+1,LEN(SquadExport!$E58)-FIND("'",SquadExport!$E58)-1))/12),"ft","m")-1)/(Variables!$C$4-1))*Variables!$B$5),"")</f>
        <v/>
      </c>
      <c r="AK58" s="114" t="str">
        <f>IF($A58&gt;"",IF(AND(OR(EXACT(SquadExport!$BR58,TRUE),EXACT(SquadExport!$BS58,TRUE)),OR(EXACT(SquadExport!$BK58,TRUE),EXACT(SquadExport!$BM58,TRUE))),HARMEAN(WeightedParse!J58,WeightedParse!K58,WeightedParse!T58,WeightedParse!V58,WeightedParse!X58,WeightedParse!Y58,WeightedParse!Z58,WeightedParse!AD58,WeightedParse!AH58,WeightedParse!AI58,WeightedParse!AK58,WeightedParse!AO58),HARMEAN(WeightedParse!J58,WeightedParse!K58,WeightedParse!T58,WeightedParse!V58,WeightedParse!X58,WeightedParse!Y58,WeightedParse!Z58,WeightedParse!AD58,WeightedParse!AH58,WeightedParse!AI58,WeightedParse!AK58,WeightedParse!AO58)*Variables!$B$5),"")</f>
        <v/>
      </c>
      <c r="AL58" s="114" t="str">
        <f>IF($A58&gt;"",IF(AND(OR(EXACT(SquadExport!$BR58,TRUE),EXACT(SquadExport!$BS58,TRUE)),OR(EXACT(SquadExport!$BK58,TRUE),EXACT(SquadExport!$BM58,TRUE))),HARMEAN(WeightedParse!H58,WeightedParse!I58,WeightedParse!K58,WeightedParse!Q58,WeightedParse!T58,WeightedParse!V58,WeightedParse!AB58,WeightedParse!AD58,WeightedParse!AH58,WeightedParse!AI58,WeightedParse!AJ58,WeightedParse!AN58,WeightedParse!AO58),HARMEAN(WeightedParse!H58,WeightedParse!I58,WeightedParse!K58,WeightedParse!Q58,WeightedParse!T58,WeightedParse!V58,WeightedParse!AB58,WeightedParse!AD58,WeightedParse!AH58,WeightedParse!AI58,WeightedParse!AJ58,WeightedParse!AN58,WeightedParse!AO58)*Variables!$B$5),"")</f>
        <v/>
      </c>
      <c r="AM58" s="114" t="str">
        <f>IF($A58&gt;"",IF(AND(OR(EXACT(SquadExport!$BR58,TRUE),EXACT(SquadExport!$BS58,TRUE)),OR(EXACT(SquadExport!$BK58,TRUE),EXACT(SquadExport!$BM58,TRUE))),HARMEAN(WeightedParse!I58,WeightedParse!J58,WeightedParse!K58,WeightedParse!N58,WeightedParse!Q58,WeightedParse!T58,WeightedParse!V58,WeightedParse!X58,WeightedParse!AB58,WeightedParse!AD58,WeightedParse!AG58,WeightedParse!AI58,WeightedParse!AJ58,WeightedParse!AK58,WeightedParse!AN58)*WeightedParse!BD58,(HARMEAN(WeightedParse!I58,WeightedParse!J58,WeightedParse!K58,WeightedParse!N58,WeightedParse!Q58,WeightedParse!T58,WeightedParse!V58,WeightedParse!X58,WeightedParse!AB58,WeightedParse!AD58,WeightedParse!AG58,WeightedParse!AI58,WeightedParse!AJ58,WeightedParse!AK58,WeightedParse!AN58)*WeightedParse!BD58)*Variables!$B$5),"")</f>
        <v/>
      </c>
      <c r="AN58" s="114" t="str">
        <f>IF($A58&gt;"",IF(AND(OR(EXACT(SquadExport!$BR58,TRUE),EXACT(SquadExport!$BS58,TRUE)),OR(EXACT(SquadExport!$BK58,TRUE),EXACT(SquadExport!$BM58,TRUE))),HARMEAN(WeightedParse!H58,WeightedParse!I58,WeightedParse!K58,WeightedParse!N58,WeightedParse!Q58,WeightedParse!T58,WeightedParse!V58,WeightedParse!X58,WeightedParse!Z58,WeightedParse!AD58,WeightedParse!AG58,WeightedParse!AH58,WeightedParse!AI58,WeightedParse!AJ58,WeightedParse!AN58,WeightedParse!AO58)*WeightedParse!BD58,(HARMEAN(WeightedParse!H58,WeightedParse!I58,WeightedParse!K58,WeightedParse!N58,WeightedParse!Q58,WeightedParse!T58,WeightedParse!V58,WeightedParse!X58,WeightedParse!Z58,WeightedParse!AD58,WeightedParse!AG58,WeightedParse!AH58,WeightedParse!AI58,WeightedParse!AJ58,WeightedParse!AN58,WeightedParse!AO58)*WeightedParse!BD58)*Variables!$B$5),"")</f>
        <v/>
      </c>
      <c r="AO58" s="114" t="str">
        <f>IF($A58&gt;"",IF(AND(EXACT(SquadExport!$BS58,TRUE),EXACT(SquadExport!$BL58,TRUE)),HARMEAN(WeightedParse!K58,WeightedParse!Q58,WeightedParse!T58,WeightedParse!V58,WeightedParse!X58,WeightedParse!Z58,WeightedParse!AB58,WeightedParse!AD58,WeightedParse!AG58,WeightedParse!AK58),HARMEAN(WeightedParse!K58,WeightedParse!Q58,WeightedParse!T58,WeightedParse!V58,WeightedParse!X58,WeightedParse!Z58,WeightedParse!AB58,WeightedParse!AD58,WeightedParse!AG58,WeightedParse!AK58)*Variables!$B$5),"")</f>
        <v/>
      </c>
      <c r="AP58" s="114" t="str">
        <f>IF($A58&gt;"",IF(AND(EXACT(SquadExport!$BS58,TRUE),EXACT(SquadExport!$BL58,TRUE)),HARMEAN(WeightedParse!I58,WeightedParse!K58,WeightedParse!Q58,WeightedParse!T58,WeightedParse!V58,WeightedParse!X58,WeightedParse!Z58,WeightedParse!AB58,WeightedParse!AD58,WeightedParse!AF58,WeightedParse!AG58,WeightedParse!AI58,WeightedParse!AJ58),HARMEAN(WeightedParse!I58,WeightedParse!K58,WeightedParse!Q58,WeightedParse!T58,WeightedParse!V58,WeightedParse!X58,WeightedParse!Z58,WeightedParse!AB58,WeightedParse!AD58,WeightedParse!AF58,WeightedParse!AG58,WeightedParse!AI58,WeightedParse!AJ58)*Variables!$B$5),"")</f>
        <v/>
      </c>
      <c r="AQ58" s="114" t="str">
        <f>IF($A58&gt;"",IF(AND(EXACT(SquadExport!$BS58,TRUE),EXACT(SquadExport!$BL58,TRUE)),HARMEAN(WeightedParse!I58,WeightedParse!J58,WeightedParse!K58,WeightedParse!Q58,WeightedParse!T58,WeightedParse!V58,WeightedParse!X58,WeightedParse!Z58,WeightedParse!AB58,WeightedParse!AD58,WeightedParse!AG58,WeightedParse!AI58,WeightedParse!AJ58,WeightedParse!AK58),HARMEAN(WeightedParse!I58,WeightedParse!J58,WeightedParse!K58,WeightedParse!Q58,WeightedParse!T58,WeightedParse!V58,WeightedParse!X58,WeightedParse!Z58,WeightedParse!AB58,WeightedParse!AD58,WeightedParse!AG58,WeightedParse!AI58,WeightedParse!AJ58,WeightedParse!AK58)*Variables!$B$5),"")</f>
        <v/>
      </c>
      <c r="AR58" s="114" t="str">
        <f>IF($A58&gt;"",IF(AND(EXACT(SquadExport!$BS58,TRUE),EXACT(SquadExport!$BL58,TRUE)),HARMEAN(WeightedParse!I58,WeightedParse!J58,WeightedParse!K58,WeightedParse!Q58,WeightedParse!T58,WeightedParse!V58,WeightedParse!X58,WeightedParse!Y58,WeightedParse!Z58,WeightedParse!AD58,WeightedParse!AH58,WeightedParse!AI58,WeightedParse!AJ58,WeightedParse!AK58,WeightedParse!AN58,WeightedParse!AO58),HARMEAN(WeightedParse!I58,WeightedParse!J58,WeightedParse!K58,WeightedParse!Q58,WeightedParse!T58,WeightedParse!V58,WeightedParse!X58,WeightedParse!Y58,WeightedParse!Z58,WeightedParse!AD58,WeightedParse!AH58,WeightedParse!AI58,WeightedParse!AJ58,WeightedParse!AK58,WeightedParse!AN58,WeightedParse!AO58)*Variables!$B$5),"")</f>
        <v/>
      </c>
      <c r="AS58" s="114" t="str">
        <f>IF($A58&gt;"",IF(AND(EXACT(SquadExport!$BT58,TRUE),EXACT(SquadExport!$BL58,TRUE)),HARMEAN(WeightedParse!J58,WeightedParse!K58,WeightedParse!M58,WeightedParse!T58,WeightedParse!V58,WeightedParse!X58,WeightedParse!Z58,WeightedParse!AD58,WeightedParse!AI58),(HARMEAN(WeightedParse!J58,WeightedParse!K58,WeightedParse!M58,WeightedParse!T58,WeightedParse!V58,WeightedParse!X58,WeightedParse!Z58,WeightedParse!AD58,WeightedParse!AI58)*Variables!$B$5)),"")</f>
        <v/>
      </c>
      <c r="AT58" s="114" t="str">
        <f>IF($A58&gt;"",IF(AND(EXACT(SquadExport!$BT58,TRUE),EXACT(SquadExport!$BL58,TRUE)),HARMEAN(WeightedParse!J58,WeightedParse!K58,WeightedParse!M58,WeightedParse!U58,WeightedParse!V58,WeightedParse!W58,WeightedParse!X58,WeightedParse!Z58,WeightedParse!AD58,WeightedParse!AF58,WeightedParse!AK58,WeightedParse!AL58,WeightedParse!AP58)*(CONVERT(LEFT(SquadExport!$E58,FIND("'",SquadExport!$E58)-1)+((MID(SquadExport!$E58,FIND("'",SquadExport!$E58)+1,LEN(SquadExport!$E58)-FIND("'",SquadExport!$E58)-1))/12),"ft","m")-1)/(Variables!$C$4-1),(HARMEAN(WeightedParse!J58,WeightedParse!K58,WeightedParse!M58,WeightedParse!U58,WeightedParse!V58,WeightedParse!W58,WeightedParse!X58,WeightedParse!Z58,WeightedParse!AD58,WeightedParse!AF58,WeightedParse!AK58,WeightedParse!AL58,WeightedParse!AP58)*(CONVERT(LEFT(SquadExport!$E58,FIND("'",SquadExport!$E58)-1)+((MID(SquadExport!$E58,FIND("'",SquadExport!$E58)+1,LEN(SquadExport!$E58)-FIND("'",SquadExport!$E58)-1))/12),"ft","m")-1)/(Variables!$C$4-1)))*Variables!$B$5,"")</f>
        <v/>
      </c>
      <c r="AU58" s="114" t="str">
        <f>IF($A58&gt;"",IF(AND(EXACT(SquadExport!$BT58,TRUE),EXACT(SquadExport!$BL58,TRUE)),HARMEAN(WeightedParse!I58,WeightedParse!J58,WeightedParse!K58,WeightedParse!Q58,WeightedParse!T58,WeightedParse!V58,WeightedParse!X58,WeightedParse!Z58,WeightedParse!AB58,WeightedParse!AD58,WeightedParse!AF58,WeightedParse!AG58,WeightedParse!AK58,WeightedParse!AP58),HARMEAN(WeightedParse!I58,WeightedParse!J58,WeightedParse!K58,WeightedParse!Q58,WeightedParse!T58,WeightedParse!V58,WeightedParse!X58,WeightedParse!Z58,WeightedParse!AB58,WeightedParse!AD58,WeightedParse!AF58,WeightedParse!AG58,WeightedParse!AK58,WeightedParse!AP58)*Variables!$B$5),"")</f>
        <v/>
      </c>
      <c r="AV58" s="114" t="str">
        <f>IF($A58&gt;"",IF(AND(EXACT(SquadExport!$BT58,TRUE),EXACT(SquadExport!$BL58,TRUE)),HARMEAN(WeightedParse!I58,WeightedParse!J58,WeightedParse!K58,WeightedParse!Q58,WeightedParse!T58,WeightedParse!V58,WeightedParse!X58,WeightedParse!Z58,WeightedParse!AD58,WeightedParse!AH58,WeightedParse!AI58,WeightedParse!AJ58,WeightedParse!AK58,WeightedParse!AN58,WeightedParse!AO58),HARMEAN(WeightedParse!I58,WeightedParse!J58,WeightedParse!K58,WeightedParse!Q58,WeightedParse!T58,WeightedParse!V58,WeightedParse!X58,WeightedParse!Z58,WeightedParse!AD58,WeightedParse!AH58,WeightedParse!AI58,WeightedParse!AJ58,WeightedParse!AK58,WeightedParse!AN58,WeightedParse!AO58)*Variables!$B$5),"")</f>
        <v/>
      </c>
      <c r="AW58" s="114" t="str">
        <f>IF($A58&gt;"",IF(AND(EXACT(SquadExport!$BT58,TRUE),EXACT(SquadExport!$BL58,TRUE)),HARMEAN(WeightedParse!I58,WeightedParse!J58,WeightedParse!K58,WeightedParse!Q58,WeightedParse!T58,WeightedParse!V58,WeightedParse!X58,WeightedParse!Z58,WeightedParse!AB58,WeightedParse!AD58,WeightedParse!AF58,WeightedParse!AG58,WeightedParse!AI58,WeightedParse!AJ58,WeightedParse!AK58),HARMEAN(WeightedParse!I58,WeightedParse!J58,WeightedParse!K58,WeightedParse!Q58,WeightedParse!T58,WeightedParse!V58,WeightedParse!X58,WeightedParse!Z58,WeightedParse!AB58,WeightedParse!AD58,WeightedParse!AF58,WeightedParse!AG58,WeightedParse!AI58,WeightedParse!AJ58,WeightedParse!AK58)*Variables!$B$5),"")</f>
        <v/>
      </c>
      <c r="AX58" s="114" t="str">
        <f>IF($A58&gt;"",IF(AND(EXACT(SquadExport!$BT58,TRUE),EXACT(SquadExport!$BL58,TRUE)),HARMEAN(WeightedParse!K58,WeightedParse!Q58,WeightedParse!U58,WeightedParse!V58,WeightedParse!W58,WeightedParse!X58,WeightedParse!Y58,WeightedParse!Z58,WeightedParse!AD58,WeightedParse!AF58,WeightedParse!AH58,WeightedParse!AI58,WeightedParse!AJ58,WeightedParse!AK58,WeightedParse!AN58,WeightedParse!AO58,WeightedParse!AP58),HARMEAN(WeightedParse!K58,WeightedParse!Q58,WeightedParse!U58,WeightedParse!V58,WeightedParse!W58,WeightedParse!X58,WeightedParse!Y58,WeightedParse!Z58,WeightedParse!AD58,WeightedParse!AF58,WeightedParse!AH58,WeightedParse!AI58,WeightedParse!AJ58,WeightedParse!AK58,WeightedParse!AN58,WeightedParse!AO58,WeightedParse!AP58)*Variables!$B$5),"")</f>
        <v/>
      </c>
      <c r="AY58" s="114" t="str">
        <f>IF($A58&gt;"",IF(AND(EXACT(SquadExport!$BT58,TRUE),EXACT(SquadExport!$BL58,TRUE)),HARMEAN(WeightedParse!I58,WeightedParse!J58,WeightedParse!K58,WeightedParse!M58,WeightedParse!N58,WeightedParse!Q58,WeightedParse!T58,WeightedParse!V58,WeightedParse!X58,WeightedParse!Z58,WeightedParse!AD58,WeightedParse!AF58,WeightedParse!AG58,WeightedParse!AH58,WeightedParse!AI58,WeightedParse!AJ58,WeightedParse!AK58,WeightedParse!AL58,WeightedParse!AN58,WeightedParse!AO58,WeightedParse!AP58),HARMEAN(WeightedParse!I58,WeightedParse!J58,WeightedParse!K58,WeightedParse!M58,WeightedParse!N58,WeightedParse!Q58,WeightedParse!T58,WeightedParse!V58,WeightedParse!X58,WeightedParse!Z58,WeightedParse!AD58,WeightedParse!AF58,WeightedParse!AG58,WeightedParse!AH58,WeightedParse!AI58,WeightedParse!AJ58,WeightedParse!AK58,WeightedParse!AL58,WeightedParse!AN58,WeightedParse!AO58,WeightedParse!AP58)*Variables!$B$5),"")</f>
        <v/>
      </c>
    </row>
    <row r="59" spans="1:51" s="3" customFormat="1" ht="15" customHeight="1" x14ac:dyDescent="0.25">
      <c r="A59" s="3" t="str">
        <f>IF(WeightedParse!A59&gt;"",WeightedParse!A59,"")</f>
        <v/>
      </c>
      <c r="B59" s="4" t="str">
        <f>IF(WeightedParse!B59&gt;0,WeightedParse!B59,"")</f>
        <v/>
      </c>
      <c r="C59" s="4" t="str">
        <f>IF(A59&gt;"",IF(AND(B59&lt;=Variables!$B$8,G59&gt;2),"Youth",IF(AND(B59&lt;=Variables!$B$8,G59&lt;=2),"Prospect",IF(AND(B59&gt;=Variables!$B$9,G59&gt;2),"Old",IF(G59&gt;=3,"Reserves","First Team")))),"")</f>
        <v/>
      </c>
      <c r="D59" s="4" t="str">
        <f>SquadExport!BJ59</f>
        <v/>
      </c>
      <c r="E59" s="4" t="str">
        <f>IF(A59&gt;"",VLOOKUP(F59,Roles!A:B,2,FALSE)&amp;IF(OR(VLOOKUP(F59,Roles!$A:$B,2,FALSE)="FB",VLOOKUP(F59,Roles!$A:$B,2,FALSE)="WB",VLOOKUP(F59,Roles!$A:$B,2,FALSE)="WM",VLOOKUP(F59,Roles!$A:$B,2,FALSE)="W"),IF(AND(SquadExport!BK59=TRUE,SquadExport!BM59=TRUE,WeightedParse!BB59&gt;=WeightedParse!BC59)," (R)",IF(AND(SquadExport!BK59=TRUE,SquadExport!BM59=TRUE,WeightedParse!BB59&lt;WeightedParse!BC59)," (L)",IF(AND(SquadExport!BK59=TRUE,SquadExport!BM59=FALSE), " (L)",IF(AND(SquadExport!BK59=FALSE,SquadExport!BM59=TRUE)," (R)","")))),""),"")</f>
        <v/>
      </c>
      <c r="F59" s="4" t="str" cm="1">
        <f t="array" ref="F59">IF(A59&gt;"",INDEX($J$1:$AY$1,SUMPRODUCT(MAX(($J$2:$AY$200=MAX($J59:$AY59))*(COLUMN($J$2:$AY$200))))-COLUMN($J$1)+1),"")</f>
        <v/>
      </c>
      <c r="G59" s="4" t="str">
        <f t="shared" si="0"/>
        <v/>
      </c>
      <c r="H59" s="4" t="str">
        <f t="shared" si="1"/>
        <v/>
      </c>
      <c r="I59" s="5" t="str">
        <f t="shared" si="2"/>
        <v/>
      </c>
      <c r="J59" s="114" t="str">
        <f>IF($A59&gt;"",HARMEAN(WeightedParse!V59,WeightedParse!Y59,WeightedParse!Z59,WeightedParse!AE59,WeightedParse!AJ59,WeightedParse!AQ59,WeightedParse!AR59,WeightedParse!AS59,WeightedParse!AU59,WeightedParse!AV59,WeightedParse!AW59,WeightedParse!AY59,WeightedParse!BA59),"")</f>
        <v/>
      </c>
      <c r="K59" s="114" t="str">
        <f>IF(A59&gt;"",HARMEAN(WeightedParse!K59,WeightedParse!Q59,WeightedParse!V59,WeightedParse!X59,WeightedParse!Y59,WeightedParse!Z59,WeightedParse!AE59,WeightedParse!AG59,WeightedParse!AI59,WeightedParse!AJ59,WeightedParse!AQ59,WeightedParse!AR59,WeightedParse!AS59,WeightedParse!AU59,WeightedParse!AV59,WeightedParse!AW59,WeightedParse!AY59,WeightedParse!AZ59,WeightedParse!BA59),"")</f>
        <v/>
      </c>
      <c r="L59" s="114" t="str">
        <f>IF($A59&gt;"",IF(AND(EXACT(SquadExport!$BO59,TRUE),EXACT(SquadExport!$BL59,TRUE)),HARMEAN(WeightedParse!M59,WeightedParse!P59,WeightedParse!S59,WeightedParse!U59,WeightedParse!V59,WeightedParse!W59,WeightedParse!Y59,WeightedParse!AE59,WeightedParse!AL59,WeightedParse!AN59,WeightedParse!AP59),HARMEAN(WeightedParse!M59,WeightedParse!P59,WeightedParse!S59,WeightedParse!U59,WeightedParse!V59,WeightedParse!W59,WeightedParse!Y59,WeightedParse!AE59,WeightedParse!AL59,WeightedParse!AN59,WeightedParse!AP59)*Variables!$B$5),"")</f>
        <v/>
      </c>
      <c r="M59" s="114" t="str">
        <f>IF($A59&gt;"",IF(AND(EXACT(SquadExport!$BO59,TRUE),EXACT(SquadExport!$BL59,TRUE)),HARMEAN(WeightedParse!M59,WeightedParse!P59,WeightedParse!S59,WeightedParse!U59,WeightedParse!V59,WeightedParse!W59,WeightedParse!X59,WeightedParse!Y59,WeightedParse!Z59,WeightedParse!AE59,WeightedParse!AL59,WeightedParse!AN59,WeightedParse!AP59),HARMEAN(WeightedParse!M59,WeightedParse!P59,WeightedParse!S59,WeightedParse!U59,WeightedParse!V59,WeightedParse!W59,WeightedParse!X59,WeightedParse!Y59,WeightedParse!Z59,WeightedParse!AE59,WeightedParse!AL59,WeightedParse!AN59,WeightedParse!AP59)*Variables!$B$5),"")</f>
        <v/>
      </c>
      <c r="N59" s="114" t="str">
        <f>IF($A59&gt;"",IF(AND(EXACT(SquadExport!$BO59,TRUE),EXACT(SquadExport!$BL59,TRUE)),HARMEAN(WeightedParse!K59,WeightedParse!M59,WeightedParse!P59,WeightedParse!Q59,WeightedParse!S59,WeightedParse!T59,WeightedParse!U59,WeightedParse!V59,WeightedParse!W59,WeightedParse!X59,WeightedParse!Y59,WeightedParse!Z59,WeightedParse!AE59,WeightedParse!AG59,WeightedParse!AL59,WeightedParse!AN59,WeightedParse!AP59),HARMEAN(WeightedParse!K59,WeightedParse!M59,WeightedParse!P59,WeightedParse!Q59,WeightedParse!S59,WeightedParse!T59,WeightedParse!U59,WeightedParse!V59,WeightedParse!W59,WeightedParse!X59,WeightedParse!Y59,WeightedParse!Z59,WeightedParse!AE59,WeightedParse!AG59,WeightedParse!AL59,WeightedParse!AN59,WeightedParse!AP59)*Variables!$B$5),"")</f>
        <v/>
      </c>
      <c r="O59" s="114" t="str">
        <f>IF($A59&gt;"",IF(AND(EXACT(SquadExport!$BO59,TRUE),EXACT(SquadExport!$BL59,TRUE)),HARMEAN(WeightedParse!I59,WeightedParse!K59,WeightedParse!M59,WeightedParse!P59,WeightedParse!Q59,WeightedParse!S59,WeightedParse!T59,WeightedParse!V59,WeightedParse!W59,WeightedParse!X59,WeightedParse!Y59,WeightedParse!Z59,WeightedParse!AB59,WeightedParse!AE59,WeightedParse!AF59,WeightedParse!AG59,WeightedParse!AJ59,WeightedParse!AK59,WeightedParse!AL59,WeightedParse!AN59,WeightedParse!AO59,WeightedParse!AP59),HARMEAN(WeightedParse!I59,WeightedParse!K59,WeightedParse!M59,WeightedParse!P59,WeightedParse!Q59,WeightedParse!S59,WeightedParse!T59,WeightedParse!V59,WeightedParse!W59,WeightedParse!X59,WeightedParse!Y59,WeightedParse!Z59,WeightedParse!AB59,WeightedParse!AE59,WeightedParse!AF59,WeightedParse!AG59,WeightedParse!AJ59,WeightedParse!AK59,WeightedParse!AL59,WeightedParse!AN59,WeightedParse!AO59,WeightedParse!AP59)*Variables!$B$5),"")</f>
        <v/>
      </c>
      <c r="P59" s="114" t="str">
        <f>IF($A59&gt;"",IF(AND(OR(EXACT(SquadExport!$BO59,TRUE),EXACT(SquadExport!$BP59,TRUE)),OR(EXACT(SquadExport!$BK59,TRUE),EXACT(SquadExport!$BM59,TRUE))),HARMEAN(WeightedParse!M59,WeightedParse!P59,WeightedParse!S59,WeightedParse!U59,WeightedParse!V59,WeightedParse!W59,WeightedParse!Y59,WeightedParse!AE59,WeightedParse!AF59,WeightedParse!AP59),HARMEAN(WeightedParse!M59,WeightedParse!P59,WeightedParse!S59,WeightedParse!U59,WeightedParse!V59,WeightedParse!W59,WeightedParse!Y59,WeightedParse!AE59,WeightedParse!AF59,WeightedParse!AP59)*Variables!$B$5),"")</f>
        <v/>
      </c>
      <c r="Q59" s="114" t="str">
        <f>IF($A59&gt;"",IF(AND(OR(EXACT(SquadExport!$BO59,TRUE),EXACT(SquadExport!$BP59,TRUE)),OR(EXACT(SquadExport!$BK59,TRUE),EXACT(SquadExport!$BM59,TRUE))),HARMEAN(WeightedParse!H59,WeightedParse!P59,WeightedParse!Q59,WeightedParse!S59,WeightedParse!T59,WeightedParse!V59,WeightedParse!X59,WeightedParse!Y59,WeightedParse!Z59,WeightedParse!AE59,WeightedParse!AF59,WeightedParse!AH59,WeightedParse!AN59,WeightedParse!AO59),HARMEAN(WeightedParse!H59,WeightedParse!P59,WeightedParse!Q59,WeightedParse!S59,WeightedParse!T59,WeightedParse!V59,WeightedParse!X59,WeightedParse!Y59,WeightedParse!Z59,WeightedParse!AE59,WeightedParse!AF59,WeightedParse!AH59,WeightedParse!AN59,WeightedParse!AO59)*Variables!$B$5),"")</f>
        <v/>
      </c>
      <c r="R59" s="115" t="str">
        <f>IF($A59&gt;"",IF(AND(OR(EXACT(SquadExport!$BO59,TRUE),EXACT(SquadExport!$BP59,TRUE)),OR(EXACT(SquadExport!$BK59,TRUE),EXACT(SquadExport!$BM59,TRUE))),HARMEAN(WeightedParse!H59,WeightedParse!I59,WeightedParse!K59,WeightedParse!P59,WeightedParse!Q59,WeightedParse!S59,WeightedParse!T59,WeightedParse!V59,WeightedParse!Y59,WeightedParse!Z59,WeightedParse!AD59,WeightedParse!AE59,WeightedParse!AF59,WeightedParse!AH59,WeightedParse!AI59,WeightedParse!AJ59,WeightedParse!AN59,WeightedParse!AO59),HARMEAN(WeightedParse!H59,WeightedParse!I59,WeightedParse!K59,WeightedParse!P59,WeightedParse!Q59,WeightedParse!S59,WeightedParse!T59,WeightedParse!V59,WeightedParse!Y59,WeightedParse!Z59,WeightedParse!AD59,WeightedParse!AE59,WeightedParse!AF59,WeightedParse!AH59,WeightedParse!AI59,WeightedParse!AJ59,WeightedParse!AN59,WeightedParse!AO59)*Variables!$B$5),"")</f>
        <v/>
      </c>
      <c r="S59" s="115" t="str">
        <f>IF($A59&gt;"",IF(AND(OR(EXACT(SquadExport!$BO59,TRUE),EXACT(SquadExport!$BP59,TRUE)),OR(EXACT(SquadExport!$BK59,TRUE),EXACT(SquadExport!$BM59,TRUE))),HARMEAN(WeightedParse!H59,WeightedParse!I59,WeightedParse!K59,WeightedParse!Q59,WeightedParse!S59,WeightedParse!T59,WeightedParse!V59,WeightedParse!X59,WeightedParse!Z59,WeightedParse!AB59,WeightedParse!AD59,WeightedParse!AF59,WeightedParse!AG59,WeightedParse!AH59,WeightedParse!AI59,WeightedParse!AJ59,WeightedParse!AK59,WeightedParse!AN59,WeightedParse!AO59),HARMEAN(WeightedParse!H59,WeightedParse!I59,WeightedParse!K59,WeightedParse!Q59,WeightedParse!S59,WeightedParse!T59,WeightedParse!V59,WeightedParse!X59,WeightedParse!Z59,WeightedParse!AB59,WeightedParse!AD59,WeightedParse!AF59,WeightedParse!AG59,WeightedParse!AH59,WeightedParse!AI59,WeightedParse!AJ59,WeightedParse!AK59,WeightedParse!AN59,WeightedParse!AO59)*Variables!$B$5),"")</f>
        <v/>
      </c>
      <c r="T59" s="114" t="str">
        <f>IF($A59&gt;"",IF(AND(OR(EXACT(SquadExport!$BO59,TRUE),EXACT(SquadExport!$BP59,TRUE)),OR(EXACT(SquadExport!$BK59,TRUE),EXACT(SquadExport!$BM59,TRUE))),HARMEAN(WeightedParse!I59,WeightedParse!K59,WeightedParse!N59,WeightedParse!P59,WeightedParse!Q59,WeightedParse!S59,WeightedParse!T59,WeightedParse!V59,WeightedParse!X59,WeightedParse!Y59,WeightedParse!Z59,WeightedParse!AB59,WeightedParse!AD59,WeightedParse!AE59,WeightedParse!AF59,WeightedParse!AH59,WeightedParse!AI59,WeightedParse!AJ59,WeightedParse!AN59,WeightedParse!AO59)*WeightedParse!BD59,(HARMEAN(WeightedParse!I59,WeightedParse!K59,WeightedParse!N59,WeightedParse!P59,WeightedParse!Q59,WeightedParse!S59,WeightedParse!T59,WeightedParse!V59,WeightedParse!X59,WeightedParse!Y59,WeightedParse!Z59,WeightedParse!AB59,WeightedParse!AD59,WeightedParse!AE59,WeightedParse!AF59,WeightedParse!AH59,WeightedParse!AI59,WeightedParse!AJ59,WeightedParse!AN59,WeightedParse!AO59)*WeightedParse!BD59)*Variables!$B$5),"")</f>
        <v/>
      </c>
      <c r="U59" s="114" t="str">
        <f>IF($A59&gt;"",IF(EXACT(SquadExport!$BQ59,TRUE),HARMEAN(WeightedParse!P59,WeightedParse!S59,WeightedParse!V59,WeightedParse!X59,WeightedParse!Y59,WeightedParse!Z59,WeightedParse!AE59,WeightedParse!AF59,WeightedParse!AP59),HARMEAN(WeightedParse!P59,WeightedParse!S59,WeightedParse!V59,WeightedParse!X59,WeightedParse!Y59,WeightedParse!Z59,WeightedParse!AE59,WeightedParse!AF59,WeightedParse!AP59)*Variables!$B$5),"")</f>
        <v/>
      </c>
      <c r="V59" s="114" t="str">
        <f>IF($A59&gt;"",IF(EXACT(SquadExport!$BQ59,TRUE),HARMEAN(WeightedParse!K59,WeightedParse!Q59,WeightedParse!S59,WeightedParse!T59,WeightedParse!V59,WeightedParse!X59,WeightedParse!Z59,WeightedParse!AE59,WeightedParse!AF59,WeightedParse!AG59,WeightedParse!AH59,WeightedParse!AK59),HARMEAN(WeightedParse!K59,WeightedParse!Q59,WeightedParse!S59,WeightedParse!T59,WeightedParse!V59,WeightedParse!X59,WeightedParse!Z59,WeightedParse!AE59,WeightedParse!AF59,WeightedParse!AG59,WeightedParse!AH59,WeightedParse!AK59)*Variables!$B$5),"")</f>
        <v/>
      </c>
      <c r="W59" s="114" t="str">
        <f>IF($A59&gt;"",IF(EXACT(SquadExport!$BQ59,TRUE),HARMEAN(WeightedParse!I59,WeightedParse!K59,WeightedParse!N59,WeightedParse!Q59,WeightedParse!T59,WeightedParse!V59,WeightedParse!X59,WeightedParse!Z59,WeightedParse!AB59,WeightedParse!AD59,WeightedParse!AF59,WeightedParse!AG59,WeightedParse!AK59),HARMEAN(WeightedParse!I59,WeightedParse!K59,WeightedParse!N59,WeightedParse!Q59,WeightedParse!T59,WeightedParse!V59,WeightedParse!X59,WeightedParse!Z59,WeightedParse!AB59,WeightedParse!AD59,WeightedParse!AF59,WeightedParse!AG59,WeightedParse!AK59)*Variables!$B$5),"")</f>
        <v/>
      </c>
      <c r="X59" s="114" t="str">
        <f>IF($A59&gt;"",IF(EXACT(SquadExport!$BQ59,TRUE),HARMEAN(WeightedParse!K59,WeightedParse!P59,WeightedParse!Q59,WeightedParse!S59,WeightedParse!U59,WeightedParse!V59,WeightedParse!X59,WeightedParse!Y59,WeightedParse!Z59,WeightedParse!AE59,WeightedParse!AF59,WeightedParse!AH59,WeightedParse!AO59,WeightedParse!AP59),HARMEAN(WeightedParse!K59,WeightedParse!P59,WeightedParse!Q59,WeightedParse!S59,WeightedParse!U59,WeightedParse!V59,WeightedParse!X59,WeightedParse!Y59,WeightedParse!Z59,WeightedParse!AE59,WeightedParse!AF59,WeightedParse!AH59,WeightedParse!AO59,WeightedParse!AP59)*Variables!$B$5),"")</f>
        <v/>
      </c>
      <c r="Y59" s="114" t="str">
        <f>IF($A59&gt;"",IF(EXACT(SquadExport!$BQ59,TRUE),HARMEAN(WeightedParse!P59,WeightedParse!Q59,WeightedParse!S59,WeightedParse!U59,WeightedParse!V59,WeightedParse!W59,WeightedParse!Y59,WeightedParse!AE59,WeightedParse!AF59,WeightedParse!AH59,WeightedParse!AJ59,WeightedParse!AN59,WeightedParse!AO59,WeightedParse!AP59),HARMEAN(WeightedParse!P59,WeightedParse!Q59,WeightedParse!S59,WeightedParse!U59,WeightedParse!V59,WeightedParse!W59,WeightedParse!Y59,WeightedParse!AE59,WeightedParse!AF59,WeightedParse!AH59,WeightedParse!AJ59,WeightedParse!AN59,WeightedParse!AO59,WeightedParse!AP59)*Variables!$B$5),"")</f>
        <v/>
      </c>
      <c r="Z59" s="114" t="str">
        <f>IF($A59&gt;"",IF(EXACT(SquadExport!$BQ59,TRUE),HARMEAN(WeightedParse!M59,WeightedParse!P59,WeightedParse!Q59,WeightedParse!S59,WeightedParse!U59,WeightedParse!V59,WeightedParse!W59,WeightedParse!X59,WeightedParse!Y59,WeightedParse!Z59,WeightedParse!AE59,WeightedParse!AF59,WeightedParse!AH59,WeightedParse!AL59,WeightedParse!AO59,WeightedParse!AP59),HARMEAN(WeightedParse!M59,WeightedParse!P59,WeightedParse!Q59,WeightedParse!S59,WeightedParse!U59,WeightedParse!V59,WeightedParse!W59,WeightedParse!X59,WeightedParse!Y59,WeightedParse!Z59,WeightedParse!AE59,WeightedParse!AF59,WeightedParse!AH59,WeightedParse!AL59,WeightedParse!AO59,WeightedParse!AP59)*Variables!$B$5),"")</f>
        <v/>
      </c>
      <c r="AA59" s="114" t="str">
        <f>IF($A59&gt;"",IF(EXACT(SquadExport!$BQ59,TRUE),HARMEAN(WeightedParse!J59,WeightedParse!K59,WeightedParse!N59,WeightedParse!P59,WeightedParse!Q59,WeightedParse!S59,WeightedParse!V59,WeightedParse!X59,WeightedParse!Y59,WeightedParse!Z59,WeightedParse!AD59,WeightedParse!AE59,WeightedParse!AH59,WeightedParse!AI59,WeightedParse!AK59,WeightedParse!AN59,WeightedParse!AO59,WeightedParse!AP59),HARMEAN(WeightedParse!J59,WeightedParse!K59,WeightedParse!N59,WeightedParse!P59,WeightedParse!Q59,WeightedParse!S59,WeightedParse!V59,WeightedParse!X59,WeightedParse!Y59,WeightedParse!Z59,WeightedParse!AD59,WeightedParse!AE59,WeightedParse!AH59,WeightedParse!AI59,WeightedParse!AK59,WeightedParse!AN59,WeightedParse!AO59,WeightedParse!AP59)*Variables!$B$5),"")</f>
        <v/>
      </c>
      <c r="AB59" s="114" t="str">
        <f>IF($A59&gt;"",IF(AND(EXACT(SquadExport!$BR59,TRUE),EXACT(SquadExport!$BL59,TRUE)),HARMEAN(WeightedParse!I59,WeightedParse!K59,WeightedParse!N59,WeightedParse!Q59,WeightedParse!T59,WeightedParse!V59,WeightedParse!X59,WeightedParse!Y59,WeightedParse!Z59,WeightedParse!AD59,WeightedParse!AE59,WeightedParse!AF59,WeightedParse!AG59,WeightedParse!AH59,WeightedParse!AI59,WeightedParse!AJ59,WeightedParse!AK59,WeightedParse!AN59,WeightedParse!AO59),HARMEAN(WeightedParse!I59,WeightedParse!K59,WeightedParse!N59,WeightedParse!Q59,WeightedParse!T59,WeightedParse!V59,WeightedParse!X59,WeightedParse!Y59,WeightedParse!Z59,WeightedParse!AD59,WeightedParse!AE59,WeightedParse!AF59,WeightedParse!AG59,WeightedParse!AH59,WeightedParse!AI59,WeightedParse!AJ59,WeightedParse!AK59,WeightedParse!AN59,WeightedParse!AO59)*Variables!$B$5),"")</f>
        <v/>
      </c>
      <c r="AC59" s="114" t="str">
        <f>IF($A59&gt;"",IF(AND(EXACT(SquadExport!$BR59,TRUE),EXACT(SquadExport!$BL59,TRUE)),HARMEAN(WeightedParse!K59,WeightedParse!Q59,WeightedParse!S59,WeightedParse!T59,WeightedParse!V59,WeightedParse!X59,WeightedParse!Y59,WeightedParse!Z59,WeightedParse!AD59,WeightedParse!AE59,WeightedParse!AF59,WeightedParse!AG59,WeightedParse!AH59,WeightedParse!AO59),HARMEAN(WeightedParse!K59,WeightedParse!Q59,WeightedParse!S59,WeightedParse!T59,WeightedParse!V59,WeightedParse!X59,WeightedParse!Y59,WeightedParse!Z59,WeightedParse!AD59,WeightedParse!AE59,WeightedParse!AF59,WeightedParse!AG59,WeightedParse!AH59,WeightedParse!AO59)*Variables!$B$5),"")</f>
        <v/>
      </c>
      <c r="AD59" s="114" t="str">
        <f>IF($A59&gt;"",IF(AND(EXACT(SquadExport!$BR59,TRUE),EXACT(SquadExport!$BL59,TRUE)),HARMEAN(WeightedParse!I59,WeightedParse!J59,WeightedParse!K59,WeightedParse!N59,WeightedParse!Q59,WeightedParse!S59,WeightedParse!T59,WeightedParse!V59,WeightedParse!X59,WeightedParse!Z59,WeightedParse!AB59,WeightedParse!AD59,WeightedParse!AG59,WeightedParse!AH59,WeightedParse!AI59,WeightedParse!AK59,WeightedParse!AO59),HARMEAN(WeightedParse!I59,WeightedParse!J59,WeightedParse!K59,WeightedParse!N59,WeightedParse!Q59,WeightedParse!S59,WeightedParse!T59,WeightedParse!V59,WeightedParse!X59,WeightedParse!Z59,WeightedParse!AB59,WeightedParse!AD59,WeightedParse!AG59,WeightedParse!AH59,WeightedParse!AI59,WeightedParse!AK59,WeightedParse!AO59)*Variables!$B$5),"")</f>
        <v/>
      </c>
      <c r="AE59" s="114" t="str">
        <f>IF($A59&gt;"",IF(AND(EXACT(SquadExport!$BR59,TRUE),EXACT(SquadExport!$BL59,TRUE)),HARMEAN(WeightedParse!K59,WeightedParse!N59,WeightedParse!P59,WeightedParse!Q59,WeightedParse!S59,WeightedParse!T59,WeightedParse!U59,WeightedParse!V59,WeightedParse!X59,WeightedParse!Y59,WeightedParse!Z59,WeightedParse!AD59,WeightedParse!AE59,WeightedParse!AF59,WeightedParse!AG59,WeightedParse!AH59,WeightedParse!AI59,WeightedParse!AO59),HARMEAN(WeightedParse!K59,WeightedParse!N59,WeightedParse!P59,WeightedParse!Q59,WeightedParse!S59,WeightedParse!T59,WeightedParse!U59,WeightedParse!V59,WeightedParse!X59,WeightedParse!Y59,WeightedParse!Z59,WeightedParse!AD59,WeightedParse!AE59,WeightedParse!AF59,WeightedParse!AG59,WeightedParse!AH59,WeightedParse!AI59,WeightedParse!AO59)*Variables!$B$5),"")</f>
        <v/>
      </c>
      <c r="AF59" s="114" t="str">
        <f>IF($A59&gt;"",IF(AND(EXACT(SquadExport!$BR59,TRUE),EXACT(SquadExport!$BL59,TRUE)),HARMEAN(WeightedParse!I59,WeightedParse!J59,WeightedParse!K59,WeightedParse!N59,WeightedParse!Q59,WeightedParse!S59,WeightedParse!T59,WeightedParse!U59,WeightedParse!V59,WeightedParse!X59,WeightedParse!Z59,WeightedParse!AD59,WeightedParse!AE59,WeightedParse!AF59,WeightedParse!AH59,WeightedParse!AI59,WeightedParse!AK59,WeightedParse!AN59,WeightedParse!AO59,WeightedParse!AP59),HARMEAN(WeightedParse!I59,WeightedParse!J59,WeightedParse!K59,WeightedParse!N59,WeightedParse!Q59,WeightedParse!S59,WeightedParse!T59,WeightedParse!U59,WeightedParse!V59,WeightedParse!X59,WeightedParse!Z59,WeightedParse!AD59,WeightedParse!AE59,WeightedParse!AF59,WeightedParse!AH59,WeightedParse!AI59,WeightedParse!AK59,WeightedParse!AN59,WeightedParse!AO59,WeightedParse!AP59)*Variables!$B$5),"")</f>
        <v/>
      </c>
      <c r="AG59" s="114" t="str">
        <f>IF($A59&gt;"",IF(AND(OR(EXACT(SquadExport!$BR59,TRUE),EXACT(SquadExport!$BS59,TRUE)),OR(EXACT(SquadExport!$BK59,TRUE),EXACT(SquadExport!$BM59,TRUE))),HARMEAN(WeightedParse!I59,WeightedParse!K59,WeightedParse!Q59,WeightedParse!T59,WeightedParse!X59,WeightedParse!Z59,WeightedParse!AD59,WeightedParse!AF59,WeightedParse!AG59,WeightedParse!AJ59),HARMEAN(WeightedParse!I59,WeightedParse!K59,WeightedParse!Q59,WeightedParse!T59,WeightedParse!X59,WeightedParse!Z59,WeightedParse!AD59,WeightedParse!AF59,WeightedParse!AG59,WeightedParse!AJ59)*Variables!$B$5),"")</f>
        <v/>
      </c>
      <c r="AH59" s="114" t="str">
        <f>IF($A59&gt;"",IF(AND(OR(EXACT(SquadExport!$BR59,TRUE),EXACT(SquadExport!$BS59,TRUE)),OR(EXACT(SquadExport!$BK59,TRUE),EXACT(SquadExport!$BM59,TRUE))),HARMEAN(WeightedParse!H59,WeightedParse!K59,WeightedParse!P59,WeightedParse!Q59,WeightedParse!S59,WeightedParse!T59,WeightedParse!V59,WeightedParse!X59,WeightedParse!Y59,WeightedParse!Z59,WeightedParse!AD59,WeightedParse!AE59,WeightedParse!AF59,WeightedParse!AG59,WeightedParse!AH59,WeightedParse!AO59),HARMEAN(WeightedParse!H59,WeightedParse!K59,WeightedParse!P59,WeightedParse!Q59,WeightedParse!S59,WeightedParse!T59,WeightedParse!V59,WeightedParse!X59,WeightedParse!Y59,WeightedParse!Z59,WeightedParse!AD59,WeightedParse!AE59,WeightedParse!AF59,WeightedParse!AG59,WeightedParse!AH59,WeightedParse!AO59)*Variables!$B$5),"")</f>
        <v/>
      </c>
      <c r="AI59" s="114" t="str">
        <f>IF($A59&gt;"",IF(AND(OR(EXACT(SquadExport!$BR59,TRUE),EXACT(SquadExport!$BS59,TRUE)),OR(EXACT(SquadExport!$BK59,TRUE),EXACT(SquadExport!$BM59,TRUE))),HARMEAN(WeightedParse!H59,WeightedParse!I59,WeightedParse!K59,WeightedParse!P59,WeightedParse!Q59,WeightedParse!S59,WeightedParse!T59,WeightedParse!U59,WeightedParse!V59,WeightedParse!X59,WeightedParse!Y59,WeightedParse!Z59,WeightedParse!AD59,WeightedParse!AE59,WeightedParse!AF59,WeightedParse!AH59,WeightedParse!AI59,WeightedParse!AO59),HARMEAN(WeightedParse!H59,WeightedParse!I59,WeightedParse!K59,WeightedParse!P59,WeightedParse!Q59,WeightedParse!S59,WeightedParse!T59,WeightedParse!U59,WeightedParse!V59,WeightedParse!X59,WeightedParse!Y59,WeightedParse!Z59,WeightedParse!AD59,WeightedParse!AE59,WeightedParse!AF59,WeightedParse!AH59,WeightedParse!AI59,WeightedParse!AO59)*Variables!$B$5),"")</f>
        <v/>
      </c>
      <c r="AJ59" s="114" t="str">
        <f>IF($A59&gt;"",IF(AND(OR(EXACT(SquadExport!$BR59,TRUE),EXACT(SquadExport!$BS59,TRUE)),OR(EXACT(SquadExport!$BK59,TRUE),EXACT(SquadExport!$BM59,TRUE))),HARMEAN(WeightedParse!H59,WeightedParse!K59,WeightedParse!M59,WeightedParse!V59,WeightedParse!W59,WeightedParse!AD59,WeightedParse!AF59,WeightedParse!AH59,WeightedParse!AK59,WeightedParse!AL59,WeightedParse!AO59,WeightedParse!AP59)*(CONVERT(LEFT(SquadExport!$E59,FIND("'",SquadExport!$E59)-1)+((MID(SquadExport!$E59,FIND("'",SquadExport!$E59)+1,LEN(SquadExport!$E59)-FIND("'",SquadExport!$E59)-1))/12),"ft","m")-1)/(Variables!$C$4-1),(HARMEAN(WeightedParse!H59,WeightedParse!K59,WeightedParse!M59,WeightedParse!V59,WeightedParse!W59,WeightedParse!AD59,WeightedParse!AF59,WeightedParse!AH59,WeightedParse!AK59,WeightedParse!AL59,WeightedParse!AO59,WeightedParse!AP59)*(CONVERT(LEFT(SquadExport!$E59,FIND("'",SquadExport!$E59)-1)+((MID(SquadExport!$E59,FIND("'",SquadExport!$E59)+1,LEN(SquadExport!$E59)-FIND("'",SquadExport!$E59)-1))/12),"ft","m")-1)/(Variables!$C$4-1))*Variables!$B$5),"")</f>
        <v/>
      </c>
      <c r="AK59" s="114" t="str">
        <f>IF($A59&gt;"",IF(AND(OR(EXACT(SquadExport!$BR59,TRUE),EXACT(SquadExport!$BS59,TRUE)),OR(EXACT(SquadExport!$BK59,TRUE),EXACT(SquadExport!$BM59,TRUE))),HARMEAN(WeightedParse!J59,WeightedParse!K59,WeightedParse!T59,WeightedParse!V59,WeightedParse!X59,WeightedParse!Y59,WeightedParse!Z59,WeightedParse!AD59,WeightedParse!AH59,WeightedParse!AI59,WeightedParse!AK59,WeightedParse!AO59),HARMEAN(WeightedParse!J59,WeightedParse!K59,WeightedParse!T59,WeightedParse!V59,WeightedParse!X59,WeightedParse!Y59,WeightedParse!Z59,WeightedParse!AD59,WeightedParse!AH59,WeightedParse!AI59,WeightedParse!AK59,WeightedParse!AO59)*Variables!$B$5),"")</f>
        <v/>
      </c>
      <c r="AL59" s="114" t="str">
        <f>IF($A59&gt;"",IF(AND(OR(EXACT(SquadExport!$BR59,TRUE),EXACT(SquadExport!$BS59,TRUE)),OR(EXACT(SquadExport!$BK59,TRUE),EXACT(SquadExport!$BM59,TRUE))),HARMEAN(WeightedParse!H59,WeightedParse!I59,WeightedParse!K59,WeightedParse!Q59,WeightedParse!T59,WeightedParse!V59,WeightedParse!AB59,WeightedParse!AD59,WeightedParse!AH59,WeightedParse!AI59,WeightedParse!AJ59,WeightedParse!AN59,WeightedParse!AO59),HARMEAN(WeightedParse!H59,WeightedParse!I59,WeightedParse!K59,WeightedParse!Q59,WeightedParse!T59,WeightedParse!V59,WeightedParse!AB59,WeightedParse!AD59,WeightedParse!AH59,WeightedParse!AI59,WeightedParse!AJ59,WeightedParse!AN59,WeightedParse!AO59)*Variables!$B$5),"")</f>
        <v/>
      </c>
      <c r="AM59" s="114" t="str">
        <f>IF($A59&gt;"",IF(AND(OR(EXACT(SquadExport!$BR59,TRUE),EXACT(SquadExport!$BS59,TRUE)),OR(EXACT(SquadExport!$BK59,TRUE),EXACT(SquadExport!$BM59,TRUE))),HARMEAN(WeightedParse!I59,WeightedParse!J59,WeightedParse!K59,WeightedParse!N59,WeightedParse!Q59,WeightedParse!T59,WeightedParse!V59,WeightedParse!X59,WeightedParse!AB59,WeightedParse!AD59,WeightedParse!AG59,WeightedParse!AI59,WeightedParse!AJ59,WeightedParse!AK59,WeightedParse!AN59)*WeightedParse!BD59,(HARMEAN(WeightedParse!I59,WeightedParse!J59,WeightedParse!K59,WeightedParse!N59,WeightedParse!Q59,WeightedParse!T59,WeightedParse!V59,WeightedParse!X59,WeightedParse!AB59,WeightedParse!AD59,WeightedParse!AG59,WeightedParse!AI59,WeightedParse!AJ59,WeightedParse!AK59,WeightedParse!AN59)*WeightedParse!BD59)*Variables!$B$5),"")</f>
        <v/>
      </c>
      <c r="AN59" s="114" t="str">
        <f>IF($A59&gt;"",IF(AND(OR(EXACT(SquadExport!$BR59,TRUE),EXACT(SquadExport!$BS59,TRUE)),OR(EXACT(SquadExport!$BK59,TRUE),EXACT(SquadExport!$BM59,TRUE))),HARMEAN(WeightedParse!H59,WeightedParse!I59,WeightedParse!K59,WeightedParse!N59,WeightedParse!Q59,WeightedParse!T59,WeightedParse!V59,WeightedParse!X59,WeightedParse!Z59,WeightedParse!AD59,WeightedParse!AG59,WeightedParse!AH59,WeightedParse!AI59,WeightedParse!AJ59,WeightedParse!AN59,WeightedParse!AO59)*WeightedParse!BD59,(HARMEAN(WeightedParse!H59,WeightedParse!I59,WeightedParse!K59,WeightedParse!N59,WeightedParse!Q59,WeightedParse!T59,WeightedParse!V59,WeightedParse!X59,WeightedParse!Z59,WeightedParse!AD59,WeightedParse!AG59,WeightedParse!AH59,WeightedParse!AI59,WeightedParse!AJ59,WeightedParse!AN59,WeightedParse!AO59)*WeightedParse!BD59)*Variables!$B$5),"")</f>
        <v/>
      </c>
      <c r="AO59" s="114" t="str">
        <f>IF($A59&gt;"",IF(AND(EXACT(SquadExport!$BS59,TRUE),EXACT(SquadExport!$BL59,TRUE)),HARMEAN(WeightedParse!K59,WeightedParse!Q59,WeightedParse!T59,WeightedParse!V59,WeightedParse!X59,WeightedParse!Z59,WeightedParse!AB59,WeightedParse!AD59,WeightedParse!AG59,WeightedParse!AK59),HARMEAN(WeightedParse!K59,WeightedParse!Q59,WeightedParse!T59,WeightedParse!V59,WeightedParse!X59,WeightedParse!Z59,WeightedParse!AB59,WeightedParse!AD59,WeightedParse!AG59,WeightedParse!AK59)*Variables!$B$5),"")</f>
        <v/>
      </c>
      <c r="AP59" s="114" t="str">
        <f>IF($A59&gt;"",IF(AND(EXACT(SquadExport!$BS59,TRUE),EXACT(SquadExport!$BL59,TRUE)),HARMEAN(WeightedParse!I59,WeightedParse!K59,WeightedParse!Q59,WeightedParse!T59,WeightedParse!V59,WeightedParse!X59,WeightedParse!Z59,WeightedParse!AB59,WeightedParse!AD59,WeightedParse!AF59,WeightedParse!AG59,WeightedParse!AI59,WeightedParse!AJ59),HARMEAN(WeightedParse!I59,WeightedParse!K59,WeightedParse!Q59,WeightedParse!T59,WeightedParse!V59,WeightedParse!X59,WeightedParse!Z59,WeightedParse!AB59,WeightedParse!AD59,WeightedParse!AF59,WeightedParse!AG59,WeightedParse!AI59,WeightedParse!AJ59)*Variables!$B$5),"")</f>
        <v/>
      </c>
      <c r="AQ59" s="114" t="str">
        <f>IF($A59&gt;"",IF(AND(EXACT(SquadExport!$BS59,TRUE),EXACT(SquadExport!$BL59,TRUE)),HARMEAN(WeightedParse!I59,WeightedParse!J59,WeightedParse!K59,WeightedParse!Q59,WeightedParse!T59,WeightedParse!V59,WeightedParse!X59,WeightedParse!Z59,WeightedParse!AB59,WeightedParse!AD59,WeightedParse!AG59,WeightedParse!AI59,WeightedParse!AJ59,WeightedParse!AK59),HARMEAN(WeightedParse!I59,WeightedParse!J59,WeightedParse!K59,WeightedParse!Q59,WeightedParse!T59,WeightedParse!V59,WeightedParse!X59,WeightedParse!Z59,WeightedParse!AB59,WeightedParse!AD59,WeightedParse!AG59,WeightedParse!AI59,WeightedParse!AJ59,WeightedParse!AK59)*Variables!$B$5),"")</f>
        <v/>
      </c>
      <c r="AR59" s="114" t="str">
        <f>IF($A59&gt;"",IF(AND(EXACT(SquadExport!$BS59,TRUE),EXACT(SquadExport!$BL59,TRUE)),HARMEAN(WeightedParse!I59,WeightedParse!J59,WeightedParse!K59,WeightedParse!Q59,WeightedParse!T59,WeightedParse!V59,WeightedParse!X59,WeightedParse!Y59,WeightedParse!Z59,WeightedParse!AD59,WeightedParse!AH59,WeightedParse!AI59,WeightedParse!AJ59,WeightedParse!AK59,WeightedParse!AN59,WeightedParse!AO59),HARMEAN(WeightedParse!I59,WeightedParse!J59,WeightedParse!K59,WeightedParse!Q59,WeightedParse!T59,WeightedParse!V59,WeightedParse!X59,WeightedParse!Y59,WeightedParse!Z59,WeightedParse!AD59,WeightedParse!AH59,WeightedParse!AI59,WeightedParse!AJ59,WeightedParse!AK59,WeightedParse!AN59,WeightedParse!AO59)*Variables!$B$5),"")</f>
        <v/>
      </c>
      <c r="AS59" s="114" t="str">
        <f>IF($A59&gt;"",IF(AND(EXACT(SquadExport!$BT59,TRUE),EXACT(SquadExport!$BL59,TRUE)),HARMEAN(WeightedParse!J59,WeightedParse!K59,WeightedParse!M59,WeightedParse!T59,WeightedParse!V59,WeightedParse!X59,WeightedParse!Z59,WeightedParse!AD59,WeightedParse!AI59),(HARMEAN(WeightedParse!J59,WeightedParse!K59,WeightedParse!M59,WeightedParse!T59,WeightedParse!V59,WeightedParse!X59,WeightedParse!Z59,WeightedParse!AD59,WeightedParse!AI59)*Variables!$B$5)),"")</f>
        <v/>
      </c>
      <c r="AT59" s="114" t="str">
        <f>IF($A59&gt;"",IF(AND(EXACT(SquadExport!$BT59,TRUE),EXACT(SquadExport!$BL59,TRUE)),HARMEAN(WeightedParse!J59,WeightedParse!K59,WeightedParse!M59,WeightedParse!U59,WeightedParse!V59,WeightedParse!W59,WeightedParse!X59,WeightedParse!Z59,WeightedParse!AD59,WeightedParse!AF59,WeightedParse!AK59,WeightedParse!AL59,WeightedParse!AP59)*(CONVERT(LEFT(SquadExport!$E59,FIND("'",SquadExport!$E59)-1)+((MID(SquadExport!$E59,FIND("'",SquadExport!$E59)+1,LEN(SquadExport!$E59)-FIND("'",SquadExport!$E59)-1))/12),"ft","m")-1)/(Variables!$C$4-1),(HARMEAN(WeightedParse!J59,WeightedParse!K59,WeightedParse!M59,WeightedParse!U59,WeightedParse!V59,WeightedParse!W59,WeightedParse!X59,WeightedParse!Z59,WeightedParse!AD59,WeightedParse!AF59,WeightedParse!AK59,WeightedParse!AL59,WeightedParse!AP59)*(CONVERT(LEFT(SquadExport!$E59,FIND("'",SquadExport!$E59)-1)+((MID(SquadExport!$E59,FIND("'",SquadExport!$E59)+1,LEN(SquadExport!$E59)-FIND("'",SquadExport!$E59)-1))/12),"ft","m")-1)/(Variables!$C$4-1)))*Variables!$B$5,"")</f>
        <v/>
      </c>
      <c r="AU59" s="114" t="str">
        <f>IF($A59&gt;"",IF(AND(EXACT(SquadExport!$BT59,TRUE),EXACT(SquadExport!$BL59,TRUE)),HARMEAN(WeightedParse!I59,WeightedParse!J59,WeightedParse!K59,WeightedParse!Q59,WeightedParse!T59,WeightedParse!V59,WeightedParse!X59,WeightedParse!Z59,WeightedParse!AB59,WeightedParse!AD59,WeightedParse!AF59,WeightedParse!AG59,WeightedParse!AK59,WeightedParse!AP59),HARMEAN(WeightedParse!I59,WeightedParse!J59,WeightedParse!K59,WeightedParse!Q59,WeightedParse!T59,WeightedParse!V59,WeightedParse!X59,WeightedParse!Z59,WeightedParse!AB59,WeightedParse!AD59,WeightedParse!AF59,WeightedParse!AG59,WeightedParse!AK59,WeightedParse!AP59)*Variables!$B$5),"")</f>
        <v/>
      </c>
      <c r="AV59" s="114" t="str">
        <f>IF($A59&gt;"",IF(AND(EXACT(SquadExport!$BT59,TRUE),EXACT(SquadExport!$BL59,TRUE)),HARMEAN(WeightedParse!I59,WeightedParse!J59,WeightedParse!K59,WeightedParse!Q59,WeightedParse!T59,WeightedParse!V59,WeightedParse!X59,WeightedParse!Z59,WeightedParse!AD59,WeightedParse!AH59,WeightedParse!AI59,WeightedParse!AJ59,WeightedParse!AK59,WeightedParse!AN59,WeightedParse!AO59),HARMEAN(WeightedParse!I59,WeightedParse!J59,WeightedParse!K59,WeightedParse!Q59,WeightedParse!T59,WeightedParse!V59,WeightedParse!X59,WeightedParse!Z59,WeightedParse!AD59,WeightedParse!AH59,WeightedParse!AI59,WeightedParse!AJ59,WeightedParse!AK59,WeightedParse!AN59,WeightedParse!AO59)*Variables!$B$5),"")</f>
        <v/>
      </c>
      <c r="AW59" s="114" t="str">
        <f>IF($A59&gt;"",IF(AND(EXACT(SquadExport!$BT59,TRUE),EXACT(SquadExport!$BL59,TRUE)),HARMEAN(WeightedParse!I59,WeightedParse!J59,WeightedParse!K59,WeightedParse!Q59,WeightedParse!T59,WeightedParse!V59,WeightedParse!X59,WeightedParse!Z59,WeightedParse!AB59,WeightedParse!AD59,WeightedParse!AF59,WeightedParse!AG59,WeightedParse!AI59,WeightedParse!AJ59,WeightedParse!AK59),HARMEAN(WeightedParse!I59,WeightedParse!J59,WeightedParse!K59,WeightedParse!Q59,WeightedParse!T59,WeightedParse!V59,WeightedParse!X59,WeightedParse!Z59,WeightedParse!AB59,WeightedParse!AD59,WeightedParse!AF59,WeightedParse!AG59,WeightedParse!AI59,WeightedParse!AJ59,WeightedParse!AK59)*Variables!$B$5),"")</f>
        <v/>
      </c>
      <c r="AX59" s="114" t="str">
        <f>IF($A59&gt;"",IF(AND(EXACT(SquadExport!$BT59,TRUE),EXACT(SquadExport!$BL59,TRUE)),HARMEAN(WeightedParse!K59,WeightedParse!Q59,WeightedParse!U59,WeightedParse!V59,WeightedParse!W59,WeightedParse!X59,WeightedParse!Y59,WeightedParse!Z59,WeightedParse!AD59,WeightedParse!AF59,WeightedParse!AH59,WeightedParse!AI59,WeightedParse!AJ59,WeightedParse!AK59,WeightedParse!AN59,WeightedParse!AO59,WeightedParse!AP59),HARMEAN(WeightedParse!K59,WeightedParse!Q59,WeightedParse!U59,WeightedParse!V59,WeightedParse!W59,WeightedParse!X59,WeightedParse!Y59,WeightedParse!Z59,WeightedParse!AD59,WeightedParse!AF59,WeightedParse!AH59,WeightedParse!AI59,WeightedParse!AJ59,WeightedParse!AK59,WeightedParse!AN59,WeightedParse!AO59,WeightedParse!AP59)*Variables!$B$5),"")</f>
        <v/>
      </c>
      <c r="AY59" s="114" t="str">
        <f>IF($A59&gt;"",IF(AND(EXACT(SquadExport!$BT59,TRUE),EXACT(SquadExport!$BL59,TRUE)),HARMEAN(WeightedParse!I59,WeightedParse!J59,WeightedParse!K59,WeightedParse!M59,WeightedParse!N59,WeightedParse!Q59,WeightedParse!T59,WeightedParse!V59,WeightedParse!X59,WeightedParse!Z59,WeightedParse!AD59,WeightedParse!AF59,WeightedParse!AG59,WeightedParse!AH59,WeightedParse!AI59,WeightedParse!AJ59,WeightedParse!AK59,WeightedParse!AL59,WeightedParse!AN59,WeightedParse!AO59,WeightedParse!AP59),HARMEAN(WeightedParse!I59,WeightedParse!J59,WeightedParse!K59,WeightedParse!M59,WeightedParse!N59,WeightedParse!Q59,WeightedParse!T59,WeightedParse!V59,WeightedParse!X59,WeightedParse!Z59,WeightedParse!AD59,WeightedParse!AF59,WeightedParse!AG59,WeightedParse!AH59,WeightedParse!AI59,WeightedParse!AJ59,WeightedParse!AK59,WeightedParse!AL59,WeightedParse!AN59,WeightedParse!AO59,WeightedParse!AP59)*Variables!$B$5),"")</f>
        <v/>
      </c>
    </row>
    <row r="60" spans="1:51" s="3" customFormat="1" ht="15" customHeight="1" x14ac:dyDescent="0.25">
      <c r="A60" s="3" t="str">
        <f>IF(WeightedParse!A60&gt;"",WeightedParse!A60,"")</f>
        <v/>
      </c>
      <c r="B60" s="4" t="str">
        <f>IF(WeightedParse!B60&gt;0,WeightedParse!B60,"")</f>
        <v/>
      </c>
      <c r="C60" s="4" t="str">
        <f>IF(A60&gt;"",IF(AND(B60&lt;=Variables!$B$8,G60&gt;2),"Youth",IF(AND(B60&lt;=Variables!$B$8,G60&lt;=2),"Prospect",IF(AND(B60&gt;=Variables!$B$9,G60&gt;2),"Old",IF(G60&gt;=3,"Reserves","First Team")))),"")</f>
        <v/>
      </c>
      <c r="D60" s="4" t="str">
        <f>SquadExport!BJ60</f>
        <v/>
      </c>
      <c r="E60" s="4" t="str">
        <f>IF(A60&gt;"",VLOOKUP(F60,Roles!A:B,2,FALSE)&amp;IF(OR(VLOOKUP(F60,Roles!$A:$B,2,FALSE)="FB",VLOOKUP(F60,Roles!$A:$B,2,FALSE)="WB",VLOOKUP(F60,Roles!$A:$B,2,FALSE)="WM",VLOOKUP(F60,Roles!$A:$B,2,FALSE)="W"),IF(AND(SquadExport!BK60=TRUE,SquadExport!BM60=TRUE,WeightedParse!BB60&gt;=WeightedParse!BC60)," (R)",IF(AND(SquadExport!BK60=TRUE,SquadExport!BM60=TRUE,WeightedParse!BB60&lt;WeightedParse!BC60)," (L)",IF(AND(SquadExport!BK60=TRUE,SquadExport!BM60=FALSE), " (L)",IF(AND(SquadExport!BK60=FALSE,SquadExport!BM60=TRUE)," (R)","")))),""),"")</f>
        <v/>
      </c>
      <c r="F60" s="4" t="str" cm="1">
        <f t="array" ref="F60">IF(A60&gt;"",INDEX($J$1:$AY$1,SUMPRODUCT(MAX(($J$2:$AY$200=MAX($J60:$AY60))*(COLUMN($J$2:$AY$200))))-COLUMN($J$1)+1),"")</f>
        <v/>
      </c>
      <c r="G60" s="4" t="str">
        <f t="shared" si="0"/>
        <v/>
      </c>
      <c r="H60" s="4" t="str">
        <f t="shared" si="1"/>
        <v/>
      </c>
      <c r="I60" s="5" t="str">
        <f t="shared" si="2"/>
        <v/>
      </c>
      <c r="J60" s="114" t="str">
        <f>IF($A60&gt;"",HARMEAN(WeightedParse!V60,WeightedParse!Y60,WeightedParse!Z60,WeightedParse!AE60,WeightedParse!AJ60,WeightedParse!AQ60,WeightedParse!AR60,WeightedParse!AS60,WeightedParse!AU60,WeightedParse!AV60,WeightedParse!AW60,WeightedParse!AY60,WeightedParse!BA60),"")</f>
        <v/>
      </c>
      <c r="K60" s="114" t="str">
        <f>IF(A60&gt;"",HARMEAN(WeightedParse!K60,WeightedParse!Q60,WeightedParse!V60,WeightedParse!X60,WeightedParse!Y60,WeightedParse!Z60,WeightedParse!AE60,WeightedParse!AG60,WeightedParse!AI60,WeightedParse!AJ60,WeightedParse!AQ60,WeightedParse!AR60,WeightedParse!AS60,WeightedParse!AU60,WeightedParse!AV60,WeightedParse!AW60,WeightedParse!AY60,WeightedParse!AZ60,WeightedParse!BA60),"")</f>
        <v/>
      </c>
      <c r="L60" s="114" t="str">
        <f>IF($A60&gt;"",IF(AND(EXACT(SquadExport!$BO60,TRUE),EXACT(SquadExport!$BL60,TRUE)),HARMEAN(WeightedParse!M60,WeightedParse!P60,WeightedParse!S60,WeightedParse!U60,WeightedParse!V60,WeightedParse!W60,WeightedParse!Y60,WeightedParse!AE60,WeightedParse!AL60,WeightedParse!AN60,WeightedParse!AP60),HARMEAN(WeightedParse!M60,WeightedParse!P60,WeightedParse!S60,WeightedParse!U60,WeightedParse!V60,WeightedParse!W60,WeightedParse!Y60,WeightedParse!AE60,WeightedParse!AL60,WeightedParse!AN60,WeightedParse!AP60)*Variables!$B$5),"")</f>
        <v/>
      </c>
      <c r="M60" s="114" t="str">
        <f>IF($A60&gt;"",IF(AND(EXACT(SquadExport!$BO60,TRUE),EXACT(SquadExport!$BL60,TRUE)),HARMEAN(WeightedParse!M60,WeightedParse!P60,WeightedParse!S60,WeightedParse!U60,WeightedParse!V60,WeightedParse!W60,WeightedParse!X60,WeightedParse!Y60,WeightedParse!Z60,WeightedParse!AE60,WeightedParse!AL60,WeightedParse!AN60,WeightedParse!AP60),HARMEAN(WeightedParse!M60,WeightedParse!P60,WeightedParse!S60,WeightedParse!U60,WeightedParse!V60,WeightedParse!W60,WeightedParse!X60,WeightedParse!Y60,WeightedParse!Z60,WeightedParse!AE60,WeightedParse!AL60,WeightedParse!AN60,WeightedParse!AP60)*Variables!$B$5),"")</f>
        <v/>
      </c>
      <c r="N60" s="114" t="str">
        <f>IF($A60&gt;"",IF(AND(EXACT(SquadExport!$BO60,TRUE),EXACT(SquadExport!$BL60,TRUE)),HARMEAN(WeightedParse!K60,WeightedParse!M60,WeightedParse!P60,WeightedParse!Q60,WeightedParse!S60,WeightedParse!T60,WeightedParse!U60,WeightedParse!V60,WeightedParse!W60,WeightedParse!X60,WeightedParse!Y60,WeightedParse!Z60,WeightedParse!AE60,WeightedParse!AG60,WeightedParse!AL60,WeightedParse!AN60,WeightedParse!AP60),HARMEAN(WeightedParse!K60,WeightedParse!M60,WeightedParse!P60,WeightedParse!Q60,WeightedParse!S60,WeightedParse!T60,WeightedParse!U60,WeightedParse!V60,WeightedParse!W60,WeightedParse!X60,WeightedParse!Y60,WeightedParse!Z60,WeightedParse!AE60,WeightedParse!AG60,WeightedParse!AL60,WeightedParse!AN60,WeightedParse!AP60)*Variables!$B$5),"")</f>
        <v/>
      </c>
      <c r="O60" s="114" t="str">
        <f>IF($A60&gt;"",IF(AND(EXACT(SquadExport!$BO60,TRUE),EXACT(SquadExport!$BL60,TRUE)),HARMEAN(WeightedParse!I60,WeightedParse!K60,WeightedParse!M60,WeightedParse!P60,WeightedParse!Q60,WeightedParse!S60,WeightedParse!T60,WeightedParse!V60,WeightedParse!W60,WeightedParse!X60,WeightedParse!Y60,WeightedParse!Z60,WeightedParse!AB60,WeightedParse!AE60,WeightedParse!AF60,WeightedParse!AG60,WeightedParse!AJ60,WeightedParse!AK60,WeightedParse!AL60,WeightedParse!AN60,WeightedParse!AO60,WeightedParse!AP60),HARMEAN(WeightedParse!I60,WeightedParse!K60,WeightedParse!M60,WeightedParse!P60,WeightedParse!Q60,WeightedParse!S60,WeightedParse!T60,WeightedParse!V60,WeightedParse!W60,WeightedParse!X60,WeightedParse!Y60,WeightedParse!Z60,WeightedParse!AB60,WeightedParse!AE60,WeightedParse!AF60,WeightedParse!AG60,WeightedParse!AJ60,WeightedParse!AK60,WeightedParse!AL60,WeightedParse!AN60,WeightedParse!AO60,WeightedParse!AP60)*Variables!$B$5),"")</f>
        <v/>
      </c>
      <c r="P60" s="114" t="str">
        <f>IF($A60&gt;"",IF(AND(OR(EXACT(SquadExport!$BO60,TRUE),EXACT(SquadExport!$BP60,TRUE)),OR(EXACT(SquadExport!$BK60,TRUE),EXACT(SquadExport!$BM60,TRUE))),HARMEAN(WeightedParse!M60,WeightedParse!P60,WeightedParse!S60,WeightedParse!U60,WeightedParse!V60,WeightedParse!W60,WeightedParse!Y60,WeightedParse!AE60,WeightedParse!AF60,WeightedParse!AP60),HARMEAN(WeightedParse!M60,WeightedParse!P60,WeightedParse!S60,WeightedParse!U60,WeightedParse!V60,WeightedParse!W60,WeightedParse!Y60,WeightedParse!AE60,WeightedParse!AF60,WeightedParse!AP60)*Variables!$B$5),"")</f>
        <v/>
      </c>
      <c r="Q60" s="114" t="str">
        <f>IF($A60&gt;"",IF(AND(OR(EXACT(SquadExport!$BO60,TRUE),EXACT(SquadExport!$BP60,TRUE)),OR(EXACT(SquadExport!$BK60,TRUE),EXACT(SquadExport!$BM60,TRUE))),HARMEAN(WeightedParse!H60,WeightedParse!P60,WeightedParse!Q60,WeightedParse!S60,WeightedParse!T60,WeightedParse!V60,WeightedParse!X60,WeightedParse!Y60,WeightedParse!Z60,WeightedParse!AE60,WeightedParse!AF60,WeightedParse!AH60,WeightedParse!AN60,WeightedParse!AO60),HARMEAN(WeightedParse!H60,WeightedParse!P60,WeightedParse!Q60,WeightedParse!S60,WeightedParse!T60,WeightedParse!V60,WeightedParse!X60,WeightedParse!Y60,WeightedParse!Z60,WeightedParse!AE60,WeightedParse!AF60,WeightedParse!AH60,WeightedParse!AN60,WeightedParse!AO60)*Variables!$B$5),"")</f>
        <v/>
      </c>
      <c r="R60" s="115" t="str">
        <f>IF($A60&gt;"",IF(AND(OR(EXACT(SquadExport!$BO60,TRUE),EXACT(SquadExport!$BP60,TRUE)),OR(EXACT(SquadExport!$BK60,TRUE),EXACT(SquadExport!$BM60,TRUE))),HARMEAN(WeightedParse!H60,WeightedParse!I60,WeightedParse!K60,WeightedParse!P60,WeightedParse!Q60,WeightedParse!S60,WeightedParse!T60,WeightedParse!V60,WeightedParse!Y60,WeightedParse!Z60,WeightedParse!AD60,WeightedParse!AE60,WeightedParse!AF60,WeightedParse!AH60,WeightedParse!AI60,WeightedParse!AJ60,WeightedParse!AN60,WeightedParse!AO60),HARMEAN(WeightedParse!H60,WeightedParse!I60,WeightedParse!K60,WeightedParse!P60,WeightedParse!Q60,WeightedParse!S60,WeightedParse!T60,WeightedParse!V60,WeightedParse!Y60,WeightedParse!Z60,WeightedParse!AD60,WeightedParse!AE60,WeightedParse!AF60,WeightedParse!AH60,WeightedParse!AI60,WeightedParse!AJ60,WeightedParse!AN60,WeightedParse!AO60)*Variables!$B$5),"")</f>
        <v/>
      </c>
      <c r="S60" s="115" t="str">
        <f>IF($A60&gt;"",IF(AND(OR(EXACT(SquadExport!$BO60,TRUE),EXACT(SquadExport!$BP60,TRUE)),OR(EXACT(SquadExport!$BK60,TRUE),EXACT(SquadExport!$BM60,TRUE))),HARMEAN(WeightedParse!H60,WeightedParse!I60,WeightedParse!K60,WeightedParse!Q60,WeightedParse!S60,WeightedParse!T60,WeightedParse!V60,WeightedParse!X60,WeightedParse!Z60,WeightedParse!AB60,WeightedParse!AD60,WeightedParse!AF60,WeightedParse!AG60,WeightedParse!AH60,WeightedParse!AI60,WeightedParse!AJ60,WeightedParse!AK60,WeightedParse!AN60,WeightedParse!AO60),HARMEAN(WeightedParse!H60,WeightedParse!I60,WeightedParse!K60,WeightedParse!Q60,WeightedParse!S60,WeightedParse!T60,WeightedParse!V60,WeightedParse!X60,WeightedParse!Z60,WeightedParse!AB60,WeightedParse!AD60,WeightedParse!AF60,WeightedParse!AG60,WeightedParse!AH60,WeightedParse!AI60,WeightedParse!AJ60,WeightedParse!AK60,WeightedParse!AN60,WeightedParse!AO60)*Variables!$B$5),"")</f>
        <v/>
      </c>
      <c r="T60" s="114" t="str">
        <f>IF($A60&gt;"",IF(AND(OR(EXACT(SquadExport!$BO60,TRUE),EXACT(SquadExport!$BP60,TRUE)),OR(EXACT(SquadExport!$BK60,TRUE),EXACT(SquadExport!$BM60,TRUE))),HARMEAN(WeightedParse!I60,WeightedParse!K60,WeightedParse!N60,WeightedParse!P60,WeightedParse!Q60,WeightedParse!S60,WeightedParse!T60,WeightedParse!V60,WeightedParse!X60,WeightedParse!Y60,WeightedParse!Z60,WeightedParse!AB60,WeightedParse!AD60,WeightedParse!AE60,WeightedParse!AF60,WeightedParse!AH60,WeightedParse!AI60,WeightedParse!AJ60,WeightedParse!AN60,WeightedParse!AO60)*WeightedParse!BD60,(HARMEAN(WeightedParse!I60,WeightedParse!K60,WeightedParse!N60,WeightedParse!P60,WeightedParse!Q60,WeightedParse!S60,WeightedParse!T60,WeightedParse!V60,WeightedParse!X60,WeightedParse!Y60,WeightedParse!Z60,WeightedParse!AB60,WeightedParse!AD60,WeightedParse!AE60,WeightedParse!AF60,WeightedParse!AH60,WeightedParse!AI60,WeightedParse!AJ60,WeightedParse!AN60,WeightedParse!AO60)*WeightedParse!BD60)*Variables!$B$5),"")</f>
        <v/>
      </c>
      <c r="U60" s="114" t="str">
        <f>IF($A60&gt;"",IF(EXACT(SquadExport!$BQ60,TRUE),HARMEAN(WeightedParse!P60,WeightedParse!S60,WeightedParse!V60,WeightedParse!X60,WeightedParse!Y60,WeightedParse!Z60,WeightedParse!AE60,WeightedParse!AF60,WeightedParse!AP60),HARMEAN(WeightedParse!P60,WeightedParse!S60,WeightedParse!V60,WeightedParse!X60,WeightedParse!Y60,WeightedParse!Z60,WeightedParse!AE60,WeightedParse!AF60,WeightedParse!AP60)*Variables!$B$5),"")</f>
        <v/>
      </c>
      <c r="V60" s="114" t="str">
        <f>IF($A60&gt;"",IF(EXACT(SquadExport!$BQ60,TRUE),HARMEAN(WeightedParse!K60,WeightedParse!Q60,WeightedParse!S60,WeightedParse!T60,WeightedParse!V60,WeightedParse!X60,WeightedParse!Z60,WeightedParse!AE60,WeightedParse!AF60,WeightedParse!AG60,WeightedParse!AH60,WeightedParse!AK60),HARMEAN(WeightedParse!K60,WeightedParse!Q60,WeightedParse!S60,WeightedParse!T60,WeightedParse!V60,WeightedParse!X60,WeightedParse!Z60,WeightedParse!AE60,WeightedParse!AF60,WeightedParse!AG60,WeightedParse!AH60,WeightedParse!AK60)*Variables!$B$5),"")</f>
        <v/>
      </c>
      <c r="W60" s="114" t="str">
        <f>IF($A60&gt;"",IF(EXACT(SquadExport!$BQ60,TRUE),HARMEAN(WeightedParse!I60,WeightedParse!K60,WeightedParse!N60,WeightedParse!Q60,WeightedParse!T60,WeightedParse!V60,WeightedParse!X60,WeightedParse!Z60,WeightedParse!AB60,WeightedParse!AD60,WeightedParse!AF60,WeightedParse!AG60,WeightedParse!AK60),HARMEAN(WeightedParse!I60,WeightedParse!K60,WeightedParse!N60,WeightedParse!Q60,WeightedParse!T60,WeightedParse!V60,WeightedParse!X60,WeightedParse!Z60,WeightedParse!AB60,WeightedParse!AD60,WeightedParse!AF60,WeightedParse!AG60,WeightedParse!AK60)*Variables!$B$5),"")</f>
        <v/>
      </c>
      <c r="X60" s="114" t="str">
        <f>IF($A60&gt;"",IF(EXACT(SquadExport!$BQ60,TRUE),HARMEAN(WeightedParse!K60,WeightedParse!P60,WeightedParse!Q60,WeightedParse!S60,WeightedParse!U60,WeightedParse!V60,WeightedParse!X60,WeightedParse!Y60,WeightedParse!Z60,WeightedParse!AE60,WeightedParse!AF60,WeightedParse!AH60,WeightedParse!AO60,WeightedParse!AP60),HARMEAN(WeightedParse!K60,WeightedParse!P60,WeightedParse!Q60,WeightedParse!S60,WeightedParse!U60,WeightedParse!V60,WeightedParse!X60,WeightedParse!Y60,WeightedParse!Z60,WeightedParse!AE60,WeightedParse!AF60,WeightedParse!AH60,WeightedParse!AO60,WeightedParse!AP60)*Variables!$B$5),"")</f>
        <v/>
      </c>
      <c r="Y60" s="114" t="str">
        <f>IF($A60&gt;"",IF(EXACT(SquadExport!$BQ60,TRUE),HARMEAN(WeightedParse!P60,WeightedParse!Q60,WeightedParse!S60,WeightedParse!U60,WeightedParse!V60,WeightedParse!W60,WeightedParse!Y60,WeightedParse!AE60,WeightedParse!AF60,WeightedParse!AH60,WeightedParse!AJ60,WeightedParse!AN60,WeightedParse!AO60,WeightedParse!AP60),HARMEAN(WeightedParse!P60,WeightedParse!Q60,WeightedParse!S60,WeightedParse!U60,WeightedParse!V60,WeightedParse!W60,WeightedParse!Y60,WeightedParse!AE60,WeightedParse!AF60,WeightedParse!AH60,WeightedParse!AJ60,WeightedParse!AN60,WeightedParse!AO60,WeightedParse!AP60)*Variables!$B$5),"")</f>
        <v/>
      </c>
      <c r="Z60" s="114" t="str">
        <f>IF($A60&gt;"",IF(EXACT(SquadExport!$BQ60,TRUE),HARMEAN(WeightedParse!M60,WeightedParse!P60,WeightedParse!Q60,WeightedParse!S60,WeightedParse!U60,WeightedParse!V60,WeightedParse!W60,WeightedParse!X60,WeightedParse!Y60,WeightedParse!Z60,WeightedParse!AE60,WeightedParse!AF60,WeightedParse!AH60,WeightedParse!AL60,WeightedParse!AO60,WeightedParse!AP60),HARMEAN(WeightedParse!M60,WeightedParse!P60,WeightedParse!Q60,WeightedParse!S60,WeightedParse!U60,WeightedParse!V60,WeightedParse!W60,WeightedParse!X60,WeightedParse!Y60,WeightedParse!Z60,WeightedParse!AE60,WeightedParse!AF60,WeightedParse!AH60,WeightedParse!AL60,WeightedParse!AO60,WeightedParse!AP60)*Variables!$B$5),"")</f>
        <v/>
      </c>
      <c r="AA60" s="114" t="str">
        <f>IF($A60&gt;"",IF(EXACT(SquadExport!$BQ60,TRUE),HARMEAN(WeightedParse!J60,WeightedParse!K60,WeightedParse!N60,WeightedParse!P60,WeightedParse!Q60,WeightedParse!S60,WeightedParse!V60,WeightedParse!X60,WeightedParse!Y60,WeightedParse!Z60,WeightedParse!AD60,WeightedParse!AE60,WeightedParse!AH60,WeightedParse!AI60,WeightedParse!AK60,WeightedParse!AN60,WeightedParse!AO60,WeightedParse!AP60),HARMEAN(WeightedParse!J60,WeightedParse!K60,WeightedParse!N60,WeightedParse!P60,WeightedParse!Q60,WeightedParse!S60,WeightedParse!V60,WeightedParse!X60,WeightedParse!Y60,WeightedParse!Z60,WeightedParse!AD60,WeightedParse!AE60,WeightedParse!AH60,WeightedParse!AI60,WeightedParse!AK60,WeightedParse!AN60,WeightedParse!AO60,WeightedParse!AP60)*Variables!$B$5),"")</f>
        <v/>
      </c>
      <c r="AB60" s="114" t="str">
        <f>IF($A60&gt;"",IF(AND(EXACT(SquadExport!$BR60,TRUE),EXACT(SquadExport!$BL60,TRUE)),HARMEAN(WeightedParse!I60,WeightedParse!K60,WeightedParse!N60,WeightedParse!Q60,WeightedParse!T60,WeightedParse!V60,WeightedParse!X60,WeightedParse!Y60,WeightedParse!Z60,WeightedParse!AD60,WeightedParse!AE60,WeightedParse!AF60,WeightedParse!AG60,WeightedParse!AH60,WeightedParse!AI60,WeightedParse!AJ60,WeightedParse!AK60,WeightedParse!AN60,WeightedParse!AO60),HARMEAN(WeightedParse!I60,WeightedParse!K60,WeightedParse!N60,WeightedParse!Q60,WeightedParse!T60,WeightedParse!V60,WeightedParse!X60,WeightedParse!Y60,WeightedParse!Z60,WeightedParse!AD60,WeightedParse!AE60,WeightedParse!AF60,WeightedParse!AG60,WeightedParse!AH60,WeightedParse!AI60,WeightedParse!AJ60,WeightedParse!AK60,WeightedParse!AN60,WeightedParse!AO60)*Variables!$B$5),"")</f>
        <v/>
      </c>
      <c r="AC60" s="114" t="str">
        <f>IF($A60&gt;"",IF(AND(EXACT(SquadExport!$BR60,TRUE),EXACT(SquadExport!$BL60,TRUE)),HARMEAN(WeightedParse!K60,WeightedParse!Q60,WeightedParse!S60,WeightedParse!T60,WeightedParse!V60,WeightedParse!X60,WeightedParse!Y60,WeightedParse!Z60,WeightedParse!AD60,WeightedParse!AE60,WeightedParse!AF60,WeightedParse!AG60,WeightedParse!AH60,WeightedParse!AO60),HARMEAN(WeightedParse!K60,WeightedParse!Q60,WeightedParse!S60,WeightedParse!T60,WeightedParse!V60,WeightedParse!X60,WeightedParse!Y60,WeightedParse!Z60,WeightedParse!AD60,WeightedParse!AE60,WeightedParse!AF60,WeightedParse!AG60,WeightedParse!AH60,WeightedParse!AO60)*Variables!$B$5),"")</f>
        <v/>
      </c>
      <c r="AD60" s="114" t="str">
        <f>IF($A60&gt;"",IF(AND(EXACT(SquadExport!$BR60,TRUE),EXACT(SquadExport!$BL60,TRUE)),HARMEAN(WeightedParse!I60,WeightedParse!J60,WeightedParse!K60,WeightedParse!N60,WeightedParse!Q60,WeightedParse!S60,WeightedParse!T60,WeightedParse!V60,WeightedParse!X60,WeightedParse!Z60,WeightedParse!AB60,WeightedParse!AD60,WeightedParse!AG60,WeightedParse!AH60,WeightedParse!AI60,WeightedParse!AK60,WeightedParse!AO60),HARMEAN(WeightedParse!I60,WeightedParse!J60,WeightedParse!K60,WeightedParse!N60,WeightedParse!Q60,WeightedParse!S60,WeightedParse!T60,WeightedParse!V60,WeightedParse!X60,WeightedParse!Z60,WeightedParse!AB60,WeightedParse!AD60,WeightedParse!AG60,WeightedParse!AH60,WeightedParse!AI60,WeightedParse!AK60,WeightedParse!AO60)*Variables!$B$5),"")</f>
        <v/>
      </c>
      <c r="AE60" s="114" t="str">
        <f>IF($A60&gt;"",IF(AND(EXACT(SquadExport!$BR60,TRUE),EXACT(SquadExport!$BL60,TRUE)),HARMEAN(WeightedParse!K60,WeightedParse!N60,WeightedParse!P60,WeightedParse!Q60,WeightedParse!S60,WeightedParse!T60,WeightedParse!U60,WeightedParse!V60,WeightedParse!X60,WeightedParse!Y60,WeightedParse!Z60,WeightedParse!AD60,WeightedParse!AE60,WeightedParse!AF60,WeightedParse!AG60,WeightedParse!AH60,WeightedParse!AI60,WeightedParse!AO60),HARMEAN(WeightedParse!K60,WeightedParse!N60,WeightedParse!P60,WeightedParse!Q60,WeightedParse!S60,WeightedParse!T60,WeightedParse!U60,WeightedParse!V60,WeightedParse!X60,WeightedParse!Y60,WeightedParse!Z60,WeightedParse!AD60,WeightedParse!AE60,WeightedParse!AF60,WeightedParse!AG60,WeightedParse!AH60,WeightedParse!AI60,WeightedParse!AO60)*Variables!$B$5),"")</f>
        <v/>
      </c>
      <c r="AF60" s="114" t="str">
        <f>IF($A60&gt;"",IF(AND(EXACT(SquadExport!$BR60,TRUE),EXACT(SquadExport!$BL60,TRUE)),HARMEAN(WeightedParse!I60,WeightedParse!J60,WeightedParse!K60,WeightedParse!N60,WeightedParse!Q60,WeightedParse!S60,WeightedParse!T60,WeightedParse!U60,WeightedParse!V60,WeightedParse!X60,WeightedParse!Z60,WeightedParse!AD60,WeightedParse!AE60,WeightedParse!AF60,WeightedParse!AH60,WeightedParse!AI60,WeightedParse!AK60,WeightedParse!AN60,WeightedParse!AO60,WeightedParse!AP60),HARMEAN(WeightedParse!I60,WeightedParse!J60,WeightedParse!K60,WeightedParse!N60,WeightedParse!Q60,WeightedParse!S60,WeightedParse!T60,WeightedParse!U60,WeightedParse!V60,WeightedParse!X60,WeightedParse!Z60,WeightedParse!AD60,WeightedParse!AE60,WeightedParse!AF60,WeightedParse!AH60,WeightedParse!AI60,WeightedParse!AK60,WeightedParse!AN60,WeightedParse!AO60,WeightedParse!AP60)*Variables!$B$5),"")</f>
        <v/>
      </c>
      <c r="AG60" s="114" t="str">
        <f>IF($A60&gt;"",IF(AND(OR(EXACT(SquadExport!$BR60,TRUE),EXACT(SquadExport!$BS60,TRUE)),OR(EXACT(SquadExport!$BK60,TRUE),EXACT(SquadExport!$BM60,TRUE))),HARMEAN(WeightedParse!I60,WeightedParse!K60,WeightedParse!Q60,WeightedParse!T60,WeightedParse!X60,WeightedParse!Z60,WeightedParse!AD60,WeightedParse!AF60,WeightedParse!AG60,WeightedParse!AJ60),HARMEAN(WeightedParse!I60,WeightedParse!K60,WeightedParse!Q60,WeightedParse!T60,WeightedParse!X60,WeightedParse!Z60,WeightedParse!AD60,WeightedParse!AF60,WeightedParse!AG60,WeightedParse!AJ60)*Variables!$B$5),"")</f>
        <v/>
      </c>
      <c r="AH60" s="114" t="str">
        <f>IF($A60&gt;"",IF(AND(OR(EXACT(SquadExport!$BR60,TRUE),EXACT(SquadExport!$BS60,TRUE)),OR(EXACT(SquadExport!$BK60,TRUE),EXACT(SquadExport!$BM60,TRUE))),HARMEAN(WeightedParse!H60,WeightedParse!K60,WeightedParse!P60,WeightedParse!Q60,WeightedParse!S60,WeightedParse!T60,WeightedParse!V60,WeightedParse!X60,WeightedParse!Y60,WeightedParse!Z60,WeightedParse!AD60,WeightedParse!AE60,WeightedParse!AF60,WeightedParse!AG60,WeightedParse!AH60,WeightedParse!AO60),HARMEAN(WeightedParse!H60,WeightedParse!K60,WeightedParse!P60,WeightedParse!Q60,WeightedParse!S60,WeightedParse!T60,WeightedParse!V60,WeightedParse!X60,WeightedParse!Y60,WeightedParse!Z60,WeightedParse!AD60,WeightedParse!AE60,WeightedParse!AF60,WeightedParse!AG60,WeightedParse!AH60,WeightedParse!AO60)*Variables!$B$5),"")</f>
        <v/>
      </c>
      <c r="AI60" s="114" t="str">
        <f>IF($A60&gt;"",IF(AND(OR(EXACT(SquadExport!$BR60,TRUE),EXACT(SquadExport!$BS60,TRUE)),OR(EXACT(SquadExport!$BK60,TRUE),EXACT(SquadExport!$BM60,TRUE))),HARMEAN(WeightedParse!H60,WeightedParse!I60,WeightedParse!K60,WeightedParse!P60,WeightedParse!Q60,WeightedParse!S60,WeightedParse!T60,WeightedParse!U60,WeightedParse!V60,WeightedParse!X60,WeightedParse!Y60,WeightedParse!Z60,WeightedParse!AD60,WeightedParse!AE60,WeightedParse!AF60,WeightedParse!AH60,WeightedParse!AI60,WeightedParse!AO60),HARMEAN(WeightedParse!H60,WeightedParse!I60,WeightedParse!K60,WeightedParse!P60,WeightedParse!Q60,WeightedParse!S60,WeightedParse!T60,WeightedParse!U60,WeightedParse!V60,WeightedParse!X60,WeightedParse!Y60,WeightedParse!Z60,WeightedParse!AD60,WeightedParse!AE60,WeightedParse!AF60,WeightedParse!AH60,WeightedParse!AI60,WeightedParse!AO60)*Variables!$B$5),"")</f>
        <v/>
      </c>
      <c r="AJ60" s="114" t="str">
        <f>IF($A60&gt;"",IF(AND(OR(EXACT(SquadExport!$BR60,TRUE),EXACT(SquadExport!$BS60,TRUE)),OR(EXACT(SquadExport!$BK60,TRUE),EXACT(SquadExport!$BM60,TRUE))),HARMEAN(WeightedParse!H60,WeightedParse!K60,WeightedParse!M60,WeightedParse!V60,WeightedParse!W60,WeightedParse!AD60,WeightedParse!AF60,WeightedParse!AH60,WeightedParse!AK60,WeightedParse!AL60,WeightedParse!AO60,WeightedParse!AP60)*(CONVERT(LEFT(SquadExport!$E60,FIND("'",SquadExport!$E60)-1)+((MID(SquadExport!$E60,FIND("'",SquadExport!$E60)+1,LEN(SquadExport!$E60)-FIND("'",SquadExport!$E60)-1))/12),"ft","m")-1)/(Variables!$C$4-1),(HARMEAN(WeightedParse!H60,WeightedParse!K60,WeightedParse!M60,WeightedParse!V60,WeightedParse!W60,WeightedParse!AD60,WeightedParse!AF60,WeightedParse!AH60,WeightedParse!AK60,WeightedParse!AL60,WeightedParse!AO60,WeightedParse!AP60)*(CONVERT(LEFT(SquadExport!$E60,FIND("'",SquadExport!$E60)-1)+((MID(SquadExport!$E60,FIND("'",SquadExport!$E60)+1,LEN(SquadExport!$E60)-FIND("'",SquadExport!$E60)-1))/12),"ft","m")-1)/(Variables!$C$4-1))*Variables!$B$5),"")</f>
        <v/>
      </c>
      <c r="AK60" s="114" t="str">
        <f>IF($A60&gt;"",IF(AND(OR(EXACT(SquadExport!$BR60,TRUE),EXACT(SquadExport!$BS60,TRUE)),OR(EXACT(SquadExport!$BK60,TRUE),EXACT(SquadExport!$BM60,TRUE))),HARMEAN(WeightedParse!J60,WeightedParse!K60,WeightedParse!T60,WeightedParse!V60,WeightedParse!X60,WeightedParse!Y60,WeightedParse!Z60,WeightedParse!AD60,WeightedParse!AH60,WeightedParse!AI60,WeightedParse!AK60,WeightedParse!AO60),HARMEAN(WeightedParse!J60,WeightedParse!K60,WeightedParse!T60,WeightedParse!V60,WeightedParse!X60,WeightedParse!Y60,WeightedParse!Z60,WeightedParse!AD60,WeightedParse!AH60,WeightedParse!AI60,WeightedParse!AK60,WeightedParse!AO60)*Variables!$B$5),"")</f>
        <v/>
      </c>
      <c r="AL60" s="114" t="str">
        <f>IF($A60&gt;"",IF(AND(OR(EXACT(SquadExport!$BR60,TRUE),EXACT(SquadExport!$BS60,TRUE)),OR(EXACT(SquadExport!$BK60,TRUE),EXACT(SquadExport!$BM60,TRUE))),HARMEAN(WeightedParse!H60,WeightedParse!I60,WeightedParse!K60,WeightedParse!Q60,WeightedParse!T60,WeightedParse!V60,WeightedParse!AB60,WeightedParse!AD60,WeightedParse!AH60,WeightedParse!AI60,WeightedParse!AJ60,WeightedParse!AN60,WeightedParse!AO60),HARMEAN(WeightedParse!H60,WeightedParse!I60,WeightedParse!K60,WeightedParse!Q60,WeightedParse!T60,WeightedParse!V60,WeightedParse!AB60,WeightedParse!AD60,WeightedParse!AH60,WeightedParse!AI60,WeightedParse!AJ60,WeightedParse!AN60,WeightedParse!AO60)*Variables!$B$5),"")</f>
        <v/>
      </c>
      <c r="AM60" s="114" t="str">
        <f>IF($A60&gt;"",IF(AND(OR(EXACT(SquadExport!$BR60,TRUE),EXACT(SquadExport!$BS60,TRUE)),OR(EXACT(SquadExport!$BK60,TRUE),EXACT(SquadExport!$BM60,TRUE))),HARMEAN(WeightedParse!I60,WeightedParse!J60,WeightedParse!K60,WeightedParse!N60,WeightedParse!Q60,WeightedParse!T60,WeightedParse!V60,WeightedParse!X60,WeightedParse!AB60,WeightedParse!AD60,WeightedParse!AG60,WeightedParse!AI60,WeightedParse!AJ60,WeightedParse!AK60,WeightedParse!AN60)*WeightedParse!BD60,(HARMEAN(WeightedParse!I60,WeightedParse!J60,WeightedParse!K60,WeightedParse!N60,WeightedParse!Q60,WeightedParse!T60,WeightedParse!V60,WeightedParse!X60,WeightedParse!AB60,WeightedParse!AD60,WeightedParse!AG60,WeightedParse!AI60,WeightedParse!AJ60,WeightedParse!AK60,WeightedParse!AN60)*WeightedParse!BD60)*Variables!$B$5),"")</f>
        <v/>
      </c>
      <c r="AN60" s="114" t="str">
        <f>IF($A60&gt;"",IF(AND(OR(EXACT(SquadExport!$BR60,TRUE),EXACT(SquadExport!$BS60,TRUE)),OR(EXACT(SquadExport!$BK60,TRUE),EXACT(SquadExport!$BM60,TRUE))),HARMEAN(WeightedParse!H60,WeightedParse!I60,WeightedParse!K60,WeightedParse!N60,WeightedParse!Q60,WeightedParse!T60,WeightedParse!V60,WeightedParse!X60,WeightedParse!Z60,WeightedParse!AD60,WeightedParse!AG60,WeightedParse!AH60,WeightedParse!AI60,WeightedParse!AJ60,WeightedParse!AN60,WeightedParse!AO60)*WeightedParse!BD60,(HARMEAN(WeightedParse!H60,WeightedParse!I60,WeightedParse!K60,WeightedParse!N60,WeightedParse!Q60,WeightedParse!T60,WeightedParse!V60,WeightedParse!X60,WeightedParse!Z60,WeightedParse!AD60,WeightedParse!AG60,WeightedParse!AH60,WeightedParse!AI60,WeightedParse!AJ60,WeightedParse!AN60,WeightedParse!AO60)*WeightedParse!BD60)*Variables!$B$5),"")</f>
        <v/>
      </c>
      <c r="AO60" s="114" t="str">
        <f>IF($A60&gt;"",IF(AND(EXACT(SquadExport!$BS60,TRUE),EXACT(SquadExport!$BL60,TRUE)),HARMEAN(WeightedParse!K60,WeightedParse!Q60,WeightedParse!T60,WeightedParse!V60,WeightedParse!X60,WeightedParse!Z60,WeightedParse!AB60,WeightedParse!AD60,WeightedParse!AG60,WeightedParse!AK60),HARMEAN(WeightedParse!K60,WeightedParse!Q60,WeightedParse!T60,WeightedParse!V60,WeightedParse!X60,WeightedParse!Z60,WeightedParse!AB60,WeightedParse!AD60,WeightedParse!AG60,WeightedParse!AK60)*Variables!$B$5),"")</f>
        <v/>
      </c>
      <c r="AP60" s="114" t="str">
        <f>IF($A60&gt;"",IF(AND(EXACT(SquadExport!$BS60,TRUE),EXACT(SquadExport!$BL60,TRUE)),HARMEAN(WeightedParse!I60,WeightedParse!K60,WeightedParse!Q60,WeightedParse!T60,WeightedParse!V60,WeightedParse!X60,WeightedParse!Z60,WeightedParse!AB60,WeightedParse!AD60,WeightedParse!AF60,WeightedParse!AG60,WeightedParse!AI60,WeightedParse!AJ60),HARMEAN(WeightedParse!I60,WeightedParse!K60,WeightedParse!Q60,WeightedParse!T60,WeightedParse!V60,WeightedParse!X60,WeightedParse!Z60,WeightedParse!AB60,WeightedParse!AD60,WeightedParse!AF60,WeightedParse!AG60,WeightedParse!AI60,WeightedParse!AJ60)*Variables!$B$5),"")</f>
        <v/>
      </c>
      <c r="AQ60" s="114" t="str">
        <f>IF($A60&gt;"",IF(AND(EXACT(SquadExport!$BS60,TRUE),EXACT(SquadExport!$BL60,TRUE)),HARMEAN(WeightedParse!I60,WeightedParse!J60,WeightedParse!K60,WeightedParse!Q60,WeightedParse!T60,WeightedParse!V60,WeightedParse!X60,WeightedParse!Z60,WeightedParse!AB60,WeightedParse!AD60,WeightedParse!AG60,WeightedParse!AI60,WeightedParse!AJ60,WeightedParse!AK60),HARMEAN(WeightedParse!I60,WeightedParse!J60,WeightedParse!K60,WeightedParse!Q60,WeightedParse!T60,WeightedParse!V60,WeightedParse!X60,WeightedParse!Z60,WeightedParse!AB60,WeightedParse!AD60,WeightedParse!AG60,WeightedParse!AI60,WeightedParse!AJ60,WeightedParse!AK60)*Variables!$B$5),"")</f>
        <v/>
      </c>
      <c r="AR60" s="114" t="str">
        <f>IF($A60&gt;"",IF(AND(EXACT(SquadExport!$BS60,TRUE),EXACT(SquadExport!$BL60,TRUE)),HARMEAN(WeightedParse!I60,WeightedParse!J60,WeightedParse!K60,WeightedParse!Q60,WeightedParse!T60,WeightedParse!V60,WeightedParse!X60,WeightedParse!Y60,WeightedParse!Z60,WeightedParse!AD60,WeightedParse!AH60,WeightedParse!AI60,WeightedParse!AJ60,WeightedParse!AK60,WeightedParse!AN60,WeightedParse!AO60),HARMEAN(WeightedParse!I60,WeightedParse!J60,WeightedParse!K60,WeightedParse!Q60,WeightedParse!T60,WeightedParse!V60,WeightedParse!X60,WeightedParse!Y60,WeightedParse!Z60,WeightedParse!AD60,WeightedParse!AH60,WeightedParse!AI60,WeightedParse!AJ60,WeightedParse!AK60,WeightedParse!AN60,WeightedParse!AO60)*Variables!$B$5),"")</f>
        <v/>
      </c>
      <c r="AS60" s="114" t="str">
        <f>IF($A60&gt;"",IF(AND(EXACT(SquadExport!$BT60,TRUE),EXACT(SquadExport!$BL60,TRUE)),HARMEAN(WeightedParse!J60,WeightedParse!K60,WeightedParse!M60,WeightedParse!T60,WeightedParse!V60,WeightedParse!X60,WeightedParse!Z60,WeightedParse!AD60,WeightedParse!AI60),(HARMEAN(WeightedParse!J60,WeightedParse!K60,WeightedParse!M60,WeightedParse!T60,WeightedParse!V60,WeightedParse!X60,WeightedParse!Z60,WeightedParse!AD60,WeightedParse!AI60)*Variables!$B$5)),"")</f>
        <v/>
      </c>
      <c r="AT60" s="114" t="str">
        <f>IF($A60&gt;"",IF(AND(EXACT(SquadExport!$BT60,TRUE),EXACT(SquadExport!$BL60,TRUE)),HARMEAN(WeightedParse!J60,WeightedParse!K60,WeightedParse!M60,WeightedParse!U60,WeightedParse!V60,WeightedParse!W60,WeightedParse!X60,WeightedParse!Z60,WeightedParse!AD60,WeightedParse!AF60,WeightedParse!AK60,WeightedParse!AL60,WeightedParse!AP60)*(CONVERT(LEFT(SquadExport!$E60,FIND("'",SquadExport!$E60)-1)+((MID(SquadExport!$E60,FIND("'",SquadExport!$E60)+1,LEN(SquadExport!$E60)-FIND("'",SquadExport!$E60)-1))/12),"ft","m")-1)/(Variables!$C$4-1),(HARMEAN(WeightedParse!J60,WeightedParse!K60,WeightedParse!M60,WeightedParse!U60,WeightedParse!V60,WeightedParse!W60,WeightedParse!X60,WeightedParse!Z60,WeightedParse!AD60,WeightedParse!AF60,WeightedParse!AK60,WeightedParse!AL60,WeightedParse!AP60)*(CONVERT(LEFT(SquadExport!$E60,FIND("'",SquadExport!$E60)-1)+((MID(SquadExport!$E60,FIND("'",SquadExport!$E60)+1,LEN(SquadExport!$E60)-FIND("'",SquadExport!$E60)-1))/12),"ft","m")-1)/(Variables!$C$4-1)))*Variables!$B$5,"")</f>
        <v/>
      </c>
      <c r="AU60" s="114" t="str">
        <f>IF($A60&gt;"",IF(AND(EXACT(SquadExport!$BT60,TRUE),EXACT(SquadExport!$BL60,TRUE)),HARMEAN(WeightedParse!I60,WeightedParse!J60,WeightedParse!K60,WeightedParse!Q60,WeightedParse!T60,WeightedParse!V60,WeightedParse!X60,WeightedParse!Z60,WeightedParse!AB60,WeightedParse!AD60,WeightedParse!AF60,WeightedParse!AG60,WeightedParse!AK60,WeightedParse!AP60),HARMEAN(WeightedParse!I60,WeightedParse!J60,WeightedParse!K60,WeightedParse!Q60,WeightedParse!T60,WeightedParse!V60,WeightedParse!X60,WeightedParse!Z60,WeightedParse!AB60,WeightedParse!AD60,WeightedParse!AF60,WeightedParse!AG60,WeightedParse!AK60,WeightedParse!AP60)*Variables!$B$5),"")</f>
        <v/>
      </c>
      <c r="AV60" s="114" t="str">
        <f>IF($A60&gt;"",IF(AND(EXACT(SquadExport!$BT60,TRUE),EXACT(SquadExport!$BL60,TRUE)),HARMEAN(WeightedParse!I60,WeightedParse!J60,WeightedParse!K60,WeightedParse!Q60,WeightedParse!T60,WeightedParse!V60,WeightedParse!X60,WeightedParse!Z60,WeightedParse!AD60,WeightedParse!AH60,WeightedParse!AI60,WeightedParse!AJ60,WeightedParse!AK60,WeightedParse!AN60,WeightedParse!AO60),HARMEAN(WeightedParse!I60,WeightedParse!J60,WeightedParse!K60,WeightedParse!Q60,WeightedParse!T60,WeightedParse!V60,WeightedParse!X60,WeightedParse!Z60,WeightedParse!AD60,WeightedParse!AH60,WeightedParse!AI60,WeightedParse!AJ60,WeightedParse!AK60,WeightedParse!AN60,WeightedParse!AO60)*Variables!$B$5),"")</f>
        <v/>
      </c>
      <c r="AW60" s="114" t="str">
        <f>IF($A60&gt;"",IF(AND(EXACT(SquadExport!$BT60,TRUE),EXACT(SquadExport!$BL60,TRUE)),HARMEAN(WeightedParse!I60,WeightedParse!J60,WeightedParse!K60,WeightedParse!Q60,WeightedParse!T60,WeightedParse!V60,WeightedParse!X60,WeightedParse!Z60,WeightedParse!AB60,WeightedParse!AD60,WeightedParse!AF60,WeightedParse!AG60,WeightedParse!AI60,WeightedParse!AJ60,WeightedParse!AK60),HARMEAN(WeightedParse!I60,WeightedParse!J60,WeightedParse!K60,WeightedParse!Q60,WeightedParse!T60,WeightedParse!V60,WeightedParse!X60,WeightedParse!Z60,WeightedParse!AB60,WeightedParse!AD60,WeightedParse!AF60,WeightedParse!AG60,WeightedParse!AI60,WeightedParse!AJ60,WeightedParse!AK60)*Variables!$B$5),"")</f>
        <v/>
      </c>
      <c r="AX60" s="114" t="str">
        <f>IF($A60&gt;"",IF(AND(EXACT(SquadExport!$BT60,TRUE),EXACT(SquadExport!$BL60,TRUE)),HARMEAN(WeightedParse!K60,WeightedParse!Q60,WeightedParse!U60,WeightedParse!V60,WeightedParse!W60,WeightedParse!X60,WeightedParse!Y60,WeightedParse!Z60,WeightedParse!AD60,WeightedParse!AF60,WeightedParse!AH60,WeightedParse!AI60,WeightedParse!AJ60,WeightedParse!AK60,WeightedParse!AN60,WeightedParse!AO60,WeightedParse!AP60),HARMEAN(WeightedParse!K60,WeightedParse!Q60,WeightedParse!U60,WeightedParse!V60,WeightedParse!W60,WeightedParse!X60,WeightedParse!Y60,WeightedParse!Z60,WeightedParse!AD60,WeightedParse!AF60,WeightedParse!AH60,WeightedParse!AI60,WeightedParse!AJ60,WeightedParse!AK60,WeightedParse!AN60,WeightedParse!AO60,WeightedParse!AP60)*Variables!$B$5),"")</f>
        <v/>
      </c>
      <c r="AY60" s="114" t="str">
        <f>IF($A60&gt;"",IF(AND(EXACT(SquadExport!$BT60,TRUE),EXACT(SquadExport!$BL60,TRUE)),HARMEAN(WeightedParse!I60,WeightedParse!J60,WeightedParse!K60,WeightedParse!M60,WeightedParse!N60,WeightedParse!Q60,WeightedParse!T60,WeightedParse!V60,WeightedParse!X60,WeightedParse!Z60,WeightedParse!AD60,WeightedParse!AF60,WeightedParse!AG60,WeightedParse!AH60,WeightedParse!AI60,WeightedParse!AJ60,WeightedParse!AK60,WeightedParse!AL60,WeightedParse!AN60,WeightedParse!AO60,WeightedParse!AP60),HARMEAN(WeightedParse!I60,WeightedParse!J60,WeightedParse!K60,WeightedParse!M60,WeightedParse!N60,WeightedParse!Q60,WeightedParse!T60,WeightedParse!V60,WeightedParse!X60,WeightedParse!Z60,WeightedParse!AD60,WeightedParse!AF60,WeightedParse!AG60,WeightedParse!AH60,WeightedParse!AI60,WeightedParse!AJ60,WeightedParse!AK60,WeightedParse!AL60,WeightedParse!AN60,WeightedParse!AO60,WeightedParse!AP60)*Variables!$B$5),"")</f>
        <v/>
      </c>
    </row>
    <row r="61" spans="1:51" s="3" customFormat="1" ht="15" customHeight="1" x14ac:dyDescent="0.25">
      <c r="A61" s="3" t="str">
        <f>IF(WeightedParse!A61&gt;"",WeightedParse!A61,"")</f>
        <v/>
      </c>
      <c r="B61" s="4" t="str">
        <f>IF(WeightedParse!B61&gt;0,WeightedParse!B61,"")</f>
        <v/>
      </c>
      <c r="C61" s="4" t="str">
        <f>IF(A61&gt;"",IF(AND(B61&lt;=Variables!$B$8,G61&gt;2),"Youth",IF(AND(B61&lt;=Variables!$B$8,G61&lt;=2),"Prospect",IF(AND(B61&gt;=Variables!$B$9,G61&gt;2),"Old",IF(G61&gt;=3,"Reserves","First Team")))),"")</f>
        <v/>
      </c>
      <c r="D61" s="4" t="str">
        <f>SquadExport!BJ61</f>
        <v/>
      </c>
      <c r="E61" s="4" t="str">
        <f>IF(A61&gt;"",VLOOKUP(F61,Roles!A:B,2,FALSE)&amp;IF(OR(VLOOKUP(F61,Roles!$A:$B,2,FALSE)="FB",VLOOKUP(F61,Roles!$A:$B,2,FALSE)="WB",VLOOKUP(F61,Roles!$A:$B,2,FALSE)="WM",VLOOKUP(F61,Roles!$A:$B,2,FALSE)="W"),IF(AND(SquadExport!BK61=TRUE,SquadExport!BM61=TRUE,WeightedParse!BB61&gt;=WeightedParse!BC61)," (R)",IF(AND(SquadExport!BK61=TRUE,SquadExport!BM61=TRUE,WeightedParse!BB61&lt;WeightedParse!BC61)," (L)",IF(AND(SquadExport!BK61=TRUE,SquadExport!BM61=FALSE), " (L)",IF(AND(SquadExport!BK61=FALSE,SquadExport!BM61=TRUE)," (R)","")))),""),"")</f>
        <v/>
      </c>
      <c r="F61" s="4" t="str" cm="1">
        <f t="array" ref="F61">IF(A61&gt;"",INDEX($J$1:$AY$1,SUMPRODUCT(MAX(($J$2:$AY$200=MAX($J61:$AY61))*(COLUMN($J$2:$AY$200))))-COLUMN($J$1)+1),"")</f>
        <v/>
      </c>
      <c r="G61" s="4" t="str">
        <f t="shared" si="0"/>
        <v/>
      </c>
      <c r="H61" s="4" t="str">
        <f t="shared" si="1"/>
        <v/>
      </c>
      <c r="I61" s="5" t="str">
        <f t="shared" si="2"/>
        <v/>
      </c>
      <c r="J61" s="114" t="str">
        <f>IF($A61&gt;"",HARMEAN(WeightedParse!V61,WeightedParse!Y61,WeightedParse!Z61,WeightedParse!AE61,WeightedParse!AJ61,WeightedParse!AQ61,WeightedParse!AR61,WeightedParse!AS61,WeightedParse!AU61,WeightedParse!AV61,WeightedParse!AW61,WeightedParse!AY61,WeightedParse!BA61),"")</f>
        <v/>
      </c>
      <c r="K61" s="114" t="str">
        <f>IF(A61&gt;"",HARMEAN(WeightedParse!K61,WeightedParse!Q61,WeightedParse!V61,WeightedParse!X61,WeightedParse!Y61,WeightedParse!Z61,WeightedParse!AE61,WeightedParse!AG61,WeightedParse!AI61,WeightedParse!AJ61,WeightedParse!AQ61,WeightedParse!AR61,WeightedParse!AS61,WeightedParse!AU61,WeightedParse!AV61,WeightedParse!AW61,WeightedParse!AY61,WeightedParse!AZ61,WeightedParse!BA61),"")</f>
        <v/>
      </c>
      <c r="L61" s="114" t="str">
        <f>IF($A61&gt;"",IF(AND(EXACT(SquadExport!$BO61,TRUE),EXACT(SquadExport!$BL61,TRUE)),HARMEAN(WeightedParse!M61,WeightedParse!P61,WeightedParse!S61,WeightedParse!U61,WeightedParse!V61,WeightedParse!W61,WeightedParse!Y61,WeightedParse!AE61,WeightedParse!AL61,WeightedParse!AN61,WeightedParse!AP61),HARMEAN(WeightedParse!M61,WeightedParse!P61,WeightedParse!S61,WeightedParse!U61,WeightedParse!V61,WeightedParse!W61,WeightedParse!Y61,WeightedParse!AE61,WeightedParse!AL61,WeightedParse!AN61,WeightedParse!AP61)*Variables!$B$5),"")</f>
        <v/>
      </c>
      <c r="M61" s="114" t="str">
        <f>IF($A61&gt;"",IF(AND(EXACT(SquadExport!$BO61,TRUE),EXACT(SquadExport!$BL61,TRUE)),HARMEAN(WeightedParse!M61,WeightedParse!P61,WeightedParse!S61,WeightedParse!U61,WeightedParse!V61,WeightedParse!W61,WeightedParse!X61,WeightedParse!Y61,WeightedParse!Z61,WeightedParse!AE61,WeightedParse!AL61,WeightedParse!AN61,WeightedParse!AP61),HARMEAN(WeightedParse!M61,WeightedParse!P61,WeightedParse!S61,WeightedParse!U61,WeightedParse!V61,WeightedParse!W61,WeightedParse!X61,WeightedParse!Y61,WeightedParse!Z61,WeightedParse!AE61,WeightedParse!AL61,WeightedParse!AN61,WeightedParse!AP61)*Variables!$B$5),"")</f>
        <v/>
      </c>
      <c r="N61" s="114" t="str">
        <f>IF($A61&gt;"",IF(AND(EXACT(SquadExport!$BO61,TRUE),EXACT(SquadExport!$BL61,TRUE)),HARMEAN(WeightedParse!K61,WeightedParse!M61,WeightedParse!P61,WeightedParse!Q61,WeightedParse!S61,WeightedParse!T61,WeightedParse!U61,WeightedParse!V61,WeightedParse!W61,WeightedParse!X61,WeightedParse!Y61,WeightedParse!Z61,WeightedParse!AE61,WeightedParse!AG61,WeightedParse!AL61,WeightedParse!AN61,WeightedParse!AP61),HARMEAN(WeightedParse!K61,WeightedParse!M61,WeightedParse!P61,WeightedParse!Q61,WeightedParse!S61,WeightedParse!T61,WeightedParse!U61,WeightedParse!V61,WeightedParse!W61,WeightedParse!X61,WeightedParse!Y61,WeightedParse!Z61,WeightedParse!AE61,WeightedParse!AG61,WeightedParse!AL61,WeightedParse!AN61,WeightedParse!AP61)*Variables!$B$5),"")</f>
        <v/>
      </c>
      <c r="O61" s="114" t="str">
        <f>IF($A61&gt;"",IF(AND(EXACT(SquadExport!$BO61,TRUE),EXACT(SquadExport!$BL61,TRUE)),HARMEAN(WeightedParse!I61,WeightedParse!K61,WeightedParse!M61,WeightedParse!P61,WeightedParse!Q61,WeightedParse!S61,WeightedParse!T61,WeightedParse!V61,WeightedParse!W61,WeightedParse!X61,WeightedParse!Y61,WeightedParse!Z61,WeightedParse!AB61,WeightedParse!AE61,WeightedParse!AF61,WeightedParse!AG61,WeightedParse!AJ61,WeightedParse!AK61,WeightedParse!AL61,WeightedParse!AN61,WeightedParse!AO61,WeightedParse!AP61),HARMEAN(WeightedParse!I61,WeightedParse!K61,WeightedParse!M61,WeightedParse!P61,WeightedParse!Q61,WeightedParse!S61,WeightedParse!T61,WeightedParse!V61,WeightedParse!W61,WeightedParse!X61,WeightedParse!Y61,WeightedParse!Z61,WeightedParse!AB61,WeightedParse!AE61,WeightedParse!AF61,WeightedParse!AG61,WeightedParse!AJ61,WeightedParse!AK61,WeightedParse!AL61,WeightedParse!AN61,WeightedParse!AO61,WeightedParse!AP61)*Variables!$B$5),"")</f>
        <v/>
      </c>
      <c r="P61" s="114" t="str">
        <f>IF($A61&gt;"",IF(AND(OR(EXACT(SquadExport!$BO61,TRUE),EXACT(SquadExport!$BP61,TRUE)),OR(EXACT(SquadExport!$BK61,TRUE),EXACT(SquadExport!$BM61,TRUE))),HARMEAN(WeightedParse!M61,WeightedParse!P61,WeightedParse!S61,WeightedParse!U61,WeightedParse!V61,WeightedParse!W61,WeightedParse!Y61,WeightedParse!AE61,WeightedParse!AF61,WeightedParse!AP61),HARMEAN(WeightedParse!M61,WeightedParse!P61,WeightedParse!S61,WeightedParse!U61,WeightedParse!V61,WeightedParse!W61,WeightedParse!Y61,WeightedParse!AE61,WeightedParse!AF61,WeightedParse!AP61)*Variables!$B$5),"")</f>
        <v/>
      </c>
      <c r="Q61" s="114" t="str">
        <f>IF($A61&gt;"",IF(AND(OR(EXACT(SquadExport!$BO61,TRUE),EXACT(SquadExport!$BP61,TRUE)),OR(EXACT(SquadExport!$BK61,TRUE),EXACT(SquadExport!$BM61,TRUE))),HARMEAN(WeightedParse!H61,WeightedParse!P61,WeightedParse!Q61,WeightedParse!S61,WeightedParse!T61,WeightedParse!V61,WeightedParse!X61,WeightedParse!Y61,WeightedParse!Z61,WeightedParse!AE61,WeightedParse!AF61,WeightedParse!AH61,WeightedParse!AN61,WeightedParse!AO61),HARMEAN(WeightedParse!H61,WeightedParse!P61,WeightedParse!Q61,WeightedParse!S61,WeightedParse!T61,WeightedParse!V61,WeightedParse!X61,WeightedParse!Y61,WeightedParse!Z61,WeightedParse!AE61,WeightedParse!AF61,WeightedParse!AH61,WeightedParse!AN61,WeightedParse!AO61)*Variables!$B$5),"")</f>
        <v/>
      </c>
      <c r="R61" s="115" t="str">
        <f>IF($A61&gt;"",IF(AND(OR(EXACT(SquadExport!$BO61,TRUE),EXACT(SquadExport!$BP61,TRUE)),OR(EXACT(SquadExport!$BK61,TRUE),EXACT(SquadExport!$BM61,TRUE))),HARMEAN(WeightedParse!H61,WeightedParse!I61,WeightedParse!K61,WeightedParse!P61,WeightedParse!Q61,WeightedParse!S61,WeightedParse!T61,WeightedParse!V61,WeightedParse!Y61,WeightedParse!Z61,WeightedParse!AD61,WeightedParse!AE61,WeightedParse!AF61,WeightedParse!AH61,WeightedParse!AI61,WeightedParse!AJ61,WeightedParse!AN61,WeightedParse!AO61),HARMEAN(WeightedParse!H61,WeightedParse!I61,WeightedParse!K61,WeightedParse!P61,WeightedParse!Q61,WeightedParse!S61,WeightedParse!T61,WeightedParse!V61,WeightedParse!Y61,WeightedParse!Z61,WeightedParse!AD61,WeightedParse!AE61,WeightedParse!AF61,WeightedParse!AH61,WeightedParse!AI61,WeightedParse!AJ61,WeightedParse!AN61,WeightedParse!AO61)*Variables!$B$5),"")</f>
        <v/>
      </c>
      <c r="S61" s="115" t="str">
        <f>IF($A61&gt;"",IF(AND(OR(EXACT(SquadExport!$BO61,TRUE),EXACT(SquadExport!$BP61,TRUE)),OR(EXACT(SquadExport!$BK61,TRUE),EXACT(SquadExport!$BM61,TRUE))),HARMEAN(WeightedParse!H61,WeightedParse!I61,WeightedParse!K61,WeightedParse!Q61,WeightedParse!S61,WeightedParse!T61,WeightedParse!V61,WeightedParse!X61,WeightedParse!Z61,WeightedParse!AB61,WeightedParse!AD61,WeightedParse!AF61,WeightedParse!AG61,WeightedParse!AH61,WeightedParse!AI61,WeightedParse!AJ61,WeightedParse!AK61,WeightedParse!AN61,WeightedParse!AO61),HARMEAN(WeightedParse!H61,WeightedParse!I61,WeightedParse!K61,WeightedParse!Q61,WeightedParse!S61,WeightedParse!T61,WeightedParse!V61,WeightedParse!X61,WeightedParse!Z61,WeightedParse!AB61,WeightedParse!AD61,WeightedParse!AF61,WeightedParse!AG61,WeightedParse!AH61,WeightedParse!AI61,WeightedParse!AJ61,WeightedParse!AK61,WeightedParse!AN61,WeightedParse!AO61)*Variables!$B$5),"")</f>
        <v/>
      </c>
      <c r="T61" s="114" t="str">
        <f>IF($A61&gt;"",IF(AND(OR(EXACT(SquadExport!$BO61,TRUE),EXACT(SquadExport!$BP61,TRUE)),OR(EXACT(SquadExport!$BK61,TRUE),EXACT(SquadExport!$BM61,TRUE))),HARMEAN(WeightedParse!I61,WeightedParse!K61,WeightedParse!N61,WeightedParse!P61,WeightedParse!Q61,WeightedParse!S61,WeightedParse!T61,WeightedParse!V61,WeightedParse!X61,WeightedParse!Y61,WeightedParse!Z61,WeightedParse!AB61,WeightedParse!AD61,WeightedParse!AE61,WeightedParse!AF61,WeightedParse!AH61,WeightedParse!AI61,WeightedParse!AJ61,WeightedParse!AN61,WeightedParse!AO61)*WeightedParse!BD61,(HARMEAN(WeightedParse!I61,WeightedParse!K61,WeightedParse!N61,WeightedParse!P61,WeightedParse!Q61,WeightedParse!S61,WeightedParse!T61,WeightedParse!V61,WeightedParse!X61,WeightedParse!Y61,WeightedParse!Z61,WeightedParse!AB61,WeightedParse!AD61,WeightedParse!AE61,WeightedParse!AF61,WeightedParse!AH61,WeightedParse!AI61,WeightedParse!AJ61,WeightedParse!AN61,WeightedParse!AO61)*WeightedParse!BD61)*Variables!$B$5),"")</f>
        <v/>
      </c>
      <c r="U61" s="114" t="str">
        <f>IF($A61&gt;"",IF(EXACT(SquadExport!$BQ61,TRUE),HARMEAN(WeightedParse!P61,WeightedParse!S61,WeightedParse!V61,WeightedParse!X61,WeightedParse!Y61,WeightedParse!Z61,WeightedParse!AE61,WeightedParse!AF61,WeightedParse!AP61),HARMEAN(WeightedParse!P61,WeightedParse!S61,WeightedParse!V61,WeightedParse!X61,WeightedParse!Y61,WeightedParse!Z61,WeightedParse!AE61,WeightedParse!AF61,WeightedParse!AP61)*Variables!$B$5),"")</f>
        <v/>
      </c>
      <c r="V61" s="114" t="str">
        <f>IF($A61&gt;"",IF(EXACT(SquadExport!$BQ61,TRUE),HARMEAN(WeightedParse!K61,WeightedParse!Q61,WeightedParse!S61,WeightedParse!T61,WeightedParse!V61,WeightedParse!X61,WeightedParse!Z61,WeightedParse!AE61,WeightedParse!AF61,WeightedParse!AG61,WeightedParse!AH61,WeightedParse!AK61),HARMEAN(WeightedParse!K61,WeightedParse!Q61,WeightedParse!S61,WeightedParse!T61,WeightedParse!V61,WeightedParse!X61,WeightedParse!Z61,WeightedParse!AE61,WeightedParse!AF61,WeightedParse!AG61,WeightedParse!AH61,WeightedParse!AK61)*Variables!$B$5),"")</f>
        <v/>
      </c>
      <c r="W61" s="114" t="str">
        <f>IF($A61&gt;"",IF(EXACT(SquadExport!$BQ61,TRUE),HARMEAN(WeightedParse!I61,WeightedParse!K61,WeightedParse!N61,WeightedParse!Q61,WeightedParse!T61,WeightedParse!V61,WeightedParse!X61,WeightedParse!Z61,WeightedParse!AB61,WeightedParse!AD61,WeightedParse!AF61,WeightedParse!AG61,WeightedParse!AK61),HARMEAN(WeightedParse!I61,WeightedParse!K61,WeightedParse!N61,WeightedParse!Q61,WeightedParse!T61,WeightedParse!V61,WeightedParse!X61,WeightedParse!Z61,WeightedParse!AB61,WeightedParse!AD61,WeightedParse!AF61,WeightedParse!AG61,WeightedParse!AK61)*Variables!$B$5),"")</f>
        <v/>
      </c>
      <c r="X61" s="114" t="str">
        <f>IF($A61&gt;"",IF(EXACT(SquadExport!$BQ61,TRUE),HARMEAN(WeightedParse!K61,WeightedParse!P61,WeightedParse!Q61,WeightedParse!S61,WeightedParse!U61,WeightedParse!V61,WeightedParse!X61,WeightedParse!Y61,WeightedParse!Z61,WeightedParse!AE61,WeightedParse!AF61,WeightedParse!AH61,WeightedParse!AO61,WeightedParse!AP61),HARMEAN(WeightedParse!K61,WeightedParse!P61,WeightedParse!Q61,WeightedParse!S61,WeightedParse!U61,WeightedParse!V61,WeightedParse!X61,WeightedParse!Y61,WeightedParse!Z61,WeightedParse!AE61,WeightedParse!AF61,WeightedParse!AH61,WeightedParse!AO61,WeightedParse!AP61)*Variables!$B$5),"")</f>
        <v/>
      </c>
      <c r="Y61" s="114" t="str">
        <f>IF($A61&gt;"",IF(EXACT(SquadExport!$BQ61,TRUE),HARMEAN(WeightedParse!P61,WeightedParse!Q61,WeightedParse!S61,WeightedParse!U61,WeightedParse!V61,WeightedParse!W61,WeightedParse!Y61,WeightedParse!AE61,WeightedParse!AF61,WeightedParse!AH61,WeightedParse!AJ61,WeightedParse!AN61,WeightedParse!AO61,WeightedParse!AP61),HARMEAN(WeightedParse!P61,WeightedParse!Q61,WeightedParse!S61,WeightedParse!U61,WeightedParse!V61,WeightedParse!W61,WeightedParse!Y61,WeightedParse!AE61,WeightedParse!AF61,WeightedParse!AH61,WeightedParse!AJ61,WeightedParse!AN61,WeightedParse!AO61,WeightedParse!AP61)*Variables!$B$5),"")</f>
        <v/>
      </c>
      <c r="Z61" s="114" t="str">
        <f>IF($A61&gt;"",IF(EXACT(SquadExport!$BQ61,TRUE),HARMEAN(WeightedParse!M61,WeightedParse!P61,WeightedParse!Q61,WeightedParse!S61,WeightedParse!U61,WeightedParse!V61,WeightedParse!W61,WeightedParse!X61,WeightedParse!Y61,WeightedParse!Z61,WeightedParse!AE61,WeightedParse!AF61,WeightedParse!AH61,WeightedParse!AL61,WeightedParse!AO61,WeightedParse!AP61),HARMEAN(WeightedParse!M61,WeightedParse!P61,WeightedParse!Q61,WeightedParse!S61,WeightedParse!U61,WeightedParse!V61,WeightedParse!W61,WeightedParse!X61,WeightedParse!Y61,WeightedParse!Z61,WeightedParse!AE61,WeightedParse!AF61,WeightedParse!AH61,WeightedParse!AL61,WeightedParse!AO61,WeightedParse!AP61)*Variables!$B$5),"")</f>
        <v/>
      </c>
      <c r="AA61" s="114" t="str">
        <f>IF($A61&gt;"",IF(EXACT(SquadExport!$BQ61,TRUE),HARMEAN(WeightedParse!J61,WeightedParse!K61,WeightedParse!N61,WeightedParse!P61,WeightedParse!Q61,WeightedParse!S61,WeightedParse!V61,WeightedParse!X61,WeightedParse!Y61,WeightedParse!Z61,WeightedParse!AD61,WeightedParse!AE61,WeightedParse!AH61,WeightedParse!AI61,WeightedParse!AK61,WeightedParse!AN61,WeightedParse!AO61,WeightedParse!AP61),HARMEAN(WeightedParse!J61,WeightedParse!K61,WeightedParse!N61,WeightedParse!P61,WeightedParse!Q61,WeightedParse!S61,WeightedParse!V61,WeightedParse!X61,WeightedParse!Y61,WeightedParse!Z61,WeightedParse!AD61,WeightedParse!AE61,WeightedParse!AH61,WeightedParse!AI61,WeightedParse!AK61,WeightedParse!AN61,WeightedParse!AO61,WeightedParse!AP61)*Variables!$B$5),"")</f>
        <v/>
      </c>
      <c r="AB61" s="114" t="str">
        <f>IF($A61&gt;"",IF(AND(EXACT(SquadExport!$BR61,TRUE),EXACT(SquadExport!$BL61,TRUE)),HARMEAN(WeightedParse!I61,WeightedParse!K61,WeightedParse!N61,WeightedParse!Q61,WeightedParse!T61,WeightedParse!V61,WeightedParse!X61,WeightedParse!Y61,WeightedParse!Z61,WeightedParse!AD61,WeightedParse!AE61,WeightedParse!AF61,WeightedParse!AG61,WeightedParse!AH61,WeightedParse!AI61,WeightedParse!AJ61,WeightedParse!AK61,WeightedParse!AN61,WeightedParse!AO61),HARMEAN(WeightedParse!I61,WeightedParse!K61,WeightedParse!N61,WeightedParse!Q61,WeightedParse!T61,WeightedParse!V61,WeightedParse!X61,WeightedParse!Y61,WeightedParse!Z61,WeightedParse!AD61,WeightedParse!AE61,WeightedParse!AF61,WeightedParse!AG61,WeightedParse!AH61,WeightedParse!AI61,WeightedParse!AJ61,WeightedParse!AK61,WeightedParse!AN61,WeightedParse!AO61)*Variables!$B$5),"")</f>
        <v/>
      </c>
      <c r="AC61" s="114" t="str">
        <f>IF($A61&gt;"",IF(AND(EXACT(SquadExport!$BR61,TRUE),EXACT(SquadExport!$BL61,TRUE)),HARMEAN(WeightedParse!K61,WeightedParse!Q61,WeightedParse!S61,WeightedParse!T61,WeightedParse!V61,WeightedParse!X61,WeightedParse!Y61,WeightedParse!Z61,WeightedParse!AD61,WeightedParse!AE61,WeightedParse!AF61,WeightedParse!AG61,WeightedParse!AH61,WeightedParse!AO61),HARMEAN(WeightedParse!K61,WeightedParse!Q61,WeightedParse!S61,WeightedParse!T61,WeightedParse!V61,WeightedParse!X61,WeightedParse!Y61,WeightedParse!Z61,WeightedParse!AD61,WeightedParse!AE61,WeightedParse!AF61,WeightedParse!AG61,WeightedParse!AH61,WeightedParse!AO61)*Variables!$B$5),"")</f>
        <v/>
      </c>
      <c r="AD61" s="114" t="str">
        <f>IF($A61&gt;"",IF(AND(EXACT(SquadExport!$BR61,TRUE),EXACT(SquadExport!$BL61,TRUE)),HARMEAN(WeightedParse!I61,WeightedParse!J61,WeightedParse!K61,WeightedParse!N61,WeightedParse!Q61,WeightedParse!S61,WeightedParse!T61,WeightedParse!V61,WeightedParse!X61,WeightedParse!Z61,WeightedParse!AB61,WeightedParse!AD61,WeightedParse!AG61,WeightedParse!AH61,WeightedParse!AI61,WeightedParse!AK61,WeightedParse!AO61),HARMEAN(WeightedParse!I61,WeightedParse!J61,WeightedParse!K61,WeightedParse!N61,WeightedParse!Q61,WeightedParse!S61,WeightedParse!T61,WeightedParse!V61,WeightedParse!X61,WeightedParse!Z61,WeightedParse!AB61,WeightedParse!AD61,WeightedParse!AG61,WeightedParse!AH61,WeightedParse!AI61,WeightedParse!AK61,WeightedParse!AO61)*Variables!$B$5),"")</f>
        <v/>
      </c>
      <c r="AE61" s="114" t="str">
        <f>IF($A61&gt;"",IF(AND(EXACT(SquadExport!$BR61,TRUE),EXACT(SquadExport!$BL61,TRUE)),HARMEAN(WeightedParse!K61,WeightedParse!N61,WeightedParse!P61,WeightedParse!Q61,WeightedParse!S61,WeightedParse!T61,WeightedParse!U61,WeightedParse!V61,WeightedParse!X61,WeightedParse!Y61,WeightedParse!Z61,WeightedParse!AD61,WeightedParse!AE61,WeightedParse!AF61,WeightedParse!AG61,WeightedParse!AH61,WeightedParse!AI61,WeightedParse!AO61),HARMEAN(WeightedParse!K61,WeightedParse!N61,WeightedParse!P61,WeightedParse!Q61,WeightedParse!S61,WeightedParse!T61,WeightedParse!U61,WeightedParse!V61,WeightedParse!X61,WeightedParse!Y61,WeightedParse!Z61,WeightedParse!AD61,WeightedParse!AE61,WeightedParse!AF61,WeightedParse!AG61,WeightedParse!AH61,WeightedParse!AI61,WeightedParse!AO61)*Variables!$B$5),"")</f>
        <v/>
      </c>
      <c r="AF61" s="114" t="str">
        <f>IF($A61&gt;"",IF(AND(EXACT(SquadExport!$BR61,TRUE),EXACT(SquadExport!$BL61,TRUE)),HARMEAN(WeightedParse!I61,WeightedParse!J61,WeightedParse!K61,WeightedParse!N61,WeightedParse!Q61,WeightedParse!S61,WeightedParse!T61,WeightedParse!U61,WeightedParse!V61,WeightedParse!X61,WeightedParse!Z61,WeightedParse!AD61,WeightedParse!AE61,WeightedParse!AF61,WeightedParse!AH61,WeightedParse!AI61,WeightedParse!AK61,WeightedParse!AN61,WeightedParse!AO61,WeightedParse!AP61),HARMEAN(WeightedParse!I61,WeightedParse!J61,WeightedParse!K61,WeightedParse!N61,WeightedParse!Q61,WeightedParse!S61,WeightedParse!T61,WeightedParse!U61,WeightedParse!V61,WeightedParse!X61,WeightedParse!Z61,WeightedParse!AD61,WeightedParse!AE61,WeightedParse!AF61,WeightedParse!AH61,WeightedParse!AI61,WeightedParse!AK61,WeightedParse!AN61,WeightedParse!AO61,WeightedParse!AP61)*Variables!$B$5),"")</f>
        <v/>
      </c>
      <c r="AG61" s="114" t="str">
        <f>IF($A61&gt;"",IF(AND(OR(EXACT(SquadExport!$BR61,TRUE),EXACT(SquadExport!$BS61,TRUE)),OR(EXACT(SquadExport!$BK61,TRUE),EXACT(SquadExport!$BM61,TRUE))),HARMEAN(WeightedParse!I61,WeightedParse!K61,WeightedParse!Q61,WeightedParse!T61,WeightedParse!X61,WeightedParse!Z61,WeightedParse!AD61,WeightedParse!AF61,WeightedParse!AG61,WeightedParse!AJ61),HARMEAN(WeightedParse!I61,WeightedParse!K61,WeightedParse!Q61,WeightedParse!T61,WeightedParse!X61,WeightedParse!Z61,WeightedParse!AD61,WeightedParse!AF61,WeightedParse!AG61,WeightedParse!AJ61)*Variables!$B$5),"")</f>
        <v/>
      </c>
      <c r="AH61" s="114" t="str">
        <f>IF($A61&gt;"",IF(AND(OR(EXACT(SquadExport!$BR61,TRUE),EXACT(SquadExport!$BS61,TRUE)),OR(EXACT(SquadExport!$BK61,TRUE),EXACT(SquadExport!$BM61,TRUE))),HARMEAN(WeightedParse!H61,WeightedParse!K61,WeightedParse!P61,WeightedParse!Q61,WeightedParse!S61,WeightedParse!T61,WeightedParse!V61,WeightedParse!X61,WeightedParse!Y61,WeightedParse!Z61,WeightedParse!AD61,WeightedParse!AE61,WeightedParse!AF61,WeightedParse!AG61,WeightedParse!AH61,WeightedParse!AO61),HARMEAN(WeightedParse!H61,WeightedParse!K61,WeightedParse!P61,WeightedParse!Q61,WeightedParse!S61,WeightedParse!T61,WeightedParse!V61,WeightedParse!X61,WeightedParse!Y61,WeightedParse!Z61,WeightedParse!AD61,WeightedParse!AE61,WeightedParse!AF61,WeightedParse!AG61,WeightedParse!AH61,WeightedParse!AO61)*Variables!$B$5),"")</f>
        <v/>
      </c>
      <c r="AI61" s="114" t="str">
        <f>IF($A61&gt;"",IF(AND(OR(EXACT(SquadExport!$BR61,TRUE),EXACT(SquadExport!$BS61,TRUE)),OR(EXACT(SquadExport!$BK61,TRUE),EXACT(SquadExport!$BM61,TRUE))),HARMEAN(WeightedParse!H61,WeightedParse!I61,WeightedParse!K61,WeightedParse!P61,WeightedParse!Q61,WeightedParse!S61,WeightedParse!T61,WeightedParse!U61,WeightedParse!V61,WeightedParse!X61,WeightedParse!Y61,WeightedParse!Z61,WeightedParse!AD61,WeightedParse!AE61,WeightedParse!AF61,WeightedParse!AH61,WeightedParse!AI61,WeightedParse!AO61),HARMEAN(WeightedParse!H61,WeightedParse!I61,WeightedParse!K61,WeightedParse!P61,WeightedParse!Q61,WeightedParse!S61,WeightedParse!T61,WeightedParse!U61,WeightedParse!V61,WeightedParse!X61,WeightedParse!Y61,WeightedParse!Z61,WeightedParse!AD61,WeightedParse!AE61,WeightedParse!AF61,WeightedParse!AH61,WeightedParse!AI61,WeightedParse!AO61)*Variables!$B$5),"")</f>
        <v/>
      </c>
      <c r="AJ61" s="114" t="str">
        <f>IF($A61&gt;"",IF(AND(OR(EXACT(SquadExport!$BR61,TRUE),EXACT(SquadExport!$BS61,TRUE)),OR(EXACT(SquadExport!$BK61,TRUE),EXACT(SquadExport!$BM61,TRUE))),HARMEAN(WeightedParse!H61,WeightedParse!K61,WeightedParse!M61,WeightedParse!V61,WeightedParse!W61,WeightedParse!AD61,WeightedParse!AF61,WeightedParse!AH61,WeightedParse!AK61,WeightedParse!AL61,WeightedParse!AO61,WeightedParse!AP61)*(CONVERT(LEFT(SquadExport!$E61,FIND("'",SquadExport!$E61)-1)+((MID(SquadExport!$E61,FIND("'",SquadExport!$E61)+1,LEN(SquadExport!$E61)-FIND("'",SquadExport!$E61)-1))/12),"ft","m")-1)/(Variables!$C$4-1),(HARMEAN(WeightedParse!H61,WeightedParse!K61,WeightedParse!M61,WeightedParse!V61,WeightedParse!W61,WeightedParse!AD61,WeightedParse!AF61,WeightedParse!AH61,WeightedParse!AK61,WeightedParse!AL61,WeightedParse!AO61,WeightedParse!AP61)*(CONVERT(LEFT(SquadExport!$E61,FIND("'",SquadExport!$E61)-1)+((MID(SquadExport!$E61,FIND("'",SquadExport!$E61)+1,LEN(SquadExport!$E61)-FIND("'",SquadExport!$E61)-1))/12),"ft","m")-1)/(Variables!$C$4-1))*Variables!$B$5),"")</f>
        <v/>
      </c>
      <c r="AK61" s="114" t="str">
        <f>IF($A61&gt;"",IF(AND(OR(EXACT(SquadExport!$BR61,TRUE),EXACT(SquadExport!$BS61,TRUE)),OR(EXACT(SquadExport!$BK61,TRUE),EXACT(SquadExport!$BM61,TRUE))),HARMEAN(WeightedParse!J61,WeightedParse!K61,WeightedParse!T61,WeightedParse!V61,WeightedParse!X61,WeightedParse!Y61,WeightedParse!Z61,WeightedParse!AD61,WeightedParse!AH61,WeightedParse!AI61,WeightedParse!AK61,WeightedParse!AO61),HARMEAN(WeightedParse!J61,WeightedParse!K61,WeightedParse!T61,WeightedParse!V61,WeightedParse!X61,WeightedParse!Y61,WeightedParse!Z61,WeightedParse!AD61,WeightedParse!AH61,WeightedParse!AI61,WeightedParse!AK61,WeightedParse!AO61)*Variables!$B$5),"")</f>
        <v/>
      </c>
      <c r="AL61" s="114" t="str">
        <f>IF($A61&gt;"",IF(AND(OR(EXACT(SquadExport!$BR61,TRUE),EXACT(SquadExport!$BS61,TRUE)),OR(EXACT(SquadExport!$BK61,TRUE),EXACT(SquadExport!$BM61,TRUE))),HARMEAN(WeightedParse!H61,WeightedParse!I61,WeightedParse!K61,WeightedParse!Q61,WeightedParse!T61,WeightedParse!V61,WeightedParse!AB61,WeightedParse!AD61,WeightedParse!AH61,WeightedParse!AI61,WeightedParse!AJ61,WeightedParse!AN61,WeightedParse!AO61),HARMEAN(WeightedParse!H61,WeightedParse!I61,WeightedParse!K61,WeightedParse!Q61,WeightedParse!T61,WeightedParse!V61,WeightedParse!AB61,WeightedParse!AD61,WeightedParse!AH61,WeightedParse!AI61,WeightedParse!AJ61,WeightedParse!AN61,WeightedParse!AO61)*Variables!$B$5),"")</f>
        <v/>
      </c>
      <c r="AM61" s="114" t="str">
        <f>IF($A61&gt;"",IF(AND(OR(EXACT(SquadExport!$BR61,TRUE),EXACT(SquadExport!$BS61,TRUE)),OR(EXACT(SquadExport!$BK61,TRUE),EXACT(SquadExport!$BM61,TRUE))),HARMEAN(WeightedParse!I61,WeightedParse!J61,WeightedParse!K61,WeightedParse!N61,WeightedParse!Q61,WeightedParse!T61,WeightedParse!V61,WeightedParse!X61,WeightedParse!AB61,WeightedParse!AD61,WeightedParse!AG61,WeightedParse!AI61,WeightedParse!AJ61,WeightedParse!AK61,WeightedParse!AN61)*WeightedParse!BD61,(HARMEAN(WeightedParse!I61,WeightedParse!J61,WeightedParse!K61,WeightedParse!N61,WeightedParse!Q61,WeightedParse!T61,WeightedParse!V61,WeightedParse!X61,WeightedParse!AB61,WeightedParse!AD61,WeightedParse!AG61,WeightedParse!AI61,WeightedParse!AJ61,WeightedParse!AK61,WeightedParse!AN61)*WeightedParse!BD61)*Variables!$B$5),"")</f>
        <v/>
      </c>
      <c r="AN61" s="114" t="str">
        <f>IF($A61&gt;"",IF(AND(OR(EXACT(SquadExport!$BR61,TRUE),EXACT(SquadExport!$BS61,TRUE)),OR(EXACT(SquadExport!$BK61,TRUE),EXACT(SquadExport!$BM61,TRUE))),HARMEAN(WeightedParse!H61,WeightedParse!I61,WeightedParse!K61,WeightedParse!N61,WeightedParse!Q61,WeightedParse!T61,WeightedParse!V61,WeightedParse!X61,WeightedParse!Z61,WeightedParse!AD61,WeightedParse!AG61,WeightedParse!AH61,WeightedParse!AI61,WeightedParse!AJ61,WeightedParse!AN61,WeightedParse!AO61)*WeightedParse!BD61,(HARMEAN(WeightedParse!H61,WeightedParse!I61,WeightedParse!K61,WeightedParse!N61,WeightedParse!Q61,WeightedParse!T61,WeightedParse!V61,WeightedParse!X61,WeightedParse!Z61,WeightedParse!AD61,WeightedParse!AG61,WeightedParse!AH61,WeightedParse!AI61,WeightedParse!AJ61,WeightedParse!AN61,WeightedParse!AO61)*WeightedParse!BD61)*Variables!$B$5),"")</f>
        <v/>
      </c>
      <c r="AO61" s="114" t="str">
        <f>IF($A61&gt;"",IF(AND(EXACT(SquadExport!$BS61,TRUE),EXACT(SquadExport!$BL61,TRUE)),HARMEAN(WeightedParse!K61,WeightedParse!Q61,WeightedParse!T61,WeightedParse!V61,WeightedParse!X61,WeightedParse!Z61,WeightedParse!AB61,WeightedParse!AD61,WeightedParse!AG61,WeightedParse!AK61),HARMEAN(WeightedParse!K61,WeightedParse!Q61,WeightedParse!T61,WeightedParse!V61,WeightedParse!X61,WeightedParse!Z61,WeightedParse!AB61,WeightedParse!AD61,WeightedParse!AG61,WeightedParse!AK61)*Variables!$B$5),"")</f>
        <v/>
      </c>
      <c r="AP61" s="114" t="str">
        <f>IF($A61&gt;"",IF(AND(EXACT(SquadExport!$BS61,TRUE),EXACT(SquadExport!$BL61,TRUE)),HARMEAN(WeightedParse!I61,WeightedParse!K61,WeightedParse!Q61,WeightedParse!T61,WeightedParse!V61,WeightedParse!X61,WeightedParse!Z61,WeightedParse!AB61,WeightedParse!AD61,WeightedParse!AF61,WeightedParse!AG61,WeightedParse!AI61,WeightedParse!AJ61),HARMEAN(WeightedParse!I61,WeightedParse!K61,WeightedParse!Q61,WeightedParse!T61,WeightedParse!V61,WeightedParse!X61,WeightedParse!Z61,WeightedParse!AB61,WeightedParse!AD61,WeightedParse!AF61,WeightedParse!AG61,WeightedParse!AI61,WeightedParse!AJ61)*Variables!$B$5),"")</f>
        <v/>
      </c>
      <c r="AQ61" s="114" t="str">
        <f>IF($A61&gt;"",IF(AND(EXACT(SquadExport!$BS61,TRUE),EXACT(SquadExport!$BL61,TRUE)),HARMEAN(WeightedParse!I61,WeightedParse!J61,WeightedParse!K61,WeightedParse!Q61,WeightedParse!T61,WeightedParse!V61,WeightedParse!X61,WeightedParse!Z61,WeightedParse!AB61,WeightedParse!AD61,WeightedParse!AG61,WeightedParse!AI61,WeightedParse!AJ61,WeightedParse!AK61),HARMEAN(WeightedParse!I61,WeightedParse!J61,WeightedParse!K61,WeightedParse!Q61,WeightedParse!T61,WeightedParse!V61,WeightedParse!X61,WeightedParse!Z61,WeightedParse!AB61,WeightedParse!AD61,WeightedParse!AG61,WeightedParse!AI61,WeightedParse!AJ61,WeightedParse!AK61)*Variables!$B$5),"")</f>
        <v/>
      </c>
      <c r="AR61" s="114" t="str">
        <f>IF($A61&gt;"",IF(AND(EXACT(SquadExport!$BS61,TRUE),EXACT(SquadExport!$BL61,TRUE)),HARMEAN(WeightedParse!I61,WeightedParse!J61,WeightedParse!K61,WeightedParse!Q61,WeightedParse!T61,WeightedParse!V61,WeightedParse!X61,WeightedParse!Y61,WeightedParse!Z61,WeightedParse!AD61,WeightedParse!AH61,WeightedParse!AI61,WeightedParse!AJ61,WeightedParse!AK61,WeightedParse!AN61,WeightedParse!AO61),HARMEAN(WeightedParse!I61,WeightedParse!J61,WeightedParse!K61,WeightedParse!Q61,WeightedParse!T61,WeightedParse!V61,WeightedParse!X61,WeightedParse!Y61,WeightedParse!Z61,WeightedParse!AD61,WeightedParse!AH61,WeightedParse!AI61,WeightedParse!AJ61,WeightedParse!AK61,WeightedParse!AN61,WeightedParse!AO61)*Variables!$B$5),"")</f>
        <v/>
      </c>
      <c r="AS61" s="114" t="str">
        <f>IF($A61&gt;"",IF(AND(EXACT(SquadExport!$BT61,TRUE),EXACT(SquadExport!$BL61,TRUE)),HARMEAN(WeightedParse!J61,WeightedParse!K61,WeightedParse!M61,WeightedParse!T61,WeightedParse!V61,WeightedParse!X61,WeightedParse!Z61,WeightedParse!AD61,WeightedParse!AI61),(HARMEAN(WeightedParse!J61,WeightedParse!K61,WeightedParse!M61,WeightedParse!T61,WeightedParse!V61,WeightedParse!X61,WeightedParse!Z61,WeightedParse!AD61,WeightedParse!AI61)*Variables!$B$5)),"")</f>
        <v/>
      </c>
      <c r="AT61" s="114" t="str">
        <f>IF($A61&gt;"",IF(AND(EXACT(SquadExport!$BT61,TRUE),EXACT(SquadExport!$BL61,TRUE)),HARMEAN(WeightedParse!J61,WeightedParse!K61,WeightedParse!M61,WeightedParse!U61,WeightedParse!V61,WeightedParse!W61,WeightedParse!X61,WeightedParse!Z61,WeightedParse!AD61,WeightedParse!AF61,WeightedParse!AK61,WeightedParse!AL61,WeightedParse!AP61)*(CONVERT(LEFT(SquadExport!$E61,FIND("'",SquadExport!$E61)-1)+((MID(SquadExport!$E61,FIND("'",SquadExport!$E61)+1,LEN(SquadExport!$E61)-FIND("'",SquadExport!$E61)-1))/12),"ft","m")-1)/(Variables!$C$4-1),(HARMEAN(WeightedParse!J61,WeightedParse!K61,WeightedParse!M61,WeightedParse!U61,WeightedParse!V61,WeightedParse!W61,WeightedParse!X61,WeightedParse!Z61,WeightedParse!AD61,WeightedParse!AF61,WeightedParse!AK61,WeightedParse!AL61,WeightedParse!AP61)*(CONVERT(LEFT(SquadExport!$E61,FIND("'",SquadExport!$E61)-1)+((MID(SquadExport!$E61,FIND("'",SquadExport!$E61)+1,LEN(SquadExport!$E61)-FIND("'",SquadExport!$E61)-1))/12),"ft","m")-1)/(Variables!$C$4-1)))*Variables!$B$5,"")</f>
        <v/>
      </c>
      <c r="AU61" s="114" t="str">
        <f>IF($A61&gt;"",IF(AND(EXACT(SquadExport!$BT61,TRUE),EXACT(SquadExport!$BL61,TRUE)),HARMEAN(WeightedParse!I61,WeightedParse!J61,WeightedParse!K61,WeightedParse!Q61,WeightedParse!T61,WeightedParse!V61,WeightedParse!X61,WeightedParse!Z61,WeightedParse!AB61,WeightedParse!AD61,WeightedParse!AF61,WeightedParse!AG61,WeightedParse!AK61,WeightedParse!AP61),HARMEAN(WeightedParse!I61,WeightedParse!J61,WeightedParse!K61,WeightedParse!Q61,WeightedParse!T61,WeightedParse!V61,WeightedParse!X61,WeightedParse!Z61,WeightedParse!AB61,WeightedParse!AD61,WeightedParse!AF61,WeightedParse!AG61,WeightedParse!AK61,WeightedParse!AP61)*Variables!$B$5),"")</f>
        <v/>
      </c>
      <c r="AV61" s="114" t="str">
        <f>IF($A61&gt;"",IF(AND(EXACT(SquadExport!$BT61,TRUE),EXACT(SquadExport!$BL61,TRUE)),HARMEAN(WeightedParse!I61,WeightedParse!J61,WeightedParse!K61,WeightedParse!Q61,WeightedParse!T61,WeightedParse!V61,WeightedParse!X61,WeightedParse!Z61,WeightedParse!AD61,WeightedParse!AH61,WeightedParse!AI61,WeightedParse!AJ61,WeightedParse!AK61,WeightedParse!AN61,WeightedParse!AO61),HARMEAN(WeightedParse!I61,WeightedParse!J61,WeightedParse!K61,WeightedParse!Q61,WeightedParse!T61,WeightedParse!V61,WeightedParse!X61,WeightedParse!Z61,WeightedParse!AD61,WeightedParse!AH61,WeightedParse!AI61,WeightedParse!AJ61,WeightedParse!AK61,WeightedParse!AN61,WeightedParse!AO61)*Variables!$B$5),"")</f>
        <v/>
      </c>
      <c r="AW61" s="114" t="str">
        <f>IF($A61&gt;"",IF(AND(EXACT(SquadExport!$BT61,TRUE),EXACT(SquadExport!$BL61,TRUE)),HARMEAN(WeightedParse!I61,WeightedParse!J61,WeightedParse!K61,WeightedParse!Q61,WeightedParse!T61,WeightedParse!V61,WeightedParse!X61,WeightedParse!Z61,WeightedParse!AB61,WeightedParse!AD61,WeightedParse!AF61,WeightedParse!AG61,WeightedParse!AI61,WeightedParse!AJ61,WeightedParse!AK61),HARMEAN(WeightedParse!I61,WeightedParse!J61,WeightedParse!K61,WeightedParse!Q61,WeightedParse!T61,WeightedParse!V61,WeightedParse!X61,WeightedParse!Z61,WeightedParse!AB61,WeightedParse!AD61,WeightedParse!AF61,WeightedParse!AG61,WeightedParse!AI61,WeightedParse!AJ61,WeightedParse!AK61)*Variables!$B$5),"")</f>
        <v/>
      </c>
      <c r="AX61" s="114" t="str">
        <f>IF($A61&gt;"",IF(AND(EXACT(SquadExport!$BT61,TRUE),EXACT(SquadExport!$BL61,TRUE)),HARMEAN(WeightedParse!K61,WeightedParse!Q61,WeightedParse!U61,WeightedParse!V61,WeightedParse!W61,WeightedParse!X61,WeightedParse!Y61,WeightedParse!Z61,WeightedParse!AD61,WeightedParse!AF61,WeightedParse!AH61,WeightedParse!AI61,WeightedParse!AJ61,WeightedParse!AK61,WeightedParse!AN61,WeightedParse!AO61,WeightedParse!AP61),HARMEAN(WeightedParse!K61,WeightedParse!Q61,WeightedParse!U61,WeightedParse!V61,WeightedParse!W61,WeightedParse!X61,WeightedParse!Y61,WeightedParse!Z61,WeightedParse!AD61,WeightedParse!AF61,WeightedParse!AH61,WeightedParse!AI61,WeightedParse!AJ61,WeightedParse!AK61,WeightedParse!AN61,WeightedParse!AO61,WeightedParse!AP61)*Variables!$B$5),"")</f>
        <v/>
      </c>
      <c r="AY61" s="114" t="str">
        <f>IF($A61&gt;"",IF(AND(EXACT(SquadExport!$BT61,TRUE),EXACT(SquadExport!$BL61,TRUE)),HARMEAN(WeightedParse!I61,WeightedParse!J61,WeightedParse!K61,WeightedParse!M61,WeightedParse!N61,WeightedParse!Q61,WeightedParse!T61,WeightedParse!V61,WeightedParse!X61,WeightedParse!Z61,WeightedParse!AD61,WeightedParse!AF61,WeightedParse!AG61,WeightedParse!AH61,WeightedParse!AI61,WeightedParse!AJ61,WeightedParse!AK61,WeightedParse!AL61,WeightedParse!AN61,WeightedParse!AO61,WeightedParse!AP61),HARMEAN(WeightedParse!I61,WeightedParse!J61,WeightedParse!K61,WeightedParse!M61,WeightedParse!N61,WeightedParse!Q61,WeightedParse!T61,WeightedParse!V61,WeightedParse!X61,WeightedParse!Z61,WeightedParse!AD61,WeightedParse!AF61,WeightedParse!AG61,WeightedParse!AH61,WeightedParse!AI61,WeightedParse!AJ61,WeightedParse!AK61,WeightedParse!AL61,WeightedParse!AN61,WeightedParse!AO61,WeightedParse!AP61)*Variables!$B$5),"")</f>
        <v/>
      </c>
    </row>
    <row r="62" spans="1:51" s="3" customFormat="1" ht="15" customHeight="1" x14ac:dyDescent="0.25">
      <c r="A62" s="3" t="str">
        <f>IF(WeightedParse!A62&gt;"",WeightedParse!A62,"")</f>
        <v/>
      </c>
      <c r="B62" s="4" t="str">
        <f>IF(WeightedParse!B62&gt;0,WeightedParse!B62,"")</f>
        <v/>
      </c>
      <c r="C62" s="4" t="str">
        <f>IF(A62&gt;"",IF(AND(B62&lt;=Variables!$B$8,G62&gt;2),"Youth",IF(AND(B62&lt;=Variables!$B$8,G62&lt;=2),"Prospect",IF(AND(B62&gt;=Variables!$B$9,G62&gt;2),"Old",IF(G62&gt;=3,"Reserves","First Team")))),"")</f>
        <v/>
      </c>
      <c r="D62" s="4" t="str">
        <f>SquadExport!BJ62</f>
        <v/>
      </c>
      <c r="E62" s="4" t="str">
        <f>IF(A62&gt;"",VLOOKUP(F62,Roles!A:B,2,FALSE)&amp;IF(OR(VLOOKUP(F62,Roles!$A:$B,2,FALSE)="FB",VLOOKUP(F62,Roles!$A:$B,2,FALSE)="WB",VLOOKUP(F62,Roles!$A:$B,2,FALSE)="WM",VLOOKUP(F62,Roles!$A:$B,2,FALSE)="W"),IF(AND(SquadExport!BK62=TRUE,SquadExport!BM62=TRUE,WeightedParse!BB62&gt;=WeightedParse!BC62)," (R)",IF(AND(SquadExport!BK62=TRUE,SquadExport!BM62=TRUE,WeightedParse!BB62&lt;WeightedParse!BC62)," (L)",IF(AND(SquadExport!BK62=TRUE,SquadExport!BM62=FALSE), " (L)",IF(AND(SquadExport!BK62=FALSE,SquadExport!BM62=TRUE)," (R)","")))),""),"")</f>
        <v/>
      </c>
      <c r="F62" s="4" t="str" cm="1">
        <f t="array" ref="F62">IF(A62&gt;"",INDEX($J$1:$AY$1,SUMPRODUCT(MAX(($J$2:$AY$200=MAX($J62:$AY62))*(COLUMN($J$2:$AY$200))))-COLUMN($J$1)+1),"")</f>
        <v/>
      </c>
      <c r="G62" s="4" t="str">
        <f t="shared" si="0"/>
        <v/>
      </c>
      <c r="H62" s="4" t="str">
        <f t="shared" si="1"/>
        <v/>
      </c>
      <c r="I62" s="5" t="str">
        <f t="shared" si="2"/>
        <v/>
      </c>
      <c r="J62" s="114" t="str">
        <f>IF($A62&gt;"",HARMEAN(WeightedParse!V62,WeightedParse!Y62,WeightedParse!Z62,WeightedParse!AE62,WeightedParse!AJ62,WeightedParse!AQ62,WeightedParse!AR62,WeightedParse!AS62,WeightedParse!AU62,WeightedParse!AV62,WeightedParse!AW62,WeightedParse!AY62,WeightedParse!BA62),"")</f>
        <v/>
      </c>
      <c r="K62" s="114" t="str">
        <f>IF(A62&gt;"",HARMEAN(WeightedParse!K62,WeightedParse!Q62,WeightedParse!V62,WeightedParse!X62,WeightedParse!Y62,WeightedParse!Z62,WeightedParse!AE62,WeightedParse!AG62,WeightedParse!AI62,WeightedParse!AJ62,WeightedParse!AQ62,WeightedParse!AR62,WeightedParse!AS62,WeightedParse!AU62,WeightedParse!AV62,WeightedParse!AW62,WeightedParse!AY62,WeightedParse!AZ62,WeightedParse!BA62),"")</f>
        <v/>
      </c>
      <c r="L62" s="114" t="str">
        <f>IF($A62&gt;"",IF(AND(EXACT(SquadExport!$BO62,TRUE),EXACT(SquadExport!$BL62,TRUE)),HARMEAN(WeightedParse!M62,WeightedParse!P62,WeightedParse!S62,WeightedParse!U62,WeightedParse!V62,WeightedParse!W62,WeightedParse!Y62,WeightedParse!AE62,WeightedParse!AL62,WeightedParse!AN62,WeightedParse!AP62),HARMEAN(WeightedParse!M62,WeightedParse!P62,WeightedParse!S62,WeightedParse!U62,WeightedParse!V62,WeightedParse!W62,WeightedParse!Y62,WeightedParse!AE62,WeightedParse!AL62,WeightedParse!AN62,WeightedParse!AP62)*Variables!$B$5),"")</f>
        <v/>
      </c>
      <c r="M62" s="114" t="str">
        <f>IF($A62&gt;"",IF(AND(EXACT(SquadExport!$BO62,TRUE),EXACT(SquadExport!$BL62,TRUE)),HARMEAN(WeightedParse!M62,WeightedParse!P62,WeightedParse!S62,WeightedParse!U62,WeightedParse!V62,WeightedParse!W62,WeightedParse!X62,WeightedParse!Y62,WeightedParse!Z62,WeightedParse!AE62,WeightedParse!AL62,WeightedParse!AN62,WeightedParse!AP62),HARMEAN(WeightedParse!M62,WeightedParse!P62,WeightedParse!S62,WeightedParse!U62,WeightedParse!V62,WeightedParse!W62,WeightedParse!X62,WeightedParse!Y62,WeightedParse!Z62,WeightedParse!AE62,WeightedParse!AL62,WeightedParse!AN62,WeightedParse!AP62)*Variables!$B$5),"")</f>
        <v/>
      </c>
      <c r="N62" s="114" t="str">
        <f>IF($A62&gt;"",IF(AND(EXACT(SquadExport!$BO62,TRUE),EXACT(SquadExport!$BL62,TRUE)),HARMEAN(WeightedParse!K62,WeightedParse!M62,WeightedParse!P62,WeightedParse!Q62,WeightedParse!S62,WeightedParse!T62,WeightedParse!U62,WeightedParse!V62,WeightedParse!W62,WeightedParse!X62,WeightedParse!Y62,WeightedParse!Z62,WeightedParse!AE62,WeightedParse!AG62,WeightedParse!AL62,WeightedParse!AN62,WeightedParse!AP62),HARMEAN(WeightedParse!K62,WeightedParse!M62,WeightedParse!P62,WeightedParse!Q62,WeightedParse!S62,WeightedParse!T62,WeightedParse!U62,WeightedParse!V62,WeightedParse!W62,WeightedParse!X62,WeightedParse!Y62,WeightedParse!Z62,WeightedParse!AE62,WeightedParse!AG62,WeightedParse!AL62,WeightedParse!AN62,WeightedParse!AP62)*Variables!$B$5),"")</f>
        <v/>
      </c>
      <c r="O62" s="114" t="str">
        <f>IF($A62&gt;"",IF(AND(EXACT(SquadExport!$BO62,TRUE),EXACT(SquadExport!$BL62,TRUE)),HARMEAN(WeightedParse!I62,WeightedParse!K62,WeightedParse!M62,WeightedParse!P62,WeightedParse!Q62,WeightedParse!S62,WeightedParse!T62,WeightedParse!V62,WeightedParse!W62,WeightedParse!X62,WeightedParse!Y62,WeightedParse!Z62,WeightedParse!AB62,WeightedParse!AE62,WeightedParse!AF62,WeightedParse!AG62,WeightedParse!AJ62,WeightedParse!AK62,WeightedParse!AL62,WeightedParse!AN62,WeightedParse!AO62,WeightedParse!AP62),HARMEAN(WeightedParse!I62,WeightedParse!K62,WeightedParse!M62,WeightedParse!P62,WeightedParse!Q62,WeightedParse!S62,WeightedParse!T62,WeightedParse!V62,WeightedParse!W62,WeightedParse!X62,WeightedParse!Y62,WeightedParse!Z62,WeightedParse!AB62,WeightedParse!AE62,WeightedParse!AF62,WeightedParse!AG62,WeightedParse!AJ62,WeightedParse!AK62,WeightedParse!AL62,WeightedParse!AN62,WeightedParse!AO62,WeightedParse!AP62)*Variables!$B$5),"")</f>
        <v/>
      </c>
      <c r="P62" s="114" t="str">
        <f>IF($A62&gt;"",IF(AND(OR(EXACT(SquadExport!$BO62,TRUE),EXACT(SquadExport!$BP62,TRUE)),OR(EXACT(SquadExport!$BK62,TRUE),EXACT(SquadExport!$BM62,TRUE))),HARMEAN(WeightedParse!M62,WeightedParse!P62,WeightedParse!S62,WeightedParse!U62,WeightedParse!V62,WeightedParse!W62,WeightedParse!Y62,WeightedParse!AE62,WeightedParse!AF62,WeightedParse!AP62),HARMEAN(WeightedParse!M62,WeightedParse!P62,WeightedParse!S62,WeightedParse!U62,WeightedParse!V62,WeightedParse!W62,WeightedParse!Y62,WeightedParse!AE62,WeightedParse!AF62,WeightedParse!AP62)*Variables!$B$5),"")</f>
        <v/>
      </c>
      <c r="Q62" s="114" t="str">
        <f>IF($A62&gt;"",IF(AND(OR(EXACT(SquadExport!$BO62,TRUE),EXACT(SquadExport!$BP62,TRUE)),OR(EXACT(SquadExport!$BK62,TRUE),EXACT(SquadExport!$BM62,TRUE))),HARMEAN(WeightedParse!H62,WeightedParse!P62,WeightedParse!Q62,WeightedParse!S62,WeightedParse!T62,WeightedParse!V62,WeightedParse!X62,WeightedParse!Y62,WeightedParse!Z62,WeightedParse!AE62,WeightedParse!AF62,WeightedParse!AH62,WeightedParse!AN62,WeightedParse!AO62),HARMEAN(WeightedParse!H62,WeightedParse!P62,WeightedParse!Q62,WeightedParse!S62,WeightedParse!T62,WeightedParse!V62,WeightedParse!X62,WeightedParse!Y62,WeightedParse!Z62,WeightedParse!AE62,WeightedParse!AF62,WeightedParse!AH62,WeightedParse!AN62,WeightedParse!AO62)*Variables!$B$5),"")</f>
        <v/>
      </c>
      <c r="R62" s="115" t="str">
        <f>IF($A62&gt;"",IF(AND(OR(EXACT(SquadExport!$BO62,TRUE),EXACT(SquadExport!$BP62,TRUE)),OR(EXACT(SquadExport!$BK62,TRUE),EXACT(SquadExport!$BM62,TRUE))),HARMEAN(WeightedParse!H62,WeightedParse!I62,WeightedParse!K62,WeightedParse!P62,WeightedParse!Q62,WeightedParse!S62,WeightedParse!T62,WeightedParse!V62,WeightedParse!Y62,WeightedParse!Z62,WeightedParse!AD62,WeightedParse!AE62,WeightedParse!AF62,WeightedParse!AH62,WeightedParse!AI62,WeightedParse!AJ62,WeightedParse!AN62,WeightedParse!AO62),HARMEAN(WeightedParse!H62,WeightedParse!I62,WeightedParse!K62,WeightedParse!P62,WeightedParse!Q62,WeightedParse!S62,WeightedParse!T62,WeightedParse!V62,WeightedParse!Y62,WeightedParse!Z62,WeightedParse!AD62,WeightedParse!AE62,WeightedParse!AF62,WeightedParse!AH62,WeightedParse!AI62,WeightedParse!AJ62,WeightedParse!AN62,WeightedParse!AO62)*Variables!$B$5),"")</f>
        <v/>
      </c>
      <c r="S62" s="115" t="str">
        <f>IF($A62&gt;"",IF(AND(OR(EXACT(SquadExport!$BO62,TRUE),EXACT(SquadExport!$BP62,TRUE)),OR(EXACT(SquadExport!$BK62,TRUE),EXACT(SquadExport!$BM62,TRUE))),HARMEAN(WeightedParse!H62,WeightedParse!I62,WeightedParse!K62,WeightedParse!Q62,WeightedParse!S62,WeightedParse!T62,WeightedParse!V62,WeightedParse!X62,WeightedParse!Z62,WeightedParse!AB62,WeightedParse!AD62,WeightedParse!AF62,WeightedParse!AG62,WeightedParse!AH62,WeightedParse!AI62,WeightedParse!AJ62,WeightedParse!AK62,WeightedParse!AN62,WeightedParse!AO62),HARMEAN(WeightedParse!H62,WeightedParse!I62,WeightedParse!K62,WeightedParse!Q62,WeightedParse!S62,WeightedParse!T62,WeightedParse!V62,WeightedParse!X62,WeightedParse!Z62,WeightedParse!AB62,WeightedParse!AD62,WeightedParse!AF62,WeightedParse!AG62,WeightedParse!AH62,WeightedParse!AI62,WeightedParse!AJ62,WeightedParse!AK62,WeightedParse!AN62,WeightedParse!AO62)*Variables!$B$5),"")</f>
        <v/>
      </c>
      <c r="T62" s="114" t="str">
        <f>IF($A62&gt;"",IF(AND(OR(EXACT(SquadExport!$BO62,TRUE),EXACT(SquadExport!$BP62,TRUE)),OR(EXACT(SquadExport!$BK62,TRUE),EXACT(SquadExport!$BM62,TRUE))),HARMEAN(WeightedParse!I62,WeightedParse!K62,WeightedParse!N62,WeightedParse!P62,WeightedParse!Q62,WeightedParse!S62,WeightedParse!T62,WeightedParse!V62,WeightedParse!X62,WeightedParse!Y62,WeightedParse!Z62,WeightedParse!AB62,WeightedParse!AD62,WeightedParse!AE62,WeightedParse!AF62,WeightedParse!AH62,WeightedParse!AI62,WeightedParse!AJ62,WeightedParse!AN62,WeightedParse!AO62)*WeightedParse!BD62,(HARMEAN(WeightedParse!I62,WeightedParse!K62,WeightedParse!N62,WeightedParse!P62,WeightedParse!Q62,WeightedParse!S62,WeightedParse!T62,WeightedParse!V62,WeightedParse!X62,WeightedParse!Y62,WeightedParse!Z62,WeightedParse!AB62,WeightedParse!AD62,WeightedParse!AE62,WeightedParse!AF62,WeightedParse!AH62,WeightedParse!AI62,WeightedParse!AJ62,WeightedParse!AN62,WeightedParse!AO62)*WeightedParse!BD62)*Variables!$B$5),"")</f>
        <v/>
      </c>
      <c r="U62" s="114" t="str">
        <f>IF($A62&gt;"",IF(EXACT(SquadExport!$BQ62,TRUE),HARMEAN(WeightedParse!P62,WeightedParse!S62,WeightedParse!V62,WeightedParse!X62,WeightedParse!Y62,WeightedParse!Z62,WeightedParse!AE62,WeightedParse!AF62,WeightedParse!AP62),HARMEAN(WeightedParse!P62,WeightedParse!S62,WeightedParse!V62,WeightedParse!X62,WeightedParse!Y62,WeightedParse!Z62,WeightedParse!AE62,WeightedParse!AF62,WeightedParse!AP62)*Variables!$B$5),"")</f>
        <v/>
      </c>
      <c r="V62" s="114" t="str">
        <f>IF($A62&gt;"",IF(EXACT(SquadExport!$BQ62,TRUE),HARMEAN(WeightedParse!K62,WeightedParse!Q62,WeightedParse!S62,WeightedParse!T62,WeightedParse!V62,WeightedParse!X62,WeightedParse!Z62,WeightedParse!AE62,WeightedParse!AF62,WeightedParse!AG62,WeightedParse!AH62,WeightedParse!AK62),HARMEAN(WeightedParse!K62,WeightedParse!Q62,WeightedParse!S62,WeightedParse!T62,WeightedParse!V62,WeightedParse!X62,WeightedParse!Z62,WeightedParse!AE62,WeightedParse!AF62,WeightedParse!AG62,WeightedParse!AH62,WeightedParse!AK62)*Variables!$B$5),"")</f>
        <v/>
      </c>
      <c r="W62" s="114" t="str">
        <f>IF($A62&gt;"",IF(EXACT(SquadExport!$BQ62,TRUE),HARMEAN(WeightedParse!I62,WeightedParse!K62,WeightedParse!N62,WeightedParse!Q62,WeightedParse!T62,WeightedParse!V62,WeightedParse!X62,WeightedParse!Z62,WeightedParse!AB62,WeightedParse!AD62,WeightedParse!AF62,WeightedParse!AG62,WeightedParse!AK62),HARMEAN(WeightedParse!I62,WeightedParse!K62,WeightedParse!N62,WeightedParse!Q62,WeightedParse!T62,WeightedParse!V62,WeightedParse!X62,WeightedParse!Z62,WeightedParse!AB62,WeightedParse!AD62,WeightedParse!AF62,WeightedParse!AG62,WeightedParse!AK62)*Variables!$B$5),"")</f>
        <v/>
      </c>
      <c r="X62" s="114" t="str">
        <f>IF($A62&gt;"",IF(EXACT(SquadExport!$BQ62,TRUE),HARMEAN(WeightedParse!K62,WeightedParse!P62,WeightedParse!Q62,WeightedParse!S62,WeightedParse!U62,WeightedParse!V62,WeightedParse!X62,WeightedParse!Y62,WeightedParse!Z62,WeightedParse!AE62,WeightedParse!AF62,WeightedParse!AH62,WeightedParse!AO62,WeightedParse!AP62),HARMEAN(WeightedParse!K62,WeightedParse!P62,WeightedParse!Q62,WeightedParse!S62,WeightedParse!U62,WeightedParse!V62,WeightedParse!X62,WeightedParse!Y62,WeightedParse!Z62,WeightedParse!AE62,WeightedParse!AF62,WeightedParse!AH62,WeightedParse!AO62,WeightedParse!AP62)*Variables!$B$5),"")</f>
        <v/>
      </c>
      <c r="Y62" s="114" t="str">
        <f>IF($A62&gt;"",IF(EXACT(SquadExport!$BQ62,TRUE),HARMEAN(WeightedParse!P62,WeightedParse!Q62,WeightedParse!S62,WeightedParse!U62,WeightedParse!V62,WeightedParse!W62,WeightedParse!Y62,WeightedParse!AE62,WeightedParse!AF62,WeightedParse!AH62,WeightedParse!AJ62,WeightedParse!AN62,WeightedParse!AO62,WeightedParse!AP62),HARMEAN(WeightedParse!P62,WeightedParse!Q62,WeightedParse!S62,WeightedParse!U62,WeightedParse!V62,WeightedParse!W62,WeightedParse!Y62,WeightedParse!AE62,WeightedParse!AF62,WeightedParse!AH62,WeightedParse!AJ62,WeightedParse!AN62,WeightedParse!AO62,WeightedParse!AP62)*Variables!$B$5),"")</f>
        <v/>
      </c>
      <c r="Z62" s="114" t="str">
        <f>IF($A62&gt;"",IF(EXACT(SquadExport!$BQ62,TRUE),HARMEAN(WeightedParse!M62,WeightedParse!P62,WeightedParse!Q62,WeightedParse!S62,WeightedParse!U62,WeightedParse!V62,WeightedParse!W62,WeightedParse!X62,WeightedParse!Y62,WeightedParse!Z62,WeightedParse!AE62,WeightedParse!AF62,WeightedParse!AH62,WeightedParse!AL62,WeightedParse!AO62,WeightedParse!AP62),HARMEAN(WeightedParse!M62,WeightedParse!P62,WeightedParse!Q62,WeightedParse!S62,WeightedParse!U62,WeightedParse!V62,WeightedParse!W62,WeightedParse!X62,WeightedParse!Y62,WeightedParse!Z62,WeightedParse!AE62,WeightedParse!AF62,WeightedParse!AH62,WeightedParse!AL62,WeightedParse!AO62,WeightedParse!AP62)*Variables!$B$5),"")</f>
        <v/>
      </c>
      <c r="AA62" s="114" t="str">
        <f>IF($A62&gt;"",IF(EXACT(SquadExport!$BQ62,TRUE),HARMEAN(WeightedParse!J62,WeightedParse!K62,WeightedParse!N62,WeightedParse!P62,WeightedParse!Q62,WeightedParse!S62,WeightedParse!V62,WeightedParse!X62,WeightedParse!Y62,WeightedParse!Z62,WeightedParse!AD62,WeightedParse!AE62,WeightedParse!AH62,WeightedParse!AI62,WeightedParse!AK62,WeightedParse!AN62,WeightedParse!AO62,WeightedParse!AP62),HARMEAN(WeightedParse!J62,WeightedParse!K62,WeightedParse!N62,WeightedParse!P62,WeightedParse!Q62,WeightedParse!S62,WeightedParse!V62,WeightedParse!X62,WeightedParse!Y62,WeightedParse!Z62,WeightedParse!AD62,WeightedParse!AE62,WeightedParse!AH62,WeightedParse!AI62,WeightedParse!AK62,WeightedParse!AN62,WeightedParse!AO62,WeightedParse!AP62)*Variables!$B$5),"")</f>
        <v/>
      </c>
      <c r="AB62" s="114" t="str">
        <f>IF($A62&gt;"",IF(AND(EXACT(SquadExport!$BR62,TRUE),EXACT(SquadExport!$BL62,TRUE)),HARMEAN(WeightedParse!I62,WeightedParse!K62,WeightedParse!N62,WeightedParse!Q62,WeightedParse!T62,WeightedParse!V62,WeightedParse!X62,WeightedParse!Y62,WeightedParse!Z62,WeightedParse!AD62,WeightedParse!AE62,WeightedParse!AF62,WeightedParse!AG62,WeightedParse!AH62,WeightedParse!AI62,WeightedParse!AJ62,WeightedParse!AK62,WeightedParse!AN62,WeightedParse!AO62),HARMEAN(WeightedParse!I62,WeightedParse!K62,WeightedParse!N62,WeightedParse!Q62,WeightedParse!T62,WeightedParse!V62,WeightedParse!X62,WeightedParse!Y62,WeightedParse!Z62,WeightedParse!AD62,WeightedParse!AE62,WeightedParse!AF62,WeightedParse!AG62,WeightedParse!AH62,WeightedParse!AI62,WeightedParse!AJ62,WeightedParse!AK62,WeightedParse!AN62,WeightedParse!AO62)*Variables!$B$5),"")</f>
        <v/>
      </c>
      <c r="AC62" s="114" t="str">
        <f>IF($A62&gt;"",IF(AND(EXACT(SquadExport!$BR62,TRUE),EXACT(SquadExport!$BL62,TRUE)),HARMEAN(WeightedParse!K62,WeightedParse!Q62,WeightedParse!S62,WeightedParse!T62,WeightedParse!V62,WeightedParse!X62,WeightedParse!Y62,WeightedParse!Z62,WeightedParse!AD62,WeightedParse!AE62,WeightedParse!AF62,WeightedParse!AG62,WeightedParse!AH62,WeightedParse!AO62),HARMEAN(WeightedParse!K62,WeightedParse!Q62,WeightedParse!S62,WeightedParse!T62,WeightedParse!V62,WeightedParse!X62,WeightedParse!Y62,WeightedParse!Z62,WeightedParse!AD62,WeightedParse!AE62,WeightedParse!AF62,WeightedParse!AG62,WeightedParse!AH62,WeightedParse!AO62)*Variables!$B$5),"")</f>
        <v/>
      </c>
      <c r="AD62" s="114" t="str">
        <f>IF($A62&gt;"",IF(AND(EXACT(SquadExport!$BR62,TRUE),EXACT(SquadExport!$BL62,TRUE)),HARMEAN(WeightedParse!I62,WeightedParse!J62,WeightedParse!K62,WeightedParse!N62,WeightedParse!Q62,WeightedParse!S62,WeightedParse!T62,WeightedParse!V62,WeightedParse!X62,WeightedParse!Z62,WeightedParse!AB62,WeightedParse!AD62,WeightedParse!AG62,WeightedParse!AH62,WeightedParse!AI62,WeightedParse!AK62,WeightedParse!AO62),HARMEAN(WeightedParse!I62,WeightedParse!J62,WeightedParse!K62,WeightedParse!N62,WeightedParse!Q62,WeightedParse!S62,WeightedParse!T62,WeightedParse!V62,WeightedParse!X62,WeightedParse!Z62,WeightedParse!AB62,WeightedParse!AD62,WeightedParse!AG62,WeightedParse!AH62,WeightedParse!AI62,WeightedParse!AK62,WeightedParse!AO62)*Variables!$B$5),"")</f>
        <v/>
      </c>
      <c r="AE62" s="114" t="str">
        <f>IF($A62&gt;"",IF(AND(EXACT(SquadExport!$BR62,TRUE),EXACT(SquadExport!$BL62,TRUE)),HARMEAN(WeightedParse!K62,WeightedParse!N62,WeightedParse!P62,WeightedParse!Q62,WeightedParse!S62,WeightedParse!T62,WeightedParse!U62,WeightedParse!V62,WeightedParse!X62,WeightedParse!Y62,WeightedParse!Z62,WeightedParse!AD62,WeightedParse!AE62,WeightedParse!AF62,WeightedParse!AG62,WeightedParse!AH62,WeightedParse!AI62,WeightedParse!AO62),HARMEAN(WeightedParse!K62,WeightedParse!N62,WeightedParse!P62,WeightedParse!Q62,WeightedParse!S62,WeightedParse!T62,WeightedParse!U62,WeightedParse!V62,WeightedParse!X62,WeightedParse!Y62,WeightedParse!Z62,WeightedParse!AD62,WeightedParse!AE62,WeightedParse!AF62,WeightedParse!AG62,WeightedParse!AH62,WeightedParse!AI62,WeightedParse!AO62)*Variables!$B$5),"")</f>
        <v/>
      </c>
      <c r="AF62" s="114" t="str">
        <f>IF($A62&gt;"",IF(AND(EXACT(SquadExport!$BR62,TRUE),EXACT(SquadExport!$BL62,TRUE)),HARMEAN(WeightedParse!I62,WeightedParse!J62,WeightedParse!K62,WeightedParse!N62,WeightedParse!Q62,WeightedParse!S62,WeightedParse!T62,WeightedParse!U62,WeightedParse!V62,WeightedParse!X62,WeightedParse!Z62,WeightedParse!AD62,WeightedParse!AE62,WeightedParse!AF62,WeightedParse!AH62,WeightedParse!AI62,WeightedParse!AK62,WeightedParse!AN62,WeightedParse!AO62,WeightedParse!AP62),HARMEAN(WeightedParse!I62,WeightedParse!J62,WeightedParse!K62,WeightedParse!N62,WeightedParse!Q62,WeightedParse!S62,WeightedParse!T62,WeightedParse!U62,WeightedParse!V62,WeightedParse!X62,WeightedParse!Z62,WeightedParse!AD62,WeightedParse!AE62,WeightedParse!AF62,WeightedParse!AH62,WeightedParse!AI62,WeightedParse!AK62,WeightedParse!AN62,WeightedParse!AO62,WeightedParse!AP62)*Variables!$B$5),"")</f>
        <v/>
      </c>
      <c r="AG62" s="114" t="str">
        <f>IF($A62&gt;"",IF(AND(OR(EXACT(SquadExport!$BR62,TRUE),EXACT(SquadExport!$BS62,TRUE)),OR(EXACT(SquadExport!$BK62,TRUE),EXACT(SquadExport!$BM62,TRUE))),HARMEAN(WeightedParse!I62,WeightedParse!K62,WeightedParse!Q62,WeightedParse!T62,WeightedParse!X62,WeightedParse!Z62,WeightedParse!AD62,WeightedParse!AF62,WeightedParse!AG62,WeightedParse!AJ62),HARMEAN(WeightedParse!I62,WeightedParse!K62,WeightedParse!Q62,WeightedParse!T62,WeightedParse!X62,WeightedParse!Z62,WeightedParse!AD62,WeightedParse!AF62,WeightedParse!AG62,WeightedParse!AJ62)*Variables!$B$5),"")</f>
        <v/>
      </c>
      <c r="AH62" s="114" t="str">
        <f>IF($A62&gt;"",IF(AND(OR(EXACT(SquadExport!$BR62,TRUE),EXACT(SquadExport!$BS62,TRUE)),OR(EXACT(SquadExport!$BK62,TRUE),EXACT(SquadExport!$BM62,TRUE))),HARMEAN(WeightedParse!H62,WeightedParse!K62,WeightedParse!P62,WeightedParse!Q62,WeightedParse!S62,WeightedParse!T62,WeightedParse!V62,WeightedParse!X62,WeightedParse!Y62,WeightedParse!Z62,WeightedParse!AD62,WeightedParse!AE62,WeightedParse!AF62,WeightedParse!AG62,WeightedParse!AH62,WeightedParse!AO62),HARMEAN(WeightedParse!H62,WeightedParse!K62,WeightedParse!P62,WeightedParse!Q62,WeightedParse!S62,WeightedParse!T62,WeightedParse!V62,WeightedParse!X62,WeightedParse!Y62,WeightedParse!Z62,WeightedParse!AD62,WeightedParse!AE62,WeightedParse!AF62,WeightedParse!AG62,WeightedParse!AH62,WeightedParse!AO62)*Variables!$B$5),"")</f>
        <v/>
      </c>
      <c r="AI62" s="114" t="str">
        <f>IF($A62&gt;"",IF(AND(OR(EXACT(SquadExport!$BR62,TRUE),EXACT(SquadExport!$BS62,TRUE)),OR(EXACT(SquadExport!$BK62,TRUE),EXACT(SquadExport!$BM62,TRUE))),HARMEAN(WeightedParse!H62,WeightedParse!I62,WeightedParse!K62,WeightedParse!P62,WeightedParse!Q62,WeightedParse!S62,WeightedParse!T62,WeightedParse!U62,WeightedParse!V62,WeightedParse!X62,WeightedParse!Y62,WeightedParse!Z62,WeightedParse!AD62,WeightedParse!AE62,WeightedParse!AF62,WeightedParse!AH62,WeightedParse!AI62,WeightedParse!AO62),HARMEAN(WeightedParse!H62,WeightedParse!I62,WeightedParse!K62,WeightedParse!P62,WeightedParse!Q62,WeightedParse!S62,WeightedParse!T62,WeightedParse!U62,WeightedParse!V62,WeightedParse!X62,WeightedParse!Y62,WeightedParse!Z62,WeightedParse!AD62,WeightedParse!AE62,WeightedParse!AF62,WeightedParse!AH62,WeightedParse!AI62,WeightedParse!AO62)*Variables!$B$5),"")</f>
        <v/>
      </c>
      <c r="AJ62" s="114" t="str">
        <f>IF($A62&gt;"",IF(AND(OR(EXACT(SquadExport!$BR62,TRUE),EXACT(SquadExport!$BS62,TRUE)),OR(EXACT(SquadExport!$BK62,TRUE),EXACT(SquadExport!$BM62,TRUE))),HARMEAN(WeightedParse!H62,WeightedParse!K62,WeightedParse!M62,WeightedParse!V62,WeightedParse!W62,WeightedParse!AD62,WeightedParse!AF62,WeightedParse!AH62,WeightedParse!AK62,WeightedParse!AL62,WeightedParse!AO62,WeightedParse!AP62)*(CONVERT(LEFT(SquadExport!$E62,FIND("'",SquadExport!$E62)-1)+((MID(SquadExport!$E62,FIND("'",SquadExport!$E62)+1,LEN(SquadExport!$E62)-FIND("'",SquadExport!$E62)-1))/12),"ft","m")-1)/(Variables!$C$4-1),(HARMEAN(WeightedParse!H62,WeightedParse!K62,WeightedParse!M62,WeightedParse!V62,WeightedParse!W62,WeightedParse!AD62,WeightedParse!AF62,WeightedParse!AH62,WeightedParse!AK62,WeightedParse!AL62,WeightedParse!AO62,WeightedParse!AP62)*(CONVERT(LEFT(SquadExport!$E62,FIND("'",SquadExport!$E62)-1)+((MID(SquadExport!$E62,FIND("'",SquadExport!$E62)+1,LEN(SquadExport!$E62)-FIND("'",SquadExport!$E62)-1))/12),"ft","m")-1)/(Variables!$C$4-1))*Variables!$B$5),"")</f>
        <v/>
      </c>
      <c r="AK62" s="114" t="str">
        <f>IF($A62&gt;"",IF(AND(OR(EXACT(SquadExport!$BR62,TRUE),EXACT(SquadExport!$BS62,TRUE)),OR(EXACT(SquadExport!$BK62,TRUE),EXACT(SquadExport!$BM62,TRUE))),HARMEAN(WeightedParse!J62,WeightedParse!K62,WeightedParse!T62,WeightedParse!V62,WeightedParse!X62,WeightedParse!Y62,WeightedParse!Z62,WeightedParse!AD62,WeightedParse!AH62,WeightedParse!AI62,WeightedParse!AK62,WeightedParse!AO62),HARMEAN(WeightedParse!J62,WeightedParse!K62,WeightedParse!T62,WeightedParse!V62,WeightedParse!X62,WeightedParse!Y62,WeightedParse!Z62,WeightedParse!AD62,WeightedParse!AH62,WeightedParse!AI62,WeightedParse!AK62,WeightedParse!AO62)*Variables!$B$5),"")</f>
        <v/>
      </c>
      <c r="AL62" s="114" t="str">
        <f>IF($A62&gt;"",IF(AND(OR(EXACT(SquadExport!$BR62,TRUE),EXACT(SquadExport!$BS62,TRUE)),OR(EXACT(SquadExport!$BK62,TRUE),EXACT(SquadExport!$BM62,TRUE))),HARMEAN(WeightedParse!H62,WeightedParse!I62,WeightedParse!K62,WeightedParse!Q62,WeightedParse!T62,WeightedParse!V62,WeightedParse!AB62,WeightedParse!AD62,WeightedParse!AH62,WeightedParse!AI62,WeightedParse!AJ62,WeightedParse!AN62,WeightedParse!AO62),HARMEAN(WeightedParse!H62,WeightedParse!I62,WeightedParse!K62,WeightedParse!Q62,WeightedParse!T62,WeightedParse!V62,WeightedParse!AB62,WeightedParse!AD62,WeightedParse!AH62,WeightedParse!AI62,WeightedParse!AJ62,WeightedParse!AN62,WeightedParse!AO62)*Variables!$B$5),"")</f>
        <v/>
      </c>
      <c r="AM62" s="114" t="str">
        <f>IF($A62&gt;"",IF(AND(OR(EXACT(SquadExport!$BR62,TRUE),EXACT(SquadExport!$BS62,TRUE)),OR(EXACT(SquadExport!$BK62,TRUE),EXACT(SquadExport!$BM62,TRUE))),HARMEAN(WeightedParse!I62,WeightedParse!J62,WeightedParse!K62,WeightedParse!N62,WeightedParse!Q62,WeightedParse!T62,WeightedParse!V62,WeightedParse!X62,WeightedParse!AB62,WeightedParse!AD62,WeightedParse!AG62,WeightedParse!AI62,WeightedParse!AJ62,WeightedParse!AK62,WeightedParse!AN62)*WeightedParse!BD62,(HARMEAN(WeightedParse!I62,WeightedParse!J62,WeightedParse!K62,WeightedParse!N62,WeightedParse!Q62,WeightedParse!T62,WeightedParse!V62,WeightedParse!X62,WeightedParse!AB62,WeightedParse!AD62,WeightedParse!AG62,WeightedParse!AI62,WeightedParse!AJ62,WeightedParse!AK62,WeightedParse!AN62)*WeightedParse!BD62)*Variables!$B$5),"")</f>
        <v/>
      </c>
      <c r="AN62" s="114" t="str">
        <f>IF($A62&gt;"",IF(AND(OR(EXACT(SquadExport!$BR62,TRUE),EXACT(SquadExport!$BS62,TRUE)),OR(EXACT(SquadExport!$BK62,TRUE),EXACT(SquadExport!$BM62,TRUE))),HARMEAN(WeightedParse!H62,WeightedParse!I62,WeightedParse!K62,WeightedParse!N62,WeightedParse!Q62,WeightedParse!T62,WeightedParse!V62,WeightedParse!X62,WeightedParse!Z62,WeightedParse!AD62,WeightedParse!AG62,WeightedParse!AH62,WeightedParse!AI62,WeightedParse!AJ62,WeightedParse!AN62,WeightedParse!AO62)*WeightedParse!BD62,(HARMEAN(WeightedParse!H62,WeightedParse!I62,WeightedParse!K62,WeightedParse!N62,WeightedParse!Q62,WeightedParse!T62,WeightedParse!V62,WeightedParse!X62,WeightedParse!Z62,WeightedParse!AD62,WeightedParse!AG62,WeightedParse!AH62,WeightedParse!AI62,WeightedParse!AJ62,WeightedParse!AN62,WeightedParse!AO62)*WeightedParse!BD62)*Variables!$B$5),"")</f>
        <v/>
      </c>
      <c r="AO62" s="114" t="str">
        <f>IF($A62&gt;"",IF(AND(EXACT(SquadExport!$BS62,TRUE),EXACT(SquadExport!$BL62,TRUE)),HARMEAN(WeightedParse!K62,WeightedParse!Q62,WeightedParse!T62,WeightedParse!V62,WeightedParse!X62,WeightedParse!Z62,WeightedParse!AB62,WeightedParse!AD62,WeightedParse!AG62,WeightedParse!AK62),HARMEAN(WeightedParse!K62,WeightedParse!Q62,WeightedParse!T62,WeightedParse!V62,WeightedParse!X62,WeightedParse!Z62,WeightedParse!AB62,WeightedParse!AD62,WeightedParse!AG62,WeightedParse!AK62)*Variables!$B$5),"")</f>
        <v/>
      </c>
      <c r="AP62" s="114" t="str">
        <f>IF($A62&gt;"",IF(AND(EXACT(SquadExport!$BS62,TRUE),EXACT(SquadExport!$BL62,TRUE)),HARMEAN(WeightedParse!I62,WeightedParse!K62,WeightedParse!Q62,WeightedParse!T62,WeightedParse!V62,WeightedParse!X62,WeightedParse!Z62,WeightedParse!AB62,WeightedParse!AD62,WeightedParse!AF62,WeightedParse!AG62,WeightedParse!AI62,WeightedParse!AJ62),HARMEAN(WeightedParse!I62,WeightedParse!K62,WeightedParse!Q62,WeightedParse!T62,WeightedParse!V62,WeightedParse!X62,WeightedParse!Z62,WeightedParse!AB62,WeightedParse!AD62,WeightedParse!AF62,WeightedParse!AG62,WeightedParse!AI62,WeightedParse!AJ62)*Variables!$B$5),"")</f>
        <v/>
      </c>
      <c r="AQ62" s="114" t="str">
        <f>IF($A62&gt;"",IF(AND(EXACT(SquadExport!$BS62,TRUE),EXACT(SquadExport!$BL62,TRUE)),HARMEAN(WeightedParse!I62,WeightedParse!J62,WeightedParse!K62,WeightedParse!Q62,WeightedParse!T62,WeightedParse!V62,WeightedParse!X62,WeightedParse!Z62,WeightedParse!AB62,WeightedParse!AD62,WeightedParse!AG62,WeightedParse!AI62,WeightedParse!AJ62,WeightedParse!AK62),HARMEAN(WeightedParse!I62,WeightedParse!J62,WeightedParse!K62,WeightedParse!Q62,WeightedParse!T62,WeightedParse!V62,WeightedParse!X62,WeightedParse!Z62,WeightedParse!AB62,WeightedParse!AD62,WeightedParse!AG62,WeightedParse!AI62,WeightedParse!AJ62,WeightedParse!AK62)*Variables!$B$5),"")</f>
        <v/>
      </c>
      <c r="AR62" s="114" t="str">
        <f>IF($A62&gt;"",IF(AND(EXACT(SquadExport!$BS62,TRUE),EXACT(SquadExport!$BL62,TRUE)),HARMEAN(WeightedParse!I62,WeightedParse!J62,WeightedParse!K62,WeightedParse!Q62,WeightedParse!T62,WeightedParse!V62,WeightedParse!X62,WeightedParse!Y62,WeightedParse!Z62,WeightedParse!AD62,WeightedParse!AH62,WeightedParse!AI62,WeightedParse!AJ62,WeightedParse!AK62,WeightedParse!AN62,WeightedParse!AO62),HARMEAN(WeightedParse!I62,WeightedParse!J62,WeightedParse!K62,WeightedParse!Q62,WeightedParse!T62,WeightedParse!V62,WeightedParse!X62,WeightedParse!Y62,WeightedParse!Z62,WeightedParse!AD62,WeightedParse!AH62,WeightedParse!AI62,WeightedParse!AJ62,WeightedParse!AK62,WeightedParse!AN62,WeightedParse!AO62)*Variables!$B$5),"")</f>
        <v/>
      </c>
      <c r="AS62" s="114" t="str">
        <f>IF($A62&gt;"",IF(AND(EXACT(SquadExport!$BT62,TRUE),EXACT(SquadExport!$BL62,TRUE)),HARMEAN(WeightedParse!J62,WeightedParse!K62,WeightedParse!M62,WeightedParse!T62,WeightedParse!V62,WeightedParse!X62,WeightedParse!Z62,WeightedParse!AD62,WeightedParse!AI62),(HARMEAN(WeightedParse!J62,WeightedParse!K62,WeightedParse!M62,WeightedParse!T62,WeightedParse!V62,WeightedParse!X62,WeightedParse!Z62,WeightedParse!AD62,WeightedParse!AI62)*Variables!$B$5)),"")</f>
        <v/>
      </c>
      <c r="AT62" s="114" t="str">
        <f>IF($A62&gt;"",IF(AND(EXACT(SquadExport!$BT62,TRUE),EXACT(SquadExport!$BL62,TRUE)),HARMEAN(WeightedParse!J62,WeightedParse!K62,WeightedParse!M62,WeightedParse!U62,WeightedParse!V62,WeightedParse!W62,WeightedParse!X62,WeightedParse!Z62,WeightedParse!AD62,WeightedParse!AF62,WeightedParse!AK62,WeightedParse!AL62,WeightedParse!AP62)*(CONVERT(LEFT(SquadExport!$E62,FIND("'",SquadExport!$E62)-1)+((MID(SquadExport!$E62,FIND("'",SquadExport!$E62)+1,LEN(SquadExport!$E62)-FIND("'",SquadExport!$E62)-1))/12),"ft","m")-1)/(Variables!$C$4-1),(HARMEAN(WeightedParse!J62,WeightedParse!K62,WeightedParse!M62,WeightedParse!U62,WeightedParse!V62,WeightedParse!W62,WeightedParse!X62,WeightedParse!Z62,WeightedParse!AD62,WeightedParse!AF62,WeightedParse!AK62,WeightedParse!AL62,WeightedParse!AP62)*(CONVERT(LEFT(SquadExport!$E62,FIND("'",SquadExport!$E62)-1)+((MID(SquadExport!$E62,FIND("'",SquadExport!$E62)+1,LEN(SquadExport!$E62)-FIND("'",SquadExport!$E62)-1))/12),"ft","m")-1)/(Variables!$C$4-1)))*Variables!$B$5,"")</f>
        <v/>
      </c>
      <c r="AU62" s="114" t="str">
        <f>IF($A62&gt;"",IF(AND(EXACT(SquadExport!$BT62,TRUE),EXACT(SquadExport!$BL62,TRUE)),HARMEAN(WeightedParse!I62,WeightedParse!J62,WeightedParse!K62,WeightedParse!Q62,WeightedParse!T62,WeightedParse!V62,WeightedParse!X62,WeightedParse!Z62,WeightedParse!AB62,WeightedParse!AD62,WeightedParse!AF62,WeightedParse!AG62,WeightedParse!AK62,WeightedParse!AP62),HARMEAN(WeightedParse!I62,WeightedParse!J62,WeightedParse!K62,WeightedParse!Q62,WeightedParse!T62,WeightedParse!V62,WeightedParse!X62,WeightedParse!Z62,WeightedParse!AB62,WeightedParse!AD62,WeightedParse!AF62,WeightedParse!AG62,WeightedParse!AK62,WeightedParse!AP62)*Variables!$B$5),"")</f>
        <v/>
      </c>
      <c r="AV62" s="114" t="str">
        <f>IF($A62&gt;"",IF(AND(EXACT(SquadExport!$BT62,TRUE),EXACT(SquadExport!$BL62,TRUE)),HARMEAN(WeightedParse!I62,WeightedParse!J62,WeightedParse!K62,WeightedParse!Q62,WeightedParse!T62,WeightedParse!V62,WeightedParse!X62,WeightedParse!Z62,WeightedParse!AD62,WeightedParse!AH62,WeightedParse!AI62,WeightedParse!AJ62,WeightedParse!AK62,WeightedParse!AN62,WeightedParse!AO62),HARMEAN(WeightedParse!I62,WeightedParse!J62,WeightedParse!K62,WeightedParse!Q62,WeightedParse!T62,WeightedParse!V62,WeightedParse!X62,WeightedParse!Z62,WeightedParse!AD62,WeightedParse!AH62,WeightedParse!AI62,WeightedParse!AJ62,WeightedParse!AK62,WeightedParse!AN62,WeightedParse!AO62)*Variables!$B$5),"")</f>
        <v/>
      </c>
      <c r="AW62" s="114" t="str">
        <f>IF($A62&gt;"",IF(AND(EXACT(SquadExport!$BT62,TRUE),EXACT(SquadExport!$BL62,TRUE)),HARMEAN(WeightedParse!I62,WeightedParse!J62,WeightedParse!K62,WeightedParse!Q62,WeightedParse!T62,WeightedParse!V62,WeightedParse!X62,WeightedParse!Z62,WeightedParse!AB62,WeightedParse!AD62,WeightedParse!AF62,WeightedParse!AG62,WeightedParse!AI62,WeightedParse!AJ62,WeightedParse!AK62),HARMEAN(WeightedParse!I62,WeightedParse!J62,WeightedParse!K62,WeightedParse!Q62,WeightedParse!T62,WeightedParse!V62,WeightedParse!X62,WeightedParse!Z62,WeightedParse!AB62,WeightedParse!AD62,WeightedParse!AF62,WeightedParse!AG62,WeightedParse!AI62,WeightedParse!AJ62,WeightedParse!AK62)*Variables!$B$5),"")</f>
        <v/>
      </c>
      <c r="AX62" s="114" t="str">
        <f>IF($A62&gt;"",IF(AND(EXACT(SquadExport!$BT62,TRUE),EXACT(SquadExport!$BL62,TRUE)),HARMEAN(WeightedParse!K62,WeightedParse!Q62,WeightedParse!U62,WeightedParse!V62,WeightedParse!W62,WeightedParse!X62,WeightedParse!Y62,WeightedParse!Z62,WeightedParse!AD62,WeightedParse!AF62,WeightedParse!AH62,WeightedParse!AI62,WeightedParse!AJ62,WeightedParse!AK62,WeightedParse!AN62,WeightedParse!AO62,WeightedParse!AP62),HARMEAN(WeightedParse!K62,WeightedParse!Q62,WeightedParse!U62,WeightedParse!V62,WeightedParse!W62,WeightedParse!X62,WeightedParse!Y62,WeightedParse!Z62,WeightedParse!AD62,WeightedParse!AF62,WeightedParse!AH62,WeightedParse!AI62,WeightedParse!AJ62,WeightedParse!AK62,WeightedParse!AN62,WeightedParse!AO62,WeightedParse!AP62)*Variables!$B$5),"")</f>
        <v/>
      </c>
      <c r="AY62" s="114" t="str">
        <f>IF($A62&gt;"",IF(AND(EXACT(SquadExport!$BT62,TRUE),EXACT(SquadExport!$BL62,TRUE)),HARMEAN(WeightedParse!I62,WeightedParse!J62,WeightedParse!K62,WeightedParse!M62,WeightedParse!N62,WeightedParse!Q62,WeightedParse!T62,WeightedParse!V62,WeightedParse!X62,WeightedParse!Z62,WeightedParse!AD62,WeightedParse!AF62,WeightedParse!AG62,WeightedParse!AH62,WeightedParse!AI62,WeightedParse!AJ62,WeightedParse!AK62,WeightedParse!AL62,WeightedParse!AN62,WeightedParse!AO62,WeightedParse!AP62),HARMEAN(WeightedParse!I62,WeightedParse!J62,WeightedParse!K62,WeightedParse!M62,WeightedParse!N62,WeightedParse!Q62,WeightedParse!T62,WeightedParse!V62,WeightedParse!X62,WeightedParse!Z62,WeightedParse!AD62,WeightedParse!AF62,WeightedParse!AG62,WeightedParse!AH62,WeightedParse!AI62,WeightedParse!AJ62,WeightedParse!AK62,WeightedParse!AL62,WeightedParse!AN62,WeightedParse!AO62,WeightedParse!AP62)*Variables!$B$5),"")</f>
        <v/>
      </c>
    </row>
    <row r="63" spans="1:51" s="3" customFormat="1" ht="15" customHeight="1" x14ac:dyDescent="0.25">
      <c r="A63" s="3" t="str">
        <f>IF(WeightedParse!A63&gt;"",WeightedParse!A63,"")</f>
        <v/>
      </c>
      <c r="B63" s="4" t="str">
        <f>IF(WeightedParse!B63&gt;0,WeightedParse!B63,"")</f>
        <v/>
      </c>
      <c r="C63" s="4" t="str">
        <f>IF(A63&gt;"",IF(AND(B63&lt;=Variables!$B$8,G63&gt;2),"Youth",IF(AND(B63&lt;=Variables!$B$8,G63&lt;=2),"Prospect",IF(AND(B63&gt;=Variables!$B$9,G63&gt;2),"Old",IF(G63&gt;=3,"Reserves","First Team")))),"")</f>
        <v/>
      </c>
      <c r="D63" s="4" t="str">
        <f>SquadExport!BJ63</f>
        <v/>
      </c>
      <c r="E63" s="4" t="str">
        <f>IF(A63&gt;"",VLOOKUP(F63,Roles!A:B,2,FALSE)&amp;IF(OR(VLOOKUP(F63,Roles!$A:$B,2,FALSE)="FB",VLOOKUP(F63,Roles!$A:$B,2,FALSE)="WB",VLOOKUP(F63,Roles!$A:$B,2,FALSE)="WM",VLOOKUP(F63,Roles!$A:$B,2,FALSE)="W"),IF(AND(SquadExport!BK63=TRUE,SquadExport!BM63=TRUE,WeightedParse!BB63&gt;=WeightedParse!BC63)," (R)",IF(AND(SquadExport!BK63=TRUE,SquadExport!BM63=TRUE,WeightedParse!BB63&lt;WeightedParse!BC63)," (L)",IF(AND(SquadExport!BK63=TRUE,SquadExport!BM63=FALSE), " (L)",IF(AND(SquadExport!BK63=FALSE,SquadExport!BM63=TRUE)," (R)","")))),""),"")</f>
        <v/>
      </c>
      <c r="F63" s="4" t="str" cm="1">
        <f t="array" ref="F63">IF(A63&gt;"",INDEX($J$1:$AY$1,SUMPRODUCT(MAX(($J$2:$AY$200=MAX($J63:$AY63))*(COLUMN($J$2:$AY$200))))-COLUMN($J$1)+1),"")</f>
        <v/>
      </c>
      <c r="G63" s="4" t="str">
        <f t="shared" si="0"/>
        <v/>
      </c>
      <c r="H63" s="4" t="str">
        <f t="shared" si="1"/>
        <v/>
      </c>
      <c r="I63" s="5" t="str">
        <f t="shared" si="2"/>
        <v/>
      </c>
      <c r="J63" s="114" t="str">
        <f>IF($A63&gt;"",HARMEAN(WeightedParse!V63,WeightedParse!Y63,WeightedParse!Z63,WeightedParse!AE63,WeightedParse!AJ63,WeightedParse!AQ63,WeightedParse!AR63,WeightedParse!AS63,WeightedParse!AU63,WeightedParse!AV63,WeightedParse!AW63,WeightedParse!AY63,WeightedParse!BA63),"")</f>
        <v/>
      </c>
      <c r="K63" s="114" t="str">
        <f>IF(A63&gt;"",HARMEAN(WeightedParse!K63,WeightedParse!Q63,WeightedParse!V63,WeightedParse!X63,WeightedParse!Y63,WeightedParse!Z63,WeightedParse!AE63,WeightedParse!AG63,WeightedParse!AI63,WeightedParse!AJ63,WeightedParse!AQ63,WeightedParse!AR63,WeightedParse!AS63,WeightedParse!AU63,WeightedParse!AV63,WeightedParse!AW63,WeightedParse!AY63,WeightedParse!AZ63,WeightedParse!BA63),"")</f>
        <v/>
      </c>
      <c r="L63" s="114" t="str">
        <f>IF($A63&gt;"",IF(AND(EXACT(SquadExport!$BO63,TRUE),EXACT(SquadExport!$BL63,TRUE)),HARMEAN(WeightedParse!M63,WeightedParse!P63,WeightedParse!S63,WeightedParse!U63,WeightedParse!V63,WeightedParse!W63,WeightedParse!Y63,WeightedParse!AE63,WeightedParse!AL63,WeightedParse!AN63,WeightedParse!AP63),HARMEAN(WeightedParse!M63,WeightedParse!P63,WeightedParse!S63,WeightedParse!U63,WeightedParse!V63,WeightedParse!W63,WeightedParse!Y63,WeightedParse!AE63,WeightedParse!AL63,WeightedParse!AN63,WeightedParse!AP63)*Variables!$B$5),"")</f>
        <v/>
      </c>
      <c r="M63" s="114" t="str">
        <f>IF($A63&gt;"",IF(AND(EXACT(SquadExport!$BO63,TRUE),EXACT(SquadExport!$BL63,TRUE)),HARMEAN(WeightedParse!M63,WeightedParse!P63,WeightedParse!S63,WeightedParse!U63,WeightedParse!V63,WeightedParse!W63,WeightedParse!X63,WeightedParse!Y63,WeightedParse!Z63,WeightedParse!AE63,WeightedParse!AL63,WeightedParse!AN63,WeightedParse!AP63),HARMEAN(WeightedParse!M63,WeightedParse!P63,WeightedParse!S63,WeightedParse!U63,WeightedParse!V63,WeightedParse!W63,WeightedParse!X63,WeightedParse!Y63,WeightedParse!Z63,WeightedParse!AE63,WeightedParse!AL63,WeightedParse!AN63,WeightedParse!AP63)*Variables!$B$5),"")</f>
        <v/>
      </c>
      <c r="N63" s="114" t="str">
        <f>IF($A63&gt;"",IF(AND(EXACT(SquadExport!$BO63,TRUE),EXACT(SquadExport!$BL63,TRUE)),HARMEAN(WeightedParse!K63,WeightedParse!M63,WeightedParse!P63,WeightedParse!Q63,WeightedParse!S63,WeightedParse!T63,WeightedParse!U63,WeightedParse!V63,WeightedParse!W63,WeightedParse!X63,WeightedParse!Y63,WeightedParse!Z63,WeightedParse!AE63,WeightedParse!AG63,WeightedParse!AL63,WeightedParse!AN63,WeightedParse!AP63),HARMEAN(WeightedParse!K63,WeightedParse!M63,WeightedParse!P63,WeightedParse!Q63,WeightedParse!S63,WeightedParse!T63,WeightedParse!U63,WeightedParse!V63,WeightedParse!W63,WeightedParse!X63,WeightedParse!Y63,WeightedParse!Z63,WeightedParse!AE63,WeightedParse!AG63,WeightedParse!AL63,WeightedParse!AN63,WeightedParse!AP63)*Variables!$B$5),"")</f>
        <v/>
      </c>
      <c r="O63" s="114" t="str">
        <f>IF($A63&gt;"",IF(AND(EXACT(SquadExport!$BO63,TRUE),EXACT(SquadExport!$BL63,TRUE)),HARMEAN(WeightedParse!I63,WeightedParse!K63,WeightedParse!M63,WeightedParse!P63,WeightedParse!Q63,WeightedParse!S63,WeightedParse!T63,WeightedParse!V63,WeightedParse!W63,WeightedParse!X63,WeightedParse!Y63,WeightedParse!Z63,WeightedParse!AB63,WeightedParse!AE63,WeightedParse!AF63,WeightedParse!AG63,WeightedParse!AJ63,WeightedParse!AK63,WeightedParse!AL63,WeightedParse!AN63,WeightedParse!AO63,WeightedParse!AP63),HARMEAN(WeightedParse!I63,WeightedParse!K63,WeightedParse!M63,WeightedParse!P63,WeightedParse!Q63,WeightedParse!S63,WeightedParse!T63,WeightedParse!V63,WeightedParse!W63,WeightedParse!X63,WeightedParse!Y63,WeightedParse!Z63,WeightedParse!AB63,WeightedParse!AE63,WeightedParse!AF63,WeightedParse!AG63,WeightedParse!AJ63,WeightedParse!AK63,WeightedParse!AL63,WeightedParse!AN63,WeightedParse!AO63,WeightedParse!AP63)*Variables!$B$5),"")</f>
        <v/>
      </c>
      <c r="P63" s="114" t="str">
        <f>IF($A63&gt;"",IF(AND(OR(EXACT(SquadExport!$BO63,TRUE),EXACT(SquadExport!$BP63,TRUE)),OR(EXACT(SquadExport!$BK63,TRUE),EXACT(SquadExport!$BM63,TRUE))),HARMEAN(WeightedParse!M63,WeightedParse!P63,WeightedParse!S63,WeightedParse!U63,WeightedParse!V63,WeightedParse!W63,WeightedParse!Y63,WeightedParse!AE63,WeightedParse!AF63,WeightedParse!AP63),HARMEAN(WeightedParse!M63,WeightedParse!P63,WeightedParse!S63,WeightedParse!U63,WeightedParse!V63,WeightedParse!W63,WeightedParse!Y63,WeightedParse!AE63,WeightedParse!AF63,WeightedParse!AP63)*Variables!$B$5),"")</f>
        <v/>
      </c>
      <c r="Q63" s="114" t="str">
        <f>IF($A63&gt;"",IF(AND(OR(EXACT(SquadExport!$BO63,TRUE),EXACT(SquadExport!$BP63,TRUE)),OR(EXACT(SquadExport!$BK63,TRUE),EXACT(SquadExport!$BM63,TRUE))),HARMEAN(WeightedParse!H63,WeightedParse!P63,WeightedParse!Q63,WeightedParse!S63,WeightedParse!T63,WeightedParse!V63,WeightedParse!X63,WeightedParse!Y63,WeightedParse!Z63,WeightedParse!AE63,WeightedParse!AF63,WeightedParse!AH63,WeightedParse!AN63,WeightedParse!AO63),HARMEAN(WeightedParse!H63,WeightedParse!P63,WeightedParse!Q63,WeightedParse!S63,WeightedParse!T63,WeightedParse!V63,WeightedParse!X63,WeightedParse!Y63,WeightedParse!Z63,WeightedParse!AE63,WeightedParse!AF63,WeightedParse!AH63,WeightedParse!AN63,WeightedParse!AO63)*Variables!$B$5),"")</f>
        <v/>
      </c>
      <c r="R63" s="115" t="str">
        <f>IF($A63&gt;"",IF(AND(OR(EXACT(SquadExport!$BO63,TRUE),EXACT(SquadExport!$BP63,TRUE)),OR(EXACT(SquadExport!$BK63,TRUE),EXACT(SquadExport!$BM63,TRUE))),HARMEAN(WeightedParse!H63,WeightedParse!I63,WeightedParse!K63,WeightedParse!P63,WeightedParse!Q63,WeightedParse!S63,WeightedParse!T63,WeightedParse!V63,WeightedParse!Y63,WeightedParse!Z63,WeightedParse!AD63,WeightedParse!AE63,WeightedParse!AF63,WeightedParse!AH63,WeightedParse!AI63,WeightedParse!AJ63,WeightedParse!AN63,WeightedParse!AO63),HARMEAN(WeightedParse!H63,WeightedParse!I63,WeightedParse!K63,WeightedParse!P63,WeightedParse!Q63,WeightedParse!S63,WeightedParse!T63,WeightedParse!V63,WeightedParse!Y63,WeightedParse!Z63,WeightedParse!AD63,WeightedParse!AE63,WeightedParse!AF63,WeightedParse!AH63,WeightedParse!AI63,WeightedParse!AJ63,WeightedParse!AN63,WeightedParse!AO63)*Variables!$B$5),"")</f>
        <v/>
      </c>
      <c r="S63" s="115" t="str">
        <f>IF($A63&gt;"",IF(AND(OR(EXACT(SquadExport!$BO63,TRUE),EXACT(SquadExport!$BP63,TRUE)),OR(EXACT(SquadExport!$BK63,TRUE),EXACT(SquadExport!$BM63,TRUE))),HARMEAN(WeightedParse!H63,WeightedParse!I63,WeightedParse!K63,WeightedParse!Q63,WeightedParse!S63,WeightedParse!T63,WeightedParse!V63,WeightedParse!X63,WeightedParse!Z63,WeightedParse!AB63,WeightedParse!AD63,WeightedParse!AF63,WeightedParse!AG63,WeightedParse!AH63,WeightedParse!AI63,WeightedParse!AJ63,WeightedParse!AK63,WeightedParse!AN63,WeightedParse!AO63),HARMEAN(WeightedParse!H63,WeightedParse!I63,WeightedParse!K63,WeightedParse!Q63,WeightedParse!S63,WeightedParse!T63,WeightedParse!V63,WeightedParse!X63,WeightedParse!Z63,WeightedParse!AB63,WeightedParse!AD63,WeightedParse!AF63,WeightedParse!AG63,WeightedParse!AH63,WeightedParse!AI63,WeightedParse!AJ63,WeightedParse!AK63,WeightedParse!AN63,WeightedParse!AO63)*Variables!$B$5),"")</f>
        <v/>
      </c>
      <c r="T63" s="114" t="str">
        <f>IF($A63&gt;"",IF(AND(OR(EXACT(SquadExport!$BO63,TRUE),EXACT(SquadExport!$BP63,TRUE)),OR(EXACT(SquadExport!$BK63,TRUE),EXACT(SquadExport!$BM63,TRUE))),HARMEAN(WeightedParse!I63,WeightedParse!K63,WeightedParse!N63,WeightedParse!P63,WeightedParse!Q63,WeightedParse!S63,WeightedParse!T63,WeightedParse!V63,WeightedParse!X63,WeightedParse!Y63,WeightedParse!Z63,WeightedParse!AB63,WeightedParse!AD63,WeightedParse!AE63,WeightedParse!AF63,WeightedParse!AH63,WeightedParse!AI63,WeightedParse!AJ63,WeightedParse!AN63,WeightedParse!AO63)*WeightedParse!BD63,(HARMEAN(WeightedParse!I63,WeightedParse!K63,WeightedParse!N63,WeightedParse!P63,WeightedParse!Q63,WeightedParse!S63,WeightedParse!T63,WeightedParse!V63,WeightedParse!X63,WeightedParse!Y63,WeightedParse!Z63,WeightedParse!AB63,WeightedParse!AD63,WeightedParse!AE63,WeightedParse!AF63,WeightedParse!AH63,WeightedParse!AI63,WeightedParse!AJ63,WeightedParse!AN63,WeightedParse!AO63)*WeightedParse!BD63)*Variables!$B$5),"")</f>
        <v/>
      </c>
      <c r="U63" s="114" t="str">
        <f>IF($A63&gt;"",IF(EXACT(SquadExport!$BQ63,TRUE),HARMEAN(WeightedParse!P63,WeightedParse!S63,WeightedParse!V63,WeightedParse!X63,WeightedParse!Y63,WeightedParse!Z63,WeightedParse!AE63,WeightedParse!AF63,WeightedParse!AP63),HARMEAN(WeightedParse!P63,WeightedParse!S63,WeightedParse!V63,WeightedParse!X63,WeightedParse!Y63,WeightedParse!Z63,WeightedParse!AE63,WeightedParse!AF63,WeightedParse!AP63)*Variables!$B$5),"")</f>
        <v/>
      </c>
      <c r="V63" s="114" t="str">
        <f>IF($A63&gt;"",IF(EXACT(SquadExport!$BQ63,TRUE),HARMEAN(WeightedParse!K63,WeightedParse!Q63,WeightedParse!S63,WeightedParse!T63,WeightedParse!V63,WeightedParse!X63,WeightedParse!Z63,WeightedParse!AE63,WeightedParse!AF63,WeightedParse!AG63,WeightedParse!AH63,WeightedParse!AK63),HARMEAN(WeightedParse!K63,WeightedParse!Q63,WeightedParse!S63,WeightedParse!T63,WeightedParse!V63,WeightedParse!X63,WeightedParse!Z63,WeightedParse!AE63,WeightedParse!AF63,WeightedParse!AG63,WeightedParse!AH63,WeightedParse!AK63)*Variables!$B$5),"")</f>
        <v/>
      </c>
      <c r="W63" s="114" t="str">
        <f>IF($A63&gt;"",IF(EXACT(SquadExport!$BQ63,TRUE),HARMEAN(WeightedParse!I63,WeightedParse!K63,WeightedParse!N63,WeightedParse!Q63,WeightedParse!T63,WeightedParse!V63,WeightedParse!X63,WeightedParse!Z63,WeightedParse!AB63,WeightedParse!AD63,WeightedParse!AF63,WeightedParse!AG63,WeightedParse!AK63),HARMEAN(WeightedParse!I63,WeightedParse!K63,WeightedParse!N63,WeightedParse!Q63,WeightedParse!T63,WeightedParse!V63,WeightedParse!X63,WeightedParse!Z63,WeightedParse!AB63,WeightedParse!AD63,WeightedParse!AF63,WeightedParse!AG63,WeightedParse!AK63)*Variables!$B$5),"")</f>
        <v/>
      </c>
      <c r="X63" s="114" t="str">
        <f>IF($A63&gt;"",IF(EXACT(SquadExport!$BQ63,TRUE),HARMEAN(WeightedParse!K63,WeightedParse!P63,WeightedParse!Q63,WeightedParse!S63,WeightedParse!U63,WeightedParse!V63,WeightedParse!X63,WeightedParse!Y63,WeightedParse!Z63,WeightedParse!AE63,WeightedParse!AF63,WeightedParse!AH63,WeightedParse!AO63,WeightedParse!AP63),HARMEAN(WeightedParse!K63,WeightedParse!P63,WeightedParse!Q63,WeightedParse!S63,WeightedParse!U63,WeightedParse!V63,WeightedParse!X63,WeightedParse!Y63,WeightedParse!Z63,WeightedParse!AE63,WeightedParse!AF63,WeightedParse!AH63,WeightedParse!AO63,WeightedParse!AP63)*Variables!$B$5),"")</f>
        <v/>
      </c>
      <c r="Y63" s="114" t="str">
        <f>IF($A63&gt;"",IF(EXACT(SquadExport!$BQ63,TRUE),HARMEAN(WeightedParse!P63,WeightedParse!Q63,WeightedParse!S63,WeightedParse!U63,WeightedParse!V63,WeightedParse!W63,WeightedParse!Y63,WeightedParse!AE63,WeightedParse!AF63,WeightedParse!AH63,WeightedParse!AJ63,WeightedParse!AN63,WeightedParse!AO63,WeightedParse!AP63),HARMEAN(WeightedParse!P63,WeightedParse!Q63,WeightedParse!S63,WeightedParse!U63,WeightedParse!V63,WeightedParse!W63,WeightedParse!Y63,WeightedParse!AE63,WeightedParse!AF63,WeightedParse!AH63,WeightedParse!AJ63,WeightedParse!AN63,WeightedParse!AO63,WeightedParse!AP63)*Variables!$B$5),"")</f>
        <v/>
      </c>
      <c r="Z63" s="114" t="str">
        <f>IF($A63&gt;"",IF(EXACT(SquadExport!$BQ63,TRUE),HARMEAN(WeightedParse!M63,WeightedParse!P63,WeightedParse!Q63,WeightedParse!S63,WeightedParse!U63,WeightedParse!V63,WeightedParse!W63,WeightedParse!X63,WeightedParse!Y63,WeightedParse!Z63,WeightedParse!AE63,WeightedParse!AF63,WeightedParse!AH63,WeightedParse!AL63,WeightedParse!AO63,WeightedParse!AP63),HARMEAN(WeightedParse!M63,WeightedParse!P63,WeightedParse!Q63,WeightedParse!S63,WeightedParse!U63,WeightedParse!V63,WeightedParse!W63,WeightedParse!X63,WeightedParse!Y63,WeightedParse!Z63,WeightedParse!AE63,WeightedParse!AF63,WeightedParse!AH63,WeightedParse!AL63,WeightedParse!AO63,WeightedParse!AP63)*Variables!$B$5),"")</f>
        <v/>
      </c>
      <c r="AA63" s="114" t="str">
        <f>IF($A63&gt;"",IF(EXACT(SquadExport!$BQ63,TRUE),HARMEAN(WeightedParse!J63,WeightedParse!K63,WeightedParse!N63,WeightedParse!P63,WeightedParse!Q63,WeightedParse!S63,WeightedParse!V63,WeightedParse!X63,WeightedParse!Y63,WeightedParse!Z63,WeightedParse!AD63,WeightedParse!AE63,WeightedParse!AH63,WeightedParse!AI63,WeightedParse!AK63,WeightedParse!AN63,WeightedParse!AO63,WeightedParse!AP63),HARMEAN(WeightedParse!J63,WeightedParse!K63,WeightedParse!N63,WeightedParse!P63,WeightedParse!Q63,WeightedParse!S63,WeightedParse!V63,WeightedParse!X63,WeightedParse!Y63,WeightedParse!Z63,WeightedParse!AD63,WeightedParse!AE63,WeightedParse!AH63,WeightedParse!AI63,WeightedParse!AK63,WeightedParse!AN63,WeightedParse!AO63,WeightedParse!AP63)*Variables!$B$5),"")</f>
        <v/>
      </c>
      <c r="AB63" s="114" t="str">
        <f>IF($A63&gt;"",IF(AND(EXACT(SquadExport!$BR63,TRUE),EXACT(SquadExport!$BL63,TRUE)),HARMEAN(WeightedParse!I63,WeightedParse!K63,WeightedParse!N63,WeightedParse!Q63,WeightedParse!T63,WeightedParse!V63,WeightedParse!X63,WeightedParse!Y63,WeightedParse!Z63,WeightedParse!AD63,WeightedParse!AE63,WeightedParse!AF63,WeightedParse!AG63,WeightedParse!AH63,WeightedParse!AI63,WeightedParse!AJ63,WeightedParse!AK63,WeightedParse!AN63,WeightedParse!AO63),HARMEAN(WeightedParse!I63,WeightedParse!K63,WeightedParse!N63,WeightedParse!Q63,WeightedParse!T63,WeightedParse!V63,WeightedParse!X63,WeightedParse!Y63,WeightedParse!Z63,WeightedParse!AD63,WeightedParse!AE63,WeightedParse!AF63,WeightedParse!AG63,WeightedParse!AH63,WeightedParse!AI63,WeightedParse!AJ63,WeightedParse!AK63,WeightedParse!AN63,WeightedParse!AO63)*Variables!$B$5),"")</f>
        <v/>
      </c>
      <c r="AC63" s="114" t="str">
        <f>IF($A63&gt;"",IF(AND(EXACT(SquadExport!$BR63,TRUE),EXACT(SquadExport!$BL63,TRUE)),HARMEAN(WeightedParse!K63,WeightedParse!Q63,WeightedParse!S63,WeightedParse!T63,WeightedParse!V63,WeightedParse!X63,WeightedParse!Y63,WeightedParse!Z63,WeightedParse!AD63,WeightedParse!AE63,WeightedParse!AF63,WeightedParse!AG63,WeightedParse!AH63,WeightedParse!AO63),HARMEAN(WeightedParse!K63,WeightedParse!Q63,WeightedParse!S63,WeightedParse!T63,WeightedParse!V63,WeightedParse!X63,WeightedParse!Y63,WeightedParse!Z63,WeightedParse!AD63,WeightedParse!AE63,WeightedParse!AF63,WeightedParse!AG63,WeightedParse!AH63,WeightedParse!AO63)*Variables!$B$5),"")</f>
        <v/>
      </c>
      <c r="AD63" s="114" t="str">
        <f>IF($A63&gt;"",IF(AND(EXACT(SquadExport!$BR63,TRUE),EXACT(SquadExport!$BL63,TRUE)),HARMEAN(WeightedParse!I63,WeightedParse!J63,WeightedParse!K63,WeightedParse!N63,WeightedParse!Q63,WeightedParse!S63,WeightedParse!T63,WeightedParse!V63,WeightedParse!X63,WeightedParse!Z63,WeightedParse!AB63,WeightedParse!AD63,WeightedParse!AG63,WeightedParse!AH63,WeightedParse!AI63,WeightedParse!AK63,WeightedParse!AO63),HARMEAN(WeightedParse!I63,WeightedParse!J63,WeightedParse!K63,WeightedParse!N63,WeightedParse!Q63,WeightedParse!S63,WeightedParse!T63,WeightedParse!V63,WeightedParse!X63,WeightedParse!Z63,WeightedParse!AB63,WeightedParse!AD63,WeightedParse!AG63,WeightedParse!AH63,WeightedParse!AI63,WeightedParse!AK63,WeightedParse!AO63)*Variables!$B$5),"")</f>
        <v/>
      </c>
      <c r="AE63" s="114" t="str">
        <f>IF($A63&gt;"",IF(AND(EXACT(SquadExport!$BR63,TRUE),EXACT(SquadExport!$BL63,TRUE)),HARMEAN(WeightedParse!K63,WeightedParse!N63,WeightedParse!P63,WeightedParse!Q63,WeightedParse!S63,WeightedParse!T63,WeightedParse!U63,WeightedParse!V63,WeightedParse!X63,WeightedParse!Y63,WeightedParse!Z63,WeightedParse!AD63,WeightedParse!AE63,WeightedParse!AF63,WeightedParse!AG63,WeightedParse!AH63,WeightedParse!AI63,WeightedParse!AO63),HARMEAN(WeightedParse!K63,WeightedParse!N63,WeightedParse!P63,WeightedParse!Q63,WeightedParse!S63,WeightedParse!T63,WeightedParse!U63,WeightedParse!V63,WeightedParse!X63,WeightedParse!Y63,WeightedParse!Z63,WeightedParse!AD63,WeightedParse!AE63,WeightedParse!AF63,WeightedParse!AG63,WeightedParse!AH63,WeightedParse!AI63,WeightedParse!AO63)*Variables!$B$5),"")</f>
        <v/>
      </c>
      <c r="AF63" s="114" t="str">
        <f>IF($A63&gt;"",IF(AND(EXACT(SquadExport!$BR63,TRUE),EXACT(SquadExport!$BL63,TRUE)),HARMEAN(WeightedParse!I63,WeightedParse!J63,WeightedParse!K63,WeightedParse!N63,WeightedParse!Q63,WeightedParse!S63,WeightedParse!T63,WeightedParse!U63,WeightedParse!V63,WeightedParse!X63,WeightedParse!Z63,WeightedParse!AD63,WeightedParse!AE63,WeightedParse!AF63,WeightedParse!AH63,WeightedParse!AI63,WeightedParse!AK63,WeightedParse!AN63,WeightedParse!AO63,WeightedParse!AP63),HARMEAN(WeightedParse!I63,WeightedParse!J63,WeightedParse!K63,WeightedParse!N63,WeightedParse!Q63,WeightedParse!S63,WeightedParse!T63,WeightedParse!U63,WeightedParse!V63,WeightedParse!X63,WeightedParse!Z63,WeightedParse!AD63,WeightedParse!AE63,WeightedParse!AF63,WeightedParse!AH63,WeightedParse!AI63,WeightedParse!AK63,WeightedParse!AN63,WeightedParse!AO63,WeightedParse!AP63)*Variables!$B$5),"")</f>
        <v/>
      </c>
      <c r="AG63" s="114" t="str">
        <f>IF($A63&gt;"",IF(AND(OR(EXACT(SquadExport!$BR63,TRUE),EXACT(SquadExport!$BS63,TRUE)),OR(EXACT(SquadExport!$BK63,TRUE),EXACT(SquadExport!$BM63,TRUE))),HARMEAN(WeightedParse!I63,WeightedParse!K63,WeightedParse!Q63,WeightedParse!T63,WeightedParse!X63,WeightedParse!Z63,WeightedParse!AD63,WeightedParse!AF63,WeightedParse!AG63,WeightedParse!AJ63),HARMEAN(WeightedParse!I63,WeightedParse!K63,WeightedParse!Q63,WeightedParse!T63,WeightedParse!X63,WeightedParse!Z63,WeightedParse!AD63,WeightedParse!AF63,WeightedParse!AG63,WeightedParse!AJ63)*Variables!$B$5),"")</f>
        <v/>
      </c>
      <c r="AH63" s="114" t="str">
        <f>IF($A63&gt;"",IF(AND(OR(EXACT(SquadExport!$BR63,TRUE),EXACT(SquadExport!$BS63,TRUE)),OR(EXACT(SquadExport!$BK63,TRUE),EXACT(SquadExport!$BM63,TRUE))),HARMEAN(WeightedParse!H63,WeightedParse!K63,WeightedParse!P63,WeightedParse!Q63,WeightedParse!S63,WeightedParse!T63,WeightedParse!V63,WeightedParse!X63,WeightedParse!Y63,WeightedParse!Z63,WeightedParse!AD63,WeightedParse!AE63,WeightedParse!AF63,WeightedParse!AG63,WeightedParse!AH63,WeightedParse!AO63),HARMEAN(WeightedParse!H63,WeightedParse!K63,WeightedParse!P63,WeightedParse!Q63,WeightedParse!S63,WeightedParse!T63,WeightedParse!V63,WeightedParse!X63,WeightedParse!Y63,WeightedParse!Z63,WeightedParse!AD63,WeightedParse!AE63,WeightedParse!AF63,WeightedParse!AG63,WeightedParse!AH63,WeightedParse!AO63)*Variables!$B$5),"")</f>
        <v/>
      </c>
      <c r="AI63" s="114" t="str">
        <f>IF($A63&gt;"",IF(AND(OR(EXACT(SquadExport!$BR63,TRUE),EXACT(SquadExport!$BS63,TRUE)),OR(EXACT(SquadExport!$BK63,TRUE),EXACT(SquadExport!$BM63,TRUE))),HARMEAN(WeightedParse!H63,WeightedParse!I63,WeightedParse!K63,WeightedParse!P63,WeightedParse!Q63,WeightedParse!S63,WeightedParse!T63,WeightedParse!U63,WeightedParse!V63,WeightedParse!X63,WeightedParse!Y63,WeightedParse!Z63,WeightedParse!AD63,WeightedParse!AE63,WeightedParse!AF63,WeightedParse!AH63,WeightedParse!AI63,WeightedParse!AO63),HARMEAN(WeightedParse!H63,WeightedParse!I63,WeightedParse!K63,WeightedParse!P63,WeightedParse!Q63,WeightedParse!S63,WeightedParse!T63,WeightedParse!U63,WeightedParse!V63,WeightedParse!X63,WeightedParse!Y63,WeightedParse!Z63,WeightedParse!AD63,WeightedParse!AE63,WeightedParse!AF63,WeightedParse!AH63,WeightedParse!AI63,WeightedParse!AO63)*Variables!$B$5),"")</f>
        <v/>
      </c>
      <c r="AJ63" s="114" t="str">
        <f>IF($A63&gt;"",IF(AND(OR(EXACT(SquadExport!$BR63,TRUE),EXACT(SquadExport!$BS63,TRUE)),OR(EXACT(SquadExport!$BK63,TRUE),EXACT(SquadExport!$BM63,TRUE))),HARMEAN(WeightedParse!H63,WeightedParse!K63,WeightedParse!M63,WeightedParse!V63,WeightedParse!W63,WeightedParse!AD63,WeightedParse!AF63,WeightedParse!AH63,WeightedParse!AK63,WeightedParse!AL63,WeightedParse!AO63,WeightedParse!AP63)*(CONVERT(LEFT(SquadExport!$E63,FIND("'",SquadExport!$E63)-1)+((MID(SquadExport!$E63,FIND("'",SquadExport!$E63)+1,LEN(SquadExport!$E63)-FIND("'",SquadExport!$E63)-1))/12),"ft","m")-1)/(Variables!$C$4-1),(HARMEAN(WeightedParse!H63,WeightedParse!K63,WeightedParse!M63,WeightedParse!V63,WeightedParse!W63,WeightedParse!AD63,WeightedParse!AF63,WeightedParse!AH63,WeightedParse!AK63,WeightedParse!AL63,WeightedParse!AO63,WeightedParse!AP63)*(CONVERT(LEFT(SquadExport!$E63,FIND("'",SquadExport!$E63)-1)+((MID(SquadExport!$E63,FIND("'",SquadExport!$E63)+1,LEN(SquadExport!$E63)-FIND("'",SquadExport!$E63)-1))/12),"ft","m")-1)/(Variables!$C$4-1))*Variables!$B$5),"")</f>
        <v/>
      </c>
      <c r="AK63" s="114" t="str">
        <f>IF($A63&gt;"",IF(AND(OR(EXACT(SquadExport!$BR63,TRUE),EXACT(SquadExport!$BS63,TRUE)),OR(EXACT(SquadExport!$BK63,TRUE),EXACT(SquadExport!$BM63,TRUE))),HARMEAN(WeightedParse!J63,WeightedParse!K63,WeightedParse!T63,WeightedParse!V63,WeightedParse!X63,WeightedParse!Y63,WeightedParse!Z63,WeightedParse!AD63,WeightedParse!AH63,WeightedParse!AI63,WeightedParse!AK63,WeightedParse!AO63),HARMEAN(WeightedParse!J63,WeightedParse!K63,WeightedParse!T63,WeightedParse!V63,WeightedParse!X63,WeightedParse!Y63,WeightedParse!Z63,WeightedParse!AD63,WeightedParse!AH63,WeightedParse!AI63,WeightedParse!AK63,WeightedParse!AO63)*Variables!$B$5),"")</f>
        <v/>
      </c>
      <c r="AL63" s="114" t="str">
        <f>IF($A63&gt;"",IF(AND(OR(EXACT(SquadExport!$BR63,TRUE),EXACT(SquadExport!$BS63,TRUE)),OR(EXACT(SquadExport!$BK63,TRUE),EXACT(SquadExport!$BM63,TRUE))),HARMEAN(WeightedParse!H63,WeightedParse!I63,WeightedParse!K63,WeightedParse!Q63,WeightedParse!T63,WeightedParse!V63,WeightedParse!AB63,WeightedParse!AD63,WeightedParse!AH63,WeightedParse!AI63,WeightedParse!AJ63,WeightedParse!AN63,WeightedParse!AO63),HARMEAN(WeightedParse!H63,WeightedParse!I63,WeightedParse!K63,WeightedParse!Q63,WeightedParse!T63,WeightedParse!V63,WeightedParse!AB63,WeightedParse!AD63,WeightedParse!AH63,WeightedParse!AI63,WeightedParse!AJ63,WeightedParse!AN63,WeightedParse!AO63)*Variables!$B$5),"")</f>
        <v/>
      </c>
      <c r="AM63" s="114" t="str">
        <f>IF($A63&gt;"",IF(AND(OR(EXACT(SquadExport!$BR63,TRUE),EXACT(SquadExport!$BS63,TRUE)),OR(EXACT(SquadExport!$BK63,TRUE),EXACT(SquadExport!$BM63,TRUE))),HARMEAN(WeightedParse!I63,WeightedParse!J63,WeightedParse!K63,WeightedParse!N63,WeightedParse!Q63,WeightedParse!T63,WeightedParse!V63,WeightedParse!X63,WeightedParse!AB63,WeightedParse!AD63,WeightedParse!AG63,WeightedParse!AI63,WeightedParse!AJ63,WeightedParse!AK63,WeightedParse!AN63)*WeightedParse!BD63,(HARMEAN(WeightedParse!I63,WeightedParse!J63,WeightedParse!K63,WeightedParse!N63,WeightedParse!Q63,WeightedParse!T63,WeightedParse!V63,WeightedParse!X63,WeightedParse!AB63,WeightedParse!AD63,WeightedParse!AG63,WeightedParse!AI63,WeightedParse!AJ63,WeightedParse!AK63,WeightedParse!AN63)*WeightedParse!BD63)*Variables!$B$5),"")</f>
        <v/>
      </c>
      <c r="AN63" s="114" t="str">
        <f>IF($A63&gt;"",IF(AND(OR(EXACT(SquadExport!$BR63,TRUE),EXACT(SquadExport!$BS63,TRUE)),OR(EXACT(SquadExport!$BK63,TRUE),EXACT(SquadExport!$BM63,TRUE))),HARMEAN(WeightedParse!H63,WeightedParse!I63,WeightedParse!K63,WeightedParse!N63,WeightedParse!Q63,WeightedParse!T63,WeightedParse!V63,WeightedParse!X63,WeightedParse!Z63,WeightedParse!AD63,WeightedParse!AG63,WeightedParse!AH63,WeightedParse!AI63,WeightedParse!AJ63,WeightedParse!AN63,WeightedParse!AO63)*WeightedParse!BD63,(HARMEAN(WeightedParse!H63,WeightedParse!I63,WeightedParse!K63,WeightedParse!N63,WeightedParse!Q63,WeightedParse!T63,WeightedParse!V63,WeightedParse!X63,WeightedParse!Z63,WeightedParse!AD63,WeightedParse!AG63,WeightedParse!AH63,WeightedParse!AI63,WeightedParse!AJ63,WeightedParse!AN63,WeightedParse!AO63)*WeightedParse!BD63)*Variables!$B$5),"")</f>
        <v/>
      </c>
      <c r="AO63" s="114" t="str">
        <f>IF($A63&gt;"",IF(AND(EXACT(SquadExport!$BS63,TRUE),EXACT(SquadExport!$BL63,TRUE)),HARMEAN(WeightedParse!K63,WeightedParse!Q63,WeightedParse!T63,WeightedParse!V63,WeightedParse!X63,WeightedParse!Z63,WeightedParse!AB63,WeightedParse!AD63,WeightedParse!AG63,WeightedParse!AK63),HARMEAN(WeightedParse!K63,WeightedParse!Q63,WeightedParse!T63,WeightedParse!V63,WeightedParse!X63,WeightedParse!Z63,WeightedParse!AB63,WeightedParse!AD63,WeightedParse!AG63,WeightedParse!AK63)*Variables!$B$5),"")</f>
        <v/>
      </c>
      <c r="AP63" s="114" t="str">
        <f>IF($A63&gt;"",IF(AND(EXACT(SquadExport!$BS63,TRUE),EXACT(SquadExport!$BL63,TRUE)),HARMEAN(WeightedParse!I63,WeightedParse!K63,WeightedParse!Q63,WeightedParse!T63,WeightedParse!V63,WeightedParse!X63,WeightedParse!Z63,WeightedParse!AB63,WeightedParse!AD63,WeightedParse!AF63,WeightedParse!AG63,WeightedParse!AI63,WeightedParse!AJ63),HARMEAN(WeightedParse!I63,WeightedParse!K63,WeightedParse!Q63,WeightedParse!T63,WeightedParse!V63,WeightedParse!X63,WeightedParse!Z63,WeightedParse!AB63,WeightedParse!AD63,WeightedParse!AF63,WeightedParse!AG63,WeightedParse!AI63,WeightedParse!AJ63)*Variables!$B$5),"")</f>
        <v/>
      </c>
      <c r="AQ63" s="114" t="str">
        <f>IF($A63&gt;"",IF(AND(EXACT(SquadExport!$BS63,TRUE),EXACT(SquadExport!$BL63,TRUE)),HARMEAN(WeightedParse!I63,WeightedParse!J63,WeightedParse!K63,WeightedParse!Q63,WeightedParse!T63,WeightedParse!V63,WeightedParse!X63,WeightedParse!Z63,WeightedParse!AB63,WeightedParse!AD63,WeightedParse!AG63,WeightedParse!AI63,WeightedParse!AJ63,WeightedParse!AK63),HARMEAN(WeightedParse!I63,WeightedParse!J63,WeightedParse!K63,WeightedParse!Q63,WeightedParse!T63,WeightedParse!V63,WeightedParse!X63,WeightedParse!Z63,WeightedParse!AB63,WeightedParse!AD63,WeightedParse!AG63,WeightedParse!AI63,WeightedParse!AJ63,WeightedParse!AK63)*Variables!$B$5),"")</f>
        <v/>
      </c>
      <c r="AR63" s="114" t="str">
        <f>IF($A63&gt;"",IF(AND(EXACT(SquadExport!$BS63,TRUE),EXACT(SquadExport!$BL63,TRUE)),HARMEAN(WeightedParse!I63,WeightedParse!J63,WeightedParse!K63,WeightedParse!Q63,WeightedParse!T63,WeightedParse!V63,WeightedParse!X63,WeightedParse!Y63,WeightedParse!Z63,WeightedParse!AD63,WeightedParse!AH63,WeightedParse!AI63,WeightedParse!AJ63,WeightedParse!AK63,WeightedParse!AN63,WeightedParse!AO63),HARMEAN(WeightedParse!I63,WeightedParse!J63,WeightedParse!K63,WeightedParse!Q63,WeightedParse!T63,WeightedParse!V63,WeightedParse!X63,WeightedParse!Y63,WeightedParse!Z63,WeightedParse!AD63,WeightedParse!AH63,WeightedParse!AI63,WeightedParse!AJ63,WeightedParse!AK63,WeightedParse!AN63,WeightedParse!AO63)*Variables!$B$5),"")</f>
        <v/>
      </c>
      <c r="AS63" s="114" t="str">
        <f>IF($A63&gt;"",IF(AND(EXACT(SquadExport!$BT63,TRUE),EXACT(SquadExport!$BL63,TRUE)),HARMEAN(WeightedParse!J63,WeightedParse!K63,WeightedParse!M63,WeightedParse!T63,WeightedParse!V63,WeightedParse!X63,WeightedParse!Z63,WeightedParse!AD63,WeightedParse!AI63),(HARMEAN(WeightedParse!J63,WeightedParse!K63,WeightedParse!M63,WeightedParse!T63,WeightedParse!V63,WeightedParse!X63,WeightedParse!Z63,WeightedParse!AD63,WeightedParse!AI63)*Variables!$B$5)),"")</f>
        <v/>
      </c>
      <c r="AT63" s="114" t="str">
        <f>IF($A63&gt;"",IF(AND(EXACT(SquadExport!$BT63,TRUE),EXACT(SquadExport!$BL63,TRUE)),HARMEAN(WeightedParse!J63,WeightedParse!K63,WeightedParse!M63,WeightedParse!U63,WeightedParse!V63,WeightedParse!W63,WeightedParse!X63,WeightedParse!Z63,WeightedParse!AD63,WeightedParse!AF63,WeightedParse!AK63,WeightedParse!AL63,WeightedParse!AP63)*(CONVERT(LEFT(SquadExport!$E63,FIND("'",SquadExport!$E63)-1)+((MID(SquadExport!$E63,FIND("'",SquadExport!$E63)+1,LEN(SquadExport!$E63)-FIND("'",SquadExport!$E63)-1))/12),"ft","m")-1)/(Variables!$C$4-1),(HARMEAN(WeightedParse!J63,WeightedParse!K63,WeightedParse!M63,WeightedParse!U63,WeightedParse!V63,WeightedParse!W63,WeightedParse!X63,WeightedParse!Z63,WeightedParse!AD63,WeightedParse!AF63,WeightedParse!AK63,WeightedParse!AL63,WeightedParse!AP63)*(CONVERT(LEFT(SquadExport!$E63,FIND("'",SquadExport!$E63)-1)+((MID(SquadExport!$E63,FIND("'",SquadExport!$E63)+1,LEN(SquadExport!$E63)-FIND("'",SquadExport!$E63)-1))/12),"ft","m")-1)/(Variables!$C$4-1)))*Variables!$B$5,"")</f>
        <v/>
      </c>
      <c r="AU63" s="114" t="str">
        <f>IF($A63&gt;"",IF(AND(EXACT(SquadExport!$BT63,TRUE),EXACT(SquadExport!$BL63,TRUE)),HARMEAN(WeightedParse!I63,WeightedParse!J63,WeightedParse!K63,WeightedParse!Q63,WeightedParse!T63,WeightedParse!V63,WeightedParse!X63,WeightedParse!Z63,WeightedParse!AB63,WeightedParse!AD63,WeightedParse!AF63,WeightedParse!AG63,WeightedParse!AK63,WeightedParse!AP63),HARMEAN(WeightedParse!I63,WeightedParse!J63,WeightedParse!K63,WeightedParse!Q63,WeightedParse!T63,WeightedParse!V63,WeightedParse!X63,WeightedParse!Z63,WeightedParse!AB63,WeightedParse!AD63,WeightedParse!AF63,WeightedParse!AG63,WeightedParse!AK63,WeightedParse!AP63)*Variables!$B$5),"")</f>
        <v/>
      </c>
      <c r="AV63" s="114" t="str">
        <f>IF($A63&gt;"",IF(AND(EXACT(SquadExport!$BT63,TRUE),EXACT(SquadExport!$BL63,TRUE)),HARMEAN(WeightedParse!I63,WeightedParse!J63,WeightedParse!K63,WeightedParse!Q63,WeightedParse!T63,WeightedParse!V63,WeightedParse!X63,WeightedParse!Z63,WeightedParse!AD63,WeightedParse!AH63,WeightedParse!AI63,WeightedParse!AJ63,WeightedParse!AK63,WeightedParse!AN63,WeightedParse!AO63),HARMEAN(WeightedParse!I63,WeightedParse!J63,WeightedParse!K63,WeightedParse!Q63,WeightedParse!T63,WeightedParse!V63,WeightedParse!X63,WeightedParse!Z63,WeightedParse!AD63,WeightedParse!AH63,WeightedParse!AI63,WeightedParse!AJ63,WeightedParse!AK63,WeightedParse!AN63,WeightedParse!AO63)*Variables!$B$5),"")</f>
        <v/>
      </c>
      <c r="AW63" s="114" t="str">
        <f>IF($A63&gt;"",IF(AND(EXACT(SquadExport!$BT63,TRUE),EXACT(SquadExport!$BL63,TRUE)),HARMEAN(WeightedParse!I63,WeightedParse!J63,WeightedParse!K63,WeightedParse!Q63,WeightedParse!T63,WeightedParse!V63,WeightedParse!X63,WeightedParse!Z63,WeightedParse!AB63,WeightedParse!AD63,WeightedParse!AF63,WeightedParse!AG63,WeightedParse!AI63,WeightedParse!AJ63,WeightedParse!AK63),HARMEAN(WeightedParse!I63,WeightedParse!J63,WeightedParse!K63,WeightedParse!Q63,WeightedParse!T63,WeightedParse!V63,WeightedParse!X63,WeightedParse!Z63,WeightedParse!AB63,WeightedParse!AD63,WeightedParse!AF63,WeightedParse!AG63,WeightedParse!AI63,WeightedParse!AJ63,WeightedParse!AK63)*Variables!$B$5),"")</f>
        <v/>
      </c>
      <c r="AX63" s="114" t="str">
        <f>IF($A63&gt;"",IF(AND(EXACT(SquadExport!$BT63,TRUE),EXACT(SquadExport!$BL63,TRUE)),HARMEAN(WeightedParse!K63,WeightedParse!Q63,WeightedParse!U63,WeightedParse!V63,WeightedParse!W63,WeightedParse!X63,WeightedParse!Y63,WeightedParse!Z63,WeightedParse!AD63,WeightedParse!AF63,WeightedParse!AH63,WeightedParse!AI63,WeightedParse!AJ63,WeightedParse!AK63,WeightedParse!AN63,WeightedParse!AO63,WeightedParse!AP63),HARMEAN(WeightedParse!K63,WeightedParse!Q63,WeightedParse!U63,WeightedParse!V63,WeightedParse!W63,WeightedParse!X63,WeightedParse!Y63,WeightedParse!Z63,WeightedParse!AD63,WeightedParse!AF63,WeightedParse!AH63,WeightedParse!AI63,WeightedParse!AJ63,WeightedParse!AK63,WeightedParse!AN63,WeightedParse!AO63,WeightedParse!AP63)*Variables!$B$5),"")</f>
        <v/>
      </c>
      <c r="AY63" s="114" t="str">
        <f>IF($A63&gt;"",IF(AND(EXACT(SquadExport!$BT63,TRUE),EXACT(SquadExport!$BL63,TRUE)),HARMEAN(WeightedParse!I63,WeightedParse!J63,WeightedParse!K63,WeightedParse!M63,WeightedParse!N63,WeightedParse!Q63,WeightedParse!T63,WeightedParse!V63,WeightedParse!X63,WeightedParse!Z63,WeightedParse!AD63,WeightedParse!AF63,WeightedParse!AG63,WeightedParse!AH63,WeightedParse!AI63,WeightedParse!AJ63,WeightedParse!AK63,WeightedParse!AL63,WeightedParse!AN63,WeightedParse!AO63,WeightedParse!AP63),HARMEAN(WeightedParse!I63,WeightedParse!J63,WeightedParse!K63,WeightedParse!M63,WeightedParse!N63,WeightedParse!Q63,WeightedParse!T63,WeightedParse!V63,WeightedParse!X63,WeightedParse!Z63,WeightedParse!AD63,WeightedParse!AF63,WeightedParse!AG63,WeightedParse!AH63,WeightedParse!AI63,WeightedParse!AJ63,WeightedParse!AK63,WeightedParse!AL63,WeightedParse!AN63,WeightedParse!AO63,WeightedParse!AP63)*Variables!$B$5),"")</f>
        <v/>
      </c>
    </row>
    <row r="64" spans="1:51" s="3" customFormat="1" ht="15" customHeight="1" x14ac:dyDescent="0.25">
      <c r="A64" s="3" t="str">
        <f>IF(WeightedParse!A64&gt;"",WeightedParse!A64,"")</f>
        <v/>
      </c>
      <c r="B64" s="4" t="str">
        <f>IF(WeightedParse!B64&gt;0,WeightedParse!B64,"")</f>
        <v/>
      </c>
      <c r="C64" s="4" t="str">
        <f>IF(A64&gt;"",IF(AND(B64&lt;=Variables!$B$8,G64&gt;2),"Youth",IF(AND(B64&lt;=Variables!$B$8,G64&lt;=2),"Prospect",IF(AND(B64&gt;=Variables!$B$9,G64&gt;2),"Old",IF(G64&gt;=3,"Reserves","First Team")))),"")</f>
        <v/>
      </c>
      <c r="D64" s="4" t="str">
        <f>SquadExport!BJ64</f>
        <v/>
      </c>
      <c r="E64" s="4" t="str">
        <f>IF(A64&gt;"",VLOOKUP(F64,Roles!A:B,2,FALSE)&amp;IF(OR(VLOOKUP(F64,Roles!$A:$B,2,FALSE)="FB",VLOOKUP(F64,Roles!$A:$B,2,FALSE)="WB",VLOOKUP(F64,Roles!$A:$B,2,FALSE)="WM",VLOOKUP(F64,Roles!$A:$B,2,FALSE)="W"),IF(AND(SquadExport!BK64=TRUE,SquadExport!BM64=TRUE,WeightedParse!BB64&gt;=WeightedParse!BC64)," (R)",IF(AND(SquadExport!BK64=TRUE,SquadExport!BM64=TRUE,WeightedParse!BB64&lt;WeightedParse!BC64)," (L)",IF(AND(SquadExport!BK64=TRUE,SquadExport!BM64=FALSE), " (L)",IF(AND(SquadExport!BK64=FALSE,SquadExport!BM64=TRUE)," (R)","")))),""),"")</f>
        <v/>
      </c>
      <c r="F64" s="4" t="str" cm="1">
        <f t="array" ref="F64">IF(A64&gt;"",INDEX($J$1:$AY$1,SUMPRODUCT(MAX(($J$2:$AY$200=MAX($J64:$AY64))*(COLUMN($J$2:$AY$200))))-COLUMN($J$1)+1),"")</f>
        <v/>
      </c>
      <c r="G64" s="4" t="str">
        <f t="shared" si="0"/>
        <v/>
      </c>
      <c r="H64" s="4" t="str">
        <f t="shared" si="1"/>
        <v/>
      </c>
      <c r="I64" s="5" t="str">
        <f t="shared" si="2"/>
        <v/>
      </c>
      <c r="J64" s="114" t="str">
        <f>IF($A64&gt;"",HARMEAN(WeightedParse!V64,WeightedParse!Y64,WeightedParse!Z64,WeightedParse!AE64,WeightedParse!AJ64,WeightedParse!AQ64,WeightedParse!AR64,WeightedParse!AS64,WeightedParse!AU64,WeightedParse!AV64,WeightedParse!AW64,WeightedParse!AY64,WeightedParse!BA64),"")</f>
        <v/>
      </c>
      <c r="K64" s="114" t="str">
        <f>IF(A64&gt;"",HARMEAN(WeightedParse!K64,WeightedParse!Q64,WeightedParse!V64,WeightedParse!X64,WeightedParse!Y64,WeightedParse!Z64,WeightedParse!AE64,WeightedParse!AG64,WeightedParse!AI64,WeightedParse!AJ64,WeightedParse!AQ64,WeightedParse!AR64,WeightedParse!AS64,WeightedParse!AU64,WeightedParse!AV64,WeightedParse!AW64,WeightedParse!AY64,WeightedParse!AZ64,WeightedParse!BA64),"")</f>
        <v/>
      </c>
      <c r="L64" s="114" t="str">
        <f>IF($A64&gt;"",IF(AND(EXACT(SquadExport!$BO64,TRUE),EXACT(SquadExport!$BL64,TRUE)),HARMEAN(WeightedParse!M64,WeightedParse!P64,WeightedParse!S64,WeightedParse!U64,WeightedParse!V64,WeightedParse!W64,WeightedParse!Y64,WeightedParse!AE64,WeightedParse!AL64,WeightedParse!AN64,WeightedParse!AP64),HARMEAN(WeightedParse!M64,WeightedParse!P64,WeightedParse!S64,WeightedParse!U64,WeightedParse!V64,WeightedParse!W64,WeightedParse!Y64,WeightedParse!AE64,WeightedParse!AL64,WeightedParse!AN64,WeightedParse!AP64)*Variables!$B$5),"")</f>
        <v/>
      </c>
      <c r="M64" s="114" t="str">
        <f>IF($A64&gt;"",IF(AND(EXACT(SquadExport!$BO64,TRUE),EXACT(SquadExport!$BL64,TRUE)),HARMEAN(WeightedParse!M64,WeightedParse!P64,WeightedParse!S64,WeightedParse!U64,WeightedParse!V64,WeightedParse!W64,WeightedParse!X64,WeightedParse!Y64,WeightedParse!Z64,WeightedParse!AE64,WeightedParse!AL64,WeightedParse!AN64,WeightedParse!AP64),HARMEAN(WeightedParse!M64,WeightedParse!P64,WeightedParse!S64,WeightedParse!U64,WeightedParse!V64,WeightedParse!W64,WeightedParse!X64,WeightedParse!Y64,WeightedParse!Z64,WeightedParse!AE64,WeightedParse!AL64,WeightedParse!AN64,WeightedParse!AP64)*Variables!$B$5),"")</f>
        <v/>
      </c>
      <c r="N64" s="114" t="str">
        <f>IF($A64&gt;"",IF(AND(EXACT(SquadExport!$BO64,TRUE),EXACT(SquadExport!$BL64,TRUE)),HARMEAN(WeightedParse!K64,WeightedParse!M64,WeightedParse!P64,WeightedParse!Q64,WeightedParse!S64,WeightedParse!T64,WeightedParse!U64,WeightedParse!V64,WeightedParse!W64,WeightedParse!X64,WeightedParse!Y64,WeightedParse!Z64,WeightedParse!AE64,WeightedParse!AG64,WeightedParse!AL64,WeightedParse!AN64,WeightedParse!AP64),HARMEAN(WeightedParse!K64,WeightedParse!M64,WeightedParse!P64,WeightedParse!Q64,WeightedParse!S64,WeightedParse!T64,WeightedParse!U64,WeightedParse!V64,WeightedParse!W64,WeightedParse!X64,WeightedParse!Y64,WeightedParse!Z64,WeightedParse!AE64,WeightedParse!AG64,WeightedParse!AL64,WeightedParse!AN64,WeightedParse!AP64)*Variables!$B$5),"")</f>
        <v/>
      </c>
      <c r="O64" s="114" t="str">
        <f>IF($A64&gt;"",IF(AND(EXACT(SquadExport!$BO64,TRUE),EXACT(SquadExport!$BL64,TRUE)),HARMEAN(WeightedParse!I64,WeightedParse!K64,WeightedParse!M64,WeightedParse!P64,WeightedParse!Q64,WeightedParse!S64,WeightedParse!T64,WeightedParse!V64,WeightedParse!W64,WeightedParse!X64,WeightedParse!Y64,WeightedParse!Z64,WeightedParse!AB64,WeightedParse!AE64,WeightedParse!AF64,WeightedParse!AG64,WeightedParse!AJ64,WeightedParse!AK64,WeightedParse!AL64,WeightedParse!AN64,WeightedParse!AO64,WeightedParse!AP64),HARMEAN(WeightedParse!I64,WeightedParse!K64,WeightedParse!M64,WeightedParse!P64,WeightedParse!Q64,WeightedParse!S64,WeightedParse!T64,WeightedParse!V64,WeightedParse!W64,WeightedParse!X64,WeightedParse!Y64,WeightedParse!Z64,WeightedParse!AB64,WeightedParse!AE64,WeightedParse!AF64,WeightedParse!AG64,WeightedParse!AJ64,WeightedParse!AK64,WeightedParse!AL64,WeightedParse!AN64,WeightedParse!AO64,WeightedParse!AP64)*Variables!$B$5),"")</f>
        <v/>
      </c>
      <c r="P64" s="114" t="str">
        <f>IF($A64&gt;"",IF(AND(OR(EXACT(SquadExport!$BO64,TRUE),EXACT(SquadExport!$BP64,TRUE)),OR(EXACT(SquadExport!$BK64,TRUE),EXACT(SquadExport!$BM64,TRUE))),HARMEAN(WeightedParse!M64,WeightedParse!P64,WeightedParse!S64,WeightedParse!U64,WeightedParse!V64,WeightedParse!W64,WeightedParse!Y64,WeightedParse!AE64,WeightedParse!AF64,WeightedParse!AP64),HARMEAN(WeightedParse!M64,WeightedParse!P64,WeightedParse!S64,WeightedParse!U64,WeightedParse!V64,WeightedParse!W64,WeightedParse!Y64,WeightedParse!AE64,WeightedParse!AF64,WeightedParse!AP64)*Variables!$B$5),"")</f>
        <v/>
      </c>
      <c r="Q64" s="114" t="str">
        <f>IF($A64&gt;"",IF(AND(OR(EXACT(SquadExport!$BO64,TRUE),EXACT(SquadExport!$BP64,TRUE)),OR(EXACT(SquadExport!$BK64,TRUE),EXACT(SquadExport!$BM64,TRUE))),HARMEAN(WeightedParse!H64,WeightedParse!P64,WeightedParse!Q64,WeightedParse!S64,WeightedParse!T64,WeightedParse!V64,WeightedParse!X64,WeightedParse!Y64,WeightedParse!Z64,WeightedParse!AE64,WeightedParse!AF64,WeightedParse!AH64,WeightedParse!AN64,WeightedParse!AO64),HARMEAN(WeightedParse!H64,WeightedParse!P64,WeightedParse!Q64,WeightedParse!S64,WeightedParse!T64,WeightedParse!V64,WeightedParse!X64,WeightedParse!Y64,WeightedParse!Z64,WeightedParse!AE64,WeightedParse!AF64,WeightedParse!AH64,WeightedParse!AN64,WeightedParse!AO64)*Variables!$B$5),"")</f>
        <v/>
      </c>
      <c r="R64" s="115" t="str">
        <f>IF($A64&gt;"",IF(AND(OR(EXACT(SquadExport!$BO64,TRUE),EXACT(SquadExport!$BP64,TRUE)),OR(EXACT(SquadExport!$BK64,TRUE),EXACT(SquadExport!$BM64,TRUE))),HARMEAN(WeightedParse!H64,WeightedParse!I64,WeightedParse!K64,WeightedParse!P64,WeightedParse!Q64,WeightedParse!S64,WeightedParse!T64,WeightedParse!V64,WeightedParse!Y64,WeightedParse!Z64,WeightedParse!AD64,WeightedParse!AE64,WeightedParse!AF64,WeightedParse!AH64,WeightedParse!AI64,WeightedParse!AJ64,WeightedParse!AN64,WeightedParse!AO64),HARMEAN(WeightedParse!H64,WeightedParse!I64,WeightedParse!K64,WeightedParse!P64,WeightedParse!Q64,WeightedParse!S64,WeightedParse!T64,WeightedParse!V64,WeightedParse!Y64,WeightedParse!Z64,WeightedParse!AD64,WeightedParse!AE64,WeightedParse!AF64,WeightedParse!AH64,WeightedParse!AI64,WeightedParse!AJ64,WeightedParse!AN64,WeightedParse!AO64)*Variables!$B$5),"")</f>
        <v/>
      </c>
      <c r="S64" s="115" t="str">
        <f>IF($A64&gt;"",IF(AND(OR(EXACT(SquadExport!$BO64,TRUE),EXACT(SquadExport!$BP64,TRUE)),OR(EXACT(SquadExport!$BK64,TRUE),EXACT(SquadExport!$BM64,TRUE))),HARMEAN(WeightedParse!H64,WeightedParse!I64,WeightedParse!K64,WeightedParse!Q64,WeightedParse!S64,WeightedParse!T64,WeightedParse!V64,WeightedParse!X64,WeightedParse!Z64,WeightedParse!AB64,WeightedParse!AD64,WeightedParse!AF64,WeightedParse!AG64,WeightedParse!AH64,WeightedParse!AI64,WeightedParse!AJ64,WeightedParse!AK64,WeightedParse!AN64,WeightedParse!AO64),HARMEAN(WeightedParse!H64,WeightedParse!I64,WeightedParse!K64,WeightedParse!Q64,WeightedParse!S64,WeightedParse!T64,WeightedParse!V64,WeightedParse!X64,WeightedParse!Z64,WeightedParse!AB64,WeightedParse!AD64,WeightedParse!AF64,WeightedParse!AG64,WeightedParse!AH64,WeightedParse!AI64,WeightedParse!AJ64,WeightedParse!AK64,WeightedParse!AN64,WeightedParse!AO64)*Variables!$B$5),"")</f>
        <v/>
      </c>
      <c r="T64" s="114" t="str">
        <f>IF($A64&gt;"",IF(AND(OR(EXACT(SquadExport!$BO64,TRUE),EXACT(SquadExport!$BP64,TRUE)),OR(EXACT(SquadExport!$BK64,TRUE),EXACT(SquadExport!$BM64,TRUE))),HARMEAN(WeightedParse!I64,WeightedParse!K64,WeightedParse!N64,WeightedParse!P64,WeightedParse!Q64,WeightedParse!S64,WeightedParse!T64,WeightedParse!V64,WeightedParse!X64,WeightedParse!Y64,WeightedParse!Z64,WeightedParse!AB64,WeightedParse!AD64,WeightedParse!AE64,WeightedParse!AF64,WeightedParse!AH64,WeightedParse!AI64,WeightedParse!AJ64,WeightedParse!AN64,WeightedParse!AO64)*WeightedParse!BD64,(HARMEAN(WeightedParse!I64,WeightedParse!K64,WeightedParse!N64,WeightedParse!P64,WeightedParse!Q64,WeightedParse!S64,WeightedParse!T64,WeightedParse!V64,WeightedParse!X64,WeightedParse!Y64,WeightedParse!Z64,WeightedParse!AB64,WeightedParse!AD64,WeightedParse!AE64,WeightedParse!AF64,WeightedParse!AH64,WeightedParse!AI64,WeightedParse!AJ64,WeightedParse!AN64,WeightedParse!AO64)*WeightedParse!BD64)*Variables!$B$5),"")</f>
        <v/>
      </c>
      <c r="U64" s="114" t="str">
        <f>IF($A64&gt;"",IF(EXACT(SquadExport!$BQ64,TRUE),HARMEAN(WeightedParse!P64,WeightedParse!S64,WeightedParse!V64,WeightedParse!X64,WeightedParse!Y64,WeightedParse!Z64,WeightedParse!AE64,WeightedParse!AF64,WeightedParse!AP64),HARMEAN(WeightedParse!P64,WeightedParse!S64,WeightedParse!V64,WeightedParse!X64,WeightedParse!Y64,WeightedParse!Z64,WeightedParse!AE64,WeightedParse!AF64,WeightedParse!AP64)*Variables!$B$5),"")</f>
        <v/>
      </c>
      <c r="V64" s="114" t="str">
        <f>IF($A64&gt;"",IF(EXACT(SquadExport!$BQ64,TRUE),HARMEAN(WeightedParse!K64,WeightedParse!Q64,WeightedParse!S64,WeightedParse!T64,WeightedParse!V64,WeightedParse!X64,WeightedParse!Z64,WeightedParse!AE64,WeightedParse!AF64,WeightedParse!AG64,WeightedParse!AH64,WeightedParse!AK64),HARMEAN(WeightedParse!K64,WeightedParse!Q64,WeightedParse!S64,WeightedParse!T64,WeightedParse!V64,WeightedParse!X64,WeightedParse!Z64,WeightedParse!AE64,WeightedParse!AF64,WeightedParse!AG64,WeightedParse!AH64,WeightedParse!AK64)*Variables!$B$5),"")</f>
        <v/>
      </c>
      <c r="W64" s="114" t="str">
        <f>IF($A64&gt;"",IF(EXACT(SquadExport!$BQ64,TRUE),HARMEAN(WeightedParse!I64,WeightedParse!K64,WeightedParse!N64,WeightedParse!Q64,WeightedParse!T64,WeightedParse!V64,WeightedParse!X64,WeightedParse!Z64,WeightedParse!AB64,WeightedParse!AD64,WeightedParse!AF64,WeightedParse!AG64,WeightedParse!AK64),HARMEAN(WeightedParse!I64,WeightedParse!K64,WeightedParse!N64,WeightedParse!Q64,WeightedParse!T64,WeightedParse!V64,WeightedParse!X64,WeightedParse!Z64,WeightedParse!AB64,WeightedParse!AD64,WeightedParse!AF64,WeightedParse!AG64,WeightedParse!AK64)*Variables!$B$5),"")</f>
        <v/>
      </c>
      <c r="X64" s="114" t="str">
        <f>IF($A64&gt;"",IF(EXACT(SquadExport!$BQ64,TRUE),HARMEAN(WeightedParse!K64,WeightedParse!P64,WeightedParse!Q64,WeightedParse!S64,WeightedParse!U64,WeightedParse!V64,WeightedParse!X64,WeightedParse!Y64,WeightedParse!Z64,WeightedParse!AE64,WeightedParse!AF64,WeightedParse!AH64,WeightedParse!AO64,WeightedParse!AP64),HARMEAN(WeightedParse!K64,WeightedParse!P64,WeightedParse!Q64,WeightedParse!S64,WeightedParse!U64,WeightedParse!V64,WeightedParse!X64,WeightedParse!Y64,WeightedParse!Z64,WeightedParse!AE64,WeightedParse!AF64,WeightedParse!AH64,WeightedParse!AO64,WeightedParse!AP64)*Variables!$B$5),"")</f>
        <v/>
      </c>
      <c r="Y64" s="114" t="str">
        <f>IF($A64&gt;"",IF(EXACT(SquadExport!$BQ64,TRUE),HARMEAN(WeightedParse!P64,WeightedParse!Q64,WeightedParse!S64,WeightedParse!U64,WeightedParse!V64,WeightedParse!W64,WeightedParse!Y64,WeightedParse!AE64,WeightedParse!AF64,WeightedParse!AH64,WeightedParse!AJ64,WeightedParse!AN64,WeightedParse!AO64,WeightedParse!AP64),HARMEAN(WeightedParse!P64,WeightedParse!Q64,WeightedParse!S64,WeightedParse!U64,WeightedParse!V64,WeightedParse!W64,WeightedParse!Y64,WeightedParse!AE64,WeightedParse!AF64,WeightedParse!AH64,WeightedParse!AJ64,WeightedParse!AN64,WeightedParse!AO64,WeightedParse!AP64)*Variables!$B$5),"")</f>
        <v/>
      </c>
      <c r="Z64" s="114" t="str">
        <f>IF($A64&gt;"",IF(EXACT(SquadExport!$BQ64,TRUE),HARMEAN(WeightedParse!M64,WeightedParse!P64,WeightedParse!Q64,WeightedParse!S64,WeightedParse!U64,WeightedParse!V64,WeightedParse!W64,WeightedParse!X64,WeightedParse!Y64,WeightedParse!Z64,WeightedParse!AE64,WeightedParse!AF64,WeightedParse!AH64,WeightedParse!AL64,WeightedParse!AO64,WeightedParse!AP64),HARMEAN(WeightedParse!M64,WeightedParse!P64,WeightedParse!Q64,WeightedParse!S64,WeightedParse!U64,WeightedParse!V64,WeightedParse!W64,WeightedParse!X64,WeightedParse!Y64,WeightedParse!Z64,WeightedParse!AE64,WeightedParse!AF64,WeightedParse!AH64,WeightedParse!AL64,WeightedParse!AO64,WeightedParse!AP64)*Variables!$B$5),"")</f>
        <v/>
      </c>
      <c r="AA64" s="114" t="str">
        <f>IF($A64&gt;"",IF(EXACT(SquadExport!$BQ64,TRUE),HARMEAN(WeightedParse!J64,WeightedParse!K64,WeightedParse!N64,WeightedParse!P64,WeightedParse!Q64,WeightedParse!S64,WeightedParse!V64,WeightedParse!X64,WeightedParse!Y64,WeightedParse!Z64,WeightedParse!AD64,WeightedParse!AE64,WeightedParse!AH64,WeightedParse!AI64,WeightedParse!AK64,WeightedParse!AN64,WeightedParse!AO64,WeightedParse!AP64),HARMEAN(WeightedParse!J64,WeightedParse!K64,WeightedParse!N64,WeightedParse!P64,WeightedParse!Q64,WeightedParse!S64,WeightedParse!V64,WeightedParse!X64,WeightedParse!Y64,WeightedParse!Z64,WeightedParse!AD64,WeightedParse!AE64,WeightedParse!AH64,WeightedParse!AI64,WeightedParse!AK64,WeightedParse!AN64,WeightedParse!AO64,WeightedParse!AP64)*Variables!$B$5),"")</f>
        <v/>
      </c>
      <c r="AB64" s="114" t="str">
        <f>IF($A64&gt;"",IF(AND(EXACT(SquadExport!$BR64,TRUE),EXACT(SquadExport!$BL64,TRUE)),HARMEAN(WeightedParse!I64,WeightedParse!K64,WeightedParse!N64,WeightedParse!Q64,WeightedParse!T64,WeightedParse!V64,WeightedParse!X64,WeightedParse!Y64,WeightedParse!Z64,WeightedParse!AD64,WeightedParse!AE64,WeightedParse!AF64,WeightedParse!AG64,WeightedParse!AH64,WeightedParse!AI64,WeightedParse!AJ64,WeightedParse!AK64,WeightedParse!AN64,WeightedParse!AO64),HARMEAN(WeightedParse!I64,WeightedParse!K64,WeightedParse!N64,WeightedParse!Q64,WeightedParse!T64,WeightedParse!V64,WeightedParse!X64,WeightedParse!Y64,WeightedParse!Z64,WeightedParse!AD64,WeightedParse!AE64,WeightedParse!AF64,WeightedParse!AG64,WeightedParse!AH64,WeightedParse!AI64,WeightedParse!AJ64,WeightedParse!AK64,WeightedParse!AN64,WeightedParse!AO64)*Variables!$B$5),"")</f>
        <v/>
      </c>
      <c r="AC64" s="114" t="str">
        <f>IF($A64&gt;"",IF(AND(EXACT(SquadExport!$BR64,TRUE),EXACT(SquadExport!$BL64,TRUE)),HARMEAN(WeightedParse!K64,WeightedParse!Q64,WeightedParse!S64,WeightedParse!T64,WeightedParse!V64,WeightedParse!X64,WeightedParse!Y64,WeightedParse!Z64,WeightedParse!AD64,WeightedParse!AE64,WeightedParse!AF64,WeightedParse!AG64,WeightedParse!AH64,WeightedParse!AO64),HARMEAN(WeightedParse!K64,WeightedParse!Q64,WeightedParse!S64,WeightedParse!T64,WeightedParse!V64,WeightedParse!X64,WeightedParse!Y64,WeightedParse!Z64,WeightedParse!AD64,WeightedParse!AE64,WeightedParse!AF64,WeightedParse!AG64,WeightedParse!AH64,WeightedParse!AO64)*Variables!$B$5),"")</f>
        <v/>
      </c>
      <c r="AD64" s="114" t="str">
        <f>IF($A64&gt;"",IF(AND(EXACT(SquadExport!$BR64,TRUE),EXACT(SquadExport!$BL64,TRUE)),HARMEAN(WeightedParse!I64,WeightedParse!J64,WeightedParse!K64,WeightedParse!N64,WeightedParse!Q64,WeightedParse!S64,WeightedParse!T64,WeightedParse!V64,WeightedParse!X64,WeightedParse!Z64,WeightedParse!AB64,WeightedParse!AD64,WeightedParse!AG64,WeightedParse!AH64,WeightedParse!AI64,WeightedParse!AK64,WeightedParse!AO64),HARMEAN(WeightedParse!I64,WeightedParse!J64,WeightedParse!K64,WeightedParse!N64,WeightedParse!Q64,WeightedParse!S64,WeightedParse!T64,WeightedParse!V64,WeightedParse!X64,WeightedParse!Z64,WeightedParse!AB64,WeightedParse!AD64,WeightedParse!AG64,WeightedParse!AH64,WeightedParse!AI64,WeightedParse!AK64,WeightedParse!AO64)*Variables!$B$5),"")</f>
        <v/>
      </c>
      <c r="AE64" s="114" t="str">
        <f>IF($A64&gt;"",IF(AND(EXACT(SquadExport!$BR64,TRUE),EXACT(SquadExport!$BL64,TRUE)),HARMEAN(WeightedParse!K64,WeightedParse!N64,WeightedParse!P64,WeightedParse!Q64,WeightedParse!S64,WeightedParse!T64,WeightedParse!U64,WeightedParse!V64,WeightedParse!X64,WeightedParse!Y64,WeightedParse!Z64,WeightedParse!AD64,WeightedParse!AE64,WeightedParse!AF64,WeightedParse!AG64,WeightedParse!AH64,WeightedParse!AI64,WeightedParse!AO64),HARMEAN(WeightedParse!K64,WeightedParse!N64,WeightedParse!P64,WeightedParse!Q64,WeightedParse!S64,WeightedParse!T64,WeightedParse!U64,WeightedParse!V64,WeightedParse!X64,WeightedParse!Y64,WeightedParse!Z64,WeightedParse!AD64,WeightedParse!AE64,WeightedParse!AF64,WeightedParse!AG64,WeightedParse!AH64,WeightedParse!AI64,WeightedParse!AO64)*Variables!$B$5),"")</f>
        <v/>
      </c>
      <c r="AF64" s="114" t="str">
        <f>IF($A64&gt;"",IF(AND(EXACT(SquadExport!$BR64,TRUE),EXACT(SquadExport!$BL64,TRUE)),HARMEAN(WeightedParse!I64,WeightedParse!J64,WeightedParse!K64,WeightedParse!N64,WeightedParse!Q64,WeightedParse!S64,WeightedParse!T64,WeightedParse!U64,WeightedParse!V64,WeightedParse!X64,WeightedParse!Z64,WeightedParse!AD64,WeightedParse!AE64,WeightedParse!AF64,WeightedParse!AH64,WeightedParse!AI64,WeightedParse!AK64,WeightedParse!AN64,WeightedParse!AO64,WeightedParse!AP64),HARMEAN(WeightedParse!I64,WeightedParse!J64,WeightedParse!K64,WeightedParse!N64,WeightedParse!Q64,WeightedParse!S64,WeightedParse!T64,WeightedParse!U64,WeightedParse!V64,WeightedParse!X64,WeightedParse!Z64,WeightedParse!AD64,WeightedParse!AE64,WeightedParse!AF64,WeightedParse!AH64,WeightedParse!AI64,WeightedParse!AK64,WeightedParse!AN64,WeightedParse!AO64,WeightedParse!AP64)*Variables!$B$5),"")</f>
        <v/>
      </c>
      <c r="AG64" s="114" t="str">
        <f>IF($A64&gt;"",IF(AND(OR(EXACT(SquadExport!$BR64,TRUE),EXACT(SquadExport!$BS64,TRUE)),OR(EXACT(SquadExport!$BK64,TRUE),EXACT(SquadExport!$BM64,TRUE))),HARMEAN(WeightedParse!I64,WeightedParse!K64,WeightedParse!Q64,WeightedParse!T64,WeightedParse!X64,WeightedParse!Z64,WeightedParse!AD64,WeightedParse!AF64,WeightedParse!AG64,WeightedParse!AJ64),HARMEAN(WeightedParse!I64,WeightedParse!K64,WeightedParse!Q64,WeightedParse!T64,WeightedParse!X64,WeightedParse!Z64,WeightedParse!AD64,WeightedParse!AF64,WeightedParse!AG64,WeightedParse!AJ64)*Variables!$B$5),"")</f>
        <v/>
      </c>
      <c r="AH64" s="114" t="str">
        <f>IF($A64&gt;"",IF(AND(OR(EXACT(SquadExport!$BR64,TRUE),EXACT(SquadExport!$BS64,TRUE)),OR(EXACT(SquadExport!$BK64,TRUE),EXACT(SquadExport!$BM64,TRUE))),HARMEAN(WeightedParse!H64,WeightedParse!K64,WeightedParse!P64,WeightedParse!Q64,WeightedParse!S64,WeightedParse!T64,WeightedParse!V64,WeightedParse!X64,WeightedParse!Y64,WeightedParse!Z64,WeightedParse!AD64,WeightedParse!AE64,WeightedParse!AF64,WeightedParse!AG64,WeightedParse!AH64,WeightedParse!AO64),HARMEAN(WeightedParse!H64,WeightedParse!K64,WeightedParse!P64,WeightedParse!Q64,WeightedParse!S64,WeightedParse!T64,WeightedParse!V64,WeightedParse!X64,WeightedParse!Y64,WeightedParse!Z64,WeightedParse!AD64,WeightedParse!AE64,WeightedParse!AF64,WeightedParse!AG64,WeightedParse!AH64,WeightedParse!AO64)*Variables!$B$5),"")</f>
        <v/>
      </c>
      <c r="AI64" s="114" t="str">
        <f>IF($A64&gt;"",IF(AND(OR(EXACT(SquadExport!$BR64,TRUE),EXACT(SquadExport!$BS64,TRUE)),OR(EXACT(SquadExport!$BK64,TRUE),EXACT(SquadExport!$BM64,TRUE))),HARMEAN(WeightedParse!H64,WeightedParse!I64,WeightedParse!K64,WeightedParse!P64,WeightedParse!Q64,WeightedParse!S64,WeightedParse!T64,WeightedParse!U64,WeightedParse!V64,WeightedParse!X64,WeightedParse!Y64,WeightedParse!Z64,WeightedParse!AD64,WeightedParse!AE64,WeightedParse!AF64,WeightedParse!AH64,WeightedParse!AI64,WeightedParse!AO64),HARMEAN(WeightedParse!H64,WeightedParse!I64,WeightedParse!K64,WeightedParse!P64,WeightedParse!Q64,WeightedParse!S64,WeightedParse!T64,WeightedParse!U64,WeightedParse!V64,WeightedParse!X64,WeightedParse!Y64,WeightedParse!Z64,WeightedParse!AD64,WeightedParse!AE64,WeightedParse!AF64,WeightedParse!AH64,WeightedParse!AI64,WeightedParse!AO64)*Variables!$B$5),"")</f>
        <v/>
      </c>
      <c r="AJ64" s="114" t="str">
        <f>IF($A64&gt;"",IF(AND(OR(EXACT(SquadExport!$BR64,TRUE),EXACT(SquadExport!$BS64,TRUE)),OR(EXACT(SquadExport!$BK64,TRUE),EXACT(SquadExport!$BM64,TRUE))),HARMEAN(WeightedParse!H64,WeightedParse!K64,WeightedParse!M64,WeightedParse!V64,WeightedParse!W64,WeightedParse!AD64,WeightedParse!AF64,WeightedParse!AH64,WeightedParse!AK64,WeightedParse!AL64,WeightedParse!AO64,WeightedParse!AP64)*(CONVERT(LEFT(SquadExport!$E64,FIND("'",SquadExport!$E64)-1)+((MID(SquadExport!$E64,FIND("'",SquadExport!$E64)+1,LEN(SquadExport!$E64)-FIND("'",SquadExport!$E64)-1))/12),"ft","m")-1)/(Variables!$C$4-1),(HARMEAN(WeightedParse!H64,WeightedParse!K64,WeightedParse!M64,WeightedParse!V64,WeightedParse!W64,WeightedParse!AD64,WeightedParse!AF64,WeightedParse!AH64,WeightedParse!AK64,WeightedParse!AL64,WeightedParse!AO64,WeightedParse!AP64)*(CONVERT(LEFT(SquadExport!$E64,FIND("'",SquadExport!$E64)-1)+((MID(SquadExport!$E64,FIND("'",SquadExport!$E64)+1,LEN(SquadExport!$E64)-FIND("'",SquadExport!$E64)-1))/12),"ft","m")-1)/(Variables!$C$4-1))*Variables!$B$5),"")</f>
        <v/>
      </c>
      <c r="AK64" s="114" t="str">
        <f>IF($A64&gt;"",IF(AND(OR(EXACT(SquadExport!$BR64,TRUE),EXACT(SquadExport!$BS64,TRUE)),OR(EXACT(SquadExport!$BK64,TRUE),EXACT(SquadExport!$BM64,TRUE))),HARMEAN(WeightedParse!J64,WeightedParse!K64,WeightedParse!T64,WeightedParse!V64,WeightedParse!X64,WeightedParse!Y64,WeightedParse!Z64,WeightedParse!AD64,WeightedParse!AH64,WeightedParse!AI64,WeightedParse!AK64,WeightedParse!AO64),HARMEAN(WeightedParse!J64,WeightedParse!K64,WeightedParse!T64,WeightedParse!V64,WeightedParse!X64,WeightedParse!Y64,WeightedParse!Z64,WeightedParse!AD64,WeightedParse!AH64,WeightedParse!AI64,WeightedParse!AK64,WeightedParse!AO64)*Variables!$B$5),"")</f>
        <v/>
      </c>
      <c r="AL64" s="114" t="str">
        <f>IF($A64&gt;"",IF(AND(OR(EXACT(SquadExport!$BR64,TRUE),EXACT(SquadExport!$BS64,TRUE)),OR(EXACT(SquadExport!$BK64,TRUE),EXACT(SquadExport!$BM64,TRUE))),HARMEAN(WeightedParse!H64,WeightedParse!I64,WeightedParse!K64,WeightedParse!Q64,WeightedParse!T64,WeightedParse!V64,WeightedParse!AB64,WeightedParse!AD64,WeightedParse!AH64,WeightedParse!AI64,WeightedParse!AJ64,WeightedParse!AN64,WeightedParse!AO64),HARMEAN(WeightedParse!H64,WeightedParse!I64,WeightedParse!K64,WeightedParse!Q64,WeightedParse!T64,WeightedParse!V64,WeightedParse!AB64,WeightedParse!AD64,WeightedParse!AH64,WeightedParse!AI64,WeightedParse!AJ64,WeightedParse!AN64,WeightedParse!AO64)*Variables!$B$5),"")</f>
        <v/>
      </c>
      <c r="AM64" s="114" t="str">
        <f>IF($A64&gt;"",IF(AND(OR(EXACT(SquadExport!$BR64,TRUE),EXACT(SquadExport!$BS64,TRUE)),OR(EXACT(SquadExport!$BK64,TRUE),EXACT(SquadExport!$BM64,TRUE))),HARMEAN(WeightedParse!I64,WeightedParse!J64,WeightedParse!K64,WeightedParse!N64,WeightedParse!Q64,WeightedParse!T64,WeightedParse!V64,WeightedParse!X64,WeightedParse!AB64,WeightedParse!AD64,WeightedParse!AG64,WeightedParse!AI64,WeightedParse!AJ64,WeightedParse!AK64,WeightedParse!AN64)*WeightedParse!BD64,(HARMEAN(WeightedParse!I64,WeightedParse!J64,WeightedParse!K64,WeightedParse!N64,WeightedParse!Q64,WeightedParse!T64,WeightedParse!V64,WeightedParse!X64,WeightedParse!AB64,WeightedParse!AD64,WeightedParse!AG64,WeightedParse!AI64,WeightedParse!AJ64,WeightedParse!AK64,WeightedParse!AN64)*WeightedParse!BD64)*Variables!$B$5),"")</f>
        <v/>
      </c>
      <c r="AN64" s="114" t="str">
        <f>IF($A64&gt;"",IF(AND(OR(EXACT(SquadExport!$BR64,TRUE),EXACT(SquadExport!$BS64,TRUE)),OR(EXACT(SquadExport!$BK64,TRUE),EXACT(SquadExport!$BM64,TRUE))),HARMEAN(WeightedParse!H64,WeightedParse!I64,WeightedParse!K64,WeightedParse!N64,WeightedParse!Q64,WeightedParse!T64,WeightedParse!V64,WeightedParse!X64,WeightedParse!Z64,WeightedParse!AD64,WeightedParse!AG64,WeightedParse!AH64,WeightedParse!AI64,WeightedParse!AJ64,WeightedParse!AN64,WeightedParse!AO64)*WeightedParse!BD64,(HARMEAN(WeightedParse!H64,WeightedParse!I64,WeightedParse!K64,WeightedParse!N64,WeightedParse!Q64,WeightedParse!T64,WeightedParse!V64,WeightedParse!X64,WeightedParse!Z64,WeightedParse!AD64,WeightedParse!AG64,WeightedParse!AH64,WeightedParse!AI64,WeightedParse!AJ64,WeightedParse!AN64,WeightedParse!AO64)*WeightedParse!BD64)*Variables!$B$5),"")</f>
        <v/>
      </c>
      <c r="AO64" s="114" t="str">
        <f>IF($A64&gt;"",IF(AND(EXACT(SquadExport!$BS64,TRUE),EXACT(SquadExport!$BL64,TRUE)),HARMEAN(WeightedParse!K64,WeightedParse!Q64,WeightedParse!T64,WeightedParse!V64,WeightedParse!X64,WeightedParse!Z64,WeightedParse!AB64,WeightedParse!AD64,WeightedParse!AG64,WeightedParse!AK64),HARMEAN(WeightedParse!K64,WeightedParse!Q64,WeightedParse!T64,WeightedParse!V64,WeightedParse!X64,WeightedParse!Z64,WeightedParse!AB64,WeightedParse!AD64,WeightedParse!AG64,WeightedParse!AK64)*Variables!$B$5),"")</f>
        <v/>
      </c>
      <c r="AP64" s="114" t="str">
        <f>IF($A64&gt;"",IF(AND(EXACT(SquadExport!$BS64,TRUE),EXACT(SquadExport!$BL64,TRUE)),HARMEAN(WeightedParse!I64,WeightedParse!K64,WeightedParse!Q64,WeightedParse!T64,WeightedParse!V64,WeightedParse!X64,WeightedParse!Z64,WeightedParse!AB64,WeightedParse!AD64,WeightedParse!AF64,WeightedParse!AG64,WeightedParse!AI64,WeightedParse!AJ64),HARMEAN(WeightedParse!I64,WeightedParse!K64,WeightedParse!Q64,WeightedParse!T64,WeightedParse!V64,WeightedParse!X64,WeightedParse!Z64,WeightedParse!AB64,WeightedParse!AD64,WeightedParse!AF64,WeightedParse!AG64,WeightedParse!AI64,WeightedParse!AJ64)*Variables!$B$5),"")</f>
        <v/>
      </c>
      <c r="AQ64" s="114" t="str">
        <f>IF($A64&gt;"",IF(AND(EXACT(SquadExport!$BS64,TRUE),EXACT(SquadExport!$BL64,TRUE)),HARMEAN(WeightedParse!I64,WeightedParse!J64,WeightedParse!K64,WeightedParse!Q64,WeightedParse!T64,WeightedParse!V64,WeightedParse!X64,WeightedParse!Z64,WeightedParse!AB64,WeightedParse!AD64,WeightedParse!AG64,WeightedParse!AI64,WeightedParse!AJ64,WeightedParse!AK64),HARMEAN(WeightedParse!I64,WeightedParse!J64,WeightedParse!K64,WeightedParse!Q64,WeightedParse!T64,WeightedParse!V64,WeightedParse!X64,WeightedParse!Z64,WeightedParse!AB64,WeightedParse!AD64,WeightedParse!AG64,WeightedParse!AI64,WeightedParse!AJ64,WeightedParse!AK64)*Variables!$B$5),"")</f>
        <v/>
      </c>
      <c r="AR64" s="114" t="str">
        <f>IF($A64&gt;"",IF(AND(EXACT(SquadExport!$BS64,TRUE),EXACT(SquadExport!$BL64,TRUE)),HARMEAN(WeightedParse!I64,WeightedParse!J64,WeightedParse!K64,WeightedParse!Q64,WeightedParse!T64,WeightedParse!V64,WeightedParse!X64,WeightedParse!Y64,WeightedParse!Z64,WeightedParse!AD64,WeightedParse!AH64,WeightedParse!AI64,WeightedParse!AJ64,WeightedParse!AK64,WeightedParse!AN64,WeightedParse!AO64),HARMEAN(WeightedParse!I64,WeightedParse!J64,WeightedParse!K64,WeightedParse!Q64,WeightedParse!T64,WeightedParse!V64,WeightedParse!X64,WeightedParse!Y64,WeightedParse!Z64,WeightedParse!AD64,WeightedParse!AH64,WeightedParse!AI64,WeightedParse!AJ64,WeightedParse!AK64,WeightedParse!AN64,WeightedParse!AO64)*Variables!$B$5),"")</f>
        <v/>
      </c>
      <c r="AS64" s="114" t="str">
        <f>IF($A64&gt;"",IF(AND(EXACT(SquadExport!$BT64,TRUE),EXACT(SquadExport!$BL64,TRUE)),HARMEAN(WeightedParse!J64,WeightedParse!K64,WeightedParse!M64,WeightedParse!T64,WeightedParse!V64,WeightedParse!X64,WeightedParse!Z64,WeightedParse!AD64,WeightedParse!AI64),(HARMEAN(WeightedParse!J64,WeightedParse!K64,WeightedParse!M64,WeightedParse!T64,WeightedParse!V64,WeightedParse!X64,WeightedParse!Z64,WeightedParse!AD64,WeightedParse!AI64)*Variables!$B$5)),"")</f>
        <v/>
      </c>
      <c r="AT64" s="114" t="str">
        <f>IF($A64&gt;"",IF(AND(EXACT(SquadExport!$BT64,TRUE),EXACT(SquadExport!$BL64,TRUE)),HARMEAN(WeightedParse!J64,WeightedParse!K64,WeightedParse!M64,WeightedParse!U64,WeightedParse!V64,WeightedParse!W64,WeightedParse!X64,WeightedParse!Z64,WeightedParse!AD64,WeightedParse!AF64,WeightedParse!AK64,WeightedParse!AL64,WeightedParse!AP64)*(CONVERT(LEFT(SquadExport!$E64,FIND("'",SquadExport!$E64)-1)+((MID(SquadExport!$E64,FIND("'",SquadExport!$E64)+1,LEN(SquadExport!$E64)-FIND("'",SquadExport!$E64)-1))/12),"ft","m")-1)/(Variables!$C$4-1),(HARMEAN(WeightedParse!J64,WeightedParse!K64,WeightedParse!M64,WeightedParse!U64,WeightedParse!V64,WeightedParse!W64,WeightedParse!X64,WeightedParse!Z64,WeightedParse!AD64,WeightedParse!AF64,WeightedParse!AK64,WeightedParse!AL64,WeightedParse!AP64)*(CONVERT(LEFT(SquadExport!$E64,FIND("'",SquadExport!$E64)-1)+((MID(SquadExport!$E64,FIND("'",SquadExport!$E64)+1,LEN(SquadExport!$E64)-FIND("'",SquadExport!$E64)-1))/12),"ft","m")-1)/(Variables!$C$4-1)))*Variables!$B$5,"")</f>
        <v/>
      </c>
      <c r="AU64" s="114" t="str">
        <f>IF($A64&gt;"",IF(AND(EXACT(SquadExport!$BT64,TRUE),EXACT(SquadExport!$BL64,TRUE)),HARMEAN(WeightedParse!I64,WeightedParse!J64,WeightedParse!K64,WeightedParse!Q64,WeightedParse!T64,WeightedParse!V64,WeightedParse!X64,WeightedParse!Z64,WeightedParse!AB64,WeightedParse!AD64,WeightedParse!AF64,WeightedParse!AG64,WeightedParse!AK64,WeightedParse!AP64),HARMEAN(WeightedParse!I64,WeightedParse!J64,WeightedParse!K64,WeightedParse!Q64,WeightedParse!T64,WeightedParse!V64,WeightedParse!X64,WeightedParse!Z64,WeightedParse!AB64,WeightedParse!AD64,WeightedParse!AF64,WeightedParse!AG64,WeightedParse!AK64,WeightedParse!AP64)*Variables!$B$5),"")</f>
        <v/>
      </c>
      <c r="AV64" s="114" t="str">
        <f>IF($A64&gt;"",IF(AND(EXACT(SquadExport!$BT64,TRUE),EXACT(SquadExport!$BL64,TRUE)),HARMEAN(WeightedParse!I64,WeightedParse!J64,WeightedParse!K64,WeightedParse!Q64,WeightedParse!T64,WeightedParse!V64,WeightedParse!X64,WeightedParse!Z64,WeightedParse!AD64,WeightedParse!AH64,WeightedParse!AI64,WeightedParse!AJ64,WeightedParse!AK64,WeightedParse!AN64,WeightedParse!AO64),HARMEAN(WeightedParse!I64,WeightedParse!J64,WeightedParse!K64,WeightedParse!Q64,WeightedParse!T64,WeightedParse!V64,WeightedParse!X64,WeightedParse!Z64,WeightedParse!AD64,WeightedParse!AH64,WeightedParse!AI64,WeightedParse!AJ64,WeightedParse!AK64,WeightedParse!AN64,WeightedParse!AO64)*Variables!$B$5),"")</f>
        <v/>
      </c>
      <c r="AW64" s="114" t="str">
        <f>IF($A64&gt;"",IF(AND(EXACT(SquadExport!$BT64,TRUE),EXACT(SquadExport!$BL64,TRUE)),HARMEAN(WeightedParse!I64,WeightedParse!J64,WeightedParse!K64,WeightedParse!Q64,WeightedParse!T64,WeightedParse!V64,WeightedParse!X64,WeightedParse!Z64,WeightedParse!AB64,WeightedParse!AD64,WeightedParse!AF64,WeightedParse!AG64,WeightedParse!AI64,WeightedParse!AJ64,WeightedParse!AK64),HARMEAN(WeightedParse!I64,WeightedParse!J64,WeightedParse!K64,WeightedParse!Q64,WeightedParse!T64,WeightedParse!V64,WeightedParse!X64,WeightedParse!Z64,WeightedParse!AB64,WeightedParse!AD64,WeightedParse!AF64,WeightedParse!AG64,WeightedParse!AI64,WeightedParse!AJ64,WeightedParse!AK64)*Variables!$B$5),"")</f>
        <v/>
      </c>
      <c r="AX64" s="114" t="str">
        <f>IF($A64&gt;"",IF(AND(EXACT(SquadExport!$BT64,TRUE),EXACT(SquadExport!$BL64,TRUE)),HARMEAN(WeightedParse!K64,WeightedParse!Q64,WeightedParse!U64,WeightedParse!V64,WeightedParse!W64,WeightedParse!X64,WeightedParse!Y64,WeightedParse!Z64,WeightedParse!AD64,WeightedParse!AF64,WeightedParse!AH64,WeightedParse!AI64,WeightedParse!AJ64,WeightedParse!AK64,WeightedParse!AN64,WeightedParse!AO64,WeightedParse!AP64),HARMEAN(WeightedParse!K64,WeightedParse!Q64,WeightedParse!U64,WeightedParse!V64,WeightedParse!W64,WeightedParse!X64,WeightedParse!Y64,WeightedParse!Z64,WeightedParse!AD64,WeightedParse!AF64,WeightedParse!AH64,WeightedParse!AI64,WeightedParse!AJ64,WeightedParse!AK64,WeightedParse!AN64,WeightedParse!AO64,WeightedParse!AP64)*Variables!$B$5),"")</f>
        <v/>
      </c>
      <c r="AY64" s="114" t="str">
        <f>IF($A64&gt;"",IF(AND(EXACT(SquadExport!$BT64,TRUE),EXACT(SquadExport!$BL64,TRUE)),HARMEAN(WeightedParse!I64,WeightedParse!J64,WeightedParse!K64,WeightedParse!M64,WeightedParse!N64,WeightedParse!Q64,WeightedParse!T64,WeightedParse!V64,WeightedParse!X64,WeightedParse!Z64,WeightedParse!AD64,WeightedParse!AF64,WeightedParse!AG64,WeightedParse!AH64,WeightedParse!AI64,WeightedParse!AJ64,WeightedParse!AK64,WeightedParse!AL64,WeightedParse!AN64,WeightedParse!AO64,WeightedParse!AP64),HARMEAN(WeightedParse!I64,WeightedParse!J64,WeightedParse!K64,WeightedParse!M64,WeightedParse!N64,WeightedParse!Q64,WeightedParse!T64,WeightedParse!V64,WeightedParse!X64,WeightedParse!Z64,WeightedParse!AD64,WeightedParse!AF64,WeightedParse!AG64,WeightedParse!AH64,WeightedParse!AI64,WeightedParse!AJ64,WeightedParse!AK64,WeightedParse!AL64,WeightedParse!AN64,WeightedParse!AO64,WeightedParse!AP64)*Variables!$B$5),"")</f>
        <v/>
      </c>
    </row>
    <row r="65" spans="1:51" s="3" customFormat="1" ht="15" customHeight="1" x14ac:dyDescent="0.25">
      <c r="A65" s="3" t="str">
        <f>IF(WeightedParse!A65&gt;"",WeightedParse!A65,"")</f>
        <v/>
      </c>
      <c r="B65" s="4" t="str">
        <f>IF(WeightedParse!B65&gt;0,WeightedParse!B65,"")</f>
        <v/>
      </c>
      <c r="C65" s="4" t="str">
        <f>IF(A65&gt;"",IF(AND(B65&lt;=Variables!$B$8,G65&gt;2),"Youth",IF(AND(B65&lt;=Variables!$B$8,G65&lt;=2),"Prospect",IF(AND(B65&gt;=Variables!$B$9,G65&gt;2),"Old",IF(G65&gt;=3,"Reserves","First Team")))),"")</f>
        <v/>
      </c>
      <c r="D65" s="4" t="str">
        <f>SquadExport!BJ65</f>
        <v/>
      </c>
      <c r="E65" s="4" t="str">
        <f>IF(A65&gt;"",VLOOKUP(F65,Roles!A:B,2,FALSE)&amp;IF(OR(VLOOKUP(F65,Roles!$A:$B,2,FALSE)="FB",VLOOKUP(F65,Roles!$A:$B,2,FALSE)="WB",VLOOKUP(F65,Roles!$A:$B,2,FALSE)="WM",VLOOKUP(F65,Roles!$A:$B,2,FALSE)="W"),IF(AND(SquadExport!BK65=TRUE,SquadExport!BM65=TRUE,WeightedParse!BB65&gt;=WeightedParse!BC65)," (R)",IF(AND(SquadExport!BK65=TRUE,SquadExport!BM65=TRUE,WeightedParse!BB65&lt;WeightedParse!BC65)," (L)",IF(AND(SquadExport!BK65=TRUE,SquadExport!BM65=FALSE), " (L)",IF(AND(SquadExport!BK65=FALSE,SquadExport!BM65=TRUE)," (R)","")))),""),"")</f>
        <v/>
      </c>
      <c r="F65" s="4" t="str" cm="1">
        <f t="array" ref="F65">IF(A65&gt;"",INDEX($J$1:$AY$1,SUMPRODUCT(MAX(($J$2:$AY$200=MAX($J65:$AY65))*(COLUMN($J$2:$AY$200))))-COLUMN($J$1)+1),"")</f>
        <v/>
      </c>
      <c r="G65" s="4" t="str">
        <f t="shared" si="0"/>
        <v/>
      </c>
      <c r="H65" s="4" t="str">
        <f t="shared" si="1"/>
        <v/>
      </c>
      <c r="I65" s="5" t="str">
        <f t="shared" si="2"/>
        <v/>
      </c>
      <c r="J65" s="114" t="str">
        <f>IF($A65&gt;"",HARMEAN(WeightedParse!V65,WeightedParse!Y65,WeightedParse!Z65,WeightedParse!AE65,WeightedParse!AJ65,WeightedParse!AQ65,WeightedParse!AR65,WeightedParse!AS65,WeightedParse!AU65,WeightedParse!AV65,WeightedParse!AW65,WeightedParse!AY65,WeightedParse!BA65),"")</f>
        <v/>
      </c>
      <c r="K65" s="114" t="str">
        <f>IF(A65&gt;"",HARMEAN(WeightedParse!K65,WeightedParse!Q65,WeightedParse!V65,WeightedParse!X65,WeightedParse!Y65,WeightedParse!Z65,WeightedParse!AE65,WeightedParse!AG65,WeightedParse!AI65,WeightedParse!AJ65,WeightedParse!AQ65,WeightedParse!AR65,WeightedParse!AS65,WeightedParse!AU65,WeightedParse!AV65,WeightedParse!AW65,WeightedParse!AY65,WeightedParse!AZ65,WeightedParse!BA65),"")</f>
        <v/>
      </c>
      <c r="L65" s="114" t="str">
        <f>IF($A65&gt;"",IF(AND(EXACT(SquadExport!$BO65,TRUE),EXACT(SquadExport!$BL65,TRUE)),HARMEAN(WeightedParse!M65,WeightedParse!P65,WeightedParse!S65,WeightedParse!U65,WeightedParse!V65,WeightedParse!W65,WeightedParse!Y65,WeightedParse!AE65,WeightedParse!AL65,WeightedParse!AN65,WeightedParse!AP65),HARMEAN(WeightedParse!M65,WeightedParse!P65,WeightedParse!S65,WeightedParse!U65,WeightedParse!V65,WeightedParse!W65,WeightedParse!Y65,WeightedParse!AE65,WeightedParse!AL65,WeightedParse!AN65,WeightedParse!AP65)*Variables!$B$5),"")</f>
        <v/>
      </c>
      <c r="M65" s="114" t="str">
        <f>IF($A65&gt;"",IF(AND(EXACT(SquadExport!$BO65,TRUE),EXACT(SquadExport!$BL65,TRUE)),HARMEAN(WeightedParse!M65,WeightedParse!P65,WeightedParse!S65,WeightedParse!U65,WeightedParse!V65,WeightedParse!W65,WeightedParse!X65,WeightedParse!Y65,WeightedParse!Z65,WeightedParse!AE65,WeightedParse!AL65,WeightedParse!AN65,WeightedParse!AP65),HARMEAN(WeightedParse!M65,WeightedParse!P65,WeightedParse!S65,WeightedParse!U65,WeightedParse!V65,WeightedParse!W65,WeightedParse!X65,WeightedParse!Y65,WeightedParse!Z65,WeightedParse!AE65,WeightedParse!AL65,WeightedParse!AN65,WeightedParse!AP65)*Variables!$B$5),"")</f>
        <v/>
      </c>
      <c r="N65" s="114" t="str">
        <f>IF($A65&gt;"",IF(AND(EXACT(SquadExport!$BO65,TRUE),EXACT(SquadExport!$BL65,TRUE)),HARMEAN(WeightedParse!K65,WeightedParse!M65,WeightedParse!P65,WeightedParse!Q65,WeightedParse!S65,WeightedParse!T65,WeightedParse!U65,WeightedParse!V65,WeightedParse!W65,WeightedParse!X65,WeightedParse!Y65,WeightedParse!Z65,WeightedParse!AE65,WeightedParse!AG65,WeightedParse!AL65,WeightedParse!AN65,WeightedParse!AP65),HARMEAN(WeightedParse!K65,WeightedParse!M65,WeightedParse!P65,WeightedParse!Q65,WeightedParse!S65,WeightedParse!T65,WeightedParse!U65,WeightedParse!V65,WeightedParse!W65,WeightedParse!X65,WeightedParse!Y65,WeightedParse!Z65,WeightedParse!AE65,WeightedParse!AG65,WeightedParse!AL65,WeightedParse!AN65,WeightedParse!AP65)*Variables!$B$5),"")</f>
        <v/>
      </c>
      <c r="O65" s="114" t="str">
        <f>IF($A65&gt;"",IF(AND(EXACT(SquadExport!$BO65,TRUE),EXACT(SquadExport!$BL65,TRUE)),HARMEAN(WeightedParse!I65,WeightedParse!K65,WeightedParse!M65,WeightedParse!P65,WeightedParse!Q65,WeightedParse!S65,WeightedParse!T65,WeightedParse!V65,WeightedParse!W65,WeightedParse!X65,WeightedParse!Y65,WeightedParse!Z65,WeightedParse!AB65,WeightedParse!AE65,WeightedParse!AF65,WeightedParse!AG65,WeightedParse!AJ65,WeightedParse!AK65,WeightedParse!AL65,WeightedParse!AN65,WeightedParse!AO65,WeightedParse!AP65),HARMEAN(WeightedParse!I65,WeightedParse!K65,WeightedParse!M65,WeightedParse!P65,WeightedParse!Q65,WeightedParse!S65,WeightedParse!T65,WeightedParse!V65,WeightedParse!W65,WeightedParse!X65,WeightedParse!Y65,WeightedParse!Z65,WeightedParse!AB65,WeightedParse!AE65,WeightedParse!AF65,WeightedParse!AG65,WeightedParse!AJ65,WeightedParse!AK65,WeightedParse!AL65,WeightedParse!AN65,WeightedParse!AO65,WeightedParse!AP65)*Variables!$B$5),"")</f>
        <v/>
      </c>
      <c r="P65" s="114" t="str">
        <f>IF($A65&gt;"",IF(AND(OR(EXACT(SquadExport!$BO65,TRUE),EXACT(SquadExport!$BP65,TRUE)),OR(EXACT(SquadExport!$BK65,TRUE),EXACT(SquadExport!$BM65,TRUE))),HARMEAN(WeightedParse!M65,WeightedParse!P65,WeightedParse!S65,WeightedParse!U65,WeightedParse!V65,WeightedParse!W65,WeightedParse!Y65,WeightedParse!AE65,WeightedParse!AF65,WeightedParse!AP65),HARMEAN(WeightedParse!M65,WeightedParse!P65,WeightedParse!S65,WeightedParse!U65,WeightedParse!V65,WeightedParse!W65,WeightedParse!Y65,WeightedParse!AE65,WeightedParse!AF65,WeightedParse!AP65)*Variables!$B$5),"")</f>
        <v/>
      </c>
      <c r="Q65" s="114" t="str">
        <f>IF($A65&gt;"",IF(AND(OR(EXACT(SquadExport!$BO65,TRUE),EXACT(SquadExport!$BP65,TRUE)),OR(EXACT(SquadExport!$BK65,TRUE),EXACT(SquadExport!$BM65,TRUE))),HARMEAN(WeightedParse!H65,WeightedParse!P65,WeightedParse!Q65,WeightedParse!S65,WeightedParse!T65,WeightedParse!V65,WeightedParse!X65,WeightedParse!Y65,WeightedParse!Z65,WeightedParse!AE65,WeightedParse!AF65,WeightedParse!AH65,WeightedParse!AN65,WeightedParse!AO65),HARMEAN(WeightedParse!H65,WeightedParse!P65,WeightedParse!Q65,WeightedParse!S65,WeightedParse!T65,WeightedParse!V65,WeightedParse!X65,WeightedParse!Y65,WeightedParse!Z65,WeightedParse!AE65,WeightedParse!AF65,WeightedParse!AH65,WeightedParse!AN65,WeightedParse!AO65)*Variables!$B$5),"")</f>
        <v/>
      </c>
      <c r="R65" s="115" t="str">
        <f>IF($A65&gt;"",IF(AND(OR(EXACT(SquadExport!$BO65,TRUE),EXACT(SquadExport!$BP65,TRUE)),OR(EXACT(SquadExport!$BK65,TRUE),EXACT(SquadExport!$BM65,TRUE))),HARMEAN(WeightedParse!H65,WeightedParse!I65,WeightedParse!K65,WeightedParse!P65,WeightedParse!Q65,WeightedParse!S65,WeightedParse!T65,WeightedParse!V65,WeightedParse!Y65,WeightedParse!Z65,WeightedParse!AD65,WeightedParse!AE65,WeightedParse!AF65,WeightedParse!AH65,WeightedParse!AI65,WeightedParse!AJ65,WeightedParse!AN65,WeightedParse!AO65),HARMEAN(WeightedParse!H65,WeightedParse!I65,WeightedParse!K65,WeightedParse!P65,WeightedParse!Q65,WeightedParse!S65,WeightedParse!T65,WeightedParse!V65,WeightedParse!Y65,WeightedParse!Z65,WeightedParse!AD65,WeightedParse!AE65,WeightedParse!AF65,WeightedParse!AH65,WeightedParse!AI65,WeightedParse!AJ65,WeightedParse!AN65,WeightedParse!AO65)*Variables!$B$5),"")</f>
        <v/>
      </c>
      <c r="S65" s="115" t="str">
        <f>IF($A65&gt;"",IF(AND(OR(EXACT(SquadExport!$BO65,TRUE),EXACT(SquadExport!$BP65,TRUE)),OR(EXACT(SquadExport!$BK65,TRUE),EXACT(SquadExport!$BM65,TRUE))),HARMEAN(WeightedParse!H65,WeightedParse!I65,WeightedParse!K65,WeightedParse!Q65,WeightedParse!S65,WeightedParse!T65,WeightedParse!V65,WeightedParse!X65,WeightedParse!Z65,WeightedParse!AB65,WeightedParse!AD65,WeightedParse!AF65,WeightedParse!AG65,WeightedParse!AH65,WeightedParse!AI65,WeightedParse!AJ65,WeightedParse!AK65,WeightedParse!AN65,WeightedParse!AO65),HARMEAN(WeightedParse!H65,WeightedParse!I65,WeightedParse!K65,WeightedParse!Q65,WeightedParse!S65,WeightedParse!T65,WeightedParse!V65,WeightedParse!X65,WeightedParse!Z65,WeightedParse!AB65,WeightedParse!AD65,WeightedParse!AF65,WeightedParse!AG65,WeightedParse!AH65,WeightedParse!AI65,WeightedParse!AJ65,WeightedParse!AK65,WeightedParse!AN65,WeightedParse!AO65)*Variables!$B$5),"")</f>
        <v/>
      </c>
      <c r="T65" s="114" t="str">
        <f>IF($A65&gt;"",IF(AND(OR(EXACT(SquadExport!$BO65,TRUE),EXACT(SquadExport!$BP65,TRUE)),OR(EXACT(SquadExport!$BK65,TRUE),EXACT(SquadExport!$BM65,TRUE))),HARMEAN(WeightedParse!I65,WeightedParse!K65,WeightedParse!N65,WeightedParse!P65,WeightedParse!Q65,WeightedParse!S65,WeightedParse!T65,WeightedParse!V65,WeightedParse!X65,WeightedParse!Y65,WeightedParse!Z65,WeightedParse!AB65,WeightedParse!AD65,WeightedParse!AE65,WeightedParse!AF65,WeightedParse!AH65,WeightedParse!AI65,WeightedParse!AJ65,WeightedParse!AN65,WeightedParse!AO65)*WeightedParse!BD65,(HARMEAN(WeightedParse!I65,WeightedParse!K65,WeightedParse!N65,WeightedParse!P65,WeightedParse!Q65,WeightedParse!S65,WeightedParse!T65,WeightedParse!V65,WeightedParse!X65,WeightedParse!Y65,WeightedParse!Z65,WeightedParse!AB65,WeightedParse!AD65,WeightedParse!AE65,WeightedParse!AF65,WeightedParse!AH65,WeightedParse!AI65,WeightedParse!AJ65,WeightedParse!AN65,WeightedParse!AO65)*WeightedParse!BD65)*Variables!$B$5),"")</f>
        <v/>
      </c>
      <c r="U65" s="114" t="str">
        <f>IF($A65&gt;"",IF(EXACT(SquadExport!$BQ65,TRUE),HARMEAN(WeightedParse!P65,WeightedParse!S65,WeightedParse!V65,WeightedParse!X65,WeightedParse!Y65,WeightedParse!Z65,WeightedParse!AE65,WeightedParse!AF65,WeightedParse!AP65),HARMEAN(WeightedParse!P65,WeightedParse!S65,WeightedParse!V65,WeightedParse!X65,WeightedParse!Y65,WeightedParse!Z65,WeightedParse!AE65,WeightedParse!AF65,WeightedParse!AP65)*Variables!$B$5),"")</f>
        <v/>
      </c>
      <c r="V65" s="114" t="str">
        <f>IF($A65&gt;"",IF(EXACT(SquadExport!$BQ65,TRUE),HARMEAN(WeightedParse!K65,WeightedParse!Q65,WeightedParse!S65,WeightedParse!T65,WeightedParse!V65,WeightedParse!X65,WeightedParse!Z65,WeightedParse!AE65,WeightedParse!AF65,WeightedParse!AG65,WeightedParse!AH65,WeightedParse!AK65),HARMEAN(WeightedParse!K65,WeightedParse!Q65,WeightedParse!S65,WeightedParse!T65,WeightedParse!V65,WeightedParse!X65,WeightedParse!Z65,WeightedParse!AE65,WeightedParse!AF65,WeightedParse!AG65,WeightedParse!AH65,WeightedParse!AK65)*Variables!$B$5),"")</f>
        <v/>
      </c>
      <c r="W65" s="114" t="str">
        <f>IF($A65&gt;"",IF(EXACT(SquadExport!$BQ65,TRUE),HARMEAN(WeightedParse!I65,WeightedParse!K65,WeightedParse!N65,WeightedParse!Q65,WeightedParse!T65,WeightedParse!V65,WeightedParse!X65,WeightedParse!Z65,WeightedParse!AB65,WeightedParse!AD65,WeightedParse!AF65,WeightedParse!AG65,WeightedParse!AK65),HARMEAN(WeightedParse!I65,WeightedParse!K65,WeightedParse!N65,WeightedParse!Q65,WeightedParse!T65,WeightedParse!V65,WeightedParse!X65,WeightedParse!Z65,WeightedParse!AB65,WeightedParse!AD65,WeightedParse!AF65,WeightedParse!AG65,WeightedParse!AK65)*Variables!$B$5),"")</f>
        <v/>
      </c>
      <c r="X65" s="114" t="str">
        <f>IF($A65&gt;"",IF(EXACT(SquadExport!$BQ65,TRUE),HARMEAN(WeightedParse!K65,WeightedParse!P65,WeightedParse!Q65,WeightedParse!S65,WeightedParse!U65,WeightedParse!V65,WeightedParse!X65,WeightedParse!Y65,WeightedParse!Z65,WeightedParse!AE65,WeightedParse!AF65,WeightedParse!AH65,WeightedParse!AO65,WeightedParse!AP65),HARMEAN(WeightedParse!K65,WeightedParse!P65,WeightedParse!Q65,WeightedParse!S65,WeightedParse!U65,WeightedParse!V65,WeightedParse!X65,WeightedParse!Y65,WeightedParse!Z65,WeightedParse!AE65,WeightedParse!AF65,WeightedParse!AH65,WeightedParse!AO65,WeightedParse!AP65)*Variables!$B$5),"")</f>
        <v/>
      </c>
      <c r="Y65" s="114" t="str">
        <f>IF($A65&gt;"",IF(EXACT(SquadExport!$BQ65,TRUE),HARMEAN(WeightedParse!P65,WeightedParse!Q65,WeightedParse!S65,WeightedParse!U65,WeightedParse!V65,WeightedParse!W65,WeightedParse!Y65,WeightedParse!AE65,WeightedParse!AF65,WeightedParse!AH65,WeightedParse!AJ65,WeightedParse!AN65,WeightedParse!AO65,WeightedParse!AP65),HARMEAN(WeightedParse!P65,WeightedParse!Q65,WeightedParse!S65,WeightedParse!U65,WeightedParse!V65,WeightedParse!W65,WeightedParse!Y65,WeightedParse!AE65,WeightedParse!AF65,WeightedParse!AH65,WeightedParse!AJ65,WeightedParse!AN65,WeightedParse!AO65,WeightedParse!AP65)*Variables!$B$5),"")</f>
        <v/>
      </c>
      <c r="Z65" s="114" t="str">
        <f>IF($A65&gt;"",IF(EXACT(SquadExport!$BQ65,TRUE),HARMEAN(WeightedParse!M65,WeightedParse!P65,WeightedParse!Q65,WeightedParse!S65,WeightedParse!U65,WeightedParse!V65,WeightedParse!W65,WeightedParse!X65,WeightedParse!Y65,WeightedParse!Z65,WeightedParse!AE65,WeightedParse!AF65,WeightedParse!AH65,WeightedParse!AL65,WeightedParse!AO65,WeightedParse!AP65),HARMEAN(WeightedParse!M65,WeightedParse!P65,WeightedParse!Q65,WeightedParse!S65,WeightedParse!U65,WeightedParse!V65,WeightedParse!W65,WeightedParse!X65,WeightedParse!Y65,WeightedParse!Z65,WeightedParse!AE65,WeightedParse!AF65,WeightedParse!AH65,WeightedParse!AL65,WeightedParse!AO65,WeightedParse!AP65)*Variables!$B$5),"")</f>
        <v/>
      </c>
      <c r="AA65" s="114" t="str">
        <f>IF($A65&gt;"",IF(EXACT(SquadExport!$BQ65,TRUE),HARMEAN(WeightedParse!J65,WeightedParse!K65,WeightedParse!N65,WeightedParse!P65,WeightedParse!Q65,WeightedParse!S65,WeightedParse!V65,WeightedParse!X65,WeightedParse!Y65,WeightedParse!Z65,WeightedParse!AD65,WeightedParse!AE65,WeightedParse!AH65,WeightedParse!AI65,WeightedParse!AK65,WeightedParse!AN65,WeightedParse!AO65,WeightedParse!AP65),HARMEAN(WeightedParse!J65,WeightedParse!K65,WeightedParse!N65,WeightedParse!P65,WeightedParse!Q65,WeightedParse!S65,WeightedParse!V65,WeightedParse!X65,WeightedParse!Y65,WeightedParse!Z65,WeightedParse!AD65,WeightedParse!AE65,WeightedParse!AH65,WeightedParse!AI65,WeightedParse!AK65,WeightedParse!AN65,WeightedParse!AO65,WeightedParse!AP65)*Variables!$B$5),"")</f>
        <v/>
      </c>
      <c r="AB65" s="114" t="str">
        <f>IF($A65&gt;"",IF(AND(EXACT(SquadExport!$BR65,TRUE),EXACT(SquadExport!$BL65,TRUE)),HARMEAN(WeightedParse!I65,WeightedParse!K65,WeightedParse!N65,WeightedParse!Q65,WeightedParse!T65,WeightedParse!V65,WeightedParse!X65,WeightedParse!Y65,WeightedParse!Z65,WeightedParse!AD65,WeightedParse!AE65,WeightedParse!AF65,WeightedParse!AG65,WeightedParse!AH65,WeightedParse!AI65,WeightedParse!AJ65,WeightedParse!AK65,WeightedParse!AN65,WeightedParse!AO65),HARMEAN(WeightedParse!I65,WeightedParse!K65,WeightedParse!N65,WeightedParse!Q65,WeightedParse!T65,WeightedParse!V65,WeightedParse!X65,WeightedParse!Y65,WeightedParse!Z65,WeightedParse!AD65,WeightedParse!AE65,WeightedParse!AF65,WeightedParse!AG65,WeightedParse!AH65,WeightedParse!AI65,WeightedParse!AJ65,WeightedParse!AK65,WeightedParse!AN65,WeightedParse!AO65)*Variables!$B$5),"")</f>
        <v/>
      </c>
      <c r="AC65" s="114" t="str">
        <f>IF($A65&gt;"",IF(AND(EXACT(SquadExport!$BR65,TRUE),EXACT(SquadExport!$BL65,TRUE)),HARMEAN(WeightedParse!K65,WeightedParse!Q65,WeightedParse!S65,WeightedParse!T65,WeightedParse!V65,WeightedParse!X65,WeightedParse!Y65,WeightedParse!Z65,WeightedParse!AD65,WeightedParse!AE65,WeightedParse!AF65,WeightedParse!AG65,WeightedParse!AH65,WeightedParse!AO65),HARMEAN(WeightedParse!K65,WeightedParse!Q65,WeightedParse!S65,WeightedParse!T65,WeightedParse!V65,WeightedParse!X65,WeightedParse!Y65,WeightedParse!Z65,WeightedParse!AD65,WeightedParse!AE65,WeightedParse!AF65,WeightedParse!AG65,WeightedParse!AH65,WeightedParse!AO65)*Variables!$B$5),"")</f>
        <v/>
      </c>
      <c r="AD65" s="114" t="str">
        <f>IF($A65&gt;"",IF(AND(EXACT(SquadExport!$BR65,TRUE),EXACT(SquadExport!$BL65,TRUE)),HARMEAN(WeightedParse!I65,WeightedParse!J65,WeightedParse!K65,WeightedParse!N65,WeightedParse!Q65,WeightedParse!S65,WeightedParse!T65,WeightedParse!V65,WeightedParse!X65,WeightedParse!Z65,WeightedParse!AB65,WeightedParse!AD65,WeightedParse!AG65,WeightedParse!AH65,WeightedParse!AI65,WeightedParse!AK65,WeightedParse!AO65),HARMEAN(WeightedParse!I65,WeightedParse!J65,WeightedParse!K65,WeightedParse!N65,WeightedParse!Q65,WeightedParse!S65,WeightedParse!T65,WeightedParse!V65,WeightedParse!X65,WeightedParse!Z65,WeightedParse!AB65,WeightedParse!AD65,WeightedParse!AG65,WeightedParse!AH65,WeightedParse!AI65,WeightedParse!AK65,WeightedParse!AO65)*Variables!$B$5),"")</f>
        <v/>
      </c>
      <c r="AE65" s="114" t="str">
        <f>IF($A65&gt;"",IF(AND(EXACT(SquadExport!$BR65,TRUE),EXACT(SquadExport!$BL65,TRUE)),HARMEAN(WeightedParse!K65,WeightedParse!N65,WeightedParse!P65,WeightedParse!Q65,WeightedParse!S65,WeightedParse!T65,WeightedParse!U65,WeightedParse!V65,WeightedParse!X65,WeightedParse!Y65,WeightedParse!Z65,WeightedParse!AD65,WeightedParse!AE65,WeightedParse!AF65,WeightedParse!AG65,WeightedParse!AH65,WeightedParse!AI65,WeightedParse!AO65),HARMEAN(WeightedParse!K65,WeightedParse!N65,WeightedParse!P65,WeightedParse!Q65,WeightedParse!S65,WeightedParse!T65,WeightedParse!U65,WeightedParse!V65,WeightedParse!X65,WeightedParse!Y65,WeightedParse!Z65,WeightedParse!AD65,WeightedParse!AE65,WeightedParse!AF65,WeightedParse!AG65,WeightedParse!AH65,WeightedParse!AI65,WeightedParse!AO65)*Variables!$B$5),"")</f>
        <v/>
      </c>
      <c r="AF65" s="114" t="str">
        <f>IF($A65&gt;"",IF(AND(EXACT(SquadExport!$BR65,TRUE),EXACT(SquadExport!$BL65,TRUE)),HARMEAN(WeightedParse!I65,WeightedParse!J65,WeightedParse!K65,WeightedParse!N65,WeightedParse!Q65,WeightedParse!S65,WeightedParse!T65,WeightedParse!U65,WeightedParse!V65,WeightedParse!X65,WeightedParse!Z65,WeightedParse!AD65,WeightedParse!AE65,WeightedParse!AF65,WeightedParse!AH65,WeightedParse!AI65,WeightedParse!AK65,WeightedParse!AN65,WeightedParse!AO65,WeightedParse!AP65),HARMEAN(WeightedParse!I65,WeightedParse!J65,WeightedParse!K65,WeightedParse!N65,WeightedParse!Q65,WeightedParse!S65,WeightedParse!T65,WeightedParse!U65,WeightedParse!V65,WeightedParse!X65,WeightedParse!Z65,WeightedParse!AD65,WeightedParse!AE65,WeightedParse!AF65,WeightedParse!AH65,WeightedParse!AI65,WeightedParse!AK65,WeightedParse!AN65,WeightedParse!AO65,WeightedParse!AP65)*Variables!$B$5),"")</f>
        <v/>
      </c>
      <c r="AG65" s="114" t="str">
        <f>IF($A65&gt;"",IF(AND(OR(EXACT(SquadExport!$BR65,TRUE),EXACT(SquadExport!$BS65,TRUE)),OR(EXACT(SquadExport!$BK65,TRUE),EXACT(SquadExport!$BM65,TRUE))),HARMEAN(WeightedParse!I65,WeightedParse!K65,WeightedParse!Q65,WeightedParse!T65,WeightedParse!X65,WeightedParse!Z65,WeightedParse!AD65,WeightedParse!AF65,WeightedParse!AG65,WeightedParse!AJ65),HARMEAN(WeightedParse!I65,WeightedParse!K65,WeightedParse!Q65,WeightedParse!T65,WeightedParse!X65,WeightedParse!Z65,WeightedParse!AD65,WeightedParse!AF65,WeightedParse!AG65,WeightedParse!AJ65)*Variables!$B$5),"")</f>
        <v/>
      </c>
      <c r="AH65" s="114" t="str">
        <f>IF($A65&gt;"",IF(AND(OR(EXACT(SquadExport!$BR65,TRUE),EXACT(SquadExport!$BS65,TRUE)),OR(EXACT(SquadExport!$BK65,TRUE),EXACT(SquadExport!$BM65,TRUE))),HARMEAN(WeightedParse!H65,WeightedParse!K65,WeightedParse!P65,WeightedParse!Q65,WeightedParse!S65,WeightedParse!T65,WeightedParse!V65,WeightedParse!X65,WeightedParse!Y65,WeightedParse!Z65,WeightedParse!AD65,WeightedParse!AE65,WeightedParse!AF65,WeightedParse!AG65,WeightedParse!AH65,WeightedParse!AO65),HARMEAN(WeightedParse!H65,WeightedParse!K65,WeightedParse!P65,WeightedParse!Q65,WeightedParse!S65,WeightedParse!T65,WeightedParse!V65,WeightedParse!X65,WeightedParse!Y65,WeightedParse!Z65,WeightedParse!AD65,WeightedParse!AE65,WeightedParse!AF65,WeightedParse!AG65,WeightedParse!AH65,WeightedParse!AO65)*Variables!$B$5),"")</f>
        <v/>
      </c>
      <c r="AI65" s="114" t="str">
        <f>IF($A65&gt;"",IF(AND(OR(EXACT(SquadExport!$BR65,TRUE),EXACT(SquadExport!$BS65,TRUE)),OR(EXACT(SquadExport!$BK65,TRUE),EXACT(SquadExport!$BM65,TRUE))),HARMEAN(WeightedParse!H65,WeightedParse!I65,WeightedParse!K65,WeightedParse!P65,WeightedParse!Q65,WeightedParse!S65,WeightedParse!T65,WeightedParse!U65,WeightedParse!V65,WeightedParse!X65,WeightedParse!Y65,WeightedParse!Z65,WeightedParse!AD65,WeightedParse!AE65,WeightedParse!AF65,WeightedParse!AH65,WeightedParse!AI65,WeightedParse!AO65),HARMEAN(WeightedParse!H65,WeightedParse!I65,WeightedParse!K65,WeightedParse!P65,WeightedParse!Q65,WeightedParse!S65,WeightedParse!T65,WeightedParse!U65,WeightedParse!V65,WeightedParse!X65,WeightedParse!Y65,WeightedParse!Z65,WeightedParse!AD65,WeightedParse!AE65,WeightedParse!AF65,WeightedParse!AH65,WeightedParse!AI65,WeightedParse!AO65)*Variables!$B$5),"")</f>
        <v/>
      </c>
      <c r="AJ65" s="114" t="str">
        <f>IF($A65&gt;"",IF(AND(OR(EXACT(SquadExport!$BR65,TRUE),EXACT(SquadExport!$BS65,TRUE)),OR(EXACT(SquadExport!$BK65,TRUE),EXACT(SquadExport!$BM65,TRUE))),HARMEAN(WeightedParse!H65,WeightedParse!K65,WeightedParse!M65,WeightedParse!V65,WeightedParse!W65,WeightedParse!AD65,WeightedParse!AF65,WeightedParse!AH65,WeightedParse!AK65,WeightedParse!AL65,WeightedParse!AO65,WeightedParse!AP65)*(CONVERT(LEFT(SquadExport!$E65,FIND("'",SquadExport!$E65)-1)+((MID(SquadExport!$E65,FIND("'",SquadExport!$E65)+1,LEN(SquadExport!$E65)-FIND("'",SquadExport!$E65)-1))/12),"ft","m")-1)/(Variables!$C$4-1),(HARMEAN(WeightedParse!H65,WeightedParse!K65,WeightedParse!M65,WeightedParse!V65,WeightedParse!W65,WeightedParse!AD65,WeightedParse!AF65,WeightedParse!AH65,WeightedParse!AK65,WeightedParse!AL65,WeightedParse!AO65,WeightedParse!AP65)*(CONVERT(LEFT(SquadExport!$E65,FIND("'",SquadExport!$E65)-1)+((MID(SquadExport!$E65,FIND("'",SquadExport!$E65)+1,LEN(SquadExport!$E65)-FIND("'",SquadExport!$E65)-1))/12),"ft","m")-1)/(Variables!$C$4-1))*Variables!$B$5),"")</f>
        <v/>
      </c>
      <c r="AK65" s="114" t="str">
        <f>IF($A65&gt;"",IF(AND(OR(EXACT(SquadExport!$BR65,TRUE),EXACT(SquadExport!$BS65,TRUE)),OR(EXACT(SquadExport!$BK65,TRUE),EXACT(SquadExport!$BM65,TRUE))),HARMEAN(WeightedParse!J65,WeightedParse!K65,WeightedParse!T65,WeightedParse!V65,WeightedParse!X65,WeightedParse!Y65,WeightedParse!Z65,WeightedParse!AD65,WeightedParse!AH65,WeightedParse!AI65,WeightedParse!AK65,WeightedParse!AO65),HARMEAN(WeightedParse!J65,WeightedParse!K65,WeightedParse!T65,WeightedParse!V65,WeightedParse!X65,WeightedParse!Y65,WeightedParse!Z65,WeightedParse!AD65,WeightedParse!AH65,WeightedParse!AI65,WeightedParse!AK65,WeightedParse!AO65)*Variables!$B$5),"")</f>
        <v/>
      </c>
      <c r="AL65" s="114" t="str">
        <f>IF($A65&gt;"",IF(AND(OR(EXACT(SquadExport!$BR65,TRUE),EXACT(SquadExport!$BS65,TRUE)),OR(EXACT(SquadExport!$BK65,TRUE),EXACT(SquadExport!$BM65,TRUE))),HARMEAN(WeightedParse!H65,WeightedParse!I65,WeightedParse!K65,WeightedParse!Q65,WeightedParse!T65,WeightedParse!V65,WeightedParse!AB65,WeightedParse!AD65,WeightedParse!AH65,WeightedParse!AI65,WeightedParse!AJ65,WeightedParse!AN65,WeightedParse!AO65),HARMEAN(WeightedParse!H65,WeightedParse!I65,WeightedParse!K65,WeightedParse!Q65,WeightedParse!T65,WeightedParse!V65,WeightedParse!AB65,WeightedParse!AD65,WeightedParse!AH65,WeightedParse!AI65,WeightedParse!AJ65,WeightedParse!AN65,WeightedParse!AO65)*Variables!$B$5),"")</f>
        <v/>
      </c>
      <c r="AM65" s="114" t="str">
        <f>IF($A65&gt;"",IF(AND(OR(EXACT(SquadExport!$BR65,TRUE),EXACT(SquadExport!$BS65,TRUE)),OR(EXACT(SquadExport!$BK65,TRUE),EXACT(SquadExport!$BM65,TRUE))),HARMEAN(WeightedParse!I65,WeightedParse!J65,WeightedParse!K65,WeightedParse!N65,WeightedParse!Q65,WeightedParse!T65,WeightedParse!V65,WeightedParse!X65,WeightedParse!AB65,WeightedParse!AD65,WeightedParse!AG65,WeightedParse!AI65,WeightedParse!AJ65,WeightedParse!AK65,WeightedParse!AN65)*WeightedParse!BD65,(HARMEAN(WeightedParse!I65,WeightedParse!J65,WeightedParse!K65,WeightedParse!N65,WeightedParse!Q65,WeightedParse!T65,WeightedParse!V65,WeightedParse!X65,WeightedParse!AB65,WeightedParse!AD65,WeightedParse!AG65,WeightedParse!AI65,WeightedParse!AJ65,WeightedParse!AK65,WeightedParse!AN65)*WeightedParse!BD65)*Variables!$B$5),"")</f>
        <v/>
      </c>
      <c r="AN65" s="114" t="str">
        <f>IF($A65&gt;"",IF(AND(OR(EXACT(SquadExport!$BR65,TRUE),EXACT(SquadExport!$BS65,TRUE)),OR(EXACT(SquadExport!$BK65,TRUE),EXACT(SquadExport!$BM65,TRUE))),HARMEAN(WeightedParse!H65,WeightedParse!I65,WeightedParse!K65,WeightedParse!N65,WeightedParse!Q65,WeightedParse!T65,WeightedParse!V65,WeightedParse!X65,WeightedParse!Z65,WeightedParse!AD65,WeightedParse!AG65,WeightedParse!AH65,WeightedParse!AI65,WeightedParse!AJ65,WeightedParse!AN65,WeightedParse!AO65)*WeightedParse!BD65,(HARMEAN(WeightedParse!H65,WeightedParse!I65,WeightedParse!K65,WeightedParse!N65,WeightedParse!Q65,WeightedParse!T65,WeightedParse!V65,WeightedParse!X65,WeightedParse!Z65,WeightedParse!AD65,WeightedParse!AG65,WeightedParse!AH65,WeightedParse!AI65,WeightedParse!AJ65,WeightedParse!AN65,WeightedParse!AO65)*WeightedParse!BD65)*Variables!$B$5),"")</f>
        <v/>
      </c>
      <c r="AO65" s="114" t="str">
        <f>IF($A65&gt;"",IF(AND(EXACT(SquadExport!$BS65,TRUE),EXACT(SquadExport!$BL65,TRUE)),HARMEAN(WeightedParse!K65,WeightedParse!Q65,WeightedParse!T65,WeightedParse!V65,WeightedParse!X65,WeightedParse!Z65,WeightedParse!AB65,WeightedParse!AD65,WeightedParse!AG65,WeightedParse!AK65),HARMEAN(WeightedParse!K65,WeightedParse!Q65,WeightedParse!T65,WeightedParse!V65,WeightedParse!X65,WeightedParse!Z65,WeightedParse!AB65,WeightedParse!AD65,WeightedParse!AG65,WeightedParse!AK65)*Variables!$B$5),"")</f>
        <v/>
      </c>
      <c r="AP65" s="114" t="str">
        <f>IF($A65&gt;"",IF(AND(EXACT(SquadExport!$BS65,TRUE),EXACT(SquadExport!$BL65,TRUE)),HARMEAN(WeightedParse!I65,WeightedParse!K65,WeightedParse!Q65,WeightedParse!T65,WeightedParse!V65,WeightedParse!X65,WeightedParse!Z65,WeightedParse!AB65,WeightedParse!AD65,WeightedParse!AF65,WeightedParse!AG65,WeightedParse!AI65,WeightedParse!AJ65),HARMEAN(WeightedParse!I65,WeightedParse!K65,WeightedParse!Q65,WeightedParse!T65,WeightedParse!V65,WeightedParse!X65,WeightedParse!Z65,WeightedParse!AB65,WeightedParse!AD65,WeightedParse!AF65,WeightedParse!AG65,WeightedParse!AI65,WeightedParse!AJ65)*Variables!$B$5),"")</f>
        <v/>
      </c>
      <c r="AQ65" s="114" t="str">
        <f>IF($A65&gt;"",IF(AND(EXACT(SquadExport!$BS65,TRUE),EXACT(SquadExport!$BL65,TRUE)),HARMEAN(WeightedParse!I65,WeightedParse!J65,WeightedParse!K65,WeightedParse!Q65,WeightedParse!T65,WeightedParse!V65,WeightedParse!X65,WeightedParse!Z65,WeightedParse!AB65,WeightedParse!AD65,WeightedParse!AG65,WeightedParse!AI65,WeightedParse!AJ65,WeightedParse!AK65),HARMEAN(WeightedParse!I65,WeightedParse!J65,WeightedParse!K65,WeightedParse!Q65,WeightedParse!T65,WeightedParse!V65,WeightedParse!X65,WeightedParse!Z65,WeightedParse!AB65,WeightedParse!AD65,WeightedParse!AG65,WeightedParse!AI65,WeightedParse!AJ65,WeightedParse!AK65)*Variables!$B$5),"")</f>
        <v/>
      </c>
      <c r="AR65" s="114" t="str">
        <f>IF($A65&gt;"",IF(AND(EXACT(SquadExport!$BS65,TRUE),EXACT(SquadExport!$BL65,TRUE)),HARMEAN(WeightedParse!I65,WeightedParse!J65,WeightedParse!K65,WeightedParse!Q65,WeightedParse!T65,WeightedParse!V65,WeightedParse!X65,WeightedParse!Y65,WeightedParse!Z65,WeightedParse!AD65,WeightedParse!AH65,WeightedParse!AI65,WeightedParse!AJ65,WeightedParse!AK65,WeightedParse!AN65,WeightedParse!AO65),HARMEAN(WeightedParse!I65,WeightedParse!J65,WeightedParse!K65,WeightedParse!Q65,WeightedParse!T65,WeightedParse!V65,WeightedParse!X65,WeightedParse!Y65,WeightedParse!Z65,WeightedParse!AD65,WeightedParse!AH65,WeightedParse!AI65,WeightedParse!AJ65,WeightedParse!AK65,WeightedParse!AN65,WeightedParse!AO65)*Variables!$B$5),"")</f>
        <v/>
      </c>
      <c r="AS65" s="114" t="str">
        <f>IF($A65&gt;"",IF(AND(EXACT(SquadExport!$BT65,TRUE),EXACT(SquadExport!$BL65,TRUE)),HARMEAN(WeightedParse!J65,WeightedParse!K65,WeightedParse!M65,WeightedParse!T65,WeightedParse!V65,WeightedParse!X65,WeightedParse!Z65,WeightedParse!AD65,WeightedParse!AI65),(HARMEAN(WeightedParse!J65,WeightedParse!K65,WeightedParse!M65,WeightedParse!T65,WeightedParse!V65,WeightedParse!X65,WeightedParse!Z65,WeightedParse!AD65,WeightedParse!AI65)*Variables!$B$5)),"")</f>
        <v/>
      </c>
      <c r="AT65" s="114" t="str">
        <f>IF($A65&gt;"",IF(AND(EXACT(SquadExport!$BT65,TRUE),EXACT(SquadExport!$BL65,TRUE)),HARMEAN(WeightedParse!J65,WeightedParse!K65,WeightedParse!M65,WeightedParse!U65,WeightedParse!V65,WeightedParse!W65,WeightedParse!X65,WeightedParse!Z65,WeightedParse!AD65,WeightedParse!AF65,WeightedParse!AK65,WeightedParse!AL65,WeightedParse!AP65)*(CONVERT(LEFT(SquadExport!$E65,FIND("'",SquadExport!$E65)-1)+((MID(SquadExport!$E65,FIND("'",SquadExport!$E65)+1,LEN(SquadExport!$E65)-FIND("'",SquadExport!$E65)-1))/12),"ft","m")-1)/(Variables!$C$4-1),(HARMEAN(WeightedParse!J65,WeightedParse!K65,WeightedParse!M65,WeightedParse!U65,WeightedParse!V65,WeightedParse!W65,WeightedParse!X65,WeightedParse!Z65,WeightedParse!AD65,WeightedParse!AF65,WeightedParse!AK65,WeightedParse!AL65,WeightedParse!AP65)*(CONVERT(LEFT(SquadExport!$E65,FIND("'",SquadExport!$E65)-1)+((MID(SquadExport!$E65,FIND("'",SquadExport!$E65)+1,LEN(SquadExport!$E65)-FIND("'",SquadExport!$E65)-1))/12),"ft","m")-1)/(Variables!$C$4-1)))*Variables!$B$5,"")</f>
        <v/>
      </c>
      <c r="AU65" s="114" t="str">
        <f>IF($A65&gt;"",IF(AND(EXACT(SquadExport!$BT65,TRUE),EXACT(SquadExport!$BL65,TRUE)),HARMEAN(WeightedParse!I65,WeightedParse!J65,WeightedParse!K65,WeightedParse!Q65,WeightedParse!T65,WeightedParse!V65,WeightedParse!X65,WeightedParse!Z65,WeightedParse!AB65,WeightedParse!AD65,WeightedParse!AF65,WeightedParse!AG65,WeightedParse!AK65,WeightedParse!AP65),HARMEAN(WeightedParse!I65,WeightedParse!J65,WeightedParse!K65,WeightedParse!Q65,WeightedParse!T65,WeightedParse!V65,WeightedParse!X65,WeightedParse!Z65,WeightedParse!AB65,WeightedParse!AD65,WeightedParse!AF65,WeightedParse!AG65,WeightedParse!AK65,WeightedParse!AP65)*Variables!$B$5),"")</f>
        <v/>
      </c>
      <c r="AV65" s="114" t="str">
        <f>IF($A65&gt;"",IF(AND(EXACT(SquadExport!$BT65,TRUE),EXACT(SquadExport!$BL65,TRUE)),HARMEAN(WeightedParse!I65,WeightedParse!J65,WeightedParse!K65,WeightedParse!Q65,WeightedParse!T65,WeightedParse!V65,WeightedParse!X65,WeightedParse!Z65,WeightedParse!AD65,WeightedParse!AH65,WeightedParse!AI65,WeightedParse!AJ65,WeightedParse!AK65,WeightedParse!AN65,WeightedParse!AO65),HARMEAN(WeightedParse!I65,WeightedParse!J65,WeightedParse!K65,WeightedParse!Q65,WeightedParse!T65,WeightedParse!V65,WeightedParse!X65,WeightedParse!Z65,WeightedParse!AD65,WeightedParse!AH65,WeightedParse!AI65,WeightedParse!AJ65,WeightedParse!AK65,WeightedParse!AN65,WeightedParse!AO65)*Variables!$B$5),"")</f>
        <v/>
      </c>
      <c r="AW65" s="114" t="str">
        <f>IF($A65&gt;"",IF(AND(EXACT(SquadExport!$BT65,TRUE),EXACT(SquadExport!$BL65,TRUE)),HARMEAN(WeightedParse!I65,WeightedParse!J65,WeightedParse!K65,WeightedParse!Q65,WeightedParse!T65,WeightedParse!V65,WeightedParse!X65,WeightedParse!Z65,WeightedParse!AB65,WeightedParse!AD65,WeightedParse!AF65,WeightedParse!AG65,WeightedParse!AI65,WeightedParse!AJ65,WeightedParse!AK65),HARMEAN(WeightedParse!I65,WeightedParse!J65,WeightedParse!K65,WeightedParse!Q65,WeightedParse!T65,WeightedParse!V65,WeightedParse!X65,WeightedParse!Z65,WeightedParse!AB65,WeightedParse!AD65,WeightedParse!AF65,WeightedParse!AG65,WeightedParse!AI65,WeightedParse!AJ65,WeightedParse!AK65)*Variables!$B$5),"")</f>
        <v/>
      </c>
      <c r="AX65" s="114" t="str">
        <f>IF($A65&gt;"",IF(AND(EXACT(SquadExport!$BT65,TRUE),EXACT(SquadExport!$BL65,TRUE)),HARMEAN(WeightedParse!K65,WeightedParse!Q65,WeightedParse!U65,WeightedParse!V65,WeightedParse!W65,WeightedParse!X65,WeightedParse!Y65,WeightedParse!Z65,WeightedParse!AD65,WeightedParse!AF65,WeightedParse!AH65,WeightedParse!AI65,WeightedParse!AJ65,WeightedParse!AK65,WeightedParse!AN65,WeightedParse!AO65,WeightedParse!AP65),HARMEAN(WeightedParse!K65,WeightedParse!Q65,WeightedParse!U65,WeightedParse!V65,WeightedParse!W65,WeightedParse!X65,WeightedParse!Y65,WeightedParse!Z65,WeightedParse!AD65,WeightedParse!AF65,WeightedParse!AH65,WeightedParse!AI65,WeightedParse!AJ65,WeightedParse!AK65,WeightedParse!AN65,WeightedParse!AO65,WeightedParse!AP65)*Variables!$B$5),"")</f>
        <v/>
      </c>
      <c r="AY65" s="114" t="str">
        <f>IF($A65&gt;"",IF(AND(EXACT(SquadExport!$BT65,TRUE),EXACT(SquadExport!$BL65,TRUE)),HARMEAN(WeightedParse!I65,WeightedParse!J65,WeightedParse!K65,WeightedParse!M65,WeightedParse!N65,WeightedParse!Q65,WeightedParse!T65,WeightedParse!V65,WeightedParse!X65,WeightedParse!Z65,WeightedParse!AD65,WeightedParse!AF65,WeightedParse!AG65,WeightedParse!AH65,WeightedParse!AI65,WeightedParse!AJ65,WeightedParse!AK65,WeightedParse!AL65,WeightedParse!AN65,WeightedParse!AO65,WeightedParse!AP65),HARMEAN(WeightedParse!I65,WeightedParse!J65,WeightedParse!K65,WeightedParse!M65,WeightedParse!N65,WeightedParse!Q65,WeightedParse!T65,WeightedParse!V65,WeightedParse!X65,WeightedParse!Z65,WeightedParse!AD65,WeightedParse!AF65,WeightedParse!AG65,WeightedParse!AH65,WeightedParse!AI65,WeightedParse!AJ65,WeightedParse!AK65,WeightedParse!AL65,WeightedParse!AN65,WeightedParse!AO65,WeightedParse!AP65)*Variables!$B$5),"")</f>
        <v/>
      </c>
    </row>
    <row r="66" spans="1:51" s="3" customFormat="1" ht="15" customHeight="1" x14ac:dyDescent="0.25">
      <c r="A66" s="3" t="str">
        <f>IF(WeightedParse!A66&gt;"",WeightedParse!A66,"")</f>
        <v/>
      </c>
      <c r="B66" s="4" t="str">
        <f>IF(WeightedParse!B66&gt;0,WeightedParse!B66,"")</f>
        <v/>
      </c>
      <c r="C66" s="4" t="str">
        <f>IF(A66&gt;"",IF(AND(B66&lt;=Variables!$B$8,G66&gt;2),"Youth",IF(AND(B66&lt;=Variables!$B$8,G66&lt;=2),"Prospect",IF(AND(B66&gt;=Variables!$B$9,G66&gt;2),"Old",IF(G66&gt;=3,"Reserves","First Team")))),"")</f>
        <v/>
      </c>
      <c r="D66" s="4" t="str">
        <f>SquadExport!BJ66</f>
        <v/>
      </c>
      <c r="E66" s="4" t="str">
        <f>IF(A66&gt;"",VLOOKUP(F66,Roles!A:B,2,FALSE)&amp;IF(OR(VLOOKUP(F66,Roles!$A:$B,2,FALSE)="FB",VLOOKUP(F66,Roles!$A:$B,2,FALSE)="WB",VLOOKUP(F66,Roles!$A:$B,2,FALSE)="WM",VLOOKUP(F66,Roles!$A:$B,2,FALSE)="W"),IF(AND(SquadExport!BK66=TRUE,SquadExport!BM66=TRUE,WeightedParse!BB66&gt;=WeightedParse!BC66)," (R)",IF(AND(SquadExport!BK66=TRUE,SquadExport!BM66=TRUE,WeightedParse!BB66&lt;WeightedParse!BC66)," (L)",IF(AND(SquadExport!BK66=TRUE,SquadExport!BM66=FALSE), " (L)",IF(AND(SquadExport!BK66=FALSE,SquadExport!BM66=TRUE)," (R)","")))),""),"")</f>
        <v/>
      </c>
      <c r="F66" s="4" t="str" cm="1">
        <f t="array" ref="F66">IF(A66&gt;"",INDEX($J$1:$AY$1,SUMPRODUCT(MAX(($J$2:$AY$200=MAX($J66:$AY66))*(COLUMN($J$2:$AY$200))))-COLUMN($J$1)+1),"")</f>
        <v/>
      </c>
      <c r="G66" s="4" t="str">
        <f t="shared" si="0"/>
        <v/>
      </c>
      <c r="H66" s="4" t="str">
        <f t="shared" si="1"/>
        <v/>
      </c>
      <c r="I66" s="5" t="str">
        <f t="shared" si="2"/>
        <v/>
      </c>
      <c r="J66" s="114" t="str">
        <f>IF($A66&gt;"",HARMEAN(WeightedParse!V66,WeightedParse!Y66,WeightedParse!Z66,WeightedParse!AE66,WeightedParse!AJ66,WeightedParse!AQ66,WeightedParse!AR66,WeightedParse!AS66,WeightedParse!AU66,WeightedParse!AV66,WeightedParse!AW66,WeightedParse!AY66,WeightedParse!BA66),"")</f>
        <v/>
      </c>
      <c r="K66" s="114" t="str">
        <f>IF(A66&gt;"",HARMEAN(WeightedParse!K66,WeightedParse!Q66,WeightedParse!V66,WeightedParse!X66,WeightedParse!Y66,WeightedParse!Z66,WeightedParse!AE66,WeightedParse!AG66,WeightedParse!AI66,WeightedParse!AJ66,WeightedParse!AQ66,WeightedParse!AR66,WeightedParse!AS66,WeightedParse!AU66,WeightedParse!AV66,WeightedParse!AW66,WeightedParse!AY66,WeightedParse!AZ66,WeightedParse!BA66),"")</f>
        <v/>
      </c>
      <c r="L66" s="114" t="str">
        <f>IF($A66&gt;"",IF(AND(EXACT(SquadExport!$BO66,TRUE),EXACT(SquadExport!$BL66,TRUE)),HARMEAN(WeightedParse!M66,WeightedParse!P66,WeightedParse!S66,WeightedParse!U66,WeightedParse!V66,WeightedParse!W66,WeightedParse!Y66,WeightedParse!AE66,WeightedParse!AL66,WeightedParse!AN66,WeightedParse!AP66),HARMEAN(WeightedParse!M66,WeightedParse!P66,WeightedParse!S66,WeightedParse!U66,WeightedParse!V66,WeightedParse!W66,WeightedParse!Y66,WeightedParse!AE66,WeightedParse!AL66,WeightedParse!AN66,WeightedParse!AP66)*Variables!$B$5),"")</f>
        <v/>
      </c>
      <c r="M66" s="114" t="str">
        <f>IF($A66&gt;"",IF(AND(EXACT(SquadExport!$BO66,TRUE),EXACT(SquadExport!$BL66,TRUE)),HARMEAN(WeightedParse!M66,WeightedParse!P66,WeightedParse!S66,WeightedParse!U66,WeightedParse!V66,WeightedParse!W66,WeightedParse!X66,WeightedParse!Y66,WeightedParse!Z66,WeightedParse!AE66,WeightedParse!AL66,WeightedParse!AN66,WeightedParse!AP66),HARMEAN(WeightedParse!M66,WeightedParse!P66,WeightedParse!S66,WeightedParse!U66,WeightedParse!V66,WeightedParse!W66,WeightedParse!X66,WeightedParse!Y66,WeightedParse!Z66,WeightedParse!AE66,WeightedParse!AL66,WeightedParse!AN66,WeightedParse!AP66)*Variables!$B$5),"")</f>
        <v/>
      </c>
      <c r="N66" s="114" t="str">
        <f>IF($A66&gt;"",IF(AND(EXACT(SquadExport!$BO66,TRUE),EXACT(SquadExport!$BL66,TRUE)),HARMEAN(WeightedParse!K66,WeightedParse!M66,WeightedParse!P66,WeightedParse!Q66,WeightedParse!S66,WeightedParse!T66,WeightedParse!U66,WeightedParse!V66,WeightedParse!W66,WeightedParse!X66,WeightedParse!Y66,WeightedParse!Z66,WeightedParse!AE66,WeightedParse!AG66,WeightedParse!AL66,WeightedParse!AN66,WeightedParse!AP66),HARMEAN(WeightedParse!K66,WeightedParse!M66,WeightedParse!P66,WeightedParse!Q66,WeightedParse!S66,WeightedParse!T66,WeightedParse!U66,WeightedParse!V66,WeightedParse!W66,WeightedParse!X66,WeightedParse!Y66,WeightedParse!Z66,WeightedParse!AE66,WeightedParse!AG66,WeightedParse!AL66,WeightedParse!AN66,WeightedParse!AP66)*Variables!$B$5),"")</f>
        <v/>
      </c>
      <c r="O66" s="114" t="str">
        <f>IF($A66&gt;"",IF(AND(EXACT(SquadExport!$BO66,TRUE),EXACT(SquadExport!$BL66,TRUE)),HARMEAN(WeightedParse!I66,WeightedParse!K66,WeightedParse!M66,WeightedParse!P66,WeightedParse!Q66,WeightedParse!S66,WeightedParse!T66,WeightedParse!V66,WeightedParse!W66,WeightedParse!X66,WeightedParse!Y66,WeightedParse!Z66,WeightedParse!AB66,WeightedParse!AE66,WeightedParse!AF66,WeightedParse!AG66,WeightedParse!AJ66,WeightedParse!AK66,WeightedParse!AL66,WeightedParse!AN66,WeightedParse!AO66,WeightedParse!AP66),HARMEAN(WeightedParse!I66,WeightedParse!K66,WeightedParse!M66,WeightedParse!P66,WeightedParse!Q66,WeightedParse!S66,WeightedParse!T66,WeightedParse!V66,WeightedParse!W66,WeightedParse!X66,WeightedParse!Y66,WeightedParse!Z66,WeightedParse!AB66,WeightedParse!AE66,WeightedParse!AF66,WeightedParse!AG66,WeightedParse!AJ66,WeightedParse!AK66,WeightedParse!AL66,WeightedParse!AN66,WeightedParse!AO66,WeightedParse!AP66)*Variables!$B$5),"")</f>
        <v/>
      </c>
      <c r="P66" s="114" t="str">
        <f>IF($A66&gt;"",IF(AND(OR(EXACT(SquadExport!$BO66,TRUE),EXACT(SquadExport!$BP66,TRUE)),OR(EXACT(SquadExport!$BK66,TRUE),EXACT(SquadExport!$BM66,TRUE))),HARMEAN(WeightedParse!M66,WeightedParse!P66,WeightedParse!S66,WeightedParse!U66,WeightedParse!V66,WeightedParse!W66,WeightedParse!Y66,WeightedParse!AE66,WeightedParse!AF66,WeightedParse!AP66),HARMEAN(WeightedParse!M66,WeightedParse!P66,WeightedParse!S66,WeightedParse!U66,WeightedParse!V66,WeightedParse!W66,WeightedParse!Y66,WeightedParse!AE66,WeightedParse!AF66,WeightedParse!AP66)*Variables!$B$5),"")</f>
        <v/>
      </c>
      <c r="Q66" s="114" t="str">
        <f>IF($A66&gt;"",IF(AND(OR(EXACT(SquadExport!$BO66,TRUE),EXACT(SquadExport!$BP66,TRUE)),OR(EXACT(SquadExport!$BK66,TRUE),EXACT(SquadExport!$BM66,TRUE))),HARMEAN(WeightedParse!H66,WeightedParse!P66,WeightedParse!Q66,WeightedParse!S66,WeightedParse!T66,WeightedParse!V66,WeightedParse!X66,WeightedParse!Y66,WeightedParse!Z66,WeightedParse!AE66,WeightedParse!AF66,WeightedParse!AH66,WeightedParse!AN66,WeightedParse!AO66),HARMEAN(WeightedParse!H66,WeightedParse!P66,WeightedParse!Q66,WeightedParse!S66,WeightedParse!T66,WeightedParse!V66,WeightedParse!X66,WeightedParse!Y66,WeightedParse!Z66,WeightedParse!AE66,WeightedParse!AF66,WeightedParse!AH66,WeightedParse!AN66,WeightedParse!AO66)*Variables!$B$5),"")</f>
        <v/>
      </c>
      <c r="R66" s="115" t="str">
        <f>IF($A66&gt;"",IF(AND(OR(EXACT(SquadExport!$BO66,TRUE),EXACT(SquadExport!$BP66,TRUE)),OR(EXACT(SquadExport!$BK66,TRUE),EXACT(SquadExport!$BM66,TRUE))),HARMEAN(WeightedParse!H66,WeightedParse!I66,WeightedParse!K66,WeightedParse!P66,WeightedParse!Q66,WeightedParse!S66,WeightedParse!T66,WeightedParse!V66,WeightedParse!Y66,WeightedParse!Z66,WeightedParse!AD66,WeightedParse!AE66,WeightedParse!AF66,WeightedParse!AH66,WeightedParse!AI66,WeightedParse!AJ66,WeightedParse!AN66,WeightedParse!AO66),HARMEAN(WeightedParse!H66,WeightedParse!I66,WeightedParse!K66,WeightedParse!P66,WeightedParse!Q66,WeightedParse!S66,WeightedParse!T66,WeightedParse!V66,WeightedParse!Y66,WeightedParse!Z66,WeightedParse!AD66,WeightedParse!AE66,WeightedParse!AF66,WeightedParse!AH66,WeightedParse!AI66,WeightedParse!AJ66,WeightedParse!AN66,WeightedParse!AO66)*Variables!$B$5),"")</f>
        <v/>
      </c>
      <c r="S66" s="115" t="str">
        <f>IF($A66&gt;"",IF(AND(OR(EXACT(SquadExport!$BO66,TRUE),EXACT(SquadExport!$BP66,TRUE)),OR(EXACT(SquadExport!$BK66,TRUE),EXACT(SquadExport!$BM66,TRUE))),HARMEAN(WeightedParse!H66,WeightedParse!I66,WeightedParse!K66,WeightedParse!Q66,WeightedParse!S66,WeightedParse!T66,WeightedParse!V66,WeightedParse!X66,WeightedParse!Z66,WeightedParse!AB66,WeightedParse!AD66,WeightedParse!AF66,WeightedParse!AG66,WeightedParse!AH66,WeightedParse!AI66,WeightedParse!AJ66,WeightedParse!AK66,WeightedParse!AN66,WeightedParse!AO66),HARMEAN(WeightedParse!H66,WeightedParse!I66,WeightedParse!K66,WeightedParse!Q66,WeightedParse!S66,WeightedParse!T66,WeightedParse!V66,WeightedParse!X66,WeightedParse!Z66,WeightedParse!AB66,WeightedParse!AD66,WeightedParse!AF66,WeightedParse!AG66,WeightedParse!AH66,WeightedParse!AI66,WeightedParse!AJ66,WeightedParse!AK66,WeightedParse!AN66,WeightedParse!AO66)*Variables!$B$5),"")</f>
        <v/>
      </c>
      <c r="T66" s="114" t="str">
        <f>IF($A66&gt;"",IF(AND(OR(EXACT(SquadExport!$BO66,TRUE),EXACT(SquadExport!$BP66,TRUE)),OR(EXACT(SquadExport!$BK66,TRUE),EXACT(SquadExport!$BM66,TRUE))),HARMEAN(WeightedParse!I66,WeightedParse!K66,WeightedParse!N66,WeightedParse!P66,WeightedParse!Q66,WeightedParse!S66,WeightedParse!T66,WeightedParse!V66,WeightedParse!X66,WeightedParse!Y66,WeightedParse!Z66,WeightedParse!AB66,WeightedParse!AD66,WeightedParse!AE66,WeightedParse!AF66,WeightedParse!AH66,WeightedParse!AI66,WeightedParse!AJ66,WeightedParse!AN66,WeightedParse!AO66)*WeightedParse!BD66,(HARMEAN(WeightedParse!I66,WeightedParse!K66,WeightedParse!N66,WeightedParse!P66,WeightedParse!Q66,WeightedParse!S66,WeightedParse!T66,WeightedParse!V66,WeightedParse!X66,WeightedParse!Y66,WeightedParse!Z66,WeightedParse!AB66,WeightedParse!AD66,WeightedParse!AE66,WeightedParse!AF66,WeightedParse!AH66,WeightedParse!AI66,WeightedParse!AJ66,WeightedParse!AN66,WeightedParse!AO66)*WeightedParse!BD66)*Variables!$B$5),"")</f>
        <v/>
      </c>
      <c r="U66" s="114" t="str">
        <f>IF($A66&gt;"",IF(EXACT(SquadExport!$BQ66,TRUE),HARMEAN(WeightedParse!P66,WeightedParse!S66,WeightedParse!V66,WeightedParse!X66,WeightedParse!Y66,WeightedParse!Z66,WeightedParse!AE66,WeightedParse!AF66,WeightedParse!AP66),HARMEAN(WeightedParse!P66,WeightedParse!S66,WeightedParse!V66,WeightedParse!X66,WeightedParse!Y66,WeightedParse!Z66,WeightedParse!AE66,WeightedParse!AF66,WeightedParse!AP66)*Variables!$B$5),"")</f>
        <v/>
      </c>
      <c r="V66" s="114" t="str">
        <f>IF($A66&gt;"",IF(EXACT(SquadExport!$BQ66,TRUE),HARMEAN(WeightedParse!K66,WeightedParse!Q66,WeightedParse!S66,WeightedParse!T66,WeightedParse!V66,WeightedParse!X66,WeightedParse!Z66,WeightedParse!AE66,WeightedParse!AF66,WeightedParse!AG66,WeightedParse!AH66,WeightedParse!AK66),HARMEAN(WeightedParse!K66,WeightedParse!Q66,WeightedParse!S66,WeightedParse!T66,WeightedParse!V66,WeightedParse!X66,WeightedParse!Z66,WeightedParse!AE66,WeightedParse!AF66,WeightedParse!AG66,WeightedParse!AH66,WeightedParse!AK66)*Variables!$B$5),"")</f>
        <v/>
      </c>
      <c r="W66" s="114" t="str">
        <f>IF($A66&gt;"",IF(EXACT(SquadExport!$BQ66,TRUE),HARMEAN(WeightedParse!I66,WeightedParse!K66,WeightedParse!N66,WeightedParse!Q66,WeightedParse!T66,WeightedParse!V66,WeightedParse!X66,WeightedParse!Z66,WeightedParse!AB66,WeightedParse!AD66,WeightedParse!AF66,WeightedParse!AG66,WeightedParse!AK66),HARMEAN(WeightedParse!I66,WeightedParse!K66,WeightedParse!N66,WeightedParse!Q66,WeightedParse!T66,WeightedParse!V66,WeightedParse!X66,WeightedParse!Z66,WeightedParse!AB66,WeightedParse!AD66,WeightedParse!AF66,WeightedParse!AG66,WeightedParse!AK66)*Variables!$B$5),"")</f>
        <v/>
      </c>
      <c r="X66" s="114" t="str">
        <f>IF($A66&gt;"",IF(EXACT(SquadExport!$BQ66,TRUE),HARMEAN(WeightedParse!K66,WeightedParse!P66,WeightedParse!Q66,WeightedParse!S66,WeightedParse!U66,WeightedParse!V66,WeightedParse!X66,WeightedParse!Y66,WeightedParse!Z66,WeightedParse!AE66,WeightedParse!AF66,WeightedParse!AH66,WeightedParse!AO66,WeightedParse!AP66),HARMEAN(WeightedParse!K66,WeightedParse!P66,WeightedParse!Q66,WeightedParse!S66,WeightedParse!U66,WeightedParse!V66,WeightedParse!X66,WeightedParse!Y66,WeightedParse!Z66,WeightedParse!AE66,WeightedParse!AF66,WeightedParse!AH66,WeightedParse!AO66,WeightedParse!AP66)*Variables!$B$5),"")</f>
        <v/>
      </c>
      <c r="Y66" s="114" t="str">
        <f>IF($A66&gt;"",IF(EXACT(SquadExport!$BQ66,TRUE),HARMEAN(WeightedParse!P66,WeightedParse!Q66,WeightedParse!S66,WeightedParse!U66,WeightedParse!V66,WeightedParse!W66,WeightedParse!Y66,WeightedParse!AE66,WeightedParse!AF66,WeightedParse!AH66,WeightedParse!AJ66,WeightedParse!AN66,WeightedParse!AO66,WeightedParse!AP66),HARMEAN(WeightedParse!P66,WeightedParse!Q66,WeightedParse!S66,WeightedParse!U66,WeightedParse!V66,WeightedParse!W66,WeightedParse!Y66,WeightedParse!AE66,WeightedParse!AF66,WeightedParse!AH66,WeightedParse!AJ66,WeightedParse!AN66,WeightedParse!AO66,WeightedParse!AP66)*Variables!$B$5),"")</f>
        <v/>
      </c>
      <c r="Z66" s="114" t="str">
        <f>IF($A66&gt;"",IF(EXACT(SquadExport!$BQ66,TRUE),HARMEAN(WeightedParse!M66,WeightedParse!P66,WeightedParse!Q66,WeightedParse!S66,WeightedParse!U66,WeightedParse!V66,WeightedParse!W66,WeightedParse!X66,WeightedParse!Y66,WeightedParse!Z66,WeightedParse!AE66,WeightedParse!AF66,WeightedParse!AH66,WeightedParse!AL66,WeightedParse!AO66,WeightedParse!AP66),HARMEAN(WeightedParse!M66,WeightedParse!P66,WeightedParse!Q66,WeightedParse!S66,WeightedParse!U66,WeightedParse!V66,WeightedParse!W66,WeightedParse!X66,WeightedParse!Y66,WeightedParse!Z66,WeightedParse!AE66,WeightedParse!AF66,WeightedParse!AH66,WeightedParse!AL66,WeightedParse!AO66,WeightedParse!AP66)*Variables!$B$5),"")</f>
        <v/>
      </c>
      <c r="AA66" s="114" t="str">
        <f>IF($A66&gt;"",IF(EXACT(SquadExport!$BQ66,TRUE),HARMEAN(WeightedParse!J66,WeightedParse!K66,WeightedParse!N66,WeightedParse!P66,WeightedParse!Q66,WeightedParse!S66,WeightedParse!V66,WeightedParse!X66,WeightedParse!Y66,WeightedParse!Z66,WeightedParse!AD66,WeightedParse!AE66,WeightedParse!AH66,WeightedParse!AI66,WeightedParse!AK66,WeightedParse!AN66,WeightedParse!AO66,WeightedParse!AP66),HARMEAN(WeightedParse!J66,WeightedParse!K66,WeightedParse!N66,WeightedParse!P66,WeightedParse!Q66,WeightedParse!S66,WeightedParse!V66,WeightedParse!X66,WeightedParse!Y66,WeightedParse!Z66,WeightedParse!AD66,WeightedParse!AE66,WeightedParse!AH66,WeightedParse!AI66,WeightedParse!AK66,WeightedParse!AN66,WeightedParse!AO66,WeightedParse!AP66)*Variables!$B$5),"")</f>
        <v/>
      </c>
      <c r="AB66" s="114" t="str">
        <f>IF($A66&gt;"",IF(AND(EXACT(SquadExport!$BR66,TRUE),EXACT(SquadExport!$BL66,TRUE)),HARMEAN(WeightedParse!I66,WeightedParse!K66,WeightedParse!N66,WeightedParse!Q66,WeightedParse!T66,WeightedParse!V66,WeightedParse!X66,WeightedParse!Y66,WeightedParse!Z66,WeightedParse!AD66,WeightedParse!AE66,WeightedParse!AF66,WeightedParse!AG66,WeightedParse!AH66,WeightedParse!AI66,WeightedParse!AJ66,WeightedParse!AK66,WeightedParse!AN66,WeightedParse!AO66),HARMEAN(WeightedParse!I66,WeightedParse!K66,WeightedParse!N66,WeightedParse!Q66,WeightedParse!T66,WeightedParse!V66,WeightedParse!X66,WeightedParse!Y66,WeightedParse!Z66,WeightedParse!AD66,WeightedParse!AE66,WeightedParse!AF66,WeightedParse!AG66,WeightedParse!AH66,WeightedParse!AI66,WeightedParse!AJ66,WeightedParse!AK66,WeightedParse!AN66,WeightedParse!AO66)*Variables!$B$5),"")</f>
        <v/>
      </c>
      <c r="AC66" s="114" t="str">
        <f>IF($A66&gt;"",IF(AND(EXACT(SquadExport!$BR66,TRUE),EXACT(SquadExport!$BL66,TRUE)),HARMEAN(WeightedParse!K66,WeightedParse!Q66,WeightedParse!S66,WeightedParse!T66,WeightedParse!V66,WeightedParse!X66,WeightedParse!Y66,WeightedParse!Z66,WeightedParse!AD66,WeightedParse!AE66,WeightedParse!AF66,WeightedParse!AG66,WeightedParse!AH66,WeightedParse!AO66),HARMEAN(WeightedParse!K66,WeightedParse!Q66,WeightedParse!S66,WeightedParse!T66,WeightedParse!V66,WeightedParse!X66,WeightedParse!Y66,WeightedParse!Z66,WeightedParse!AD66,WeightedParse!AE66,WeightedParse!AF66,WeightedParse!AG66,WeightedParse!AH66,WeightedParse!AO66)*Variables!$B$5),"")</f>
        <v/>
      </c>
      <c r="AD66" s="114" t="str">
        <f>IF($A66&gt;"",IF(AND(EXACT(SquadExport!$BR66,TRUE),EXACT(SquadExport!$BL66,TRUE)),HARMEAN(WeightedParse!I66,WeightedParse!J66,WeightedParse!K66,WeightedParse!N66,WeightedParse!Q66,WeightedParse!S66,WeightedParse!T66,WeightedParse!V66,WeightedParse!X66,WeightedParse!Z66,WeightedParse!AB66,WeightedParse!AD66,WeightedParse!AG66,WeightedParse!AH66,WeightedParse!AI66,WeightedParse!AK66,WeightedParse!AO66),HARMEAN(WeightedParse!I66,WeightedParse!J66,WeightedParse!K66,WeightedParse!N66,WeightedParse!Q66,WeightedParse!S66,WeightedParse!T66,WeightedParse!V66,WeightedParse!X66,WeightedParse!Z66,WeightedParse!AB66,WeightedParse!AD66,WeightedParse!AG66,WeightedParse!AH66,WeightedParse!AI66,WeightedParse!AK66,WeightedParse!AO66)*Variables!$B$5),"")</f>
        <v/>
      </c>
      <c r="AE66" s="114" t="str">
        <f>IF($A66&gt;"",IF(AND(EXACT(SquadExport!$BR66,TRUE),EXACT(SquadExport!$BL66,TRUE)),HARMEAN(WeightedParse!K66,WeightedParse!N66,WeightedParse!P66,WeightedParse!Q66,WeightedParse!S66,WeightedParse!T66,WeightedParse!U66,WeightedParse!V66,WeightedParse!X66,WeightedParse!Y66,WeightedParse!Z66,WeightedParse!AD66,WeightedParse!AE66,WeightedParse!AF66,WeightedParse!AG66,WeightedParse!AH66,WeightedParse!AI66,WeightedParse!AO66),HARMEAN(WeightedParse!K66,WeightedParse!N66,WeightedParse!P66,WeightedParse!Q66,WeightedParse!S66,WeightedParse!T66,WeightedParse!U66,WeightedParse!V66,WeightedParse!X66,WeightedParse!Y66,WeightedParse!Z66,WeightedParse!AD66,WeightedParse!AE66,WeightedParse!AF66,WeightedParse!AG66,WeightedParse!AH66,WeightedParse!AI66,WeightedParse!AO66)*Variables!$B$5),"")</f>
        <v/>
      </c>
      <c r="AF66" s="114" t="str">
        <f>IF($A66&gt;"",IF(AND(EXACT(SquadExport!$BR66,TRUE),EXACT(SquadExport!$BL66,TRUE)),HARMEAN(WeightedParse!I66,WeightedParse!J66,WeightedParse!K66,WeightedParse!N66,WeightedParse!Q66,WeightedParse!S66,WeightedParse!T66,WeightedParse!U66,WeightedParse!V66,WeightedParse!X66,WeightedParse!Z66,WeightedParse!AD66,WeightedParse!AE66,WeightedParse!AF66,WeightedParse!AH66,WeightedParse!AI66,WeightedParse!AK66,WeightedParse!AN66,WeightedParse!AO66,WeightedParse!AP66),HARMEAN(WeightedParse!I66,WeightedParse!J66,WeightedParse!K66,WeightedParse!N66,WeightedParse!Q66,WeightedParse!S66,WeightedParse!T66,WeightedParse!U66,WeightedParse!V66,WeightedParse!X66,WeightedParse!Z66,WeightedParse!AD66,WeightedParse!AE66,WeightedParse!AF66,WeightedParse!AH66,WeightedParse!AI66,WeightedParse!AK66,WeightedParse!AN66,WeightedParse!AO66,WeightedParse!AP66)*Variables!$B$5),"")</f>
        <v/>
      </c>
      <c r="AG66" s="114" t="str">
        <f>IF($A66&gt;"",IF(AND(OR(EXACT(SquadExport!$BR66,TRUE),EXACT(SquadExport!$BS66,TRUE)),OR(EXACT(SquadExport!$BK66,TRUE),EXACT(SquadExport!$BM66,TRUE))),HARMEAN(WeightedParse!I66,WeightedParse!K66,WeightedParse!Q66,WeightedParse!T66,WeightedParse!X66,WeightedParse!Z66,WeightedParse!AD66,WeightedParse!AF66,WeightedParse!AG66,WeightedParse!AJ66),HARMEAN(WeightedParse!I66,WeightedParse!K66,WeightedParse!Q66,WeightedParse!T66,WeightedParse!X66,WeightedParse!Z66,WeightedParse!AD66,WeightedParse!AF66,WeightedParse!AG66,WeightedParse!AJ66)*Variables!$B$5),"")</f>
        <v/>
      </c>
      <c r="AH66" s="114" t="str">
        <f>IF($A66&gt;"",IF(AND(OR(EXACT(SquadExport!$BR66,TRUE),EXACT(SquadExport!$BS66,TRUE)),OR(EXACT(SquadExport!$BK66,TRUE),EXACT(SquadExport!$BM66,TRUE))),HARMEAN(WeightedParse!H66,WeightedParse!K66,WeightedParse!P66,WeightedParse!Q66,WeightedParse!S66,WeightedParse!T66,WeightedParse!V66,WeightedParse!X66,WeightedParse!Y66,WeightedParse!Z66,WeightedParse!AD66,WeightedParse!AE66,WeightedParse!AF66,WeightedParse!AG66,WeightedParse!AH66,WeightedParse!AO66),HARMEAN(WeightedParse!H66,WeightedParse!K66,WeightedParse!P66,WeightedParse!Q66,WeightedParse!S66,WeightedParse!T66,WeightedParse!V66,WeightedParse!X66,WeightedParse!Y66,WeightedParse!Z66,WeightedParse!AD66,WeightedParse!AE66,WeightedParse!AF66,WeightedParse!AG66,WeightedParse!AH66,WeightedParse!AO66)*Variables!$B$5),"")</f>
        <v/>
      </c>
      <c r="AI66" s="114" t="str">
        <f>IF($A66&gt;"",IF(AND(OR(EXACT(SquadExport!$BR66,TRUE),EXACT(SquadExport!$BS66,TRUE)),OR(EXACT(SquadExport!$BK66,TRUE),EXACT(SquadExport!$BM66,TRUE))),HARMEAN(WeightedParse!H66,WeightedParse!I66,WeightedParse!K66,WeightedParse!P66,WeightedParse!Q66,WeightedParse!S66,WeightedParse!T66,WeightedParse!U66,WeightedParse!V66,WeightedParse!X66,WeightedParse!Y66,WeightedParse!Z66,WeightedParse!AD66,WeightedParse!AE66,WeightedParse!AF66,WeightedParse!AH66,WeightedParse!AI66,WeightedParse!AO66),HARMEAN(WeightedParse!H66,WeightedParse!I66,WeightedParse!K66,WeightedParse!P66,WeightedParse!Q66,WeightedParse!S66,WeightedParse!T66,WeightedParse!U66,WeightedParse!V66,WeightedParse!X66,WeightedParse!Y66,WeightedParse!Z66,WeightedParse!AD66,WeightedParse!AE66,WeightedParse!AF66,WeightedParse!AH66,WeightedParse!AI66,WeightedParse!AO66)*Variables!$B$5),"")</f>
        <v/>
      </c>
      <c r="AJ66" s="114" t="str">
        <f>IF($A66&gt;"",IF(AND(OR(EXACT(SquadExport!$BR66,TRUE),EXACT(SquadExport!$BS66,TRUE)),OR(EXACT(SquadExport!$BK66,TRUE),EXACT(SquadExport!$BM66,TRUE))),HARMEAN(WeightedParse!H66,WeightedParse!K66,WeightedParse!M66,WeightedParse!V66,WeightedParse!W66,WeightedParse!AD66,WeightedParse!AF66,WeightedParse!AH66,WeightedParse!AK66,WeightedParse!AL66,WeightedParse!AO66,WeightedParse!AP66)*(CONVERT(LEFT(SquadExport!$E66,FIND("'",SquadExport!$E66)-1)+((MID(SquadExport!$E66,FIND("'",SquadExport!$E66)+1,LEN(SquadExport!$E66)-FIND("'",SquadExport!$E66)-1))/12),"ft","m")-1)/(Variables!$C$4-1),(HARMEAN(WeightedParse!H66,WeightedParse!K66,WeightedParse!M66,WeightedParse!V66,WeightedParse!W66,WeightedParse!AD66,WeightedParse!AF66,WeightedParse!AH66,WeightedParse!AK66,WeightedParse!AL66,WeightedParse!AO66,WeightedParse!AP66)*(CONVERT(LEFT(SquadExport!$E66,FIND("'",SquadExport!$E66)-1)+((MID(SquadExport!$E66,FIND("'",SquadExport!$E66)+1,LEN(SquadExport!$E66)-FIND("'",SquadExport!$E66)-1))/12),"ft","m")-1)/(Variables!$C$4-1))*Variables!$B$5),"")</f>
        <v/>
      </c>
      <c r="AK66" s="114" t="str">
        <f>IF($A66&gt;"",IF(AND(OR(EXACT(SquadExport!$BR66,TRUE),EXACT(SquadExport!$BS66,TRUE)),OR(EXACT(SquadExport!$BK66,TRUE),EXACT(SquadExport!$BM66,TRUE))),HARMEAN(WeightedParse!J66,WeightedParse!K66,WeightedParse!T66,WeightedParse!V66,WeightedParse!X66,WeightedParse!Y66,WeightedParse!Z66,WeightedParse!AD66,WeightedParse!AH66,WeightedParse!AI66,WeightedParse!AK66,WeightedParse!AO66),HARMEAN(WeightedParse!J66,WeightedParse!K66,WeightedParse!T66,WeightedParse!V66,WeightedParse!X66,WeightedParse!Y66,WeightedParse!Z66,WeightedParse!AD66,WeightedParse!AH66,WeightedParse!AI66,WeightedParse!AK66,WeightedParse!AO66)*Variables!$B$5),"")</f>
        <v/>
      </c>
      <c r="AL66" s="114" t="str">
        <f>IF($A66&gt;"",IF(AND(OR(EXACT(SquadExport!$BR66,TRUE),EXACT(SquadExport!$BS66,TRUE)),OR(EXACT(SquadExport!$BK66,TRUE),EXACT(SquadExport!$BM66,TRUE))),HARMEAN(WeightedParse!H66,WeightedParse!I66,WeightedParse!K66,WeightedParse!Q66,WeightedParse!T66,WeightedParse!V66,WeightedParse!AB66,WeightedParse!AD66,WeightedParse!AH66,WeightedParse!AI66,WeightedParse!AJ66,WeightedParse!AN66,WeightedParse!AO66),HARMEAN(WeightedParse!H66,WeightedParse!I66,WeightedParse!K66,WeightedParse!Q66,WeightedParse!T66,WeightedParse!V66,WeightedParse!AB66,WeightedParse!AD66,WeightedParse!AH66,WeightedParse!AI66,WeightedParse!AJ66,WeightedParse!AN66,WeightedParse!AO66)*Variables!$B$5),"")</f>
        <v/>
      </c>
      <c r="AM66" s="114" t="str">
        <f>IF($A66&gt;"",IF(AND(OR(EXACT(SquadExport!$BR66,TRUE),EXACT(SquadExport!$BS66,TRUE)),OR(EXACT(SquadExport!$BK66,TRUE),EXACT(SquadExport!$BM66,TRUE))),HARMEAN(WeightedParse!I66,WeightedParse!J66,WeightedParse!K66,WeightedParse!N66,WeightedParse!Q66,WeightedParse!T66,WeightedParse!V66,WeightedParse!X66,WeightedParse!AB66,WeightedParse!AD66,WeightedParse!AG66,WeightedParse!AI66,WeightedParse!AJ66,WeightedParse!AK66,WeightedParse!AN66)*WeightedParse!BD66,(HARMEAN(WeightedParse!I66,WeightedParse!J66,WeightedParse!K66,WeightedParse!N66,WeightedParse!Q66,WeightedParse!T66,WeightedParse!V66,WeightedParse!X66,WeightedParse!AB66,WeightedParse!AD66,WeightedParse!AG66,WeightedParse!AI66,WeightedParse!AJ66,WeightedParse!AK66,WeightedParse!AN66)*WeightedParse!BD66)*Variables!$B$5),"")</f>
        <v/>
      </c>
      <c r="AN66" s="114" t="str">
        <f>IF($A66&gt;"",IF(AND(OR(EXACT(SquadExport!$BR66,TRUE),EXACT(SquadExport!$BS66,TRUE)),OR(EXACT(SquadExport!$BK66,TRUE),EXACT(SquadExport!$BM66,TRUE))),HARMEAN(WeightedParse!H66,WeightedParse!I66,WeightedParse!K66,WeightedParse!N66,WeightedParse!Q66,WeightedParse!T66,WeightedParse!V66,WeightedParse!X66,WeightedParse!Z66,WeightedParse!AD66,WeightedParse!AG66,WeightedParse!AH66,WeightedParse!AI66,WeightedParse!AJ66,WeightedParse!AN66,WeightedParse!AO66)*WeightedParse!BD66,(HARMEAN(WeightedParse!H66,WeightedParse!I66,WeightedParse!K66,WeightedParse!N66,WeightedParse!Q66,WeightedParse!T66,WeightedParse!V66,WeightedParse!X66,WeightedParse!Z66,WeightedParse!AD66,WeightedParse!AG66,WeightedParse!AH66,WeightedParse!AI66,WeightedParse!AJ66,WeightedParse!AN66,WeightedParse!AO66)*WeightedParse!BD66)*Variables!$B$5),"")</f>
        <v/>
      </c>
      <c r="AO66" s="114" t="str">
        <f>IF($A66&gt;"",IF(AND(EXACT(SquadExport!$BS66,TRUE),EXACT(SquadExport!$BL66,TRUE)),HARMEAN(WeightedParse!K66,WeightedParse!Q66,WeightedParse!T66,WeightedParse!V66,WeightedParse!X66,WeightedParse!Z66,WeightedParse!AB66,WeightedParse!AD66,WeightedParse!AG66,WeightedParse!AK66),HARMEAN(WeightedParse!K66,WeightedParse!Q66,WeightedParse!T66,WeightedParse!V66,WeightedParse!X66,WeightedParse!Z66,WeightedParse!AB66,WeightedParse!AD66,WeightedParse!AG66,WeightedParse!AK66)*Variables!$B$5),"")</f>
        <v/>
      </c>
      <c r="AP66" s="114" t="str">
        <f>IF($A66&gt;"",IF(AND(EXACT(SquadExport!$BS66,TRUE),EXACT(SquadExport!$BL66,TRUE)),HARMEAN(WeightedParse!I66,WeightedParse!K66,WeightedParse!Q66,WeightedParse!T66,WeightedParse!V66,WeightedParse!X66,WeightedParse!Z66,WeightedParse!AB66,WeightedParse!AD66,WeightedParse!AF66,WeightedParse!AG66,WeightedParse!AI66,WeightedParse!AJ66),HARMEAN(WeightedParse!I66,WeightedParse!K66,WeightedParse!Q66,WeightedParse!T66,WeightedParse!V66,WeightedParse!X66,WeightedParse!Z66,WeightedParse!AB66,WeightedParse!AD66,WeightedParse!AF66,WeightedParse!AG66,WeightedParse!AI66,WeightedParse!AJ66)*Variables!$B$5),"")</f>
        <v/>
      </c>
      <c r="AQ66" s="114" t="str">
        <f>IF($A66&gt;"",IF(AND(EXACT(SquadExport!$BS66,TRUE),EXACT(SquadExport!$BL66,TRUE)),HARMEAN(WeightedParse!I66,WeightedParse!J66,WeightedParse!K66,WeightedParse!Q66,WeightedParse!T66,WeightedParse!V66,WeightedParse!X66,WeightedParse!Z66,WeightedParse!AB66,WeightedParse!AD66,WeightedParse!AG66,WeightedParse!AI66,WeightedParse!AJ66,WeightedParse!AK66),HARMEAN(WeightedParse!I66,WeightedParse!J66,WeightedParse!K66,WeightedParse!Q66,WeightedParse!T66,WeightedParse!V66,WeightedParse!X66,WeightedParse!Z66,WeightedParse!AB66,WeightedParse!AD66,WeightedParse!AG66,WeightedParse!AI66,WeightedParse!AJ66,WeightedParse!AK66)*Variables!$B$5),"")</f>
        <v/>
      </c>
      <c r="AR66" s="114" t="str">
        <f>IF($A66&gt;"",IF(AND(EXACT(SquadExport!$BS66,TRUE),EXACT(SquadExport!$BL66,TRUE)),HARMEAN(WeightedParse!I66,WeightedParse!J66,WeightedParse!K66,WeightedParse!Q66,WeightedParse!T66,WeightedParse!V66,WeightedParse!X66,WeightedParse!Y66,WeightedParse!Z66,WeightedParse!AD66,WeightedParse!AH66,WeightedParse!AI66,WeightedParse!AJ66,WeightedParse!AK66,WeightedParse!AN66,WeightedParse!AO66),HARMEAN(WeightedParse!I66,WeightedParse!J66,WeightedParse!K66,WeightedParse!Q66,WeightedParse!T66,WeightedParse!V66,WeightedParse!X66,WeightedParse!Y66,WeightedParse!Z66,WeightedParse!AD66,WeightedParse!AH66,WeightedParse!AI66,WeightedParse!AJ66,WeightedParse!AK66,WeightedParse!AN66,WeightedParse!AO66)*Variables!$B$5),"")</f>
        <v/>
      </c>
      <c r="AS66" s="114" t="str">
        <f>IF($A66&gt;"",IF(AND(EXACT(SquadExport!$BT66,TRUE),EXACT(SquadExport!$BL66,TRUE)),HARMEAN(WeightedParse!J66,WeightedParse!K66,WeightedParse!M66,WeightedParse!T66,WeightedParse!V66,WeightedParse!X66,WeightedParse!Z66,WeightedParse!AD66,WeightedParse!AI66),(HARMEAN(WeightedParse!J66,WeightedParse!K66,WeightedParse!M66,WeightedParse!T66,WeightedParse!V66,WeightedParse!X66,WeightedParse!Z66,WeightedParse!AD66,WeightedParse!AI66)*Variables!$B$5)),"")</f>
        <v/>
      </c>
      <c r="AT66" s="114" t="str">
        <f>IF($A66&gt;"",IF(AND(EXACT(SquadExport!$BT66,TRUE),EXACT(SquadExport!$BL66,TRUE)),HARMEAN(WeightedParse!J66,WeightedParse!K66,WeightedParse!M66,WeightedParse!U66,WeightedParse!V66,WeightedParse!W66,WeightedParse!X66,WeightedParse!Z66,WeightedParse!AD66,WeightedParse!AF66,WeightedParse!AK66,WeightedParse!AL66,WeightedParse!AP66)*(CONVERT(LEFT(SquadExport!$E66,FIND("'",SquadExport!$E66)-1)+((MID(SquadExport!$E66,FIND("'",SquadExport!$E66)+1,LEN(SquadExport!$E66)-FIND("'",SquadExport!$E66)-1))/12),"ft","m")-1)/(Variables!$C$4-1),(HARMEAN(WeightedParse!J66,WeightedParse!K66,WeightedParse!M66,WeightedParse!U66,WeightedParse!V66,WeightedParse!W66,WeightedParse!X66,WeightedParse!Z66,WeightedParse!AD66,WeightedParse!AF66,WeightedParse!AK66,WeightedParse!AL66,WeightedParse!AP66)*(CONVERT(LEFT(SquadExport!$E66,FIND("'",SquadExport!$E66)-1)+((MID(SquadExport!$E66,FIND("'",SquadExport!$E66)+1,LEN(SquadExport!$E66)-FIND("'",SquadExport!$E66)-1))/12),"ft","m")-1)/(Variables!$C$4-1)))*Variables!$B$5,"")</f>
        <v/>
      </c>
      <c r="AU66" s="114" t="str">
        <f>IF($A66&gt;"",IF(AND(EXACT(SquadExport!$BT66,TRUE),EXACT(SquadExport!$BL66,TRUE)),HARMEAN(WeightedParse!I66,WeightedParse!J66,WeightedParse!K66,WeightedParse!Q66,WeightedParse!T66,WeightedParse!V66,WeightedParse!X66,WeightedParse!Z66,WeightedParse!AB66,WeightedParse!AD66,WeightedParse!AF66,WeightedParse!AG66,WeightedParse!AK66,WeightedParse!AP66),HARMEAN(WeightedParse!I66,WeightedParse!J66,WeightedParse!K66,WeightedParse!Q66,WeightedParse!T66,WeightedParse!V66,WeightedParse!X66,WeightedParse!Z66,WeightedParse!AB66,WeightedParse!AD66,WeightedParse!AF66,WeightedParse!AG66,WeightedParse!AK66,WeightedParse!AP66)*Variables!$B$5),"")</f>
        <v/>
      </c>
      <c r="AV66" s="114" t="str">
        <f>IF($A66&gt;"",IF(AND(EXACT(SquadExport!$BT66,TRUE),EXACT(SquadExport!$BL66,TRUE)),HARMEAN(WeightedParse!I66,WeightedParse!J66,WeightedParse!K66,WeightedParse!Q66,WeightedParse!T66,WeightedParse!V66,WeightedParse!X66,WeightedParse!Z66,WeightedParse!AD66,WeightedParse!AH66,WeightedParse!AI66,WeightedParse!AJ66,WeightedParse!AK66,WeightedParse!AN66,WeightedParse!AO66),HARMEAN(WeightedParse!I66,WeightedParse!J66,WeightedParse!K66,WeightedParse!Q66,WeightedParse!T66,WeightedParse!V66,WeightedParse!X66,WeightedParse!Z66,WeightedParse!AD66,WeightedParse!AH66,WeightedParse!AI66,WeightedParse!AJ66,WeightedParse!AK66,WeightedParse!AN66,WeightedParse!AO66)*Variables!$B$5),"")</f>
        <v/>
      </c>
      <c r="AW66" s="114" t="str">
        <f>IF($A66&gt;"",IF(AND(EXACT(SquadExport!$BT66,TRUE),EXACT(SquadExport!$BL66,TRUE)),HARMEAN(WeightedParse!I66,WeightedParse!J66,WeightedParse!K66,WeightedParse!Q66,WeightedParse!T66,WeightedParse!V66,WeightedParse!X66,WeightedParse!Z66,WeightedParse!AB66,WeightedParse!AD66,WeightedParse!AF66,WeightedParse!AG66,WeightedParse!AI66,WeightedParse!AJ66,WeightedParse!AK66),HARMEAN(WeightedParse!I66,WeightedParse!J66,WeightedParse!K66,WeightedParse!Q66,WeightedParse!T66,WeightedParse!V66,WeightedParse!X66,WeightedParse!Z66,WeightedParse!AB66,WeightedParse!AD66,WeightedParse!AF66,WeightedParse!AG66,WeightedParse!AI66,WeightedParse!AJ66,WeightedParse!AK66)*Variables!$B$5),"")</f>
        <v/>
      </c>
      <c r="AX66" s="114" t="str">
        <f>IF($A66&gt;"",IF(AND(EXACT(SquadExport!$BT66,TRUE),EXACT(SquadExport!$BL66,TRUE)),HARMEAN(WeightedParse!K66,WeightedParse!Q66,WeightedParse!U66,WeightedParse!V66,WeightedParse!W66,WeightedParse!X66,WeightedParse!Y66,WeightedParse!Z66,WeightedParse!AD66,WeightedParse!AF66,WeightedParse!AH66,WeightedParse!AI66,WeightedParse!AJ66,WeightedParse!AK66,WeightedParse!AN66,WeightedParse!AO66,WeightedParse!AP66),HARMEAN(WeightedParse!K66,WeightedParse!Q66,WeightedParse!U66,WeightedParse!V66,WeightedParse!W66,WeightedParse!X66,WeightedParse!Y66,WeightedParse!Z66,WeightedParse!AD66,WeightedParse!AF66,WeightedParse!AH66,WeightedParse!AI66,WeightedParse!AJ66,WeightedParse!AK66,WeightedParse!AN66,WeightedParse!AO66,WeightedParse!AP66)*Variables!$B$5),"")</f>
        <v/>
      </c>
      <c r="AY66" s="114" t="str">
        <f>IF($A66&gt;"",IF(AND(EXACT(SquadExport!$BT66,TRUE),EXACT(SquadExport!$BL66,TRUE)),HARMEAN(WeightedParse!I66,WeightedParse!J66,WeightedParse!K66,WeightedParse!M66,WeightedParse!N66,WeightedParse!Q66,WeightedParse!T66,WeightedParse!V66,WeightedParse!X66,WeightedParse!Z66,WeightedParse!AD66,WeightedParse!AF66,WeightedParse!AG66,WeightedParse!AH66,WeightedParse!AI66,WeightedParse!AJ66,WeightedParse!AK66,WeightedParse!AL66,WeightedParse!AN66,WeightedParse!AO66,WeightedParse!AP66),HARMEAN(WeightedParse!I66,WeightedParse!J66,WeightedParse!K66,WeightedParse!M66,WeightedParse!N66,WeightedParse!Q66,WeightedParse!T66,WeightedParse!V66,WeightedParse!X66,WeightedParse!Z66,WeightedParse!AD66,WeightedParse!AF66,WeightedParse!AG66,WeightedParse!AH66,WeightedParse!AI66,WeightedParse!AJ66,WeightedParse!AK66,WeightedParse!AL66,WeightedParse!AN66,WeightedParse!AO66,WeightedParse!AP66)*Variables!$B$5),"")</f>
        <v/>
      </c>
    </row>
    <row r="67" spans="1:51" s="3" customFormat="1" ht="15" customHeight="1" x14ac:dyDescent="0.25">
      <c r="A67" s="3" t="str">
        <f>IF(WeightedParse!A67&gt;"",WeightedParse!A67,"")</f>
        <v/>
      </c>
      <c r="B67" s="4" t="str">
        <f>IF(WeightedParse!B67&gt;0,WeightedParse!B67,"")</f>
        <v/>
      </c>
      <c r="C67" s="4" t="str">
        <f>IF(A67&gt;"",IF(AND(B67&lt;=Variables!$B$8,G67&gt;2),"Youth",IF(AND(B67&lt;=Variables!$B$8,G67&lt;=2),"Prospect",IF(AND(B67&gt;=Variables!$B$9,G67&gt;2),"Old",IF(G67&gt;=3,"Reserves","First Team")))),"")</f>
        <v/>
      </c>
      <c r="D67" s="4" t="str">
        <f>SquadExport!BJ67</f>
        <v/>
      </c>
      <c r="E67" s="4" t="str">
        <f>IF(A67&gt;"",VLOOKUP(F67,Roles!A:B,2,FALSE)&amp;IF(OR(VLOOKUP(F67,Roles!$A:$B,2,FALSE)="FB",VLOOKUP(F67,Roles!$A:$B,2,FALSE)="WB",VLOOKUP(F67,Roles!$A:$B,2,FALSE)="WM",VLOOKUP(F67,Roles!$A:$B,2,FALSE)="W"),IF(AND(SquadExport!BK67=TRUE,SquadExport!BM67=TRUE,WeightedParse!BB67&gt;=WeightedParse!BC67)," (R)",IF(AND(SquadExport!BK67=TRUE,SquadExport!BM67=TRUE,WeightedParse!BB67&lt;WeightedParse!BC67)," (L)",IF(AND(SquadExport!BK67=TRUE,SquadExport!BM67=FALSE), " (L)",IF(AND(SquadExport!BK67=FALSE,SquadExport!BM67=TRUE)," (R)","")))),""),"")</f>
        <v/>
      </c>
      <c r="F67" s="4" t="str" cm="1">
        <f t="array" ref="F67">IF(A67&gt;"",INDEX($J$1:$AY$1,SUMPRODUCT(MAX(($J$2:$AY$200=MAX($J67:$AY67))*(COLUMN($J$2:$AY$200))))-COLUMN($J$1)+1),"")</f>
        <v/>
      </c>
      <c r="G67" s="4" t="str">
        <f t="shared" ref="G67:G130" si="3">IF(A67&gt;"",COUNTIFS($E$2:$E$200,E67,$I$2:$I$200,"&gt;"&amp;I67)+1,"")</f>
        <v/>
      </c>
      <c r="H67" s="4" t="str">
        <f t="shared" ref="H67:H130" si="4">IF(A67&gt;"",_xlfn.RANK.EQ(I67,$I$2:$I$200,0),"")</f>
        <v/>
      </c>
      <c r="I67" s="5" t="str">
        <f t="shared" ref="I67:I130" si="5">IF(A67&gt;"",IF(E67="GK",HARMEAN(J67:K67),IF(E67="D",HARMEAN(L67:O67),IF(OR(E67="FB (R)", E67="FB (L)",E67="FB (RL)",E67="FB (RLC)",E67="WB (R)",E67="WB (L)",E67="WB (RL)",E67="WB (RLC)"),HARMEAN(P67:T67),IF(E67="DM",HARMEAN(U67:AA67),IF(E67="M",HARMEAN(AB67:AF67),IF(OR(E67="WM (R)",E67="WM (L)",E67="WM (RL)",E67="WM (RLC)"),HARMEAN(AG67:AI67),IF(OR(E67="W",E67="W (R)",E67="W (L)",E67="W (RL)",E67="W (RLC)"),HARMEAN(AJ67:AN67),IF(E67="AM",HARMEAN(AO67:AR67),IF(E67="ST",HARMEAN(AS67:AY67),""))))))))),"")</f>
        <v/>
      </c>
      <c r="J67" s="114" t="str">
        <f>IF($A67&gt;"",HARMEAN(WeightedParse!V67,WeightedParse!Y67,WeightedParse!Z67,WeightedParse!AE67,WeightedParse!AJ67,WeightedParse!AQ67,WeightedParse!AR67,WeightedParse!AS67,WeightedParse!AU67,WeightedParse!AV67,WeightedParse!AW67,WeightedParse!AY67,WeightedParse!BA67),"")</f>
        <v/>
      </c>
      <c r="K67" s="114" t="str">
        <f>IF(A67&gt;"",HARMEAN(WeightedParse!K67,WeightedParse!Q67,WeightedParse!V67,WeightedParse!X67,WeightedParse!Y67,WeightedParse!Z67,WeightedParse!AE67,WeightedParse!AG67,WeightedParse!AI67,WeightedParse!AJ67,WeightedParse!AQ67,WeightedParse!AR67,WeightedParse!AS67,WeightedParse!AU67,WeightedParse!AV67,WeightedParse!AW67,WeightedParse!AY67,WeightedParse!AZ67,WeightedParse!BA67),"")</f>
        <v/>
      </c>
      <c r="L67" s="114" t="str">
        <f>IF($A67&gt;"",IF(AND(EXACT(SquadExport!$BO67,TRUE),EXACT(SquadExport!$BL67,TRUE)),HARMEAN(WeightedParse!M67,WeightedParse!P67,WeightedParse!S67,WeightedParse!U67,WeightedParse!V67,WeightedParse!W67,WeightedParse!Y67,WeightedParse!AE67,WeightedParse!AL67,WeightedParse!AN67,WeightedParse!AP67),HARMEAN(WeightedParse!M67,WeightedParse!P67,WeightedParse!S67,WeightedParse!U67,WeightedParse!V67,WeightedParse!W67,WeightedParse!Y67,WeightedParse!AE67,WeightedParse!AL67,WeightedParse!AN67,WeightedParse!AP67)*Variables!$B$5),"")</f>
        <v/>
      </c>
      <c r="M67" s="114" t="str">
        <f>IF($A67&gt;"",IF(AND(EXACT(SquadExport!$BO67,TRUE),EXACT(SquadExport!$BL67,TRUE)),HARMEAN(WeightedParse!M67,WeightedParse!P67,WeightedParse!S67,WeightedParse!U67,WeightedParse!V67,WeightedParse!W67,WeightedParse!X67,WeightedParse!Y67,WeightedParse!Z67,WeightedParse!AE67,WeightedParse!AL67,WeightedParse!AN67,WeightedParse!AP67),HARMEAN(WeightedParse!M67,WeightedParse!P67,WeightedParse!S67,WeightedParse!U67,WeightedParse!V67,WeightedParse!W67,WeightedParse!X67,WeightedParse!Y67,WeightedParse!Z67,WeightedParse!AE67,WeightedParse!AL67,WeightedParse!AN67,WeightedParse!AP67)*Variables!$B$5),"")</f>
        <v/>
      </c>
      <c r="N67" s="114" t="str">
        <f>IF($A67&gt;"",IF(AND(EXACT(SquadExport!$BO67,TRUE),EXACT(SquadExport!$BL67,TRUE)),HARMEAN(WeightedParse!K67,WeightedParse!M67,WeightedParse!P67,WeightedParse!Q67,WeightedParse!S67,WeightedParse!T67,WeightedParse!U67,WeightedParse!V67,WeightedParse!W67,WeightedParse!X67,WeightedParse!Y67,WeightedParse!Z67,WeightedParse!AE67,WeightedParse!AG67,WeightedParse!AL67,WeightedParse!AN67,WeightedParse!AP67),HARMEAN(WeightedParse!K67,WeightedParse!M67,WeightedParse!P67,WeightedParse!Q67,WeightedParse!S67,WeightedParse!T67,WeightedParse!U67,WeightedParse!V67,WeightedParse!W67,WeightedParse!X67,WeightedParse!Y67,WeightedParse!Z67,WeightedParse!AE67,WeightedParse!AG67,WeightedParse!AL67,WeightedParse!AN67,WeightedParse!AP67)*Variables!$B$5),"")</f>
        <v/>
      </c>
      <c r="O67" s="114" t="str">
        <f>IF($A67&gt;"",IF(AND(EXACT(SquadExport!$BO67,TRUE),EXACT(SquadExport!$BL67,TRUE)),HARMEAN(WeightedParse!I67,WeightedParse!K67,WeightedParse!M67,WeightedParse!P67,WeightedParse!Q67,WeightedParse!S67,WeightedParse!T67,WeightedParse!V67,WeightedParse!W67,WeightedParse!X67,WeightedParse!Y67,WeightedParse!Z67,WeightedParse!AB67,WeightedParse!AE67,WeightedParse!AF67,WeightedParse!AG67,WeightedParse!AJ67,WeightedParse!AK67,WeightedParse!AL67,WeightedParse!AN67,WeightedParse!AO67,WeightedParse!AP67),HARMEAN(WeightedParse!I67,WeightedParse!K67,WeightedParse!M67,WeightedParse!P67,WeightedParse!Q67,WeightedParse!S67,WeightedParse!T67,WeightedParse!V67,WeightedParse!W67,WeightedParse!X67,WeightedParse!Y67,WeightedParse!Z67,WeightedParse!AB67,WeightedParse!AE67,WeightedParse!AF67,WeightedParse!AG67,WeightedParse!AJ67,WeightedParse!AK67,WeightedParse!AL67,WeightedParse!AN67,WeightedParse!AO67,WeightedParse!AP67)*Variables!$B$5),"")</f>
        <v/>
      </c>
      <c r="P67" s="114" t="str">
        <f>IF($A67&gt;"",IF(AND(OR(EXACT(SquadExport!$BO67,TRUE),EXACT(SquadExport!$BP67,TRUE)),OR(EXACT(SquadExport!$BK67,TRUE),EXACT(SquadExport!$BM67,TRUE))),HARMEAN(WeightedParse!M67,WeightedParse!P67,WeightedParse!S67,WeightedParse!U67,WeightedParse!V67,WeightedParse!W67,WeightedParse!Y67,WeightedParse!AE67,WeightedParse!AF67,WeightedParse!AP67),HARMEAN(WeightedParse!M67,WeightedParse!P67,WeightedParse!S67,WeightedParse!U67,WeightedParse!V67,WeightedParse!W67,WeightedParse!Y67,WeightedParse!AE67,WeightedParse!AF67,WeightedParse!AP67)*Variables!$B$5),"")</f>
        <v/>
      </c>
      <c r="Q67" s="114" t="str">
        <f>IF($A67&gt;"",IF(AND(OR(EXACT(SquadExport!$BO67,TRUE),EXACT(SquadExport!$BP67,TRUE)),OR(EXACT(SquadExport!$BK67,TRUE),EXACT(SquadExport!$BM67,TRUE))),HARMEAN(WeightedParse!H67,WeightedParse!P67,WeightedParse!Q67,WeightedParse!S67,WeightedParse!T67,WeightedParse!V67,WeightedParse!X67,WeightedParse!Y67,WeightedParse!Z67,WeightedParse!AE67,WeightedParse!AF67,WeightedParse!AH67,WeightedParse!AN67,WeightedParse!AO67),HARMEAN(WeightedParse!H67,WeightedParse!P67,WeightedParse!Q67,WeightedParse!S67,WeightedParse!T67,WeightedParse!V67,WeightedParse!X67,WeightedParse!Y67,WeightedParse!Z67,WeightedParse!AE67,WeightedParse!AF67,WeightedParse!AH67,WeightedParse!AN67,WeightedParse!AO67)*Variables!$B$5),"")</f>
        <v/>
      </c>
      <c r="R67" s="115" t="str">
        <f>IF($A67&gt;"",IF(AND(OR(EXACT(SquadExport!$BO67,TRUE),EXACT(SquadExport!$BP67,TRUE)),OR(EXACT(SquadExport!$BK67,TRUE),EXACT(SquadExport!$BM67,TRUE))),HARMEAN(WeightedParse!H67,WeightedParse!I67,WeightedParse!K67,WeightedParse!P67,WeightedParse!Q67,WeightedParse!S67,WeightedParse!T67,WeightedParse!V67,WeightedParse!Y67,WeightedParse!Z67,WeightedParse!AD67,WeightedParse!AE67,WeightedParse!AF67,WeightedParse!AH67,WeightedParse!AI67,WeightedParse!AJ67,WeightedParse!AN67,WeightedParse!AO67),HARMEAN(WeightedParse!H67,WeightedParse!I67,WeightedParse!K67,WeightedParse!P67,WeightedParse!Q67,WeightedParse!S67,WeightedParse!T67,WeightedParse!V67,WeightedParse!Y67,WeightedParse!Z67,WeightedParse!AD67,WeightedParse!AE67,WeightedParse!AF67,WeightedParse!AH67,WeightedParse!AI67,WeightedParse!AJ67,WeightedParse!AN67,WeightedParse!AO67)*Variables!$B$5),"")</f>
        <v/>
      </c>
      <c r="S67" s="115" t="str">
        <f>IF($A67&gt;"",IF(AND(OR(EXACT(SquadExport!$BO67,TRUE),EXACT(SquadExport!$BP67,TRUE)),OR(EXACT(SquadExport!$BK67,TRUE),EXACT(SquadExport!$BM67,TRUE))),HARMEAN(WeightedParse!H67,WeightedParse!I67,WeightedParse!K67,WeightedParse!Q67,WeightedParse!S67,WeightedParse!T67,WeightedParse!V67,WeightedParse!X67,WeightedParse!Z67,WeightedParse!AB67,WeightedParse!AD67,WeightedParse!AF67,WeightedParse!AG67,WeightedParse!AH67,WeightedParse!AI67,WeightedParse!AJ67,WeightedParse!AK67,WeightedParse!AN67,WeightedParse!AO67),HARMEAN(WeightedParse!H67,WeightedParse!I67,WeightedParse!K67,WeightedParse!Q67,WeightedParse!S67,WeightedParse!T67,WeightedParse!V67,WeightedParse!X67,WeightedParse!Z67,WeightedParse!AB67,WeightedParse!AD67,WeightedParse!AF67,WeightedParse!AG67,WeightedParse!AH67,WeightedParse!AI67,WeightedParse!AJ67,WeightedParse!AK67,WeightedParse!AN67,WeightedParse!AO67)*Variables!$B$5),"")</f>
        <v/>
      </c>
      <c r="T67" s="114" t="str">
        <f>IF($A67&gt;"",IF(AND(OR(EXACT(SquadExport!$BO67,TRUE),EXACT(SquadExport!$BP67,TRUE)),OR(EXACT(SquadExport!$BK67,TRUE),EXACT(SquadExport!$BM67,TRUE))),HARMEAN(WeightedParse!I67,WeightedParse!K67,WeightedParse!N67,WeightedParse!P67,WeightedParse!Q67,WeightedParse!S67,WeightedParse!T67,WeightedParse!V67,WeightedParse!X67,WeightedParse!Y67,WeightedParse!Z67,WeightedParse!AB67,WeightedParse!AD67,WeightedParse!AE67,WeightedParse!AF67,WeightedParse!AH67,WeightedParse!AI67,WeightedParse!AJ67,WeightedParse!AN67,WeightedParse!AO67)*WeightedParse!BD67,(HARMEAN(WeightedParse!I67,WeightedParse!K67,WeightedParse!N67,WeightedParse!P67,WeightedParse!Q67,WeightedParse!S67,WeightedParse!T67,WeightedParse!V67,WeightedParse!X67,WeightedParse!Y67,WeightedParse!Z67,WeightedParse!AB67,WeightedParse!AD67,WeightedParse!AE67,WeightedParse!AF67,WeightedParse!AH67,WeightedParse!AI67,WeightedParse!AJ67,WeightedParse!AN67,WeightedParse!AO67)*WeightedParse!BD67)*Variables!$B$5),"")</f>
        <v/>
      </c>
      <c r="U67" s="114" t="str">
        <f>IF($A67&gt;"",IF(EXACT(SquadExport!$BQ67,TRUE),HARMEAN(WeightedParse!P67,WeightedParse!S67,WeightedParse!V67,WeightedParse!X67,WeightedParse!Y67,WeightedParse!Z67,WeightedParse!AE67,WeightedParse!AF67,WeightedParse!AP67),HARMEAN(WeightedParse!P67,WeightedParse!S67,WeightedParse!V67,WeightedParse!X67,WeightedParse!Y67,WeightedParse!Z67,WeightedParse!AE67,WeightedParse!AF67,WeightedParse!AP67)*Variables!$B$5),"")</f>
        <v/>
      </c>
      <c r="V67" s="114" t="str">
        <f>IF($A67&gt;"",IF(EXACT(SquadExport!$BQ67,TRUE),HARMEAN(WeightedParse!K67,WeightedParse!Q67,WeightedParse!S67,WeightedParse!T67,WeightedParse!V67,WeightedParse!X67,WeightedParse!Z67,WeightedParse!AE67,WeightedParse!AF67,WeightedParse!AG67,WeightedParse!AH67,WeightedParse!AK67),HARMEAN(WeightedParse!K67,WeightedParse!Q67,WeightedParse!S67,WeightedParse!T67,WeightedParse!V67,WeightedParse!X67,WeightedParse!Z67,WeightedParse!AE67,WeightedParse!AF67,WeightedParse!AG67,WeightedParse!AH67,WeightedParse!AK67)*Variables!$B$5),"")</f>
        <v/>
      </c>
      <c r="W67" s="114" t="str">
        <f>IF($A67&gt;"",IF(EXACT(SquadExport!$BQ67,TRUE),HARMEAN(WeightedParse!I67,WeightedParse!K67,WeightedParse!N67,WeightedParse!Q67,WeightedParse!T67,WeightedParse!V67,WeightedParse!X67,WeightedParse!Z67,WeightedParse!AB67,WeightedParse!AD67,WeightedParse!AF67,WeightedParse!AG67,WeightedParse!AK67),HARMEAN(WeightedParse!I67,WeightedParse!K67,WeightedParse!N67,WeightedParse!Q67,WeightedParse!T67,WeightedParse!V67,WeightedParse!X67,WeightedParse!Z67,WeightedParse!AB67,WeightedParse!AD67,WeightedParse!AF67,WeightedParse!AG67,WeightedParse!AK67)*Variables!$B$5),"")</f>
        <v/>
      </c>
      <c r="X67" s="114" t="str">
        <f>IF($A67&gt;"",IF(EXACT(SquadExport!$BQ67,TRUE),HARMEAN(WeightedParse!K67,WeightedParse!P67,WeightedParse!Q67,WeightedParse!S67,WeightedParse!U67,WeightedParse!V67,WeightedParse!X67,WeightedParse!Y67,WeightedParse!Z67,WeightedParse!AE67,WeightedParse!AF67,WeightedParse!AH67,WeightedParse!AO67,WeightedParse!AP67),HARMEAN(WeightedParse!K67,WeightedParse!P67,WeightedParse!Q67,WeightedParse!S67,WeightedParse!U67,WeightedParse!V67,WeightedParse!X67,WeightedParse!Y67,WeightedParse!Z67,WeightedParse!AE67,WeightedParse!AF67,WeightedParse!AH67,WeightedParse!AO67,WeightedParse!AP67)*Variables!$B$5),"")</f>
        <v/>
      </c>
      <c r="Y67" s="114" t="str">
        <f>IF($A67&gt;"",IF(EXACT(SquadExport!$BQ67,TRUE),HARMEAN(WeightedParse!P67,WeightedParse!Q67,WeightedParse!S67,WeightedParse!U67,WeightedParse!V67,WeightedParse!W67,WeightedParse!Y67,WeightedParse!AE67,WeightedParse!AF67,WeightedParse!AH67,WeightedParse!AJ67,WeightedParse!AN67,WeightedParse!AO67,WeightedParse!AP67),HARMEAN(WeightedParse!P67,WeightedParse!Q67,WeightedParse!S67,WeightedParse!U67,WeightedParse!V67,WeightedParse!W67,WeightedParse!Y67,WeightedParse!AE67,WeightedParse!AF67,WeightedParse!AH67,WeightedParse!AJ67,WeightedParse!AN67,WeightedParse!AO67,WeightedParse!AP67)*Variables!$B$5),"")</f>
        <v/>
      </c>
      <c r="Z67" s="114" t="str">
        <f>IF($A67&gt;"",IF(EXACT(SquadExport!$BQ67,TRUE),HARMEAN(WeightedParse!M67,WeightedParse!P67,WeightedParse!Q67,WeightedParse!S67,WeightedParse!U67,WeightedParse!V67,WeightedParse!W67,WeightedParse!X67,WeightedParse!Y67,WeightedParse!Z67,WeightedParse!AE67,WeightedParse!AF67,WeightedParse!AH67,WeightedParse!AL67,WeightedParse!AO67,WeightedParse!AP67),HARMEAN(WeightedParse!M67,WeightedParse!P67,WeightedParse!Q67,WeightedParse!S67,WeightedParse!U67,WeightedParse!V67,WeightedParse!W67,WeightedParse!X67,WeightedParse!Y67,WeightedParse!Z67,WeightedParse!AE67,WeightedParse!AF67,WeightedParse!AH67,WeightedParse!AL67,WeightedParse!AO67,WeightedParse!AP67)*Variables!$B$5),"")</f>
        <v/>
      </c>
      <c r="AA67" s="114" t="str">
        <f>IF($A67&gt;"",IF(EXACT(SquadExport!$BQ67,TRUE),HARMEAN(WeightedParse!J67,WeightedParse!K67,WeightedParse!N67,WeightedParse!P67,WeightedParse!Q67,WeightedParse!S67,WeightedParse!V67,WeightedParse!X67,WeightedParse!Y67,WeightedParse!Z67,WeightedParse!AD67,WeightedParse!AE67,WeightedParse!AH67,WeightedParse!AI67,WeightedParse!AK67,WeightedParse!AN67,WeightedParse!AO67,WeightedParse!AP67),HARMEAN(WeightedParse!J67,WeightedParse!K67,WeightedParse!N67,WeightedParse!P67,WeightedParse!Q67,WeightedParse!S67,WeightedParse!V67,WeightedParse!X67,WeightedParse!Y67,WeightedParse!Z67,WeightedParse!AD67,WeightedParse!AE67,WeightedParse!AH67,WeightedParse!AI67,WeightedParse!AK67,WeightedParse!AN67,WeightedParse!AO67,WeightedParse!AP67)*Variables!$B$5),"")</f>
        <v/>
      </c>
      <c r="AB67" s="114" t="str">
        <f>IF($A67&gt;"",IF(AND(EXACT(SquadExport!$BR67,TRUE),EXACT(SquadExport!$BL67,TRUE)),HARMEAN(WeightedParse!I67,WeightedParse!K67,WeightedParse!N67,WeightedParse!Q67,WeightedParse!T67,WeightedParse!V67,WeightedParse!X67,WeightedParse!Y67,WeightedParse!Z67,WeightedParse!AD67,WeightedParse!AE67,WeightedParse!AF67,WeightedParse!AG67,WeightedParse!AH67,WeightedParse!AI67,WeightedParse!AJ67,WeightedParse!AK67,WeightedParse!AN67,WeightedParse!AO67),HARMEAN(WeightedParse!I67,WeightedParse!K67,WeightedParse!N67,WeightedParse!Q67,WeightedParse!T67,WeightedParse!V67,WeightedParse!X67,WeightedParse!Y67,WeightedParse!Z67,WeightedParse!AD67,WeightedParse!AE67,WeightedParse!AF67,WeightedParse!AG67,WeightedParse!AH67,WeightedParse!AI67,WeightedParse!AJ67,WeightedParse!AK67,WeightedParse!AN67,WeightedParse!AO67)*Variables!$B$5),"")</f>
        <v/>
      </c>
      <c r="AC67" s="114" t="str">
        <f>IF($A67&gt;"",IF(AND(EXACT(SquadExport!$BR67,TRUE),EXACT(SquadExport!$BL67,TRUE)),HARMEAN(WeightedParse!K67,WeightedParse!Q67,WeightedParse!S67,WeightedParse!T67,WeightedParse!V67,WeightedParse!X67,WeightedParse!Y67,WeightedParse!Z67,WeightedParse!AD67,WeightedParse!AE67,WeightedParse!AF67,WeightedParse!AG67,WeightedParse!AH67,WeightedParse!AO67),HARMEAN(WeightedParse!K67,WeightedParse!Q67,WeightedParse!S67,WeightedParse!T67,WeightedParse!V67,WeightedParse!X67,WeightedParse!Y67,WeightedParse!Z67,WeightedParse!AD67,WeightedParse!AE67,WeightedParse!AF67,WeightedParse!AG67,WeightedParse!AH67,WeightedParse!AO67)*Variables!$B$5),"")</f>
        <v/>
      </c>
      <c r="AD67" s="114" t="str">
        <f>IF($A67&gt;"",IF(AND(EXACT(SquadExport!$BR67,TRUE),EXACT(SquadExport!$BL67,TRUE)),HARMEAN(WeightedParse!I67,WeightedParse!J67,WeightedParse!K67,WeightedParse!N67,WeightedParse!Q67,WeightedParse!S67,WeightedParse!T67,WeightedParse!V67,WeightedParse!X67,WeightedParse!Z67,WeightedParse!AB67,WeightedParse!AD67,WeightedParse!AG67,WeightedParse!AH67,WeightedParse!AI67,WeightedParse!AK67,WeightedParse!AO67),HARMEAN(WeightedParse!I67,WeightedParse!J67,WeightedParse!K67,WeightedParse!N67,WeightedParse!Q67,WeightedParse!S67,WeightedParse!T67,WeightedParse!V67,WeightedParse!X67,WeightedParse!Z67,WeightedParse!AB67,WeightedParse!AD67,WeightedParse!AG67,WeightedParse!AH67,WeightedParse!AI67,WeightedParse!AK67,WeightedParse!AO67)*Variables!$B$5),"")</f>
        <v/>
      </c>
      <c r="AE67" s="114" t="str">
        <f>IF($A67&gt;"",IF(AND(EXACT(SquadExport!$BR67,TRUE),EXACT(SquadExport!$BL67,TRUE)),HARMEAN(WeightedParse!K67,WeightedParse!N67,WeightedParse!P67,WeightedParse!Q67,WeightedParse!S67,WeightedParse!T67,WeightedParse!U67,WeightedParse!V67,WeightedParse!X67,WeightedParse!Y67,WeightedParse!Z67,WeightedParse!AD67,WeightedParse!AE67,WeightedParse!AF67,WeightedParse!AG67,WeightedParse!AH67,WeightedParse!AI67,WeightedParse!AO67),HARMEAN(WeightedParse!K67,WeightedParse!N67,WeightedParse!P67,WeightedParse!Q67,WeightedParse!S67,WeightedParse!T67,WeightedParse!U67,WeightedParse!V67,WeightedParse!X67,WeightedParse!Y67,WeightedParse!Z67,WeightedParse!AD67,WeightedParse!AE67,WeightedParse!AF67,WeightedParse!AG67,WeightedParse!AH67,WeightedParse!AI67,WeightedParse!AO67)*Variables!$B$5),"")</f>
        <v/>
      </c>
      <c r="AF67" s="114" t="str">
        <f>IF($A67&gt;"",IF(AND(EXACT(SquadExport!$BR67,TRUE),EXACT(SquadExport!$BL67,TRUE)),HARMEAN(WeightedParse!I67,WeightedParse!J67,WeightedParse!K67,WeightedParse!N67,WeightedParse!Q67,WeightedParse!S67,WeightedParse!T67,WeightedParse!U67,WeightedParse!V67,WeightedParse!X67,WeightedParse!Z67,WeightedParse!AD67,WeightedParse!AE67,WeightedParse!AF67,WeightedParse!AH67,WeightedParse!AI67,WeightedParse!AK67,WeightedParse!AN67,WeightedParse!AO67,WeightedParse!AP67),HARMEAN(WeightedParse!I67,WeightedParse!J67,WeightedParse!K67,WeightedParse!N67,WeightedParse!Q67,WeightedParse!S67,WeightedParse!T67,WeightedParse!U67,WeightedParse!V67,WeightedParse!X67,WeightedParse!Z67,WeightedParse!AD67,WeightedParse!AE67,WeightedParse!AF67,WeightedParse!AH67,WeightedParse!AI67,WeightedParse!AK67,WeightedParse!AN67,WeightedParse!AO67,WeightedParse!AP67)*Variables!$B$5),"")</f>
        <v/>
      </c>
      <c r="AG67" s="114" t="str">
        <f>IF($A67&gt;"",IF(AND(OR(EXACT(SquadExport!$BR67,TRUE),EXACT(SquadExport!$BS67,TRUE)),OR(EXACT(SquadExport!$BK67,TRUE),EXACT(SquadExport!$BM67,TRUE))),HARMEAN(WeightedParse!I67,WeightedParse!K67,WeightedParse!Q67,WeightedParse!T67,WeightedParse!X67,WeightedParse!Z67,WeightedParse!AD67,WeightedParse!AF67,WeightedParse!AG67,WeightedParse!AJ67),HARMEAN(WeightedParse!I67,WeightedParse!K67,WeightedParse!Q67,WeightedParse!T67,WeightedParse!X67,WeightedParse!Z67,WeightedParse!AD67,WeightedParse!AF67,WeightedParse!AG67,WeightedParse!AJ67)*Variables!$B$5),"")</f>
        <v/>
      </c>
      <c r="AH67" s="114" t="str">
        <f>IF($A67&gt;"",IF(AND(OR(EXACT(SquadExport!$BR67,TRUE),EXACT(SquadExport!$BS67,TRUE)),OR(EXACT(SquadExport!$BK67,TRUE),EXACT(SquadExport!$BM67,TRUE))),HARMEAN(WeightedParse!H67,WeightedParse!K67,WeightedParse!P67,WeightedParse!Q67,WeightedParse!S67,WeightedParse!T67,WeightedParse!V67,WeightedParse!X67,WeightedParse!Y67,WeightedParse!Z67,WeightedParse!AD67,WeightedParse!AE67,WeightedParse!AF67,WeightedParse!AG67,WeightedParse!AH67,WeightedParse!AO67),HARMEAN(WeightedParse!H67,WeightedParse!K67,WeightedParse!P67,WeightedParse!Q67,WeightedParse!S67,WeightedParse!T67,WeightedParse!V67,WeightedParse!X67,WeightedParse!Y67,WeightedParse!Z67,WeightedParse!AD67,WeightedParse!AE67,WeightedParse!AF67,WeightedParse!AG67,WeightedParse!AH67,WeightedParse!AO67)*Variables!$B$5),"")</f>
        <v/>
      </c>
      <c r="AI67" s="114" t="str">
        <f>IF($A67&gt;"",IF(AND(OR(EXACT(SquadExport!$BR67,TRUE),EXACT(SquadExport!$BS67,TRUE)),OR(EXACT(SquadExport!$BK67,TRUE),EXACT(SquadExport!$BM67,TRUE))),HARMEAN(WeightedParse!H67,WeightedParse!I67,WeightedParse!K67,WeightedParse!P67,WeightedParse!Q67,WeightedParse!S67,WeightedParse!T67,WeightedParse!U67,WeightedParse!V67,WeightedParse!X67,WeightedParse!Y67,WeightedParse!Z67,WeightedParse!AD67,WeightedParse!AE67,WeightedParse!AF67,WeightedParse!AH67,WeightedParse!AI67,WeightedParse!AO67),HARMEAN(WeightedParse!H67,WeightedParse!I67,WeightedParse!K67,WeightedParse!P67,WeightedParse!Q67,WeightedParse!S67,WeightedParse!T67,WeightedParse!U67,WeightedParse!V67,WeightedParse!X67,WeightedParse!Y67,WeightedParse!Z67,WeightedParse!AD67,WeightedParse!AE67,WeightedParse!AF67,WeightedParse!AH67,WeightedParse!AI67,WeightedParse!AO67)*Variables!$B$5),"")</f>
        <v/>
      </c>
      <c r="AJ67" s="114" t="str">
        <f>IF($A67&gt;"",IF(AND(OR(EXACT(SquadExport!$BR67,TRUE),EXACT(SquadExport!$BS67,TRUE)),OR(EXACT(SquadExport!$BK67,TRUE),EXACT(SquadExport!$BM67,TRUE))),HARMEAN(WeightedParse!H67,WeightedParse!K67,WeightedParse!M67,WeightedParse!V67,WeightedParse!W67,WeightedParse!AD67,WeightedParse!AF67,WeightedParse!AH67,WeightedParse!AK67,WeightedParse!AL67,WeightedParse!AO67,WeightedParse!AP67)*(CONVERT(LEFT(SquadExport!$E67,FIND("'",SquadExport!$E67)-1)+((MID(SquadExport!$E67,FIND("'",SquadExport!$E67)+1,LEN(SquadExport!$E67)-FIND("'",SquadExport!$E67)-1))/12),"ft","m")-1)/(Variables!$C$4-1),(HARMEAN(WeightedParse!H67,WeightedParse!K67,WeightedParse!M67,WeightedParse!V67,WeightedParse!W67,WeightedParse!AD67,WeightedParse!AF67,WeightedParse!AH67,WeightedParse!AK67,WeightedParse!AL67,WeightedParse!AO67,WeightedParse!AP67)*(CONVERT(LEFT(SquadExport!$E67,FIND("'",SquadExport!$E67)-1)+((MID(SquadExport!$E67,FIND("'",SquadExport!$E67)+1,LEN(SquadExport!$E67)-FIND("'",SquadExport!$E67)-1))/12),"ft","m")-1)/(Variables!$C$4-1))*Variables!$B$5),"")</f>
        <v/>
      </c>
      <c r="AK67" s="114" t="str">
        <f>IF($A67&gt;"",IF(AND(OR(EXACT(SquadExport!$BR67,TRUE),EXACT(SquadExport!$BS67,TRUE)),OR(EXACT(SquadExport!$BK67,TRUE),EXACT(SquadExport!$BM67,TRUE))),HARMEAN(WeightedParse!J67,WeightedParse!K67,WeightedParse!T67,WeightedParse!V67,WeightedParse!X67,WeightedParse!Y67,WeightedParse!Z67,WeightedParse!AD67,WeightedParse!AH67,WeightedParse!AI67,WeightedParse!AK67,WeightedParse!AO67),HARMEAN(WeightedParse!J67,WeightedParse!K67,WeightedParse!T67,WeightedParse!V67,WeightedParse!X67,WeightedParse!Y67,WeightedParse!Z67,WeightedParse!AD67,WeightedParse!AH67,WeightedParse!AI67,WeightedParse!AK67,WeightedParse!AO67)*Variables!$B$5),"")</f>
        <v/>
      </c>
      <c r="AL67" s="114" t="str">
        <f>IF($A67&gt;"",IF(AND(OR(EXACT(SquadExport!$BR67,TRUE),EXACT(SquadExport!$BS67,TRUE)),OR(EXACT(SquadExport!$BK67,TRUE),EXACT(SquadExport!$BM67,TRUE))),HARMEAN(WeightedParse!H67,WeightedParse!I67,WeightedParse!K67,WeightedParse!Q67,WeightedParse!T67,WeightedParse!V67,WeightedParse!AB67,WeightedParse!AD67,WeightedParse!AH67,WeightedParse!AI67,WeightedParse!AJ67,WeightedParse!AN67,WeightedParse!AO67),HARMEAN(WeightedParse!H67,WeightedParse!I67,WeightedParse!K67,WeightedParse!Q67,WeightedParse!T67,WeightedParse!V67,WeightedParse!AB67,WeightedParse!AD67,WeightedParse!AH67,WeightedParse!AI67,WeightedParse!AJ67,WeightedParse!AN67,WeightedParse!AO67)*Variables!$B$5),"")</f>
        <v/>
      </c>
      <c r="AM67" s="114" t="str">
        <f>IF($A67&gt;"",IF(AND(OR(EXACT(SquadExport!$BR67,TRUE),EXACT(SquadExport!$BS67,TRUE)),OR(EXACT(SquadExport!$BK67,TRUE),EXACT(SquadExport!$BM67,TRUE))),HARMEAN(WeightedParse!I67,WeightedParse!J67,WeightedParse!K67,WeightedParse!N67,WeightedParse!Q67,WeightedParse!T67,WeightedParse!V67,WeightedParse!X67,WeightedParse!AB67,WeightedParse!AD67,WeightedParse!AG67,WeightedParse!AI67,WeightedParse!AJ67,WeightedParse!AK67,WeightedParse!AN67)*WeightedParse!BD67,(HARMEAN(WeightedParse!I67,WeightedParse!J67,WeightedParse!K67,WeightedParse!N67,WeightedParse!Q67,WeightedParse!T67,WeightedParse!V67,WeightedParse!X67,WeightedParse!AB67,WeightedParse!AD67,WeightedParse!AG67,WeightedParse!AI67,WeightedParse!AJ67,WeightedParse!AK67,WeightedParse!AN67)*WeightedParse!BD67)*Variables!$B$5),"")</f>
        <v/>
      </c>
      <c r="AN67" s="114" t="str">
        <f>IF($A67&gt;"",IF(AND(OR(EXACT(SquadExport!$BR67,TRUE),EXACT(SquadExport!$BS67,TRUE)),OR(EXACT(SquadExport!$BK67,TRUE),EXACT(SquadExport!$BM67,TRUE))),HARMEAN(WeightedParse!H67,WeightedParse!I67,WeightedParse!K67,WeightedParse!N67,WeightedParse!Q67,WeightedParse!T67,WeightedParse!V67,WeightedParse!X67,WeightedParse!Z67,WeightedParse!AD67,WeightedParse!AG67,WeightedParse!AH67,WeightedParse!AI67,WeightedParse!AJ67,WeightedParse!AN67,WeightedParse!AO67)*WeightedParse!BD67,(HARMEAN(WeightedParse!H67,WeightedParse!I67,WeightedParse!K67,WeightedParse!N67,WeightedParse!Q67,WeightedParse!T67,WeightedParse!V67,WeightedParse!X67,WeightedParse!Z67,WeightedParse!AD67,WeightedParse!AG67,WeightedParse!AH67,WeightedParse!AI67,WeightedParse!AJ67,WeightedParse!AN67,WeightedParse!AO67)*WeightedParse!BD67)*Variables!$B$5),"")</f>
        <v/>
      </c>
      <c r="AO67" s="114" t="str">
        <f>IF($A67&gt;"",IF(AND(EXACT(SquadExport!$BS67,TRUE),EXACT(SquadExport!$BL67,TRUE)),HARMEAN(WeightedParse!K67,WeightedParse!Q67,WeightedParse!T67,WeightedParse!V67,WeightedParse!X67,WeightedParse!Z67,WeightedParse!AB67,WeightedParse!AD67,WeightedParse!AG67,WeightedParse!AK67),HARMEAN(WeightedParse!K67,WeightedParse!Q67,WeightedParse!T67,WeightedParse!V67,WeightedParse!X67,WeightedParse!Z67,WeightedParse!AB67,WeightedParse!AD67,WeightedParse!AG67,WeightedParse!AK67)*Variables!$B$5),"")</f>
        <v/>
      </c>
      <c r="AP67" s="114" t="str">
        <f>IF($A67&gt;"",IF(AND(EXACT(SquadExport!$BS67,TRUE),EXACT(SquadExport!$BL67,TRUE)),HARMEAN(WeightedParse!I67,WeightedParse!K67,WeightedParse!Q67,WeightedParse!T67,WeightedParse!V67,WeightedParse!X67,WeightedParse!Z67,WeightedParse!AB67,WeightedParse!AD67,WeightedParse!AF67,WeightedParse!AG67,WeightedParse!AI67,WeightedParse!AJ67),HARMEAN(WeightedParse!I67,WeightedParse!K67,WeightedParse!Q67,WeightedParse!T67,WeightedParse!V67,WeightedParse!X67,WeightedParse!Z67,WeightedParse!AB67,WeightedParse!AD67,WeightedParse!AF67,WeightedParse!AG67,WeightedParse!AI67,WeightedParse!AJ67)*Variables!$B$5),"")</f>
        <v/>
      </c>
      <c r="AQ67" s="114" t="str">
        <f>IF($A67&gt;"",IF(AND(EXACT(SquadExport!$BS67,TRUE),EXACT(SquadExport!$BL67,TRUE)),HARMEAN(WeightedParse!I67,WeightedParse!J67,WeightedParse!K67,WeightedParse!Q67,WeightedParse!T67,WeightedParse!V67,WeightedParse!X67,WeightedParse!Z67,WeightedParse!AB67,WeightedParse!AD67,WeightedParse!AG67,WeightedParse!AI67,WeightedParse!AJ67,WeightedParse!AK67),HARMEAN(WeightedParse!I67,WeightedParse!J67,WeightedParse!K67,WeightedParse!Q67,WeightedParse!T67,WeightedParse!V67,WeightedParse!X67,WeightedParse!Z67,WeightedParse!AB67,WeightedParse!AD67,WeightedParse!AG67,WeightedParse!AI67,WeightedParse!AJ67,WeightedParse!AK67)*Variables!$B$5),"")</f>
        <v/>
      </c>
      <c r="AR67" s="114" t="str">
        <f>IF($A67&gt;"",IF(AND(EXACT(SquadExport!$BS67,TRUE),EXACT(SquadExport!$BL67,TRUE)),HARMEAN(WeightedParse!I67,WeightedParse!J67,WeightedParse!K67,WeightedParse!Q67,WeightedParse!T67,WeightedParse!V67,WeightedParse!X67,WeightedParse!Y67,WeightedParse!Z67,WeightedParse!AD67,WeightedParse!AH67,WeightedParse!AI67,WeightedParse!AJ67,WeightedParse!AK67,WeightedParse!AN67,WeightedParse!AO67),HARMEAN(WeightedParse!I67,WeightedParse!J67,WeightedParse!K67,WeightedParse!Q67,WeightedParse!T67,WeightedParse!V67,WeightedParse!X67,WeightedParse!Y67,WeightedParse!Z67,WeightedParse!AD67,WeightedParse!AH67,WeightedParse!AI67,WeightedParse!AJ67,WeightedParse!AK67,WeightedParse!AN67,WeightedParse!AO67)*Variables!$B$5),"")</f>
        <v/>
      </c>
      <c r="AS67" s="114" t="str">
        <f>IF($A67&gt;"",IF(AND(EXACT(SquadExport!$BT67,TRUE),EXACT(SquadExport!$BL67,TRUE)),HARMEAN(WeightedParse!J67,WeightedParse!K67,WeightedParse!M67,WeightedParse!T67,WeightedParse!V67,WeightedParse!X67,WeightedParse!Z67,WeightedParse!AD67,WeightedParse!AI67),(HARMEAN(WeightedParse!J67,WeightedParse!K67,WeightedParse!M67,WeightedParse!T67,WeightedParse!V67,WeightedParse!X67,WeightedParse!Z67,WeightedParse!AD67,WeightedParse!AI67)*Variables!$B$5)),"")</f>
        <v/>
      </c>
      <c r="AT67" s="114" t="str">
        <f>IF($A67&gt;"",IF(AND(EXACT(SquadExport!$BT67,TRUE),EXACT(SquadExport!$BL67,TRUE)),HARMEAN(WeightedParse!J67,WeightedParse!K67,WeightedParse!M67,WeightedParse!U67,WeightedParse!V67,WeightedParse!W67,WeightedParse!X67,WeightedParse!Z67,WeightedParse!AD67,WeightedParse!AF67,WeightedParse!AK67,WeightedParse!AL67,WeightedParse!AP67)*(CONVERT(LEFT(SquadExport!$E67,FIND("'",SquadExport!$E67)-1)+((MID(SquadExport!$E67,FIND("'",SquadExport!$E67)+1,LEN(SquadExport!$E67)-FIND("'",SquadExport!$E67)-1))/12),"ft","m")-1)/(Variables!$C$4-1),(HARMEAN(WeightedParse!J67,WeightedParse!K67,WeightedParse!M67,WeightedParse!U67,WeightedParse!V67,WeightedParse!W67,WeightedParse!X67,WeightedParse!Z67,WeightedParse!AD67,WeightedParse!AF67,WeightedParse!AK67,WeightedParse!AL67,WeightedParse!AP67)*(CONVERT(LEFT(SquadExport!$E67,FIND("'",SquadExport!$E67)-1)+((MID(SquadExport!$E67,FIND("'",SquadExport!$E67)+1,LEN(SquadExport!$E67)-FIND("'",SquadExport!$E67)-1))/12),"ft","m")-1)/(Variables!$C$4-1)))*Variables!$B$5,"")</f>
        <v/>
      </c>
      <c r="AU67" s="114" t="str">
        <f>IF($A67&gt;"",IF(AND(EXACT(SquadExport!$BT67,TRUE),EXACT(SquadExport!$BL67,TRUE)),HARMEAN(WeightedParse!I67,WeightedParse!J67,WeightedParse!K67,WeightedParse!Q67,WeightedParse!T67,WeightedParse!V67,WeightedParse!X67,WeightedParse!Z67,WeightedParse!AB67,WeightedParse!AD67,WeightedParse!AF67,WeightedParse!AG67,WeightedParse!AK67,WeightedParse!AP67),HARMEAN(WeightedParse!I67,WeightedParse!J67,WeightedParse!K67,WeightedParse!Q67,WeightedParse!T67,WeightedParse!V67,WeightedParse!X67,WeightedParse!Z67,WeightedParse!AB67,WeightedParse!AD67,WeightedParse!AF67,WeightedParse!AG67,WeightedParse!AK67,WeightedParse!AP67)*Variables!$B$5),"")</f>
        <v/>
      </c>
      <c r="AV67" s="114" t="str">
        <f>IF($A67&gt;"",IF(AND(EXACT(SquadExport!$BT67,TRUE),EXACT(SquadExport!$BL67,TRUE)),HARMEAN(WeightedParse!I67,WeightedParse!J67,WeightedParse!K67,WeightedParse!Q67,WeightedParse!T67,WeightedParse!V67,WeightedParse!X67,WeightedParse!Z67,WeightedParse!AD67,WeightedParse!AH67,WeightedParse!AI67,WeightedParse!AJ67,WeightedParse!AK67,WeightedParse!AN67,WeightedParse!AO67),HARMEAN(WeightedParse!I67,WeightedParse!J67,WeightedParse!K67,WeightedParse!Q67,WeightedParse!T67,WeightedParse!V67,WeightedParse!X67,WeightedParse!Z67,WeightedParse!AD67,WeightedParse!AH67,WeightedParse!AI67,WeightedParse!AJ67,WeightedParse!AK67,WeightedParse!AN67,WeightedParse!AO67)*Variables!$B$5),"")</f>
        <v/>
      </c>
      <c r="AW67" s="114" t="str">
        <f>IF($A67&gt;"",IF(AND(EXACT(SquadExport!$BT67,TRUE),EXACT(SquadExport!$BL67,TRUE)),HARMEAN(WeightedParse!I67,WeightedParse!J67,WeightedParse!K67,WeightedParse!Q67,WeightedParse!T67,WeightedParse!V67,WeightedParse!X67,WeightedParse!Z67,WeightedParse!AB67,WeightedParse!AD67,WeightedParse!AF67,WeightedParse!AG67,WeightedParse!AI67,WeightedParse!AJ67,WeightedParse!AK67),HARMEAN(WeightedParse!I67,WeightedParse!J67,WeightedParse!K67,WeightedParse!Q67,WeightedParse!T67,WeightedParse!V67,WeightedParse!X67,WeightedParse!Z67,WeightedParse!AB67,WeightedParse!AD67,WeightedParse!AF67,WeightedParse!AG67,WeightedParse!AI67,WeightedParse!AJ67,WeightedParse!AK67)*Variables!$B$5),"")</f>
        <v/>
      </c>
      <c r="AX67" s="114" t="str">
        <f>IF($A67&gt;"",IF(AND(EXACT(SquadExport!$BT67,TRUE),EXACT(SquadExport!$BL67,TRUE)),HARMEAN(WeightedParse!K67,WeightedParse!Q67,WeightedParse!U67,WeightedParse!V67,WeightedParse!W67,WeightedParse!X67,WeightedParse!Y67,WeightedParse!Z67,WeightedParse!AD67,WeightedParse!AF67,WeightedParse!AH67,WeightedParse!AI67,WeightedParse!AJ67,WeightedParse!AK67,WeightedParse!AN67,WeightedParse!AO67,WeightedParse!AP67),HARMEAN(WeightedParse!K67,WeightedParse!Q67,WeightedParse!U67,WeightedParse!V67,WeightedParse!W67,WeightedParse!X67,WeightedParse!Y67,WeightedParse!Z67,WeightedParse!AD67,WeightedParse!AF67,WeightedParse!AH67,WeightedParse!AI67,WeightedParse!AJ67,WeightedParse!AK67,WeightedParse!AN67,WeightedParse!AO67,WeightedParse!AP67)*Variables!$B$5),"")</f>
        <v/>
      </c>
      <c r="AY67" s="114" t="str">
        <f>IF($A67&gt;"",IF(AND(EXACT(SquadExport!$BT67,TRUE),EXACT(SquadExport!$BL67,TRUE)),HARMEAN(WeightedParse!I67,WeightedParse!J67,WeightedParse!K67,WeightedParse!M67,WeightedParse!N67,WeightedParse!Q67,WeightedParse!T67,WeightedParse!V67,WeightedParse!X67,WeightedParse!Z67,WeightedParse!AD67,WeightedParse!AF67,WeightedParse!AG67,WeightedParse!AH67,WeightedParse!AI67,WeightedParse!AJ67,WeightedParse!AK67,WeightedParse!AL67,WeightedParse!AN67,WeightedParse!AO67,WeightedParse!AP67),HARMEAN(WeightedParse!I67,WeightedParse!J67,WeightedParse!K67,WeightedParse!M67,WeightedParse!N67,WeightedParse!Q67,WeightedParse!T67,WeightedParse!V67,WeightedParse!X67,WeightedParse!Z67,WeightedParse!AD67,WeightedParse!AF67,WeightedParse!AG67,WeightedParse!AH67,WeightedParse!AI67,WeightedParse!AJ67,WeightedParse!AK67,WeightedParse!AL67,WeightedParse!AN67,WeightedParse!AO67,WeightedParse!AP67)*Variables!$B$5),"")</f>
        <v/>
      </c>
    </row>
    <row r="68" spans="1:51" s="3" customFormat="1" ht="15" customHeight="1" x14ac:dyDescent="0.25">
      <c r="A68" s="3" t="str">
        <f>IF(WeightedParse!A68&gt;"",WeightedParse!A68,"")</f>
        <v/>
      </c>
      <c r="B68" s="4" t="str">
        <f>IF(WeightedParse!B68&gt;0,WeightedParse!B68,"")</f>
        <v/>
      </c>
      <c r="C68" s="4" t="str">
        <f>IF(A68&gt;"",IF(AND(B68&lt;=Variables!$B$8,G68&gt;2),"Youth",IF(AND(B68&lt;=Variables!$B$8,G68&lt;=2),"Prospect",IF(AND(B68&gt;=Variables!$B$9,G68&gt;2),"Old",IF(G68&gt;=3,"Reserves","First Team")))),"")</f>
        <v/>
      </c>
      <c r="D68" s="4" t="str">
        <f>SquadExport!BJ68</f>
        <v/>
      </c>
      <c r="E68" s="4" t="str">
        <f>IF(A68&gt;"",VLOOKUP(F68,Roles!A:B,2,FALSE)&amp;IF(OR(VLOOKUP(F68,Roles!$A:$B,2,FALSE)="FB",VLOOKUP(F68,Roles!$A:$B,2,FALSE)="WB",VLOOKUP(F68,Roles!$A:$B,2,FALSE)="WM",VLOOKUP(F68,Roles!$A:$B,2,FALSE)="W"),IF(AND(SquadExport!BK68=TRUE,SquadExport!BM68=TRUE,WeightedParse!BB68&gt;=WeightedParse!BC68)," (R)",IF(AND(SquadExport!BK68=TRUE,SquadExport!BM68=TRUE,WeightedParse!BB68&lt;WeightedParse!BC68)," (L)",IF(AND(SquadExport!BK68=TRUE,SquadExport!BM68=FALSE), " (L)",IF(AND(SquadExport!BK68=FALSE,SquadExport!BM68=TRUE)," (R)","")))),""),"")</f>
        <v/>
      </c>
      <c r="F68" s="4" t="str" cm="1">
        <f t="array" ref="F68">IF(A68&gt;"",INDEX($J$1:$AY$1,SUMPRODUCT(MAX(($J$2:$AY$200=MAX($J68:$AY68))*(COLUMN($J$2:$AY$200))))-COLUMN($J$1)+1),"")</f>
        <v/>
      </c>
      <c r="G68" s="4" t="str">
        <f t="shared" si="3"/>
        <v/>
      </c>
      <c r="H68" s="4" t="str">
        <f t="shared" si="4"/>
        <v/>
      </c>
      <c r="I68" s="5" t="str">
        <f t="shared" si="5"/>
        <v/>
      </c>
      <c r="J68" s="114" t="str">
        <f>IF($A68&gt;"",HARMEAN(WeightedParse!V68,WeightedParse!Y68,WeightedParse!Z68,WeightedParse!AE68,WeightedParse!AJ68,WeightedParse!AQ68,WeightedParse!AR68,WeightedParse!AS68,WeightedParse!AU68,WeightedParse!AV68,WeightedParse!AW68,WeightedParse!AY68,WeightedParse!BA68),"")</f>
        <v/>
      </c>
      <c r="K68" s="114" t="str">
        <f>IF(A68&gt;"",HARMEAN(WeightedParse!K68,WeightedParse!Q68,WeightedParse!V68,WeightedParse!X68,WeightedParse!Y68,WeightedParse!Z68,WeightedParse!AE68,WeightedParse!AG68,WeightedParse!AI68,WeightedParse!AJ68,WeightedParse!AQ68,WeightedParse!AR68,WeightedParse!AS68,WeightedParse!AU68,WeightedParse!AV68,WeightedParse!AW68,WeightedParse!AY68,WeightedParse!AZ68,WeightedParse!BA68),"")</f>
        <v/>
      </c>
      <c r="L68" s="114" t="str">
        <f>IF($A68&gt;"",IF(AND(EXACT(SquadExport!$BO68,TRUE),EXACT(SquadExport!$BL68,TRUE)),HARMEAN(WeightedParse!M68,WeightedParse!P68,WeightedParse!S68,WeightedParse!U68,WeightedParse!V68,WeightedParse!W68,WeightedParse!Y68,WeightedParse!AE68,WeightedParse!AL68,WeightedParse!AN68,WeightedParse!AP68),HARMEAN(WeightedParse!M68,WeightedParse!P68,WeightedParse!S68,WeightedParse!U68,WeightedParse!V68,WeightedParse!W68,WeightedParse!Y68,WeightedParse!AE68,WeightedParse!AL68,WeightedParse!AN68,WeightedParse!AP68)*Variables!$B$5),"")</f>
        <v/>
      </c>
      <c r="M68" s="114" t="str">
        <f>IF($A68&gt;"",IF(AND(EXACT(SquadExport!$BO68,TRUE),EXACT(SquadExport!$BL68,TRUE)),HARMEAN(WeightedParse!M68,WeightedParse!P68,WeightedParse!S68,WeightedParse!U68,WeightedParse!V68,WeightedParse!W68,WeightedParse!X68,WeightedParse!Y68,WeightedParse!Z68,WeightedParse!AE68,WeightedParse!AL68,WeightedParse!AN68,WeightedParse!AP68),HARMEAN(WeightedParse!M68,WeightedParse!P68,WeightedParse!S68,WeightedParse!U68,WeightedParse!V68,WeightedParse!W68,WeightedParse!X68,WeightedParse!Y68,WeightedParse!Z68,WeightedParse!AE68,WeightedParse!AL68,WeightedParse!AN68,WeightedParse!AP68)*Variables!$B$5),"")</f>
        <v/>
      </c>
      <c r="N68" s="114" t="str">
        <f>IF($A68&gt;"",IF(AND(EXACT(SquadExport!$BO68,TRUE),EXACT(SquadExport!$BL68,TRUE)),HARMEAN(WeightedParse!K68,WeightedParse!M68,WeightedParse!P68,WeightedParse!Q68,WeightedParse!S68,WeightedParse!T68,WeightedParse!U68,WeightedParse!V68,WeightedParse!W68,WeightedParse!X68,WeightedParse!Y68,WeightedParse!Z68,WeightedParse!AE68,WeightedParse!AG68,WeightedParse!AL68,WeightedParse!AN68,WeightedParse!AP68),HARMEAN(WeightedParse!K68,WeightedParse!M68,WeightedParse!P68,WeightedParse!Q68,WeightedParse!S68,WeightedParse!T68,WeightedParse!U68,WeightedParse!V68,WeightedParse!W68,WeightedParse!X68,WeightedParse!Y68,WeightedParse!Z68,WeightedParse!AE68,WeightedParse!AG68,WeightedParse!AL68,WeightedParse!AN68,WeightedParse!AP68)*Variables!$B$5),"")</f>
        <v/>
      </c>
      <c r="O68" s="114" t="str">
        <f>IF($A68&gt;"",IF(AND(EXACT(SquadExport!$BO68,TRUE),EXACT(SquadExport!$BL68,TRUE)),HARMEAN(WeightedParse!I68,WeightedParse!K68,WeightedParse!M68,WeightedParse!P68,WeightedParse!Q68,WeightedParse!S68,WeightedParse!T68,WeightedParse!V68,WeightedParse!W68,WeightedParse!X68,WeightedParse!Y68,WeightedParse!Z68,WeightedParse!AB68,WeightedParse!AE68,WeightedParse!AF68,WeightedParse!AG68,WeightedParse!AJ68,WeightedParse!AK68,WeightedParse!AL68,WeightedParse!AN68,WeightedParse!AO68,WeightedParse!AP68),HARMEAN(WeightedParse!I68,WeightedParse!K68,WeightedParse!M68,WeightedParse!P68,WeightedParse!Q68,WeightedParse!S68,WeightedParse!T68,WeightedParse!V68,WeightedParse!W68,WeightedParse!X68,WeightedParse!Y68,WeightedParse!Z68,WeightedParse!AB68,WeightedParse!AE68,WeightedParse!AF68,WeightedParse!AG68,WeightedParse!AJ68,WeightedParse!AK68,WeightedParse!AL68,WeightedParse!AN68,WeightedParse!AO68,WeightedParse!AP68)*Variables!$B$5),"")</f>
        <v/>
      </c>
      <c r="P68" s="114" t="str">
        <f>IF($A68&gt;"",IF(AND(OR(EXACT(SquadExport!$BO68,TRUE),EXACT(SquadExport!$BP68,TRUE)),OR(EXACT(SquadExport!$BK68,TRUE),EXACT(SquadExport!$BM68,TRUE))),HARMEAN(WeightedParse!M68,WeightedParse!P68,WeightedParse!S68,WeightedParse!U68,WeightedParse!V68,WeightedParse!W68,WeightedParse!Y68,WeightedParse!AE68,WeightedParse!AF68,WeightedParse!AP68),HARMEAN(WeightedParse!M68,WeightedParse!P68,WeightedParse!S68,WeightedParse!U68,WeightedParse!V68,WeightedParse!W68,WeightedParse!Y68,WeightedParse!AE68,WeightedParse!AF68,WeightedParse!AP68)*Variables!$B$5),"")</f>
        <v/>
      </c>
      <c r="Q68" s="114" t="str">
        <f>IF($A68&gt;"",IF(AND(OR(EXACT(SquadExport!$BO68,TRUE),EXACT(SquadExport!$BP68,TRUE)),OR(EXACT(SquadExport!$BK68,TRUE),EXACT(SquadExport!$BM68,TRUE))),HARMEAN(WeightedParse!H68,WeightedParse!P68,WeightedParse!Q68,WeightedParse!S68,WeightedParse!T68,WeightedParse!V68,WeightedParse!X68,WeightedParse!Y68,WeightedParse!Z68,WeightedParse!AE68,WeightedParse!AF68,WeightedParse!AH68,WeightedParse!AN68,WeightedParse!AO68),HARMEAN(WeightedParse!H68,WeightedParse!P68,WeightedParse!Q68,WeightedParse!S68,WeightedParse!T68,WeightedParse!V68,WeightedParse!X68,WeightedParse!Y68,WeightedParse!Z68,WeightedParse!AE68,WeightedParse!AF68,WeightedParse!AH68,WeightedParse!AN68,WeightedParse!AO68)*Variables!$B$5),"")</f>
        <v/>
      </c>
      <c r="R68" s="115" t="str">
        <f>IF($A68&gt;"",IF(AND(OR(EXACT(SquadExport!$BO68,TRUE),EXACT(SquadExport!$BP68,TRUE)),OR(EXACT(SquadExport!$BK68,TRUE),EXACT(SquadExport!$BM68,TRUE))),HARMEAN(WeightedParse!H68,WeightedParse!I68,WeightedParse!K68,WeightedParse!P68,WeightedParse!Q68,WeightedParse!S68,WeightedParse!T68,WeightedParse!V68,WeightedParse!Y68,WeightedParse!Z68,WeightedParse!AD68,WeightedParse!AE68,WeightedParse!AF68,WeightedParse!AH68,WeightedParse!AI68,WeightedParse!AJ68,WeightedParse!AN68,WeightedParse!AO68),HARMEAN(WeightedParse!H68,WeightedParse!I68,WeightedParse!K68,WeightedParse!P68,WeightedParse!Q68,WeightedParse!S68,WeightedParse!T68,WeightedParse!V68,WeightedParse!Y68,WeightedParse!Z68,WeightedParse!AD68,WeightedParse!AE68,WeightedParse!AF68,WeightedParse!AH68,WeightedParse!AI68,WeightedParse!AJ68,WeightedParse!AN68,WeightedParse!AO68)*Variables!$B$5),"")</f>
        <v/>
      </c>
      <c r="S68" s="115" t="str">
        <f>IF($A68&gt;"",IF(AND(OR(EXACT(SquadExport!$BO68,TRUE),EXACT(SquadExport!$BP68,TRUE)),OR(EXACT(SquadExport!$BK68,TRUE),EXACT(SquadExport!$BM68,TRUE))),HARMEAN(WeightedParse!H68,WeightedParse!I68,WeightedParse!K68,WeightedParse!Q68,WeightedParse!S68,WeightedParse!T68,WeightedParse!V68,WeightedParse!X68,WeightedParse!Z68,WeightedParse!AB68,WeightedParse!AD68,WeightedParse!AF68,WeightedParse!AG68,WeightedParse!AH68,WeightedParse!AI68,WeightedParse!AJ68,WeightedParse!AK68,WeightedParse!AN68,WeightedParse!AO68),HARMEAN(WeightedParse!H68,WeightedParse!I68,WeightedParse!K68,WeightedParse!Q68,WeightedParse!S68,WeightedParse!T68,WeightedParse!V68,WeightedParse!X68,WeightedParse!Z68,WeightedParse!AB68,WeightedParse!AD68,WeightedParse!AF68,WeightedParse!AG68,WeightedParse!AH68,WeightedParse!AI68,WeightedParse!AJ68,WeightedParse!AK68,WeightedParse!AN68,WeightedParse!AO68)*Variables!$B$5),"")</f>
        <v/>
      </c>
      <c r="T68" s="114" t="str">
        <f>IF($A68&gt;"",IF(AND(OR(EXACT(SquadExport!$BO68,TRUE),EXACT(SquadExport!$BP68,TRUE)),OR(EXACT(SquadExport!$BK68,TRUE),EXACT(SquadExport!$BM68,TRUE))),HARMEAN(WeightedParse!I68,WeightedParse!K68,WeightedParse!N68,WeightedParse!P68,WeightedParse!Q68,WeightedParse!S68,WeightedParse!T68,WeightedParse!V68,WeightedParse!X68,WeightedParse!Y68,WeightedParse!Z68,WeightedParse!AB68,WeightedParse!AD68,WeightedParse!AE68,WeightedParse!AF68,WeightedParse!AH68,WeightedParse!AI68,WeightedParse!AJ68,WeightedParse!AN68,WeightedParse!AO68)*WeightedParse!BD68,(HARMEAN(WeightedParse!I68,WeightedParse!K68,WeightedParse!N68,WeightedParse!P68,WeightedParse!Q68,WeightedParse!S68,WeightedParse!T68,WeightedParse!V68,WeightedParse!X68,WeightedParse!Y68,WeightedParse!Z68,WeightedParse!AB68,WeightedParse!AD68,WeightedParse!AE68,WeightedParse!AF68,WeightedParse!AH68,WeightedParse!AI68,WeightedParse!AJ68,WeightedParse!AN68,WeightedParse!AO68)*WeightedParse!BD68)*Variables!$B$5),"")</f>
        <v/>
      </c>
      <c r="U68" s="114" t="str">
        <f>IF($A68&gt;"",IF(EXACT(SquadExport!$BQ68,TRUE),HARMEAN(WeightedParse!P68,WeightedParse!S68,WeightedParse!V68,WeightedParse!X68,WeightedParse!Y68,WeightedParse!Z68,WeightedParse!AE68,WeightedParse!AF68,WeightedParse!AP68),HARMEAN(WeightedParse!P68,WeightedParse!S68,WeightedParse!V68,WeightedParse!X68,WeightedParse!Y68,WeightedParse!Z68,WeightedParse!AE68,WeightedParse!AF68,WeightedParse!AP68)*Variables!$B$5),"")</f>
        <v/>
      </c>
      <c r="V68" s="114" t="str">
        <f>IF($A68&gt;"",IF(EXACT(SquadExport!$BQ68,TRUE),HARMEAN(WeightedParse!K68,WeightedParse!Q68,WeightedParse!S68,WeightedParse!T68,WeightedParse!V68,WeightedParse!X68,WeightedParse!Z68,WeightedParse!AE68,WeightedParse!AF68,WeightedParse!AG68,WeightedParse!AH68,WeightedParse!AK68),HARMEAN(WeightedParse!K68,WeightedParse!Q68,WeightedParse!S68,WeightedParse!T68,WeightedParse!V68,WeightedParse!X68,WeightedParse!Z68,WeightedParse!AE68,WeightedParse!AF68,WeightedParse!AG68,WeightedParse!AH68,WeightedParse!AK68)*Variables!$B$5),"")</f>
        <v/>
      </c>
      <c r="W68" s="114" t="str">
        <f>IF($A68&gt;"",IF(EXACT(SquadExport!$BQ68,TRUE),HARMEAN(WeightedParse!I68,WeightedParse!K68,WeightedParse!N68,WeightedParse!Q68,WeightedParse!T68,WeightedParse!V68,WeightedParse!X68,WeightedParse!Z68,WeightedParse!AB68,WeightedParse!AD68,WeightedParse!AF68,WeightedParse!AG68,WeightedParse!AK68),HARMEAN(WeightedParse!I68,WeightedParse!K68,WeightedParse!N68,WeightedParse!Q68,WeightedParse!T68,WeightedParse!V68,WeightedParse!X68,WeightedParse!Z68,WeightedParse!AB68,WeightedParse!AD68,WeightedParse!AF68,WeightedParse!AG68,WeightedParse!AK68)*Variables!$B$5),"")</f>
        <v/>
      </c>
      <c r="X68" s="114" t="str">
        <f>IF($A68&gt;"",IF(EXACT(SquadExport!$BQ68,TRUE),HARMEAN(WeightedParse!K68,WeightedParse!P68,WeightedParse!Q68,WeightedParse!S68,WeightedParse!U68,WeightedParse!V68,WeightedParse!X68,WeightedParse!Y68,WeightedParse!Z68,WeightedParse!AE68,WeightedParse!AF68,WeightedParse!AH68,WeightedParse!AO68,WeightedParse!AP68),HARMEAN(WeightedParse!K68,WeightedParse!P68,WeightedParse!Q68,WeightedParse!S68,WeightedParse!U68,WeightedParse!V68,WeightedParse!X68,WeightedParse!Y68,WeightedParse!Z68,WeightedParse!AE68,WeightedParse!AF68,WeightedParse!AH68,WeightedParse!AO68,WeightedParse!AP68)*Variables!$B$5),"")</f>
        <v/>
      </c>
      <c r="Y68" s="114" t="str">
        <f>IF($A68&gt;"",IF(EXACT(SquadExport!$BQ68,TRUE),HARMEAN(WeightedParse!P68,WeightedParse!Q68,WeightedParse!S68,WeightedParse!U68,WeightedParse!V68,WeightedParse!W68,WeightedParse!Y68,WeightedParse!AE68,WeightedParse!AF68,WeightedParse!AH68,WeightedParse!AJ68,WeightedParse!AN68,WeightedParse!AO68,WeightedParse!AP68),HARMEAN(WeightedParse!P68,WeightedParse!Q68,WeightedParse!S68,WeightedParse!U68,WeightedParse!V68,WeightedParse!W68,WeightedParse!Y68,WeightedParse!AE68,WeightedParse!AF68,WeightedParse!AH68,WeightedParse!AJ68,WeightedParse!AN68,WeightedParse!AO68,WeightedParse!AP68)*Variables!$B$5),"")</f>
        <v/>
      </c>
      <c r="Z68" s="114" t="str">
        <f>IF($A68&gt;"",IF(EXACT(SquadExport!$BQ68,TRUE),HARMEAN(WeightedParse!M68,WeightedParse!P68,WeightedParse!Q68,WeightedParse!S68,WeightedParse!U68,WeightedParse!V68,WeightedParse!W68,WeightedParse!X68,WeightedParse!Y68,WeightedParse!Z68,WeightedParse!AE68,WeightedParse!AF68,WeightedParse!AH68,WeightedParse!AL68,WeightedParse!AO68,WeightedParse!AP68),HARMEAN(WeightedParse!M68,WeightedParse!P68,WeightedParse!Q68,WeightedParse!S68,WeightedParse!U68,WeightedParse!V68,WeightedParse!W68,WeightedParse!X68,WeightedParse!Y68,WeightedParse!Z68,WeightedParse!AE68,WeightedParse!AF68,WeightedParse!AH68,WeightedParse!AL68,WeightedParse!AO68,WeightedParse!AP68)*Variables!$B$5),"")</f>
        <v/>
      </c>
      <c r="AA68" s="114" t="str">
        <f>IF($A68&gt;"",IF(EXACT(SquadExport!$BQ68,TRUE),HARMEAN(WeightedParse!J68,WeightedParse!K68,WeightedParse!N68,WeightedParse!P68,WeightedParse!Q68,WeightedParse!S68,WeightedParse!V68,WeightedParse!X68,WeightedParse!Y68,WeightedParse!Z68,WeightedParse!AD68,WeightedParse!AE68,WeightedParse!AH68,WeightedParse!AI68,WeightedParse!AK68,WeightedParse!AN68,WeightedParse!AO68,WeightedParse!AP68),HARMEAN(WeightedParse!J68,WeightedParse!K68,WeightedParse!N68,WeightedParse!P68,WeightedParse!Q68,WeightedParse!S68,WeightedParse!V68,WeightedParse!X68,WeightedParse!Y68,WeightedParse!Z68,WeightedParse!AD68,WeightedParse!AE68,WeightedParse!AH68,WeightedParse!AI68,WeightedParse!AK68,WeightedParse!AN68,WeightedParse!AO68,WeightedParse!AP68)*Variables!$B$5),"")</f>
        <v/>
      </c>
      <c r="AB68" s="114" t="str">
        <f>IF($A68&gt;"",IF(AND(EXACT(SquadExport!$BR68,TRUE),EXACT(SquadExport!$BL68,TRUE)),HARMEAN(WeightedParse!I68,WeightedParse!K68,WeightedParse!N68,WeightedParse!Q68,WeightedParse!T68,WeightedParse!V68,WeightedParse!X68,WeightedParse!Y68,WeightedParse!Z68,WeightedParse!AD68,WeightedParse!AE68,WeightedParse!AF68,WeightedParse!AG68,WeightedParse!AH68,WeightedParse!AI68,WeightedParse!AJ68,WeightedParse!AK68,WeightedParse!AN68,WeightedParse!AO68),HARMEAN(WeightedParse!I68,WeightedParse!K68,WeightedParse!N68,WeightedParse!Q68,WeightedParse!T68,WeightedParse!V68,WeightedParse!X68,WeightedParse!Y68,WeightedParse!Z68,WeightedParse!AD68,WeightedParse!AE68,WeightedParse!AF68,WeightedParse!AG68,WeightedParse!AH68,WeightedParse!AI68,WeightedParse!AJ68,WeightedParse!AK68,WeightedParse!AN68,WeightedParse!AO68)*Variables!$B$5),"")</f>
        <v/>
      </c>
      <c r="AC68" s="114" t="str">
        <f>IF($A68&gt;"",IF(AND(EXACT(SquadExport!$BR68,TRUE),EXACT(SquadExport!$BL68,TRUE)),HARMEAN(WeightedParse!K68,WeightedParse!Q68,WeightedParse!S68,WeightedParse!T68,WeightedParse!V68,WeightedParse!X68,WeightedParse!Y68,WeightedParse!Z68,WeightedParse!AD68,WeightedParse!AE68,WeightedParse!AF68,WeightedParse!AG68,WeightedParse!AH68,WeightedParse!AO68),HARMEAN(WeightedParse!K68,WeightedParse!Q68,WeightedParse!S68,WeightedParse!T68,WeightedParse!V68,WeightedParse!X68,WeightedParse!Y68,WeightedParse!Z68,WeightedParse!AD68,WeightedParse!AE68,WeightedParse!AF68,WeightedParse!AG68,WeightedParse!AH68,WeightedParse!AO68)*Variables!$B$5),"")</f>
        <v/>
      </c>
      <c r="AD68" s="114" t="str">
        <f>IF($A68&gt;"",IF(AND(EXACT(SquadExport!$BR68,TRUE),EXACT(SquadExport!$BL68,TRUE)),HARMEAN(WeightedParse!I68,WeightedParse!J68,WeightedParse!K68,WeightedParse!N68,WeightedParse!Q68,WeightedParse!S68,WeightedParse!T68,WeightedParse!V68,WeightedParse!X68,WeightedParse!Z68,WeightedParse!AB68,WeightedParse!AD68,WeightedParse!AG68,WeightedParse!AH68,WeightedParse!AI68,WeightedParse!AK68,WeightedParse!AO68),HARMEAN(WeightedParse!I68,WeightedParse!J68,WeightedParse!K68,WeightedParse!N68,WeightedParse!Q68,WeightedParse!S68,WeightedParse!T68,WeightedParse!V68,WeightedParse!X68,WeightedParse!Z68,WeightedParse!AB68,WeightedParse!AD68,WeightedParse!AG68,WeightedParse!AH68,WeightedParse!AI68,WeightedParse!AK68,WeightedParse!AO68)*Variables!$B$5),"")</f>
        <v/>
      </c>
      <c r="AE68" s="114" t="str">
        <f>IF($A68&gt;"",IF(AND(EXACT(SquadExport!$BR68,TRUE),EXACT(SquadExport!$BL68,TRUE)),HARMEAN(WeightedParse!K68,WeightedParse!N68,WeightedParse!P68,WeightedParse!Q68,WeightedParse!S68,WeightedParse!T68,WeightedParse!U68,WeightedParse!V68,WeightedParse!X68,WeightedParse!Y68,WeightedParse!Z68,WeightedParse!AD68,WeightedParse!AE68,WeightedParse!AF68,WeightedParse!AG68,WeightedParse!AH68,WeightedParse!AI68,WeightedParse!AO68),HARMEAN(WeightedParse!K68,WeightedParse!N68,WeightedParse!P68,WeightedParse!Q68,WeightedParse!S68,WeightedParse!T68,WeightedParse!U68,WeightedParse!V68,WeightedParse!X68,WeightedParse!Y68,WeightedParse!Z68,WeightedParse!AD68,WeightedParse!AE68,WeightedParse!AF68,WeightedParse!AG68,WeightedParse!AH68,WeightedParse!AI68,WeightedParse!AO68)*Variables!$B$5),"")</f>
        <v/>
      </c>
      <c r="AF68" s="114" t="str">
        <f>IF($A68&gt;"",IF(AND(EXACT(SquadExport!$BR68,TRUE),EXACT(SquadExport!$BL68,TRUE)),HARMEAN(WeightedParse!I68,WeightedParse!J68,WeightedParse!K68,WeightedParse!N68,WeightedParse!Q68,WeightedParse!S68,WeightedParse!T68,WeightedParse!U68,WeightedParse!V68,WeightedParse!X68,WeightedParse!Z68,WeightedParse!AD68,WeightedParse!AE68,WeightedParse!AF68,WeightedParse!AH68,WeightedParse!AI68,WeightedParse!AK68,WeightedParse!AN68,WeightedParse!AO68,WeightedParse!AP68),HARMEAN(WeightedParse!I68,WeightedParse!J68,WeightedParse!K68,WeightedParse!N68,WeightedParse!Q68,WeightedParse!S68,WeightedParse!T68,WeightedParse!U68,WeightedParse!V68,WeightedParse!X68,WeightedParse!Z68,WeightedParse!AD68,WeightedParse!AE68,WeightedParse!AF68,WeightedParse!AH68,WeightedParse!AI68,WeightedParse!AK68,WeightedParse!AN68,WeightedParse!AO68,WeightedParse!AP68)*Variables!$B$5),"")</f>
        <v/>
      </c>
      <c r="AG68" s="114" t="str">
        <f>IF($A68&gt;"",IF(AND(OR(EXACT(SquadExport!$BR68,TRUE),EXACT(SquadExport!$BS68,TRUE)),OR(EXACT(SquadExport!$BK68,TRUE),EXACT(SquadExport!$BM68,TRUE))),HARMEAN(WeightedParse!I68,WeightedParse!K68,WeightedParse!Q68,WeightedParse!T68,WeightedParse!X68,WeightedParse!Z68,WeightedParse!AD68,WeightedParse!AF68,WeightedParse!AG68,WeightedParse!AJ68),HARMEAN(WeightedParse!I68,WeightedParse!K68,WeightedParse!Q68,WeightedParse!T68,WeightedParse!X68,WeightedParse!Z68,WeightedParse!AD68,WeightedParse!AF68,WeightedParse!AG68,WeightedParse!AJ68)*Variables!$B$5),"")</f>
        <v/>
      </c>
      <c r="AH68" s="114" t="str">
        <f>IF($A68&gt;"",IF(AND(OR(EXACT(SquadExport!$BR68,TRUE),EXACT(SquadExport!$BS68,TRUE)),OR(EXACT(SquadExport!$BK68,TRUE),EXACT(SquadExport!$BM68,TRUE))),HARMEAN(WeightedParse!H68,WeightedParse!K68,WeightedParse!P68,WeightedParse!Q68,WeightedParse!S68,WeightedParse!T68,WeightedParse!V68,WeightedParse!X68,WeightedParse!Y68,WeightedParse!Z68,WeightedParse!AD68,WeightedParse!AE68,WeightedParse!AF68,WeightedParse!AG68,WeightedParse!AH68,WeightedParse!AO68),HARMEAN(WeightedParse!H68,WeightedParse!K68,WeightedParse!P68,WeightedParse!Q68,WeightedParse!S68,WeightedParse!T68,WeightedParse!V68,WeightedParse!X68,WeightedParse!Y68,WeightedParse!Z68,WeightedParse!AD68,WeightedParse!AE68,WeightedParse!AF68,WeightedParse!AG68,WeightedParse!AH68,WeightedParse!AO68)*Variables!$B$5),"")</f>
        <v/>
      </c>
      <c r="AI68" s="114" t="str">
        <f>IF($A68&gt;"",IF(AND(OR(EXACT(SquadExport!$BR68,TRUE),EXACT(SquadExport!$BS68,TRUE)),OR(EXACT(SquadExport!$BK68,TRUE),EXACT(SquadExport!$BM68,TRUE))),HARMEAN(WeightedParse!H68,WeightedParse!I68,WeightedParse!K68,WeightedParse!P68,WeightedParse!Q68,WeightedParse!S68,WeightedParse!T68,WeightedParse!U68,WeightedParse!V68,WeightedParse!X68,WeightedParse!Y68,WeightedParse!Z68,WeightedParse!AD68,WeightedParse!AE68,WeightedParse!AF68,WeightedParse!AH68,WeightedParse!AI68,WeightedParse!AO68),HARMEAN(WeightedParse!H68,WeightedParse!I68,WeightedParse!K68,WeightedParse!P68,WeightedParse!Q68,WeightedParse!S68,WeightedParse!T68,WeightedParse!U68,WeightedParse!V68,WeightedParse!X68,WeightedParse!Y68,WeightedParse!Z68,WeightedParse!AD68,WeightedParse!AE68,WeightedParse!AF68,WeightedParse!AH68,WeightedParse!AI68,WeightedParse!AO68)*Variables!$B$5),"")</f>
        <v/>
      </c>
      <c r="AJ68" s="114" t="str">
        <f>IF($A68&gt;"",IF(AND(OR(EXACT(SquadExport!$BR68,TRUE),EXACT(SquadExport!$BS68,TRUE)),OR(EXACT(SquadExport!$BK68,TRUE),EXACT(SquadExport!$BM68,TRUE))),HARMEAN(WeightedParse!H68,WeightedParse!K68,WeightedParse!M68,WeightedParse!V68,WeightedParse!W68,WeightedParse!AD68,WeightedParse!AF68,WeightedParse!AH68,WeightedParse!AK68,WeightedParse!AL68,WeightedParse!AO68,WeightedParse!AP68)*(CONVERT(LEFT(SquadExport!$E68,FIND("'",SquadExport!$E68)-1)+((MID(SquadExport!$E68,FIND("'",SquadExport!$E68)+1,LEN(SquadExport!$E68)-FIND("'",SquadExport!$E68)-1))/12),"ft","m")-1)/(Variables!$C$4-1),(HARMEAN(WeightedParse!H68,WeightedParse!K68,WeightedParse!M68,WeightedParse!V68,WeightedParse!W68,WeightedParse!AD68,WeightedParse!AF68,WeightedParse!AH68,WeightedParse!AK68,WeightedParse!AL68,WeightedParse!AO68,WeightedParse!AP68)*(CONVERT(LEFT(SquadExport!$E68,FIND("'",SquadExport!$E68)-1)+((MID(SquadExport!$E68,FIND("'",SquadExport!$E68)+1,LEN(SquadExport!$E68)-FIND("'",SquadExport!$E68)-1))/12),"ft","m")-1)/(Variables!$C$4-1))*Variables!$B$5),"")</f>
        <v/>
      </c>
      <c r="AK68" s="114" t="str">
        <f>IF($A68&gt;"",IF(AND(OR(EXACT(SquadExport!$BR68,TRUE),EXACT(SquadExport!$BS68,TRUE)),OR(EXACT(SquadExport!$BK68,TRUE),EXACT(SquadExport!$BM68,TRUE))),HARMEAN(WeightedParse!J68,WeightedParse!K68,WeightedParse!T68,WeightedParse!V68,WeightedParse!X68,WeightedParse!Y68,WeightedParse!Z68,WeightedParse!AD68,WeightedParse!AH68,WeightedParse!AI68,WeightedParse!AK68,WeightedParse!AO68),HARMEAN(WeightedParse!J68,WeightedParse!K68,WeightedParse!T68,WeightedParse!V68,WeightedParse!X68,WeightedParse!Y68,WeightedParse!Z68,WeightedParse!AD68,WeightedParse!AH68,WeightedParse!AI68,WeightedParse!AK68,WeightedParse!AO68)*Variables!$B$5),"")</f>
        <v/>
      </c>
      <c r="AL68" s="114" t="str">
        <f>IF($A68&gt;"",IF(AND(OR(EXACT(SquadExport!$BR68,TRUE),EXACT(SquadExport!$BS68,TRUE)),OR(EXACT(SquadExport!$BK68,TRUE),EXACT(SquadExport!$BM68,TRUE))),HARMEAN(WeightedParse!H68,WeightedParse!I68,WeightedParse!K68,WeightedParse!Q68,WeightedParse!T68,WeightedParse!V68,WeightedParse!AB68,WeightedParse!AD68,WeightedParse!AH68,WeightedParse!AI68,WeightedParse!AJ68,WeightedParse!AN68,WeightedParse!AO68),HARMEAN(WeightedParse!H68,WeightedParse!I68,WeightedParse!K68,WeightedParse!Q68,WeightedParse!T68,WeightedParse!V68,WeightedParse!AB68,WeightedParse!AD68,WeightedParse!AH68,WeightedParse!AI68,WeightedParse!AJ68,WeightedParse!AN68,WeightedParse!AO68)*Variables!$B$5),"")</f>
        <v/>
      </c>
      <c r="AM68" s="114" t="str">
        <f>IF($A68&gt;"",IF(AND(OR(EXACT(SquadExport!$BR68,TRUE),EXACT(SquadExport!$BS68,TRUE)),OR(EXACT(SquadExport!$BK68,TRUE),EXACT(SquadExport!$BM68,TRUE))),HARMEAN(WeightedParse!I68,WeightedParse!J68,WeightedParse!K68,WeightedParse!N68,WeightedParse!Q68,WeightedParse!T68,WeightedParse!V68,WeightedParse!X68,WeightedParse!AB68,WeightedParse!AD68,WeightedParse!AG68,WeightedParse!AI68,WeightedParse!AJ68,WeightedParse!AK68,WeightedParse!AN68)*WeightedParse!BD68,(HARMEAN(WeightedParse!I68,WeightedParse!J68,WeightedParse!K68,WeightedParse!N68,WeightedParse!Q68,WeightedParse!T68,WeightedParse!V68,WeightedParse!X68,WeightedParse!AB68,WeightedParse!AD68,WeightedParse!AG68,WeightedParse!AI68,WeightedParse!AJ68,WeightedParse!AK68,WeightedParse!AN68)*WeightedParse!BD68)*Variables!$B$5),"")</f>
        <v/>
      </c>
      <c r="AN68" s="114" t="str">
        <f>IF($A68&gt;"",IF(AND(OR(EXACT(SquadExport!$BR68,TRUE),EXACT(SquadExport!$BS68,TRUE)),OR(EXACT(SquadExport!$BK68,TRUE),EXACT(SquadExport!$BM68,TRUE))),HARMEAN(WeightedParse!H68,WeightedParse!I68,WeightedParse!K68,WeightedParse!N68,WeightedParse!Q68,WeightedParse!T68,WeightedParse!V68,WeightedParse!X68,WeightedParse!Z68,WeightedParse!AD68,WeightedParse!AG68,WeightedParse!AH68,WeightedParse!AI68,WeightedParse!AJ68,WeightedParse!AN68,WeightedParse!AO68)*WeightedParse!BD68,(HARMEAN(WeightedParse!H68,WeightedParse!I68,WeightedParse!K68,WeightedParse!N68,WeightedParse!Q68,WeightedParse!T68,WeightedParse!V68,WeightedParse!X68,WeightedParse!Z68,WeightedParse!AD68,WeightedParse!AG68,WeightedParse!AH68,WeightedParse!AI68,WeightedParse!AJ68,WeightedParse!AN68,WeightedParse!AO68)*WeightedParse!BD68)*Variables!$B$5),"")</f>
        <v/>
      </c>
      <c r="AO68" s="114" t="str">
        <f>IF($A68&gt;"",IF(AND(EXACT(SquadExport!$BS68,TRUE),EXACT(SquadExport!$BL68,TRUE)),HARMEAN(WeightedParse!K68,WeightedParse!Q68,WeightedParse!T68,WeightedParse!V68,WeightedParse!X68,WeightedParse!Z68,WeightedParse!AB68,WeightedParse!AD68,WeightedParse!AG68,WeightedParse!AK68),HARMEAN(WeightedParse!K68,WeightedParse!Q68,WeightedParse!T68,WeightedParse!V68,WeightedParse!X68,WeightedParse!Z68,WeightedParse!AB68,WeightedParse!AD68,WeightedParse!AG68,WeightedParse!AK68)*Variables!$B$5),"")</f>
        <v/>
      </c>
      <c r="AP68" s="114" t="str">
        <f>IF($A68&gt;"",IF(AND(EXACT(SquadExport!$BS68,TRUE),EXACT(SquadExport!$BL68,TRUE)),HARMEAN(WeightedParse!I68,WeightedParse!K68,WeightedParse!Q68,WeightedParse!T68,WeightedParse!V68,WeightedParse!X68,WeightedParse!Z68,WeightedParse!AB68,WeightedParse!AD68,WeightedParse!AF68,WeightedParse!AG68,WeightedParse!AI68,WeightedParse!AJ68),HARMEAN(WeightedParse!I68,WeightedParse!K68,WeightedParse!Q68,WeightedParse!T68,WeightedParse!V68,WeightedParse!X68,WeightedParse!Z68,WeightedParse!AB68,WeightedParse!AD68,WeightedParse!AF68,WeightedParse!AG68,WeightedParse!AI68,WeightedParse!AJ68)*Variables!$B$5),"")</f>
        <v/>
      </c>
      <c r="AQ68" s="114" t="str">
        <f>IF($A68&gt;"",IF(AND(EXACT(SquadExport!$BS68,TRUE),EXACT(SquadExport!$BL68,TRUE)),HARMEAN(WeightedParse!I68,WeightedParse!J68,WeightedParse!K68,WeightedParse!Q68,WeightedParse!T68,WeightedParse!V68,WeightedParse!X68,WeightedParse!Z68,WeightedParse!AB68,WeightedParse!AD68,WeightedParse!AG68,WeightedParse!AI68,WeightedParse!AJ68,WeightedParse!AK68),HARMEAN(WeightedParse!I68,WeightedParse!J68,WeightedParse!K68,WeightedParse!Q68,WeightedParse!T68,WeightedParse!V68,WeightedParse!X68,WeightedParse!Z68,WeightedParse!AB68,WeightedParse!AD68,WeightedParse!AG68,WeightedParse!AI68,WeightedParse!AJ68,WeightedParse!AK68)*Variables!$B$5),"")</f>
        <v/>
      </c>
      <c r="AR68" s="114" t="str">
        <f>IF($A68&gt;"",IF(AND(EXACT(SquadExport!$BS68,TRUE),EXACT(SquadExport!$BL68,TRUE)),HARMEAN(WeightedParse!I68,WeightedParse!J68,WeightedParse!K68,WeightedParse!Q68,WeightedParse!T68,WeightedParse!V68,WeightedParse!X68,WeightedParse!Y68,WeightedParse!Z68,WeightedParse!AD68,WeightedParse!AH68,WeightedParse!AI68,WeightedParse!AJ68,WeightedParse!AK68,WeightedParse!AN68,WeightedParse!AO68),HARMEAN(WeightedParse!I68,WeightedParse!J68,WeightedParse!K68,WeightedParse!Q68,WeightedParse!T68,WeightedParse!V68,WeightedParse!X68,WeightedParse!Y68,WeightedParse!Z68,WeightedParse!AD68,WeightedParse!AH68,WeightedParse!AI68,WeightedParse!AJ68,WeightedParse!AK68,WeightedParse!AN68,WeightedParse!AO68)*Variables!$B$5),"")</f>
        <v/>
      </c>
      <c r="AS68" s="114" t="str">
        <f>IF($A68&gt;"",IF(AND(EXACT(SquadExport!$BT68,TRUE),EXACT(SquadExport!$BL68,TRUE)),HARMEAN(WeightedParse!J68,WeightedParse!K68,WeightedParse!M68,WeightedParse!T68,WeightedParse!V68,WeightedParse!X68,WeightedParse!Z68,WeightedParse!AD68,WeightedParse!AI68),(HARMEAN(WeightedParse!J68,WeightedParse!K68,WeightedParse!M68,WeightedParse!T68,WeightedParse!V68,WeightedParse!X68,WeightedParse!Z68,WeightedParse!AD68,WeightedParse!AI68)*Variables!$B$5)),"")</f>
        <v/>
      </c>
      <c r="AT68" s="114" t="str">
        <f>IF($A68&gt;"",IF(AND(EXACT(SquadExport!$BT68,TRUE),EXACT(SquadExport!$BL68,TRUE)),HARMEAN(WeightedParse!J68,WeightedParse!K68,WeightedParse!M68,WeightedParse!U68,WeightedParse!V68,WeightedParse!W68,WeightedParse!X68,WeightedParse!Z68,WeightedParse!AD68,WeightedParse!AF68,WeightedParse!AK68,WeightedParse!AL68,WeightedParse!AP68)*(CONVERT(LEFT(SquadExport!$E68,FIND("'",SquadExport!$E68)-1)+((MID(SquadExport!$E68,FIND("'",SquadExport!$E68)+1,LEN(SquadExport!$E68)-FIND("'",SquadExport!$E68)-1))/12),"ft","m")-1)/(Variables!$C$4-1),(HARMEAN(WeightedParse!J68,WeightedParse!K68,WeightedParse!M68,WeightedParse!U68,WeightedParse!V68,WeightedParse!W68,WeightedParse!X68,WeightedParse!Z68,WeightedParse!AD68,WeightedParse!AF68,WeightedParse!AK68,WeightedParse!AL68,WeightedParse!AP68)*(CONVERT(LEFT(SquadExport!$E68,FIND("'",SquadExport!$E68)-1)+((MID(SquadExport!$E68,FIND("'",SquadExport!$E68)+1,LEN(SquadExport!$E68)-FIND("'",SquadExport!$E68)-1))/12),"ft","m")-1)/(Variables!$C$4-1)))*Variables!$B$5,"")</f>
        <v/>
      </c>
      <c r="AU68" s="114" t="str">
        <f>IF($A68&gt;"",IF(AND(EXACT(SquadExport!$BT68,TRUE),EXACT(SquadExport!$BL68,TRUE)),HARMEAN(WeightedParse!I68,WeightedParse!J68,WeightedParse!K68,WeightedParse!Q68,WeightedParse!T68,WeightedParse!V68,WeightedParse!X68,WeightedParse!Z68,WeightedParse!AB68,WeightedParse!AD68,WeightedParse!AF68,WeightedParse!AG68,WeightedParse!AK68,WeightedParse!AP68),HARMEAN(WeightedParse!I68,WeightedParse!J68,WeightedParse!K68,WeightedParse!Q68,WeightedParse!T68,WeightedParse!V68,WeightedParse!X68,WeightedParse!Z68,WeightedParse!AB68,WeightedParse!AD68,WeightedParse!AF68,WeightedParse!AG68,WeightedParse!AK68,WeightedParse!AP68)*Variables!$B$5),"")</f>
        <v/>
      </c>
      <c r="AV68" s="114" t="str">
        <f>IF($A68&gt;"",IF(AND(EXACT(SquadExport!$BT68,TRUE),EXACT(SquadExport!$BL68,TRUE)),HARMEAN(WeightedParse!I68,WeightedParse!J68,WeightedParse!K68,WeightedParse!Q68,WeightedParse!T68,WeightedParse!V68,WeightedParse!X68,WeightedParse!Z68,WeightedParse!AD68,WeightedParse!AH68,WeightedParse!AI68,WeightedParse!AJ68,WeightedParse!AK68,WeightedParse!AN68,WeightedParse!AO68),HARMEAN(WeightedParse!I68,WeightedParse!J68,WeightedParse!K68,WeightedParse!Q68,WeightedParse!T68,WeightedParse!V68,WeightedParse!X68,WeightedParse!Z68,WeightedParse!AD68,WeightedParse!AH68,WeightedParse!AI68,WeightedParse!AJ68,WeightedParse!AK68,WeightedParse!AN68,WeightedParse!AO68)*Variables!$B$5),"")</f>
        <v/>
      </c>
      <c r="AW68" s="114" t="str">
        <f>IF($A68&gt;"",IF(AND(EXACT(SquadExport!$BT68,TRUE),EXACT(SquadExport!$BL68,TRUE)),HARMEAN(WeightedParse!I68,WeightedParse!J68,WeightedParse!K68,WeightedParse!Q68,WeightedParse!T68,WeightedParse!V68,WeightedParse!X68,WeightedParse!Z68,WeightedParse!AB68,WeightedParse!AD68,WeightedParse!AF68,WeightedParse!AG68,WeightedParse!AI68,WeightedParse!AJ68,WeightedParse!AK68),HARMEAN(WeightedParse!I68,WeightedParse!J68,WeightedParse!K68,WeightedParse!Q68,WeightedParse!T68,WeightedParse!V68,WeightedParse!X68,WeightedParse!Z68,WeightedParse!AB68,WeightedParse!AD68,WeightedParse!AF68,WeightedParse!AG68,WeightedParse!AI68,WeightedParse!AJ68,WeightedParse!AK68)*Variables!$B$5),"")</f>
        <v/>
      </c>
      <c r="AX68" s="114" t="str">
        <f>IF($A68&gt;"",IF(AND(EXACT(SquadExport!$BT68,TRUE),EXACT(SquadExport!$BL68,TRUE)),HARMEAN(WeightedParse!K68,WeightedParse!Q68,WeightedParse!U68,WeightedParse!V68,WeightedParse!W68,WeightedParse!X68,WeightedParse!Y68,WeightedParse!Z68,WeightedParse!AD68,WeightedParse!AF68,WeightedParse!AH68,WeightedParse!AI68,WeightedParse!AJ68,WeightedParse!AK68,WeightedParse!AN68,WeightedParse!AO68,WeightedParse!AP68),HARMEAN(WeightedParse!K68,WeightedParse!Q68,WeightedParse!U68,WeightedParse!V68,WeightedParse!W68,WeightedParse!X68,WeightedParse!Y68,WeightedParse!Z68,WeightedParse!AD68,WeightedParse!AF68,WeightedParse!AH68,WeightedParse!AI68,WeightedParse!AJ68,WeightedParse!AK68,WeightedParse!AN68,WeightedParse!AO68,WeightedParse!AP68)*Variables!$B$5),"")</f>
        <v/>
      </c>
      <c r="AY68" s="114" t="str">
        <f>IF($A68&gt;"",IF(AND(EXACT(SquadExport!$BT68,TRUE),EXACT(SquadExport!$BL68,TRUE)),HARMEAN(WeightedParse!I68,WeightedParse!J68,WeightedParse!K68,WeightedParse!M68,WeightedParse!N68,WeightedParse!Q68,WeightedParse!T68,WeightedParse!V68,WeightedParse!X68,WeightedParse!Z68,WeightedParse!AD68,WeightedParse!AF68,WeightedParse!AG68,WeightedParse!AH68,WeightedParse!AI68,WeightedParse!AJ68,WeightedParse!AK68,WeightedParse!AL68,WeightedParse!AN68,WeightedParse!AO68,WeightedParse!AP68),HARMEAN(WeightedParse!I68,WeightedParse!J68,WeightedParse!K68,WeightedParse!M68,WeightedParse!N68,WeightedParse!Q68,WeightedParse!T68,WeightedParse!V68,WeightedParse!X68,WeightedParse!Z68,WeightedParse!AD68,WeightedParse!AF68,WeightedParse!AG68,WeightedParse!AH68,WeightedParse!AI68,WeightedParse!AJ68,WeightedParse!AK68,WeightedParse!AL68,WeightedParse!AN68,WeightedParse!AO68,WeightedParse!AP68)*Variables!$B$5),"")</f>
        <v/>
      </c>
    </row>
    <row r="69" spans="1:51" s="3" customFormat="1" ht="15" customHeight="1" x14ac:dyDescent="0.25">
      <c r="A69" s="3" t="str">
        <f>IF(WeightedParse!A69&gt;"",WeightedParse!A69,"")</f>
        <v/>
      </c>
      <c r="B69" s="4" t="str">
        <f>IF(WeightedParse!B69&gt;0,WeightedParse!B69,"")</f>
        <v/>
      </c>
      <c r="C69" s="4" t="str">
        <f>IF(A69&gt;"",IF(AND(B69&lt;=Variables!$B$8,G69&gt;2),"Youth",IF(AND(B69&lt;=Variables!$B$8,G69&lt;=2),"Prospect",IF(AND(B69&gt;=Variables!$B$9,G69&gt;2),"Old",IF(G69&gt;=3,"Reserves","First Team")))),"")</f>
        <v/>
      </c>
      <c r="D69" s="4" t="str">
        <f>SquadExport!BJ69</f>
        <v/>
      </c>
      <c r="E69" s="4" t="str">
        <f>IF(A69&gt;"",VLOOKUP(F69,Roles!A:B,2,FALSE)&amp;IF(OR(VLOOKUP(F69,Roles!$A:$B,2,FALSE)="FB",VLOOKUP(F69,Roles!$A:$B,2,FALSE)="WB",VLOOKUP(F69,Roles!$A:$B,2,FALSE)="WM",VLOOKUP(F69,Roles!$A:$B,2,FALSE)="W"),IF(AND(SquadExport!BK69=TRUE,SquadExport!BM69=TRUE,WeightedParse!BB69&gt;=WeightedParse!BC69)," (R)",IF(AND(SquadExport!BK69=TRUE,SquadExport!BM69=TRUE,WeightedParse!BB69&lt;WeightedParse!BC69)," (L)",IF(AND(SquadExport!BK69=TRUE,SquadExport!BM69=FALSE), " (L)",IF(AND(SquadExport!BK69=FALSE,SquadExport!BM69=TRUE)," (R)","")))),""),"")</f>
        <v/>
      </c>
      <c r="F69" s="4" t="str" cm="1">
        <f t="array" ref="F69">IF(A69&gt;"",INDEX($J$1:$AY$1,SUMPRODUCT(MAX(($J$2:$AY$200=MAX($J69:$AY69))*(COLUMN($J$2:$AY$200))))-COLUMN($J$1)+1),"")</f>
        <v/>
      </c>
      <c r="G69" s="4" t="str">
        <f t="shared" si="3"/>
        <v/>
      </c>
      <c r="H69" s="4" t="str">
        <f t="shared" si="4"/>
        <v/>
      </c>
      <c r="I69" s="5" t="str">
        <f t="shared" si="5"/>
        <v/>
      </c>
      <c r="J69" s="114" t="str">
        <f>IF($A69&gt;"",HARMEAN(WeightedParse!V69,WeightedParse!Y69,WeightedParse!Z69,WeightedParse!AE69,WeightedParse!AJ69,WeightedParse!AQ69,WeightedParse!AR69,WeightedParse!AS69,WeightedParse!AU69,WeightedParse!AV69,WeightedParse!AW69,WeightedParse!AY69,WeightedParse!BA69),"")</f>
        <v/>
      </c>
      <c r="K69" s="114" t="str">
        <f>IF(A69&gt;"",HARMEAN(WeightedParse!K69,WeightedParse!Q69,WeightedParse!V69,WeightedParse!X69,WeightedParse!Y69,WeightedParse!Z69,WeightedParse!AE69,WeightedParse!AG69,WeightedParse!AI69,WeightedParse!AJ69,WeightedParse!AQ69,WeightedParse!AR69,WeightedParse!AS69,WeightedParse!AU69,WeightedParse!AV69,WeightedParse!AW69,WeightedParse!AY69,WeightedParse!AZ69,WeightedParse!BA69),"")</f>
        <v/>
      </c>
      <c r="L69" s="114" t="str">
        <f>IF($A69&gt;"",IF(AND(EXACT(SquadExport!$BO69,TRUE),EXACT(SquadExport!$BL69,TRUE)),HARMEAN(WeightedParse!M69,WeightedParse!P69,WeightedParse!S69,WeightedParse!U69,WeightedParse!V69,WeightedParse!W69,WeightedParse!Y69,WeightedParse!AE69,WeightedParse!AL69,WeightedParse!AN69,WeightedParse!AP69),HARMEAN(WeightedParse!M69,WeightedParse!P69,WeightedParse!S69,WeightedParse!U69,WeightedParse!V69,WeightedParse!W69,WeightedParse!Y69,WeightedParse!AE69,WeightedParse!AL69,WeightedParse!AN69,WeightedParse!AP69)*Variables!$B$5),"")</f>
        <v/>
      </c>
      <c r="M69" s="114" t="str">
        <f>IF($A69&gt;"",IF(AND(EXACT(SquadExport!$BO69,TRUE),EXACT(SquadExport!$BL69,TRUE)),HARMEAN(WeightedParse!M69,WeightedParse!P69,WeightedParse!S69,WeightedParse!U69,WeightedParse!V69,WeightedParse!W69,WeightedParse!X69,WeightedParse!Y69,WeightedParse!Z69,WeightedParse!AE69,WeightedParse!AL69,WeightedParse!AN69,WeightedParse!AP69),HARMEAN(WeightedParse!M69,WeightedParse!P69,WeightedParse!S69,WeightedParse!U69,WeightedParse!V69,WeightedParse!W69,WeightedParse!X69,WeightedParse!Y69,WeightedParse!Z69,WeightedParse!AE69,WeightedParse!AL69,WeightedParse!AN69,WeightedParse!AP69)*Variables!$B$5),"")</f>
        <v/>
      </c>
      <c r="N69" s="114" t="str">
        <f>IF($A69&gt;"",IF(AND(EXACT(SquadExport!$BO69,TRUE),EXACT(SquadExport!$BL69,TRUE)),HARMEAN(WeightedParse!K69,WeightedParse!M69,WeightedParse!P69,WeightedParse!Q69,WeightedParse!S69,WeightedParse!T69,WeightedParse!U69,WeightedParse!V69,WeightedParse!W69,WeightedParse!X69,WeightedParse!Y69,WeightedParse!Z69,WeightedParse!AE69,WeightedParse!AG69,WeightedParse!AL69,WeightedParse!AN69,WeightedParse!AP69),HARMEAN(WeightedParse!K69,WeightedParse!M69,WeightedParse!P69,WeightedParse!Q69,WeightedParse!S69,WeightedParse!T69,WeightedParse!U69,WeightedParse!V69,WeightedParse!W69,WeightedParse!X69,WeightedParse!Y69,WeightedParse!Z69,WeightedParse!AE69,WeightedParse!AG69,WeightedParse!AL69,WeightedParse!AN69,WeightedParse!AP69)*Variables!$B$5),"")</f>
        <v/>
      </c>
      <c r="O69" s="114" t="str">
        <f>IF($A69&gt;"",IF(AND(EXACT(SquadExport!$BO69,TRUE),EXACT(SquadExport!$BL69,TRUE)),HARMEAN(WeightedParse!I69,WeightedParse!K69,WeightedParse!M69,WeightedParse!P69,WeightedParse!Q69,WeightedParse!S69,WeightedParse!T69,WeightedParse!V69,WeightedParse!W69,WeightedParse!X69,WeightedParse!Y69,WeightedParse!Z69,WeightedParse!AB69,WeightedParse!AE69,WeightedParse!AF69,WeightedParse!AG69,WeightedParse!AJ69,WeightedParse!AK69,WeightedParse!AL69,WeightedParse!AN69,WeightedParse!AO69,WeightedParse!AP69),HARMEAN(WeightedParse!I69,WeightedParse!K69,WeightedParse!M69,WeightedParse!P69,WeightedParse!Q69,WeightedParse!S69,WeightedParse!T69,WeightedParse!V69,WeightedParse!W69,WeightedParse!X69,WeightedParse!Y69,WeightedParse!Z69,WeightedParse!AB69,WeightedParse!AE69,WeightedParse!AF69,WeightedParse!AG69,WeightedParse!AJ69,WeightedParse!AK69,WeightedParse!AL69,WeightedParse!AN69,WeightedParse!AO69,WeightedParse!AP69)*Variables!$B$5),"")</f>
        <v/>
      </c>
      <c r="P69" s="114" t="str">
        <f>IF($A69&gt;"",IF(AND(OR(EXACT(SquadExport!$BO69,TRUE),EXACT(SquadExport!$BP69,TRUE)),OR(EXACT(SquadExport!$BK69,TRUE),EXACT(SquadExport!$BM69,TRUE))),HARMEAN(WeightedParse!M69,WeightedParse!P69,WeightedParse!S69,WeightedParse!U69,WeightedParse!V69,WeightedParse!W69,WeightedParse!Y69,WeightedParse!AE69,WeightedParse!AF69,WeightedParse!AP69),HARMEAN(WeightedParse!M69,WeightedParse!P69,WeightedParse!S69,WeightedParse!U69,WeightedParse!V69,WeightedParse!W69,WeightedParse!Y69,WeightedParse!AE69,WeightedParse!AF69,WeightedParse!AP69)*Variables!$B$5),"")</f>
        <v/>
      </c>
      <c r="Q69" s="114" t="str">
        <f>IF($A69&gt;"",IF(AND(OR(EXACT(SquadExport!$BO69,TRUE),EXACT(SquadExport!$BP69,TRUE)),OR(EXACT(SquadExport!$BK69,TRUE),EXACT(SquadExport!$BM69,TRUE))),HARMEAN(WeightedParse!H69,WeightedParse!P69,WeightedParse!Q69,WeightedParse!S69,WeightedParse!T69,WeightedParse!V69,WeightedParse!X69,WeightedParse!Y69,WeightedParse!Z69,WeightedParse!AE69,WeightedParse!AF69,WeightedParse!AH69,WeightedParse!AN69,WeightedParse!AO69),HARMEAN(WeightedParse!H69,WeightedParse!P69,WeightedParse!Q69,WeightedParse!S69,WeightedParse!T69,WeightedParse!V69,WeightedParse!X69,WeightedParse!Y69,WeightedParse!Z69,WeightedParse!AE69,WeightedParse!AF69,WeightedParse!AH69,WeightedParse!AN69,WeightedParse!AO69)*Variables!$B$5),"")</f>
        <v/>
      </c>
      <c r="R69" s="115" t="str">
        <f>IF($A69&gt;"",IF(AND(OR(EXACT(SquadExport!$BO69,TRUE),EXACT(SquadExport!$BP69,TRUE)),OR(EXACT(SquadExport!$BK69,TRUE),EXACT(SquadExport!$BM69,TRUE))),HARMEAN(WeightedParse!H69,WeightedParse!I69,WeightedParse!K69,WeightedParse!P69,WeightedParse!Q69,WeightedParse!S69,WeightedParse!T69,WeightedParse!V69,WeightedParse!Y69,WeightedParse!Z69,WeightedParse!AD69,WeightedParse!AE69,WeightedParse!AF69,WeightedParse!AH69,WeightedParse!AI69,WeightedParse!AJ69,WeightedParse!AN69,WeightedParse!AO69),HARMEAN(WeightedParse!H69,WeightedParse!I69,WeightedParse!K69,WeightedParse!P69,WeightedParse!Q69,WeightedParse!S69,WeightedParse!T69,WeightedParse!V69,WeightedParse!Y69,WeightedParse!Z69,WeightedParse!AD69,WeightedParse!AE69,WeightedParse!AF69,WeightedParse!AH69,WeightedParse!AI69,WeightedParse!AJ69,WeightedParse!AN69,WeightedParse!AO69)*Variables!$B$5),"")</f>
        <v/>
      </c>
      <c r="S69" s="115" t="str">
        <f>IF($A69&gt;"",IF(AND(OR(EXACT(SquadExport!$BO69,TRUE),EXACT(SquadExport!$BP69,TRUE)),OR(EXACT(SquadExport!$BK69,TRUE),EXACT(SquadExport!$BM69,TRUE))),HARMEAN(WeightedParse!H69,WeightedParse!I69,WeightedParse!K69,WeightedParse!Q69,WeightedParse!S69,WeightedParse!T69,WeightedParse!V69,WeightedParse!X69,WeightedParse!Z69,WeightedParse!AB69,WeightedParse!AD69,WeightedParse!AF69,WeightedParse!AG69,WeightedParse!AH69,WeightedParse!AI69,WeightedParse!AJ69,WeightedParse!AK69,WeightedParse!AN69,WeightedParse!AO69),HARMEAN(WeightedParse!H69,WeightedParse!I69,WeightedParse!K69,WeightedParse!Q69,WeightedParse!S69,WeightedParse!T69,WeightedParse!V69,WeightedParse!X69,WeightedParse!Z69,WeightedParse!AB69,WeightedParse!AD69,WeightedParse!AF69,WeightedParse!AG69,WeightedParse!AH69,WeightedParse!AI69,WeightedParse!AJ69,WeightedParse!AK69,WeightedParse!AN69,WeightedParse!AO69)*Variables!$B$5),"")</f>
        <v/>
      </c>
      <c r="T69" s="114" t="str">
        <f>IF($A69&gt;"",IF(AND(OR(EXACT(SquadExport!$BO69,TRUE),EXACT(SquadExport!$BP69,TRUE)),OR(EXACT(SquadExport!$BK69,TRUE),EXACT(SquadExport!$BM69,TRUE))),HARMEAN(WeightedParse!I69,WeightedParse!K69,WeightedParse!N69,WeightedParse!P69,WeightedParse!Q69,WeightedParse!S69,WeightedParse!T69,WeightedParse!V69,WeightedParse!X69,WeightedParse!Y69,WeightedParse!Z69,WeightedParse!AB69,WeightedParse!AD69,WeightedParse!AE69,WeightedParse!AF69,WeightedParse!AH69,WeightedParse!AI69,WeightedParse!AJ69,WeightedParse!AN69,WeightedParse!AO69)*WeightedParse!BD69,(HARMEAN(WeightedParse!I69,WeightedParse!K69,WeightedParse!N69,WeightedParse!P69,WeightedParse!Q69,WeightedParse!S69,WeightedParse!T69,WeightedParse!V69,WeightedParse!X69,WeightedParse!Y69,WeightedParse!Z69,WeightedParse!AB69,WeightedParse!AD69,WeightedParse!AE69,WeightedParse!AF69,WeightedParse!AH69,WeightedParse!AI69,WeightedParse!AJ69,WeightedParse!AN69,WeightedParse!AO69)*WeightedParse!BD69)*Variables!$B$5),"")</f>
        <v/>
      </c>
      <c r="U69" s="114" t="str">
        <f>IF($A69&gt;"",IF(EXACT(SquadExport!$BQ69,TRUE),HARMEAN(WeightedParse!P69,WeightedParse!S69,WeightedParse!V69,WeightedParse!X69,WeightedParse!Y69,WeightedParse!Z69,WeightedParse!AE69,WeightedParse!AF69,WeightedParse!AP69),HARMEAN(WeightedParse!P69,WeightedParse!S69,WeightedParse!V69,WeightedParse!X69,WeightedParse!Y69,WeightedParse!Z69,WeightedParse!AE69,WeightedParse!AF69,WeightedParse!AP69)*Variables!$B$5),"")</f>
        <v/>
      </c>
      <c r="V69" s="114" t="str">
        <f>IF($A69&gt;"",IF(EXACT(SquadExport!$BQ69,TRUE),HARMEAN(WeightedParse!K69,WeightedParse!Q69,WeightedParse!S69,WeightedParse!T69,WeightedParse!V69,WeightedParse!X69,WeightedParse!Z69,WeightedParse!AE69,WeightedParse!AF69,WeightedParse!AG69,WeightedParse!AH69,WeightedParse!AK69),HARMEAN(WeightedParse!K69,WeightedParse!Q69,WeightedParse!S69,WeightedParse!T69,WeightedParse!V69,WeightedParse!X69,WeightedParse!Z69,WeightedParse!AE69,WeightedParse!AF69,WeightedParse!AG69,WeightedParse!AH69,WeightedParse!AK69)*Variables!$B$5),"")</f>
        <v/>
      </c>
      <c r="W69" s="114" t="str">
        <f>IF($A69&gt;"",IF(EXACT(SquadExport!$BQ69,TRUE),HARMEAN(WeightedParse!I69,WeightedParse!K69,WeightedParse!N69,WeightedParse!Q69,WeightedParse!T69,WeightedParse!V69,WeightedParse!X69,WeightedParse!Z69,WeightedParse!AB69,WeightedParse!AD69,WeightedParse!AF69,WeightedParse!AG69,WeightedParse!AK69),HARMEAN(WeightedParse!I69,WeightedParse!K69,WeightedParse!N69,WeightedParse!Q69,WeightedParse!T69,WeightedParse!V69,WeightedParse!X69,WeightedParse!Z69,WeightedParse!AB69,WeightedParse!AD69,WeightedParse!AF69,WeightedParse!AG69,WeightedParse!AK69)*Variables!$B$5),"")</f>
        <v/>
      </c>
      <c r="X69" s="114" t="str">
        <f>IF($A69&gt;"",IF(EXACT(SquadExport!$BQ69,TRUE),HARMEAN(WeightedParse!K69,WeightedParse!P69,WeightedParse!Q69,WeightedParse!S69,WeightedParse!U69,WeightedParse!V69,WeightedParse!X69,WeightedParse!Y69,WeightedParse!Z69,WeightedParse!AE69,WeightedParse!AF69,WeightedParse!AH69,WeightedParse!AO69,WeightedParse!AP69),HARMEAN(WeightedParse!K69,WeightedParse!P69,WeightedParse!Q69,WeightedParse!S69,WeightedParse!U69,WeightedParse!V69,WeightedParse!X69,WeightedParse!Y69,WeightedParse!Z69,WeightedParse!AE69,WeightedParse!AF69,WeightedParse!AH69,WeightedParse!AO69,WeightedParse!AP69)*Variables!$B$5),"")</f>
        <v/>
      </c>
      <c r="Y69" s="114" t="str">
        <f>IF($A69&gt;"",IF(EXACT(SquadExport!$BQ69,TRUE),HARMEAN(WeightedParse!P69,WeightedParse!Q69,WeightedParse!S69,WeightedParse!U69,WeightedParse!V69,WeightedParse!W69,WeightedParse!Y69,WeightedParse!AE69,WeightedParse!AF69,WeightedParse!AH69,WeightedParse!AJ69,WeightedParse!AN69,WeightedParse!AO69,WeightedParse!AP69),HARMEAN(WeightedParse!P69,WeightedParse!Q69,WeightedParse!S69,WeightedParse!U69,WeightedParse!V69,WeightedParse!W69,WeightedParse!Y69,WeightedParse!AE69,WeightedParse!AF69,WeightedParse!AH69,WeightedParse!AJ69,WeightedParse!AN69,WeightedParse!AO69,WeightedParse!AP69)*Variables!$B$5),"")</f>
        <v/>
      </c>
      <c r="Z69" s="114" t="str">
        <f>IF($A69&gt;"",IF(EXACT(SquadExport!$BQ69,TRUE),HARMEAN(WeightedParse!M69,WeightedParse!P69,WeightedParse!Q69,WeightedParse!S69,WeightedParse!U69,WeightedParse!V69,WeightedParse!W69,WeightedParse!X69,WeightedParse!Y69,WeightedParse!Z69,WeightedParse!AE69,WeightedParse!AF69,WeightedParse!AH69,WeightedParse!AL69,WeightedParse!AO69,WeightedParse!AP69),HARMEAN(WeightedParse!M69,WeightedParse!P69,WeightedParse!Q69,WeightedParse!S69,WeightedParse!U69,WeightedParse!V69,WeightedParse!W69,WeightedParse!X69,WeightedParse!Y69,WeightedParse!Z69,WeightedParse!AE69,WeightedParse!AF69,WeightedParse!AH69,WeightedParse!AL69,WeightedParse!AO69,WeightedParse!AP69)*Variables!$B$5),"")</f>
        <v/>
      </c>
      <c r="AA69" s="114" t="str">
        <f>IF($A69&gt;"",IF(EXACT(SquadExport!$BQ69,TRUE),HARMEAN(WeightedParse!J69,WeightedParse!K69,WeightedParse!N69,WeightedParse!P69,WeightedParse!Q69,WeightedParse!S69,WeightedParse!V69,WeightedParse!X69,WeightedParse!Y69,WeightedParse!Z69,WeightedParse!AD69,WeightedParse!AE69,WeightedParse!AH69,WeightedParse!AI69,WeightedParse!AK69,WeightedParse!AN69,WeightedParse!AO69,WeightedParse!AP69),HARMEAN(WeightedParse!J69,WeightedParse!K69,WeightedParse!N69,WeightedParse!P69,WeightedParse!Q69,WeightedParse!S69,WeightedParse!V69,WeightedParse!X69,WeightedParse!Y69,WeightedParse!Z69,WeightedParse!AD69,WeightedParse!AE69,WeightedParse!AH69,WeightedParse!AI69,WeightedParse!AK69,WeightedParse!AN69,WeightedParse!AO69,WeightedParse!AP69)*Variables!$B$5),"")</f>
        <v/>
      </c>
      <c r="AB69" s="114" t="str">
        <f>IF($A69&gt;"",IF(AND(EXACT(SquadExport!$BR69,TRUE),EXACT(SquadExport!$BL69,TRUE)),HARMEAN(WeightedParse!I69,WeightedParse!K69,WeightedParse!N69,WeightedParse!Q69,WeightedParse!T69,WeightedParse!V69,WeightedParse!X69,WeightedParse!Y69,WeightedParse!Z69,WeightedParse!AD69,WeightedParse!AE69,WeightedParse!AF69,WeightedParse!AG69,WeightedParse!AH69,WeightedParse!AI69,WeightedParse!AJ69,WeightedParse!AK69,WeightedParse!AN69,WeightedParse!AO69),HARMEAN(WeightedParse!I69,WeightedParse!K69,WeightedParse!N69,WeightedParse!Q69,WeightedParse!T69,WeightedParse!V69,WeightedParse!X69,WeightedParse!Y69,WeightedParse!Z69,WeightedParse!AD69,WeightedParse!AE69,WeightedParse!AF69,WeightedParse!AG69,WeightedParse!AH69,WeightedParse!AI69,WeightedParse!AJ69,WeightedParse!AK69,WeightedParse!AN69,WeightedParse!AO69)*Variables!$B$5),"")</f>
        <v/>
      </c>
      <c r="AC69" s="114" t="str">
        <f>IF($A69&gt;"",IF(AND(EXACT(SquadExport!$BR69,TRUE),EXACT(SquadExport!$BL69,TRUE)),HARMEAN(WeightedParse!K69,WeightedParse!Q69,WeightedParse!S69,WeightedParse!T69,WeightedParse!V69,WeightedParse!X69,WeightedParse!Y69,WeightedParse!Z69,WeightedParse!AD69,WeightedParse!AE69,WeightedParse!AF69,WeightedParse!AG69,WeightedParse!AH69,WeightedParse!AO69),HARMEAN(WeightedParse!K69,WeightedParse!Q69,WeightedParse!S69,WeightedParse!T69,WeightedParse!V69,WeightedParse!X69,WeightedParse!Y69,WeightedParse!Z69,WeightedParse!AD69,WeightedParse!AE69,WeightedParse!AF69,WeightedParse!AG69,WeightedParse!AH69,WeightedParse!AO69)*Variables!$B$5),"")</f>
        <v/>
      </c>
      <c r="AD69" s="114" t="str">
        <f>IF($A69&gt;"",IF(AND(EXACT(SquadExport!$BR69,TRUE),EXACT(SquadExport!$BL69,TRUE)),HARMEAN(WeightedParse!I69,WeightedParse!J69,WeightedParse!K69,WeightedParse!N69,WeightedParse!Q69,WeightedParse!S69,WeightedParse!T69,WeightedParse!V69,WeightedParse!X69,WeightedParse!Z69,WeightedParse!AB69,WeightedParse!AD69,WeightedParse!AG69,WeightedParse!AH69,WeightedParse!AI69,WeightedParse!AK69,WeightedParse!AO69),HARMEAN(WeightedParse!I69,WeightedParse!J69,WeightedParse!K69,WeightedParse!N69,WeightedParse!Q69,WeightedParse!S69,WeightedParse!T69,WeightedParse!V69,WeightedParse!X69,WeightedParse!Z69,WeightedParse!AB69,WeightedParse!AD69,WeightedParse!AG69,WeightedParse!AH69,WeightedParse!AI69,WeightedParse!AK69,WeightedParse!AO69)*Variables!$B$5),"")</f>
        <v/>
      </c>
      <c r="AE69" s="114" t="str">
        <f>IF($A69&gt;"",IF(AND(EXACT(SquadExport!$BR69,TRUE),EXACT(SquadExport!$BL69,TRUE)),HARMEAN(WeightedParse!K69,WeightedParse!N69,WeightedParse!P69,WeightedParse!Q69,WeightedParse!S69,WeightedParse!T69,WeightedParse!U69,WeightedParse!V69,WeightedParse!X69,WeightedParse!Y69,WeightedParse!Z69,WeightedParse!AD69,WeightedParse!AE69,WeightedParse!AF69,WeightedParse!AG69,WeightedParse!AH69,WeightedParse!AI69,WeightedParse!AO69),HARMEAN(WeightedParse!K69,WeightedParse!N69,WeightedParse!P69,WeightedParse!Q69,WeightedParse!S69,WeightedParse!T69,WeightedParse!U69,WeightedParse!V69,WeightedParse!X69,WeightedParse!Y69,WeightedParse!Z69,WeightedParse!AD69,WeightedParse!AE69,WeightedParse!AF69,WeightedParse!AG69,WeightedParse!AH69,WeightedParse!AI69,WeightedParse!AO69)*Variables!$B$5),"")</f>
        <v/>
      </c>
      <c r="AF69" s="114" t="str">
        <f>IF($A69&gt;"",IF(AND(EXACT(SquadExport!$BR69,TRUE),EXACT(SquadExport!$BL69,TRUE)),HARMEAN(WeightedParse!I69,WeightedParse!J69,WeightedParse!K69,WeightedParse!N69,WeightedParse!Q69,WeightedParse!S69,WeightedParse!T69,WeightedParse!U69,WeightedParse!V69,WeightedParse!X69,WeightedParse!Z69,WeightedParse!AD69,WeightedParse!AE69,WeightedParse!AF69,WeightedParse!AH69,WeightedParse!AI69,WeightedParse!AK69,WeightedParse!AN69,WeightedParse!AO69,WeightedParse!AP69),HARMEAN(WeightedParse!I69,WeightedParse!J69,WeightedParse!K69,WeightedParse!N69,WeightedParse!Q69,WeightedParse!S69,WeightedParse!T69,WeightedParse!U69,WeightedParse!V69,WeightedParse!X69,WeightedParse!Z69,WeightedParse!AD69,WeightedParse!AE69,WeightedParse!AF69,WeightedParse!AH69,WeightedParse!AI69,WeightedParse!AK69,WeightedParse!AN69,WeightedParse!AO69,WeightedParse!AP69)*Variables!$B$5),"")</f>
        <v/>
      </c>
      <c r="AG69" s="114" t="str">
        <f>IF($A69&gt;"",IF(AND(OR(EXACT(SquadExport!$BR69,TRUE),EXACT(SquadExport!$BS69,TRUE)),OR(EXACT(SquadExport!$BK69,TRUE),EXACT(SquadExport!$BM69,TRUE))),HARMEAN(WeightedParse!I69,WeightedParse!K69,WeightedParse!Q69,WeightedParse!T69,WeightedParse!X69,WeightedParse!Z69,WeightedParse!AD69,WeightedParse!AF69,WeightedParse!AG69,WeightedParse!AJ69),HARMEAN(WeightedParse!I69,WeightedParse!K69,WeightedParse!Q69,WeightedParse!T69,WeightedParse!X69,WeightedParse!Z69,WeightedParse!AD69,WeightedParse!AF69,WeightedParse!AG69,WeightedParse!AJ69)*Variables!$B$5),"")</f>
        <v/>
      </c>
      <c r="AH69" s="114" t="str">
        <f>IF($A69&gt;"",IF(AND(OR(EXACT(SquadExport!$BR69,TRUE),EXACT(SquadExport!$BS69,TRUE)),OR(EXACT(SquadExport!$BK69,TRUE),EXACT(SquadExport!$BM69,TRUE))),HARMEAN(WeightedParse!H69,WeightedParse!K69,WeightedParse!P69,WeightedParse!Q69,WeightedParse!S69,WeightedParse!T69,WeightedParse!V69,WeightedParse!X69,WeightedParse!Y69,WeightedParse!Z69,WeightedParse!AD69,WeightedParse!AE69,WeightedParse!AF69,WeightedParse!AG69,WeightedParse!AH69,WeightedParse!AO69),HARMEAN(WeightedParse!H69,WeightedParse!K69,WeightedParse!P69,WeightedParse!Q69,WeightedParse!S69,WeightedParse!T69,WeightedParse!V69,WeightedParse!X69,WeightedParse!Y69,WeightedParse!Z69,WeightedParse!AD69,WeightedParse!AE69,WeightedParse!AF69,WeightedParse!AG69,WeightedParse!AH69,WeightedParse!AO69)*Variables!$B$5),"")</f>
        <v/>
      </c>
      <c r="AI69" s="114" t="str">
        <f>IF($A69&gt;"",IF(AND(OR(EXACT(SquadExport!$BR69,TRUE),EXACT(SquadExport!$BS69,TRUE)),OR(EXACT(SquadExport!$BK69,TRUE),EXACT(SquadExport!$BM69,TRUE))),HARMEAN(WeightedParse!H69,WeightedParse!I69,WeightedParse!K69,WeightedParse!P69,WeightedParse!Q69,WeightedParse!S69,WeightedParse!T69,WeightedParse!U69,WeightedParse!V69,WeightedParse!X69,WeightedParse!Y69,WeightedParse!Z69,WeightedParse!AD69,WeightedParse!AE69,WeightedParse!AF69,WeightedParse!AH69,WeightedParse!AI69,WeightedParse!AO69),HARMEAN(WeightedParse!H69,WeightedParse!I69,WeightedParse!K69,WeightedParse!P69,WeightedParse!Q69,WeightedParse!S69,WeightedParse!T69,WeightedParse!U69,WeightedParse!V69,WeightedParse!X69,WeightedParse!Y69,WeightedParse!Z69,WeightedParse!AD69,WeightedParse!AE69,WeightedParse!AF69,WeightedParse!AH69,WeightedParse!AI69,WeightedParse!AO69)*Variables!$B$5),"")</f>
        <v/>
      </c>
      <c r="AJ69" s="114" t="str">
        <f>IF($A69&gt;"",IF(AND(OR(EXACT(SquadExport!$BR69,TRUE),EXACT(SquadExport!$BS69,TRUE)),OR(EXACT(SquadExport!$BK69,TRUE),EXACT(SquadExport!$BM69,TRUE))),HARMEAN(WeightedParse!H69,WeightedParse!K69,WeightedParse!M69,WeightedParse!V69,WeightedParse!W69,WeightedParse!AD69,WeightedParse!AF69,WeightedParse!AH69,WeightedParse!AK69,WeightedParse!AL69,WeightedParse!AO69,WeightedParse!AP69)*(CONVERT(LEFT(SquadExport!$E69,FIND("'",SquadExport!$E69)-1)+((MID(SquadExport!$E69,FIND("'",SquadExport!$E69)+1,LEN(SquadExport!$E69)-FIND("'",SquadExport!$E69)-1))/12),"ft","m")-1)/(Variables!$C$4-1),(HARMEAN(WeightedParse!H69,WeightedParse!K69,WeightedParse!M69,WeightedParse!V69,WeightedParse!W69,WeightedParse!AD69,WeightedParse!AF69,WeightedParse!AH69,WeightedParse!AK69,WeightedParse!AL69,WeightedParse!AO69,WeightedParse!AP69)*(CONVERT(LEFT(SquadExport!$E69,FIND("'",SquadExport!$E69)-1)+((MID(SquadExport!$E69,FIND("'",SquadExport!$E69)+1,LEN(SquadExport!$E69)-FIND("'",SquadExport!$E69)-1))/12),"ft","m")-1)/(Variables!$C$4-1))*Variables!$B$5),"")</f>
        <v/>
      </c>
      <c r="AK69" s="114" t="str">
        <f>IF($A69&gt;"",IF(AND(OR(EXACT(SquadExport!$BR69,TRUE),EXACT(SquadExport!$BS69,TRUE)),OR(EXACT(SquadExport!$BK69,TRUE),EXACT(SquadExport!$BM69,TRUE))),HARMEAN(WeightedParse!J69,WeightedParse!K69,WeightedParse!T69,WeightedParse!V69,WeightedParse!X69,WeightedParse!Y69,WeightedParse!Z69,WeightedParse!AD69,WeightedParse!AH69,WeightedParse!AI69,WeightedParse!AK69,WeightedParse!AO69),HARMEAN(WeightedParse!J69,WeightedParse!K69,WeightedParse!T69,WeightedParse!V69,WeightedParse!X69,WeightedParse!Y69,WeightedParse!Z69,WeightedParse!AD69,WeightedParse!AH69,WeightedParse!AI69,WeightedParse!AK69,WeightedParse!AO69)*Variables!$B$5),"")</f>
        <v/>
      </c>
      <c r="AL69" s="114" t="str">
        <f>IF($A69&gt;"",IF(AND(OR(EXACT(SquadExport!$BR69,TRUE),EXACT(SquadExport!$BS69,TRUE)),OR(EXACT(SquadExport!$BK69,TRUE),EXACT(SquadExport!$BM69,TRUE))),HARMEAN(WeightedParse!H69,WeightedParse!I69,WeightedParse!K69,WeightedParse!Q69,WeightedParse!T69,WeightedParse!V69,WeightedParse!AB69,WeightedParse!AD69,WeightedParse!AH69,WeightedParse!AI69,WeightedParse!AJ69,WeightedParse!AN69,WeightedParse!AO69),HARMEAN(WeightedParse!H69,WeightedParse!I69,WeightedParse!K69,WeightedParse!Q69,WeightedParse!T69,WeightedParse!V69,WeightedParse!AB69,WeightedParse!AD69,WeightedParse!AH69,WeightedParse!AI69,WeightedParse!AJ69,WeightedParse!AN69,WeightedParse!AO69)*Variables!$B$5),"")</f>
        <v/>
      </c>
      <c r="AM69" s="114" t="str">
        <f>IF($A69&gt;"",IF(AND(OR(EXACT(SquadExport!$BR69,TRUE),EXACT(SquadExport!$BS69,TRUE)),OR(EXACT(SquadExport!$BK69,TRUE),EXACT(SquadExport!$BM69,TRUE))),HARMEAN(WeightedParse!I69,WeightedParse!J69,WeightedParse!K69,WeightedParse!N69,WeightedParse!Q69,WeightedParse!T69,WeightedParse!V69,WeightedParse!X69,WeightedParse!AB69,WeightedParse!AD69,WeightedParse!AG69,WeightedParse!AI69,WeightedParse!AJ69,WeightedParse!AK69,WeightedParse!AN69)*WeightedParse!BD69,(HARMEAN(WeightedParse!I69,WeightedParse!J69,WeightedParse!K69,WeightedParse!N69,WeightedParse!Q69,WeightedParse!T69,WeightedParse!V69,WeightedParse!X69,WeightedParse!AB69,WeightedParse!AD69,WeightedParse!AG69,WeightedParse!AI69,WeightedParse!AJ69,WeightedParse!AK69,WeightedParse!AN69)*WeightedParse!BD69)*Variables!$B$5),"")</f>
        <v/>
      </c>
      <c r="AN69" s="114" t="str">
        <f>IF($A69&gt;"",IF(AND(OR(EXACT(SquadExport!$BR69,TRUE),EXACT(SquadExport!$BS69,TRUE)),OR(EXACT(SquadExport!$BK69,TRUE),EXACT(SquadExport!$BM69,TRUE))),HARMEAN(WeightedParse!H69,WeightedParse!I69,WeightedParse!K69,WeightedParse!N69,WeightedParse!Q69,WeightedParse!T69,WeightedParse!V69,WeightedParse!X69,WeightedParse!Z69,WeightedParse!AD69,WeightedParse!AG69,WeightedParse!AH69,WeightedParse!AI69,WeightedParse!AJ69,WeightedParse!AN69,WeightedParse!AO69)*WeightedParse!BD69,(HARMEAN(WeightedParse!H69,WeightedParse!I69,WeightedParse!K69,WeightedParse!N69,WeightedParse!Q69,WeightedParse!T69,WeightedParse!V69,WeightedParse!X69,WeightedParse!Z69,WeightedParse!AD69,WeightedParse!AG69,WeightedParse!AH69,WeightedParse!AI69,WeightedParse!AJ69,WeightedParse!AN69,WeightedParse!AO69)*WeightedParse!BD69)*Variables!$B$5),"")</f>
        <v/>
      </c>
      <c r="AO69" s="114" t="str">
        <f>IF($A69&gt;"",IF(AND(EXACT(SquadExport!$BS69,TRUE),EXACT(SquadExport!$BL69,TRUE)),HARMEAN(WeightedParse!K69,WeightedParse!Q69,WeightedParse!T69,WeightedParse!V69,WeightedParse!X69,WeightedParse!Z69,WeightedParse!AB69,WeightedParse!AD69,WeightedParse!AG69,WeightedParse!AK69),HARMEAN(WeightedParse!K69,WeightedParse!Q69,WeightedParse!T69,WeightedParse!V69,WeightedParse!X69,WeightedParse!Z69,WeightedParse!AB69,WeightedParse!AD69,WeightedParse!AG69,WeightedParse!AK69)*Variables!$B$5),"")</f>
        <v/>
      </c>
      <c r="AP69" s="114" t="str">
        <f>IF($A69&gt;"",IF(AND(EXACT(SquadExport!$BS69,TRUE),EXACT(SquadExport!$BL69,TRUE)),HARMEAN(WeightedParse!I69,WeightedParse!K69,WeightedParse!Q69,WeightedParse!T69,WeightedParse!V69,WeightedParse!X69,WeightedParse!Z69,WeightedParse!AB69,WeightedParse!AD69,WeightedParse!AF69,WeightedParse!AG69,WeightedParse!AI69,WeightedParse!AJ69),HARMEAN(WeightedParse!I69,WeightedParse!K69,WeightedParse!Q69,WeightedParse!T69,WeightedParse!V69,WeightedParse!X69,WeightedParse!Z69,WeightedParse!AB69,WeightedParse!AD69,WeightedParse!AF69,WeightedParse!AG69,WeightedParse!AI69,WeightedParse!AJ69)*Variables!$B$5),"")</f>
        <v/>
      </c>
      <c r="AQ69" s="114" t="str">
        <f>IF($A69&gt;"",IF(AND(EXACT(SquadExport!$BS69,TRUE),EXACT(SquadExport!$BL69,TRUE)),HARMEAN(WeightedParse!I69,WeightedParse!J69,WeightedParse!K69,WeightedParse!Q69,WeightedParse!T69,WeightedParse!V69,WeightedParse!X69,WeightedParse!Z69,WeightedParse!AB69,WeightedParse!AD69,WeightedParse!AG69,WeightedParse!AI69,WeightedParse!AJ69,WeightedParse!AK69),HARMEAN(WeightedParse!I69,WeightedParse!J69,WeightedParse!K69,WeightedParse!Q69,WeightedParse!T69,WeightedParse!V69,WeightedParse!X69,WeightedParse!Z69,WeightedParse!AB69,WeightedParse!AD69,WeightedParse!AG69,WeightedParse!AI69,WeightedParse!AJ69,WeightedParse!AK69)*Variables!$B$5),"")</f>
        <v/>
      </c>
      <c r="AR69" s="114" t="str">
        <f>IF($A69&gt;"",IF(AND(EXACT(SquadExport!$BS69,TRUE),EXACT(SquadExport!$BL69,TRUE)),HARMEAN(WeightedParse!I69,WeightedParse!J69,WeightedParse!K69,WeightedParse!Q69,WeightedParse!T69,WeightedParse!V69,WeightedParse!X69,WeightedParse!Y69,WeightedParse!Z69,WeightedParse!AD69,WeightedParse!AH69,WeightedParse!AI69,WeightedParse!AJ69,WeightedParse!AK69,WeightedParse!AN69,WeightedParse!AO69),HARMEAN(WeightedParse!I69,WeightedParse!J69,WeightedParse!K69,WeightedParse!Q69,WeightedParse!T69,WeightedParse!V69,WeightedParse!X69,WeightedParse!Y69,WeightedParse!Z69,WeightedParse!AD69,WeightedParse!AH69,WeightedParse!AI69,WeightedParse!AJ69,WeightedParse!AK69,WeightedParse!AN69,WeightedParse!AO69)*Variables!$B$5),"")</f>
        <v/>
      </c>
      <c r="AS69" s="114" t="str">
        <f>IF($A69&gt;"",IF(AND(EXACT(SquadExport!$BT69,TRUE),EXACT(SquadExport!$BL69,TRUE)),HARMEAN(WeightedParse!J69,WeightedParse!K69,WeightedParse!M69,WeightedParse!T69,WeightedParse!V69,WeightedParse!X69,WeightedParse!Z69,WeightedParse!AD69,WeightedParse!AI69),(HARMEAN(WeightedParse!J69,WeightedParse!K69,WeightedParse!M69,WeightedParse!T69,WeightedParse!V69,WeightedParse!X69,WeightedParse!Z69,WeightedParse!AD69,WeightedParse!AI69)*Variables!$B$5)),"")</f>
        <v/>
      </c>
      <c r="AT69" s="114" t="str">
        <f>IF($A69&gt;"",IF(AND(EXACT(SquadExport!$BT69,TRUE),EXACT(SquadExport!$BL69,TRUE)),HARMEAN(WeightedParse!J69,WeightedParse!K69,WeightedParse!M69,WeightedParse!U69,WeightedParse!V69,WeightedParse!W69,WeightedParse!X69,WeightedParse!Z69,WeightedParse!AD69,WeightedParse!AF69,WeightedParse!AK69,WeightedParse!AL69,WeightedParse!AP69)*(CONVERT(LEFT(SquadExport!$E69,FIND("'",SquadExport!$E69)-1)+((MID(SquadExport!$E69,FIND("'",SquadExport!$E69)+1,LEN(SquadExport!$E69)-FIND("'",SquadExport!$E69)-1))/12),"ft","m")-1)/(Variables!$C$4-1),(HARMEAN(WeightedParse!J69,WeightedParse!K69,WeightedParse!M69,WeightedParse!U69,WeightedParse!V69,WeightedParse!W69,WeightedParse!X69,WeightedParse!Z69,WeightedParse!AD69,WeightedParse!AF69,WeightedParse!AK69,WeightedParse!AL69,WeightedParse!AP69)*(CONVERT(LEFT(SquadExport!$E69,FIND("'",SquadExport!$E69)-1)+((MID(SquadExport!$E69,FIND("'",SquadExport!$E69)+1,LEN(SquadExport!$E69)-FIND("'",SquadExport!$E69)-1))/12),"ft","m")-1)/(Variables!$C$4-1)))*Variables!$B$5,"")</f>
        <v/>
      </c>
      <c r="AU69" s="114" t="str">
        <f>IF($A69&gt;"",IF(AND(EXACT(SquadExport!$BT69,TRUE),EXACT(SquadExport!$BL69,TRUE)),HARMEAN(WeightedParse!I69,WeightedParse!J69,WeightedParse!K69,WeightedParse!Q69,WeightedParse!T69,WeightedParse!V69,WeightedParse!X69,WeightedParse!Z69,WeightedParse!AB69,WeightedParse!AD69,WeightedParse!AF69,WeightedParse!AG69,WeightedParse!AK69,WeightedParse!AP69),HARMEAN(WeightedParse!I69,WeightedParse!J69,WeightedParse!K69,WeightedParse!Q69,WeightedParse!T69,WeightedParse!V69,WeightedParse!X69,WeightedParse!Z69,WeightedParse!AB69,WeightedParse!AD69,WeightedParse!AF69,WeightedParse!AG69,WeightedParse!AK69,WeightedParse!AP69)*Variables!$B$5),"")</f>
        <v/>
      </c>
      <c r="AV69" s="114" t="str">
        <f>IF($A69&gt;"",IF(AND(EXACT(SquadExport!$BT69,TRUE),EXACT(SquadExport!$BL69,TRUE)),HARMEAN(WeightedParse!I69,WeightedParse!J69,WeightedParse!K69,WeightedParse!Q69,WeightedParse!T69,WeightedParse!V69,WeightedParse!X69,WeightedParse!Z69,WeightedParse!AD69,WeightedParse!AH69,WeightedParse!AI69,WeightedParse!AJ69,WeightedParse!AK69,WeightedParse!AN69,WeightedParse!AO69),HARMEAN(WeightedParse!I69,WeightedParse!J69,WeightedParse!K69,WeightedParse!Q69,WeightedParse!T69,WeightedParse!V69,WeightedParse!X69,WeightedParse!Z69,WeightedParse!AD69,WeightedParse!AH69,WeightedParse!AI69,WeightedParse!AJ69,WeightedParse!AK69,WeightedParse!AN69,WeightedParse!AO69)*Variables!$B$5),"")</f>
        <v/>
      </c>
      <c r="AW69" s="114" t="str">
        <f>IF($A69&gt;"",IF(AND(EXACT(SquadExport!$BT69,TRUE),EXACT(SquadExport!$BL69,TRUE)),HARMEAN(WeightedParse!I69,WeightedParse!J69,WeightedParse!K69,WeightedParse!Q69,WeightedParse!T69,WeightedParse!V69,WeightedParse!X69,WeightedParse!Z69,WeightedParse!AB69,WeightedParse!AD69,WeightedParse!AF69,WeightedParse!AG69,WeightedParse!AI69,WeightedParse!AJ69,WeightedParse!AK69),HARMEAN(WeightedParse!I69,WeightedParse!J69,WeightedParse!K69,WeightedParse!Q69,WeightedParse!T69,WeightedParse!V69,WeightedParse!X69,WeightedParse!Z69,WeightedParse!AB69,WeightedParse!AD69,WeightedParse!AF69,WeightedParse!AG69,WeightedParse!AI69,WeightedParse!AJ69,WeightedParse!AK69)*Variables!$B$5),"")</f>
        <v/>
      </c>
      <c r="AX69" s="114" t="str">
        <f>IF($A69&gt;"",IF(AND(EXACT(SquadExport!$BT69,TRUE),EXACT(SquadExport!$BL69,TRUE)),HARMEAN(WeightedParse!K69,WeightedParse!Q69,WeightedParse!U69,WeightedParse!V69,WeightedParse!W69,WeightedParse!X69,WeightedParse!Y69,WeightedParse!Z69,WeightedParse!AD69,WeightedParse!AF69,WeightedParse!AH69,WeightedParse!AI69,WeightedParse!AJ69,WeightedParse!AK69,WeightedParse!AN69,WeightedParse!AO69,WeightedParse!AP69),HARMEAN(WeightedParse!K69,WeightedParse!Q69,WeightedParse!U69,WeightedParse!V69,WeightedParse!W69,WeightedParse!X69,WeightedParse!Y69,WeightedParse!Z69,WeightedParse!AD69,WeightedParse!AF69,WeightedParse!AH69,WeightedParse!AI69,WeightedParse!AJ69,WeightedParse!AK69,WeightedParse!AN69,WeightedParse!AO69,WeightedParse!AP69)*Variables!$B$5),"")</f>
        <v/>
      </c>
      <c r="AY69" s="114" t="str">
        <f>IF($A69&gt;"",IF(AND(EXACT(SquadExport!$BT69,TRUE),EXACT(SquadExport!$BL69,TRUE)),HARMEAN(WeightedParse!I69,WeightedParse!J69,WeightedParse!K69,WeightedParse!M69,WeightedParse!N69,WeightedParse!Q69,WeightedParse!T69,WeightedParse!V69,WeightedParse!X69,WeightedParse!Z69,WeightedParse!AD69,WeightedParse!AF69,WeightedParse!AG69,WeightedParse!AH69,WeightedParse!AI69,WeightedParse!AJ69,WeightedParse!AK69,WeightedParse!AL69,WeightedParse!AN69,WeightedParse!AO69,WeightedParse!AP69),HARMEAN(WeightedParse!I69,WeightedParse!J69,WeightedParse!K69,WeightedParse!M69,WeightedParse!N69,WeightedParse!Q69,WeightedParse!T69,WeightedParse!V69,WeightedParse!X69,WeightedParse!Z69,WeightedParse!AD69,WeightedParse!AF69,WeightedParse!AG69,WeightedParse!AH69,WeightedParse!AI69,WeightedParse!AJ69,WeightedParse!AK69,WeightedParse!AL69,WeightedParse!AN69,WeightedParse!AO69,WeightedParse!AP69)*Variables!$B$5),"")</f>
        <v/>
      </c>
    </row>
    <row r="70" spans="1:51" s="3" customFormat="1" ht="15" customHeight="1" x14ac:dyDescent="0.25">
      <c r="A70" s="3" t="str">
        <f>IF(WeightedParse!A70&gt;"",WeightedParse!A70,"")</f>
        <v/>
      </c>
      <c r="B70" s="4" t="str">
        <f>IF(WeightedParse!B70&gt;0,WeightedParse!B70,"")</f>
        <v/>
      </c>
      <c r="C70" s="4" t="str">
        <f>IF(A70&gt;"",IF(AND(B70&lt;=Variables!$B$8,G70&gt;2),"Youth",IF(AND(B70&lt;=Variables!$B$8,G70&lt;=2),"Prospect",IF(AND(B70&gt;=Variables!$B$9,G70&gt;2),"Old",IF(G70&gt;=3,"Reserves","First Team")))),"")</f>
        <v/>
      </c>
      <c r="D70" s="4" t="str">
        <f>SquadExport!BJ70</f>
        <v/>
      </c>
      <c r="E70" s="4" t="str">
        <f>IF(A70&gt;"",VLOOKUP(F70,Roles!A:B,2,FALSE)&amp;IF(OR(VLOOKUP(F70,Roles!$A:$B,2,FALSE)="FB",VLOOKUP(F70,Roles!$A:$B,2,FALSE)="WB",VLOOKUP(F70,Roles!$A:$B,2,FALSE)="WM",VLOOKUP(F70,Roles!$A:$B,2,FALSE)="W"),IF(AND(SquadExport!BK70=TRUE,SquadExport!BM70=TRUE,WeightedParse!BB70&gt;=WeightedParse!BC70)," (R)",IF(AND(SquadExport!BK70=TRUE,SquadExport!BM70=TRUE,WeightedParse!BB70&lt;WeightedParse!BC70)," (L)",IF(AND(SquadExport!BK70=TRUE,SquadExport!BM70=FALSE), " (L)",IF(AND(SquadExport!BK70=FALSE,SquadExport!BM70=TRUE)," (R)","")))),""),"")</f>
        <v/>
      </c>
      <c r="F70" s="4" t="str" cm="1">
        <f t="array" ref="F70">IF(A70&gt;"",INDEX($J$1:$AY$1,SUMPRODUCT(MAX(($J$2:$AY$200=MAX($J70:$AY70))*(COLUMN($J$2:$AY$200))))-COLUMN($J$1)+1),"")</f>
        <v/>
      </c>
      <c r="G70" s="4" t="str">
        <f t="shared" si="3"/>
        <v/>
      </c>
      <c r="H70" s="4" t="str">
        <f t="shared" si="4"/>
        <v/>
      </c>
      <c r="I70" s="5" t="str">
        <f t="shared" si="5"/>
        <v/>
      </c>
      <c r="J70" s="114" t="str">
        <f>IF($A70&gt;"",HARMEAN(WeightedParse!V70,WeightedParse!Y70,WeightedParse!Z70,WeightedParse!AE70,WeightedParse!AJ70,WeightedParse!AQ70,WeightedParse!AR70,WeightedParse!AS70,WeightedParse!AU70,WeightedParse!AV70,WeightedParse!AW70,WeightedParse!AY70,WeightedParse!BA70),"")</f>
        <v/>
      </c>
      <c r="K70" s="114" t="str">
        <f>IF(A70&gt;"",HARMEAN(WeightedParse!K70,WeightedParse!Q70,WeightedParse!V70,WeightedParse!X70,WeightedParse!Y70,WeightedParse!Z70,WeightedParse!AE70,WeightedParse!AG70,WeightedParse!AI70,WeightedParse!AJ70,WeightedParse!AQ70,WeightedParse!AR70,WeightedParse!AS70,WeightedParse!AU70,WeightedParse!AV70,WeightedParse!AW70,WeightedParse!AY70,WeightedParse!AZ70,WeightedParse!BA70),"")</f>
        <v/>
      </c>
      <c r="L70" s="114" t="str">
        <f>IF($A70&gt;"",IF(AND(EXACT(SquadExport!$BO70,TRUE),EXACT(SquadExport!$BL70,TRUE)),HARMEAN(WeightedParse!M70,WeightedParse!P70,WeightedParse!S70,WeightedParse!U70,WeightedParse!V70,WeightedParse!W70,WeightedParse!Y70,WeightedParse!AE70,WeightedParse!AL70,WeightedParse!AN70,WeightedParse!AP70),HARMEAN(WeightedParse!M70,WeightedParse!P70,WeightedParse!S70,WeightedParse!U70,WeightedParse!V70,WeightedParse!W70,WeightedParse!Y70,WeightedParse!AE70,WeightedParse!AL70,WeightedParse!AN70,WeightedParse!AP70)*Variables!$B$5),"")</f>
        <v/>
      </c>
      <c r="M70" s="114" t="str">
        <f>IF($A70&gt;"",IF(AND(EXACT(SquadExport!$BO70,TRUE),EXACT(SquadExport!$BL70,TRUE)),HARMEAN(WeightedParse!M70,WeightedParse!P70,WeightedParse!S70,WeightedParse!U70,WeightedParse!V70,WeightedParse!W70,WeightedParse!X70,WeightedParse!Y70,WeightedParse!Z70,WeightedParse!AE70,WeightedParse!AL70,WeightedParse!AN70,WeightedParse!AP70),HARMEAN(WeightedParse!M70,WeightedParse!P70,WeightedParse!S70,WeightedParse!U70,WeightedParse!V70,WeightedParse!W70,WeightedParse!X70,WeightedParse!Y70,WeightedParse!Z70,WeightedParse!AE70,WeightedParse!AL70,WeightedParse!AN70,WeightedParse!AP70)*Variables!$B$5),"")</f>
        <v/>
      </c>
      <c r="N70" s="114" t="str">
        <f>IF($A70&gt;"",IF(AND(EXACT(SquadExport!$BO70,TRUE),EXACT(SquadExport!$BL70,TRUE)),HARMEAN(WeightedParse!K70,WeightedParse!M70,WeightedParse!P70,WeightedParse!Q70,WeightedParse!S70,WeightedParse!T70,WeightedParse!U70,WeightedParse!V70,WeightedParse!W70,WeightedParse!X70,WeightedParse!Y70,WeightedParse!Z70,WeightedParse!AE70,WeightedParse!AG70,WeightedParse!AL70,WeightedParse!AN70,WeightedParse!AP70),HARMEAN(WeightedParse!K70,WeightedParse!M70,WeightedParse!P70,WeightedParse!Q70,WeightedParse!S70,WeightedParse!T70,WeightedParse!U70,WeightedParse!V70,WeightedParse!W70,WeightedParse!X70,WeightedParse!Y70,WeightedParse!Z70,WeightedParse!AE70,WeightedParse!AG70,WeightedParse!AL70,WeightedParse!AN70,WeightedParse!AP70)*Variables!$B$5),"")</f>
        <v/>
      </c>
      <c r="O70" s="114" t="str">
        <f>IF($A70&gt;"",IF(AND(EXACT(SquadExport!$BO70,TRUE),EXACT(SquadExport!$BL70,TRUE)),HARMEAN(WeightedParse!I70,WeightedParse!K70,WeightedParse!M70,WeightedParse!P70,WeightedParse!Q70,WeightedParse!S70,WeightedParse!T70,WeightedParse!V70,WeightedParse!W70,WeightedParse!X70,WeightedParse!Y70,WeightedParse!Z70,WeightedParse!AB70,WeightedParse!AE70,WeightedParse!AF70,WeightedParse!AG70,WeightedParse!AJ70,WeightedParse!AK70,WeightedParse!AL70,WeightedParse!AN70,WeightedParse!AO70,WeightedParse!AP70),HARMEAN(WeightedParse!I70,WeightedParse!K70,WeightedParse!M70,WeightedParse!P70,WeightedParse!Q70,WeightedParse!S70,WeightedParse!T70,WeightedParse!V70,WeightedParse!W70,WeightedParse!X70,WeightedParse!Y70,WeightedParse!Z70,WeightedParse!AB70,WeightedParse!AE70,WeightedParse!AF70,WeightedParse!AG70,WeightedParse!AJ70,WeightedParse!AK70,WeightedParse!AL70,WeightedParse!AN70,WeightedParse!AO70,WeightedParse!AP70)*Variables!$B$5),"")</f>
        <v/>
      </c>
      <c r="P70" s="114" t="str">
        <f>IF($A70&gt;"",IF(AND(OR(EXACT(SquadExport!$BO70,TRUE),EXACT(SquadExport!$BP70,TRUE)),OR(EXACT(SquadExport!$BK70,TRUE),EXACT(SquadExport!$BM70,TRUE))),HARMEAN(WeightedParse!M70,WeightedParse!P70,WeightedParse!S70,WeightedParse!U70,WeightedParse!V70,WeightedParse!W70,WeightedParse!Y70,WeightedParse!AE70,WeightedParse!AF70,WeightedParse!AP70),HARMEAN(WeightedParse!M70,WeightedParse!P70,WeightedParse!S70,WeightedParse!U70,WeightedParse!V70,WeightedParse!W70,WeightedParse!Y70,WeightedParse!AE70,WeightedParse!AF70,WeightedParse!AP70)*Variables!$B$5),"")</f>
        <v/>
      </c>
      <c r="Q70" s="114" t="str">
        <f>IF($A70&gt;"",IF(AND(OR(EXACT(SquadExport!$BO70,TRUE),EXACT(SquadExport!$BP70,TRUE)),OR(EXACT(SquadExport!$BK70,TRUE),EXACT(SquadExport!$BM70,TRUE))),HARMEAN(WeightedParse!H70,WeightedParse!P70,WeightedParse!Q70,WeightedParse!S70,WeightedParse!T70,WeightedParse!V70,WeightedParse!X70,WeightedParse!Y70,WeightedParse!Z70,WeightedParse!AE70,WeightedParse!AF70,WeightedParse!AH70,WeightedParse!AN70,WeightedParse!AO70),HARMEAN(WeightedParse!H70,WeightedParse!P70,WeightedParse!Q70,WeightedParse!S70,WeightedParse!T70,WeightedParse!V70,WeightedParse!X70,WeightedParse!Y70,WeightedParse!Z70,WeightedParse!AE70,WeightedParse!AF70,WeightedParse!AH70,WeightedParse!AN70,WeightedParse!AO70)*Variables!$B$5),"")</f>
        <v/>
      </c>
      <c r="R70" s="115" t="str">
        <f>IF($A70&gt;"",IF(AND(OR(EXACT(SquadExport!$BO70,TRUE),EXACT(SquadExport!$BP70,TRUE)),OR(EXACT(SquadExport!$BK70,TRUE),EXACT(SquadExport!$BM70,TRUE))),HARMEAN(WeightedParse!H70,WeightedParse!I70,WeightedParse!K70,WeightedParse!P70,WeightedParse!Q70,WeightedParse!S70,WeightedParse!T70,WeightedParse!V70,WeightedParse!Y70,WeightedParse!Z70,WeightedParse!AD70,WeightedParse!AE70,WeightedParse!AF70,WeightedParse!AH70,WeightedParse!AI70,WeightedParse!AJ70,WeightedParse!AN70,WeightedParse!AO70),HARMEAN(WeightedParse!H70,WeightedParse!I70,WeightedParse!K70,WeightedParse!P70,WeightedParse!Q70,WeightedParse!S70,WeightedParse!T70,WeightedParse!V70,WeightedParse!Y70,WeightedParse!Z70,WeightedParse!AD70,WeightedParse!AE70,WeightedParse!AF70,WeightedParse!AH70,WeightedParse!AI70,WeightedParse!AJ70,WeightedParse!AN70,WeightedParse!AO70)*Variables!$B$5),"")</f>
        <v/>
      </c>
      <c r="S70" s="115" t="str">
        <f>IF($A70&gt;"",IF(AND(OR(EXACT(SquadExport!$BO70,TRUE),EXACT(SquadExport!$BP70,TRUE)),OR(EXACT(SquadExport!$BK70,TRUE),EXACT(SquadExport!$BM70,TRUE))),HARMEAN(WeightedParse!H70,WeightedParse!I70,WeightedParse!K70,WeightedParse!Q70,WeightedParse!S70,WeightedParse!T70,WeightedParse!V70,WeightedParse!X70,WeightedParse!Z70,WeightedParse!AB70,WeightedParse!AD70,WeightedParse!AF70,WeightedParse!AG70,WeightedParse!AH70,WeightedParse!AI70,WeightedParse!AJ70,WeightedParse!AK70,WeightedParse!AN70,WeightedParse!AO70),HARMEAN(WeightedParse!H70,WeightedParse!I70,WeightedParse!K70,WeightedParse!Q70,WeightedParse!S70,WeightedParse!T70,WeightedParse!V70,WeightedParse!X70,WeightedParse!Z70,WeightedParse!AB70,WeightedParse!AD70,WeightedParse!AF70,WeightedParse!AG70,WeightedParse!AH70,WeightedParse!AI70,WeightedParse!AJ70,WeightedParse!AK70,WeightedParse!AN70,WeightedParse!AO70)*Variables!$B$5),"")</f>
        <v/>
      </c>
      <c r="T70" s="114" t="str">
        <f>IF($A70&gt;"",IF(AND(OR(EXACT(SquadExport!$BO70,TRUE),EXACT(SquadExport!$BP70,TRUE)),OR(EXACT(SquadExport!$BK70,TRUE),EXACT(SquadExport!$BM70,TRUE))),HARMEAN(WeightedParse!I70,WeightedParse!K70,WeightedParse!N70,WeightedParse!P70,WeightedParse!Q70,WeightedParse!S70,WeightedParse!T70,WeightedParse!V70,WeightedParse!X70,WeightedParse!Y70,WeightedParse!Z70,WeightedParse!AB70,WeightedParse!AD70,WeightedParse!AE70,WeightedParse!AF70,WeightedParse!AH70,WeightedParse!AI70,WeightedParse!AJ70,WeightedParse!AN70,WeightedParse!AO70)*WeightedParse!BD70,(HARMEAN(WeightedParse!I70,WeightedParse!K70,WeightedParse!N70,WeightedParse!P70,WeightedParse!Q70,WeightedParse!S70,WeightedParse!T70,WeightedParse!V70,WeightedParse!X70,WeightedParse!Y70,WeightedParse!Z70,WeightedParse!AB70,WeightedParse!AD70,WeightedParse!AE70,WeightedParse!AF70,WeightedParse!AH70,WeightedParse!AI70,WeightedParse!AJ70,WeightedParse!AN70,WeightedParse!AO70)*WeightedParse!BD70)*Variables!$B$5),"")</f>
        <v/>
      </c>
      <c r="U70" s="114" t="str">
        <f>IF($A70&gt;"",IF(EXACT(SquadExport!$BQ70,TRUE),HARMEAN(WeightedParse!P70,WeightedParse!S70,WeightedParse!V70,WeightedParse!X70,WeightedParse!Y70,WeightedParse!Z70,WeightedParse!AE70,WeightedParse!AF70,WeightedParse!AP70),HARMEAN(WeightedParse!P70,WeightedParse!S70,WeightedParse!V70,WeightedParse!X70,WeightedParse!Y70,WeightedParse!Z70,WeightedParse!AE70,WeightedParse!AF70,WeightedParse!AP70)*Variables!$B$5),"")</f>
        <v/>
      </c>
      <c r="V70" s="114" t="str">
        <f>IF($A70&gt;"",IF(EXACT(SquadExport!$BQ70,TRUE),HARMEAN(WeightedParse!K70,WeightedParse!Q70,WeightedParse!S70,WeightedParse!T70,WeightedParse!V70,WeightedParse!X70,WeightedParse!Z70,WeightedParse!AE70,WeightedParse!AF70,WeightedParse!AG70,WeightedParse!AH70,WeightedParse!AK70),HARMEAN(WeightedParse!K70,WeightedParse!Q70,WeightedParse!S70,WeightedParse!T70,WeightedParse!V70,WeightedParse!X70,WeightedParse!Z70,WeightedParse!AE70,WeightedParse!AF70,WeightedParse!AG70,WeightedParse!AH70,WeightedParse!AK70)*Variables!$B$5),"")</f>
        <v/>
      </c>
      <c r="W70" s="114" t="str">
        <f>IF($A70&gt;"",IF(EXACT(SquadExport!$BQ70,TRUE),HARMEAN(WeightedParse!I70,WeightedParse!K70,WeightedParse!N70,WeightedParse!Q70,WeightedParse!T70,WeightedParse!V70,WeightedParse!X70,WeightedParse!Z70,WeightedParse!AB70,WeightedParse!AD70,WeightedParse!AF70,WeightedParse!AG70,WeightedParse!AK70),HARMEAN(WeightedParse!I70,WeightedParse!K70,WeightedParse!N70,WeightedParse!Q70,WeightedParse!T70,WeightedParse!V70,WeightedParse!X70,WeightedParse!Z70,WeightedParse!AB70,WeightedParse!AD70,WeightedParse!AF70,WeightedParse!AG70,WeightedParse!AK70)*Variables!$B$5),"")</f>
        <v/>
      </c>
      <c r="X70" s="114" t="str">
        <f>IF($A70&gt;"",IF(EXACT(SquadExport!$BQ70,TRUE),HARMEAN(WeightedParse!K70,WeightedParse!P70,WeightedParse!Q70,WeightedParse!S70,WeightedParse!U70,WeightedParse!V70,WeightedParse!X70,WeightedParse!Y70,WeightedParse!Z70,WeightedParse!AE70,WeightedParse!AF70,WeightedParse!AH70,WeightedParse!AO70,WeightedParse!AP70),HARMEAN(WeightedParse!K70,WeightedParse!P70,WeightedParse!Q70,WeightedParse!S70,WeightedParse!U70,WeightedParse!V70,WeightedParse!X70,WeightedParse!Y70,WeightedParse!Z70,WeightedParse!AE70,WeightedParse!AF70,WeightedParse!AH70,WeightedParse!AO70,WeightedParse!AP70)*Variables!$B$5),"")</f>
        <v/>
      </c>
      <c r="Y70" s="114" t="str">
        <f>IF($A70&gt;"",IF(EXACT(SquadExport!$BQ70,TRUE),HARMEAN(WeightedParse!P70,WeightedParse!Q70,WeightedParse!S70,WeightedParse!U70,WeightedParse!V70,WeightedParse!W70,WeightedParse!Y70,WeightedParse!AE70,WeightedParse!AF70,WeightedParse!AH70,WeightedParse!AJ70,WeightedParse!AN70,WeightedParse!AO70,WeightedParse!AP70),HARMEAN(WeightedParse!P70,WeightedParse!Q70,WeightedParse!S70,WeightedParse!U70,WeightedParse!V70,WeightedParse!W70,WeightedParse!Y70,WeightedParse!AE70,WeightedParse!AF70,WeightedParse!AH70,WeightedParse!AJ70,WeightedParse!AN70,WeightedParse!AO70,WeightedParse!AP70)*Variables!$B$5),"")</f>
        <v/>
      </c>
      <c r="Z70" s="114" t="str">
        <f>IF($A70&gt;"",IF(EXACT(SquadExport!$BQ70,TRUE),HARMEAN(WeightedParse!M70,WeightedParse!P70,WeightedParse!Q70,WeightedParse!S70,WeightedParse!U70,WeightedParse!V70,WeightedParse!W70,WeightedParse!X70,WeightedParse!Y70,WeightedParse!Z70,WeightedParse!AE70,WeightedParse!AF70,WeightedParse!AH70,WeightedParse!AL70,WeightedParse!AO70,WeightedParse!AP70),HARMEAN(WeightedParse!M70,WeightedParse!P70,WeightedParse!Q70,WeightedParse!S70,WeightedParse!U70,WeightedParse!V70,WeightedParse!W70,WeightedParse!X70,WeightedParse!Y70,WeightedParse!Z70,WeightedParse!AE70,WeightedParse!AF70,WeightedParse!AH70,WeightedParse!AL70,WeightedParse!AO70,WeightedParse!AP70)*Variables!$B$5),"")</f>
        <v/>
      </c>
      <c r="AA70" s="114" t="str">
        <f>IF($A70&gt;"",IF(EXACT(SquadExport!$BQ70,TRUE),HARMEAN(WeightedParse!J70,WeightedParse!K70,WeightedParse!N70,WeightedParse!P70,WeightedParse!Q70,WeightedParse!S70,WeightedParse!V70,WeightedParse!X70,WeightedParse!Y70,WeightedParse!Z70,WeightedParse!AD70,WeightedParse!AE70,WeightedParse!AH70,WeightedParse!AI70,WeightedParse!AK70,WeightedParse!AN70,WeightedParse!AO70,WeightedParse!AP70),HARMEAN(WeightedParse!J70,WeightedParse!K70,WeightedParse!N70,WeightedParse!P70,WeightedParse!Q70,WeightedParse!S70,WeightedParse!V70,WeightedParse!X70,WeightedParse!Y70,WeightedParse!Z70,WeightedParse!AD70,WeightedParse!AE70,WeightedParse!AH70,WeightedParse!AI70,WeightedParse!AK70,WeightedParse!AN70,WeightedParse!AO70,WeightedParse!AP70)*Variables!$B$5),"")</f>
        <v/>
      </c>
      <c r="AB70" s="114" t="str">
        <f>IF($A70&gt;"",IF(AND(EXACT(SquadExport!$BR70,TRUE),EXACT(SquadExport!$BL70,TRUE)),HARMEAN(WeightedParse!I70,WeightedParse!K70,WeightedParse!N70,WeightedParse!Q70,WeightedParse!T70,WeightedParse!V70,WeightedParse!X70,WeightedParse!Y70,WeightedParse!Z70,WeightedParse!AD70,WeightedParse!AE70,WeightedParse!AF70,WeightedParse!AG70,WeightedParse!AH70,WeightedParse!AI70,WeightedParse!AJ70,WeightedParse!AK70,WeightedParse!AN70,WeightedParse!AO70),HARMEAN(WeightedParse!I70,WeightedParse!K70,WeightedParse!N70,WeightedParse!Q70,WeightedParse!T70,WeightedParse!V70,WeightedParse!X70,WeightedParse!Y70,WeightedParse!Z70,WeightedParse!AD70,WeightedParse!AE70,WeightedParse!AF70,WeightedParse!AG70,WeightedParse!AH70,WeightedParse!AI70,WeightedParse!AJ70,WeightedParse!AK70,WeightedParse!AN70,WeightedParse!AO70)*Variables!$B$5),"")</f>
        <v/>
      </c>
      <c r="AC70" s="114" t="str">
        <f>IF($A70&gt;"",IF(AND(EXACT(SquadExport!$BR70,TRUE),EXACT(SquadExport!$BL70,TRUE)),HARMEAN(WeightedParse!K70,WeightedParse!Q70,WeightedParse!S70,WeightedParse!T70,WeightedParse!V70,WeightedParse!X70,WeightedParse!Y70,WeightedParse!Z70,WeightedParse!AD70,WeightedParse!AE70,WeightedParse!AF70,WeightedParse!AG70,WeightedParse!AH70,WeightedParse!AO70),HARMEAN(WeightedParse!K70,WeightedParse!Q70,WeightedParse!S70,WeightedParse!T70,WeightedParse!V70,WeightedParse!X70,WeightedParse!Y70,WeightedParse!Z70,WeightedParse!AD70,WeightedParse!AE70,WeightedParse!AF70,WeightedParse!AG70,WeightedParse!AH70,WeightedParse!AO70)*Variables!$B$5),"")</f>
        <v/>
      </c>
      <c r="AD70" s="114" t="str">
        <f>IF($A70&gt;"",IF(AND(EXACT(SquadExport!$BR70,TRUE),EXACT(SquadExport!$BL70,TRUE)),HARMEAN(WeightedParse!I70,WeightedParse!J70,WeightedParse!K70,WeightedParse!N70,WeightedParse!Q70,WeightedParse!S70,WeightedParse!T70,WeightedParse!V70,WeightedParse!X70,WeightedParse!Z70,WeightedParse!AB70,WeightedParse!AD70,WeightedParse!AG70,WeightedParse!AH70,WeightedParse!AI70,WeightedParse!AK70,WeightedParse!AO70),HARMEAN(WeightedParse!I70,WeightedParse!J70,WeightedParse!K70,WeightedParse!N70,WeightedParse!Q70,WeightedParse!S70,WeightedParse!T70,WeightedParse!V70,WeightedParse!X70,WeightedParse!Z70,WeightedParse!AB70,WeightedParse!AD70,WeightedParse!AG70,WeightedParse!AH70,WeightedParse!AI70,WeightedParse!AK70,WeightedParse!AO70)*Variables!$B$5),"")</f>
        <v/>
      </c>
      <c r="AE70" s="114" t="str">
        <f>IF($A70&gt;"",IF(AND(EXACT(SquadExport!$BR70,TRUE),EXACT(SquadExport!$BL70,TRUE)),HARMEAN(WeightedParse!K70,WeightedParse!N70,WeightedParse!P70,WeightedParse!Q70,WeightedParse!S70,WeightedParse!T70,WeightedParse!U70,WeightedParse!V70,WeightedParse!X70,WeightedParse!Y70,WeightedParse!Z70,WeightedParse!AD70,WeightedParse!AE70,WeightedParse!AF70,WeightedParse!AG70,WeightedParse!AH70,WeightedParse!AI70,WeightedParse!AO70),HARMEAN(WeightedParse!K70,WeightedParse!N70,WeightedParse!P70,WeightedParse!Q70,WeightedParse!S70,WeightedParse!T70,WeightedParse!U70,WeightedParse!V70,WeightedParse!X70,WeightedParse!Y70,WeightedParse!Z70,WeightedParse!AD70,WeightedParse!AE70,WeightedParse!AF70,WeightedParse!AG70,WeightedParse!AH70,WeightedParse!AI70,WeightedParse!AO70)*Variables!$B$5),"")</f>
        <v/>
      </c>
      <c r="AF70" s="114" t="str">
        <f>IF($A70&gt;"",IF(AND(EXACT(SquadExport!$BR70,TRUE),EXACT(SquadExport!$BL70,TRUE)),HARMEAN(WeightedParse!I70,WeightedParse!J70,WeightedParse!K70,WeightedParse!N70,WeightedParse!Q70,WeightedParse!S70,WeightedParse!T70,WeightedParse!U70,WeightedParse!V70,WeightedParse!X70,WeightedParse!Z70,WeightedParse!AD70,WeightedParse!AE70,WeightedParse!AF70,WeightedParse!AH70,WeightedParse!AI70,WeightedParse!AK70,WeightedParse!AN70,WeightedParse!AO70,WeightedParse!AP70),HARMEAN(WeightedParse!I70,WeightedParse!J70,WeightedParse!K70,WeightedParse!N70,WeightedParse!Q70,WeightedParse!S70,WeightedParse!T70,WeightedParse!U70,WeightedParse!V70,WeightedParse!X70,WeightedParse!Z70,WeightedParse!AD70,WeightedParse!AE70,WeightedParse!AF70,WeightedParse!AH70,WeightedParse!AI70,WeightedParse!AK70,WeightedParse!AN70,WeightedParse!AO70,WeightedParse!AP70)*Variables!$B$5),"")</f>
        <v/>
      </c>
      <c r="AG70" s="114" t="str">
        <f>IF($A70&gt;"",IF(AND(OR(EXACT(SquadExport!$BR70,TRUE),EXACT(SquadExport!$BS70,TRUE)),OR(EXACT(SquadExport!$BK70,TRUE),EXACT(SquadExport!$BM70,TRUE))),HARMEAN(WeightedParse!I70,WeightedParse!K70,WeightedParse!Q70,WeightedParse!T70,WeightedParse!X70,WeightedParse!Z70,WeightedParse!AD70,WeightedParse!AF70,WeightedParse!AG70,WeightedParse!AJ70),HARMEAN(WeightedParse!I70,WeightedParse!K70,WeightedParse!Q70,WeightedParse!T70,WeightedParse!X70,WeightedParse!Z70,WeightedParse!AD70,WeightedParse!AF70,WeightedParse!AG70,WeightedParse!AJ70)*Variables!$B$5),"")</f>
        <v/>
      </c>
      <c r="AH70" s="114" t="str">
        <f>IF($A70&gt;"",IF(AND(OR(EXACT(SquadExport!$BR70,TRUE),EXACT(SquadExport!$BS70,TRUE)),OR(EXACT(SquadExport!$BK70,TRUE),EXACT(SquadExport!$BM70,TRUE))),HARMEAN(WeightedParse!H70,WeightedParse!K70,WeightedParse!P70,WeightedParse!Q70,WeightedParse!S70,WeightedParse!T70,WeightedParse!V70,WeightedParse!X70,WeightedParse!Y70,WeightedParse!Z70,WeightedParse!AD70,WeightedParse!AE70,WeightedParse!AF70,WeightedParse!AG70,WeightedParse!AH70,WeightedParse!AO70),HARMEAN(WeightedParse!H70,WeightedParse!K70,WeightedParse!P70,WeightedParse!Q70,WeightedParse!S70,WeightedParse!T70,WeightedParse!V70,WeightedParse!X70,WeightedParse!Y70,WeightedParse!Z70,WeightedParse!AD70,WeightedParse!AE70,WeightedParse!AF70,WeightedParse!AG70,WeightedParse!AH70,WeightedParse!AO70)*Variables!$B$5),"")</f>
        <v/>
      </c>
      <c r="AI70" s="114" t="str">
        <f>IF($A70&gt;"",IF(AND(OR(EXACT(SquadExport!$BR70,TRUE),EXACT(SquadExport!$BS70,TRUE)),OR(EXACT(SquadExport!$BK70,TRUE),EXACT(SquadExport!$BM70,TRUE))),HARMEAN(WeightedParse!H70,WeightedParse!I70,WeightedParse!K70,WeightedParse!P70,WeightedParse!Q70,WeightedParse!S70,WeightedParse!T70,WeightedParse!U70,WeightedParse!V70,WeightedParse!X70,WeightedParse!Y70,WeightedParse!Z70,WeightedParse!AD70,WeightedParse!AE70,WeightedParse!AF70,WeightedParse!AH70,WeightedParse!AI70,WeightedParse!AO70),HARMEAN(WeightedParse!H70,WeightedParse!I70,WeightedParse!K70,WeightedParse!P70,WeightedParse!Q70,WeightedParse!S70,WeightedParse!T70,WeightedParse!U70,WeightedParse!V70,WeightedParse!X70,WeightedParse!Y70,WeightedParse!Z70,WeightedParse!AD70,WeightedParse!AE70,WeightedParse!AF70,WeightedParse!AH70,WeightedParse!AI70,WeightedParse!AO70)*Variables!$B$5),"")</f>
        <v/>
      </c>
      <c r="AJ70" s="114" t="str">
        <f>IF($A70&gt;"",IF(AND(OR(EXACT(SquadExport!$BR70,TRUE),EXACT(SquadExport!$BS70,TRUE)),OR(EXACT(SquadExport!$BK70,TRUE),EXACT(SquadExport!$BM70,TRUE))),HARMEAN(WeightedParse!H70,WeightedParse!K70,WeightedParse!M70,WeightedParse!V70,WeightedParse!W70,WeightedParse!AD70,WeightedParse!AF70,WeightedParse!AH70,WeightedParse!AK70,WeightedParse!AL70,WeightedParse!AO70,WeightedParse!AP70)*(CONVERT(LEFT(SquadExport!$E70,FIND("'",SquadExport!$E70)-1)+((MID(SquadExport!$E70,FIND("'",SquadExport!$E70)+1,LEN(SquadExport!$E70)-FIND("'",SquadExport!$E70)-1))/12),"ft","m")-1)/(Variables!$C$4-1),(HARMEAN(WeightedParse!H70,WeightedParse!K70,WeightedParse!M70,WeightedParse!V70,WeightedParse!W70,WeightedParse!AD70,WeightedParse!AF70,WeightedParse!AH70,WeightedParse!AK70,WeightedParse!AL70,WeightedParse!AO70,WeightedParse!AP70)*(CONVERT(LEFT(SquadExport!$E70,FIND("'",SquadExport!$E70)-1)+((MID(SquadExport!$E70,FIND("'",SquadExport!$E70)+1,LEN(SquadExport!$E70)-FIND("'",SquadExport!$E70)-1))/12),"ft","m")-1)/(Variables!$C$4-1))*Variables!$B$5),"")</f>
        <v/>
      </c>
      <c r="AK70" s="114" t="str">
        <f>IF($A70&gt;"",IF(AND(OR(EXACT(SquadExport!$BR70,TRUE),EXACT(SquadExport!$BS70,TRUE)),OR(EXACT(SquadExport!$BK70,TRUE),EXACT(SquadExport!$BM70,TRUE))),HARMEAN(WeightedParse!J70,WeightedParse!K70,WeightedParse!T70,WeightedParse!V70,WeightedParse!X70,WeightedParse!Y70,WeightedParse!Z70,WeightedParse!AD70,WeightedParse!AH70,WeightedParse!AI70,WeightedParse!AK70,WeightedParse!AO70),HARMEAN(WeightedParse!J70,WeightedParse!K70,WeightedParse!T70,WeightedParse!V70,WeightedParse!X70,WeightedParse!Y70,WeightedParse!Z70,WeightedParse!AD70,WeightedParse!AH70,WeightedParse!AI70,WeightedParse!AK70,WeightedParse!AO70)*Variables!$B$5),"")</f>
        <v/>
      </c>
      <c r="AL70" s="114" t="str">
        <f>IF($A70&gt;"",IF(AND(OR(EXACT(SquadExport!$BR70,TRUE),EXACT(SquadExport!$BS70,TRUE)),OR(EXACT(SquadExport!$BK70,TRUE),EXACT(SquadExport!$BM70,TRUE))),HARMEAN(WeightedParse!H70,WeightedParse!I70,WeightedParse!K70,WeightedParse!Q70,WeightedParse!T70,WeightedParse!V70,WeightedParse!AB70,WeightedParse!AD70,WeightedParse!AH70,WeightedParse!AI70,WeightedParse!AJ70,WeightedParse!AN70,WeightedParse!AO70),HARMEAN(WeightedParse!H70,WeightedParse!I70,WeightedParse!K70,WeightedParse!Q70,WeightedParse!T70,WeightedParse!V70,WeightedParse!AB70,WeightedParse!AD70,WeightedParse!AH70,WeightedParse!AI70,WeightedParse!AJ70,WeightedParse!AN70,WeightedParse!AO70)*Variables!$B$5),"")</f>
        <v/>
      </c>
      <c r="AM70" s="114" t="str">
        <f>IF($A70&gt;"",IF(AND(OR(EXACT(SquadExport!$BR70,TRUE),EXACT(SquadExport!$BS70,TRUE)),OR(EXACT(SquadExport!$BK70,TRUE),EXACT(SquadExport!$BM70,TRUE))),HARMEAN(WeightedParse!I70,WeightedParse!J70,WeightedParse!K70,WeightedParse!N70,WeightedParse!Q70,WeightedParse!T70,WeightedParse!V70,WeightedParse!X70,WeightedParse!AB70,WeightedParse!AD70,WeightedParse!AG70,WeightedParse!AI70,WeightedParse!AJ70,WeightedParse!AK70,WeightedParse!AN70)*WeightedParse!BD70,(HARMEAN(WeightedParse!I70,WeightedParse!J70,WeightedParse!K70,WeightedParse!N70,WeightedParse!Q70,WeightedParse!T70,WeightedParse!V70,WeightedParse!X70,WeightedParse!AB70,WeightedParse!AD70,WeightedParse!AG70,WeightedParse!AI70,WeightedParse!AJ70,WeightedParse!AK70,WeightedParse!AN70)*WeightedParse!BD70)*Variables!$B$5),"")</f>
        <v/>
      </c>
      <c r="AN70" s="114" t="str">
        <f>IF($A70&gt;"",IF(AND(OR(EXACT(SquadExport!$BR70,TRUE),EXACT(SquadExport!$BS70,TRUE)),OR(EXACT(SquadExport!$BK70,TRUE),EXACT(SquadExport!$BM70,TRUE))),HARMEAN(WeightedParse!H70,WeightedParse!I70,WeightedParse!K70,WeightedParse!N70,WeightedParse!Q70,WeightedParse!T70,WeightedParse!V70,WeightedParse!X70,WeightedParse!Z70,WeightedParse!AD70,WeightedParse!AG70,WeightedParse!AH70,WeightedParse!AI70,WeightedParse!AJ70,WeightedParse!AN70,WeightedParse!AO70)*WeightedParse!BD70,(HARMEAN(WeightedParse!H70,WeightedParse!I70,WeightedParse!K70,WeightedParse!N70,WeightedParse!Q70,WeightedParse!T70,WeightedParse!V70,WeightedParse!X70,WeightedParse!Z70,WeightedParse!AD70,WeightedParse!AG70,WeightedParse!AH70,WeightedParse!AI70,WeightedParse!AJ70,WeightedParse!AN70,WeightedParse!AO70)*WeightedParse!BD70)*Variables!$B$5),"")</f>
        <v/>
      </c>
      <c r="AO70" s="114" t="str">
        <f>IF($A70&gt;"",IF(AND(EXACT(SquadExport!$BS70,TRUE),EXACT(SquadExport!$BL70,TRUE)),HARMEAN(WeightedParse!K70,WeightedParse!Q70,WeightedParse!T70,WeightedParse!V70,WeightedParse!X70,WeightedParse!Z70,WeightedParse!AB70,WeightedParse!AD70,WeightedParse!AG70,WeightedParse!AK70),HARMEAN(WeightedParse!K70,WeightedParse!Q70,WeightedParse!T70,WeightedParse!V70,WeightedParse!X70,WeightedParse!Z70,WeightedParse!AB70,WeightedParse!AD70,WeightedParse!AG70,WeightedParse!AK70)*Variables!$B$5),"")</f>
        <v/>
      </c>
      <c r="AP70" s="114" t="str">
        <f>IF($A70&gt;"",IF(AND(EXACT(SquadExport!$BS70,TRUE),EXACT(SquadExport!$BL70,TRUE)),HARMEAN(WeightedParse!I70,WeightedParse!K70,WeightedParse!Q70,WeightedParse!T70,WeightedParse!V70,WeightedParse!X70,WeightedParse!Z70,WeightedParse!AB70,WeightedParse!AD70,WeightedParse!AF70,WeightedParse!AG70,WeightedParse!AI70,WeightedParse!AJ70),HARMEAN(WeightedParse!I70,WeightedParse!K70,WeightedParse!Q70,WeightedParse!T70,WeightedParse!V70,WeightedParse!X70,WeightedParse!Z70,WeightedParse!AB70,WeightedParse!AD70,WeightedParse!AF70,WeightedParse!AG70,WeightedParse!AI70,WeightedParse!AJ70)*Variables!$B$5),"")</f>
        <v/>
      </c>
      <c r="AQ70" s="114" t="str">
        <f>IF($A70&gt;"",IF(AND(EXACT(SquadExport!$BS70,TRUE),EXACT(SquadExport!$BL70,TRUE)),HARMEAN(WeightedParse!I70,WeightedParse!J70,WeightedParse!K70,WeightedParse!Q70,WeightedParse!T70,WeightedParse!V70,WeightedParse!X70,WeightedParse!Z70,WeightedParse!AB70,WeightedParse!AD70,WeightedParse!AG70,WeightedParse!AI70,WeightedParse!AJ70,WeightedParse!AK70),HARMEAN(WeightedParse!I70,WeightedParse!J70,WeightedParse!K70,WeightedParse!Q70,WeightedParse!T70,WeightedParse!V70,WeightedParse!X70,WeightedParse!Z70,WeightedParse!AB70,WeightedParse!AD70,WeightedParse!AG70,WeightedParse!AI70,WeightedParse!AJ70,WeightedParse!AK70)*Variables!$B$5),"")</f>
        <v/>
      </c>
      <c r="AR70" s="114" t="str">
        <f>IF($A70&gt;"",IF(AND(EXACT(SquadExport!$BS70,TRUE),EXACT(SquadExport!$BL70,TRUE)),HARMEAN(WeightedParse!I70,WeightedParse!J70,WeightedParse!K70,WeightedParse!Q70,WeightedParse!T70,WeightedParse!V70,WeightedParse!X70,WeightedParse!Y70,WeightedParse!Z70,WeightedParse!AD70,WeightedParse!AH70,WeightedParse!AI70,WeightedParse!AJ70,WeightedParse!AK70,WeightedParse!AN70,WeightedParse!AO70),HARMEAN(WeightedParse!I70,WeightedParse!J70,WeightedParse!K70,WeightedParse!Q70,WeightedParse!T70,WeightedParse!V70,WeightedParse!X70,WeightedParse!Y70,WeightedParse!Z70,WeightedParse!AD70,WeightedParse!AH70,WeightedParse!AI70,WeightedParse!AJ70,WeightedParse!AK70,WeightedParse!AN70,WeightedParse!AO70)*Variables!$B$5),"")</f>
        <v/>
      </c>
      <c r="AS70" s="114" t="str">
        <f>IF($A70&gt;"",IF(AND(EXACT(SquadExport!$BT70,TRUE),EXACT(SquadExport!$BL70,TRUE)),HARMEAN(WeightedParse!J70,WeightedParse!K70,WeightedParse!M70,WeightedParse!T70,WeightedParse!V70,WeightedParse!X70,WeightedParse!Z70,WeightedParse!AD70,WeightedParse!AI70),(HARMEAN(WeightedParse!J70,WeightedParse!K70,WeightedParse!M70,WeightedParse!T70,WeightedParse!V70,WeightedParse!X70,WeightedParse!Z70,WeightedParse!AD70,WeightedParse!AI70)*Variables!$B$5)),"")</f>
        <v/>
      </c>
      <c r="AT70" s="114" t="str">
        <f>IF($A70&gt;"",IF(AND(EXACT(SquadExport!$BT70,TRUE),EXACT(SquadExport!$BL70,TRUE)),HARMEAN(WeightedParse!J70,WeightedParse!K70,WeightedParse!M70,WeightedParse!U70,WeightedParse!V70,WeightedParse!W70,WeightedParse!X70,WeightedParse!Z70,WeightedParse!AD70,WeightedParse!AF70,WeightedParse!AK70,WeightedParse!AL70,WeightedParse!AP70)*(CONVERT(LEFT(SquadExport!$E70,FIND("'",SquadExport!$E70)-1)+((MID(SquadExport!$E70,FIND("'",SquadExport!$E70)+1,LEN(SquadExport!$E70)-FIND("'",SquadExport!$E70)-1))/12),"ft","m")-1)/(Variables!$C$4-1),(HARMEAN(WeightedParse!J70,WeightedParse!K70,WeightedParse!M70,WeightedParse!U70,WeightedParse!V70,WeightedParse!W70,WeightedParse!X70,WeightedParse!Z70,WeightedParse!AD70,WeightedParse!AF70,WeightedParse!AK70,WeightedParse!AL70,WeightedParse!AP70)*(CONVERT(LEFT(SquadExport!$E70,FIND("'",SquadExport!$E70)-1)+((MID(SquadExport!$E70,FIND("'",SquadExport!$E70)+1,LEN(SquadExport!$E70)-FIND("'",SquadExport!$E70)-1))/12),"ft","m")-1)/(Variables!$C$4-1)))*Variables!$B$5,"")</f>
        <v/>
      </c>
      <c r="AU70" s="114" t="str">
        <f>IF($A70&gt;"",IF(AND(EXACT(SquadExport!$BT70,TRUE),EXACT(SquadExport!$BL70,TRUE)),HARMEAN(WeightedParse!I70,WeightedParse!J70,WeightedParse!K70,WeightedParse!Q70,WeightedParse!T70,WeightedParse!V70,WeightedParse!X70,WeightedParse!Z70,WeightedParse!AB70,WeightedParse!AD70,WeightedParse!AF70,WeightedParse!AG70,WeightedParse!AK70,WeightedParse!AP70),HARMEAN(WeightedParse!I70,WeightedParse!J70,WeightedParse!K70,WeightedParse!Q70,WeightedParse!T70,WeightedParse!V70,WeightedParse!X70,WeightedParse!Z70,WeightedParse!AB70,WeightedParse!AD70,WeightedParse!AF70,WeightedParse!AG70,WeightedParse!AK70,WeightedParse!AP70)*Variables!$B$5),"")</f>
        <v/>
      </c>
      <c r="AV70" s="114" t="str">
        <f>IF($A70&gt;"",IF(AND(EXACT(SquadExport!$BT70,TRUE),EXACT(SquadExport!$BL70,TRUE)),HARMEAN(WeightedParse!I70,WeightedParse!J70,WeightedParse!K70,WeightedParse!Q70,WeightedParse!T70,WeightedParse!V70,WeightedParse!X70,WeightedParse!Z70,WeightedParse!AD70,WeightedParse!AH70,WeightedParse!AI70,WeightedParse!AJ70,WeightedParse!AK70,WeightedParse!AN70,WeightedParse!AO70),HARMEAN(WeightedParse!I70,WeightedParse!J70,WeightedParse!K70,WeightedParse!Q70,WeightedParse!T70,WeightedParse!V70,WeightedParse!X70,WeightedParse!Z70,WeightedParse!AD70,WeightedParse!AH70,WeightedParse!AI70,WeightedParse!AJ70,WeightedParse!AK70,WeightedParse!AN70,WeightedParse!AO70)*Variables!$B$5),"")</f>
        <v/>
      </c>
      <c r="AW70" s="114" t="str">
        <f>IF($A70&gt;"",IF(AND(EXACT(SquadExport!$BT70,TRUE),EXACT(SquadExport!$BL70,TRUE)),HARMEAN(WeightedParse!I70,WeightedParse!J70,WeightedParse!K70,WeightedParse!Q70,WeightedParse!T70,WeightedParse!V70,WeightedParse!X70,WeightedParse!Z70,WeightedParse!AB70,WeightedParse!AD70,WeightedParse!AF70,WeightedParse!AG70,WeightedParse!AI70,WeightedParse!AJ70,WeightedParse!AK70),HARMEAN(WeightedParse!I70,WeightedParse!J70,WeightedParse!K70,WeightedParse!Q70,WeightedParse!T70,WeightedParse!V70,WeightedParse!X70,WeightedParse!Z70,WeightedParse!AB70,WeightedParse!AD70,WeightedParse!AF70,WeightedParse!AG70,WeightedParse!AI70,WeightedParse!AJ70,WeightedParse!AK70)*Variables!$B$5),"")</f>
        <v/>
      </c>
      <c r="AX70" s="114" t="str">
        <f>IF($A70&gt;"",IF(AND(EXACT(SquadExport!$BT70,TRUE),EXACT(SquadExport!$BL70,TRUE)),HARMEAN(WeightedParse!K70,WeightedParse!Q70,WeightedParse!U70,WeightedParse!V70,WeightedParse!W70,WeightedParse!X70,WeightedParse!Y70,WeightedParse!Z70,WeightedParse!AD70,WeightedParse!AF70,WeightedParse!AH70,WeightedParse!AI70,WeightedParse!AJ70,WeightedParse!AK70,WeightedParse!AN70,WeightedParse!AO70,WeightedParse!AP70),HARMEAN(WeightedParse!K70,WeightedParse!Q70,WeightedParse!U70,WeightedParse!V70,WeightedParse!W70,WeightedParse!X70,WeightedParse!Y70,WeightedParse!Z70,WeightedParse!AD70,WeightedParse!AF70,WeightedParse!AH70,WeightedParse!AI70,WeightedParse!AJ70,WeightedParse!AK70,WeightedParse!AN70,WeightedParse!AO70,WeightedParse!AP70)*Variables!$B$5),"")</f>
        <v/>
      </c>
      <c r="AY70" s="114" t="str">
        <f>IF($A70&gt;"",IF(AND(EXACT(SquadExport!$BT70,TRUE),EXACT(SquadExport!$BL70,TRUE)),HARMEAN(WeightedParse!I70,WeightedParse!J70,WeightedParse!K70,WeightedParse!M70,WeightedParse!N70,WeightedParse!Q70,WeightedParse!T70,WeightedParse!V70,WeightedParse!X70,WeightedParse!Z70,WeightedParse!AD70,WeightedParse!AF70,WeightedParse!AG70,WeightedParse!AH70,WeightedParse!AI70,WeightedParse!AJ70,WeightedParse!AK70,WeightedParse!AL70,WeightedParse!AN70,WeightedParse!AO70,WeightedParse!AP70),HARMEAN(WeightedParse!I70,WeightedParse!J70,WeightedParse!K70,WeightedParse!M70,WeightedParse!N70,WeightedParse!Q70,WeightedParse!T70,WeightedParse!V70,WeightedParse!X70,WeightedParse!Z70,WeightedParse!AD70,WeightedParse!AF70,WeightedParse!AG70,WeightedParse!AH70,WeightedParse!AI70,WeightedParse!AJ70,WeightedParse!AK70,WeightedParse!AL70,WeightedParse!AN70,WeightedParse!AO70,WeightedParse!AP70)*Variables!$B$5),"")</f>
        <v/>
      </c>
    </row>
    <row r="71" spans="1:51" s="3" customFormat="1" ht="15" customHeight="1" x14ac:dyDescent="0.25">
      <c r="A71" s="3" t="str">
        <f>IF(WeightedParse!A71&gt;"",WeightedParse!A71,"")</f>
        <v/>
      </c>
      <c r="B71" s="4" t="str">
        <f>IF(WeightedParse!B71&gt;0,WeightedParse!B71,"")</f>
        <v/>
      </c>
      <c r="C71" s="4" t="str">
        <f>IF(A71&gt;"",IF(AND(B71&lt;=Variables!$B$8,G71&gt;2),"Youth",IF(AND(B71&lt;=Variables!$B$8,G71&lt;=2),"Prospect",IF(AND(B71&gt;=Variables!$B$9,G71&gt;2),"Old",IF(G71&gt;=3,"Reserves","First Team")))),"")</f>
        <v/>
      </c>
      <c r="D71" s="4" t="str">
        <f>SquadExport!BJ71</f>
        <v/>
      </c>
      <c r="E71" s="4" t="str">
        <f>IF(A71&gt;"",VLOOKUP(F71,Roles!A:B,2,FALSE)&amp;IF(OR(VLOOKUP(F71,Roles!$A:$B,2,FALSE)="FB",VLOOKUP(F71,Roles!$A:$B,2,FALSE)="WB",VLOOKUP(F71,Roles!$A:$B,2,FALSE)="WM",VLOOKUP(F71,Roles!$A:$B,2,FALSE)="W"),IF(AND(SquadExport!BK71=TRUE,SquadExport!BM71=TRUE,WeightedParse!BB71&gt;=WeightedParse!BC71)," (R)",IF(AND(SquadExport!BK71=TRUE,SquadExport!BM71=TRUE,WeightedParse!BB71&lt;WeightedParse!BC71)," (L)",IF(AND(SquadExport!BK71=TRUE,SquadExport!BM71=FALSE), " (L)",IF(AND(SquadExport!BK71=FALSE,SquadExport!BM71=TRUE)," (R)","")))),""),"")</f>
        <v/>
      </c>
      <c r="F71" s="4" t="str" cm="1">
        <f t="array" ref="F71">IF(A71&gt;"",INDEX($J$1:$AY$1,SUMPRODUCT(MAX(($J$2:$AY$200=MAX($J71:$AY71))*(COLUMN($J$2:$AY$200))))-COLUMN($J$1)+1),"")</f>
        <v/>
      </c>
      <c r="G71" s="4" t="str">
        <f t="shared" si="3"/>
        <v/>
      </c>
      <c r="H71" s="4" t="str">
        <f t="shared" si="4"/>
        <v/>
      </c>
      <c r="I71" s="5" t="str">
        <f t="shared" si="5"/>
        <v/>
      </c>
      <c r="J71" s="114" t="str">
        <f>IF($A71&gt;"",HARMEAN(WeightedParse!V71,WeightedParse!Y71,WeightedParse!Z71,WeightedParse!AE71,WeightedParse!AJ71,WeightedParse!AQ71,WeightedParse!AR71,WeightedParse!AS71,WeightedParse!AU71,WeightedParse!AV71,WeightedParse!AW71,WeightedParse!AY71,WeightedParse!BA71),"")</f>
        <v/>
      </c>
      <c r="K71" s="114" t="str">
        <f>IF(A71&gt;"",HARMEAN(WeightedParse!K71,WeightedParse!Q71,WeightedParse!V71,WeightedParse!X71,WeightedParse!Y71,WeightedParse!Z71,WeightedParse!AE71,WeightedParse!AG71,WeightedParse!AI71,WeightedParse!AJ71,WeightedParse!AQ71,WeightedParse!AR71,WeightedParse!AS71,WeightedParse!AU71,WeightedParse!AV71,WeightedParse!AW71,WeightedParse!AY71,WeightedParse!AZ71,WeightedParse!BA71),"")</f>
        <v/>
      </c>
      <c r="L71" s="114" t="str">
        <f>IF($A71&gt;"",IF(AND(EXACT(SquadExport!$BO71,TRUE),EXACT(SquadExport!$BL71,TRUE)),HARMEAN(WeightedParse!M71,WeightedParse!P71,WeightedParse!S71,WeightedParse!U71,WeightedParse!V71,WeightedParse!W71,WeightedParse!Y71,WeightedParse!AE71,WeightedParse!AL71,WeightedParse!AN71,WeightedParse!AP71),HARMEAN(WeightedParse!M71,WeightedParse!P71,WeightedParse!S71,WeightedParse!U71,WeightedParse!V71,WeightedParse!W71,WeightedParse!Y71,WeightedParse!AE71,WeightedParse!AL71,WeightedParse!AN71,WeightedParse!AP71)*Variables!$B$5),"")</f>
        <v/>
      </c>
      <c r="M71" s="114" t="str">
        <f>IF($A71&gt;"",IF(AND(EXACT(SquadExport!$BO71,TRUE),EXACT(SquadExport!$BL71,TRUE)),HARMEAN(WeightedParse!M71,WeightedParse!P71,WeightedParse!S71,WeightedParse!U71,WeightedParse!V71,WeightedParse!W71,WeightedParse!X71,WeightedParse!Y71,WeightedParse!Z71,WeightedParse!AE71,WeightedParse!AL71,WeightedParse!AN71,WeightedParse!AP71),HARMEAN(WeightedParse!M71,WeightedParse!P71,WeightedParse!S71,WeightedParse!U71,WeightedParse!V71,WeightedParse!W71,WeightedParse!X71,WeightedParse!Y71,WeightedParse!Z71,WeightedParse!AE71,WeightedParse!AL71,WeightedParse!AN71,WeightedParse!AP71)*Variables!$B$5),"")</f>
        <v/>
      </c>
      <c r="N71" s="114" t="str">
        <f>IF($A71&gt;"",IF(AND(EXACT(SquadExport!$BO71,TRUE),EXACT(SquadExport!$BL71,TRUE)),HARMEAN(WeightedParse!K71,WeightedParse!M71,WeightedParse!P71,WeightedParse!Q71,WeightedParse!S71,WeightedParse!T71,WeightedParse!U71,WeightedParse!V71,WeightedParse!W71,WeightedParse!X71,WeightedParse!Y71,WeightedParse!Z71,WeightedParse!AE71,WeightedParse!AG71,WeightedParse!AL71,WeightedParse!AN71,WeightedParse!AP71),HARMEAN(WeightedParse!K71,WeightedParse!M71,WeightedParse!P71,WeightedParse!Q71,WeightedParse!S71,WeightedParse!T71,WeightedParse!U71,WeightedParse!V71,WeightedParse!W71,WeightedParse!X71,WeightedParse!Y71,WeightedParse!Z71,WeightedParse!AE71,WeightedParse!AG71,WeightedParse!AL71,WeightedParse!AN71,WeightedParse!AP71)*Variables!$B$5),"")</f>
        <v/>
      </c>
      <c r="O71" s="114" t="str">
        <f>IF($A71&gt;"",IF(AND(EXACT(SquadExport!$BO71,TRUE),EXACT(SquadExport!$BL71,TRUE)),HARMEAN(WeightedParse!I71,WeightedParse!K71,WeightedParse!M71,WeightedParse!P71,WeightedParse!Q71,WeightedParse!S71,WeightedParse!T71,WeightedParse!V71,WeightedParse!W71,WeightedParse!X71,WeightedParse!Y71,WeightedParse!Z71,WeightedParse!AB71,WeightedParse!AE71,WeightedParse!AF71,WeightedParse!AG71,WeightedParse!AJ71,WeightedParse!AK71,WeightedParse!AL71,WeightedParse!AN71,WeightedParse!AO71,WeightedParse!AP71),HARMEAN(WeightedParse!I71,WeightedParse!K71,WeightedParse!M71,WeightedParse!P71,WeightedParse!Q71,WeightedParse!S71,WeightedParse!T71,WeightedParse!V71,WeightedParse!W71,WeightedParse!X71,WeightedParse!Y71,WeightedParse!Z71,WeightedParse!AB71,WeightedParse!AE71,WeightedParse!AF71,WeightedParse!AG71,WeightedParse!AJ71,WeightedParse!AK71,WeightedParse!AL71,WeightedParse!AN71,WeightedParse!AO71,WeightedParse!AP71)*Variables!$B$5),"")</f>
        <v/>
      </c>
      <c r="P71" s="114" t="str">
        <f>IF($A71&gt;"",IF(AND(OR(EXACT(SquadExport!$BO71,TRUE),EXACT(SquadExport!$BP71,TRUE)),OR(EXACT(SquadExport!$BK71,TRUE),EXACT(SquadExport!$BM71,TRUE))),HARMEAN(WeightedParse!M71,WeightedParse!P71,WeightedParse!S71,WeightedParse!U71,WeightedParse!V71,WeightedParse!W71,WeightedParse!Y71,WeightedParse!AE71,WeightedParse!AF71,WeightedParse!AP71),HARMEAN(WeightedParse!M71,WeightedParse!P71,WeightedParse!S71,WeightedParse!U71,WeightedParse!V71,WeightedParse!W71,WeightedParse!Y71,WeightedParse!AE71,WeightedParse!AF71,WeightedParse!AP71)*Variables!$B$5),"")</f>
        <v/>
      </c>
      <c r="Q71" s="114" t="str">
        <f>IF($A71&gt;"",IF(AND(OR(EXACT(SquadExport!$BO71,TRUE),EXACT(SquadExport!$BP71,TRUE)),OR(EXACT(SquadExport!$BK71,TRUE),EXACT(SquadExport!$BM71,TRUE))),HARMEAN(WeightedParse!H71,WeightedParse!P71,WeightedParse!Q71,WeightedParse!S71,WeightedParse!T71,WeightedParse!V71,WeightedParse!X71,WeightedParse!Y71,WeightedParse!Z71,WeightedParse!AE71,WeightedParse!AF71,WeightedParse!AH71,WeightedParse!AN71,WeightedParse!AO71),HARMEAN(WeightedParse!H71,WeightedParse!P71,WeightedParse!Q71,WeightedParse!S71,WeightedParse!T71,WeightedParse!V71,WeightedParse!X71,WeightedParse!Y71,WeightedParse!Z71,WeightedParse!AE71,WeightedParse!AF71,WeightedParse!AH71,WeightedParse!AN71,WeightedParse!AO71)*Variables!$B$5),"")</f>
        <v/>
      </c>
      <c r="R71" s="115" t="str">
        <f>IF($A71&gt;"",IF(AND(OR(EXACT(SquadExport!$BO71,TRUE),EXACT(SquadExport!$BP71,TRUE)),OR(EXACT(SquadExport!$BK71,TRUE),EXACT(SquadExport!$BM71,TRUE))),HARMEAN(WeightedParse!H71,WeightedParse!I71,WeightedParse!K71,WeightedParse!P71,WeightedParse!Q71,WeightedParse!S71,WeightedParse!T71,WeightedParse!V71,WeightedParse!Y71,WeightedParse!Z71,WeightedParse!AD71,WeightedParse!AE71,WeightedParse!AF71,WeightedParse!AH71,WeightedParse!AI71,WeightedParse!AJ71,WeightedParse!AN71,WeightedParse!AO71),HARMEAN(WeightedParse!H71,WeightedParse!I71,WeightedParse!K71,WeightedParse!P71,WeightedParse!Q71,WeightedParse!S71,WeightedParse!T71,WeightedParse!V71,WeightedParse!Y71,WeightedParse!Z71,WeightedParse!AD71,WeightedParse!AE71,WeightedParse!AF71,WeightedParse!AH71,WeightedParse!AI71,WeightedParse!AJ71,WeightedParse!AN71,WeightedParse!AO71)*Variables!$B$5),"")</f>
        <v/>
      </c>
      <c r="S71" s="115" t="str">
        <f>IF($A71&gt;"",IF(AND(OR(EXACT(SquadExport!$BO71,TRUE),EXACT(SquadExport!$BP71,TRUE)),OR(EXACT(SquadExport!$BK71,TRUE),EXACT(SquadExport!$BM71,TRUE))),HARMEAN(WeightedParse!H71,WeightedParse!I71,WeightedParse!K71,WeightedParse!Q71,WeightedParse!S71,WeightedParse!T71,WeightedParse!V71,WeightedParse!X71,WeightedParse!Z71,WeightedParse!AB71,WeightedParse!AD71,WeightedParse!AF71,WeightedParse!AG71,WeightedParse!AH71,WeightedParse!AI71,WeightedParse!AJ71,WeightedParse!AK71,WeightedParse!AN71,WeightedParse!AO71),HARMEAN(WeightedParse!H71,WeightedParse!I71,WeightedParse!K71,WeightedParse!Q71,WeightedParse!S71,WeightedParse!T71,WeightedParse!V71,WeightedParse!X71,WeightedParse!Z71,WeightedParse!AB71,WeightedParse!AD71,WeightedParse!AF71,WeightedParse!AG71,WeightedParse!AH71,WeightedParse!AI71,WeightedParse!AJ71,WeightedParse!AK71,WeightedParse!AN71,WeightedParse!AO71)*Variables!$B$5),"")</f>
        <v/>
      </c>
      <c r="T71" s="114" t="str">
        <f>IF($A71&gt;"",IF(AND(OR(EXACT(SquadExport!$BO71,TRUE),EXACT(SquadExport!$BP71,TRUE)),OR(EXACT(SquadExport!$BK71,TRUE),EXACT(SquadExport!$BM71,TRUE))),HARMEAN(WeightedParse!I71,WeightedParse!K71,WeightedParse!N71,WeightedParse!P71,WeightedParse!Q71,WeightedParse!S71,WeightedParse!T71,WeightedParse!V71,WeightedParse!X71,WeightedParse!Y71,WeightedParse!Z71,WeightedParse!AB71,WeightedParse!AD71,WeightedParse!AE71,WeightedParse!AF71,WeightedParse!AH71,WeightedParse!AI71,WeightedParse!AJ71,WeightedParse!AN71,WeightedParse!AO71)*WeightedParse!BD71,(HARMEAN(WeightedParse!I71,WeightedParse!K71,WeightedParse!N71,WeightedParse!P71,WeightedParse!Q71,WeightedParse!S71,WeightedParse!T71,WeightedParse!V71,WeightedParse!X71,WeightedParse!Y71,WeightedParse!Z71,WeightedParse!AB71,WeightedParse!AD71,WeightedParse!AE71,WeightedParse!AF71,WeightedParse!AH71,WeightedParse!AI71,WeightedParse!AJ71,WeightedParse!AN71,WeightedParse!AO71)*WeightedParse!BD71)*Variables!$B$5),"")</f>
        <v/>
      </c>
      <c r="U71" s="114" t="str">
        <f>IF($A71&gt;"",IF(EXACT(SquadExport!$BQ71,TRUE),HARMEAN(WeightedParse!P71,WeightedParse!S71,WeightedParse!V71,WeightedParse!X71,WeightedParse!Y71,WeightedParse!Z71,WeightedParse!AE71,WeightedParse!AF71,WeightedParse!AP71),HARMEAN(WeightedParse!P71,WeightedParse!S71,WeightedParse!V71,WeightedParse!X71,WeightedParse!Y71,WeightedParse!Z71,WeightedParse!AE71,WeightedParse!AF71,WeightedParse!AP71)*Variables!$B$5),"")</f>
        <v/>
      </c>
      <c r="V71" s="114" t="str">
        <f>IF($A71&gt;"",IF(EXACT(SquadExport!$BQ71,TRUE),HARMEAN(WeightedParse!K71,WeightedParse!Q71,WeightedParse!S71,WeightedParse!T71,WeightedParse!V71,WeightedParse!X71,WeightedParse!Z71,WeightedParse!AE71,WeightedParse!AF71,WeightedParse!AG71,WeightedParse!AH71,WeightedParse!AK71),HARMEAN(WeightedParse!K71,WeightedParse!Q71,WeightedParse!S71,WeightedParse!T71,WeightedParse!V71,WeightedParse!X71,WeightedParse!Z71,WeightedParse!AE71,WeightedParse!AF71,WeightedParse!AG71,WeightedParse!AH71,WeightedParse!AK71)*Variables!$B$5),"")</f>
        <v/>
      </c>
      <c r="W71" s="114" t="str">
        <f>IF($A71&gt;"",IF(EXACT(SquadExport!$BQ71,TRUE),HARMEAN(WeightedParse!I71,WeightedParse!K71,WeightedParse!N71,WeightedParse!Q71,WeightedParse!T71,WeightedParse!V71,WeightedParse!X71,WeightedParse!Z71,WeightedParse!AB71,WeightedParse!AD71,WeightedParse!AF71,WeightedParse!AG71,WeightedParse!AK71),HARMEAN(WeightedParse!I71,WeightedParse!K71,WeightedParse!N71,WeightedParse!Q71,WeightedParse!T71,WeightedParse!V71,WeightedParse!X71,WeightedParse!Z71,WeightedParse!AB71,WeightedParse!AD71,WeightedParse!AF71,WeightedParse!AG71,WeightedParse!AK71)*Variables!$B$5),"")</f>
        <v/>
      </c>
      <c r="X71" s="114" t="str">
        <f>IF($A71&gt;"",IF(EXACT(SquadExport!$BQ71,TRUE),HARMEAN(WeightedParse!K71,WeightedParse!P71,WeightedParse!Q71,WeightedParse!S71,WeightedParse!U71,WeightedParse!V71,WeightedParse!X71,WeightedParse!Y71,WeightedParse!Z71,WeightedParse!AE71,WeightedParse!AF71,WeightedParse!AH71,WeightedParse!AO71,WeightedParse!AP71),HARMEAN(WeightedParse!K71,WeightedParse!P71,WeightedParse!Q71,WeightedParse!S71,WeightedParse!U71,WeightedParse!V71,WeightedParse!X71,WeightedParse!Y71,WeightedParse!Z71,WeightedParse!AE71,WeightedParse!AF71,WeightedParse!AH71,WeightedParse!AO71,WeightedParse!AP71)*Variables!$B$5),"")</f>
        <v/>
      </c>
      <c r="Y71" s="114" t="str">
        <f>IF($A71&gt;"",IF(EXACT(SquadExport!$BQ71,TRUE),HARMEAN(WeightedParse!P71,WeightedParse!Q71,WeightedParse!S71,WeightedParse!U71,WeightedParse!V71,WeightedParse!W71,WeightedParse!Y71,WeightedParse!AE71,WeightedParse!AF71,WeightedParse!AH71,WeightedParse!AJ71,WeightedParse!AN71,WeightedParse!AO71,WeightedParse!AP71),HARMEAN(WeightedParse!P71,WeightedParse!Q71,WeightedParse!S71,WeightedParse!U71,WeightedParse!V71,WeightedParse!W71,WeightedParse!Y71,WeightedParse!AE71,WeightedParse!AF71,WeightedParse!AH71,WeightedParse!AJ71,WeightedParse!AN71,WeightedParse!AO71,WeightedParse!AP71)*Variables!$B$5),"")</f>
        <v/>
      </c>
      <c r="Z71" s="114" t="str">
        <f>IF($A71&gt;"",IF(EXACT(SquadExport!$BQ71,TRUE),HARMEAN(WeightedParse!M71,WeightedParse!P71,WeightedParse!Q71,WeightedParse!S71,WeightedParse!U71,WeightedParse!V71,WeightedParse!W71,WeightedParse!X71,WeightedParse!Y71,WeightedParse!Z71,WeightedParse!AE71,WeightedParse!AF71,WeightedParse!AH71,WeightedParse!AL71,WeightedParse!AO71,WeightedParse!AP71),HARMEAN(WeightedParse!M71,WeightedParse!P71,WeightedParse!Q71,WeightedParse!S71,WeightedParse!U71,WeightedParse!V71,WeightedParse!W71,WeightedParse!X71,WeightedParse!Y71,WeightedParse!Z71,WeightedParse!AE71,WeightedParse!AF71,WeightedParse!AH71,WeightedParse!AL71,WeightedParse!AO71,WeightedParse!AP71)*Variables!$B$5),"")</f>
        <v/>
      </c>
      <c r="AA71" s="114" t="str">
        <f>IF($A71&gt;"",IF(EXACT(SquadExport!$BQ71,TRUE),HARMEAN(WeightedParse!J71,WeightedParse!K71,WeightedParse!N71,WeightedParse!P71,WeightedParse!Q71,WeightedParse!S71,WeightedParse!V71,WeightedParse!X71,WeightedParse!Y71,WeightedParse!Z71,WeightedParse!AD71,WeightedParse!AE71,WeightedParse!AH71,WeightedParse!AI71,WeightedParse!AK71,WeightedParse!AN71,WeightedParse!AO71,WeightedParse!AP71),HARMEAN(WeightedParse!J71,WeightedParse!K71,WeightedParse!N71,WeightedParse!P71,WeightedParse!Q71,WeightedParse!S71,WeightedParse!V71,WeightedParse!X71,WeightedParse!Y71,WeightedParse!Z71,WeightedParse!AD71,WeightedParse!AE71,WeightedParse!AH71,WeightedParse!AI71,WeightedParse!AK71,WeightedParse!AN71,WeightedParse!AO71,WeightedParse!AP71)*Variables!$B$5),"")</f>
        <v/>
      </c>
      <c r="AB71" s="114" t="str">
        <f>IF($A71&gt;"",IF(AND(EXACT(SquadExport!$BR71,TRUE),EXACT(SquadExport!$BL71,TRUE)),HARMEAN(WeightedParse!I71,WeightedParse!K71,WeightedParse!N71,WeightedParse!Q71,WeightedParse!T71,WeightedParse!V71,WeightedParse!X71,WeightedParse!Y71,WeightedParse!Z71,WeightedParse!AD71,WeightedParse!AE71,WeightedParse!AF71,WeightedParse!AG71,WeightedParse!AH71,WeightedParse!AI71,WeightedParse!AJ71,WeightedParse!AK71,WeightedParse!AN71,WeightedParse!AO71),HARMEAN(WeightedParse!I71,WeightedParse!K71,WeightedParse!N71,WeightedParse!Q71,WeightedParse!T71,WeightedParse!V71,WeightedParse!X71,WeightedParse!Y71,WeightedParse!Z71,WeightedParse!AD71,WeightedParse!AE71,WeightedParse!AF71,WeightedParse!AG71,WeightedParse!AH71,WeightedParse!AI71,WeightedParse!AJ71,WeightedParse!AK71,WeightedParse!AN71,WeightedParse!AO71)*Variables!$B$5),"")</f>
        <v/>
      </c>
      <c r="AC71" s="114" t="str">
        <f>IF($A71&gt;"",IF(AND(EXACT(SquadExport!$BR71,TRUE),EXACT(SquadExport!$BL71,TRUE)),HARMEAN(WeightedParse!K71,WeightedParse!Q71,WeightedParse!S71,WeightedParse!T71,WeightedParse!V71,WeightedParse!X71,WeightedParse!Y71,WeightedParse!Z71,WeightedParse!AD71,WeightedParse!AE71,WeightedParse!AF71,WeightedParse!AG71,WeightedParse!AH71,WeightedParse!AO71),HARMEAN(WeightedParse!K71,WeightedParse!Q71,WeightedParse!S71,WeightedParse!T71,WeightedParse!V71,WeightedParse!X71,WeightedParse!Y71,WeightedParse!Z71,WeightedParse!AD71,WeightedParse!AE71,WeightedParse!AF71,WeightedParse!AG71,WeightedParse!AH71,WeightedParse!AO71)*Variables!$B$5),"")</f>
        <v/>
      </c>
      <c r="AD71" s="114" t="str">
        <f>IF($A71&gt;"",IF(AND(EXACT(SquadExport!$BR71,TRUE),EXACT(SquadExport!$BL71,TRUE)),HARMEAN(WeightedParse!I71,WeightedParse!J71,WeightedParse!K71,WeightedParse!N71,WeightedParse!Q71,WeightedParse!S71,WeightedParse!T71,WeightedParse!V71,WeightedParse!X71,WeightedParse!Z71,WeightedParse!AB71,WeightedParse!AD71,WeightedParse!AG71,WeightedParse!AH71,WeightedParse!AI71,WeightedParse!AK71,WeightedParse!AO71),HARMEAN(WeightedParse!I71,WeightedParse!J71,WeightedParse!K71,WeightedParse!N71,WeightedParse!Q71,WeightedParse!S71,WeightedParse!T71,WeightedParse!V71,WeightedParse!X71,WeightedParse!Z71,WeightedParse!AB71,WeightedParse!AD71,WeightedParse!AG71,WeightedParse!AH71,WeightedParse!AI71,WeightedParse!AK71,WeightedParse!AO71)*Variables!$B$5),"")</f>
        <v/>
      </c>
      <c r="AE71" s="114" t="str">
        <f>IF($A71&gt;"",IF(AND(EXACT(SquadExport!$BR71,TRUE),EXACT(SquadExport!$BL71,TRUE)),HARMEAN(WeightedParse!K71,WeightedParse!N71,WeightedParse!P71,WeightedParse!Q71,WeightedParse!S71,WeightedParse!T71,WeightedParse!U71,WeightedParse!V71,WeightedParse!X71,WeightedParse!Y71,WeightedParse!Z71,WeightedParse!AD71,WeightedParse!AE71,WeightedParse!AF71,WeightedParse!AG71,WeightedParse!AH71,WeightedParse!AI71,WeightedParse!AO71),HARMEAN(WeightedParse!K71,WeightedParse!N71,WeightedParse!P71,WeightedParse!Q71,WeightedParse!S71,WeightedParse!T71,WeightedParse!U71,WeightedParse!V71,WeightedParse!X71,WeightedParse!Y71,WeightedParse!Z71,WeightedParse!AD71,WeightedParse!AE71,WeightedParse!AF71,WeightedParse!AG71,WeightedParse!AH71,WeightedParse!AI71,WeightedParse!AO71)*Variables!$B$5),"")</f>
        <v/>
      </c>
      <c r="AF71" s="114" t="str">
        <f>IF($A71&gt;"",IF(AND(EXACT(SquadExport!$BR71,TRUE),EXACT(SquadExport!$BL71,TRUE)),HARMEAN(WeightedParse!I71,WeightedParse!J71,WeightedParse!K71,WeightedParse!N71,WeightedParse!Q71,WeightedParse!S71,WeightedParse!T71,WeightedParse!U71,WeightedParse!V71,WeightedParse!X71,WeightedParse!Z71,WeightedParse!AD71,WeightedParse!AE71,WeightedParse!AF71,WeightedParse!AH71,WeightedParse!AI71,WeightedParse!AK71,WeightedParse!AN71,WeightedParse!AO71,WeightedParse!AP71),HARMEAN(WeightedParse!I71,WeightedParse!J71,WeightedParse!K71,WeightedParse!N71,WeightedParse!Q71,WeightedParse!S71,WeightedParse!T71,WeightedParse!U71,WeightedParse!V71,WeightedParse!X71,WeightedParse!Z71,WeightedParse!AD71,WeightedParse!AE71,WeightedParse!AF71,WeightedParse!AH71,WeightedParse!AI71,WeightedParse!AK71,WeightedParse!AN71,WeightedParse!AO71,WeightedParse!AP71)*Variables!$B$5),"")</f>
        <v/>
      </c>
      <c r="AG71" s="114" t="str">
        <f>IF($A71&gt;"",IF(AND(OR(EXACT(SquadExport!$BR71,TRUE),EXACT(SquadExport!$BS71,TRUE)),OR(EXACT(SquadExport!$BK71,TRUE),EXACT(SquadExport!$BM71,TRUE))),HARMEAN(WeightedParse!I71,WeightedParse!K71,WeightedParse!Q71,WeightedParse!T71,WeightedParse!X71,WeightedParse!Z71,WeightedParse!AD71,WeightedParse!AF71,WeightedParse!AG71,WeightedParse!AJ71),HARMEAN(WeightedParse!I71,WeightedParse!K71,WeightedParse!Q71,WeightedParse!T71,WeightedParse!X71,WeightedParse!Z71,WeightedParse!AD71,WeightedParse!AF71,WeightedParse!AG71,WeightedParse!AJ71)*Variables!$B$5),"")</f>
        <v/>
      </c>
      <c r="AH71" s="114" t="str">
        <f>IF($A71&gt;"",IF(AND(OR(EXACT(SquadExport!$BR71,TRUE),EXACT(SquadExport!$BS71,TRUE)),OR(EXACT(SquadExport!$BK71,TRUE),EXACT(SquadExport!$BM71,TRUE))),HARMEAN(WeightedParse!H71,WeightedParse!K71,WeightedParse!P71,WeightedParse!Q71,WeightedParse!S71,WeightedParse!T71,WeightedParse!V71,WeightedParse!X71,WeightedParse!Y71,WeightedParse!Z71,WeightedParse!AD71,WeightedParse!AE71,WeightedParse!AF71,WeightedParse!AG71,WeightedParse!AH71,WeightedParse!AO71),HARMEAN(WeightedParse!H71,WeightedParse!K71,WeightedParse!P71,WeightedParse!Q71,WeightedParse!S71,WeightedParse!T71,WeightedParse!V71,WeightedParse!X71,WeightedParse!Y71,WeightedParse!Z71,WeightedParse!AD71,WeightedParse!AE71,WeightedParse!AF71,WeightedParse!AG71,WeightedParse!AH71,WeightedParse!AO71)*Variables!$B$5),"")</f>
        <v/>
      </c>
      <c r="AI71" s="114" t="str">
        <f>IF($A71&gt;"",IF(AND(OR(EXACT(SquadExport!$BR71,TRUE),EXACT(SquadExport!$BS71,TRUE)),OR(EXACT(SquadExport!$BK71,TRUE),EXACT(SquadExport!$BM71,TRUE))),HARMEAN(WeightedParse!H71,WeightedParse!I71,WeightedParse!K71,WeightedParse!P71,WeightedParse!Q71,WeightedParse!S71,WeightedParse!T71,WeightedParse!U71,WeightedParse!V71,WeightedParse!X71,WeightedParse!Y71,WeightedParse!Z71,WeightedParse!AD71,WeightedParse!AE71,WeightedParse!AF71,WeightedParse!AH71,WeightedParse!AI71,WeightedParse!AO71),HARMEAN(WeightedParse!H71,WeightedParse!I71,WeightedParse!K71,WeightedParse!P71,WeightedParse!Q71,WeightedParse!S71,WeightedParse!T71,WeightedParse!U71,WeightedParse!V71,WeightedParse!X71,WeightedParse!Y71,WeightedParse!Z71,WeightedParse!AD71,WeightedParse!AE71,WeightedParse!AF71,WeightedParse!AH71,WeightedParse!AI71,WeightedParse!AO71)*Variables!$B$5),"")</f>
        <v/>
      </c>
      <c r="AJ71" s="114" t="str">
        <f>IF($A71&gt;"",IF(AND(OR(EXACT(SquadExport!$BR71,TRUE),EXACT(SquadExport!$BS71,TRUE)),OR(EXACT(SquadExport!$BK71,TRUE),EXACT(SquadExport!$BM71,TRUE))),HARMEAN(WeightedParse!H71,WeightedParse!K71,WeightedParse!M71,WeightedParse!V71,WeightedParse!W71,WeightedParse!AD71,WeightedParse!AF71,WeightedParse!AH71,WeightedParse!AK71,WeightedParse!AL71,WeightedParse!AO71,WeightedParse!AP71)*(CONVERT(LEFT(SquadExport!$E71,FIND("'",SquadExport!$E71)-1)+((MID(SquadExport!$E71,FIND("'",SquadExport!$E71)+1,LEN(SquadExport!$E71)-FIND("'",SquadExport!$E71)-1))/12),"ft","m")-1)/(Variables!$C$4-1),(HARMEAN(WeightedParse!H71,WeightedParse!K71,WeightedParse!M71,WeightedParse!V71,WeightedParse!W71,WeightedParse!AD71,WeightedParse!AF71,WeightedParse!AH71,WeightedParse!AK71,WeightedParse!AL71,WeightedParse!AO71,WeightedParse!AP71)*(CONVERT(LEFT(SquadExport!$E71,FIND("'",SquadExport!$E71)-1)+((MID(SquadExport!$E71,FIND("'",SquadExport!$E71)+1,LEN(SquadExport!$E71)-FIND("'",SquadExport!$E71)-1))/12),"ft","m")-1)/(Variables!$C$4-1))*Variables!$B$5),"")</f>
        <v/>
      </c>
      <c r="AK71" s="114" t="str">
        <f>IF($A71&gt;"",IF(AND(OR(EXACT(SquadExport!$BR71,TRUE),EXACT(SquadExport!$BS71,TRUE)),OR(EXACT(SquadExport!$BK71,TRUE),EXACT(SquadExport!$BM71,TRUE))),HARMEAN(WeightedParse!J71,WeightedParse!K71,WeightedParse!T71,WeightedParse!V71,WeightedParse!X71,WeightedParse!Y71,WeightedParse!Z71,WeightedParse!AD71,WeightedParse!AH71,WeightedParse!AI71,WeightedParse!AK71,WeightedParse!AO71),HARMEAN(WeightedParse!J71,WeightedParse!K71,WeightedParse!T71,WeightedParse!V71,WeightedParse!X71,WeightedParse!Y71,WeightedParse!Z71,WeightedParse!AD71,WeightedParse!AH71,WeightedParse!AI71,WeightedParse!AK71,WeightedParse!AO71)*Variables!$B$5),"")</f>
        <v/>
      </c>
      <c r="AL71" s="114" t="str">
        <f>IF($A71&gt;"",IF(AND(OR(EXACT(SquadExport!$BR71,TRUE),EXACT(SquadExport!$BS71,TRUE)),OR(EXACT(SquadExport!$BK71,TRUE),EXACT(SquadExport!$BM71,TRUE))),HARMEAN(WeightedParse!H71,WeightedParse!I71,WeightedParse!K71,WeightedParse!Q71,WeightedParse!T71,WeightedParse!V71,WeightedParse!AB71,WeightedParse!AD71,WeightedParse!AH71,WeightedParse!AI71,WeightedParse!AJ71,WeightedParse!AN71,WeightedParse!AO71),HARMEAN(WeightedParse!H71,WeightedParse!I71,WeightedParse!K71,WeightedParse!Q71,WeightedParse!T71,WeightedParse!V71,WeightedParse!AB71,WeightedParse!AD71,WeightedParse!AH71,WeightedParse!AI71,WeightedParse!AJ71,WeightedParse!AN71,WeightedParse!AO71)*Variables!$B$5),"")</f>
        <v/>
      </c>
      <c r="AM71" s="114" t="str">
        <f>IF($A71&gt;"",IF(AND(OR(EXACT(SquadExport!$BR71,TRUE),EXACT(SquadExport!$BS71,TRUE)),OR(EXACT(SquadExport!$BK71,TRUE),EXACT(SquadExport!$BM71,TRUE))),HARMEAN(WeightedParse!I71,WeightedParse!J71,WeightedParse!K71,WeightedParse!N71,WeightedParse!Q71,WeightedParse!T71,WeightedParse!V71,WeightedParse!X71,WeightedParse!AB71,WeightedParse!AD71,WeightedParse!AG71,WeightedParse!AI71,WeightedParse!AJ71,WeightedParse!AK71,WeightedParse!AN71)*WeightedParse!BD71,(HARMEAN(WeightedParse!I71,WeightedParse!J71,WeightedParse!K71,WeightedParse!N71,WeightedParse!Q71,WeightedParse!T71,WeightedParse!V71,WeightedParse!X71,WeightedParse!AB71,WeightedParse!AD71,WeightedParse!AG71,WeightedParse!AI71,WeightedParse!AJ71,WeightedParse!AK71,WeightedParse!AN71)*WeightedParse!BD71)*Variables!$B$5),"")</f>
        <v/>
      </c>
      <c r="AN71" s="114" t="str">
        <f>IF($A71&gt;"",IF(AND(OR(EXACT(SquadExport!$BR71,TRUE),EXACT(SquadExport!$BS71,TRUE)),OR(EXACT(SquadExport!$BK71,TRUE),EXACT(SquadExport!$BM71,TRUE))),HARMEAN(WeightedParse!H71,WeightedParse!I71,WeightedParse!K71,WeightedParse!N71,WeightedParse!Q71,WeightedParse!T71,WeightedParse!V71,WeightedParse!X71,WeightedParse!Z71,WeightedParse!AD71,WeightedParse!AG71,WeightedParse!AH71,WeightedParse!AI71,WeightedParse!AJ71,WeightedParse!AN71,WeightedParse!AO71)*WeightedParse!BD71,(HARMEAN(WeightedParse!H71,WeightedParse!I71,WeightedParse!K71,WeightedParse!N71,WeightedParse!Q71,WeightedParse!T71,WeightedParse!V71,WeightedParse!X71,WeightedParse!Z71,WeightedParse!AD71,WeightedParse!AG71,WeightedParse!AH71,WeightedParse!AI71,WeightedParse!AJ71,WeightedParse!AN71,WeightedParse!AO71)*WeightedParse!BD71)*Variables!$B$5),"")</f>
        <v/>
      </c>
      <c r="AO71" s="114" t="str">
        <f>IF($A71&gt;"",IF(AND(EXACT(SquadExport!$BS71,TRUE),EXACT(SquadExport!$BL71,TRUE)),HARMEAN(WeightedParse!K71,WeightedParse!Q71,WeightedParse!T71,WeightedParse!V71,WeightedParse!X71,WeightedParse!Z71,WeightedParse!AB71,WeightedParse!AD71,WeightedParse!AG71,WeightedParse!AK71),HARMEAN(WeightedParse!K71,WeightedParse!Q71,WeightedParse!T71,WeightedParse!V71,WeightedParse!X71,WeightedParse!Z71,WeightedParse!AB71,WeightedParse!AD71,WeightedParse!AG71,WeightedParse!AK71)*Variables!$B$5),"")</f>
        <v/>
      </c>
      <c r="AP71" s="114" t="str">
        <f>IF($A71&gt;"",IF(AND(EXACT(SquadExport!$BS71,TRUE),EXACT(SquadExport!$BL71,TRUE)),HARMEAN(WeightedParse!I71,WeightedParse!K71,WeightedParse!Q71,WeightedParse!T71,WeightedParse!V71,WeightedParse!X71,WeightedParse!Z71,WeightedParse!AB71,WeightedParse!AD71,WeightedParse!AF71,WeightedParse!AG71,WeightedParse!AI71,WeightedParse!AJ71),HARMEAN(WeightedParse!I71,WeightedParse!K71,WeightedParse!Q71,WeightedParse!T71,WeightedParse!V71,WeightedParse!X71,WeightedParse!Z71,WeightedParse!AB71,WeightedParse!AD71,WeightedParse!AF71,WeightedParse!AG71,WeightedParse!AI71,WeightedParse!AJ71)*Variables!$B$5),"")</f>
        <v/>
      </c>
      <c r="AQ71" s="114" t="str">
        <f>IF($A71&gt;"",IF(AND(EXACT(SquadExport!$BS71,TRUE),EXACT(SquadExport!$BL71,TRUE)),HARMEAN(WeightedParse!I71,WeightedParse!J71,WeightedParse!K71,WeightedParse!Q71,WeightedParse!T71,WeightedParse!V71,WeightedParse!X71,WeightedParse!Z71,WeightedParse!AB71,WeightedParse!AD71,WeightedParse!AG71,WeightedParse!AI71,WeightedParse!AJ71,WeightedParse!AK71),HARMEAN(WeightedParse!I71,WeightedParse!J71,WeightedParse!K71,WeightedParse!Q71,WeightedParse!T71,WeightedParse!V71,WeightedParse!X71,WeightedParse!Z71,WeightedParse!AB71,WeightedParse!AD71,WeightedParse!AG71,WeightedParse!AI71,WeightedParse!AJ71,WeightedParse!AK71)*Variables!$B$5),"")</f>
        <v/>
      </c>
      <c r="AR71" s="114" t="str">
        <f>IF($A71&gt;"",IF(AND(EXACT(SquadExport!$BS71,TRUE),EXACT(SquadExport!$BL71,TRUE)),HARMEAN(WeightedParse!I71,WeightedParse!J71,WeightedParse!K71,WeightedParse!Q71,WeightedParse!T71,WeightedParse!V71,WeightedParse!X71,WeightedParse!Y71,WeightedParse!Z71,WeightedParse!AD71,WeightedParse!AH71,WeightedParse!AI71,WeightedParse!AJ71,WeightedParse!AK71,WeightedParse!AN71,WeightedParse!AO71),HARMEAN(WeightedParse!I71,WeightedParse!J71,WeightedParse!K71,WeightedParse!Q71,WeightedParse!T71,WeightedParse!V71,WeightedParse!X71,WeightedParse!Y71,WeightedParse!Z71,WeightedParse!AD71,WeightedParse!AH71,WeightedParse!AI71,WeightedParse!AJ71,WeightedParse!AK71,WeightedParse!AN71,WeightedParse!AO71)*Variables!$B$5),"")</f>
        <v/>
      </c>
      <c r="AS71" s="114" t="str">
        <f>IF($A71&gt;"",IF(AND(EXACT(SquadExport!$BT71,TRUE),EXACT(SquadExport!$BL71,TRUE)),HARMEAN(WeightedParse!J71,WeightedParse!K71,WeightedParse!M71,WeightedParse!T71,WeightedParse!V71,WeightedParse!X71,WeightedParse!Z71,WeightedParse!AD71,WeightedParse!AI71),(HARMEAN(WeightedParse!J71,WeightedParse!K71,WeightedParse!M71,WeightedParse!T71,WeightedParse!V71,WeightedParse!X71,WeightedParse!Z71,WeightedParse!AD71,WeightedParse!AI71)*Variables!$B$5)),"")</f>
        <v/>
      </c>
      <c r="AT71" s="114" t="str">
        <f>IF($A71&gt;"",IF(AND(EXACT(SquadExport!$BT71,TRUE),EXACT(SquadExport!$BL71,TRUE)),HARMEAN(WeightedParse!J71,WeightedParse!K71,WeightedParse!M71,WeightedParse!U71,WeightedParse!V71,WeightedParse!W71,WeightedParse!X71,WeightedParse!Z71,WeightedParse!AD71,WeightedParse!AF71,WeightedParse!AK71,WeightedParse!AL71,WeightedParse!AP71)*(CONVERT(LEFT(SquadExport!$E71,FIND("'",SquadExport!$E71)-1)+((MID(SquadExport!$E71,FIND("'",SquadExport!$E71)+1,LEN(SquadExport!$E71)-FIND("'",SquadExport!$E71)-1))/12),"ft","m")-1)/(Variables!$C$4-1),(HARMEAN(WeightedParse!J71,WeightedParse!K71,WeightedParse!M71,WeightedParse!U71,WeightedParse!V71,WeightedParse!W71,WeightedParse!X71,WeightedParse!Z71,WeightedParse!AD71,WeightedParse!AF71,WeightedParse!AK71,WeightedParse!AL71,WeightedParse!AP71)*(CONVERT(LEFT(SquadExport!$E71,FIND("'",SquadExport!$E71)-1)+((MID(SquadExport!$E71,FIND("'",SquadExport!$E71)+1,LEN(SquadExport!$E71)-FIND("'",SquadExport!$E71)-1))/12),"ft","m")-1)/(Variables!$C$4-1)))*Variables!$B$5,"")</f>
        <v/>
      </c>
      <c r="AU71" s="114" t="str">
        <f>IF($A71&gt;"",IF(AND(EXACT(SquadExport!$BT71,TRUE),EXACT(SquadExport!$BL71,TRUE)),HARMEAN(WeightedParse!I71,WeightedParse!J71,WeightedParse!K71,WeightedParse!Q71,WeightedParse!T71,WeightedParse!V71,WeightedParse!X71,WeightedParse!Z71,WeightedParse!AB71,WeightedParse!AD71,WeightedParse!AF71,WeightedParse!AG71,WeightedParse!AK71,WeightedParse!AP71),HARMEAN(WeightedParse!I71,WeightedParse!J71,WeightedParse!K71,WeightedParse!Q71,WeightedParse!T71,WeightedParse!V71,WeightedParse!X71,WeightedParse!Z71,WeightedParse!AB71,WeightedParse!AD71,WeightedParse!AF71,WeightedParse!AG71,WeightedParse!AK71,WeightedParse!AP71)*Variables!$B$5),"")</f>
        <v/>
      </c>
      <c r="AV71" s="114" t="str">
        <f>IF($A71&gt;"",IF(AND(EXACT(SquadExport!$BT71,TRUE),EXACT(SquadExport!$BL71,TRUE)),HARMEAN(WeightedParse!I71,WeightedParse!J71,WeightedParse!K71,WeightedParse!Q71,WeightedParse!T71,WeightedParse!V71,WeightedParse!X71,WeightedParse!Z71,WeightedParse!AD71,WeightedParse!AH71,WeightedParse!AI71,WeightedParse!AJ71,WeightedParse!AK71,WeightedParse!AN71,WeightedParse!AO71),HARMEAN(WeightedParse!I71,WeightedParse!J71,WeightedParse!K71,WeightedParse!Q71,WeightedParse!T71,WeightedParse!V71,WeightedParse!X71,WeightedParse!Z71,WeightedParse!AD71,WeightedParse!AH71,WeightedParse!AI71,WeightedParse!AJ71,WeightedParse!AK71,WeightedParse!AN71,WeightedParse!AO71)*Variables!$B$5),"")</f>
        <v/>
      </c>
      <c r="AW71" s="114" t="str">
        <f>IF($A71&gt;"",IF(AND(EXACT(SquadExport!$BT71,TRUE),EXACT(SquadExport!$BL71,TRUE)),HARMEAN(WeightedParse!I71,WeightedParse!J71,WeightedParse!K71,WeightedParse!Q71,WeightedParse!T71,WeightedParse!V71,WeightedParse!X71,WeightedParse!Z71,WeightedParse!AB71,WeightedParse!AD71,WeightedParse!AF71,WeightedParse!AG71,WeightedParse!AI71,WeightedParse!AJ71,WeightedParse!AK71),HARMEAN(WeightedParse!I71,WeightedParse!J71,WeightedParse!K71,WeightedParse!Q71,WeightedParse!T71,WeightedParse!V71,WeightedParse!X71,WeightedParse!Z71,WeightedParse!AB71,WeightedParse!AD71,WeightedParse!AF71,WeightedParse!AG71,WeightedParse!AI71,WeightedParse!AJ71,WeightedParse!AK71)*Variables!$B$5),"")</f>
        <v/>
      </c>
      <c r="AX71" s="114" t="str">
        <f>IF($A71&gt;"",IF(AND(EXACT(SquadExport!$BT71,TRUE),EXACT(SquadExport!$BL71,TRUE)),HARMEAN(WeightedParse!K71,WeightedParse!Q71,WeightedParse!U71,WeightedParse!V71,WeightedParse!W71,WeightedParse!X71,WeightedParse!Y71,WeightedParse!Z71,WeightedParse!AD71,WeightedParse!AF71,WeightedParse!AH71,WeightedParse!AI71,WeightedParse!AJ71,WeightedParse!AK71,WeightedParse!AN71,WeightedParse!AO71,WeightedParse!AP71),HARMEAN(WeightedParse!K71,WeightedParse!Q71,WeightedParse!U71,WeightedParse!V71,WeightedParse!W71,WeightedParse!X71,WeightedParse!Y71,WeightedParse!Z71,WeightedParse!AD71,WeightedParse!AF71,WeightedParse!AH71,WeightedParse!AI71,WeightedParse!AJ71,WeightedParse!AK71,WeightedParse!AN71,WeightedParse!AO71,WeightedParse!AP71)*Variables!$B$5),"")</f>
        <v/>
      </c>
      <c r="AY71" s="114" t="str">
        <f>IF($A71&gt;"",IF(AND(EXACT(SquadExport!$BT71,TRUE),EXACT(SquadExport!$BL71,TRUE)),HARMEAN(WeightedParse!I71,WeightedParse!J71,WeightedParse!K71,WeightedParse!M71,WeightedParse!N71,WeightedParse!Q71,WeightedParse!T71,WeightedParse!V71,WeightedParse!X71,WeightedParse!Z71,WeightedParse!AD71,WeightedParse!AF71,WeightedParse!AG71,WeightedParse!AH71,WeightedParse!AI71,WeightedParse!AJ71,WeightedParse!AK71,WeightedParse!AL71,WeightedParse!AN71,WeightedParse!AO71,WeightedParse!AP71),HARMEAN(WeightedParse!I71,WeightedParse!J71,WeightedParse!K71,WeightedParse!M71,WeightedParse!N71,WeightedParse!Q71,WeightedParse!T71,WeightedParse!V71,WeightedParse!X71,WeightedParse!Z71,WeightedParse!AD71,WeightedParse!AF71,WeightedParse!AG71,WeightedParse!AH71,WeightedParse!AI71,WeightedParse!AJ71,WeightedParse!AK71,WeightedParse!AL71,WeightedParse!AN71,WeightedParse!AO71,WeightedParse!AP71)*Variables!$B$5),"")</f>
        <v/>
      </c>
    </row>
    <row r="72" spans="1:51" s="3" customFormat="1" ht="15" customHeight="1" x14ac:dyDescent="0.25">
      <c r="A72" s="3" t="str">
        <f>IF(WeightedParse!A72&gt;"",WeightedParse!A72,"")</f>
        <v/>
      </c>
      <c r="B72" s="4" t="str">
        <f>IF(WeightedParse!B72&gt;0,WeightedParse!B72,"")</f>
        <v/>
      </c>
      <c r="C72" s="4" t="str">
        <f>IF(A72&gt;"",IF(AND(B72&lt;=Variables!$B$8,G72&gt;2),"Youth",IF(AND(B72&lt;=Variables!$B$8,G72&lt;=2),"Prospect",IF(AND(B72&gt;=Variables!$B$9,G72&gt;2),"Old",IF(G72&gt;=3,"Reserves","First Team")))),"")</f>
        <v/>
      </c>
      <c r="D72" s="4" t="str">
        <f>SquadExport!BJ72</f>
        <v/>
      </c>
      <c r="E72" s="4" t="str">
        <f>IF(A72&gt;"",VLOOKUP(F72,Roles!A:B,2,FALSE)&amp;IF(OR(VLOOKUP(F72,Roles!$A:$B,2,FALSE)="FB",VLOOKUP(F72,Roles!$A:$B,2,FALSE)="WB",VLOOKUP(F72,Roles!$A:$B,2,FALSE)="WM",VLOOKUP(F72,Roles!$A:$B,2,FALSE)="W"),IF(AND(SquadExport!BK72=TRUE,SquadExport!BM72=TRUE,WeightedParse!BB72&gt;=WeightedParse!BC72)," (R)",IF(AND(SquadExport!BK72=TRUE,SquadExport!BM72=TRUE,WeightedParse!BB72&lt;WeightedParse!BC72)," (L)",IF(AND(SquadExport!BK72=TRUE,SquadExport!BM72=FALSE), " (L)",IF(AND(SquadExport!BK72=FALSE,SquadExport!BM72=TRUE)," (R)","")))),""),"")</f>
        <v/>
      </c>
      <c r="F72" s="4" t="str" cm="1">
        <f t="array" ref="F72">IF(A72&gt;"",INDEX($J$1:$AY$1,SUMPRODUCT(MAX(($J$2:$AY$200=MAX($J72:$AY72))*(COLUMN($J$2:$AY$200))))-COLUMN($J$1)+1),"")</f>
        <v/>
      </c>
      <c r="G72" s="4" t="str">
        <f t="shared" si="3"/>
        <v/>
      </c>
      <c r="H72" s="4" t="str">
        <f t="shared" si="4"/>
        <v/>
      </c>
      <c r="I72" s="5" t="str">
        <f t="shared" si="5"/>
        <v/>
      </c>
      <c r="J72" s="114" t="str">
        <f>IF($A72&gt;"",HARMEAN(WeightedParse!V72,WeightedParse!Y72,WeightedParse!Z72,WeightedParse!AE72,WeightedParse!AJ72,WeightedParse!AQ72,WeightedParse!AR72,WeightedParse!AS72,WeightedParse!AU72,WeightedParse!AV72,WeightedParse!AW72,WeightedParse!AY72,WeightedParse!BA72),"")</f>
        <v/>
      </c>
      <c r="K72" s="114" t="str">
        <f>IF(A72&gt;"",HARMEAN(WeightedParse!K72,WeightedParse!Q72,WeightedParse!V72,WeightedParse!X72,WeightedParse!Y72,WeightedParse!Z72,WeightedParse!AE72,WeightedParse!AG72,WeightedParse!AI72,WeightedParse!AJ72,WeightedParse!AQ72,WeightedParse!AR72,WeightedParse!AS72,WeightedParse!AU72,WeightedParse!AV72,WeightedParse!AW72,WeightedParse!AY72,WeightedParse!AZ72,WeightedParse!BA72),"")</f>
        <v/>
      </c>
      <c r="L72" s="114" t="str">
        <f>IF($A72&gt;"",IF(AND(EXACT(SquadExport!$BO72,TRUE),EXACT(SquadExport!$BL72,TRUE)),HARMEAN(WeightedParse!M72,WeightedParse!P72,WeightedParse!S72,WeightedParse!U72,WeightedParse!V72,WeightedParse!W72,WeightedParse!Y72,WeightedParse!AE72,WeightedParse!AL72,WeightedParse!AN72,WeightedParse!AP72),HARMEAN(WeightedParse!M72,WeightedParse!P72,WeightedParse!S72,WeightedParse!U72,WeightedParse!V72,WeightedParse!W72,WeightedParse!Y72,WeightedParse!AE72,WeightedParse!AL72,WeightedParse!AN72,WeightedParse!AP72)*Variables!$B$5),"")</f>
        <v/>
      </c>
      <c r="M72" s="114" t="str">
        <f>IF($A72&gt;"",IF(AND(EXACT(SquadExport!$BO72,TRUE),EXACT(SquadExport!$BL72,TRUE)),HARMEAN(WeightedParse!M72,WeightedParse!P72,WeightedParse!S72,WeightedParse!U72,WeightedParse!V72,WeightedParse!W72,WeightedParse!X72,WeightedParse!Y72,WeightedParse!Z72,WeightedParse!AE72,WeightedParse!AL72,WeightedParse!AN72,WeightedParse!AP72),HARMEAN(WeightedParse!M72,WeightedParse!P72,WeightedParse!S72,WeightedParse!U72,WeightedParse!V72,WeightedParse!W72,WeightedParse!X72,WeightedParse!Y72,WeightedParse!Z72,WeightedParse!AE72,WeightedParse!AL72,WeightedParse!AN72,WeightedParse!AP72)*Variables!$B$5),"")</f>
        <v/>
      </c>
      <c r="N72" s="114" t="str">
        <f>IF($A72&gt;"",IF(AND(EXACT(SquadExport!$BO72,TRUE),EXACT(SquadExport!$BL72,TRUE)),HARMEAN(WeightedParse!K72,WeightedParse!M72,WeightedParse!P72,WeightedParse!Q72,WeightedParse!S72,WeightedParse!T72,WeightedParse!U72,WeightedParse!V72,WeightedParse!W72,WeightedParse!X72,WeightedParse!Y72,WeightedParse!Z72,WeightedParse!AE72,WeightedParse!AG72,WeightedParse!AL72,WeightedParse!AN72,WeightedParse!AP72),HARMEAN(WeightedParse!K72,WeightedParse!M72,WeightedParse!P72,WeightedParse!Q72,WeightedParse!S72,WeightedParse!T72,WeightedParse!U72,WeightedParse!V72,WeightedParse!W72,WeightedParse!X72,WeightedParse!Y72,WeightedParse!Z72,WeightedParse!AE72,WeightedParse!AG72,WeightedParse!AL72,WeightedParse!AN72,WeightedParse!AP72)*Variables!$B$5),"")</f>
        <v/>
      </c>
      <c r="O72" s="114" t="str">
        <f>IF($A72&gt;"",IF(AND(EXACT(SquadExport!$BO72,TRUE),EXACT(SquadExport!$BL72,TRUE)),HARMEAN(WeightedParse!I72,WeightedParse!K72,WeightedParse!M72,WeightedParse!P72,WeightedParse!Q72,WeightedParse!S72,WeightedParse!T72,WeightedParse!V72,WeightedParse!W72,WeightedParse!X72,WeightedParse!Y72,WeightedParse!Z72,WeightedParse!AB72,WeightedParse!AE72,WeightedParse!AF72,WeightedParse!AG72,WeightedParse!AJ72,WeightedParse!AK72,WeightedParse!AL72,WeightedParse!AN72,WeightedParse!AO72,WeightedParse!AP72),HARMEAN(WeightedParse!I72,WeightedParse!K72,WeightedParse!M72,WeightedParse!P72,WeightedParse!Q72,WeightedParse!S72,WeightedParse!T72,WeightedParse!V72,WeightedParse!W72,WeightedParse!X72,WeightedParse!Y72,WeightedParse!Z72,WeightedParse!AB72,WeightedParse!AE72,WeightedParse!AF72,WeightedParse!AG72,WeightedParse!AJ72,WeightedParse!AK72,WeightedParse!AL72,WeightedParse!AN72,WeightedParse!AO72,WeightedParse!AP72)*Variables!$B$5),"")</f>
        <v/>
      </c>
      <c r="P72" s="114" t="str">
        <f>IF($A72&gt;"",IF(AND(OR(EXACT(SquadExport!$BO72,TRUE),EXACT(SquadExport!$BP72,TRUE)),OR(EXACT(SquadExport!$BK72,TRUE),EXACT(SquadExport!$BM72,TRUE))),HARMEAN(WeightedParse!M72,WeightedParse!P72,WeightedParse!S72,WeightedParse!U72,WeightedParse!V72,WeightedParse!W72,WeightedParse!Y72,WeightedParse!AE72,WeightedParse!AF72,WeightedParse!AP72),HARMEAN(WeightedParse!M72,WeightedParse!P72,WeightedParse!S72,WeightedParse!U72,WeightedParse!V72,WeightedParse!W72,WeightedParse!Y72,WeightedParse!AE72,WeightedParse!AF72,WeightedParse!AP72)*Variables!$B$5),"")</f>
        <v/>
      </c>
      <c r="Q72" s="114" t="str">
        <f>IF($A72&gt;"",IF(AND(OR(EXACT(SquadExport!$BO72,TRUE),EXACT(SquadExport!$BP72,TRUE)),OR(EXACT(SquadExport!$BK72,TRUE),EXACT(SquadExport!$BM72,TRUE))),HARMEAN(WeightedParse!H72,WeightedParse!P72,WeightedParse!Q72,WeightedParse!S72,WeightedParse!T72,WeightedParse!V72,WeightedParse!X72,WeightedParse!Y72,WeightedParse!Z72,WeightedParse!AE72,WeightedParse!AF72,WeightedParse!AH72,WeightedParse!AN72,WeightedParse!AO72),HARMEAN(WeightedParse!H72,WeightedParse!P72,WeightedParse!Q72,WeightedParse!S72,WeightedParse!T72,WeightedParse!V72,WeightedParse!X72,WeightedParse!Y72,WeightedParse!Z72,WeightedParse!AE72,WeightedParse!AF72,WeightedParse!AH72,WeightedParse!AN72,WeightedParse!AO72)*Variables!$B$5),"")</f>
        <v/>
      </c>
      <c r="R72" s="115" t="str">
        <f>IF($A72&gt;"",IF(AND(OR(EXACT(SquadExport!$BO72,TRUE),EXACT(SquadExport!$BP72,TRUE)),OR(EXACT(SquadExport!$BK72,TRUE),EXACT(SquadExport!$BM72,TRUE))),HARMEAN(WeightedParse!H72,WeightedParse!I72,WeightedParse!K72,WeightedParse!P72,WeightedParse!Q72,WeightedParse!S72,WeightedParse!T72,WeightedParse!V72,WeightedParse!Y72,WeightedParse!Z72,WeightedParse!AD72,WeightedParse!AE72,WeightedParse!AF72,WeightedParse!AH72,WeightedParse!AI72,WeightedParse!AJ72,WeightedParse!AN72,WeightedParse!AO72),HARMEAN(WeightedParse!H72,WeightedParse!I72,WeightedParse!K72,WeightedParse!P72,WeightedParse!Q72,WeightedParse!S72,WeightedParse!T72,WeightedParse!V72,WeightedParse!Y72,WeightedParse!Z72,WeightedParse!AD72,WeightedParse!AE72,WeightedParse!AF72,WeightedParse!AH72,WeightedParse!AI72,WeightedParse!AJ72,WeightedParse!AN72,WeightedParse!AO72)*Variables!$B$5),"")</f>
        <v/>
      </c>
      <c r="S72" s="115" t="str">
        <f>IF($A72&gt;"",IF(AND(OR(EXACT(SquadExport!$BO72,TRUE),EXACT(SquadExport!$BP72,TRUE)),OR(EXACT(SquadExport!$BK72,TRUE),EXACT(SquadExport!$BM72,TRUE))),HARMEAN(WeightedParse!H72,WeightedParse!I72,WeightedParse!K72,WeightedParse!Q72,WeightedParse!S72,WeightedParse!T72,WeightedParse!V72,WeightedParse!X72,WeightedParse!Z72,WeightedParse!AB72,WeightedParse!AD72,WeightedParse!AF72,WeightedParse!AG72,WeightedParse!AH72,WeightedParse!AI72,WeightedParse!AJ72,WeightedParse!AK72,WeightedParse!AN72,WeightedParse!AO72),HARMEAN(WeightedParse!H72,WeightedParse!I72,WeightedParse!K72,WeightedParse!Q72,WeightedParse!S72,WeightedParse!T72,WeightedParse!V72,WeightedParse!X72,WeightedParse!Z72,WeightedParse!AB72,WeightedParse!AD72,WeightedParse!AF72,WeightedParse!AG72,WeightedParse!AH72,WeightedParse!AI72,WeightedParse!AJ72,WeightedParse!AK72,WeightedParse!AN72,WeightedParse!AO72)*Variables!$B$5),"")</f>
        <v/>
      </c>
      <c r="T72" s="114" t="str">
        <f>IF($A72&gt;"",IF(AND(OR(EXACT(SquadExport!$BO72,TRUE),EXACT(SquadExport!$BP72,TRUE)),OR(EXACT(SquadExport!$BK72,TRUE),EXACT(SquadExport!$BM72,TRUE))),HARMEAN(WeightedParse!I72,WeightedParse!K72,WeightedParse!N72,WeightedParse!P72,WeightedParse!Q72,WeightedParse!S72,WeightedParse!T72,WeightedParse!V72,WeightedParse!X72,WeightedParse!Y72,WeightedParse!Z72,WeightedParse!AB72,WeightedParse!AD72,WeightedParse!AE72,WeightedParse!AF72,WeightedParse!AH72,WeightedParse!AI72,WeightedParse!AJ72,WeightedParse!AN72,WeightedParse!AO72)*WeightedParse!BD72,(HARMEAN(WeightedParse!I72,WeightedParse!K72,WeightedParse!N72,WeightedParse!P72,WeightedParse!Q72,WeightedParse!S72,WeightedParse!T72,WeightedParse!V72,WeightedParse!X72,WeightedParse!Y72,WeightedParse!Z72,WeightedParse!AB72,WeightedParse!AD72,WeightedParse!AE72,WeightedParse!AF72,WeightedParse!AH72,WeightedParse!AI72,WeightedParse!AJ72,WeightedParse!AN72,WeightedParse!AO72)*WeightedParse!BD72)*Variables!$B$5),"")</f>
        <v/>
      </c>
      <c r="U72" s="114" t="str">
        <f>IF($A72&gt;"",IF(EXACT(SquadExport!$BQ72,TRUE),HARMEAN(WeightedParse!P72,WeightedParse!S72,WeightedParse!V72,WeightedParse!X72,WeightedParse!Y72,WeightedParse!Z72,WeightedParse!AE72,WeightedParse!AF72,WeightedParse!AP72),HARMEAN(WeightedParse!P72,WeightedParse!S72,WeightedParse!V72,WeightedParse!X72,WeightedParse!Y72,WeightedParse!Z72,WeightedParse!AE72,WeightedParse!AF72,WeightedParse!AP72)*Variables!$B$5),"")</f>
        <v/>
      </c>
      <c r="V72" s="114" t="str">
        <f>IF($A72&gt;"",IF(EXACT(SquadExport!$BQ72,TRUE),HARMEAN(WeightedParse!K72,WeightedParse!Q72,WeightedParse!S72,WeightedParse!T72,WeightedParse!V72,WeightedParse!X72,WeightedParse!Z72,WeightedParse!AE72,WeightedParse!AF72,WeightedParse!AG72,WeightedParse!AH72,WeightedParse!AK72),HARMEAN(WeightedParse!K72,WeightedParse!Q72,WeightedParse!S72,WeightedParse!T72,WeightedParse!V72,WeightedParse!X72,WeightedParse!Z72,WeightedParse!AE72,WeightedParse!AF72,WeightedParse!AG72,WeightedParse!AH72,WeightedParse!AK72)*Variables!$B$5),"")</f>
        <v/>
      </c>
      <c r="W72" s="114" t="str">
        <f>IF($A72&gt;"",IF(EXACT(SquadExport!$BQ72,TRUE),HARMEAN(WeightedParse!I72,WeightedParse!K72,WeightedParse!N72,WeightedParse!Q72,WeightedParse!T72,WeightedParse!V72,WeightedParse!X72,WeightedParse!Z72,WeightedParse!AB72,WeightedParse!AD72,WeightedParse!AF72,WeightedParse!AG72,WeightedParse!AK72),HARMEAN(WeightedParse!I72,WeightedParse!K72,WeightedParse!N72,WeightedParse!Q72,WeightedParse!T72,WeightedParse!V72,WeightedParse!X72,WeightedParse!Z72,WeightedParse!AB72,WeightedParse!AD72,WeightedParse!AF72,WeightedParse!AG72,WeightedParse!AK72)*Variables!$B$5),"")</f>
        <v/>
      </c>
      <c r="X72" s="114" t="str">
        <f>IF($A72&gt;"",IF(EXACT(SquadExport!$BQ72,TRUE),HARMEAN(WeightedParse!K72,WeightedParse!P72,WeightedParse!Q72,WeightedParse!S72,WeightedParse!U72,WeightedParse!V72,WeightedParse!X72,WeightedParse!Y72,WeightedParse!Z72,WeightedParse!AE72,WeightedParse!AF72,WeightedParse!AH72,WeightedParse!AO72,WeightedParse!AP72),HARMEAN(WeightedParse!K72,WeightedParse!P72,WeightedParse!Q72,WeightedParse!S72,WeightedParse!U72,WeightedParse!V72,WeightedParse!X72,WeightedParse!Y72,WeightedParse!Z72,WeightedParse!AE72,WeightedParse!AF72,WeightedParse!AH72,WeightedParse!AO72,WeightedParse!AP72)*Variables!$B$5),"")</f>
        <v/>
      </c>
      <c r="Y72" s="114" t="str">
        <f>IF($A72&gt;"",IF(EXACT(SquadExport!$BQ72,TRUE),HARMEAN(WeightedParse!P72,WeightedParse!Q72,WeightedParse!S72,WeightedParse!U72,WeightedParse!V72,WeightedParse!W72,WeightedParse!Y72,WeightedParse!AE72,WeightedParse!AF72,WeightedParse!AH72,WeightedParse!AJ72,WeightedParse!AN72,WeightedParse!AO72,WeightedParse!AP72),HARMEAN(WeightedParse!P72,WeightedParse!Q72,WeightedParse!S72,WeightedParse!U72,WeightedParse!V72,WeightedParse!W72,WeightedParse!Y72,WeightedParse!AE72,WeightedParse!AF72,WeightedParse!AH72,WeightedParse!AJ72,WeightedParse!AN72,WeightedParse!AO72,WeightedParse!AP72)*Variables!$B$5),"")</f>
        <v/>
      </c>
      <c r="Z72" s="114" t="str">
        <f>IF($A72&gt;"",IF(EXACT(SquadExport!$BQ72,TRUE),HARMEAN(WeightedParse!M72,WeightedParse!P72,WeightedParse!Q72,WeightedParse!S72,WeightedParse!U72,WeightedParse!V72,WeightedParse!W72,WeightedParse!X72,WeightedParse!Y72,WeightedParse!Z72,WeightedParse!AE72,WeightedParse!AF72,WeightedParse!AH72,WeightedParse!AL72,WeightedParse!AO72,WeightedParse!AP72),HARMEAN(WeightedParse!M72,WeightedParse!P72,WeightedParse!Q72,WeightedParse!S72,WeightedParse!U72,WeightedParse!V72,WeightedParse!W72,WeightedParse!X72,WeightedParse!Y72,WeightedParse!Z72,WeightedParse!AE72,WeightedParse!AF72,WeightedParse!AH72,WeightedParse!AL72,WeightedParse!AO72,WeightedParse!AP72)*Variables!$B$5),"")</f>
        <v/>
      </c>
      <c r="AA72" s="114" t="str">
        <f>IF($A72&gt;"",IF(EXACT(SquadExport!$BQ72,TRUE),HARMEAN(WeightedParse!J72,WeightedParse!K72,WeightedParse!N72,WeightedParse!P72,WeightedParse!Q72,WeightedParse!S72,WeightedParse!V72,WeightedParse!X72,WeightedParse!Y72,WeightedParse!Z72,WeightedParse!AD72,WeightedParse!AE72,WeightedParse!AH72,WeightedParse!AI72,WeightedParse!AK72,WeightedParse!AN72,WeightedParse!AO72,WeightedParse!AP72),HARMEAN(WeightedParse!J72,WeightedParse!K72,WeightedParse!N72,WeightedParse!P72,WeightedParse!Q72,WeightedParse!S72,WeightedParse!V72,WeightedParse!X72,WeightedParse!Y72,WeightedParse!Z72,WeightedParse!AD72,WeightedParse!AE72,WeightedParse!AH72,WeightedParse!AI72,WeightedParse!AK72,WeightedParse!AN72,WeightedParse!AO72,WeightedParse!AP72)*Variables!$B$5),"")</f>
        <v/>
      </c>
      <c r="AB72" s="114" t="str">
        <f>IF($A72&gt;"",IF(AND(EXACT(SquadExport!$BR72,TRUE),EXACT(SquadExport!$BL72,TRUE)),HARMEAN(WeightedParse!I72,WeightedParse!K72,WeightedParse!N72,WeightedParse!Q72,WeightedParse!T72,WeightedParse!V72,WeightedParse!X72,WeightedParse!Y72,WeightedParse!Z72,WeightedParse!AD72,WeightedParse!AE72,WeightedParse!AF72,WeightedParse!AG72,WeightedParse!AH72,WeightedParse!AI72,WeightedParse!AJ72,WeightedParse!AK72,WeightedParse!AN72,WeightedParse!AO72),HARMEAN(WeightedParse!I72,WeightedParse!K72,WeightedParse!N72,WeightedParse!Q72,WeightedParse!T72,WeightedParse!V72,WeightedParse!X72,WeightedParse!Y72,WeightedParse!Z72,WeightedParse!AD72,WeightedParse!AE72,WeightedParse!AF72,WeightedParse!AG72,WeightedParse!AH72,WeightedParse!AI72,WeightedParse!AJ72,WeightedParse!AK72,WeightedParse!AN72,WeightedParse!AO72)*Variables!$B$5),"")</f>
        <v/>
      </c>
      <c r="AC72" s="114" t="str">
        <f>IF($A72&gt;"",IF(AND(EXACT(SquadExport!$BR72,TRUE),EXACT(SquadExport!$BL72,TRUE)),HARMEAN(WeightedParse!K72,WeightedParse!Q72,WeightedParse!S72,WeightedParse!T72,WeightedParse!V72,WeightedParse!X72,WeightedParse!Y72,WeightedParse!Z72,WeightedParse!AD72,WeightedParse!AE72,WeightedParse!AF72,WeightedParse!AG72,WeightedParse!AH72,WeightedParse!AO72),HARMEAN(WeightedParse!K72,WeightedParse!Q72,WeightedParse!S72,WeightedParse!T72,WeightedParse!V72,WeightedParse!X72,WeightedParse!Y72,WeightedParse!Z72,WeightedParse!AD72,WeightedParse!AE72,WeightedParse!AF72,WeightedParse!AG72,WeightedParse!AH72,WeightedParse!AO72)*Variables!$B$5),"")</f>
        <v/>
      </c>
      <c r="AD72" s="114" t="str">
        <f>IF($A72&gt;"",IF(AND(EXACT(SquadExport!$BR72,TRUE),EXACT(SquadExport!$BL72,TRUE)),HARMEAN(WeightedParse!I72,WeightedParse!J72,WeightedParse!K72,WeightedParse!N72,WeightedParse!Q72,WeightedParse!S72,WeightedParse!T72,WeightedParse!V72,WeightedParse!X72,WeightedParse!Z72,WeightedParse!AB72,WeightedParse!AD72,WeightedParse!AG72,WeightedParse!AH72,WeightedParse!AI72,WeightedParse!AK72,WeightedParse!AO72),HARMEAN(WeightedParse!I72,WeightedParse!J72,WeightedParse!K72,WeightedParse!N72,WeightedParse!Q72,WeightedParse!S72,WeightedParse!T72,WeightedParse!V72,WeightedParse!X72,WeightedParse!Z72,WeightedParse!AB72,WeightedParse!AD72,WeightedParse!AG72,WeightedParse!AH72,WeightedParse!AI72,WeightedParse!AK72,WeightedParse!AO72)*Variables!$B$5),"")</f>
        <v/>
      </c>
      <c r="AE72" s="114" t="str">
        <f>IF($A72&gt;"",IF(AND(EXACT(SquadExport!$BR72,TRUE),EXACT(SquadExport!$BL72,TRUE)),HARMEAN(WeightedParse!K72,WeightedParse!N72,WeightedParse!P72,WeightedParse!Q72,WeightedParse!S72,WeightedParse!T72,WeightedParse!U72,WeightedParse!V72,WeightedParse!X72,WeightedParse!Y72,WeightedParse!Z72,WeightedParse!AD72,WeightedParse!AE72,WeightedParse!AF72,WeightedParse!AG72,WeightedParse!AH72,WeightedParse!AI72,WeightedParse!AO72),HARMEAN(WeightedParse!K72,WeightedParse!N72,WeightedParse!P72,WeightedParse!Q72,WeightedParse!S72,WeightedParse!T72,WeightedParse!U72,WeightedParse!V72,WeightedParse!X72,WeightedParse!Y72,WeightedParse!Z72,WeightedParse!AD72,WeightedParse!AE72,WeightedParse!AF72,WeightedParse!AG72,WeightedParse!AH72,WeightedParse!AI72,WeightedParse!AO72)*Variables!$B$5),"")</f>
        <v/>
      </c>
      <c r="AF72" s="114" t="str">
        <f>IF($A72&gt;"",IF(AND(EXACT(SquadExport!$BR72,TRUE),EXACT(SquadExport!$BL72,TRUE)),HARMEAN(WeightedParse!I72,WeightedParse!J72,WeightedParse!K72,WeightedParse!N72,WeightedParse!Q72,WeightedParse!S72,WeightedParse!T72,WeightedParse!U72,WeightedParse!V72,WeightedParse!X72,WeightedParse!Z72,WeightedParse!AD72,WeightedParse!AE72,WeightedParse!AF72,WeightedParse!AH72,WeightedParse!AI72,WeightedParse!AK72,WeightedParse!AN72,WeightedParse!AO72,WeightedParse!AP72),HARMEAN(WeightedParse!I72,WeightedParse!J72,WeightedParse!K72,WeightedParse!N72,WeightedParse!Q72,WeightedParse!S72,WeightedParse!T72,WeightedParse!U72,WeightedParse!V72,WeightedParse!X72,WeightedParse!Z72,WeightedParse!AD72,WeightedParse!AE72,WeightedParse!AF72,WeightedParse!AH72,WeightedParse!AI72,WeightedParse!AK72,WeightedParse!AN72,WeightedParse!AO72,WeightedParse!AP72)*Variables!$B$5),"")</f>
        <v/>
      </c>
      <c r="AG72" s="114" t="str">
        <f>IF($A72&gt;"",IF(AND(OR(EXACT(SquadExport!$BR72,TRUE),EXACT(SquadExport!$BS72,TRUE)),OR(EXACT(SquadExport!$BK72,TRUE),EXACT(SquadExport!$BM72,TRUE))),HARMEAN(WeightedParse!I72,WeightedParse!K72,WeightedParse!Q72,WeightedParse!T72,WeightedParse!X72,WeightedParse!Z72,WeightedParse!AD72,WeightedParse!AF72,WeightedParse!AG72,WeightedParse!AJ72),HARMEAN(WeightedParse!I72,WeightedParse!K72,WeightedParse!Q72,WeightedParse!T72,WeightedParse!X72,WeightedParse!Z72,WeightedParse!AD72,WeightedParse!AF72,WeightedParse!AG72,WeightedParse!AJ72)*Variables!$B$5),"")</f>
        <v/>
      </c>
      <c r="AH72" s="114" t="str">
        <f>IF($A72&gt;"",IF(AND(OR(EXACT(SquadExport!$BR72,TRUE),EXACT(SquadExport!$BS72,TRUE)),OR(EXACT(SquadExport!$BK72,TRUE),EXACT(SquadExport!$BM72,TRUE))),HARMEAN(WeightedParse!H72,WeightedParse!K72,WeightedParse!P72,WeightedParse!Q72,WeightedParse!S72,WeightedParse!T72,WeightedParse!V72,WeightedParse!X72,WeightedParse!Y72,WeightedParse!Z72,WeightedParse!AD72,WeightedParse!AE72,WeightedParse!AF72,WeightedParse!AG72,WeightedParse!AH72,WeightedParse!AO72),HARMEAN(WeightedParse!H72,WeightedParse!K72,WeightedParse!P72,WeightedParse!Q72,WeightedParse!S72,WeightedParse!T72,WeightedParse!V72,WeightedParse!X72,WeightedParse!Y72,WeightedParse!Z72,WeightedParse!AD72,WeightedParse!AE72,WeightedParse!AF72,WeightedParse!AG72,WeightedParse!AH72,WeightedParse!AO72)*Variables!$B$5),"")</f>
        <v/>
      </c>
      <c r="AI72" s="114" t="str">
        <f>IF($A72&gt;"",IF(AND(OR(EXACT(SquadExport!$BR72,TRUE),EXACT(SquadExport!$BS72,TRUE)),OR(EXACT(SquadExport!$BK72,TRUE),EXACT(SquadExport!$BM72,TRUE))),HARMEAN(WeightedParse!H72,WeightedParse!I72,WeightedParse!K72,WeightedParse!P72,WeightedParse!Q72,WeightedParse!S72,WeightedParse!T72,WeightedParse!U72,WeightedParse!V72,WeightedParse!X72,WeightedParse!Y72,WeightedParse!Z72,WeightedParse!AD72,WeightedParse!AE72,WeightedParse!AF72,WeightedParse!AH72,WeightedParse!AI72,WeightedParse!AO72),HARMEAN(WeightedParse!H72,WeightedParse!I72,WeightedParse!K72,WeightedParse!P72,WeightedParse!Q72,WeightedParse!S72,WeightedParse!T72,WeightedParse!U72,WeightedParse!V72,WeightedParse!X72,WeightedParse!Y72,WeightedParse!Z72,WeightedParse!AD72,WeightedParse!AE72,WeightedParse!AF72,WeightedParse!AH72,WeightedParse!AI72,WeightedParse!AO72)*Variables!$B$5),"")</f>
        <v/>
      </c>
      <c r="AJ72" s="114" t="str">
        <f>IF($A72&gt;"",IF(AND(OR(EXACT(SquadExport!$BR72,TRUE),EXACT(SquadExport!$BS72,TRUE)),OR(EXACT(SquadExport!$BK72,TRUE),EXACT(SquadExport!$BM72,TRUE))),HARMEAN(WeightedParse!H72,WeightedParse!K72,WeightedParse!M72,WeightedParse!V72,WeightedParse!W72,WeightedParse!AD72,WeightedParse!AF72,WeightedParse!AH72,WeightedParse!AK72,WeightedParse!AL72,WeightedParse!AO72,WeightedParse!AP72)*(CONVERT(LEFT(SquadExport!$E72,FIND("'",SquadExport!$E72)-1)+((MID(SquadExport!$E72,FIND("'",SquadExport!$E72)+1,LEN(SquadExport!$E72)-FIND("'",SquadExport!$E72)-1))/12),"ft","m")-1)/(Variables!$C$4-1),(HARMEAN(WeightedParse!H72,WeightedParse!K72,WeightedParse!M72,WeightedParse!V72,WeightedParse!W72,WeightedParse!AD72,WeightedParse!AF72,WeightedParse!AH72,WeightedParse!AK72,WeightedParse!AL72,WeightedParse!AO72,WeightedParse!AP72)*(CONVERT(LEFT(SquadExport!$E72,FIND("'",SquadExport!$E72)-1)+((MID(SquadExport!$E72,FIND("'",SquadExport!$E72)+1,LEN(SquadExport!$E72)-FIND("'",SquadExport!$E72)-1))/12),"ft","m")-1)/(Variables!$C$4-1))*Variables!$B$5),"")</f>
        <v/>
      </c>
      <c r="AK72" s="114" t="str">
        <f>IF($A72&gt;"",IF(AND(OR(EXACT(SquadExport!$BR72,TRUE),EXACT(SquadExport!$BS72,TRUE)),OR(EXACT(SquadExport!$BK72,TRUE),EXACT(SquadExport!$BM72,TRUE))),HARMEAN(WeightedParse!J72,WeightedParse!K72,WeightedParse!T72,WeightedParse!V72,WeightedParse!X72,WeightedParse!Y72,WeightedParse!Z72,WeightedParse!AD72,WeightedParse!AH72,WeightedParse!AI72,WeightedParse!AK72,WeightedParse!AO72),HARMEAN(WeightedParse!J72,WeightedParse!K72,WeightedParse!T72,WeightedParse!V72,WeightedParse!X72,WeightedParse!Y72,WeightedParse!Z72,WeightedParse!AD72,WeightedParse!AH72,WeightedParse!AI72,WeightedParse!AK72,WeightedParse!AO72)*Variables!$B$5),"")</f>
        <v/>
      </c>
      <c r="AL72" s="114" t="str">
        <f>IF($A72&gt;"",IF(AND(OR(EXACT(SquadExport!$BR72,TRUE),EXACT(SquadExport!$BS72,TRUE)),OR(EXACT(SquadExport!$BK72,TRUE),EXACT(SquadExport!$BM72,TRUE))),HARMEAN(WeightedParse!H72,WeightedParse!I72,WeightedParse!K72,WeightedParse!Q72,WeightedParse!T72,WeightedParse!V72,WeightedParse!AB72,WeightedParse!AD72,WeightedParse!AH72,WeightedParse!AI72,WeightedParse!AJ72,WeightedParse!AN72,WeightedParse!AO72),HARMEAN(WeightedParse!H72,WeightedParse!I72,WeightedParse!K72,WeightedParse!Q72,WeightedParse!T72,WeightedParse!V72,WeightedParse!AB72,WeightedParse!AD72,WeightedParse!AH72,WeightedParse!AI72,WeightedParse!AJ72,WeightedParse!AN72,WeightedParse!AO72)*Variables!$B$5),"")</f>
        <v/>
      </c>
      <c r="AM72" s="114" t="str">
        <f>IF($A72&gt;"",IF(AND(OR(EXACT(SquadExport!$BR72,TRUE),EXACT(SquadExport!$BS72,TRUE)),OR(EXACT(SquadExport!$BK72,TRUE),EXACT(SquadExport!$BM72,TRUE))),HARMEAN(WeightedParse!I72,WeightedParse!J72,WeightedParse!K72,WeightedParse!N72,WeightedParse!Q72,WeightedParse!T72,WeightedParse!V72,WeightedParse!X72,WeightedParse!AB72,WeightedParse!AD72,WeightedParse!AG72,WeightedParse!AI72,WeightedParse!AJ72,WeightedParse!AK72,WeightedParse!AN72)*WeightedParse!BD72,(HARMEAN(WeightedParse!I72,WeightedParse!J72,WeightedParse!K72,WeightedParse!N72,WeightedParse!Q72,WeightedParse!T72,WeightedParse!V72,WeightedParse!X72,WeightedParse!AB72,WeightedParse!AD72,WeightedParse!AG72,WeightedParse!AI72,WeightedParse!AJ72,WeightedParse!AK72,WeightedParse!AN72)*WeightedParse!BD72)*Variables!$B$5),"")</f>
        <v/>
      </c>
      <c r="AN72" s="114" t="str">
        <f>IF($A72&gt;"",IF(AND(OR(EXACT(SquadExport!$BR72,TRUE),EXACT(SquadExport!$BS72,TRUE)),OR(EXACT(SquadExport!$BK72,TRUE),EXACT(SquadExport!$BM72,TRUE))),HARMEAN(WeightedParse!H72,WeightedParse!I72,WeightedParse!K72,WeightedParse!N72,WeightedParse!Q72,WeightedParse!T72,WeightedParse!V72,WeightedParse!X72,WeightedParse!Z72,WeightedParse!AD72,WeightedParse!AG72,WeightedParse!AH72,WeightedParse!AI72,WeightedParse!AJ72,WeightedParse!AN72,WeightedParse!AO72)*WeightedParse!BD72,(HARMEAN(WeightedParse!H72,WeightedParse!I72,WeightedParse!K72,WeightedParse!N72,WeightedParse!Q72,WeightedParse!T72,WeightedParse!V72,WeightedParse!X72,WeightedParse!Z72,WeightedParse!AD72,WeightedParse!AG72,WeightedParse!AH72,WeightedParse!AI72,WeightedParse!AJ72,WeightedParse!AN72,WeightedParse!AO72)*WeightedParse!BD72)*Variables!$B$5),"")</f>
        <v/>
      </c>
      <c r="AO72" s="114" t="str">
        <f>IF($A72&gt;"",IF(AND(EXACT(SquadExport!$BS72,TRUE),EXACT(SquadExport!$BL72,TRUE)),HARMEAN(WeightedParse!K72,WeightedParse!Q72,WeightedParse!T72,WeightedParse!V72,WeightedParse!X72,WeightedParse!Z72,WeightedParse!AB72,WeightedParse!AD72,WeightedParse!AG72,WeightedParse!AK72),HARMEAN(WeightedParse!K72,WeightedParse!Q72,WeightedParse!T72,WeightedParse!V72,WeightedParse!X72,WeightedParse!Z72,WeightedParse!AB72,WeightedParse!AD72,WeightedParse!AG72,WeightedParse!AK72)*Variables!$B$5),"")</f>
        <v/>
      </c>
      <c r="AP72" s="114" t="str">
        <f>IF($A72&gt;"",IF(AND(EXACT(SquadExport!$BS72,TRUE),EXACT(SquadExport!$BL72,TRUE)),HARMEAN(WeightedParse!I72,WeightedParse!K72,WeightedParse!Q72,WeightedParse!T72,WeightedParse!V72,WeightedParse!X72,WeightedParse!Z72,WeightedParse!AB72,WeightedParse!AD72,WeightedParse!AF72,WeightedParse!AG72,WeightedParse!AI72,WeightedParse!AJ72),HARMEAN(WeightedParse!I72,WeightedParse!K72,WeightedParse!Q72,WeightedParse!T72,WeightedParse!V72,WeightedParse!X72,WeightedParse!Z72,WeightedParse!AB72,WeightedParse!AD72,WeightedParse!AF72,WeightedParse!AG72,WeightedParse!AI72,WeightedParse!AJ72)*Variables!$B$5),"")</f>
        <v/>
      </c>
      <c r="AQ72" s="114" t="str">
        <f>IF($A72&gt;"",IF(AND(EXACT(SquadExport!$BS72,TRUE),EXACT(SquadExport!$BL72,TRUE)),HARMEAN(WeightedParse!I72,WeightedParse!J72,WeightedParse!K72,WeightedParse!Q72,WeightedParse!T72,WeightedParse!V72,WeightedParse!X72,WeightedParse!Z72,WeightedParse!AB72,WeightedParse!AD72,WeightedParse!AG72,WeightedParse!AI72,WeightedParse!AJ72,WeightedParse!AK72),HARMEAN(WeightedParse!I72,WeightedParse!J72,WeightedParse!K72,WeightedParse!Q72,WeightedParse!T72,WeightedParse!V72,WeightedParse!X72,WeightedParse!Z72,WeightedParse!AB72,WeightedParse!AD72,WeightedParse!AG72,WeightedParse!AI72,WeightedParse!AJ72,WeightedParse!AK72)*Variables!$B$5),"")</f>
        <v/>
      </c>
      <c r="AR72" s="114" t="str">
        <f>IF($A72&gt;"",IF(AND(EXACT(SquadExport!$BS72,TRUE),EXACT(SquadExport!$BL72,TRUE)),HARMEAN(WeightedParse!I72,WeightedParse!J72,WeightedParse!K72,WeightedParse!Q72,WeightedParse!T72,WeightedParse!V72,WeightedParse!X72,WeightedParse!Y72,WeightedParse!Z72,WeightedParse!AD72,WeightedParse!AH72,WeightedParse!AI72,WeightedParse!AJ72,WeightedParse!AK72,WeightedParse!AN72,WeightedParse!AO72),HARMEAN(WeightedParse!I72,WeightedParse!J72,WeightedParse!K72,WeightedParse!Q72,WeightedParse!T72,WeightedParse!V72,WeightedParse!X72,WeightedParse!Y72,WeightedParse!Z72,WeightedParse!AD72,WeightedParse!AH72,WeightedParse!AI72,WeightedParse!AJ72,WeightedParse!AK72,WeightedParse!AN72,WeightedParse!AO72)*Variables!$B$5),"")</f>
        <v/>
      </c>
      <c r="AS72" s="114" t="str">
        <f>IF($A72&gt;"",IF(AND(EXACT(SquadExport!$BT72,TRUE),EXACT(SquadExport!$BL72,TRUE)),HARMEAN(WeightedParse!J72,WeightedParse!K72,WeightedParse!M72,WeightedParse!T72,WeightedParse!V72,WeightedParse!X72,WeightedParse!Z72,WeightedParse!AD72,WeightedParse!AI72),(HARMEAN(WeightedParse!J72,WeightedParse!K72,WeightedParse!M72,WeightedParse!T72,WeightedParse!V72,WeightedParse!X72,WeightedParse!Z72,WeightedParse!AD72,WeightedParse!AI72)*Variables!$B$5)),"")</f>
        <v/>
      </c>
      <c r="AT72" s="114" t="str">
        <f>IF($A72&gt;"",IF(AND(EXACT(SquadExport!$BT72,TRUE),EXACT(SquadExport!$BL72,TRUE)),HARMEAN(WeightedParse!J72,WeightedParse!K72,WeightedParse!M72,WeightedParse!U72,WeightedParse!V72,WeightedParse!W72,WeightedParse!X72,WeightedParse!Z72,WeightedParse!AD72,WeightedParse!AF72,WeightedParse!AK72,WeightedParse!AL72,WeightedParse!AP72)*(CONVERT(LEFT(SquadExport!$E72,FIND("'",SquadExport!$E72)-1)+((MID(SquadExport!$E72,FIND("'",SquadExport!$E72)+1,LEN(SquadExport!$E72)-FIND("'",SquadExport!$E72)-1))/12),"ft","m")-1)/(Variables!$C$4-1),(HARMEAN(WeightedParse!J72,WeightedParse!K72,WeightedParse!M72,WeightedParse!U72,WeightedParse!V72,WeightedParse!W72,WeightedParse!X72,WeightedParse!Z72,WeightedParse!AD72,WeightedParse!AF72,WeightedParse!AK72,WeightedParse!AL72,WeightedParse!AP72)*(CONVERT(LEFT(SquadExport!$E72,FIND("'",SquadExport!$E72)-1)+((MID(SquadExport!$E72,FIND("'",SquadExport!$E72)+1,LEN(SquadExport!$E72)-FIND("'",SquadExport!$E72)-1))/12),"ft","m")-1)/(Variables!$C$4-1)))*Variables!$B$5,"")</f>
        <v/>
      </c>
      <c r="AU72" s="114" t="str">
        <f>IF($A72&gt;"",IF(AND(EXACT(SquadExport!$BT72,TRUE),EXACT(SquadExport!$BL72,TRUE)),HARMEAN(WeightedParse!I72,WeightedParse!J72,WeightedParse!K72,WeightedParse!Q72,WeightedParse!T72,WeightedParse!V72,WeightedParse!X72,WeightedParse!Z72,WeightedParse!AB72,WeightedParse!AD72,WeightedParse!AF72,WeightedParse!AG72,WeightedParse!AK72,WeightedParse!AP72),HARMEAN(WeightedParse!I72,WeightedParse!J72,WeightedParse!K72,WeightedParse!Q72,WeightedParse!T72,WeightedParse!V72,WeightedParse!X72,WeightedParse!Z72,WeightedParse!AB72,WeightedParse!AD72,WeightedParse!AF72,WeightedParse!AG72,WeightedParse!AK72,WeightedParse!AP72)*Variables!$B$5),"")</f>
        <v/>
      </c>
      <c r="AV72" s="114" t="str">
        <f>IF($A72&gt;"",IF(AND(EXACT(SquadExport!$BT72,TRUE),EXACT(SquadExport!$BL72,TRUE)),HARMEAN(WeightedParse!I72,WeightedParse!J72,WeightedParse!K72,WeightedParse!Q72,WeightedParse!T72,WeightedParse!V72,WeightedParse!X72,WeightedParse!Z72,WeightedParse!AD72,WeightedParse!AH72,WeightedParse!AI72,WeightedParse!AJ72,WeightedParse!AK72,WeightedParse!AN72,WeightedParse!AO72),HARMEAN(WeightedParse!I72,WeightedParse!J72,WeightedParse!K72,WeightedParse!Q72,WeightedParse!T72,WeightedParse!V72,WeightedParse!X72,WeightedParse!Z72,WeightedParse!AD72,WeightedParse!AH72,WeightedParse!AI72,WeightedParse!AJ72,WeightedParse!AK72,WeightedParse!AN72,WeightedParse!AO72)*Variables!$B$5),"")</f>
        <v/>
      </c>
      <c r="AW72" s="114" t="str">
        <f>IF($A72&gt;"",IF(AND(EXACT(SquadExport!$BT72,TRUE),EXACT(SquadExport!$BL72,TRUE)),HARMEAN(WeightedParse!I72,WeightedParse!J72,WeightedParse!K72,WeightedParse!Q72,WeightedParse!T72,WeightedParse!V72,WeightedParse!X72,WeightedParse!Z72,WeightedParse!AB72,WeightedParse!AD72,WeightedParse!AF72,WeightedParse!AG72,WeightedParse!AI72,WeightedParse!AJ72,WeightedParse!AK72),HARMEAN(WeightedParse!I72,WeightedParse!J72,WeightedParse!K72,WeightedParse!Q72,WeightedParse!T72,WeightedParse!V72,WeightedParse!X72,WeightedParse!Z72,WeightedParse!AB72,WeightedParse!AD72,WeightedParse!AF72,WeightedParse!AG72,WeightedParse!AI72,WeightedParse!AJ72,WeightedParse!AK72)*Variables!$B$5),"")</f>
        <v/>
      </c>
      <c r="AX72" s="114" t="str">
        <f>IF($A72&gt;"",IF(AND(EXACT(SquadExport!$BT72,TRUE),EXACT(SquadExport!$BL72,TRUE)),HARMEAN(WeightedParse!K72,WeightedParse!Q72,WeightedParse!U72,WeightedParse!V72,WeightedParse!W72,WeightedParse!X72,WeightedParse!Y72,WeightedParse!Z72,WeightedParse!AD72,WeightedParse!AF72,WeightedParse!AH72,WeightedParse!AI72,WeightedParse!AJ72,WeightedParse!AK72,WeightedParse!AN72,WeightedParse!AO72,WeightedParse!AP72),HARMEAN(WeightedParse!K72,WeightedParse!Q72,WeightedParse!U72,WeightedParse!V72,WeightedParse!W72,WeightedParse!X72,WeightedParse!Y72,WeightedParse!Z72,WeightedParse!AD72,WeightedParse!AF72,WeightedParse!AH72,WeightedParse!AI72,WeightedParse!AJ72,WeightedParse!AK72,WeightedParse!AN72,WeightedParse!AO72,WeightedParse!AP72)*Variables!$B$5),"")</f>
        <v/>
      </c>
      <c r="AY72" s="114" t="str">
        <f>IF($A72&gt;"",IF(AND(EXACT(SquadExport!$BT72,TRUE),EXACT(SquadExport!$BL72,TRUE)),HARMEAN(WeightedParse!I72,WeightedParse!J72,WeightedParse!K72,WeightedParse!M72,WeightedParse!N72,WeightedParse!Q72,WeightedParse!T72,WeightedParse!V72,WeightedParse!X72,WeightedParse!Z72,WeightedParse!AD72,WeightedParse!AF72,WeightedParse!AG72,WeightedParse!AH72,WeightedParse!AI72,WeightedParse!AJ72,WeightedParse!AK72,WeightedParse!AL72,WeightedParse!AN72,WeightedParse!AO72,WeightedParse!AP72),HARMEAN(WeightedParse!I72,WeightedParse!J72,WeightedParse!K72,WeightedParse!M72,WeightedParse!N72,WeightedParse!Q72,WeightedParse!T72,WeightedParse!V72,WeightedParse!X72,WeightedParse!Z72,WeightedParse!AD72,WeightedParse!AF72,WeightedParse!AG72,WeightedParse!AH72,WeightedParse!AI72,WeightedParse!AJ72,WeightedParse!AK72,WeightedParse!AL72,WeightedParse!AN72,WeightedParse!AO72,WeightedParse!AP72)*Variables!$B$5),"")</f>
        <v/>
      </c>
    </row>
    <row r="73" spans="1:51" s="3" customFormat="1" ht="15" customHeight="1" x14ac:dyDescent="0.25">
      <c r="A73" s="3" t="str">
        <f>IF(WeightedParse!A73&gt;"",WeightedParse!A73,"")</f>
        <v/>
      </c>
      <c r="B73" s="4" t="str">
        <f>IF(WeightedParse!B73&gt;0,WeightedParse!B73,"")</f>
        <v/>
      </c>
      <c r="C73" s="4" t="str">
        <f>IF(A73&gt;"",IF(AND(B73&lt;=Variables!$B$8,G73&gt;2),"Youth",IF(AND(B73&lt;=Variables!$B$8,G73&lt;=2),"Prospect",IF(AND(B73&gt;=Variables!$B$9,G73&gt;2),"Old",IF(G73&gt;=3,"Reserves","First Team")))),"")</f>
        <v/>
      </c>
      <c r="D73" s="4" t="str">
        <f>SquadExport!BJ73</f>
        <v/>
      </c>
      <c r="E73" s="4" t="str">
        <f>IF(A73&gt;"",VLOOKUP(F73,Roles!A:B,2,FALSE)&amp;IF(OR(VLOOKUP(F73,Roles!$A:$B,2,FALSE)="FB",VLOOKUP(F73,Roles!$A:$B,2,FALSE)="WB",VLOOKUP(F73,Roles!$A:$B,2,FALSE)="WM",VLOOKUP(F73,Roles!$A:$B,2,FALSE)="W"),IF(AND(SquadExport!BK73=TRUE,SquadExport!BM73=TRUE,WeightedParse!BB73&gt;=WeightedParse!BC73)," (R)",IF(AND(SquadExport!BK73=TRUE,SquadExport!BM73=TRUE,WeightedParse!BB73&lt;WeightedParse!BC73)," (L)",IF(AND(SquadExport!BK73=TRUE,SquadExport!BM73=FALSE), " (L)",IF(AND(SquadExport!BK73=FALSE,SquadExport!BM73=TRUE)," (R)","")))),""),"")</f>
        <v/>
      </c>
      <c r="F73" s="4" t="str" cm="1">
        <f t="array" ref="F73">IF(A73&gt;"",INDEX($J$1:$AY$1,SUMPRODUCT(MAX(($J$2:$AY$200=MAX($J73:$AY73))*(COLUMN($J$2:$AY$200))))-COLUMN($J$1)+1),"")</f>
        <v/>
      </c>
      <c r="G73" s="4" t="str">
        <f t="shared" si="3"/>
        <v/>
      </c>
      <c r="H73" s="4" t="str">
        <f t="shared" si="4"/>
        <v/>
      </c>
      <c r="I73" s="5" t="str">
        <f t="shared" si="5"/>
        <v/>
      </c>
      <c r="J73" s="114" t="str">
        <f>IF($A73&gt;"",HARMEAN(WeightedParse!V73,WeightedParse!Y73,WeightedParse!Z73,WeightedParse!AE73,WeightedParse!AJ73,WeightedParse!AQ73,WeightedParse!AR73,WeightedParse!AS73,WeightedParse!AU73,WeightedParse!AV73,WeightedParse!AW73,WeightedParse!AY73,WeightedParse!BA73),"")</f>
        <v/>
      </c>
      <c r="K73" s="114" t="str">
        <f>IF(A73&gt;"",HARMEAN(WeightedParse!K73,WeightedParse!Q73,WeightedParse!V73,WeightedParse!X73,WeightedParse!Y73,WeightedParse!Z73,WeightedParse!AE73,WeightedParse!AG73,WeightedParse!AI73,WeightedParse!AJ73,WeightedParse!AQ73,WeightedParse!AR73,WeightedParse!AS73,WeightedParse!AU73,WeightedParse!AV73,WeightedParse!AW73,WeightedParse!AY73,WeightedParse!AZ73,WeightedParse!BA73),"")</f>
        <v/>
      </c>
      <c r="L73" s="114" t="str">
        <f>IF($A73&gt;"",IF(AND(EXACT(SquadExport!$BO73,TRUE),EXACT(SquadExport!$BL73,TRUE)),HARMEAN(WeightedParse!M73,WeightedParse!P73,WeightedParse!S73,WeightedParse!U73,WeightedParse!V73,WeightedParse!W73,WeightedParse!Y73,WeightedParse!AE73,WeightedParse!AL73,WeightedParse!AN73,WeightedParse!AP73),HARMEAN(WeightedParse!M73,WeightedParse!P73,WeightedParse!S73,WeightedParse!U73,WeightedParse!V73,WeightedParse!W73,WeightedParse!Y73,WeightedParse!AE73,WeightedParse!AL73,WeightedParse!AN73,WeightedParse!AP73)*Variables!$B$5),"")</f>
        <v/>
      </c>
      <c r="M73" s="114" t="str">
        <f>IF($A73&gt;"",IF(AND(EXACT(SquadExport!$BO73,TRUE),EXACT(SquadExport!$BL73,TRUE)),HARMEAN(WeightedParse!M73,WeightedParse!P73,WeightedParse!S73,WeightedParse!U73,WeightedParse!V73,WeightedParse!W73,WeightedParse!X73,WeightedParse!Y73,WeightedParse!Z73,WeightedParse!AE73,WeightedParse!AL73,WeightedParse!AN73,WeightedParse!AP73),HARMEAN(WeightedParse!M73,WeightedParse!P73,WeightedParse!S73,WeightedParse!U73,WeightedParse!V73,WeightedParse!W73,WeightedParse!X73,WeightedParse!Y73,WeightedParse!Z73,WeightedParse!AE73,WeightedParse!AL73,WeightedParse!AN73,WeightedParse!AP73)*Variables!$B$5),"")</f>
        <v/>
      </c>
      <c r="N73" s="114" t="str">
        <f>IF($A73&gt;"",IF(AND(EXACT(SquadExport!$BO73,TRUE),EXACT(SquadExport!$BL73,TRUE)),HARMEAN(WeightedParse!K73,WeightedParse!M73,WeightedParse!P73,WeightedParse!Q73,WeightedParse!S73,WeightedParse!T73,WeightedParse!U73,WeightedParse!V73,WeightedParse!W73,WeightedParse!X73,WeightedParse!Y73,WeightedParse!Z73,WeightedParse!AE73,WeightedParse!AG73,WeightedParse!AL73,WeightedParse!AN73,WeightedParse!AP73),HARMEAN(WeightedParse!K73,WeightedParse!M73,WeightedParse!P73,WeightedParse!Q73,WeightedParse!S73,WeightedParse!T73,WeightedParse!U73,WeightedParse!V73,WeightedParse!W73,WeightedParse!X73,WeightedParse!Y73,WeightedParse!Z73,WeightedParse!AE73,WeightedParse!AG73,WeightedParse!AL73,WeightedParse!AN73,WeightedParse!AP73)*Variables!$B$5),"")</f>
        <v/>
      </c>
      <c r="O73" s="114" t="str">
        <f>IF($A73&gt;"",IF(AND(EXACT(SquadExport!$BO73,TRUE),EXACT(SquadExport!$BL73,TRUE)),HARMEAN(WeightedParse!I73,WeightedParse!K73,WeightedParse!M73,WeightedParse!P73,WeightedParse!Q73,WeightedParse!S73,WeightedParse!T73,WeightedParse!V73,WeightedParse!W73,WeightedParse!X73,WeightedParse!Y73,WeightedParse!Z73,WeightedParse!AB73,WeightedParse!AE73,WeightedParse!AF73,WeightedParse!AG73,WeightedParse!AJ73,WeightedParse!AK73,WeightedParse!AL73,WeightedParse!AN73,WeightedParse!AO73,WeightedParse!AP73),HARMEAN(WeightedParse!I73,WeightedParse!K73,WeightedParse!M73,WeightedParse!P73,WeightedParse!Q73,WeightedParse!S73,WeightedParse!T73,WeightedParse!V73,WeightedParse!W73,WeightedParse!X73,WeightedParse!Y73,WeightedParse!Z73,WeightedParse!AB73,WeightedParse!AE73,WeightedParse!AF73,WeightedParse!AG73,WeightedParse!AJ73,WeightedParse!AK73,WeightedParse!AL73,WeightedParse!AN73,WeightedParse!AO73,WeightedParse!AP73)*Variables!$B$5),"")</f>
        <v/>
      </c>
      <c r="P73" s="114" t="str">
        <f>IF($A73&gt;"",IF(AND(OR(EXACT(SquadExport!$BO73,TRUE),EXACT(SquadExport!$BP73,TRUE)),OR(EXACT(SquadExport!$BK73,TRUE),EXACT(SquadExport!$BM73,TRUE))),HARMEAN(WeightedParse!M73,WeightedParse!P73,WeightedParse!S73,WeightedParse!U73,WeightedParse!V73,WeightedParse!W73,WeightedParse!Y73,WeightedParse!AE73,WeightedParse!AF73,WeightedParse!AP73),HARMEAN(WeightedParse!M73,WeightedParse!P73,WeightedParse!S73,WeightedParse!U73,WeightedParse!V73,WeightedParse!W73,WeightedParse!Y73,WeightedParse!AE73,WeightedParse!AF73,WeightedParse!AP73)*Variables!$B$5),"")</f>
        <v/>
      </c>
      <c r="Q73" s="114" t="str">
        <f>IF($A73&gt;"",IF(AND(OR(EXACT(SquadExport!$BO73,TRUE),EXACT(SquadExport!$BP73,TRUE)),OR(EXACT(SquadExport!$BK73,TRUE),EXACT(SquadExport!$BM73,TRUE))),HARMEAN(WeightedParse!H73,WeightedParse!P73,WeightedParse!Q73,WeightedParse!S73,WeightedParse!T73,WeightedParse!V73,WeightedParse!X73,WeightedParse!Y73,WeightedParse!Z73,WeightedParse!AE73,WeightedParse!AF73,WeightedParse!AH73,WeightedParse!AN73,WeightedParse!AO73),HARMEAN(WeightedParse!H73,WeightedParse!P73,WeightedParse!Q73,WeightedParse!S73,WeightedParse!T73,WeightedParse!V73,WeightedParse!X73,WeightedParse!Y73,WeightedParse!Z73,WeightedParse!AE73,WeightedParse!AF73,WeightedParse!AH73,WeightedParse!AN73,WeightedParse!AO73)*Variables!$B$5),"")</f>
        <v/>
      </c>
      <c r="R73" s="115" t="str">
        <f>IF($A73&gt;"",IF(AND(OR(EXACT(SquadExport!$BO73,TRUE),EXACT(SquadExport!$BP73,TRUE)),OR(EXACT(SquadExport!$BK73,TRUE),EXACT(SquadExport!$BM73,TRUE))),HARMEAN(WeightedParse!H73,WeightedParse!I73,WeightedParse!K73,WeightedParse!P73,WeightedParse!Q73,WeightedParse!S73,WeightedParse!T73,WeightedParse!V73,WeightedParse!Y73,WeightedParse!Z73,WeightedParse!AD73,WeightedParse!AE73,WeightedParse!AF73,WeightedParse!AH73,WeightedParse!AI73,WeightedParse!AJ73,WeightedParse!AN73,WeightedParse!AO73),HARMEAN(WeightedParse!H73,WeightedParse!I73,WeightedParse!K73,WeightedParse!P73,WeightedParse!Q73,WeightedParse!S73,WeightedParse!T73,WeightedParse!V73,WeightedParse!Y73,WeightedParse!Z73,WeightedParse!AD73,WeightedParse!AE73,WeightedParse!AF73,WeightedParse!AH73,WeightedParse!AI73,WeightedParse!AJ73,WeightedParse!AN73,WeightedParse!AO73)*Variables!$B$5),"")</f>
        <v/>
      </c>
      <c r="S73" s="115" t="str">
        <f>IF($A73&gt;"",IF(AND(OR(EXACT(SquadExport!$BO73,TRUE),EXACT(SquadExport!$BP73,TRUE)),OR(EXACT(SquadExport!$BK73,TRUE),EXACT(SquadExport!$BM73,TRUE))),HARMEAN(WeightedParse!H73,WeightedParse!I73,WeightedParse!K73,WeightedParse!Q73,WeightedParse!S73,WeightedParse!T73,WeightedParse!V73,WeightedParse!X73,WeightedParse!Z73,WeightedParse!AB73,WeightedParse!AD73,WeightedParse!AF73,WeightedParse!AG73,WeightedParse!AH73,WeightedParse!AI73,WeightedParse!AJ73,WeightedParse!AK73,WeightedParse!AN73,WeightedParse!AO73),HARMEAN(WeightedParse!H73,WeightedParse!I73,WeightedParse!K73,WeightedParse!Q73,WeightedParse!S73,WeightedParse!T73,WeightedParse!V73,WeightedParse!X73,WeightedParse!Z73,WeightedParse!AB73,WeightedParse!AD73,WeightedParse!AF73,WeightedParse!AG73,WeightedParse!AH73,WeightedParse!AI73,WeightedParse!AJ73,WeightedParse!AK73,WeightedParse!AN73,WeightedParse!AO73)*Variables!$B$5),"")</f>
        <v/>
      </c>
      <c r="T73" s="114" t="str">
        <f>IF($A73&gt;"",IF(AND(OR(EXACT(SquadExport!$BO73,TRUE),EXACT(SquadExport!$BP73,TRUE)),OR(EXACT(SquadExport!$BK73,TRUE),EXACT(SquadExport!$BM73,TRUE))),HARMEAN(WeightedParse!I73,WeightedParse!K73,WeightedParse!N73,WeightedParse!P73,WeightedParse!Q73,WeightedParse!S73,WeightedParse!T73,WeightedParse!V73,WeightedParse!X73,WeightedParse!Y73,WeightedParse!Z73,WeightedParse!AB73,WeightedParse!AD73,WeightedParse!AE73,WeightedParse!AF73,WeightedParse!AH73,WeightedParse!AI73,WeightedParse!AJ73,WeightedParse!AN73,WeightedParse!AO73)*WeightedParse!BD73,(HARMEAN(WeightedParse!I73,WeightedParse!K73,WeightedParse!N73,WeightedParse!P73,WeightedParse!Q73,WeightedParse!S73,WeightedParse!T73,WeightedParse!V73,WeightedParse!X73,WeightedParse!Y73,WeightedParse!Z73,WeightedParse!AB73,WeightedParse!AD73,WeightedParse!AE73,WeightedParse!AF73,WeightedParse!AH73,WeightedParse!AI73,WeightedParse!AJ73,WeightedParse!AN73,WeightedParse!AO73)*WeightedParse!BD73)*Variables!$B$5),"")</f>
        <v/>
      </c>
      <c r="U73" s="114" t="str">
        <f>IF($A73&gt;"",IF(EXACT(SquadExport!$BQ73,TRUE),HARMEAN(WeightedParse!P73,WeightedParse!S73,WeightedParse!V73,WeightedParse!X73,WeightedParse!Y73,WeightedParse!Z73,WeightedParse!AE73,WeightedParse!AF73,WeightedParse!AP73),HARMEAN(WeightedParse!P73,WeightedParse!S73,WeightedParse!V73,WeightedParse!X73,WeightedParse!Y73,WeightedParse!Z73,WeightedParse!AE73,WeightedParse!AF73,WeightedParse!AP73)*Variables!$B$5),"")</f>
        <v/>
      </c>
      <c r="V73" s="114" t="str">
        <f>IF($A73&gt;"",IF(EXACT(SquadExport!$BQ73,TRUE),HARMEAN(WeightedParse!K73,WeightedParse!Q73,WeightedParse!S73,WeightedParse!T73,WeightedParse!V73,WeightedParse!X73,WeightedParse!Z73,WeightedParse!AE73,WeightedParse!AF73,WeightedParse!AG73,WeightedParse!AH73,WeightedParse!AK73),HARMEAN(WeightedParse!K73,WeightedParse!Q73,WeightedParse!S73,WeightedParse!T73,WeightedParse!V73,WeightedParse!X73,WeightedParse!Z73,WeightedParse!AE73,WeightedParse!AF73,WeightedParse!AG73,WeightedParse!AH73,WeightedParse!AK73)*Variables!$B$5),"")</f>
        <v/>
      </c>
      <c r="W73" s="114" t="str">
        <f>IF($A73&gt;"",IF(EXACT(SquadExport!$BQ73,TRUE),HARMEAN(WeightedParse!I73,WeightedParse!K73,WeightedParse!N73,WeightedParse!Q73,WeightedParse!T73,WeightedParse!V73,WeightedParse!X73,WeightedParse!Z73,WeightedParse!AB73,WeightedParse!AD73,WeightedParse!AF73,WeightedParse!AG73,WeightedParse!AK73),HARMEAN(WeightedParse!I73,WeightedParse!K73,WeightedParse!N73,WeightedParse!Q73,WeightedParse!T73,WeightedParse!V73,WeightedParse!X73,WeightedParse!Z73,WeightedParse!AB73,WeightedParse!AD73,WeightedParse!AF73,WeightedParse!AG73,WeightedParse!AK73)*Variables!$B$5),"")</f>
        <v/>
      </c>
      <c r="X73" s="114" t="str">
        <f>IF($A73&gt;"",IF(EXACT(SquadExport!$BQ73,TRUE),HARMEAN(WeightedParse!K73,WeightedParse!P73,WeightedParse!Q73,WeightedParse!S73,WeightedParse!U73,WeightedParse!V73,WeightedParse!X73,WeightedParse!Y73,WeightedParse!Z73,WeightedParse!AE73,WeightedParse!AF73,WeightedParse!AH73,WeightedParse!AO73,WeightedParse!AP73),HARMEAN(WeightedParse!K73,WeightedParse!P73,WeightedParse!Q73,WeightedParse!S73,WeightedParse!U73,WeightedParse!V73,WeightedParse!X73,WeightedParse!Y73,WeightedParse!Z73,WeightedParse!AE73,WeightedParse!AF73,WeightedParse!AH73,WeightedParse!AO73,WeightedParse!AP73)*Variables!$B$5),"")</f>
        <v/>
      </c>
      <c r="Y73" s="114" t="str">
        <f>IF($A73&gt;"",IF(EXACT(SquadExport!$BQ73,TRUE),HARMEAN(WeightedParse!P73,WeightedParse!Q73,WeightedParse!S73,WeightedParse!U73,WeightedParse!V73,WeightedParse!W73,WeightedParse!Y73,WeightedParse!AE73,WeightedParse!AF73,WeightedParse!AH73,WeightedParse!AJ73,WeightedParse!AN73,WeightedParse!AO73,WeightedParse!AP73),HARMEAN(WeightedParse!P73,WeightedParse!Q73,WeightedParse!S73,WeightedParse!U73,WeightedParse!V73,WeightedParse!W73,WeightedParse!Y73,WeightedParse!AE73,WeightedParse!AF73,WeightedParse!AH73,WeightedParse!AJ73,WeightedParse!AN73,WeightedParse!AO73,WeightedParse!AP73)*Variables!$B$5),"")</f>
        <v/>
      </c>
      <c r="Z73" s="114" t="str">
        <f>IF($A73&gt;"",IF(EXACT(SquadExport!$BQ73,TRUE),HARMEAN(WeightedParse!M73,WeightedParse!P73,WeightedParse!Q73,WeightedParse!S73,WeightedParse!U73,WeightedParse!V73,WeightedParse!W73,WeightedParse!X73,WeightedParse!Y73,WeightedParse!Z73,WeightedParse!AE73,WeightedParse!AF73,WeightedParse!AH73,WeightedParse!AL73,WeightedParse!AO73,WeightedParse!AP73),HARMEAN(WeightedParse!M73,WeightedParse!P73,WeightedParse!Q73,WeightedParse!S73,WeightedParse!U73,WeightedParse!V73,WeightedParse!W73,WeightedParse!X73,WeightedParse!Y73,WeightedParse!Z73,WeightedParse!AE73,WeightedParse!AF73,WeightedParse!AH73,WeightedParse!AL73,WeightedParse!AO73,WeightedParse!AP73)*Variables!$B$5),"")</f>
        <v/>
      </c>
      <c r="AA73" s="114" t="str">
        <f>IF($A73&gt;"",IF(EXACT(SquadExport!$BQ73,TRUE),HARMEAN(WeightedParse!J73,WeightedParse!K73,WeightedParse!N73,WeightedParse!P73,WeightedParse!Q73,WeightedParse!S73,WeightedParse!V73,WeightedParse!X73,WeightedParse!Y73,WeightedParse!Z73,WeightedParse!AD73,WeightedParse!AE73,WeightedParse!AH73,WeightedParse!AI73,WeightedParse!AK73,WeightedParse!AN73,WeightedParse!AO73,WeightedParse!AP73),HARMEAN(WeightedParse!J73,WeightedParse!K73,WeightedParse!N73,WeightedParse!P73,WeightedParse!Q73,WeightedParse!S73,WeightedParse!V73,WeightedParse!X73,WeightedParse!Y73,WeightedParse!Z73,WeightedParse!AD73,WeightedParse!AE73,WeightedParse!AH73,WeightedParse!AI73,WeightedParse!AK73,WeightedParse!AN73,WeightedParse!AO73,WeightedParse!AP73)*Variables!$B$5),"")</f>
        <v/>
      </c>
      <c r="AB73" s="114" t="str">
        <f>IF($A73&gt;"",IF(AND(EXACT(SquadExport!$BR73,TRUE),EXACT(SquadExport!$BL73,TRUE)),HARMEAN(WeightedParse!I73,WeightedParse!K73,WeightedParse!N73,WeightedParse!Q73,WeightedParse!T73,WeightedParse!V73,WeightedParse!X73,WeightedParse!Y73,WeightedParse!Z73,WeightedParse!AD73,WeightedParse!AE73,WeightedParse!AF73,WeightedParse!AG73,WeightedParse!AH73,WeightedParse!AI73,WeightedParse!AJ73,WeightedParse!AK73,WeightedParse!AN73,WeightedParse!AO73),HARMEAN(WeightedParse!I73,WeightedParse!K73,WeightedParse!N73,WeightedParse!Q73,WeightedParse!T73,WeightedParse!V73,WeightedParse!X73,WeightedParse!Y73,WeightedParse!Z73,WeightedParse!AD73,WeightedParse!AE73,WeightedParse!AF73,WeightedParse!AG73,WeightedParse!AH73,WeightedParse!AI73,WeightedParse!AJ73,WeightedParse!AK73,WeightedParse!AN73,WeightedParse!AO73)*Variables!$B$5),"")</f>
        <v/>
      </c>
      <c r="AC73" s="114" t="str">
        <f>IF($A73&gt;"",IF(AND(EXACT(SquadExport!$BR73,TRUE),EXACT(SquadExport!$BL73,TRUE)),HARMEAN(WeightedParse!K73,WeightedParse!Q73,WeightedParse!S73,WeightedParse!T73,WeightedParse!V73,WeightedParse!X73,WeightedParse!Y73,WeightedParse!Z73,WeightedParse!AD73,WeightedParse!AE73,WeightedParse!AF73,WeightedParse!AG73,WeightedParse!AH73,WeightedParse!AO73),HARMEAN(WeightedParse!K73,WeightedParse!Q73,WeightedParse!S73,WeightedParse!T73,WeightedParse!V73,WeightedParse!X73,WeightedParse!Y73,WeightedParse!Z73,WeightedParse!AD73,WeightedParse!AE73,WeightedParse!AF73,WeightedParse!AG73,WeightedParse!AH73,WeightedParse!AO73)*Variables!$B$5),"")</f>
        <v/>
      </c>
      <c r="AD73" s="114" t="str">
        <f>IF($A73&gt;"",IF(AND(EXACT(SquadExport!$BR73,TRUE),EXACT(SquadExport!$BL73,TRUE)),HARMEAN(WeightedParse!I73,WeightedParse!J73,WeightedParse!K73,WeightedParse!N73,WeightedParse!Q73,WeightedParse!S73,WeightedParse!T73,WeightedParse!V73,WeightedParse!X73,WeightedParse!Z73,WeightedParse!AB73,WeightedParse!AD73,WeightedParse!AG73,WeightedParse!AH73,WeightedParse!AI73,WeightedParse!AK73,WeightedParse!AO73),HARMEAN(WeightedParse!I73,WeightedParse!J73,WeightedParse!K73,WeightedParse!N73,WeightedParse!Q73,WeightedParse!S73,WeightedParse!T73,WeightedParse!V73,WeightedParse!X73,WeightedParse!Z73,WeightedParse!AB73,WeightedParse!AD73,WeightedParse!AG73,WeightedParse!AH73,WeightedParse!AI73,WeightedParse!AK73,WeightedParse!AO73)*Variables!$B$5),"")</f>
        <v/>
      </c>
      <c r="AE73" s="114" t="str">
        <f>IF($A73&gt;"",IF(AND(EXACT(SquadExport!$BR73,TRUE),EXACT(SquadExport!$BL73,TRUE)),HARMEAN(WeightedParse!K73,WeightedParse!N73,WeightedParse!P73,WeightedParse!Q73,WeightedParse!S73,WeightedParse!T73,WeightedParse!U73,WeightedParse!V73,WeightedParse!X73,WeightedParse!Y73,WeightedParse!Z73,WeightedParse!AD73,WeightedParse!AE73,WeightedParse!AF73,WeightedParse!AG73,WeightedParse!AH73,WeightedParse!AI73,WeightedParse!AO73),HARMEAN(WeightedParse!K73,WeightedParse!N73,WeightedParse!P73,WeightedParse!Q73,WeightedParse!S73,WeightedParse!T73,WeightedParse!U73,WeightedParse!V73,WeightedParse!X73,WeightedParse!Y73,WeightedParse!Z73,WeightedParse!AD73,WeightedParse!AE73,WeightedParse!AF73,WeightedParse!AG73,WeightedParse!AH73,WeightedParse!AI73,WeightedParse!AO73)*Variables!$B$5),"")</f>
        <v/>
      </c>
      <c r="AF73" s="114" t="str">
        <f>IF($A73&gt;"",IF(AND(EXACT(SquadExport!$BR73,TRUE),EXACT(SquadExport!$BL73,TRUE)),HARMEAN(WeightedParse!I73,WeightedParse!J73,WeightedParse!K73,WeightedParse!N73,WeightedParse!Q73,WeightedParse!S73,WeightedParse!T73,WeightedParse!U73,WeightedParse!V73,WeightedParse!X73,WeightedParse!Z73,WeightedParse!AD73,WeightedParse!AE73,WeightedParse!AF73,WeightedParse!AH73,WeightedParse!AI73,WeightedParse!AK73,WeightedParse!AN73,WeightedParse!AO73,WeightedParse!AP73),HARMEAN(WeightedParse!I73,WeightedParse!J73,WeightedParse!K73,WeightedParse!N73,WeightedParse!Q73,WeightedParse!S73,WeightedParse!T73,WeightedParse!U73,WeightedParse!V73,WeightedParse!X73,WeightedParse!Z73,WeightedParse!AD73,WeightedParse!AE73,WeightedParse!AF73,WeightedParse!AH73,WeightedParse!AI73,WeightedParse!AK73,WeightedParse!AN73,WeightedParse!AO73,WeightedParse!AP73)*Variables!$B$5),"")</f>
        <v/>
      </c>
      <c r="AG73" s="114" t="str">
        <f>IF($A73&gt;"",IF(AND(OR(EXACT(SquadExport!$BR73,TRUE),EXACT(SquadExport!$BS73,TRUE)),OR(EXACT(SquadExport!$BK73,TRUE),EXACT(SquadExport!$BM73,TRUE))),HARMEAN(WeightedParse!I73,WeightedParse!K73,WeightedParse!Q73,WeightedParse!T73,WeightedParse!X73,WeightedParse!Z73,WeightedParse!AD73,WeightedParse!AF73,WeightedParse!AG73,WeightedParse!AJ73),HARMEAN(WeightedParse!I73,WeightedParse!K73,WeightedParse!Q73,WeightedParse!T73,WeightedParse!X73,WeightedParse!Z73,WeightedParse!AD73,WeightedParse!AF73,WeightedParse!AG73,WeightedParse!AJ73)*Variables!$B$5),"")</f>
        <v/>
      </c>
      <c r="AH73" s="114" t="str">
        <f>IF($A73&gt;"",IF(AND(OR(EXACT(SquadExport!$BR73,TRUE),EXACT(SquadExport!$BS73,TRUE)),OR(EXACT(SquadExport!$BK73,TRUE),EXACT(SquadExport!$BM73,TRUE))),HARMEAN(WeightedParse!H73,WeightedParse!K73,WeightedParse!P73,WeightedParse!Q73,WeightedParse!S73,WeightedParse!T73,WeightedParse!V73,WeightedParse!X73,WeightedParse!Y73,WeightedParse!Z73,WeightedParse!AD73,WeightedParse!AE73,WeightedParse!AF73,WeightedParse!AG73,WeightedParse!AH73,WeightedParse!AO73),HARMEAN(WeightedParse!H73,WeightedParse!K73,WeightedParse!P73,WeightedParse!Q73,WeightedParse!S73,WeightedParse!T73,WeightedParse!V73,WeightedParse!X73,WeightedParse!Y73,WeightedParse!Z73,WeightedParse!AD73,WeightedParse!AE73,WeightedParse!AF73,WeightedParse!AG73,WeightedParse!AH73,WeightedParse!AO73)*Variables!$B$5),"")</f>
        <v/>
      </c>
      <c r="AI73" s="114" t="str">
        <f>IF($A73&gt;"",IF(AND(OR(EXACT(SquadExport!$BR73,TRUE),EXACT(SquadExport!$BS73,TRUE)),OR(EXACT(SquadExport!$BK73,TRUE),EXACT(SquadExport!$BM73,TRUE))),HARMEAN(WeightedParse!H73,WeightedParse!I73,WeightedParse!K73,WeightedParse!P73,WeightedParse!Q73,WeightedParse!S73,WeightedParse!T73,WeightedParse!U73,WeightedParse!V73,WeightedParse!X73,WeightedParse!Y73,WeightedParse!Z73,WeightedParse!AD73,WeightedParse!AE73,WeightedParse!AF73,WeightedParse!AH73,WeightedParse!AI73,WeightedParse!AO73),HARMEAN(WeightedParse!H73,WeightedParse!I73,WeightedParse!K73,WeightedParse!P73,WeightedParse!Q73,WeightedParse!S73,WeightedParse!T73,WeightedParse!U73,WeightedParse!V73,WeightedParse!X73,WeightedParse!Y73,WeightedParse!Z73,WeightedParse!AD73,WeightedParse!AE73,WeightedParse!AF73,WeightedParse!AH73,WeightedParse!AI73,WeightedParse!AO73)*Variables!$B$5),"")</f>
        <v/>
      </c>
      <c r="AJ73" s="114" t="str">
        <f>IF($A73&gt;"",IF(AND(OR(EXACT(SquadExport!$BR73,TRUE),EXACT(SquadExport!$BS73,TRUE)),OR(EXACT(SquadExport!$BK73,TRUE),EXACT(SquadExport!$BM73,TRUE))),HARMEAN(WeightedParse!H73,WeightedParse!K73,WeightedParse!M73,WeightedParse!V73,WeightedParse!W73,WeightedParse!AD73,WeightedParse!AF73,WeightedParse!AH73,WeightedParse!AK73,WeightedParse!AL73,WeightedParse!AO73,WeightedParse!AP73)*(CONVERT(LEFT(SquadExport!$E73,FIND("'",SquadExport!$E73)-1)+((MID(SquadExport!$E73,FIND("'",SquadExport!$E73)+1,LEN(SquadExport!$E73)-FIND("'",SquadExport!$E73)-1))/12),"ft","m")-1)/(Variables!$C$4-1),(HARMEAN(WeightedParse!H73,WeightedParse!K73,WeightedParse!M73,WeightedParse!V73,WeightedParse!W73,WeightedParse!AD73,WeightedParse!AF73,WeightedParse!AH73,WeightedParse!AK73,WeightedParse!AL73,WeightedParse!AO73,WeightedParse!AP73)*(CONVERT(LEFT(SquadExport!$E73,FIND("'",SquadExport!$E73)-1)+((MID(SquadExport!$E73,FIND("'",SquadExport!$E73)+1,LEN(SquadExport!$E73)-FIND("'",SquadExport!$E73)-1))/12),"ft","m")-1)/(Variables!$C$4-1))*Variables!$B$5),"")</f>
        <v/>
      </c>
      <c r="AK73" s="114" t="str">
        <f>IF($A73&gt;"",IF(AND(OR(EXACT(SquadExport!$BR73,TRUE),EXACT(SquadExport!$BS73,TRUE)),OR(EXACT(SquadExport!$BK73,TRUE),EXACT(SquadExport!$BM73,TRUE))),HARMEAN(WeightedParse!J73,WeightedParse!K73,WeightedParse!T73,WeightedParse!V73,WeightedParse!X73,WeightedParse!Y73,WeightedParse!Z73,WeightedParse!AD73,WeightedParse!AH73,WeightedParse!AI73,WeightedParse!AK73,WeightedParse!AO73),HARMEAN(WeightedParse!J73,WeightedParse!K73,WeightedParse!T73,WeightedParse!V73,WeightedParse!X73,WeightedParse!Y73,WeightedParse!Z73,WeightedParse!AD73,WeightedParse!AH73,WeightedParse!AI73,WeightedParse!AK73,WeightedParse!AO73)*Variables!$B$5),"")</f>
        <v/>
      </c>
      <c r="AL73" s="114" t="str">
        <f>IF($A73&gt;"",IF(AND(OR(EXACT(SquadExport!$BR73,TRUE),EXACT(SquadExport!$BS73,TRUE)),OR(EXACT(SquadExport!$BK73,TRUE),EXACT(SquadExport!$BM73,TRUE))),HARMEAN(WeightedParse!H73,WeightedParse!I73,WeightedParse!K73,WeightedParse!Q73,WeightedParse!T73,WeightedParse!V73,WeightedParse!AB73,WeightedParse!AD73,WeightedParse!AH73,WeightedParse!AI73,WeightedParse!AJ73,WeightedParse!AN73,WeightedParse!AO73),HARMEAN(WeightedParse!H73,WeightedParse!I73,WeightedParse!K73,WeightedParse!Q73,WeightedParse!T73,WeightedParse!V73,WeightedParse!AB73,WeightedParse!AD73,WeightedParse!AH73,WeightedParse!AI73,WeightedParse!AJ73,WeightedParse!AN73,WeightedParse!AO73)*Variables!$B$5),"")</f>
        <v/>
      </c>
      <c r="AM73" s="114" t="str">
        <f>IF($A73&gt;"",IF(AND(OR(EXACT(SquadExport!$BR73,TRUE),EXACT(SquadExport!$BS73,TRUE)),OR(EXACT(SquadExport!$BK73,TRUE),EXACT(SquadExport!$BM73,TRUE))),HARMEAN(WeightedParse!I73,WeightedParse!J73,WeightedParse!K73,WeightedParse!N73,WeightedParse!Q73,WeightedParse!T73,WeightedParse!V73,WeightedParse!X73,WeightedParse!AB73,WeightedParse!AD73,WeightedParse!AG73,WeightedParse!AI73,WeightedParse!AJ73,WeightedParse!AK73,WeightedParse!AN73)*WeightedParse!BD73,(HARMEAN(WeightedParse!I73,WeightedParse!J73,WeightedParse!K73,WeightedParse!N73,WeightedParse!Q73,WeightedParse!T73,WeightedParse!V73,WeightedParse!X73,WeightedParse!AB73,WeightedParse!AD73,WeightedParse!AG73,WeightedParse!AI73,WeightedParse!AJ73,WeightedParse!AK73,WeightedParse!AN73)*WeightedParse!BD73)*Variables!$B$5),"")</f>
        <v/>
      </c>
      <c r="AN73" s="114" t="str">
        <f>IF($A73&gt;"",IF(AND(OR(EXACT(SquadExport!$BR73,TRUE),EXACT(SquadExport!$BS73,TRUE)),OR(EXACT(SquadExport!$BK73,TRUE),EXACT(SquadExport!$BM73,TRUE))),HARMEAN(WeightedParse!H73,WeightedParse!I73,WeightedParse!K73,WeightedParse!N73,WeightedParse!Q73,WeightedParse!T73,WeightedParse!V73,WeightedParse!X73,WeightedParse!Z73,WeightedParse!AD73,WeightedParse!AG73,WeightedParse!AH73,WeightedParse!AI73,WeightedParse!AJ73,WeightedParse!AN73,WeightedParse!AO73)*WeightedParse!BD73,(HARMEAN(WeightedParse!H73,WeightedParse!I73,WeightedParse!K73,WeightedParse!N73,WeightedParse!Q73,WeightedParse!T73,WeightedParse!V73,WeightedParse!X73,WeightedParse!Z73,WeightedParse!AD73,WeightedParse!AG73,WeightedParse!AH73,WeightedParse!AI73,WeightedParse!AJ73,WeightedParse!AN73,WeightedParse!AO73)*WeightedParse!BD73)*Variables!$B$5),"")</f>
        <v/>
      </c>
      <c r="AO73" s="114" t="str">
        <f>IF($A73&gt;"",IF(AND(EXACT(SquadExport!$BS73,TRUE),EXACT(SquadExport!$BL73,TRUE)),HARMEAN(WeightedParse!K73,WeightedParse!Q73,WeightedParse!T73,WeightedParse!V73,WeightedParse!X73,WeightedParse!Z73,WeightedParse!AB73,WeightedParse!AD73,WeightedParse!AG73,WeightedParse!AK73),HARMEAN(WeightedParse!K73,WeightedParse!Q73,WeightedParse!T73,WeightedParse!V73,WeightedParse!X73,WeightedParse!Z73,WeightedParse!AB73,WeightedParse!AD73,WeightedParse!AG73,WeightedParse!AK73)*Variables!$B$5),"")</f>
        <v/>
      </c>
      <c r="AP73" s="114" t="str">
        <f>IF($A73&gt;"",IF(AND(EXACT(SquadExport!$BS73,TRUE),EXACT(SquadExport!$BL73,TRUE)),HARMEAN(WeightedParse!I73,WeightedParse!K73,WeightedParse!Q73,WeightedParse!T73,WeightedParse!V73,WeightedParse!X73,WeightedParse!Z73,WeightedParse!AB73,WeightedParse!AD73,WeightedParse!AF73,WeightedParse!AG73,WeightedParse!AI73,WeightedParse!AJ73),HARMEAN(WeightedParse!I73,WeightedParse!K73,WeightedParse!Q73,WeightedParse!T73,WeightedParse!V73,WeightedParse!X73,WeightedParse!Z73,WeightedParse!AB73,WeightedParse!AD73,WeightedParse!AF73,WeightedParse!AG73,WeightedParse!AI73,WeightedParse!AJ73)*Variables!$B$5),"")</f>
        <v/>
      </c>
      <c r="AQ73" s="114" t="str">
        <f>IF($A73&gt;"",IF(AND(EXACT(SquadExport!$BS73,TRUE),EXACT(SquadExport!$BL73,TRUE)),HARMEAN(WeightedParse!I73,WeightedParse!J73,WeightedParse!K73,WeightedParse!Q73,WeightedParse!T73,WeightedParse!V73,WeightedParse!X73,WeightedParse!Z73,WeightedParse!AB73,WeightedParse!AD73,WeightedParse!AG73,WeightedParse!AI73,WeightedParse!AJ73,WeightedParse!AK73),HARMEAN(WeightedParse!I73,WeightedParse!J73,WeightedParse!K73,WeightedParse!Q73,WeightedParse!T73,WeightedParse!V73,WeightedParse!X73,WeightedParse!Z73,WeightedParse!AB73,WeightedParse!AD73,WeightedParse!AG73,WeightedParse!AI73,WeightedParse!AJ73,WeightedParse!AK73)*Variables!$B$5),"")</f>
        <v/>
      </c>
      <c r="AR73" s="114" t="str">
        <f>IF($A73&gt;"",IF(AND(EXACT(SquadExport!$BS73,TRUE),EXACT(SquadExport!$BL73,TRUE)),HARMEAN(WeightedParse!I73,WeightedParse!J73,WeightedParse!K73,WeightedParse!Q73,WeightedParse!T73,WeightedParse!V73,WeightedParse!X73,WeightedParse!Y73,WeightedParse!Z73,WeightedParse!AD73,WeightedParse!AH73,WeightedParse!AI73,WeightedParse!AJ73,WeightedParse!AK73,WeightedParse!AN73,WeightedParse!AO73),HARMEAN(WeightedParse!I73,WeightedParse!J73,WeightedParse!K73,WeightedParse!Q73,WeightedParse!T73,WeightedParse!V73,WeightedParse!X73,WeightedParse!Y73,WeightedParse!Z73,WeightedParse!AD73,WeightedParse!AH73,WeightedParse!AI73,WeightedParse!AJ73,WeightedParse!AK73,WeightedParse!AN73,WeightedParse!AO73)*Variables!$B$5),"")</f>
        <v/>
      </c>
      <c r="AS73" s="114" t="str">
        <f>IF($A73&gt;"",IF(AND(EXACT(SquadExport!$BT73,TRUE),EXACT(SquadExport!$BL73,TRUE)),HARMEAN(WeightedParse!J73,WeightedParse!K73,WeightedParse!M73,WeightedParse!T73,WeightedParse!V73,WeightedParse!X73,WeightedParse!Z73,WeightedParse!AD73,WeightedParse!AI73),(HARMEAN(WeightedParse!J73,WeightedParse!K73,WeightedParse!M73,WeightedParse!T73,WeightedParse!V73,WeightedParse!X73,WeightedParse!Z73,WeightedParse!AD73,WeightedParse!AI73)*Variables!$B$5)),"")</f>
        <v/>
      </c>
      <c r="AT73" s="114" t="str">
        <f>IF($A73&gt;"",IF(AND(EXACT(SquadExport!$BT73,TRUE),EXACT(SquadExport!$BL73,TRUE)),HARMEAN(WeightedParse!J73,WeightedParse!K73,WeightedParse!M73,WeightedParse!U73,WeightedParse!V73,WeightedParse!W73,WeightedParse!X73,WeightedParse!Z73,WeightedParse!AD73,WeightedParse!AF73,WeightedParse!AK73,WeightedParse!AL73,WeightedParse!AP73)*(CONVERT(LEFT(SquadExport!$E73,FIND("'",SquadExport!$E73)-1)+((MID(SquadExport!$E73,FIND("'",SquadExport!$E73)+1,LEN(SquadExport!$E73)-FIND("'",SquadExport!$E73)-1))/12),"ft","m")-1)/(Variables!$C$4-1),(HARMEAN(WeightedParse!J73,WeightedParse!K73,WeightedParse!M73,WeightedParse!U73,WeightedParse!V73,WeightedParse!W73,WeightedParse!X73,WeightedParse!Z73,WeightedParse!AD73,WeightedParse!AF73,WeightedParse!AK73,WeightedParse!AL73,WeightedParse!AP73)*(CONVERT(LEFT(SquadExport!$E73,FIND("'",SquadExport!$E73)-1)+((MID(SquadExport!$E73,FIND("'",SquadExport!$E73)+1,LEN(SquadExport!$E73)-FIND("'",SquadExport!$E73)-1))/12),"ft","m")-1)/(Variables!$C$4-1)))*Variables!$B$5,"")</f>
        <v/>
      </c>
      <c r="AU73" s="114" t="str">
        <f>IF($A73&gt;"",IF(AND(EXACT(SquadExport!$BT73,TRUE),EXACT(SquadExport!$BL73,TRUE)),HARMEAN(WeightedParse!I73,WeightedParse!J73,WeightedParse!K73,WeightedParse!Q73,WeightedParse!T73,WeightedParse!V73,WeightedParse!X73,WeightedParse!Z73,WeightedParse!AB73,WeightedParse!AD73,WeightedParse!AF73,WeightedParse!AG73,WeightedParse!AK73,WeightedParse!AP73),HARMEAN(WeightedParse!I73,WeightedParse!J73,WeightedParse!K73,WeightedParse!Q73,WeightedParse!T73,WeightedParse!V73,WeightedParse!X73,WeightedParse!Z73,WeightedParse!AB73,WeightedParse!AD73,WeightedParse!AF73,WeightedParse!AG73,WeightedParse!AK73,WeightedParse!AP73)*Variables!$B$5),"")</f>
        <v/>
      </c>
      <c r="AV73" s="114" t="str">
        <f>IF($A73&gt;"",IF(AND(EXACT(SquadExport!$BT73,TRUE),EXACT(SquadExport!$BL73,TRUE)),HARMEAN(WeightedParse!I73,WeightedParse!J73,WeightedParse!K73,WeightedParse!Q73,WeightedParse!T73,WeightedParse!V73,WeightedParse!X73,WeightedParse!Z73,WeightedParse!AD73,WeightedParse!AH73,WeightedParse!AI73,WeightedParse!AJ73,WeightedParse!AK73,WeightedParse!AN73,WeightedParse!AO73),HARMEAN(WeightedParse!I73,WeightedParse!J73,WeightedParse!K73,WeightedParse!Q73,WeightedParse!T73,WeightedParse!V73,WeightedParse!X73,WeightedParse!Z73,WeightedParse!AD73,WeightedParse!AH73,WeightedParse!AI73,WeightedParse!AJ73,WeightedParse!AK73,WeightedParse!AN73,WeightedParse!AO73)*Variables!$B$5),"")</f>
        <v/>
      </c>
      <c r="AW73" s="114" t="str">
        <f>IF($A73&gt;"",IF(AND(EXACT(SquadExport!$BT73,TRUE),EXACT(SquadExport!$BL73,TRUE)),HARMEAN(WeightedParse!I73,WeightedParse!J73,WeightedParse!K73,WeightedParse!Q73,WeightedParse!T73,WeightedParse!V73,WeightedParse!X73,WeightedParse!Z73,WeightedParse!AB73,WeightedParse!AD73,WeightedParse!AF73,WeightedParse!AG73,WeightedParse!AI73,WeightedParse!AJ73,WeightedParse!AK73),HARMEAN(WeightedParse!I73,WeightedParse!J73,WeightedParse!K73,WeightedParse!Q73,WeightedParse!T73,WeightedParse!V73,WeightedParse!X73,WeightedParse!Z73,WeightedParse!AB73,WeightedParse!AD73,WeightedParse!AF73,WeightedParse!AG73,WeightedParse!AI73,WeightedParse!AJ73,WeightedParse!AK73)*Variables!$B$5),"")</f>
        <v/>
      </c>
      <c r="AX73" s="114" t="str">
        <f>IF($A73&gt;"",IF(AND(EXACT(SquadExport!$BT73,TRUE),EXACT(SquadExport!$BL73,TRUE)),HARMEAN(WeightedParse!K73,WeightedParse!Q73,WeightedParse!U73,WeightedParse!V73,WeightedParse!W73,WeightedParse!X73,WeightedParse!Y73,WeightedParse!Z73,WeightedParse!AD73,WeightedParse!AF73,WeightedParse!AH73,WeightedParse!AI73,WeightedParse!AJ73,WeightedParse!AK73,WeightedParse!AN73,WeightedParse!AO73,WeightedParse!AP73),HARMEAN(WeightedParse!K73,WeightedParse!Q73,WeightedParse!U73,WeightedParse!V73,WeightedParse!W73,WeightedParse!X73,WeightedParse!Y73,WeightedParse!Z73,WeightedParse!AD73,WeightedParse!AF73,WeightedParse!AH73,WeightedParse!AI73,WeightedParse!AJ73,WeightedParse!AK73,WeightedParse!AN73,WeightedParse!AO73,WeightedParse!AP73)*Variables!$B$5),"")</f>
        <v/>
      </c>
      <c r="AY73" s="114" t="str">
        <f>IF($A73&gt;"",IF(AND(EXACT(SquadExport!$BT73,TRUE),EXACT(SquadExport!$BL73,TRUE)),HARMEAN(WeightedParse!I73,WeightedParse!J73,WeightedParse!K73,WeightedParse!M73,WeightedParse!N73,WeightedParse!Q73,WeightedParse!T73,WeightedParse!V73,WeightedParse!X73,WeightedParse!Z73,WeightedParse!AD73,WeightedParse!AF73,WeightedParse!AG73,WeightedParse!AH73,WeightedParse!AI73,WeightedParse!AJ73,WeightedParse!AK73,WeightedParse!AL73,WeightedParse!AN73,WeightedParse!AO73,WeightedParse!AP73),HARMEAN(WeightedParse!I73,WeightedParse!J73,WeightedParse!K73,WeightedParse!M73,WeightedParse!N73,WeightedParse!Q73,WeightedParse!T73,WeightedParse!V73,WeightedParse!X73,WeightedParse!Z73,WeightedParse!AD73,WeightedParse!AF73,WeightedParse!AG73,WeightedParse!AH73,WeightedParse!AI73,WeightedParse!AJ73,WeightedParse!AK73,WeightedParse!AL73,WeightedParse!AN73,WeightedParse!AO73,WeightedParse!AP73)*Variables!$B$5),"")</f>
        <v/>
      </c>
    </row>
    <row r="74" spans="1:51" s="3" customFormat="1" ht="15" customHeight="1" x14ac:dyDescent="0.25">
      <c r="A74" s="3" t="str">
        <f>IF(WeightedParse!A74&gt;"",WeightedParse!A74,"")</f>
        <v/>
      </c>
      <c r="B74" s="4" t="str">
        <f>IF(WeightedParse!B74&gt;0,WeightedParse!B74,"")</f>
        <v/>
      </c>
      <c r="C74" s="4" t="str">
        <f>IF(A74&gt;"",IF(AND(B74&lt;=Variables!$B$8,G74&gt;2),"Youth",IF(AND(B74&lt;=Variables!$B$8,G74&lt;=2),"Prospect",IF(AND(B74&gt;=Variables!$B$9,G74&gt;2),"Old",IF(G74&gt;=3,"Reserves","First Team")))),"")</f>
        <v/>
      </c>
      <c r="D74" s="4" t="str">
        <f>SquadExport!BJ74</f>
        <v/>
      </c>
      <c r="E74" s="4" t="str">
        <f>IF(A74&gt;"",VLOOKUP(F74,Roles!A:B,2,FALSE)&amp;IF(OR(VLOOKUP(F74,Roles!$A:$B,2,FALSE)="FB",VLOOKUP(F74,Roles!$A:$B,2,FALSE)="WB",VLOOKUP(F74,Roles!$A:$B,2,FALSE)="WM",VLOOKUP(F74,Roles!$A:$B,2,FALSE)="W"),IF(AND(SquadExport!BK74=TRUE,SquadExport!BM74=TRUE,WeightedParse!BB74&gt;=WeightedParse!BC74)," (R)",IF(AND(SquadExport!BK74=TRUE,SquadExport!BM74=TRUE,WeightedParse!BB74&lt;WeightedParse!BC74)," (L)",IF(AND(SquadExport!BK74=TRUE,SquadExport!BM74=FALSE), " (L)",IF(AND(SquadExport!BK74=FALSE,SquadExport!BM74=TRUE)," (R)","")))),""),"")</f>
        <v/>
      </c>
      <c r="F74" s="4" t="str" cm="1">
        <f t="array" ref="F74">IF(A74&gt;"",INDEX($J$1:$AY$1,SUMPRODUCT(MAX(($J$2:$AY$200=MAX($J74:$AY74))*(COLUMN($J$2:$AY$200))))-COLUMN($J$1)+1),"")</f>
        <v/>
      </c>
      <c r="G74" s="4" t="str">
        <f t="shared" si="3"/>
        <v/>
      </c>
      <c r="H74" s="4" t="str">
        <f t="shared" si="4"/>
        <v/>
      </c>
      <c r="I74" s="5" t="str">
        <f t="shared" si="5"/>
        <v/>
      </c>
      <c r="J74" s="114" t="str">
        <f>IF($A74&gt;"",HARMEAN(WeightedParse!V74,WeightedParse!Y74,WeightedParse!Z74,WeightedParse!AE74,WeightedParse!AJ74,WeightedParse!AQ74,WeightedParse!AR74,WeightedParse!AS74,WeightedParse!AU74,WeightedParse!AV74,WeightedParse!AW74,WeightedParse!AY74,WeightedParse!BA74),"")</f>
        <v/>
      </c>
      <c r="K74" s="114" t="str">
        <f>IF(A74&gt;"",HARMEAN(WeightedParse!K74,WeightedParse!Q74,WeightedParse!V74,WeightedParse!X74,WeightedParse!Y74,WeightedParse!Z74,WeightedParse!AE74,WeightedParse!AG74,WeightedParse!AI74,WeightedParse!AJ74,WeightedParse!AQ74,WeightedParse!AR74,WeightedParse!AS74,WeightedParse!AU74,WeightedParse!AV74,WeightedParse!AW74,WeightedParse!AY74,WeightedParse!AZ74,WeightedParse!BA74),"")</f>
        <v/>
      </c>
      <c r="L74" s="114" t="str">
        <f>IF($A74&gt;"",IF(AND(EXACT(SquadExport!$BO74,TRUE),EXACT(SquadExport!$BL74,TRUE)),HARMEAN(WeightedParse!M74,WeightedParse!P74,WeightedParse!S74,WeightedParse!U74,WeightedParse!V74,WeightedParse!W74,WeightedParse!Y74,WeightedParse!AE74,WeightedParse!AL74,WeightedParse!AN74,WeightedParse!AP74),HARMEAN(WeightedParse!M74,WeightedParse!P74,WeightedParse!S74,WeightedParse!U74,WeightedParse!V74,WeightedParse!W74,WeightedParse!Y74,WeightedParse!AE74,WeightedParse!AL74,WeightedParse!AN74,WeightedParse!AP74)*Variables!$B$5),"")</f>
        <v/>
      </c>
      <c r="M74" s="114" t="str">
        <f>IF($A74&gt;"",IF(AND(EXACT(SquadExport!$BO74,TRUE),EXACT(SquadExport!$BL74,TRUE)),HARMEAN(WeightedParse!M74,WeightedParse!P74,WeightedParse!S74,WeightedParse!U74,WeightedParse!V74,WeightedParse!W74,WeightedParse!X74,WeightedParse!Y74,WeightedParse!Z74,WeightedParse!AE74,WeightedParse!AL74,WeightedParse!AN74,WeightedParse!AP74),HARMEAN(WeightedParse!M74,WeightedParse!P74,WeightedParse!S74,WeightedParse!U74,WeightedParse!V74,WeightedParse!W74,WeightedParse!X74,WeightedParse!Y74,WeightedParse!Z74,WeightedParse!AE74,WeightedParse!AL74,WeightedParse!AN74,WeightedParse!AP74)*Variables!$B$5),"")</f>
        <v/>
      </c>
      <c r="N74" s="114" t="str">
        <f>IF($A74&gt;"",IF(AND(EXACT(SquadExport!$BO74,TRUE),EXACT(SquadExport!$BL74,TRUE)),HARMEAN(WeightedParse!K74,WeightedParse!M74,WeightedParse!P74,WeightedParse!Q74,WeightedParse!S74,WeightedParse!T74,WeightedParse!U74,WeightedParse!V74,WeightedParse!W74,WeightedParse!X74,WeightedParse!Y74,WeightedParse!Z74,WeightedParse!AE74,WeightedParse!AG74,WeightedParse!AL74,WeightedParse!AN74,WeightedParse!AP74),HARMEAN(WeightedParse!K74,WeightedParse!M74,WeightedParse!P74,WeightedParse!Q74,WeightedParse!S74,WeightedParse!T74,WeightedParse!U74,WeightedParse!V74,WeightedParse!W74,WeightedParse!X74,WeightedParse!Y74,WeightedParse!Z74,WeightedParse!AE74,WeightedParse!AG74,WeightedParse!AL74,WeightedParse!AN74,WeightedParse!AP74)*Variables!$B$5),"")</f>
        <v/>
      </c>
      <c r="O74" s="114" t="str">
        <f>IF($A74&gt;"",IF(AND(EXACT(SquadExport!$BO74,TRUE),EXACT(SquadExport!$BL74,TRUE)),HARMEAN(WeightedParse!I74,WeightedParse!K74,WeightedParse!M74,WeightedParse!P74,WeightedParse!Q74,WeightedParse!S74,WeightedParse!T74,WeightedParse!V74,WeightedParse!W74,WeightedParse!X74,WeightedParse!Y74,WeightedParse!Z74,WeightedParse!AB74,WeightedParse!AE74,WeightedParse!AF74,WeightedParse!AG74,WeightedParse!AJ74,WeightedParse!AK74,WeightedParse!AL74,WeightedParse!AN74,WeightedParse!AO74,WeightedParse!AP74),HARMEAN(WeightedParse!I74,WeightedParse!K74,WeightedParse!M74,WeightedParse!P74,WeightedParse!Q74,WeightedParse!S74,WeightedParse!T74,WeightedParse!V74,WeightedParse!W74,WeightedParse!X74,WeightedParse!Y74,WeightedParse!Z74,WeightedParse!AB74,WeightedParse!AE74,WeightedParse!AF74,WeightedParse!AG74,WeightedParse!AJ74,WeightedParse!AK74,WeightedParse!AL74,WeightedParse!AN74,WeightedParse!AO74,WeightedParse!AP74)*Variables!$B$5),"")</f>
        <v/>
      </c>
      <c r="P74" s="114" t="str">
        <f>IF($A74&gt;"",IF(AND(OR(EXACT(SquadExport!$BO74,TRUE),EXACT(SquadExport!$BP74,TRUE)),OR(EXACT(SquadExport!$BK74,TRUE),EXACT(SquadExport!$BM74,TRUE))),HARMEAN(WeightedParse!M74,WeightedParse!P74,WeightedParse!S74,WeightedParse!U74,WeightedParse!V74,WeightedParse!W74,WeightedParse!Y74,WeightedParse!AE74,WeightedParse!AF74,WeightedParse!AP74),HARMEAN(WeightedParse!M74,WeightedParse!P74,WeightedParse!S74,WeightedParse!U74,WeightedParse!V74,WeightedParse!W74,WeightedParse!Y74,WeightedParse!AE74,WeightedParse!AF74,WeightedParse!AP74)*Variables!$B$5),"")</f>
        <v/>
      </c>
      <c r="Q74" s="114" t="str">
        <f>IF($A74&gt;"",IF(AND(OR(EXACT(SquadExport!$BO74,TRUE),EXACT(SquadExport!$BP74,TRUE)),OR(EXACT(SquadExport!$BK74,TRUE),EXACT(SquadExport!$BM74,TRUE))),HARMEAN(WeightedParse!H74,WeightedParse!P74,WeightedParse!Q74,WeightedParse!S74,WeightedParse!T74,WeightedParse!V74,WeightedParse!X74,WeightedParse!Y74,WeightedParse!Z74,WeightedParse!AE74,WeightedParse!AF74,WeightedParse!AH74,WeightedParse!AN74,WeightedParse!AO74),HARMEAN(WeightedParse!H74,WeightedParse!P74,WeightedParse!Q74,WeightedParse!S74,WeightedParse!T74,WeightedParse!V74,WeightedParse!X74,WeightedParse!Y74,WeightedParse!Z74,WeightedParse!AE74,WeightedParse!AF74,WeightedParse!AH74,WeightedParse!AN74,WeightedParse!AO74)*Variables!$B$5),"")</f>
        <v/>
      </c>
      <c r="R74" s="115" t="str">
        <f>IF($A74&gt;"",IF(AND(OR(EXACT(SquadExport!$BO74,TRUE),EXACT(SquadExport!$BP74,TRUE)),OR(EXACT(SquadExport!$BK74,TRUE),EXACT(SquadExport!$BM74,TRUE))),HARMEAN(WeightedParse!H74,WeightedParse!I74,WeightedParse!K74,WeightedParse!P74,WeightedParse!Q74,WeightedParse!S74,WeightedParse!T74,WeightedParse!V74,WeightedParse!Y74,WeightedParse!Z74,WeightedParse!AD74,WeightedParse!AE74,WeightedParse!AF74,WeightedParse!AH74,WeightedParse!AI74,WeightedParse!AJ74,WeightedParse!AN74,WeightedParse!AO74),HARMEAN(WeightedParse!H74,WeightedParse!I74,WeightedParse!K74,WeightedParse!P74,WeightedParse!Q74,WeightedParse!S74,WeightedParse!T74,WeightedParse!V74,WeightedParse!Y74,WeightedParse!Z74,WeightedParse!AD74,WeightedParse!AE74,WeightedParse!AF74,WeightedParse!AH74,WeightedParse!AI74,WeightedParse!AJ74,WeightedParse!AN74,WeightedParse!AO74)*Variables!$B$5),"")</f>
        <v/>
      </c>
      <c r="S74" s="115" t="str">
        <f>IF($A74&gt;"",IF(AND(OR(EXACT(SquadExport!$BO74,TRUE),EXACT(SquadExport!$BP74,TRUE)),OR(EXACT(SquadExport!$BK74,TRUE),EXACT(SquadExport!$BM74,TRUE))),HARMEAN(WeightedParse!H74,WeightedParse!I74,WeightedParse!K74,WeightedParse!Q74,WeightedParse!S74,WeightedParse!T74,WeightedParse!V74,WeightedParse!X74,WeightedParse!Z74,WeightedParse!AB74,WeightedParse!AD74,WeightedParse!AF74,WeightedParse!AG74,WeightedParse!AH74,WeightedParse!AI74,WeightedParse!AJ74,WeightedParse!AK74,WeightedParse!AN74,WeightedParse!AO74),HARMEAN(WeightedParse!H74,WeightedParse!I74,WeightedParse!K74,WeightedParse!Q74,WeightedParse!S74,WeightedParse!T74,WeightedParse!V74,WeightedParse!X74,WeightedParse!Z74,WeightedParse!AB74,WeightedParse!AD74,WeightedParse!AF74,WeightedParse!AG74,WeightedParse!AH74,WeightedParse!AI74,WeightedParse!AJ74,WeightedParse!AK74,WeightedParse!AN74,WeightedParse!AO74)*Variables!$B$5),"")</f>
        <v/>
      </c>
      <c r="T74" s="114" t="str">
        <f>IF($A74&gt;"",IF(AND(OR(EXACT(SquadExport!$BO74,TRUE),EXACT(SquadExport!$BP74,TRUE)),OR(EXACT(SquadExport!$BK74,TRUE),EXACT(SquadExport!$BM74,TRUE))),HARMEAN(WeightedParse!I74,WeightedParse!K74,WeightedParse!N74,WeightedParse!P74,WeightedParse!Q74,WeightedParse!S74,WeightedParse!T74,WeightedParse!V74,WeightedParse!X74,WeightedParse!Y74,WeightedParse!Z74,WeightedParse!AB74,WeightedParse!AD74,WeightedParse!AE74,WeightedParse!AF74,WeightedParse!AH74,WeightedParse!AI74,WeightedParse!AJ74,WeightedParse!AN74,WeightedParse!AO74)*WeightedParse!BD74,(HARMEAN(WeightedParse!I74,WeightedParse!K74,WeightedParse!N74,WeightedParse!P74,WeightedParse!Q74,WeightedParse!S74,WeightedParse!T74,WeightedParse!V74,WeightedParse!X74,WeightedParse!Y74,WeightedParse!Z74,WeightedParse!AB74,WeightedParse!AD74,WeightedParse!AE74,WeightedParse!AF74,WeightedParse!AH74,WeightedParse!AI74,WeightedParse!AJ74,WeightedParse!AN74,WeightedParse!AO74)*WeightedParse!BD74)*Variables!$B$5),"")</f>
        <v/>
      </c>
      <c r="U74" s="114" t="str">
        <f>IF($A74&gt;"",IF(EXACT(SquadExport!$BQ74,TRUE),HARMEAN(WeightedParse!P74,WeightedParse!S74,WeightedParse!V74,WeightedParse!X74,WeightedParse!Y74,WeightedParse!Z74,WeightedParse!AE74,WeightedParse!AF74,WeightedParse!AP74),HARMEAN(WeightedParse!P74,WeightedParse!S74,WeightedParse!V74,WeightedParse!X74,WeightedParse!Y74,WeightedParse!Z74,WeightedParse!AE74,WeightedParse!AF74,WeightedParse!AP74)*Variables!$B$5),"")</f>
        <v/>
      </c>
      <c r="V74" s="114" t="str">
        <f>IF($A74&gt;"",IF(EXACT(SquadExport!$BQ74,TRUE),HARMEAN(WeightedParse!K74,WeightedParse!Q74,WeightedParse!S74,WeightedParse!T74,WeightedParse!V74,WeightedParse!X74,WeightedParse!Z74,WeightedParse!AE74,WeightedParse!AF74,WeightedParse!AG74,WeightedParse!AH74,WeightedParse!AK74),HARMEAN(WeightedParse!K74,WeightedParse!Q74,WeightedParse!S74,WeightedParse!T74,WeightedParse!V74,WeightedParse!X74,WeightedParse!Z74,WeightedParse!AE74,WeightedParse!AF74,WeightedParse!AG74,WeightedParse!AH74,WeightedParse!AK74)*Variables!$B$5),"")</f>
        <v/>
      </c>
      <c r="W74" s="114" t="str">
        <f>IF($A74&gt;"",IF(EXACT(SquadExport!$BQ74,TRUE),HARMEAN(WeightedParse!I74,WeightedParse!K74,WeightedParse!N74,WeightedParse!Q74,WeightedParse!T74,WeightedParse!V74,WeightedParse!X74,WeightedParse!Z74,WeightedParse!AB74,WeightedParse!AD74,WeightedParse!AF74,WeightedParse!AG74,WeightedParse!AK74),HARMEAN(WeightedParse!I74,WeightedParse!K74,WeightedParse!N74,WeightedParse!Q74,WeightedParse!T74,WeightedParse!V74,WeightedParse!X74,WeightedParse!Z74,WeightedParse!AB74,WeightedParse!AD74,WeightedParse!AF74,WeightedParse!AG74,WeightedParse!AK74)*Variables!$B$5),"")</f>
        <v/>
      </c>
      <c r="X74" s="114" t="str">
        <f>IF($A74&gt;"",IF(EXACT(SquadExport!$BQ74,TRUE),HARMEAN(WeightedParse!K74,WeightedParse!P74,WeightedParse!Q74,WeightedParse!S74,WeightedParse!U74,WeightedParse!V74,WeightedParse!X74,WeightedParse!Y74,WeightedParse!Z74,WeightedParse!AE74,WeightedParse!AF74,WeightedParse!AH74,WeightedParse!AO74,WeightedParse!AP74),HARMEAN(WeightedParse!K74,WeightedParse!P74,WeightedParse!Q74,WeightedParse!S74,WeightedParse!U74,WeightedParse!V74,WeightedParse!X74,WeightedParse!Y74,WeightedParse!Z74,WeightedParse!AE74,WeightedParse!AF74,WeightedParse!AH74,WeightedParse!AO74,WeightedParse!AP74)*Variables!$B$5),"")</f>
        <v/>
      </c>
      <c r="Y74" s="114" t="str">
        <f>IF($A74&gt;"",IF(EXACT(SquadExport!$BQ74,TRUE),HARMEAN(WeightedParse!P74,WeightedParse!Q74,WeightedParse!S74,WeightedParse!U74,WeightedParse!V74,WeightedParse!W74,WeightedParse!Y74,WeightedParse!AE74,WeightedParse!AF74,WeightedParse!AH74,WeightedParse!AJ74,WeightedParse!AN74,WeightedParse!AO74,WeightedParse!AP74),HARMEAN(WeightedParse!P74,WeightedParse!Q74,WeightedParse!S74,WeightedParse!U74,WeightedParse!V74,WeightedParse!W74,WeightedParse!Y74,WeightedParse!AE74,WeightedParse!AF74,WeightedParse!AH74,WeightedParse!AJ74,WeightedParse!AN74,WeightedParse!AO74,WeightedParse!AP74)*Variables!$B$5),"")</f>
        <v/>
      </c>
      <c r="Z74" s="114" t="str">
        <f>IF($A74&gt;"",IF(EXACT(SquadExport!$BQ74,TRUE),HARMEAN(WeightedParse!M74,WeightedParse!P74,WeightedParse!Q74,WeightedParse!S74,WeightedParse!U74,WeightedParse!V74,WeightedParse!W74,WeightedParse!X74,WeightedParse!Y74,WeightedParse!Z74,WeightedParse!AE74,WeightedParse!AF74,WeightedParse!AH74,WeightedParse!AL74,WeightedParse!AO74,WeightedParse!AP74),HARMEAN(WeightedParse!M74,WeightedParse!P74,WeightedParse!Q74,WeightedParse!S74,WeightedParse!U74,WeightedParse!V74,WeightedParse!W74,WeightedParse!X74,WeightedParse!Y74,WeightedParse!Z74,WeightedParse!AE74,WeightedParse!AF74,WeightedParse!AH74,WeightedParse!AL74,WeightedParse!AO74,WeightedParse!AP74)*Variables!$B$5),"")</f>
        <v/>
      </c>
      <c r="AA74" s="114" t="str">
        <f>IF($A74&gt;"",IF(EXACT(SquadExport!$BQ74,TRUE),HARMEAN(WeightedParse!J74,WeightedParse!K74,WeightedParse!N74,WeightedParse!P74,WeightedParse!Q74,WeightedParse!S74,WeightedParse!V74,WeightedParse!X74,WeightedParse!Y74,WeightedParse!Z74,WeightedParse!AD74,WeightedParse!AE74,WeightedParse!AH74,WeightedParse!AI74,WeightedParse!AK74,WeightedParse!AN74,WeightedParse!AO74,WeightedParse!AP74),HARMEAN(WeightedParse!J74,WeightedParse!K74,WeightedParse!N74,WeightedParse!P74,WeightedParse!Q74,WeightedParse!S74,WeightedParse!V74,WeightedParse!X74,WeightedParse!Y74,WeightedParse!Z74,WeightedParse!AD74,WeightedParse!AE74,WeightedParse!AH74,WeightedParse!AI74,WeightedParse!AK74,WeightedParse!AN74,WeightedParse!AO74,WeightedParse!AP74)*Variables!$B$5),"")</f>
        <v/>
      </c>
      <c r="AB74" s="114" t="str">
        <f>IF($A74&gt;"",IF(AND(EXACT(SquadExport!$BR74,TRUE),EXACT(SquadExport!$BL74,TRUE)),HARMEAN(WeightedParse!I74,WeightedParse!K74,WeightedParse!N74,WeightedParse!Q74,WeightedParse!T74,WeightedParse!V74,WeightedParse!X74,WeightedParse!Y74,WeightedParse!Z74,WeightedParse!AD74,WeightedParse!AE74,WeightedParse!AF74,WeightedParse!AG74,WeightedParse!AH74,WeightedParse!AI74,WeightedParse!AJ74,WeightedParse!AK74,WeightedParse!AN74,WeightedParse!AO74),HARMEAN(WeightedParse!I74,WeightedParse!K74,WeightedParse!N74,WeightedParse!Q74,WeightedParse!T74,WeightedParse!V74,WeightedParse!X74,WeightedParse!Y74,WeightedParse!Z74,WeightedParse!AD74,WeightedParse!AE74,WeightedParse!AF74,WeightedParse!AG74,WeightedParse!AH74,WeightedParse!AI74,WeightedParse!AJ74,WeightedParse!AK74,WeightedParse!AN74,WeightedParse!AO74)*Variables!$B$5),"")</f>
        <v/>
      </c>
      <c r="AC74" s="114" t="str">
        <f>IF($A74&gt;"",IF(AND(EXACT(SquadExport!$BR74,TRUE),EXACT(SquadExport!$BL74,TRUE)),HARMEAN(WeightedParse!K74,WeightedParse!Q74,WeightedParse!S74,WeightedParse!T74,WeightedParse!V74,WeightedParse!X74,WeightedParse!Y74,WeightedParse!Z74,WeightedParse!AD74,WeightedParse!AE74,WeightedParse!AF74,WeightedParse!AG74,WeightedParse!AH74,WeightedParse!AO74),HARMEAN(WeightedParse!K74,WeightedParse!Q74,WeightedParse!S74,WeightedParse!T74,WeightedParse!V74,WeightedParse!X74,WeightedParse!Y74,WeightedParse!Z74,WeightedParse!AD74,WeightedParse!AE74,WeightedParse!AF74,WeightedParse!AG74,WeightedParse!AH74,WeightedParse!AO74)*Variables!$B$5),"")</f>
        <v/>
      </c>
      <c r="AD74" s="114" t="str">
        <f>IF($A74&gt;"",IF(AND(EXACT(SquadExport!$BR74,TRUE),EXACT(SquadExport!$BL74,TRUE)),HARMEAN(WeightedParse!I74,WeightedParse!J74,WeightedParse!K74,WeightedParse!N74,WeightedParse!Q74,WeightedParse!S74,WeightedParse!T74,WeightedParse!V74,WeightedParse!X74,WeightedParse!Z74,WeightedParse!AB74,WeightedParse!AD74,WeightedParse!AG74,WeightedParse!AH74,WeightedParse!AI74,WeightedParse!AK74,WeightedParse!AO74),HARMEAN(WeightedParse!I74,WeightedParse!J74,WeightedParse!K74,WeightedParse!N74,WeightedParse!Q74,WeightedParse!S74,WeightedParse!T74,WeightedParse!V74,WeightedParse!X74,WeightedParse!Z74,WeightedParse!AB74,WeightedParse!AD74,WeightedParse!AG74,WeightedParse!AH74,WeightedParse!AI74,WeightedParse!AK74,WeightedParse!AO74)*Variables!$B$5),"")</f>
        <v/>
      </c>
      <c r="AE74" s="114" t="str">
        <f>IF($A74&gt;"",IF(AND(EXACT(SquadExport!$BR74,TRUE),EXACT(SquadExport!$BL74,TRUE)),HARMEAN(WeightedParse!K74,WeightedParse!N74,WeightedParse!P74,WeightedParse!Q74,WeightedParse!S74,WeightedParse!T74,WeightedParse!U74,WeightedParse!V74,WeightedParse!X74,WeightedParse!Y74,WeightedParse!Z74,WeightedParse!AD74,WeightedParse!AE74,WeightedParse!AF74,WeightedParse!AG74,WeightedParse!AH74,WeightedParse!AI74,WeightedParse!AO74),HARMEAN(WeightedParse!K74,WeightedParse!N74,WeightedParse!P74,WeightedParse!Q74,WeightedParse!S74,WeightedParse!T74,WeightedParse!U74,WeightedParse!V74,WeightedParse!X74,WeightedParse!Y74,WeightedParse!Z74,WeightedParse!AD74,WeightedParse!AE74,WeightedParse!AF74,WeightedParse!AG74,WeightedParse!AH74,WeightedParse!AI74,WeightedParse!AO74)*Variables!$B$5),"")</f>
        <v/>
      </c>
      <c r="AF74" s="114" t="str">
        <f>IF($A74&gt;"",IF(AND(EXACT(SquadExport!$BR74,TRUE),EXACT(SquadExport!$BL74,TRUE)),HARMEAN(WeightedParse!I74,WeightedParse!J74,WeightedParse!K74,WeightedParse!N74,WeightedParse!Q74,WeightedParse!S74,WeightedParse!T74,WeightedParse!U74,WeightedParse!V74,WeightedParse!X74,WeightedParse!Z74,WeightedParse!AD74,WeightedParse!AE74,WeightedParse!AF74,WeightedParse!AH74,WeightedParse!AI74,WeightedParse!AK74,WeightedParse!AN74,WeightedParse!AO74,WeightedParse!AP74),HARMEAN(WeightedParse!I74,WeightedParse!J74,WeightedParse!K74,WeightedParse!N74,WeightedParse!Q74,WeightedParse!S74,WeightedParse!T74,WeightedParse!U74,WeightedParse!V74,WeightedParse!X74,WeightedParse!Z74,WeightedParse!AD74,WeightedParse!AE74,WeightedParse!AF74,WeightedParse!AH74,WeightedParse!AI74,WeightedParse!AK74,WeightedParse!AN74,WeightedParse!AO74,WeightedParse!AP74)*Variables!$B$5),"")</f>
        <v/>
      </c>
      <c r="AG74" s="114" t="str">
        <f>IF($A74&gt;"",IF(AND(OR(EXACT(SquadExport!$BR74,TRUE),EXACT(SquadExport!$BS74,TRUE)),OR(EXACT(SquadExport!$BK74,TRUE),EXACT(SquadExport!$BM74,TRUE))),HARMEAN(WeightedParse!I74,WeightedParse!K74,WeightedParse!Q74,WeightedParse!T74,WeightedParse!X74,WeightedParse!Z74,WeightedParse!AD74,WeightedParse!AF74,WeightedParse!AG74,WeightedParse!AJ74),HARMEAN(WeightedParse!I74,WeightedParse!K74,WeightedParse!Q74,WeightedParse!T74,WeightedParse!X74,WeightedParse!Z74,WeightedParse!AD74,WeightedParse!AF74,WeightedParse!AG74,WeightedParse!AJ74)*Variables!$B$5),"")</f>
        <v/>
      </c>
      <c r="AH74" s="114" t="str">
        <f>IF($A74&gt;"",IF(AND(OR(EXACT(SquadExport!$BR74,TRUE),EXACT(SquadExport!$BS74,TRUE)),OR(EXACT(SquadExport!$BK74,TRUE),EXACT(SquadExport!$BM74,TRUE))),HARMEAN(WeightedParse!H74,WeightedParse!K74,WeightedParse!P74,WeightedParse!Q74,WeightedParse!S74,WeightedParse!T74,WeightedParse!V74,WeightedParse!X74,WeightedParse!Y74,WeightedParse!Z74,WeightedParse!AD74,WeightedParse!AE74,WeightedParse!AF74,WeightedParse!AG74,WeightedParse!AH74,WeightedParse!AO74),HARMEAN(WeightedParse!H74,WeightedParse!K74,WeightedParse!P74,WeightedParse!Q74,WeightedParse!S74,WeightedParse!T74,WeightedParse!V74,WeightedParse!X74,WeightedParse!Y74,WeightedParse!Z74,WeightedParse!AD74,WeightedParse!AE74,WeightedParse!AF74,WeightedParse!AG74,WeightedParse!AH74,WeightedParse!AO74)*Variables!$B$5),"")</f>
        <v/>
      </c>
      <c r="AI74" s="114" t="str">
        <f>IF($A74&gt;"",IF(AND(OR(EXACT(SquadExport!$BR74,TRUE),EXACT(SquadExport!$BS74,TRUE)),OR(EXACT(SquadExport!$BK74,TRUE),EXACT(SquadExport!$BM74,TRUE))),HARMEAN(WeightedParse!H74,WeightedParse!I74,WeightedParse!K74,WeightedParse!P74,WeightedParse!Q74,WeightedParse!S74,WeightedParse!T74,WeightedParse!U74,WeightedParse!V74,WeightedParse!X74,WeightedParse!Y74,WeightedParse!Z74,WeightedParse!AD74,WeightedParse!AE74,WeightedParse!AF74,WeightedParse!AH74,WeightedParse!AI74,WeightedParse!AO74),HARMEAN(WeightedParse!H74,WeightedParse!I74,WeightedParse!K74,WeightedParse!P74,WeightedParse!Q74,WeightedParse!S74,WeightedParse!T74,WeightedParse!U74,WeightedParse!V74,WeightedParse!X74,WeightedParse!Y74,WeightedParse!Z74,WeightedParse!AD74,WeightedParse!AE74,WeightedParse!AF74,WeightedParse!AH74,WeightedParse!AI74,WeightedParse!AO74)*Variables!$B$5),"")</f>
        <v/>
      </c>
      <c r="AJ74" s="114" t="str">
        <f>IF($A74&gt;"",IF(AND(OR(EXACT(SquadExport!$BR74,TRUE),EXACT(SquadExport!$BS74,TRUE)),OR(EXACT(SquadExport!$BK74,TRUE),EXACT(SquadExport!$BM74,TRUE))),HARMEAN(WeightedParse!H74,WeightedParse!K74,WeightedParse!M74,WeightedParse!V74,WeightedParse!W74,WeightedParse!AD74,WeightedParse!AF74,WeightedParse!AH74,WeightedParse!AK74,WeightedParse!AL74,WeightedParse!AO74,WeightedParse!AP74)*(CONVERT(LEFT(SquadExport!$E74,FIND("'",SquadExport!$E74)-1)+((MID(SquadExport!$E74,FIND("'",SquadExport!$E74)+1,LEN(SquadExport!$E74)-FIND("'",SquadExport!$E74)-1))/12),"ft","m")-1)/(Variables!$C$4-1),(HARMEAN(WeightedParse!H74,WeightedParse!K74,WeightedParse!M74,WeightedParse!V74,WeightedParse!W74,WeightedParse!AD74,WeightedParse!AF74,WeightedParse!AH74,WeightedParse!AK74,WeightedParse!AL74,WeightedParse!AO74,WeightedParse!AP74)*(CONVERT(LEFT(SquadExport!$E74,FIND("'",SquadExport!$E74)-1)+((MID(SquadExport!$E74,FIND("'",SquadExport!$E74)+1,LEN(SquadExport!$E74)-FIND("'",SquadExport!$E74)-1))/12),"ft","m")-1)/(Variables!$C$4-1))*Variables!$B$5),"")</f>
        <v/>
      </c>
      <c r="AK74" s="114" t="str">
        <f>IF($A74&gt;"",IF(AND(OR(EXACT(SquadExport!$BR74,TRUE),EXACT(SquadExport!$BS74,TRUE)),OR(EXACT(SquadExport!$BK74,TRUE),EXACT(SquadExport!$BM74,TRUE))),HARMEAN(WeightedParse!J74,WeightedParse!K74,WeightedParse!T74,WeightedParse!V74,WeightedParse!X74,WeightedParse!Y74,WeightedParse!Z74,WeightedParse!AD74,WeightedParse!AH74,WeightedParse!AI74,WeightedParse!AK74,WeightedParse!AO74),HARMEAN(WeightedParse!J74,WeightedParse!K74,WeightedParse!T74,WeightedParse!V74,WeightedParse!X74,WeightedParse!Y74,WeightedParse!Z74,WeightedParse!AD74,WeightedParse!AH74,WeightedParse!AI74,WeightedParse!AK74,WeightedParse!AO74)*Variables!$B$5),"")</f>
        <v/>
      </c>
      <c r="AL74" s="114" t="str">
        <f>IF($A74&gt;"",IF(AND(OR(EXACT(SquadExport!$BR74,TRUE),EXACT(SquadExport!$BS74,TRUE)),OR(EXACT(SquadExport!$BK74,TRUE),EXACT(SquadExport!$BM74,TRUE))),HARMEAN(WeightedParse!H74,WeightedParse!I74,WeightedParse!K74,WeightedParse!Q74,WeightedParse!T74,WeightedParse!V74,WeightedParse!AB74,WeightedParse!AD74,WeightedParse!AH74,WeightedParse!AI74,WeightedParse!AJ74,WeightedParse!AN74,WeightedParse!AO74),HARMEAN(WeightedParse!H74,WeightedParse!I74,WeightedParse!K74,WeightedParse!Q74,WeightedParse!T74,WeightedParse!V74,WeightedParse!AB74,WeightedParse!AD74,WeightedParse!AH74,WeightedParse!AI74,WeightedParse!AJ74,WeightedParse!AN74,WeightedParse!AO74)*Variables!$B$5),"")</f>
        <v/>
      </c>
      <c r="AM74" s="114" t="str">
        <f>IF($A74&gt;"",IF(AND(OR(EXACT(SquadExport!$BR74,TRUE),EXACT(SquadExport!$BS74,TRUE)),OR(EXACT(SquadExport!$BK74,TRUE),EXACT(SquadExport!$BM74,TRUE))),HARMEAN(WeightedParse!I74,WeightedParse!J74,WeightedParse!K74,WeightedParse!N74,WeightedParse!Q74,WeightedParse!T74,WeightedParse!V74,WeightedParse!X74,WeightedParse!AB74,WeightedParse!AD74,WeightedParse!AG74,WeightedParse!AI74,WeightedParse!AJ74,WeightedParse!AK74,WeightedParse!AN74)*WeightedParse!BD74,(HARMEAN(WeightedParse!I74,WeightedParse!J74,WeightedParse!K74,WeightedParse!N74,WeightedParse!Q74,WeightedParse!T74,WeightedParse!V74,WeightedParse!X74,WeightedParse!AB74,WeightedParse!AD74,WeightedParse!AG74,WeightedParse!AI74,WeightedParse!AJ74,WeightedParse!AK74,WeightedParse!AN74)*WeightedParse!BD74)*Variables!$B$5),"")</f>
        <v/>
      </c>
      <c r="AN74" s="114" t="str">
        <f>IF($A74&gt;"",IF(AND(OR(EXACT(SquadExport!$BR74,TRUE),EXACT(SquadExport!$BS74,TRUE)),OR(EXACT(SquadExport!$BK74,TRUE),EXACT(SquadExport!$BM74,TRUE))),HARMEAN(WeightedParse!H74,WeightedParse!I74,WeightedParse!K74,WeightedParse!N74,WeightedParse!Q74,WeightedParse!T74,WeightedParse!V74,WeightedParse!X74,WeightedParse!Z74,WeightedParse!AD74,WeightedParse!AG74,WeightedParse!AH74,WeightedParse!AI74,WeightedParse!AJ74,WeightedParse!AN74,WeightedParse!AO74)*WeightedParse!BD74,(HARMEAN(WeightedParse!H74,WeightedParse!I74,WeightedParse!K74,WeightedParse!N74,WeightedParse!Q74,WeightedParse!T74,WeightedParse!V74,WeightedParse!X74,WeightedParse!Z74,WeightedParse!AD74,WeightedParse!AG74,WeightedParse!AH74,WeightedParse!AI74,WeightedParse!AJ74,WeightedParse!AN74,WeightedParse!AO74)*WeightedParse!BD74)*Variables!$B$5),"")</f>
        <v/>
      </c>
      <c r="AO74" s="114" t="str">
        <f>IF($A74&gt;"",IF(AND(EXACT(SquadExport!$BS74,TRUE),EXACT(SquadExport!$BL74,TRUE)),HARMEAN(WeightedParse!K74,WeightedParse!Q74,WeightedParse!T74,WeightedParse!V74,WeightedParse!X74,WeightedParse!Z74,WeightedParse!AB74,WeightedParse!AD74,WeightedParse!AG74,WeightedParse!AK74),HARMEAN(WeightedParse!K74,WeightedParse!Q74,WeightedParse!T74,WeightedParse!V74,WeightedParse!X74,WeightedParse!Z74,WeightedParse!AB74,WeightedParse!AD74,WeightedParse!AG74,WeightedParse!AK74)*Variables!$B$5),"")</f>
        <v/>
      </c>
      <c r="AP74" s="114" t="str">
        <f>IF($A74&gt;"",IF(AND(EXACT(SquadExport!$BS74,TRUE),EXACT(SquadExport!$BL74,TRUE)),HARMEAN(WeightedParse!I74,WeightedParse!K74,WeightedParse!Q74,WeightedParse!T74,WeightedParse!V74,WeightedParse!X74,WeightedParse!Z74,WeightedParse!AB74,WeightedParse!AD74,WeightedParse!AF74,WeightedParse!AG74,WeightedParse!AI74,WeightedParse!AJ74),HARMEAN(WeightedParse!I74,WeightedParse!K74,WeightedParse!Q74,WeightedParse!T74,WeightedParse!V74,WeightedParse!X74,WeightedParse!Z74,WeightedParse!AB74,WeightedParse!AD74,WeightedParse!AF74,WeightedParse!AG74,WeightedParse!AI74,WeightedParse!AJ74)*Variables!$B$5),"")</f>
        <v/>
      </c>
      <c r="AQ74" s="114" t="str">
        <f>IF($A74&gt;"",IF(AND(EXACT(SquadExport!$BS74,TRUE),EXACT(SquadExport!$BL74,TRUE)),HARMEAN(WeightedParse!I74,WeightedParse!J74,WeightedParse!K74,WeightedParse!Q74,WeightedParse!T74,WeightedParse!V74,WeightedParse!X74,WeightedParse!Z74,WeightedParse!AB74,WeightedParse!AD74,WeightedParse!AG74,WeightedParse!AI74,WeightedParse!AJ74,WeightedParse!AK74),HARMEAN(WeightedParse!I74,WeightedParse!J74,WeightedParse!K74,WeightedParse!Q74,WeightedParse!T74,WeightedParse!V74,WeightedParse!X74,WeightedParse!Z74,WeightedParse!AB74,WeightedParse!AD74,WeightedParse!AG74,WeightedParse!AI74,WeightedParse!AJ74,WeightedParse!AK74)*Variables!$B$5),"")</f>
        <v/>
      </c>
      <c r="AR74" s="114" t="str">
        <f>IF($A74&gt;"",IF(AND(EXACT(SquadExport!$BS74,TRUE),EXACT(SquadExport!$BL74,TRUE)),HARMEAN(WeightedParse!I74,WeightedParse!J74,WeightedParse!K74,WeightedParse!Q74,WeightedParse!T74,WeightedParse!V74,WeightedParse!X74,WeightedParse!Y74,WeightedParse!Z74,WeightedParse!AD74,WeightedParse!AH74,WeightedParse!AI74,WeightedParse!AJ74,WeightedParse!AK74,WeightedParse!AN74,WeightedParse!AO74),HARMEAN(WeightedParse!I74,WeightedParse!J74,WeightedParse!K74,WeightedParse!Q74,WeightedParse!T74,WeightedParse!V74,WeightedParse!X74,WeightedParse!Y74,WeightedParse!Z74,WeightedParse!AD74,WeightedParse!AH74,WeightedParse!AI74,WeightedParse!AJ74,WeightedParse!AK74,WeightedParse!AN74,WeightedParse!AO74)*Variables!$B$5),"")</f>
        <v/>
      </c>
      <c r="AS74" s="114" t="str">
        <f>IF($A74&gt;"",IF(AND(EXACT(SquadExport!$BT74,TRUE),EXACT(SquadExport!$BL74,TRUE)),HARMEAN(WeightedParse!J74,WeightedParse!K74,WeightedParse!M74,WeightedParse!T74,WeightedParse!V74,WeightedParse!X74,WeightedParse!Z74,WeightedParse!AD74,WeightedParse!AI74),(HARMEAN(WeightedParse!J74,WeightedParse!K74,WeightedParse!M74,WeightedParse!T74,WeightedParse!V74,WeightedParse!X74,WeightedParse!Z74,WeightedParse!AD74,WeightedParse!AI74)*Variables!$B$5)),"")</f>
        <v/>
      </c>
      <c r="AT74" s="114" t="str">
        <f>IF($A74&gt;"",IF(AND(EXACT(SquadExport!$BT74,TRUE),EXACT(SquadExport!$BL74,TRUE)),HARMEAN(WeightedParse!J74,WeightedParse!K74,WeightedParse!M74,WeightedParse!U74,WeightedParse!V74,WeightedParse!W74,WeightedParse!X74,WeightedParse!Z74,WeightedParse!AD74,WeightedParse!AF74,WeightedParse!AK74,WeightedParse!AL74,WeightedParse!AP74)*(CONVERT(LEFT(SquadExport!$E74,FIND("'",SquadExport!$E74)-1)+((MID(SquadExport!$E74,FIND("'",SquadExport!$E74)+1,LEN(SquadExport!$E74)-FIND("'",SquadExport!$E74)-1))/12),"ft","m")-1)/(Variables!$C$4-1),(HARMEAN(WeightedParse!J74,WeightedParse!K74,WeightedParse!M74,WeightedParse!U74,WeightedParse!V74,WeightedParse!W74,WeightedParse!X74,WeightedParse!Z74,WeightedParse!AD74,WeightedParse!AF74,WeightedParse!AK74,WeightedParse!AL74,WeightedParse!AP74)*(CONVERT(LEFT(SquadExport!$E74,FIND("'",SquadExport!$E74)-1)+((MID(SquadExport!$E74,FIND("'",SquadExport!$E74)+1,LEN(SquadExport!$E74)-FIND("'",SquadExport!$E74)-1))/12),"ft","m")-1)/(Variables!$C$4-1)))*Variables!$B$5,"")</f>
        <v/>
      </c>
      <c r="AU74" s="114" t="str">
        <f>IF($A74&gt;"",IF(AND(EXACT(SquadExport!$BT74,TRUE),EXACT(SquadExport!$BL74,TRUE)),HARMEAN(WeightedParse!I74,WeightedParse!J74,WeightedParse!K74,WeightedParse!Q74,WeightedParse!T74,WeightedParse!V74,WeightedParse!X74,WeightedParse!Z74,WeightedParse!AB74,WeightedParse!AD74,WeightedParse!AF74,WeightedParse!AG74,WeightedParse!AK74,WeightedParse!AP74),HARMEAN(WeightedParse!I74,WeightedParse!J74,WeightedParse!K74,WeightedParse!Q74,WeightedParse!T74,WeightedParse!V74,WeightedParse!X74,WeightedParse!Z74,WeightedParse!AB74,WeightedParse!AD74,WeightedParse!AF74,WeightedParse!AG74,WeightedParse!AK74,WeightedParse!AP74)*Variables!$B$5),"")</f>
        <v/>
      </c>
      <c r="AV74" s="114" t="str">
        <f>IF($A74&gt;"",IF(AND(EXACT(SquadExport!$BT74,TRUE),EXACT(SquadExport!$BL74,TRUE)),HARMEAN(WeightedParse!I74,WeightedParse!J74,WeightedParse!K74,WeightedParse!Q74,WeightedParse!T74,WeightedParse!V74,WeightedParse!X74,WeightedParse!Z74,WeightedParse!AD74,WeightedParse!AH74,WeightedParse!AI74,WeightedParse!AJ74,WeightedParse!AK74,WeightedParse!AN74,WeightedParse!AO74),HARMEAN(WeightedParse!I74,WeightedParse!J74,WeightedParse!K74,WeightedParse!Q74,WeightedParse!T74,WeightedParse!V74,WeightedParse!X74,WeightedParse!Z74,WeightedParse!AD74,WeightedParse!AH74,WeightedParse!AI74,WeightedParse!AJ74,WeightedParse!AK74,WeightedParse!AN74,WeightedParse!AO74)*Variables!$B$5),"")</f>
        <v/>
      </c>
      <c r="AW74" s="114" t="str">
        <f>IF($A74&gt;"",IF(AND(EXACT(SquadExport!$BT74,TRUE),EXACT(SquadExport!$BL74,TRUE)),HARMEAN(WeightedParse!I74,WeightedParse!J74,WeightedParse!K74,WeightedParse!Q74,WeightedParse!T74,WeightedParse!V74,WeightedParse!X74,WeightedParse!Z74,WeightedParse!AB74,WeightedParse!AD74,WeightedParse!AF74,WeightedParse!AG74,WeightedParse!AI74,WeightedParse!AJ74,WeightedParse!AK74),HARMEAN(WeightedParse!I74,WeightedParse!J74,WeightedParse!K74,WeightedParse!Q74,WeightedParse!T74,WeightedParse!V74,WeightedParse!X74,WeightedParse!Z74,WeightedParse!AB74,WeightedParse!AD74,WeightedParse!AF74,WeightedParse!AG74,WeightedParse!AI74,WeightedParse!AJ74,WeightedParse!AK74)*Variables!$B$5),"")</f>
        <v/>
      </c>
      <c r="AX74" s="114" t="str">
        <f>IF($A74&gt;"",IF(AND(EXACT(SquadExport!$BT74,TRUE),EXACT(SquadExport!$BL74,TRUE)),HARMEAN(WeightedParse!K74,WeightedParse!Q74,WeightedParse!U74,WeightedParse!V74,WeightedParse!W74,WeightedParse!X74,WeightedParse!Y74,WeightedParse!Z74,WeightedParse!AD74,WeightedParse!AF74,WeightedParse!AH74,WeightedParse!AI74,WeightedParse!AJ74,WeightedParse!AK74,WeightedParse!AN74,WeightedParse!AO74,WeightedParse!AP74),HARMEAN(WeightedParse!K74,WeightedParse!Q74,WeightedParse!U74,WeightedParse!V74,WeightedParse!W74,WeightedParse!X74,WeightedParse!Y74,WeightedParse!Z74,WeightedParse!AD74,WeightedParse!AF74,WeightedParse!AH74,WeightedParse!AI74,WeightedParse!AJ74,WeightedParse!AK74,WeightedParse!AN74,WeightedParse!AO74,WeightedParse!AP74)*Variables!$B$5),"")</f>
        <v/>
      </c>
      <c r="AY74" s="114" t="str">
        <f>IF($A74&gt;"",IF(AND(EXACT(SquadExport!$BT74,TRUE),EXACT(SquadExport!$BL74,TRUE)),HARMEAN(WeightedParse!I74,WeightedParse!J74,WeightedParse!K74,WeightedParse!M74,WeightedParse!N74,WeightedParse!Q74,WeightedParse!T74,WeightedParse!V74,WeightedParse!X74,WeightedParse!Z74,WeightedParse!AD74,WeightedParse!AF74,WeightedParse!AG74,WeightedParse!AH74,WeightedParse!AI74,WeightedParse!AJ74,WeightedParse!AK74,WeightedParse!AL74,WeightedParse!AN74,WeightedParse!AO74,WeightedParse!AP74),HARMEAN(WeightedParse!I74,WeightedParse!J74,WeightedParse!K74,WeightedParse!M74,WeightedParse!N74,WeightedParse!Q74,WeightedParse!T74,WeightedParse!V74,WeightedParse!X74,WeightedParse!Z74,WeightedParse!AD74,WeightedParse!AF74,WeightedParse!AG74,WeightedParse!AH74,WeightedParse!AI74,WeightedParse!AJ74,WeightedParse!AK74,WeightedParse!AL74,WeightedParse!AN74,WeightedParse!AO74,WeightedParse!AP74)*Variables!$B$5),"")</f>
        <v/>
      </c>
    </row>
    <row r="75" spans="1:51" s="3" customFormat="1" ht="15" customHeight="1" x14ac:dyDescent="0.25">
      <c r="A75" s="3" t="str">
        <f>IF(WeightedParse!A75&gt;"",WeightedParse!A75,"")</f>
        <v/>
      </c>
      <c r="B75" s="4" t="str">
        <f>IF(WeightedParse!B75&gt;0,WeightedParse!B75,"")</f>
        <v/>
      </c>
      <c r="C75" s="4" t="str">
        <f>IF(A75&gt;"",IF(AND(B75&lt;=Variables!$B$8,G75&gt;2),"Youth",IF(AND(B75&lt;=Variables!$B$8,G75&lt;=2),"Prospect",IF(AND(B75&gt;=Variables!$B$9,G75&gt;2),"Old",IF(G75&gt;=3,"Reserves","First Team")))),"")</f>
        <v/>
      </c>
      <c r="D75" s="4" t="str">
        <f>SquadExport!BJ75</f>
        <v/>
      </c>
      <c r="E75" s="4" t="str">
        <f>IF(A75&gt;"",VLOOKUP(F75,Roles!A:B,2,FALSE)&amp;IF(OR(VLOOKUP(F75,Roles!$A:$B,2,FALSE)="FB",VLOOKUP(F75,Roles!$A:$B,2,FALSE)="WB",VLOOKUP(F75,Roles!$A:$B,2,FALSE)="WM",VLOOKUP(F75,Roles!$A:$B,2,FALSE)="W"),IF(AND(SquadExport!BK75=TRUE,SquadExport!BM75=TRUE,WeightedParse!BB75&gt;=WeightedParse!BC75)," (R)",IF(AND(SquadExport!BK75=TRUE,SquadExport!BM75=TRUE,WeightedParse!BB75&lt;WeightedParse!BC75)," (L)",IF(AND(SquadExport!BK75=TRUE,SquadExport!BM75=FALSE), " (L)",IF(AND(SquadExport!BK75=FALSE,SquadExport!BM75=TRUE)," (R)","")))),""),"")</f>
        <v/>
      </c>
      <c r="F75" s="4" t="str" cm="1">
        <f t="array" ref="F75">IF(A75&gt;"",INDEX($J$1:$AY$1,SUMPRODUCT(MAX(($J$2:$AY$200=MAX($J75:$AY75))*(COLUMN($J$2:$AY$200))))-COLUMN($J$1)+1),"")</f>
        <v/>
      </c>
      <c r="G75" s="4" t="str">
        <f t="shared" si="3"/>
        <v/>
      </c>
      <c r="H75" s="4" t="str">
        <f t="shared" si="4"/>
        <v/>
      </c>
      <c r="I75" s="5" t="str">
        <f t="shared" si="5"/>
        <v/>
      </c>
      <c r="J75" s="114" t="str">
        <f>IF($A75&gt;"",HARMEAN(WeightedParse!V75,WeightedParse!Y75,WeightedParse!Z75,WeightedParse!AE75,WeightedParse!AJ75,WeightedParse!AQ75,WeightedParse!AR75,WeightedParse!AS75,WeightedParse!AU75,WeightedParse!AV75,WeightedParse!AW75,WeightedParse!AY75,WeightedParse!BA75),"")</f>
        <v/>
      </c>
      <c r="K75" s="114" t="str">
        <f>IF(A75&gt;"",HARMEAN(WeightedParse!K75,WeightedParse!Q75,WeightedParse!V75,WeightedParse!X75,WeightedParse!Y75,WeightedParse!Z75,WeightedParse!AE75,WeightedParse!AG75,WeightedParse!AI75,WeightedParse!AJ75,WeightedParse!AQ75,WeightedParse!AR75,WeightedParse!AS75,WeightedParse!AU75,WeightedParse!AV75,WeightedParse!AW75,WeightedParse!AY75,WeightedParse!AZ75,WeightedParse!BA75),"")</f>
        <v/>
      </c>
      <c r="L75" s="114" t="str">
        <f>IF($A75&gt;"",IF(AND(EXACT(SquadExport!$BO75,TRUE),EXACT(SquadExport!$BL75,TRUE)),HARMEAN(WeightedParse!M75,WeightedParse!P75,WeightedParse!S75,WeightedParse!U75,WeightedParse!V75,WeightedParse!W75,WeightedParse!Y75,WeightedParse!AE75,WeightedParse!AL75,WeightedParse!AN75,WeightedParse!AP75),HARMEAN(WeightedParse!M75,WeightedParse!P75,WeightedParse!S75,WeightedParse!U75,WeightedParse!V75,WeightedParse!W75,WeightedParse!Y75,WeightedParse!AE75,WeightedParse!AL75,WeightedParse!AN75,WeightedParse!AP75)*Variables!$B$5),"")</f>
        <v/>
      </c>
      <c r="M75" s="114" t="str">
        <f>IF($A75&gt;"",IF(AND(EXACT(SquadExport!$BO75,TRUE),EXACT(SquadExport!$BL75,TRUE)),HARMEAN(WeightedParse!M75,WeightedParse!P75,WeightedParse!S75,WeightedParse!U75,WeightedParse!V75,WeightedParse!W75,WeightedParse!X75,WeightedParse!Y75,WeightedParse!Z75,WeightedParse!AE75,WeightedParse!AL75,WeightedParse!AN75,WeightedParse!AP75),HARMEAN(WeightedParse!M75,WeightedParse!P75,WeightedParse!S75,WeightedParse!U75,WeightedParse!V75,WeightedParse!W75,WeightedParse!X75,WeightedParse!Y75,WeightedParse!Z75,WeightedParse!AE75,WeightedParse!AL75,WeightedParse!AN75,WeightedParse!AP75)*Variables!$B$5),"")</f>
        <v/>
      </c>
      <c r="N75" s="114" t="str">
        <f>IF($A75&gt;"",IF(AND(EXACT(SquadExport!$BO75,TRUE),EXACT(SquadExport!$BL75,TRUE)),HARMEAN(WeightedParse!K75,WeightedParse!M75,WeightedParse!P75,WeightedParse!Q75,WeightedParse!S75,WeightedParse!T75,WeightedParse!U75,WeightedParse!V75,WeightedParse!W75,WeightedParse!X75,WeightedParse!Y75,WeightedParse!Z75,WeightedParse!AE75,WeightedParse!AG75,WeightedParse!AL75,WeightedParse!AN75,WeightedParse!AP75),HARMEAN(WeightedParse!K75,WeightedParse!M75,WeightedParse!P75,WeightedParse!Q75,WeightedParse!S75,WeightedParse!T75,WeightedParse!U75,WeightedParse!V75,WeightedParse!W75,WeightedParse!X75,WeightedParse!Y75,WeightedParse!Z75,WeightedParse!AE75,WeightedParse!AG75,WeightedParse!AL75,WeightedParse!AN75,WeightedParse!AP75)*Variables!$B$5),"")</f>
        <v/>
      </c>
      <c r="O75" s="114" t="str">
        <f>IF($A75&gt;"",IF(AND(EXACT(SquadExport!$BO75,TRUE),EXACT(SquadExport!$BL75,TRUE)),HARMEAN(WeightedParse!I75,WeightedParse!K75,WeightedParse!M75,WeightedParse!P75,WeightedParse!Q75,WeightedParse!S75,WeightedParse!T75,WeightedParse!V75,WeightedParse!W75,WeightedParse!X75,WeightedParse!Y75,WeightedParse!Z75,WeightedParse!AB75,WeightedParse!AE75,WeightedParse!AF75,WeightedParse!AG75,WeightedParse!AJ75,WeightedParse!AK75,WeightedParse!AL75,WeightedParse!AN75,WeightedParse!AO75,WeightedParse!AP75),HARMEAN(WeightedParse!I75,WeightedParse!K75,WeightedParse!M75,WeightedParse!P75,WeightedParse!Q75,WeightedParse!S75,WeightedParse!T75,WeightedParse!V75,WeightedParse!W75,WeightedParse!X75,WeightedParse!Y75,WeightedParse!Z75,WeightedParse!AB75,WeightedParse!AE75,WeightedParse!AF75,WeightedParse!AG75,WeightedParse!AJ75,WeightedParse!AK75,WeightedParse!AL75,WeightedParse!AN75,WeightedParse!AO75,WeightedParse!AP75)*Variables!$B$5),"")</f>
        <v/>
      </c>
      <c r="P75" s="114" t="str">
        <f>IF($A75&gt;"",IF(AND(OR(EXACT(SquadExport!$BO75,TRUE),EXACT(SquadExport!$BP75,TRUE)),OR(EXACT(SquadExport!$BK75,TRUE),EXACT(SquadExport!$BM75,TRUE))),HARMEAN(WeightedParse!M75,WeightedParse!P75,WeightedParse!S75,WeightedParse!U75,WeightedParse!V75,WeightedParse!W75,WeightedParse!Y75,WeightedParse!AE75,WeightedParse!AF75,WeightedParse!AP75),HARMEAN(WeightedParse!M75,WeightedParse!P75,WeightedParse!S75,WeightedParse!U75,WeightedParse!V75,WeightedParse!W75,WeightedParse!Y75,WeightedParse!AE75,WeightedParse!AF75,WeightedParse!AP75)*Variables!$B$5),"")</f>
        <v/>
      </c>
      <c r="Q75" s="114" t="str">
        <f>IF($A75&gt;"",IF(AND(OR(EXACT(SquadExport!$BO75,TRUE),EXACT(SquadExport!$BP75,TRUE)),OR(EXACT(SquadExport!$BK75,TRUE),EXACT(SquadExport!$BM75,TRUE))),HARMEAN(WeightedParse!H75,WeightedParse!P75,WeightedParse!Q75,WeightedParse!S75,WeightedParse!T75,WeightedParse!V75,WeightedParse!X75,WeightedParse!Y75,WeightedParse!Z75,WeightedParse!AE75,WeightedParse!AF75,WeightedParse!AH75,WeightedParse!AN75,WeightedParse!AO75),HARMEAN(WeightedParse!H75,WeightedParse!P75,WeightedParse!Q75,WeightedParse!S75,WeightedParse!T75,WeightedParse!V75,WeightedParse!X75,WeightedParse!Y75,WeightedParse!Z75,WeightedParse!AE75,WeightedParse!AF75,WeightedParse!AH75,WeightedParse!AN75,WeightedParse!AO75)*Variables!$B$5),"")</f>
        <v/>
      </c>
      <c r="R75" s="115" t="str">
        <f>IF($A75&gt;"",IF(AND(OR(EXACT(SquadExport!$BO75,TRUE),EXACT(SquadExport!$BP75,TRUE)),OR(EXACT(SquadExport!$BK75,TRUE),EXACT(SquadExport!$BM75,TRUE))),HARMEAN(WeightedParse!H75,WeightedParse!I75,WeightedParse!K75,WeightedParse!P75,WeightedParse!Q75,WeightedParse!S75,WeightedParse!T75,WeightedParse!V75,WeightedParse!Y75,WeightedParse!Z75,WeightedParse!AD75,WeightedParse!AE75,WeightedParse!AF75,WeightedParse!AH75,WeightedParse!AI75,WeightedParse!AJ75,WeightedParse!AN75,WeightedParse!AO75),HARMEAN(WeightedParse!H75,WeightedParse!I75,WeightedParse!K75,WeightedParse!P75,WeightedParse!Q75,WeightedParse!S75,WeightedParse!T75,WeightedParse!V75,WeightedParse!Y75,WeightedParse!Z75,WeightedParse!AD75,WeightedParse!AE75,WeightedParse!AF75,WeightedParse!AH75,WeightedParse!AI75,WeightedParse!AJ75,WeightedParse!AN75,WeightedParse!AO75)*Variables!$B$5),"")</f>
        <v/>
      </c>
      <c r="S75" s="115" t="str">
        <f>IF($A75&gt;"",IF(AND(OR(EXACT(SquadExport!$BO75,TRUE),EXACT(SquadExport!$BP75,TRUE)),OR(EXACT(SquadExport!$BK75,TRUE),EXACT(SquadExport!$BM75,TRUE))),HARMEAN(WeightedParse!H75,WeightedParse!I75,WeightedParse!K75,WeightedParse!Q75,WeightedParse!S75,WeightedParse!T75,WeightedParse!V75,WeightedParse!X75,WeightedParse!Z75,WeightedParse!AB75,WeightedParse!AD75,WeightedParse!AF75,WeightedParse!AG75,WeightedParse!AH75,WeightedParse!AI75,WeightedParse!AJ75,WeightedParse!AK75,WeightedParse!AN75,WeightedParse!AO75),HARMEAN(WeightedParse!H75,WeightedParse!I75,WeightedParse!K75,WeightedParse!Q75,WeightedParse!S75,WeightedParse!T75,WeightedParse!V75,WeightedParse!X75,WeightedParse!Z75,WeightedParse!AB75,WeightedParse!AD75,WeightedParse!AF75,WeightedParse!AG75,WeightedParse!AH75,WeightedParse!AI75,WeightedParse!AJ75,WeightedParse!AK75,WeightedParse!AN75,WeightedParse!AO75)*Variables!$B$5),"")</f>
        <v/>
      </c>
      <c r="T75" s="114" t="str">
        <f>IF($A75&gt;"",IF(AND(OR(EXACT(SquadExport!$BO75,TRUE),EXACT(SquadExport!$BP75,TRUE)),OR(EXACT(SquadExport!$BK75,TRUE),EXACT(SquadExport!$BM75,TRUE))),HARMEAN(WeightedParse!I75,WeightedParse!K75,WeightedParse!N75,WeightedParse!P75,WeightedParse!Q75,WeightedParse!S75,WeightedParse!T75,WeightedParse!V75,WeightedParse!X75,WeightedParse!Y75,WeightedParse!Z75,WeightedParse!AB75,WeightedParse!AD75,WeightedParse!AE75,WeightedParse!AF75,WeightedParse!AH75,WeightedParse!AI75,WeightedParse!AJ75,WeightedParse!AN75,WeightedParse!AO75)*WeightedParse!BD75,(HARMEAN(WeightedParse!I75,WeightedParse!K75,WeightedParse!N75,WeightedParse!P75,WeightedParse!Q75,WeightedParse!S75,WeightedParse!T75,WeightedParse!V75,WeightedParse!X75,WeightedParse!Y75,WeightedParse!Z75,WeightedParse!AB75,WeightedParse!AD75,WeightedParse!AE75,WeightedParse!AF75,WeightedParse!AH75,WeightedParse!AI75,WeightedParse!AJ75,WeightedParse!AN75,WeightedParse!AO75)*WeightedParse!BD75)*Variables!$B$5),"")</f>
        <v/>
      </c>
      <c r="U75" s="114" t="str">
        <f>IF($A75&gt;"",IF(EXACT(SquadExport!$BQ75,TRUE),HARMEAN(WeightedParse!P75,WeightedParse!S75,WeightedParse!V75,WeightedParse!X75,WeightedParse!Y75,WeightedParse!Z75,WeightedParse!AE75,WeightedParse!AF75,WeightedParse!AP75),HARMEAN(WeightedParse!P75,WeightedParse!S75,WeightedParse!V75,WeightedParse!X75,WeightedParse!Y75,WeightedParse!Z75,WeightedParse!AE75,WeightedParse!AF75,WeightedParse!AP75)*Variables!$B$5),"")</f>
        <v/>
      </c>
      <c r="V75" s="114" t="str">
        <f>IF($A75&gt;"",IF(EXACT(SquadExport!$BQ75,TRUE),HARMEAN(WeightedParse!K75,WeightedParse!Q75,WeightedParse!S75,WeightedParse!T75,WeightedParse!V75,WeightedParse!X75,WeightedParse!Z75,WeightedParse!AE75,WeightedParse!AF75,WeightedParse!AG75,WeightedParse!AH75,WeightedParse!AK75),HARMEAN(WeightedParse!K75,WeightedParse!Q75,WeightedParse!S75,WeightedParse!T75,WeightedParse!V75,WeightedParse!X75,WeightedParse!Z75,WeightedParse!AE75,WeightedParse!AF75,WeightedParse!AG75,WeightedParse!AH75,WeightedParse!AK75)*Variables!$B$5),"")</f>
        <v/>
      </c>
      <c r="W75" s="114" t="str">
        <f>IF($A75&gt;"",IF(EXACT(SquadExport!$BQ75,TRUE),HARMEAN(WeightedParse!I75,WeightedParse!K75,WeightedParse!N75,WeightedParse!Q75,WeightedParse!T75,WeightedParse!V75,WeightedParse!X75,WeightedParse!Z75,WeightedParse!AB75,WeightedParse!AD75,WeightedParse!AF75,WeightedParse!AG75,WeightedParse!AK75),HARMEAN(WeightedParse!I75,WeightedParse!K75,WeightedParse!N75,WeightedParse!Q75,WeightedParse!T75,WeightedParse!V75,WeightedParse!X75,WeightedParse!Z75,WeightedParse!AB75,WeightedParse!AD75,WeightedParse!AF75,WeightedParse!AG75,WeightedParse!AK75)*Variables!$B$5),"")</f>
        <v/>
      </c>
      <c r="X75" s="114" t="str">
        <f>IF($A75&gt;"",IF(EXACT(SquadExport!$BQ75,TRUE),HARMEAN(WeightedParse!K75,WeightedParse!P75,WeightedParse!Q75,WeightedParse!S75,WeightedParse!U75,WeightedParse!V75,WeightedParse!X75,WeightedParse!Y75,WeightedParse!Z75,WeightedParse!AE75,WeightedParse!AF75,WeightedParse!AH75,WeightedParse!AO75,WeightedParse!AP75),HARMEAN(WeightedParse!K75,WeightedParse!P75,WeightedParse!Q75,WeightedParse!S75,WeightedParse!U75,WeightedParse!V75,WeightedParse!X75,WeightedParse!Y75,WeightedParse!Z75,WeightedParse!AE75,WeightedParse!AF75,WeightedParse!AH75,WeightedParse!AO75,WeightedParse!AP75)*Variables!$B$5),"")</f>
        <v/>
      </c>
      <c r="Y75" s="114" t="str">
        <f>IF($A75&gt;"",IF(EXACT(SquadExport!$BQ75,TRUE),HARMEAN(WeightedParse!P75,WeightedParse!Q75,WeightedParse!S75,WeightedParse!U75,WeightedParse!V75,WeightedParse!W75,WeightedParse!Y75,WeightedParse!AE75,WeightedParse!AF75,WeightedParse!AH75,WeightedParse!AJ75,WeightedParse!AN75,WeightedParse!AO75,WeightedParse!AP75),HARMEAN(WeightedParse!P75,WeightedParse!Q75,WeightedParse!S75,WeightedParse!U75,WeightedParse!V75,WeightedParse!W75,WeightedParse!Y75,WeightedParse!AE75,WeightedParse!AF75,WeightedParse!AH75,WeightedParse!AJ75,WeightedParse!AN75,WeightedParse!AO75,WeightedParse!AP75)*Variables!$B$5),"")</f>
        <v/>
      </c>
      <c r="Z75" s="114" t="str">
        <f>IF($A75&gt;"",IF(EXACT(SquadExport!$BQ75,TRUE),HARMEAN(WeightedParse!M75,WeightedParse!P75,WeightedParse!Q75,WeightedParse!S75,WeightedParse!U75,WeightedParse!V75,WeightedParse!W75,WeightedParse!X75,WeightedParse!Y75,WeightedParse!Z75,WeightedParse!AE75,WeightedParse!AF75,WeightedParse!AH75,WeightedParse!AL75,WeightedParse!AO75,WeightedParse!AP75),HARMEAN(WeightedParse!M75,WeightedParse!P75,WeightedParse!Q75,WeightedParse!S75,WeightedParse!U75,WeightedParse!V75,WeightedParse!W75,WeightedParse!X75,WeightedParse!Y75,WeightedParse!Z75,WeightedParse!AE75,WeightedParse!AF75,WeightedParse!AH75,WeightedParse!AL75,WeightedParse!AO75,WeightedParse!AP75)*Variables!$B$5),"")</f>
        <v/>
      </c>
      <c r="AA75" s="114" t="str">
        <f>IF($A75&gt;"",IF(EXACT(SquadExport!$BQ75,TRUE),HARMEAN(WeightedParse!J75,WeightedParse!K75,WeightedParse!N75,WeightedParse!P75,WeightedParse!Q75,WeightedParse!S75,WeightedParse!V75,WeightedParse!X75,WeightedParse!Y75,WeightedParse!Z75,WeightedParse!AD75,WeightedParse!AE75,WeightedParse!AH75,WeightedParse!AI75,WeightedParse!AK75,WeightedParse!AN75,WeightedParse!AO75,WeightedParse!AP75),HARMEAN(WeightedParse!J75,WeightedParse!K75,WeightedParse!N75,WeightedParse!P75,WeightedParse!Q75,WeightedParse!S75,WeightedParse!V75,WeightedParse!X75,WeightedParse!Y75,WeightedParse!Z75,WeightedParse!AD75,WeightedParse!AE75,WeightedParse!AH75,WeightedParse!AI75,WeightedParse!AK75,WeightedParse!AN75,WeightedParse!AO75,WeightedParse!AP75)*Variables!$B$5),"")</f>
        <v/>
      </c>
      <c r="AB75" s="114" t="str">
        <f>IF($A75&gt;"",IF(AND(EXACT(SquadExport!$BR75,TRUE),EXACT(SquadExport!$BL75,TRUE)),HARMEAN(WeightedParse!I75,WeightedParse!K75,WeightedParse!N75,WeightedParse!Q75,WeightedParse!T75,WeightedParse!V75,WeightedParse!X75,WeightedParse!Y75,WeightedParse!Z75,WeightedParse!AD75,WeightedParse!AE75,WeightedParse!AF75,WeightedParse!AG75,WeightedParse!AH75,WeightedParse!AI75,WeightedParse!AJ75,WeightedParse!AK75,WeightedParse!AN75,WeightedParse!AO75),HARMEAN(WeightedParse!I75,WeightedParse!K75,WeightedParse!N75,WeightedParse!Q75,WeightedParse!T75,WeightedParse!V75,WeightedParse!X75,WeightedParse!Y75,WeightedParse!Z75,WeightedParse!AD75,WeightedParse!AE75,WeightedParse!AF75,WeightedParse!AG75,WeightedParse!AH75,WeightedParse!AI75,WeightedParse!AJ75,WeightedParse!AK75,WeightedParse!AN75,WeightedParse!AO75)*Variables!$B$5),"")</f>
        <v/>
      </c>
      <c r="AC75" s="114" t="str">
        <f>IF($A75&gt;"",IF(AND(EXACT(SquadExport!$BR75,TRUE),EXACT(SquadExport!$BL75,TRUE)),HARMEAN(WeightedParse!K75,WeightedParse!Q75,WeightedParse!S75,WeightedParse!T75,WeightedParse!V75,WeightedParse!X75,WeightedParse!Y75,WeightedParse!Z75,WeightedParse!AD75,WeightedParse!AE75,WeightedParse!AF75,WeightedParse!AG75,WeightedParse!AH75,WeightedParse!AO75),HARMEAN(WeightedParse!K75,WeightedParse!Q75,WeightedParse!S75,WeightedParse!T75,WeightedParse!V75,WeightedParse!X75,WeightedParse!Y75,WeightedParse!Z75,WeightedParse!AD75,WeightedParse!AE75,WeightedParse!AF75,WeightedParse!AG75,WeightedParse!AH75,WeightedParse!AO75)*Variables!$B$5),"")</f>
        <v/>
      </c>
      <c r="AD75" s="114" t="str">
        <f>IF($A75&gt;"",IF(AND(EXACT(SquadExport!$BR75,TRUE),EXACT(SquadExport!$BL75,TRUE)),HARMEAN(WeightedParse!I75,WeightedParse!J75,WeightedParse!K75,WeightedParse!N75,WeightedParse!Q75,WeightedParse!S75,WeightedParse!T75,WeightedParse!V75,WeightedParse!X75,WeightedParse!Z75,WeightedParse!AB75,WeightedParse!AD75,WeightedParse!AG75,WeightedParse!AH75,WeightedParse!AI75,WeightedParse!AK75,WeightedParse!AO75),HARMEAN(WeightedParse!I75,WeightedParse!J75,WeightedParse!K75,WeightedParse!N75,WeightedParse!Q75,WeightedParse!S75,WeightedParse!T75,WeightedParse!V75,WeightedParse!X75,WeightedParse!Z75,WeightedParse!AB75,WeightedParse!AD75,WeightedParse!AG75,WeightedParse!AH75,WeightedParse!AI75,WeightedParse!AK75,WeightedParse!AO75)*Variables!$B$5),"")</f>
        <v/>
      </c>
      <c r="AE75" s="114" t="str">
        <f>IF($A75&gt;"",IF(AND(EXACT(SquadExport!$BR75,TRUE),EXACT(SquadExport!$BL75,TRUE)),HARMEAN(WeightedParse!K75,WeightedParse!N75,WeightedParse!P75,WeightedParse!Q75,WeightedParse!S75,WeightedParse!T75,WeightedParse!U75,WeightedParse!V75,WeightedParse!X75,WeightedParse!Y75,WeightedParse!Z75,WeightedParse!AD75,WeightedParse!AE75,WeightedParse!AF75,WeightedParse!AG75,WeightedParse!AH75,WeightedParse!AI75,WeightedParse!AO75),HARMEAN(WeightedParse!K75,WeightedParse!N75,WeightedParse!P75,WeightedParse!Q75,WeightedParse!S75,WeightedParse!T75,WeightedParse!U75,WeightedParse!V75,WeightedParse!X75,WeightedParse!Y75,WeightedParse!Z75,WeightedParse!AD75,WeightedParse!AE75,WeightedParse!AF75,WeightedParse!AG75,WeightedParse!AH75,WeightedParse!AI75,WeightedParse!AO75)*Variables!$B$5),"")</f>
        <v/>
      </c>
      <c r="AF75" s="114" t="str">
        <f>IF($A75&gt;"",IF(AND(EXACT(SquadExport!$BR75,TRUE),EXACT(SquadExport!$BL75,TRUE)),HARMEAN(WeightedParse!I75,WeightedParse!J75,WeightedParse!K75,WeightedParse!N75,WeightedParse!Q75,WeightedParse!S75,WeightedParse!T75,WeightedParse!U75,WeightedParse!V75,WeightedParse!X75,WeightedParse!Z75,WeightedParse!AD75,WeightedParse!AE75,WeightedParse!AF75,WeightedParse!AH75,WeightedParse!AI75,WeightedParse!AK75,WeightedParse!AN75,WeightedParse!AO75,WeightedParse!AP75),HARMEAN(WeightedParse!I75,WeightedParse!J75,WeightedParse!K75,WeightedParse!N75,WeightedParse!Q75,WeightedParse!S75,WeightedParse!T75,WeightedParse!U75,WeightedParse!V75,WeightedParse!X75,WeightedParse!Z75,WeightedParse!AD75,WeightedParse!AE75,WeightedParse!AF75,WeightedParse!AH75,WeightedParse!AI75,WeightedParse!AK75,WeightedParse!AN75,WeightedParse!AO75,WeightedParse!AP75)*Variables!$B$5),"")</f>
        <v/>
      </c>
      <c r="AG75" s="114" t="str">
        <f>IF($A75&gt;"",IF(AND(OR(EXACT(SquadExport!$BR75,TRUE),EXACT(SquadExport!$BS75,TRUE)),OR(EXACT(SquadExport!$BK75,TRUE),EXACT(SquadExport!$BM75,TRUE))),HARMEAN(WeightedParse!I75,WeightedParse!K75,WeightedParse!Q75,WeightedParse!T75,WeightedParse!X75,WeightedParse!Z75,WeightedParse!AD75,WeightedParse!AF75,WeightedParse!AG75,WeightedParse!AJ75),HARMEAN(WeightedParse!I75,WeightedParse!K75,WeightedParse!Q75,WeightedParse!T75,WeightedParse!X75,WeightedParse!Z75,WeightedParse!AD75,WeightedParse!AF75,WeightedParse!AG75,WeightedParse!AJ75)*Variables!$B$5),"")</f>
        <v/>
      </c>
      <c r="AH75" s="114" t="str">
        <f>IF($A75&gt;"",IF(AND(OR(EXACT(SquadExport!$BR75,TRUE),EXACT(SquadExport!$BS75,TRUE)),OR(EXACT(SquadExport!$BK75,TRUE),EXACT(SquadExport!$BM75,TRUE))),HARMEAN(WeightedParse!H75,WeightedParse!K75,WeightedParse!P75,WeightedParse!Q75,WeightedParse!S75,WeightedParse!T75,WeightedParse!V75,WeightedParse!X75,WeightedParse!Y75,WeightedParse!Z75,WeightedParse!AD75,WeightedParse!AE75,WeightedParse!AF75,WeightedParse!AG75,WeightedParse!AH75,WeightedParse!AO75),HARMEAN(WeightedParse!H75,WeightedParse!K75,WeightedParse!P75,WeightedParse!Q75,WeightedParse!S75,WeightedParse!T75,WeightedParse!V75,WeightedParse!X75,WeightedParse!Y75,WeightedParse!Z75,WeightedParse!AD75,WeightedParse!AE75,WeightedParse!AF75,WeightedParse!AG75,WeightedParse!AH75,WeightedParse!AO75)*Variables!$B$5),"")</f>
        <v/>
      </c>
      <c r="AI75" s="114" t="str">
        <f>IF($A75&gt;"",IF(AND(OR(EXACT(SquadExport!$BR75,TRUE),EXACT(SquadExport!$BS75,TRUE)),OR(EXACT(SquadExport!$BK75,TRUE),EXACT(SquadExport!$BM75,TRUE))),HARMEAN(WeightedParse!H75,WeightedParse!I75,WeightedParse!K75,WeightedParse!P75,WeightedParse!Q75,WeightedParse!S75,WeightedParse!T75,WeightedParse!U75,WeightedParse!V75,WeightedParse!X75,WeightedParse!Y75,WeightedParse!Z75,WeightedParse!AD75,WeightedParse!AE75,WeightedParse!AF75,WeightedParse!AH75,WeightedParse!AI75,WeightedParse!AO75),HARMEAN(WeightedParse!H75,WeightedParse!I75,WeightedParse!K75,WeightedParse!P75,WeightedParse!Q75,WeightedParse!S75,WeightedParse!T75,WeightedParse!U75,WeightedParse!V75,WeightedParse!X75,WeightedParse!Y75,WeightedParse!Z75,WeightedParse!AD75,WeightedParse!AE75,WeightedParse!AF75,WeightedParse!AH75,WeightedParse!AI75,WeightedParse!AO75)*Variables!$B$5),"")</f>
        <v/>
      </c>
      <c r="AJ75" s="114" t="str">
        <f>IF($A75&gt;"",IF(AND(OR(EXACT(SquadExport!$BR75,TRUE),EXACT(SquadExport!$BS75,TRUE)),OR(EXACT(SquadExport!$BK75,TRUE),EXACT(SquadExport!$BM75,TRUE))),HARMEAN(WeightedParse!H75,WeightedParse!K75,WeightedParse!M75,WeightedParse!V75,WeightedParse!W75,WeightedParse!AD75,WeightedParse!AF75,WeightedParse!AH75,WeightedParse!AK75,WeightedParse!AL75,WeightedParse!AO75,WeightedParse!AP75)*(CONVERT(LEFT(SquadExport!$E75,FIND("'",SquadExport!$E75)-1)+((MID(SquadExport!$E75,FIND("'",SquadExport!$E75)+1,LEN(SquadExport!$E75)-FIND("'",SquadExport!$E75)-1))/12),"ft","m")-1)/(Variables!$C$4-1),(HARMEAN(WeightedParse!H75,WeightedParse!K75,WeightedParse!M75,WeightedParse!V75,WeightedParse!W75,WeightedParse!AD75,WeightedParse!AF75,WeightedParse!AH75,WeightedParse!AK75,WeightedParse!AL75,WeightedParse!AO75,WeightedParse!AP75)*(CONVERT(LEFT(SquadExport!$E75,FIND("'",SquadExport!$E75)-1)+((MID(SquadExport!$E75,FIND("'",SquadExport!$E75)+1,LEN(SquadExport!$E75)-FIND("'",SquadExport!$E75)-1))/12),"ft","m")-1)/(Variables!$C$4-1))*Variables!$B$5),"")</f>
        <v/>
      </c>
      <c r="AK75" s="114" t="str">
        <f>IF($A75&gt;"",IF(AND(OR(EXACT(SquadExport!$BR75,TRUE),EXACT(SquadExport!$BS75,TRUE)),OR(EXACT(SquadExport!$BK75,TRUE),EXACT(SquadExport!$BM75,TRUE))),HARMEAN(WeightedParse!J75,WeightedParse!K75,WeightedParse!T75,WeightedParse!V75,WeightedParse!X75,WeightedParse!Y75,WeightedParse!Z75,WeightedParse!AD75,WeightedParse!AH75,WeightedParse!AI75,WeightedParse!AK75,WeightedParse!AO75),HARMEAN(WeightedParse!J75,WeightedParse!K75,WeightedParse!T75,WeightedParse!V75,WeightedParse!X75,WeightedParse!Y75,WeightedParse!Z75,WeightedParse!AD75,WeightedParse!AH75,WeightedParse!AI75,WeightedParse!AK75,WeightedParse!AO75)*Variables!$B$5),"")</f>
        <v/>
      </c>
      <c r="AL75" s="114" t="str">
        <f>IF($A75&gt;"",IF(AND(OR(EXACT(SquadExport!$BR75,TRUE),EXACT(SquadExport!$BS75,TRUE)),OR(EXACT(SquadExport!$BK75,TRUE),EXACT(SquadExport!$BM75,TRUE))),HARMEAN(WeightedParse!H75,WeightedParse!I75,WeightedParse!K75,WeightedParse!Q75,WeightedParse!T75,WeightedParse!V75,WeightedParse!AB75,WeightedParse!AD75,WeightedParse!AH75,WeightedParse!AI75,WeightedParse!AJ75,WeightedParse!AN75,WeightedParse!AO75),HARMEAN(WeightedParse!H75,WeightedParse!I75,WeightedParse!K75,WeightedParse!Q75,WeightedParse!T75,WeightedParse!V75,WeightedParse!AB75,WeightedParse!AD75,WeightedParse!AH75,WeightedParse!AI75,WeightedParse!AJ75,WeightedParse!AN75,WeightedParse!AO75)*Variables!$B$5),"")</f>
        <v/>
      </c>
      <c r="AM75" s="114" t="str">
        <f>IF($A75&gt;"",IF(AND(OR(EXACT(SquadExport!$BR75,TRUE),EXACT(SquadExport!$BS75,TRUE)),OR(EXACT(SquadExport!$BK75,TRUE),EXACT(SquadExport!$BM75,TRUE))),HARMEAN(WeightedParse!I75,WeightedParse!J75,WeightedParse!K75,WeightedParse!N75,WeightedParse!Q75,WeightedParse!T75,WeightedParse!V75,WeightedParse!X75,WeightedParse!AB75,WeightedParse!AD75,WeightedParse!AG75,WeightedParse!AI75,WeightedParse!AJ75,WeightedParse!AK75,WeightedParse!AN75)*WeightedParse!BD75,(HARMEAN(WeightedParse!I75,WeightedParse!J75,WeightedParse!K75,WeightedParse!N75,WeightedParse!Q75,WeightedParse!T75,WeightedParse!V75,WeightedParse!X75,WeightedParse!AB75,WeightedParse!AD75,WeightedParse!AG75,WeightedParse!AI75,WeightedParse!AJ75,WeightedParse!AK75,WeightedParse!AN75)*WeightedParse!BD75)*Variables!$B$5),"")</f>
        <v/>
      </c>
      <c r="AN75" s="114" t="str">
        <f>IF($A75&gt;"",IF(AND(OR(EXACT(SquadExport!$BR75,TRUE),EXACT(SquadExport!$BS75,TRUE)),OR(EXACT(SquadExport!$BK75,TRUE),EXACT(SquadExport!$BM75,TRUE))),HARMEAN(WeightedParse!H75,WeightedParse!I75,WeightedParse!K75,WeightedParse!N75,WeightedParse!Q75,WeightedParse!T75,WeightedParse!V75,WeightedParse!X75,WeightedParse!Z75,WeightedParse!AD75,WeightedParse!AG75,WeightedParse!AH75,WeightedParse!AI75,WeightedParse!AJ75,WeightedParse!AN75,WeightedParse!AO75)*WeightedParse!BD75,(HARMEAN(WeightedParse!H75,WeightedParse!I75,WeightedParse!K75,WeightedParse!N75,WeightedParse!Q75,WeightedParse!T75,WeightedParse!V75,WeightedParse!X75,WeightedParse!Z75,WeightedParse!AD75,WeightedParse!AG75,WeightedParse!AH75,WeightedParse!AI75,WeightedParse!AJ75,WeightedParse!AN75,WeightedParse!AO75)*WeightedParse!BD75)*Variables!$B$5),"")</f>
        <v/>
      </c>
      <c r="AO75" s="114" t="str">
        <f>IF($A75&gt;"",IF(AND(EXACT(SquadExport!$BS75,TRUE),EXACT(SquadExport!$BL75,TRUE)),HARMEAN(WeightedParse!K75,WeightedParse!Q75,WeightedParse!T75,WeightedParse!V75,WeightedParse!X75,WeightedParse!Z75,WeightedParse!AB75,WeightedParse!AD75,WeightedParse!AG75,WeightedParse!AK75),HARMEAN(WeightedParse!K75,WeightedParse!Q75,WeightedParse!T75,WeightedParse!V75,WeightedParse!X75,WeightedParse!Z75,WeightedParse!AB75,WeightedParse!AD75,WeightedParse!AG75,WeightedParse!AK75)*Variables!$B$5),"")</f>
        <v/>
      </c>
      <c r="AP75" s="114" t="str">
        <f>IF($A75&gt;"",IF(AND(EXACT(SquadExport!$BS75,TRUE),EXACT(SquadExport!$BL75,TRUE)),HARMEAN(WeightedParse!I75,WeightedParse!K75,WeightedParse!Q75,WeightedParse!T75,WeightedParse!V75,WeightedParse!X75,WeightedParse!Z75,WeightedParse!AB75,WeightedParse!AD75,WeightedParse!AF75,WeightedParse!AG75,WeightedParse!AI75,WeightedParse!AJ75),HARMEAN(WeightedParse!I75,WeightedParse!K75,WeightedParse!Q75,WeightedParse!T75,WeightedParse!V75,WeightedParse!X75,WeightedParse!Z75,WeightedParse!AB75,WeightedParse!AD75,WeightedParse!AF75,WeightedParse!AG75,WeightedParse!AI75,WeightedParse!AJ75)*Variables!$B$5),"")</f>
        <v/>
      </c>
      <c r="AQ75" s="114" t="str">
        <f>IF($A75&gt;"",IF(AND(EXACT(SquadExport!$BS75,TRUE),EXACT(SquadExport!$BL75,TRUE)),HARMEAN(WeightedParse!I75,WeightedParse!J75,WeightedParse!K75,WeightedParse!Q75,WeightedParse!T75,WeightedParse!V75,WeightedParse!X75,WeightedParse!Z75,WeightedParse!AB75,WeightedParse!AD75,WeightedParse!AG75,WeightedParse!AI75,WeightedParse!AJ75,WeightedParse!AK75),HARMEAN(WeightedParse!I75,WeightedParse!J75,WeightedParse!K75,WeightedParse!Q75,WeightedParse!T75,WeightedParse!V75,WeightedParse!X75,WeightedParse!Z75,WeightedParse!AB75,WeightedParse!AD75,WeightedParse!AG75,WeightedParse!AI75,WeightedParse!AJ75,WeightedParse!AK75)*Variables!$B$5),"")</f>
        <v/>
      </c>
      <c r="AR75" s="114" t="str">
        <f>IF($A75&gt;"",IF(AND(EXACT(SquadExport!$BS75,TRUE),EXACT(SquadExport!$BL75,TRUE)),HARMEAN(WeightedParse!I75,WeightedParse!J75,WeightedParse!K75,WeightedParse!Q75,WeightedParse!T75,WeightedParse!V75,WeightedParse!X75,WeightedParse!Y75,WeightedParse!Z75,WeightedParse!AD75,WeightedParse!AH75,WeightedParse!AI75,WeightedParse!AJ75,WeightedParse!AK75,WeightedParse!AN75,WeightedParse!AO75),HARMEAN(WeightedParse!I75,WeightedParse!J75,WeightedParse!K75,WeightedParse!Q75,WeightedParse!T75,WeightedParse!V75,WeightedParse!X75,WeightedParse!Y75,WeightedParse!Z75,WeightedParse!AD75,WeightedParse!AH75,WeightedParse!AI75,WeightedParse!AJ75,WeightedParse!AK75,WeightedParse!AN75,WeightedParse!AO75)*Variables!$B$5),"")</f>
        <v/>
      </c>
      <c r="AS75" s="114" t="str">
        <f>IF($A75&gt;"",IF(AND(EXACT(SquadExport!$BT75,TRUE),EXACT(SquadExport!$BL75,TRUE)),HARMEAN(WeightedParse!J75,WeightedParse!K75,WeightedParse!M75,WeightedParse!T75,WeightedParse!V75,WeightedParse!X75,WeightedParse!Z75,WeightedParse!AD75,WeightedParse!AI75),(HARMEAN(WeightedParse!J75,WeightedParse!K75,WeightedParse!M75,WeightedParse!T75,WeightedParse!V75,WeightedParse!X75,WeightedParse!Z75,WeightedParse!AD75,WeightedParse!AI75)*Variables!$B$5)),"")</f>
        <v/>
      </c>
      <c r="AT75" s="114" t="str">
        <f>IF($A75&gt;"",IF(AND(EXACT(SquadExport!$BT75,TRUE),EXACT(SquadExport!$BL75,TRUE)),HARMEAN(WeightedParse!J75,WeightedParse!K75,WeightedParse!M75,WeightedParse!U75,WeightedParse!V75,WeightedParse!W75,WeightedParse!X75,WeightedParse!Z75,WeightedParse!AD75,WeightedParse!AF75,WeightedParse!AK75,WeightedParse!AL75,WeightedParse!AP75)*(CONVERT(LEFT(SquadExport!$E75,FIND("'",SquadExport!$E75)-1)+((MID(SquadExport!$E75,FIND("'",SquadExport!$E75)+1,LEN(SquadExport!$E75)-FIND("'",SquadExport!$E75)-1))/12),"ft","m")-1)/(Variables!$C$4-1),(HARMEAN(WeightedParse!J75,WeightedParse!K75,WeightedParse!M75,WeightedParse!U75,WeightedParse!V75,WeightedParse!W75,WeightedParse!X75,WeightedParse!Z75,WeightedParse!AD75,WeightedParse!AF75,WeightedParse!AK75,WeightedParse!AL75,WeightedParse!AP75)*(CONVERT(LEFT(SquadExport!$E75,FIND("'",SquadExport!$E75)-1)+((MID(SquadExport!$E75,FIND("'",SquadExport!$E75)+1,LEN(SquadExport!$E75)-FIND("'",SquadExport!$E75)-1))/12),"ft","m")-1)/(Variables!$C$4-1)))*Variables!$B$5,"")</f>
        <v/>
      </c>
      <c r="AU75" s="114" t="str">
        <f>IF($A75&gt;"",IF(AND(EXACT(SquadExport!$BT75,TRUE),EXACT(SquadExport!$BL75,TRUE)),HARMEAN(WeightedParse!I75,WeightedParse!J75,WeightedParse!K75,WeightedParse!Q75,WeightedParse!T75,WeightedParse!V75,WeightedParse!X75,WeightedParse!Z75,WeightedParse!AB75,WeightedParse!AD75,WeightedParse!AF75,WeightedParse!AG75,WeightedParse!AK75,WeightedParse!AP75),HARMEAN(WeightedParse!I75,WeightedParse!J75,WeightedParse!K75,WeightedParse!Q75,WeightedParse!T75,WeightedParse!V75,WeightedParse!X75,WeightedParse!Z75,WeightedParse!AB75,WeightedParse!AD75,WeightedParse!AF75,WeightedParse!AG75,WeightedParse!AK75,WeightedParse!AP75)*Variables!$B$5),"")</f>
        <v/>
      </c>
      <c r="AV75" s="114" t="str">
        <f>IF($A75&gt;"",IF(AND(EXACT(SquadExport!$BT75,TRUE),EXACT(SquadExport!$BL75,TRUE)),HARMEAN(WeightedParse!I75,WeightedParse!J75,WeightedParse!K75,WeightedParse!Q75,WeightedParse!T75,WeightedParse!V75,WeightedParse!X75,WeightedParse!Z75,WeightedParse!AD75,WeightedParse!AH75,WeightedParse!AI75,WeightedParse!AJ75,WeightedParse!AK75,WeightedParse!AN75,WeightedParse!AO75),HARMEAN(WeightedParse!I75,WeightedParse!J75,WeightedParse!K75,WeightedParse!Q75,WeightedParse!T75,WeightedParse!V75,WeightedParse!X75,WeightedParse!Z75,WeightedParse!AD75,WeightedParse!AH75,WeightedParse!AI75,WeightedParse!AJ75,WeightedParse!AK75,WeightedParse!AN75,WeightedParse!AO75)*Variables!$B$5),"")</f>
        <v/>
      </c>
      <c r="AW75" s="114" t="str">
        <f>IF($A75&gt;"",IF(AND(EXACT(SquadExport!$BT75,TRUE),EXACT(SquadExport!$BL75,TRUE)),HARMEAN(WeightedParse!I75,WeightedParse!J75,WeightedParse!K75,WeightedParse!Q75,WeightedParse!T75,WeightedParse!V75,WeightedParse!X75,WeightedParse!Z75,WeightedParse!AB75,WeightedParse!AD75,WeightedParse!AF75,WeightedParse!AG75,WeightedParse!AI75,WeightedParse!AJ75,WeightedParse!AK75),HARMEAN(WeightedParse!I75,WeightedParse!J75,WeightedParse!K75,WeightedParse!Q75,WeightedParse!T75,WeightedParse!V75,WeightedParse!X75,WeightedParse!Z75,WeightedParse!AB75,WeightedParse!AD75,WeightedParse!AF75,WeightedParse!AG75,WeightedParse!AI75,WeightedParse!AJ75,WeightedParse!AK75)*Variables!$B$5),"")</f>
        <v/>
      </c>
      <c r="AX75" s="114" t="str">
        <f>IF($A75&gt;"",IF(AND(EXACT(SquadExport!$BT75,TRUE),EXACT(SquadExport!$BL75,TRUE)),HARMEAN(WeightedParse!K75,WeightedParse!Q75,WeightedParse!U75,WeightedParse!V75,WeightedParse!W75,WeightedParse!X75,WeightedParse!Y75,WeightedParse!Z75,WeightedParse!AD75,WeightedParse!AF75,WeightedParse!AH75,WeightedParse!AI75,WeightedParse!AJ75,WeightedParse!AK75,WeightedParse!AN75,WeightedParse!AO75,WeightedParse!AP75),HARMEAN(WeightedParse!K75,WeightedParse!Q75,WeightedParse!U75,WeightedParse!V75,WeightedParse!W75,WeightedParse!X75,WeightedParse!Y75,WeightedParse!Z75,WeightedParse!AD75,WeightedParse!AF75,WeightedParse!AH75,WeightedParse!AI75,WeightedParse!AJ75,WeightedParse!AK75,WeightedParse!AN75,WeightedParse!AO75,WeightedParse!AP75)*Variables!$B$5),"")</f>
        <v/>
      </c>
      <c r="AY75" s="114" t="str">
        <f>IF($A75&gt;"",IF(AND(EXACT(SquadExport!$BT75,TRUE),EXACT(SquadExport!$BL75,TRUE)),HARMEAN(WeightedParse!I75,WeightedParse!J75,WeightedParse!K75,WeightedParse!M75,WeightedParse!N75,WeightedParse!Q75,WeightedParse!T75,WeightedParse!V75,WeightedParse!X75,WeightedParse!Z75,WeightedParse!AD75,WeightedParse!AF75,WeightedParse!AG75,WeightedParse!AH75,WeightedParse!AI75,WeightedParse!AJ75,WeightedParse!AK75,WeightedParse!AL75,WeightedParse!AN75,WeightedParse!AO75,WeightedParse!AP75),HARMEAN(WeightedParse!I75,WeightedParse!J75,WeightedParse!K75,WeightedParse!M75,WeightedParse!N75,WeightedParse!Q75,WeightedParse!T75,WeightedParse!V75,WeightedParse!X75,WeightedParse!Z75,WeightedParse!AD75,WeightedParse!AF75,WeightedParse!AG75,WeightedParse!AH75,WeightedParse!AI75,WeightedParse!AJ75,WeightedParse!AK75,WeightedParse!AL75,WeightedParse!AN75,WeightedParse!AO75,WeightedParse!AP75)*Variables!$B$5),"")</f>
        <v/>
      </c>
    </row>
    <row r="76" spans="1:51" s="3" customFormat="1" ht="15" customHeight="1" x14ac:dyDescent="0.25">
      <c r="A76" s="3" t="str">
        <f>IF(WeightedParse!A76&gt;"",WeightedParse!A76,"")</f>
        <v/>
      </c>
      <c r="B76" s="4" t="str">
        <f>IF(WeightedParse!B76&gt;0,WeightedParse!B76,"")</f>
        <v/>
      </c>
      <c r="C76" s="4" t="str">
        <f>IF(A76&gt;"",IF(AND(B76&lt;=Variables!$B$8,G76&gt;2),"Youth",IF(AND(B76&lt;=Variables!$B$8,G76&lt;=2),"Prospect",IF(AND(B76&gt;=Variables!$B$9,G76&gt;2),"Old",IF(G76&gt;=3,"Reserves","First Team")))),"")</f>
        <v/>
      </c>
      <c r="D76" s="4" t="str">
        <f>SquadExport!BJ76</f>
        <v/>
      </c>
      <c r="E76" s="4" t="str">
        <f>IF(A76&gt;"",VLOOKUP(F76,Roles!A:B,2,FALSE)&amp;IF(OR(VLOOKUP(F76,Roles!$A:$B,2,FALSE)="FB",VLOOKUP(F76,Roles!$A:$B,2,FALSE)="WB",VLOOKUP(F76,Roles!$A:$B,2,FALSE)="WM",VLOOKUP(F76,Roles!$A:$B,2,FALSE)="W"),IF(AND(SquadExport!BK76=TRUE,SquadExport!BM76=TRUE,WeightedParse!BB76&gt;=WeightedParse!BC76)," (R)",IF(AND(SquadExport!BK76=TRUE,SquadExport!BM76=TRUE,WeightedParse!BB76&lt;WeightedParse!BC76)," (L)",IF(AND(SquadExport!BK76=TRUE,SquadExport!BM76=FALSE), " (L)",IF(AND(SquadExport!BK76=FALSE,SquadExport!BM76=TRUE)," (R)","")))),""),"")</f>
        <v/>
      </c>
      <c r="F76" s="4" t="str" cm="1">
        <f t="array" ref="F76">IF(A76&gt;"",INDEX($J$1:$AY$1,SUMPRODUCT(MAX(($J$2:$AY$200=MAX($J76:$AY76))*(COLUMN($J$2:$AY$200))))-COLUMN($J$1)+1),"")</f>
        <v/>
      </c>
      <c r="G76" s="4" t="str">
        <f t="shared" si="3"/>
        <v/>
      </c>
      <c r="H76" s="4" t="str">
        <f t="shared" si="4"/>
        <v/>
      </c>
      <c r="I76" s="5" t="str">
        <f t="shared" si="5"/>
        <v/>
      </c>
      <c r="J76" s="114" t="str">
        <f>IF($A76&gt;"",HARMEAN(WeightedParse!V76,WeightedParse!Y76,WeightedParse!Z76,WeightedParse!AE76,WeightedParse!AJ76,WeightedParse!AQ76,WeightedParse!AR76,WeightedParse!AS76,WeightedParse!AU76,WeightedParse!AV76,WeightedParse!AW76,WeightedParse!AY76,WeightedParse!BA76),"")</f>
        <v/>
      </c>
      <c r="K76" s="114" t="str">
        <f>IF(A76&gt;"",HARMEAN(WeightedParse!K76,WeightedParse!Q76,WeightedParse!V76,WeightedParse!X76,WeightedParse!Y76,WeightedParse!Z76,WeightedParse!AE76,WeightedParse!AG76,WeightedParse!AI76,WeightedParse!AJ76,WeightedParse!AQ76,WeightedParse!AR76,WeightedParse!AS76,WeightedParse!AU76,WeightedParse!AV76,WeightedParse!AW76,WeightedParse!AY76,WeightedParse!AZ76,WeightedParse!BA76),"")</f>
        <v/>
      </c>
      <c r="L76" s="114" t="str">
        <f>IF($A76&gt;"",IF(AND(EXACT(SquadExport!$BO76,TRUE),EXACT(SquadExport!$BL76,TRUE)),HARMEAN(WeightedParse!M76,WeightedParse!P76,WeightedParse!S76,WeightedParse!U76,WeightedParse!V76,WeightedParse!W76,WeightedParse!Y76,WeightedParse!AE76,WeightedParse!AL76,WeightedParse!AN76,WeightedParse!AP76),HARMEAN(WeightedParse!M76,WeightedParse!P76,WeightedParse!S76,WeightedParse!U76,WeightedParse!V76,WeightedParse!W76,WeightedParse!Y76,WeightedParse!AE76,WeightedParse!AL76,WeightedParse!AN76,WeightedParse!AP76)*Variables!$B$5),"")</f>
        <v/>
      </c>
      <c r="M76" s="114" t="str">
        <f>IF($A76&gt;"",IF(AND(EXACT(SquadExport!$BO76,TRUE),EXACT(SquadExport!$BL76,TRUE)),HARMEAN(WeightedParse!M76,WeightedParse!P76,WeightedParse!S76,WeightedParse!U76,WeightedParse!V76,WeightedParse!W76,WeightedParse!X76,WeightedParse!Y76,WeightedParse!Z76,WeightedParse!AE76,WeightedParse!AL76,WeightedParse!AN76,WeightedParse!AP76),HARMEAN(WeightedParse!M76,WeightedParse!P76,WeightedParse!S76,WeightedParse!U76,WeightedParse!V76,WeightedParse!W76,WeightedParse!X76,WeightedParse!Y76,WeightedParse!Z76,WeightedParse!AE76,WeightedParse!AL76,WeightedParse!AN76,WeightedParse!AP76)*Variables!$B$5),"")</f>
        <v/>
      </c>
      <c r="N76" s="114" t="str">
        <f>IF($A76&gt;"",IF(AND(EXACT(SquadExport!$BO76,TRUE),EXACT(SquadExport!$BL76,TRUE)),HARMEAN(WeightedParse!K76,WeightedParse!M76,WeightedParse!P76,WeightedParse!Q76,WeightedParse!S76,WeightedParse!T76,WeightedParse!U76,WeightedParse!V76,WeightedParse!W76,WeightedParse!X76,WeightedParse!Y76,WeightedParse!Z76,WeightedParse!AE76,WeightedParse!AG76,WeightedParse!AL76,WeightedParse!AN76,WeightedParse!AP76),HARMEAN(WeightedParse!K76,WeightedParse!M76,WeightedParse!P76,WeightedParse!Q76,WeightedParse!S76,WeightedParse!T76,WeightedParse!U76,WeightedParse!V76,WeightedParse!W76,WeightedParse!X76,WeightedParse!Y76,WeightedParse!Z76,WeightedParse!AE76,WeightedParse!AG76,WeightedParse!AL76,WeightedParse!AN76,WeightedParse!AP76)*Variables!$B$5),"")</f>
        <v/>
      </c>
      <c r="O76" s="114" t="str">
        <f>IF($A76&gt;"",IF(AND(EXACT(SquadExport!$BO76,TRUE),EXACT(SquadExport!$BL76,TRUE)),HARMEAN(WeightedParse!I76,WeightedParse!K76,WeightedParse!M76,WeightedParse!P76,WeightedParse!Q76,WeightedParse!S76,WeightedParse!T76,WeightedParse!V76,WeightedParse!W76,WeightedParse!X76,WeightedParse!Y76,WeightedParse!Z76,WeightedParse!AB76,WeightedParse!AE76,WeightedParse!AF76,WeightedParse!AG76,WeightedParse!AJ76,WeightedParse!AK76,WeightedParse!AL76,WeightedParse!AN76,WeightedParse!AO76,WeightedParse!AP76),HARMEAN(WeightedParse!I76,WeightedParse!K76,WeightedParse!M76,WeightedParse!P76,WeightedParse!Q76,WeightedParse!S76,WeightedParse!T76,WeightedParse!V76,WeightedParse!W76,WeightedParse!X76,WeightedParse!Y76,WeightedParse!Z76,WeightedParse!AB76,WeightedParse!AE76,WeightedParse!AF76,WeightedParse!AG76,WeightedParse!AJ76,WeightedParse!AK76,WeightedParse!AL76,WeightedParse!AN76,WeightedParse!AO76,WeightedParse!AP76)*Variables!$B$5),"")</f>
        <v/>
      </c>
      <c r="P76" s="114" t="str">
        <f>IF($A76&gt;"",IF(AND(OR(EXACT(SquadExport!$BO76,TRUE),EXACT(SquadExport!$BP76,TRUE)),OR(EXACT(SquadExport!$BK76,TRUE),EXACT(SquadExport!$BM76,TRUE))),HARMEAN(WeightedParse!M76,WeightedParse!P76,WeightedParse!S76,WeightedParse!U76,WeightedParse!V76,WeightedParse!W76,WeightedParse!Y76,WeightedParse!AE76,WeightedParse!AF76,WeightedParse!AP76),HARMEAN(WeightedParse!M76,WeightedParse!P76,WeightedParse!S76,WeightedParse!U76,WeightedParse!V76,WeightedParse!W76,WeightedParse!Y76,WeightedParse!AE76,WeightedParse!AF76,WeightedParse!AP76)*Variables!$B$5),"")</f>
        <v/>
      </c>
      <c r="Q76" s="114" t="str">
        <f>IF($A76&gt;"",IF(AND(OR(EXACT(SquadExport!$BO76,TRUE),EXACT(SquadExport!$BP76,TRUE)),OR(EXACT(SquadExport!$BK76,TRUE),EXACT(SquadExport!$BM76,TRUE))),HARMEAN(WeightedParse!H76,WeightedParse!P76,WeightedParse!Q76,WeightedParse!S76,WeightedParse!T76,WeightedParse!V76,WeightedParse!X76,WeightedParse!Y76,WeightedParse!Z76,WeightedParse!AE76,WeightedParse!AF76,WeightedParse!AH76,WeightedParse!AN76,WeightedParse!AO76),HARMEAN(WeightedParse!H76,WeightedParse!P76,WeightedParse!Q76,WeightedParse!S76,WeightedParse!T76,WeightedParse!V76,WeightedParse!X76,WeightedParse!Y76,WeightedParse!Z76,WeightedParse!AE76,WeightedParse!AF76,WeightedParse!AH76,WeightedParse!AN76,WeightedParse!AO76)*Variables!$B$5),"")</f>
        <v/>
      </c>
      <c r="R76" s="115" t="str">
        <f>IF($A76&gt;"",IF(AND(OR(EXACT(SquadExport!$BO76,TRUE),EXACT(SquadExport!$BP76,TRUE)),OR(EXACT(SquadExport!$BK76,TRUE),EXACT(SquadExport!$BM76,TRUE))),HARMEAN(WeightedParse!H76,WeightedParse!I76,WeightedParse!K76,WeightedParse!P76,WeightedParse!Q76,WeightedParse!S76,WeightedParse!T76,WeightedParse!V76,WeightedParse!Y76,WeightedParse!Z76,WeightedParse!AD76,WeightedParse!AE76,WeightedParse!AF76,WeightedParse!AH76,WeightedParse!AI76,WeightedParse!AJ76,WeightedParse!AN76,WeightedParse!AO76),HARMEAN(WeightedParse!H76,WeightedParse!I76,WeightedParse!K76,WeightedParse!P76,WeightedParse!Q76,WeightedParse!S76,WeightedParse!T76,WeightedParse!V76,WeightedParse!Y76,WeightedParse!Z76,WeightedParse!AD76,WeightedParse!AE76,WeightedParse!AF76,WeightedParse!AH76,WeightedParse!AI76,WeightedParse!AJ76,WeightedParse!AN76,WeightedParse!AO76)*Variables!$B$5),"")</f>
        <v/>
      </c>
      <c r="S76" s="115" t="str">
        <f>IF($A76&gt;"",IF(AND(OR(EXACT(SquadExport!$BO76,TRUE),EXACT(SquadExport!$BP76,TRUE)),OR(EXACT(SquadExport!$BK76,TRUE),EXACT(SquadExport!$BM76,TRUE))),HARMEAN(WeightedParse!H76,WeightedParse!I76,WeightedParse!K76,WeightedParse!Q76,WeightedParse!S76,WeightedParse!T76,WeightedParse!V76,WeightedParse!X76,WeightedParse!Z76,WeightedParse!AB76,WeightedParse!AD76,WeightedParse!AF76,WeightedParse!AG76,WeightedParse!AH76,WeightedParse!AI76,WeightedParse!AJ76,WeightedParse!AK76,WeightedParse!AN76,WeightedParse!AO76),HARMEAN(WeightedParse!H76,WeightedParse!I76,WeightedParse!K76,WeightedParse!Q76,WeightedParse!S76,WeightedParse!T76,WeightedParse!V76,WeightedParse!X76,WeightedParse!Z76,WeightedParse!AB76,WeightedParse!AD76,WeightedParse!AF76,WeightedParse!AG76,WeightedParse!AH76,WeightedParse!AI76,WeightedParse!AJ76,WeightedParse!AK76,WeightedParse!AN76,WeightedParse!AO76)*Variables!$B$5),"")</f>
        <v/>
      </c>
      <c r="T76" s="114" t="str">
        <f>IF($A76&gt;"",IF(AND(OR(EXACT(SquadExport!$BO76,TRUE),EXACT(SquadExport!$BP76,TRUE)),OR(EXACT(SquadExport!$BK76,TRUE),EXACT(SquadExport!$BM76,TRUE))),HARMEAN(WeightedParse!I76,WeightedParse!K76,WeightedParse!N76,WeightedParse!P76,WeightedParse!Q76,WeightedParse!S76,WeightedParse!T76,WeightedParse!V76,WeightedParse!X76,WeightedParse!Y76,WeightedParse!Z76,WeightedParse!AB76,WeightedParse!AD76,WeightedParse!AE76,WeightedParse!AF76,WeightedParse!AH76,WeightedParse!AI76,WeightedParse!AJ76,WeightedParse!AN76,WeightedParse!AO76)*WeightedParse!BD76,(HARMEAN(WeightedParse!I76,WeightedParse!K76,WeightedParse!N76,WeightedParse!P76,WeightedParse!Q76,WeightedParse!S76,WeightedParse!T76,WeightedParse!V76,WeightedParse!X76,WeightedParse!Y76,WeightedParse!Z76,WeightedParse!AB76,WeightedParse!AD76,WeightedParse!AE76,WeightedParse!AF76,WeightedParse!AH76,WeightedParse!AI76,WeightedParse!AJ76,WeightedParse!AN76,WeightedParse!AO76)*WeightedParse!BD76)*Variables!$B$5),"")</f>
        <v/>
      </c>
      <c r="U76" s="114" t="str">
        <f>IF($A76&gt;"",IF(EXACT(SquadExport!$BQ76,TRUE),HARMEAN(WeightedParse!P76,WeightedParse!S76,WeightedParse!V76,WeightedParse!X76,WeightedParse!Y76,WeightedParse!Z76,WeightedParse!AE76,WeightedParse!AF76,WeightedParse!AP76),HARMEAN(WeightedParse!P76,WeightedParse!S76,WeightedParse!V76,WeightedParse!X76,WeightedParse!Y76,WeightedParse!Z76,WeightedParse!AE76,WeightedParse!AF76,WeightedParse!AP76)*Variables!$B$5),"")</f>
        <v/>
      </c>
      <c r="V76" s="114" t="str">
        <f>IF($A76&gt;"",IF(EXACT(SquadExport!$BQ76,TRUE),HARMEAN(WeightedParse!K76,WeightedParse!Q76,WeightedParse!S76,WeightedParse!T76,WeightedParse!V76,WeightedParse!X76,WeightedParse!Z76,WeightedParse!AE76,WeightedParse!AF76,WeightedParse!AG76,WeightedParse!AH76,WeightedParse!AK76),HARMEAN(WeightedParse!K76,WeightedParse!Q76,WeightedParse!S76,WeightedParse!T76,WeightedParse!V76,WeightedParse!X76,WeightedParse!Z76,WeightedParse!AE76,WeightedParse!AF76,WeightedParse!AG76,WeightedParse!AH76,WeightedParse!AK76)*Variables!$B$5),"")</f>
        <v/>
      </c>
      <c r="W76" s="114" t="str">
        <f>IF($A76&gt;"",IF(EXACT(SquadExport!$BQ76,TRUE),HARMEAN(WeightedParse!I76,WeightedParse!K76,WeightedParse!N76,WeightedParse!Q76,WeightedParse!T76,WeightedParse!V76,WeightedParse!X76,WeightedParse!Z76,WeightedParse!AB76,WeightedParse!AD76,WeightedParse!AF76,WeightedParse!AG76,WeightedParse!AK76),HARMEAN(WeightedParse!I76,WeightedParse!K76,WeightedParse!N76,WeightedParse!Q76,WeightedParse!T76,WeightedParse!V76,WeightedParse!X76,WeightedParse!Z76,WeightedParse!AB76,WeightedParse!AD76,WeightedParse!AF76,WeightedParse!AG76,WeightedParse!AK76)*Variables!$B$5),"")</f>
        <v/>
      </c>
      <c r="X76" s="114" t="str">
        <f>IF($A76&gt;"",IF(EXACT(SquadExport!$BQ76,TRUE),HARMEAN(WeightedParse!K76,WeightedParse!P76,WeightedParse!Q76,WeightedParse!S76,WeightedParse!U76,WeightedParse!V76,WeightedParse!X76,WeightedParse!Y76,WeightedParse!Z76,WeightedParse!AE76,WeightedParse!AF76,WeightedParse!AH76,WeightedParse!AO76,WeightedParse!AP76),HARMEAN(WeightedParse!K76,WeightedParse!P76,WeightedParse!Q76,WeightedParse!S76,WeightedParse!U76,WeightedParse!V76,WeightedParse!X76,WeightedParse!Y76,WeightedParse!Z76,WeightedParse!AE76,WeightedParse!AF76,WeightedParse!AH76,WeightedParse!AO76,WeightedParse!AP76)*Variables!$B$5),"")</f>
        <v/>
      </c>
      <c r="Y76" s="114" t="str">
        <f>IF($A76&gt;"",IF(EXACT(SquadExport!$BQ76,TRUE),HARMEAN(WeightedParse!P76,WeightedParse!Q76,WeightedParse!S76,WeightedParse!U76,WeightedParse!V76,WeightedParse!W76,WeightedParse!Y76,WeightedParse!AE76,WeightedParse!AF76,WeightedParse!AH76,WeightedParse!AJ76,WeightedParse!AN76,WeightedParse!AO76,WeightedParse!AP76),HARMEAN(WeightedParse!P76,WeightedParse!Q76,WeightedParse!S76,WeightedParse!U76,WeightedParse!V76,WeightedParse!W76,WeightedParse!Y76,WeightedParse!AE76,WeightedParse!AF76,WeightedParse!AH76,WeightedParse!AJ76,WeightedParse!AN76,WeightedParse!AO76,WeightedParse!AP76)*Variables!$B$5),"")</f>
        <v/>
      </c>
      <c r="Z76" s="114" t="str">
        <f>IF($A76&gt;"",IF(EXACT(SquadExport!$BQ76,TRUE),HARMEAN(WeightedParse!M76,WeightedParse!P76,WeightedParse!Q76,WeightedParse!S76,WeightedParse!U76,WeightedParse!V76,WeightedParse!W76,WeightedParse!X76,WeightedParse!Y76,WeightedParse!Z76,WeightedParse!AE76,WeightedParse!AF76,WeightedParse!AH76,WeightedParse!AL76,WeightedParse!AO76,WeightedParse!AP76),HARMEAN(WeightedParse!M76,WeightedParse!P76,WeightedParse!Q76,WeightedParse!S76,WeightedParse!U76,WeightedParse!V76,WeightedParse!W76,WeightedParse!X76,WeightedParse!Y76,WeightedParse!Z76,WeightedParse!AE76,WeightedParse!AF76,WeightedParse!AH76,WeightedParse!AL76,WeightedParse!AO76,WeightedParse!AP76)*Variables!$B$5),"")</f>
        <v/>
      </c>
      <c r="AA76" s="114" t="str">
        <f>IF($A76&gt;"",IF(EXACT(SquadExport!$BQ76,TRUE),HARMEAN(WeightedParse!J76,WeightedParse!K76,WeightedParse!N76,WeightedParse!P76,WeightedParse!Q76,WeightedParse!S76,WeightedParse!V76,WeightedParse!X76,WeightedParse!Y76,WeightedParse!Z76,WeightedParse!AD76,WeightedParse!AE76,WeightedParse!AH76,WeightedParse!AI76,WeightedParse!AK76,WeightedParse!AN76,WeightedParse!AO76,WeightedParse!AP76),HARMEAN(WeightedParse!J76,WeightedParse!K76,WeightedParse!N76,WeightedParse!P76,WeightedParse!Q76,WeightedParse!S76,WeightedParse!V76,WeightedParse!X76,WeightedParse!Y76,WeightedParse!Z76,WeightedParse!AD76,WeightedParse!AE76,WeightedParse!AH76,WeightedParse!AI76,WeightedParse!AK76,WeightedParse!AN76,WeightedParse!AO76,WeightedParse!AP76)*Variables!$B$5),"")</f>
        <v/>
      </c>
      <c r="AB76" s="114" t="str">
        <f>IF($A76&gt;"",IF(AND(EXACT(SquadExport!$BR76,TRUE),EXACT(SquadExport!$BL76,TRUE)),HARMEAN(WeightedParse!I76,WeightedParse!K76,WeightedParse!N76,WeightedParse!Q76,WeightedParse!T76,WeightedParse!V76,WeightedParse!X76,WeightedParse!Y76,WeightedParse!Z76,WeightedParse!AD76,WeightedParse!AE76,WeightedParse!AF76,WeightedParse!AG76,WeightedParse!AH76,WeightedParse!AI76,WeightedParse!AJ76,WeightedParse!AK76,WeightedParse!AN76,WeightedParse!AO76),HARMEAN(WeightedParse!I76,WeightedParse!K76,WeightedParse!N76,WeightedParse!Q76,WeightedParse!T76,WeightedParse!V76,WeightedParse!X76,WeightedParse!Y76,WeightedParse!Z76,WeightedParse!AD76,WeightedParse!AE76,WeightedParse!AF76,WeightedParse!AG76,WeightedParse!AH76,WeightedParse!AI76,WeightedParse!AJ76,WeightedParse!AK76,WeightedParse!AN76,WeightedParse!AO76)*Variables!$B$5),"")</f>
        <v/>
      </c>
      <c r="AC76" s="114" t="str">
        <f>IF($A76&gt;"",IF(AND(EXACT(SquadExport!$BR76,TRUE),EXACT(SquadExport!$BL76,TRUE)),HARMEAN(WeightedParse!K76,WeightedParse!Q76,WeightedParse!S76,WeightedParse!T76,WeightedParse!V76,WeightedParse!X76,WeightedParse!Y76,WeightedParse!Z76,WeightedParse!AD76,WeightedParse!AE76,WeightedParse!AF76,WeightedParse!AG76,WeightedParse!AH76,WeightedParse!AO76),HARMEAN(WeightedParse!K76,WeightedParse!Q76,WeightedParse!S76,WeightedParse!T76,WeightedParse!V76,WeightedParse!X76,WeightedParse!Y76,WeightedParse!Z76,WeightedParse!AD76,WeightedParse!AE76,WeightedParse!AF76,WeightedParse!AG76,WeightedParse!AH76,WeightedParse!AO76)*Variables!$B$5),"")</f>
        <v/>
      </c>
      <c r="AD76" s="114" t="str">
        <f>IF($A76&gt;"",IF(AND(EXACT(SquadExport!$BR76,TRUE),EXACT(SquadExport!$BL76,TRUE)),HARMEAN(WeightedParse!I76,WeightedParse!J76,WeightedParse!K76,WeightedParse!N76,WeightedParse!Q76,WeightedParse!S76,WeightedParse!T76,WeightedParse!V76,WeightedParse!X76,WeightedParse!Z76,WeightedParse!AB76,WeightedParse!AD76,WeightedParse!AG76,WeightedParse!AH76,WeightedParse!AI76,WeightedParse!AK76,WeightedParse!AO76),HARMEAN(WeightedParse!I76,WeightedParse!J76,WeightedParse!K76,WeightedParse!N76,WeightedParse!Q76,WeightedParse!S76,WeightedParse!T76,WeightedParse!V76,WeightedParse!X76,WeightedParse!Z76,WeightedParse!AB76,WeightedParse!AD76,WeightedParse!AG76,WeightedParse!AH76,WeightedParse!AI76,WeightedParse!AK76,WeightedParse!AO76)*Variables!$B$5),"")</f>
        <v/>
      </c>
      <c r="AE76" s="114" t="str">
        <f>IF($A76&gt;"",IF(AND(EXACT(SquadExport!$BR76,TRUE),EXACT(SquadExport!$BL76,TRUE)),HARMEAN(WeightedParse!K76,WeightedParse!N76,WeightedParse!P76,WeightedParse!Q76,WeightedParse!S76,WeightedParse!T76,WeightedParse!U76,WeightedParse!V76,WeightedParse!X76,WeightedParse!Y76,WeightedParse!Z76,WeightedParse!AD76,WeightedParse!AE76,WeightedParse!AF76,WeightedParse!AG76,WeightedParse!AH76,WeightedParse!AI76,WeightedParse!AO76),HARMEAN(WeightedParse!K76,WeightedParse!N76,WeightedParse!P76,WeightedParse!Q76,WeightedParse!S76,WeightedParse!T76,WeightedParse!U76,WeightedParse!V76,WeightedParse!X76,WeightedParse!Y76,WeightedParse!Z76,WeightedParse!AD76,WeightedParse!AE76,WeightedParse!AF76,WeightedParse!AG76,WeightedParse!AH76,WeightedParse!AI76,WeightedParse!AO76)*Variables!$B$5),"")</f>
        <v/>
      </c>
      <c r="AF76" s="114" t="str">
        <f>IF($A76&gt;"",IF(AND(EXACT(SquadExport!$BR76,TRUE),EXACT(SquadExport!$BL76,TRUE)),HARMEAN(WeightedParse!I76,WeightedParse!J76,WeightedParse!K76,WeightedParse!N76,WeightedParse!Q76,WeightedParse!S76,WeightedParse!T76,WeightedParse!U76,WeightedParse!V76,WeightedParse!X76,WeightedParse!Z76,WeightedParse!AD76,WeightedParse!AE76,WeightedParse!AF76,WeightedParse!AH76,WeightedParse!AI76,WeightedParse!AK76,WeightedParse!AN76,WeightedParse!AO76,WeightedParse!AP76),HARMEAN(WeightedParse!I76,WeightedParse!J76,WeightedParse!K76,WeightedParse!N76,WeightedParse!Q76,WeightedParse!S76,WeightedParse!T76,WeightedParse!U76,WeightedParse!V76,WeightedParse!X76,WeightedParse!Z76,WeightedParse!AD76,WeightedParse!AE76,WeightedParse!AF76,WeightedParse!AH76,WeightedParse!AI76,WeightedParse!AK76,WeightedParse!AN76,WeightedParse!AO76,WeightedParse!AP76)*Variables!$B$5),"")</f>
        <v/>
      </c>
      <c r="AG76" s="114" t="str">
        <f>IF($A76&gt;"",IF(AND(OR(EXACT(SquadExport!$BR76,TRUE),EXACT(SquadExport!$BS76,TRUE)),OR(EXACT(SquadExport!$BK76,TRUE),EXACT(SquadExport!$BM76,TRUE))),HARMEAN(WeightedParse!I76,WeightedParse!K76,WeightedParse!Q76,WeightedParse!T76,WeightedParse!X76,WeightedParse!Z76,WeightedParse!AD76,WeightedParse!AF76,WeightedParse!AG76,WeightedParse!AJ76),HARMEAN(WeightedParse!I76,WeightedParse!K76,WeightedParse!Q76,WeightedParse!T76,WeightedParse!X76,WeightedParse!Z76,WeightedParse!AD76,WeightedParse!AF76,WeightedParse!AG76,WeightedParse!AJ76)*Variables!$B$5),"")</f>
        <v/>
      </c>
      <c r="AH76" s="114" t="str">
        <f>IF($A76&gt;"",IF(AND(OR(EXACT(SquadExport!$BR76,TRUE),EXACT(SquadExport!$BS76,TRUE)),OR(EXACT(SquadExport!$BK76,TRUE),EXACT(SquadExport!$BM76,TRUE))),HARMEAN(WeightedParse!H76,WeightedParse!K76,WeightedParse!P76,WeightedParse!Q76,WeightedParse!S76,WeightedParse!T76,WeightedParse!V76,WeightedParse!X76,WeightedParse!Y76,WeightedParse!Z76,WeightedParse!AD76,WeightedParse!AE76,WeightedParse!AF76,WeightedParse!AG76,WeightedParse!AH76,WeightedParse!AO76),HARMEAN(WeightedParse!H76,WeightedParse!K76,WeightedParse!P76,WeightedParse!Q76,WeightedParse!S76,WeightedParse!T76,WeightedParse!V76,WeightedParse!X76,WeightedParse!Y76,WeightedParse!Z76,WeightedParse!AD76,WeightedParse!AE76,WeightedParse!AF76,WeightedParse!AG76,WeightedParse!AH76,WeightedParse!AO76)*Variables!$B$5),"")</f>
        <v/>
      </c>
      <c r="AI76" s="114" t="str">
        <f>IF($A76&gt;"",IF(AND(OR(EXACT(SquadExport!$BR76,TRUE),EXACT(SquadExport!$BS76,TRUE)),OR(EXACT(SquadExport!$BK76,TRUE),EXACT(SquadExport!$BM76,TRUE))),HARMEAN(WeightedParse!H76,WeightedParse!I76,WeightedParse!K76,WeightedParse!P76,WeightedParse!Q76,WeightedParse!S76,WeightedParse!T76,WeightedParse!U76,WeightedParse!V76,WeightedParse!X76,WeightedParse!Y76,WeightedParse!Z76,WeightedParse!AD76,WeightedParse!AE76,WeightedParse!AF76,WeightedParse!AH76,WeightedParse!AI76,WeightedParse!AO76),HARMEAN(WeightedParse!H76,WeightedParse!I76,WeightedParse!K76,WeightedParse!P76,WeightedParse!Q76,WeightedParse!S76,WeightedParse!T76,WeightedParse!U76,WeightedParse!V76,WeightedParse!X76,WeightedParse!Y76,WeightedParse!Z76,WeightedParse!AD76,WeightedParse!AE76,WeightedParse!AF76,WeightedParse!AH76,WeightedParse!AI76,WeightedParse!AO76)*Variables!$B$5),"")</f>
        <v/>
      </c>
      <c r="AJ76" s="114" t="str">
        <f>IF($A76&gt;"",IF(AND(OR(EXACT(SquadExport!$BR76,TRUE),EXACT(SquadExport!$BS76,TRUE)),OR(EXACT(SquadExport!$BK76,TRUE),EXACT(SquadExport!$BM76,TRUE))),HARMEAN(WeightedParse!H76,WeightedParse!K76,WeightedParse!M76,WeightedParse!V76,WeightedParse!W76,WeightedParse!AD76,WeightedParse!AF76,WeightedParse!AH76,WeightedParse!AK76,WeightedParse!AL76,WeightedParse!AO76,WeightedParse!AP76)*(CONVERT(LEFT(SquadExport!$E76,FIND("'",SquadExport!$E76)-1)+((MID(SquadExport!$E76,FIND("'",SquadExport!$E76)+1,LEN(SquadExport!$E76)-FIND("'",SquadExport!$E76)-1))/12),"ft","m")-1)/(Variables!$C$4-1),(HARMEAN(WeightedParse!H76,WeightedParse!K76,WeightedParse!M76,WeightedParse!V76,WeightedParse!W76,WeightedParse!AD76,WeightedParse!AF76,WeightedParse!AH76,WeightedParse!AK76,WeightedParse!AL76,WeightedParse!AO76,WeightedParse!AP76)*(CONVERT(LEFT(SquadExport!$E76,FIND("'",SquadExport!$E76)-1)+((MID(SquadExport!$E76,FIND("'",SquadExport!$E76)+1,LEN(SquadExport!$E76)-FIND("'",SquadExport!$E76)-1))/12),"ft","m")-1)/(Variables!$C$4-1))*Variables!$B$5),"")</f>
        <v/>
      </c>
      <c r="AK76" s="114" t="str">
        <f>IF($A76&gt;"",IF(AND(OR(EXACT(SquadExport!$BR76,TRUE),EXACT(SquadExport!$BS76,TRUE)),OR(EXACT(SquadExport!$BK76,TRUE),EXACT(SquadExport!$BM76,TRUE))),HARMEAN(WeightedParse!J76,WeightedParse!K76,WeightedParse!T76,WeightedParse!V76,WeightedParse!X76,WeightedParse!Y76,WeightedParse!Z76,WeightedParse!AD76,WeightedParse!AH76,WeightedParse!AI76,WeightedParse!AK76,WeightedParse!AO76),HARMEAN(WeightedParse!J76,WeightedParse!K76,WeightedParse!T76,WeightedParse!V76,WeightedParse!X76,WeightedParse!Y76,WeightedParse!Z76,WeightedParse!AD76,WeightedParse!AH76,WeightedParse!AI76,WeightedParse!AK76,WeightedParse!AO76)*Variables!$B$5),"")</f>
        <v/>
      </c>
      <c r="AL76" s="114" t="str">
        <f>IF($A76&gt;"",IF(AND(OR(EXACT(SquadExport!$BR76,TRUE),EXACT(SquadExport!$BS76,TRUE)),OR(EXACT(SquadExport!$BK76,TRUE),EXACT(SquadExport!$BM76,TRUE))),HARMEAN(WeightedParse!H76,WeightedParse!I76,WeightedParse!K76,WeightedParse!Q76,WeightedParse!T76,WeightedParse!V76,WeightedParse!AB76,WeightedParse!AD76,WeightedParse!AH76,WeightedParse!AI76,WeightedParse!AJ76,WeightedParse!AN76,WeightedParse!AO76),HARMEAN(WeightedParse!H76,WeightedParse!I76,WeightedParse!K76,WeightedParse!Q76,WeightedParse!T76,WeightedParse!V76,WeightedParse!AB76,WeightedParse!AD76,WeightedParse!AH76,WeightedParse!AI76,WeightedParse!AJ76,WeightedParse!AN76,WeightedParse!AO76)*Variables!$B$5),"")</f>
        <v/>
      </c>
      <c r="AM76" s="114" t="str">
        <f>IF($A76&gt;"",IF(AND(OR(EXACT(SquadExport!$BR76,TRUE),EXACT(SquadExport!$BS76,TRUE)),OR(EXACT(SquadExport!$BK76,TRUE),EXACT(SquadExport!$BM76,TRUE))),HARMEAN(WeightedParse!I76,WeightedParse!J76,WeightedParse!K76,WeightedParse!N76,WeightedParse!Q76,WeightedParse!T76,WeightedParse!V76,WeightedParse!X76,WeightedParse!AB76,WeightedParse!AD76,WeightedParse!AG76,WeightedParse!AI76,WeightedParse!AJ76,WeightedParse!AK76,WeightedParse!AN76)*WeightedParse!BD76,(HARMEAN(WeightedParse!I76,WeightedParse!J76,WeightedParse!K76,WeightedParse!N76,WeightedParse!Q76,WeightedParse!T76,WeightedParse!V76,WeightedParse!X76,WeightedParse!AB76,WeightedParse!AD76,WeightedParse!AG76,WeightedParse!AI76,WeightedParse!AJ76,WeightedParse!AK76,WeightedParse!AN76)*WeightedParse!BD76)*Variables!$B$5),"")</f>
        <v/>
      </c>
      <c r="AN76" s="114" t="str">
        <f>IF($A76&gt;"",IF(AND(OR(EXACT(SquadExport!$BR76,TRUE),EXACT(SquadExport!$BS76,TRUE)),OR(EXACT(SquadExport!$BK76,TRUE),EXACT(SquadExport!$BM76,TRUE))),HARMEAN(WeightedParse!H76,WeightedParse!I76,WeightedParse!K76,WeightedParse!N76,WeightedParse!Q76,WeightedParse!T76,WeightedParse!V76,WeightedParse!X76,WeightedParse!Z76,WeightedParse!AD76,WeightedParse!AG76,WeightedParse!AH76,WeightedParse!AI76,WeightedParse!AJ76,WeightedParse!AN76,WeightedParse!AO76)*WeightedParse!BD76,(HARMEAN(WeightedParse!H76,WeightedParse!I76,WeightedParse!K76,WeightedParse!N76,WeightedParse!Q76,WeightedParse!T76,WeightedParse!V76,WeightedParse!X76,WeightedParse!Z76,WeightedParse!AD76,WeightedParse!AG76,WeightedParse!AH76,WeightedParse!AI76,WeightedParse!AJ76,WeightedParse!AN76,WeightedParse!AO76)*WeightedParse!BD76)*Variables!$B$5),"")</f>
        <v/>
      </c>
      <c r="AO76" s="114" t="str">
        <f>IF($A76&gt;"",IF(AND(EXACT(SquadExport!$BS76,TRUE),EXACT(SquadExport!$BL76,TRUE)),HARMEAN(WeightedParse!K76,WeightedParse!Q76,WeightedParse!T76,WeightedParse!V76,WeightedParse!X76,WeightedParse!Z76,WeightedParse!AB76,WeightedParse!AD76,WeightedParse!AG76,WeightedParse!AK76),HARMEAN(WeightedParse!K76,WeightedParse!Q76,WeightedParse!T76,WeightedParse!V76,WeightedParse!X76,WeightedParse!Z76,WeightedParse!AB76,WeightedParse!AD76,WeightedParse!AG76,WeightedParse!AK76)*Variables!$B$5),"")</f>
        <v/>
      </c>
      <c r="AP76" s="114" t="str">
        <f>IF($A76&gt;"",IF(AND(EXACT(SquadExport!$BS76,TRUE),EXACT(SquadExport!$BL76,TRUE)),HARMEAN(WeightedParse!I76,WeightedParse!K76,WeightedParse!Q76,WeightedParse!T76,WeightedParse!V76,WeightedParse!X76,WeightedParse!Z76,WeightedParse!AB76,WeightedParse!AD76,WeightedParse!AF76,WeightedParse!AG76,WeightedParse!AI76,WeightedParse!AJ76),HARMEAN(WeightedParse!I76,WeightedParse!K76,WeightedParse!Q76,WeightedParse!T76,WeightedParse!V76,WeightedParse!X76,WeightedParse!Z76,WeightedParse!AB76,WeightedParse!AD76,WeightedParse!AF76,WeightedParse!AG76,WeightedParse!AI76,WeightedParse!AJ76)*Variables!$B$5),"")</f>
        <v/>
      </c>
      <c r="AQ76" s="114" t="str">
        <f>IF($A76&gt;"",IF(AND(EXACT(SquadExport!$BS76,TRUE),EXACT(SquadExport!$BL76,TRUE)),HARMEAN(WeightedParse!I76,WeightedParse!J76,WeightedParse!K76,WeightedParse!Q76,WeightedParse!T76,WeightedParse!V76,WeightedParse!X76,WeightedParse!Z76,WeightedParse!AB76,WeightedParse!AD76,WeightedParse!AG76,WeightedParse!AI76,WeightedParse!AJ76,WeightedParse!AK76),HARMEAN(WeightedParse!I76,WeightedParse!J76,WeightedParse!K76,WeightedParse!Q76,WeightedParse!T76,WeightedParse!V76,WeightedParse!X76,WeightedParse!Z76,WeightedParse!AB76,WeightedParse!AD76,WeightedParse!AG76,WeightedParse!AI76,WeightedParse!AJ76,WeightedParse!AK76)*Variables!$B$5),"")</f>
        <v/>
      </c>
      <c r="AR76" s="114" t="str">
        <f>IF($A76&gt;"",IF(AND(EXACT(SquadExport!$BS76,TRUE),EXACT(SquadExport!$BL76,TRUE)),HARMEAN(WeightedParse!I76,WeightedParse!J76,WeightedParse!K76,WeightedParse!Q76,WeightedParse!T76,WeightedParse!V76,WeightedParse!X76,WeightedParse!Y76,WeightedParse!Z76,WeightedParse!AD76,WeightedParse!AH76,WeightedParse!AI76,WeightedParse!AJ76,WeightedParse!AK76,WeightedParse!AN76,WeightedParse!AO76),HARMEAN(WeightedParse!I76,WeightedParse!J76,WeightedParse!K76,WeightedParse!Q76,WeightedParse!T76,WeightedParse!V76,WeightedParse!X76,WeightedParse!Y76,WeightedParse!Z76,WeightedParse!AD76,WeightedParse!AH76,WeightedParse!AI76,WeightedParse!AJ76,WeightedParse!AK76,WeightedParse!AN76,WeightedParse!AO76)*Variables!$B$5),"")</f>
        <v/>
      </c>
      <c r="AS76" s="114" t="str">
        <f>IF($A76&gt;"",IF(AND(EXACT(SquadExport!$BT76,TRUE),EXACT(SquadExport!$BL76,TRUE)),HARMEAN(WeightedParse!J76,WeightedParse!K76,WeightedParse!M76,WeightedParse!T76,WeightedParse!V76,WeightedParse!X76,WeightedParse!Z76,WeightedParse!AD76,WeightedParse!AI76),(HARMEAN(WeightedParse!J76,WeightedParse!K76,WeightedParse!M76,WeightedParse!T76,WeightedParse!V76,WeightedParse!X76,WeightedParse!Z76,WeightedParse!AD76,WeightedParse!AI76)*Variables!$B$5)),"")</f>
        <v/>
      </c>
      <c r="AT76" s="114" t="str">
        <f>IF($A76&gt;"",IF(AND(EXACT(SquadExport!$BT76,TRUE),EXACT(SquadExport!$BL76,TRUE)),HARMEAN(WeightedParse!J76,WeightedParse!K76,WeightedParse!M76,WeightedParse!U76,WeightedParse!V76,WeightedParse!W76,WeightedParse!X76,WeightedParse!Z76,WeightedParse!AD76,WeightedParse!AF76,WeightedParse!AK76,WeightedParse!AL76,WeightedParse!AP76)*(CONVERT(LEFT(SquadExport!$E76,FIND("'",SquadExport!$E76)-1)+((MID(SquadExport!$E76,FIND("'",SquadExport!$E76)+1,LEN(SquadExport!$E76)-FIND("'",SquadExport!$E76)-1))/12),"ft","m")-1)/(Variables!$C$4-1),(HARMEAN(WeightedParse!J76,WeightedParse!K76,WeightedParse!M76,WeightedParse!U76,WeightedParse!V76,WeightedParse!W76,WeightedParse!X76,WeightedParse!Z76,WeightedParse!AD76,WeightedParse!AF76,WeightedParse!AK76,WeightedParse!AL76,WeightedParse!AP76)*(CONVERT(LEFT(SquadExport!$E76,FIND("'",SquadExport!$E76)-1)+((MID(SquadExport!$E76,FIND("'",SquadExport!$E76)+1,LEN(SquadExport!$E76)-FIND("'",SquadExport!$E76)-1))/12),"ft","m")-1)/(Variables!$C$4-1)))*Variables!$B$5,"")</f>
        <v/>
      </c>
      <c r="AU76" s="114" t="str">
        <f>IF($A76&gt;"",IF(AND(EXACT(SquadExport!$BT76,TRUE),EXACT(SquadExport!$BL76,TRUE)),HARMEAN(WeightedParse!I76,WeightedParse!J76,WeightedParse!K76,WeightedParse!Q76,WeightedParse!T76,WeightedParse!V76,WeightedParse!X76,WeightedParse!Z76,WeightedParse!AB76,WeightedParse!AD76,WeightedParse!AF76,WeightedParse!AG76,WeightedParse!AK76,WeightedParse!AP76),HARMEAN(WeightedParse!I76,WeightedParse!J76,WeightedParse!K76,WeightedParse!Q76,WeightedParse!T76,WeightedParse!V76,WeightedParse!X76,WeightedParse!Z76,WeightedParse!AB76,WeightedParse!AD76,WeightedParse!AF76,WeightedParse!AG76,WeightedParse!AK76,WeightedParse!AP76)*Variables!$B$5),"")</f>
        <v/>
      </c>
      <c r="AV76" s="114" t="str">
        <f>IF($A76&gt;"",IF(AND(EXACT(SquadExport!$BT76,TRUE),EXACT(SquadExport!$BL76,TRUE)),HARMEAN(WeightedParse!I76,WeightedParse!J76,WeightedParse!K76,WeightedParse!Q76,WeightedParse!T76,WeightedParse!V76,WeightedParse!X76,WeightedParse!Z76,WeightedParse!AD76,WeightedParse!AH76,WeightedParse!AI76,WeightedParse!AJ76,WeightedParse!AK76,WeightedParse!AN76,WeightedParse!AO76),HARMEAN(WeightedParse!I76,WeightedParse!J76,WeightedParse!K76,WeightedParse!Q76,WeightedParse!T76,WeightedParse!V76,WeightedParse!X76,WeightedParse!Z76,WeightedParse!AD76,WeightedParse!AH76,WeightedParse!AI76,WeightedParse!AJ76,WeightedParse!AK76,WeightedParse!AN76,WeightedParse!AO76)*Variables!$B$5),"")</f>
        <v/>
      </c>
      <c r="AW76" s="114" t="str">
        <f>IF($A76&gt;"",IF(AND(EXACT(SquadExport!$BT76,TRUE),EXACT(SquadExport!$BL76,TRUE)),HARMEAN(WeightedParse!I76,WeightedParse!J76,WeightedParse!K76,WeightedParse!Q76,WeightedParse!T76,WeightedParse!V76,WeightedParse!X76,WeightedParse!Z76,WeightedParse!AB76,WeightedParse!AD76,WeightedParse!AF76,WeightedParse!AG76,WeightedParse!AI76,WeightedParse!AJ76,WeightedParse!AK76),HARMEAN(WeightedParse!I76,WeightedParse!J76,WeightedParse!K76,WeightedParse!Q76,WeightedParse!T76,WeightedParse!V76,WeightedParse!X76,WeightedParse!Z76,WeightedParse!AB76,WeightedParse!AD76,WeightedParse!AF76,WeightedParse!AG76,WeightedParse!AI76,WeightedParse!AJ76,WeightedParse!AK76)*Variables!$B$5),"")</f>
        <v/>
      </c>
      <c r="AX76" s="114" t="str">
        <f>IF($A76&gt;"",IF(AND(EXACT(SquadExport!$BT76,TRUE),EXACT(SquadExport!$BL76,TRUE)),HARMEAN(WeightedParse!K76,WeightedParse!Q76,WeightedParse!U76,WeightedParse!V76,WeightedParse!W76,WeightedParse!X76,WeightedParse!Y76,WeightedParse!Z76,WeightedParse!AD76,WeightedParse!AF76,WeightedParse!AH76,WeightedParse!AI76,WeightedParse!AJ76,WeightedParse!AK76,WeightedParse!AN76,WeightedParse!AO76,WeightedParse!AP76),HARMEAN(WeightedParse!K76,WeightedParse!Q76,WeightedParse!U76,WeightedParse!V76,WeightedParse!W76,WeightedParse!X76,WeightedParse!Y76,WeightedParse!Z76,WeightedParse!AD76,WeightedParse!AF76,WeightedParse!AH76,WeightedParse!AI76,WeightedParse!AJ76,WeightedParse!AK76,WeightedParse!AN76,WeightedParse!AO76,WeightedParse!AP76)*Variables!$B$5),"")</f>
        <v/>
      </c>
      <c r="AY76" s="114" t="str">
        <f>IF($A76&gt;"",IF(AND(EXACT(SquadExport!$BT76,TRUE),EXACT(SquadExport!$BL76,TRUE)),HARMEAN(WeightedParse!I76,WeightedParse!J76,WeightedParse!K76,WeightedParse!M76,WeightedParse!N76,WeightedParse!Q76,WeightedParse!T76,WeightedParse!V76,WeightedParse!X76,WeightedParse!Z76,WeightedParse!AD76,WeightedParse!AF76,WeightedParse!AG76,WeightedParse!AH76,WeightedParse!AI76,WeightedParse!AJ76,WeightedParse!AK76,WeightedParse!AL76,WeightedParse!AN76,WeightedParse!AO76,WeightedParse!AP76),HARMEAN(WeightedParse!I76,WeightedParse!J76,WeightedParse!K76,WeightedParse!M76,WeightedParse!N76,WeightedParse!Q76,WeightedParse!T76,WeightedParse!V76,WeightedParse!X76,WeightedParse!Z76,WeightedParse!AD76,WeightedParse!AF76,WeightedParse!AG76,WeightedParse!AH76,WeightedParse!AI76,WeightedParse!AJ76,WeightedParse!AK76,WeightedParse!AL76,WeightedParse!AN76,WeightedParse!AO76,WeightedParse!AP76)*Variables!$B$5),"")</f>
        <v/>
      </c>
    </row>
    <row r="77" spans="1:51" s="3" customFormat="1" ht="15" customHeight="1" x14ac:dyDescent="0.25">
      <c r="A77" s="3" t="str">
        <f>IF(WeightedParse!A77&gt;"",WeightedParse!A77,"")</f>
        <v/>
      </c>
      <c r="B77" s="4" t="str">
        <f>IF(WeightedParse!B77&gt;0,WeightedParse!B77,"")</f>
        <v/>
      </c>
      <c r="C77" s="4" t="str">
        <f>IF(A77&gt;"",IF(AND(B77&lt;=Variables!$B$8,G77&gt;2),"Youth",IF(AND(B77&lt;=Variables!$B$8,G77&lt;=2),"Prospect",IF(AND(B77&gt;=Variables!$B$9,G77&gt;2),"Old",IF(G77&gt;=3,"Reserves","First Team")))),"")</f>
        <v/>
      </c>
      <c r="D77" s="4" t="str">
        <f>SquadExport!BJ77</f>
        <v/>
      </c>
      <c r="E77" s="4" t="str">
        <f>IF(A77&gt;"",VLOOKUP(F77,Roles!A:B,2,FALSE)&amp;IF(OR(VLOOKUP(F77,Roles!$A:$B,2,FALSE)="FB",VLOOKUP(F77,Roles!$A:$B,2,FALSE)="WB",VLOOKUP(F77,Roles!$A:$B,2,FALSE)="WM",VLOOKUP(F77,Roles!$A:$B,2,FALSE)="W"),IF(AND(SquadExport!BK77=TRUE,SquadExport!BM77=TRUE,WeightedParse!BB77&gt;=WeightedParse!BC77)," (R)",IF(AND(SquadExport!BK77=TRUE,SquadExport!BM77=TRUE,WeightedParse!BB77&lt;WeightedParse!BC77)," (L)",IF(AND(SquadExport!BK77=TRUE,SquadExport!BM77=FALSE), " (L)",IF(AND(SquadExport!BK77=FALSE,SquadExport!BM77=TRUE)," (R)","")))),""),"")</f>
        <v/>
      </c>
      <c r="F77" s="4" t="str" cm="1">
        <f t="array" ref="F77">IF(A77&gt;"",INDEX($J$1:$AY$1,SUMPRODUCT(MAX(($J$2:$AY$200=MAX($J77:$AY77))*(COLUMN($J$2:$AY$200))))-COLUMN($J$1)+1),"")</f>
        <v/>
      </c>
      <c r="G77" s="4" t="str">
        <f t="shared" si="3"/>
        <v/>
      </c>
      <c r="H77" s="4" t="str">
        <f t="shared" si="4"/>
        <v/>
      </c>
      <c r="I77" s="5" t="str">
        <f t="shared" si="5"/>
        <v/>
      </c>
      <c r="J77" s="114" t="str">
        <f>IF($A77&gt;"",HARMEAN(WeightedParse!V77,WeightedParse!Y77,WeightedParse!Z77,WeightedParse!AE77,WeightedParse!AJ77,WeightedParse!AQ77,WeightedParse!AR77,WeightedParse!AS77,WeightedParse!AU77,WeightedParse!AV77,WeightedParse!AW77,WeightedParse!AY77,WeightedParse!BA77),"")</f>
        <v/>
      </c>
      <c r="K77" s="114" t="str">
        <f>IF(A77&gt;"",HARMEAN(WeightedParse!K77,WeightedParse!Q77,WeightedParse!V77,WeightedParse!X77,WeightedParse!Y77,WeightedParse!Z77,WeightedParse!AE77,WeightedParse!AG77,WeightedParse!AI77,WeightedParse!AJ77,WeightedParse!AQ77,WeightedParse!AR77,WeightedParse!AS77,WeightedParse!AU77,WeightedParse!AV77,WeightedParse!AW77,WeightedParse!AY77,WeightedParse!AZ77,WeightedParse!BA77),"")</f>
        <v/>
      </c>
      <c r="L77" s="114" t="str">
        <f>IF($A77&gt;"",IF(AND(EXACT(SquadExport!$BO77,TRUE),EXACT(SquadExport!$BL77,TRUE)),HARMEAN(WeightedParse!M77,WeightedParse!P77,WeightedParse!S77,WeightedParse!U77,WeightedParse!V77,WeightedParse!W77,WeightedParse!Y77,WeightedParse!AE77,WeightedParse!AL77,WeightedParse!AN77,WeightedParse!AP77),HARMEAN(WeightedParse!M77,WeightedParse!P77,WeightedParse!S77,WeightedParse!U77,WeightedParse!V77,WeightedParse!W77,WeightedParse!Y77,WeightedParse!AE77,WeightedParse!AL77,WeightedParse!AN77,WeightedParse!AP77)*Variables!$B$5),"")</f>
        <v/>
      </c>
      <c r="M77" s="114" t="str">
        <f>IF($A77&gt;"",IF(AND(EXACT(SquadExport!$BO77,TRUE),EXACT(SquadExport!$BL77,TRUE)),HARMEAN(WeightedParse!M77,WeightedParse!P77,WeightedParse!S77,WeightedParse!U77,WeightedParse!V77,WeightedParse!W77,WeightedParse!X77,WeightedParse!Y77,WeightedParse!Z77,WeightedParse!AE77,WeightedParse!AL77,WeightedParse!AN77,WeightedParse!AP77),HARMEAN(WeightedParse!M77,WeightedParse!P77,WeightedParse!S77,WeightedParse!U77,WeightedParse!V77,WeightedParse!W77,WeightedParse!X77,WeightedParse!Y77,WeightedParse!Z77,WeightedParse!AE77,WeightedParse!AL77,WeightedParse!AN77,WeightedParse!AP77)*Variables!$B$5),"")</f>
        <v/>
      </c>
      <c r="N77" s="114" t="str">
        <f>IF($A77&gt;"",IF(AND(EXACT(SquadExport!$BO77,TRUE),EXACT(SquadExport!$BL77,TRUE)),HARMEAN(WeightedParse!K77,WeightedParse!M77,WeightedParse!P77,WeightedParse!Q77,WeightedParse!S77,WeightedParse!T77,WeightedParse!U77,WeightedParse!V77,WeightedParse!W77,WeightedParse!X77,WeightedParse!Y77,WeightedParse!Z77,WeightedParse!AE77,WeightedParse!AG77,WeightedParse!AL77,WeightedParse!AN77,WeightedParse!AP77),HARMEAN(WeightedParse!K77,WeightedParse!M77,WeightedParse!P77,WeightedParse!Q77,WeightedParse!S77,WeightedParse!T77,WeightedParse!U77,WeightedParse!V77,WeightedParse!W77,WeightedParse!X77,WeightedParse!Y77,WeightedParse!Z77,WeightedParse!AE77,WeightedParse!AG77,WeightedParse!AL77,WeightedParse!AN77,WeightedParse!AP77)*Variables!$B$5),"")</f>
        <v/>
      </c>
      <c r="O77" s="114" t="str">
        <f>IF($A77&gt;"",IF(AND(EXACT(SquadExport!$BO77,TRUE),EXACT(SquadExport!$BL77,TRUE)),HARMEAN(WeightedParse!I77,WeightedParse!K77,WeightedParse!M77,WeightedParse!P77,WeightedParse!Q77,WeightedParse!S77,WeightedParse!T77,WeightedParse!V77,WeightedParse!W77,WeightedParse!X77,WeightedParse!Y77,WeightedParse!Z77,WeightedParse!AB77,WeightedParse!AE77,WeightedParse!AF77,WeightedParse!AG77,WeightedParse!AJ77,WeightedParse!AK77,WeightedParse!AL77,WeightedParse!AN77,WeightedParse!AO77,WeightedParse!AP77),HARMEAN(WeightedParse!I77,WeightedParse!K77,WeightedParse!M77,WeightedParse!P77,WeightedParse!Q77,WeightedParse!S77,WeightedParse!T77,WeightedParse!V77,WeightedParse!W77,WeightedParse!X77,WeightedParse!Y77,WeightedParse!Z77,WeightedParse!AB77,WeightedParse!AE77,WeightedParse!AF77,WeightedParse!AG77,WeightedParse!AJ77,WeightedParse!AK77,WeightedParse!AL77,WeightedParse!AN77,WeightedParse!AO77,WeightedParse!AP77)*Variables!$B$5),"")</f>
        <v/>
      </c>
      <c r="P77" s="114" t="str">
        <f>IF($A77&gt;"",IF(AND(OR(EXACT(SquadExport!$BO77,TRUE),EXACT(SquadExport!$BP77,TRUE)),OR(EXACT(SquadExport!$BK77,TRUE),EXACT(SquadExport!$BM77,TRUE))),HARMEAN(WeightedParse!M77,WeightedParse!P77,WeightedParse!S77,WeightedParse!U77,WeightedParse!V77,WeightedParse!W77,WeightedParse!Y77,WeightedParse!AE77,WeightedParse!AF77,WeightedParse!AP77),HARMEAN(WeightedParse!M77,WeightedParse!P77,WeightedParse!S77,WeightedParse!U77,WeightedParse!V77,WeightedParse!W77,WeightedParse!Y77,WeightedParse!AE77,WeightedParse!AF77,WeightedParse!AP77)*Variables!$B$5),"")</f>
        <v/>
      </c>
      <c r="Q77" s="114" t="str">
        <f>IF($A77&gt;"",IF(AND(OR(EXACT(SquadExport!$BO77,TRUE),EXACT(SquadExport!$BP77,TRUE)),OR(EXACT(SquadExport!$BK77,TRUE),EXACT(SquadExport!$BM77,TRUE))),HARMEAN(WeightedParse!H77,WeightedParse!P77,WeightedParse!Q77,WeightedParse!S77,WeightedParse!T77,WeightedParse!V77,WeightedParse!X77,WeightedParse!Y77,WeightedParse!Z77,WeightedParse!AE77,WeightedParse!AF77,WeightedParse!AH77,WeightedParse!AN77,WeightedParse!AO77),HARMEAN(WeightedParse!H77,WeightedParse!P77,WeightedParse!Q77,WeightedParse!S77,WeightedParse!T77,WeightedParse!V77,WeightedParse!X77,WeightedParse!Y77,WeightedParse!Z77,WeightedParse!AE77,WeightedParse!AF77,WeightedParse!AH77,WeightedParse!AN77,WeightedParse!AO77)*Variables!$B$5),"")</f>
        <v/>
      </c>
      <c r="R77" s="115" t="str">
        <f>IF($A77&gt;"",IF(AND(OR(EXACT(SquadExport!$BO77,TRUE),EXACT(SquadExport!$BP77,TRUE)),OR(EXACT(SquadExport!$BK77,TRUE),EXACT(SquadExport!$BM77,TRUE))),HARMEAN(WeightedParse!H77,WeightedParse!I77,WeightedParse!K77,WeightedParse!P77,WeightedParse!Q77,WeightedParse!S77,WeightedParse!T77,WeightedParse!V77,WeightedParse!Y77,WeightedParse!Z77,WeightedParse!AD77,WeightedParse!AE77,WeightedParse!AF77,WeightedParse!AH77,WeightedParse!AI77,WeightedParse!AJ77,WeightedParse!AN77,WeightedParse!AO77),HARMEAN(WeightedParse!H77,WeightedParse!I77,WeightedParse!K77,WeightedParse!P77,WeightedParse!Q77,WeightedParse!S77,WeightedParse!T77,WeightedParse!V77,WeightedParse!Y77,WeightedParse!Z77,WeightedParse!AD77,WeightedParse!AE77,WeightedParse!AF77,WeightedParse!AH77,WeightedParse!AI77,WeightedParse!AJ77,WeightedParse!AN77,WeightedParse!AO77)*Variables!$B$5),"")</f>
        <v/>
      </c>
      <c r="S77" s="115" t="str">
        <f>IF($A77&gt;"",IF(AND(OR(EXACT(SquadExport!$BO77,TRUE),EXACT(SquadExport!$BP77,TRUE)),OR(EXACT(SquadExport!$BK77,TRUE),EXACT(SquadExport!$BM77,TRUE))),HARMEAN(WeightedParse!H77,WeightedParse!I77,WeightedParse!K77,WeightedParse!Q77,WeightedParse!S77,WeightedParse!T77,WeightedParse!V77,WeightedParse!X77,WeightedParse!Z77,WeightedParse!AB77,WeightedParse!AD77,WeightedParse!AF77,WeightedParse!AG77,WeightedParse!AH77,WeightedParse!AI77,WeightedParse!AJ77,WeightedParse!AK77,WeightedParse!AN77,WeightedParse!AO77),HARMEAN(WeightedParse!H77,WeightedParse!I77,WeightedParse!K77,WeightedParse!Q77,WeightedParse!S77,WeightedParse!T77,WeightedParse!V77,WeightedParse!X77,WeightedParse!Z77,WeightedParse!AB77,WeightedParse!AD77,WeightedParse!AF77,WeightedParse!AG77,WeightedParse!AH77,WeightedParse!AI77,WeightedParse!AJ77,WeightedParse!AK77,WeightedParse!AN77,WeightedParse!AO77)*Variables!$B$5),"")</f>
        <v/>
      </c>
      <c r="T77" s="114" t="str">
        <f>IF($A77&gt;"",IF(AND(OR(EXACT(SquadExport!$BO77,TRUE),EXACT(SquadExport!$BP77,TRUE)),OR(EXACT(SquadExport!$BK77,TRUE),EXACT(SquadExport!$BM77,TRUE))),HARMEAN(WeightedParse!I77,WeightedParse!K77,WeightedParse!N77,WeightedParse!P77,WeightedParse!Q77,WeightedParse!S77,WeightedParse!T77,WeightedParse!V77,WeightedParse!X77,WeightedParse!Y77,WeightedParse!Z77,WeightedParse!AB77,WeightedParse!AD77,WeightedParse!AE77,WeightedParse!AF77,WeightedParse!AH77,WeightedParse!AI77,WeightedParse!AJ77,WeightedParse!AN77,WeightedParse!AO77)*WeightedParse!BD77,(HARMEAN(WeightedParse!I77,WeightedParse!K77,WeightedParse!N77,WeightedParse!P77,WeightedParse!Q77,WeightedParse!S77,WeightedParse!T77,WeightedParse!V77,WeightedParse!X77,WeightedParse!Y77,WeightedParse!Z77,WeightedParse!AB77,WeightedParse!AD77,WeightedParse!AE77,WeightedParse!AF77,WeightedParse!AH77,WeightedParse!AI77,WeightedParse!AJ77,WeightedParse!AN77,WeightedParse!AO77)*WeightedParse!BD77)*Variables!$B$5),"")</f>
        <v/>
      </c>
      <c r="U77" s="114" t="str">
        <f>IF($A77&gt;"",IF(EXACT(SquadExport!$BQ77,TRUE),HARMEAN(WeightedParse!P77,WeightedParse!S77,WeightedParse!V77,WeightedParse!X77,WeightedParse!Y77,WeightedParse!Z77,WeightedParse!AE77,WeightedParse!AF77,WeightedParse!AP77),HARMEAN(WeightedParse!P77,WeightedParse!S77,WeightedParse!V77,WeightedParse!X77,WeightedParse!Y77,WeightedParse!Z77,WeightedParse!AE77,WeightedParse!AF77,WeightedParse!AP77)*Variables!$B$5),"")</f>
        <v/>
      </c>
      <c r="V77" s="114" t="str">
        <f>IF($A77&gt;"",IF(EXACT(SquadExport!$BQ77,TRUE),HARMEAN(WeightedParse!K77,WeightedParse!Q77,WeightedParse!S77,WeightedParse!T77,WeightedParse!V77,WeightedParse!X77,WeightedParse!Z77,WeightedParse!AE77,WeightedParse!AF77,WeightedParse!AG77,WeightedParse!AH77,WeightedParse!AK77),HARMEAN(WeightedParse!K77,WeightedParse!Q77,WeightedParse!S77,WeightedParse!T77,WeightedParse!V77,WeightedParse!X77,WeightedParse!Z77,WeightedParse!AE77,WeightedParse!AF77,WeightedParse!AG77,WeightedParse!AH77,WeightedParse!AK77)*Variables!$B$5),"")</f>
        <v/>
      </c>
      <c r="W77" s="114" t="str">
        <f>IF($A77&gt;"",IF(EXACT(SquadExport!$BQ77,TRUE),HARMEAN(WeightedParse!I77,WeightedParse!K77,WeightedParse!N77,WeightedParse!Q77,WeightedParse!T77,WeightedParse!V77,WeightedParse!X77,WeightedParse!Z77,WeightedParse!AB77,WeightedParse!AD77,WeightedParse!AF77,WeightedParse!AG77,WeightedParse!AK77),HARMEAN(WeightedParse!I77,WeightedParse!K77,WeightedParse!N77,WeightedParse!Q77,WeightedParse!T77,WeightedParse!V77,WeightedParse!X77,WeightedParse!Z77,WeightedParse!AB77,WeightedParse!AD77,WeightedParse!AF77,WeightedParse!AG77,WeightedParse!AK77)*Variables!$B$5),"")</f>
        <v/>
      </c>
      <c r="X77" s="114" t="str">
        <f>IF($A77&gt;"",IF(EXACT(SquadExport!$BQ77,TRUE),HARMEAN(WeightedParse!K77,WeightedParse!P77,WeightedParse!Q77,WeightedParse!S77,WeightedParse!U77,WeightedParse!V77,WeightedParse!X77,WeightedParse!Y77,WeightedParse!Z77,WeightedParse!AE77,WeightedParse!AF77,WeightedParse!AH77,WeightedParse!AO77,WeightedParse!AP77),HARMEAN(WeightedParse!K77,WeightedParse!P77,WeightedParse!Q77,WeightedParse!S77,WeightedParse!U77,WeightedParse!V77,WeightedParse!X77,WeightedParse!Y77,WeightedParse!Z77,WeightedParse!AE77,WeightedParse!AF77,WeightedParse!AH77,WeightedParse!AO77,WeightedParse!AP77)*Variables!$B$5),"")</f>
        <v/>
      </c>
      <c r="Y77" s="114" t="str">
        <f>IF($A77&gt;"",IF(EXACT(SquadExport!$BQ77,TRUE),HARMEAN(WeightedParse!P77,WeightedParse!Q77,WeightedParse!S77,WeightedParse!U77,WeightedParse!V77,WeightedParse!W77,WeightedParse!Y77,WeightedParse!AE77,WeightedParse!AF77,WeightedParse!AH77,WeightedParse!AJ77,WeightedParse!AN77,WeightedParse!AO77,WeightedParse!AP77),HARMEAN(WeightedParse!P77,WeightedParse!Q77,WeightedParse!S77,WeightedParse!U77,WeightedParse!V77,WeightedParse!W77,WeightedParse!Y77,WeightedParse!AE77,WeightedParse!AF77,WeightedParse!AH77,WeightedParse!AJ77,WeightedParse!AN77,WeightedParse!AO77,WeightedParse!AP77)*Variables!$B$5),"")</f>
        <v/>
      </c>
      <c r="Z77" s="114" t="str">
        <f>IF($A77&gt;"",IF(EXACT(SquadExport!$BQ77,TRUE),HARMEAN(WeightedParse!M77,WeightedParse!P77,WeightedParse!Q77,WeightedParse!S77,WeightedParse!U77,WeightedParse!V77,WeightedParse!W77,WeightedParse!X77,WeightedParse!Y77,WeightedParse!Z77,WeightedParse!AE77,WeightedParse!AF77,WeightedParse!AH77,WeightedParse!AL77,WeightedParse!AO77,WeightedParse!AP77),HARMEAN(WeightedParse!M77,WeightedParse!P77,WeightedParse!Q77,WeightedParse!S77,WeightedParse!U77,WeightedParse!V77,WeightedParse!W77,WeightedParse!X77,WeightedParse!Y77,WeightedParse!Z77,WeightedParse!AE77,WeightedParse!AF77,WeightedParse!AH77,WeightedParse!AL77,WeightedParse!AO77,WeightedParse!AP77)*Variables!$B$5),"")</f>
        <v/>
      </c>
      <c r="AA77" s="114" t="str">
        <f>IF($A77&gt;"",IF(EXACT(SquadExport!$BQ77,TRUE),HARMEAN(WeightedParse!J77,WeightedParse!K77,WeightedParse!N77,WeightedParse!P77,WeightedParse!Q77,WeightedParse!S77,WeightedParse!V77,WeightedParse!X77,WeightedParse!Y77,WeightedParse!Z77,WeightedParse!AD77,WeightedParse!AE77,WeightedParse!AH77,WeightedParse!AI77,WeightedParse!AK77,WeightedParse!AN77,WeightedParse!AO77,WeightedParse!AP77),HARMEAN(WeightedParse!J77,WeightedParse!K77,WeightedParse!N77,WeightedParse!P77,WeightedParse!Q77,WeightedParse!S77,WeightedParse!V77,WeightedParse!X77,WeightedParse!Y77,WeightedParse!Z77,WeightedParse!AD77,WeightedParse!AE77,WeightedParse!AH77,WeightedParse!AI77,WeightedParse!AK77,WeightedParse!AN77,WeightedParse!AO77,WeightedParse!AP77)*Variables!$B$5),"")</f>
        <v/>
      </c>
      <c r="AB77" s="114" t="str">
        <f>IF($A77&gt;"",IF(AND(EXACT(SquadExport!$BR77,TRUE),EXACT(SquadExport!$BL77,TRUE)),HARMEAN(WeightedParse!I77,WeightedParse!K77,WeightedParse!N77,WeightedParse!Q77,WeightedParse!T77,WeightedParse!V77,WeightedParse!X77,WeightedParse!Y77,WeightedParse!Z77,WeightedParse!AD77,WeightedParse!AE77,WeightedParse!AF77,WeightedParse!AG77,WeightedParse!AH77,WeightedParse!AI77,WeightedParse!AJ77,WeightedParse!AK77,WeightedParse!AN77,WeightedParse!AO77),HARMEAN(WeightedParse!I77,WeightedParse!K77,WeightedParse!N77,WeightedParse!Q77,WeightedParse!T77,WeightedParse!V77,WeightedParse!X77,WeightedParse!Y77,WeightedParse!Z77,WeightedParse!AD77,WeightedParse!AE77,WeightedParse!AF77,WeightedParse!AG77,WeightedParse!AH77,WeightedParse!AI77,WeightedParse!AJ77,WeightedParse!AK77,WeightedParse!AN77,WeightedParse!AO77)*Variables!$B$5),"")</f>
        <v/>
      </c>
      <c r="AC77" s="114" t="str">
        <f>IF($A77&gt;"",IF(AND(EXACT(SquadExport!$BR77,TRUE),EXACT(SquadExport!$BL77,TRUE)),HARMEAN(WeightedParse!K77,WeightedParse!Q77,WeightedParse!S77,WeightedParse!T77,WeightedParse!V77,WeightedParse!X77,WeightedParse!Y77,WeightedParse!Z77,WeightedParse!AD77,WeightedParse!AE77,WeightedParse!AF77,WeightedParse!AG77,WeightedParse!AH77,WeightedParse!AO77),HARMEAN(WeightedParse!K77,WeightedParse!Q77,WeightedParse!S77,WeightedParse!T77,WeightedParse!V77,WeightedParse!X77,WeightedParse!Y77,WeightedParse!Z77,WeightedParse!AD77,WeightedParse!AE77,WeightedParse!AF77,WeightedParse!AG77,WeightedParse!AH77,WeightedParse!AO77)*Variables!$B$5),"")</f>
        <v/>
      </c>
      <c r="AD77" s="114" t="str">
        <f>IF($A77&gt;"",IF(AND(EXACT(SquadExport!$BR77,TRUE),EXACT(SquadExport!$BL77,TRUE)),HARMEAN(WeightedParse!I77,WeightedParse!J77,WeightedParse!K77,WeightedParse!N77,WeightedParse!Q77,WeightedParse!S77,WeightedParse!T77,WeightedParse!V77,WeightedParse!X77,WeightedParse!Z77,WeightedParse!AB77,WeightedParse!AD77,WeightedParse!AG77,WeightedParse!AH77,WeightedParse!AI77,WeightedParse!AK77,WeightedParse!AO77),HARMEAN(WeightedParse!I77,WeightedParse!J77,WeightedParse!K77,WeightedParse!N77,WeightedParse!Q77,WeightedParse!S77,WeightedParse!T77,WeightedParse!V77,WeightedParse!X77,WeightedParse!Z77,WeightedParse!AB77,WeightedParse!AD77,WeightedParse!AG77,WeightedParse!AH77,WeightedParse!AI77,WeightedParse!AK77,WeightedParse!AO77)*Variables!$B$5),"")</f>
        <v/>
      </c>
      <c r="AE77" s="114" t="str">
        <f>IF($A77&gt;"",IF(AND(EXACT(SquadExport!$BR77,TRUE),EXACT(SquadExport!$BL77,TRUE)),HARMEAN(WeightedParse!K77,WeightedParse!N77,WeightedParse!P77,WeightedParse!Q77,WeightedParse!S77,WeightedParse!T77,WeightedParse!U77,WeightedParse!V77,WeightedParse!X77,WeightedParse!Y77,WeightedParse!Z77,WeightedParse!AD77,WeightedParse!AE77,WeightedParse!AF77,WeightedParse!AG77,WeightedParse!AH77,WeightedParse!AI77,WeightedParse!AO77),HARMEAN(WeightedParse!K77,WeightedParse!N77,WeightedParse!P77,WeightedParse!Q77,WeightedParse!S77,WeightedParse!T77,WeightedParse!U77,WeightedParse!V77,WeightedParse!X77,WeightedParse!Y77,WeightedParse!Z77,WeightedParse!AD77,WeightedParse!AE77,WeightedParse!AF77,WeightedParse!AG77,WeightedParse!AH77,WeightedParse!AI77,WeightedParse!AO77)*Variables!$B$5),"")</f>
        <v/>
      </c>
      <c r="AF77" s="114" t="str">
        <f>IF($A77&gt;"",IF(AND(EXACT(SquadExport!$BR77,TRUE),EXACT(SquadExport!$BL77,TRUE)),HARMEAN(WeightedParse!I77,WeightedParse!J77,WeightedParse!K77,WeightedParse!N77,WeightedParse!Q77,WeightedParse!S77,WeightedParse!T77,WeightedParse!U77,WeightedParse!V77,WeightedParse!X77,WeightedParse!Z77,WeightedParse!AD77,WeightedParse!AE77,WeightedParse!AF77,WeightedParse!AH77,WeightedParse!AI77,WeightedParse!AK77,WeightedParse!AN77,WeightedParse!AO77,WeightedParse!AP77),HARMEAN(WeightedParse!I77,WeightedParse!J77,WeightedParse!K77,WeightedParse!N77,WeightedParse!Q77,WeightedParse!S77,WeightedParse!T77,WeightedParse!U77,WeightedParse!V77,WeightedParse!X77,WeightedParse!Z77,WeightedParse!AD77,WeightedParse!AE77,WeightedParse!AF77,WeightedParse!AH77,WeightedParse!AI77,WeightedParse!AK77,WeightedParse!AN77,WeightedParse!AO77,WeightedParse!AP77)*Variables!$B$5),"")</f>
        <v/>
      </c>
      <c r="AG77" s="114" t="str">
        <f>IF($A77&gt;"",IF(AND(OR(EXACT(SquadExport!$BR77,TRUE),EXACT(SquadExport!$BS77,TRUE)),OR(EXACT(SquadExport!$BK77,TRUE),EXACT(SquadExport!$BM77,TRUE))),HARMEAN(WeightedParse!I77,WeightedParse!K77,WeightedParse!Q77,WeightedParse!T77,WeightedParse!X77,WeightedParse!Z77,WeightedParse!AD77,WeightedParse!AF77,WeightedParse!AG77,WeightedParse!AJ77),HARMEAN(WeightedParse!I77,WeightedParse!K77,WeightedParse!Q77,WeightedParse!T77,WeightedParse!X77,WeightedParse!Z77,WeightedParse!AD77,WeightedParse!AF77,WeightedParse!AG77,WeightedParse!AJ77)*Variables!$B$5),"")</f>
        <v/>
      </c>
      <c r="AH77" s="114" t="str">
        <f>IF($A77&gt;"",IF(AND(OR(EXACT(SquadExport!$BR77,TRUE),EXACT(SquadExport!$BS77,TRUE)),OR(EXACT(SquadExport!$BK77,TRUE),EXACT(SquadExport!$BM77,TRUE))),HARMEAN(WeightedParse!H77,WeightedParse!K77,WeightedParse!P77,WeightedParse!Q77,WeightedParse!S77,WeightedParse!T77,WeightedParse!V77,WeightedParse!X77,WeightedParse!Y77,WeightedParse!Z77,WeightedParse!AD77,WeightedParse!AE77,WeightedParse!AF77,WeightedParse!AG77,WeightedParse!AH77,WeightedParse!AO77),HARMEAN(WeightedParse!H77,WeightedParse!K77,WeightedParse!P77,WeightedParse!Q77,WeightedParse!S77,WeightedParse!T77,WeightedParse!V77,WeightedParse!X77,WeightedParse!Y77,WeightedParse!Z77,WeightedParse!AD77,WeightedParse!AE77,WeightedParse!AF77,WeightedParse!AG77,WeightedParse!AH77,WeightedParse!AO77)*Variables!$B$5),"")</f>
        <v/>
      </c>
      <c r="AI77" s="114" t="str">
        <f>IF($A77&gt;"",IF(AND(OR(EXACT(SquadExport!$BR77,TRUE),EXACT(SquadExport!$BS77,TRUE)),OR(EXACT(SquadExport!$BK77,TRUE),EXACT(SquadExport!$BM77,TRUE))),HARMEAN(WeightedParse!H77,WeightedParse!I77,WeightedParse!K77,WeightedParse!P77,WeightedParse!Q77,WeightedParse!S77,WeightedParse!T77,WeightedParse!U77,WeightedParse!V77,WeightedParse!X77,WeightedParse!Y77,WeightedParse!Z77,WeightedParse!AD77,WeightedParse!AE77,WeightedParse!AF77,WeightedParse!AH77,WeightedParse!AI77,WeightedParse!AO77),HARMEAN(WeightedParse!H77,WeightedParse!I77,WeightedParse!K77,WeightedParse!P77,WeightedParse!Q77,WeightedParse!S77,WeightedParse!T77,WeightedParse!U77,WeightedParse!V77,WeightedParse!X77,WeightedParse!Y77,WeightedParse!Z77,WeightedParse!AD77,WeightedParse!AE77,WeightedParse!AF77,WeightedParse!AH77,WeightedParse!AI77,WeightedParse!AO77)*Variables!$B$5),"")</f>
        <v/>
      </c>
      <c r="AJ77" s="114" t="str">
        <f>IF($A77&gt;"",IF(AND(OR(EXACT(SquadExport!$BR77,TRUE),EXACT(SquadExport!$BS77,TRUE)),OR(EXACT(SquadExport!$BK77,TRUE),EXACT(SquadExport!$BM77,TRUE))),HARMEAN(WeightedParse!H77,WeightedParse!K77,WeightedParse!M77,WeightedParse!V77,WeightedParse!W77,WeightedParse!AD77,WeightedParse!AF77,WeightedParse!AH77,WeightedParse!AK77,WeightedParse!AL77,WeightedParse!AO77,WeightedParse!AP77)*(CONVERT(LEFT(SquadExport!$E77,FIND("'",SquadExport!$E77)-1)+((MID(SquadExport!$E77,FIND("'",SquadExport!$E77)+1,LEN(SquadExport!$E77)-FIND("'",SquadExport!$E77)-1))/12),"ft","m")-1)/(Variables!$C$4-1),(HARMEAN(WeightedParse!H77,WeightedParse!K77,WeightedParse!M77,WeightedParse!V77,WeightedParse!W77,WeightedParse!AD77,WeightedParse!AF77,WeightedParse!AH77,WeightedParse!AK77,WeightedParse!AL77,WeightedParse!AO77,WeightedParse!AP77)*(CONVERT(LEFT(SquadExport!$E77,FIND("'",SquadExport!$E77)-1)+((MID(SquadExport!$E77,FIND("'",SquadExport!$E77)+1,LEN(SquadExport!$E77)-FIND("'",SquadExport!$E77)-1))/12),"ft","m")-1)/(Variables!$C$4-1))*Variables!$B$5),"")</f>
        <v/>
      </c>
      <c r="AK77" s="114" t="str">
        <f>IF($A77&gt;"",IF(AND(OR(EXACT(SquadExport!$BR77,TRUE),EXACT(SquadExport!$BS77,TRUE)),OR(EXACT(SquadExport!$BK77,TRUE),EXACT(SquadExport!$BM77,TRUE))),HARMEAN(WeightedParse!J77,WeightedParse!K77,WeightedParse!T77,WeightedParse!V77,WeightedParse!X77,WeightedParse!Y77,WeightedParse!Z77,WeightedParse!AD77,WeightedParse!AH77,WeightedParse!AI77,WeightedParse!AK77,WeightedParse!AO77),HARMEAN(WeightedParse!J77,WeightedParse!K77,WeightedParse!T77,WeightedParse!V77,WeightedParse!X77,WeightedParse!Y77,WeightedParse!Z77,WeightedParse!AD77,WeightedParse!AH77,WeightedParse!AI77,WeightedParse!AK77,WeightedParse!AO77)*Variables!$B$5),"")</f>
        <v/>
      </c>
      <c r="AL77" s="114" t="str">
        <f>IF($A77&gt;"",IF(AND(OR(EXACT(SquadExport!$BR77,TRUE),EXACT(SquadExport!$BS77,TRUE)),OR(EXACT(SquadExport!$BK77,TRUE),EXACT(SquadExport!$BM77,TRUE))),HARMEAN(WeightedParse!H77,WeightedParse!I77,WeightedParse!K77,WeightedParse!Q77,WeightedParse!T77,WeightedParse!V77,WeightedParse!AB77,WeightedParse!AD77,WeightedParse!AH77,WeightedParse!AI77,WeightedParse!AJ77,WeightedParse!AN77,WeightedParse!AO77),HARMEAN(WeightedParse!H77,WeightedParse!I77,WeightedParse!K77,WeightedParse!Q77,WeightedParse!T77,WeightedParse!V77,WeightedParse!AB77,WeightedParse!AD77,WeightedParse!AH77,WeightedParse!AI77,WeightedParse!AJ77,WeightedParse!AN77,WeightedParse!AO77)*Variables!$B$5),"")</f>
        <v/>
      </c>
      <c r="AM77" s="114" t="str">
        <f>IF($A77&gt;"",IF(AND(OR(EXACT(SquadExport!$BR77,TRUE),EXACT(SquadExport!$BS77,TRUE)),OR(EXACT(SquadExport!$BK77,TRUE),EXACT(SquadExport!$BM77,TRUE))),HARMEAN(WeightedParse!I77,WeightedParse!J77,WeightedParse!K77,WeightedParse!N77,WeightedParse!Q77,WeightedParse!T77,WeightedParse!V77,WeightedParse!X77,WeightedParse!AB77,WeightedParse!AD77,WeightedParse!AG77,WeightedParse!AI77,WeightedParse!AJ77,WeightedParse!AK77,WeightedParse!AN77)*WeightedParse!BD77,(HARMEAN(WeightedParse!I77,WeightedParse!J77,WeightedParse!K77,WeightedParse!N77,WeightedParse!Q77,WeightedParse!T77,WeightedParse!V77,WeightedParse!X77,WeightedParse!AB77,WeightedParse!AD77,WeightedParse!AG77,WeightedParse!AI77,WeightedParse!AJ77,WeightedParse!AK77,WeightedParse!AN77)*WeightedParse!BD77)*Variables!$B$5),"")</f>
        <v/>
      </c>
      <c r="AN77" s="114" t="str">
        <f>IF($A77&gt;"",IF(AND(OR(EXACT(SquadExport!$BR77,TRUE),EXACT(SquadExport!$BS77,TRUE)),OR(EXACT(SquadExport!$BK77,TRUE),EXACT(SquadExport!$BM77,TRUE))),HARMEAN(WeightedParse!H77,WeightedParse!I77,WeightedParse!K77,WeightedParse!N77,WeightedParse!Q77,WeightedParse!T77,WeightedParse!V77,WeightedParse!X77,WeightedParse!Z77,WeightedParse!AD77,WeightedParse!AG77,WeightedParse!AH77,WeightedParse!AI77,WeightedParse!AJ77,WeightedParse!AN77,WeightedParse!AO77)*WeightedParse!BD77,(HARMEAN(WeightedParse!H77,WeightedParse!I77,WeightedParse!K77,WeightedParse!N77,WeightedParse!Q77,WeightedParse!T77,WeightedParse!V77,WeightedParse!X77,WeightedParse!Z77,WeightedParse!AD77,WeightedParse!AG77,WeightedParse!AH77,WeightedParse!AI77,WeightedParse!AJ77,WeightedParse!AN77,WeightedParse!AO77)*WeightedParse!BD77)*Variables!$B$5),"")</f>
        <v/>
      </c>
      <c r="AO77" s="114" t="str">
        <f>IF($A77&gt;"",IF(AND(EXACT(SquadExport!$BS77,TRUE),EXACT(SquadExport!$BL77,TRUE)),HARMEAN(WeightedParse!K77,WeightedParse!Q77,WeightedParse!T77,WeightedParse!V77,WeightedParse!X77,WeightedParse!Z77,WeightedParse!AB77,WeightedParse!AD77,WeightedParse!AG77,WeightedParse!AK77),HARMEAN(WeightedParse!K77,WeightedParse!Q77,WeightedParse!T77,WeightedParse!V77,WeightedParse!X77,WeightedParse!Z77,WeightedParse!AB77,WeightedParse!AD77,WeightedParse!AG77,WeightedParse!AK77)*Variables!$B$5),"")</f>
        <v/>
      </c>
      <c r="AP77" s="114" t="str">
        <f>IF($A77&gt;"",IF(AND(EXACT(SquadExport!$BS77,TRUE),EXACT(SquadExport!$BL77,TRUE)),HARMEAN(WeightedParse!I77,WeightedParse!K77,WeightedParse!Q77,WeightedParse!T77,WeightedParse!V77,WeightedParse!X77,WeightedParse!Z77,WeightedParse!AB77,WeightedParse!AD77,WeightedParse!AF77,WeightedParse!AG77,WeightedParse!AI77,WeightedParse!AJ77),HARMEAN(WeightedParse!I77,WeightedParse!K77,WeightedParse!Q77,WeightedParse!T77,WeightedParse!V77,WeightedParse!X77,WeightedParse!Z77,WeightedParse!AB77,WeightedParse!AD77,WeightedParse!AF77,WeightedParse!AG77,WeightedParse!AI77,WeightedParse!AJ77)*Variables!$B$5),"")</f>
        <v/>
      </c>
      <c r="AQ77" s="114" t="str">
        <f>IF($A77&gt;"",IF(AND(EXACT(SquadExport!$BS77,TRUE),EXACT(SquadExport!$BL77,TRUE)),HARMEAN(WeightedParse!I77,WeightedParse!J77,WeightedParse!K77,WeightedParse!Q77,WeightedParse!T77,WeightedParse!V77,WeightedParse!X77,WeightedParse!Z77,WeightedParse!AB77,WeightedParse!AD77,WeightedParse!AG77,WeightedParse!AI77,WeightedParse!AJ77,WeightedParse!AK77),HARMEAN(WeightedParse!I77,WeightedParse!J77,WeightedParse!K77,WeightedParse!Q77,WeightedParse!T77,WeightedParse!V77,WeightedParse!X77,WeightedParse!Z77,WeightedParse!AB77,WeightedParse!AD77,WeightedParse!AG77,WeightedParse!AI77,WeightedParse!AJ77,WeightedParse!AK77)*Variables!$B$5),"")</f>
        <v/>
      </c>
      <c r="AR77" s="114" t="str">
        <f>IF($A77&gt;"",IF(AND(EXACT(SquadExport!$BS77,TRUE),EXACT(SquadExport!$BL77,TRUE)),HARMEAN(WeightedParse!I77,WeightedParse!J77,WeightedParse!K77,WeightedParse!Q77,WeightedParse!T77,WeightedParse!V77,WeightedParse!X77,WeightedParse!Y77,WeightedParse!Z77,WeightedParse!AD77,WeightedParse!AH77,WeightedParse!AI77,WeightedParse!AJ77,WeightedParse!AK77,WeightedParse!AN77,WeightedParse!AO77),HARMEAN(WeightedParse!I77,WeightedParse!J77,WeightedParse!K77,WeightedParse!Q77,WeightedParse!T77,WeightedParse!V77,WeightedParse!X77,WeightedParse!Y77,WeightedParse!Z77,WeightedParse!AD77,WeightedParse!AH77,WeightedParse!AI77,WeightedParse!AJ77,WeightedParse!AK77,WeightedParse!AN77,WeightedParse!AO77)*Variables!$B$5),"")</f>
        <v/>
      </c>
      <c r="AS77" s="114" t="str">
        <f>IF($A77&gt;"",IF(AND(EXACT(SquadExport!$BT77,TRUE),EXACT(SquadExport!$BL77,TRUE)),HARMEAN(WeightedParse!J77,WeightedParse!K77,WeightedParse!M77,WeightedParse!T77,WeightedParse!V77,WeightedParse!X77,WeightedParse!Z77,WeightedParse!AD77,WeightedParse!AI77),(HARMEAN(WeightedParse!J77,WeightedParse!K77,WeightedParse!M77,WeightedParse!T77,WeightedParse!V77,WeightedParse!X77,WeightedParse!Z77,WeightedParse!AD77,WeightedParse!AI77)*Variables!$B$5)),"")</f>
        <v/>
      </c>
      <c r="AT77" s="114" t="str">
        <f>IF($A77&gt;"",IF(AND(EXACT(SquadExport!$BT77,TRUE),EXACT(SquadExport!$BL77,TRUE)),HARMEAN(WeightedParse!J77,WeightedParse!K77,WeightedParse!M77,WeightedParse!U77,WeightedParse!V77,WeightedParse!W77,WeightedParse!X77,WeightedParse!Z77,WeightedParse!AD77,WeightedParse!AF77,WeightedParse!AK77,WeightedParse!AL77,WeightedParse!AP77)*(CONVERT(LEFT(SquadExport!$E77,FIND("'",SquadExport!$E77)-1)+((MID(SquadExport!$E77,FIND("'",SquadExport!$E77)+1,LEN(SquadExport!$E77)-FIND("'",SquadExport!$E77)-1))/12),"ft","m")-1)/(Variables!$C$4-1),(HARMEAN(WeightedParse!J77,WeightedParse!K77,WeightedParse!M77,WeightedParse!U77,WeightedParse!V77,WeightedParse!W77,WeightedParse!X77,WeightedParse!Z77,WeightedParse!AD77,WeightedParse!AF77,WeightedParse!AK77,WeightedParse!AL77,WeightedParse!AP77)*(CONVERT(LEFT(SquadExport!$E77,FIND("'",SquadExport!$E77)-1)+((MID(SquadExport!$E77,FIND("'",SquadExport!$E77)+1,LEN(SquadExport!$E77)-FIND("'",SquadExport!$E77)-1))/12),"ft","m")-1)/(Variables!$C$4-1)))*Variables!$B$5,"")</f>
        <v/>
      </c>
      <c r="AU77" s="114" t="str">
        <f>IF($A77&gt;"",IF(AND(EXACT(SquadExport!$BT77,TRUE),EXACT(SquadExport!$BL77,TRUE)),HARMEAN(WeightedParse!I77,WeightedParse!J77,WeightedParse!K77,WeightedParse!Q77,WeightedParse!T77,WeightedParse!V77,WeightedParse!X77,WeightedParse!Z77,WeightedParse!AB77,WeightedParse!AD77,WeightedParse!AF77,WeightedParse!AG77,WeightedParse!AK77,WeightedParse!AP77),HARMEAN(WeightedParse!I77,WeightedParse!J77,WeightedParse!K77,WeightedParse!Q77,WeightedParse!T77,WeightedParse!V77,WeightedParse!X77,WeightedParse!Z77,WeightedParse!AB77,WeightedParse!AD77,WeightedParse!AF77,WeightedParse!AG77,WeightedParse!AK77,WeightedParse!AP77)*Variables!$B$5),"")</f>
        <v/>
      </c>
      <c r="AV77" s="114" t="str">
        <f>IF($A77&gt;"",IF(AND(EXACT(SquadExport!$BT77,TRUE),EXACT(SquadExport!$BL77,TRUE)),HARMEAN(WeightedParse!I77,WeightedParse!J77,WeightedParse!K77,WeightedParse!Q77,WeightedParse!T77,WeightedParse!V77,WeightedParse!X77,WeightedParse!Z77,WeightedParse!AD77,WeightedParse!AH77,WeightedParse!AI77,WeightedParse!AJ77,WeightedParse!AK77,WeightedParse!AN77,WeightedParse!AO77),HARMEAN(WeightedParse!I77,WeightedParse!J77,WeightedParse!K77,WeightedParse!Q77,WeightedParse!T77,WeightedParse!V77,WeightedParse!X77,WeightedParse!Z77,WeightedParse!AD77,WeightedParse!AH77,WeightedParse!AI77,WeightedParse!AJ77,WeightedParse!AK77,WeightedParse!AN77,WeightedParse!AO77)*Variables!$B$5),"")</f>
        <v/>
      </c>
      <c r="AW77" s="114" t="str">
        <f>IF($A77&gt;"",IF(AND(EXACT(SquadExport!$BT77,TRUE),EXACT(SquadExport!$BL77,TRUE)),HARMEAN(WeightedParse!I77,WeightedParse!J77,WeightedParse!K77,WeightedParse!Q77,WeightedParse!T77,WeightedParse!V77,WeightedParse!X77,WeightedParse!Z77,WeightedParse!AB77,WeightedParse!AD77,WeightedParse!AF77,WeightedParse!AG77,WeightedParse!AI77,WeightedParse!AJ77,WeightedParse!AK77),HARMEAN(WeightedParse!I77,WeightedParse!J77,WeightedParse!K77,WeightedParse!Q77,WeightedParse!T77,WeightedParse!V77,WeightedParse!X77,WeightedParse!Z77,WeightedParse!AB77,WeightedParse!AD77,WeightedParse!AF77,WeightedParse!AG77,WeightedParse!AI77,WeightedParse!AJ77,WeightedParse!AK77)*Variables!$B$5),"")</f>
        <v/>
      </c>
      <c r="AX77" s="114" t="str">
        <f>IF($A77&gt;"",IF(AND(EXACT(SquadExport!$BT77,TRUE),EXACT(SquadExport!$BL77,TRUE)),HARMEAN(WeightedParse!K77,WeightedParse!Q77,WeightedParse!U77,WeightedParse!V77,WeightedParse!W77,WeightedParse!X77,WeightedParse!Y77,WeightedParse!Z77,WeightedParse!AD77,WeightedParse!AF77,WeightedParse!AH77,WeightedParse!AI77,WeightedParse!AJ77,WeightedParse!AK77,WeightedParse!AN77,WeightedParse!AO77,WeightedParse!AP77),HARMEAN(WeightedParse!K77,WeightedParse!Q77,WeightedParse!U77,WeightedParse!V77,WeightedParse!W77,WeightedParse!X77,WeightedParse!Y77,WeightedParse!Z77,WeightedParse!AD77,WeightedParse!AF77,WeightedParse!AH77,WeightedParse!AI77,WeightedParse!AJ77,WeightedParse!AK77,WeightedParse!AN77,WeightedParse!AO77,WeightedParse!AP77)*Variables!$B$5),"")</f>
        <v/>
      </c>
      <c r="AY77" s="114" t="str">
        <f>IF($A77&gt;"",IF(AND(EXACT(SquadExport!$BT77,TRUE),EXACT(SquadExport!$BL77,TRUE)),HARMEAN(WeightedParse!I77,WeightedParse!J77,WeightedParse!K77,WeightedParse!M77,WeightedParse!N77,WeightedParse!Q77,WeightedParse!T77,WeightedParse!V77,WeightedParse!X77,WeightedParse!Z77,WeightedParse!AD77,WeightedParse!AF77,WeightedParse!AG77,WeightedParse!AH77,WeightedParse!AI77,WeightedParse!AJ77,WeightedParse!AK77,WeightedParse!AL77,WeightedParse!AN77,WeightedParse!AO77,WeightedParse!AP77),HARMEAN(WeightedParse!I77,WeightedParse!J77,WeightedParse!K77,WeightedParse!M77,WeightedParse!N77,WeightedParse!Q77,WeightedParse!T77,WeightedParse!V77,WeightedParse!X77,WeightedParse!Z77,WeightedParse!AD77,WeightedParse!AF77,WeightedParse!AG77,WeightedParse!AH77,WeightedParse!AI77,WeightedParse!AJ77,WeightedParse!AK77,WeightedParse!AL77,WeightedParse!AN77,WeightedParse!AO77,WeightedParse!AP77)*Variables!$B$5),"")</f>
        <v/>
      </c>
    </row>
    <row r="78" spans="1:51" s="3" customFormat="1" ht="15" customHeight="1" x14ac:dyDescent="0.25">
      <c r="A78" s="3" t="str">
        <f>IF(WeightedParse!A78&gt;"",WeightedParse!A78,"")</f>
        <v/>
      </c>
      <c r="B78" s="4" t="str">
        <f>IF(WeightedParse!B78&gt;0,WeightedParse!B78,"")</f>
        <v/>
      </c>
      <c r="C78" s="4" t="str">
        <f>IF(A78&gt;"",IF(AND(B78&lt;=Variables!$B$8,G78&gt;2),"Youth",IF(AND(B78&lt;=Variables!$B$8,G78&lt;=2),"Prospect",IF(AND(B78&gt;=Variables!$B$9,G78&gt;2),"Old",IF(G78&gt;=3,"Reserves","First Team")))),"")</f>
        <v/>
      </c>
      <c r="D78" s="4" t="str">
        <f>SquadExport!BJ78</f>
        <v/>
      </c>
      <c r="E78" s="4" t="str">
        <f>IF(A78&gt;"",VLOOKUP(F78,Roles!A:B,2,FALSE)&amp;IF(OR(VLOOKUP(F78,Roles!$A:$B,2,FALSE)="FB",VLOOKUP(F78,Roles!$A:$B,2,FALSE)="WB",VLOOKUP(F78,Roles!$A:$B,2,FALSE)="WM",VLOOKUP(F78,Roles!$A:$B,2,FALSE)="W"),IF(AND(SquadExport!BK78=TRUE,SquadExport!BM78=TRUE,WeightedParse!BB78&gt;=WeightedParse!BC78)," (R)",IF(AND(SquadExport!BK78=TRUE,SquadExport!BM78=TRUE,WeightedParse!BB78&lt;WeightedParse!BC78)," (L)",IF(AND(SquadExport!BK78=TRUE,SquadExport!BM78=FALSE), " (L)",IF(AND(SquadExport!BK78=FALSE,SquadExport!BM78=TRUE)," (R)","")))),""),"")</f>
        <v/>
      </c>
      <c r="F78" s="4" t="str" cm="1">
        <f t="array" ref="F78">IF(A78&gt;"",INDEX($J$1:$AY$1,SUMPRODUCT(MAX(($J$2:$AY$200=MAX($J78:$AY78))*(COLUMN($J$2:$AY$200))))-COLUMN($J$1)+1),"")</f>
        <v/>
      </c>
      <c r="G78" s="4" t="str">
        <f t="shared" si="3"/>
        <v/>
      </c>
      <c r="H78" s="4" t="str">
        <f t="shared" si="4"/>
        <v/>
      </c>
      <c r="I78" s="5" t="str">
        <f t="shared" si="5"/>
        <v/>
      </c>
      <c r="J78" s="114" t="str">
        <f>IF($A78&gt;"",HARMEAN(WeightedParse!V78,WeightedParse!Y78,WeightedParse!Z78,WeightedParse!AE78,WeightedParse!AJ78,WeightedParse!AQ78,WeightedParse!AR78,WeightedParse!AS78,WeightedParse!AU78,WeightedParse!AV78,WeightedParse!AW78,WeightedParse!AY78,WeightedParse!BA78),"")</f>
        <v/>
      </c>
      <c r="K78" s="114" t="str">
        <f>IF(A78&gt;"",HARMEAN(WeightedParse!K78,WeightedParse!Q78,WeightedParse!V78,WeightedParse!X78,WeightedParse!Y78,WeightedParse!Z78,WeightedParse!AE78,WeightedParse!AG78,WeightedParse!AI78,WeightedParse!AJ78,WeightedParse!AQ78,WeightedParse!AR78,WeightedParse!AS78,WeightedParse!AU78,WeightedParse!AV78,WeightedParse!AW78,WeightedParse!AY78,WeightedParse!AZ78,WeightedParse!BA78),"")</f>
        <v/>
      </c>
      <c r="L78" s="114" t="str">
        <f>IF($A78&gt;"",IF(AND(EXACT(SquadExport!$BO78,TRUE),EXACT(SquadExport!$BL78,TRUE)),HARMEAN(WeightedParse!M78,WeightedParse!P78,WeightedParse!S78,WeightedParse!U78,WeightedParse!V78,WeightedParse!W78,WeightedParse!Y78,WeightedParse!AE78,WeightedParse!AL78,WeightedParse!AN78,WeightedParse!AP78),HARMEAN(WeightedParse!M78,WeightedParse!P78,WeightedParse!S78,WeightedParse!U78,WeightedParse!V78,WeightedParse!W78,WeightedParse!Y78,WeightedParse!AE78,WeightedParse!AL78,WeightedParse!AN78,WeightedParse!AP78)*Variables!$B$5),"")</f>
        <v/>
      </c>
      <c r="M78" s="114" t="str">
        <f>IF($A78&gt;"",IF(AND(EXACT(SquadExport!$BO78,TRUE),EXACT(SquadExport!$BL78,TRUE)),HARMEAN(WeightedParse!M78,WeightedParse!P78,WeightedParse!S78,WeightedParse!U78,WeightedParse!V78,WeightedParse!W78,WeightedParse!X78,WeightedParse!Y78,WeightedParse!Z78,WeightedParse!AE78,WeightedParse!AL78,WeightedParse!AN78,WeightedParse!AP78),HARMEAN(WeightedParse!M78,WeightedParse!P78,WeightedParse!S78,WeightedParse!U78,WeightedParse!V78,WeightedParse!W78,WeightedParse!X78,WeightedParse!Y78,WeightedParse!Z78,WeightedParse!AE78,WeightedParse!AL78,WeightedParse!AN78,WeightedParse!AP78)*Variables!$B$5),"")</f>
        <v/>
      </c>
      <c r="N78" s="114" t="str">
        <f>IF($A78&gt;"",IF(AND(EXACT(SquadExport!$BO78,TRUE),EXACT(SquadExport!$BL78,TRUE)),HARMEAN(WeightedParse!K78,WeightedParse!M78,WeightedParse!P78,WeightedParse!Q78,WeightedParse!S78,WeightedParse!T78,WeightedParse!U78,WeightedParse!V78,WeightedParse!W78,WeightedParse!X78,WeightedParse!Y78,WeightedParse!Z78,WeightedParse!AE78,WeightedParse!AG78,WeightedParse!AL78,WeightedParse!AN78,WeightedParse!AP78),HARMEAN(WeightedParse!K78,WeightedParse!M78,WeightedParse!P78,WeightedParse!Q78,WeightedParse!S78,WeightedParse!T78,WeightedParse!U78,WeightedParse!V78,WeightedParse!W78,WeightedParse!X78,WeightedParse!Y78,WeightedParse!Z78,WeightedParse!AE78,WeightedParse!AG78,WeightedParse!AL78,WeightedParse!AN78,WeightedParse!AP78)*Variables!$B$5),"")</f>
        <v/>
      </c>
      <c r="O78" s="114" t="str">
        <f>IF($A78&gt;"",IF(AND(EXACT(SquadExport!$BO78,TRUE),EXACT(SquadExport!$BL78,TRUE)),HARMEAN(WeightedParse!I78,WeightedParse!K78,WeightedParse!M78,WeightedParse!P78,WeightedParse!Q78,WeightedParse!S78,WeightedParse!T78,WeightedParse!V78,WeightedParse!W78,WeightedParse!X78,WeightedParse!Y78,WeightedParse!Z78,WeightedParse!AB78,WeightedParse!AE78,WeightedParse!AF78,WeightedParse!AG78,WeightedParse!AJ78,WeightedParse!AK78,WeightedParse!AL78,WeightedParse!AN78,WeightedParse!AO78,WeightedParse!AP78),HARMEAN(WeightedParse!I78,WeightedParse!K78,WeightedParse!M78,WeightedParse!P78,WeightedParse!Q78,WeightedParse!S78,WeightedParse!T78,WeightedParse!V78,WeightedParse!W78,WeightedParse!X78,WeightedParse!Y78,WeightedParse!Z78,WeightedParse!AB78,WeightedParse!AE78,WeightedParse!AF78,WeightedParse!AG78,WeightedParse!AJ78,WeightedParse!AK78,WeightedParse!AL78,WeightedParse!AN78,WeightedParse!AO78,WeightedParse!AP78)*Variables!$B$5),"")</f>
        <v/>
      </c>
      <c r="P78" s="114" t="str">
        <f>IF($A78&gt;"",IF(AND(OR(EXACT(SquadExport!$BO78,TRUE),EXACT(SquadExport!$BP78,TRUE)),OR(EXACT(SquadExport!$BK78,TRUE),EXACT(SquadExport!$BM78,TRUE))),HARMEAN(WeightedParse!M78,WeightedParse!P78,WeightedParse!S78,WeightedParse!U78,WeightedParse!V78,WeightedParse!W78,WeightedParse!Y78,WeightedParse!AE78,WeightedParse!AF78,WeightedParse!AP78),HARMEAN(WeightedParse!M78,WeightedParse!P78,WeightedParse!S78,WeightedParse!U78,WeightedParse!V78,WeightedParse!W78,WeightedParse!Y78,WeightedParse!AE78,WeightedParse!AF78,WeightedParse!AP78)*Variables!$B$5),"")</f>
        <v/>
      </c>
      <c r="Q78" s="114" t="str">
        <f>IF($A78&gt;"",IF(AND(OR(EXACT(SquadExport!$BO78,TRUE),EXACT(SquadExport!$BP78,TRUE)),OR(EXACT(SquadExport!$BK78,TRUE),EXACT(SquadExport!$BM78,TRUE))),HARMEAN(WeightedParse!H78,WeightedParse!P78,WeightedParse!Q78,WeightedParse!S78,WeightedParse!T78,WeightedParse!V78,WeightedParse!X78,WeightedParse!Y78,WeightedParse!Z78,WeightedParse!AE78,WeightedParse!AF78,WeightedParse!AH78,WeightedParse!AN78,WeightedParse!AO78),HARMEAN(WeightedParse!H78,WeightedParse!P78,WeightedParse!Q78,WeightedParse!S78,WeightedParse!T78,WeightedParse!V78,WeightedParse!X78,WeightedParse!Y78,WeightedParse!Z78,WeightedParse!AE78,WeightedParse!AF78,WeightedParse!AH78,WeightedParse!AN78,WeightedParse!AO78)*Variables!$B$5),"")</f>
        <v/>
      </c>
      <c r="R78" s="115" t="str">
        <f>IF($A78&gt;"",IF(AND(OR(EXACT(SquadExport!$BO78,TRUE),EXACT(SquadExport!$BP78,TRUE)),OR(EXACT(SquadExport!$BK78,TRUE),EXACT(SquadExport!$BM78,TRUE))),HARMEAN(WeightedParse!H78,WeightedParse!I78,WeightedParse!K78,WeightedParse!P78,WeightedParse!Q78,WeightedParse!S78,WeightedParse!T78,WeightedParse!V78,WeightedParse!Y78,WeightedParse!Z78,WeightedParse!AD78,WeightedParse!AE78,WeightedParse!AF78,WeightedParse!AH78,WeightedParse!AI78,WeightedParse!AJ78,WeightedParse!AN78,WeightedParse!AO78),HARMEAN(WeightedParse!H78,WeightedParse!I78,WeightedParse!K78,WeightedParse!P78,WeightedParse!Q78,WeightedParse!S78,WeightedParse!T78,WeightedParse!V78,WeightedParse!Y78,WeightedParse!Z78,WeightedParse!AD78,WeightedParse!AE78,WeightedParse!AF78,WeightedParse!AH78,WeightedParse!AI78,WeightedParse!AJ78,WeightedParse!AN78,WeightedParse!AO78)*Variables!$B$5),"")</f>
        <v/>
      </c>
      <c r="S78" s="115" t="str">
        <f>IF($A78&gt;"",IF(AND(OR(EXACT(SquadExport!$BO78,TRUE),EXACT(SquadExport!$BP78,TRUE)),OR(EXACT(SquadExport!$BK78,TRUE),EXACT(SquadExport!$BM78,TRUE))),HARMEAN(WeightedParse!H78,WeightedParse!I78,WeightedParse!K78,WeightedParse!Q78,WeightedParse!S78,WeightedParse!T78,WeightedParse!V78,WeightedParse!X78,WeightedParse!Z78,WeightedParse!AB78,WeightedParse!AD78,WeightedParse!AF78,WeightedParse!AG78,WeightedParse!AH78,WeightedParse!AI78,WeightedParse!AJ78,WeightedParse!AK78,WeightedParse!AN78,WeightedParse!AO78),HARMEAN(WeightedParse!H78,WeightedParse!I78,WeightedParse!K78,WeightedParse!Q78,WeightedParse!S78,WeightedParse!T78,WeightedParse!V78,WeightedParse!X78,WeightedParse!Z78,WeightedParse!AB78,WeightedParse!AD78,WeightedParse!AF78,WeightedParse!AG78,WeightedParse!AH78,WeightedParse!AI78,WeightedParse!AJ78,WeightedParse!AK78,WeightedParse!AN78,WeightedParse!AO78)*Variables!$B$5),"")</f>
        <v/>
      </c>
      <c r="T78" s="114" t="str">
        <f>IF($A78&gt;"",IF(AND(OR(EXACT(SquadExport!$BO78,TRUE),EXACT(SquadExport!$BP78,TRUE)),OR(EXACT(SquadExport!$BK78,TRUE),EXACT(SquadExport!$BM78,TRUE))),HARMEAN(WeightedParse!I78,WeightedParse!K78,WeightedParse!N78,WeightedParse!P78,WeightedParse!Q78,WeightedParse!S78,WeightedParse!T78,WeightedParse!V78,WeightedParse!X78,WeightedParse!Y78,WeightedParse!Z78,WeightedParse!AB78,WeightedParse!AD78,WeightedParse!AE78,WeightedParse!AF78,WeightedParse!AH78,WeightedParse!AI78,WeightedParse!AJ78,WeightedParse!AN78,WeightedParse!AO78)*WeightedParse!BD78,(HARMEAN(WeightedParse!I78,WeightedParse!K78,WeightedParse!N78,WeightedParse!P78,WeightedParse!Q78,WeightedParse!S78,WeightedParse!T78,WeightedParse!V78,WeightedParse!X78,WeightedParse!Y78,WeightedParse!Z78,WeightedParse!AB78,WeightedParse!AD78,WeightedParse!AE78,WeightedParse!AF78,WeightedParse!AH78,WeightedParse!AI78,WeightedParse!AJ78,WeightedParse!AN78,WeightedParse!AO78)*WeightedParse!BD78)*Variables!$B$5),"")</f>
        <v/>
      </c>
      <c r="U78" s="114" t="str">
        <f>IF($A78&gt;"",IF(EXACT(SquadExport!$BQ78,TRUE),HARMEAN(WeightedParse!P78,WeightedParse!S78,WeightedParse!V78,WeightedParse!X78,WeightedParse!Y78,WeightedParse!Z78,WeightedParse!AE78,WeightedParse!AF78,WeightedParse!AP78),HARMEAN(WeightedParse!P78,WeightedParse!S78,WeightedParse!V78,WeightedParse!X78,WeightedParse!Y78,WeightedParse!Z78,WeightedParse!AE78,WeightedParse!AF78,WeightedParse!AP78)*Variables!$B$5),"")</f>
        <v/>
      </c>
      <c r="V78" s="114" t="str">
        <f>IF($A78&gt;"",IF(EXACT(SquadExport!$BQ78,TRUE),HARMEAN(WeightedParse!K78,WeightedParse!Q78,WeightedParse!S78,WeightedParse!T78,WeightedParse!V78,WeightedParse!X78,WeightedParse!Z78,WeightedParse!AE78,WeightedParse!AF78,WeightedParse!AG78,WeightedParse!AH78,WeightedParse!AK78),HARMEAN(WeightedParse!K78,WeightedParse!Q78,WeightedParse!S78,WeightedParse!T78,WeightedParse!V78,WeightedParse!X78,WeightedParse!Z78,WeightedParse!AE78,WeightedParse!AF78,WeightedParse!AG78,WeightedParse!AH78,WeightedParse!AK78)*Variables!$B$5),"")</f>
        <v/>
      </c>
      <c r="W78" s="114" t="str">
        <f>IF($A78&gt;"",IF(EXACT(SquadExport!$BQ78,TRUE),HARMEAN(WeightedParse!I78,WeightedParse!K78,WeightedParse!N78,WeightedParse!Q78,WeightedParse!T78,WeightedParse!V78,WeightedParse!X78,WeightedParse!Z78,WeightedParse!AB78,WeightedParse!AD78,WeightedParse!AF78,WeightedParse!AG78,WeightedParse!AK78),HARMEAN(WeightedParse!I78,WeightedParse!K78,WeightedParse!N78,WeightedParse!Q78,WeightedParse!T78,WeightedParse!V78,WeightedParse!X78,WeightedParse!Z78,WeightedParse!AB78,WeightedParse!AD78,WeightedParse!AF78,WeightedParse!AG78,WeightedParse!AK78)*Variables!$B$5),"")</f>
        <v/>
      </c>
      <c r="X78" s="114" t="str">
        <f>IF($A78&gt;"",IF(EXACT(SquadExport!$BQ78,TRUE),HARMEAN(WeightedParse!K78,WeightedParse!P78,WeightedParse!Q78,WeightedParse!S78,WeightedParse!U78,WeightedParse!V78,WeightedParse!X78,WeightedParse!Y78,WeightedParse!Z78,WeightedParse!AE78,WeightedParse!AF78,WeightedParse!AH78,WeightedParse!AO78,WeightedParse!AP78),HARMEAN(WeightedParse!K78,WeightedParse!P78,WeightedParse!Q78,WeightedParse!S78,WeightedParse!U78,WeightedParse!V78,WeightedParse!X78,WeightedParse!Y78,WeightedParse!Z78,WeightedParse!AE78,WeightedParse!AF78,WeightedParse!AH78,WeightedParse!AO78,WeightedParse!AP78)*Variables!$B$5),"")</f>
        <v/>
      </c>
      <c r="Y78" s="114" t="str">
        <f>IF($A78&gt;"",IF(EXACT(SquadExport!$BQ78,TRUE),HARMEAN(WeightedParse!P78,WeightedParse!Q78,WeightedParse!S78,WeightedParse!U78,WeightedParse!V78,WeightedParse!W78,WeightedParse!Y78,WeightedParse!AE78,WeightedParse!AF78,WeightedParse!AH78,WeightedParse!AJ78,WeightedParse!AN78,WeightedParse!AO78,WeightedParse!AP78),HARMEAN(WeightedParse!P78,WeightedParse!Q78,WeightedParse!S78,WeightedParse!U78,WeightedParse!V78,WeightedParse!W78,WeightedParse!Y78,WeightedParse!AE78,WeightedParse!AF78,WeightedParse!AH78,WeightedParse!AJ78,WeightedParse!AN78,WeightedParse!AO78,WeightedParse!AP78)*Variables!$B$5),"")</f>
        <v/>
      </c>
      <c r="Z78" s="114" t="str">
        <f>IF($A78&gt;"",IF(EXACT(SquadExport!$BQ78,TRUE),HARMEAN(WeightedParse!M78,WeightedParse!P78,WeightedParse!Q78,WeightedParse!S78,WeightedParse!U78,WeightedParse!V78,WeightedParse!W78,WeightedParse!X78,WeightedParse!Y78,WeightedParse!Z78,WeightedParse!AE78,WeightedParse!AF78,WeightedParse!AH78,WeightedParse!AL78,WeightedParse!AO78,WeightedParse!AP78),HARMEAN(WeightedParse!M78,WeightedParse!P78,WeightedParse!Q78,WeightedParse!S78,WeightedParse!U78,WeightedParse!V78,WeightedParse!W78,WeightedParse!X78,WeightedParse!Y78,WeightedParse!Z78,WeightedParse!AE78,WeightedParse!AF78,WeightedParse!AH78,WeightedParse!AL78,WeightedParse!AO78,WeightedParse!AP78)*Variables!$B$5),"")</f>
        <v/>
      </c>
      <c r="AA78" s="114" t="str">
        <f>IF($A78&gt;"",IF(EXACT(SquadExport!$BQ78,TRUE),HARMEAN(WeightedParse!J78,WeightedParse!K78,WeightedParse!N78,WeightedParse!P78,WeightedParse!Q78,WeightedParse!S78,WeightedParse!V78,WeightedParse!X78,WeightedParse!Y78,WeightedParse!Z78,WeightedParse!AD78,WeightedParse!AE78,WeightedParse!AH78,WeightedParse!AI78,WeightedParse!AK78,WeightedParse!AN78,WeightedParse!AO78,WeightedParse!AP78),HARMEAN(WeightedParse!J78,WeightedParse!K78,WeightedParse!N78,WeightedParse!P78,WeightedParse!Q78,WeightedParse!S78,WeightedParse!V78,WeightedParse!X78,WeightedParse!Y78,WeightedParse!Z78,WeightedParse!AD78,WeightedParse!AE78,WeightedParse!AH78,WeightedParse!AI78,WeightedParse!AK78,WeightedParse!AN78,WeightedParse!AO78,WeightedParse!AP78)*Variables!$B$5),"")</f>
        <v/>
      </c>
      <c r="AB78" s="114" t="str">
        <f>IF($A78&gt;"",IF(AND(EXACT(SquadExport!$BR78,TRUE),EXACT(SquadExport!$BL78,TRUE)),HARMEAN(WeightedParse!I78,WeightedParse!K78,WeightedParse!N78,WeightedParse!Q78,WeightedParse!T78,WeightedParse!V78,WeightedParse!X78,WeightedParse!Y78,WeightedParse!Z78,WeightedParse!AD78,WeightedParse!AE78,WeightedParse!AF78,WeightedParse!AG78,WeightedParse!AH78,WeightedParse!AI78,WeightedParse!AJ78,WeightedParse!AK78,WeightedParse!AN78,WeightedParse!AO78),HARMEAN(WeightedParse!I78,WeightedParse!K78,WeightedParse!N78,WeightedParse!Q78,WeightedParse!T78,WeightedParse!V78,WeightedParse!X78,WeightedParse!Y78,WeightedParse!Z78,WeightedParse!AD78,WeightedParse!AE78,WeightedParse!AF78,WeightedParse!AG78,WeightedParse!AH78,WeightedParse!AI78,WeightedParse!AJ78,WeightedParse!AK78,WeightedParse!AN78,WeightedParse!AO78)*Variables!$B$5),"")</f>
        <v/>
      </c>
      <c r="AC78" s="114" t="str">
        <f>IF($A78&gt;"",IF(AND(EXACT(SquadExport!$BR78,TRUE),EXACT(SquadExport!$BL78,TRUE)),HARMEAN(WeightedParse!K78,WeightedParse!Q78,WeightedParse!S78,WeightedParse!T78,WeightedParse!V78,WeightedParse!X78,WeightedParse!Y78,WeightedParse!Z78,WeightedParse!AD78,WeightedParse!AE78,WeightedParse!AF78,WeightedParse!AG78,WeightedParse!AH78,WeightedParse!AO78),HARMEAN(WeightedParse!K78,WeightedParse!Q78,WeightedParse!S78,WeightedParse!T78,WeightedParse!V78,WeightedParse!X78,WeightedParse!Y78,WeightedParse!Z78,WeightedParse!AD78,WeightedParse!AE78,WeightedParse!AF78,WeightedParse!AG78,WeightedParse!AH78,WeightedParse!AO78)*Variables!$B$5),"")</f>
        <v/>
      </c>
      <c r="AD78" s="114" t="str">
        <f>IF($A78&gt;"",IF(AND(EXACT(SquadExport!$BR78,TRUE),EXACT(SquadExport!$BL78,TRUE)),HARMEAN(WeightedParse!I78,WeightedParse!J78,WeightedParse!K78,WeightedParse!N78,WeightedParse!Q78,WeightedParse!S78,WeightedParse!T78,WeightedParse!V78,WeightedParse!X78,WeightedParse!Z78,WeightedParse!AB78,WeightedParse!AD78,WeightedParse!AG78,WeightedParse!AH78,WeightedParse!AI78,WeightedParse!AK78,WeightedParse!AO78),HARMEAN(WeightedParse!I78,WeightedParse!J78,WeightedParse!K78,WeightedParse!N78,WeightedParse!Q78,WeightedParse!S78,WeightedParse!T78,WeightedParse!V78,WeightedParse!X78,WeightedParse!Z78,WeightedParse!AB78,WeightedParse!AD78,WeightedParse!AG78,WeightedParse!AH78,WeightedParse!AI78,WeightedParse!AK78,WeightedParse!AO78)*Variables!$B$5),"")</f>
        <v/>
      </c>
      <c r="AE78" s="114" t="str">
        <f>IF($A78&gt;"",IF(AND(EXACT(SquadExport!$BR78,TRUE),EXACT(SquadExport!$BL78,TRUE)),HARMEAN(WeightedParse!K78,WeightedParse!N78,WeightedParse!P78,WeightedParse!Q78,WeightedParse!S78,WeightedParse!T78,WeightedParse!U78,WeightedParse!V78,WeightedParse!X78,WeightedParse!Y78,WeightedParse!Z78,WeightedParse!AD78,WeightedParse!AE78,WeightedParse!AF78,WeightedParse!AG78,WeightedParse!AH78,WeightedParse!AI78,WeightedParse!AO78),HARMEAN(WeightedParse!K78,WeightedParse!N78,WeightedParse!P78,WeightedParse!Q78,WeightedParse!S78,WeightedParse!T78,WeightedParse!U78,WeightedParse!V78,WeightedParse!X78,WeightedParse!Y78,WeightedParse!Z78,WeightedParse!AD78,WeightedParse!AE78,WeightedParse!AF78,WeightedParse!AG78,WeightedParse!AH78,WeightedParse!AI78,WeightedParse!AO78)*Variables!$B$5),"")</f>
        <v/>
      </c>
      <c r="AF78" s="114" t="str">
        <f>IF($A78&gt;"",IF(AND(EXACT(SquadExport!$BR78,TRUE),EXACT(SquadExport!$BL78,TRUE)),HARMEAN(WeightedParse!I78,WeightedParse!J78,WeightedParse!K78,WeightedParse!N78,WeightedParse!Q78,WeightedParse!S78,WeightedParse!T78,WeightedParse!U78,WeightedParse!V78,WeightedParse!X78,WeightedParse!Z78,WeightedParse!AD78,WeightedParse!AE78,WeightedParse!AF78,WeightedParse!AH78,WeightedParse!AI78,WeightedParse!AK78,WeightedParse!AN78,WeightedParse!AO78,WeightedParse!AP78),HARMEAN(WeightedParse!I78,WeightedParse!J78,WeightedParse!K78,WeightedParse!N78,WeightedParse!Q78,WeightedParse!S78,WeightedParse!T78,WeightedParse!U78,WeightedParse!V78,WeightedParse!X78,WeightedParse!Z78,WeightedParse!AD78,WeightedParse!AE78,WeightedParse!AF78,WeightedParse!AH78,WeightedParse!AI78,WeightedParse!AK78,WeightedParse!AN78,WeightedParse!AO78,WeightedParse!AP78)*Variables!$B$5),"")</f>
        <v/>
      </c>
      <c r="AG78" s="114" t="str">
        <f>IF($A78&gt;"",IF(AND(OR(EXACT(SquadExport!$BR78,TRUE),EXACT(SquadExport!$BS78,TRUE)),OR(EXACT(SquadExport!$BK78,TRUE),EXACT(SquadExport!$BM78,TRUE))),HARMEAN(WeightedParse!I78,WeightedParse!K78,WeightedParse!Q78,WeightedParse!T78,WeightedParse!X78,WeightedParse!Z78,WeightedParse!AD78,WeightedParse!AF78,WeightedParse!AG78,WeightedParse!AJ78),HARMEAN(WeightedParse!I78,WeightedParse!K78,WeightedParse!Q78,WeightedParse!T78,WeightedParse!X78,WeightedParse!Z78,WeightedParse!AD78,WeightedParse!AF78,WeightedParse!AG78,WeightedParse!AJ78)*Variables!$B$5),"")</f>
        <v/>
      </c>
      <c r="AH78" s="114" t="str">
        <f>IF($A78&gt;"",IF(AND(OR(EXACT(SquadExport!$BR78,TRUE),EXACT(SquadExport!$BS78,TRUE)),OR(EXACT(SquadExport!$BK78,TRUE),EXACT(SquadExport!$BM78,TRUE))),HARMEAN(WeightedParse!H78,WeightedParse!K78,WeightedParse!P78,WeightedParse!Q78,WeightedParse!S78,WeightedParse!T78,WeightedParse!V78,WeightedParse!X78,WeightedParse!Y78,WeightedParse!Z78,WeightedParse!AD78,WeightedParse!AE78,WeightedParse!AF78,WeightedParse!AG78,WeightedParse!AH78,WeightedParse!AO78),HARMEAN(WeightedParse!H78,WeightedParse!K78,WeightedParse!P78,WeightedParse!Q78,WeightedParse!S78,WeightedParse!T78,WeightedParse!V78,WeightedParse!X78,WeightedParse!Y78,WeightedParse!Z78,WeightedParse!AD78,WeightedParse!AE78,WeightedParse!AF78,WeightedParse!AG78,WeightedParse!AH78,WeightedParse!AO78)*Variables!$B$5),"")</f>
        <v/>
      </c>
      <c r="AI78" s="114" t="str">
        <f>IF($A78&gt;"",IF(AND(OR(EXACT(SquadExport!$BR78,TRUE),EXACT(SquadExport!$BS78,TRUE)),OR(EXACT(SquadExport!$BK78,TRUE),EXACT(SquadExport!$BM78,TRUE))),HARMEAN(WeightedParse!H78,WeightedParse!I78,WeightedParse!K78,WeightedParse!P78,WeightedParse!Q78,WeightedParse!S78,WeightedParse!T78,WeightedParse!U78,WeightedParse!V78,WeightedParse!X78,WeightedParse!Y78,WeightedParse!Z78,WeightedParse!AD78,WeightedParse!AE78,WeightedParse!AF78,WeightedParse!AH78,WeightedParse!AI78,WeightedParse!AO78),HARMEAN(WeightedParse!H78,WeightedParse!I78,WeightedParse!K78,WeightedParse!P78,WeightedParse!Q78,WeightedParse!S78,WeightedParse!T78,WeightedParse!U78,WeightedParse!V78,WeightedParse!X78,WeightedParse!Y78,WeightedParse!Z78,WeightedParse!AD78,WeightedParse!AE78,WeightedParse!AF78,WeightedParse!AH78,WeightedParse!AI78,WeightedParse!AO78)*Variables!$B$5),"")</f>
        <v/>
      </c>
      <c r="AJ78" s="114" t="str">
        <f>IF($A78&gt;"",IF(AND(OR(EXACT(SquadExport!$BR78,TRUE),EXACT(SquadExport!$BS78,TRUE)),OR(EXACT(SquadExport!$BK78,TRUE),EXACT(SquadExport!$BM78,TRUE))),HARMEAN(WeightedParse!H78,WeightedParse!K78,WeightedParse!M78,WeightedParse!V78,WeightedParse!W78,WeightedParse!AD78,WeightedParse!AF78,WeightedParse!AH78,WeightedParse!AK78,WeightedParse!AL78,WeightedParse!AO78,WeightedParse!AP78)*(CONVERT(LEFT(SquadExport!$E78,FIND("'",SquadExport!$E78)-1)+((MID(SquadExport!$E78,FIND("'",SquadExport!$E78)+1,LEN(SquadExport!$E78)-FIND("'",SquadExport!$E78)-1))/12),"ft","m")-1)/(Variables!$C$4-1),(HARMEAN(WeightedParse!H78,WeightedParse!K78,WeightedParse!M78,WeightedParse!V78,WeightedParse!W78,WeightedParse!AD78,WeightedParse!AF78,WeightedParse!AH78,WeightedParse!AK78,WeightedParse!AL78,WeightedParse!AO78,WeightedParse!AP78)*(CONVERT(LEFT(SquadExport!$E78,FIND("'",SquadExport!$E78)-1)+((MID(SquadExport!$E78,FIND("'",SquadExport!$E78)+1,LEN(SquadExport!$E78)-FIND("'",SquadExport!$E78)-1))/12),"ft","m")-1)/(Variables!$C$4-1))*Variables!$B$5),"")</f>
        <v/>
      </c>
      <c r="AK78" s="114" t="str">
        <f>IF($A78&gt;"",IF(AND(OR(EXACT(SquadExport!$BR78,TRUE),EXACT(SquadExport!$BS78,TRUE)),OR(EXACT(SquadExport!$BK78,TRUE),EXACT(SquadExport!$BM78,TRUE))),HARMEAN(WeightedParse!J78,WeightedParse!K78,WeightedParse!T78,WeightedParse!V78,WeightedParse!X78,WeightedParse!Y78,WeightedParse!Z78,WeightedParse!AD78,WeightedParse!AH78,WeightedParse!AI78,WeightedParse!AK78,WeightedParse!AO78),HARMEAN(WeightedParse!J78,WeightedParse!K78,WeightedParse!T78,WeightedParse!V78,WeightedParse!X78,WeightedParse!Y78,WeightedParse!Z78,WeightedParse!AD78,WeightedParse!AH78,WeightedParse!AI78,WeightedParse!AK78,WeightedParse!AO78)*Variables!$B$5),"")</f>
        <v/>
      </c>
      <c r="AL78" s="114" t="str">
        <f>IF($A78&gt;"",IF(AND(OR(EXACT(SquadExport!$BR78,TRUE),EXACT(SquadExport!$BS78,TRUE)),OR(EXACT(SquadExport!$BK78,TRUE),EXACT(SquadExport!$BM78,TRUE))),HARMEAN(WeightedParse!H78,WeightedParse!I78,WeightedParse!K78,WeightedParse!Q78,WeightedParse!T78,WeightedParse!V78,WeightedParse!AB78,WeightedParse!AD78,WeightedParse!AH78,WeightedParse!AI78,WeightedParse!AJ78,WeightedParse!AN78,WeightedParse!AO78),HARMEAN(WeightedParse!H78,WeightedParse!I78,WeightedParse!K78,WeightedParse!Q78,WeightedParse!T78,WeightedParse!V78,WeightedParse!AB78,WeightedParse!AD78,WeightedParse!AH78,WeightedParse!AI78,WeightedParse!AJ78,WeightedParse!AN78,WeightedParse!AO78)*Variables!$B$5),"")</f>
        <v/>
      </c>
      <c r="AM78" s="114" t="str">
        <f>IF($A78&gt;"",IF(AND(OR(EXACT(SquadExport!$BR78,TRUE),EXACT(SquadExport!$BS78,TRUE)),OR(EXACT(SquadExport!$BK78,TRUE),EXACT(SquadExport!$BM78,TRUE))),HARMEAN(WeightedParse!I78,WeightedParse!J78,WeightedParse!K78,WeightedParse!N78,WeightedParse!Q78,WeightedParse!T78,WeightedParse!V78,WeightedParse!X78,WeightedParse!AB78,WeightedParse!AD78,WeightedParse!AG78,WeightedParse!AI78,WeightedParse!AJ78,WeightedParse!AK78,WeightedParse!AN78)*WeightedParse!BD78,(HARMEAN(WeightedParse!I78,WeightedParse!J78,WeightedParse!K78,WeightedParse!N78,WeightedParse!Q78,WeightedParse!T78,WeightedParse!V78,WeightedParse!X78,WeightedParse!AB78,WeightedParse!AD78,WeightedParse!AG78,WeightedParse!AI78,WeightedParse!AJ78,WeightedParse!AK78,WeightedParse!AN78)*WeightedParse!BD78)*Variables!$B$5),"")</f>
        <v/>
      </c>
      <c r="AN78" s="114" t="str">
        <f>IF($A78&gt;"",IF(AND(OR(EXACT(SquadExport!$BR78,TRUE),EXACT(SquadExport!$BS78,TRUE)),OR(EXACT(SquadExport!$BK78,TRUE),EXACT(SquadExport!$BM78,TRUE))),HARMEAN(WeightedParse!H78,WeightedParse!I78,WeightedParse!K78,WeightedParse!N78,WeightedParse!Q78,WeightedParse!T78,WeightedParse!V78,WeightedParse!X78,WeightedParse!Z78,WeightedParse!AD78,WeightedParse!AG78,WeightedParse!AH78,WeightedParse!AI78,WeightedParse!AJ78,WeightedParse!AN78,WeightedParse!AO78)*WeightedParse!BD78,(HARMEAN(WeightedParse!H78,WeightedParse!I78,WeightedParse!K78,WeightedParse!N78,WeightedParse!Q78,WeightedParse!T78,WeightedParse!V78,WeightedParse!X78,WeightedParse!Z78,WeightedParse!AD78,WeightedParse!AG78,WeightedParse!AH78,WeightedParse!AI78,WeightedParse!AJ78,WeightedParse!AN78,WeightedParse!AO78)*WeightedParse!BD78)*Variables!$B$5),"")</f>
        <v/>
      </c>
      <c r="AO78" s="114" t="str">
        <f>IF($A78&gt;"",IF(AND(EXACT(SquadExport!$BS78,TRUE),EXACT(SquadExport!$BL78,TRUE)),HARMEAN(WeightedParse!K78,WeightedParse!Q78,WeightedParse!T78,WeightedParse!V78,WeightedParse!X78,WeightedParse!Z78,WeightedParse!AB78,WeightedParse!AD78,WeightedParse!AG78,WeightedParse!AK78),HARMEAN(WeightedParse!K78,WeightedParse!Q78,WeightedParse!T78,WeightedParse!V78,WeightedParse!X78,WeightedParse!Z78,WeightedParse!AB78,WeightedParse!AD78,WeightedParse!AG78,WeightedParse!AK78)*Variables!$B$5),"")</f>
        <v/>
      </c>
      <c r="AP78" s="114" t="str">
        <f>IF($A78&gt;"",IF(AND(EXACT(SquadExport!$BS78,TRUE),EXACT(SquadExport!$BL78,TRUE)),HARMEAN(WeightedParse!I78,WeightedParse!K78,WeightedParse!Q78,WeightedParse!T78,WeightedParse!V78,WeightedParse!X78,WeightedParse!Z78,WeightedParse!AB78,WeightedParse!AD78,WeightedParse!AF78,WeightedParse!AG78,WeightedParse!AI78,WeightedParse!AJ78),HARMEAN(WeightedParse!I78,WeightedParse!K78,WeightedParse!Q78,WeightedParse!T78,WeightedParse!V78,WeightedParse!X78,WeightedParse!Z78,WeightedParse!AB78,WeightedParse!AD78,WeightedParse!AF78,WeightedParse!AG78,WeightedParse!AI78,WeightedParse!AJ78)*Variables!$B$5),"")</f>
        <v/>
      </c>
      <c r="AQ78" s="114" t="str">
        <f>IF($A78&gt;"",IF(AND(EXACT(SquadExport!$BS78,TRUE),EXACT(SquadExport!$BL78,TRUE)),HARMEAN(WeightedParse!I78,WeightedParse!J78,WeightedParse!K78,WeightedParse!Q78,WeightedParse!T78,WeightedParse!V78,WeightedParse!X78,WeightedParse!Z78,WeightedParse!AB78,WeightedParse!AD78,WeightedParse!AG78,WeightedParse!AI78,WeightedParse!AJ78,WeightedParse!AK78),HARMEAN(WeightedParse!I78,WeightedParse!J78,WeightedParse!K78,WeightedParse!Q78,WeightedParse!T78,WeightedParse!V78,WeightedParse!X78,WeightedParse!Z78,WeightedParse!AB78,WeightedParse!AD78,WeightedParse!AG78,WeightedParse!AI78,WeightedParse!AJ78,WeightedParse!AK78)*Variables!$B$5),"")</f>
        <v/>
      </c>
      <c r="AR78" s="114" t="str">
        <f>IF($A78&gt;"",IF(AND(EXACT(SquadExport!$BS78,TRUE),EXACT(SquadExport!$BL78,TRUE)),HARMEAN(WeightedParse!I78,WeightedParse!J78,WeightedParse!K78,WeightedParse!Q78,WeightedParse!T78,WeightedParse!V78,WeightedParse!X78,WeightedParse!Y78,WeightedParse!Z78,WeightedParse!AD78,WeightedParse!AH78,WeightedParse!AI78,WeightedParse!AJ78,WeightedParse!AK78,WeightedParse!AN78,WeightedParse!AO78),HARMEAN(WeightedParse!I78,WeightedParse!J78,WeightedParse!K78,WeightedParse!Q78,WeightedParse!T78,WeightedParse!V78,WeightedParse!X78,WeightedParse!Y78,WeightedParse!Z78,WeightedParse!AD78,WeightedParse!AH78,WeightedParse!AI78,WeightedParse!AJ78,WeightedParse!AK78,WeightedParse!AN78,WeightedParse!AO78)*Variables!$B$5),"")</f>
        <v/>
      </c>
      <c r="AS78" s="114" t="str">
        <f>IF($A78&gt;"",IF(AND(EXACT(SquadExport!$BT78,TRUE),EXACT(SquadExport!$BL78,TRUE)),HARMEAN(WeightedParse!J78,WeightedParse!K78,WeightedParse!M78,WeightedParse!T78,WeightedParse!V78,WeightedParse!X78,WeightedParse!Z78,WeightedParse!AD78,WeightedParse!AI78),(HARMEAN(WeightedParse!J78,WeightedParse!K78,WeightedParse!M78,WeightedParse!T78,WeightedParse!V78,WeightedParse!X78,WeightedParse!Z78,WeightedParse!AD78,WeightedParse!AI78)*Variables!$B$5)),"")</f>
        <v/>
      </c>
      <c r="AT78" s="114" t="str">
        <f>IF($A78&gt;"",IF(AND(EXACT(SquadExport!$BT78,TRUE),EXACT(SquadExport!$BL78,TRUE)),HARMEAN(WeightedParse!J78,WeightedParse!K78,WeightedParse!M78,WeightedParse!U78,WeightedParse!V78,WeightedParse!W78,WeightedParse!X78,WeightedParse!Z78,WeightedParse!AD78,WeightedParse!AF78,WeightedParse!AK78,WeightedParse!AL78,WeightedParse!AP78)*(CONVERT(LEFT(SquadExport!$E78,FIND("'",SquadExport!$E78)-1)+((MID(SquadExport!$E78,FIND("'",SquadExport!$E78)+1,LEN(SquadExport!$E78)-FIND("'",SquadExport!$E78)-1))/12),"ft","m")-1)/(Variables!$C$4-1),(HARMEAN(WeightedParse!J78,WeightedParse!K78,WeightedParse!M78,WeightedParse!U78,WeightedParse!V78,WeightedParse!W78,WeightedParse!X78,WeightedParse!Z78,WeightedParse!AD78,WeightedParse!AF78,WeightedParse!AK78,WeightedParse!AL78,WeightedParse!AP78)*(CONVERT(LEFT(SquadExport!$E78,FIND("'",SquadExport!$E78)-1)+((MID(SquadExport!$E78,FIND("'",SquadExport!$E78)+1,LEN(SquadExport!$E78)-FIND("'",SquadExport!$E78)-1))/12),"ft","m")-1)/(Variables!$C$4-1)))*Variables!$B$5,"")</f>
        <v/>
      </c>
      <c r="AU78" s="114" t="str">
        <f>IF($A78&gt;"",IF(AND(EXACT(SquadExport!$BT78,TRUE),EXACT(SquadExport!$BL78,TRUE)),HARMEAN(WeightedParse!I78,WeightedParse!J78,WeightedParse!K78,WeightedParse!Q78,WeightedParse!T78,WeightedParse!V78,WeightedParse!X78,WeightedParse!Z78,WeightedParse!AB78,WeightedParse!AD78,WeightedParse!AF78,WeightedParse!AG78,WeightedParse!AK78,WeightedParse!AP78),HARMEAN(WeightedParse!I78,WeightedParse!J78,WeightedParse!K78,WeightedParse!Q78,WeightedParse!T78,WeightedParse!V78,WeightedParse!X78,WeightedParse!Z78,WeightedParse!AB78,WeightedParse!AD78,WeightedParse!AF78,WeightedParse!AG78,WeightedParse!AK78,WeightedParse!AP78)*Variables!$B$5),"")</f>
        <v/>
      </c>
      <c r="AV78" s="114" t="str">
        <f>IF($A78&gt;"",IF(AND(EXACT(SquadExport!$BT78,TRUE),EXACT(SquadExport!$BL78,TRUE)),HARMEAN(WeightedParse!I78,WeightedParse!J78,WeightedParse!K78,WeightedParse!Q78,WeightedParse!T78,WeightedParse!V78,WeightedParse!X78,WeightedParse!Z78,WeightedParse!AD78,WeightedParse!AH78,WeightedParse!AI78,WeightedParse!AJ78,WeightedParse!AK78,WeightedParse!AN78,WeightedParse!AO78),HARMEAN(WeightedParse!I78,WeightedParse!J78,WeightedParse!K78,WeightedParse!Q78,WeightedParse!T78,WeightedParse!V78,WeightedParse!X78,WeightedParse!Z78,WeightedParse!AD78,WeightedParse!AH78,WeightedParse!AI78,WeightedParse!AJ78,WeightedParse!AK78,WeightedParse!AN78,WeightedParse!AO78)*Variables!$B$5),"")</f>
        <v/>
      </c>
      <c r="AW78" s="114" t="str">
        <f>IF($A78&gt;"",IF(AND(EXACT(SquadExport!$BT78,TRUE),EXACT(SquadExport!$BL78,TRUE)),HARMEAN(WeightedParse!I78,WeightedParse!J78,WeightedParse!K78,WeightedParse!Q78,WeightedParse!T78,WeightedParse!V78,WeightedParse!X78,WeightedParse!Z78,WeightedParse!AB78,WeightedParse!AD78,WeightedParse!AF78,WeightedParse!AG78,WeightedParse!AI78,WeightedParse!AJ78,WeightedParse!AK78),HARMEAN(WeightedParse!I78,WeightedParse!J78,WeightedParse!K78,WeightedParse!Q78,WeightedParse!T78,WeightedParse!V78,WeightedParse!X78,WeightedParse!Z78,WeightedParse!AB78,WeightedParse!AD78,WeightedParse!AF78,WeightedParse!AG78,WeightedParse!AI78,WeightedParse!AJ78,WeightedParse!AK78)*Variables!$B$5),"")</f>
        <v/>
      </c>
      <c r="AX78" s="114" t="str">
        <f>IF($A78&gt;"",IF(AND(EXACT(SquadExport!$BT78,TRUE),EXACT(SquadExport!$BL78,TRUE)),HARMEAN(WeightedParse!K78,WeightedParse!Q78,WeightedParse!U78,WeightedParse!V78,WeightedParse!W78,WeightedParse!X78,WeightedParse!Y78,WeightedParse!Z78,WeightedParse!AD78,WeightedParse!AF78,WeightedParse!AH78,WeightedParse!AI78,WeightedParse!AJ78,WeightedParse!AK78,WeightedParse!AN78,WeightedParse!AO78,WeightedParse!AP78),HARMEAN(WeightedParse!K78,WeightedParse!Q78,WeightedParse!U78,WeightedParse!V78,WeightedParse!W78,WeightedParse!X78,WeightedParse!Y78,WeightedParse!Z78,WeightedParse!AD78,WeightedParse!AF78,WeightedParse!AH78,WeightedParse!AI78,WeightedParse!AJ78,WeightedParse!AK78,WeightedParse!AN78,WeightedParse!AO78,WeightedParse!AP78)*Variables!$B$5),"")</f>
        <v/>
      </c>
      <c r="AY78" s="114" t="str">
        <f>IF($A78&gt;"",IF(AND(EXACT(SquadExport!$BT78,TRUE),EXACT(SquadExport!$BL78,TRUE)),HARMEAN(WeightedParse!I78,WeightedParse!J78,WeightedParse!K78,WeightedParse!M78,WeightedParse!N78,WeightedParse!Q78,WeightedParse!T78,WeightedParse!V78,WeightedParse!X78,WeightedParse!Z78,WeightedParse!AD78,WeightedParse!AF78,WeightedParse!AG78,WeightedParse!AH78,WeightedParse!AI78,WeightedParse!AJ78,WeightedParse!AK78,WeightedParse!AL78,WeightedParse!AN78,WeightedParse!AO78,WeightedParse!AP78),HARMEAN(WeightedParse!I78,WeightedParse!J78,WeightedParse!K78,WeightedParse!M78,WeightedParse!N78,WeightedParse!Q78,WeightedParse!T78,WeightedParse!V78,WeightedParse!X78,WeightedParse!Z78,WeightedParse!AD78,WeightedParse!AF78,WeightedParse!AG78,WeightedParse!AH78,WeightedParse!AI78,WeightedParse!AJ78,WeightedParse!AK78,WeightedParse!AL78,WeightedParse!AN78,WeightedParse!AO78,WeightedParse!AP78)*Variables!$B$5),"")</f>
        <v/>
      </c>
    </row>
    <row r="79" spans="1:51" s="3" customFormat="1" ht="15" customHeight="1" x14ac:dyDescent="0.25">
      <c r="A79" s="3" t="str">
        <f>IF(WeightedParse!A79&gt;"",WeightedParse!A79,"")</f>
        <v/>
      </c>
      <c r="B79" s="4" t="str">
        <f>IF(WeightedParse!B79&gt;0,WeightedParse!B79,"")</f>
        <v/>
      </c>
      <c r="C79" s="4" t="str">
        <f>IF(A79&gt;"",IF(AND(B79&lt;=Variables!$B$8,G79&gt;2),"Youth",IF(AND(B79&lt;=Variables!$B$8,G79&lt;=2),"Prospect",IF(AND(B79&gt;=Variables!$B$9,G79&gt;2),"Old",IF(G79&gt;=3,"Reserves","First Team")))),"")</f>
        <v/>
      </c>
      <c r="D79" s="4" t="str">
        <f>SquadExport!BJ79</f>
        <v/>
      </c>
      <c r="E79" s="4" t="str">
        <f>IF(A79&gt;"",VLOOKUP(F79,Roles!A:B,2,FALSE)&amp;IF(OR(VLOOKUP(F79,Roles!$A:$B,2,FALSE)="FB",VLOOKUP(F79,Roles!$A:$B,2,FALSE)="WB",VLOOKUP(F79,Roles!$A:$B,2,FALSE)="WM",VLOOKUP(F79,Roles!$A:$B,2,FALSE)="W"),IF(AND(SquadExport!BK79=TRUE,SquadExport!BM79=TRUE,WeightedParse!BB79&gt;=WeightedParse!BC79)," (R)",IF(AND(SquadExport!BK79=TRUE,SquadExport!BM79=TRUE,WeightedParse!BB79&lt;WeightedParse!BC79)," (L)",IF(AND(SquadExport!BK79=TRUE,SquadExport!BM79=FALSE), " (L)",IF(AND(SquadExport!BK79=FALSE,SquadExport!BM79=TRUE)," (R)","")))),""),"")</f>
        <v/>
      </c>
      <c r="F79" s="4" t="str" cm="1">
        <f t="array" ref="F79">IF(A79&gt;"",INDEX($J$1:$AY$1,SUMPRODUCT(MAX(($J$2:$AY$200=MAX($J79:$AY79))*(COLUMN($J$2:$AY$200))))-COLUMN($J$1)+1),"")</f>
        <v/>
      </c>
      <c r="G79" s="4" t="str">
        <f t="shared" si="3"/>
        <v/>
      </c>
      <c r="H79" s="4" t="str">
        <f t="shared" si="4"/>
        <v/>
      </c>
      <c r="I79" s="5" t="str">
        <f t="shared" si="5"/>
        <v/>
      </c>
      <c r="J79" s="114" t="str">
        <f>IF($A79&gt;"",HARMEAN(WeightedParse!V79,WeightedParse!Y79,WeightedParse!Z79,WeightedParse!AE79,WeightedParse!AJ79,WeightedParse!AQ79,WeightedParse!AR79,WeightedParse!AS79,WeightedParse!AU79,WeightedParse!AV79,WeightedParse!AW79,WeightedParse!AY79,WeightedParse!BA79),"")</f>
        <v/>
      </c>
      <c r="K79" s="114" t="str">
        <f>IF(A79&gt;"",HARMEAN(WeightedParse!K79,WeightedParse!Q79,WeightedParse!V79,WeightedParse!X79,WeightedParse!Y79,WeightedParse!Z79,WeightedParse!AE79,WeightedParse!AG79,WeightedParse!AI79,WeightedParse!AJ79,WeightedParse!AQ79,WeightedParse!AR79,WeightedParse!AS79,WeightedParse!AU79,WeightedParse!AV79,WeightedParse!AW79,WeightedParse!AY79,WeightedParse!AZ79,WeightedParse!BA79),"")</f>
        <v/>
      </c>
      <c r="L79" s="114" t="str">
        <f>IF($A79&gt;"",IF(AND(EXACT(SquadExport!$BO79,TRUE),EXACT(SquadExport!$BL79,TRUE)),HARMEAN(WeightedParse!M79,WeightedParse!P79,WeightedParse!S79,WeightedParse!U79,WeightedParse!V79,WeightedParse!W79,WeightedParse!Y79,WeightedParse!AE79,WeightedParse!AL79,WeightedParse!AN79,WeightedParse!AP79),HARMEAN(WeightedParse!M79,WeightedParse!P79,WeightedParse!S79,WeightedParse!U79,WeightedParse!V79,WeightedParse!W79,WeightedParse!Y79,WeightedParse!AE79,WeightedParse!AL79,WeightedParse!AN79,WeightedParse!AP79)*Variables!$B$5),"")</f>
        <v/>
      </c>
      <c r="M79" s="114" t="str">
        <f>IF($A79&gt;"",IF(AND(EXACT(SquadExport!$BO79,TRUE),EXACT(SquadExport!$BL79,TRUE)),HARMEAN(WeightedParse!M79,WeightedParse!P79,WeightedParse!S79,WeightedParse!U79,WeightedParse!V79,WeightedParse!W79,WeightedParse!X79,WeightedParse!Y79,WeightedParse!Z79,WeightedParse!AE79,WeightedParse!AL79,WeightedParse!AN79,WeightedParse!AP79),HARMEAN(WeightedParse!M79,WeightedParse!P79,WeightedParse!S79,WeightedParse!U79,WeightedParse!V79,WeightedParse!W79,WeightedParse!X79,WeightedParse!Y79,WeightedParse!Z79,WeightedParse!AE79,WeightedParse!AL79,WeightedParse!AN79,WeightedParse!AP79)*Variables!$B$5),"")</f>
        <v/>
      </c>
      <c r="N79" s="114" t="str">
        <f>IF($A79&gt;"",IF(AND(EXACT(SquadExport!$BO79,TRUE),EXACT(SquadExport!$BL79,TRUE)),HARMEAN(WeightedParse!K79,WeightedParse!M79,WeightedParse!P79,WeightedParse!Q79,WeightedParse!S79,WeightedParse!T79,WeightedParse!U79,WeightedParse!V79,WeightedParse!W79,WeightedParse!X79,WeightedParse!Y79,WeightedParse!Z79,WeightedParse!AE79,WeightedParse!AG79,WeightedParse!AL79,WeightedParse!AN79,WeightedParse!AP79),HARMEAN(WeightedParse!K79,WeightedParse!M79,WeightedParse!P79,WeightedParse!Q79,WeightedParse!S79,WeightedParse!T79,WeightedParse!U79,WeightedParse!V79,WeightedParse!W79,WeightedParse!X79,WeightedParse!Y79,WeightedParse!Z79,WeightedParse!AE79,WeightedParse!AG79,WeightedParse!AL79,WeightedParse!AN79,WeightedParse!AP79)*Variables!$B$5),"")</f>
        <v/>
      </c>
      <c r="O79" s="114" t="str">
        <f>IF($A79&gt;"",IF(AND(EXACT(SquadExport!$BO79,TRUE),EXACT(SquadExport!$BL79,TRUE)),HARMEAN(WeightedParse!I79,WeightedParse!K79,WeightedParse!M79,WeightedParse!P79,WeightedParse!Q79,WeightedParse!S79,WeightedParse!T79,WeightedParse!V79,WeightedParse!W79,WeightedParse!X79,WeightedParse!Y79,WeightedParse!Z79,WeightedParse!AB79,WeightedParse!AE79,WeightedParse!AF79,WeightedParse!AG79,WeightedParse!AJ79,WeightedParse!AK79,WeightedParse!AL79,WeightedParse!AN79,WeightedParse!AO79,WeightedParse!AP79),HARMEAN(WeightedParse!I79,WeightedParse!K79,WeightedParse!M79,WeightedParse!P79,WeightedParse!Q79,WeightedParse!S79,WeightedParse!T79,WeightedParse!V79,WeightedParse!W79,WeightedParse!X79,WeightedParse!Y79,WeightedParse!Z79,WeightedParse!AB79,WeightedParse!AE79,WeightedParse!AF79,WeightedParse!AG79,WeightedParse!AJ79,WeightedParse!AK79,WeightedParse!AL79,WeightedParse!AN79,WeightedParse!AO79,WeightedParse!AP79)*Variables!$B$5),"")</f>
        <v/>
      </c>
      <c r="P79" s="114" t="str">
        <f>IF($A79&gt;"",IF(AND(OR(EXACT(SquadExport!$BO79,TRUE),EXACT(SquadExport!$BP79,TRUE)),OR(EXACT(SquadExport!$BK79,TRUE),EXACT(SquadExport!$BM79,TRUE))),HARMEAN(WeightedParse!M79,WeightedParse!P79,WeightedParse!S79,WeightedParse!U79,WeightedParse!V79,WeightedParse!W79,WeightedParse!Y79,WeightedParse!AE79,WeightedParse!AF79,WeightedParse!AP79),HARMEAN(WeightedParse!M79,WeightedParse!P79,WeightedParse!S79,WeightedParse!U79,WeightedParse!V79,WeightedParse!W79,WeightedParse!Y79,WeightedParse!AE79,WeightedParse!AF79,WeightedParse!AP79)*Variables!$B$5),"")</f>
        <v/>
      </c>
      <c r="Q79" s="114" t="str">
        <f>IF($A79&gt;"",IF(AND(OR(EXACT(SquadExport!$BO79,TRUE),EXACT(SquadExport!$BP79,TRUE)),OR(EXACT(SquadExport!$BK79,TRUE),EXACT(SquadExport!$BM79,TRUE))),HARMEAN(WeightedParse!H79,WeightedParse!P79,WeightedParse!Q79,WeightedParse!S79,WeightedParse!T79,WeightedParse!V79,WeightedParse!X79,WeightedParse!Y79,WeightedParse!Z79,WeightedParse!AE79,WeightedParse!AF79,WeightedParse!AH79,WeightedParse!AN79,WeightedParse!AO79),HARMEAN(WeightedParse!H79,WeightedParse!P79,WeightedParse!Q79,WeightedParse!S79,WeightedParse!T79,WeightedParse!V79,WeightedParse!X79,WeightedParse!Y79,WeightedParse!Z79,WeightedParse!AE79,WeightedParse!AF79,WeightedParse!AH79,WeightedParse!AN79,WeightedParse!AO79)*Variables!$B$5),"")</f>
        <v/>
      </c>
      <c r="R79" s="115" t="str">
        <f>IF($A79&gt;"",IF(AND(OR(EXACT(SquadExport!$BO79,TRUE),EXACT(SquadExport!$BP79,TRUE)),OR(EXACT(SquadExport!$BK79,TRUE),EXACT(SquadExport!$BM79,TRUE))),HARMEAN(WeightedParse!H79,WeightedParse!I79,WeightedParse!K79,WeightedParse!P79,WeightedParse!Q79,WeightedParse!S79,WeightedParse!T79,WeightedParse!V79,WeightedParse!Y79,WeightedParse!Z79,WeightedParse!AD79,WeightedParse!AE79,WeightedParse!AF79,WeightedParse!AH79,WeightedParse!AI79,WeightedParse!AJ79,WeightedParse!AN79,WeightedParse!AO79),HARMEAN(WeightedParse!H79,WeightedParse!I79,WeightedParse!K79,WeightedParse!P79,WeightedParse!Q79,WeightedParse!S79,WeightedParse!T79,WeightedParse!V79,WeightedParse!Y79,WeightedParse!Z79,WeightedParse!AD79,WeightedParse!AE79,WeightedParse!AF79,WeightedParse!AH79,WeightedParse!AI79,WeightedParse!AJ79,WeightedParse!AN79,WeightedParse!AO79)*Variables!$B$5),"")</f>
        <v/>
      </c>
      <c r="S79" s="115" t="str">
        <f>IF($A79&gt;"",IF(AND(OR(EXACT(SquadExport!$BO79,TRUE),EXACT(SquadExport!$BP79,TRUE)),OR(EXACT(SquadExport!$BK79,TRUE),EXACT(SquadExport!$BM79,TRUE))),HARMEAN(WeightedParse!H79,WeightedParse!I79,WeightedParse!K79,WeightedParse!Q79,WeightedParse!S79,WeightedParse!T79,WeightedParse!V79,WeightedParse!X79,WeightedParse!Z79,WeightedParse!AB79,WeightedParse!AD79,WeightedParse!AF79,WeightedParse!AG79,WeightedParse!AH79,WeightedParse!AI79,WeightedParse!AJ79,WeightedParse!AK79,WeightedParse!AN79,WeightedParse!AO79),HARMEAN(WeightedParse!H79,WeightedParse!I79,WeightedParse!K79,WeightedParse!Q79,WeightedParse!S79,WeightedParse!T79,WeightedParse!V79,WeightedParse!X79,WeightedParse!Z79,WeightedParse!AB79,WeightedParse!AD79,WeightedParse!AF79,WeightedParse!AG79,WeightedParse!AH79,WeightedParse!AI79,WeightedParse!AJ79,WeightedParse!AK79,WeightedParse!AN79,WeightedParse!AO79)*Variables!$B$5),"")</f>
        <v/>
      </c>
      <c r="T79" s="114" t="str">
        <f>IF($A79&gt;"",IF(AND(OR(EXACT(SquadExport!$BO79,TRUE),EXACT(SquadExport!$BP79,TRUE)),OR(EXACT(SquadExport!$BK79,TRUE),EXACT(SquadExport!$BM79,TRUE))),HARMEAN(WeightedParse!I79,WeightedParse!K79,WeightedParse!N79,WeightedParse!P79,WeightedParse!Q79,WeightedParse!S79,WeightedParse!T79,WeightedParse!V79,WeightedParse!X79,WeightedParse!Y79,WeightedParse!Z79,WeightedParse!AB79,WeightedParse!AD79,WeightedParse!AE79,WeightedParse!AF79,WeightedParse!AH79,WeightedParse!AI79,WeightedParse!AJ79,WeightedParse!AN79,WeightedParse!AO79)*WeightedParse!BD79,(HARMEAN(WeightedParse!I79,WeightedParse!K79,WeightedParse!N79,WeightedParse!P79,WeightedParse!Q79,WeightedParse!S79,WeightedParse!T79,WeightedParse!V79,WeightedParse!X79,WeightedParse!Y79,WeightedParse!Z79,WeightedParse!AB79,WeightedParse!AD79,WeightedParse!AE79,WeightedParse!AF79,WeightedParse!AH79,WeightedParse!AI79,WeightedParse!AJ79,WeightedParse!AN79,WeightedParse!AO79)*WeightedParse!BD79)*Variables!$B$5),"")</f>
        <v/>
      </c>
      <c r="U79" s="114" t="str">
        <f>IF($A79&gt;"",IF(EXACT(SquadExport!$BQ79,TRUE),HARMEAN(WeightedParse!P79,WeightedParse!S79,WeightedParse!V79,WeightedParse!X79,WeightedParse!Y79,WeightedParse!Z79,WeightedParse!AE79,WeightedParse!AF79,WeightedParse!AP79),HARMEAN(WeightedParse!P79,WeightedParse!S79,WeightedParse!V79,WeightedParse!X79,WeightedParse!Y79,WeightedParse!Z79,WeightedParse!AE79,WeightedParse!AF79,WeightedParse!AP79)*Variables!$B$5),"")</f>
        <v/>
      </c>
      <c r="V79" s="114" t="str">
        <f>IF($A79&gt;"",IF(EXACT(SquadExport!$BQ79,TRUE),HARMEAN(WeightedParse!K79,WeightedParse!Q79,WeightedParse!S79,WeightedParse!T79,WeightedParse!V79,WeightedParse!X79,WeightedParse!Z79,WeightedParse!AE79,WeightedParse!AF79,WeightedParse!AG79,WeightedParse!AH79,WeightedParse!AK79),HARMEAN(WeightedParse!K79,WeightedParse!Q79,WeightedParse!S79,WeightedParse!T79,WeightedParse!V79,WeightedParse!X79,WeightedParse!Z79,WeightedParse!AE79,WeightedParse!AF79,WeightedParse!AG79,WeightedParse!AH79,WeightedParse!AK79)*Variables!$B$5),"")</f>
        <v/>
      </c>
      <c r="W79" s="114" t="str">
        <f>IF($A79&gt;"",IF(EXACT(SquadExport!$BQ79,TRUE),HARMEAN(WeightedParse!I79,WeightedParse!K79,WeightedParse!N79,WeightedParse!Q79,WeightedParse!T79,WeightedParse!V79,WeightedParse!X79,WeightedParse!Z79,WeightedParse!AB79,WeightedParse!AD79,WeightedParse!AF79,WeightedParse!AG79,WeightedParse!AK79),HARMEAN(WeightedParse!I79,WeightedParse!K79,WeightedParse!N79,WeightedParse!Q79,WeightedParse!T79,WeightedParse!V79,WeightedParse!X79,WeightedParse!Z79,WeightedParse!AB79,WeightedParse!AD79,WeightedParse!AF79,WeightedParse!AG79,WeightedParse!AK79)*Variables!$B$5),"")</f>
        <v/>
      </c>
      <c r="X79" s="114" t="str">
        <f>IF($A79&gt;"",IF(EXACT(SquadExport!$BQ79,TRUE),HARMEAN(WeightedParse!K79,WeightedParse!P79,WeightedParse!Q79,WeightedParse!S79,WeightedParse!U79,WeightedParse!V79,WeightedParse!X79,WeightedParse!Y79,WeightedParse!Z79,WeightedParse!AE79,WeightedParse!AF79,WeightedParse!AH79,WeightedParse!AO79,WeightedParse!AP79),HARMEAN(WeightedParse!K79,WeightedParse!P79,WeightedParse!Q79,WeightedParse!S79,WeightedParse!U79,WeightedParse!V79,WeightedParse!X79,WeightedParse!Y79,WeightedParse!Z79,WeightedParse!AE79,WeightedParse!AF79,WeightedParse!AH79,WeightedParse!AO79,WeightedParse!AP79)*Variables!$B$5),"")</f>
        <v/>
      </c>
      <c r="Y79" s="114" t="str">
        <f>IF($A79&gt;"",IF(EXACT(SquadExport!$BQ79,TRUE),HARMEAN(WeightedParse!P79,WeightedParse!Q79,WeightedParse!S79,WeightedParse!U79,WeightedParse!V79,WeightedParse!W79,WeightedParse!Y79,WeightedParse!AE79,WeightedParse!AF79,WeightedParse!AH79,WeightedParse!AJ79,WeightedParse!AN79,WeightedParse!AO79,WeightedParse!AP79),HARMEAN(WeightedParse!P79,WeightedParse!Q79,WeightedParse!S79,WeightedParse!U79,WeightedParse!V79,WeightedParse!W79,WeightedParse!Y79,WeightedParse!AE79,WeightedParse!AF79,WeightedParse!AH79,WeightedParse!AJ79,WeightedParse!AN79,WeightedParse!AO79,WeightedParse!AP79)*Variables!$B$5),"")</f>
        <v/>
      </c>
      <c r="Z79" s="114" t="str">
        <f>IF($A79&gt;"",IF(EXACT(SquadExport!$BQ79,TRUE),HARMEAN(WeightedParse!M79,WeightedParse!P79,WeightedParse!Q79,WeightedParse!S79,WeightedParse!U79,WeightedParse!V79,WeightedParse!W79,WeightedParse!X79,WeightedParse!Y79,WeightedParse!Z79,WeightedParse!AE79,WeightedParse!AF79,WeightedParse!AH79,WeightedParse!AL79,WeightedParse!AO79,WeightedParse!AP79),HARMEAN(WeightedParse!M79,WeightedParse!P79,WeightedParse!Q79,WeightedParse!S79,WeightedParse!U79,WeightedParse!V79,WeightedParse!W79,WeightedParse!X79,WeightedParse!Y79,WeightedParse!Z79,WeightedParse!AE79,WeightedParse!AF79,WeightedParse!AH79,WeightedParse!AL79,WeightedParse!AO79,WeightedParse!AP79)*Variables!$B$5),"")</f>
        <v/>
      </c>
      <c r="AA79" s="114" t="str">
        <f>IF($A79&gt;"",IF(EXACT(SquadExport!$BQ79,TRUE),HARMEAN(WeightedParse!J79,WeightedParse!K79,WeightedParse!N79,WeightedParse!P79,WeightedParse!Q79,WeightedParse!S79,WeightedParse!V79,WeightedParse!X79,WeightedParse!Y79,WeightedParse!Z79,WeightedParse!AD79,WeightedParse!AE79,WeightedParse!AH79,WeightedParse!AI79,WeightedParse!AK79,WeightedParse!AN79,WeightedParse!AO79,WeightedParse!AP79),HARMEAN(WeightedParse!J79,WeightedParse!K79,WeightedParse!N79,WeightedParse!P79,WeightedParse!Q79,WeightedParse!S79,WeightedParse!V79,WeightedParse!X79,WeightedParse!Y79,WeightedParse!Z79,WeightedParse!AD79,WeightedParse!AE79,WeightedParse!AH79,WeightedParse!AI79,WeightedParse!AK79,WeightedParse!AN79,WeightedParse!AO79,WeightedParse!AP79)*Variables!$B$5),"")</f>
        <v/>
      </c>
      <c r="AB79" s="114" t="str">
        <f>IF($A79&gt;"",IF(AND(EXACT(SquadExport!$BR79,TRUE),EXACT(SquadExport!$BL79,TRUE)),HARMEAN(WeightedParse!I79,WeightedParse!K79,WeightedParse!N79,WeightedParse!Q79,WeightedParse!T79,WeightedParse!V79,WeightedParse!X79,WeightedParse!Y79,WeightedParse!Z79,WeightedParse!AD79,WeightedParse!AE79,WeightedParse!AF79,WeightedParse!AG79,WeightedParse!AH79,WeightedParse!AI79,WeightedParse!AJ79,WeightedParse!AK79,WeightedParse!AN79,WeightedParse!AO79),HARMEAN(WeightedParse!I79,WeightedParse!K79,WeightedParse!N79,WeightedParse!Q79,WeightedParse!T79,WeightedParse!V79,WeightedParse!X79,WeightedParse!Y79,WeightedParse!Z79,WeightedParse!AD79,WeightedParse!AE79,WeightedParse!AF79,WeightedParse!AG79,WeightedParse!AH79,WeightedParse!AI79,WeightedParse!AJ79,WeightedParse!AK79,WeightedParse!AN79,WeightedParse!AO79)*Variables!$B$5),"")</f>
        <v/>
      </c>
      <c r="AC79" s="114" t="str">
        <f>IF($A79&gt;"",IF(AND(EXACT(SquadExport!$BR79,TRUE),EXACT(SquadExport!$BL79,TRUE)),HARMEAN(WeightedParse!K79,WeightedParse!Q79,WeightedParse!S79,WeightedParse!T79,WeightedParse!V79,WeightedParse!X79,WeightedParse!Y79,WeightedParse!Z79,WeightedParse!AD79,WeightedParse!AE79,WeightedParse!AF79,WeightedParse!AG79,WeightedParse!AH79,WeightedParse!AO79),HARMEAN(WeightedParse!K79,WeightedParse!Q79,WeightedParse!S79,WeightedParse!T79,WeightedParse!V79,WeightedParse!X79,WeightedParse!Y79,WeightedParse!Z79,WeightedParse!AD79,WeightedParse!AE79,WeightedParse!AF79,WeightedParse!AG79,WeightedParse!AH79,WeightedParse!AO79)*Variables!$B$5),"")</f>
        <v/>
      </c>
      <c r="AD79" s="114" t="str">
        <f>IF($A79&gt;"",IF(AND(EXACT(SquadExport!$BR79,TRUE),EXACT(SquadExport!$BL79,TRUE)),HARMEAN(WeightedParse!I79,WeightedParse!J79,WeightedParse!K79,WeightedParse!N79,WeightedParse!Q79,WeightedParse!S79,WeightedParse!T79,WeightedParse!V79,WeightedParse!X79,WeightedParse!Z79,WeightedParse!AB79,WeightedParse!AD79,WeightedParse!AG79,WeightedParse!AH79,WeightedParse!AI79,WeightedParse!AK79,WeightedParse!AO79),HARMEAN(WeightedParse!I79,WeightedParse!J79,WeightedParse!K79,WeightedParse!N79,WeightedParse!Q79,WeightedParse!S79,WeightedParse!T79,WeightedParse!V79,WeightedParse!X79,WeightedParse!Z79,WeightedParse!AB79,WeightedParse!AD79,WeightedParse!AG79,WeightedParse!AH79,WeightedParse!AI79,WeightedParse!AK79,WeightedParse!AO79)*Variables!$B$5),"")</f>
        <v/>
      </c>
      <c r="AE79" s="114" t="str">
        <f>IF($A79&gt;"",IF(AND(EXACT(SquadExport!$BR79,TRUE),EXACT(SquadExport!$BL79,TRUE)),HARMEAN(WeightedParse!K79,WeightedParse!N79,WeightedParse!P79,WeightedParse!Q79,WeightedParse!S79,WeightedParse!T79,WeightedParse!U79,WeightedParse!V79,WeightedParse!X79,WeightedParse!Y79,WeightedParse!Z79,WeightedParse!AD79,WeightedParse!AE79,WeightedParse!AF79,WeightedParse!AG79,WeightedParse!AH79,WeightedParse!AI79,WeightedParse!AO79),HARMEAN(WeightedParse!K79,WeightedParse!N79,WeightedParse!P79,WeightedParse!Q79,WeightedParse!S79,WeightedParse!T79,WeightedParse!U79,WeightedParse!V79,WeightedParse!X79,WeightedParse!Y79,WeightedParse!Z79,WeightedParse!AD79,WeightedParse!AE79,WeightedParse!AF79,WeightedParse!AG79,WeightedParse!AH79,WeightedParse!AI79,WeightedParse!AO79)*Variables!$B$5),"")</f>
        <v/>
      </c>
      <c r="AF79" s="114" t="str">
        <f>IF($A79&gt;"",IF(AND(EXACT(SquadExport!$BR79,TRUE),EXACT(SquadExport!$BL79,TRUE)),HARMEAN(WeightedParse!I79,WeightedParse!J79,WeightedParse!K79,WeightedParse!N79,WeightedParse!Q79,WeightedParse!S79,WeightedParse!T79,WeightedParse!U79,WeightedParse!V79,WeightedParse!X79,WeightedParse!Z79,WeightedParse!AD79,WeightedParse!AE79,WeightedParse!AF79,WeightedParse!AH79,WeightedParse!AI79,WeightedParse!AK79,WeightedParse!AN79,WeightedParse!AO79,WeightedParse!AP79),HARMEAN(WeightedParse!I79,WeightedParse!J79,WeightedParse!K79,WeightedParse!N79,WeightedParse!Q79,WeightedParse!S79,WeightedParse!T79,WeightedParse!U79,WeightedParse!V79,WeightedParse!X79,WeightedParse!Z79,WeightedParse!AD79,WeightedParse!AE79,WeightedParse!AF79,WeightedParse!AH79,WeightedParse!AI79,WeightedParse!AK79,WeightedParse!AN79,WeightedParse!AO79,WeightedParse!AP79)*Variables!$B$5),"")</f>
        <v/>
      </c>
      <c r="AG79" s="114" t="str">
        <f>IF($A79&gt;"",IF(AND(OR(EXACT(SquadExport!$BR79,TRUE),EXACT(SquadExport!$BS79,TRUE)),OR(EXACT(SquadExport!$BK79,TRUE),EXACT(SquadExport!$BM79,TRUE))),HARMEAN(WeightedParse!I79,WeightedParse!K79,WeightedParse!Q79,WeightedParse!T79,WeightedParse!X79,WeightedParse!Z79,WeightedParse!AD79,WeightedParse!AF79,WeightedParse!AG79,WeightedParse!AJ79),HARMEAN(WeightedParse!I79,WeightedParse!K79,WeightedParse!Q79,WeightedParse!T79,WeightedParse!X79,WeightedParse!Z79,WeightedParse!AD79,WeightedParse!AF79,WeightedParse!AG79,WeightedParse!AJ79)*Variables!$B$5),"")</f>
        <v/>
      </c>
      <c r="AH79" s="114" t="str">
        <f>IF($A79&gt;"",IF(AND(OR(EXACT(SquadExport!$BR79,TRUE),EXACT(SquadExport!$BS79,TRUE)),OR(EXACT(SquadExport!$BK79,TRUE),EXACT(SquadExport!$BM79,TRUE))),HARMEAN(WeightedParse!H79,WeightedParse!K79,WeightedParse!P79,WeightedParse!Q79,WeightedParse!S79,WeightedParse!T79,WeightedParse!V79,WeightedParse!X79,WeightedParse!Y79,WeightedParse!Z79,WeightedParse!AD79,WeightedParse!AE79,WeightedParse!AF79,WeightedParse!AG79,WeightedParse!AH79,WeightedParse!AO79),HARMEAN(WeightedParse!H79,WeightedParse!K79,WeightedParse!P79,WeightedParse!Q79,WeightedParse!S79,WeightedParse!T79,WeightedParse!V79,WeightedParse!X79,WeightedParse!Y79,WeightedParse!Z79,WeightedParse!AD79,WeightedParse!AE79,WeightedParse!AF79,WeightedParse!AG79,WeightedParse!AH79,WeightedParse!AO79)*Variables!$B$5),"")</f>
        <v/>
      </c>
      <c r="AI79" s="114" t="str">
        <f>IF($A79&gt;"",IF(AND(OR(EXACT(SquadExport!$BR79,TRUE),EXACT(SquadExport!$BS79,TRUE)),OR(EXACT(SquadExport!$BK79,TRUE),EXACT(SquadExport!$BM79,TRUE))),HARMEAN(WeightedParse!H79,WeightedParse!I79,WeightedParse!K79,WeightedParse!P79,WeightedParse!Q79,WeightedParse!S79,WeightedParse!T79,WeightedParse!U79,WeightedParse!V79,WeightedParse!X79,WeightedParse!Y79,WeightedParse!Z79,WeightedParse!AD79,WeightedParse!AE79,WeightedParse!AF79,WeightedParse!AH79,WeightedParse!AI79,WeightedParse!AO79),HARMEAN(WeightedParse!H79,WeightedParse!I79,WeightedParse!K79,WeightedParse!P79,WeightedParse!Q79,WeightedParse!S79,WeightedParse!T79,WeightedParse!U79,WeightedParse!V79,WeightedParse!X79,WeightedParse!Y79,WeightedParse!Z79,WeightedParse!AD79,WeightedParse!AE79,WeightedParse!AF79,WeightedParse!AH79,WeightedParse!AI79,WeightedParse!AO79)*Variables!$B$5),"")</f>
        <v/>
      </c>
      <c r="AJ79" s="114" t="str">
        <f>IF($A79&gt;"",IF(AND(OR(EXACT(SquadExport!$BR79,TRUE),EXACT(SquadExport!$BS79,TRUE)),OR(EXACT(SquadExport!$BK79,TRUE),EXACT(SquadExport!$BM79,TRUE))),HARMEAN(WeightedParse!H79,WeightedParse!K79,WeightedParse!M79,WeightedParse!V79,WeightedParse!W79,WeightedParse!AD79,WeightedParse!AF79,WeightedParse!AH79,WeightedParse!AK79,WeightedParse!AL79,WeightedParse!AO79,WeightedParse!AP79)*(CONVERT(LEFT(SquadExport!$E79,FIND("'",SquadExport!$E79)-1)+((MID(SquadExport!$E79,FIND("'",SquadExport!$E79)+1,LEN(SquadExport!$E79)-FIND("'",SquadExport!$E79)-1))/12),"ft","m")-1)/(Variables!$C$4-1),(HARMEAN(WeightedParse!H79,WeightedParse!K79,WeightedParse!M79,WeightedParse!V79,WeightedParse!W79,WeightedParse!AD79,WeightedParse!AF79,WeightedParse!AH79,WeightedParse!AK79,WeightedParse!AL79,WeightedParse!AO79,WeightedParse!AP79)*(CONVERT(LEFT(SquadExport!$E79,FIND("'",SquadExport!$E79)-1)+((MID(SquadExport!$E79,FIND("'",SquadExport!$E79)+1,LEN(SquadExport!$E79)-FIND("'",SquadExport!$E79)-1))/12),"ft","m")-1)/(Variables!$C$4-1))*Variables!$B$5),"")</f>
        <v/>
      </c>
      <c r="AK79" s="114" t="str">
        <f>IF($A79&gt;"",IF(AND(OR(EXACT(SquadExport!$BR79,TRUE),EXACT(SquadExport!$BS79,TRUE)),OR(EXACT(SquadExport!$BK79,TRUE),EXACT(SquadExport!$BM79,TRUE))),HARMEAN(WeightedParse!J79,WeightedParse!K79,WeightedParse!T79,WeightedParse!V79,WeightedParse!X79,WeightedParse!Y79,WeightedParse!Z79,WeightedParse!AD79,WeightedParse!AH79,WeightedParse!AI79,WeightedParse!AK79,WeightedParse!AO79),HARMEAN(WeightedParse!J79,WeightedParse!K79,WeightedParse!T79,WeightedParse!V79,WeightedParse!X79,WeightedParse!Y79,WeightedParse!Z79,WeightedParse!AD79,WeightedParse!AH79,WeightedParse!AI79,WeightedParse!AK79,WeightedParse!AO79)*Variables!$B$5),"")</f>
        <v/>
      </c>
      <c r="AL79" s="114" t="str">
        <f>IF($A79&gt;"",IF(AND(OR(EXACT(SquadExport!$BR79,TRUE),EXACT(SquadExport!$BS79,TRUE)),OR(EXACT(SquadExport!$BK79,TRUE),EXACT(SquadExport!$BM79,TRUE))),HARMEAN(WeightedParse!H79,WeightedParse!I79,WeightedParse!K79,WeightedParse!Q79,WeightedParse!T79,WeightedParse!V79,WeightedParse!AB79,WeightedParse!AD79,WeightedParse!AH79,WeightedParse!AI79,WeightedParse!AJ79,WeightedParse!AN79,WeightedParse!AO79),HARMEAN(WeightedParse!H79,WeightedParse!I79,WeightedParse!K79,WeightedParse!Q79,WeightedParse!T79,WeightedParse!V79,WeightedParse!AB79,WeightedParse!AD79,WeightedParse!AH79,WeightedParse!AI79,WeightedParse!AJ79,WeightedParse!AN79,WeightedParse!AO79)*Variables!$B$5),"")</f>
        <v/>
      </c>
      <c r="AM79" s="114" t="str">
        <f>IF($A79&gt;"",IF(AND(OR(EXACT(SquadExport!$BR79,TRUE),EXACT(SquadExport!$BS79,TRUE)),OR(EXACT(SquadExport!$BK79,TRUE),EXACT(SquadExport!$BM79,TRUE))),HARMEAN(WeightedParse!I79,WeightedParse!J79,WeightedParse!K79,WeightedParse!N79,WeightedParse!Q79,WeightedParse!T79,WeightedParse!V79,WeightedParse!X79,WeightedParse!AB79,WeightedParse!AD79,WeightedParse!AG79,WeightedParse!AI79,WeightedParse!AJ79,WeightedParse!AK79,WeightedParse!AN79)*WeightedParse!BD79,(HARMEAN(WeightedParse!I79,WeightedParse!J79,WeightedParse!K79,WeightedParse!N79,WeightedParse!Q79,WeightedParse!T79,WeightedParse!V79,WeightedParse!X79,WeightedParse!AB79,WeightedParse!AD79,WeightedParse!AG79,WeightedParse!AI79,WeightedParse!AJ79,WeightedParse!AK79,WeightedParse!AN79)*WeightedParse!BD79)*Variables!$B$5),"")</f>
        <v/>
      </c>
      <c r="AN79" s="114" t="str">
        <f>IF($A79&gt;"",IF(AND(OR(EXACT(SquadExport!$BR79,TRUE),EXACT(SquadExport!$BS79,TRUE)),OR(EXACT(SquadExport!$BK79,TRUE),EXACT(SquadExport!$BM79,TRUE))),HARMEAN(WeightedParse!H79,WeightedParse!I79,WeightedParse!K79,WeightedParse!N79,WeightedParse!Q79,WeightedParse!T79,WeightedParse!V79,WeightedParse!X79,WeightedParse!Z79,WeightedParse!AD79,WeightedParse!AG79,WeightedParse!AH79,WeightedParse!AI79,WeightedParse!AJ79,WeightedParse!AN79,WeightedParse!AO79)*WeightedParse!BD79,(HARMEAN(WeightedParse!H79,WeightedParse!I79,WeightedParse!K79,WeightedParse!N79,WeightedParse!Q79,WeightedParse!T79,WeightedParse!V79,WeightedParse!X79,WeightedParse!Z79,WeightedParse!AD79,WeightedParse!AG79,WeightedParse!AH79,WeightedParse!AI79,WeightedParse!AJ79,WeightedParse!AN79,WeightedParse!AO79)*WeightedParse!BD79)*Variables!$B$5),"")</f>
        <v/>
      </c>
      <c r="AO79" s="114" t="str">
        <f>IF($A79&gt;"",IF(AND(EXACT(SquadExport!$BS79,TRUE),EXACT(SquadExport!$BL79,TRUE)),HARMEAN(WeightedParse!K79,WeightedParse!Q79,WeightedParse!T79,WeightedParse!V79,WeightedParse!X79,WeightedParse!Z79,WeightedParse!AB79,WeightedParse!AD79,WeightedParse!AG79,WeightedParse!AK79),HARMEAN(WeightedParse!K79,WeightedParse!Q79,WeightedParse!T79,WeightedParse!V79,WeightedParse!X79,WeightedParse!Z79,WeightedParse!AB79,WeightedParse!AD79,WeightedParse!AG79,WeightedParse!AK79)*Variables!$B$5),"")</f>
        <v/>
      </c>
      <c r="AP79" s="114" t="str">
        <f>IF($A79&gt;"",IF(AND(EXACT(SquadExport!$BS79,TRUE),EXACT(SquadExport!$BL79,TRUE)),HARMEAN(WeightedParse!I79,WeightedParse!K79,WeightedParse!Q79,WeightedParse!T79,WeightedParse!V79,WeightedParse!X79,WeightedParse!Z79,WeightedParse!AB79,WeightedParse!AD79,WeightedParse!AF79,WeightedParse!AG79,WeightedParse!AI79,WeightedParse!AJ79),HARMEAN(WeightedParse!I79,WeightedParse!K79,WeightedParse!Q79,WeightedParse!T79,WeightedParse!V79,WeightedParse!X79,WeightedParse!Z79,WeightedParse!AB79,WeightedParse!AD79,WeightedParse!AF79,WeightedParse!AG79,WeightedParse!AI79,WeightedParse!AJ79)*Variables!$B$5),"")</f>
        <v/>
      </c>
      <c r="AQ79" s="114" t="str">
        <f>IF($A79&gt;"",IF(AND(EXACT(SquadExport!$BS79,TRUE),EXACT(SquadExport!$BL79,TRUE)),HARMEAN(WeightedParse!I79,WeightedParse!J79,WeightedParse!K79,WeightedParse!Q79,WeightedParse!T79,WeightedParse!V79,WeightedParse!X79,WeightedParse!Z79,WeightedParse!AB79,WeightedParse!AD79,WeightedParse!AG79,WeightedParse!AI79,WeightedParse!AJ79,WeightedParse!AK79),HARMEAN(WeightedParse!I79,WeightedParse!J79,WeightedParse!K79,WeightedParse!Q79,WeightedParse!T79,WeightedParse!V79,WeightedParse!X79,WeightedParse!Z79,WeightedParse!AB79,WeightedParse!AD79,WeightedParse!AG79,WeightedParse!AI79,WeightedParse!AJ79,WeightedParse!AK79)*Variables!$B$5),"")</f>
        <v/>
      </c>
      <c r="AR79" s="114" t="str">
        <f>IF($A79&gt;"",IF(AND(EXACT(SquadExport!$BS79,TRUE),EXACT(SquadExport!$BL79,TRUE)),HARMEAN(WeightedParse!I79,WeightedParse!J79,WeightedParse!K79,WeightedParse!Q79,WeightedParse!T79,WeightedParse!V79,WeightedParse!X79,WeightedParse!Y79,WeightedParse!Z79,WeightedParse!AD79,WeightedParse!AH79,WeightedParse!AI79,WeightedParse!AJ79,WeightedParse!AK79,WeightedParse!AN79,WeightedParse!AO79),HARMEAN(WeightedParse!I79,WeightedParse!J79,WeightedParse!K79,WeightedParse!Q79,WeightedParse!T79,WeightedParse!V79,WeightedParse!X79,WeightedParse!Y79,WeightedParse!Z79,WeightedParse!AD79,WeightedParse!AH79,WeightedParse!AI79,WeightedParse!AJ79,WeightedParse!AK79,WeightedParse!AN79,WeightedParse!AO79)*Variables!$B$5),"")</f>
        <v/>
      </c>
      <c r="AS79" s="114" t="str">
        <f>IF($A79&gt;"",IF(AND(EXACT(SquadExport!$BT79,TRUE),EXACT(SquadExport!$BL79,TRUE)),HARMEAN(WeightedParse!J79,WeightedParse!K79,WeightedParse!M79,WeightedParse!T79,WeightedParse!V79,WeightedParse!X79,WeightedParse!Z79,WeightedParse!AD79,WeightedParse!AI79),(HARMEAN(WeightedParse!J79,WeightedParse!K79,WeightedParse!M79,WeightedParse!T79,WeightedParse!V79,WeightedParse!X79,WeightedParse!Z79,WeightedParse!AD79,WeightedParse!AI79)*Variables!$B$5)),"")</f>
        <v/>
      </c>
      <c r="AT79" s="114" t="str">
        <f>IF($A79&gt;"",IF(AND(EXACT(SquadExport!$BT79,TRUE),EXACT(SquadExport!$BL79,TRUE)),HARMEAN(WeightedParse!J79,WeightedParse!K79,WeightedParse!M79,WeightedParse!U79,WeightedParse!V79,WeightedParse!W79,WeightedParse!X79,WeightedParse!Z79,WeightedParse!AD79,WeightedParse!AF79,WeightedParse!AK79,WeightedParse!AL79,WeightedParse!AP79)*(CONVERT(LEFT(SquadExport!$E79,FIND("'",SquadExport!$E79)-1)+((MID(SquadExport!$E79,FIND("'",SquadExport!$E79)+1,LEN(SquadExport!$E79)-FIND("'",SquadExport!$E79)-1))/12),"ft","m")-1)/(Variables!$C$4-1),(HARMEAN(WeightedParse!J79,WeightedParse!K79,WeightedParse!M79,WeightedParse!U79,WeightedParse!V79,WeightedParse!W79,WeightedParse!X79,WeightedParse!Z79,WeightedParse!AD79,WeightedParse!AF79,WeightedParse!AK79,WeightedParse!AL79,WeightedParse!AP79)*(CONVERT(LEFT(SquadExport!$E79,FIND("'",SquadExport!$E79)-1)+((MID(SquadExport!$E79,FIND("'",SquadExport!$E79)+1,LEN(SquadExport!$E79)-FIND("'",SquadExport!$E79)-1))/12),"ft","m")-1)/(Variables!$C$4-1)))*Variables!$B$5,"")</f>
        <v/>
      </c>
      <c r="AU79" s="114" t="str">
        <f>IF($A79&gt;"",IF(AND(EXACT(SquadExport!$BT79,TRUE),EXACT(SquadExport!$BL79,TRUE)),HARMEAN(WeightedParse!I79,WeightedParse!J79,WeightedParse!K79,WeightedParse!Q79,WeightedParse!T79,WeightedParse!V79,WeightedParse!X79,WeightedParse!Z79,WeightedParse!AB79,WeightedParse!AD79,WeightedParse!AF79,WeightedParse!AG79,WeightedParse!AK79,WeightedParse!AP79),HARMEAN(WeightedParse!I79,WeightedParse!J79,WeightedParse!K79,WeightedParse!Q79,WeightedParse!T79,WeightedParse!V79,WeightedParse!X79,WeightedParse!Z79,WeightedParse!AB79,WeightedParse!AD79,WeightedParse!AF79,WeightedParse!AG79,WeightedParse!AK79,WeightedParse!AP79)*Variables!$B$5),"")</f>
        <v/>
      </c>
      <c r="AV79" s="114" t="str">
        <f>IF($A79&gt;"",IF(AND(EXACT(SquadExport!$BT79,TRUE),EXACT(SquadExport!$BL79,TRUE)),HARMEAN(WeightedParse!I79,WeightedParse!J79,WeightedParse!K79,WeightedParse!Q79,WeightedParse!T79,WeightedParse!V79,WeightedParse!X79,WeightedParse!Z79,WeightedParse!AD79,WeightedParse!AH79,WeightedParse!AI79,WeightedParse!AJ79,WeightedParse!AK79,WeightedParse!AN79,WeightedParse!AO79),HARMEAN(WeightedParse!I79,WeightedParse!J79,WeightedParse!K79,WeightedParse!Q79,WeightedParse!T79,WeightedParse!V79,WeightedParse!X79,WeightedParse!Z79,WeightedParse!AD79,WeightedParse!AH79,WeightedParse!AI79,WeightedParse!AJ79,WeightedParse!AK79,WeightedParse!AN79,WeightedParse!AO79)*Variables!$B$5),"")</f>
        <v/>
      </c>
      <c r="AW79" s="114" t="str">
        <f>IF($A79&gt;"",IF(AND(EXACT(SquadExport!$BT79,TRUE),EXACT(SquadExport!$BL79,TRUE)),HARMEAN(WeightedParse!I79,WeightedParse!J79,WeightedParse!K79,WeightedParse!Q79,WeightedParse!T79,WeightedParse!V79,WeightedParse!X79,WeightedParse!Z79,WeightedParse!AB79,WeightedParse!AD79,WeightedParse!AF79,WeightedParse!AG79,WeightedParse!AI79,WeightedParse!AJ79,WeightedParse!AK79),HARMEAN(WeightedParse!I79,WeightedParse!J79,WeightedParse!K79,WeightedParse!Q79,WeightedParse!T79,WeightedParse!V79,WeightedParse!X79,WeightedParse!Z79,WeightedParse!AB79,WeightedParse!AD79,WeightedParse!AF79,WeightedParse!AG79,WeightedParse!AI79,WeightedParse!AJ79,WeightedParse!AK79)*Variables!$B$5),"")</f>
        <v/>
      </c>
      <c r="AX79" s="114" t="str">
        <f>IF($A79&gt;"",IF(AND(EXACT(SquadExport!$BT79,TRUE),EXACT(SquadExport!$BL79,TRUE)),HARMEAN(WeightedParse!K79,WeightedParse!Q79,WeightedParse!U79,WeightedParse!V79,WeightedParse!W79,WeightedParse!X79,WeightedParse!Y79,WeightedParse!Z79,WeightedParse!AD79,WeightedParse!AF79,WeightedParse!AH79,WeightedParse!AI79,WeightedParse!AJ79,WeightedParse!AK79,WeightedParse!AN79,WeightedParse!AO79,WeightedParse!AP79),HARMEAN(WeightedParse!K79,WeightedParse!Q79,WeightedParse!U79,WeightedParse!V79,WeightedParse!W79,WeightedParse!X79,WeightedParse!Y79,WeightedParse!Z79,WeightedParse!AD79,WeightedParse!AF79,WeightedParse!AH79,WeightedParse!AI79,WeightedParse!AJ79,WeightedParse!AK79,WeightedParse!AN79,WeightedParse!AO79,WeightedParse!AP79)*Variables!$B$5),"")</f>
        <v/>
      </c>
      <c r="AY79" s="114" t="str">
        <f>IF($A79&gt;"",IF(AND(EXACT(SquadExport!$BT79,TRUE),EXACT(SquadExport!$BL79,TRUE)),HARMEAN(WeightedParse!I79,WeightedParse!J79,WeightedParse!K79,WeightedParse!M79,WeightedParse!N79,WeightedParse!Q79,WeightedParse!T79,WeightedParse!V79,WeightedParse!X79,WeightedParse!Z79,WeightedParse!AD79,WeightedParse!AF79,WeightedParse!AG79,WeightedParse!AH79,WeightedParse!AI79,WeightedParse!AJ79,WeightedParse!AK79,WeightedParse!AL79,WeightedParse!AN79,WeightedParse!AO79,WeightedParse!AP79),HARMEAN(WeightedParse!I79,WeightedParse!J79,WeightedParse!K79,WeightedParse!M79,WeightedParse!N79,WeightedParse!Q79,WeightedParse!T79,WeightedParse!V79,WeightedParse!X79,WeightedParse!Z79,WeightedParse!AD79,WeightedParse!AF79,WeightedParse!AG79,WeightedParse!AH79,WeightedParse!AI79,WeightedParse!AJ79,WeightedParse!AK79,WeightedParse!AL79,WeightedParse!AN79,WeightedParse!AO79,WeightedParse!AP79)*Variables!$B$5),"")</f>
        <v/>
      </c>
    </row>
    <row r="80" spans="1:51" s="3" customFormat="1" ht="15" customHeight="1" x14ac:dyDescent="0.25">
      <c r="A80" s="3" t="str">
        <f>IF(WeightedParse!A80&gt;"",WeightedParse!A80,"")</f>
        <v/>
      </c>
      <c r="B80" s="4" t="str">
        <f>IF(WeightedParse!B80&gt;0,WeightedParse!B80,"")</f>
        <v/>
      </c>
      <c r="C80" s="4" t="str">
        <f>IF(A80&gt;"",IF(AND(B80&lt;=Variables!$B$8,G80&gt;2),"Youth",IF(AND(B80&lt;=Variables!$B$8,G80&lt;=2),"Prospect",IF(AND(B80&gt;=Variables!$B$9,G80&gt;2),"Old",IF(G80&gt;=3,"Reserves","First Team")))),"")</f>
        <v/>
      </c>
      <c r="D80" s="4" t="str">
        <f>SquadExport!BJ80</f>
        <v/>
      </c>
      <c r="E80" s="4" t="str">
        <f>IF(A80&gt;"",VLOOKUP(F80,Roles!A:B,2,FALSE)&amp;IF(OR(VLOOKUP(F80,Roles!$A:$B,2,FALSE)="FB",VLOOKUP(F80,Roles!$A:$B,2,FALSE)="WB",VLOOKUP(F80,Roles!$A:$B,2,FALSE)="WM",VLOOKUP(F80,Roles!$A:$B,2,FALSE)="W"),IF(AND(SquadExport!BK80=TRUE,SquadExport!BM80=TRUE,WeightedParse!BB80&gt;=WeightedParse!BC80)," (R)",IF(AND(SquadExport!BK80=TRUE,SquadExport!BM80=TRUE,WeightedParse!BB80&lt;WeightedParse!BC80)," (L)",IF(AND(SquadExport!BK80=TRUE,SquadExport!BM80=FALSE), " (L)",IF(AND(SquadExport!BK80=FALSE,SquadExport!BM80=TRUE)," (R)","")))),""),"")</f>
        <v/>
      </c>
      <c r="F80" s="4" t="str" cm="1">
        <f t="array" ref="F80">IF(A80&gt;"",INDEX($J$1:$AY$1,SUMPRODUCT(MAX(($J$2:$AY$200=MAX($J80:$AY80))*(COLUMN($J$2:$AY$200))))-COLUMN($J$1)+1),"")</f>
        <v/>
      </c>
      <c r="G80" s="4" t="str">
        <f t="shared" si="3"/>
        <v/>
      </c>
      <c r="H80" s="4" t="str">
        <f t="shared" si="4"/>
        <v/>
      </c>
      <c r="I80" s="5" t="str">
        <f t="shared" si="5"/>
        <v/>
      </c>
      <c r="J80" s="114" t="str">
        <f>IF($A80&gt;"",HARMEAN(WeightedParse!V80,WeightedParse!Y80,WeightedParse!Z80,WeightedParse!AE80,WeightedParse!AJ80,WeightedParse!AQ80,WeightedParse!AR80,WeightedParse!AS80,WeightedParse!AU80,WeightedParse!AV80,WeightedParse!AW80,WeightedParse!AY80,WeightedParse!BA80),"")</f>
        <v/>
      </c>
      <c r="K80" s="114" t="str">
        <f>IF(A80&gt;"",HARMEAN(WeightedParse!K80,WeightedParse!Q80,WeightedParse!V80,WeightedParse!X80,WeightedParse!Y80,WeightedParse!Z80,WeightedParse!AE80,WeightedParse!AG80,WeightedParse!AI80,WeightedParse!AJ80,WeightedParse!AQ80,WeightedParse!AR80,WeightedParse!AS80,WeightedParse!AU80,WeightedParse!AV80,WeightedParse!AW80,WeightedParse!AY80,WeightedParse!AZ80,WeightedParse!BA80),"")</f>
        <v/>
      </c>
      <c r="L80" s="114" t="str">
        <f>IF($A80&gt;"",IF(AND(EXACT(SquadExport!$BO80,TRUE),EXACT(SquadExport!$BL80,TRUE)),HARMEAN(WeightedParse!M80,WeightedParse!P80,WeightedParse!S80,WeightedParse!U80,WeightedParse!V80,WeightedParse!W80,WeightedParse!Y80,WeightedParse!AE80,WeightedParse!AL80,WeightedParse!AN80,WeightedParse!AP80),HARMEAN(WeightedParse!M80,WeightedParse!P80,WeightedParse!S80,WeightedParse!U80,WeightedParse!V80,WeightedParse!W80,WeightedParse!Y80,WeightedParse!AE80,WeightedParse!AL80,WeightedParse!AN80,WeightedParse!AP80)*Variables!$B$5),"")</f>
        <v/>
      </c>
      <c r="M80" s="114" t="str">
        <f>IF($A80&gt;"",IF(AND(EXACT(SquadExport!$BO80,TRUE),EXACT(SquadExport!$BL80,TRUE)),HARMEAN(WeightedParse!M80,WeightedParse!P80,WeightedParse!S80,WeightedParse!U80,WeightedParse!V80,WeightedParse!W80,WeightedParse!X80,WeightedParse!Y80,WeightedParse!Z80,WeightedParse!AE80,WeightedParse!AL80,WeightedParse!AN80,WeightedParse!AP80),HARMEAN(WeightedParse!M80,WeightedParse!P80,WeightedParse!S80,WeightedParse!U80,WeightedParse!V80,WeightedParse!W80,WeightedParse!X80,WeightedParse!Y80,WeightedParse!Z80,WeightedParse!AE80,WeightedParse!AL80,WeightedParse!AN80,WeightedParse!AP80)*Variables!$B$5),"")</f>
        <v/>
      </c>
      <c r="N80" s="114" t="str">
        <f>IF($A80&gt;"",IF(AND(EXACT(SquadExport!$BO80,TRUE),EXACT(SquadExport!$BL80,TRUE)),HARMEAN(WeightedParse!K80,WeightedParse!M80,WeightedParse!P80,WeightedParse!Q80,WeightedParse!S80,WeightedParse!T80,WeightedParse!U80,WeightedParse!V80,WeightedParse!W80,WeightedParse!X80,WeightedParse!Y80,WeightedParse!Z80,WeightedParse!AE80,WeightedParse!AG80,WeightedParse!AL80,WeightedParse!AN80,WeightedParse!AP80),HARMEAN(WeightedParse!K80,WeightedParse!M80,WeightedParse!P80,WeightedParse!Q80,WeightedParse!S80,WeightedParse!T80,WeightedParse!U80,WeightedParse!V80,WeightedParse!W80,WeightedParse!X80,WeightedParse!Y80,WeightedParse!Z80,WeightedParse!AE80,WeightedParse!AG80,WeightedParse!AL80,WeightedParse!AN80,WeightedParse!AP80)*Variables!$B$5),"")</f>
        <v/>
      </c>
      <c r="O80" s="114" t="str">
        <f>IF($A80&gt;"",IF(AND(EXACT(SquadExport!$BO80,TRUE),EXACT(SquadExport!$BL80,TRUE)),HARMEAN(WeightedParse!I80,WeightedParse!K80,WeightedParse!M80,WeightedParse!P80,WeightedParse!Q80,WeightedParse!S80,WeightedParse!T80,WeightedParse!V80,WeightedParse!W80,WeightedParse!X80,WeightedParse!Y80,WeightedParse!Z80,WeightedParse!AB80,WeightedParse!AE80,WeightedParse!AF80,WeightedParse!AG80,WeightedParse!AJ80,WeightedParse!AK80,WeightedParse!AL80,WeightedParse!AN80,WeightedParse!AO80,WeightedParse!AP80),HARMEAN(WeightedParse!I80,WeightedParse!K80,WeightedParse!M80,WeightedParse!P80,WeightedParse!Q80,WeightedParse!S80,WeightedParse!T80,WeightedParse!V80,WeightedParse!W80,WeightedParse!X80,WeightedParse!Y80,WeightedParse!Z80,WeightedParse!AB80,WeightedParse!AE80,WeightedParse!AF80,WeightedParse!AG80,WeightedParse!AJ80,WeightedParse!AK80,WeightedParse!AL80,WeightedParse!AN80,WeightedParse!AO80,WeightedParse!AP80)*Variables!$B$5),"")</f>
        <v/>
      </c>
      <c r="P80" s="114" t="str">
        <f>IF($A80&gt;"",IF(AND(OR(EXACT(SquadExport!$BO80,TRUE),EXACT(SquadExport!$BP80,TRUE)),OR(EXACT(SquadExport!$BK80,TRUE),EXACT(SquadExport!$BM80,TRUE))),HARMEAN(WeightedParse!M80,WeightedParse!P80,WeightedParse!S80,WeightedParse!U80,WeightedParse!V80,WeightedParse!W80,WeightedParse!Y80,WeightedParse!AE80,WeightedParse!AF80,WeightedParse!AP80),HARMEAN(WeightedParse!M80,WeightedParse!P80,WeightedParse!S80,WeightedParse!U80,WeightedParse!V80,WeightedParse!W80,WeightedParse!Y80,WeightedParse!AE80,WeightedParse!AF80,WeightedParse!AP80)*Variables!$B$5),"")</f>
        <v/>
      </c>
      <c r="Q80" s="114" t="str">
        <f>IF($A80&gt;"",IF(AND(OR(EXACT(SquadExport!$BO80,TRUE),EXACT(SquadExport!$BP80,TRUE)),OR(EXACT(SquadExport!$BK80,TRUE),EXACT(SquadExport!$BM80,TRUE))),HARMEAN(WeightedParse!H80,WeightedParse!P80,WeightedParse!Q80,WeightedParse!S80,WeightedParse!T80,WeightedParse!V80,WeightedParse!X80,WeightedParse!Y80,WeightedParse!Z80,WeightedParse!AE80,WeightedParse!AF80,WeightedParse!AH80,WeightedParse!AN80,WeightedParse!AO80),HARMEAN(WeightedParse!H80,WeightedParse!P80,WeightedParse!Q80,WeightedParse!S80,WeightedParse!T80,WeightedParse!V80,WeightedParse!X80,WeightedParse!Y80,WeightedParse!Z80,WeightedParse!AE80,WeightedParse!AF80,WeightedParse!AH80,WeightedParse!AN80,WeightedParse!AO80)*Variables!$B$5),"")</f>
        <v/>
      </c>
      <c r="R80" s="115" t="str">
        <f>IF($A80&gt;"",IF(AND(OR(EXACT(SquadExport!$BO80,TRUE),EXACT(SquadExport!$BP80,TRUE)),OR(EXACT(SquadExport!$BK80,TRUE),EXACT(SquadExport!$BM80,TRUE))),HARMEAN(WeightedParse!H80,WeightedParse!I80,WeightedParse!K80,WeightedParse!P80,WeightedParse!Q80,WeightedParse!S80,WeightedParse!T80,WeightedParse!V80,WeightedParse!Y80,WeightedParse!Z80,WeightedParse!AD80,WeightedParse!AE80,WeightedParse!AF80,WeightedParse!AH80,WeightedParse!AI80,WeightedParse!AJ80,WeightedParse!AN80,WeightedParse!AO80),HARMEAN(WeightedParse!H80,WeightedParse!I80,WeightedParse!K80,WeightedParse!P80,WeightedParse!Q80,WeightedParse!S80,WeightedParse!T80,WeightedParse!V80,WeightedParse!Y80,WeightedParse!Z80,WeightedParse!AD80,WeightedParse!AE80,WeightedParse!AF80,WeightedParse!AH80,WeightedParse!AI80,WeightedParse!AJ80,WeightedParse!AN80,WeightedParse!AO80)*Variables!$B$5),"")</f>
        <v/>
      </c>
      <c r="S80" s="115" t="str">
        <f>IF($A80&gt;"",IF(AND(OR(EXACT(SquadExport!$BO80,TRUE),EXACT(SquadExport!$BP80,TRUE)),OR(EXACT(SquadExport!$BK80,TRUE),EXACT(SquadExport!$BM80,TRUE))),HARMEAN(WeightedParse!H80,WeightedParse!I80,WeightedParse!K80,WeightedParse!Q80,WeightedParse!S80,WeightedParse!T80,WeightedParse!V80,WeightedParse!X80,WeightedParse!Z80,WeightedParse!AB80,WeightedParse!AD80,WeightedParse!AF80,WeightedParse!AG80,WeightedParse!AH80,WeightedParse!AI80,WeightedParse!AJ80,WeightedParse!AK80,WeightedParse!AN80,WeightedParse!AO80),HARMEAN(WeightedParse!H80,WeightedParse!I80,WeightedParse!K80,WeightedParse!Q80,WeightedParse!S80,WeightedParse!T80,WeightedParse!V80,WeightedParse!X80,WeightedParse!Z80,WeightedParse!AB80,WeightedParse!AD80,WeightedParse!AF80,WeightedParse!AG80,WeightedParse!AH80,WeightedParse!AI80,WeightedParse!AJ80,WeightedParse!AK80,WeightedParse!AN80,WeightedParse!AO80)*Variables!$B$5),"")</f>
        <v/>
      </c>
      <c r="T80" s="114" t="str">
        <f>IF($A80&gt;"",IF(AND(OR(EXACT(SquadExport!$BO80,TRUE),EXACT(SquadExport!$BP80,TRUE)),OR(EXACT(SquadExport!$BK80,TRUE),EXACT(SquadExport!$BM80,TRUE))),HARMEAN(WeightedParse!I80,WeightedParse!K80,WeightedParse!N80,WeightedParse!P80,WeightedParse!Q80,WeightedParse!S80,WeightedParse!T80,WeightedParse!V80,WeightedParse!X80,WeightedParse!Y80,WeightedParse!Z80,WeightedParse!AB80,WeightedParse!AD80,WeightedParse!AE80,WeightedParse!AF80,WeightedParse!AH80,WeightedParse!AI80,WeightedParse!AJ80,WeightedParse!AN80,WeightedParse!AO80)*WeightedParse!BD80,(HARMEAN(WeightedParse!I80,WeightedParse!K80,WeightedParse!N80,WeightedParse!P80,WeightedParse!Q80,WeightedParse!S80,WeightedParse!T80,WeightedParse!V80,WeightedParse!X80,WeightedParse!Y80,WeightedParse!Z80,WeightedParse!AB80,WeightedParse!AD80,WeightedParse!AE80,WeightedParse!AF80,WeightedParse!AH80,WeightedParse!AI80,WeightedParse!AJ80,WeightedParse!AN80,WeightedParse!AO80)*WeightedParse!BD80)*Variables!$B$5),"")</f>
        <v/>
      </c>
      <c r="U80" s="114" t="str">
        <f>IF($A80&gt;"",IF(EXACT(SquadExport!$BQ80,TRUE),HARMEAN(WeightedParse!P80,WeightedParse!S80,WeightedParse!V80,WeightedParse!X80,WeightedParse!Y80,WeightedParse!Z80,WeightedParse!AE80,WeightedParse!AF80,WeightedParse!AP80),HARMEAN(WeightedParse!P80,WeightedParse!S80,WeightedParse!V80,WeightedParse!X80,WeightedParse!Y80,WeightedParse!Z80,WeightedParse!AE80,WeightedParse!AF80,WeightedParse!AP80)*Variables!$B$5),"")</f>
        <v/>
      </c>
      <c r="V80" s="114" t="str">
        <f>IF($A80&gt;"",IF(EXACT(SquadExport!$BQ80,TRUE),HARMEAN(WeightedParse!K80,WeightedParse!Q80,WeightedParse!S80,WeightedParse!T80,WeightedParse!V80,WeightedParse!X80,WeightedParse!Z80,WeightedParse!AE80,WeightedParse!AF80,WeightedParse!AG80,WeightedParse!AH80,WeightedParse!AK80),HARMEAN(WeightedParse!K80,WeightedParse!Q80,WeightedParse!S80,WeightedParse!T80,WeightedParse!V80,WeightedParse!X80,WeightedParse!Z80,WeightedParse!AE80,WeightedParse!AF80,WeightedParse!AG80,WeightedParse!AH80,WeightedParse!AK80)*Variables!$B$5),"")</f>
        <v/>
      </c>
      <c r="W80" s="114" t="str">
        <f>IF($A80&gt;"",IF(EXACT(SquadExport!$BQ80,TRUE),HARMEAN(WeightedParse!I80,WeightedParse!K80,WeightedParse!N80,WeightedParse!Q80,WeightedParse!T80,WeightedParse!V80,WeightedParse!X80,WeightedParse!Z80,WeightedParse!AB80,WeightedParse!AD80,WeightedParse!AF80,WeightedParse!AG80,WeightedParse!AK80),HARMEAN(WeightedParse!I80,WeightedParse!K80,WeightedParse!N80,WeightedParse!Q80,WeightedParse!T80,WeightedParse!V80,WeightedParse!X80,WeightedParse!Z80,WeightedParse!AB80,WeightedParse!AD80,WeightedParse!AF80,WeightedParse!AG80,WeightedParse!AK80)*Variables!$B$5),"")</f>
        <v/>
      </c>
      <c r="X80" s="114" t="str">
        <f>IF($A80&gt;"",IF(EXACT(SquadExport!$BQ80,TRUE),HARMEAN(WeightedParse!K80,WeightedParse!P80,WeightedParse!Q80,WeightedParse!S80,WeightedParse!U80,WeightedParse!V80,WeightedParse!X80,WeightedParse!Y80,WeightedParse!Z80,WeightedParse!AE80,WeightedParse!AF80,WeightedParse!AH80,WeightedParse!AO80,WeightedParse!AP80),HARMEAN(WeightedParse!K80,WeightedParse!P80,WeightedParse!Q80,WeightedParse!S80,WeightedParse!U80,WeightedParse!V80,WeightedParse!X80,WeightedParse!Y80,WeightedParse!Z80,WeightedParse!AE80,WeightedParse!AF80,WeightedParse!AH80,WeightedParse!AO80,WeightedParse!AP80)*Variables!$B$5),"")</f>
        <v/>
      </c>
      <c r="Y80" s="114" t="str">
        <f>IF($A80&gt;"",IF(EXACT(SquadExport!$BQ80,TRUE),HARMEAN(WeightedParse!P80,WeightedParse!Q80,WeightedParse!S80,WeightedParse!U80,WeightedParse!V80,WeightedParse!W80,WeightedParse!Y80,WeightedParse!AE80,WeightedParse!AF80,WeightedParse!AH80,WeightedParse!AJ80,WeightedParse!AN80,WeightedParse!AO80,WeightedParse!AP80),HARMEAN(WeightedParse!P80,WeightedParse!Q80,WeightedParse!S80,WeightedParse!U80,WeightedParse!V80,WeightedParse!W80,WeightedParse!Y80,WeightedParse!AE80,WeightedParse!AF80,WeightedParse!AH80,WeightedParse!AJ80,WeightedParse!AN80,WeightedParse!AO80,WeightedParse!AP80)*Variables!$B$5),"")</f>
        <v/>
      </c>
      <c r="Z80" s="114" t="str">
        <f>IF($A80&gt;"",IF(EXACT(SquadExport!$BQ80,TRUE),HARMEAN(WeightedParse!M80,WeightedParse!P80,WeightedParse!Q80,WeightedParse!S80,WeightedParse!U80,WeightedParse!V80,WeightedParse!W80,WeightedParse!X80,WeightedParse!Y80,WeightedParse!Z80,WeightedParse!AE80,WeightedParse!AF80,WeightedParse!AH80,WeightedParse!AL80,WeightedParse!AO80,WeightedParse!AP80),HARMEAN(WeightedParse!M80,WeightedParse!P80,WeightedParse!Q80,WeightedParse!S80,WeightedParse!U80,WeightedParse!V80,WeightedParse!W80,WeightedParse!X80,WeightedParse!Y80,WeightedParse!Z80,WeightedParse!AE80,WeightedParse!AF80,WeightedParse!AH80,WeightedParse!AL80,WeightedParse!AO80,WeightedParse!AP80)*Variables!$B$5),"")</f>
        <v/>
      </c>
      <c r="AA80" s="114" t="str">
        <f>IF($A80&gt;"",IF(EXACT(SquadExport!$BQ80,TRUE),HARMEAN(WeightedParse!J80,WeightedParse!K80,WeightedParse!N80,WeightedParse!P80,WeightedParse!Q80,WeightedParse!S80,WeightedParse!V80,WeightedParse!X80,WeightedParse!Y80,WeightedParse!Z80,WeightedParse!AD80,WeightedParse!AE80,WeightedParse!AH80,WeightedParse!AI80,WeightedParse!AK80,WeightedParse!AN80,WeightedParse!AO80,WeightedParse!AP80),HARMEAN(WeightedParse!J80,WeightedParse!K80,WeightedParse!N80,WeightedParse!P80,WeightedParse!Q80,WeightedParse!S80,WeightedParse!V80,WeightedParse!X80,WeightedParse!Y80,WeightedParse!Z80,WeightedParse!AD80,WeightedParse!AE80,WeightedParse!AH80,WeightedParse!AI80,WeightedParse!AK80,WeightedParse!AN80,WeightedParse!AO80,WeightedParse!AP80)*Variables!$B$5),"")</f>
        <v/>
      </c>
      <c r="AB80" s="114" t="str">
        <f>IF($A80&gt;"",IF(AND(EXACT(SquadExport!$BR80,TRUE),EXACT(SquadExport!$BL80,TRUE)),HARMEAN(WeightedParse!I80,WeightedParse!K80,WeightedParse!N80,WeightedParse!Q80,WeightedParse!T80,WeightedParse!V80,WeightedParse!X80,WeightedParse!Y80,WeightedParse!Z80,WeightedParse!AD80,WeightedParse!AE80,WeightedParse!AF80,WeightedParse!AG80,WeightedParse!AH80,WeightedParse!AI80,WeightedParse!AJ80,WeightedParse!AK80,WeightedParse!AN80,WeightedParse!AO80),HARMEAN(WeightedParse!I80,WeightedParse!K80,WeightedParse!N80,WeightedParse!Q80,WeightedParse!T80,WeightedParse!V80,WeightedParse!X80,WeightedParse!Y80,WeightedParse!Z80,WeightedParse!AD80,WeightedParse!AE80,WeightedParse!AF80,WeightedParse!AG80,WeightedParse!AH80,WeightedParse!AI80,WeightedParse!AJ80,WeightedParse!AK80,WeightedParse!AN80,WeightedParse!AO80)*Variables!$B$5),"")</f>
        <v/>
      </c>
      <c r="AC80" s="114" t="str">
        <f>IF($A80&gt;"",IF(AND(EXACT(SquadExport!$BR80,TRUE),EXACT(SquadExport!$BL80,TRUE)),HARMEAN(WeightedParse!K80,WeightedParse!Q80,WeightedParse!S80,WeightedParse!T80,WeightedParse!V80,WeightedParse!X80,WeightedParse!Y80,WeightedParse!Z80,WeightedParse!AD80,WeightedParse!AE80,WeightedParse!AF80,WeightedParse!AG80,WeightedParse!AH80,WeightedParse!AO80),HARMEAN(WeightedParse!K80,WeightedParse!Q80,WeightedParse!S80,WeightedParse!T80,WeightedParse!V80,WeightedParse!X80,WeightedParse!Y80,WeightedParse!Z80,WeightedParse!AD80,WeightedParse!AE80,WeightedParse!AF80,WeightedParse!AG80,WeightedParse!AH80,WeightedParse!AO80)*Variables!$B$5),"")</f>
        <v/>
      </c>
      <c r="AD80" s="114" t="str">
        <f>IF($A80&gt;"",IF(AND(EXACT(SquadExport!$BR80,TRUE),EXACT(SquadExport!$BL80,TRUE)),HARMEAN(WeightedParse!I80,WeightedParse!J80,WeightedParse!K80,WeightedParse!N80,WeightedParse!Q80,WeightedParse!S80,WeightedParse!T80,WeightedParse!V80,WeightedParse!X80,WeightedParse!Z80,WeightedParse!AB80,WeightedParse!AD80,WeightedParse!AG80,WeightedParse!AH80,WeightedParse!AI80,WeightedParse!AK80,WeightedParse!AO80),HARMEAN(WeightedParse!I80,WeightedParse!J80,WeightedParse!K80,WeightedParse!N80,WeightedParse!Q80,WeightedParse!S80,WeightedParse!T80,WeightedParse!V80,WeightedParse!X80,WeightedParse!Z80,WeightedParse!AB80,WeightedParse!AD80,WeightedParse!AG80,WeightedParse!AH80,WeightedParse!AI80,WeightedParse!AK80,WeightedParse!AO80)*Variables!$B$5),"")</f>
        <v/>
      </c>
      <c r="AE80" s="114" t="str">
        <f>IF($A80&gt;"",IF(AND(EXACT(SquadExport!$BR80,TRUE),EXACT(SquadExport!$BL80,TRUE)),HARMEAN(WeightedParse!K80,WeightedParse!N80,WeightedParse!P80,WeightedParse!Q80,WeightedParse!S80,WeightedParse!T80,WeightedParse!U80,WeightedParse!V80,WeightedParse!X80,WeightedParse!Y80,WeightedParse!Z80,WeightedParse!AD80,WeightedParse!AE80,WeightedParse!AF80,WeightedParse!AG80,WeightedParse!AH80,WeightedParse!AI80,WeightedParse!AO80),HARMEAN(WeightedParse!K80,WeightedParse!N80,WeightedParse!P80,WeightedParse!Q80,WeightedParse!S80,WeightedParse!T80,WeightedParse!U80,WeightedParse!V80,WeightedParse!X80,WeightedParse!Y80,WeightedParse!Z80,WeightedParse!AD80,WeightedParse!AE80,WeightedParse!AF80,WeightedParse!AG80,WeightedParse!AH80,WeightedParse!AI80,WeightedParse!AO80)*Variables!$B$5),"")</f>
        <v/>
      </c>
      <c r="AF80" s="114" t="str">
        <f>IF($A80&gt;"",IF(AND(EXACT(SquadExport!$BR80,TRUE),EXACT(SquadExport!$BL80,TRUE)),HARMEAN(WeightedParse!I80,WeightedParse!J80,WeightedParse!K80,WeightedParse!N80,WeightedParse!Q80,WeightedParse!S80,WeightedParse!T80,WeightedParse!U80,WeightedParse!V80,WeightedParse!X80,WeightedParse!Z80,WeightedParse!AD80,WeightedParse!AE80,WeightedParse!AF80,WeightedParse!AH80,WeightedParse!AI80,WeightedParse!AK80,WeightedParse!AN80,WeightedParse!AO80,WeightedParse!AP80),HARMEAN(WeightedParse!I80,WeightedParse!J80,WeightedParse!K80,WeightedParse!N80,WeightedParse!Q80,WeightedParse!S80,WeightedParse!T80,WeightedParse!U80,WeightedParse!V80,WeightedParse!X80,WeightedParse!Z80,WeightedParse!AD80,WeightedParse!AE80,WeightedParse!AF80,WeightedParse!AH80,WeightedParse!AI80,WeightedParse!AK80,WeightedParse!AN80,WeightedParse!AO80,WeightedParse!AP80)*Variables!$B$5),"")</f>
        <v/>
      </c>
      <c r="AG80" s="114" t="str">
        <f>IF($A80&gt;"",IF(AND(OR(EXACT(SquadExport!$BR80,TRUE),EXACT(SquadExport!$BS80,TRUE)),OR(EXACT(SquadExport!$BK80,TRUE),EXACT(SquadExport!$BM80,TRUE))),HARMEAN(WeightedParse!I80,WeightedParse!K80,WeightedParse!Q80,WeightedParse!T80,WeightedParse!X80,WeightedParse!Z80,WeightedParse!AD80,WeightedParse!AF80,WeightedParse!AG80,WeightedParse!AJ80),HARMEAN(WeightedParse!I80,WeightedParse!K80,WeightedParse!Q80,WeightedParse!T80,WeightedParse!X80,WeightedParse!Z80,WeightedParse!AD80,WeightedParse!AF80,WeightedParse!AG80,WeightedParse!AJ80)*Variables!$B$5),"")</f>
        <v/>
      </c>
      <c r="AH80" s="114" t="str">
        <f>IF($A80&gt;"",IF(AND(OR(EXACT(SquadExport!$BR80,TRUE),EXACT(SquadExport!$BS80,TRUE)),OR(EXACT(SquadExport!$BK80,TRUE),EXACT(SquadExport!$BM80,TRUE))),HARMEAN(WeightedParse!H80,WeightedParse!K80,WeightedParse!P80,WeightedParse!Q80,WeightedParse!S80,WeightedParse!T80,WeightedParse!V80,WeightedParse!X80,WeightedParse!Y80,WeightedParse!Z80,WeightedParse!AD80,WeightedParse!AE80,WeightedParse!AF80,WeightedParse!AG80,WeightedParse!AH80,WeightedParse!AO80),HARMEAN(WeightedParse!H80,WeightedParse!K80,WeightedParse!P80,WeightedParse!Q80,WeightedParse!S80,WeightedParse!T80,WeightedParse!V80,WeightedParse!X80,WeightedParse!Y80,WeightedParse!Z80,WeightedParse!AD80,WeightedParse!AE80,WeightedParse!AF80,WeightedParse!AG80,WeightedParse!AH80,WeightedParse!AO80)*Variables!$B$5),"")</f>
        <v/>
      </c>
      <c r="AI80" s="114" t="str">
        <f>IF($A80&gt;"",IF(AND(OR(EXACT(SquadExport!$BR80,TRUE),EXACT(SquadExport!$BS80,TRUE)),OR(EXACT(SquadExport!$BK80,TRUE),EXACT(SquadExport!$BM80,TRUE))),HARMEAN(WeightedParse!H80,WeightedParse!I80,WeightedParse!K80,WeightedParse!P80,WeightedParse!Q80,WeightedParse!S80,WeightedParse!T80,WeightedParse!U80,WeightedParse!V80,WeightedParse!X80,WeightedParse!Y80,WeightedParse!Z80,WeightedParse!AD80,WeightedParse!AE80,WeightedParse!AF80,WeightedParse!AH80,WeightedParse!AI80,WeightedParse!AO80),HARMEAN(WeightedParse!H80,WeightedParse!I80,WeightedParse!K80,WeightedParse!P80,WeightedParse!Q80,WeightedParse!S80,WeightedParse!T80,WeightedParse!U80,WeightedParse!V80,WeightedParse!X80,WeightedParse!Y80,WeightedParse!Z80,WeightedParse!AD80,WeightedParse!AE80,WeightedParse!AF80,WeightedParse!AH80,WeightedParse!AI80,WeightedParse!AO80)*Variables!$B$5),"")</f>
        <v/>
      </c>
      <c r="AJ80" s="114" t="str">
        <f>IF($A80&gt;"",IF(AND(OR(EXACT(SquadExport!$BR80,TRUE),EXACT(SquadExport!$BS80,TRUE)),OR(EXACT(SquadExport!$BK80,TRUE),EXACT(SquadExport!$BM80,TRUE))),HARMEAN(WeightedParse!H80,WeightedParse!K80,WeightedParse!M80,WeightedParse!V80,WeightedParse!W80,WeightedParse!AD80,WeightedParse!AF80,WeightedParse!AH80,WeightedParse!AK80,WeightedParse!AL80,WeightedParse!AO80,WeightedParse!AP80)*(CONVERT(LEFT(SquadExport!$E80,FIND("'",SquadExport!$E80)-1)+((MID(SquadExport!$E80,FIND("'",SquadExport!$E80)+1,LEN(SquadExport!$E80)-FIND("'",SquadExport!$E80)-1))/12),"ft","m")-1)/(Variables!$C$4-1),(HARMEAN(WeightedParse!H80,WeightedParse!K80,WeightedParse!M80,WeightedParse!V80,WeightedParse!W80,WeightedParse!AD80,WeightedParse!AF80,WeightedParse!AH80,WeightedParse!AK80,WeightedParse!AL80,WeightedParse!AO80,WeightedParse!AP80)*(CONVERT(LEFT(SquadExport!$E80,FIND("'",SquadExport!$E80)-1)+((MID(SquadExport!$E80,FIND("'",SquadExport!$E80)+1,LEN(SquadExport!$E80)-FIND("'",SquadExport!$E80)-1))/12),"ft","m")-1)/(Variables!$C$4-1))*Variables!$B$5),"")</f>
        <v/>
      </c>
      <c r="AK80" s="114" t="str">
        <f>IF($A80&gt;"",IF(AND(OR(EXACT(SquadExport!$BR80,TRUE),EXACT(SquadExport!$BS80,TRUE)),OR(EXACT(SquadExport!$BK80,TRUE),EXACT(SquadExport!$BM80,TRUE))),HARMEAN(WeightedParse!J80,WeightedParse!K80,WeightedParse!T80,WeightedParse!V80,WeightedParse!X80,WeightedParse!Y80,WeightedParse!Z80,WeightedParse!AD80,WeightedParse!AH80,WeightedParse!AI80,WeightedParse!AK80,WeightedParse!AO80),HARMEAN(WeightedParse!J80,WeightedParse!K80,WeightedParse!T80,WeightedParse!V80,WeightedParse!X80,WeightedParse!Y80,WeightedParse!Z80,WeightedParse!AD80,WeightedParse!AH80,WeightedParse!AI80,WeightedParse!AK80,WeightedParse!AO80)*Variables!$B$5),"")</f>
        <v/>
      </c>
      <c r="AL80" s="114" t="str">
        <f>IF($A80&gt;"",IF(AND(OR(EXACT(SquadExport!$BR80,TRUE),EXACT(SquadExport!$BS80,TRUE)),OR(EXACT(SquadExport!$BK80,TRUE),EXACT(SquadExport!$BM80,TRUE))),HARMEAN(WeightedParse!H80,WeightedParse!I80,WeightedParse!K80,WeightedParse!Q80,WeightedParse!T80,WeightedParse!V80,WeightedParse!AB80,WeightedParse!AD80,WeightedParse!AH80,WeightedParse!AI80,WeightedParse!AJ80,WeightedParse!AN80,WeightedParse!AO80),HARMEAN(WeightedParse!H80,WeightedParse!I80,WeightedParse!K80,WeightedParse!Q80,WeightedParse!T80,WeightedParse!V80,WeightedParse!AB80,WeightedParse!AD80,WeightedParse!AH80,WeightedParse!AI80,WeightedParse!AJ80,WeightedParse!AN80,WeightedParse!AO80)*Variables!$B$5),"")</f>
        <v/>
      </c>
      <c r="AM80" s="114" t="str">
        <f>IF($A80&gt;"",IF(AND(OR(EXACT(SquadExport!$BR80,TRUE),EXACT(SquadExport!$BS80,TRUE)),OR(EXACT(SquadExport!$BK80,TRUE),EXACT(SquadExport!$BM80,TRUE))),HARMEAN(WeightedParse!I80,WeightedParse!J80,WeightedParse!K80,WeightedParse!N80,WeightedParse!Q80,WeightedParse!T80,WeightedParse!V80,WeightedParse!X80,WeightedParse!AB80,WeightedParse!AD80,WeightedParse!AG80,WeightedParse!AI80,WeightedParse!AJ80,WeightedParse!AK80,WeightedParse!AN80)*WeightedParse!BD80,(HARMEAN(WeightedParse!I80,WeightedParse!J80,WeightedParse!K80,WeightedParse!N80,WeightedParse!Q80,WeightedParse!T80,WeightedParse!V80,WeightedParse!X80,WeightedParse!AB80,WeightedParse!AD80,WeightedParse!AG80,WeightedParse!AI80,WeightedParse!AJ80,WeightedParse!AK80,WeightedParse!AN80)*WeightedParse!BD80)*Variables!$B$5),"")</f>
        <v/>
      </c>
      <c r="AN80" s="114" t="str">
        <f>IF($A80&gt;"",IF(AND(OR(EXACT(SquadExport!$BR80,TRUE),EXACT(SquadExport!$BS80,TRUE)),OR(EXACT(SquadExport!$BK80,TRUE),EXACT(SquadExport!$BM80,TRUE))),HARMEAN(WeightedParse!H80,WeightedParse!I80,WeightedParse!K80,WeightedParse!N80,WeightedParse!Q80,WeightedParse!T80,WeightedParse!V80,WeightedParse!X80,WeightedParse!Z80,WeightedParse!AD80,WeightedParse!AG80,WeightedParse!AH80,WeightedParse!AI80,WeightedParse!AJ80,WeightedParse!AN80,WeightedParse!AO80)*WeightedParse!BD80,(HARMEAN(WeightedParse!H80,WeightedParse!I80,WeightedParse!K80,WeightedParse!N80,WeightedParse!Q80,WeightedParse!T80,WeightedParse!V80,WeightedParse!X80,WeightedParse!Z80,WeightedParse!AD80,WeightedParse!AG80,WeightedParse!AH80,WeightedParse!AI80,WeightedParse!AJ80,WeightedParse!AN80,WeightedParse!AO80)*WeightedParse!BD80)*Variables!$B$5),"")</f>
        <v/>
      </c>
      <c r="AO80" s="114" t="str">
        <f>IF($A80&gt;"",IF(AND(EXACT(SquadExport!$BS80,TRUE),EXACT(SquadExport!$BL80,TRUE)),HARMEAN(WeightedParse!K80,WeightedParse!Q80,WeightedParse!T80,WeightedParse!V80,WeightedParse!X80,WeightedParse!Z80,WeightedParse!AB80,WeightedParse!AD80,WeightedParse!AG80,WeightedParse!AK80),HARMEAN(WeightedParse!K80,WeightedParse!Q80,WeightedParse!T80,WeightedParse!V80,WeightedParse!X80,WeightedParse!Z80,WeightedParse!AB80,WeightedParse!AD80,WeightedParse!AG80,WeightedParse!AK80)*Variables!$B$5),"")</f>
        <v/>
      </c>
      <c r="AP80" s="114" t="str">
        <f>IF($A80&gt;"",IF(AND(EXACT(SquadExport!$BS80,TRUE),EXACT(SquadExport!$BL80,TRUE)),HARMEAN(WeightedParse!I80,WeightedParse!K80,WeightedParse!Q80,WeightedParse!T80,WeightedParse!V80,WeightedParse!X80,WeightedParse!Z80,WeightedParse!AB80,WeightedParse!AD80,WeightedParse!AF80,WeightedParse!AG80,WeightedParse!AI80,WeightedParse!AJ80),HARMEAN(WeightedParse!I80,WeightedParse!K80,WeightedParse!Q80,WeightedParse!T80,WeightedParse!V80,WeightedParse!X80,WeightedParse!Z80,WeightedParse!AB80,WeightedParse!AD80,WeightedParse!AF80,WeightedParse!AG80,WeightedParse!AI80,WeightedParse!AJ80)*Variables!$B$5),"")</f>
        <v/>
      </c>
      <c r="AQ80" s="114" t="str">
        <f>IF($A80&gt;"",IF(AND(EXACT(SquadExport!$BS80,TRUE),EXACT(SquadExport!$BL80,TRUE)),HARMEAN(WeightedParse!I80,WeightedParse!J80,WeightedParse!K80,WeightedParse!Q80,WeightedParse!T80,WeightedParse!V80,WeightedParse!X80,WeightedParse!Z80,WeightedParse!AB80,WeightedParse!AD80,WeightedParse!AG80,WeightedParse!AI80,WeightedParse!AJ80,WeightedParse!AK80),HARMEAN(WeightedParse!I80,WeightedParse!J80,WeightedParse!K80,WeightedParse!Q80,WeightedParse!T80,WeightedParse!V80,WeightedParse!X80,WeightedParse!Z80,WeightedParse!AB80,WeightedParse!AD80,WeightedParse!AG80,WeightedParse!AI80,WeightedParse!AJ80,WeightedParse!AK80)*Variables!$B$5),"")</f>
        <v/>
      </c>
      <c r="AR80" s="114" t="str">
        <f>IF($A80&gt;"",IF(AND(EXACT(SquadExport!$BS80,TRUE),EXACT(SquadExport!$BL80,TRUE)),HARMEAN(WeightedParse!I80,WeightedParse!J80,WeightedParse!K80,WeightedParse!Q80,WeightedParse!T80,WeightedParse!V80,WeightedParse!X80,WeightedParse!Y80,WeightedParse!Z80,WeightedParse!AD80,WeightedParse!AH80,WeightedParse!AI80,WeightedParse!AJ80,WeightedParse!AK80,WeightedParse!AN80,WeightedParse!AO80),HARMEAN(WeightedParse!I80,WeightedParse!J80,WeightedParse!K80,WeightedParse!Q80,WeightedParse!T80,WeightedParse!V80,WeightedParse!X80,WeightedParse!Y80,WeightedParse!Z80,WeightedParse!AD80,WeightedParse!AH80,WeightedParse!AI80,WeightedParse!AJ80,WeightedParse!AK80,WeightedParse!AN80,WeightedParse!AO80)*Variables!$B$5),"")</f>
        <v/>
      </c>
      <c r="AS80" s="114" t="str">
        <f>IF($A80&gt;"",IF(AND(EXACT(SquadExport!$BT80,TRUE),EXACT(SquadExport!$BL80,TRUE)),HARMEAN(WeightedParse!J80,WeightedParse!K80,WeightedParse!M80,WeightedParse!T80,WeightedParse!V80,WeightedParse!X80,WeightedParse!Z80,WeightedParse!AD80,WeightedParse!AI80),(HARMEAN(WeightedParse!J80,WeightedParse!K80,WeightedParse!M80,WeightedParse!T80,WeightedParse!V80,WeightedParse!X80,WeightedParse!Z80,WeightedParse!AD80,WeightedParse!AI80)*Variables!$B$5)),"")</f>
        <v/>
      </c>
      <c r="AT80" s="114" t="str">
        <f>IF($A80&gt;"",IF(AND(EXACT(SquadExport!$BT80,TRUE),EXACT(SquadExport!$BL80,TRUE)),HARMEAN(WeightedParse!J80,WeightedParse!K80,WeightedParse!M80,WeightedParse!U80,WeightedParse!V80,WeightedParse!W80,WeightedParse!X80,WeightedParse!Z80,WeightedParse!AD80,WeightedParse!AF80,WeightedParse!AK80,WeightedParse!AL80,WeightedParse!AP80)*(CONVERT(LEFT(SquadExport!$E80,FIND("'",SquadExport!$E80)-1)+((MID(SquadExport!$E80,FIND("'",SquadExport!$E80)+1,LEN(SquadExport!$E80)-FIND("'",SquadExport!$E80)-1))/12),"ft","m")-1)/(Variables!$C$4-1),(HARMEAN(WeightedParse!J80,WeightedParse!K80,WeightedParse!M80,WeightedParse!U80,WeightedParse!V80,WeightedParse!W80,WeightedParse!X80,WeightedParse!Z80,WeightedParse!AD80,WeightedParse!AF80,WeightedParse!AK80,WeightedParse!AL80,WeightedParse!AP80)*(CONVERT(LEFT(SquadExport!$E80,FIND("'",SquadExport!$E80)-1)+((MID(SquadExport!$E80,FIND("'",SquadExport!$E80)+1,LEN(SquadExport!$E80)-FIND("'",SquadExport!$E80)-1))/12),"ft","m")-1)/(Variables!$C$4-1)))*Variables!$B$5,"")</f>
        <v/>
      </c>
      <c r="AU80" s="114" t="str">
        <f>IF($A80&gt;"",IF(AND(EXACT(SquadExport!$BT80,TRUE),EXACT(SquadExport!$BL80,TRUE)),HARMEAN(WeightedParse!I80,WeightedParse!J80,WeightedParse!K80,WeightedParse!Q80,WeightedParse!T80,WeightedParse!V80,WeightedParse!X80,WeightedParse!Z80,WeightedParse!AB80,WeightedParse!AD80,WeightedParse!AF80,WeightedParse!AG80,WeightedParse!AK80,WeightedParse!AP80),HARMEAN(WeightedParse!I80,WeightedParse!J80,WeightedParse!K80,WeightedParse!Q80,WeightedParse!T80,WeightedParse!V80,WeightedParse!X80,WeightedParse!Z80,WeightedParse!AB80,WeightedParse!AD80,WeightedParse!AF80,WeightedParse!AG80,WeightedParse!AK80,WeightedParse!AP80)*Variables!$B$5),"")</f>
        <v/>
      </c>
      <c r="AV80" s="114" t="str">
        <f>IF($A80&gt;"",IF(AND(EXACT(SquadExport!$BT80,TRUE),EXACT(SquadExport!$BL80,TRUE)),HARMEAN(WeightedParse!I80,WeightedParse!J80,WeightedParse!K80,WeightedParse!Q80,WeightedParse!T80,WeightedParse!V80,WeightedParse!X80,WeightedParse!Z80,WeightedParse!AD80,WeightedParse!AH80,WeightedParse!AI80,WeightedParse!AJ80,WeightedParse!AK80,WeightedParse!AN80,WeightedParse!AO80),HARMEAN(WeightedParse!I80,WeightedParse!J80,WeightedParse!K80,WeightedParse!Q80,WeightedParse!T80,WeightedParse!V80,WeightedParse!X80,WeightedParse!Z80,WeightedParse!AD80,WeightedParse!AH80,WeightedParse!AI80,WeightedParse!AJ80,WeightedParse!AK80,WeightedParse!AN80,WeightedParse!AO80)*Variables!$B$5),"")</f>
        <v/>
      </c>
      <c r="AW80" s="114" t="str">
        <f>IF($A80&gt;"",IF(AND(EXACT(SquadExport!$BT80,TRUE),EXACT(SquadExport!$BL80,TRUE)),HARMEAN(WeightedParse!I80,WeightedParse!J80,WeightedParse!K80,WeightedParse!Q80,WeightedParse!T80,WeightedParse!V80,WeightedParse!X80,WeightedParse!Z80,WeightedParse!AB80,WeightedParse!AD80,WeightedParse!AF80,WeightedParse!AG80,WeightedParse!AI80,WeightedParse!AJ80,WeightedParse!AK80),HARMEAN(WeightedParse!I80,WeightedParse!J80,WeightedParse!K80,WeightedParse!Q80,WeightedParse!T80,WeightedParse!V80,WeightedParse!X80,WeightedParse!Z80,WeightedParse!AB80,WeightedParse!AD80,WeightedParse!AF80,WeightedParse!AG80,WeightedParse!AI80,WeightedParse!AJ80,WeightedParse!AK80)*Variables!$B$5),"")</f>
        <v/>
      </c>
      <c r="AX80" s="114" t="str">
        <f>IF($A80&gt;"",IF(AND(EXACT(SquadExport!$BT80,TRUE),EXACT(SquadExport!$BL80,TRUE)),HARMEAN(WeightedParse!K80,WeightedParse!Q80,WeightedParse!U80,WeightedParse!V80,WeightedParse!W80,WeightedParse!X80,WeightedParse!Y80,WeightedParse!Z80,WeightedParse!AD80,WeightedParse!AF80,WeightedParse!AH80,WeightedParse!AI80,WeightedParse!AJ80,WeightedParse!AK80,WeightedParse!AN80,WeightedParse!AO80,WeightedParse!AP80),HARMEAN(WeightedParse!K80,WeightedParse!Q80,WeightedParse!U80,WeightedParse!V80,WeightedParse!W80,WeightedParse!X80,WeightedParse!Y80,WeightedParse!Z80,WeightedParse!AD80,WeightedParse!AF80,WeightedParse!AH80,WeightedParse!AI80,WeightedParse!AJ80,WeightedParse!AK80,WeightedParse!AN80,WeightedParse!AO80,WeightedParse!AP80)*Variables!$B$5),"")</f>
        <v/>
      </c>
      <c r="AY80" s="114" t="str">
        <f>IF($A80&gt;"",IF(AND(EXACT(SquadExport!$BT80,TRUE),EXACT(SquadExport!$BL80,TRUE)),HARMEAN(WeightedParse!I80,WeightedParse!J80,WeightedParse!K80,WeightedParse!M80,WeightedParse!N80,WeightedParse!Q80,WeightedParse!T80,WeightedParse!V80,WeightedParse!X80,WeightedParse!Z80,WeightedParse!AD80,WeightedParse!AF80,WeightedParse!AG80,WeightedParse!AH80,WeightedParse!AI80,WeightedParse!AJ80,WeightedParse!AK80,WeightedParse!AL80,WeightedParse!AN80,WeightedParse!AO80,WeightedParse!AP80),HARMEAN(WeightedParse!I80,WeightedParse!J80,WeightedParse!K80,WeightedParse!M80,WeightedParse!N80,WeightedParse!Q80,WeightedParse!T80,WeightedParse!V80,WeightedParse!X80,WeightedParse!Z80,WeightedParse!AD80,WeightedParse!AF80,WeightedParse!AG80,WeightedParse!AH80,WeightedParse!AI80,WeightedParse!AJ80,WeightedParse!AK80,WeightedParse!AL80,WeightedParse!AN80,WeightedParse!AO80,WeightedParse!AP80)*Variables!$B$5),"")</f>
        <v/>
      </c>
    </row>
    <row r="81" spans="1:51" s="3" customFormat="1" ht="15" customHeight="1" x14ac:dyDescent="0.25">
      <c r="A81" s="3" t="str">
        <f>IF(WeightedParse!A81&gt;"",WeightedParse!A81,"")</f>
        <v/>
      </c>
      <c r="B81" s="4" t="str">
        <f>IF(WeightedParse!B81&gt;0,WeightedParse!B81,"")</f>
        <v/>
      </c>
      <c r="C81" s="4" t="str">
        <f>IF(A81&gt;"",IF(AND(B81&lt;=Variables!$B$8,G81&gt;2),"Youth",IF(AND(B81&lt;=Variables!$B$8,G81&lt;=2),"Prospect",IF(AND(B81&gt;=Variables!$B$9,G81&gt;2),"Old",IF(G81&gt;=3,"Reserves","First Team")))),"")</f>
        <v/>
      </c>
      <c r="D81" s="4" t="str">
        <f>SquadExport!BJ81</f>
        <v/>
      </c>
      <c r="E81" s="4" t="str">
        <f>IF(A81&gt;"",VLOOKUP(F81,Roles!A:B,2,FALSE)&amp;IF(OR(VLOOKUP(F81,Roles!$A:$B,2,FALSE)="FB",VLOOKUP(F81,Roles!$A:$B,2,FALSE)="WB",VLOOKUP(F81,Roles!$A:$B,2,FALSE)="WM",VLOOKUP(F81,Roles!$A:$B,2,FALSE)="W"),IF(AND(SquadExport!BK81=TRUE,SquadExport!BM81=TRUE,WeightedParse!BB81&gt;=WeightedParse!BC81)," (R)",IF(AND(SquadExport!BK81=TRUE,SquadExport!BM81=TRUE,WeightedParse!BB81&lt;WeightedParse!BC81)," (L)",IF(AND(SquadExport!BK81=TRUE,SquadExport!BM81=FALSE), " (L)",IF(AND(SquadExport!BK81=FALSE,SquadExport!BM81=TRUE)," (R)","")))),""),"")</f>
        <v/>
      </c>
      <c r="F81" s="4" t="str" cm="1">
        <f t="array" ref="F81">IF(A81&gt;"",INDEX($J$1:$AY$1,SUMPRODUCT(MAX(($J$2:$AY$200=MAX($J81:$AY81))*(COLUMN($J$2:$AY$200))))-COLUMN($J$1)+1),"")</f>
        <v/>
      </c>
      <c r="G81" s="4" t="str">
        <f t="shared" si="3"/>
        <v/>
      </c>
      <c r="H81" s="4" t="str">
        <f t="shared" si="4"/>
        <v/>
      </c>
      <c r="I81" s="5" t="str">
        <f t="shared" si="5"/>
        <v/>
      </c>
      <c r="J81" s="114" t="str">
        <f>IF($A81&gt;"",HARMEAN(WeightedParse!V81,WeightedParse!Y81,WeightedParse!Z81,WeightedParse!AE81,WeightedParse!AJ81,WeightedParse!AQ81,WeightedParse!AR81,WeightedParse!AS81,WeightedParse!AU81,WeightedParse!AV81,WeightedParse!AW81,WeightedParse!AY81,WeightedParse!BA81),"")</f>
        <v/>
      </c>
      <c r="K81" s="114" t="str">
        <f>IF(A81&gt;"",HARMEAN(WeightedParse!K81,WeightedParse!Q81,WeightedParse!V81,WeightedParse!X81,WeightedParse!Y81,WeightedParse!Z81,WeightedParse!AE81,WeightedParse!AG81,WeightedParse!AI81,WeightedParse!AJ81,WeightedParse!AQ81,WeightedParse!AR81,WeightedParse!AS81,WeightedParse!AU81,WeightedParse!AV81,WeightedParse!AW81,WeightedParse!AY81,WeightedParse!AZ81,WeightedParse!BA81),"")</f>
        <v/>
      </c>
      <c r="L81" s="114" t="str">
        <f>IF($A81&gt;"",IF(AND(EXACT(SquadExport!$BO81,TRUE),EXACT(SquadExport!$BL81,TRUE)),HARMEAN(WeightedParse!M81,WeightedParse!P81,WeightedParse!S81,WeightedParse!U81,WeightedParse!V81,WeightedParse!W81,WeightedParse!Y81,WeightedParse!AE81,WeightedParse!AL81,WeightedParse!AN81,WeightedParse!AP81),HARMEAN(WeightedParse!M81,WeightedParse!P81,WeightedParse!S81,WeightedParse!U81,WeightedParse!V81,WeightedParse!W81,WeightedParse!Y81,WeightedParse!AE81,WeightedParse!AL81,WeightedParse!AN81,WeightedParse!AP81)*Variables!$B$5),"")</f>
        <v/>
      </c>
      <c r="M81" s="114" t="str">
        <f>IF($A81&gt;"",IF(AND(EXACT(SquadExport!$BO81,TRUE),EXACT(SquadExport!$BL81,TRUE)),HARMEAN(WeightedParse!M81,WeightedParse!P81,WeightedParse!S81,WeightedParse!U81,WeightedParse!V81,WeightedParse!W81,WeightedParse!X81,WeightedParse!Y81,WeightedParse!Z81,WeightedParse!AE81,WeightedParse!AL81,WeightedParse!AN81,WeightedParse!AP81),HARMEAN(WeightedParse!M81,WeightedParse!P81,WeightedParse!S81,WeightedParse!U81,WeightedParse!V81,WeightedParse!W81,WeightedParse!X81,WeightedParse!Y81,WeightedParse!Z81,WeightedParse!AE81,WeightedParse!AL81,WeightedParse!AN81,WeightedParse!AP81)*Variables!$B$5),"")</f>
        <v/>
      </c>
      <c r="N81" s="114" t="str">
        <f>IF($A81&gt;"",IF(AND(EXACT(SquadExport!$BO81,TRUE),EXACT(SquadExport!$BL81,TRUE)),HARMEAN(WeightedParse!K81,WeightedParse!M81,WeightedParse!P81,WeightedParse!Q81,WeightedParse!S81,WeightedParse!T81,WeightedParse!U81,WeightedParse!V81,WeightedParse!W81,WeightedParse!X81,WeightedParse!Y81,WeightedParse!Z81,WeightedParse!AE81,WeightedParse!AG81,WeightedParse!AL81,WeightedParse!AN81,WeightedParse!AP81),HARMEAN(WeightedParse!K81,WeightedParse!M81,WeightedParse!P81,WeightedParse!Q81,WeightedParse!S81,WeightedParse!T81,WeightedParse!U81,WeightedParse!V81,WeightedParse!W81,WeightedParse!X81,WeightedParse!Y81,WeightedParse!Z81,WeightedParse!AE81,WeightedParse!AG81,WeightedParse!AL81,WeightedParse!AN81,WeightedParse!AP81)*Variables!$B$5),"")</f>
        <v/>
      </c>
      <c r="O81" s="114" t="str">
        <f>IF($A81&gt;"",IF(AND(EXACT(SquadExport!$BO81,TRUE),EXACT(SquadExport!$BL81,TRUE)),HARMEAN(WeightedParse!I81,WeightedParse!K81,WeightedParse!M81,WeightedParse!P81,WeightedParse!Q81,WeightedParse!S81,WeightedParse!T81,WeightedParse!V81,WeightedParse!W81,WeightedParse!X81,WeightedParse!Y81,WeightedParse!Z81,WeightedParse!AB81,WeightedParse!AE81,WeightedParse!AF81,WeightedParse!AG81,WeightedParse!AJ81,WeightedParse!AK81,WeightedParse!AL81,WeightedParse!AN81,WeightedParse!AO81,WeightedParse!AP81),HARMEAN(WeightedParse!I81,WeightedParse!K81,WeightedParse!M81,WeightedParse!P81,WeightedParse!Q81,WeightedParse!S81,WeightedParse!T81,WeightedParse!V81,WeightedParse!W81,WeightedParse!X81,WeightedParse!Y81,WeightedParse!Z81,WeightedParse!AB81,WeightedParse!AE81,WeightedParse!AF81,WeightedParse!AG81,WeightedParse!AJ81,WeightedParse!AK81,WeightedParse!AL81,WeightedParse!AN81,WeightedParse!AO81,WeightedParse!AP81)*Variables!$B$5),"")</f>
        <v/>
      </c>
      <c r="P81" s="114" t="str">
        <f>IF($A81&gt;"",IF(AND(OR(EXACT(SquadExport!$BO81,TRUE),EXACT(SquadExport!$BP81,TRUE)),OR(EXACT(SquadExport!$BK81,TRUE),EXACT(SquadExport!$BM81,TRUE))),HARMEAN(WeightedParse!M81,WeightedParse!P81,WeightedParse!S81,WeightedParse!U81,WeightedParse!V81,WeightedParse!W81,WeightedParse!Y81,WeightedParse!AE81,WeightedParse!AF81,WeightedParse!AP81),HARMEAN(WeightedParse!M81,WeightedParse!P81,WeightedParse!S81,WeightedParse!U81,WeightedParse!V81,WeightedParse!W81,WeightedParse!Y81,WeightedParse!AE81,WeightedParse!AF81,WeightedParse!AP81)*Variables!$B$5),"")</f>
        <v/>
      </c>
      <c r="Q81" s="114" t="str">
        <f>IF($A81&gt;"",IF(AND(OR(EXACT(SquadExport!$BO81,TRUE),EXACT(SquadExport!$BP81,TRUE)),OR(EXACT(SquadExport!$BK81,TRUE),EXACT(SquadExport!$BM81,TRUE))),HARMEAN(WeightedParse!H81,WeightedParse!P81,WeightedParse!Q81,WeightedParse!S81,WeightedParse!T81,WeightedParse!V81,WeightedParse!X81,WeightedParse!Y81,WeightedParse!Z81,WeightedParse!AE81,WeightedParse!AF81,WeightedParse!AH81,WeightedParse!AN81,WeightedParse!AO81),HARMEAN(WeightedParse!H81,WeightedParse!P81,WeightedParse!Q81,WeightedParse!S81,WeightedParse!T81,WeightedParse!V81,WeightedParse!X81,WeightedParse!Y81,WeightedParse!Z81,WeightedParse!AE81,WeightedParse!AF81,WeightedParse!AH81,WeightedParse!AN81,WeightedParse!AO81)*Variables!$B$5),"")</f>
        <v/>
      </c>
      <c r="R81" s="115" t="str">
        <f>IF($A81&gt;"",IF(AND(OR(EXACT(SquadExport!$BO81,TRUE),EXACT(SquadExport!$BP81,TRUE)),OR(EXACT(SquadExport!$BK81,TRUE),EXACT(SquadExport!$BM81,TRUE))),HARMEAN(WeightedParse!H81,WeightedParse!I81,WeightedParse!K81,WeightedParse!P81,WeightedParse!Q81,WeightedParse!S81,WeightedParse!T81,WeightedParse!V81,WeightedParse!Y81,WeightedParse!Z81,WeightedParse!AD81,WeightedParse!AE81,WeightedParse!AF81,WeightedParse!AH81,WeightedParse!AI81,WeightedParse!AJ81,WeightedParse!AN81,WeightedParse!AO81),HARMEAN(WeightedParse!H81,WeightedParse!I81,WeightedParse!K81,WeightedParse!P81,WeightedParse!Q81,WeightedParse!S81,WeightedParse!T81,WeightedParse!V81,WeightedParse!Y81,WeightedParse!Z81,WeightedParse!AD81,WeightedParse!AE81,WeightedParse!AF81,WeightedParse!AH81,WeightedParse!AI81,WeightedParse!AJ81,WeightedParse!AN81,WeightedParse!AO81)*Variables!$B$5),"")</f>
        <v/>
      </c>
      <c r="S81" s="115" t="str">
        <f>IF($A81&gt;"",IF(AND(OR(EXACT(SquadExport!$BO81,TRUE),EXACT(SquadExport!$BP81,TRUE)),OR(EXACT(SquadExport!$BK81,TRUE),EXACT(SquadExport!$BM81,TRUE))),HARMEAN(WeightedParse!H81,WeightedParse!I81,WeightedParse!K81,WeightedParse!Q81,WeightedParse!S81,WeightedParse!T81,WeightedParse!V81,WeightedParse!X81,WeightedParse!Z81,WeightedParse!AB81,WeightedParse!AD81,WeightedParse!AF81,WeightedParse!AG81,WeightedParse!AH81,WeightedParse!AI81,WeightedParse!AJ81,WeightedParse!AK81,WeightedParse!AN81,WeightedParse!AO81),HARMEAN(WeightedParse!H81,WeightedParse!I81,WeightedParse!K81,WeightedParse!Q81,WeightedParse!S81,WeightedParse!T81,WeightedParse!V81,WeightedParse!X81,WeightedParse!Z81,WeightedParse!AB81,WeightedParse!AD81,WeightedParse!AF81,WeightedParse!AG81,WeightedParse!AH81,WeightedParse!AI81,WeightedParse!AJ81,WeightedParse!AK81,WeightedParse!AN81,WeightedParse!AO81)*Variables!$B$5),"")</f>
        <v/>
      </c>
      <c r="T81" s="114" t="str">
        <f>IF($A81&gt;"",IF(AND(OR(EXACT(SquadExport!$BO81,TRUE),EXACT(SquadExport!$BP81,TRUE)),OR(EXACT(SquadExport!$BK81,TRUE),EXACT(SquadExport!$BM81,TRUE))),HARMEAN(WeightedParse!I81,WeightedParse!K81,WeightedParse!N81,WeightedParse!P81,WeightedParse!Q81,WeightedParse!S81,WeightedParse!T81,WeightedParse!V81,WeightedParse!X81,WeightedParse!Y81,WeightedParse!Z81,WeightedParse!AB81,WeightedParse!AD81,WeightedParse!AE81,WeightedParse!AF81,WeightedParse!AH81,WeightedParse!AI81,WeightedParse!AJ81,WeightedParse!AN81,WeightedParse!AO81)*WeightedParse!BD81,(HARMEAN(WeightedParse!I81,WeightedParse!K81,WeightedParse!N81,WeightedParse!P81,WeightedParse!Q81,WeightedParse!S81,WeightedParse!T81,WeightedParse!V81,WeightedParse!X81,WeightedParse!Y81,WeightedParse!Z81,WeightedParse!AB81,WeightedParse!AD81,WeightedParse!AE81,WeightedParse!AF81,WeightedParse!AH81,WeightedParse!AI81,WeightedParse!AJ81,WeightedParse!AN81,WeightedParse!AO81)*WeightedParse!BD81)*Variables!$B$5),"")</f>
        <v/>
      </c>
      <c r="U81" s="114" t="str">
        <f>IF($A81&gt;"",IF(EXACT(SquadExport!$BQ81,TRUE),HARMEAN(WeightedParse!P81,WeightedParse!S81,WeightedParse!V81,WeightedParse!X81,WeightedParse!Y81,WeightedParse!Z81,WeightedParse!AE81,WeightedParse!AF81,WeightedParse!AP81),HARMEAN(WeightedParse!P81,WeightedParse!S81,WeightedParse!V81,WeightedParse!X81,WeightedParse!Y81,WeightedParse!Z81,WeightedParse!AE81,WeightedParse!AF81,WeightedParse!AP81)*Variables!$B$5),"")</f>
        <v/>
      </c>
      <c r="V81" s="114" t="str">
        <f>IF($A81&gt;"",IF(EXACT(SquadExport!$BQ81,TRUE),HARMEAN(WeightedParse!K81,WeightedParse!Q81,WeightedParse!S81,WeightedParse!T81,WeightedParse!V81,WeightedParse!X81,WeightedParse!Z81,WeightedParse!AE81,WeightedParse!AF81,WeightedParse!AG81,WeightedParse!AH81,WeightedParse!AK81),HARMEAN(WeightedParse!K81,WeightedParse!Q81,WeightedParse!S81,WeightedParse!T81,WeightedParse!V81,WeightedParse!X81,WeightedParse!Z81,WeightedParse!AE81,WeightedParse!AF81,WeightedParse!AG81,WeightedParse!AH81,WeightedParse!AK81)*Variables!$B$5),"")</f>
        <v/>
      </c>
      <c r="W81" s="114" t="str">
        <f>IF($A81&gt;"",IF(EXACT(SquadExport!$BQ81,TRUE),HARMEAN(WeightedParse!I81,WeightedParse!K81,WeightedParse!N81,WeightedParse!Q81,WeightedParse!T81,WeightedParse!V81,WeightedParse!X81,WeightedParse!Z81,WeightedParse!AB81,WeightedParse!AD81,WeightedParse!AF81,WeightedParse!AG81,WeightedParse!AK81),HARMEAN(WeightedParse!I81,WeightedParse!K81,WeightedParse!N81,WeightedParse!Q81,WeightedParse!T81,WeightedParse!V81,WeightedParse!X81,WeightedParse!Z81,WeightedParse!AB81,WeightedParse!AD81,WeightedParse!AF81,WeightedParse!AG81,WeightedParse!AK81)*Variables!$B$5),"")</f>
        <v/>
      </c>
      <c r="X81" s="114" t="str">
        <f>IF($A81&gt;"",IF(EXACT(SquadExport!$BQ81,TRUE),HARMEAN(WeightedParse!K81,WeightedParse!P81,WeightedParse!Q81,WeightedParse!S81,WeightedParse!U81,WeightedParse!V81,WeightedParse!X81,WeightedParse!Y81,WeightedParse!Z81,WeightedParse!AE81,WeightedParse!AF81,WeightedParse!AH81,WeightedParse!AO81,WeightedParse!AP81),HARMEAN(WeightedParse!K81,WeightedParse!P81,WeightedParse!Q81,WeightedParse!S81,WeightedParse!U81,WeightedParse!V81,WeightedParse!X81,WeightedParse!Y81,WeightedParse!Z81,WeightedParse!AE81,WeightedParse!AF81,WeightedParse!AH81,WeightedParse!AO81,WeightedParse!AP81)*Variables!$B$5),"")</f>
        <v/>
      </c>
      <c r="Y81" s="114" t="str">
        <f>IF($A81&gt;"",IF(EXACT(SquadExport!$BQ81,TRUE),HARMEAN(WeightedParse!P81,WeightedParse!Q81,WeightedParse!S81,WeightedParse!U81,WeightedParse!V81,WeightedParse!W81,WeightedParse!Y81,WeightedParse!AE81,WeightedParse!AF81,WeightedParse!AH81,WeightedParse!AJ81,WeightedParse!AN81,WeightedParse!AO81,WeightedParse!AP81),HARMEAN(WeightedParse!P81,WeightedParse!Q81,WeightedParse!S81,WeightedParse!U81,WeightedParse!V81,WeightedParse!W81,WeightedParse!Y81,WeightedParse!AE81,WeightedParse!AF81,WeightedParse!AH81,WeightedParse!AJ81,WeightedParse!AN81,WeightedParse!AO81,WeightedParse!AP81)*Variables!$B$5),"")</f>
        <v/>
      </c>
      <c r="Z81" s="114" t="str">
        <f>IF($A81&gt;"",IF(EXACT(SquadExport!$BQ81,TRUE),HARMEAN(WeightedParse!M81,WeightedParse!P81,WeightedParse!Q81,WeightedParse!S81,WeightedParse!U81,WeightedParse!V81,WeightedParse!W81,WeightedParse!X81,WeightedParse!Y81,WeightedParse!Z81,WeightedParse!AE81,WeightedParse!AF81,WeightedParse!AH81,WeightedParse!AL81,WeightedParse!AO81,WeightedParse!AP81),HARMEAN(WeightedParse!M81,WeightedParse!P81,WeightedParse!Q81,WeightedParse!S81,WeightedParse!U81,WeightedParse!V81,WeightedParse!W81,WeightedParse!X81,WeightedParse!Y81,WeightedParse!Z81,WeightedParse!AE81,WeightedParse!AF81,WeightedParse!AH81,WeightedParse!AL81,WeightedParse!AO81,WeightedParse!AP81)*Variables!$B$5),"")</f>
        <v/>
      </c>
      <c r="AA81" s="114" t="str">
        <f>IF($A81&gt;"",IF(EXACT(SquadExport!$BQ81,TRUE),HARMEAN(WeightedParse!J81,WeightedParse!K81,WeightedParse!N81,WeightedParse!P81,WeightedParse!Q81,WeightedParse!S81,WeightedParse!V81,WeightedParse!X81,WeightedParse!Y81,WeightedParse!Z81,WeightedParse!AD81,WeightedParse!AE81,WeightedParse!AH81,WeightedParse!AI81,WeightedParse!AK81,WeightedParse!AN81,WeightedParse!AO81,WeightedParse!AP81),HARMEAN(WeightedParse!J81,WeightedParse!K81,WeightedParse!N81,WeightedParse!P81,WeightedParse!Q81,WeightedParse!S81,WeightedParse!V81,WeightedParse!X81,WeightedParse!Y81,WeightedParse!Z81,WeightedParse!AD81,WeightedParse!AE81,WeightedParse!AH81,WeightedParse!AI81,WeightedParse!AK81,WeightedParse!AN81,WeightedParse!AO81,WeightedParse!AP81)*Variables!$B$5),"")</f>
        <v/>
      </c>
      <c r="AB81" s="114" t="str">
        <f>IF($A81&gt;"",IF(AND(EXACT(SquadExport!$BR81,TRUE),EXACT(SquadExport!$BL81,TRUE)),HARMEAN(WeightedParse!I81,WeightedParse!K81,WeightedParse!N81,WeightedParse!Q81,WeightedParse!T81,WeightedParse!V81,WeightedParse!X81,WeightedParse!Y81,WeightedParse!Z81,WeightedParse!AD81,WeightedParse!AE81,WeightedParse!AF81,WeightedParse!AG81,WeightedParse!AH81,WeightedParse!AI81,WeightedParse!AJ81,WeightedParse!AK81,WeightedParse!AN81,WeightedParse!AO81),HARMEAN(WeightedParse!I81,WeightedParse!K81,WeightedParse!N81,WeightedParse!Q81,WeightedParse!T81,WeightedParse!V81,WeightedParse!X81,WeightedParse!Y81,WeightedParse!Z81,WeightedParse!AD81,WeightedParse!AE81,WeightedParse!AF81,WeightedParse!AG81,WeightedParse!AH81,WeightedParse!AI81,WeightedParse!AJ81,WeightedParse!AK81,WeightedParse!AN81,WeightedParse!AO81)*Variables!$B$5),"")</f>
        <v/>
      </c>
      <c r="AC81" s="114" t="str">
        <f>IF($A81&gt;"",IF(AND(EXACT(SquadExport!$BR81,TRUE),EXACT(SquadExport!$BL81,TRUE)),HARMEAN(WeightedParse!K81,WeightedParse!Q81,WeightedParse!S81,WeightedParse!T81,WeightedParse!V81,WeightedParse!X81,WeightedParse!Y81,WeightedParse!Z81,WeightedParse!AD81,WeightedParse!AE81,WeightedParse!AF81,WeightedParse!AG81,WeightedParse!AH81,WeightedParse!AO81),HARMEAN(WeightedParse!K81,WeightedParse!Q81,WeightedParse!S81,WeightedParse!T81,WeightedParse!V81,WeightedParse!X81,WeightedParse!Y81,WeightedParse!Z81,WeightedParse!AD81,WeightedParse!AE81,WeightedParse!AF81,WeightedParse!AG81,WeightedParse!AH81,WeightedParse!AO81)*Variables!$B$5),"")</f>
        <v/>
      </c>
      <c r="AD81" s="114" t="str">
        <f>IF($A81&gt;"",IF(AND(EXACT(SquadExport!$BR81,TRUE),EXACT(SquadExport!$BL81,TRUE)),HARMEAN(WeightedParse!I81,WeightedParse!J81,WeightedParse!K81,WeightedParse!N81,WeightedParse!Q81,WeightedParse!S81,WeightedParse!T81,WeightedParse!V81,WeightedParse!X81,WeightedParse!Z81,WeightedParse!AB81,WeightedParse!AD81,WeightedParse!AG81,WeightedParse!AH81,WeightedParse!AI81,WeightedParse!AK81,WeightedParse!AO81),HARMEAN(WeightedParse!I81,WeightedParse!J81,WeightedParse!K81,WeightedParse!N81,WeightedParse!Q81,WeightedParse!S81,WeightedParse!T81,WeightedParse!V81,WeightedParse!X81,WeightedParse!Z81,WeightedParse!AB81,WeightedParse!AD81,WeightedParse!AG81,WeightedParse!AH81,WeightedParse!AI81,WeightedParse!AK81,WeightedParse!AO81)*Variables!$B$5),"")</f>
        <v/>
      </c>
      <c r="AE81" s="114" t="str">
        <f>IF($A81&gt;"",IF(AND(EXACT(SquadExport!$BR81,TRUE),EXACT(SquadExport!$BL81,TRUE)),HARMEAN(WeightedParse!K81,WeightedParse!N81,WeightedParse!P81,WeightedParse!Q81,WeightedParse!S81,WeightedParse!T81,WeightedParse!U81,WeightedParse!V81,WeightedParse!X81,WeightedParse!Y81,WeightedParse!Z81,WeightedParse!AD81,WeightedParse!AE81,WeightedParse!AF81,WeightedParse!AG81,WeightedParse!AH81,WeightedParse!AI81,WeightedParse!AO81),HARMEAN(WeightedParse!K81,WeightedParse!N81,WeightedParse!P81,WeightedParse!Q81,WeightedParse!S81,WeightedParse!T81,WeightedParse!U81,WeightedParse!V81,WeightedParse!X81,WeightedParse!Y81,WeightedParse!Z81,WeightedParse!AD81,WeightedParse!AE81,WeightedParse!AF81,WeightedParse!AG81,WeightedParse!AH81,WeightedParse!AI81,WeightedParse!AO81)*Variables!$B$5),"")</f>
        <v/>
      </c>
      <c r="AF81" s="114" t="str">
        <f>IF($A81&gt;"",IF(AND(EXACT(SquadExport!$BR81,TRUE),EXACT(SquadExport!$BL81,TRUE)),HARMEAN(WeightedParse!I81,WeightedParse!J81,WeightedParse!K81,WeightedParse!N81,WeightedParse!Q81,WeightedParse!S81,WeightedParse!T81,WeightedParse!U81,WeightedParse!V81,WeightedParse!X81,WeightedParse!Z81,WeightedParse!AD81,WeightedParse!AE81,WeightedParse!AF81,WeightedParse!AH81,WeightedParse!AI81,WeightedParse!AK81,WeightedParse!AN81,WeightedParse!AO81,WeightedParse!AP81),HARMEAN(WeightedParse!I81,WeightedParse!J81,WeightedParse!K81,WeightedParse!N81,WeightedParse!Q81,WeightedParse!S81,WeightedParse!T81,WeightedParse!U81,WeightedParse!V81,WeightedParse!X81,WeightedParse!Z81,WeightedParse!AD81,WeightedParse!AE81,WeightedParse!AF81,WeightedParse!AH81,WeightedParse!AI81,WeightedParse!AK81,WeightedParse!AN81,WeightedParse!AO81,WeightedParse!AP81)*Variables!$B$5),"")</f>
        <v/>
      </c>
      <c r="AG81" s="114" t="str">
        <f>IF($A81&gt;"",IF(AND(OR(EXACT(SquadExport!$BR81,TRUE),EXACT(SquadExport!$BS81,TRUE)),OR(EXACT(SquadExport!$BK81,TRUE),EXACT(SquadExport!$BM81,TRUE))),HARMEAN(WeightedParse!I81,WeightedParse!K81,WeightedParse!Q81,WeightedParse!T81,WeightedParse!X81,WeightedParse!Z81,WeightedParse!AD81,WeightedParse!AF81,WeightedParse!AG81,WeightedParse!AJ81),HARMEAN(WeightedParse!I81,WeightedParse!K81,WeightedParse!Q81,WeightedParse!T81,WeightedParse!X81,WeightedParse!Z81,WeightedParse!AD81,WeightedParse!AF81,WeightedParse!AG81,WeightedParse!AJ81)*Variables!$B$5),"")</f>
        <v/>
      </c>
      <c r="AH81" s="114" t="str">
        <f>IF($A81&gt;"",IF(AND(OR(EXACT(SquadExport!$BR81,TRUE),EXACT(SquadExport!$BS81,TRUE)),OR(EXACT(SquadExport!$BK81,TRUE),EXACT(SquadExport!$BM81,TRUE))),HARMEAN(WeightedParse!H81,WeightedParse!K81,WeightedParse!P81,WeightedParse!Q81,WeightedParse!S81,WeightedParse!T81,WeightedParse!V81,WeightedParse!X81,WeightedParse!Y81,WeightedParse!Z81,WeightedParse!AD81,WeightedParse!AE81,WeightedParse!AF81,WeightedParse!AG81,WeightedParse!AH81,WeightedParse!AO81),HARMEAN(WeightedParse!H81,WeightedParse!K81,WeightedParse!P81,WeightedParse!Q81,WeightedParse!S81,WeightedParse!T81,WeightedParse!V81,WeightedParse!X81,WeightedParse!Y81,WeightedParse!Z81,WeightedParse!AD81,WeightedParse!AE81,WeightedParse!AF81,WeightedParse!AG81,WeightedParse!AH81,WeightedParse!AO81)*Variables!$B$5),"")</f>
        <v/>
      </c>
      <c r="AI81" s="114" t="str">
        <f>IF($A81&gt;"",IF(AND(OR(EXACT(SquadExport!$BR81,TRUE),EXACT(SquadExport!$BS81,TRUE)),OR(EXACT(SquadExport!$BK81,TRUE),EXACT(SquadExport!$BM81,TRUE))),HARMEAN(WeightedParse!H81,WeightedParse!I81,WeightedParse!K81,WeightedParse!P81,WeightedParse!Q81,WeightedParse!S81,WeightedParse!T81,WeightedParse!U81,WeightedParse!V81,WeightedParse!X81,WeightedParse!Y81,WeightedParse!Z81,WeightedParse!AD81,WeightedParse!AE81,WeightedParse!AF81,WeightedParse!AH81,WeightedParse!AI81,WeightedParse!AO81),HARMEAN(WeightedParse!H81,WeightedParse!I81,WeightedParse!K81,WeightedParse!P81,WeightedParse!Q81,WeightedParse!S81,WeightedParse!T81,WeightedParse!U81,WeightedParse!V81,WeightedParse!X81,WeightedParse!Y81,WeightedParse!Z81,WeightedParse!AD81,WeightedParse!AE81,WeightedParse!AF81,WeightedParse!AH81,WeightedParse!AI81,WeightedParse!AO81)*Variables!$B$5),"")</f>
        <v/>
      </c>
      <c r="AJ81" s="114" t="str">
        <f>IF($A81&gt;"",IF(AND(OR(EXACT(SquadExport!$BR81,TRUE),EXACT(SquadExport!$BS81,TRUE)),OR(EXACT(SquadExport!$BK81,TRUE),EXACT(SquadExport!$BM81,TRUE))),HARMEAN(WeightedParse!H81,WeightedParse!K81,WeightedParse!M81,WeightedParse!V81,WeightedParse!W81,WeightedParse!AD81,WeightedParse!AF81,WeightedParse!AH81,WeightedParse!AK81,WeightedParse!AL81,WeightedParse!AO81,WeightedParse!AP81)*(CONVERT(LEFT(SquadExport!$E81,FIND("'",SquadExport!$E81)-1)+((MID(SquadExport!$E81,FIND("'",SquadExport!$E81)+1,LEN(SquadExport!$E81)-FIND("'",SquadExport!$E81)-1))/12),"ft","m")-1)/(Variables!$C$4-1),(HARMEAN(WeightedParse!H81,WeightedParse!K81,WeightedParse!M81,WeightedParse!V81,WeightedParse!W81,WeightedParse!AD81,WeightedParse!AF81,WeightedParse!AH81,WeightedParse!AK81,WeightedParse!AL81,WeightedParse!AO81,WeightedParse!AP81)*(CONVERT(LEFT(SquadExport!$E81,FIND("'",SquadExport!$E81)-1)+((MID(SquadExport!$E81,FIND("'",SquadExport!$E81)+1,LEN(SquadExport!$E81)-FIND("'",SquadExport!$E81)-1))/12),"ft","m")-1)/(Variables!$C$4-1))*Variables!$B$5),"")</f>
        <v/>
      </c>
      <c r="AK81" s="114" t="str">
        <f>IF($A81&gt;"",IF(AND(OR(EXACT(SquadExport!$BR81,TRUE),EXACT(SquadExport!$BS81,TRUE)),OR(EXACT(SquadExport!$BK81,TRUE),EXACT(SquadExport!$BM81,TRUE))),HARMEAN(WeightedParse!J81,WeightedParse!K81,WeightedParse!T81,WeightedParse!V81,WeightedParse!X81,WeightedParse!Y81,WeightedParse!Z81,WeightedParse!AD81,WeightedParse!AH81,WeightedParse!AI81,WeightedParse!AK81,WeightedParse!AO81),HARMEAN(WeightedParse!J81,WeightedParse!K81,WeightedParse!T81,WeightedParse!V81,WeightedParse!X81,WeightedParse!Y81,WeightedParse!Z81,WeightedParse!AD81,WeightedParse!AH81,WeightedParse!AI81,WeightedParse!AK81,WeightedParse!AO81)*Variables!$B$5),"")</f>
        <v/>
      </c>
      <c r="AL81" s="114" t="str">
        <f>IF($A81&gt;"",IF(AND(OR(EXACT(SquadExport!$BR81,TRUE),EXACT(SquadExport!$BS81,TRUE)),OR(EXACT(SquadExport!$BK81,TRUE),EXACT(SquadExport!$BM81,TRUE))),HARMEAN(WeightedParse!H81,WeightedParse!I81,WeightedParse!K81,WeightedParse!Q81,WeightedParse!T81,WeightedParse!V81,WeightedParse!AB81,WeightedParse!AD81,WeightedParse!AH81,WeightedParse!AI81,WeightedParse!AJ81,WeightedParse!AN81,WeightedParse!AO81),HARMEAN(WeightedParse!H81,WeightedParse!I81,WeightedParse!K81,WeightedParse!Q81,WeightedParse!T81,WeightedParse!V81,WeightedParse!AB81,WeightedParse!AD81,WeightedParse!AH81,WeightedParse!AI81,WeightedParse!AJ81,WeightedParse!AN81,WeightedParse!AO81)*Variables!$B$5),"")</f>
        <v/>
      </c>
      <c r="AM81" s="114" t="str">
        <f>IF($A81&gt;"",IF(AND(OR(EXACT(SquadExport!$BR81,TRUE),EXACT(SquadExport!$BS81,TRUE)),OR(EXACT(SquadExport!$BK81,TRUE),EXACT(SquadExport!$BM81,TRUE))),HARMEAN(WeightedParse!I81,WeightedParse!J81,WeightedParse!K81,WeightedParse!N81,WeightedParse!Q81,WeightedParse!T81,WeightedParse!V81,WeightedParse!X81,WeightedParse!AB81,WeightedParse!AD81,WeightedParse!AG81,WeightedParse!AI81,WeightedParse!AJ81,WeightedParse!AK81,WeightedParse!AN81)*WeightedParse!BD81,(HARMEAN(WeightedParse!I81,WeightedParse!J81,WeightedParse!K81,WeightedParse!N81,WeightedParse!Q81,WeightedParse!T81,WeightedParse!V81,WeightedParse!X81,WeightedParse!AB81,WeightedParse!AD81,WeightedParse!AG81,WeightedParse!AI81,WeightedParse!AJ81,WeightedParse!AK81,WeightedParse!AN81)*WeightedParse!BD81)*Variables!$B$5),"")</f>
        <v/>
      </c>
      <c r="AN81" s="114" t="str">
        <f>IF($A81&gt;"",IF(AND(OR(EXACT(SquadExport!$BR81,TRUE),EXACT(SquadExport!$BS81,TRUE)),OR(EXACT(SquadExport!$BK81,TRUE),EXACT(SquadExport!$BM81,TRUE))),HARMEAN(WeightedParse!H81,WeightedParse!I81,WeightedParse!K81,WeightedParse!N81,WeightedParse!Q81,WeightedParse!T81,WeightedParse!V81,WeightedParse!X81,WeightedParse!Z81,WeightedParse!AD81,WeightedParse!AG81,WeightedParse!AH81,WeightedParse!AI81,WeightedParse!AJ81,WeightedParse!AN81,WeightedParse!AO81)*WeightedParse!BD81,(HARMEAN(WeightedParse!H81,WeightedParse!I81,WeightedParse!K81,WeightedParse!N81,WeightedParse!Q81,WeightedParse!T81,WeightedParse!V81,WeightedParse!X81,WeightedParse!Z81,WeightedParse!AD81,WeightedParse!AG81,WeightedParse!AH81,WeightedParse!AI81,WeightedParse!AJ81,WeightedParse!AN81,WeightedParse!AO81)*WeightedParse!BD81)*Variables!$B$5),"")</f>
        <v/>
      </c>
      <c r="AO81" s="114" t="str">
        <f>IF($A81&gt;"",IF(AND(EXACT(SquadExport!$BS81,TRUE),EXACT(SquadExport!$BL81,TRUE)),HARMEAN(WeightedParse!K81,WeightedParse!Q81,WeightedParse!T81,WeightedParse!V81,WeightedParse!X81,WeightedParse!Z81,WeightedParse!AB81,WeightedParse!AD81,WeightedParse!AG81,WeightedParse!AK81),HARMEAN(WeightedParse!K81,WeightedParse!Q81,WeightedParse!T81,WeightedParse!V81,WeightedParse!X81,WeightedParse!Z81,WeightedParse!AB81,WeightedParse!AD81,WeightedParse!AG81,WeightedParse!AK81)*Variables!$B$5),"")</f>
        <v/>
      </c>
      <c r="AP81" s="114" t="str">
        <f>IF($A81&gt;"",IF(AND(EXACT(SquadExport!$BS81,TRUE),EXACT(SquadExport!$BL81,TRUE)),HARMEAN(WeightedParse!I81,WeightedParse!K81,WeightedParse!Q81,WeightedParse!T81,WeightedParse!V81,WeightedParse!X81,WeightedParse!Z81,WeightedParse!AB81,WeightedParse!AD81,WeightedParse!AF81,WeightedParse!AG81,WeightedParse!AI81,WeightedParse!AJ81),HARMEAN(WeightedParse!I81,WeightedParse!K81,WeightedParse!Q81,WeightedParse!T81,WeightedParse!V81,WeightedParse!X81,WeightedParse!Z81,WeightedParse!AB81,WeightedParse!AD81,WeightedParse!AF81,WeightedParse!AG81,WeightedParse!AI81,WeightedParse!AJ81)*Variables!$B$5),"")</f>
        <v/>
      </c>
      <c r="AQ81" s="114" t="str">
        <f>IF($A81&gt;"",IF(AND(EXACT(SquadExport!$BS81,TRUE),EXACT(SquadExport!$BL81,TRUE)),HARMEAN(WeightedParse!I81,WeightedParse!J81,WeightedParse!K81,WeightedParse!Q81,WeightedParse!T81,WeightedParse!V81,WeightedParse!X81,WeightedParse!Z81,WeightedParse!AB81,WeightedParse!AD81,WeightedParse!AG81,WeightedParse!AI81,WeightedParse!AJ81,WeightedParse!AK81),HARMEAN(WeightedParse!I81,WeightedParse!J81,WeightedParse!K81,WeightedParse!Q81,WeightedParse!T81,WeightedParse!V81,WeightedParse!X81,WeightedParse!Z81,WeightedParse!AB81,WeightedParse!AD81,WeightedParse!AG81,WeightedParse!AI81,WeightedParse!AJ81,WeightedParse!AK81)*Variables!$B$5),"")</f>
        <v/>
      </c>
      <c r="AR81" s="114" t="str">
        <f>IF($A81&gt;"",IF(AND(EXACT(SquadExport!$BS81,TRUE),EXACT(SquadExport!$BL81,TRUE)),HARMEAN(WeightedParse!I81,WeightedParse!J81,WeightedParse!K81,WeightedParse!Q81,WeightedParse!T81,WeightedParse!V81,WeightedParse!X81,WeightedParse!Y81,WeightedParse!Z81,WeightedParse!AD81,WeightedParse!AH81,WeightedParse!AI81,WeightedParse!AJ81,WeightedParse!AK81,WeightedParse!AN81,WeightedParse!AO81),HARMEAN(WeightedParse!I81,WeightedParse!J81,WeightedParse!K81,WeightedParse!Q81,WeightedParse!T81,WeightedParse!V81,WeightedParse!X81,WeightedParse!Y81,WeightedParse!Z81,WeightedParse!AD81,WeightedParse!AH81,WeightedParse!AI81,WeightedParse!AJ81,WeightedParse!AK81,WeightedParse!AN81,WeightedParse!AO81)*Variables!$B$5),"")</f>
        <v/>
      </c>
      <c r="AS81" s="114" t="str">
        <f>IF($A81&gt;"",IF(AND(EXACT(SquadExport!$BT81,TRUE),EXACT(SquadExport!$BL81,TRUE)),HARMEAN(WeightedParse!J81,WeightedParse!K81,WeightedParse!M81,WeightedParse!T81,WeightedParse!V81,WeightedParse!X81,WeightedParse!Z81,WeightedParse!AD81,WeightedParse!AI81),(HARMEAN(WeightedParse!J81,WeightedParse!K81,WeightedParse!M81,WeightedParse!T81,WeightedParse!V81,WeightedParse!X81,WeightedParse!Z81,WeightedParse!AD81,WeightedParse!AI81)*Variables!$B$5)),"")</f>
        <v/>
      </c>
      <c r="AT81" s="114" t="str">
        <f>IF($A81&gt;"",IF(AND(EXACT(SquadExport!$BT81,TRUE),EXACT(SquadExport!$BL81,TRUE)),HARMEAN(WeightedParse!J81,WeightedParse!K81,WeightedParse!M81,WeightedParse!U81,WeightedParse!V81,WeightedParse!W81,WeightedParse!X81,WeightedParse!Z81,WeightedParse!AD81,WeightedParse!AF81,WeightedParse!AK81,WeightedParse!AL81,WeightedParse!AP81)*(CONVERT(LEFT(SquadExport!$E81,FIND("'",SquadExport!$E81)-1)+((MID(SquadExport!$E81,FIND("'",SquadExport!$E81)+1,LEN(SquadExport!$E81)-FIND("'",SquadExport!$E81)-1))/12),"ft","m")-1)/(Variables!$C$4-1),(HARMEAN(WeightedParse!J81,WeightedParse!K81,WeightedParse!M81,WeightedParse!U81,WeightedParse!V81,WeightedParse!W81,WeightedParse!X81,WeightedParse!Z81,WeightedParse!AD81,WeightedParse!AF81,WeightedParse!AK81,WeightedParse!AL81,WeightedParse!AP81)*(CONVERT(LEFT(SquadExport!$E81,FIND("'",SquadExport!$E81)-1)+((MID(SquadExport!$E81,FIND("'",SquadExport!$E81)+1,LEN(SquadExport!$E81)-FIND("'",SquadExport!$E81)-1))/12),"ft","m")-1)/(Variables!$C$4-1)))*Variables!$B$5,"")</f>
        <v/>
      </c>
      <c r="AU81" s="114" t="str">
        <f>IF($A81&gt;"",IF(AND(EXACT(SquadExport!$BT81,TRUE),EXACT(SquadExport!$BL81,TRUE)),HARMEAN(WeightedParse!I81,WeightedParse!J81,WeightedParse!K81,WeightedParse!Q81,WeightedParse!T81,WeightedParse!V81,WeightedParse!X81,WeightedParse!Z81,WeightedParse!AB81,WeightedParse!AD81,WeightedParse!AF81,WeightedParse!AG81,WeightedParse!AK81,WeightedParse!AP81),HARMEAN(WeightedParse!I81,WeightedParse!J81,WeightedParse!K81,WeightedParse!Q81,WeightedParse!T81,WeightedParse!V81,WeightedParse!X81,WeightedParse!Z81,WeightedParse!AB81,WeightedParse!AD81,WeightedParse!AF81,WeightedParse!AG81,WeightedParse!AK81,WeightedParse!AP81)*Variables!$B$5),"")</f>
        <v/>
      </c>
      <c r="AV81" s="114" t="str">
        <f>IF($A81&gt;"",IF(AND(EXACT(SquadExport!$BT81,TRUE),EXACT(SquadExport!$BL81,TRUE)),HARMEAN(WeightedParse!I81,WeightedParse!J81,WeightedParse!K81,WeightedParse!Q81,WeightedParse!T81,WeightedParse!V81,WeightedParse!X81,WeightedParse!Z81,WeightedParse!AD81,WeightedParse!AH81,WeightedParse!AI81,WeightedParse!AJ81,WeightedParse!AK81,WeightedParse!AN81,WeightedParse!AO81),HARMEAN(WeightedParse!I81,WeightedParse!J81,WeightedParse!K81,WeightedParse!Q81,WeightedParse!T81,WeightedParse!V81,WeightedParse!X81,WeightedParse!Z81,WeightedParse!AD81,WeightedParse!AH81,WeightedParse!AI81,WeightedParse!AJ81,WeightedParse!AK81,WeightedParse!AN81,WeightedParse!AO81)*Variables!$B$5),"")</f>
        <v/>
      </c>
      <c r="AW81" s="114" t="str">
        <f>IF($A81&gt;"",IF(AND(EXACT(SquadExport!$BT81,TRUE),EXACT(SquadExport!$BL81,TRUE)),HARMEAN(WeightedParse!I81,WeightedParse!J81,WeightedParse!K81,WeightedParse!Q81,WeightedParse!T81,WeightedParse!V81,WeightedParse!X81,WeightedParse!Z81,WeightedParse!AB81,WeightedParse!AD81,WeightedParse!AF81,WeightedParse!AG81,WeightedParse!AI81,WeightedParse!AJ81,WeightedParse!AK81),HARMEAN(WeightedParse!I81,WeightedParse!J81,WeightedParse!K81,WeightedParse!Q81,WeightedParse!T81,WeightedParse!V81,WeightedParse!X81,WeightedParse!Z81,WeightedParse!AB81,WeightedParse!AD81,WeightedParse!AF81,WeightedParse!AG81,WeightedParse!AI81,WeightedParse!AJ81,WeightedParse!AK81)*Variables!$B$5),"")</f>
        <v/>
      </c>
      <c r="AX81" s="114" t="str">
        <f>IF($A81&gt;"",IF(AND(EXACT(SquadExport!$BT81,TRUE),EXACT(SquadExport!$BL81,TRUE)),HARMEAN(WeightedParse!K81,WeightedParse!Q81,WeightedParse!U81,WeightedParse!V81,WeightedParse!W81,WeightedParse!X81,WeightedParse!Y81,WeightedParse!Z81,WeightedParse!AD81,WeightedParse!AF81,WeightedParse!AH81,WeightedParse!AI81,WeightedParse!AJ81,WeightedParse!AK81,WeightedParse!AN81,WeightedParse!AO81,WeightedParse!AP81),HARMEAN(WeightedParse!K81,WeightedParse!Q81,WeightedParse!U81,WeightedParse!V81,WeightedParse!W81,WeightedParse!X81,WeightedParse!Y81,WeightedParse!Z81,WeightedParse!AD81,WeightedParse!AF81,WeightedParse!AH81,WeightedParse!AI81,WeightedParse!AJ81,WeightedParse!AK81,WeightedParse!AN81,WeightedParse!AO81,WeightedParse!AP81)*Variables!$B$5),"")</f>
        <v/>
      </c>
      <c r="AY81" s="114" t="str">
        <f>IF($A81&gt;"",IF(AND(EXACT(SquadExport!$BT81,TRUE),EXACT(SquadExport!$BL81,TRUE)),HARMEAN(WeightedParse!I81,WeightedParse!J81,WeightedParse!K81,WeightedParse!M81,WeightedParse!N81,WeightedParse!Q81,WeightedParse!T81,WeightedParse!V81,WeightedParse!X81,WeightedParse!Z81,WeightedParse!AD81,WeightedParse!AF81,WeightedParse!AG81,WeightedParse!AH81,WeightedParse!AI81,WeightedParse!AJ81,WeightedParse!AK81,WeightedParse!AL81,WeightedParse!AN81,WeightedParse!AO81,WeightedParse!AP81),HARMEAN(WeightedParse!I81,WeightedParse!J81,WeightedParse!K81,WeightedParse!M81,WeightedParse!N81,WeightedParse!Q81,WeightedParse!T81,WeightedParse!V81,WeightedParse!X81,WeightedParse!Z81,WeightedParse!AD81,WeightedParse!AF81,WeightedParse!AG81,WeightedParse!AH81,WeightedParse!AI81,WeightedParse!AJ81,WeightedParse!AK81,WeightedParse!AL81,WeightedParse!AN81,WeightedParse!AO81,WeightedParse!AP81)*Variables!$B$5),"")</f>
        <v/>
      </c>
    </row>
    <row r="82" spans="1:51" s="3" customFormat="1" ht="15" customHeight="1" x14ac:dyDescent="0.25">
      <c r="A82" s="3" t="str">
        <f>IF(WeightedParse!A82&gt;"",WeightedParse!A82,"")</f>
        <v/>
      </c>
      <c r="B82" s="4" t="str">
        <f>IF(WeightedParse!B82&gt;0,WeightedParse!B82,"")</f>
        <v/>
      </c>
      <c r="C82" s="4" t="str">
        <f>IF(A82&gt;"",IF(AND(B82&lt;=Variables!$B$8,G82&gt;2),"Youth",IF(AND(B82&lt;=Variables!$B$8,G82&lt;=2),"Prospect",IF(AND(B82&gt;=Variables!$B$9,G82&gt;2),"Old",IF(G82&gt;=3,"Reserves","First Team")))),"")</f>
        <v/>
      </c>
      <c r="D82" s="4" t="str">
        <f>SquadExport!BJ82</f>
        <v/>
      </c>
      <c r="E82" s="4" t="str">
        <f>IF(A82&gt;"",VLOOKUP(F82,Roles!A:B,2,FALSE)&amp;IF(OR(VLOOKUP(F82,Roles!$A:$B,2,FALSE)="FB",VLOOKUP(F82,Roles!$A:$B,2,FALSE)="WB",VLOOKUP(F82,Roles!$A:$B,2,FALSE)="WM",VLOOKUP(F82,Roles!$A:$B,2,FALSE)="W"),IF(AND(SquadExport!BK82=TRUE,SquadExport!BM82=TRUE,WeightedParse!BB82&gt;=WeightedParse!BC82)," (R)",IF(AND(SquadExport!BK82=TRUE,SquadExport!BM82=TRUE,WeightedParse!BB82&lt;WeightedParse!BC82)," (L)",IF(AND(SquadExport!BK82=TRUE,SquadExport!BM82=FALSE), " (L)",IF(AND(SquadExport!BK82=FALSE,SquadExport!BM82=TRUE)," (R)","")))),""),"")</f>
        <v/>
      </c>
      <c r="F82" s="4" t="str" cm="1">
        <f t="array" ref="F82">IF(A82&gt;"",INDEX($J$1:$AY$1,SUMPRODUCT(MAX(($J$2:$AY$200=MAX($J82:$AY82))*(COLUMN($J$2:$AY$200))))-COLUMN($J$1)+1),"")</f>
        <v/>
      </c>
      <c r="G82" s="4" t="str">
        <f t="shared" si="3"/>
        <v/>
      </c>
      <c r="H82" s="4" t="str">
        <f t="shared" si="4"/>
        <v/>
      </c>
      <c r="I82" s="5" t="str">
        <f t="shared" si="5"/>
        <v/>
      </c>
      <c r="J82" s="114" t="str">
        <f>IF($A82&gt;"",HARMEAN(WeightedParse!V82,WeightedParse!Y82,WeightedParse!Z82,WeightedParse!AE82,WeightedParse!AJ82,WeightedParse!AQ82,WeightedParse!AR82,WeightedParse!AS82,WeightedParse!AU82,WeightedParse!AV82,WeightedParse!AW82,WeightedParse!AY82,WeightedParse!BA82),"")</f>
        <v/>
      </c>
      <c r="K82" s="114" t="str">
        <f>IF(A82&gt;"",HARMEAN(WeightedParse!K82,WeightedParse!Q82,WeightedParse!V82,WeightedParse!X82,WeightedParse!Y82,WeightedParse!Z82,WeightedParse!AE82,WeightedParse!AG82,WeightedParse!AI82,WeightedParse!AJ82,WeightedParse!AQ82,WeightedParse!AR82,WeightedParse!AS82,WeightedParse!AU82,WeightedParse!AV82,WeightedParse!AW82,WeightedParse!AY82,WeightedParse!AZ82,WeightedParse!BA82),"")</f>
        <v/>
      </c>
      <c r="L82" s="114" t="str">
        <f>IF($A82&gt;"",IF(AND(EXACT(SquadExport!$BO82,TRUE),EXACT(SquadExport!$BL82,TRUE)),HARMEAN(WeightedParse!M82,WeightedParse!P82,WeightedParse!S82,WeightedParse!U82,WeightedParse!V82,WeightedParse!W82,WeightedParse!Y82,WeightedParse!AE82,WeightedParse!AL82,WeightedParse!AN82,WeightedParse!AP82),HARMEAN(WeightedParse!M82,WeightedParse!P82,WeightedParse!S82,WeightedParse!U82,WeightedParse!V82,WeightedParse!W82,WeightedParse!Y82,WeightedParse!AE82,WeightedParse!AL82,WeightedParse!AN82,WeightedParse!AP82)*Variables!$B$5),"")</f>
        <v/>
      </c>
      <c r="M82" s="114" t="str">
        <f>IF($A82&gt;"",IF(AND(EXACT(SquadExport!$BO82,TRUE),EXACT(SquadExport!$BL82,TRUE)),HARMEAN(WeightedParse!M82,WeightedParse!P82,WeightedParse!S82,WeightedParse!U82,WeightedParse!V82,WeightedParse!W82,WeightedParse!X82,WeightedParse!Y82,WeightedParse!Z82,WeightedParse!AE82,WeightedParse!AL82,WeightedParse!AN82,WeightedParse!AP82),HARMEAN(WeightedParse!M82,WeightedParse!P82,WeightedParse!S82,WeightedParse!U82,WeightedParse!V82,WeightedParse!W82,WeightedParse!X82,WeightedParse!Y82,WeightedParse!Z82,WeightedParse!AE82,WeightedParse!AL82,WeightedParse!AN82,WeightedParse!AP82)*Variables!$B$5),"")</f>
        <v/>
      </c>
      <c r="N82" s="114" t="str">
        <f>IF($A82&gt;"",IF(AND(EXACT(SquadExport!$BO82,TRUE),EXACT(SquadExport!$BL82,TRUE)),HARMEAN(WeightedParse!K82,WeightedParse!M82,WeightedParse!P82,WeightedParse!Q82,WeightedParse!S82,WeightedParse!T82,WeightedParse!U82,WeightedParse!V82,WeightedParse!W82,WeightedParse!X82,WeightedParse!Y82,WeightedParse!Z82,WeightedParse!AE82,WeightedParse!AG82,WeightedParse!AL82,WeightedParse!AN82,WeightedParse!AP82),HARMEAN(WeightedParse!K82,WeightedParse!M82,WeightedParse!P82,WeightedParse!Q82,WeightedParse!S82,WeightedParse!T82,WeightedParse!U82,WeightedParse!V82,WeightedParse!W82,WeightedParse!X82,WeightedParse!Y82,WeightedParse!Z82,WeightedParse!AE82,WeightedParse!AG82,WeightedParse!AL82,WeightedParse!AN82,WeightedParse!AP82)*Variables!$B$5),"")</f>
        <v/>
      </c>
      <c r="O82" s="114" t="str">
        <f>IF($A82&gt;"",IF(AND(EXACT(SquadExport!$BO82,TRUE),EXACT(SquadExport!$BL82,TRUE)),HARMEAN(WeightedParse!I82,WeightedParse!K82,WeightedParse!M82,WeightedParse!P82,WeightedParse!Q82,WeightedParse!S82,WeightedParse!T82,WeightedParse!V82,WeightedParse!W82,WeightedParse!X82,WeightedParse!Y82,WeightedParse!Z82,WeightedParse!AB82,WeightedParse!AE82,WeightedParse!AF82,WeightedParse!AG82,WeightedParse!AJ82,WeightedParse!AK82,WeightedParse!AL82,WeightedParse!AN82,WeightedParse!AO82,WeightedParse!AP82),HARMEAN(WeightedParse!I82,WeightedParse!K82,WeightedParse!M82,WeightedParse!P82,WeightedParse!Q82,WeightedParse!S82,WeightedParse!T82,WeightedParse!V82,WeightedParse!W82,WeightedParse!X82,WeightedParse!Y82,WeightedParse!Z82,WeightedParse!AB82,WeightedParse!AE82,WeightedParse!AF82,WeightedParse!AG82,WeightedParse!AJ82,WeightedParse!AK82,WeightedParse!AL82,WeightedParse!AN82,WeightedParse!AO82,WeightedParse!AP82)*Variables!$B$5),"")</f>
        <v/>
      </c>
      <c r="P82" s="114" t="str">
        <f>IF($A82&gt;"",IF(AND(OR(EXACT(SquadExport!$BO82,TRUE),EXACT(SquadExport!$BP82,TRUE)),OR(EXACT(SquadExport!$BK82,TRUE),EXACT(SquadExport!$BM82,TRUE))),HARMEAN(WeightedParse!M82,WeightedParse!P82,WeightedParse!S82,WeightedParse!U82,WeightedParse!V82,WeightedParse!W82,WeightedParse!Y82,WeightedParse!AE82,WeightedParse!AF82,WeightedParse!AP82),HARMEAN(WeightedParse!M82,WeightedParse!P82,WeightedParse!S82,WeightedParse!U82,WeightedParse!V82,WeightedParse!W82,WeightedParse!Y82,WeightedParse!AE82,WeightedParse!AF82,WeightedParse!AP82)*Variables!$B$5),"")</f>
        <v/>
      </c>
      <c r="Q82" s="114" t="str">
        <f>IF($A82&gt;"",IF(AND(OR(EXACT(SquadExport!$BO82,TRUE),EXACT(SquadExport!$BP82,TRUE)),OR(EXACT(SquadExport!$BK82,TRUE),EXACT(SquadExport!$BM82,TRUE))),HARMEAN(WeightedParse!H82,WeightedParse!P82,WeightedParse!Q82,WeightedParse!S82,WeightedParse!T82,WeightedParse!V82,WeightedParse!X82,WeightedParse!Y82,WeightedParse!Z82,WeightedParse!AE82,WeightedParse!AF82,WeightedParse!AH82,WeightedParse!AN82,WeightedParse!AO82),HARMEAN(WeightedParse!H82,WeightedParse!P82,WeightedParse!Q82,WeightedParse!S82,WeightedParse!T82,WeightedParse!V82,WeightedParse!X82,WeightedParse!Y82,WeightedParse!Z82,WeightedParse!AE82,WeightedParse!AF82,WeightedParse!AH82,WeightedParse!AN82,WeightedParse!AO82)*Variables!$B$5),"")</f>
        <v/>
      </c>
      <c r="R82" s="115" t="str">
        <f>IF($A82&gt;"",IF(AND(OR(EXACT(SquadExport!$BO82,TRUE),EXACT(SquadExport!$BP82,TRUE)),OR(EXACT(SquadExport!$BK82,TRUE),EXACT(SquadExport!$BM82,TRUE))),HARMEAN(WeightedParse!H82,WeightedParse!I82,WeightedParse!K82,WeightedParse!P82,WeightedParse!Q82,WeightedParse!S82,WeightedParse!T82,WeightedParse!V82,WeightedParse!Y82,WeightedParse!Z82,WeightedParse!AD82,WeightedParse!AE82,WeightedParse!AF82,WeightedParse!AH82,WeightedParse!AI82,WeightedParse!AJ82,WeightedParse!AN82,WeightedParse!AO82),HARMEAN(WeightedParse!H82,WeightedParse!I82,WeightedParse!K82,WeightedParse!P82,WeightedParse!Q82,WeightedParse!S82,WeightedParse!T82,WeightedParse!V82,WeightedParse!Y82,WeightedParse!Z82,WeightedParse!AD82,WeightedParse!AE82,WeightedParse!AF82,WeightedParse!AH82,WeightedParse!AI82,WeightedParse!AJ82,WeightedParse!AN82,WeightedParse!AO82)*Variables!$B$5),"")</f>
        <v/>
      </c>
      <c r="S82" s="115" t="str">
        <f>IF($A82&gt;"",IF(AND(OR(EXACT(SquadExport!$BO82,TRUE),EXACT(SquadExport!$BP82,TRUE)),OR(EXACT(SquadExport!$BK82,TRUE),EXACT(SquadExport!$BM82,TRUE))),HARMEAN(WeightedParse!H82,WeightedParse!I82,WeightedParse!K82,WeightedParse!Q82,WeightedParse!S82,WeightedParse!T82,WeightedParse!V82,WeightedParse!X82,WeightedParse!Z82,WeightedParse!AB82,WeightedParse!AD82,WeightedParse!AF82,WeightedParse!AG82,WeightedParse!AH82,WeightedParse!AI82,WeightedParse!AJ82,WeightedParse!AK82,WeightedParse!AN82,WeightedParse!AO82),HARMEAN(WeightedParse!H82,WeightedParse!I82,WeightedParse!K82,WeightedParse!Q82,WeightedParse!S82,WeightedParse!T82,WeightedParse!V82,WeightedParse!X82,WeightedParse!Z82,WeightedParse!AB82,WeightedParse!AD82,WeightedParse!AF82,WeightedParse!AG82,WeightedParse!AH82,WeightedParse!AI82,WeightedParse!AJ82,WeightedParse!AK82,WeightedParse!AN82,WeightedParse!AO82)*Variables!$B$5),"")</f>
        <v/>
      </c>
      <c r="T82" s="114" t="str">
        <f>IF($A82&gt;"",IF(AND(OR(EXACT(SquadExport!$BO82,TRUE),EXACT(SquadExport!$BP82,TRUE)),OR(EXACT(SquadExport!$BK82,TRUE),EXACT(SquadExport!$BM82,TRUE))),HARMEAN(WeightedParse!I82,WeightedParse!K82,WeightedParse!N82,WeightedParse!P82,WeightedParse!Q82,WeightedParse!S82,WeightedParse!T82,WeightedParse!V82,WeightedParse!X82,WeightedParse!Y82,WeightedParse!Z82,WeightedParse!AB82,WeightedParse!AD82,WeightedParse!AE82,WeightedParse!AF82,WeightedParse!AH82,WeightedParse!AI82,WeightedParse!AJ82,WeightedParse!AN82,WeightedParse!AO82)*WeightedParse!BD82,(HARMEAN(WeightedParse!I82,WeightedParse!K82,WeightedParse!N82,WeightedParse!P82,WeightedParse!Q82,WeightedParse!S82,WeightedParse!T82,WeightedParse!V82,WeightedParse!X82,WeightedParse!Y82,WeightedParse!Z82,WeightedParse!AB82,WeightedParse!AD82,WeightedParse!AE82,WeightedParse!AF82,WeightedParse!AH82,WeightedParse!AI82,WeightedParse!AJ82,WeightedParse!AN82,WeightedParse!AO82)*WeightedParse!BD82)*Variables!$B$5),"")</f>
        <v/>
      </c>
      <c r="U82" s="114" t="str">
        <f>IF($A82&gt;"",IF(EXACT(SquadExport!$BQ82,TRUE),HARMEAN(WeightedParse!P82,WeightedParse!S82,WeightedParse!V82,WeightedParse!X82,WeightedParse!Y82,WeightedParse!Z82,WeightedParse!AE82,WeightedParse!AF82,WeightedParse!AP82),HARMEAN(WeightedParse!P82,WeightedParse!S82,WeightedParse!V82,WeightedParse!X82,WeightedParse!Y82,WeightedParse!Z82,WeightedParse!AE82,WeightedParse!AF82,WeightedParse!AP82)*Variables!$B$5),"")</f>
        <v/>
      </c>
      <c r="V82" s="114" t="str">
        <f>IF($A82&gt;"",IF(EXACT(SquadExport!$BQ82,TRUE),HARMEAN(WeightedParse!K82,WeightedParse!Q82,WeightedParse!S82,WeightedParse!T82,WeightedParse!V82,WeightedParse!X82,WeightedParse!Z82,WeightedParse!AE82,WeightedParse!AF82,WeightedParse!AG82,WeightedParse!AH82,WeightedParse!AK82),HARMEAN(WeightedParse!K82,WeightedParse!Q82,WeightedParse!S82,WeightedParse!T82,WeightedParse!V82,WeightedParse!X82,WeightedParse!Z82,WeightedParse!AE82,WeightedParse!AF82,WeightedParse!AG82,WeightedParse!AH82,WeightedParse!AK82)*Variables!$B$5),"")</f>
        <v/>
      </c>
      <c r="W82" s="114" t="str">
        <f>IF($A82&gt;"",IF(EXACT(SquadExport!$BQ82,TRUE),HARMEAN(WeightedParse!I82,WeightedParse!K82,WeightedParse!N82,WeightedParse!Q82,WeightedParse!T82,WeightedParse!V82,WeightedParse!X82,WeightedParse!Z82,WeightedParse!AB82,WeightedParse!AD82,WeightedParse!AF82,WeightedParse!AG82,WeightedParse!AK82),HARMEAN(WeightedParse!I82,WeightedParse!K82,WeightedParse!N82,WeightedParse!Q82,WeightedParse!T82,WeightedParse!V82,WeightedParse!X82,WeightedParse!Z82,WeightedParse!AB82,WeightedParse!AD82,WeightedParse!AF82,WeightedParse!AG82,WeightedParse!AK82)*Variables!$B$5),"")</f>
        <v/>
      </c>
      <c r="X82" s="114" t="str">
        <f>IF($A82&gt;"",IF(EXACT(SquadExport!$BQ82,TRUE),HARMEAN(WeightedParse!K82,WeightedParse!P82,WeightedParse!Q82,WeightedParse!S82,WeightedParse!U82,WeightedParse!V82,WeightedParse!X82,WeightedParse!Y82,WeightedParse!Z82,WeightedParse!AE82,WeightedParse!AF82,WeightedParse!AH82,WeightedParse!AO82,WeightedParse!AP82),HARMEAN(WeightedParse!K82,WeightedParse!P82,WeightedParse!Q82,WeightedParse!S82,WeightedParse!U82,WeightedParse!V82,WeightedParse!X82,WeightedParse!Y82,WeightedParse!Z82,WeightedParse!AE82,WeightedParse!AF82,WeightedParse!AH82,WeightedParse!AO82,WeightedParse!AP82)*Variables!$B$5),"")</f>
        <v/>
      </c>
      <c r="Y82" s="114" t="str">
        <f>IF($A82&gt;"",IF(EXACT(SquadExport!$BQ82,TRUE),HARMEAN(WeightedParse!P82,WeightedParse!Q82,WeightedParse!S82,WeightedParse!U82,WeightedParse!V82,WeightedParse!W82,WeightedParse!Y82,WeightedParse!AE82,WeightedParse!AF82,WeightedParse!AH82,WeightedParse!AJ82,WeightedParse!AN82,WeightedParse!AO82,WeightedParse!AP82),HARMEAN(WeightedParse!P82,WeightedParse!Q82,WeightedParse!S82,WeightedParse!U82,WeightedParse!V82,WeightedParse!W82,WeightedParse!Y82,WeightedParse!AE82,WeightedParse!AF82,WeightedParse!AH82,WeightedParse!AJ82,WeightedParse!AN82,WeightedParse!AO82,WeightedParse!AP82)*Variables!$B$5),"")</f>
        <v/>
      </c>
      <c r="Z82" s="114" t="str">
        <f>IF($A82&gt;"",IF(EXACT(SquadExport!$BQ82,TRUE),HARMEAN(WeightedParse!M82,WeightedParse!P82,WeightedParse!Q82,WeightedParse!S82,WeightedParse!U82,WeightedParse!V82,WeightedParse!W82,WeightedParse!X82,WeightedParse!Y82,WeightedParse!Z82,WeightedParse!AE82,WeightedParse!AF82,WeightedParse!AH82,WeightedParse!AL82,WeightedParse!AO82,WeightedParse!AP82),HARMEAN(WeightedParse!M82,WeightedParse!P82,WeightedParse!Q82,WeightedParse!S82,WeightedParse!U82,WeightedParse!V82,WeightedParse!W82,WeightedParse!X82,WeightedParse!Y82,WeightedParse!Z82,WeightedParse!AE82,WeightedParse!AF82,WeightedParse!AH82,WeightedParse!AL82,WeightedParse!AO82,WeightedParse!AP82)*Variables!$B$5),"")</f>
        <v/>
      </c>
      <c r="AA82" s="114" t="str">
        <f>IF($A82&gt;"",IF(EXACT(SquadExport!$BQ82,TRUE),HARMEAN(WeightedParse!J82,WeightedParse!K82,WeightedParse!N82,WeightedParse!P82,WeightedParse!Q82,WeightedParse!S82,WeightedParse!V82,WeightedParse!X82,WeightedParse!Y82,WeightedParse!Z82,WeightedParse!AD82,WeightedParse!AE82,WeightedParse!AH82,WeightedParse!AI82,WeightedParse!AK82,WeightedParse!AN82,WeightedParse!AO82,WeightedParse!AP82),HARMEAN(WeightedParse!J82,WeightedParse!K82,WeightedParse!N82,WeightedParse!P82,WeightedParse!Q82,WeightedParse!S82,WeightedParse!V82,WeightedParse!X82,WeightedParse!Y82,WeightedParse!Z82,WeightedParse!AD82,WeightedParse!AE82,WeightedParse!AH82,WeightedParse!AI82,WeightedParse!AK82,WeightedParse!AN82,WeightedParse!AO82,WeightedParse!AP82)*Variables!$B$5),"")</f>
        <v/>
      </c>
      <c r="AB82" s="114" t="str">
        <f>IF($A82&gt;"",IF(AND(EXACT(SquadExport!$BR82,TRUE),EXACT(SquadExport!$BL82,TRUE)),HARMEAN(WeightedParse!I82,WeightedParse!K82,WeightedParse!N82,WeightedParse!Q82,WeightedParse!T82,WeightedParse!V82,WeightedParse!X82,WeightedParse!Y82,WeightedParse!Z82,WeightedParse!AD82,WeightedParse!AE82,WeightedParse!AF82,WeightedParse!AG82,WeightedParse!AH82,WeightedParse!AI82,WeightedParse!AJ82,WeightedParse!AK82,WeightedParse!AN82,WeightedParse!AO82),HARMEAN(WeightedParse!I82,WeightedParse!K82,WeightedParse!N82,WeightedParse!Q82,WeightedParse!T82,WeightedParse!V82,WeightedParse!X82,WeightedParse!Y82,WeightedParse!Z82,WeightedParse!AD82,WeightedParse!AE82,WeightedParse!AF82,WeightedParse!AG82,WeightedParse!AH82,WeightedParse!AI82,WeightedParse!AJ82,WeightedParse!AK82,WeightedParse!AN82,WeightedParse!AO82)*Variables!$B$5),"")</f>
        <v/>
      </c>
      <c r="AC82" s="114" t="str">
        <f>IF($A82&gt;"",IF(AND(EXACT(SquadExport!$BR82,TRUE),EXACT(SquadExport!$BL82,TRUE)),HARMEAN(WeightedParse!K82,WeightedParse!Q82,WeightedParse!S82,WeightedParse!T82,WeightedParse!V82,WeightedParse!X82,WeightedParse!Y82,WeightedParse!Z82,WeightedParse!AD82,WeightedParse!AE82,WeightedParse!AF82,WeightedParse!AG82,WeightedParse!AH82,WeightedParse!AO82),HARMEAN(WeightedParse!K82,WeightedParse!Q82,WeightedParse!S82,WeightedParse!T82,WeightedParse!V82,WeightedParse!X82,WeightedParse!Y82,WeightedParse!Z82,WeightedParse!AD82,WeightedParse!AE82,WeightedParse!AF82,WeightedParse!AG82,WeightedParse!AH82,WeightedParse!AO82)*Variables!$B$5),"")</f>
        <v/>
      </c>
      <c r="AD82" s="114" t="str">
        <f>IF($A82&gt;"",IF(AND(EXACT(SquadExport!$BR82,TRUE),EXACT(SquadExport!$BL82,TRUE)),HARMEAN(WeightedParse!I82,WeightedParse!J82,WeightedParse!K82,WeightedParse!N82,WeightedParse!Q82,WeightedParse!S82,WeightedParse!T82,WeightedParse!V82,WeightedParse!X82,WeightedParse!Z82,WeightedParse!AB82,WeightedParse!AD82,WeightedParse!AG82,WeightedParse!AH82,WeightedParse!AI82,WeightedParse!AK82,WeightedParse!AO82),HARMEAN(WeightedParse!I82,WeightedParse!J82,WeightedParse!K82,WeightedParse!N82,WeightedParse!Q82,WeightedParse!S82,WeightedParse!T82,WeightedParse!V82,WeightedParse!X82,WeightedParse!Z82,WeightedParse!AB82,WeightedParse!AD82,WeightedParse!AG82,WeightedParse!AH82,WeightedParse!AI82,WeightedParse!AK82,WeightedParse!AO82)*Variables!$B$5),"")</f>
        <v/>
      </c>
      <c r="AE82" s="114" t="str">
        <f>IF($A82&gt;"",IF(AND(EXACT(SquadExport!$BR82,TRUE),EXACT(SquadExport!$BL82,TRUE)),HARMEAN(WeightedParse!K82,WeightedParse!N82,WeightedParse!P82,WeightedParse!Q82,WeightedParse!S82,WeightedParse!T82,WeightedParse!U82,WeightedParse!V82,WeightedParse!X82,WeightedParse!Y82,WeightedParse!Z82,WeightedParse!AD82,WeightedParse!AE82,WeightedParse!AF82,WeightedParse!AG82,WeightedParse!AH82,WeightedParse!AI82,WeightedParse!AO82),HARMEAN(WeightedParse!K82,WeightedParse!N82,WeightedParse!P82,WeightedParse!Q82,WeightedParse!S82,WeightedParse!T82,WeightedParse!U82,WeightedParse!V82,WeightedParse!X82,WeightedParse!Y82,WeightedParse!Z82,WeightedParse!AD82,WeightedParse!AE82,WeightedParse!AF82,WeightedParse!AG82,WeightedParse!AH82,WeightedParse!AI82,WeightedParse!AO82)*Variables!$B$5),"")</f>
        <v/>
      </c>
      <c r="AF82" s="114" t="str">
        <f>IF($A82&gt;"",IF(AND(EXACT(SquadExport!$BR82,TRUE),EXACT(SquadExport!$BL82,TRUE)),HARMEAN(WeightedParse!I82,WeightedParse!J82,WeightedParse!K82,WeightedParse!N82,WeightedParse!Q82,WeightedParse!S82,WeightedParse!T82,WeightedParse!U82,WeightedParse!V82,WeightedParse!X82,WeightedParse!Z82,WeightedParse!AD82,WeightedParse!AE82,WeightedParse!AF82,WeightedParse!AH82,WeightedParse!AI82,WeightedParse!AK82,WeightedParse!AN82,WeightedParse!AO82,WeightedParse!AP82),HARMEAN(WeightedParse!I82,WeightedParse!J82,WeightedParse!K82,WeightedParse!N82,WeightedParse!Q82,WeightedParse!S82,WeightedParse!T82,WeightedParse!U82,WeightedParse!V82,WeightedParse!X82,WeightedParse!Z82,WeightedParse!AD82,WeightedParse!AE82,WeightedParse!AF82,WeightedParse!AH82,WeightedParse!AI82,WeightedParse!AK82,WeightedParse!AN82,WeightedParse!AO82,WeightedParse!AP82)*Variables!$B$5),"")</f>
        <v/>
      </c>
      <c r="AG82" s="114" t="str">
        <f>IF($A82&gt;"",IF(AND(OR(EXACT(SquadExport!$BR82,TRUE),EXACT(SquadExport!$BS82,TRUE)),OR(EXACT(SquadExport!$BK82,TRUE),EXACT(SquadExport!$BM82,TRUE))),HARMEAN(WeightedParse!I82,WeightedParse!K82,WeightedParse!Q82,WeightedParse!T82,WeightedParse!X82,WeightedParse!Z82,WeightedParse!AD82,WeightedParse!AF82,WeightedParse!AG82,WeightedParse!AJ82),HARMEAN(WeightedParse!I82,WeightedParse!K82,WeightedParse!Q82,WeightedParse!T82,WeightedParse!X82,WeightedParse!Z82,WeightedParse!AD82,WeightedParse!AF82,WeightedParse!AG82,WeightedParse!AJ82)*Variables!$B$5),"")</f>
        <v/>
      </c>
      <c r="AH82" s="114" t="str">
        <f>IF($A82&gt;"",IF(AND(OR(EXACT(SquadExport!$BR82,TRUE),EXACT(SquadExport!$BS82,TRUE)),OR(EXACT(SquadExport!$BK82,TRUE),EXACT(SquadExport!$BM82,TRUE))),HARMEAN(WeightedParse!H82,WeightedParse!K82,WeightedParse!P82,WeightedParse!Q82,WeightedParse!S82,WeightedParse!T82,WeightedParse!V82,WeightedParse!X82,WeightedParse!Y82,WeightedParse!Z82,WeightedParse!AD82,WeightedParse!AE82,WeightedParse!AF82,WeightedParse!AG82,WeightedParse!AH82,WeightedParse!AO82),HARMEAN(WeightedParse!H82,WeightedParse!K82,WeightedParse!P82,WeightedParse!Q82,WeightedParse!S82,WeightedParse!T82,WeightedParse!V82,WeightedParse!X82,WeightedParse!Y82,WeightedParse!Z82,WeightedParse!AD82,WeightedParse!AE82,WeightedParse!AF82,WeightedParse!AG82,WeightedParse!AH82,WeightedParse!AO82)*Variables!$B$5),"")</f>
        <v/>
      </c>
      <c r="AI82" s="114" t="str">
        <f>IF($A82&gt;"",IF(AND(OR(EXACT(SquadExport!$BR82,TRUE),EXACT(SquadExport!$BS82,TRUE)),OR(EXACT(SquadExport!$BK82,TRUE),EXACT(SquadExport!$BM82,TRUE))),HARMEAN(WeightedParse!H82,WeightedParse!I82,WeightedParse!K82,WeightedParse!P82,WeightedParse!Q82,WeightedParse!S82,WeightedParse!T82,WeightedParse!U82,WeightedParse!V82,WeightedParse!X82,WeightedParse!Y82,WeightedParse!Z82,WeightedParse!AD82,WeightedParse!AE82,WeightedParse!AF82,WeightedParse!AH82,WeightedParse!AI82,WeightedParse!AO82),HARMEAN(WeightedParse!H82,WeightedParse!I82,WeightedParse!K82,WeightedParse!P82,WeightedParse!Q82,WeightedParse!S82,WeightedParse!T82,WeightedParse!U82,WeightedParse!V82,WeightedParse!X82,WeightedParse!Y82,WeightedParse!Z82,WeightedParse!AD82,WeightedParse!AE82,WeightedParse!AF82,WeightedParse!AH82,WeightedParse!AI82,WeightedParse!AO82)*Variables!$B$5),"")</f>
        <v/>
      </c>
      <c r="AJ82" s="114" t="str">
        <f>IF($A82&gt;"",IF(AND(OR(EXACT(SquadExport!$BR82,TRUE),EXACT(SquadExport!$BS82,TRUE)),OR(EXACT(SquadExport!$BK82,TRUE),EXACT(SquadExport!$BM82,TRUE))),HARMEAN(WeightedParse!H82,WeightedParse!K82,WeightedParse!M82,WeightedParse!V82,WeightedParse!W82,WeightedParse!AD82,WeightedParse!AF82,WeightedParse!AH82,WeightedParse!AK82,WeightedParse!AL82,WeightedParse!AO82,WeightedParse!AP82)*(CONVERT(LEFT(SquadExport!$E82,FIND("'",SquadExport!$E82)-1)+((MID(SquadExport!$E82,FIND("'",SquadExport!$E82)+1,LEN(SquadExport!$E82)-FIND("'",SquadExport!$E82)-1))/12),"ft","m")-1)/(Variables!$C$4-1),(HARMEAN(WeightedParse!H82,WeightedParse!K82,WeightedParse!M82,WeightedParse!V82,WeightedParse!W82,WeightedParse!AD82,WeightedParse!AF82,WeightedParse!AH82,WeightedParse!AK82,WeightedParse!AL82,WeightedParse!AO82,WeightedParse!AP82)*(CONVERT(LEFT(SquadExport!$E82,FIND("'",SquadExport!$E82)-1)+((MID(SquadExport!$E82,FIND("'",SquadExport!$E82)+1,LEN(SquadExport!$E82)-FIND("'",SquadExport!$E82)-1))/12),"ft","m")-1)/(Variables!$C$4-1))*Variables!$B$5),"")</f>
        <v/>
      </c>
      <c r="AK82" s="114" t="str">
        <f>IF($A82&gt;"",IF(AND(OR(EXACT(SquadExport!$BR82,TRUE),EXACT(SquadExport!$BS82,TRUE)),OR(EXACT(SquadExport!$BK82,TRUE),EXACT(SquadExport!$BM82,TRUE))),HARMEAN(WeightedParse!J82,WeightedParse!K82,WeightedParse!T82,WeightedParse!V82,WeightedParse!X82,WeightedParse!Y82,WeightedParse!Z82,WeightedParse!AD82,WeightedParse!AH82,WeightedParse!AI82,WeightedParse!AK82,WeightedParse!AO82),HARMEAN(WeightedParse!J82,WeightedParse!K82,WeightedParse!T82,WeightedParse!V82,WeightedParse!X82,WeightedParse!Y82,WeightedParse!Z82,WeightedParse!AD82,WeightedParse!AH82,WeightedParse!AI82,WeightedParse!AK82,WeightedParse!AO82)*Variables!$B$5),"")</f>
        <v/>
      </c>
      <c r="AL82" s="114" t="str">
        <f>IF($A82&gt;"",IF(AND(OR(EXACT(SquadExport!$BR82,TRUE),EXACT(SquadExport!$BS82,TRUE)),OR(EXACT(SquadExport!$BK82,TRUE),EXACT(SquadExport!$BM82,TRUE))),HARMEAN(WeightedParse!H82,WeightedParse!I82,WeightedParse!K82,WeightedParse!Q82,WeightedParse!T82,WeightedParse!V82,WeightedParse!AB82,WeightedParse!AD82,WeightedParse!AH82,WeightedParse!AI82,WeightedParse!AJ82,WeightedParse!AN82,WeightedParse!AO82),HARMEAN(WeightedParse!H82,WeightedParse!I82,WeightedParse!K82,WeightedParse!Q82,WeightedParse!T82,WeightedParse!V82,WeightedParse!AB82,WeightedParse!AD82,WeightedParse!AH82,WeightedParse!AI82,WeightedParse!AJ82,WeightedParse!AN82,WeightedParse!AO82)*Variables!$B$5),"")</f>
        <v/>
      </c>
      <c r="AM82" s="114" t="str">
        <f>IF($A82&gt;"",IF(AND(OR(EXACT(SquadExport!$BR82,TRUE),EXACT(SquadExport!$BS82,TRUE)),OR(EXACT(SquadExport!$BK82,TRUE),EXACT(SquadExport!$BM82,TRUE))),HARMEAN(WeightedParse!I82,WeightedParse!J82,WeightedParse!K82,WeightedParse!N82,WeightedParse!Q82,WeightedParse!T82,WeightedParse!V82,WeightedParse!X82,WeightedParse!AB82,WeightedParse!AD82,WeightedParse!AG82,WeightedParse!AI82,WeightedParse!AJ82,WeightedParse!AK82,WeightedParse!AN82)*WeightedParse!BD82,(HARMEAN(WeightedParse!I82,WeightedParse!J82,WeightedParse!K82,WeightedParse!N82,WeightedParse!Q82,WeightedParse!T82,WeightedParse!V82,WeightedParse!X82,WeightedParse!AB82,WeightedParse!AD82,WeightedParse!AG82,WeightedParse!AI82,WeightedParse!AJ82,WeightedParse!AK82,WeightedParse!AN82)*WeightedParse!BD82)*Variables!$B$5),"")</f>
        <v/>
      </c>
      <c r="AN82" s="114" t="str">
        <f>IF($A82&gt;"",IF(AND(OR(EXACT(SquadExport!$BR82,TRUE),EXACT(SquadExport!$BS82,TRUE)),OR(EXACT(SquadExport!$BK82,TRUE),EXACT(SquadExport!$BM82,TRUE))),HARMEAN(WeightedParse!H82,WeightedParse!I82,WeightedParse!K82,WeightedParse!N82,WeightedParse!Q82,WeightedParse!T82,WeightedParse!V82,WeightedParse!X82,WeightedParse!Z82,WeightedParse!AD82,WeightedParse!AG82,WeightedParse!AH82,WeightedParse!AI82,WeightedParse!AJ82,WeightedParse!AN82,WeightedParse!AO82)*WeightedParse!BD82,(HARMEAN(WeightedParse!H82,WeightedParse!I82,WeightedParse!K82,WeightedParse!N82,WeightedParse!Q82,WeightedParse!T82,WeightedParse!V82,WeightedParse!X82,WeightedParse!Z82,WeightedParse!AD82,WeightedParse!AG82,WeightedParse!AH82,WeightedParse!AI82,WeightedParse!AJ82,WeightedParse!AN82,WeightedParse!AO82)*WeightedParse!BD82)*Variables!$B$5),"")</f>
        <v/>
      </c>
      <c r="AO82" s="114" t="str">
        <f>IF($A82&gt;"",IF(AND(EXACT(SquadExport!$BS82,TRUE),EXACT(SquadExport!$BL82,TRUE)),HARMEAN(WeightedParse!K82,WeightedParse!Q82,WeightedParse!T82,WeightedParse!V82,WeightedParse!X82,WeightedParse!Z82,WeightedParse!AB82,WeightedParse!AD82,WeightedParse!AG82,WeightedParse!AK82),HARMEAN(WeightedParse!K82,WeightedParse!Q82,WeightedParse!T82,WeightedParse!V82,WeightedParse!X82,WeightedParse!Z82,WeightedParse!AB82,WeightedParse!AD82,WeightedParse!AG82,WeightedParse!AK82)*Variables!$B$5),"")</f>
        <v/>
      </c>
      <c r="AP82" s="114" t="str">
        <f>IF($A82&gt;"",IF(AND(EXACT(SquadExport!$BS82,TRUE),EXACT(SquadExport!$BL82,TRUE)),HARMEAN(WeightedParse!I82,WeightedParse!K82,WeightedParse!Q82,WeightedParse!T82,WeightedParse!V82,WeightedParse!X82,WeightedParse!Z82,WeightedParse!AB82,WeightedParse!AD82,WeightedParse!AF82,WeightedParse!AG82,WeightedParse!AI82,WeightedParse!AJ82),HARMEAN(WeightedParse!I82,WeightedParse!K82,WeightedParse!Q82,WeightedParse!T82,WeightedParse!V82,WeightedParse!X82,WeightedParse!Z82,WeightedParse!AB82,WeightedParse!AD82,WeightedParse!AF82,WeightedParse!AG82,WeightedParse!AI82,WeightedParse!AJ82)*Variables!$B$5),"")</f>
        <v/>
      </c>
      <c r="AQ82" s="114" t="str">
        <f>IF($A82&gt;"",IF(AND(EXACT(SquadExport!$BS82,TRUE),EXACT(SquadExport!$BL82,TRUE)),HARMEAN(WeightedParse!I82,WeightedParse!J82,WeightedParse!K82,WeightedParse!Q82,WeightedParse!T82,WeightedParse!V82,WeightedParse!X82,WeightedParse!Z82,WeightedParse!AB82,WeightedParse!AD82,WeightedParse!AG82,WeightedParse!AI82,WeightedParse!AJ82,WeightedParse!AK82),HARMEAN(WeightedParse!I82,WeightedParse!J82,WeightedParse!K82,WeightedParse!Q82,WeightedParse!T82,WeightedParse!V82,WeightedParse!X82,WeightedParse!Z82,WeightedParse!AB82,WeightedParse!AD82,WeightedParse!AG82,WeightedParse!AI82,WeightedParse!AJ82,WeightedParse!AK82)*Variables!$B$5),"")</f>
        <v/>
      </c>
      <c r="AR82" s="114" t="str">
        <f>IF($A82&gt;"",IF(AND(EXACT(SquadExport!$BS82,TRUE),EXACT(SquadExport!$BL82,TRUE)),HARMEAN(WeightedParse!I82,WeightedParse!J82,WeightedParse!K82,WeightedParse!Q82,WeightedParse!T82,WeightedParse!V82,WeightedParse!X82,WeightedParse!Y82,WeightedParse!Z82,WeightedParse!AD82,WeightedParse!AH82,WeightedParse!AI82,WeightedParse!AJ82,WeightedParse!AK82,WeightedParse!AN82,WeightedParse!AO82),HARMEAN(WeightedParse!I82,WeightedParse!J82,WeightedParse!K82,WeightedParse!Q82,WeightedParse!T82,WeightedParse!V82,WeightedParse!X82,WeightedParse!Y82,WeightedParse!Z82,WeightedParse!AD82,WeightedParse!AH82,WeightedParse!AI82,WeightedParse!AJ82,WeightedParse!AK82,WeightedParse!AN82,WeightedParse!AO82)*Variables!$B$5),"")</f>
        <v/>
      </c>
      <c r="AS82" s="114" t="str">
        <f>IF($A82&gt;"",IF(AND(EXACT(SquadExport!$BT82,TRUE),EXACT(SquadExport!$BL82,TRUE)),HARMEAN(WeightedParse!J82,WeightedParse!K82,WeightedParse!M82,WeightedParse!T82,WeightedParse!V82,WeightedParse!X82,WeightedParse!Z82,WeightedParse!AD82,WeightedParse!AI82),(HARMEAN(WeightedParse!J82,WeightedParse!K82,WeightedParse!M82,WeightedParse!T82,WeightedParse!V82,WeightedParse!X82,WeightedParse!Z82,WeightedParse!AD82,WeightedParse!AI82)*Variables!$B$5)),"")</f>
        <v/>
      </c>
      <c r="AT82" s="114" t="str">
        <f>IF($A82&gt;"",IF(AND(EXACT(SquadExport!$BT82,TRUE),EXACT(SquadExport!$BL82,TRUE)),HARMEAN(WeightedParse!J82,WeightedParse!K82,WeightedParse!M82,WeightedParse!U82,WeightedParse!V82,WeightedParse!W82,WeightedParse!X82,WeightedParse!Z82,WeightedParse!AD82,WeightedParse!AF82,WeightedParse!AK82,WeightedParse!AL82,WeightedParse!AP82)*(CONVERT(LEFT(SquadExport!$E82,FIND("'",SquadExport!$E82)-1)+((MID(SquadExport!$E82,FIND("'",SquadExport!$E82)+1,LEN(SquadExport!$E82)-FIND("'",SquadExport!$E82)-1))/12),"ft","m")-1)/(Variables!$C$4-1),(HARMEAN(WeightedParse!J82,WeightedParse!K82,WeightedParse!M82,WeightedParse!U82,WeightedParse!V82,WeightedParse!W82,WeightedParse!X82,WeightedParse!Z82,WeightedParse!AD82,WeightedParse!AF82,WeightedParse!AK82,WeightedParse!AL82,WeightedParse!AP82)*(CONVERT(LEFT(SquadExport!$E82,FIND("'",SquadExport!$E82)-1)+((MID(SquadExport!$E82,FIND("'",SquadExport!$E82)+1,LEN(SquadExport!$E82)-FIND("'",SquadExport!$E82)-1))/12),"ft","m")-1)/(Variables!$C$4-1)))*Variables!$B$5,"")</f>
        <v/>
      </c>
      <c r="AU82" s="114" t="str">
        <f>IF($A82&gt;"",IF(AND(EXACT(SquadExport!$BT82,TRUE),EXACT(SquadExport!$BL82,TRUE)),HARMEAN(WeightedParse!I82,WeightedParse!J82,WeightedParse!K82,WeightedParse!Q82,WeightedParse!T82,WeightedParse!V82,WeightedParse!X82,WeightedParse!Z82,WeightedParse!AB82,WeightedParse!AD82,WeightedParse!AF82,WeightedParse!AG82,WeightedParse!AK82,WeightedParse!AP82),HARMEAN(WeightedParse!I82,WeightedParse!J82,WeightedParse!K82,WeightedParse!Q82,WeightedParse!T82,WeightedParse!V82,WeightedParse!X82,WeightedParse!Z82,WeightedParse!AB82,WeightedParse!AD82,WeightedParse!AF82,WeightedParse!AG82,WeightedParse!AK82,WeightedParse!AP82)*Variables!$B$5),"")</f>
        <v/>
      </c>
      <c r="AV82" s="114" t="str">
        <f>IF($A82&gt;"",IF(AND(EXACT(SquadExport!$BT82,TRUE),EXACT(SquadExport!$BL82,TRUE)),HARMEAN(WeightedParse!I82,WeightedParse!J82,WeightedParse!K82,WeightedParse!Q82,WeightedParse!T82,WeightedParse!V82,WeightedParse!X82,WeightedParse!Z82,WeightedParse!AD82,WeightedParse!AH82,WeightedParse!AI82,WeightedParse!AJ82,WeightedParse!AK82,WeightedParse!AN82,WeightedParse!AO82),HARMEAN(WeightedParse!I82,WeightedParse!J82,WeightedParse!K82,WeightedParse!Q82,WeightedParse!T82,WeightedParse!V82,WeightedParse!X82,WeightedParse!Z82,WeightedParse!AD82,WeightedParse!AH82,WeightedParse!AI82,WeightedParse!AJ82,WeightedParse!AK82,WeightedParse!AN82,WeightedParse!AO82)*Variables!$B$5),"")</f>
        <v/>
      </c>
      <c r="AW82" s="114" t="str">
        <f>IF($A82&gt;"",IF(AND(EXACT(SquadExport!$BT82,TRUE),EXACT(SquadExport!$BL82,TRUE)),HARMEAN(WeightedParse!I82,WeightedParse!J82,WeightedParse!K82,WeightedParse!Q82,WeightedParse!T82,WeightedParse!V82,WeightedParse!X82,WeightedParse!Z82,WeightedParse!AB82,WeightedParse!AD82,WeightedParse!AF82,WeightedParse!AG82,WeightedParse!AI82,WeightedParse!AJ82,WeightedParse!AK82),HARMEAN(WeightedParse!I82,WeightedParse!J82,WeightedParse!K82,WeightedParse!Q82,WeightedParse!T82,WeightedParse!V82,WeightedParse!X82,WeightedParse!Z82,WeightedParse!AB82,WeightedParse!AD82,WeightedParse!AF82,WeightedParse!AG82,WeightedParse!AI82,WeightedParse!AJ82,WeightedParse!AK82)*Variables!$B$5),"")</f>
        <v/>
      </c>
      <c r="AX82" s="114" t="str">
        <f>IF($A82&gt;"",IF(AND(EXACT(SquadExport!$BT82,TRUE),EXACT(SquadExport!$BL82,TRUE)),HARMEAN(WeightedParse!K82,WeightedParse!Q82,WeightedParse!U82,WeightedParse!V82,WeightedParse!W82,WeightedParse!X82,WeightedParse!Y82,WeightedParse!Z82,WeightedParse!AD82,WeightedParse!AF82,WeightedParse!AH82,WeightedParse!AI82,WeightedParse!AJ82,WeightedParse!AK82,WeightedParse!AN82,WeightedParse!AO82,WeightedParse!AP82),HARMEAN(WeightedParse!K82,WeightedParse!Q82,WeightedParse!U82,WeightedParse!V82,WeightedParse!W82,WeightedParse!X82,WeightedParse!Y82,WeightedParse!Z82,WeightedParse!AD82,WeightedParse!AF82,WeightedParse!AH82,WeightedParse!AI82,WeightedParse!AJ82,WeightedParse!AK82,WeightedParse!AN82,WeightedParse!AO82,WeightedParse!AP82)*Variables!$B$5),"")</f>
        <v/>
      </c>
      <c r="AY82" s="114" t="str">
        <f>IF($A82&gt;"",IF(AND(EXACT(SquadExport!$BT82,TRUE),EXACT(SquadExport!$BL82,TRUE)),HARMEAN(WeightedParse!I82,WeightedParse!J82,WeightedParse!K82,WeightedParse!M82,WeightedParse!N82,WeightedParse!Q82,WeightedParse!T82,WeightedParse!V82,WeightedParse!X82,WeightedParse!Z82,WeightedParse!AD82,WeightedParse!AF82,WeightedParse!AG82,WeightedParse!AH82,WeightedParse!AI82,WeightedParse!AJ82,WeightedParse!AK82,WeightedParse!AL82,WeightedParse!AN82,WeightedParse!AO82,WeightedParse!AP82),HARMEAN(WeightedParse!I82,WeightedParse!J82,WeightedParse!K82,WeightedParse!M82,WeightedParse!N82,WeightedParse!Q82,WeightedParse!T82,WeightedParse!V82,WeightedParse!X82,WeightedParse!Z82,WeightedParse!AD82,WeightedParse!AF82,WeightedParse!AG82,WeightedParse!AH82,WeightedParse!AI82,WeightedParse!AJ82,WeightedParse!AK82,WeightedParse!AL82,WeightedParse!AN82,WeightedParse!AO82,WeightedParse!AP82)*Variables!$B$5),"")</f>
        <v/>
      </c>
    </row>
    <row r="83" spans="1:51" s="3" customFormat="1" ht="15" customHeight="1" x14ac:dyDescent="0.25">
      <c r="A83" s="3" t="str">
        <f>IF(WeightedParse!A83&gt;"",WeightedParse!A83,"")</f>
        <v/>
      </c>
      <c r="B83" s="4" t="str">
        <f>IF(WeightedParse!B83&gt;0,WeightedParse!B83,"")</f>
        <v/>
      </c>
      <c r="C83" s="4" t="str">
        <f>IF(A83&gt;"",IF(AND(B83&lt;=Variables!$B$8,G83&gt;2),"Youth",IF(AND(B83&lt;=Variables!$B$8,G83&lt;=2),"Prospect",IF(AND(B83&gt;=Variables!$B$9,G83&gt;2),"Old",IF(G83&gt;=3,"Reserves","First Team")))),"")</f>
        <v/>
      </c>
      <c r="D83" s="4" t="str">
        <f>SquadExport!BJ83</f>
        <v/>
      </c>
      <c r="E83" s="4" t="str">
        <f>IF(A83&gt;"",VLOOKUP(F83,Roles!A:B,2,FALSE)&amp;IF(OR(VLOOKUP(F83,Roles!$A:$B,2,FALSE)="FB",VLOOKUP(F83,Roles!$A:$B,2,FALSE)="WB",VLOOKUP(F83,Roles!$A:$B,2,FALSE)="WM",VLOOKUP(F83,Roles!$A:$B,2,FALSE)="W"),IF(AND(SquadExport!BK83=TRUE,SquadExport!BM83=TRUE,WeightedParse!BB83&gt;=WeightedParse!BC83)," (R)",IF(AND(SquadExport!BK83=TRUE,SquadExport!BM83=TRUE,WeightedParse!BB83&lt;WeightedParse!BC83)," (L)",IF(AND(SquadExport!BK83=TRUE,SquadExport!BM83=FALSE), " (L)",IF(AND(SquadExport!BK83=FALSE,SquadExport!BM83=TRUE)," (R)","")))),""),"")</f>
        <v/>
      </c>
      <c r="F83" s="4" t="str" cm="1">
        <f t="array" ref="F83">IF(A83&gt;"",INDEX($J$1:$AY$1,SUMPRODUCT(MAX(($J$2:$AY$200=MAX($J83:$AY83))*(COLUMN($J$2:$AY$200))))-COLUMN($J$1)+1),"")</f>
        <v/>
      </c>
      <c r="G83" s="4" t="str">
        <f t="shared" si="3"/>
        <v/>
      </c>
      <c r="H83" s="4" t="str">
        <f t="shared" si="4"/>
        <v/>
      </c>
      <c r="I83" s="5" t="str">
        <f t="shared" si="5"/>
        <v/>
      </c>
      <c r="J83" s="114" t="str">
        <f>IF($A83&gt;"",HARMEAN(WeightedParse!V83,WeightedParse!Y83,WeightedParse!Z83,WeightedParse!AE83,WeightedParse!AJ83,WeightedParse!AQ83,WeightedParse!AR83,WeightedParse!AS83,WeightedParse!AU83,WeightedParse!AV83,WeightedParse!AW83,WeightedParse!AY83,WeightedParse!BA83),"")</f>
        <v/>
      </c>
      <c r="K83" s="114" t="str">
        <f>IF(A83&gt;"",HARMEAN(WeightedParse!K83,WeightedParse!Q83,WeightedParse!V83,WeightedParse!X83,WeightedParse!Y83,WeightedParse!Z83,WeightedParse!AE83,WeightedParse!AG83,WeightedParse!AI83,WeightedParse!AJ83,WeightedParse!AQ83,WeightedParse!AR83,WeightedParse!AS83,WeightedParse!AU83,WeightedParse!AV83,WeightedParse!AW83,WeightedParse!AY83,WeightedParse!AZ83,WeightedParse!BA83),"")</f>
        <v/>
      </c>
      <c r="L83" s="114" t="str">
        <f>IF($A83&gt;"",IF(AND(EXACT(SquadExport!$BO83,TRUE),EXACT(SquadExport!$BL83,TRUE)),HARMEAN(WeightedParse!M83,WeightedParse!P83,WeightedParse!S83,WeightedParse!U83,WeightedParse!V83,WeightedParse!W83,WeightedParse!Y83,WeightedParse!AE83,WeightedParse!AL83,WeightedParse!AN83,WeightedParse!AP83),HARMEAN(WeightedParse!M83,WeightedParse!P83,WeightedParse!S83,WeightedParse!U83,WeightedParse!V83,WeightedParse!W83,WeightedParse!Y83,WeightedParse!AE83,WeightedParse!AL83,WeightedParse!AN83,WeightedParse!AP83)*Variables!$B$5),"")</f>
        <v/>
      </c>
      <c r="M83" s="114" t="str">
        <f>IF($A83&gt;"",IF(AND(EXACT(SquadExport!$BO83,TRUE),EXACT(SquadExport!$BL83,TRUE)),HARMEAN(WeightedParse!M83,WeightedParse!P83,WeightedParse!S83,WeightedParse!U83,WeightedParse!V83,WeightedParse!W83,WeightedParse!X83,WeightedParse!Y83,WeightedParse!Z83,WeightedParse!AE83,WeightedParse!AL83,WeightedParse!AN83,WeightedParse!AP83),HARMEAN(WeightedParse!M83,WeightedParse!P83,WeightedParse!S83,WeightedParse!U83,WeightedParse!V83,WeightedParse!W83,WeightedParse!X83,WeightedParse!Y83,WeightedParse!Z83,WeightedParse!AE83,WeightedParse!AL83,WeightedParse!AN83,WeightedParse!AP83)*Variables!$B$5),"")</f>
        <v/>
      </c>
      <c r="N83" s="114" t="str">
        <f>IF($A83&gt;"",IF(AND(EXACT(SquadExport!$BO83,TRUE),EXACT(SquadExport!$BL83,TRUE)),HARMEAN(WeightedParse!K83,WeightedParse!M83,WeightedParse!P83,WeightedParse!Q83,WeightedParse!S83,WeightedParse!T83,WeightedParse!U83,WeightedParse!V83,WeightedParse!W83,WeightedParse!X83,WeightedParse!Y83,WeightedParse!Z83,WeightedParse!AE83,WeightedParse!AG83,WeightedParse!AL83,WeightedParse!AN83,WeightedParse!AP83),HARMEAN(WeightedParse!K83,WeightedParse!M83,WeightedParse!P83,WeightedParse!Q83,WeightedParse!S83,WeightedParse!T83,WeightedParse!U83,WeightedParse!V83,WeightedParse!W83,WeightedParse!X83,WeightedParse!Y83,WeightedParse!Z83,WeightedParse!AE83,WeightedParse!AG83,WeightedParse!AL83,WeightedParse!AN83,WeightedParse!AP83)*Variables!$B$5),"")</f>
        <v/>
      </c>
      <c r="O83" s="114" t="str">
        <f>IF($A83&gt;"",IF(AND(EXACT(SquadExport!$BO83,TRUE),EXACT(SquadExport!$BL83,TRUE)),HARMEAN(WeightedParse!I83,WeightedParse!K83,WeightedParse!M83,WeightedParse!P83,WeightedParse!Q83,WeightedParse!S83,WeightedParse!T83,WeightedParse!V83,WeightedParse!W83,WeightedParse!X83,WeightedParse!Y83,WeightedParse!Z83,WeightedParse!AB83,WeightedParse!AE83,WeightedParse!AF83,WeightedParse!AG83,WeightedParse!AJ83,WeightedParse!AK83,WeightedParse!AL83,WeightedParse!AN83,WeightedParse!AO83,WeightedParse!AP83),HARMEAN(WeightedParse!I83,WeightedParse!K83,WeightedParse!M83,WeightedParse!P83,WeightedParse!Q83,WeightedParse!S83,WeightedParse!T83,WeightedParse!V83,WeightedParse!W83,WeightedParse!X83,WeightedParse!Y83,WeightedParse!Z83,WeightedParse!AB83,WeightedParse!AE83,WeightedParse!AF83,WeightedParse!AG83,WeightedParse!AJ83,WeightedParse!AK83,WeightedParse!AL83,WeightedParse!AN83,WeightedParse!AO83,WeightedParse!AP83)*Variables!$B$5),"")</f>
        <v/>
      </c>
      <c r="P83" s="114" t="str">
        <f>IF($A83&gt;"",IF(AND(OR(EXACT(SquadExport!$BO83,TRUE),EXACT(SquadExport!$BP83,TRUE)),OR(EXACT(SquadExport!$BK83,TRUE),EXACT(SquadExport!$BM83,TRUE))),HARMEAN(WeightedParse!M83,WeightedParse!P83,WeightedParse!S83,WeightedParse!U83,WeightedParse!V83,WeightedParse!W83,WeightedParse!Y83,WeightedParse!AE83,WeightedParse!AF83,WeightedParse!AP83),HARMEAN(WeightedParse!M83,WeightedParse!P83,WeightedParse!S83,WeightedParse!U83,WeightedParse!V83,WeightedParse!W83,WeightedParse!Y83,WeightedParse!AE83,WeightedParse!AF83,WeightedParse!AP83)*Variables!$B$5),"")</f>
        <v/>
      </c>
      <c r="Q83" s="114" t="str">
        <f>IF($A83&gt;"",IF(AND(OR(EXACT(SquadExport!$BO83,TRUE),EXACT(SquadExport!$BP83,TRUE)),OR(EXACT(SquadExport!$BK83,TRUE),EXACT(SquadExport!$BM83,TRUE))),HARMEAN(WeightedParse!H83,WeightedParse!P83,WeightedParse!Q83,WeightedParse!S83,WeightedParse!T83,WeightedParse!V83,WeightedParse!X83,WeightedParse!Y83,WeightedParse!Z83,WeightedParse!AE83,WeightedParse!AF83,WeightedParse!AH83,WeightedParse!AN83,WeightedParse!AO83),HARMEAN(WeightedParse!H83,WeightedParse!P83,WeightedParse!Q83,WeightedParse!S83,WeightedParse!T83,WeightedParse!V83,WeightedParse!X83,WeightedParse!Y83,WeightedParse!Z83,WeightedParse!AE83,WeightedParse!AF83,WeightedParse!AH83,WeightedParse!AN83,WeightedParse!AO83)*Variables!$B$5),"")</f>
        <v/>
      </c>
      <c r="R83" s="115" t="str">
        <f>IF($A83&gt;"",IF(AND(OR(EXACT(SquadExport!$BO83,TRUE),EXACT(SquadExport!$BP83,TRUE)),OR(EXACT(SquadExport!$BK83,TRUE),EXACT(SquadExport!$BM83,TRUE))),HARMEAN(WeightedParse!H83,WeightedParse!I83,WeightedParse!K83,WeightedParse!P83,WeightedParse!Q83,WeightedParse!S83,WeightedParse!T83,WeightedParse!V83,WeightedParse!Y83,WeightedParse!Z83,WeightedParse!AD83,WeightedParse!AE83,WeightedParse!AF83,WeightedParse!AH83,WeightedParse!AI83,WeightedParse!AJ83,WeightedParse!AN83,WeightedParse!AO83),HARMEAN(WeightedParse!H83,WeightedParse!I83,WeightedParse!K83,WeightedParse!P83,WeightedParse!Q83,WeightedParse!S83,WeightedParse!T83,WeightedParse!V83,WeightedParse!Y83,WeightedParse!Z83,WeightedParse!AD83,WeightedParse!AE83,WeightedParse!AF83,WeightedParse!AH83,WeightedParse!AI83,WeightedParse!AJ83,WeightedParse!AN83,WeightedParse!AO83)*Variables!$B$5),"")</f>
        <v/>
      </c>
      <c r="S83" s="115" t="str">
        <f>IF($A83&gt;"",IF(AND(OR(EXACT(SquadExport!$BO83,TRUE),EXACT(SquadExport!$BP83,TRUE)),OR(EXACT(SquadExport!$BK83,TRUE),EXACT(SquadExport!$BM83,TRUE))),HARMEAN(WeightedParse!H83,WeightedParse!I83,WeightedParse!K83,WeightedParse!Q83,WeightedParse!S83,WeightedParse!T83,WeightedParse!V83,WeightedParse!X83,WeightedParse!Z83,WeightedParse!AB83,WeightedParse!AD83,WeightedParse!AF83,WeightedParse!AG83,WeightedParse!AH83,WeightedParse!AI83,WeightedParse!AJ83,WeightedParse!AK83,WeightedParse!AN83,WeightedParse!AO83),HARMEAN(WeightedParse!H83,WeightedParse!I83,WeightedParse!K83,WeightedParse!Q83,WeightedParse!S83,WeightedParse!T83,WeightedParse!V83,WeightedParse!X83,WeightedParse!Z83,WeightedParse!AB83,WeightedParse!AD83,WeightedParse!AF83,WeightedParse!AG83,WeightedParse!AH83,WeightedParse!AI83,WeightedParse!AJ83,WeightedParse!AK83,WeightedParse!AN83,WeightedParse!AO83)*Variables!$B$5),"")</f>
        <v/>
      </c>
      <c r="T83" s="114" t="str">
        <f>IF($A83&gt;"",IF(AND(OR(EXACT(SquadExport!$BO83,TRUE),EXACT(SquadExport!$BP83,TRUE)),OR(EXACT(SquadExport!$BK83,TRUE),EXACT(SquadExport!$BM83,TRUE))),HARMEAN(WeightedParse!I83,WeightedParse!K83,WeightedParse!N83,WeightedParse!P83,WeightedParse!Q83,WeightedParse!S83,WeightedParse!T83,WeightedParse!V83,WeightedParse!X83,WeightedParse!Y83,WeightedParse!Z83,WeightedParse!AB83,WeightedParse!AD83,WeightedParse!AE83,WeightedParse!AF83,WeightedParse!AH83,WeightedParse!AI83,WeightedParse!AJ83,WeightedParse!AN83,WeightedParse!AO83)*WeightedParse!BD83,(HARMEAN(WeightedParse!I83,WeightedParse!K83,WeightedParse!N83,WeightedParse!P83,WeightedParse!Q83,WeightedParse!S83,WeightedParse!T83,WeightedParse!V83,WeightedParse!X83,WeightedParse!Y83,WeightedParse!Z83,WeightedParse!AB83,WeightedParse!AD83,WeightedParse!AE83,WeightedParse!AF83,WeightedParse!AH83,WeightedParse!AI83,WeightedParse!AJ83,WeightedParse!AN83,WeightedParse!AO83)*WeightedParse!BD83)*Variables!$B$5),"")</f>
        <v/>
      </c>
      <c r="U83" s="114" t="str">
        <f>IF($A83&gt;"",IF(EXACT(SquadExport!$BQ83,TRUE),HARMEAN(WeightedParse!P83,WeightedParse!S83,WeightedParse!V83,WeightedParse!X83,WeightedParse!Y83,WeightedParse!Z83,WeightedParse!AE83,WeightedParse!AF83,WeightedParse!AP83),HARMEAN(WeightedParse!P83,WeightedParse!S83,WeightedParse!V83,WeightedParse!X83,WeightedParse!Y83,WeightedParse!Z83,WeightedParse!AE83,WeightedParse!AF83,WeightedParse!AP83)*Variables!$B$5),"")</f>
        <v/>
      </c>
      <c r="V83" s="114" t="str">
        <f>IF($A83&gt;"",IF(EXACT(SquadExport!$BQ83,TRUE),HARMEAN(WeightedParse!K83,WeightedParse!Q83,WeightedParse!S83,WeightedParse!T83,WeightedParse!V83,WeightedParse!X83,WeightedParse!Z83,WeightedParse!AE83,WeightedParse!AF83,WeightedParse!AG83,WeightedParse!AH83,WeightedParse!AK83),HARMEAN(WeightedParse!K83,WeightedParse!Q83,WeightedParse!S83,WeightedParse!T83,WeightedParse!V83,WeightedParse!X83,WeightedParse!Z83,WeightedParse!AE83,WeightedParse!AF83,WeightedParse!AG83,WeightedParse!AH83,WeightedParse!AK83)*Variables!$B$5),"")</f>
        <v/>
      </c>
      <c r="W83" s="114" t="str">
        <f>IF($A83&gt;"",IF(EXACT(SquadExport!$BQ83,TRUE),HARMEAN(WeightedParse!I83,WeightedParse!K83,WeightedParse!N83,WeightedParse!Q83,WeightedParse!T83,WeightedParse!V83,WeightedParse!X83,WeightedParse!Z83,WeightedParse!AB83,WeightedParse!AD83,WeightedParse!AF83,WeightedParse!AG83,WeightedParse!AK83),HARMEAN(WeightedParse!I83,WeightedParse!K83,WeightedParse!N83,WeightedParse!Q83,WeightedParse!T83,WeightedParse!V83,WeightedParse!X83,WeightedParse!Z83,WeightedParse!AB83,WeightedParse!AD83,WeightedParse!AF83,WeightedParse!AG83,WeightedParse!AK83)*Variables!$B$5),"")</f>
        <v/>
      </c>
      <c r="X83" s="114" t="str">
        <f>IF($A83&gt;"",IF(EXACT(SquadExport!$BQ83,TRUE),HARMEAN(WeightedParse!K83,WeightedParse!P83,WeightedParse!Q83,WeightedParse!S83,WeightedParse!U83,WeightedParse!V83,WeightedParse!X83,WeightedParse!Y83,WeightedParse!Z83,WeightedParse!AE83,WeightedParse!AF83,WeightedParse!AH83,WeightedParse!AO83,WeightedParse!AP83),HARMEAN(WeightedParse!K83,WeightedParse!P83,WeightedParse!Q83,WeightedParse!S83,WeightedParse!U83,WeightedParse!V83,WeightedParse!X83,WeightedParse!Y83,WeightedParse!Z83,WeightedParse!AE83,WeightedParse!AF83,WeightedParse!AH83,WeightedParse!AO83,WeightedParse!AP83)*Variables!$B$5),"")</f>
        <v/>
      </c>
      <c r="Y83" s="114" t="str">
        <f>IF($A83&gt;"",IF(EXACT(SquadExport!$BQ83,TRUE),HARMEAN(WeightedParse!P83,WeightedParse!Q83,WeightedParse!S83,WeightedParse!U83,WeightedParse!V83,WeightedParse!W83,WeightedParse!Y83,WeightedParse!AE83,WeightedParse!AF83,WeightedParse!AH83,WeightedParse!AJ83,WeightedParse!AN83,WeightedParse!AO83,WeightedParse!AP83),HARMEAN(WeightedParse!P83,WeightedParse!Q83,WeightedParse!S83,WeightedParse!U83,WeightedParse!V83,WeightedParse!W83,WeightedParse!Y83,WeightedParse!AE83,WeightedParse!AF83,WeightedParse!AH83,WeightedParse!AJ83,WeightedParse!AN83,WeightedParse!AO83,WeightedParse!AP83)*Variables!$B$5),"")</f>
        <v/>
      </c>
      <c r="Z83" s="114" t="str">
        <f>IF($A83&gt;"",IF(EXACT(SquadExport!$BQ83,TRUE),HARMEAN(WeightedParse!M83,WeightedParse!P83,WeightedParse!Q83,WeightedParse!S83,WeightedParse!U83,WeightedParse!V83,WeightedParse!W83,WeightedParse!X83,WeightedParse!Y83,WeightedParse!Z83,WeightedParse!AE83,WeightedParse!AF83,WeightedParse!AH83,WeightedParse!AL83,WeightedParse!AO83,WeightedParse!AP83),HARMEAN(WeightedParse!M83,WeightedParse!P83,WeightedParse!Q83,WeightedParse!S83,WeightedParse!U83,WeightedParse!V83,WeightedParse!W83,WeightedParse!X83,WeightedParse!Y83,WeightedParse!Z83,WeightedParse!AE83,WeightedParse!AF83,WeightedParse!AH83,WeightedParse!AL83,WeightedParse!AO83,WeightedParse!AP83)*Variables!$B$5),"")</f>
        <v/>
      </c>
      <c r="AA83" s="114" t="str">
        <f>IF($A83&gt;"",IF(EXACT(SquadExport!$BQ83,TRUE),HARMEAN(WeightedParse!J83,WeightedParse!K83,WeightedParse!N83,WeightedParse!P83,WeightedParse!Q83,WeightedParse!S83,WeightedParse!V83,WeightedParse!X83,WeightedParse!Y83,WeightedParse!Z83,WeightedParse!AD83,WeightedParse!AE83,WeightedParse!AH83,WeightedParse!AI83,WeightedParse!AK83,WeightedParse!AN83,WeightedParse!AO83,WeightedParse!AP83),HARMEAN(WeightedParse!J83,WeightedParse!K83,WeightedParse!N83,WeightedParse!P83,WeightedParse!Q83,WeightedParse!S83,WeightedParse!V83,WeightedParse!X83,WeightedParse!Y83,WeightedParse!Z83,WeightedParse!AD83,WeightedParse!AE83,WeightedParse!AH83,WeightedParse!AI83,WeightedParse!AK83,WeightedParse!AN83,WeightedParse!AO83,WeightedParse!AP83)*Variables!$B$5),"")</f>
        <v/>
      </c>
      <c r="AB83" s="114" t="str">
        <f>IF($A83&gt;"",IF(AND(EXACT(SquadExport!$BR83,TRUE),EXACT(SquadExport!$BL83,TRUE)),HARMEAN(WeightedParse!I83,WeightedParse!K83,WeightedParse!N83,WeightedParse!Q83,WeightedParse!T83,WeightedParse!V83,WeightedParse!X83,WeightedParse!Y83,WeightedParse!Z83,WeightedParse!AD83,WeightedParse!AE83,WeightedParse!AF83,WeightedParse!AG83,WeightedParse!AH83,WeightedParse!AI83,WeightedParse!AJ83,WeightedParse!AK83,WeightedParse!AN83,WeightedParse!AO83),HARMEAN(WeightedParse!I83,WeightedParse!K83,WeightedParse!N83,WeightedParse!Q83,WeightedParse!T83,WeightedParse!V83,WeightedParse!X83,WeightedParse!Y83,WeightedParse!Z83,WeightedParse!AD83,WeightedParse!AE83,WeightedParse!AF83,WeightedParse!AG83,WeightedParse!AH83,WeightedParse!AI83,WeightedParse!AJ83,WeightedParse!AK83,WeightedParse!AN83,WeightedParse!AO83)*Variables!$B$5),"")</f>
        <v/>
      </c>
      <c r="AC83" s="114" t="str">
        <f>IF($A83&gt;"",IF(AND(EXACT(SquadExport!$BR83,TRUE),EXACT(SquadExport!$BL83,TRUE)),HARMEAN(WeightedParse!K83,WeightedParse!Q83,WeightedParse!S83,WeightedParse!T83,WeightedParse!V83,WeightedParse!X83,WeightedParse!Y83,WeightedParse!Z83,WeightedParse!AD83,WeightedParse!AE83,WeightedParse!AF83,WeightedParse!AG83,WeightedParse!AH83,WeightedParse!AO83),HARMEAN(WeightedParse!K83,WeightedParse!Q83,WeightedParse!S83,WeightedParse!T83,WeightedParse!V83,WeightedParse!X83,WeightedParse!Y83,WeightedParse!Z83,WeightedParse!AD83,WeightedParse!AE83,WeightedParse!AF83,WeightedParse!AG83,WeightedParse!AH83,WeightedParse!AO83)*Variables!$B$5),"")</f>
        <v/>
      </c>
      <c r="AD83" s="114" t="str">
        <f>IF($A83&gt;"",IF(AND(EXACT(SquadExport!$BR83,TRUE),EXACT(SquadExport!$BL83,TRUE)),HARMEAN(WeightedParse!I83,WeightedParse!J83,WeightedParse!K83,WeightedParse!N83,WeightedParse!Q83,WeightedParse!S83,WeightedParse!T83,WeightedParse!V83,WeightedParse!X83,WeightedParse!Z83,WeightedParse!AB83,WeightedParse!AD83,WeightedParse!AG83,WeightedParse!AH83,WeightedParse!AI83,WeightedParse!AK83,WeightedParse!AO83),HARMEAN(WeightedParse!I83,WeightedParse!J83,WeightedParse!K83,WeightedParse!N83,WeightedParse!Q83,WeightedParse!S83,WeightedParse!T83,WeightedParse!V83,WeightedParse!X83,WeightedParse!Z83,WeightedParse!AB83,WeightedParse!AD83,WeightedParse!AG83,WeightedParse!AH83,WeightedParse!AI83,WeightedParse!AK83,WeightedParse!AO83)*Variables!$B$5),"")</f>
        <v/>
      </c>
      <c r="AE83" s="114" t="str">
        <f>IF($A83&gt;"",IF(AND(EXACT(SquadExport!$BR83,TRUE),EXACT(SquadExport!$BL83,TRUE)),HARMEAN(WeightedParse!K83,WeightedParse!N83,WeightedParse!P83,WeightedParse!Q83,WeightedParse!S83,WeightedParse!T83,WeightedParse!U83,WeightedParse!V83,WeightedParse!X83,WeightedParse!Y83,WeightedParse!Z83,WeightedParse!AD83,WeightedParse!AE83,WeightedParse!AF83,WeightedParse!AG83,WeightedParse!AH83,WeightedParse!AI83,WeightedParse!AO83),HARMEAN(WeightedParse!K83,WeightedParse!N83,WeightedParse!P83,WeightedParse!Q83,WeightedParse!S83,WeightedParse!T83,WeightedParse!U83,WeightedParse!V83,WeightedParse!X83,WeightedParse!Y83,WeightedParse!Z83,WeightedParse!AD83,WeightedParse!AE83,WeightedParse!AF83,WeightedParse!AG83,WeightedParse!AH83,WeightedParse!AI83,WeightedParse!AO83)*Variables!$B$5),"")</f>
        <v/>
      </c>
      <c r="AF83" s="114" t="str">
        <f>IF($A83&gt;"",IF(AND(EXACT(SquadExport!$BR83,TRUE),EXACT(SquadExport!$BL83,TRUE)),HARMEAN(WeightedParse!I83,WeightedParse!J83,WeightedParse!K83,WeightedParse!N83,WeightedParse!Q83,WeightedParse!S83,WeightedParse!T83,WeightedParse!U83,WeightedParse!V83,WeightedParse!X83,WeightedParse!Z83,WeightedParse!AD83,WeightedParse!AE83,WeightedParse!AF83,WeightedParse!AH83,WeightedParse!AI83,WeightedParse!AK83,WeightedParse!AN83,WeightedParse!AO83,WeightedParse!AP83),HARMEAN(WeightedParse!I83,WeightedParse!J83,WeightedParse!K83,WeightedParse!N83,WeightedParse!Q83,WeightedParse!S83,WeightedParse!T83,WeightedParse!U83,WeightedParse!V83,WeightedParse!X83,WeightedParse!Z83,WeightedParse!AD83,WeightedParse!AE83,WeightedParse!AF83,WeightedParse!AH83,WeightedParse!AI83,WeightedParse!AK83,WeightedParse!AN83,WeightedParse!AO83,WeightedParse!AP83)*Variables!$B$5),"")</f>
        <v/>
      </c>
      <c r="AG83" s="114" t="str">
        <f>IF($A83&gt;"",IF(AND(OR(EXACT(SquadExport!$BR83,TRUE),EXACT(SquadExport!$BS83,TRUE)),OR(EXACT(SquadExport!$BK83,TRUE),EXACT(SquadExport!$BM83,TRUE))),HARMEAN(WeightedParse!I83,WeightedParse!K83,WeightedParse!Q83,WeightedParse!T83,WeightedParse!X83,WeightedParse!Z83,WeightedParse!AD83,WeightedParse!AF83,WeightedParse!AG83,WeightedParse!AJ83),HARMEAN(WeightedParse!I83,WeightedParse!K83,WeightedParse!Q83,WeightedParse!T83,WeightedParse!X83,WeightedParse!Z83,WeightedParse!AD83,WeightedParse!AF83,WeightedParse!AG83,WeightedParse!AJ83)*Variables!$B$5),"")</f>
        <v/>
      </c>
      <c r="AH83" s="114" t="str">
        <f>IF($A83&gt;"",IF(AND(OR(EXACT(SquadExport!$BR83,TRUE),EXACT(SquadExport!$BS83,TRUE)),OR(EXACT(SquadExport!$BK83,TRUE),EXACT(SquadExport!$BM83,TRUE))),HARMEAN(WeightedParse!H83,WeightedParse!K83,WeightedParse!P83,WeightedParse!Q83,WeightedParse!S83,WeightedParse!T83,WeightedParse!V83,WeightedParse!X83,WeightedParse!Y83,WeightedParse!Z83,WeightedParse!AD83,WeightedParse!AE83,WeightedParse!AF83,WeightedParse!AG83,WeightedParse!AH83,WeightedParse!AO83),HARMEAN(WeightedParse!H83,WeightedParse!K83,WeightedParse!P83,WeightedParse!Q83,WeightedParse!S83,WeightedParse!T83,WeightedParse!V83,WeightedParse!X83,WeightedParse!Y83,WeightedParse!Z83,WeightedParse!AD83,WeightedParse!AE83,WeightedParse!AF83,WeightedParse!AG83,WeightedParse!AH83,WeightedParse!AO83)*Variables!$B$5),"")</f>
        <v/>
      </c>
      <c r="AI83" s="114" t="str">
        <f>IF($A83&gt;"",IF(AND(OR(EXACT(SquadExport!$BR83,TRUE),EXACT(SquadExport!$BS83,TRUE)),OR(EXACT(SquadExport!$BK83,TRUE),EXACT(SquadExport!$BM83,TRUE))),HARMEAN(WeightedParse!H83,WeightedParse!I83,WeightedParse!K83,WeightedParse!P83,WeightedParse!Q83,WeightedParse!S83,WeightedParse!T83,WeightedParse!U83,WeightedParse!V83,WeightedParse!X83,WeightedParse!Y83,WeightedParse!Z83,WeightedParse!AD83,WeightedParse!AE83,WeightedParse!AF83,WeightedParse!AH83,WeightedParse!AI83,WeightedParse!AO83),HARMEAN(WeightedParse!H83,WeightedParse!I83,WeightedParse!K83,WeightedParse!P83,WeightedParse!Q83,WeightedParse!S83,WeightedParse!T83,WeightedParse!U83,WeightedParse!V83,WeightedParse!X83,WeightedParse!Y83,WeightedParse!Z83,WeightedParse!AD83,WeightedParse!AE83,WeightedParse!AF83,WeightedParse!AH83,WeightedParse!AI83,WeightedParse!AO83)*Variables!$B$5),"")</f>
        <v/>
      </c>
      <c r="AJ83" s="114" t="str">
        <f>IF($A83&gt;"",IF(AND(OR(EXACT(SquadExport!$BR83,TRUE),EXACT(SquadExport!$BS83,TRUE)),OR(EXACT(SquadExport!$BK83,TRUE),EXACT(SquadExport!$BM83,TRUE))),HARMEAN(WeightedParse!H83,WeightedParse!K83,WeightedParse!M83,WeightedParse!V83,WeightedParse!W83,WeightedParse!AD83,WeightedParse!AF83,WeightedParse!AH83,WeightedParse!AK83,WeightedParse!AL83,WeightedParse!AO83,WeightedParse!AP83)*(CONVERT(LEFT(SquadExport!$E83,FIND("'",SquadExport!$E83)-1)+((MID(SquadExport!$E83,FIND("'",SquadExport!$E83)+1,LEN(SquadExport!$E83)-FIND("'",SquadExport!$E83)-1))/12),"ft","m")-1)/(Variables!$C$4-1),(HARMEAN(WeightedParse!H83,WeightedParse!K83,WeightedParse!M83,WeightedParse!V83,WeightedParse!W83,WeightedParse!AD83,WeightedParse!AF83,WeightedParse!AH83,WeightedParse!AK83,WeightedParse!AL83,WeightedParse!AO83,WeightedParse!AP83)*(CONVERT(LEFT(SquadExport!$E83,FIND("'",SquadExport!$E83)-1)+((MID(SquadExport!$E83,FIND("'",SquadExport!$E83)+1,LEN(SquadExport!$E83)-FIND("'",SquadExport!$E83)-1))/12),"ft","m")-1)/(Variables!$C$4-1))*Variables!$B$5),"")</f>
        <v/>
      </c>
      <c r="AK83" s="114" t="str">
        <f>IF($A83&gt;"",IF(AND(OR(EXACT(SquadExport!$BR83,TRUE),EXACT(SquadExport!$BS83,TRUE)),OR(EXACT(SquadExport!$BK83,TRUE),EXACT(SquadExport!$BM83,TRUE))),HARMEAN(WeightedParse!J83,WeightedParse!K83,WeightedParse!T83,WeightedParse!V83,WeightedParse!X83,WeightedParse!Y83,WeightedParse!Z83,WeightedParse!AD83,WeightedParse!AH83,WeightedParse!AI83,WeightedParse!AK83,WeightedParse!AO83),HARMEAN(WeightedParse!J83,WeightedParse!K83,WeightedParse!T83,WeightedParse!V83,WeightedParse!X83,WeightedParse!Y83,WeightedParse!Z83,WeightedParse!AD83,WeightedParse!AH83,WeightedParse!AI83,WeightedParse!AK83,WeightedParse!AO83)*Variables!$B$5),"")</f>
        <v/>
      </c>
      <c r="AL83" s="114" t="str">
        <f>IF($A83&gt;"",IF(AND(OR(EXACT(SquadExport!$BR83,TRUE),EXACT(SquadExport!$BS83,TRUE)),OR(EXACT(SquadExport!$BK83,TRUE),EXACT(SquadExport!$BM83,TRUE))),HARMEAN(WeightedParse!H83,WeightedParse!I83,WeightedParse!K83,WeightedParse!Q83,WeightedParse!T83,WeightedParse!V83,WeightedParse!AB83,WeightedParse!AD83,WeightedParse!AH83,WeightedParse!AI83,WeightedParse!AJ83,WeightedParse!AN83,WeightedParse!AO83),HARMEAN(WeightedParse!H83,WeightedParse!I83,WeightedParse!K83,WeightedParse!Q83,WeightedParse!T83,WeightedParse!V83,WeightedParse!AB83,WeightedParse!AD83,WeightedParse!AH83,WeightedParse!AI83,WeightedParse!AJ83,WeightedParse!AN83,WeightedParse!AO83)*Variables!$B$5),"")</f>
        <v/>
      </c>
      <c r="AM83" s="114" t="str">
        <f>IF($A83&gt;"",IF(AND(OR(EXACT(SquadExport!$BR83,TRUE),EXACT(SquadExport!$BS83,TRUE)),OR(EXACT(SquadExport!$BK83,TRUE),EXACT(SquadExport!$BM83,TRUE))),HARMEAN(WeightedParse!I83,WeightedParse!J83,WeightedParse!K83,WeightedParse!N83,WeightedParse!Q83,WeightedParse!T83,WeightedParse!V83,WeightedParse!X83,WeightedParse!AB83,WeightedParse!AD83,WeightedParse!AG83,WeightedParse!AI83,WeightedParse!AJ83,WeightedParse!AK83,WeightedParse!AN83)*WeightedParse!BD83,(HARMEAN(WeightedParse!I83,WeightedParse!J83,WeightedParse!K83,WeightedParse!N83,WeightedParse!Q83,WeightedParse!T83,WeightedParse!V83,WeightedParse!X83,WeightedParse!AB83,WeightedParse!AD83,WeightedParse!AG83,WeightedParse!AI83,WeightedParse!AJ83,WeightedParse!AK83,WeightedParse!AN83)*WeightedParse!BD83)*Variables!$B$5),"")</f>
        <v/>
      </c>
      <c r="AN83" s="114" t="str">
        <f>IF($A83&gt;"",IF(AND(OR(EXACT(SquadExport!$BR83,TRUE),EXACT(SquadExport!$BS83,TRUE)),OR(EXACT(SquadExport!$BK83,TRUE),EXACT(SquadExport!$BM83,TRUE))),HARMEAN(WeightedParse!H83,WeightedParse!I83,WeightedParse!K83,WeightedParse!N83,WeightedParse!Q83,WeightedParse!T83,WeightedParse!V83,WeightedParse!X83,WeightedParse!Z83,WeightedParse!AD83,WeightedParse!AG83,WeightedParse!AH83,WeightedParse!AI83,WeightedParse!AJ83,WeightedParse!AN83,WeightedParse!AO83)*WeightedParse!BD83,(HARMEAN(WeightedParse!H83,WeightedParse!I83,WeightedParse!K83,WeightedParse!N83,WeightedParse!Q83,WeightedParse!T83,WeightedParse!V83,WeightedParse!X83,WeightedParse!Z83,WeightedParse!AD83,WeightedParse!AG83,WeightedParse!AH83,WeightedParse!AI83,WeightedParse!AJ83,WeightedParse!AN83,WeightedParse!AO83)*WeightedParse!BD83)*Variables!$B$5),"")</f>
        <v/>
      </c>
      <c r="AO83" s="114" t="str">
        <f>IF($A83&gt;"",IF(AND(EXACT(SquadExport!$BS83,TRUE),EXACT(SquadExport!$BL83,TRUE)),HARMEAN(WeightedParse!K83,WeightedParse!Q83,WeightedParse!T83,WeightedParse!V83,WeightedParse!X83,WeightedParse!Z83,WeightedParse!AB83,WeightedParse!AD83,WeightedParse!AG83,WeightedParse!AK83),HARMEAN(WeightedParse!K83,WeightedParse!Q83,WeightedParse!T83,WeightedParse!V83,WeightedParse!X83,WeightedParse!Z83,WeightedParse!AB83,WeightedParse!AD83,WeightedParse!AG83,WeightedParse!AK83)*Variables!$B$5),"")</f>
        <v/>
      </c>
      <c r="AP83" s="114" t="str">
        <f>IF($A83&gt;"",IF(AND(EXACT(SquadExport!$BS83,TRUE),EXACT(SquadExport!$BL83,TRUE)),HARMEAN(WeightedParse!I83,WeightedParse!K83,WeightedParse!Q83,WeightedParse!T83,WeightedParse!V83,WeightedParse!X83,WeightedParse!Z83,WeightedParse!AB83,WeightedParse!AD83,WeightedParse!AF83,WeightedParse!AG83,WeightedParse!AI83,WeightedParse!AJ83),HARMEAN(WeightedParse!I83,WeightedParse!K83,WeightedParse!Q83,WeightedParse!T83,WeightedParse!V83,WeightedParse!X83,WeightedParse!Z83,WeightedParse!AB83,WeightedParse!AD83,WeightedParse!AF83,WeightedParse!AG83,WeightedParse!AI83,WeightedParse!AJ83)*Variables!$B$5),"")</f>
        <v/>
      </c>
      <c r="AQ83" s="114" t="str">
        <f>IF($A83&gt;"",IF(AND(EXACT(SquadExport!$BS83,TRUE),EXACT(SquadExport!$BL83,TRUE)),HARMEAN(WeightedParse!I83,WeightedParse!J83,WeightedParse!K83,WeightedParse!Q83,WeightedParse!T83,WeightedParse!V83,WeightedParse!X83,WeightedParse!Z83,WeightedParse!AB83,WeightedParse!AD83,WeightedParse!AG83,WeightedParse!AI83,WeightedParse!AJ83,WeightedParse!AK83),HARMEAN(WeightedParse!I83,WeightedParse!J83,WeightedParse!K83,WeightedParse!Q83,WeightedParse!T83,WeightedParse!V83,WeightedParse!X83,WeightedParse!Z83,WeightedParse!AB83,WeightedParse!AD83,WeightedParse!AG83,WeightedParse!AI83,WeightedParse!AJ83,WeightedParse!AK83)*Variables!$B$5),"")</f>
        <v/>
      </c>
      <c r="AR83" s="114" t="str">
        <f>IF($A83&gt;"",IF(AND(EXACT(SquadExport!$BS83,TRUE),EXACT(SquadExport!$BL83,TRUE)),HARMEAN(WeightedParse!I83,WeightedParse!J83,WeightedParse!K83,WeightedParse!Q83,WeightedParse!T83,WeightedParse!V83,WeightedParse!X83,WeightedParse!Y83,WeightedParse!Z83,WeightedParse!AD83,WeightedParse!AH83,WeightedParse!AI83,WeightedParse!AJ83,WeightedParse!AK83,WeightedParse!AN83,WeightedParse!AO83),HARMEAN(WeightedParse!I83,WeightedParse!J83,WeightedParse!K83,WeightedParse!Q83,WeightedParse!T83,WeightedParse!V83,WeightedParse!X83,WeightedParse!Y83,WeightedParse!Z83,WeightedParse!AD83,WeightedParse!AH83,WeightedParse!AI83,WeightedParse!AJ83,WeightedParse!AK83,WeightedParse!AN83,WeightedParse!AO83)*Variables!$B$5),"")</f>
        <v/>
      </c>
      <c r="AS83" s="114" t="str">
        <f>IF($A83&gt;"",IF(AND(EXACT(SquadExport!$BT83,TRUE),EXACT(SquadExport!$BL83,TRUE)),HARMEAN(WeightedParse!J83,WeightedParse!K83,WeightedParse!M83,WeightedParse!T83,WeightedParse!V83,WeightedParse!X83,WeightedParse!Z83,WeightedParse!AD83,WeightedParse!AI83),(HARMEAN(WeightedParse!J83,WeightedParse!K83,WeightedParse!M83,WeightedParse!T83,WeightedParse!V83,WeightedParse!X83,WeightedParse!Z83,WeightedParse!AD83,WeightedParse!AI83)*Variables!$B$5)),"")</f>
        <v/>
      </c>
      <c r="AT83" s="114" t="str">
        <f>IF($A83&gt;"",IF(AND(EXACT(SquadExport!$BT83,TRUE),EXACT(SquadExport!$BL83,TRUE)),HARMEAN(WeightedParse!J83,WeightedParse!K83,WeightedParse!M83,WeightedParse!U83,WeightedParse!V83,WeightedParse!W83,WeightedParse!X83,WeightedParse!Z83,WeightedParse!AD83,WeightedParse!AF83,WeightedParse!AK83,WeightedParse!AL83,WeightedParse!AP83)*(CONVERT(LEFT(SquadExport!$E83,FIND("'",SquadExport!$E83)-1)+((MID(SquadExport!$E83,FIND("'",SquadExport!$E83)+1,LEN(SquadExport!$E83)-FIND("'",SquadExport!$E83)-1))/12),"ft","m")-1)/(Variables!$C$4-1),(HARMEAN(WeightedParse!J83,WeightedParse!K83,WeightedParse!M83,WeightedParse!U83,WeightedParse!V83,WeightedParse!W83,WeightedParse!X83,WeightedParse!Z83,WeightedParse!AD83,WeightedParse!AF83,WeightedParse!AK83,WeightedParse!AL83,WeightedParse!AP83)*(CONVERT(LEFT(SquadExport!$E83,FIND("'",SquadExport!$E83)-1)+((MID(SquadExport!$E83,FIND("'",SquadExport!$E83)+1,LEN(SquadExport!$E83)-FIND("'",SquadExport!$E83)-1))/12),"ft","m")-1)/(Variables!$C$4-1)))*Variables!$B$5,"")</f>
        <v/>
      </c>
      <c r="AU83" s="114" t="str">
        <f>IF($A83&gt;"",IF(AND(EXACT(SquadExport!$BT83,TRUE),EXACT(SquadExport!$BL83,TRUE)),HARMEAN(WeightedParse!I83,WeightedParse!J83,WeightedParse!K83,WeightedParse!Q83,WeightedParse!T83,WeightedParse!V83,WeightedParse!X83,WeightedParse!Z83,WeightedParse!AB83,WeightedParse!AD83,WeightedParse!AF83,WeightedParse!AG83,WeightedParse!AK83,WeightedParse!AP83),HARMEAN(WeightedParse!I83,WeightedParse!J83,WeightedParse!K83,WeightedParse!Q83,WeightedParse!T83,WeightedParse!V83,WeightedParse!X83,WeightedParse!Z83,WeightedParse!AB83,WeightedParse!AD83,WeightedParse!AF83,WeightedParse!AG83,WeightedParse!AK83,WeightedParse!AP83)*Variables!$B$5),"")</f>
        <v/>
      </c>
      <c r="AV83" s="114" t="str">
        <f>IF($A83&gt;"",IF(AND(EXACT(SquadExport!$BT83,TRUE),EXACT(SquadExport!$BL83,TRUE)),HARMEAN(WeightedParse!I83,WeightedParse!J83,WeightedParse!K83,WeightedParse!Q83,WeightedParse!T83,WeightedParse!V83,WeightedParse!X83,WeightedParse!Z83,WeightedParse!AD83,WeightedParse!AH83,WeightedParse!AI83,WeightedParse!AJ83,WeightedParse!AK83,WeightedParse!AN83,WeightedParse!AO83),HARMEAN(WeightedParse!I83,WeightedParse!J83,WeightedParse!K83,WeightedParse!Q83,WeightedParse!T83,WeightedParse!V83,WeightedParse!X83,WeightedParse!Z83,WeightedParse!AD83,WeightedParse!AH83,WeightedParse!AI83,WeightedParse!AJ83,WeightedParse!AK83,WeightedParse!AN83,WeightedParse!AO83)*Variables!$B$5),"")</f>
        <v/>
      </c>
      <c r="AW83" s="114" t="str">
        <f>IF($A83&gt;"",IF(AND(EXACT(SquadExport!$BT83,TRUE),EXACT(SquadExport!$BL83,TRUE)),HARMEAN(WeightedParse!I83,WeightedParse!J83,WeightedParse!K83,WeightedParse!Q83,WeightedParse!T83,WeightedParse!V83,WeightedParse!X83,WeightedParse!Z83,WeightedParse!AB83,WeightedParse!AD83,WeightedParse!AF83,WeightedParse!AG83,WeightedParse!AI83,WeightedParse!AJ83,WeightedParse!AK83),HARMEAN(WeightedParse!I83,WeightedParse!J83,WeightedParse!K83,WeightedParse!Q83,WeightedParse!T83,WeightedParse!V83,WeightedParse!X83,WeightedParse!Z83,WeightedParse!AB83,WeightedParse!AD83,WeightedParse!AF83,WeightedParse!AG83,WeightedParse!AI83,WeightedParse!AJ83,WeightedParse!AK83)*Variables!$B$5),"")</f>
        <v/>
      </c>
      <c r="AX83" s="114" t="str">
        <f>IF($A83&gt;"",IF(AND(EXACT(SquadExport!$BT83,TRUE),EXACT(SquadExport!$BL83,TRUE)),HARMEAN(WeightedParse!K83,WeightedParse!Q83,WeightedParse!U83,WeightedParse!V83,WeightedParse!W83,WeightedParse!X83,WeightedParse!Y83,WeightedParse!Z83,WeightedParse!AD83,WeightedParse!AF83,WeightedParse!AH83,WeightedParse!AI83,WeightedParse!AJ83,WeightedParse!AK83,WeightedParse!AN83,WeightedParse!AO83,WeightedParse!AP83),HARMEAN(WeightedParse!K83,WeightedParse!Q83,WeightedParse!U83,WeightedParse!V83,WeightedParse!W83,WeightedParse!X83,WeightedParse!Y83,WeightedParse!Z83,WeightedParse!AD83,WeightedParse!AF83,WeightedParse!AH83,WeightedParse!AI83,WeightedParse!AJ83,WeightedParse!AK83,WeightedParse!AN83,WeightedParse!AO83,WeightedParse!AP83)*Variables!$B$5),"")</f>
        <v/>
      </c>
      <c r="AY83" s="114" t="str">
        <f>IF($A83&gt;"",IF(AND(EXACT(SquadExport!$BT83,TRUE),EXACT(SquadExport!$BL83,TRUE)),HARMEAN(WeightedParse!I83,WeightedParse!J83,WeightedParse!K83,WeightedParse!M83,WeightedParse!N83,WeightedParse!Q83,WeightedParse!T83,WeightedParse!V83,WeightedParse!X83,WeightedParse!Z83,WeightedParse!AD83,WeightedParse!AF83,WeightedParse!AG83,WeightedParse!AH83,WeightedParse!AI83,WeightedParse!AJ83,WeightedParse!AK83,WeightedParse!AL83,WeightedParse!AN83,WeightedParse!AO83,WeightedParse!AP83),HARMEAN(WeightedParse!I83,WeightedParse!J83,WeightedParse!K83,WeightedParse!M83,WeightedParse!N83,WeightedParse!Q83,WeightedParse!T83,WeightedParse!V83,WeightedParse!X83,WeightedParse!Z83,WeightedParse!AD83,WeightedParse!AF83,WeightedParse!AG83,WeightedParse!AH83,WeightedParse!AI83,WeightedParse!AJ83,WeightedParse!AK83,WeightedParse!AL83,WeightedParse!AN83,WeightedParse!AO83,WeightedParse!AP83)*Variables!$B$5),"")</f>
        <v/>
      </c>
    </row>
    <row r="84" spans="1:51" s="3" customFormat="1" ht="15" customHeight="1" x14ac:dyDescent="0.25">
      <c r="A84" s="3" t="str">
        <f>IF(WeightedParse!A84&gt;"",WeightedParse!A84,"")</f>
        <v/>
      </c>
      <c r="B84" s="4" t="str">
        <f>IF(WeightedParse!B84&gt;0,WeightedParse!B84,"")</f>
        <v/>
      </c>
      <c r="C84" s="4" t="str">
        <f>IF(A84&gt;"",IF(AND(B84&lt;=Variables!$B$8,G84&gt;2),"Youth",IF(AND(B84&lt;=Variables!$B$8,G84&lt;=2),"Prospect",IF(AND(B84&gt;=Variables!$B$9,G84&gt;2),"Old",IF(G84&gt;=3,"Reserves","First Team")))),"")</f>
        <v/>
      </c>
      <c r="D84" s="4" t="str">
        <f>SquadExport!BJ84</f>
        <v/>
      </c>
      <c r="E84" s="4" t="str">
        <f>IF(A84&gt;"",VLOOKUP(F84,Roles!A:B,2,FALSE)&amp;IF(OR(VLOOKUP(F84,Roles!$A:$B,2,FALSE)="FB",VLOOKUP(F84,Roles!$A:$B,2,FALSE)="WB",VLOOKUP(F84,Roles!$A:$B,2,FALSE)="WM",VLOOKUP(F84,Roles!$A:$B,2,FALSE)="W"),IF(AND(SquadExport!BK84=TRUE,SquadExport!BM84=TRUE,WeightedParse!BB84&gt;=WeightedParse!BC84)," (R)",IF(AND(SquadExport!BK84=TRUE,SquadExport!BM84=TRUE,WeightedParse!BB84&lt;WeightedParse!BC84)," (L)",IF(AND(SquadExport!BK84=TRUE,SquadExport!BM84=FALSE), " (L)",IF(AND(SquadExport!BK84=FALSE,SquadExport!BM84=TRUE)," (R)","")))),""),"")</f>
        <v/>
      </c>
      <c r="F84" s="4" t="str" cm="1">
        <f t="array" ref="F84">IF(A84&gt;"",INDEX($J$1:$AY$1,SUMPRODUCT(MAX(($J$2:$AY$200=MAX($J84:$AY84))*(COLUMN($J$2:$AY$200))))-COLUMN($J$1)+1),"")</f>
        <v/>
      </c>
      <c r="G84" s="4" t="str">
        <f t="shared" si="3"/>
        <v/>
      </c>
      <c r="H84" s="4" t="str">
        <f t="shared" si="4"/>
        <v/>
      </c>
      <c r="I84" s="5" t="str">
        <f t="shared" si="5"/>
        <v/>
      </c>
      <c r="J84" s="114" t="str">
        <f>IF($A84&gt;"",HARMEAN(WeightedParse!V84,WeightedParse!Y84,WeightedParse!Z84,WeightedParse!AE84,WeightedParse!AJ84,WeightedParse!AQ84,WeightedParse!AR84,WeightedParse!AS84,WeightedParse!AU84,WeightedParse!AV84,WeightedParse!AW84,WeightedParse!AY84,WeightedParse!BA84),"")</f>
        <v/>
      </c>
      <c r="K84" s="114" t="str">
        <f>IF(A84&gt;"",HARMEAN(WeightedParse!K84,WeightedParse!Q84,WeightedParse!V84,WeightedParse!X84,WeightedParse!Y84,WeightedParse!Z84,WeightedParse!AE84,WeightedParse!AG84,WeightedParse!AI84,WeightedParse!AJ84,WeightedParse!AQ84,WeightedParse!AR84,WeightedParse!AS84,WeightedParse!AU84,WeightedParse!AV84,WeightedParse!AW84,WeightedParse!AY84,WeightedParse!AZ84,WeightedParse!BA84),"")</f>
        <v/>
      </c>
      <c r="L84" s="114" t="str">
        <f>IF($A84&gt;"",IF(AND(EXACT(SquadExport!$BO84,TRUE),EXACT(SquadExport!$BL84,TRUE)),HARMEAN(WeightedParse!M84,WeightedParse!P84,WeightedParse!S84,WeightedParse!U84,WeightedParse!V84,WeightedParse!W84,WeightedParse!Y84,WeightedParse!AE84,WeightedParse!AL84,WeightedParse!AN84,WeightedParse!AP84),HARMEAN(WeightedParse!M84,WeightedParse!P84,WeightedParse!S84,WeightedParse!U84,WeightedParse!V84,WeightedParse!W84,WeightedParse!Y84,WeightedParse!AE84,WeightedParse!AL84,WeightedParse!AN84,WeightedParse!AP84)*Variables!$B$5),"")</f>
        <v/>
      </c>
      <c r="M84" s="114" t="str">
        <f>IF($A84&gt;"",IF(AND(EXACT(SquadExport!$BO84,TRUE),EXACT(SquadExport!$BL84,TRUE)),HARMEAN(WeightedParse!M84,WeightedParse!P84,WeightedParse!S84,WeightedParse!U84,WeightedParse!V84,WeightedParse!W84,WeightedParse!X84,WeightedParse!Y84,WeightedParse!Z84,WeightedParse!AE84,WeightedParse!AL84,WeightedParse!AN84,WeightedParse!AP84),HARMEAN(WeightedParse!M84,WeightedParse!P84,WeightedParse!S84,WeightedParse!U84,WeightedParse!V84,WeightedParse!W84,WeightedParse!X84,WeightedParse!Y84,WeightedParse!Z84,WeightedParse!AE84,WeightedParse!AL84,WeightedParse!AN84,WeightedParse!AP84)*Variables!$B$5),"")</f>
        <v/>
      </c>
      <c r="N84" s="114" t="str">
        <f>IF($A84&gt;"",IF(AND(EXACT(SquadExport!$BO84,TRUE),EXACT(SquadExport!$BL84,TRUE)),HARMEAN(WeightedParse!K84,WeightedParse!M84,WeightedParse!P84,WeightedParse!Q84,WeightedParse!S84,WeightedParse!T84,WeightedParse!U84,WeightedParse!V84,WeightedParse!W84,WeightedParse!X84,WeightedParse!Y84,WeightedParse!Z84,WeightedParse!AE84,WeightedParse!AG84,WeightedParse!AL84,WeightedParse!AN84,WeightedParse!AP84),HARMEAN(WeightedParse!K84,WeightedParse!M84,WeightedParse!P84,WeightedParse!Q84,WeightedParse!S84,WeightedParse!T84,WeightedParse!U84,WeightedParse!V84,WeightedParse!W84,WeightedParse!X84,WeightedParse!Y84,WeightedParse!Z84,WeightedParse!AE84,WeightedParse!AG84,WeightedParse!AL84,WeightedParse!AN84,WeightedParse!AP84)*Variables!$B$5),"")</f>
        <v/>
      </c>
      <c r="O84" s="114" t="str">
        <f>IF($A84&gt;"",IF(AND(EXACT(SquadExport!$BO84,TRUE),EXACT(SquadExport!$BL84,TRUE)),HARMEAN(WeightedParse!I84,WeightedParse!K84,WeightedParse!M84,WeightedParse!P84,WeightedParse!Q84,WeightedParse!S84,WeightedParse!T84,WeightedParse!V84,WeightedParse!W84,WeightedParse!X84,WeightedParse!Y84,WeightedParse!Z84,WeightedParse!AB84,WeightedParse!AE84,WeightedParse!AF84,WeightedParse!AG84,WeightedParse!AJ84,WeightedParse!AK84,WeightedParse!AL84,WeightedParse!AN84,WeightedParse!AO84,WeightedParse!AP84),HARMEAN(WeightedParse!I84,WeightedParse!K84,WeightedParse!M84,WeightedParse!P84,WeightedParse!Q84,WeightedParse!S84,WeightedParse!T84,WeightedParse!V84,WeightedParse!W84,WeightedParse!X84,WeightedParse!Y84,WeightedParse!Z84,WeightedParse!AB84,WeightedParse!AE84,WeightedParse!AF84,WeightedParse!AG84,WeightedParse!AJ84,WeightedParse!AK84,WeightedParse!AL84,WeightedParse!AN84,WeightedParse!AO84,WeightedParse!AP84)*Variables!$B$5),"")</f>
        <v/>
      </c>
      <c r="P84" s="114" t="str">
        <f>IF($A84&gt;"",IF(AND(OR(EXACT(SquadExport!$BO84,TRUE),EXACT(SquadExport!$BP84,TRUE)),OR(EXACT(SquadExport!$BK84,TRUE),EXACT(SquadExport!$BM84,TRUE))),HARMEAN(WeightedParse!M84,WeightedParse!P84,WeightedParse!S84,WeightedParse!U84,WeightedParse!V84,WeightedParse!W84,WeightedParse!Y84,WeightedParse!AE84,WeightedParse!AF84,WeightedParse!AP84),HARMEAN(WeightedParse!M84,WeightedParse!P84,WeightedParse!S84,WeightedParse!U84,WeightedParse!V84,WeightedParse!W84,WeightedParse!Y84,WeightedParse!AE84,WeightedParse!AF84,WeightedParse!AP84)*Variables!$B$5),"")</f>
        <v/>
      </c>
      <c r="Q84" s="114" t="str">
        <f>IF($A84&gt;"",IF(AND(OR(EXACT(SquadExport!$BO84,TRUE),EXACT(SquadExport!$BP84,TRUE)),OR(EXACT(SquadExport!$BK84,TRUE),EXACT(SquadExport!$BM84,TRUE))),HARMEAN(WeightedParse!H84,WeightedParse!P84,WeightedParse!Q84,WeightedParse!S84,WeightedParse!T84,WeightedParse!V84,WeightedParse!X84,WeightedParse!Y84,WeightedParse!Z84,WeightedParse!AE84,WeightedParse!AF84,WeightedParse!AH84,WeightedParse!AN84,WeightedParse!AO84),HARMEAN(WeightedParse!H84,WeightedParse!P84,WeightedParse!Q84,WeightedParse!S84,WeightedParse!T84,WeightedParse!V84,WeightedParse!X84,WeightedParse!Y84,WeightedParse!Z84,WeightedParse!AE84,WeightedParse!AF84,WeightedParse!AH84,WeightedParse!AN84,WeightedParse!AO84)*Variables!$B$5),"")</f>
        <v/>
      </c>
      <c r="R84" s="115" t="str">
        <f>IF($A84&gt;"",IF(AND(OR(EXACT(SquadExport!$BO84,TRUE),EXACT(SquadExport!$BP84,TRUE)),OR(EXACT(SquadExport!$BK84,TRUE),EXACT(SquadExport!$BM84,TRUE))),HARMEAN(WeightedParse!H84,WeightedParse!I84,WeightedParse!K84,WeightedParse!P84,WeightedParse!Q84,WeightedParse!S84,WeightedParse!T84,WeightedParse!V84,WeightedParse!Y84,WeightedParse!Z84,WeightedParse!AD84,WeightedParse!AE84,WeightedParse!AF84,WeightedParse!AH84,WeightedParse!AI84,WeightedParse!AJ84,WeightedParse!AN84,WeightedParse!AO84),HARMEAN(WeightedParse!H84,WeightedParse!I84,WeightedParse!K84,WeightedParse!P84,WeightedParse!Q84,WeightedParse!S84,WeightedParse!T84,WeightedParse!V84,WeightedParse!Y84,WeightedParse!Z84,WeightedParse!AD84,WeightedParse!AE84,WeightedParse!AF84,WeightedParse!AH84,WeightedParse!AI84,WeightedParse!AJ84,WeightedParse!AN84,WeightedParse!AO84)*Variables!$B$5),"")</f>
        <v/>
      </c>
      <c r="S84" s="115" t="str">
        <f>IF($A84&gt;"",IF(AND(OR(EXACT(SquadExport!$BO84,TRUE),EXACT(SquadExport!$BP84,TRUE)),OR(EXACT(SquadExport!$BK84,TRUE),EXACT(SquadExport!$BM84,TRUE))),HARMEAN(WeightedParse!H84,WeightedParse!I84,WeightedParse!K84,WeightedParse!Q84,WeightedParse!S84,WeightedParse!T84,WeightedParse!V84,WeightedParse!X84,WeightedParse!Z84,WeightedParse!AB84,WeightedParse!AD84,WeightedParse!AF84,WeightedParse!AG84,WeightedParse!AH84,WeightedParse!AI84,WeightedParse!AJ84,WeightedParse!AK84,WeightedParse!AN84,WeightedParse!AO84),HARMEAN(WeightedParse!H84,WeightedParse!I84,WeightedParse!K84,WeightedParse!Q84,WeightedParse!S84,WeightedParse!T84,WeightedParse!V84,WeightedParse!X84,WeightedParse!Z84,WeightedParse!AB84,WeightedParse!AD84,WeightedParse!AF84,WeightedParse!AG84,WeightedParse!AH84,WeightedParse!AI84,WeightedParse!AJ84,WeightedParse!AK84,WeightedParse!AN84,WeightedParse!AO84)*Variables!$B$5),"")</f>
        <v/>
      </c>
      <c r="T84" s="114" t="str">
        <f>IF($A84&gt;"",IF(AND(OR(EXACT(SquadExport!$BO84,TRUE),EXACT(SquadExport!$BP84,TRUE)),OR(EXACT(SquadExport!$BK84,TRUE),EXACT(SquadExport!$BM84,TRUE))),HARMEAN(WeightedParse!I84,WeightedParse!K84,WeightedParse!N84,WeightedParse!P84,WeightedParse!Q84,WeightedParse!S84,WeightedParse!T84,WeightedParse!V84,WeightedParse!X84,WeightedParse!Y84,WeightedParse!Z84,WeightedParse!AB84,WeightedParse!AD84,WeightedParse!AE84,WeightedParse!AF84,WeightedParse!AH84,WeightedParse!AI84,WeightedParse!AJ84,WeightedParse!AN84,WeightedParse!AO84)*WeightedParse!BD84,(HARMEAN(WeightedParse!I84,WeightedParse!K84,WeightedParse!N84,WeightedParse!P84,WeightedParse!Q84,WeightedParse!S84,WeightedParse!T84,WeightedParse!V84,WeightedParse!X84,WeightedParse!Y84,WeightedParse!Z84,WeightedParse!AB84,WeightedParse!AD84,WeightedParse!AE84,WeightedParse!AF84,WeightedParse!AH84,WeightedParse!AI84,WeightedParse!AJ84,WeightedParse!AN84,WeightedParse!AO84)*WeightedParse!BD84)*Variables!$B$5),"")</f>
        <v/>
      </c>
      <c r="U84" s="114" t="str">
        <f>IF($A84&gt;"",IF(EXACT(SquadExport!$BQ84,TRUE),HARMEAN(WeightedParse!P84,WeightedParse!S84,WeightedParse!V84,WeightedParse!X84,WeightedParse!Y84,WeightedParse!Z84,WeightedParse!AE84,WeightedParse!AF84,WeightedParse!AP84),HARMEAN(WeightedParse!P84,WeightedParse!S84,WeightedParse!V84,WeightedParse!X84,WeightedParse!Y84,WeightedParse!Z84,WeightedParse!AE84,WeightedParse!AF84,WeightedParse!AP84)*Variables!$B$5),"")</f>
        <v/>
      </c>
      <c r="V84" s="114" t="str">
        <f>IF($A84&gt;"",IF(EXACT(SquadExport!$BQ84,TRUE),HARMEAN(WeightedParse!K84,WeightedParse!Q84,WeightedParse!S84,WeightedParse!T84,WeightedParse!V84,WeightedParse!X84,WeightedParse!Z84,WeightedParse!AE84,WeightedParse!AF84,WeightedParse!AG84,WeightedParse!AH84,WeightedParse!AK84),HARMEAN(WeightedParse!K84,WeightedParse!Q84,WeightedParse!S84,WeightedParse!T84,WeightedParse!V84,WeightedParse!X84,WeightedParse!Z84,WeightedParse!AE84,WeightedParse!AF84,WeightedParse!AG84,WeightedParse!AH84,WeightedParse!AK84)*Variables!$B$5),"")</f>
        <v/>
      </c>
      <c r="W84" s="114" t="str">
        <f>IF($A84&gt;"",IF(EXACT(SquadExport!$BQ84,TRUE),HARMEAN(WeightedParse!I84,WeightedParse!K84,WeightedParse!N84,WeightedParse!Q84,WeightedParse!T84,WeightedParse!V84,WeightedParse!X84,WeightedParse!Z84,WeightedParse!AB84,WeightedParse!AD84,WeightedParse!AF84,WeightedParse!AG84,WeightedParse!AK84),HARMEAN(WeightedParse!I84,WeightedParse!K84,WeightedParse!N84,WeightedParse!Q84,WeightedParse!T84,WeightedParse!V84,WeightedParse!X84,WeightedParse!Z84,WeightedParse!AB84,WeightedParse!AD84,WeightedParse!AF84,WeightedParse!AG84,WeightedParse!AK84)*Variables!$B$5),"")</f>
        <v/>
      </c>
      <c r="X84" s="114" t="str">
        <f>IF($A84&gt;"",IF(EXACT(SquadExport!$BQ84,TRUE),HARMEAN(WeightedParse!K84,WeightedParse!P84,WeightedParse!Q84,WeightedParse!S84,WeightedParse!U84,WeightedParse!V84,WeightedParse!X84,WeightedParse!Y84,WeightedParse!Z84,WeightedParse!AE84,WeightedParse!AF84,WeightedParse!AH84,WeightedParse!AO84,WeightedParse!AP84),HARMEAN(WeightedParse!K84,WeightedParse!P84,WeightedParse!Q84,WeightedParse!S84,WeightedParse!U84,WeightedParse!V84,WeightedParse!X84,WeightedParse!Y84,WeightedParse!Z84,WeightedParse!AE84,WeightedParse!AF84,WeightedParse!AH84,WeightedParse!AO84,WeightedParse!AP84)*Variables!$B$5),"")</f>
        <v/>
      </c>
      <c r="Y84" s="114" t="str">
        <f>IF($A84&gt;"",IF(EXACT(SquadExport!$BQ84,TRUE),HARMEAN(WeightedParse!P84,WeightedParse!Q84,WeightedParse!S84,WeightedParse!U84,WeightedParse!V84,WeightedParse!W84,WeightedParse!Y84,WeightedParse!AE84,WeightedParse!AF84,WeightedParse!AH84,WeightedParse!AJ84,WeightedParse!AN84,WeightedParse!AO84,WeightedParse!AP84),HARMEAN(WeightedParse!P84,WeightedParse!Q84,WeightedParse!S84,WeightedParse!U84,WeightedParse!V84,WeightedParse!W84,WeightedParse!Y84,WeightedParse!AE84,WeightedParse!AF84,WeightedParse!AH84,WeightedParse!AJ84,WeightedParse!AN84,WeightedParse!AO84,WeightedParse!AP84)*Variables!$B$5),"")</f>
        <v/>
      </c>
      <c r="Z84" s="114" t="str">
        <f>IF($A84&gt;"",IF(EXACT(SquadExport!$BQ84,TRUE),HARMEAN(WeightedParse!M84,WeightedParse!P84,WeightedParse!Q84,WeightedParse!S84,WeightedParse!U84,WeightedParse!V84,WeightedParse!W84,WeightedParse!X84,WeightedParse!Y84,WeightedParse!Z84,WeightedParse!AE84,WeightedParse!AF84,WeightedParse!AH84,WeightedParse!AL84,WeightedParse!AO84,WeightedParse!AP84),HARMEAN(WeightedParse!M84,WeightedParse!P84,WeightedParse!Q84,WeightedParse!S84,WeightedParse!U84,WeightedParse!V84,WeightedParse!W84,WeightedParse!X84,WeightedParse!Y84,WeightedParse!Z84,WeightedParse!AE84,WeightedParse!AF84,WeightedParse!AH84,WeightedParse!AL84,WeightedParse!AO84,WeightedParse!AP84)*Variables!$B$5),"")</f>
        <v/>
      </c>
      <c r="AA84" s="114" t="str">
        <f>IF($A84&gt;"",IF(EXACT(SquadExport!$BQ84,TRUE),HARMEAN(WeightedParse!J84,WeightedParse!K84,WeightedParse!N84,WeightedParse!P84,WeightedParse!Q84,WeightedParse!S84,WeightedParse!V84,WeightedParse!X84,WeightedParse!Y84,WeightedParse!Z84,WeightedParse!AD84,WeightedParse!AE84,WeightedParse!AH84,WeightedParse!AI84,WeightedParse!AK84,WeightedParse!AN84,WeightedParse!AO84,WeightedParse!AP84),HARMEAN(WeightedParse!J84,WeightedParse!K84,WeightedParse!N84,WeightedParse!P84,WeightedParse!Q84,WeightedParse!S84,WeightedParse!V84,WeightedParse!X84,WeightedParse!Y84,WeightedParse!Z84,WeightedParse!AD84,WeightedParse!AE84,WeightedParse!AH84,WeightedParse!AI84,WeightedParse!AK84,WeightedParse!AN84,WeightedParse!AO84,WeightedParse!AP84)*Variables!$B$5),"")</f>
        <v/>
      </c>
      <c r="AB84" s="114" t="str">
        <f>IF($A84&gt;"",IF(AND(EXACT(SquadExport!$BR84,TRUE),EXACT(SquadExport!$BL84,TRUE)),HARMEAN(WeightedParse!I84,WeightedParse!K84,WeightedParse!N84,WeightedParse!Q84,WeightedParse!T84,WeightedParse!V84,WeightedParse!X84,WeightedParse!Y84,WeightedParse!Z84,WeightedParse!AD84,WeightedParse!AE84,WeightedParse!AF84,WeightedParse!AG84,WeightedParse!AH84,WeightedParse!AI84,WeightedParse!AJ84,WeightedParse!AK84,WeightedParse!AN84,WeightedParse!AO84),HARMEAN(WeightedParse!I84,WeightedParse!K84,WeightedParse!N84,WeightedParse!Q84,WeightedParse!T84,WeightedParse!V84,WeightedParse!X84,WeightedParse!Y84,WeightedParse!Z84,WeightedParse!AD84,WeightedParse!AE84,WeightedParse!AF84,WeightedParse!AG84,WeightedParse!AH84,WeightedParse!AI84,WeightedParse!AJ84,WeightedParse!AK84,WeightedParse!AN84,WeightedParse!AO84)*Variables!$B$5),"")</f>
        <v/>
      </c>
      <c r="AC84" s="114" t="str">
        <f>IF($A84&gt;"",IF(AND(EXACT(SquadExport!$BR84,TRUE),EXACT(SquadExport!$BL84,TRUE)),HARMEAN(WeightedParse!K84,WeightedParse!Q84,WeightedParse!S84,WeightedParse!T84,WeightedParse!V84,WeightedParse!X84,WeightedParse!Y84,WeightedParse!Z84,WeightedParse!AD84,WeightedParse!AE84,WeightedParse!AF84,WeightedParse!AG84,WeightedParse!AH84,WeightedParse!AO84),HARMEAN(WeightedParse!K84,WeightedParse!Q84,WeightedParse!S84,WeightedParse!T84,WeightedParse!V84,WeightedParse!X84,WeightedParse!Y84,WeightedParse!Z84,WeightedParse!AD84,WeightedParse!AE84,WeightedParse!AF84,WeightedParse!AG84,WeightedParse!AH84,WeightedParse!AO84)*Variables!$B$5),"")</f>
        <v/>
      </c>
      <c r="AD84" s="114" t="str">
        <f>IF($A84&gt;"",IF(AND(EXACT(SquadExport!$BR84,TRUE),EXACT(SquadExport!$BL84,TRUE)),HARMEAN(WeightedParse!I84,WeightedParse!J84,WeightedParse!K84,WeightedParse!N84,WeightedParse!Q84,WeightedParse!S84,WeightedParse!T84,WeightedParse!V84,WeightedParse!X84,WeightedParse!Z84,WeightedParse!AB84,WeightedParse!AD84,WeightedParse!AG84,WeightedParse!AH84,WeightedParse!AI84,WeightedParse!AK84,WeightedParse!AO84),HARMEAN(WeightedParse!I84,WeightedParse!J84,WeightedParse!K84,WeightedParse!N84,WeightedParse!Q84,WeightedParse!S84,WeightedParse!T84,WeightedParse!V84,WeightedParse!X84,WeightedParse!Z84,WeightedParse!AB84,WeightedParse!AD84,WeightedParse!AG84,WeightedParse!AH84,WeightedParse!AI84,WeightedParse!AK84,WeightedParse!AO84)*Variables!$B$5),"")</f>
        <v/>
      </c>
      <c r="AE84" s="114" t="str">
        <f>IF($A84&gt;"",IF(AND(EXACT(SquadExport!$BR84,TRUE),EXACT(SquadExport!$BL84,TRUE)),HARMEAN(WeightedParse!K84,WeightedParse!N84,WeightedParse!P84,WeightedParse!Q84,WeightedParse!S84,WeightedParse!T84,WeightedParse!U84,WeightedParse!V84,WeightedParse!X84,WeightedParse!Y84,WeightedParse!Z84,WeightedParse!AD84,WeightedParse!AE84,WeightedParse!AF84,WeightedParse!AG84,WeightedParse!AH84,WeightedParse!AI84,WeightedParse!AO84),HARMEAN(WeightedParse!K84,WeightedParse!N84,WeightedParse!P84,WeightedParse!Q84,WeightedParse!S84,WeightedParse!T84,WeightedParse!U84,WeightedParse!V84,WeightedParse!X84,WeightedParse!Y84,WeightedParse!Z84,WeightedParse!AD84,WeightedParse!AE84,WeightedParse!AF84,WeightedParse!AG84,WeightedParse!AH84,WeightedParse!AI84,WeightedParse!AO84)*Variables!$B$5),"")</f>
        <v/>
      </c>
      <c r="AF84" s="114" t="str">
        <f>IF($A84&gt;"",IF(AND(EXACT(SquadExport!$BR84,TRUE),EXACT(SquadExport!$BL84,TRUE)),HARMEAN(WeightedParse!I84,WeightedParse!J84,WeightedParse!K84,WeightedParse!N84,WeightedParse!Q84,WeightedParse!S84,WeightedParse!T84,WeightedParse!U84,WeightedParse!V84,WeightedParse!X84,WeightedParse!Z84,WeightedParse!AD84,WeightedParse!AE84,WeightedParse!AF84,WeightedParse!AH84,WeightedParse!AI84,WeightedParse!AK84,WeightedParse!AN84,WeightedParse!AO84,WeightedParse!AP84),HARMEAN(WeightedParse!I84,WeightedParse!J84,WeightedParse!K84,WeightedParse!N84,WeightedParse!Q84,WeightedParse!S84,WeightedParse!T84,WeightedParse!U84,WeightedParse!V84,WeightedParse!X84,WeightedParse!Z84,WeightedParse!AD84,WeightedParse!AE84,WeightedParse!AF84,WeightedParse!AH84,WeightedParse!AI84,WeightedParse!AK84,WeightedParse!AN84,WeightedParse!AO84,WeightedParse!AP84)*Variables!$B$5),"")</f>
        <v/>
      </c>
      <c r="AG84" s="114" t="str">
        <f>IF($A84&gt;"",IF(AND(OR(EXACT(SquadExport!$BR84,TRUE),EXACT(SquadExport!$BS84,TRUE)),OR(EXACT(SquadExport!$BK84,TRUE),EXACT(SquadExport!$BM84,TRUE))),HARMEAN(WeightedParse!I84,WeightedParse!K84,WeightedParse!Q84,WeightedParse!T84,WeightedParse!X84,WeightedParse!Z84,WeightedParse!AD84,WeightedParse!AF84,WeightedParse!AG84,WeightedParse!AJ84),HARMEAN(WeightedParse!I84,WeightedParse!K84,WeightedParse!Q84,WeightedParse!T84,WeightedParse!X84,WeightedParse!Z84,WeightedParse!AD84,WeightedParse!AF84,WeightedParse!AG84,WeightedParse!AJ84)*Variables!$B$5),"")</f>
        <v/>
      </c>
      <c r="AH84" s="114" t="str">
        <f>IF($A84&gt;"",IF(AND(OR(EXACT(SquadExport!$BR84,TRUE),EXACT(SquadExport!$BS84,TRUE)),OR(EXACT(SquadExport!$BK84,TRUE),EXACT(SquadExport!$BM84,TRUE))),HARMEAN(WeightedParse!H84,WeightedParse!K84,WeightedParse!P84,WeightedParse!Q84,WeightedParse!S84,WeightedParse!T84,WeightedParse!V84,WeightedParse!X84,WeightedParse!Y84,WeightedParse!Z84,WeightedParse!AD84,WeightedParse!AE84,WeightedParse!AF84,WeightedParse!AG84,WeightedParse!AH84,WeightedParse!AO84),HARMEAN(WeightedParse!H84,WeightedParse!K84,WeightedParse!P84,WeightedParse!Q84,WeightedParse!S84,WeightedParse!T84,WeightedParse!V84,WeightedParse!X84,WeightedParse!Y84,WeightedParse!Z84,WeightedParse!AD84,WeightedParse!AE84,WeightedParse!AF84,WeightedParse!AG84,WeightedParse!AH84,WeightedParse!AO84)*Variables!$B$5),"")</f>
        <v/>
      </c>
      <c r="AI84" s="114" t="str">
        <f>IF($A84&gt;"",IF(AND(OR(EXACT(SquadExport!$BR84,TRUE),EXACT(SquadExport!$BS84,TRUE)),OR(EXACT(SquadExport!$BK84,TRUE),EXACT(SquadExport!$BM84,TRUE))),HARMEAN(WeightedParse!H84,WeightedParse!I84,WeightedParse!K84,WeightedParse!P84,WeightedParse!Q84,WeightedParse!S84,WeightedParse!T84,WeightedParse!U84,WeightedParse!V84,WeightedParse!X84,WeightedParse!Y84,WeightedParse!Z84,WeightedParse!AD84,WeightedParse!AE84,WeightedParse!AF84,WeightedParse!AH84,WeightedParse!AI84,WeightedParse!AO84),HARMEAN(WeightedParse!H84,WeightedParse!I84,WeightedParse!K84,WeightedParse!P84,WeightedParse!Q84,WeightedParse!S84,WeightedParse!T84,WeightedParse!U84,WeightedParse!V84,WeightedParse!X84,WeightedParse!Y84,WeightedParse!Z84,WeightedParse!AD84,WeightedParse!AE84,WeightedParse!AF84,WeightedParse!AH84,WeightedParse!AI84,WeightedParse!AO84)*Variables!$B$5),"")</f>
        <v/>
      </c>
      <c r="AJ84" s="114" t="str">
        <f>IF($A84&gt;"",IF(AND(OR(EXACT(SquadExport!$BR84,TRUE),EXACT(SquadExport!$BS84,TRUE)),OR(EXACT(SquadExport!$BK84,TRUE),EXACT(SquadExport!$BM84,TRUE))),HARMEAN(WeightedParse!H84,WeightedParse!K84,WeightedParse!M84,WeightedParse!V84,WeightedParse!W84,WeightedParse!AD84,WeightedParse!AF84,WeightedParse!AH84,WeightedParse!AK84,WeightedParse!AL84,WeightedParse!AO84,WeightedParse!AP84)*(CONVERT(LEFT(SquadExport!$E84,FIND("'",SquadExport!$E84)-1)+((MID(SquadExport!$E84,FIND("'",SquadExport!$E84)+1,LEN(SquadExport!$E84)-FIND("'",SquadExport!$E84)-1))/12),"ft","m")-1)/(Variables!$C$4-1),(HARMEAN(WeightedParse!H84,WeightedParse!K84,WeightedParse!M84,WeightedParse!V84,WeightedParse!W84,WeightedParse!AD84,WeightedParse!AF84,WeightedParse!AH84,WeightedParse!AK84,WeightedParse!AL84,WeightedParse!AO84,WeightedParse!AP84)*(CONVERT(LEFT(SquadExport!$E84,FIND("'",SquadExport!$E84)-1)+((MID(SquadExport!$E84,FIND("'",SquadExport!$E84)+1,LEN(SquadExport!$E84)-FIND("'",SquadExport!$E84)-1))/12),"ft","m")-1)/(Variables!$C$4-1))*Variables!$B$5),"")</f>
        <v/>
      </c>
      <c r="AK84" s="114" t="str">
        <f>IF($A84&gt;"",IF(AND(OR(EXACT(SquadExport!$BR84,TRUE),EXACT(SquadExport!$BS84,TRUE)),OR(EXACT(SquadExport!$BK84,TRUE),EXACT(SquadExport!$BM84,TRUE))),HARMEAN(WeightedParse!J84,WeightedParse!K84,WeightedParse!T84,WeightedParse!V84,WeightedParse!X84,WeightedParse!Y84,WeightedParse!Z84,WeightedParse!AD84,WeightedParse!AH84,WeightedParse!AI84,WeightedParse!AK84,WeightedParse!AO84),HARMEAN(WeightedParse!J84,WeightedParse!K84,WeightedParse!T84,WeightedParse!V84,WeightedParse!X84,WeightedParse!Y84,WeightedParse!Z84,WeightedParse!AD84,WeightedParse!AH84,WeightedParse!AI84,WeightedParse!AK84,WeightedParse!AO84)*Variables!$B$5),"")</f>
        <v/>
      </c>
      <c r="AL84" s="114" t="str">
        <f>IF($A84&gt;"",IF(AND(OR(EXACT(SquadExport!$BR84,TRUE),EXACT(SquadExport!$BS84,TRUE)),OR(EXACT(SquadExport!$BK84,TRUE),EXACT(SquadExport!$BM84,TRUE))),HARMEAN(WeightedParse!H84,WeightedParse!I84,WeightedParse!K84,WeightedParse!Q84,WeightedParse!T84,WeightedParse!V84,WeightedParse!AB84,WeightedParse!AD84,WeightedParse!AH84,WeightedParse!AI84,WeightedParse!AJ84,WeightedParse!AN84,WeightedParse!AO84),HARMEAN(WeightedParse!H84,WeightedParse!I84,WeightedParse!K84,WeightedParse!Q84,WeightedParse!T84,WeightedParse!V84,WeightedParse!AB84,WeightedParse!AD84,WeightedParse!AH84,WeightedParse!AI84,WeightedParse!AJ84,WeightedParse!AN84,WeightedParse!AO84)*Variables!$B$5),"")</f>
        <v/>
      </c>
      <c r="AM84" s="114" t="str">
        <f>IF($A84&gt;"",IF(AND(OR(EXACT(SquadExport!$BR84,TRUE),EXACT(SquadExport!$BS84,TRUE)),OR(EXACT(SquadExport!$BK84,TRUE),EXACT(SquadExport!$BM84,TRUE))),HARMEAN(WeightedParse!I84,WeightedParse!J84,WeightedParse!K84,WeightedParse!N84,WeightedParse!Q84,WeightedParse!T84,WeightedParse!V84,WeightedParse!X84,WeightedParse!AB84,WeightedParse!AD84,WeightedParse!AG84,WeightedParse!AI84,WeightedParse!AJ84,WeightedParse!AK84,WeightedParse!AN84)*WeightedParse!BD84,(HARMEAN(WeightedParse!I84,WeightedParse!J84,WeightedParse!K84,WeightedParse!N84,WeightedParse!Q84,WeightedParse!T84,WeightedParse!V84,WeightedParse!X84,WeightedParse!AB84,WeightedParse!AD84,WeightedParse!AG84,WeightedParse!AI84,WeightedParse!AJ84,WeightedParse!AK84,WeightedParse!AN84)*WeightedParse!BD84)*Variables!$B$5),"")</f>
        <v/>
      </c>
      <c r="AN84" s="114" t="str">
        <f>IF($A84&gt;"",IF(AND(OR(EXACT(SquadExport!$BR84,TRUE),EXACT(SquadExport!$BS84,TRUE)),OR(EXACT(SquadExport!$BK84,TRUE),EXACT(SquadExport!$BM84,TRUE))),HARMEAN(WeightedParse!H84,WeightedParse!I84,WeightedParse!K84,WeightedParse!N84,WeightedParse!Q84,WeightedParse!T84,WeightedParse!V84,WeightedParse!X84,WeightedParse!Z84,WeightedParse!AD84,WeightedParse!AG84,WeightedParse!AH84,WeightedParse!AI84,WeightedParse!AJ84,WeightedParse!AN84,WeightedParse!AO84)*WeightedParse!BD84,(HARMEAN(WeightedParse!H84,WeightedParse!I84,WeightedParse!K84,WeightedParse!N84,WeightedParse!Q84,WeightedParse!T84,WeightedParse!V84,WeightedParse!X84,WeightedParse!Z84,WeightedParse!AD84,WeightedParse!AG84,WeightedParse!AH84,WeightedParse!AI84,WeightedParse!AJ84,WeightedParse!AN84,WeightedParse!AO84)*WeightedParse!BD84)*Variables!$B$5),"")</f>
        <v/>
      </c>
      <c r="AO84" s="114" t="str">
        <f>IF($A84&gt;"",IF(AND(EXACT(SquadExport!$BS84,TRUE),EXACT(SquadExport!$BL84,TRUE)),HARMEAN(WeightedParse!K84,WeightedParse!Q84,WeightedParse!T84,WeightedParse!V84,WeightedParse!X84,WeightedParse!Z84,WeightedParse!AB84,WeightedParse!AD84,WeightedParse!AG84,WeightedParse!AK84),HARMEAN(WeightedParse!K84,WeightedParse!Q84,WeightedParse!T84,WeightedParse!V84,WeightedParse!X84,WeightedParse!Z84,WeightedParse!AB84,WeightedParse!AD84,WeightedParse!AG84,WeightedParse!AK84)*Variables!$B$5),"")</f>
        <v/>
      </c>
      <c r="AP84" s="114" t="str">
        <f>IF($A84&gt;"",IF(AND(EXACT(SquadExport!$BS84,TRUE),EXACT(SquadExport!$BL84,TRUE)),HARMEAN(WeightedParse!I84,WeightedParse!K84,WeightedParse!Q84,WeightedParse!T84,WeightedParse!V84,WeightedParse!X84,WeightedParse!Z84,WeightedParse!AB84,WeightedParse!AD84,WeightedParse!AF84,WeightedParse!AG84,WeightedParse!AI84,WeightedParse!AJ84),HARMEAN(WeightedParse!I84,WeightedParse!K84,WeightedParse!Q84,WeightedParse!T84,WeightedParse!V84,WeightedParse!X84,WeightedParse!Z84,WeightedParse!AB84,WeightedParse!AD84,WeightedParse!AF84,WeightedParse!AG84,WeightedParse!AI84,WeightedParse!AJ84)*Variables!$B$5),"")</f>
        <v/>
      </c>
      <c r="AQ84" s="114" t="str">
        <f>IF($A84&gt;"",IF(AND(EXACT(SquadExport!$BS84,TRUE),EXACT(SquadExport!$BL84,TRUE)),HARMEAN(WeightedParse!I84,WeightedParse!J84,WeightedParse!K84,WeightedParse!Q84,WeightedParse!T84,WeightedParse!V84,WeightedParse!X84,WeightedParse!Z84,WeightedParse!AB84,WeightedParse!AD84,WeightedParse!AG84,WeightedParse!AI84,WeightedParse!AJ84,WeightedParse!AK84),HARMEAN(WeightedParse!I84,WeightedParse!J84,WeightedParse!K84,WeightedParse!Q84,WeightedParse!T84,WeightedParse!V84,WeightedParse!X84,WeightedParse!Z84,WeightedParse!AB84,WeightedParse!AD84,WeightedParse!AG84,WeightedParse!AI84,WeightedParse!AJ84,WeightedParse!AK84)*Variables!$B$5),"")</f>
        <v/>
      </c>
      <c r="AR84" s="114" t="str">
        <f>IF($A84&gt;"",IF(AND(EXACT(SquadExport!$BS84,TRUE),EXACT(SquadExport!$BL84,TRUE)),HARMEAN(WeightedParse!I84,WeightedParse!J84,WeightedParse!K84,WeightedParse!Q84,WeightedParse!T84,WeightedParse!V84,WeightedParse!X84,WeightedParse!Y84,WeightedParse!Z84,WeightedParse!AD84,WeightedParse!AH84,WeightedParse!AI84,WeightedParse!AJ84,WeightedParse!AK84,WeightedParse!AN84,WeightedParse!AO84),HARMEAN(WeightedParse!I84,WeightedParse!J84,WeightedParse!K84,WeightedParse!Q84,WeightedParse!T84,WeightedParse!V84,WeightedParse!X84,WeightedParse!Y84,WeightedParse!Z84,WeightedParse!AD84,WeightedParse!AH84,WeightedParse!AI84,WeightedParse!AJ84,WeightedParse!AK84,WeightedParse!AN84,WeightedParse!AO84)*Variables!$B$5),"")</f>
        <v/>
      </c>
      <c r="AS84" s="114" t="str">
        <f>IF($A84&gt;"",IF(AND(EXACT(SquadExport!$BT84,TRUE),EXACT(SquadExport!$BL84,TRUE)),HARMEAN(WeightedParse!J84,WeightedParse!K84,WeightedParse!M84,WeightedParse!T84,WeightedParse!V84,WeightedParse!X84,WeightedParse!Z84,WeightedParse!AD84,WeightedParse!AI84),(HARMEAN(WeightedParse!J84,WeightedParse!K84,WeightedParse!M84,WeightedParse!T84,WeightedParse!V84,WeightedParse!X84,WeightedParse!Z84,WeightedParse!AD84,WeightedParse!AI84)*Variables!$B$5)),"")</f>
        <v/>
      </c>
      <c r="AT84" s="114" t="str">
        <f>IF($A84&gt;"",IF(AND(EXACT(SquadExport!$BT84,TRUE),EXACT(SquadExport!$BL84,TRUE)),HARMEAN(WeightedParse!J84,WeightedParse!K84,WeightedParse!M84,WeightedParse!U84,WeightedParse!V84,WeightedParse!W84,WeightedParse!X84,WeightedParse!Z84,WeightedParse!AD84,WeightedParse!AF84,WeightedParse!AK84,WeightedParse!AL84,WeightedParse!AP84)*(CONVERT(LEFT(SquadExport!$E84,FIND("'",SquadExport!$E84)-1)+((MID(SquadExport!$E84,FIND("'",SquadExport!$E84)+1,LEN(SquadExport!$E84)-FIND("'",SquadExport!$E84)-1))/12),"ft","m")-1)/(Variables!$C$4-1),(HARMEAN(WeightedParse!J84,WeightedParse!K84,WeightedParse!M84,WeightedParse!U84,WeightedParse!V84,WeightedParse!W84,WeightedParse!X84,WeightedParse!Z84,WeightedParse!AD84,WeightedParse!AF84,WeightedParse!AK84,WeightedParse!AL84,WeightedParse!AP84)*(CONVERT(LEFT(SquadExport!$E84,FIND("'",SquadExport!$E84)-1)+((MID(SquadExport!$E84,FIND("'",SquadExport!$E84)+1,LEN(SquadExport!$E84)-FIND("'",SquadExport!$E84)-1))/12),"ft","m")-1)/(Variables!$C$4-1)))*Variables!$B$5,"")</f>
        <v/>
      </c>
      <c r="AU84" s="114" t="str">
        <f>IF($A84&gt;"",IF(AND(EXACT(SquadExport!$BT84,TRUE),EXACT(SquadExport!$BL84,TRUE)),HARMEAN(WeightedParse!I84,WeightedParse!J84,WeightedParse!K84,WeightedParse!Q84,WeightedParse!T84,WeightedParse!V84,WeightedParse!X84,WeightedParse!Z84,WeightedParse!AB84,WeightedParse!AD84,WeightedParse!AF84,WeightedParse!AG84,WeightedParse!AK84,WeightedParse!AP84),HARMEAN(WeightedParse!I84,WeightedParse!J84,WeightedParse!K84,WeightedParse!Q84,WeightedParse!T84,WeightedParse!V84,WeightedParse!X84,WeightedParse!Z84,WeightedParse!AB84,WeightedParse!AD84,WeightedParse!AF84,WeightedParse!AG84,WeightedParse!AK84,WeightedParse!AP84)*Variables!$B$5),"")</f>
        <v/>
      </c>
      <c r="AV84" s="114" t="str">
        <f>IF($A84&gt;"",IF(AND(EXACT(SquadExport!$BT84,TRUE),EXACT(SquadExport!$BL84,TRUE)),HARMEAN(WeightedParse!I84,WeightedParse!J84,WeightedParse!K84,WeightedParse!Q84,WeightedParse!T84,WeightedParse!V84,WeightedParse!X84,WeightedParse!Z84,WeightedParse!AD84,WeightedParse!AH84,WeightedParse!AI84,WeightedParse!AJ84,WeightedParse!AK84,WeightedParse!AN84,WeightedParse!AO84),HARMEAN(WeightedParse!I84,WeightedParse!J84,WeightedParse!K84,WeightedParse!Q84,WeightedParse!T84,WeightedParse!V84,WeightedParse!X84,WeightedParse!Z84,WeightedParse!AD84,WeightedParse!AH84,WeightedParse!AI84,WeightedParse!AJ84,WeightedParse!AK84,WeightedParse!AN84,WeightedParse!AO84)*Variables!$B$5),"")</f>
        <v/>
      </c>
      <c r="AW84" s="114" t="str">
        <f>IF($A84&gt;"",IF(AND(EXACT(SquadExport!$BT84,TRUE),EXACT(SquadExport!$BL84,TRUE)),HARMEAN(WeightedParse!I84,WeightedParse!J84,WeightedParse!K84,WeightedParse!Q84,WeightedParse!T84,WeightedParse!V84,WeightedParse!X84,WeightedParse!Z84,WeightedParse!AB84,WeightedParse!AD84,WeightedParse!AF84,WeightedParse!AG84,WeightedParse!AI84,WeightedParse!AJ84,WeightedParse!AK84),HARMEAN(WeightedParse!I84,WeightedParse!J84,WeightedParse!K84,WeightedParse!Q84,WeightedParse!T84,WeightedParse!V84,WeightedParse!X84,WeightedParse!Z84,WeightedParse!AB84,WeightedParse!AD84,WeightedParse!AF84,WeightedParse!AG84,WeightedParse!AI84,WeightedParse!AJ84,WeightedParse!AK84)*Variables!$B$5),"")</f>
        <v/>
      </c>
      <c r="AX84" s="114" t="str">
        <f>IF($A84&gt;"",IF(AND(EXACT(SquadExport!$BT84,TRUE),EXACT(SquadExport!$BL84,TRUE)),HARMEAN(WeightedParse!K84,WeightedParse!Q84,WeightedParse!U84,WeightedParse!V84,WeightedParse!W84,WeightedParse!X84,WeightedParse!Y84,WeightedParse!Z84,WeightedParse!AD84,WeightedParse!AF84,WeightedParse!AH84,WeightedParse!AI84,WeightedParse!AJ84,WeightedParse!AK84,WeightedParse!AN84,WeightedParse!AO84,WeightedParse!AP84),HARMEAN(WeightedParse!K84,WeightedParse!Q84,WeightedParse!U84,WeightedParse!V84,WeightedParse!W84,WeightedParse!X84,WeightedParse!Y84,WeightedParse!Z84,WeightedParse!AD84,WeightedParse!AF84,WeightedParse!AH84,WeightedParse!AI84,WeightedParse!AJ84,WeightedParse!AK84,WeightedParse!AN84,WeightedParse!AO84,WeightedParse!AP84)*Variables!$B$5),"")</f>
        <v/>
      </c>
      <c r="AY84" s="114" t="str">
        <f>IF($A84&gt;"",IF(AND(EXACT(SquadExport!$BT84,TRUE),EXACT(SquadExport!$BL84,TRUE)),HARMEAN(WeightedParse!I84,WeightedParse!J84,WeightedParse!K84,WeightedParse!M84,WeightedParse!N84,WeightedParse!Q84,WeightedParse!T84,WeightedParse!V84,WeightedParse!X84,WeightedParse!Z84,WeightedParse!AD84,WeightedParse!AF84,WeightedParse!AG84,WeightedParse!AH84,WeightedParse!AI84,WeightedParse!AJ84,WeightedParse!AK84,WeightedParse!AL84,WeightedParse!AN84,WeightedParse!AO84,WeightedParse!AP84),HARMEAN(WeightedParse!I84,WeightedParse!J84,WeightedParse!K84,WeightedParse!M84,WeightedParse!N84,WeightedParse!Q84,WeightedParse!T84,WeightedParse!V84,WeightedParse!X84,WeightedParse!Z84,WeightedParse!AD84,WeightedParse!AF84,WeightedParse!AG84,WeightedParse!AH84,WeightedParse!AI84,WeightedParse!AJ84,WeightedParse!AK84,WeightedParse!AL84,WeightedParse!AN84,WeightedParse!AO84,WeightedParse!AP84)*Variables!$B$5),"")</f>
        <v/>
      </c>
    </row>
    <row r="85" spans="1:51" s="3" customFormat="1" ht="15" customHeight="1" x14ac:dyDescent="0.25">
      <c r="A85" s="3" t="str">
        <f>IF(WeightedParse!A85&gt;"",WeightedParse!A85,"")</f>
        <v/>
      </c>
      <c r="B85" s="4" t="str">
        <f>IF(WeightedParse!B85&gt;0,WeightedParse!B85,"")</f>
        <v/>
      </c>
      <c r="C85" s="4" t="str">
        <f>IF(A85&gt;"",IF(AND(B85&lt;=Variables!$B$8,G85&gt;2),"Youth",IF(AND(B85&lt;=Variables!$B$8,G85&lt;=2),"Prospect",IF(AND(B85&gt;=Variables!$B$9,G85&gt;2),"Old",IF(G85&gt;=3,"Reserves","First Team")))),"")</f>
        <v/>
      </c>
      <c r="D85" s="4" t="str">
        <f>SquadExport!BJ85</f>
        <v/>
      </c>
      <c r="E85" s="4" t="str">
        <f>IF(A85&gt;"",VLOOKUP(F85,Roles!A:B,2,FALSE)&amp;IF(OR(VLOOKUP(F85,Roles!$A:$B,2,FALSE)="FB",VLOOKUP(F85,Roles!$A:$B,2,FALSE)="WB",VLOOKUP(F85,Roles!$A:$B,2,FALSE)="WM",VLOOKUP(F85,Roles!$A:$B,2,FALSE)="W"),IF(AND(SquadExport!BK85=TRUE,SquadExport!BM85=TRUE,WeightedParse!BB85&gt;=WeightedParse!BC85)," (R)",IF(AND(SquadExport!BK85=TRUE,SquadExport!BM85=TRUE,WeightedParse!BB85&lt;WeightedParse!BC85)," (L)",IF(AND(SquadExport!BK85=TRUE,SquadExport!BM85=FALSE), " (L)",IF(AND(SquadExport!BK85=FALSE,SquadExport!BM85=TRUE)," (R)","")))),""),"")</f>
        <v/>
      </c>
      <c r="F85" s="4" t="str" cm="1">
        <f t="array" ref="F85">IF(A85&gt;"",INDEX($J$1:$AY$1,SUMPRODUCT(MAX(($J$2:$AY$200=MAX($J85:$AY85))*(COLUMN($J$2:$AY$200))))-COLUMN($J$1)+1),"")</f>
        <v/>
      </c>
      <c r="G85" s="4" t="str">
        <f t="shared" si="3"/>
        <v/>
      </c>
      <c r="H85" s="4" t="str">
        <f t="shared" si="4"/>
        <v/>
      </c>
      <c r="I85" s="5" t="str">
        <f t="shared" si="5"/>
        <v/>
      </c>
      <c r="J85" s="114" t="str">
        <f>IF($A85&gt;"",HARMEAN(WeightedParse!V85,WeightedParse!Y85,WeightedParse!Z85,WeightedParse!AE85,WeightedParse!AJ85,WeightedParse!AQ85,WeightedParse!AR85,WeightedParse!AS85,WeightedParse!AU85,WeightedParse!AV85,WeightedParse!AW85,WeightedParse!AY85,WeightedParse!BA85),"")</f>
        <v/>
      </c>
      <c r="K85" s="114" t="str">
        <f>IF(A85&gt;"",HARMEAN(WeightedParse!K85,WeightedParse!Q85,WeightedParse!V85,WeightedParse!X85,WeightedParse!Y85,WeightedParse!Z85,WeightedParse!AE85,WeightedParse!AG85,WeightedParse!AI85,WeightedParse!AJ85,WeightedParse!AQ85,WeightedParse!AR85,WeightedParse!AS85,WeightedParse!AU85,WeightedParse!AV85,WeightedParse!AW85,WeightedParse!AY85,WeightedParse!AZ85,WeightedParse!BA85),"")</f>
        <v/>
      </c>
      <c r="L85" s="114" t="str">
        <f>IF($A85&gt;"",IF(AND(EXACT(SquadExport!$BO85,TRUE),EXACT(SquadExport!$BL85,TRUE)),HARMEAN(WeightedParse!M85,WeightedParse!P85,WeightedParse!S85,WeightedParse!U85,WeightedParse!V85,WeightedParse!W85,WeightedParse!Y85,WeightedParse!AE85,WeightedParse!AL85,WeightedParse!AN85,WeightedParse!AP85),HARMEAN(WeightedParse!M85,WeightedParse!P85,WeightedParse!S85,WeightedParse!U85,WeightedParse!V85,WeightedParse!W85,WeightedParse!Y85,WeightedParse!AE85,WeightedParse!AL85,WeightedParse!AN85,WeightedParse!AP85)*Variables!$B$5),"")</f>
        <v/>
      </c>
      <c r="M85" s="114" t="str">
        <f>IF($A85&gt;"",IF(AND(EXACT(SquadExport!$BO85,TRUE),EXACT(SquadExport!$BL85,TRUE)),HARMEAN(WeightedParse!M85,WeightedParse!P85,WeightedParse!S85,WeightedParse!U85,WeightedParse!V85,WeightedParse!W85,WeightedParse!X85,WeightedParse!Y85,WeightedParse!Z85,WeightedParse!AE85,WeightedParse!AL85,WeightedParse!AN85,WeightedParse!AP85),HARMEAN(WeightedParse!M85,WeightedParse!P85,WeightedParse!S85,WeightedParse!U85,WeightedParse!V85,WeightedParse!W85,WeightedParse!X85,WeightedParse!Y85,WeightedParse!Z85,WeightedParse!AE85,WeightedParse!AL85,WeightedParse!AN85,WeightedParse!AP85)*Variables!$B$5),"")</f>
        <v/>
      </c>
      <c r="N85" s="114" t="str">
        <f>IF($A85&gt;"",IF(AND(EXACT(SquadExport!$BO85,TRUE),EXACT(SquadExport!$BL85,TRUE)),HARMEAN(WeightedParse!K85,WeightedParse!M85,WeightedParse!P85,WeightedParse!Q85,WeightedParse!S85,WeightedParse!T85,WeightedParse!U85,WeightedParse!V85,WeightedParse!W85,WeightedParse!X85,WeightedParse!Y85,WeightedParse!Z85,WeightedParse!AE85,WeightedParse!AG85,WeightedParse!AL85,WeightedParse!AN85,WeightedParse!AP85),HARMEAN(WeightedParse!K85,WeightedParse!M85,WeightedParse!P85,WeightedParse!Q85,WeightedParse!S85,WeightedParse!T85,WeightedParse!U85,WeightedParse!V85,WeightedParse!W85,WeightedParse!X85,WeightedParse!Y85,WeightedParse!Z85,WeightedParse!AE85,WeightedParse!AG85,WeightedParse!AL85,WeightedParse!AN85,WeightedParse!AP85)*Variables!$B$5),"")</f>
        <v/>
      </c>
      <c r="O85" s="114" t="str">
        <f>IF($A85&gt;"",IF(AND(EXACT(SquadExport!$BO85,TRUE),EXACT(SquadExport!$BL85,TRUE)),HARMEAN(WeightedParse!I85,WeightedParse!K85,WeightedParse!M85,WeightedParse!P85,WeightedParse!Q85,WeightedParse!S85,WeightedParse!T85,WeightedParse!V85,WeightedParse!W85,WeightedParse!X85,WeightedParse!Y85,WeightedParse!Z85,WeightedParse!AB85,WeightedParse!AE85,WeightedParse!AF85,WeightedParse!AG85,WeightedParse!AJ85,WeightedParse!AK85,WeightedParse!AL85,WeightedParse!AN85,WeightedParse!AO85,WeightedParse!AP85),HARMEAN(WeightedParse!I85,WeightedParse!K85,WeightedParse!M85,WeightedParse!P85,WeightedParse!Q85,WeightedParse!S85,WeightedParse!T85,WeightedParse!V85,WeightedParse!W85,WeightedParse!X85,WeightedParse!Y85,WeightedParse!Z85,WeightedParse!AB85,WeightedParse!AE85,WeightedParse!AF85,WeightedParse!AG85,WeightedParse!AJ85,WeightedParse!AK85,WeightedParse!AL85,WeightedParse!AN85,WeightedParse!AO85,WeightedParse!AP85)*Variables!$B$5),"")</f>
        <v/>
      </c>
      <c r="P85" s="114" t="str">
        <f>IF($A85&gt;"",IF(AND(OR(EXACT(SquadExport!$BO85,TRUE),EXACT(SquadExport!$BP85,TRUE)),OR(EXACT(SquadExport!$BK85,TRUE),EXACT(SquadExport!$BM85,TRUE))),HARMEAN(WeightedParse!M85,WeightedParse!P85,WeightedParse!S85,WeightedParse!U85,WeightedParse!V85,WeightedParse!W85,WeightedParse!Y85,WeightedParse!AE85,WeightedParse!AF85,WeightedParse!AP85),HARMEAN(WeightedParse!M85,WeightedParse!P85,WeightedParse!S85,WeightedParse!U85,WeightedParse!V85,WeightedParse!W85,WeightedParse!Y85,WeightedParse!AE85,WeightedParse!AF85,WeightedParse!AP85)*Variables!$B$5),"")</f>
        <v/>
      </c>
      <c r="Q85" s="114" t="str">
        <f>IF($A85&gt;"",IF(AND(OR(EXACT(SquadExport!$BO85,TRUE),EXACT(SquadExport!$BP85,TRUE)),OR(EXACT(SquadExport!$BK85,TRUE),EXACT(SquadExport!$BM85,TRUE))),HARMEAN(WeightedParse!H85,WeightedParse!P85,WeightedParse!Q85,WeightedParse!S85,WeightedParse!T85,WeightedParse!V85,WeightedParse!X85,WeightedParse!Y85,WeightedParse!Z85,WeightedParse!AE85,WeightedParse!AF85,WeightedParse!AH85,WeightedParse!AN85,WeightedParse!AO85),HARMEAN(WeightedParse!H85,WeightedParse!P85,WeightedParse!Q85,WeightedParse!S85,WeightedParse!T85,WeightedParse!V85,WeightedParse!X85,WeightedParse!Y85,WeightedParse!Z85,WeightedParse!AE85,WeightedParse!AF85,WeightedParse!AH85,WeightedParse!AN85,WeightedParse!AO85)*Variables!$B$5),"")</f>
        <v/>
      </c>
      <c r="R85" s="115" t="str">
        <f>IF($A85&gt;"",IF(AND(OR(EXACT(SquadExport!$BO85,TRUE),EXACT(SquadExport!$BP85,TRUE)),OR(EXACT(SquadExport!$BK85,TRUE),EXACT(SquadExport!$BM85,TRUE))),HARMEAN(WeightedParse!H85,WeightedParse!I85,WeightedParse!K85,WeightedParse!P85,WeightedParse!Q85,WeightedParse!S85,WeightedParse!T85,WeightedParse!V85,WeightedParse!Y85,WeightedParse!Z85,WeightedParse!AD85,WeightedParse!AE85,WeightedParse!AF85,WeightedParse!AH85,WeightedParse!AI85,WeightedParse!AJ85,WeightedParse!AN85,WeightedParse!AO85),HARMEAN(WeightedParse!H85,WeightedParse!I85,WeightedParse!K85,WeightedParse!P85,WeightedParse!Q85,WeightedParse!S85,WeightedParse!T85,WeightedParse!V85,WeightedParse!Y85,WeightedParse!Z85,WeightedParse!AD85,WeightedParse!AE85,WeightedParse!AF85,WeightedParse!AH85,WeightedParse!AI85,WeightedParse!AJ85,WeightedParse!AN85,WeightedParse!AO85)*Variables!$B$5),"")</f>
        <v/>
      </c>
      <c r="S85" s="115" t="str">
        <f>IF($A85&gt;"",IF(AND(OR(EXACT(SquadExport!$BO85,TRUE),EXACT(SquadExport!$BP85,TRUE)),OR(EXACT(SquadExport!$BK85,TRUE),EXACT(SquadExport!$BM85,TRUE))),HARMEAN(WeightedParse!H85,WeightedParse!I85,WeightedParse!K85,WeightedParse!Q85,WeightedParse!S85,WeightedParse!T85,WeightedParse!V85,WeightedParse!X85,WeightedParse!Z85,WeightedParse!AB85,WeightedParse!AD85,WeightedParse!AF85,WeightedParse!AG85,WeightedParse!AH85,WeightedParse!AI85,WeightedParse!AJ85,WeightedParse!AK85,WeightedParse!AN85,WeightedParse!AO85),HARMEAN(WeightedParse!H85,WeightedParse!I85,WeightedParse!K85,WeightedParse!Q85,WeightedParse!S85,WeightedParse!T85,WeightedParse!V85,WeightedParse!X85,WeightedParse!Z85,WeightedParse!AB85,WeightedParse!AD85,WeightedParse!AF85,WeightedParse!AG85,WeightedParse!AH85,WeightedParse!AI85,WeightedParse!AJ85,WeightedParse!AK85,WeightedParse!AN85,WeightedParse!AO85)*Variables!$B$5),"")</f>
        <v/>
      </c>
      <c r="T85" s="114" t="str">
        <f>IF($A85&gt;"",IF(AND(OR(EXACT(SquadExport!$BO85,TRUE),EXACT(SquadExport!$BP85,TRUE)),OR(EXACT(SquadExport!$BK85,TRUE),EXACT(SquadExport!$BM85,TRUE))),HARMEAN(WeightedParse!I85,WeightedParse!K85,WeightedParse!N85,WeightedParse!P85,WeightedParse!Q85,WeightedParse!S85,WeightedParse!T85,WeightedParse!V85,WeightedParse!X85,WeightedParse!Y85,WeightedParse!Z85,WeightedParse!AB85,WeightedParse!AD85,WeightedParse!AE85,WeightedParse!AF85,WeightedParse!AH85,WeightedParse!AI85,WeightedParse!AJ85,WeightedParse!AN85,WeightedParse!AO85)*WeightedParse!BD85,(HARMEAN(WeightedParse!I85,WeightedParse!K85,WeightedParse!N85,WeightedParse!P85,WeightedParse!Q85,WeightedParse!S85,WeightedParse!T85,WeightedParse!V85,WeightedParse!X85,WeightedParse!Y85,WeightedParse!Z85,WeightedParse!AB85,WeightedParse!AD85,WeightedParse!AE85,WeightedParse!AF85,WeightedParse!AH85,WeightedParse!AI85,WeightedParse!AJ85,WeightedParse!AN85,WeightedParse!AO85)*WeightedParse!BD85)*Variables!$B$5),"")</f>
        <v/>
      </c>
      <c r="U85" s="114" t="str">
        <f>IF($A85&gt;"",IF(EXACT(SquadExport!$BQ85,TRUE),HARMEAN(WeightedParse!P85,WeightedParse!S85,WeightedParse!V85,WeightedParse!X85,WeightedParse!Y85,WeightedParse!Z85,WeightedParse!AE85,WeightedParse!AF85,WeightedParse!AP85),HARMEAN(WeightedParse!P85,WeightedParse!S85,WeightedParse!V85,WeightedParse!X85,WeightedParse!Y85,WeightedParse!Z85,WeightedParse!AE85,WeightedParse!AF85,WeightedParse!AP85)*Variables!$B$5),"")</f>
        <v/>
      </c>
      <c r="V85" s="114" t="str">
        <f>IF($A85&gt;"",IF(EXACT(SquadExport!$BQ85,TRUE),HARMEAN(WeightedParse!K85,WeightedParse!Q85,WeightedParse!S85,WeightedParse!T85,WeightedParse!V85,WeightedParse!X85,WeightedParse!Z85,WeightedParse!AE85,WeightedParse!AF85,WeightedParse!AG85,WeightedParse!AH85,WeightedParse!AK85),HARMEAN(WeightedParse!K85,WeightedParse!Q85,WeightedParse!S85,WeightedParse!T85,WeightedParse!V85,WeightedParse!X85,WeightedParse!Z85,WeightedParse!AE85,WeightedParse!AF85,WeightedParse!AG85,WeightedParse!AH85,WeightedParse!AK85)*Variables!$B$5),"")</f>
        <v/>
      </c>
      <c r="W85" s="114" t="str">
        <f>IF($A85&gt;"",IF(EXACT(SquadExport!$BQ85,TRUE),HARMEAN(WeightedParse!I85,WeightedParse!K85,WeightedParse!N85,WeightedParse!Q85,WeightedParse!T85,WeightedParse!V85,WeightedParse!X85,WeightedParse!Z85,WeightedParse!AB85,WeightedParse!AD85,WeightedParse!AF85,WeightedParse!AG85,WeightedParse!AK85),HARMEAN(WeightedParse!I85,WeightedParse!K85,WeightedParse!N85,WeightedParse!Q85,WeightedParse!T85,WeightedParse!V85,WeightedParse!X85,WeightedParse!Z85,WeightedParse!AB85,WeightedParse!AD85,WeightedParse!AF85,WeightedParse!AG85,WeightedParse!AK85)*Variables!$B$5),"")</f>
        <v/>
      </c>
      <c r="X85" s="114" t="str">
        <f>IF($A85&gt;"",IF(EXACT(SquadExport!$BQ85,TRUE),HARMEAN(WeightedParse!K85,WeightedParse!P85,WeightedParse!Q85,WeightedParse!S85,WeightedParse!U85,WeightedParse!V85,WeightedParse!X85,WeightedParse!Y85,WeightedParse!Z85,WeightedParse!AE85,WeightedParse!AF85,WeightedParse!AH85,WeightedParse!AO85,WeightedParse!AP85),HARMEAN(WeightedParse!K85,WeightedParse!P85,WeightedParse!Q85,WeightedParse!S85,WeightedParse!U85,WeightedParse!V85,WeightedParse!X85,WeightedParse!Y85,WeightedParse!Z85,WeightedParse!AE85,WeightedParse!AF85,WeightedParse!AH85,WeightedParse!AO85,WeightedParse!AP85)*Variables!$B$5),"")</f>
        <v/>
      </c>
      <c r="Y85" s="114" t="str">
        <f>IF($A85&gt;"",IF(EXACT(SquadExport!$BQ85,TRUE),HARMEAN(WeightedParse!P85,WeightedParse!Q85,WeightedParse!S85,WeightedParse!U85,WeightedParse!V85,WeightedParse!W85,WeightedParse!Y85,WeightedParse!AE85,WeightedParse!AF85,WeightedParse!AH85,WeightedParse!AJ85,WeightedParse!AN85,WeightedParse!AO85,WeightedParse!AP85),HARMEAN(WeightedParse!P85,WeightedParse!Q85,WeightedParse!S85,WeightedParse!U85,WeightedParse!V85,WeightedParse!W85,WeightedParse!Y85,WeightedParse!AE85,WeightedParse!AF85,WeightedParse!AH85,WeightedParse!AJ85,WeightedParse!AN85,WeightedParse!AO85,WeightedParse!AP85)*Variables!$B$5),"")</f>
        <v/>
      </c>
      <c r="Z85" s="114" t="str">
        <f>IF($A85&gt;"",IF(EXACT(SquadExport!$BQ85,TRUE),HARMEAN(WeightedParse!M85,WeightedParse!P85,WeightedParse!Q85,WeightedParse!S85,WeightedParse!U85,WeightedParse!V85,WeightedParse!W85,WeightedParse!X85,WeightedParse!Y85,WeightedParse!Z85,WeightedParse!AE85,WeightedParse!AF85,WeightedParse!AH85,WeightedParse!AL85,WeightedParse!AO85,WeightedParse!AP85),HARMEAN(WeightedParse!M85,WeightedParse!P85,WeightedParse!Q85,WeightedParse!S85,WeightedParse!U85,WeightedParse!V85,WeightedParse!W85,WeightedParse!X85,WeightedParse!Y85,WeightedParse!Z85,WeightedParse!AE85,WeightedParse!AF85,WeightedParse!AH85,WeightedParse!AL85,WeightedParse!AO85,WeightedParse!AP85)*Variables!$B$5),"")</f>
        <v/>
      </c>
      <c r="AA85" s="114" t="str">
        <f>IF($A85&gt;"",IF(EXACT(SquadExport!$BQ85,TRUE),HARMEAN(WeightedParse!J85,WeightedParse!K85,WeightedParse!N85,WeightedParse!P85,WeightedParse!Q85,WeightedParse!S85,WeightedParse!V85,WeightedParse!X85,WeightedParse!Y85,WeightedParse!Z85,WeightedParse!AD85,WeightedParse!AE85,WeightedParse!AH85,WeightedParse!AI85,WeightedParse!AK85,WeightedParse!AN85,WeightedParse!AO85,WeightedParse!AP85),HARMEAN(WeightedParse!J85,WeightedParse!K85,WeightedParse!N85,WeightedParse!P85,WeightedParse!Q85,WeightedParse!S85,WeightedParse!V85,WeightedParse!X85,WeightedParse!Y85,WeightedParse!Z85,WeightedParse!AD85,WeightedParse!AE85,WeightedParse!AH85,WeightedParse!AI85,WeightedParse!AK85,WeightedParse!AN85,WeightedParse!AO85,WeightedParse!AP85)*Variables!$B$5),"")</f>
        <v/>
      </c>
      <c r="AB85" s="114" t="str">
        <f>IF($A85&gt;"",IF(AND(EXACT(SquadExport!$BR85,TRUE),EXACT(SquadExport!$BL85,TRUE)),HARMEAN(WeightedParse!I85,WeightedParse!K85,WeightedParse!N85,WeightedParse!Q85,WeightedParse!T85,WeightedParse!V85,WeightedParse!X85,WeightedParse!Y85,WeightedParse!Z85,WeightedParse!AD85,WeightedParse!AE85,WeightedParse!AF85,WeightedParse!AG85,WeightedParse!AH85,WeightedParse!AI85,WeightedParse!AJ85,WeightedParse!AK85,WeightedParse!AN85,WeightedParse!AO85),HARMEAN(WeightedParse!I85,WeightedParse!K85,WeightedParse!N85,WeightedParse!Q85,WeightedParse!T85,WeightedParse!V85,WeightedParse!X85,WeightedParse!Y85,WeightedParse!Z85,WeightedParse!AD85,WeightedParse!AE85,WeightedParse!AF85,WeightedParse!AG85,WeightedParse!AH85,WeightedParse!AI85,WeightedParse!AJ85,WeightedParse!AK85,WeightedParse!AN85,WeightedParse!AO85)*Variables!$B$5),"")</f>
        <v/>
      </c>
      <c r="AC85" s="114" t="str">
        <f>IF($A85&gt;"",IF(AND(EXACT(SquadExport!$BR85,TRUE),EXACT(SquadExport!$BL85,TRUE)),HARMEAN(WeightedParse!K85,WeightedParse!Q85,WeightedParse!S85,WeightedParse!T85,WeightedParse!V85,WeightedParse!X85,WeightedParse!Y85,WeightedParse!Z85,WeightedParse!AD85,WeightedParse!AE85,WeightedParse!AF85,WeightedParse!AG85,WeightedParse!AH85,WeightedParse!AO85),HARMEAN(WeightedParse!K85,WeightedParse!Q85,WeightedParse!S85,WeightedParse!T85,WeightedParse!V85,WeightedParse!X85,WeightedParse!Y85,WeightedParse!Z85,WeightedParse!AD85,WeightedParse!AE85,WeightedParse!AF85,WeightedParse!AG85,WeightedParse!AH85,WeightedParse!AO85)*Variables!$B$5),"")</f>
        <v/>
      </c>
      <c r="AD85" s="114" t="str">
        <f>IF($A85&gt;"",IF(AND(EXACT(SquadExport!$BR85,TRUE),EXACT(SquadExport!$BL85,TRUE)),HARMEAN(WeightedParse!I85,WeightedParse!J85,WeightedParse!K85,WeightedParse!N85,WeightedParse!Q85,WeightedParse!S85,WeightedParse!T85,WeightedParse!V85,WeightedParse!X85,WeightedParse!Z85,WeightedParse!AB85,WeightedParse!AD85,WeightedParse!AG85,WeightedParse!AH85,WeightedParse!AI85,WeightedParse!AK85,WeightedParse!AO85),HARMEAN(WeightedParse!I85,WeightedParse!J85,WeightedParse!K85,WeightedParse!N85,WeightedParse!Q85,WeightedParse!S85,WeightedParse!T85,WeightedParse!V85,WeightedParse!X85,WeightedParse!Z85,WeightedParse!AB85,WeightedParse!AD85,WeightedParse!AG85,WeightedParse!AH85,WeightedParse!AI85,WeightedParse!AK85,WeightedParse!AO85)*Variables!$B$5),"")</f>
        <v/>
      </c>
      <c r="AE85" s="114" t="str">
        <f>IF($A85&gt;"",IF(AND(EXACT(SquadExport!$BR85,TRUE),EXACT(SquadExport!$BL85,TRUE)),HARMEAN(WeightedParse!K85,WeightedParse!N85,WeightedParse!P85,WeightedParse!Q85,WeightedParse!S85,WeightedParse!T85,WeightedParse!U85,WeightedParse!V85,WeightedParse!X85,WeightedParse!Y85,WeightedParse!Z85,WeightedParse!AD85,WeightedParse!AE85,WeightedParse!AF85,WeightedParse!AG85,WeightedParse!AH85,WeightedParse!AI85,WeightedParse!AO85),HARMEAN(WeightedParse!K85,WeightedParse!N85,WeightedParse!P85,WeightedParse!Q85,WeightedParse!S85,WeightedParse!T85,WeightedParse!U85,WeightedParse!V85,WeightedParse!X85,WeightedParse!Y85,WeightedParse!Z85,WeightedParse!AD85,WeightedParse!AE85,WeightedParse!AF85,WeightedParse!AG85,WeightedParse!AH85,WeightedParse!AI85,WeightedParse!AO85)*Variables!$B$5),"")</f>
        <v/>
      </c>
      <c r="AF85" s="114" t="str">
        <f>IF($A85&gt;"",IF(AND(EXACT(SquadExport!$BR85,TRUE),EXACT(SquadExport!$BL85,TRUE)),HARMEAN(WeightedParse!I85,WeightedParse!J85,WeightedParse!K85,WeightedParse!N85,WeightedParse!Q85,WeightedParse!S85,WeightedParse!T85,WeightedParse!U85,WeightedParse!V85,WeightedParse!X85,WeightedParse!Z85,WeightedParse!AD85,WeightedParse!AE85,WeightedParse!AF85,WeightedParse!AH85,WeightedParse!AI85,WeightedParse!AK85,WeightedParse!AN85,WeightedParse!AO85,WeightedParse!AP85),HARMEAN(WeightedParse!I85,WeightedParse!J85,WeightedParse!K85,WeightedParse!N85,WeightedParse!Q85,WeightedParse!S85,WeightedParse!T85,WeightedParse!U85,WeightedParse!V85,WeightedParse!X85,WeightedParse!Z85,WeightedParse!AD85,WeightedParse!AE85,WeightedParse!AF85,WeightedParse!AH85,WeightedParse!AI85,WeightedParse!AK85,WeightedParse!AN85,WeightedParse!AO85,WeightedParse!AP85)*Variables!$B$5),"")</f>
        <v/>
      </c>
      <c r="AG85" s="114" t="str">
        <f>IF($A85&gt;"",IF(AND(OR(EXACT(SquadExport!$BR85,TRUE),EXACT(SquadExport!$BS85,TRUE)),OR(EXACT(SquadExport!$BK85,TRUE),EXACT(SquadExport!$BM85,TRUE))),HARMEAN(WeightedParse!I85,WeightedParse!K85,WeightedParse!Q85,WeightedParse!T85,WeightedParse!X85,WeightedParse!Z85,WeightedParse!AD85,WeightedParse!AF85,WeightedParse!AG85,WeightedParse!AJ85),HARMEAN(WeightedParse!I85,WeightedParse!K85,WeightedParse!Q85,WeightedParse!T85,WeightedParse!X85,WeightedParse!Z85,WeightedParse!AD85,WeightedParse!AF85,WeightedParse!AG85,WeightedParse!AJ85)*Variables!$B$5),"")</f>
        <v/>
      </c>
      <c r="AH85" s="114" t="str">
        <f>IF($A85&gt;"",IF(AND(OR(EXACT(SquadExport!$BR85,TRUE),EXACT(SquadExport!$BS85,TRUE)),OR(EXACT(SquadExport!$BK85,TRUE),EXACT(SquadExport!$BM85,TRUE))),HARMEAN(WeightedParse!H85,WeightedParse!K85,WeightedParse!P85,WeightedParse!Q85,WeightedParse!S85,WeightedParse!T85,WeightedParse!V85,WeightedParse!X85,WeightedParse!Y85,WeightedParse!Z85,WeightedParse!AD85,WeightedParse!AE85,WeightedParse!AF85,WeightedParse!AG85,WeightedParse!AH85,WeightedParse!AO85),HARMEAN(WeightedParse!H85,WeightedParse!K85,WeightedParse!P85,WeightedParse!Q85,WeightedParse!S85,WeightedParse!T85,WeightedParse!V85,WeightedParse!X85,WeightedParse!Y85,WeightedParse!Z85,WeightedParse!AD85,WeightedParse!AE85,WeightedParse!AF85,WeightedParse!AG85,WeightedParse!AH85,WeightedParse!AO85)*Variables!$B$5),"")</f>
        <v/>
      </c>
      <c r="AI85" s="114" t="str">
        <f>IF($A85&gt;"",IF(AND(OR(EXACT(SquadExport!$BR85,TRUE),EXACT(SquadExport!$BS85,TRUE)),OR(EXACT(SquadExport!$BK85,TRUE),EXACT(SquadExport!$BM85,TRUE))),HARMEAN(WeightedParse!H85,WeightedParse!I85,WeightedParse!K85,WeightedParse!P85,WeightedParse!Q85,WeightedParse!S85,WeightedParse!T85,WeightedParse!U85,WeightedParse!V85,WeightedParse!X85,WeightedParse!Y85,WeightedParse!Z85,WeightedParse!AD85,WeightedParse!AE85,WeightedParse!AF85,WeightedParse!AH85,WeightedParse!AI85,WeightedParse!AO85),HARMEAN(WeightedParse!H85,WeightedParse!I85,WeightedParse!K85,WeightedParse!P85,WeightedParse!Q85,WeightedParse!S85,WeightedParse!T85,WeightedParse!U85,WeightedParse!V85,WeightedParse!X85,WeightedParse!Y85,WeightedParse!Z85,WeightedParse!AD85,WeightedParse!AE85,WeightedParse!AF85,WeightedParse!AH85,WeightedParse!AI85,WeightedParse!AO85)*Variables!$B$5),"")</f>
        <v/>
      </c>
      <c r="AJ85" s="114" t="str">
        <f>IF($A85&gt;"",IF(AND(OR(EXACT(SquadExport!$BR85,TRUE),EXACT(SquadExport!$BS85,TRUE)),OR(EXACT(SquadExport!$BK85,TRUE),EXACT(SquadExport!$BM85,TRUE))),HARMEAN(WeightedParse!H85,WeightedParse!K85,WeightedParse!M85,WeightedParse!V85,WeightedParse!W85,WeightedParse!AD85,WeightedParse!AF85,WeightedParse!AH85,WeightedParse!AK85,WeightedParse!AL85,WeightedParse!AO85,WeightedParse!AP85)*(CONVERT(LEFT(SquadExport!$E85,FIND("'",SquadExport!$E85)-1)+((MID(SquadExport!$E85,FIND("'",SquadExport!$E85)+1,LEN(SquadExport!$E85)-FIND("'",SquadExport!$E85)-1))/12),"ft","m")-1)/(Variables!$C$4-1),(HARMEAN(WeightedParse!H85,WeightedParse!K85,WeightedParse!M85,WeightedParse!V85,WeightedParse!W85,WeightedParse!AD85,WeightedParse!AF85,WeightedParse!AH85,WeightedParse!AK85,WeightedParse!AL85,WeightedParse!AO85,WeightedParse!AP85)*(CONVERT(LEFT(SquadExport!$E85,FIND("'",SquadExport!$E85)-1)+((MID(SquadExport!$E85,FIND("'",SquadExport!$E85)+1,LEN(SquadExport!$E85)-FIND("'",SquadExport!$E85)-1))/12),"ft","m")-1)/(Variables!$C$4-1))*Variables!$B$5),"")</f>
        <v/>
      </c>
      <c r="AK85" s="114" t="str">
        <f>IF($A85&gt;"",IF(AND(OR(EXACT(SquadExport!$BR85,TRUE),EXACT(SquadExport!$BS85,TRUE)),OR(EXACT(SquadExport!$BK85,TRUE),EXACT(SquadExport!$BM85,TRUE))),HARMEAN(WeightedParse!J85,WeightedParse!K85,WeightedParse!T85,WeightedParse!V85,WeightedParse!X85,WeightedParse!Y85,WeightedParse!Z85,WeightedParse!AD85,WeightedParse!AH85,WeightedParse!AI85,WeightedParse!AK85,WeightedParse!AO85),HARMEAN(WeightedParse!J85,WeightedParse!K85,WeightedParse!T85,WeightedParse!V85,WeightedParse!X85,WeightedParse!Y85,WeightedParse!Z85,WeightedParse!AD85,WeightedParse!AH85,WeightedParse!AI85,WeightedParse!AK85,WeightedParse!AO85)*Variables!$B$5),"")</f>
        <v/>
      </c>
      <c r="AL85" s="114" t="str">
        <f>IF($A85&gt;"",IF(AND(OR(EXACT(SquadExport!$BR85,TRUE),EXACT(SquadExport!$BS85,TRUE)),OR(EXACT(SquadExport!$BK85,TRUE),EXACT(SquadExport!$BM85,TRUE))),HARMEAN(WeightedParse!H85,WeightedParse!I85,WeightedParse!K85,WeightedParse!Q85,WeightedParse!T85,WeightedParse!V85,WeightedParse!AB85,WeightedParse!AD85,WeightedParse!AH85,WeightedParse!AI85,WeightedParse!AJ85,WeightedParse!AN85,WeightedParse!AO85),HARMEAN(WeightedParse!H85,WeightedParse!I85,WeightedParse!K85,WeightedParse!Q85,WeightedParse!T85,WeightedParse!V85,WeightedParse!AB85,WeightedParse!AD85,WeightedParse!AH85,WeightedParse!AI85,WeightedParse!AJ85,WeightedParse!AN85,WeightedParse!AO85)*Variables!$B$5),"")</f>
        <v/>
      </c>
      <c r="AM85" s="114" t="str">
        <f>IF($A85&gt;"",IF(AND(OR(EXACT(SquadExport!$BR85,TRUE),EXACT(SquadExport!$BS85,TRUE)),OR(EXACT(SquadExport!$BK85,TRUE),EXACT(SquadExport!$BM85,TRUE))),HARMEAN(WeightedParse!I85,WeightedParse!J85,WeightedParse!K85,WeightedParse!N85,WeightedParse!Q85,WeightedParse!T85,WeightedParse!V85,WeightedParse!X85,WeightedParse!AB85,WeightedParse!AD85,WeightedParse!AG85,WeightedParse!AI85,WeightedParse!AJ85,WeightedParse!AK85,WeightedParse!AN85)*WeightedParse!BD85,(HARMEAN(WeightedParse!I85,WeightedParse!J85,WeightedParse!K85,WeightedParse!N85,WeightedParse!Q85,WeightedParse!T85,WeightedParse!V85,WeightedParse!X85,WeightedParse!AB85,WeightedParse!AD85,WeightedParse!AG85,WeightedParse!AI85,WeightedParse!AJ85,WeightedParse!AK85,WeightedParse!AN85)*WeightedParse!BD85)*Variables!$B$5),"")</f>
        <v/>
      </c>
      <c r="AN85" s="114" t="str">
        <f>IF($A85&gt;"",IF(AND(OR(EXACT(SquadExport!$BR85,TRUE),EXACT(SquadExport!$BS85,TRUE)),OR(EXACT(SquadExport!$BK85,TRUE),EXACT(SquadExport!$BM85,TRUE))),HARMEAN(WeightedParse!H85,WeightedParse!I85,WeightedParse!K85,WeightedParse!N85,WeightedParse!Q85,WeightedParse!T85,WeightedParse!V85,WeightedParse!X85,WeightedParse!Z85,WeightedParse!AD85,WeightedParse!AG85,WeightedParse!AH85,WeightedParse!AI85,WeightedParse!AJ85,WeightedParse!AN85,WeightedParse!AO85)*WeightedParse!BD85,(HARMEAN(WeightedParse!H85,WeightedParse!I85,WeightedParse!K85,WeightedParse!N85,WeightedParse!Q85,WeightedParse!T85,WeightedParse!V85,WeightedParse!X85,WeightedParse!Z85,WeightedParse!AD85,WeightedParse!AG85,WeightedParse!AH85,WeightedParse!AI85,WeightedParse!AJ85,WeightedParse!AN85,WeightedParse!AO85)*WeightedParse!BD85)*Variables!$B$5),"")</f>
        <v/>
      </c>
      <c r="AO85" s="114" t="str">
        <f>IF($A85&gt;"",IF(AND(EXACT(SquadExport!$BS85,TRUE),EXACT(SquadExport!$BL85,TRUE)),HARMEAN(WeightedParse!K85,WeightedParse!Q85,WeightedParse!T85,WeightedParse!V85,WeightedParse!X85,WeightedParse!Z85,WeightedParse!AB85,WeightedParse!AD85,WeightedParse!AG85,WeightedParse!AK85),HARMEAN(WeightedParse!K85,WeightedParse!Q85,WeightedParse!T85,WeightedParse!V85,WeightedParse!X85,WeightedParse!Z85,WeightedParse!AB85,WeightedParse!AD85,WeightedParse!AG85,WeightedParse!AK85)*Variables!$B$5),"")</f>
        <v/>
      </c>
      <c r="AP85" s="114" t="str">
        <f>IF($A85&gt;"",IF(AND(EXACT(SquadExport!$BS85,TRUE),EXACT(SquadExport!$BL85,TRUE)),HARMEAN(WeightedParse!I85,WeightedParse!K85,WeightedParse!Q85,WeightedParse!T85,WeightedParse!V85,WeightedParse!X85,WeightedParse!Z85,WeightedParse!AB85,WeightedParse!AD85,WeightedParse!AF85,WeightedParse!AG85,WeightedParse!AI85,WeightedParse!AJ85),HARMEAN(WeightedParse!I85,WeightedParse!K85,WeightedParse!Q85,WeightedParse!T85,WeightedParse!V85,WeightedParse!X85,WeightedParse!Z85,WeightedParse!AB85,WeightedParse!AD85,WeightedParse!AF85,WeightedParse!AG85,WeightedParse!AI85,WeightedParse!AJ85)*Variables!$B$5),"")</f>
        <v/>
      </c>
      <c r="AQ85" s="114" t="str">
        <f>IF($A85&gt;"",IF(AND(EXACT(SquadExport!$BS85,TRUE),EXACT(SquadExport!$BL85,TRUE)),HARMEAN(WeightedParse!I85,WeightedParse!J85,WeightedParse!K85,WeightedParse!Q85,WeightedParse!T85,WeightedParse!V85,WeightedParse!X85,WeightedParse!Z85,WeightedParse!AB85,WeightedParse!AD85,WeightedParse!AG85,WeightedParse!AI85,WeightedParse!AJ85,WeightedParse!AK85),HARMEAN(WeightedParse!I85,WeightedParse!J85,WeightedParse!K85,WeightedParse!Q85,WeightedParse!T85,WeightedParse!V85,WeightedParse!X85,WeightedParse!Z85,WeightedParse!AB85,WeightedParse!AD85,WeightedParse!AG85,WeightedParse!AI85,WeightedParse!AJ85,WeightedParse!AK85)*Variables!$B$5),"")</f>
        <v/>
      </c>
      <c r="AR85" s="114" t="str">
        <f>IF($A85&gt;"",IF(AND(EXACT(SquadExport!$BS85,TRUE),EXACT(SquadExport!$BL85,TRUE)),HARMEAN(WeightedParse!I85,WeightedParse!J85,WeightedParse!K85,WeightedParse!Q85,WeightedParse!T85,WeightedParse!V85,WeightedParse!X85,WeightedParse!Y85,WeightedParse!Z85,WeightedParse!AD85,WeightedParse!AH85,WeightedParse!AI85,WeightedParse!AJ85,WeightedParse!AK85,WeightedParse!AN85,WeightedParse!AO85),HARMEAN(WeightedParse!I85,WeightedParse!J85,WeightedParse!K85,WeightedParse!Q85,WeightedParse!T85,WeightedParse!V85,WeightedParse!X85,WeightedParse!Y85,WeightedParse!Z85,WeightedParse!AD85,WeightedParse!AH85,WeightedParse!AI85,WeightedParse!AJ85,WeightedParse!AK85,WeightedParse!AN85,WeightedParse!AO85)*Variables!$B$5),"")</f>
        <v/>
      </c>
      <c r="AS85" s="114" t="str">
        <f>IF($A85&gt;"",IF(AND(EXACT(SquadExport!$BT85,TRUE),EXACT(SquadExport!$BL85,TRUE)),HARMEAN(WeightedParse!J85,WeightedParse!K85,WeightedParse!M85,WeightedParse!T85,WeightedParse!V85,WeightedParse!X85,WeightedParse!Z85,WeightedParse!AD85,WeightedParse!AI85),(HARMEAN(WeightedParse!J85,WeightedParse!K85,WeightedParse!M85,WeightedParse!T85,WeightedParse!V85,WeightedParse!X85,WeightedParse!Z85,WeightedParse!AD85,WeightedParse!AI85)*Variables!$B$5)),"")</f>
        <v/>
      </c>
      <c r="AT85" s="114" t="str">
        <f>IF($A85&gt;"",IF(AND(EXACT(SquadExport!$BT85,TRUE),EXACT(SquadExport!$BL85,TRUE)),HARMEAN(WeightedParse!J85,WeightedParse!K85,WeightedParse!M85,WeightedParse!U85,WeightedParse!V85,WeightedParse!W85,WeightedParse!X85,WeightedParse!Z85,WeightedParse!AD85,WeightedParse!AF85,WeightedParse!AK85,WeightedParse!AL85,WeightedParse!AP85)*(CONVERT(LEFT(SquadExport!$E85,FIND("'",SquadExport!$E85)-1)+((MID(SquadExport!$E85,FIND("'",SquadExport!$E85)+1,LEN(SquadExport!$E85)-FIND("'",SquadExport!$E85)-1))/12),"ft","m")-1)/(Variables!$C$4-1),(HARMEAN(WeightedParse!J85,WeightedParse!K85,WeightedParse!M85,WeightedParse!U85,WeightedParse!V85,WeightedParse!W85,WeightedParse!X85,WeightedParse!Z85,WeightedParse!AD85,WeightedParse!AF85,WeightedParse!AK85,WeightedParse!AL85,WeightedParse!AP85)*(CONVERT(LEFT(SquadExport!$E85,FIND("'",SquadExport!$E85)-1)+((MID(SquadExport!$E85,FIND("'",SquadExport!$E85)+1,LEN(SquadExport!$E85)-FIND("'",SquadExport!$E85)-1))/12),"ft","m")-1)/(Variables!$C$4-1)))*Variables!$B$5,"")</f>
        <v/>
      </c>
      <c r="AU85" s="114" t="str">
        <f>IF($A85&gt;"",IF(AND(EXACT(SquadExport!$BT85,TRUE),EXACT(SquadExport!$BL85,TRUE)),HARMEAN(WeightedParse!I85,WeightedParse!J85,WeightedParse!K85,WeightedParse!Q85,WeightedParse!T85,WeightedParse!V85,WeightedParse!X85,WeightedParse!Z85,WeightedParse!AB85,WeightedParse!AD85,WeightedParse!AF85,WeightedParse!AG85,WeightedParse!AK85,WeightedParse!AP85),HARMEAN(WeightedParse!I85,WeightedParse!J85,WeightedParse!K85,WeightedParse!Q85,WeightedParse!T85,WeightedParse!V85,WeightedParse!X85,WeightedParse!Z85,WeightedParse!AB85,WeightedParse!AD85,WeightedParse!AF85,WeightedParse!AG85,WeightedParse!AK85,WeightedParse!AP85)*Variables!$B$5),"")</f>
        <v/>
      </c>
      <c r="AV85" s="114" t="str">
        <f>IF($A85&gt;"",IF(AND(EXACT(SquadExport!$BT85,TRUE),EXACT(SquadExport!$BL85,TRUE)),HARMEAN(WeightedParse!I85,WeightedParse!J85,WeightedParse!K85,WeightedParse!Q85,WeightedParse!T85,WeightedParse!V85,WeightedParse!X85,WeightedParse!Z85,WeightedParse!AD85,WeightedParse!AH85,WeightedParse!AI85,WeightedParse!AJ85,WeightedParse!AK85,WeightedParse!AN85,WeightedParse!AO85),HARMEAN(WeightedParse!I85,WeightedParse!J85,WeightedParse!K85,WeightedParse!Q85,WeightedParse!T85,WeightedParse!V85,WeightedParse!X85,WeightedParse!Z85,WeightedParse!AD85,WeightedParse!AH85,WeightedParse!AI85,WeightedParse!AJ85,WeightedParse!AK85,WeightedParse!AN85,WeightedParse!AO85)*Variables!$B$5),"")</f>
        <v/>
      </c>
      <c r="AW85" s="114" t="str">
        <f>IF($A85&gt;"",IF(AND(EXACT(SquadExport!$BT85,TRUE),EXACT(SquadExport!$BL85,TRUE)),HARMEAN(WeightedParse!I85,WeightedParse!J85,WeightedParse!K85,WeightedParse!Q85,WeightedParse!T85,WeightedParse!V85,WeightedParse!X85,WeightedParse!Z85,WeightedParse!AB85,WeightedParse!AD85,WeightedParse!AF85,WeightedParse!AG85,WeightedParse!AI85,WeightedParse!AJ85,WeightedParse!AK85),HARMEAN(WeightedParse!I85,WeightedParse!J85,WeightedParse!K85,WeightedParse!Q85,WeightedParse!T85,WeightedParse!V85,WeightedParse!X85,WeightedParse!Z85,WeightedParse!AB85,WeightedParse!AD85,WeightedParse!AF85,WeightedParse!AG85,WeightedParse!AI85,WeightedParse!AJ85,WeightedParse!AK85)*Variables!$B$5),"")</f>
        <v/>
      </c>
      <c r="AX85" s="114" t="str">
        <f>IF($A85&gt;"",IF(AND(EXACT(SquadExport!$BT85,TRUE),EXACT(SquadExport!$BL85,TRUE)),HARMEAN(WeightedParse!K85,WeightedParse!Q85,WeightedParse!U85,WeightedParse!V85,WeightedParse!W85,WeightedParse!X85,WeightedParse!Y85,WeightedParse!Z85,WeightedParse!AD85,WeightedParse!AF85,WeightedParse!AH85,WeightedParse!AI85,WeightedParse!AJ85,WeightedParse!AK85,WeightedParse!AN85,WeightedParse!AO85,WeightedParse!AP85),HARMEAN(WeightedParse!K85,WeightedParse!Q85,WeightedParse!U85,WeightedParse!V85,WeightedParse!W85,WeightedParse!X85,WeightedParse!Y85,WeightedParse!Z85,WeightedParse!AD85,WeightedParse!AF85,WeightedParse!AH85,WeightedParse!AI85,WeightedParse!AJ85,WeightedParse!AK85,WeightedParse!AN85,WeightedParse!AO85,WeightedParse!AP85)*Variables!$B$5),"")</f>
        <v/>
      </c>
      <c r="AY85" s="114" t="str">
        <f>IF($A85&gt;"",IF(AND(EXACT(SquadExport!$BT85,TRUE),EXACT(SquadExport!$BL85,TRUE)),HARMEAN(WeightedParse!I85,WeightedParse!J85,WeightedParse!K85,WeightedParse!M85,WeightedParse!N85,WeightedParse!Q85,WeightedParse!T85,WeightedParse!V85,WeightedParse!X85,WeightedParse!Z85,WeightedParse!AD85,WeightedParse!AF85,WeightedParse!AG85,WeightedParse!AH85,WeightedParse!AI85,WeightedParse!AJ85,WeightedParse!AK85,WeightedParse!AL85,WeightedParse!AN85,WeightedParse!AO85,WeightedParse!AP85),HARMEAN(WeightedParse!I85,WeightedParse!J85,WeightedParse!K85,WeightedParse!M85,WeightedParse!N85,WeightedParse!Q85,WeightedParse!T85,WeightedParse!V85,WeightedParse!X85,WeightedParse!Z85,WeightedParse!AD85,WeightedParse!AF85,WeightedParse!AG85,WeightedParse!AH85,WeightedParse!AI85,WeightedParse!AJ85,WeightedParse!AK85,WeightedParse!AL85,WeightedParse!AN85,WeightedParse!AO85,WeightedParse!AP85)*Variables!$B$5),"")</f>
        <v/>
      </c>
    </row>
    <row r="86" spans="1:51" s="3" customFormat="1" ht="15" customHeight="1" x14ac:dyDescent="0.25">
      <c r="A86" s="3" t="str">
        <f>IF(WeightedParse!A86&gt;"",WeightedParse!A86,"")</f>
        <v/>
      </c>
      <c r="B86" s="4" t="str">
        <f>IF(WeightedParse!B86&gt;0,WeightedParse!B86,"")</f>
        <v/>
      </c>
      <c r="C86" s="4" t="str">
        <f>IF(A86&gt;"",IF(AND(B86&lt;=Variables!$B$8,G86&gt;2),"Youth",IF(AND(B86&lt;=Variables!$B$8,G86&lt;=2),"Prospect",IF(AND(B86&gt;=Variables!$B$9,G86&gt;2),"Old",IF(G86&gt;=3,"Reserves","First Team")))),"")</f>
        <v/>
      </c>
      <c r="D86" s="4" t="str">
        <f>SquadExport!BJ86</f>
        <v/>
      </c>
      <c r="E86" s="4" t="str">
        <f>IF(A86&gt;"",VLOOKUP(F86,Roles!A:B,2,FALSE)&amp;IF(OR(VLOOKUP(F86,Roles!$A:$B,2,FALSE)="FB",VLOOKUP(F86,Roles!$A:$B,2,FALSE)="WB",VLOOKUP(F86,Roles!$A:$B,2,FALSE)="WM",VLOOKUP(F86,Roles!$A:$B,2,FALSE)="W"),IF(AND(SquadExport!BK86=TRUE,SquadExport!BM86=TRUE,WeightedParse!BB86&gt;=WeightedParse!BC86)," (R)",IF(AND(SquadExport!BK86=TRUE,SquadExport!BM86=TRUE,WeightedParse!BB86&lt;WeightedParse!BC86)," (L)",IF(AND(SquadExport!BK86=TRUE,SquadExport!BM86=FALSE), " (L)",IF(AND(SquadExport!BK86=FALSE,SquadExport!BM86=TRUE)," (R)","")))),""),"")</f>
        <v/>
      </c>
      <c r="F86" s="4" t="str" cm="1">
        <f t="array" ref="F86">IF(A86&gt;"",INDEX($J$1:$AY$1,SUMPRODUCT(MAX(($J$2:$AY$200=MAX($J86:$AY86))*(COLUMN($J$2:$AY$200))))-COLUMN($J$1)+1),"")</f>
        <v/>
      </c>
      <c r="G86" s="4" t="str">
        <f t="shared" si="3"/>
        <v/>
      </c>
      <c r="H86" s="4" t="str">
        <f t="shared" si="4"/>
        <v/>
      </c>
      <c r="I86" s="5" t="str">
        <f t="shared" si="5"/>
        <v/>
      </c>
      <c r="J86" s="114" t="str">
        <f>IF($A86&gt;"",HARMEAN(WeightedParse!V86,WeightedParse!Y86,WeightedParse!Z86,WeightedParse!AE86,WeightedParse!AJ86,WeightedParse!AQ86,WeightedParse!AR86,WeightedParse!AS86,WeightedParse!AU86,WeightedParse!AV86,WeightedParse!AW86,WeightedParse!AY86,WeightedParse!BA86),"")</f>
        <v/>
      </c>
      <c r="K86" s="114" t="str">
        <f>IF(A86&gt;"",HARMEAN(WeightedParse!K86,WeightedParse!Q86,WeightedParse!V86,WeightedParse!X86,WeightedParse!Y86,WeightedParse!Z86,WeightedParse!AE86,WeightedParse!AG86,WeightedParse!AI86,WeightedParse!AJ86,WeightedParse!AQ86,WeightedParse!AR86,WeightedParse!AS86,WeightedParse!AU86,WeightedParse!AV86,WeightedParse!AW86,WeightedParse!AY86,WeightedParse!AZ86,WeightedParse!BA86),"")</f>
        <v/>
      </c>
      <c r="L86" s="114" t="str">
        <f>IF($A86&gt;"",IF(AND(EXACT(SquadExport!$BO86,TRUE),EXACT(SquadExport!$BL86,TRUE)),HARMEAN(WeightedParse!M86,WeightedParse!P86,WeightedParse!S86,WeightedParse!U86,WeightedParse!V86,WeightedParse!W86,WeightedParse!Y86,WeightedParse!AE86,WeightedParse!AL86,WeightedParse!AN86,WeightedParse!AP86),HARMEAN(WeightedParse!M86,WeightedParse!P86,WeightedParse!S86,WeightedParse!U86,WeightedParse!V86,WeightedParse!W86,WeightedParse!Y86,WeightedParse!AE86,WeightedParse!AL86,WeightedParse!AN86,WeightedParse!AP86)*Variables!$B$5),"")</f>
        <v/>
      </c>
      <c r="M86" s="114" t="str">
        <f>IF($A86&gt;"",IF(AND(EXACT(SquadExport!$BO86,TRUE),EXACT(SquadExport!$BL86,TRUE)),HARMEAN(WeightedParse!M86,WeightedParse!P86,WeightedParse!S86,WeightedParse!U86,WeightedParse!V86,WeightedParse!W86,WeightedParse!X86,WeightedParse!Y86,WeightedParse!Z86,WeightedParse!AE86,WeightedParse!AL86,WeightedParse!AN86,WeightedParse!AP86),HARMEAN(WeightedParse!M86,WeightedParse!P86,WeightedParse!S86,WeightedParse!U86,WeightedParse!V86,WeightedParse!W86,WeightedParse!X86,WeightedParse!Y86,WeightedParse!Z86,WeightedParse!AE86,WeightedParse!AL86,WeightedParse!AN86,WeightedParse!AP86)*Variables!$B$5),"")</f>
        <v/>
      </c>
      <c r="N86" s="114" t="str">
        <f>IF($A86&gt;"",IF(AND(EXACT(SquadExport!$BO86,TRUE),EXACT(SquadExport!$BL86,TRUE)),HARMEAN(WeightedParse!K86,WeightedParse!M86,WeightedParse!P86,WeightedParse!Q86,WeightedParse!S86,WeightedParse!T86,WeightedParse!U86,WeightedParse!V86,WeightedParse!W86,WeightedParse!X86,WeightedParse!Y86,WeightedParse!Z86,WeightedParse!AE86,WeightedParse!AG86,WeightedParse!AL86,WeightedParse!AN86,WeightedParse!AP86),HARMEAN(WeightedParse!K86,WeightedParse!M86,WeightedParse!P86,WeightedParse!Q86,WeightedParse!S86,WeightedParse!T86,WeightedParse!U86,WeightedParse!V86,WeightedParse!W86,WeightedParse!X86,WeightedParse!Y86,WeightedParse!Z86,WeightedParse!AE86,WeightedParse!AG86,WeightedParse!AL86,WeightedParse!AN86,WeightedParse!AP86)*Variables!$B$5),"")</f>
        <v/>
      </c>
      <c r="O86" s="114" t="str">
        <f>IF($A86&gt;"",IF(AND(EXACT(SquadExport!$BO86,TRUE),EXACT(SquadExport!$BL86,TRUE)),HARMEAN(WeightedParse!I86,WeightedParse!K86,WeightedParse!M86,WeightedParse!P86,WeightedParse!Q86,WeightedParse!S86,WeightedParse!T86,WeightedParse!V86,WeightedParse!W86,WeightedParse!X86,WeightedParse!Y86,WeightedParse!Z86,WeightedParse!AB86,WeightedParse!AE86,WeightedParse!AF86,WeightedParse!AG86,WeightedParse!AJ86,WeightedParse!AK86,WeightedParse!AL86,WeightedParse!AN86,WeightedParse!AO86,WeightedParse!AP86),HARMEAN(WeightedParse!I86,WeightedParse!K86,WeightedParse!M86,WeightedParse!P86,WeightedParse!Q86,WeightedParse!S86,WeightedParse!T86,WeightedParse!V86,WeightedParse!W86,WeightedParse!X86,WeightedParse!Y86,WeightedParse!Z86,WeightedParse!AB86,WeightedParse!AE86,WeightedParse!AF86,WeightedParse!AG86,WeightedParse!AJ86,WeightedParse!AK86,WeightedParse!AL86,WeightedParse!AN86,WeightedParse!AO86,WeightedParse!AP86)*Variables!$B$5),"")</f>
        <v/>
      </c>
      <c r="P86" s="114" t="str">
        <f>IF($A86&gt;"",IF(AND(OR(EXACT(SquadExport!$BO86,TRUE),EXACT(SquadExport!$BP86,TRUE)),OR(EXACT(SquadExport!$BK86,TRUE),EXACT(SquadExport!$BM86,TRUE))),HARMEAN(WeightedParse!M86,WeightedParse!P86,WeightedParse!S86,WeightedParse!U86,WeightedParse!V86,WeightedParse!W86,WeightedParse!Y86,WeightedParse!AE86,WeightedParse!AF86,WeightedParse!AP86),HARMEAN(WeightedParse!M86,WeightedParse!P86,WeightedParse!S86,WeightedParse!U86,WeightedParse!V86,WeightedParse!W86,WeightedParse!Y86,WeightedParse!AE86,WeightedParse!AF86,WeightedParse!AP86)*Variables!$B$5),"")</f>
        <v/>
      </c>
      <c r="Q86" s="114" t="str">
        <f>IF($A86&gt;"",IF(AND(OR(EXACT(SquadExport!$BO86,TRUE),EXACT(SquadExport!$BP86,TRUE)),OR(EXACT(SquadExport!$BK86,TRUE),EXACT(SquadExport!$BM86,TRUE))),HARMEAN(WeightedParse!H86,WeightedParse!P86,WeightedParse!Q86,WeightedParse!S86,WeightedParse!T86,WeightedParse!V86,WeightedParse!X86,WeightedParse!Y86,WeightedParse!Z86,WeightedParse!AE86,WeightedParse!AF86,WeightedParse!AH86,WeightedParse!AN86,WeightedParse!AO86),HARMEAN(WeightedParse!H86,WeightedParse!P86,WeightedParse!Q86,WeightedParse!S86,WeightedParse!T86,WeightedParse!V86,WeightedParse!X86,WeightedParse!Y86,WeightedParse!Z86,WeightedParse!AE86,WeightedParse!AF86,WeightedParse!AH86,WeightedParse!AN86,WeightedParse!AO86)*Variables!$B$5),"")</f>
        <v/>
      </c>
      <c r="R86" s="115" t="str">
        <f>IF($A86&gt;"",IF(AND(OR(EXACT(SquadExport!$BO86,TRUE),EXACT(SquadExport!$BP86,TRUE)),OR(EXACT(SquadExport!$BK86,TRUE),EXACT(SquadExport!$BM86,TRUE))),HARMEAN(WeightedParse!H86,WeightedParse!I86,WeightedParse!K86,WeightedParse!P86,WeightedParse!Q86,WeightedParse!S86,WeightedParse!T86,WeightedParse!V86,WeightedParse!Y86,WeightedParse!Z86,WeightedParse!AD86,WeightedParse!AE86,WeightedParse!AF86,WeightedParse!AH86,WeightedParse!AI86,WeightedParse!AJ86,WeightedParse!AN86,WeightedParse!AO86),HARMEAN(WeightedParse!H86,WeightedParse!I86,WeightedParse!K86,WeightedParse!P86,WeightedParse!Q86,WeightedParse!S86,WeightedParse!T86,WeightedParse!V86,WeightedParse!Y86,WeightedParse!Z86,WeightedParse!AD86,WeightedParse!AE86,WeightedParse!AF86,WeightedParse!AH86,WeightedParse!AI86,WeightedParse!AJ86,WeightedParse!AN86,WeightedParse!AO86)*Variables!$B$5),"")</f>
        <v/>
      </c>
      <c r="S86" s="115" t="str">
        <f>IF($A86&gt;"",IF(AND(OR(EXACT(SquadExport!$BO86,TRUE),EXACT(SquadExport!$BP86,TRUE)),OR(EXACT(SquadExport!$BK86,TRUE),EXACT(SquadExport!$BM86,TRUE))),HARMEAN(WeightedParse!H86,WeightedParse!I86,WeightedParse!K86,WeightedParse!Q86,WeightedParse!S86,WeightedParse!T86,WeightedParse!V86,WeightedParse!X86,WeightedParse!Z86,WeightedParse!AB86,WeightedParse!AD86,WeightedParse!AF86,WeightedParse!AG86,WeightedParse!AH86,WeightedParse!AI86,WeightedParse!AJ86,WeightedParse!AK86,WeightedParse!AN86,WeightedParse!AO86),HARMEAN(WeightedParse!H86,WeightedParse!I86,WeightedParse!K86,WeightedParse!Q86,WeightedParse!S86,WeightedParse!T86,WeightedParse!V86,WeightedParse!X86,WeightedParse!Z86,WeightedParse!AB86,WeightedParse!AD86,WeightedParse!AF86,WeightedParse!AG86,WeightedParse!AH86,WeightedParse!AI86,WeightedParse!AJ86,WeightedParse!AK86,WeightedParse!AN86,WeightedParse!AO86)*Variables!$B$5),"")</f>
        <v/>
      </c>
      <c r="T86" s="114" t="str">
        <f>IF($A86&gt;"",IF(AND(OR(EXACT(SquadExport!$BO86,TRUE),EXACT(SquadExport!$BP86,TRUE)),OR(EXACT(SquadExport!$BK86,TRUE),EXACT(SquadExport!$BM86,TRUE))),HARMEAN(WeightedParse!I86,WeightedParse!K86,WeightedParse!N86,WeightedParse!P86,WeightedParse!Q86,WeightedParse!S86,WeightedParse!T86,WeightedParse!V86,WeightedParse!X86,WeightedParse!Y86,WeightedParse!Z86,WeightedParse!AB86,WeightedParse!AD86,WeightedParse!AE86,WeightedParse!AF86,WeightedParse!AH86,WeightedParse!AI86,WeightedParse!AJ86,WeightedParse!AN86,WeightedParse!AO86)*WeightedParse!BD86,(HARMEAN(WeightedParse!I86,WeightedParse!K86,WeightedParse!N86,WeightedParse!P86,WeightedParse!Q86,WeightedParse!S86,WeightedParse!T86,WeightedParse!V86,WeightedParse!X86,WeightedParse!Y86,WeightedParse!Z86,WeightedParse!AB86,WeightedParse!AD86,WeightedParse!AE86,WeightedParse!AF86,WeightedParse!AH86,WeightedParse!AI86,WeightedParse!AJ86,WeightedParse!AN86,WeightedParse!AO86)*WeightedParse!BD86)*Variables!$B$5),"")</f>
        <v/>
      </c>
      <c r="U86" s="114" t="str">
        <f>IF($A86&gt;"",IF(EXACT(SquadExport!$BQ86,TRUE),HARMEAN(WeightedParse!P86,WeightedParse!S86,WeightedParse!V86,WeightedParse!X86,WeightedParse!Y86,WeightedParse!Z86,WeightedParse!AE86,WeightedParse!AF86,WeightedParse!AP86),HARMEAN(WeightedParse!P86,WeightedParse!S86,WeightedParse!V86,WeightedParse!X86,WeightedParse!Y86,WeightedParse!Z86,WeightedParse!AE86,WeightedParse!AF86,WeightedParse!AP86)*Variables!$B$5),"")</f>
        <v/>
      </c>
      <c r="V86" s="114" t="str">
        <f>IF($A86&gt;"",IF(EXACT(SquadExport!$BQ86,TRUE),HARMEAN(WeightedParse!K86,WeightedParse!Q86,WeightedParse!S86,WeightedParse!T86,WeightedParse!V86,WeightedParse!X86,WeightedParse!Z86,WeightedParse!AE86,WeightedParse!AF86,WeightedParse!AG86,WeightedParse!AH86,WeightedParse!AK86),HARMEAN(WeightedParse!K86,WeightedParse!Q86,WeightedParse!S86,WeightedParse!T86,WeightedParse!V86,WeightedParse!X86,WeightedParse!Z86,WeightedParse!AE86,WeightedParse!AF86,WeightedParse!AG86,WeightedParse!AH86,WeightedParse!AK86)*Variables!$B$5),"")</f>
        <v/>
      </c>
      <c r="W86" s="114" t="str">
        <f>IF($A86&gt;"",IF(EXACT(SquadExport!$BQ86,TRUE),HARMEAN(WeightedParse!I86,WeightedParse!K86,WeightedParse!N86,WeightedParse!Q86,WeightedParse!T86,WeightedParse!V86,WeightedParse!X86,WeightedParse!Z86,WeightedParse!AB86,WeightedParse!AD86,WeightedParse!AF86,WeightedParse!AG86,WeightedParse!AK86),HARMEAN(WeightedParse!I86,WeightedParse!K86,WeightedParse!N86,WeightedParse!Q86,WeightedParse!T86,WeightedParse!V86,WeightedParse!X86,WeightedParse!Z86,WeightedParse!AB86,WeightedParse!AD86,WeightedParse!AF86,WeightedParse!AG86,WeightedParse!AK86)*Variables!$B$5),"")</f>
        <v/>
      </c>
      <c r="X86" s="114" t="str">
        <f>IF($A86&gt;"",IF(EXACT(SquadExport!$BQ86,TRUE),HARMEAN(WeightedParse!K86,WeightedParse!P86,WeightedParse!Q86,WeightedParse!S86,WeightedParse!U86,WeightedParse!V86,WeightedParse!X86,WeightedParse!Y86,WeightedParse!Z86,WeightedParse!AE86,WeightedParse!AF86,WeightedParse!AH86,WeightedParse!AO86,WeightedParse!AP86),HARMEAN(WeightedParse!K86,WeightedParse!P86,WeightedParse!Q86,WeightedParse!S86,WeightedParse!U86,WeightedParse!V86,WeightedParse!X86,WeightedParse!Y86,WeightedParse!Z86,WeightedParse!AE86,WeightedParse!AF86,WeightedParse!AH86,WeightedParse!AO86,WeightedParse!AP86)*Variables!$B$5),"")</f>
        <v/>
      </c>
      <c r="Y86" s="114" t="str">
        <f>IF($A86&gt;"",IF(EXACT(SquadExport!$BQ86,TRUE),HARMEAN(WeightedParse!P86,WeightedParse!Q86,WeightedParse!S86,WeightedParse!U86,WeightedParse!V86,WeightedParse!W86,WeightedParse!Y86,WeightedParse!AE86,WeightedParse!AF86,WeightedParse!AH86,WeightedParse!AJ86,WeightedParse!AN86,WeightedParse!AO86,WeightedParse!AP86),HARMEAN(WeightedParse!P86,WeightedParse!Q86,WeightedParse!S86,WeightedParse!U86,WeightedParse!V86,WeightedParse!W86,WeightedParse!Y86,WeightedParse!AE86,WeightedParse!AF86,WeightedParse!AH86,WeightedParse!AJ86,WeightedParse!AN86,WeightedParse!AO86,WeightedParse!AP86)*Variables!$B$5),"")</f>
        <v/>
      </c>
      <c r="Z86" s="114" t="str">
        <f>IF($A86&gt;"",IF(EXACT(SquadExport!$BQ86,TRUE),HARMEAN(WeightedParse!M86,WeightedParse!P86,WeightedParse!Q86,WeightedParse!S86,WeightedParse!U86,WeightedParse!V86,WeightedParse!W86,WeightedParse!X86,WeightedParse!Y86,WeightedParse!Z86,WeightedParse!AE86,WeightedParse!AF86,WeightedParse!AH86,WeightedParse!AL86,WeightedParse!AO86,WeightedParse!AP86),HARMEAN(WeightedParse!M86,WeightedParse!P86,WeightedParse!Q86,WeightedParse!S86,WeightedParse!U86,WeightedParse!V86,WeightedParse!W86,WeightedParse!X86,WeightedParse!Y86,WeightedParse!Z86,WeightedParse!AE86,WeightedParse!AF86,WeightedParse!AH86,WeightedParse!AL86,WeightedParse!AO86,WeightedParse!AP86)*Variables!$B$5),"")</f>
        <v/>
      </c>
      <c r="AA86" s="114" t="str">
        <f>IF($A86&gt;"",IF(EXACT(SquadExport!$BQ86,TRUE),HARMEAN(WeightedParse!J86,WeightedParse!K86,WeightedParse!N86,WeightedParse!P86,WeightedParse!Q86,WeightedParse!S86,WeightedParse!V86,WeightedParse!X86,WeightedParse!Y86,WeightedParse!Z86,WeightedParse!AD86,WeightedParse!AE86,WeightedParse!AH86,WeightedParse!AI86,WeightedParse!AK86,WeightedParse!AN86,WeightedParse!AO86,WeightedParse!AP86),HARMEAN(WeightedParse!J86,WeightedParse!K86,WeightedParse!N86,WeightedParse!P86,WeightedParse!Q86,WeightedParse!S86,WeightedParse!V86,WeightedParse!X86,WeightedParse!Y86,WeightedParse!Z86,WeightedParse!AD86,WeightedParse!AE86,WeightedParse!AH86,WeightedParse!AI86,WeightedParse!AK86,WeightedParse!AN86,WeightedParse!AO86,WeightedParse!AP86)*Variables!$B$5),"")</f>
        <v/>
      </c>
      <c r="AB86" s="114" t="str">
        <f>IF($A86&gt;"",IF(AND(EXACT(SquadExport!$BR86,TRUE),EXACT(SquadExport!$BL86,TRUE)),HARMEAN(WeightedParse!I86,WeightedParse!K86,WeightedParse!N86,WeightedParse!Q86,WeightedParse!T86,WeightedParse!V86,WeightedParse!X86,WeightedParse!Y86,WeightedParse!Z86,WeightedParse!AD86,WeightedParse!AE86,WeightedParse!AF86,WeightedParse!AG86,WeightedParse!AH86,WeightedParse!AI86,WeightedParse!AJ86,WeightedParse!AK86,WeightedParse!AN86,WeightedParse!AO86),HARMEAN(WeightedParse!I86,WeightedParse!K86,WeightedParse!N86,WeightedParse!Q86,WeightedParse!T86,WeightedParse!V86,WeightedParse!X86,WeightedParse!Y86,WeightedParse!Z86,WeightedParse!AD86,WeightedParse!AE86,WeightedParse!AF86,WeightedParse!AG86,WeightedParse!AH86,WeightedParse!AI86,WeightedParse!AJ86,WeightedParse!AK86,WeightedParse!AN86,WeightedParse!AO86)*Variables!$B$5),"")</f>
        <v/>
      </c>
      <c r="AC86" s="114" t="str">
        <f>IF($A86&gt;"",IF(AND(EXACT(SquadExport!$BR86,TRUE),EXACT(SquadExport!$BL86,TRUE)),HARMEAN(WeightedParse!K86,WeightedParse!Q86,WeightedParse!S86,WeightedParse!T86,WeightedParse!V86,WeightedParse!X86,WeightedParse!Y86,WeightedParse!Z86,WeightedParse!AD86,WeightedParse!AE86,WeightedParse!AF86,WeightedParse!AG86,WeightedParse!AH86,WeightedParse!AO86),HARMEAN(WeightedParse!K86,WeightedParse!Q86,WeightedParse!S86,WeightedParse!T86,WeightedParse!V86,WeightedParse!X86,WeightedParse!Y86,WeightedParse!Z86,WeightedParse!AD86,WeightedParse!AE86,WeightedParse!AF86,WeightedParse!AG86,WeightedParse!AH86,WeightedParse!AO86)*Variables!$B$5),"")</f>
        <v/>
      </c>
      <c r="AD86" s="114" t="str">
        <f>IF($A86&gt;"",IF(AND(EXACT(SquadExport!$BR86,TRUE),EXACT(SquadExport!$BL86,TRUE)),HARMEAN(WeightedParse!I86,WeightedParse!J86,WeightedParse!K86,WeightedParse!N86,WeightedParse!Q86,WeightedParse!S86,WeightedParse!T86,WeightedParse!V86,WeightedParse!X86,WeightedParse!Z86,WeightedParse!AB86,WeightedParse!AD86,WeightedParse!AG86,WeightedParse!AH86,WeightedParse!AI86,WeightedParse!AK86,WeightedParse!AO86),HARMEAN(WeightedParse!I86,WeightedParse!J86,WeightedParse!K86,WeightedParse!N86,WeightedParse!Q86,WeightedParse!S86,WeightedParse!T86,WeightedParse!V86,WeightedParse!X86,WeightedParse!Z86,WeightedParse!AB86,WeightedParse!AD86,WeightedParse!AG86,WeightedParse!AH86,WeightedParse!AI86,WeightedParse!AK86,WeightedParse!AO86)*Variables!$B$5),"")</f>
        <v/>
      </c>
      <c r="AE86" s="114" t="str">
        <f>IF($A86&gt;"",IF(AND(EXACT(SquadExport!$BR86,TRUE),EXACT(SquadExport!$BL86,TRUE)),HARMEAN(WeightedParse!K86,WeightedParse!N86,WeightedParse!P86,WeightedParse!Q86,WeightedParse!S86,WeightedParse!T86,WeightedParse!U86,WeightedParse!V86,WeightedParse!X86,WeightedParse!Y86,WeightedParse!Z86,WeightedParse!AD86,WeightedParse!AE86,WeightedParse!AF86,WeightedParse!AG86,WeightedParse!AH86,WeightedParse!AI86,WeightedParse!AO86),HARMEAN(WeightedParse!K86,WeightedParse!N86,WeightedParse!P86,WeightedParse!Q86,WeightedParse!S86,WeightedParse!T86,WeightedParse!U86,WeightedParse!V86,WeightedParse!X86,WeightedParse!Y86,WeightedParse!Z86,WeightedParse!AD86,WeightedParse!AE86,WeightedParse!AF86,WeightedParse!AG86,WeightedParse!AH86,WeightedParse!AI86,WeightedParse!AO86)*Variables!$B$5),"")</f>
        <v/>
      </c>
      <c r="AF86" s="114" t="str">
        <f>IF($A86&gt;"",IF(AND(EXACT(SquadExport!$BR86,TRUE),EXACT(SquadExport!$BL86,TRUE)),HARMEAN(WeightedParse!I86,WeightedParse!J86,WeightedParse!K86,WeightedParse!N86,WeightedParse!Q86,WeightedParse!S86,WeightedParse!T86,WeightedParse!U86,WeightedParse!V86,WeightedParse!X86,WeightedParse!Z86,WeightedParse!AD86,WeightedParse!AE86,WeightedParse!AF86,WeightedParse!AH86,WeightedParse!AI86,WeightedParse!AK86,WeightedParse!AN86,WeightedParse!AO86,WeightedParse!AP86),HARMEAN(WeightedParse!I86,WeightedParse!J86,WeightedParse!K86,WeightedParse!N86,WeightedParse!Q86,WeightedParse!S86,WeightedParse!T86,WeightedParse!U86,WeightedParse!V86,WeightedParse!X86,WeightedParse!Z86,WeightedParse!AD86,WeightedParse!AE86,WeightedParse!AF86,WeightedParse!AH86,WeightedParse!AI86,WeightedParse!AK86,WeightedParse!AN86,WeightedParse!AO86,WeightedParse!AP86)*Variables!$B$5),"")</f>
        <v/>
      </c>
      <c r="AG86" s="114" t="str">
        <f>IF($A86&gt;"",IF(AND(OR(EXACT(SquadExport!$BR86,TRUE),EXACT(SquadExport!$BS86,TRUE)),OR(EXACT(SquadExport!$BK86,TRUE),EXACT(SquadExport!$BM86,TRUE))),HARMEAN(WeightedParse!I86,WeightedParse!K86,WeightedParse!Q86,WeightedParse!T86,WeightedParse!X86,WeightedParse!Z86,WeightedParse!AD86,WeightedParse!AF86,WeightedParse!AG86,WeightedParse!AJ86),HARMEAN(WeightedParse!I86,WeightedParse!K86,WeightedParse!Q86,WeightedParse!T86,WeightedParse!X86,WeightedParse!Z86,WeightedParse!AD86,WeightedParse!AF86,WeightedParse!AG86,WeightedParse!AJ86)*Variables!$B$5),"")</f>
        <v/>
      </c>
      <c r="AH86" s="114" t="str">
        <f>IF($A86&gt;"",IF(AND(OR(EXACT(SquadExport!$BR86,TRUE),EXACT(SquadExport!$BS86,TRUE)),OR(EXACT(SquadExport!$BK86,TRUE),EXACT(SquadExport!$BM86,TRUE))),HARMEAN(WeightedParse!H86,WeightedParse!K86,WeightedParse!P86,WeightedParse!Q86,WeightedParse!S86,WeightedParse!T86,WeightedParse!V86,WeightedParse!X86,WeightedParse!Y86,WeightedParse!Z86,WeightedParse!AD86,WeightedParse!AE86,WeightedParse!AF86,WeightedParse!AG86,WeightedParse!AH86,WeightedParse!AO86),HARMEAN(WeightedParse!H86,WeightedParse!K86,WeightedParse!P86,WeightedParse!Q86,WeightedParse!S86,WeightedParse!T86,WeightedParse!V86,WeightedParse!X86,WeightedParse!Y86,WeightedParse!Z86,WeightedParse!AD86,WeightedParse!AE86,WeightedParse!AF86,WeightedParse!AG86,WeightedParse!AH86,WeightedParse!AO86)*Variables!$B$5),"")</f>
        <v/>
      </c>
      <c r="AI86" s="114" t="str">
        <f>IF($A86&gt;"",IF(AND(OR(EXACT(SquadExport!$BR86,TRUE),EXACT(SquadExport!$BS86,TRUE)),OR(EXACT(SquadExport!$BK86,TRUE),EXACT(SquadExport!$BM86,TRUE))),HARMEAN(WeightedParse!H86,WeightedParse!I86,WeightedParse!K86,WeightedParse!P86,WeightedParse!Q86,WeightedParse!S86,WeightedParse!T86,WeightedParse!U86,WeightedParse!V86,WeightedParse!X86,WeightedParse!Y86,WeightedParse!Z86,WeightedParse!AD86,WeightedParse!AE86,WeightedParse!AF86,WeightedParse!AH86,WeightedParse!AI86,WeightedParse!AO86),HARMEAN(WeightedParse!H86,WeightedParse!I86,WeightedParse!K86,WeightedParse!P86,WeightedParse!Q86,WeightedParse!S86,WeightedParse!T86,WeightedParse!U86,WeightedParse!V86,WeightedParse!X86,WeightedParse!Y86,WeightedParse!Z86,WeightedParse!AD86,WeightedParse!AE86,WeightedParse!AF86,WeightedParse!AH86,WeightedParse!AI86,WeightedParse!AO86)*Variables!$B$5),"")</f>
        <v/>
      </c>
      <c r="AJ86" s="114" t="str">
        <f>IF($A86&gt;"",IF(AND(OR(EXACT(SquadExport!$BR86,TRUE),EXACT(SquadExport!$BS86,TRUE)),OR(EXACT(SquadExport!$BK86,TRUE),EXACT(SquadExport!$BM86,TRUE))),HARMEAN(WeightedParse!H86,WeightedParse!K86,WeightedParse!M86,WeightedParse!V86,WeightedParse!W86,WeightedParse!AD86,WeightedParse!AF86,WeightedParse!AH86,WeightedParse!AK86,WeightedParse!AL86,WeightedParse!AO86,WeightedParse!AP86)*(CONVERT(LEFT(SquadExport!$E86,FIND("'",SquadExport!$E86)-1)+((MID(SquadExport!$E86,FIND("'",SquadExport!$E86)+1,LEN(SquadExport!$E86)-FIND("'",SquadExport!$E86)-1))/12),"ft","m")-1)/(Variables!$C$4-1),(HARMEAN(WeightedParse!H86,WeightedParse!K86,WeightedParse!M86,WeightedParse!V86,WeightedParse!W86,WeightedParse!AD86,WeightedParse!AF86,WeightedParse!AH86,WeightedParse!AK86,WeightedParse!AL86,WeightedParse!AO86,WeightedParse!AP86)*(CONVERT(LEFT(SquadExport!$E86,FIND("'",SquadExport!$E86)-1)+((MID(SquadExport!$E86,FIND("'",SquadExport!$E86)+1,LEN(SquadExport!$E86)-FIND("'",SquadExport!$E86)-1))/12),"ft","m")-1)/(Variables!$C$4-1))*Variables!$B$5),"")</f>
        <v/>
      </c>
      <c r="AK86" s="114" t="str">
        <f>IF($A86&gt;"",IF(AND(OR(EXACT(SquadExport!$BR86,TRUE),EXACT(SquadExport!$BS86,TRUE)),OR(EXACT(SquadExport!$BK86,TRUE),EXACT(SquadExport!$BM86,TRUE))),HARMEAN(WeightedParse!J86,WeightedParse!K86,WeightedParse!T86,WeightedParse!V86,WeightedParse!X86,WeightedParse!Y86,WeightedParse!Z86,WeightedParse!AD86,WeightedParse!AH86,WeightedParse!AI86,WeightedParse!AK86,WeightedParse!AO86),HARMEAN(WeightedParse!J86,WeightedParse!K86,WeightedParse!T86,WeightedParse!V86,WeightedParse!X86,WeightedParse!Y86,WeightedParse!Z86,WeightedParse!AD86,WeightedParse!AH86,WeightedParse!AI86,WeightedParse!AK86,WeightedParse!AO86)*Variables!$B$5),"")</f>
        <v/>
      </c>
      <c r="AL86" s="114" t="str">
        <f>IF($A86&gt;"",IF(AND(OR(EXACT(SquadExport!$BR86,TRUE),EXACT(SquadExport!$BS86,TRUE)),OR(EXACT(SquadExport!$BK86,TRUE),EXACT(SquadExport!$BM86,TRUE))),HARMEAN(WeightedParse!H86,WeightedParse!I86,WeightedParse!K86,WeightedParse!Q86,WeightedParse!T86,WeightedParse!V86,WeightedParse!AB86,WeightedParse!AD86,WeightedParse!AH86,WeightedParse!AI86,WeightedParse!AJ86,WeightedParse!AN86,WeightedParse!AO86),HARMEAN(WeightedParse!H86,WeightedParse!I86,WeightedParse!K86,WeightedParse!Q86,WeightedParse!T86,WeightedParse!V86,WeightedParse!AB86,WeightedParse!AD86,WeightedParse!AH86,WeightedParse!AI86,WeightedParse!AJ86,WeightedParse!AN86,WeightedParse!AO86)*Variables!$B$5),"")</f>
        <v/>
      </c>
      <c r="AM86" s="114" t="str">
        <f>IF($A86&gt;"",IF(AND(OR(EXACT(SquadExport!$BR86,TRUE),EXACT(SquadExport!$BS86,TRUE)),OR(EXACT(SquadExport!$BK86,TRUE),EXACT(SquadExport!$BM86,TRUE))),HARMEAN(WeightedParse!I86,WeightedParse!J86,WeightedParse!K86,WeightedParse!N86,WeightedParse!Q86,WeightedParse!T86,WeightedParse!V86,WeightedParse!X86,WeightedParse!AB86,WeightedParse!AD86,WeightedParse!AG86,WeightedParse!AI86,WeightedParse!AJ86,WeightedParse!AK86,WeightedParse!AN86)*WeightedParse!BD86,(HARMEAN(WeightedParse!I86,WeightedParse!J86,WeightedParse!K86,WeightedParse!N86,WeightedParse!Q86,WeightedParse!T86,WeightedParse!V86,WeightedParse!X86,WeightedParse!AB86,WeightedParse!AD86,WeightedParse!AG86,WeightedParse!AI86,WeightedParse!AJ86,WeightedParse!AK86,WeightedParse!AN86)*WeightedParse!BD86)*Variables!$B$5),"")</f>
        <v/>
      </c>
      <c r="AN86" s="114" t="str">
        <f>IF($A86&gt;"",IF(AND(OR(EXACT(SquadExport!$BR86,TRUE),EXACT(SquadExport!$BS86,TRUE)),OR(EXACT(SquadExport!$BK86,TRUE),EXACT(SquadExport!$BM86,TRUE))),HARMEAN(WeightedParse!H86,WeightedParse!I86,WeightedParse!K86,WeightedParse!N86,WeightedParse!Q86,WeightedParse!T86,WeightedParse!V86,WeightedParse!X86,WeightedParse!Z86,WeightedParse!AD86,WeightedParse!AG86,WeightedParse!AH86,WeightedParse!AI86,WeightedParse!AJ86,WeightedParse!AN86,WeightedParse!AO86)*WeightedParse!BD86,(HARMEAN(WeightedParse!H86,WeightedParse!I86,WeightedParse!K86,WeightedParse!N86,WeightedParse!Q86,WeightedParse!T86,WeightedParse!V86,WeightedParse!X86,WeightedParse!Z86,WeightedParse!AD86,WeightedParse!AG86,WeightedParse!AH86,WeightedParse!AI86,WeightedParse!AJ86,WeightedParse!AN86,WeightedParse!AO86)*WeightedParse!BD86)*Variables!$B$5),"")</f>
        <v/>
      </c>
      <c r="AO86" s="114" t="str">
        <f>IF($A86&gt;"",IF(AND(EXACT(SquadExport!$BS86,TRUE),EXACT(SquadExport!$BL86,TRUE)),HARMEAN(WeightedParse!K86,WeightedParse!Q86,WeightedParse!T86,WeightedParse!V86,WeightedParse!X86,WeightedParse!Z86,WeightedParse!AB86,WeightedParse!AD86,WeightedParse!AG86,WeightedParse!AK86),HARMEAN(WeightedParse!K86,WeightedParse!Q86,WeightedParse!T86,WeightedParse!V86,WeightedParse!X86,WeightedParse!Z86,WeightedParse!AB86,WeightedParse!AD86,WeightedParse!AG86,WeightedParse!AK86)*Variables!$B$5),"")</f>
        <v/>
      </c>
      <c r="AP86" s="114" t="str">
        <f>IF($A86&gt;"",IF(AND(EXACT(SquadExport!$BS86,TRUE),EXACT(SquadExport!$BL86,TRUE)),HARMEAN(WeightedParse!I86,WeightedParse!K86,WeightedParse!Q86,WeightedParse!T86,WeightedParse!V86,WeightedParse!X86,WeightedParse!Z86,WeightedParse!AB86,WeightedParse!AD86,WeightedParse!AF86,WeightedParse!AG86,WeightedParse!AI86,WeightedParse!AJ86),HARMEAN(WeightedParse!I86,WeightedParse!K86,WeightedParse!Q86,WeightedParse!T86,WeightedParse!V86,WeightedParse!X86,WeightedParse!Z86,WeightedParse!AB86,WeightedParse!AD86,WeightedParse!AF86,WeightedParse!AG86,WeightedParse!AI86,WeightedParse!AJ86)*Variables!$B$5),"")</f>
        <v/>
      </c>
      <c r="AQ86" s="114" t="str">
        <f>IF($A86&gt;"",IF(AND(EXACT(SquadExport!$BS86,TRUE),EXACT(SquadExport!$BL86,TRUE)),HARMEAN(WeightedParse!I86,WeightedParse!J86,WeightedParse!K86,WeightedParse!Q86,WeightedParse!T86,WeightedParse!V86,WeightedParse!X86,WeightedParse!Z86,WeightedParse!AB86,WeightedParse!AD86,WeightedParse!AG86,WeightedParse!AI86,WeightedParse!AJ86,WeightedParse!AK86),HARMEAN(WeightedParse!I86,WeightedParse!J86,WeightedParse!K86,WeightedParse!Q86,WeightedParse!T86,WeightedParse!V86,WeightedParse!X86,WeightedParse!Z86,WeightedParse!AB86,WeightedParse!AD86,WeightedParse!AG86,WeightedParse!AI86,WeightedParse!AJ86,WeightedParse!AK86)*Variables!$B$5),"")</f>
        <v/>
      </c>
      <c r="AR86" s="114" t="str">
        <f>IF($A86&gt;"",IF(AND(EXACT(SquadExport!$BS86,TRUE),EXACT(SquadExport!$BL86,TRUE)),HARMEAN(WeightedParse!I86,WeightedParse!J86,WeightedParse!K86,WeightedParse!Q86,WeightedParse!T86,WeightedParse!V86,WeightedParse!X86,WeightedParse!Y86,WeightedParse!Z86,WeightedParse!AD86,WeightedParse!AH86,WeightedParse!AI86,WeightedParse!AJ86,WeightedParse!AK86,WeightedParse!AN86,WeightedParse!AO86),HARMEAN(WeightedParse!I86,WeightedParse!J86,WeightedParse!K86,WeightedParse!Q86,WeightedParse!T86,WeightedParse!V86,WeightedParse!X86,WeightedParse!Y86,WeightedParse!Z86,WeightedParse!AD86,WeightedParse!AH86,WeightedParse!AI86,WeightedParse!AJ86,WeightedParse!AK86,WeightedParse!AN86,WeightedParse!AO86)*Variables!$B$5),"")</f>
        <v/>
      </c>
      <c r="AS86" s="114" t="str">
        <f>IF($A86&gt;"",IF(AND(EXACT(SquadExport!$BT86,TRUE),EXACT(SquadExport!$BL86,TRUE)),HARMEAN(WeightedParse!J86,WeightedParse!K86,WeightedParse!M86,WeightedParse!T86,WeightedParse!V86,WeightedParse!X86,WeightedParse!Z86,WeightedParse!AD86,WeightedParse!AI86),(HARMEAN(WeightedParse!J86,WeightedParse!K86,WeightedParse!M86,WeightedParse!T86,WeightedParse!V86,WeightedParse!X86,WeightedParse!Z86,WeightedParse!AD86,WeightedParse!AI86)*Variables!$B$5)),"")</f>
        <v/>
      </c>
      <c r="AT86" s="114" t="str">
        <f>IF($A86&gt;"",IF(AND(EXACT(SquadExport!$BT86,TRUE),EXACT(SquadExport!$BL86,TRUE)),HARMEAN(WeightedParse!J86,WeightedParse!K86,WeightedParse!M86,WeightedParse!U86,WeightedParse!V86,WeightedParse!W86,WeightedParse!X86,WeightedParse!Z86,WeightedParse!AD86,WeightedParse!AF86,WeightedParse!AK86,WeightedParse!AL86,WeightedParse!AP86)*(CONVERT(LEFT(SquadExport!$E86,FIND("'",SquadExport!$E86)-1)+((MID(SquadExport!$E86,FIND("'",SquadExport!$E86)+1,LEN(SquadExport!$E86)-FIND("'",SquadExport!$E86)-1))/12),"ft","m")-1)/(Variables!$C$4-1),(HARMEAN(WeightedParse!J86,WeightedParse!K86,WeightedParse!M86,WeightedParse!U86,WeightedParse!V86,WeightedParse!W86,WeightedParse!X86,WeightedParse!Z86,WeightedParse!AD86,WeightedParse!AF86,WeightedParse!AK86,WeightedParse!AL86,WeightedParse!AP86)*(CONVERT(LEFT(SquadExport!$E86,FIND("'",SquadExport!$E86)-1)+((MID(SquadExport!$E86,FIND("'",SquadExport!$E86)+1,LEN(SquadExport!$E86)-FIND("'",SquadExport!$E86)-1))/12),"ft","m")-1)/(Variables!$C$4-1)))*Variables!$B$5,"")</f>
        <v/>
      </c>
      <c r="AU86" s="114" t="str">
        <f>IF($A86&gt;"",IF(AND(EXACT(SquadExport!$BT86,TRUE),EXACT(SquadExport!$BL86,TRUE)),HARMEAN(WeightedParse!I86,WeightedParse!J86,WeightedParse!K86,WeightedParse!Q86,WeightedParse!T86,WeightedParse!V86,WeightedParse!X86,WeightedParse!Z86,WeightedParse!AB86,WeightedParse!AD86,WeightedParse!AF86,WeightedParse!AG86,WeightedParse!AK86,WeightedParse!AP86),HARMEAN(WeightedParse!I86,WeightedParse!J86,WeightedParse!K86,WeightedParse!Q86,WeightedParse!T86,WeightedParse!V86,WeightedParse!X86,WeightedParse!Z86,WeightedParse!AB86,WeightedParse!AD86,WeightedParse!AF86,WeightedParse!AG86,WeightedParse!AK86,WeightedParse!AP86)*Variables!$B$5),"")</f>
        <v/>
      </c>
      <c r="AV86" s="114" t="str">
        <f>IF($A86&gt;"",IF(AND(EXACT(SquadExport!$BT86,TRUE),EXACT(SquadExport!$BL86,TRUE)),HARMEAN(WeightedParse!I86,WeightedParse!J86,WeightedParse!K86,WeightedParse!Q86,WeightedParse!T86,WeightedParse!V86,WeightedParse!X86,WeightedParse!Z86,WeightedParse!AD86,WeightedParse!AH86,WeightedParse!AI86,WeightedParse!AJ86,WeightedParse!AK86,WeightedParse!AN86,WeightedParse!AO86),HARMEAN(WeightedParse!I86,WeightedParse!J86,WeightedParse!K86,WeightedParse!Q86,WeightedParse!T86,WeightedParse!V86,WeightedParse!X86,WeightedParse!Z86,WeightedParse!AD86,WeightedParse!AH86,WeightedParse!AI86,WeightedParse!AJ86,WeightedParse!AK86,WeightedParse!AN86,WeightedParse!AO86)*Variables!$B$5),"")</f>
        <v/>
      </c>
      <c r="AW86" s="114" t="str">
        <f>IF($A86&gt;"",IF(AND(EXACT(SquadExport!$BT86,TRUE),EXACT(SquadExport!$BL86,TRUE)),HARMEAN(WeightedParse!I86,WeightedParse!J86,WeightedParse!K86,WeightedParse!Q86,WeightedParse!T86,WeightedParse!V86,WeightedParse!X86,WeightedParse!Z86,WeightedParse!AB86,WeightedParse!AD86,WeightedParse!AF86,WeightedParse!AG86,WeightedParse!AI86,WeightedParse!AJ86,WeightedParse!AK86),HARMEAN(WeightedParse!I86,WeightedParse!J86,WeightedParse!K86,WeightedParse!Q86,WeightedParse!T86,WeightedParse!V86,WeightedParse!X86,WeightedParse!Z86,WeightedParse!AB86,WeightedParse!AD86,WeightedParse!AF86,WeightedParse!AG86,WeightedParse!AI86,WeightedParse!AJ86,WeightedParse!AK86)*Variables!$B$5),"")</f>
        <v/>
      </c>
      <c r="AX86" s="114" t="str">
        <f>IF($A86&gt;"",IF(AND(EXACT(SquadExport!$BT86,TRUE),EXACT(SquadExport!$BL86,TRUE)),HARMEAN(WeightedParse!K86,WeightedParse!Q86,WeightedParse!U86,WeightedParse!V86,WeightedParse!W86,WeightedParse!X86,WeightedParse!Y86,WeightedParse!Z86,WeightedParse!AD86,WeightedParse!AF86,WeightedParse!AH86,WeightedParse!AI86,WeightedParse!AJ86,WeightedParse!AK86,WeightedParse!AN86,WeightedParse!AO86,WeightedParse!AP86),HARMEAN(WeightedParse!K86,WeightedParse!Q86,WeightedParse!U86,WeightedParse!V86,WeightedParse!W86,WeightedParse!X86,WeightedParse!Y86,WeightedParse!Z86,WeightedParse!AD86,WeightedParse!AF86,WeightedParse!AH86,WeightedParse!AI86,WeightedParse!AJ86,WeightedParse!AK86,WeightedParse!AN86,WeightedParse!AO86,WeightedParse!AP86)*Variables!$B$5),"")</f>
        <v/>
      </c>
      <c r="AY86" s="114" t="str">
        <f>IF($A86&gt;"",IF(AND(EXACT(SquadExport!$BT86,TRUE),EXACT(SquadExport!$BL86,TRUE)),HARMEAN(WeightedParse!I86,WeightedParse!J86,WeightedParse!K86,WeightedParse!M86,WeightedParse!N86,WeightedParse!Q86,WeightedParse!T86,WeightedParse!V86,WeightedParse!X86,WeightedParse!Z86,WeightedParse!AD86,WeightedParse!AF86,WeightedParse!AG86,WeightedParse!AH86,WeightedParse!AI86,WeightedParse!AJ86,WeightedParse!AK86,WeightedParse!AL86,WeightedParse!AN86,WeightedParse!AO86,WeightedParse!AP86),HARMEAN(WeightedParse!I86,WeightedParse!J86,WeightedParse!K86,WeightedParse!M86,WeightedParse!N86,WeightedParse!Q86,WeightedParse!T86,WeightedParse!V86,WeightedParse!X86,WeightedParse!Z86,WeightedParse!AD86,WeightedParse!AF86,WeightedParse!AG86,WeightedParse!AH86,WeightedParse!AI86,WeightedParse!AJ86,WeightedParse!AK86,WeightedParse!AL86,WeightedParse!AN86,WeightedParse!AO86,WeightedParse!AP86)*Variables!$B$5),"")</f>
        <v/>
      </c>
    </row>
    <row r="87" spans="1:51" s="3" customFormat="1" ht="15" customHeight="1" x14ac:dyDescent="0.25">
      <c r="A87" s="3" t="str">
        <f>IF(WeightedParse!A87&gt;"",WeightedParse!A87,"")</f>
        <v/>
      </c>
      <c r="B87" s="4" t="str">
        <f>IF(WeightedParse!B87&gt;0,WeightedParse!B87,"")</f>
        <v/>
      </c>
      <c r="C87" s="4" t="str">
        <f>IF(A87&gt;"",IF(AND(B87&lt;=Variables!$B$8,G87&gt;2),"Youth",IF(AND(B87&lt;=Variables!$B$8,G87&lt;=2),"Prospect",IF(AND(B87&gt;=Variables!$B$9,G87&gt;2),"Old",IF(G87&gt;=3,"Reserves","First Team")))),"")</f>
        <v/>
      </c>
      <c r="D87" s="4" t="str">
        <f>SquadExport!BJ87</f>
        <v/>
      </c>
      <c r="E87" s="4" t="str">
        <f>IF(A87&gt;"",VLOOKUP(F87,Roles!A:B,2,FALSE)&amp;IF(OR(VLOOKUP(F87,Roles!$A:$B,2,FALSE)="FB",VLOOKUP(F87,Roles!$A:$B,2,FALSE)="WB",VLOOKUP(F87,Roles!$A:$B,2,FALSE)="WM",VLOOKUP(F87,Roles!$A:$B,2,FALSE)="W"),IF(AND(SquadExport!BK87=TRUE,SquadExport!BM87=TRUE,WeightedParse!BB87&gt;=WeightedParse!BC87)," (R)",IF(AND(SquadExport!BK87=TRUE,SquadExport!BM87=TRUE,WeightedParse!BB87&lt;WeightedParse!BC87)," (L)",IF(AND(SquadExport!BK87=TRUE,SquadExport!BM87=FALSE), " (L)",IF(AND(SquadExport!BK87=FALSE,SquadExport!BM87=TRUE)," (R)","")))),""),"")</f>
        <v/>
      </c>
      <c r="F87" s="4" t="str" cm="1">
        <f t="array" ref="F87">IF(A87&gt;"",INDEX($J$1:$AY$1,SUMPRODUCT(MAX(($J$2:$AY$200=MAX($J87:$AY87))*(COLUMN($J$2:$AY$200))))-COLUMN($J$1)+1),"")</f>
        <v/>
      </c>
      <c r="G87" s="4" t="str">
        <f t="shared" si="3"/>
        <v/>
      </c>
      <c r="H87" s="4" t="str">
        <f t="shared" si="4"/>
        <v/>
      </c>
      <c r="I87" s="5" t="str">
        <f t="shared" si="5"/>
        <v/>
      </c>
      <c r="J87" s="114" t="str">
        <f>IF($A87&gt;"",HARMEAN(WeightedParse!V87,WeightedParse!Y87,WeightedParse!Z87,WeightedParse!AE87,WeightedParse!AJ87,WeightedParse!AQ87,WeightedParse!AR87,WeightedParse!AS87,WeightedParse!AU87,WeightedParse!AV87,WeightedParse!AW87,WeightedParse!AY87,WeightedParse!BA87),"")</f>
        <v/>
      </c>
      <c r="K87" s="114" t="str">
        <f>IF(A87&gt;"",HARMEAN(WeightedParse!K87,WeightedParse!Q87,WeightedParse!V87,WeightedParse!X87,WeightedParse!Y87,WeightedParse!Z87,WeightedParse!AE87,WeightedParse!AG87,WeightedParse!AI87,WeightedParse!AJ87,WeightedParse!AQ87,WeightedParse!AR87,WeightedParse!AS87,WeightedParse!AU87,WeightedParse!AV87,WeightedParse!AW87,WeightedParse!AY87,WeightedParse!AZ87,WeightedParse!BA87),"")</f>
        <v/>
      </c>
      <c r="L87" s="114" t="str">
        <f>IF($A87&gt;"",IF(AND(EXACT(SquadExport!$BO87,TRUE),EXACT(SquadExport!$BL87,TRUE)),HARMEAN(WeightedParse!M87,WeightedParse!P87,WeightedParse!S87,WeightedParse!U87,WeightedParse!V87,WeightedParse!W87,WeightedParse!Y87,WeightedParse!AE87,WeightedParse!AL87,WeightedParse!AN87,WeightedParse!AP87),HARMEAN(WeightedParse!M87,WeightedParse!P87,WeightedParse!S87,WeightedParse!U87,WeightedParse!V87,WeightedParse!W87,WeightedParse!Y87,WeightedParse!AE87,WeightedParse!AL87,WeightedParse!AN87,WeightedParse!AP87)*Variables!$B$5),"")</f>
        <v/>
      </c>
      <c r="M87" s="114" t="str">
        <f>IF($A87&gt;"",IF(AND(EXACT(SquadExport!$BO87,TRUE),EXACT(SquadExport!$BL87,TRUE)),HARMEAN(WeightedParse!M87,WeightedParse!P87,WeightedParse!S87,WeightedParse!U87,WeightedParse!V87,WeightedParse!W87,WeightedParse!X87,WeightedParse!Y87,WeightedParse!Z87,WeightedParse!AE87,WeightedParse!AL87,WeightedParse!AN87,WeightedParse!AP87),HARMEAN(WeightedParse!M87,WeightedParse!P87,WeightedParse!S87,WeightedParse!U87,WeightedParse!V87,WeightedParse!W87,WeightedParse!X87,WeightedParse!Y87,WeightedParse!Z87,WeightedParse!AE87,WeightedParse!AL87,WeightedParse!AN87,WeightedParse!AP87)*Variables!$B$5),"")</f>
        <v/>
      </c>
      <c r="N87" s="114" t="str">
        <f>IF($A87&gt;"",IF(AND(EXACT(SquadExport!$BO87,TRUE),EXACT(SquadExport!$BL87,TRUE)),HARMEAN(WeightedParse!K87,WeightedParse!M87,WeightedParse!P87,WeightedParse!Q87,WeightedParse!S87,WeightedParse!T87,WeightedParse!U87,WeightedParse!V87,WeightedParse!W87,WeightedParse!X87,WeightedParse!Y87,WeightedParse!Z87,WeightedParse!AE87,WeightedParse!AG87,WeightedParse!AL87,WeightedParse!AN87,WeightedParse!AP87),HARMEAN(WeightedParse!K87,WeightedParse!M87,WeightedParse!P87,WeightedParse!Q87,WeightedParse!S87,WeightedParse!T87,WeightedParse!U87,WeightedParse!V87,WeightedParse!W87,WeightedParse!X87,WeightedParse!Y87,WeightedParse!Z87,WeightedParse!AE87,WeightedParse!AG87,WeightedParse!AL87,WeightedParse!AN87,WeightedParse!AP87)*Variables!$B$5),"")</f>
        <v/>
      </c>
      <c r="O87" s="114" t="str">
        <f>IF($A87&gt;"",IF(AND(EXACT(SquadExport!$BO87,TRUE),EXACT(SquadExport!$BL87,TRUE)),HARMEAN(WeightedParse!I87,WeightedParse!K87,WeightedParse!M87,WeightedParse!P87,WeightedParse!Q87,WeightedParse!S87,WeightedParse!T87,WeightedParse!V87,WeightedParse!W87,WeightedParse!X87,WeightedParse!Y87,WeightedParse!Z87,WeightedParse!AB87,WeightedParse!AE87,WeightedParse!AF87,WeightedParse!AG87,WeightedParse!AJ87,WeightedParse!AK87,WeightedParse!AL87,WeightedParse!AN87,WeightedParse!AO87,WeightedParse!AP87),HARMEAN(WeightedParse!I87,WeightedParse!K87,WeightedParse!M87,WeightedParse!P87,WeightedParse!Q87,WeightedParse!S87,WeightedParse!T87,WeightedParse!V87,WeightedParse!W87,WeightedParse!X87,WeightedParse!Y87,WeightedParse!Z87,WeightedParse!AB87,WeightedParse!AE87,WeightedParse!AF87,WeightedParse!AG87,WeightedParse!AJ87,WeightedParse!AK87,WeightedParse!AL87,WeightedParse!AN87,WeightedParse!AO87,WeightedParse!AP87)*Variables!$B$5),"")</f>
        <v/>
      </c>
      <c r="P87" s="114" t="str">
        <f>IF($A87&gt;"",IF(AND(OR(EXACT(SquadExport!$BO87,TRUE),EXACT(SquadExport!$BP87,TRUE)),OR(EXACT(SquadExport!$BK87,TRUE),EXACT(SquadExport!$BM87,TRUE))),HARMEAN(WeightedParse!M87,WeightedParse!P87,WeightedParse!S87,WeightedParse!U87,WeightedParse!V87,WeightedParse!W87,WeightedParse!Y87,WeightedParse!AE87,WeightedParse!AF87,WeightedParse!AP87),HARMEAN(WeightedParse!M87,WeightedParse!P87,WeightedParse!S87,WeightedParse!U87,WeightedParse!V87,WeightedParse!W87,WeightedParse!Y87,WeightedParse!AE87,WeightedParse!AF87,WeightedParse!AP87)*Variables!$B$5),"")</f>
        <v/>
      </c>
      <c r="Q87" s="114" t="str">
        <f>IF($A87&gt;"",IF(AND(OR(EXACT(SquadExport!$BO87,TRUE),EXACT(SquadExport!$BP87,TRUE)),OR(EXACT(SquadExport!$BK87,TRUE),EXACT(SquadExport!$BM87,TRUE))),HARMEAN(WeightedParse!H87,WeightedParse!P87,WeightedParse!Q87,WeightedParse!S87,WeightedParse!T87,WeightedParse!V87,WeightedParse!X87,WeightedParse!Y87,WeightedParse!Z87,WeightedParse!AE87,WeightedParse!AF87,WeightedParse!AH87,WeightedParse!AN87,WeightedParse!AO87),HARMEAN(WeightedParse!H87,WeightedParse!P87,WeightedParse!Q87,WeightedParse!S87,WeightedParse!T87,WeightedParse!V87,WeightedParse!X87,WeightedParse!Y87,WeightedParse!Z87,WeightedParse!AE87,WeightedParse!AF87,WeightedParse!AH87,WeightedParse!AN87,WeightedParse!AO87)*Variables!$B$5),"")</f>
        <v/>
      </c>
      <c r="R87" s="115" t="str">
        <f>IF($A87&gt;"",IF(AND(OR(EXACT(SquadExport!$BO87,TRUE),EXACT(SquadExport!$BP87,TRUE)),OR(EXACT(SquadExport!$BK87,TRUE),EXACT(SquadExport!$BM87,TRUE))),HARMEAN(WeightedParse!H87,WeightedParse!I87,WeightedParse!K87,WeightedParse!P87,WeightedParse!Q87,WeightedParse!S87,WeightedParse!T87,WeightedParse!V87,WeightedParse!Y87,WeightedParse!Z87,WeightedParse!AD87,WeightedParse!AE87,WeightedParse!AF87,WeightedParse!AH87,WeightedParse!AI87,WeightedParse!AJ87,WeightedParse!AN87,WeightedParse!AO87),HARMEAN(WeightedParse!H87,WeightedParse!I87,WeightedParse!K87,WeightedParse!P87,WeightedParse!Q87,WeightedParse!S87,WeightedParse!T87,WeightedParse!V87,WeightedParse!Y87,WeightedParse!Z87,WeightedParse!AD87,WeightedParse!AE87,WeightedParse!AF87,WeightedParse!AH87,WeightedParse!AI87,WeightedParse!AJ87,WeightedParse!AN87,WeightedParse!AO87)*Variables!$B$5),"")</f>
        <v/>
      </c>
      <c r="S87" s="115" t="str">
        <f>IF($A87&gt;"",IF(AND(OR(EXACT(SquadExport!$BO87,TRUE),EXACT(SquadExport!$BP87,TRUE)),OR(EXACT(SquadExport!$BK87,TRUE),EXACT(SquadExport!$BM87,TRUE))),HARMEAN(WeightedParse!H87,WeightedParse!I87,WeightedParse!K87,WeightedParse!Q87,WeightedParse!S87,WeightedParse!T87,WeightedParse!V87,WeightedParse!X87,WeightedParse!Z87,WeightedParse!AB87,WeightedParse!AD87,WeightedParse!AF87,WeightedParse!AG87,WeightedParse!AH87,WeightedParse!AI87,WeightedParse!AJ87,WeightedParse!AK87,WeightedParse!AN87,WeightedParse!AO87),HARMEAN(WeightedParse!H87,WeightedParse!I87,WeightedParse!K87,WeightedParse!Q87,WeightedParse!S87,WeightedParse!T87,WeightedParse!V87,WeightedParse!X87,WeightedParse!Z87,WeightedParse!AB87,WeightedParse!AD87,WeightedParse!AF87,WeightedParse!AG87,WeightedParse!AH87,WeightedParse!AI87,WeightedParse!AJ87,WeightedParse!AK87,WeightedParse!AN87,WeightedParse!AO87)*Variables!$B$5),"")</f>
        <v/>
      </c>
      <c r="T87" s="114" t="str">
        <f>IF($A87&gt;"",IF(AND(OR(EXACT(SquadExport!$BO87,TRUE),EXACT(SquadExport!$BP87,TRUE)),OR(EXACT(SquadExport!$BK87,TRUE),EXACT(SquadExport!$BM87,TRUE))),HARMEAN(WeightedParse!I87,WeightedParse!K87,WeightedParse!N87,WeightedParse!P87,WeightedParse!Q87,WeightedParse!S87,WeightedParse!T87,WeightedParse!V87,WeightedParse!X87,WeightedParse!Y87,WeightedParse!Z87,WeightedParse!AB87,WeightedParse!AD87,WeightedParse!AE87,WeightedParse!AF87,WeightedParse!AH87,WeightedParse!AI87,WeightedParse!AJ87,WeightedParse!AN87,WeightedParse!AO87)*WeightedParse!BD87,(HARMEAN(WeightedParse!I87,WeightedParse!K87,WeightedParse!N87,WeightedParse!P87,WeightedParse!Q87,WeightedParse!S87,WeightedParse!T87,WeightedParse!V87,WeightedParse!X87,WeightedParse!Y87,WeightedParse!Z87,WeightedParse!AB87,WeightedParse!AD87,WeightedParse!AE87,WeightedParse!AF87,WeightedParse!AH87,WeightedParse!AI87,WeightedParse!AJ87,WeightedParse!AN87,WeightedParse!AO87)*WeightedParse!BD87)*Variables!$B$5),"")</f>
        <v/>
      </c>
      <c r="U87" s="114" t="str">
        <f>IF($A87&gt;"",IF(EXACT(SquadExport!$BQ87,TRUE),HARMEAN(WeightedParse!P87,WeightedParse!S87,WeightedParse!V87,WeightedParse!X87,WeightedParse!Y87,WeightedParse!Z87,WeightedParse!AE87,WeightedParse!AF87,WeightedParse!AP87),HARMEAN(WeightedParse!P87,WeightedParse!S87,WeightedParse!V87,WeightedParse!X87,WeightedParse!Y87,WeightedParse!Z87,WeightedParse!AE87,WeightedParse!AF87,WeightedParse!AP87)*Variables!$B$5),"")</f>
        <v/>
      </c>
      <c r="V87" s="114" t="str">
        <f>IF($A87&gt;"",IF(EXACT(SquadExport!$BQ87,TRUE),HARMEAN(WeightedParse!K87,WeightedParse!Q87,WeightedParse!S87,WeightedParse!T87,WeightedParse!V87,WeightedParse!X87,WeightedParse!Z87,WeightedParse!AE87,WeightedParse!AF87,WeightedParse!AG87,WeightedParse!AH87,WeightedParse!AK87),HARMEAN(WeightedParse!K87,WeightedParse!Q87,WeightedParse!S87,WeightedParse!T87,WeightedParse!V87,WeightedParse!X87,WeightedParse!Z87,WeightedParse!AE87,WeightedParse!AF87,WeightedParse!AG87,WeightedParse!AH87,WeightedParse!AK87)*Variables!$B$5),"")</f>
        <v/>
      </c>
      <c r="W87" s="114" t="str">
        <f>IF($A87&gt;"",IF(EXACT(SquadExport!$BQ87,TRUE),HARMEAN(WeightedParse!I87,WeightedParse!K87,WeightedParse!N87,WeightedParse!Q87,WeightedParse!T87,WeightedParse!V87,WeightedParse!X87,WeightedParse!Z87,WeightedParse!AB87,WeightedParse!AD87,WeightedParse!AF87,WeightedParse!AG87,WeightedParse!AK87),HARMEAN(WeightedParse!I87,WeightedParse!K87,WeightedParse!N87,WeightedParse!Q87,WeightedParse!T87,WeightedParse!V87,WeightedParse!X87,WeightedParse!Z87,WeightedParse!AB87,WeightedParse!AD87,WeightedParse!AF87,WeightedParse!AG87,WeightedParse!AK87)*Variables!$B$5),"")</f>
        <v/>
      </c>
      <c r="X87" s="114" t="str">
        <f>IF($A87&gt;"",IF(EXACT(SquadExport!$BQ87,TRUE),HARMEAN(WeightedParse!K87,WeightedParse!P87,WeightedParse!Q87,WeightedParse!S87,WeightedParse!U87,WeightedParse!V87,WeightedParse!X87,WeightedParse!Y87,WeightedParse!Z87,WeightedParse!AE87,WeightedParse!AF87,WeightedParse!AH87,WeightedParse!AO87,WeightedParse!AP87),HARMEAN(WeightedParse!K87,WeightedParse!P87,WeightedParse!Q87,WeightedParse!S87,WeightedParse!U87,WeightedParse!V87,WeightedParse!X87,WeightedParse!Y87,WeightedParse!Z87,WeightedParse!AE87,WeightedParse!AF87,WeightedParse!AH87,WeightedParse!AO87,WeightedParse!AP87)*Variables!$B$5),"")</f>
        <v/>
      </c>
      <c r="Y87" s="114" t="str">
        <f>IF($A87&gt;"",IF(EXACT(SquadExport!$BQ87,TRUE),HARMEAN(WeightedParse!P87,WeightedParse!Q87,WeightedParse!S87,WeightedParse!U87,WeightedParse!V87,WeightedParse!W87,WeightedParse!Y87,WeightedParse!AE87,WeightedParse!AF87,WeightedParse!AH87,WeightedParse!AJ87,WeightedParse!AN87,WeightedParse!AO87,WeightedParse!AP87),HARMEAN(WeightedParse!P87,WeightedParse!Q87,WeightedParse!S87,WeightedParse!U87,WeightedParse!V87,WeightedParse!W87,WeightedParse!Y87,WeightedParse!AE87,WeightedParse!AF87,WeightedParse!AH87,WeightedParse!AJ87,WeightedParse!AN87,WeightedParse!AO87,WeightedParse!AP87)*Variables!$B$5),"")</f>
        <v/>
      </c>
      <c r="Z87" s="114" t="str">
        <f>IF($A87&gt;"",IF(EXACT(SquadExport!$BQ87,TRUE),HARMEAN(WeightedParse!M87,WeightedParse!P87,WeightedParse!Q87,WeightedParse!S87,WeightedParse!U87,WeightedParse!V87,WeightedParse!W87,WeightedParse!X87,WeightedParse!Y87,WeightedParse!Z87,WeightedParse!AE87,WeightedParse!AF87,WeightedParse!AH87,WeightedParse!AL87,WeightedParse!AO87,WeightedParse!AP87),HARMEAN(WeightedParse!M87,WeightedParse!P87,WeightedParse!Q87,WeightedParse!S87,WeightedParse!U87,WeightedParse!V87,WeightedParse!W87,WeightedParse!X87,WeightedParse!Y87,WeightedParse!Z87,WeightedParse!AE87,WeightedParse!AF87,WeightedParse!AH87,WeightedParse!AL87,WeightedParse!AO87,WeightedParse!AP87)*Variables!$B$5),"")</f>
        <v/>
      </c>
      <c r="AA87" s="114" t="str">
        <f>IF($A87&gt;"",IF(EXACT(SquadExport!$BQ87,TRUE),HARMEAN(WeightedParse!J87,WeightedParse!K87,WeightedParse!N87,WeightedParse!P87,WeightedParse!Q87,WeightedParse!S87,WeightedParse!V87,WeightedParse!X87,WeightedParse!Y87,WeightedParse!Z87,WeightedParse!AD87,WeightedParse!AE87,WeightedParse!AH87,WeightedParse!AI87,WeightedParse!AK87,WeightedParse!AN87,WeightedParse!AO87,WeightedParse!AP87),HARMEAN(WeightedParse!J87,WeightedParse!K87,WeightedParse!N87,WeightedParse!P87,WeightedParse!Q87,WeightedParse!S87,WeightedParse!V87,WeightedParse!X87,WeightedParse!Y87,WeightedParse!Z87,WeightedParse!AD87,WeightedParse!AE87,WeightedParse!AH87,WeightedParse!AI87,WeightedParse!AK87,WeightedParse!AN87,WeightedParse!AO87,WeightedParse!AP87)*Variables!$B$5),"")</f>
        <v/>
      </c>
      <c r="AB87" s="114" t="str">
        <f>IF($A87&gt;"",IF(AND(EXACT(SquadExport!$BR87,TRUE),EXACT(SquadExport!$BL87,TRUE)),HARMEAN(WeightedParse!I87,WeightedParse!K87,WeightedParse!N87,WeightedParse!Q87,WeightedParse!T87,WeightedParse!V87,WeightedParse!X87,WeightedParse!Y87,WeightedParse!Z87,WeightedParse!AD87,WeightedParse!AE87,WeightedParse!AF87,WeightedParse!AG87,WeightedParse!AH87,WeightedParse!AI87,WeightedParse!AJ87,WeightedParse!AK87,WeightedParse!AN87,WeightedParse!AO87),HARMEAN(WeightedParse!I87,WeightedParse!K87,WeightedParse!N87,WeightedParse!Q87,WeightedParse!T87,WeightedParse!V87,WeightedParse!X87,WeightedParse!Y87,WeightedParse!Z87,WeightedParse!AD87,WeightedParse!AE87,WeightedParse!AF87,WeightedParse!AG87,WeightedParse!AH87,WeightedParse!AI87,WeightedParse!AJ87,WeightedParse!AK87,WeightedParse!AN87,WeightedParse!AO87)*Variables!$B$5),"")</f>
        <v/>
      </c>
      <c r="AC87" s="114" t="str">
        <f>IF($A87&gt;"",IF(AND(EXACT(SquadExport!$BR87,TRUE),EXACT(SquadExport!$BL87,TRUE)),HARMEAN(WeightedParse!K87,WeightedParse!Q87,WeightedParse!S87,WeightedParse!T87,WeightedParse!V87,WeightedParse!X87,WeightedParse!Y87,WeightedParse!Z87,WeightedParse!AD87,WeightedParse!AE87,WeightedParse!AF87,WeightedParse!AG87,WeightedParse!AH87,WeightedParse!AO87),HARMEAN(WeightedParse!K87,WeightedParse!Q87,WeightedParse!S87,WeightedParse!T87,WeightedParse!V87,WeightedParse!X87,WeightedParse!Y87,WeightedParse!Z87,WeightedParse!AD87,WeightedParse!AE87,WeightedParse!AF87,WeightedParse!AG87,WeightedParse!AH87,WeightedParse!AO87)*Variables!$B$5),"")</f>
        <v/>
      </c>
      <c r="AD87" s="114" t="str">
        <f>IF($A87&gt;"",IF(AND(EXACT(SquadExport!$BR87,TRUE),EXACT(SquadExport!$BL87,TRUE)),HARMEAN(WeightedParse!I87,WeightedParse!J87,WeightedParse!K87,WeightedParse!N87,WeightedParse!Q87,WeightedParse!S87,WeightedParse!T87,WeightedParse!V87,WeightedParse!X87,WeightedParse!Z87,WeightedParse!AB87,WeightedParse!AD87,WeightedParse!AG87,WeightedParse!AH87,WeightedParse!AI87,WeightedParse!AK87,WeightedParse!AO87),HARMEAN(WeightedParse!I87,WeightedParse!J87,WeightedParse!K87,WeightedParse!N87,WeightedParse!Q87,WeightedParse!S87,WeightedParse!T87,WeightedParse!V87,WeightedParse!X87,WeightedParse!Z87,WeightedParse!AB87,WeightedParse!AD87,WeightedParse!AG87,WeightedParse!AH87,WeightedParse!AI87,WeightedParse!AK87,WeightedParse!AO87)*Variables!$B$5),"")</f>
        <v/>
      </c>
      <c r="AE87" s="114" t="str">
        <f>IF($A87&gt;"",IF(AND(EXACT(SquadExport!$BR87,TRUE),EXACT(SquadExport!$BL87,TRUE)),HARMEAN(WeightedParse!K87,WeightedParse!N87,WeightedParse!P87,WeightedParse!Q87,WeightedParse!S87,WeightedParse!T87,WeightedParse!U87,WeightedParse!V87,WeightedParse!X87,WeightedParse!Y87,WeightedParse!Z87,WeightedParse!AD87,WeightedParse!AE87,WeightedParse!AF87,WeightedParse!AG87,WeightedParse!AH87,WeightedParse!AI87,WeightedParse!AO87),HARMEAN(WeightedParse!K87,WeightedParse!N87,WeightedParse!P87,WeightedParse!Q87,WeightedParse!S87,WeightedParse!T87,WeightedParse!U87,WeightedParse!V87,WeightedParse!X87,WeightedParse!Y87,WeightedParse!Z87,WeightedParse!AD87,WeightedParse!AE87,WeightedParse!AF87,WeightedParse!AG87,WeightedParse!AH87,WeightedParse!AI87,WeightedParse!AO87)*Variables!$B$5),"")</f>
        <v/>
      </c>
      <c r="AF87" s="114" t="str">
        <f>IF($A87&gt;"",IF(AND(EXACT(SquadExport!$BR87,TRUE),EXACT(SquadExport!$BL87,TRUE)),HARMEAN(WeightedParse!I87,WeightedParse!J87,WeightedParse!K87,WeightedParse!N87,WeightedParse!Q87,WeightedParse!S87,WeightedParse!T87,WeightedParse!U87,WeightedParse!V87,WeightedParse!X87,WeightedParse!Z87,WeightedParse!AD87,WeightedParse!AE87,WeightedParse!AF87,WeightedParse!AH87,WeightedParse!AI87,WeightedParse!AK87,WeightedParse!AN87,WeightedParse!AO87,WeightedParse!AP87),HARMEAN(WeightedParse!I87,WeightedParse!J87,WeightedParse!K87,WeightedParse!N87,WeightedParse!Q87,WeightedParse!S87,WeightedParse!T87,WeightedParse!U87,WeightedParse!V87,WeightedParse!X87,WeightedParse!Z87,WeightedParse!AD87,WeightedParse!AE87,WeightedParse!AF87,WeightedParse!AH87,WeightedParse!AI87,WeightedParse!AK87,WeightedParse!AN87,WeightedParse!AO87,WeightedParse!AP87)*Variables!$B$5),"")</f>
        <v/>
      </c>
      <c r="AG87" s="114" t="str">
        <f>IF($A87&gt;"",IF(AND(OR(EXACT(SquadExport!$BR87,TRUE),EXACT(SquadExport!$BS87,TRUE)),OR(EXACT(SquadExport!$BK87,TRUE),EXACT(SquadExport!$BM87,TRUE))),HARMEAN(WeightedParse!I87,WeightedParse!K87,WeightedParse!Q87,WeightedParse!T87,WeightedParse!X87,WeightedParse!Z87,WeightedParse!AD87,WeightedParse!AF87,WeightedParse!AG87,WeightedParse!AJ87),HARMEAN(WeightedParse!I87,WeightedParse!K87,WeightedParse!Q87,WeightedParse!T87,WeightedParse!X87,WeightedParse!Z87,WeightedParse!AD87,WeightedParse!AF87,WeightedParse!AG87,WeightedParse!AJ87)*Variables!$B$5),"")</f>
        <v/>
      </c>
      <c r="AH87" s="114" t="str">
        <f>IF($A87&gt;"",IF(AND(OR(EXACT(SquadExport!$BR87,TRUE),EXACT(SquadExport!$BS87,TRUE)),OR(EXACT(SquadExport!$BK87,TRUE),EXACT(SquadExport!$BM87,TRUE))),HARMEAN(WeightedParse!H87,WeightedParse!K87,WeightedParse!P87,WeightedParse!Q87,WeightedParse!S87,WeightedParse!T87,WeightedParse!V87,WeightedParse!X87,WeightedParse!Y87,WeightedParse!Z87,WeightedParse!AD87,WeightedParse!AE87,WeightedParse!AF87,WeightedParse!AG87,WeightedParse!AH87,WeightedParse!AO87),HARMEAN(WeightedParse!H87,WeightedParse!K87,WeightedParse!P87,WeightedParse!Q87,WeightedParse!S87,WeightedParse!T87,WeightedParse!V87,WeightedParse!X87,WeightedParse!Y87,WeightedParse!Z87,WeightedParse!AD87,WeightedParse!AE87,WeightedParse!AF87,WeightedParse!AG87,WeightedParse!AH87,WeightedParse!AO87)*Variables!$B$5),"")</f>
        <v/>
      </c>
      <c r="AI87" s="114" t="str">
        <f>IF($A87&gt;"",IF(AND(OR(EXACT(SquadExport!$BR87,TRUE),EXACT(SquadExport!$BS87,TRUE)),OR(EXACT(SquadExport!$BK87,TRUE),EXACT(SquadExport!$BM87,TRUE))),HARMEAN(WeightedParse!H87,WeightedParse!I87,WeightedParse!K87,WeightedParse!P87,WeightedParse!Q87,WeightedParse!S87,WeightedParse!T87,WeightedParse!U87,WeightedParse!V87,WeightedParse!X87,WeightedParse!Y87,WeightedParse!Z87,WeightedParse!AD87,WeightedParse!AE87,WeightedParse!AF87,WeightedParse!AH87,WeightedParse!AI87,WeightedParse!AO87),HARMEAN(WeightedParse!H87,WeightedParse!I87,WeightedParse!K87,WeightedParse!P87,WeightedParse!Q87,WeightedParse!S87,WeightedParse!T87,WeightedParse!U87,WeightedParse!V87,WeightedParse!X87,WeightedParse!Y87,WeightedParse!Z87,WeightedParse!AD87,WeightedParse!AE87,WeightedParse!AF87,WeightedParse!AH87,WeightedParse!AI87,WeightedParse!AO87)*Variables!$B$5),"")</f>
        <v/>
      </c>
      <c r="AJ87" s="114" t="str">
        <f>IF($A87&gt;"",IF(AND(OR(EXACT(SquadExport!$BR87,TRUE),EXACT(SquadExport!$BS87,TRUE)),OR(EXACT(SquadExport!$BK87,TRUE),EXACT(SquadExport!$BM87,TRUE))),HARMEAN(WeightedParse!H87,WeightedParse!K87,WeightedParse!M87,WeightedParse!V87,WeightedParse!W87,WeightedParse!AD87,WeightedParse!AF87,WeightedParse!AH87,WeightedParse!AK87,WeightedParse!AL87,WeightedParse!AO87,WeightedParse!AP87)*(CONVERT(LEFT(SquadExport!$E87,FIND("'",SquadExport!$E87)-1)+((MID(SquadExport!$E87,FIND("'",SquadExport!$E87)+1,LEN(SquadExport!$E87)-FIND("'",SquadExport!$E87)-1))/12),"ft","m")-1)/(Variables!$C$4-1),(HARMEAN(WeightedParse!H87,WeightedParse!K87,WeightedParse!M87,WeightedParse!V87,WeightedParse!W87,WeightedParse!AD87,WeightedParse!AF87,WeightedParse!AH87,WeightedParse!AK87,WeightedParse!AL87,WeightedParse!AO87,WeightedParse!AP87)*(CONVERT(LEFT(SquadExport!$E87,FIND("'",SquadExport!$E87)-1)+((MID(SquadExport!$E87,FIND("'",SquadExport!$E87)+1,LEN(SquadExport!$E87)-FIND("'",SquadExport!$E87)-1))/12),"ft","m")-1)/(Variables!$C$4-1))*Variables!$B$5),"")</f>
        <v/>
      </c>
      <c r="AK87" s="114" t="str">
        <f>IF($A87&gt;"",IF(AND(OR(EXACT(SquadExport!$BR87,TRUE),EXACT(SquadExport!$BS87,TRUE)),OR(EXACT(SquadExport!$BK87,TRUE),EXACT(SquadExport!$BM87,TRUE))),HARMEAN(WeightedParse!J87,WeightedParse!K87,WeightedParse!T87,WeightedParse!V87,WeightedParse!X87,WeightedParse!Y87,WeightedParse!Z87,WeightedParse!AD87,WeightedParse!AH87,WeightedParse!AI87,WeightedParse!AK87,WeightedParse!AO87),HARMEAN(WeightedParse!J87,WeightedParse!K87,WeightedParse!T87,WeightedParse!V87,WeightedParse!X87,WeightedParse!Y87,WeightedParse!Z87,WeightedParse!AD87,WeightedParse!AH87,WeightedParse!AI87,WeightedParse!AK87,WeightedParse!AO87)*Variables!$B$5),"")</f>
        <v/>
      </c>
      <c r="AL87" s="114" t="str">
        <f>IF($A87&gt;"",IF(AND(OR(EXACT(SquadExport!$BR87,TRUE),EXACT(SquadExport!$BS87,TRUE)),OR(EXACT(SquadExport!$BK87,TRUE),EXACT(SquadExport!$BM87,TRUE))),HARMEAN(WeightedParse!H87,WeightedParse!I87,WeightedParse!K87,WeightedParse!Q87,WeightedParse!T87,WeightedParse!V87,WeightedParse!AB87,WeightedParse!AD87,WeightedParse!AH87,WeightedParse!AI87,WeightedParse!AJ87,WeightedParse!AN87,WeightedParse!AO87),HARMEAN(WeightedParse!H87,WeightedParse!I87,WeightedParse!K87,WeightedParse!Q87,WeightedParse!T87,WeightedParse!V87,WeightedParse!AB87,WeightedParse!AD87,WeightedParse!AH87,WeightedParse!AI87,WeightedParse!AJ87,WeightedParse!AN87,WeightedParse!AO87)*Variables!$B$5),"")</f>
        <v/>
      </c>
      <c r="AM87" s="114" t="str">
        <f>IF($A87&gt;"",IF(AND(OR(EXACT(SquadExport!$BR87,TRUE),EXACT(SquadExport!$BS87,TRUE)),OR(EXACT(SquadExport!$BK87,TRUE),EXACT(SquadExport!$BM87,TRUE))),HARMEAN(WeightedParse!I87,WeightedParse!J87,WeightedParse!K87,WeightedParse!N87,WeightedParse!Q87,WeightedParse!T87,WeightedParse!V87,WeightedParse!X87,WeightedParse!AB87,WeightedParse!AD87,WeightedParse!AG87,WeightedParse!AI87,WeightedParse!AJ87,WeightedParse!AK87,WeightedParse!AN87)*WeightedParse!BD87,(HARMEAN(WeightedParse!I87,WeightedParse!J87,WeightedParse!K87,WeightedParse!N87,WeightedParse!Q87,WeightedParse!T87,WeightedParse!V87,WeightedParse!X87,WeightedParse!AB87,WeightedParse!AD87,WeightedParse!AG87,WeightedParse!AI87,WeightedParse!AJ87,WeightedParse!AK87,WeightedParse!AN87)*WeightedParse!BD87)*Variables!$B$5),"")</f>
        <v/>
      </c>
      <c r="AN87" s="114" t="str">
        <f>IF($A87&gt;"",IF(AND(OR(EXACT(SquadExport!$BR87,TRUE),EXACT(SquadExport!$BS87,TRUE)),OR(EXACT(SquadExport!$BK87,TRUE),EXACT(SquadExport!$BM87,TRUE))),HARMEAN(WeightedParse!H87,WeightedParse!I87,WeightedParse!K87,WeightedParse!N87,WeightedParse!Q87,WeightedParse!T87,WeightedParse!V87,WeightedParse!X87,WeightedParse!Z87,WeightedParse!AD87,WeightedParse!AG87,WeightedParse!AH87,WeightedParse!AI87,WeightedParse!AJ87,WeightedParse!AN87,WeightedParse!AO87)*WeightedParse!BD87,(HARMEAN(WeightedParse!H87,WeightedParse!I87,WeightedParse!K87,WeightedParse!N87,WeightedParse!Q87,WeightedParse!T87,WeightedParse!V87,WeightedParse!X87,WeightedParse!Z87,WeightedParse!AD87,WeightedParse!AG87,WeightedParse!AH87,WeightedParse!AI87,WeightedParse!AJ87,WeightedParse!AN87,WeightedParse!AO87)*WeightedParse!BD87)*Variables!$B$5),"")</f>
        <v/>
      </c>
      <c r="AO87" s="114" t="str">
        <f>IF($A87&gt;"",IF(AND(EXACT(SquadExport!$BS87,TRUE),EXACT(SquadExport!$BL87,TRUE)),HARMEAN(WeightedParse!K87,WeightedParse!Q87,WeightedParse!T87,WeightedParse!V87,WeightedParse!X87,WeightedParse!Z87,WeightedParse!AB87,WeightedParse!AD87,WeightedParse!AG87,WeightedParse!AK87),HARMEAN(WeightedParse!K87,WeightedParse!Q87,WeightedParse!T87,WeightedParse!V87,WeightedParse!X87,WeightedParse!Z87,WeightedParse!AB87,WeightedParse!AD87,WeightedParse!AG87,WeightedParse!AK87)*Variables!$B$5),"")</f>
        <v/>
      </c>
      <c r="AP87" s="114" t="str">
        <f>IF($A87&gt;"",IF(AND(EXACT(SquadExport!$BS87,TRUE),EXACT(SquadExport!$BL87,TRUE)),HARMEAN(WeightedParse!I87,WeightedParse!K87,WeightedParse!Q87,WeightedParse!T87,WeightedParse!V87,WeightedParse!X87,WeightedParse!Z87,WeightedParse!AB87,WeightedParse!AD87,WeightedParse!AF87,WeightedParse!AG87,WeightedParse!AI87,WeightedParse!AJ87),HARMEAN(WeightedParse!I87,WeightedParse!K87,WeightedParse!Q87,WeightedParse!T87,WeightedParse!V87,WeightedParse!X87,WeightedParse!Z87,WeightedParse!AB87,WeightedParse!AD87,WeightedParse!AF87,WeightedParse!AG87,WeightedParse!AI87,WeightedParse!AJ87)*Variables!$B$5),"")</f>
        <v/>
      </c>
      <c r="AQ87" s="114" t="str">
        <f>IF($A87&gt;"",IF(AND(EXACT(SquadExport!$BS87,TRUE),EXACT(SquadExport!$BL87,TRUE)),HARMEAN(WeightedParse!I87,WeightedParse!J87,WeightedParse!K87,WeightedParse!Q87,WeightedParse!T87,WeightedParse!V87,WeightedParse!X87,WeightedParse!Z87,WeightedParse!AB87,WeightedParse!AD87,WeightedParse!AG87,WeightedParse!AI87,WeightedParse!AJ87,WeightedParse!AK87),HARMEAN(WeightedParse!I87,WeightedParse!J87,WeightedParse!K87,WeightedParse!Q87,WeightedParse!T87,WeightedParse!V87,WeightedParse!X87,WeightedParse!Z87,WeightedParse!AB87,WeightedParse!AD87,WeightedParse!AG87,WeightedParse!AI87,WeightedParse!AJ87,WeightedParse!AK87)*Variables!$B$5),"")</f>
        <v/>
      </c>
      <c r="AR87" s="114" t="str">
        <f>IF($A87&gt;"",IF(AND(EXACT(SquadExport!$BS87,TRUE),EXACT(SquadExport!$BL87,TRUE)),HARMEAN(WeightedParse!I87,WeightedParse!J87,WeightedParse!K87,WeightedParse!Q87,WeightedParse!T87,WeightedParse!V87,WeightedParse!X87,WeightedParse!Y87,WeightedParse!Z87,WeightedParse!AD87,WeightedParse!AH87,WeightedParse!AI87,WeightedParse!AJ87,WeightedParse!AK87,WeightedParse!AN87,WeightedParse!AO87),HARMEAN(WeightedParse!I87,WeightedParse!J87,WeightedParse!K87,WeightedParse!Q87,WeightedParse!T87,WeightedParse!V87,WeightedParse!X87,WeightedParse!Y87,WeightedParse!Z87,WeightedParse!AD87,WeightedParse!AH87,WeightedParse!AI87,WeightedParse!AJ87,WeightedParse!AK87,WeightedParse!AN87,WeightedParse!AO87)*Variables!$B$5),"")</f>
        <v/>
      </c>
      <c r="AS87" s="114" t="str">
        <f>IF($A87&gt;"",IF(AND(EXACT(SquadExport!$BT87,TRUE),EXACT(SquadExport!$BL87,TRUE)),HARMEAN(WeightedParse!J87,WeightedParse!K87,WeightedParse!M87,WeightedParse!T87,WeightedParse!V87,WeightedParse!X87,WeightedParse!Z87,WeightedParse!AD87,WeightedParse!AI87),(HARMEAN(WeightedParse!J87,WeightedParse!K87,WeightedParse!M87,WeightedParse!T87,WeightedParse!V87,WeightedParse!X87,WeightedParse!Z87,WeightedParse!AD87,WeightedParse!AI87)*Variables!$B$5)),"")</f>
        <v/>
      </c>
      <c r="AT87" s="114" t="str">
        <f>IF($A87&gt;"",IF(AND(EXACT(SquadExport!$BT87,TRUE),EXACT(SquadExport!$BL87,TRUE)),HARMEAN(WeightedParse!J87,WeightedParse!K87,WeightedParse!M87,WeightedParse!U87,WeightedParse!V87,WeightedParse!W87,WeightedParse!X87,WeightedParse!Z87,WeightedParse!AD87,WeightedParse!AF87,WeightedParse!AK87,WeightedParse!AL87,WeightedParse!AP87)*(CONVERT(LEFT(SquadExport!$E87,FIND("'",SquadExport!$E87)-1)+((MID(SquadExport!$E87,FIND("'",SquadExport!$E87)+1,LEN(SquadExport!$E87)-FIND("'",SquadExport!$E87)-1))/12),"ft","m")-1)/(Variables!$C$4-1),(HARMEAN(WeightedParse!J87,WeightedParse!K87,WeightedParse!M87,WeightedParse!U87,WeightedParse!V87,WeightedParse!W87,WeightedParse!X87,WeightedParse!Z87,WeightedParse!AD87,WeightedParse!AF87,WeightedParse!AK87,WeightedParse!AL87,WeightedParse!AP87)*(CONVERT(LEFT(SquadExport!$E87,FIND("'",SquadExport!$E87)-1)+((MID(SquadExport!$E87,FIND("'",SquadExport!$E87)+1,LEN(SquadExport!$E87)-FIND("'",SquadExport!$E87)-1))/12),"ft","m")-1)/(Variables!$C$4-1)))*Variables!$B$5,"")</f>
        <v/>
      </c>
      <c r="AU87" s="114" t="str">
        <f>IF($A87&gt;"",IF(AND(EXACT(SquadExport!$BT87,TRUE),EXACT(SquadExport!$BL87,TRUE)),HARMEAN(WeightedParse!I87,WeightedParse!J87,WeightedParse!K87,WeightedParse!Q87,WeightedParse!T87,WeightedParse!V87,WeightedParse!X87,WeightedParse!Z87,WeightedParse!AB87,WeightedParse!AD87,WeightedParse!AF87,WeightedParse!AG87,WeightedParse!AK87,WeightedParse!AP87),HARMEAN(WeightedParse!I87,WeightedParse!J87,WeightedParse!K87,WeightedParse!Q87,WeightedParse!T87,WeightedParse!V87,WeightedParse!X87,WeightedParse!Z87,WeightedParse!AB87,WeightedParse!AD87,WeightedParse!AF87,WeightedParse!AG87,WeightedParse!AK87,WeightedParse!AP87)*Variables!$B$5),"")</f>
        <v/>
      </c>
      <c r="AV87" s="114" t="str">
        <f>IF($A87&gt;"",IF(AND(EXACT(SquadExport!$BT87,TRUE),EXACT(SquadExport!$BL87,TRUE)),HARMEAN(WeightedParse!I87,WeightedParse!J87,WeightedParse!K87,WeightedParse!Q87,WeightedParse!T87,WeightedParse!V87,WeightedParse!X87,WeightedParse!Z87,WeightedParse!AD87,WeightedParse!AH87,WeightedParse!AI87,WeightedParse!AJ87,WeightedParse!AK87,WeightedParse!AN87,WeightedParse!AO87),HARMEAN(WeightedParse!I87,WeightedParse!J87,WeightedParse!K87,WeightedParse!Q87,WeightedParse!T87,WeightedParse!V87,WeightedParse!X87,WeightedParse!Z87,WeightedParse!AD87,WeightedParse!AH87,WeightedParse!AI87,WeightedParse!AJ87,WeightedParse!AK87,WeightedParse!AN87,WeightedParse!AO87)*Variables!$B$5),"")</f>
        <v/>
      </c>
      <c r="AW87" s="114" t="str">
        <f>IF($A87&gt;"",IF(AND(EXACT(SquadExport!$BT87,TRUE),EXACT(SquadExport!$BL87,TRUE)),HARMEAN(WeightedParse!I87,WeightedParse!J87,WeightedParse!K87,WeightedParse!Q87,WeightedParse!T87,WeightedParse!V87,WeightedParse!X87,WeightedParse!Z87,WeightedParse!AB87,WeightedParse!AD87,WeightedParse!AF87,WeightedParse!AG87,WeightedParse!AI87,WeightedParse!AJ87,WeightedParse!AK87),HARMEAN(WeightedParse!I87,WeightedParse!J87,WeightedParse!K87,WeightedParse!Q87,WeightedParse!T87,WeightedParse!V87,WeightedParse!X87,WeightedParse!Z87,WeightedParse!AB87,WeightedParse!AD87,WeightedParse!AF87,WeightedParse!AG87,WeightedParse!AI87,WeightedParse!AJ87,WeightedParse!AK87)*Variables!$B$5),"")</f>
        <v/>
      </c>
      <c r="AX87" s="114" t="str">
        <f>IF($A87&gt;"",IF(AND(EXACT(SquadExport!$BT87,TRUE),EXACT(SquadExport!$BL87,TRUE)),HARMEAN(WeightedParse!K87,WeightedParse!Q87,WeightedParse!U87,WeightedParse!V87,WeightedParse!W87,WeightedParse!X87,WeightedParse!Y87,WeightedParse!Z87,WeightedParse!AD87,WeightedParse!AF87,WeightedParse!AH87,WeightedParse!AI87,WeightedParse!AJ87,WeightedParse!AK87,WeightedParse!AN87,WeightedParse!AO87,WeightedParse!AP87),HARMEAN(WeightedParse!K87,WeightedParse!Q87,WeightedParse!U87,WeightedParse!V87,WeightedParse!W87,WeightedParse!X87,WeightedParse!Y87,WeightedParse!Z87,WeightedParse!AD87,WeightedParse!AF87,WeightedParse!AH87,WeightedParse!AI87,WeightedParse!AJ87,WeightedParse!AK87,WeightedParse!AN87,WeightedParse!AO87,WeightedParse!AP87)*Variables!$B$5),"")</f>
        <v/>
      </c>
      <c r="AY87" s="114" t="str">
        <f>IF($A87&gt;"",IF(AND(EXACT(SquadExport!$BT87,TRUE),EXACT(SquadExport!$BL87,TRUE)),HARMEAN(WeightedParse!I87,WeightedParse!J87,WeightedParse!K87,WeightedParse!M87,WeightedParse!N87,WeightedParse!Q87,WeightedParse!T87,WeightedParse!V87,WeightedParse!X87,WeightedParse!Z87,WeightedParse!AD87,WeightedParse!AF87,WeightedParse!AG87,WeightedParse!AH87,WeightedParse!AI87,WeightedParse!AJ87,WeightedParse!AK87,WeightedParse!AL87,WeightedParse!AN87,WeightedParse!AO87,WeightedParse!AP87),HARMEAN(WeightedParse!I87,WeightedParse!J87,WeightedParse!K87,WeightedParse!M87,WeightedParse!N87,WeightedParse!Q87,WeightedParse!T87,WeightedParse!V87,WeightedParse!X87,WeightedParse!Z87,WeightedParse!AD87,WeightedParse!AF87,WeightedParse!AG87,WeightedParse!AH87,WeightedParse!AI87,WeightedParse!AJ87,WeightedParse!AK87,WeightedParse!AL87,WeightedParse!AN87,WeightedParse!AO87,WeightedParse!AP87)*Variables!$B$5),"")</f>
        <v/>
      </c>
    </row>
    <row r="88" spans="1:51" s="3" customFormat="1" ht="15" customHeight="1" x14ac:dyDescent="0.25">
      <c r="A88" s="3" t="str">
        <f>IF(WeightedParse!A88&gt;"",WeightedParse!A88,"")</f>
        <v/>
      </c>
      <c r="B88" s="4" t="str">
        <f>IF(WeightedParse!B88&gt;0,WeightedParse!B88,"")</f>
        <v/>
      </c>
      <c r="C88" s="4" t="str">
        <f>IF(A88&gt;"",IF(AND(B88&lt;=Variables!$B$8,G88&gt;2),"Youth",IF(AND(B88&lt;=Variables!$B$8,G88&lt;=2),"Prospect",IF(AND(B88&gt;=Variables!$B$9,G88&gt;2),"Old",IF(G88&gt;=3,"Reserves","First Team")))),"")</f>
        <v/>
      </c>
      <c r="D88" s="4" t="str">
        <f>SquadExport!BJ88</f>
        <v/>
      </c>
      <c r="E88" s="4" t="str">
        <f>IF(A88&gt;"",VLOOKUP(F88,Roles!A:B,2,FALSE)&amp;IF(OR(VLOOKUP(F88,Roles!$A:$B,2,FALSE)="FB",VLOOKUP(F88,Roles!$A:$B,2,FALSE)="WB",VLOOKUP(F88,Roles!$A:$B,2,FALSE)="WM",VLOOKUP(F88,Roles!$A:$B,2,FALSE)="W"),IF(AND(SquadExport!BK88=TRUE,SquadExport!BM88=TRUE,WeightedParse!BB88&gt;=WeightedParse!BC88)," (R)",IF(AND(SquadExport!BK88=TRUE,SquadExport!BM88=TRUE,WeightedParse!BB88&lt;WeightedParse!BC88)," (L)",IF(AND(SquadExport!BK88=TRUE,SquadExport!BM88=FALSE), " (L)",IF(AND(SquadExport!BK88=FALSE,SquadExport!BM88=TRUE)," (R)","")))),""),"")</f>
        <v/>
      </c>
      <c r="F88" s="4" t="str" cm="1">
        <f t="array" ref="F88">IF(A88&gt;"",INDEX($J$1:$AY$1,SUMPRODUCT(MAX(($J$2:$AY$200=MAX($J88:$AY88))*(COLUMN($J$2:$AY$200))))-COLUMN($J$1)+1),"")</f>
        <v/>
      </c>
      <c r="G88" s="4" t="str">
        <f t="shared" si="3"/>
        <v/>
      </c>
      <c r="H88" s="4" t="str">
        <f t="shared" si="4"/>
        <v/>
      </c>
      <c r="I88" s="5" t="str">
        <f t="shared" si="5"/>
        <v/>
      </c>
      <c r="J88" s="114" t="str">
        <f>IF($A88&gt;"",HARMEAN(WeightedParse!V88,WeightedParse!Y88,WeightedParse!Z88,WeightedParse!AE88,WeightedParse!AJ88,WeightedParse!AQ88,WeightedParse!AR88,WeightedParse!AS88,WeightedParse!AU88,WeightedParse!AV88,WeightedParse!AW88,WeightedParse!AY88,WeightedParse!BA88),"")</f>
        <v/>
      </c>
      <c r="K88" s="114" t="str">
        <f>IF(A88&gt;"",HARMEAN(WeightedParse!K88,WeightedParse!Q88,WeightedParse!V88,WeightedParse!X88,WeightedParse!Y88,WeightedParse!Z88,WeightedParse!AE88,WeightedParse!AG88,WeightedParse!AI88,WeightedParse!AJ88,WeightedParse!AQ88,WeightedParse!AR88,WeightedParse!AS88,WeightedParse!AU88,WeightedParse!AV88,WeightedParse!AW88,WeightedParse!AY88,WeightedParse!AZ88,WeightedParse!BA88),"")</f>
        <v/>
      </c>
      <c r="L88" s="114" t="str">
        <f>IF($A88&gt;"",IF(AND(EXACT(SquadExport!$BO88,TRUE),EXACT(SquadExport!$BL88,TRUE)),HARMEAN(WeightedParse!M88,WeightedParse!P88,WeightedParse!S88,WeightedParse!U88,WeightedParse!V88,WeightedParse!W88,WeightedParse!Y88,WeightedParse!AE88,WeightedParse!AL88,WeightedParse!AN88,WeightedParse!AP88),HARMEAN(WeightedParse!M88,WeightedParse!P88,WeightedParse!S88,WeightedParse!U88,WeightedParse!V88,WeightedParse!W88,WeightedParse!Y88,WeightedParse!AE88,WeightedParse!AL88,WeightedParse!AN88,WeightedParse!AP88)*Variables!$B$5),"")</f>
        <v/>
      </c>
      <c r="M88" s="114" t="str">
        <f>IF($A88&gt;"",IF(AND(EXACT(SquadExport!$BO88,TRUE),EXACT(SquadExport!$BL88,TRUE)),HARMEAN(WeightedParse!M88,WeightedParse!P88,WeightedParse!S88,WeightedParse!U88,WeightedParse!V88,WeightedParse!W88,WeightedParse!X88,WeightedParse!Y88,WeightedParse!Z88,WeightedParse!AE88,WeightedParse!AL88,WeightedParse!AN88,WeightedParse!AP88),HARMEAN(WeightedParse!M88,WeightedParse!P88,WeightedParse!S88,WeightedParse!U88,WeightedParse!V88,WeightedParse!W88,WeightedParse!X88,WeightedParse!Y88,WeightedParse!Z88,WeightedParse!AE88,WeightedParse!AL88,WeightedParse!AN88,WeightedParse!AP88)*Variables!$B$5),"")</f>
        <v/>
      </c>
      <c r="N88" s="114" t="str">
        <f>IF($A88&gt;"",IF(AND(EXACT(SquadExport!$BO88,TRUE),EXACT(SquadExport!$BL88,TRUE)),HARMEAN(WeightedParse!K88,WeightedParse!M88,WeightedParse!P88,WeightedParse!Q88,WeightedParse!S88,WeightedParse!T88,WeightedParse!U88,WeightedParse!V88,WeightedParse!W88,WeightedParse!X88,WeightedParse!Y88,WeightedParse!Z88,WeightedParse!AE88,WeightedParse!AG88,WeightedParse!AL88,WeightedParse!AN88,WeightedParse!AP88),HARMEAN(WeightedParse!K88,WeightedParse!M88,WeightedParse!P88,WeightedParse!Q88,WeightedParse!S88,WeightedParse!T88,WeightedParse!U88,WeightedParse!V88,WeightedParse!W88,WeightedParse!X88,WeightedParse!Y88,WeightedParse!Z88,WeightedParse!AE88,WeightedParse!AG88,WeightedParse!AL88,WeightedParse!AN88,WeightedParse!AP88)*Variables!$B$5),"")</f>
        <v/>
      </c>
      <c r="O88" s="114" t="str">
        <f>IF($A88&gt;"",IF(AND(EXACT(SquadExport!$BO88,TRUE),EXACT(SquadExport!$BL88,TRUE)),HARMEAN(WeightedParse!I88,WeightedParse!K88,WeightedParse!M88,WeightedParse!P88,WeightedParse!Q88,WeightedParse!S88,WeightedParse!T88,WeightedParse!V88,WeightedParse!W88,WeightedParse!X88,WeightedParse!Y88,WeightedParse!Z88,WeightedParse!AB88,WeightedParse!AE88,WeightedParse!AF88,WeightedParse!AG88,WeightedParse!AJ88,WeightedParse!AK88,WeightedParse!AL88,WeightedParse!AN88,WeightedParse!AO88,WeightedParse!AP88),HARMEAN(WeightedParse!I88,WeightedParse!K88,WeightedParse!M88,WeightedParse!P88,WeightedParse!Q88,WeightedParse!S88,WeightedParse!T88,WeightedParse!V88,WeightedParse!W88,WeightedParse!X88,WeightedParse!Y88,WeightedParse!Z88,WeightedParse!AB88,WeightedParse!AE88,WeightedParse!AF88,WeightedParse!AG88,WeightedParse!AJ88,WeightedParse!AK88,WeightedParse!AL88,WeightedParse!AN88,WeightedParse!AO88,WeightedParse!AP88)*Variables!$B$5),"")</f>
        <v/>
      </c>
      <c r="P88" s="114" t="str">
        <f>IF($A88&gt;"",IF(AND(OR(EXACT(SquadExport!$BO88,TRUE),EXACT(SquadExport!$BP88,TRUE)),OR(EXACT(SquadExport!$BK88,TRUE),EXACT(SquadExport!$BM88,TRUE))),HARMEAN(WeightedParse!M88,WeightedParse!P88,WeightedParse!S88,WeightedParse!U88,WeightedParse!V88,WeightedParse!W88,WeightedParse!Y88,WeightedParse!AE88,WeightedParse!AF88,WeightedParse!AP88),HARMEAN(WeightedParse!M88,WeightedParse!P88,WeightedParse!S88,WeightedParse!U88,WeightedParse!V88,WeightedParse!W88,WeightedParse!Y88,WeightedParse!AE88,WeightedParse!AF88,WeightedParse!AP88)*Variables!$B$5),"")</f>
        <v/>
      </c>
      <c r="Q88" s="114" t="str">
        <f>IF($A88&gt;"",IF(AND(OR(EXACT(SquadExport!$BO88,TRUE),EXACT(SquadExport!$BP88,TRUE)),OR(EXACT(SquadExport!$BK88,TRUE),EXACT(SquadExport!$BM88,TRUE))),HARMEAN(WeightedParse!H88,WeightedParse!P88,WeightedParse!Q88,WeightedParse!S88,WeightedParse!T88,WeightedParse!V88,WeightedParse!X88,WeightedParse!Y88,WeightedParse!Z88,WeightedParse!AE88,WeightedParse!AF88,WeightedParse!AH88,WeightedParse!AN88,WeightedParse!AO88),HARMEAN(WeightedParse!H88,WeightedParse!P88,WeightedParse!Q88,WeightedParse!S88,WeightedParse!T88,WeightedParse!V88,WeightedParse!X88,WeightedParse!Y88,WeightedParse!Z88,WeightedParse!AE88,WeightedParse!AF88,WeightedParse!AH88,WeightedParse!AN88,WeightedParse!AO88)*Variables!$B$5),"")</f>
        <v/>
      </c>
      <c r="R88" s="115" t="str">
        <f>IF($A88&gt;"",IF(AND(OR(EXACT(SquadExport!$BO88,TRUE),EXACT(SquadExport!$BP88,TRUE)),OR(EXACT(SquadExport!$BK88,TRUE),EXACT(SquadExport!$BM88,TRUE))),HARMEAN(WeightedParse!H88,WeightedParse!I88,WeightedParse!K88,WeightedParse!P88,WeightedParse!Q88,WeightedParse!S88,WeightedParse!T88,WeightedParse!V88,WeightedParse!Y88,WeightedParse!Z88,WeightedParse!AD88,WeightedParse!AE88,WeightedParse!AF88,WeightedParse!AH88,WeightedParse!AI88,WeightedParse!AJ88,WeightedParse!AN88,WeightedParse!AO88),HARMEAN(WeightedParse!H88,WeightedParse!I88,WeightedParse!K88,WeightedParse!P88,WeightedParse!Q88,WeightedParse!S88,WeightedParse!T88,WeightedParse!V88,WeightedParse!Y88,WeightedParse!Z88,WeightedParse!AD88,WeightedParse!AE88,WeightedParse!AF88,WeightedParse!AH88,WeightedParse!AI88,WeightedParse!AJ88,WeightedParse!AN88,WeightedParse!AO88)*Variables!$B$5),"")</f>
        <v/>
      </c>
      <c r="S88" s="115" t="str">
        <f>IF($A88&gt;"",IF(AND(OR(EXACT(SquadExport!$BO88,TRUE),EXACT(SquadExport!$BP88,TRUE)),OR(EXACT(SquadExport!$BK88,TRUE),EXACT(SquadExport!$BM88,TRUE))),HARMEAN(WeightedParse!H88,WeightedParse!I88,WeightedParse!K88,WeightedParse!Q88,WeightedParse!S88,WeightedParse!T88,WeightedParse!V88,WeightedParse!X88,WeightedParse!Z88,WeightedParse!AB88,WeightedParse!AD88,WeightedParse!AF88,WeightedParse!AG88,WeightedParse!AH88,WeightedParse!AI88,WeightedParse!AJ88,WeightedParse!AK88,WeightedParse!AN88,WeightedParse!AO88),HARMEAN(WeightedParse!H88,WeightedParse!I88,WeightedParse!K88,WeightedParse!Q88,WeightedParse!S88,WeightedParse!T88,WeightedParse!V88,WeightedParse!X88,WeightedParse!Z88,WeightedParse!AB88,WeightedParse!AD88,WeightedParse!AF88,WeightedParse!AG88,WeightedParse!AH88,WeightedParse!AI88,WeightedParse!AJ88,WeightedParse!AK88,WeightedParse!AN88,WeightedParse!AO88)*Variables!$B$5),"")</f>
        <v/>
      </c>
      <c r="T88" s="114" t="str">
        <f>IF($A88&gt;"",IF(AND(OR(EXACT(SquadExport!$BO88,TRUE),EXACT(SquadExport!$BP88,TRUE)),OR(EXACT(SquadExport!$BK88,TRUE),EXACT(SquadExport!$BM88,TRUE))),HARMEAN(WeightedParse!I88,WeightedParse!K88,WeightedParse!N88,WeightedParse!P88,WeightedParse!Q88,WeightedParse!S88,WeightedParse!T88,WeightedParse!V88,WeightedParse!X88,WeightedParse!Y88,WeightedParse!Z88,WeightedParse!AB88,WeightedParse!AD88,WeightedParse!AE88,WeightedParse!AF88,WeightedParse!AH88,WeightedParse!AI88,WeightedParse!AJ88,WeightedParse!AN88,WeightedParse!AO88)*WeightedParse!BD88,(HARMEAN(WeightedParse!I88,WeightedParse!K88,WeightedParse!N88,WeightedParse!P88,WeightedParse!Q88,WeightedParse!S88,WeightedParse!T88,WeightedParse!V88,WeightedParse!X88,WeightedParse!Y88,WeightedParse!Z88,WeightedParse!AB88,WeightedParse!AD88,WeightedParse!AE88,WeightedParse!AF88,WeightedParse!AH88,WeightedParse!AI88,WeightedParse!AJ88,WeightedParse!AN88,WeightedParse!AO88)*WeightedParse!BD88)*Variables!$B$5),"")</f>
        <v/>
      </c>
      <c r="U88" s="114" t="str">
        <f>IF($A88&gt;"",IF(EXACT(SquadExport!$BQ88,TRUE),HARMEAN(WeightedParse!P88,WeightedParse!S88,WeightedParse!V88,WeightedParse!X88,WeightedParse!Y88,WeightedParse!Z88,WeightedParse!AE88,WeightedParse!AF88,WeightedParse!AP88),HARMEAN(WeightedParse!P88,WeightedParse!S88,WeightedParse!V88,WeightedParse!X88,WeightedParse!Y88,WeightedParse!Z88,WeightedParse!AE88,WeightedParse!AF88,WeightedParse!AP88)*Variables!$B$5),"")</f>
        <v/>
      </c>
      <c r="V88" s="114" t="str">
        <f>IF($A88&gt;"",IF(EXACT(SquadExport!$BQ88,TRUE),HARMEAN(WeightedParse!K88,WeightedParse!Q88,WeightedParse!S88,WeightedParse!T88,WeightedParse!V88,WeightedParse!X88,WeightedParse!Z88,WeightedParse!AE88,WeightedParse!AF88,WeightedParse!AG88,WeightedParse!AH88,WeightedParse!AK88),HARMEAN(WeightedParse!K88,WeightedParse!Q88,WeightedParse!S88,WeightedParse!T88,WeightedParse!V88,WeightedParse!X88,WeightedParse!Z88,WeightedParse!AE88,WeightedParse!AF88,WeightedParse!AG88,WeightedParse!AH88,WeightedParse!AK88)*Variables!$B$5),"")</f>
        <v/>
      </c>
      <c r="W88" s="114" t="str">
        <f>IF($A88&gt;"",IF(EXACT(SquadExport!$BQ88,TRUE),HARMEAN(WeightedParse!I88,WeightedParse!K88,WeightedParse!N88,WeightedParse!Q88,WeightedParse!T88,WeightedParse!V88,WeightedParse!X88,WeightedParse!Z88,WeightedParse!AB88,WeightedParse!AD88,WeightedParse!AF88,WeightedParse!AG88,WeightedParse!AK88),HARMEAN(WeightedParse!I88,WeightedParse!K88,WeightedParse!N88,WeightedParse!Q88,WeightedParse!T88,WeightedParse!V88,WeightedParse!X88,WeightedParse!Z88,WeightedParse!AB88,WeightedParse!AD88,WeightedParse!AF88,WeightedParse!AG88,WeightedParse!AK88)*Variables!$B$5),"")</f>
        <v/>
      </c>
      <c r="X88" s="114" t="str">
        <f>IF($A88&gt;"",IF(EXACT(SquadExport!$BQ88,TRUE),HARMEAN(WeightedParse!K88,WeightedParse!P88,WeightedParse!Q88,WeightedParse!S88,WeightedParse!U88,WeightedParse!V88,WeightedParse!X88,WeightedParse!Y88,WeightedParse!Z88,WeightedParse!AE88,WeightedParse!AF88,WeightedParse!AH88,WeightedParse!AO88,WeightedParse!AP88),HARMEAN(WeightedParse!K88,WeightedParse!P88,WeightedParse!Q88,WeightedParse!S88,WeightedParse!U88,WeightedParse!V88,WeightedParse!X88,WeightedParse!Y88,WeightedParse!Z88,WeightedParse!AE88,WeightedParse!AF88,WeightedParse!AH88,WeightedParse!AO88,WeightedParse!AP88)*Variables!$B$5),"")</f>
        <v/>
      </c>
      <c r="Y88" s="114" t="str">
        <f>IF($A88&gt;"",IF(EXACT(SquadExport!$BQ88,TRUE),HARMEAN(WeightedParse!P88,WeightedParse!Q88,WeightedParse!S88,WeightedParse!U88,WeightedParse!V88,WeightedParse!W88,WeightedParse!Y88,WeightedParse!AE88,WeightedParse!AF88,WeightedParse!AH88,WeightedParse!AJ88,WeightedParse!AN88,WeightedParse!AO88,WeightedParse!AP88),HARMEAN(WeightedParse!P88,WeightedParse!Q88,WeightedParse!S88,WeightedParse!U88,WeightedParse!V88,WeightedParse!W88,WeightedParse!Y88,WeightedParse!AE88,WeightedParse!AF88,WeightedParse!AH88,WeightedParse!AJ88,WeightedParse!AN88,WeightedParse!AO88,WeightedParse!AP88)*Variables!$B$5),"")</f>
        <v/>
      </c>
      <c r="Z88" s="114" t="str">
        <f>IF($A88&gt;"",IF(EXACT(SquadExport!$BQ88,TRUE),HARMEAN(WeightedParse!M88,WeightedParse!P88,WeightedParse!Q88,WeightedParse!S88,WeightedParse!U88,WeightedParse!V88,WeightedParse!W88,WeightedParse!X88,WeightedParse!Y88,WeightedParse!Z88,WeightedParse!AE88,WeightedParse!AF88,WeightedParse!AH88,WeightedParse!AL88,WeightedParse!AO88,WeightedParse!AP88),HARMEAN(WeightedParse!M88,WeightedParse!P88,WeightedParse!Q88,WeightedParse!S88,WeightedParse!U88,WeightedParse!V88,WeightedParse!W88,WeightedParse!X88,WeightedParse!Y88,WeightedParse!Z88,WeightedParse!AE88,WeightedParse!AF88,WeightedParse!AH88,WeightedParse!AL88,WeightedParse!AO88,WeightedParse!AP88)*Variables!$B$5),"")</f>
        <v/>
      </c>
      <c r="AA88" s="114" t="str">
        <f>IF($A88&gt;"",IF(EXACT(SquadExport!$BQ88,TRUE),HARMEAN(WeightedParse!J88,WeightedParse!K88,WeightedParse!N88,WeightedParse!P88,WeightedParse!Q88,WeightedParse!S88,WeightedParse!V88,WeightedParse!X88,WeightedParse!Y88,WeightedParse!Z88,WeightedParse!AD88,WeightedParse!AE88,WeightedParse!AH88,WeightedParse!AI88,WeightedParse!AK88,WeightedParse!AN88,WeightedParse!AO88,WeightedParse!AP88),HARMEAN(WeightedParse!J88,WeightedParse!K88,WeightedParse!N88,WeightedParse!P88,WeightedParse!Q88,WeightedParse!S88,WeightedParse!V88,WeightedParse!X88,WeightedParse!Y88,WeightedParse!Z88,WeightedParse!AD88,WeightedParse!AE88,WeightedParse!AH88,WeightedParse!AI88,WeightedParse!AK88,WeightedParse!AN88,WeightedParse!AO88,WeightedParse!AP88)*Variables!$B$5),"")</f>
        <v/>
      </c>
      <c r="AB88" s="114" t="str">
        <f>IF($A88&gt;"",IF(AND(EXACT(SquadExport!$BR88,TRUE),EXACT(SquadExport!$BL88,TRUE)),HARMEAN(WeightedParse!I88,WeightedParse!K88,WeightedParse!N88,WeightedParse!Q88,WeightedParse!T88,WeightedParse!V88,WeightedParse!X88,WeightedParse!Y88,WeightedParse!Z88,WeightedParse!AD88,WeightedParse!AE88,WeightedParse!AF88,WeightedParse!AG88,WeightedParse!AH88,WeightedParse!AI88,WeightedParse!AJ88,WeightedParse!AK88,WeightedParse!AN88,WeightedParse!AO88),HARMEAN(WeightedParse!I88,WeightedParse!K88,WeightedParse!N88,WeightedParse!Q88,WeightedParse!T88,WeightedParse!V88,WeightedParse!X88,WeightedParse!Y88,WeightedParse!Z88,WeightedParse!AD88,WeightedParse!AE88,WeightedParse!AF88,WeightedParse!AG88,WeightedParse!AH88,WeightedParse!AI88,WeightedParse!AJ88,WeightedParse!AK88,WeightedParse!AN88,WeightedParse!AO88)*Variables!$B$5),"")</f>
        <v/>
      </c>
      <c r="AC88" s="114" t="str">
        <f>IF($A88&gt;"",IF(AND(EXACT(SquadExport!$BR88,TRUE),EXACT(SquadExport!$BL88,TRUE)),HARMEAN(WeightedParse!K88,WeightedParse!Q88,WeightedParse!S88,WeightedParse!T88,WeightedParse!V88,WeightedParse!X88,WeightedParse!Y88,WeightedParse!Z88,WeightedParse!AD88,WeightedParse!AE88,WeightedParse!AF88,WeightedParse!AG88,WeightedParse!AH88,WeightedParse!AO88),HARMEAN(WeightedParse!K88,WeightedParse!Q88,WeightedParse!S88,WeightedParse!T88,WeightedParse!V88,WeightedParse!X88,WeightedParse!Y88,WeightedParse!Z88,WeightedParse!AD88,WeightedParse!AE88,WeightedParse!AF88,WeightedParse!AG88,WeightedParse!AH88,WeightedParse!AO88)*Variables!$B$5),"")</f>
        <v/>
      </c>
      <c r="AD88" s="114" t="str">
        <f>IF($A88&gt;"",IF(AND(EXACT(SquadExport!$BR88,TRUE),EXACT(SquadExport!$BL88,TRUE)),HARMEAN(WeightedParse!I88,WeightedParse!J88,WeightedParse!K88,WeightedParse!N88,WeightedParse!Q88,WeightedParse!S88,WeightedParse!T88,WeightedParse!V88,WeightedParse!X88,WeightedParse!Z88,WeightedParse!AB88,WeightedParse!AD88,WeightedParse!AG88,WeightedParse!AH88,WeightedParse!AI88,WeightedParse!AK88,WeightedParse!AO88),HARMEAN(WeightedParse!I88,WeightedParse!J88,WeightedParse!K88,WeightedParse!N88,WeightedParse!Q88,WeightedParse!S88,WeightedParse!T88,WeightedParse!V88,WeightedParse!X88,WeightedParse!Z88,WeightedParse!AB88,WeightedParse!AD88,WeightedParse!AG88,WeightedParse!AH88,WeightedParse!AI88,WeightedParse!AK88,WeightedParse!AO88)*Variables!$B$5),"")</f>
        <v/>
      </c>
      <c r="AE88" s="114" t="str">
        <f>IF($A88&gt;"",IF(AND(EXACT(SquadExport!$BR88,TRUE),EXACT(SquadExport!$BL88,TRUE)),HARMEAN(WeightedParse!K88,WeightedParse!N88,WeightedParse!P88,WeightedParse!Q88,WeightedParse!S88,WeightedParse!T88,WeightedParse!U88,WeightedParse!V88,WeightedParse!X88,WeightedParse!Y88,WeightedParse!Z88,WeightedParse!AD88,WeightedParse!AE88,WeightedParse!AF88,WeightedParse!AG88,WeightedParse!AH88,WeightedParse!AI88,WeightedParse!AO88),HARMEAN(WeightedParse!K88,WeightedParse!N88,WeightedParse!P88,WeightedParse!Q88,WeightedParse!S88,WeightedParse!T88,WeightedParse!U88,WeightedParse!V88,WeightedParse!X88,WeightedParse!Y88,WeightedParse!Z88,WeightedParse!AD88,WeightedParse!AE88,WeightedParse!AF88,WeightedParse!AG88,WeightedParse!AH88,WeightedParse!AI88,WeightedParse!AO88)*Variables!$B$5),"")</f>
        <v/>
      </c>
      <c r="AF88" s="114" t="str">
        <f>IF($A88&gt;"",IF(AND(EXACT(SquadExport!$BR88,TRUE),EXACT(SquadExport!$BL88,TRUE)),HARMEAN(WeightedParse!I88,WeightedParse!J88,WeightedParse!K88,WeightedParse!N88,WeightedParse!Q88,WeightedParse!S88,WeightedParse!T88,WeightedParse!U88,WeightedParse!V88,WeightedParse!X88,WeightedParse!Z88,WeightedParse!AD88,WeightedParse!AE88,WeightedParse!AF88,WeightedParse!AH88,WeightedParse!AI88,WeightedParse!AK88,WeightedParse!AN88,WeightedParse!AO88,WeightedParse!AP88),HARMEAN(WeightedParse!I88,WeightedParse!J88,WeightedParse!K88,WeightedParse!N88,WeightedParse!Q88,WeightedParse!S88,WeightedParse!T88,WeightedParse!U88,WeightedParse!V88,WeightedParse!X88,WeightedParse!Z88,WeightedParse!AD88,WeightedParse!AE88,WeightedParse!AF88,WeightedParse!AH88,WeightedParse!AI88,WeightedParse!AK88,WeightedParse!AN88,WeightedParse!AO88,WeightedParse!AP88)*Variables!$B$5),"")</f>
        <v/>
      </c>
      <c r="AG88" s="114" t="str">
        <f>IF($A88&gt;"",IF(AND(OR(EXACT(SquadExport!$BR88,TRUE),EXACT(SquadExport!$BS88,TRUE)),OR(EXACT(SquadExport!$BK88,TRUE),EXACT(SquadExport!$BM88,TRUE))),HARMEAN(WeightedParse!I88,WeightedParse!K88,WeightedParse!Q88,WeightedParse!T88,WeightedParse!X88,WeightedParse!Z88,WeightedParse!AD88,WeightedParse!AF88,WeightedParse!AG88,WeightedParse!AJ88),HARMEAN(WeightedParse!I88,WeightedParse!K88,WeightedParse!Q88,WeightedParse!T88,WeightedParse!X88,WeightedParse!Z88,WeightedParse!AD88,WeightedParse!AF88,WeightedParse!AG88,WeightedParse!AJ88)*Variables!$B$5),"")</f>
        <v/>
      </c>
      <c r="AH88" s="114" t="str">
        <f>IF($A88&gt;"",IF(AND(OR(EXACT(SquadExport!$BR88,TRUE),EXACT(SquadExport!$BS88,TRUE)),OR(EXACT(SquadExport!$BK88,TRUE),EXACT(SquadExport!$BM88,TRUE))),HARMEAN(WeightedParse!H88,WeightedParse!K88,WeightedParse!P88,WeightedParse!Q88,WeightedParse!S88,WeightedParse!T88,WeightedParse!V88,WeightedParse!X88,WeightedParse!Y88,WeightedParse!Z88,WeightedParse!AD88,WeightedParse!AE88,WeightedParse!AF88,WeightedParse!AG88,WeightedParse!AH88,WeightedParse!AO88),HARMEAN(WeightedParse!H88,WeightedParse!K88,WeightedParse!P88,WeightedParse!Q88,WeightedParse!S88,WeightedParse!T88,WeightedParse!V88,WeightedParse!X88,WeightedParse!Y88,WeightedParse!Z88,WeightedParse!AD88,WeightedParse!AE88,WeightedParse!AF88,WeightedParse!AG88,WeightedParse!AH88,WeightedParse!AO88)*Variables!$B$5),"")</f>
        <v/>
      </c>
      <c r="AI88" s="114" t="str">
        <f>IF($A88&gt;"",IF(AND(OR(EXACT(SquadExport!$BR88,TRUE),EXACT(SquadExport!$BS88,TRUE)),OR(EXACT(SquadExport!$BK88,TRUE),EXACT(SquadExport!$BM88,TRUE))),HARMEAN(WeightedParse!H88,WeightedParse!I88,WeightedParse!K88,WeightedParse!P88,WeightedParse!Q88,WeightedParse!S88,WeightedParse!T88,WeightedParse!U88,WeightedParse!V88,WeightedParse!X88,WeightedParse!Y88,WeightedParse!Z88,WeightedParse!AD88,WeightedParse!AE88,WeightedParse!AF88,WeightedParse!AH88,WeightedParse!AI88,WeightedParse!AO88),HARMEAN(WeightedParse!H88,WeightedParse!I88,WeightedParse!K88,WeightedParse!P88,WeightedParse!Q88,WeightedParse!S88,WeightedParse!T88,WeightedParse!U88,WeightedParse!V88,WeightedParse!X88,WeightedParse!Y88,WeightedParse!Z88,WeightedParse!AD88,WeightedParse!AE88,WeightedParse!AF88,WeightedParse!AH88,WeightedParse!AI88,WeightedParse!AO88)*Variables!$B$5),"")</f>
        <v/>
      </c>
      <c r="AJ88" s="114" t="str">
        <f>IF($A88&gt;"",IF(AND(OR(EXACT(SquadExport!$BR88,TRUE),EXACT(SquadExport!$BS88,TRUE)),OR(EXACT(SquadExport!$BK88,TRUE),EXACT(SquadExport!$BM88,TRUE))),HARMEAN(WeightedParse!H88,WeightedParse!K88,WeightedParse!M88,WeightedParse!V88,WeightedParse!W88,WeightedParse!AD88,WeightedParse!AF88,WeightedParse!AH88,WeightedParse!AK88,WeightedParse!AL88,WeightedParse!AO88,WeightedParse!AP88)*(CONVERT(LEFT(SquadExport!$E88,FIND("'",SquadExport!$E88)-1)+((MID(SquadExport!$E88,FIND("'",SquadExport!$E88)+1,LEN(SquadExport!$E88)-FIND("'",SquadExport!$E88)-1))/12),"ft","m")-1)/(Variables!$C$4-1),(HARMEAN(WeightedParse!H88,WeightedParse!K88,WeightedParse!M88,WeightedParse!V88,WeightedParse!W88,WeightedParse!AD88,WeightedParse!AF88,WeightedParse!AH88,WeightedParse!AK88,WeightedParse!AL88,WeightedParse!AO88,WeightedParse!AP88)*(CONVERT(LEFT(SquadExport!$E88,FIND("'",SquadExport!$E88)-1)+((MID(SquadExport!$E88,FIND("'",SquadExport!$E88)+1,LEN(SquadExport!$E88)-FIND("'",SquadExport!$E88)-1))/12),"ft","m")-1)/(Variables!$C$4-1))*Variables!$B$5),"")</f>
        <v/>
      </c>
      <c r="AK88" s="114" t="str">
        <f>IF($A88&gt;"",IF(AND(OR(EXACT(SquadExport!$BR88,TRUE),EXACT(SquadExport!$BS88,TRUE)),OR(EXACT(SquadExport!$BK88,TRUE),EXACT(SquadExport!$BM88,TRUE))),HARMEAN(WeightedParse!J88,WeightedParse!K88,WeightedParse!T88,WeightedParse!V88,WeightedParse!X88,WeightedParse!Y88,WeightedParse!Z88,WeightedParse!AD88,WeightedParse!AH88,WeightedParse!AI88,WeightedParse!AK88,WeightedParse!AO88),HARMEAN(WeightedParse!J88,WeightedParse!K88,WeightedParse!T88,WeightedParse!V88,WeightedParse!X88,WeightedParse!Y88,WeightedParse!Z88,WeightedParse!AD88,WeightedParse!AH88,WeightedParse!AI88,WeightedParse!AK88,WeightedParse!AO88)*Variables!$B$5),"")</f>
        <v/>
      </c>
      <c r="AL88" s="114" t="str">
        <f>IF($A88&gt;"",IF(AND(OR(EXACT(SquadExport!$BR88,TRUE),EXACT(SquadExport!$BS88,TRUE)),OR(EXACT(SquadExport!$BK88,TRUE),EXACT(SquadExport!$BM88,TRUE))),HARMEAN(WeightedParse!H88,WeightedParse!I88,WeightedParse!K88,WeightedParse!Q88,WeightedParse!T88,WeightedParse!V88,WeightedParse!AB88,WeightedParse!AD88,WeightedParse!AH88,WeightedParse!AI88,WeightedParse!AJ88,WeightedParse!AN88,WeightedParse!AO88),HARMEAN(WeightedParse!H88,WeightedParse!I88,WeightedParse!K88,WeightedParse!Q88,WeightedParse!T88,WeightedParse!V88,WeightedParse!AB88,WeightedParse!AD88,WeightedParse!AH88,WeightedParse!AI88,WeightedParse!AJ88,WeightedParse!AN88,WeightedParse!AO88)*Variables!$B$5),"")</f>
        <v/>
      </c>
      <c r="AM88" s="114" t="str">
        <f>IF($A88&gt;"",IF(AND(OR(EXACT(SquadExport!$BR88,TRUE),EXACT(SquadExport!$BS88,TRUE)),OR(EXACT(SquadExport!$BK88,TRUE),EXACT(SquadExport!$BM88,TRUE))),HARMEAN(WeightedParse!I88,WeightedParse!J88,WeightedParse!K88,WeightedParse!N88,WeightedParse!Q88,WeightedParse!T88,WeightedParse!V88,WeightedParse!X88,WeightedParse!AB88,WeightedParse!AD88,WeightedParse!AG88,WeightedParse!AI88,WeightedParse!AJ88,WeightedParse!AK88,WeightedParse!AN88)*WeightedParse!BD88,(HARMEAN(WeightedParse!I88,WeightedParse!J88,WeightedParse!K88,WeightedParse!N88,WeightedParse!Q88,WeightedParse!T88,WeightedParse!V88,WeightedParse!X88,WeightedParse!AB88,WeightedParse!AD88,WeightedParse!AG88,WeightedParse!AI88,WeightedParse!AJ88,WeightedParse!AK88,WeightedParse!AN88)*WeightedParse!BD88)*Variables!$B$5),"")</f>
        <v/>
      </c>
      <c r="AN88" s="114" t="str">
        <f>IF($A88&gt;"",IF(AND(OR(EXACT(SquadExport!$BR88,TRUE),EXACT(SquadExport!$BS88,TRUE)),OR(EXACT(SquadExport!$BK88,TRUE),EXACT(SquadExport!$BM88,TRUE))),HARMEAN(WeightedParse!H88,WeightedParse!I88,WeightedParse!K88,WeightedParse!N88,WeightedParse!Q88,WeightedParse!T88,WeightedParse!V88,WeightedParse!X88,WeightedParse!Z88,WeightedParse!AD88,WeightedParse!AG88,WeightedParse!AH88,WeightedParse!AI88,WeightedParse!AJ88,WeightedParse!AN88,WeightedParse!AO88)*WeightedParse!BD88,(HARMEAN(WeightedParse!H88,WeightedParse!I88,WeightedParse!K88,WeightedParse!N88,WeightedParse!Q88,WeightedParse!T88,WeightedParse!V88,WeightedParse!X88,WeightedParse!Z88,WeightedParse!AD88,WeightedParse!AG88,WeightedParse!AH88,WeightedParse!AI88,WeightedParse!AJ88,WeightedParse!AN88,WeightedParse!AO88)*WeightedParse!BD88)*Variables!$B$5),"")</f>
        <v/>
      </c>
      <c r="AO88" s="114" t="str">
        <f>IF($A88&gt;"",IF(AND(EXACT(SquadExport!$BS88,TRUE),EXACT(SquadExport!$BL88,TRUE)),HARMEAN(WeightedParse!K88,WeightedParse!Q88,WeightedParse!T88,WeightedParse!V88,WeightedParse!X88,WeightedParse!Z88,WeightedParse!AB88,WeightedParse!AD88,WeightedParse!AG88,WeightedParse!AK88),HARMEAN(WeightedParse!K88,WeightedParse!Q88,WeightedParse!T88,WeightedParse!V88,WeightedParse!X88,WeightedParse!Z88,WeightedParse!AB88,WeightedParse!AD88,WeightedParse!AG88,WeightedParse!AK88)*Variables!$B$5),"")</f>
        <v/>
      </c>
      <c r="AP88" s="114" t="str">
        <f>IF($A88&gt;"",IF(AND(EXACT(SquadExport!$BS88,TRUE),EXACT(SquadExport!$BL88,TRUE)),HARMEAN(WeightedParse!I88,WeightedParse!K88,WeightedParse!Q88,WeightedParse!T88,WeightedParse!V88,WeightedParse!X88,WeightedParse!Z88,WeightedParse!AB88,WeightedParse!AD88,WeightedParse!AF88,WeightedParse!AG88,WeightedParse!AI88,WeightedParse!AJ88),HARMEAN(WeightedParse!I88,WeightedParse!K88,WeightedParse!Q88,WeightedParse!T88,WeightedParse!V88,WeightedParse!X88,WeightedParse!Z88,WeightedParse!AB88,WeightedParse!AD88,WeightedParse!AF88,WeightedParse!AG88,WeightedParse!AI88,WeightedParse!AJ88)*Variables!$B$5),"")</f>
        <v/>
      </c>
      <c r="AQ88" s="114" t="str">
        <f>IF($A88&gt;"",IF(AND(EXACT(SquadExport!$BS88,TRUE),EXACT(SquadExport!$BL88,TRUE)),HARMEAN(WeightedParse!I88,WeightedParse!J88,WeightedParse!K88,WeightedParse!Q88,WeightedParse!T88,WeightedParse!V88,WeightedParse!X88,WeightedParse!Z88,WeightedParse!AB88,WeightedParse!AD88,WeightedParse!AG88,WeightedParse!AI88,WeightedParse!AJ88,WeightedParse!AK88),HARMEAN(WeightedParse!I88,WeightedParse!J88,WeightedParse!K88,WeightedParse!Q88,WeightedParse!T88,WeightedParse!V88,WeightedParse!X88,WeightedParse!Z88,WeightedParse!AB88,WeightedParse!AD88,WeightedParse!AG88,WeightedParse!AI88,WeightedParse!AJ88,WeightedParse!AK88)*Variables!$B$5),"")</f>
        <v/>
      </c>
      <c r="AR88" s="114" t="str">
        <f>IF($A88&gt;"",IF(AND(EXACT(SquadExport!$BS88,TRUE),EXACT(SquadExport!$BL88,TRUE)),HARMEAN(WeightedParse!I88,WeightedParse!J88,WeightedParse!K88,WeightedParse!Q88,WeightedParse!T88,WeightedParse!V88,WeightedParse!X88,WeightedParse!Y88,WeightedParse!Z88,WeightedParse!AD88,WeightedParse!AH88,WeightedParse!AI88,WeightedParse!AJ88,WeightedParse!AK88,WeightedParse!AN88,WeightedParse!AO88),HARMEAN(WeightedParse!I88,WeightedParse!J88,WeightedParse!K88,WeightedParse!Q88,WeightedParse!T88,WeightedParse!V88,WeightedParse!X88,WeightedParse!Y88,WeightedParse!Z88,WeightedParse!AD88,WeightedParse!AH88,WeightedParse!AI88,WeightedParse!AJ88,WeightedParse!AK88,WeightedParse!AN88,WeightedParse!AO88)*Variables!$B$5),"")</f>
        <v/>
      </c>
      <c r="AS88" s="114" t="str">
        <f>IF($A88&gt;"",IF(AND(EXACT(SquadExport!$BT88,TRUE),EXACT(SquadExport!$BL88,TRUE)),HARMEAN(WeightedParse!J88,WeightedParse!K88,WeightedParse!M88,WeightedParse!T88,WeightedParse!V88,WeightedParse!X88,WeightedParse!Z88,WeightedParse!AD88,WeightedParse!AI88),(HARMEAN(WeightedParse!J88,WeightedParse!K88,WeightedParse!M88,WeightedParse!T88,WeightedParse!V88,WeightedParse!X88,WeightedParse!Z88,WeightedParse!AD88,WeightedParse!AI88)*Variables!$B$5)),"")</f>
        <v/>
      </c>
      <c r="AT88" s="114" t="str">
        <f>IF($A88&gt;"",IF(AND(EXACT(SquadExport!$BT88,TRUE),EXACT(SquadExport!$BL88,TRUE)),HARMEAN(WeightedParse!J88,WeightedParse!K88,WeightedParse!M88,WeightedParse!U88,WeightedParse!V88,WeightedParse!W88,WeightedParse!X88,WeightedParse!Z88,WeightedParse!AD88,WeightedParse!AF88,WeightedParse!AK88,WeightedParse!AL88,WeightedParse!AP88)*(CONVERT(LEFT(SquadExport!$E88,FIND("'",SquadExport!$E88)-1)+((MID(SquadExport!$E88,FIND("'",SquadExport!$E88)+1,LEN(SquadExport!$E88)-FIND("'",SquadExport!$E88)-1))/12),"ft","m")-1)/(Variables!$C$4-1),(HARMEAN(WeightedParse!J88,WeightedParse!K88,WeightedParse!M88,WeightedParse!U88,WeightedParse!V88,WeightedParse!W88,WeightedParse!X88,WeightedParse!Z88,WeightedParse!AD88,WeightedParse!AF88,WeightedParse!AK88,WeightedParse!AL88,WeightedParse!AP88)*(CONVERT(LEFT(SquadExport!$E88,FIND("'",SquadExport!$E88)-1)+((MID(SquadExport!$E88,FIND("'",SquadExport!$E88)+1,LEN(SquadExport!$E88)-FIND("'",SquadExport!$E88)-1))/12),"ft","m")-1)/(Variables!$C$4-1)))*Variables!$B$5,"")</f>
        <v/>
      </c>
      <c r="AU88" s="114" t="str">
        <f>IF($A88&gt;"",IF(AND(EXACT(SquadExport!$BT88,TRUE),EXACT(SquadExport!$BL88,TRUE)),HARMEAN(WeightedParse!I88,WeightedParse!J88,WeightedParse!K88,WeightedParse!Q88,WeightedParse!T88,WeightedParse!V88,WeightedParse!X88,WeightedParse!Z88,WeightedParse!AB88,WeightedParse!AD88,WeightedParse!AF88,WeightedParse!AG88,WeightedParse!AK88,WeightedParse!AP88),HARMEAN(WeightedParse!I88,WeightedParse!J88,WeightedParse!K88,WeightedParse!Q88,WeightedParse!T88,WeightedParse!V88,WeightedParse!X88,WeightedParse!Z88,WeightedParse!AB88,WeightedParse!AD88,WeightedParse!AF88,WeightedParse!AG88,WeightedParse!AK88,WeightedParse!AP88)*Variables!$B$5),"")</f>
        <v/>
      </c>
      <c r="AV88" s="114" t="str">
        <f>IF($A88&gt;"",IF(AND(EXACT(SquadExport!$BT88,TRUE),EXACT(SquadExport!$BL88,TRUE)),HARMEAN(WeightedParse!I88,WeightedParse!J88,WeightedParse!K88,WeightedParse!Q88,WeightedParse!T88,WeightedParse!V88,WeightedParse!X88,WeightedParse!Z88,WeightedParse!AD88,WeightedParse!AH88,WeightedParse!AI88,WeightedParse!AJ88,WeightedParse!AK88,WeightedParse!AN88,WeightedParse!AO88),HARMEAN(WeightedParse!I88,WeightedParse!J88,WeightedParse!K88,WeightedParse!Q88,WeightedParse!T88,WeightedParse!V88,WeightedParse!X88,WeightedParse!Z88,WeightedParse!AD88,WeightedParse!AH88,WeightedParse!AI88,WeightedParse!AJ88,WeightedParse!AK88,WeightedParse!AN88,WeightedParse!AO88)*Variables!$B$5),"")</f>
        <v/>
      </c>
      <c r="AW88" s="114" t="str">
        <f>IF($A88&gt;"",IF(AND(EXACT(SquadExport!$BT88,TRUE),EXACT(SquadExport!$BL88,TRUE)),HARMEAN(WeightedParse!I88,WeightedParse!J88,WeightedParse!K88,WeightedParse!Q88,WeightedParse!T88,WeightedParse!V88,WeightedParse!X88,WeightedParse!Z88,WeightedParse!AB88,WeightedParse!AD88,WeightedParse!AF88,WeightedParse!AG88,WeightedParse!AI88,WeightedParse!AJ88,WeightedParse!AK88),HARMEAN(WeightedParse!I88,WeightedParse!J88,WeightedParse!K88,WeightedParse!Q88,WeightedParse!T88,WeightedParse!V88,WeightedParse!X88,WeightedParse!Z88,WeightedParse!AB88,WeightedParse!AD88,WeightedParse!AF88,WeightedParse!AG88,WeightedParse!AI88,WeightedParse!AJ88,WeightedParse!AK88)*Variables!$B$5),"")</f>
        <v/>
      </c>
      <c r="AX88" s="114" t="str">
        <f>IF($A88&gt;"",IF(AND(EXACT(SquadExport!$BT88,TRUE),EXACT(SquadExport!$BL88,TRUE)),HARMEAN(WeightedParse!K88,WeightedParse!Q88,WeightedParse!U88,WeightedParse!V88,WeightedParse!W88,WeightedParse!X88,WeightedParse!Y88,WeightedParse!Z88,WeightedParse!AD88,WeightedParse!AF88,WeightedParse!AH88,WeightedParse!AI88,WeightedParse!AJ88,WeightedParse!AK88,WeightedParse!AN88,WeightedParse!AO88,WeightedParse!AP88),HARMEAN(WeightedParse!K88,WeightedParse!Q88,WeightedParse!U88,WeightedParse!V88,WeightedParse!W88,WeightedParse!X88,WeightedParse!Y88,WeightedParse!Z88,WeightedParse!AD88,WeightedParse!AF88,WeightedParse!AH88,WeightedParse!AI88,WeightedParse!AJ88,WeightedParse!AK88,WeightedParse!AN88,WeightedParse!AO88,WeightedParse!AP88)*Variables!$B$5),"")</f>
        <v/>
      </c>
      <c r="AY88" s="114" t="str">
        <f>IF($A88&gt;"",IF(AND(EXACT(SquadExport!$BT88,TRUE),EXACT(SquadExport!$BL88,TRUE)),HARMEAN(WeightedParse!I88,WeightedParse!J88,WeightedParse!K88,WeightedParse!M88,WeightedParse!N88,WeightedParse!Q88,WeightedParse!T88,WeightedParse!V88,WeightedParse!X88,WeightedParse!Z88,WeightedParse!AD88,WeightedParse!AF88,WeightedParse!AG88,WeightedParse!AH88,WeightedParse!AI88,WeightedParse!AJ88,WeightedParse!AK88,WeightedParse!AL88,WeightedParse!AN88,WeightedParse!AO88,WeightedParse!AP88),HARMEAN(WeightedParse!I88,WeightedParse!J88,WeightedParse!K88,WeightedParse!M88,WeightedParse!N88,WeightedParse!Q88,WeightedParse!T88,WeightedParse!V88,WeightedParse!X88,WeightedParse!Z88,WeightedParse!AD88,WeightedParse!AF88,WeightedParse!AG88,WeightedParse!AH88,WeightedParse!AI88,WeightedParse!AJ88,WeightedParse!AK88,WeightedParse!AL88,WeightedParse!AN88,WeightedParse!AO88,WeightedParse!AP88)*Variables!$B$5),"")</f>
        <v/>
      </c>
    </row>
    <row r="89" spans="1:51" s="3" customFormat="1" ht="15" customHeight="1" x14ac:dyDescent="0.25">
      <c r="A89" s="3" t="str">
        <f>IF(WeightedParse!A89&gt;"",WeightedParse!A89,"")</f>
        <v/>
      </c>
      <c r="B89" s="4" t="str">
        <f>IF(WeightedParse!B89&gt;0,WeightedParse!B89,"")</f>
        <v/>
      </c>
      <c r="C89" s="4" t="str">
        <f>IF(A89&gt;"",IF(AND(B89&lt;=Variables!$B$8,G89&gt;2),"Youth",IF(AND(B89&lt;=Variables!$B$8,G89&lt;=2),"Prospect",IF(AND(B89&gt;=Variables!$B$9,G89&gt;2),"Old",IF(G89&gt;=3,"Reserves","First Team")))),"")</f>
        <v/>
      </c>
      <c r="D89" s="4" t="str">
        <f>SquadExport!BJ89</f>
        <v/>
      </c>
      <c r="E89" s="4" t="str">
        <f>IF(A89&gt;"",VLOOKUP(F89,Roles!A:B,2,FALSE)&amp;IF(OR(VLOOKUP(F89,Roles!$A:$B,2,FALSE)="FB",VLOOKUP(F89,Roles!$A:$B,2,FALSE)="WB",VLOOKUP(F89,Roles!$A:$B,2,FALSE)="WM",VLOOKUP(F89,Roles!$A:$B,2,FALSE)="W"),IF(AND(SquadExport!BK89=TRUE,SquadExport!BM89=TRUE,WeightedParse!BB89&gt;=WeightedParse!BC89)," (R)",IF(AND(SquadExport!BK89=TRUE,SquadExport!BM89=TRUE,WeightedParse!BB89&lt;WeightedParse!BC89)," (L)",IF(AND(SquadExport!BK89=TRUE,SquadExport!BM89=FALSE), " (L)",IF(AND(SquadExport!BK89=FALSE,SquadExport!BM89=TRUE)," (R)","")))),""),"")</f>
        <v/>
      </c>
      <c r="F89" s="4" t="str" cm="1">
        <f t="array" ref="F89">IF(A89&gt;"",INDEX($J$1:$AY$1,SUMPRODUCT(MAX(($J$2:$AY$200=MAX($J89:$AY89))*(COLUMN($J$2:$AY$200))))-COLUMN($J$1)+1),"")</f>
        <v/>
      </c>
      <c r="G89" s="4" t="str">
        <f t="shared" si="3"/>
        <v/>
      </c>
      <c r="H89" s="4" t="str">
        <f t="shared" si="4"/>
        <v/>
      </c>
      <c r="I89" s="5" t="str">
        <f t="shared" si="5"/>
        <v/>
      </c>
      <c r="J89" s="114" t="str">
        <f>IF($A89&gt;"",HARMEAN(WeightedParse!V89,WeightedParse!Y89,WeightedParse!Z89,WeightedParse!AE89,WeightedParse!AJ89,WeightedParse!AQ89,WeightedParse!AR89,WeightedParse!AS89,WeightedParse!AU89,WeightedParse!AV89,WeightedParse!AW89,WeightedParse!AY89,WeightedParse!BA89),"")</f>
        <v/>
      </c>
      <c r="K89" s="114" t="str">
        <f>IF(A89&gt;"",HARMEAN(WeightedParse!K89,WeightedParse!Q89,WeightedParse!V89,WeightedParse!X89,WeightedParse!Y89,WeightedParse!Z89,WeightedParse!AE89,WeightedParse!AG89,WeightedParse!AI89,WeightedParse!AJ89,WeightedParse!AQ89,WeightedParse!AR89,WeightedParse!AS89,WeightedParse!AU89,WeightedParse!AV89,WeightedParse!AW89,WeightedParse!AY89,WeightedParse!AZ89,WeightedParse!BA89),"")</f>
        <v/>
      </c>
      <c r="L89" s="114" t="str">
        <f>IF($A89&gt;"",IF(AND(EXACT(SquadExport!$BO89,TRUE),EXACT(SquadExport!$BL89,TRUE)),HARMEAN(WeightedParse!M89,WeightedParse!P89,WeightedParse!S89,WeightedParse!U89,WeightedParse!V89,WeightedParse!W89,WeightedParse!Y89,WeightedParse!AE89,WeightedParse!AL89,WeightedParse!AN89,WeightedParse!AP89),HARMEAN(WeightedParse!M89,WeightedParse!P89,WeightedParse!S89,WeightedParse!U89,WeightedParse!V89,WeightedParse!W89,WeightedParse!Y89,WeightedParse!AE89,WeightedParse!AL89,WeightedParse!AN89,WeightedParse!AP89)*Variables!$B$5),"")</f>
        <v/>
      </c>
      <c r="M89" s="114" t="str">
        <f>IF($A89&gt;"",IF(AND(EXACT(SquadExport!$BO89,TRUE),EXACT(SquadExport!$BL89,TRUE)),HARMEAN(WeightedParse!M89,WeightedParse!P89,WeightedParse!S89,WeightedParse!U89,WeightedParse!V89,WeightedParse!W89,WeightedParse!X89,WeightedParse!Y89,WeightedParse!Z89,WeightedParse!AE89,WeightedParse!AL89,WeightedParse!AN89,WeightedParse!AP89),HARMEAN(WeightedParse!M89,WeightedParse!P89,WeightedParse!S89,WeightedParse!U89,WeightedParse!V89,WeightedParse!W89,WeightedParse!X89,WeightedParse!Y89,WeightedParse!Z89,WeightedParse!AE89,WeightedParse!AL89,WeightedParse!AN89,WeightedParse!AP89)*Variables!$B$5),"")</f>
        <v/>
      </c>
      <c r="N89" s="114" t="str">
        <f>IF($A89&gt;"",IF(AND(EXACT(SquadExport!$BO89,TRUE),EXACT(SquadExport!$BL89,TRUE)),HARMEAN(WeightedParse!K89,WeightedParse!M89,WeightedParse!P89,WeightedParse!Q89,WeightedParse!S89,WeightedParse!T89,WeightedParse!U89,WeightedParse!V89,WeightedParse!W89,WeightedParse!X89,WeightedParse!Y89,WeightedParse!Z89,WeightedParse!AE89,WeightedParse!AG89,WeightedParse!AL89,WeightedParse!AN89,WeightedParse!AP89),HARMEAN(WeightedParse!K89,WeightedParse!M89,WeightedParse!P89,WeightedParse!Q89,WeightedParse!S89,WeightedParse!T89,WeightedParse!U89,WeightedParse!V89,WeightedParse!W89,WeightedParse!X89,WeightedParse!Y89,WeightedParse!Z89,WeightedParse!AE89,WeightedParse!AG89,WeightedParse!AL89,WeightedParse!AN89,WeightedParse!AP89)*Variables!$B$5),"")</f>
        <v/>
      </c>
      <c r="O89" s="114" t="str">
        <f>IF($A89&gt;"",IF(AND(EXACT(SquadExport!$BO89,TRUE),EXACT(SquadExport!$BL89,TRUE)),HARMEAN(WeightedParse!I89,WeightedParse!K89,WeightedParse!M89,WeightedParse!P89,WeightedParse!Q89,WeightedParse!S89,WeightedParse!T89,WeightedParse!V89,WeightedParse!W89,WeightedParse!X89,WeightedParse!Y89,WeightedParse!Z89,WeightedParse!AB89,WeightedParse!AE89,WeightedParse!AF89,WeightedParse!AG89,WeightedParse!AJ89,WeightedParse!AK89,WeightedParse!AL89,WeightedParse!AN89,WeightedParse!AO89,WeightedParse!AP89),HARMEAN(WeightedParse!I89,WeightedParse!K89,WeightedParse!M89,WeightedParse!P89,WeightedParse!Q89,WeightedParse!S89,WeightedParse!T89,WeightedParse!V89,WeightedParse!W89,WeightedParse!X89,WeightedParse!Y89,WeightedParse!Z89,WeightedParse!AB89,WeightedParse!AE89,WeightedParse!AF89,WeightedParse!AG89,WeightedParse!AJ89,WeightedParse!AK89,WeightedParse!AL89,WeightedParse!AN89,WeightedParse!AO89,WeightedParse!AP89)*Variables!$B$5),"")</f>
        <v/>
      </c>
      <c r="P89" s="114" t="str">
        <f>IF($A89&gt;"",IF(AND(OR(EXACT(SquadExport!$BO89,TRUE),EXACT(SquadExport!$BP89,TRUE)),OR(EXACT(SquadExport!$BK89,TRUE),EXACT(SquadExport!$BM89,TRUE))),HARMEAN(WeightedParse!M89,WeightedParse!P89,WeightedParse!S89,WeightedParse!U89,WeightedParse!V89,WeightedParse!W89,WeightedParse!Y89,WeightedParse!AE89,WeightedParse!AF89,WeightedParse!AP89),HARMEAN(WeightedParse!M89,WeightedParse!P89,WeightedParse!S89,WeightedParse!U89,WeightedParse!V89,WeightedParse!W89,WeightedParse!Y89,WeightedParse!AE89,WeightedParse!AF89,WeightedParse!AP89)*Variables!$B$5),"")</f>
        <v/>
      </c>
      <c r="Q89" s="114" t="str">
        <f>IF($A89&gt;"",IF(AND(OR(EXACT(SquadExport!$BO89,TRUE),EXACT(SquadExport!$BP89,TRUE)),OR(EXACT(SquadExport!$BK89,TRUE),EXACT(SquadExport!$BM89,TRUE))),HARMEAN(WeightedParse!H89,WeightedParse!P89,WeightedParse!Q89,WeightedParse!S89,WeightedParse!T89,WeightedParse!V89,WeightedParse!X89,WeightedParse!Y89,WeightedParse!Z89,WeightedParse!AE89,WeightedParse!AF89,WeightedParse!AH89,WeightedParse!AN89,WeightedParse!AO89),HARMEAN(WeightedParse!H89,WeightedParse!P89,WeightedParse!Q89,WeightedParse!S89,WeightedParse!T89,WeightedParse!V89,WeightedParse!X89,WeightedParse!Y89,WeightedParse!Z89,WeightedParse!AE89,WeightedParse!AF89,WeightedParse!AH89,WeightedParse!AN89,WeightedParse!AO89)*Variables!$B$5),"")</f>
        <v/>
      </c>
      <c r="R89" s="115" t="str">
        <f>IF($A89&gt;"",IF(AND(OR(EXACT(SquadExport!$BO89,TRUE),EXACT(SquadExport!$BP89,TRUE)),OR(EXACT(SquadExport!$BK89,TRUE),EXACT(SquadExport!$BM89,TRUE))),HARMEAN(WeightedParse!H89,WeightedParse!I89,WeightedParse!K89,WeightedParse!P89,WeightedParse!Q89,WeightedParse!S89,WeightedParse!T89,WeightedParse!V89,WeightedParse!Y89,WeightedParse!Z89,WeightedParse!AD89,WeightedParse!AE89,WeightedParse!AF89,WeightedParse!AH89,WeightedParse!AI89,WeightedParse!AJ89,WeightedParse!AN89,WeightedParse!AO89),HARMEAN(WeightedParse!H89,WeightedParse!I89,WeightedParse!K89,WeightedParse!P89,WeightedParse!Q89,WeightedParse!S89,WeightedParse!T89,WeightedParse!V89,WeightedParse!Y89,WeightedParse!Z89,WeightedParse!AD89,WeightedParse!AE89,WeightedParse!AF89,WeightedParse!AH89,WeightedParse!AI89,WeightedParse!AJ89,WeightedParse!AN89,WeightedParse!AO89)*Variables!$B$5),"")</f>
        <v/>
      </c>
      <c r="S89" s="115" t="str">
        <f>IF($A89&gt;"",IF(AND(OR(EXACT(SquadExport!$BO89,TRUE),EXACT(SquadExport!$BP89,TRUE)),OR(EXACT(SquadExport!$BK89,TRUE),EXACT(SquadExport!$BM89,TRUE))),HARMEAN(WeightedParse!H89,WeightedParse!I89,WeightedParse!K89,WeightedParse!Q89,WeightedParse!S89,WeightedParse!T89,WeightedParse!V89,WeightedParse!X89,WeightedParse!Z89,WeightedParse!AB89,WeightedParse!AD89,WeightedParse!AF89,WeightedParse!AG89,WeightedParse!AH89,WeightedParse!AI89,WeightedParse!AJ89,WeightedParse!AK89,WeightedParse!AN89,WeightedParse!AO89),HARMEAN(WeightedParse!H89,WeightedParse!I89,WeightedParse!K89,WeightedParse!Q89,WeightedParse!S89,WeightedParse!T89,WeightedParse!V89,WeightedParse!X89,WeightedParse!Z89,WeightedParse!AB89,WeightedParse!AD89,WeightedParse!AF89,WeightedParse!AG89,WeightedParse!AH89,WeightedParse!AI89,WeightedParse!AJ89,WeightedParse!AK89,WeightedParse!AN89,WeightedParse!AO89)*Variables!$B$5),"")</f>
        <v/>
      </c>
      <c r="T89" s="114" t="str">
        <f>IF($A89&gt;"",IF(AND(OR(EXACT(SquadExport!$BO89,TRUE),EXACT(SquadExport!$BP89,TRUE)),OR(EXACT(SquadExport!$BK89,TRUE),EXACT(SquadExport!$BM89,TRUE))),HARMEAN(WeightedParse!I89,WeightedParse!K89,WeightedParse!N89,WeightedParse!P89,WeightedParse!Q89,WeightedParse!S89,WeightedParse!T89,WeightedParse!V89,WeightedParse!X89,WeightedParse!Y89,WeightedParse!Z89,WeightedParse!AB89,WeightedParse!AD89,WeightedParse!AE89,WeightedParse!AF89,WeightedParse!AH89,WeightedParse!AI89,WeightedParse!AJ89,WeightedParse!AN89,WeightedParse!AO89)*WeightedParse!BD89,(HARMEAN(WeightedParse!I89,WeightedParse!K89,WeightedParse!N89,WeightedParse!P89,WeightedParse!Q89,WeightedParse!S89,WeightedParse!T89,WeightedParse!V89,WeightedParse!X89,WeightedParse!Y89,WeightedParse!Z89,WeightedParse!AB89,WeightedParse!AD89,WeightedParse!AE89,WeightedParse!AF89,WeightedParse!AH89,WeightedParse!AI89,WeightedParse!AJ89,WeightedParse!AN89,WeightedParse!AO89)*WeightedParse!BD89)*Variables!$B$5),"")</f>
        <v/>
      </c>
      <c r="U89" s="114" t="str">
        <f>IF($A89&gt;"",IF(EXACT(SquadExport!$BQ89,TRUE),HARMEAN(WeightedParse!P89,WeightedParse!S89,WeightedParse!V89,WeightedParse!X89,WeightedParse!Y89,WeightedParse!Z89,WeightedParse!AE89,WeightedParse!AF89,WeightedParse!AP89),HARMEAN(WeightedParse!P89,WeightedParse!S89,WeightedParse!V89,WeightedParse!X89,WeightedParse!Y89,WeightedParse!Z89,WeightedParse!AE89,WeightedParse!AF89,WeightedParse!AP89)*Variables!$B$5),"")</f>
        <v/>
      </c>
      <c r="V89" s="114" t="str">
        <f>IF($A89&gt;"",IF(EXACT(SquadExport!$BQ89,TRUE),HARMEAN(WeightedParse!K89,WeightedParse!Q89,WeightedParse!S89,WeightedParse!T89,WeightedParse!V89,WeightedParse!X89,WeightedParse!Z89,WeightedParse!AE89,WeightedParse!AF89,WeightedParse!AG89,WeightedParse!AH89,WeightedParse!AK89),HARMEAN(WeightedParse!K89,WeightedParse!Q89,WeightedParse!S89,WeightedParse!T89,WeightedParse!V89,WeightedParse!X89,WeightedParse!Z89,WeightedParse!AE89,WeightedParse!AF89,WeightedParse!AG89,WeightedParse!AH89,WeightedParse!AK89)*Variables!$B$5),"")</f>
        <v/>
      </c>
      <c r="W89" s="114" t="str">
        <f>IF($A89&gt;"",IF(EXACT(SquadExport!$BQ89,TRUE),HARMEAN(WeightedParse!I89,WeightedParse!K89,WeightedParse!N89,WeightedParse!Q89,WeightedParse!T89,WeightedParse!V89,WeightedParse!X89,WeightedParse!Z89,WeightedParse!AB89,WeightedParse!AD89,WeightedParse!AF89,WeightedParse!AG89,WeightedParse!AK89),HARMEAN(WeightedParse!I89,WeightedParse!K89,WeightedParse!N89,WeightedParse!Q89,WeightedParse!T89,WeightedParse!V89,WeightedParse!X89,WeightedParse!Z89,WeightedParse!AB89,WeightedParse!AD89,WeightedParse!AF89,WeightedParse!AG89,WeightedParse!AK89)*Variables!$B$5),"")</f>
        <v/>
      </c>
      <c r="X89" s="114" t="str">
        <f>IF($A89&gt;"",IF(EXACT(SquadExport!$BQ89,TRUE),HARMEAN(WeightedParse!K89,WeightedParse!P89,WeightedParse!Q89,WeightedParse!S89,WeightedParse!U89,WeightedParse!V89,WeightedParse!X89,WeightedParse!Y89,WeightedParse!Z89,WeightedParse!AE89,WeightedParse!AF89,WeightedParse!AH89,WeightedParse!AO89,WeightedParse!AP89),HARMEAN(WeightedParse!K89,WeightedParse!P89,WeightedParse!Q89,WeightedParse!S89,WeightedParse!U89,WeightedParse!V89,WeightedParse!X89,WeightedParse!Y89,WeightedParse!Z89,WeightedParse!AE89,WeightedParse!AF89,WeightedParse!AH89,WeightedParse!AO89,WeightedParse!AP89)*Variables!$B$5),"")</f>
        <v/>
      </c>
      <c r="Y89" s="114" t="str">
        <f>IF($A89&gt;"",IF(EXACT(SquadExport!$BQ89,TRUE),HARMEAN(WeightedParse!P89,WeightedParse!Q89,WeightedParse!S89,WeightedParse!U89,WeightedParse!V89,WeightedParse!W89,WeightedParse!Y89,WeightedParse!AE89,WeightedParse!AF89,WeightedParse!AH89,WeightedParse!AJ89,WeightedParse!AN89,WeightedParse!AO89,WeightedParse!AP89),HARMEAN(WeightedParse!P89,WeightedParse!Q89,WeightedParse!S89,WeightedParse!U89,WeightedParse!V89,WeightedParse!W89,WeightedParse!Y89,WeightedParse!AE89,WeightedParse!AF89,WeightedParse!AH89,WeightedParse!AJ89,WeightedParse!AN89,WeightedParse!AO89,WeightedParse!AP89)*Variables!$B$5),"")</f>
        <v/>
      </c>
      <c r="Z89" s="114" t="str">
        <f>IF($A89&gt;"",IF(EXACT(SquadExport!$BQ89,TRUE),HARMEAN(WeightedParse!M89,WeightedParse!P89,WeightedParse!Q89,WeightedParse!S89,WeightedParse!U89,WeightedParse!V89,WeightedParse!W89,WeightedParse!X89,WeightedParse!Y89,WeightedParse!Z89,WeightedParse!AE89,WeightedParse!AF89,WeightedParse!AH89,WeightedParse!AL89,WeightedParse!AO89,WeightedParse!AP89),HARMEAN(WeightedParse!M89,WeightedParse!P89,WeightedParse!Q89,WeightedParse!S89,WeightedParse!U89,WeightedParse!V89,WeightedParse!W89,WeightedParse!X89,WeightedParse!Y89,WeightedParse!Z89,WeightedParse!AE89,WeightedParse!AF89,WeightedParse!AH89,WeightedParse!AL89,WeightedParse!AO89,WeightedParse!AP89)*Variables!$B$5),"")</f>
        <v/>
      </c>
      <c r="AA89" s="114" t="str">
        <f>IF($A89&gt;"",IF(EXACT(SquadExport!$BQ89,TRUE),HARMEAN(WeightedParse!J89,WeightedParse!K89,WeightedParse!N89,WeightedParse!P89,WeightedParse!Q89,WeightedParse!S89,WeightedParse!V89,WeightedParse!X89,WeightedParse!Y89,WeightedParse!Z89,WeightedParse!AD89,WeightedParse!AE89,WeightedParse!AH89,WeightedParse!AI89,WeightedParse!AK89,WeightedParse!AN89,WeightedParse!AO89,WeightedParse!AP89),HARMEAN(WeightedParse!J89,WeightedParse!K89,WeightedParse!N89,WeightedParse!P89,WeightedParse!Q89,WeightedParse!S89,WeightedParse!V89,WeightedParse!X89,WeightedParse!Y89,WeightedParse!Z89,WeightedParse!AD89,WeightedParse!AE89,WeightedParse!AH89,WeightedParse!AI89,WeightedParse!AK89,WeightedParse!AN89,WeightedParse!AO89,WeightedParse!AP89)*Variables!$B$5),"")</f>
        <v/>
      </c>
      <c r="AB89" s="114" t="str">
        <f>IF($A89&gt;"",IF(AND(EXACT(SquadExport!$BR89,TRUE),EXACT(SquadExport!$BL89,TRUE)),HARMEAN(WeightedParse!I89,WeightedParse!K89,WeightedParse!N89,WeightedParse!Q89,WeightedParse!T89,WeightedParse!V89,WeightedParse!X89,WeightedParse!Y89,WeightedParse!Z89,WeightedParse!AD89,WeightedParse!AE89,WeightedParse!AF89,WeightedParse!AG89,WeightedParse!AH89,WeightedParse!AI89,WeightedParse!AJ89,WeightedParse!AK89,WeightedParse!AN89,WeightedParse!AO89),HARMEAN(WeightedParse!I89,WeightedParse!K89,WeightedParse!N89,WeightedParse!Q89,WeightedParse!T89,WeightedParse!V89,WeightedParse!X89,WeightedParse!Y89,WeightedParse!Z89,WeightedParse!AD89,WeightedParse!AE89,WeightedParse!AF89,WeightedParse!AG89,WeightedParse!AH89,WeightedParse!AI89,WeightedParse!AJ89,WeightedParse!AK89,WeightedParse!AN89,WeightedParse!AO89)*Variables!$B$5),"")</f>
        <v/>
      </c>
      <c r="AC89" s="114" t="str">
        <f>IF($A89&gt;"",IF(AND(EXACT(SquadExport!$BR89,TRUE),EXACT(SquadExport!$BL89,TRUE)),HARMEAN(WeightedParse!K89,WeightedParse!Q89,WeightedParse!S89,WeightedParse!T89,WeightedParse!V89,WeightedParse!X89,WeightedParse!Y89,WeightedParse!Z89,WeightedParse!AD89,WeightedParse!AE89,WeightedParse!AF89,WeightedParse!AG89,WeightedParse!AH89,WeightedParse!AO89),HARMEAN(WeightedParse!K89,WeightedParse!Q89,WeightedParse!S89,WeightedParse!T89,WeightedParse!V89,WeightedParse!X89,WeightedParse!Y89,WeightedParse!Z89,WeightedParse!AD89,WeightedParse!AE89,WeightedParse!AF89,WeightedParse!AG89,WeightedParse!AH89,WeightedParse!AO89)*Variables!$B$5),"")</f>
        <v/>
      </c>
      <c r="AD89" s="114" t="str">
        <f>IF($A89&gt;"",IF(AND(EXACT(SquadExport!$BR89,TRUE),EXACT(SquadExport!$BL89,TRUE)),HARMEAN(WeightedParse!I89,WeightedParse!J89,WeightedParse!K89,WeightedParse!N89,WeightedParse!Q89,WeightedParse!S89,WeightedParse!T89,WeightedParse!V89,WeightedParse!X89,WeightedParse!Z89,WeightedParse!AB89,WeightedParse!AD89,WeightedParse!AG89,WeightedParse!AH89,WeightedParse!AI89,WeightedParse!AK89,WeightedParse!AO89),HARMEAN(WeightedParse!I89,WeightedParse!J89,WeightedParse!K89,WeightedParse!N89,WeightedParse!Q89,WeightedParse!S89,WeightedParse!T89,WeightedParse!V89,WeightedParse!X89,WeightedParse!Z89,WeightedParse!AB89,WeightedParse!AD89,WeightedParse!AG89,WeightedParse!AH89,WeightedParse!AI89,WeightedParse!AK89,WeightedParse!AO89)*Variables!$B$5),"")</f>
        <v/>
      </c>
      <c r="AE89" s="114" t="str">
        <f>IF($A89&gt;"",IF(AND(EXACT(SquadExport!$BR89,TRUE),EXACT(SquadExport!$BL89,TRUE)),HARMEAN(WeightedParse!K89,WeightedParse!N89,WeightedParse!P89,WeightedParse!Q89,WeightedParse!S89,WeightedParse!T89,WeightedParse!U89,WeightedParse!V89,WeightedParse!X89,WeightedParse!Y89,WeightedParse!Z89,WeightedParse!AD89,WeightedParse!AE89,WeightedParse!AF89,WeightedParse!AG89,WeightedParse!AH89,WeightedParse!AI89,WeightedParse!AO89),HARMEAN(WeightedParse!K89,WeightedParse!N89,WeightedParse!P89,WeightedParse!Q89,WeightedParse!S89,WeightedParse!T89,WeightedParse!U89,WeightedParse!V89,WeightedParse!X89,WeightedParse!Y89,WeightedParse!Z89,WeightedParse!AD89,WeightedParse!AE89,WeightedParse!AF89,WeightedParse!AG89,WeightedParse!AH89,WeightedParse!AI89,WeightedParse!AO89)*Variables!$B$5),"")</f>
        <v/>
      </c>
      <c r="AF89" s="114" t="str">
        <f>IF($A89&gt;"",IF(AND(EXACT(SquadExport!$BR89,TRUE),EXACT(SquadExport!$BL89,TRUE)),HARMEAN(WeightedParse!I89,WeightedParse!J89,WeightedParse!K89,WeightedParse!N89,WeightedParse!Q89,WeightedParse!S89,WeightedParse!T89,WeightedParse!U89,WeightedParse!V89,WeightedParse!X89,WeightedParse!Z89,WeightedParse!AD89,WeightedParse!AE89,WeightedParse!AF89,WeightedParse!AH89,WeightedParse!AI89,WeightedParse!AK89,WeightedParse!AN89,WeightedParse!AO89,WeightedParse!AP89),HARMEAN(WeightedParse!I89,WeightedParse!J89,WeightedParse!K89,WeightedParse!N89,WeightedParse!Q89,WeightedParse!S89,WeightedParse!T89,WeightedParse!U89,WeightedParse!V89,WeightedParse!X89,WeightedParse!Z89,WeightedParse!AD89,WeightedParse!AE89,WeightedParse!AF89,WeightedParse!AH89,WeightedParse!AI89,WeightedParse!AK89,WeightedParse!AN89,WeightedParse!AO89,WeightedParse!AP89)*Variables!$B$5),"")</f>
        <v/>
      </c>
      <c r="AG89" s="114" t="str">
        <f>IF($A89&gt;"",IF(AND(OR(EXACT(SquadExport!$BR89,TRUE),EXACT(SquadExport!$BS89,TRUE)),OR(EXACT(SquadExport!$BK89,TRUE),EXACT(SquadExport!$BM89,TRUE))),HARMEAN(WeightedParse!I89,WeightedParse!K89,WeightedParse!Q89,WeightedParse!T89,WeightedParse!X89,WeightedParse!Z89,WeightedParse!AD89,WeightedParse!AF89,WeightedParse!AG89,WeightedParse!AJ89),HARMEAN(WeightedParse!I89,WeightedParse!K89,WeightedParse!Q89,WeightedParse!T89,WeightedParse!X89,WeightedParse!Z89,WeightedParse!AD89,WeightedParse!AF89,WeightedParse!AG89,WeightedParse!AJ89)*Variables!$B$5),"")</f>
        <v/>
      </c>
      <c r="AH89" s="114" t="str">
        <f>IF($A89&gt;"",IF(AND(OR(EXACT(SquadExport!$BR89,TRUE),EXACT(SquadExport!$BS89,TRUE)),OR(EXACT(SquadExport!$BK89,TRUE),EXACT(SquadExport!$BM89,TRUE))),HARMEAN(WeightedParse!H89,WeightedParse!K89,WeightedParse!P89,WeightedParse!Q89,WeightedParse!S89,WeightedParse!T89,WeightedParse!V89,WeightedParse!X89,WeightedParse!Y89,WeightedParse!Z89,WeightedParse!AD89,WeightedParse!AE89,WeightedParse!AF89,WeightedParse!AG89,WeightedParse!AH89,WeightedParse!AO89),HARMEAN(WeightedParse!H89,WeightedParse!K89,WeightedParse!P89,WeightedParse!Q89,WeightedParse!S89,WeightedParse!T89,WeightedParse!V89,WeightedParse!X89,WeightedParse!Y89,WeightedParse!Z89,WeightedParse!AD89,WeightedParse!AE89,WeightedParse!AF89,WeightedParse!AG89,WeightedParse!AH89,WeightedParse!AO89)*Variables!$B$5),"")</f>
        <v/>
      </c>
      <c r="AI89" s="114" t="str">
        <f>IF($A89&gt;"",IF(AND(OR(EXACT(SquadExport!$BR89,TRUE),EXACT(SquadExport!$BS89,TRUE)),OR(EXACT(SquadExport!$BK89,TRUE),EXACT(SquadExport!$BM89,TRUE))),HARMEAN(WeightedParse!H89,WeightedParse!I89,WeightedParse!K89,WeightedParse!P89,WeightedParse!Q89,WeightedParse!S89,WeightedParse!T89,WeightedParse!U89,WeightedParse!V89,WeightedParse!X89,WeightedParse!Y89,WeightedParse!Z89,WeightedParse!AD89,WeightedParse!AE89,WeightedParse!AF89,WeightedParse!AH89,WeightedParse!AI89,WeightedParse!AO89),HARMEAN(WeightedParse!H89,WeightedParse!I89,WeightedParse!K89,WeightedParse!P89,WeightedParse!Q89,WeightedParse!S89,WeightedParse!T89,WeightedParse!U89,WeightedParse!V89,WeightedParse!X89,WeightedParse!Y89,WeightedParse!Z89,WeightedParse!AD89,WeightedParse!AE89,WeightedParse!AF89,WeightedParse!AH89,WeightedParse!AI89,WeightedParse!AO89)*Variables!$B$5),"")</f>
        <v/>
      </c>
      <c r="AJ89" s="114" t="str">
        <f>IF($A89&gt;"",IF(AND(OR(EXACT(SquadExport!$BR89,TRUE),EXACT(SquadExport!$BS89,TRUE)),OR(EXACT(SquadExport!$BK89,TRUE),EXACT(SquadExport!$BM89,TRUE))),HARMEAN(WeightedParse!H89,WeightedParse!K89,WeightedParse!M89,WeightedParse!V89,WeightedParse!W89,WeightedParse!AD89,WeightedParse!AF89,WeightedParse!AH89,WeightedParse!AK89,WeightedParse!AL89,WeightedParse!AO89,WeightedParse!AP89)*(CONVERT(LEFT(SquadExport!$E89,FIND("'",SquadExport!$E89)-1)+((MID(SquadExport!$E89,FIND("'",SquadExport!$E89)+1,LEN(SquadExport!$E89)-FIND("'",SquadExport!$E89)-1))/12),"ft","m")-1)/(Variables!$C$4-1),(HARMEAN(WeightedParse!H89,WeightedParse!K89,WeightedParse!M89,WeightedParse!V89,WeightedParse!W89,WeightedParse!AD89,WeightedParse!AF89,WeightedParse!AH89,WeightedParse!AK89,WeightedParse!AL89,WeightedParse!AO89,WeightedParse!AP89)*(CONVERT(LEFT(SquadExport!$E89,FIND("'",SquadExport!$E89)-1)+((MID(SquadExport!$E89,FIND("'",SquadExport!$E89)+1,LEN(SquadExport!$E89)-FIND("'",SquadExport!$E89)-1))/12),"ft","m")-1)/(Variables!$C$4-1))*Variables!$B$5),"")</f>
        <v/>
      </c>
      <c r="AK89" s="114" t="str">
        <f>IF($A89&gt;"",IF(AND(OR(EXACT(SquadExport!$BR89,TRUE),EXACT(SquadExport!$BS89,TRUE)),OR(EXACT(SquadExport!$BK89,TRUE),EXACT(SquadExport!$BM89,TRUE))),HARMEAN(WeightedParse!J89,WeightedParse!K89,WeightedParse!T89,WeightedParse!V89,WeightedParse!X89,WeightedParse!Y89,WeightedParse!Z89,WeightedParse!AD89,WeightedParse!AH89,WeightedParse!AI89,WeightedParse!AK89,WeightedParse!AO89),HARMEAN(WeightedParse!J89,WeightedParse!K89,WeightedParse!T89,WeightedParse!V89,WeightedParse!X89,WeightedParse!Y89,WeightedParse!Z89,WeightedParse!AD89,WeightedParse!AH89,WeightedParse!AI89,WeightedParse!AK89,WeightedParse!AO89)*Variables!$B$5),"")</f>
        <v/>
      </c>
      <c r="AL89" s="114" t="str">
        <f>IF($A89&gt;"",IF(AND(OR(EXACT(SquadExport!$BR89,TRUE),EXACT(SquadExport!$BS89,TRUE)),OR(EXACT(SquadExport!$BK89,TRUE),EXACT(SquadExport!$BM89,TRUE))),HARMEAN(WeightedParse!H89,WeightedParse!I89,WeightedParse!K89,WeightedParse!Q89,WeightedParse!T89,WeightedParse!V89,WeightedParse!AB89,WeightedParse!AD89,WeightedParse!AH89,WeightedParse!AI89,WeightedParse!AJ89,WeightedParse!AN89,WeightedParse!AO89),HARMEAN(WeightedParse!H89,WeightedParse!I89,WeightedParse!K89,WeightedParse!Q89,WeightedParse!T89,WeightedParse!V89,WeightedParse!AB89,WeightedParse!AD89,WeightedParse!AH89,WeightedParse!AI89,WeightedParse!AJ89,WeightedParse!AN89,WeightedParse!AO89)*Variables!$B$5),"")</f>
        <v/>
      </c>
      <c r="AM89" s="114" t="str">
        <f>IF($A89&gt;"",IF(AND(OR(EXACT(SquadExport!$BR89,TRUE),EXACT(SquadExport!$BS89,TRUE)),OR(EXACT(SquadExport!$BK89,TRUE),EXACT(SquadExport!$BM89,TRUE))),HARMEAN(WeightedParse!I89,WeightedParse!J89,WeightedParse!K89,WeightedParse!N89,WeightedParse!Q89,WeightedParse!T89,WeightedParse!V89,WeightedParse!X89,WeightedParse!AB89,WeightedParse!AD89,WeightedParse!AG89,WeightedParse!AI89,WeightedParse!AJ89,WeightedParse!AK89,WeightedParse!AN89)*WeightedParse!BD89,(HARMEAN(WeightedParse!I89,WeightedParse!J89,WeightedParse!K89,WeightedParse!N89,WeightedParse!Q89,WeightedParse!T89,WeightedParse!V89,WeightedParse!X89,WeightedParse!AB89,WeightedParse!AD89,WeightedParse!AG89,WeightedParse!AI89,WeightedParse!AJ89,WeightedParse!AK89,WeightedParse!AN89)*WeightedParse!BD89)*Variables!$B$5),"")</f>
        <v/>
      </c>
      <c r="AN89" s="114" t="str">
        <f>IF($A89&gt;"",IF(AND(OR(EXACT(SquadExport!$BR89,TRUE),EXACT(SquadExport!$BS89,TRUE)),OR(EXACT(SquadExport!$BK89,TRUE),EXACT(SquadExport!$BM89,TRUE))),HARMEAN(WeightedParse!H89,WeightedParse!I89,WeightedParse!K89,WeightedParse!N89,WeightedParse!Q89,WeightedParse!T89,WeightedParse!V89,WeightedParse!X89,WeightedParse!Z89,WeightedParse!AD89,WeightedParse!AG89,WeightedParse!AH89,WeightedParse!AI89,WeightedParse!AJ89,WeightedParse!AN89,WeightedParse!AO89)*WeightedParse!BD89,(HARMEAN(WeightedParse!H89,WeightedParse!I89,WeightedParse!K89,WeightedParse!N89,WeightedParse!Q89,WeightedParse!T89,WeightedParse!V89,WeightedParse!X89,WeightedParse!Z89,WeightedParse!AD89,WeightedParse!AG89,WeightedParse!AH89,WeightedParse!AI89,WeightedParse!AJ89,WeightedParse!AN89,WeightedParse!AO89)*WeightedParse!BD89)*Variables!$B$5),"")</f>
        <v/>
      </c>
      <c r="AO89" s="114" t="str">
        <f>IF($A89&gt;"",IF(AND(EXACT(SquadExport!$BS89,TRUE),EXACT(SquadExport!$BL89,TRUE)),HARMEAN(WeightedParse!K89,WeightedParse!Q89,WeightedParse!T89,WeightedParse!V89,WeightedParse!X89,WeightedParse!Z89,WeightedParse!AB89,WeightedParse!AD89,WeightedParse!AG89,WeightedParse!AK89),HARMEAN(WeightedParse!K89,WeightedParse!Q89,WeightedParse!T89,WeightedParse!V89,WeightedParse!X89,WeightedParse!Z89,WeightedParse!AB89,WeightedParse!AD89,WeightedParse!AG89,WeightedParse!AK89)*Variables!$B$5),"")</f>
        <v/>
      </c>
      <c r="AP89" s="114" t="str">
        <f>IF($A89&gt;"",IF(AND(EXACT(SquadExport!$BS89,TRUE),EXACT(SquadExport!$BL89,TRUE)),HARMEAN(WeightedParse!I89,WeightedParse!K89,WeightedParse!Q89,WeightedParse!T89,WeightedParse!V89,WeightedParse!X89,WeightedParse!Z89,WeightedParse!AB89,WeightedParse!AD89,WeightedParse!AF89,WeightedParse!AG89,WeightedParse!AI89,WeightedParse!AJ89),HARMEAN(WeightedParse!I89,WeightedParse!K89,WeightedParse!Q89,WeightedParse!T89,WeightedParse!V89,WeightedParse!X89,WeightedParse!Z89,WeightedParse!AB89,WeightedParse!AD89,WeightedParse!AF89,WeightedParse!AG89,WeightedParse!AI89,WeightedParse!AJ89)*Variables!$B$5),"")</f>
        <v/>
      </c>
      <c r="AQ89" s="114" t="str">
        <f>IF($A89&gt;"",IF(AND(EXACT(SquadExport!$BS89,TRUE),EXACT(SquadExport!$BL89,TRUE)),HARMEAN(WeightedParse!I89,WeightedParse!J89,WeightedParse!K89,WeightedParse!Q89,WeightedParse!T89,WeightedParse!V89,WeightedParse!X89,WeightedParse!Z89,WeightedParse!AB89,WeightedParse!AD89,WeightedParse!AG89,WeightedParse!AI89,WeightedParse!AJ89,WeightedParse!AK89),HARMEAN(WeightedParse!I89,WeightedParse!J89,WeightedParse!K89,WeightedParse!Q89,WeightedParse!T89,WeightedParse!V89,WeightedParse!X89,WeightedParse!Z89,WeightedParse!AB89,WeightedParse!AD89,WeightedParse!AG89,WeightedParse!AI89,WeightedParse!AJ89,WeightedParse!AK89)*Variables!$B$5),"")</f>
        <v/>
      </c>
      <c r="AR89" s="114" t="str">
        <f>IF($A89&gt;"",IF(AND(EXACT(SquadExport!$BS89,TRUE),EXACT(SquadExport!$BL89,TRUE)),HARMEAN(WeightedParse!I89,WeightedParse!J89,WeightedParse!K89,WeightedParse!Q89,WeightedParse!T89,WeightedParse!V89,WeightedParse!X89,WeightedParse!Y89,WeightedParse!Z89,WeightedParse!AD89,WeightedParse!AH89,WeightedParse!AI89,WeightedParse!AJ89,WeightedParse!AK89,WeightedParse!AN89,WeightedParse!AO89),HARMEAN(WeightedParse!I89,WeightedParse!J89,WeightedParse!K89,WeightedParse!Q89,WeightedParse!T89,WeightedParse!V89,WeightedParse!X89,WeightedParse!Y89,WeightedParse!Z89,WeightedParse!AD89,WeightedParse!AH89,WeightedParse!AI89,WeightedParse!AJ89,WeightedParse!AK89,WeightedParse!AN89,WeightedParse!AO89)*Variables!$B$5),"")</f>
        <v/>
      </c>
      <c r="AS89" s="114" t="str">
        <f>IF($A89&gt;"",IF(AND(EXACT(SquadExport!$BT89,TRUE),EXACT(SquadExport!$BL89,TRUE)),HARMEAN(WeightedParse!J89,WeightedParse!K89,WeightedParse!M89,WeightedParse!T89,WeightedParse!V89,WeightedParse!X89,WeightedParse!Z89,WeightedParse!AD89,WeightedParse!AI89),(HARMEAN(WeightedParse!J89,WeightedParse!K89,WeightedParse!M89,WeightedParse!T89,WeightedParse!V89,WeightedParse!X89,WeightedParse!Z89,WeightedParse!AD89,WeightedParse!AI89)*Variables!$B$5)),"")</f>
        <v/>
      </c>
      <c r="AT89" s="114" t="str">
        <f>IF($A89&gt;"",IF(AND(EXACT(SquadExport!$BT89,TRUE),EXACT(SquadExport!$BL89,TRUE)),HARMEAN(WeightedParse!J89,WeightedParse!K89,WeightedParse!M89,WeightedParse!U89,WeightedParse!V89,WeightedParse!W89,WeightedParse!X89,WeightedParse!Z89,WeightedParse!AD89,WeightedParse!AF89,WeightedParse!AK89,WeightedParse!AL89,WeightedParse!AP89)*(CONVERT(LEFT(SquadExport!$E89,FIND("'",SquadExport!$E89)-1)+((MID(SquadExport!$E89,FIND("'",SquadExport!$E89)+1,LEN(SquadExport!$E89)-FIND("'",SquadExport!$E89)-1))/12),"ft","m")-1)/(Variables!$C$4-1),(HARMEAN(WeightedParse!J89,WeightedParse!K89,WeightedParse!M89,WeightedParse!U89,WeightedParse!V89,WeightedParse!W89,WeightedParse!X89,WeightedParse!Z89,WeightedParse!AD89,WeightedParse!AF89,WeightedParse!AK89,WeightedParse!AL89,WeightedParse!AP89)*(CONVERT(LEFT(SquadExport!$E89,FIND("'",SquadExport!$E89)-1)+((MID(SquadExport!$E89,FIND("'",SquadExport!$E89)+1,LEN(SquadExport!$E89)-FIND("'",SquadExport!$E89)-1))/12),"ft","m")-1)/(Variables!$C$4-1)))*Variables!$B$5,"")</f>
        <v/>
      </c>
      <c r="AU89" s="114" t="str">
        <f>IF($A89&gt;"",IF(AND(EXACT(SquadExport!$BT89,TRUE),EXACT(SquadExport!$BL89,TRUE)),HARMEAN(WeightedParse!I89,WeightedParse!J89,WeightedParse!K89,WeightedParse!Q89,WeightedParse!T89,WeightedParse!V89,WeightedParse!X89,WeightedParse!Z89,WeightedParse!AB89,WeightedParse!AD89,WeightedParse!AF89,WeightedParse!AG89,WeightedParse!AK89,WeightedParse!AP89),HARMEAN(WeightedParse!I89,WeightedParse!J89,WeightedParse!K89,WeightedParse!Q89,WeightedParse!T89,WeightedParse!V89,WeightedParse!X89,WeightedParse!Z89,WeightedParse!AB89,WeightedParse!AD89,WeightedParse!AF89,WeightedParse!AG89,WeightedParse!AK89,WeightedParse!AP89)*Variables!$B$5),"")</f>
        <v/>
      </c>
      <c r="AV89" s="114" t="str">
        <f>IF($A89&gt;"",IF(AND(EXACT(SquadExport!$BT89,TRUE),EXACT(SquadExport!$BL89,TRUE)),HARMEAN(WeightedParse!I89,WeightedParse!J89,WeightedParse!K89,WeightedParse!Q89,WeightedParse!T89,WeightedParse!V89,WeightedParse!X89,WeightedParse!Z89,WeightedParse!AD89,WeightedParse!AH89,WeightedParse!AI89,WeightedParse!AJ89,WeightedParse!AK89,WeightedParse!AN89,WeightedParse!AO89),HARMEAN(WeightedParse!I89,WeightedParse!J89,WeightedParse!K89,WeightedParse!Q89,WeightedParse!T89,WeightedParse!V89,WeightedParse!X89,WeightedParse!Z89,WeightedParse!AD89,WeightedParse!AH89,WeightedParse!AI89,WeightedParse!AJ89,WeightedParse!AK89,WeightedParse!AN89,WeightedParse!AO89)*Variables!$B$5),"")</f>
        <v/>
      </c>
      <c r="AW89" s="114" t="str">
        <f>IF($A89&gt;"",IF(AND(EXACT(SquadExport!$BT89,TRUE),EXACT(SquadExport!$BL89,TRUE)),HARMEAN(WeightedParse!I89,WeightedParse!J89,WeightedParse!K89,WeightedParse!Q89,WeightedParse!T89,WeightedParse!V89,WeightedParse!X89,WeightedParse!Z89,WeightedParse!AB89,WeightedParse!AD89,WeightedParse!AF89,WeightedParse!AG89,WeightedParse!AI89,WeightedParse!AJ89,WeightedParse!AK89),HARMEAN(WeightedParse!I89,WeightedParse!J89,WeightedParse!K89,WeightedParse!Q89,WeightedParse!T89,WeightedParse!V89,WeightedParse!X89,WeightedParse!Z89,WeightedParse!AB89,WeightedParse!AD89,WeightedParse!AF89,WeightedParse!AG89,WeightedParse!AI89,WeightedParse!AJ89,WeightedParse!AK89)*Variables!$B$5),"")</f>
        <v/>
      </c>
      <c r="AX89" s="114" t="str">
        <f>IF($A89&gt;"",IF(AND(EXACT(SquadExport!$BT89,TRUE),EXACT(SquadExport!$BL89,TRUE)),HARMEAN(WeightedParse!K89,WeightedParse!Q89,WeightedParse!U89,WeightedParse!V89,WeightedParse!W89,WeightedParse!X89,WeightedParse!Y89,WeightedParse!Z89,WeightedParse!AD89,WeightedParse!AF89,WeightedParse!AH89,WeightedParse!AI89,WeightedParse!AJ89,WeightedParse!AK89,WeightedParse!AN89,WeightedParse!AO89,WeightedParse!AP89),HARMEAN(WeightedParse!K89,WeightedParse!Q89,WeightedParse!U89,WeightedParse!V89,WeightedParse!W89,WeightedParse!X89,WeightedParse!Y89,WeightedParse!Z89,WeightedParse!AD89,WeightedParse!AF89,WeightedParse!AH89,WeightedParse!AI89,WeightedParse!AJ89,WeightedParse!AK89,WeightedParse!AN89,WeightedParse!AO89,WeightedParse!AP89)*Variables!$B$5),"")</f>
        <v/>
      </c>
      <c r="AY89" s="114" t="str">
        <f>IF($A89&gt;"",IF(AND(EXACT(SquadExport!$BT89,TRUE),EXACT(SquadExport!$BL89,TRUE)),HARMEAN(WeightedParse!I89,WeightedParse!J89,WeightedParse!K89,WeightedParse!M89,WeightedParse!N89,WeightedParse!Q89,WeightedParse!T89,WeightedParse!V89,WeightedParse!X89,WeightedParse!Z89,WeightedParse!AD89,WeightedParse!AF89,WeightedParse!AG89,WeightedParse!AH89,WeightedParse!AI89,WeightedParse!AJ89,WeightedParse!AK89,WeightedParse!AL89,WeightedParse!AN89,WeightedParse!AO89,WeightedParse!AP89),HARMEAN(WeightedParse!I89,WeightedParse!J89,WeightedParse!K89,WeightedParse!M89,WeightedParse!N89,WeightedParse!Q89,WeightedParse!T89,WeightedParse!V89,WeightedParse!X89,WeightedParse!Z89,WeightedParse!AD89,WeightedParse!AF89,WeightedParse!AG89,WeightedParse!AH89,WeightedParse!AI89,WeightedParse!AJ89,WeightedParse!AK89,WeightedParse!AL89,WeightedParse!AN89,WeightedParse!AO89,WeightedParse!AP89)*Variables!$B$5),"")</f>
        <v/>
      </c>
    </row>
    <row r="90" spans="1:51" s="3" customFormat="1" ht="15" customHeight="1" x14ac:dyDescent="0.25">
      <c r="A90" s="3" t="str">
        <f>IF(WeightedParse!A90&gt;"",WeightedParse!A90,"")</f>
        <v/>
      </c>
      <c r="B90" s="4" t="str">
        <f>IF(WeightedParse!B90&gt;0,WeightedParse!B90,"")</f>
        <v/>
      </c>
      <c r="C90" s="4" t="str">
        <f>IF(A90&gt;"",IF(AND(B90&lt;=Variables!$B$8,G90&gt;2),"Youth",IF(AND(B90&lt;=Variables!$B$8,G90&lt;=2),"Prospect",IF(AND(B90&gt;=Variables!$B$9,G90&gt;2),"Old",IF(G90&gt;=3,"Reserves","First Team")))),"")</f>
        <v/>
      </c>
      <c r="D90" s="4" t="str">
        <f>SquadExport!BJ90</f>
        <v/>
      </c>
      <c r="E90" s="4" t="str">
        <f>IF(A90&gt;"",VLOOKUP(F90,Roles!A:B,2,FALSE)&amp;IF(OR(VLOOKUP(F90,Roles!$A:$B,2,FALSE)="FB",VLOOKUP(F90,Roles!$A:$B,2,FALSE)="WB",VLOOKUP(F90,Roles!$A:$B,2,FALSE)="WM",VLOOKUP(F90,Roles!$A:$B,2,FALSE)="W"),IF(AND(SquadExport!BK90=TRUE,SquadExport!BM90=TRUE,WeightedParse!BB90&gt;=WeightedParse!BC90)," (R)",IF(AND(SquadExport!BK90=TRUE,SquadExport!BM90=TRUE,WeightedParse!BB90&lt;WeightedParse!BC90)," (L)",IF(AND(SquadExport!BK90=TRUE,SquadExport!BM90=FALSE), " (L)",IF(AND(SquadExport!BK90=FALSE,SquadExport!BM90=TRUE)," (R)","")))),""),"")</f>
        <v/>
      </c>
      <c r="F90" s="4" t="str" cm="1">
        <f t="array" ref="F90">IF(A90&gt;"",INDEX($J$1:$AY$1,SUMPRODUCT(MAX(($J$2:$AY$200=MAX($J90:$AY90))*(COLUMN($J$2:$AY$200))))-COLUMN($J$1)+1),"")</f>
        <v/>
      </c>
      <c r="G90" s="4" t="str">
        <f t="shared" si="3"/>
        <v/>
      </c>
      <c r="H90" s="4" t="str">
        <f t="shared" si="4"/>
        <v/>
      </c>
      <c r="I90" s="5" t="str">
        <f t="shared" si="5"/>
        <v/>
      </c>
      <c r="J90" s="114" t="str">
        <f>IF($A90&gt;"",HARMEAN(WeightedParse!V90,WeightedParse!Y90,WeightedParse!Z90,WeightedParse!AE90,WeightedParse!AJ90,WeightedParse!AQ90,WeightedParse!AR90,WeightedParse!AS90,WeightedParse!AU90,WeightedParse!AV90,WeightedParse!AW90,WeightedParse!AY90,WeightedParse!BA90),"")</f>
        <v/>
      </c>
      <c r="K90" s="114" t="str">
        <f>IF(A90&gt;"",HARMEAN(WeightedParse!K90,WeightedParse!Q90,WeightedParse!V90,WeightedParse!X90,WeightedParse!Y90,WeightedParse!Z90,WeightedParse!AE90,WeightedParse!AG90,WeightedParse!AI90,WeightedParse!AJ90,WeightedParse!AQ90,WeightedParse!AR90,WeightedParse!AS90,WeightedParse!AU90,WeightedParse!AV90,WeightedParse!AW90,WeightedParse!AY90,WeightedParse!AZ90,WeightedParse!BA90),"")</f>
        <v/>
      </c>
      <c r="L90" s="114" t="str">
        <f>IF($A90&gt;"",IF(AND(EXACT(SquadExport!$BO90,TRUE),EXACT(SquadExport!$BL90,TRUE)),HARMEAN(WeightedParse!M90,WeightedParse!P90,WeightedParse!S90,WeightedParse!U90,WeightedParse!V90,WeightedParse!W90,WeightedParse!Y90,WeightedParse!AE90,WeightedParse!AL90,WeightedParse!AN90,WeightedParse!AP90),HARMEAN(WeightedParse!M90,WeightedParse!P90,WeightedParse!S90,WeightedParse!U90,WeightedParse!V90,WeightedParse!W90,WeightedParse!Y90,WeightedParse!AE90,WeightedParse!AL90,WeightedParse!AN90,WeightedParse!AP90)*Variables!$B$5),"")</f>
        <v/>
      </c>
      <c r="M90" s="114" t="str">
        <f>IF($A90&gt;"",IF(AND(EXACT(SquadExport!$BO90,TRUE),EXACT(SquadExport!$BL90,TRUE)),HARMEAN(WeightedParse!M90,WeightedParse!P90,WeightedParse!S90,WeightedParse!U90,WeightedParse!V90,WeightedParse!W90,WeightedParse!X90,WeightedParse!Y90,WeightedParse!Z90,WeightedParse!AE90,WeightedParse!AL90,WeightedParse!AN90,WeightedParse!AP90),HARMEAN(WeightedParse!M90,WeightedParse!P90,WeightedParse!S90,WeightedParse!U90,WeightedParse!V90,WeightedParse!W90,WeightedParse!X90,WeightedParse!Y90,WeightedParse!Z90,WeightedParse!AE90,WeightedParse!AL90,WeightedParse!AN90,WeightedParse!AP90)*Variables!$B$5),"")</f>
        <v/>
      </c>
      <c r="N90" s="114" t="str">
        <f>IF($A90&gt;"",IF(AND(EXACT(SquadExport!$BO90,TRUE),EXACT(SquadExport!$BL90,TRUE)),HARMEAN(WeightedParse!K90,WeightedParse!M90,WeightedParse!P90,WeightedParse!Q90,WeightedParse!S90,WeightedParse!T90,WeightedParse!U90,WeightedParse!V90,WeightedParse!W90,WeightedParse!X90,WeightedParse!Y90,WeightedParse!Z90,WeightedParse!AE90,WeightedParse!AG90,WeightedParse!AL90,WeightedParse!AN90,WeightedParse!AP90),HARMEAN(WeightedParse!K90,WeightedParse!M90,WeightedParse!P90,WeightedParse!Q90,WeightedParse!S90,WeightedParse!T90,WeightedParse!U90,WeightedParse!V90,WeightedParse!W90,WeightedParse!X90,WeightedParse!Y90,WeightedParse!Z90,WeightedParse!AE90,WeightedParse!AG90,WeightedParse!AL90,WeightedParse!AN90,WeightedParse!AP90)*Variables!$B$5),"")</f>
        <v/>
      </c>
      <c r="O90" s="114" t="str">
        <f>IF($A90&gt;"",IF(AND(EXACT(SquadExport!$BO90,TRUE),EXACT(SquadExport!$BL90,TRUE)),HARMEAN(WeightedParse!I90,WeightedParse!K90,WeightedParse!M90,WeightedParse!P90,WeightedParse!Q90,WeightedParse!S90,WeightedParse!T90,WeightedParse!V90,WeightedParse!W90,WeightedParse!X90,WeightedParse!Y90,WeightedParse!Z90,WeightedParse!AB90,WeightedParse!AE90,WeightedParse!AF90,WeightedParse!AG90,WeightedParse!AJ90,WeightedParse!AK90,WeightedParse!AL90,WeightedParse!AN90,WeightedParse!AO90,WeightedParse!AP90),HARMEAN(WeightedParse!I90,WeightedParse!K90,WeightedParse!M90,WeightedParse!P90,WeightedParse!Q90,WeightedParse!S90,WeightedParse!T90,WeightedParse!V90,WeightedParse!W90,WeightedParse!X90,WeightedParse!Y90,WeightedParse!Z90,WeightedParse!AB90,WeightedParse!AE90,WeightedParse!AF90,WeightedParse!AG90,WeightedParse!AJ90,WeightedParse!AK90,WeightedParse!AL90,WeightedParse!AN90,WeightedParse!AO90,WeightedParse!AP90)*Variables!$B$5),"")</f>
        <v/>
      </c>
      <c r="P90" s="114" t="str">
        <f>IF($A90&gt;"",IF(AND(OR(EXACT(SquadExport!$BO90,TRUE),EXACT(SquadExport!$BP90,TRUE)),OR(EXACT(SquadExport!$BK90,TRUE),EXACT(SquadExport!$BM90,TRUE))),HARMEAN(WeightedParse!M90,WeightedParse!P90,WeightedParse!S90,WeightedParse!U90,WeightedParse!V90,WeightedParse!W90,WeightedParse!Y90,WeightedParse!AE90,WeightedParse!AF90,WeightedParse!AP90),HARMEAN(WeightedParse!M90,WeightedParse!P90,WeightedParse!S90,WeightedParse!U90,WeightedParse!V90,WeightedParse!W90,WeightedParse!Y90,WeightedParse!AE90,WeightedParse!AF90,WeightedParse!AP90)*Variables!$B$5),"")</f>
        <v/>
      </c>
      <c r="Q90" s="114" t="str">
        <f>IF($A90&gt;"",IF(AND(OR(EXACT(SquadExport!$BO90,TRUE),EXACT(SquadExport!$BP90,TRUE)),OR(EXACT(SquadExport!$BK90,TRUE),EXACT(SquadExport!$BM90,TRUE))),HARMEAN(WeightedParse!H90,WeightedParse!P90,WeightedParse!Q90,WeightedParse!S90,WeightedParse!T90,WeightedParse!V90,WeightedParse!X90,WeightedParse!Y90,WeightedParse!Z90,WeightedParse!AE90,WeightedParse!AF90,WeightedParse!AH90,WeightedParse!AN90,WeightedParse!AO90),HARMEAN(WeightedParse!H90,WeightedParse!P90,WeightedParse!Q90,WeightedParse!S90,WeightedParse!T90,WeightedParse!V90,WeightedParse!X90,WeightedParse!Y90,WeightedParse!Z90,WeightedParse!AE90,WeightedParse!AF90,WeightedParse!AH90,WeightedParse!AN90,WeightedParse!AO90)*Variables!$B$5),"")</f>
        <v/>
      </c>
      <c r="R90" s="115" t="str">
        <f>IF($A90&gt;"",IF(AND(OR(EXACT(SquadExport!$BO90,TRUE),EXACT(SquadExport!$BP90,TRUE)),OR(EXACT(SquadExport!$BK90,TRUE),EXACT(SquadExport!$BM90,TRUE))),HARMEAN(WeightedParse!H90,WeightedParse!I90,WeightedParse!K90,WeightedParse!P90,WeightedParse!Q90,WeightedParse!S90,WeightedParse!T90,WeightedParse!V90,WeightedParse!Y90,WeightedParse!Z90,WeightedParse!AD90,WeightedParse!AE90,WeightedParse!AF90,WeightedParse!AH90,WeightedParse!AI90,WeightedParse!AJ90,WeightedParse!AN90,WeightedParse!AO90),HARMEAN(WeightedParse!H90,WeightedParse!I90,WeightedParse!K90,WeightedParse!P90,WeightedParse!Q90,WeightedParse!S90,WeightedParse!T90,WeightedParse!V90,WeightedParse!Y90,WeightedParse!Z90,WeightedParse!AD90,WeightedParse!AE90,WeightedParse!AF90,WeightedParse!AH90,WeightedParse!AI90,WeightedParse!AJ90,WeightedParse!AN90,WeightedParse!AO90)*Variables!$B$5),"")</f>
        <v/>
      </c>
      <c r="S90" s="115" t="str">
        <f>IF($A90&gt;"",IF(AND(OR(EXACT(SquadExport!$BO90,TRUE),EXACT(SquadExport!$BP90,TRUE)),OR(EXACT(SquadExport!$BK90,TRUE),EXACT(SquadExport!$BM90,TRUE))),HARMEAN(WeightedParse!H90,WeightedParse!I90,WeightedParse!K90,WeightedParse!Q90,WeightedParse!S90,WeightedParse!T90,WeightedParse!V90,WeightedParse!X90,WeightedParse!Z90,WeightedParse!AB90,WeightedParse!AD90,WeightedParse!AF90,WeightedParse!AG90,WeightedParse!AH90,WeightedParse!AI90,WeightedParse!AJ90,WeightedParse!AK90,WeightedParse!AN90,WeightedParse!AO90),HARMEAN(WeightedParse!H90,WeightedParse!I90,WeightedParse!K90,WeightedParse!Q90,WeightedParse!S90,WeightedParse!T90,WeightedParse!V90,WeightedParse!X90,WeightedParse!Z90,WeightedParse!AB90,WeightedParse!AD90,WeightedParse!AF90,WeightedParse!AG90,WeightedParse!AH90,WeightedParse!AI90,WeightedParse!AJ90,WeightedParse!AK90,WeightedParse!AN90,WeightedParse!AO90)*Variables!$B$5),"")</f>
        <v/>
      </c>
      <c r="T90" s="114" t="str">
        <f>IF($A90&gt;"",IF(AND(OR(EXACT(SquadExport!$BO90,TRUE),EXACT(SquadExport!$BP90,TRUE)),OR(EXACT(SquadExport!$BK90,TRUE),EXACT(SquadExport!$BM90,TRUE))),HARMEAN(WeightedParse!I90,WeightedParse!K90,WeightedParse!N90,WeightedParse!P90,WeightedParse!Q90,WeightedParse!S90,WeightedParse!T90,WeightedParse!V90,WeightedParse!X90,WeightedParse!Y90,WeightedParse!Z90,WeightedParse!AB90,WeightedParse!AD90,WeightedParse!AE90,WeightedParse!AF90,WeightedParse!AH90,WeightedParse!AI90,WeightedParse!AJ90,WeightedParse!AN90,WeightedParse!AO90)*WeightedParse!BD90,(HARMEAN(WeightedParse!I90,WeightedParse!K90,WeightedParse!N90,WeightedParse!P90,WeightedParse!Q90,WeightedParse!S90,WeightedParse!T90,WeightedParse!V90,WeightedParse!X90,WeightedParse!Y90,WeightedParse!Z90,WeightedParse!AB90,WeightedParse!AD90,WeightedParse!AE90,WeightedParse!AF90,WeightedParse!AH90,WeightedParse!AI90,WeightedParse!AJ90,WeightedParse!AN90,WeightedParse!AO90)*WeightedParse!BD90)*Variables!$B$5),"")</f>
        <v/>
      </c>
      <c r="U90" s="114" t="str">
        <f>IF($A90&gt;"",IF(EXACT(SquadExport!$BQ90,TRUE),HARMEAN(WeightedParse!P90,WeightedParse!S90,WeightedParse!V90,WeightedParse!X90,WeightedParse!Y90,WeightedParse!Z90,WeightedParse!AE90,WeightedParse!AF90,WeightedParse!AP90),HARMEAN(WeightedParse!P90,WeightedParse!S90,WeightedParse!V90,WeightedParse!X90,WeightedParse!Y90,WeightedParse!Z90,WeightedParse!AE90,WeightedParse!AF90,WeightedParse!AP90)*Variables!$B$5),"")</f>
        <v/>
      </c>
      <c r="V90" s="114" t="str">
        <f>IF($A90&gt;"",IF(EXACT(SquadExport!$BQ90,TRUE),HARMEAN(WeightedParse!K90,WeightedParse!Q90,WeightedParse!S90,WeightedParse!T90,WeightedParse!V90,WeightedParse!X90,WeightedParse!Z90,WeightedParse!AE90,WeightedParse!AF90,WeightedParse!AG90,WeightedParse!AH90,WeightedParse!AK90),HARMEAN(WeightedParse!K90,WeightedParse!Q90,WeightedParse!S90,WeightedParse!T90,WeightedParse!V90,WeightedParse!X90,WeightedParse!Z90,WeightedParse!AE90,WeightedParse!AF90,WeightedParse!AG90,WeightedParse!AH90,WeightedParse!AK90)*Variables!$B$5),"")</f>
        <v/>
      </c>
      <c r="W90" s="114" t="str">
        <f>IF($A90&gt;"",IF(EXACT(SquadExport!$BQ90,TRUE),HARMEAN(WeightedParse!I90,WeightedParse!K90,WeightedParse!N90,WeightedParse!Q90,WeightedParse!T90,WeightedParse!V90,WeightedParse!X90,WeightedParse!Z90,WeightedParse!AB90,WeightedParse!AD90,WeightedParse!AF90,WeightedParse!AG90,WeightedParse!AK90),HARMEAN(WeightedParse!I90,WeightedParse!K90,WeightedParse!N90,WeightedParse!Q90,WeightedParse!T90,WeightedParse!V90,WeightedParse!X90,WeightedParse!Z90,WeightedParse!AB90,WeightedParse!AD90,WeightedParse!AF90,WeightedParse!AG90,WeightedParse!AK90)*Variables!$B$5),"")</f>
        <v/>
      </c>
      <c r="X90" s="114" t="str">
        <f>IF($A90&gt;"",IF(EXACT(SquadExport!$BQ90,TRUE),HARMEAN(WeightedParse!K90,WeightedParse!P90,WeightedParse!Q90,WeightedParse!S90,WeightedParse!U90,WeightedParse!V90,WeightedParse!X90,WeightedParse!Y90,WeightedParse!Z90,WeightedParse!AE90,WeightedParse!AF90,WeightedParse!AH90,WeightedParse!AO90,WeightedParse!AP90),HARMEAN(WeightedParse!K90,WeightedParse!P90,WeightedParse!Q90,WeightedParse!S90,WeightedParse!U90,WeightedParse!V90,WeightedParse!X90,WeightedParse!Y90,WeightedParse!Z90,WeightedParse!AE90,WeightedParse!AF90,WeightedParse!AH90,WeightedParse!AO90,WeightedParse!AP90)*Variables!$B$5),"")</f>
        <v/>
      </c>
      <c r="Y90" s="114" t="str">
        <f>IF($A90&gt;"",IF(EXACT(SquadExport!$BQ90,TRUE),HARMEAN(WeightedParse!P90,WeightedParse!Q90,WeightedParse!S90,WeightedParse!U90,WeightedParse!V90,WeightedParse!W90,WeightedParse!Y90,WeightedParse!AE90,WeightedParse!AF90,WeightedParse!AH90,WeightedParse!AJ90,WeightedParse!AN90,WeightedParse!AO90,WeightedParse!AP90),HARMEAN(WeightedParse!P90,WeightedParse!Q90,WeightedParse!S90,WeightedParse!U90,WeightedParse!V90,WeightedParse!W90,WeightedParse!Y90,WeightedParse!AE90,WeightedParse!AF90,WeightedParse!AH90,WeightedParse!AJ90,WeightedParse!AN90,WeightedParse!AO90,WeightedParse!AP90)*Variables!$B$5),"")</f>
        <v/>
      </c>
      <c r="Z90" s="114" t="str">
        <f>IF($A90&gt;"",IF(EXACT(SquadExport!$BQ90,TRUE),HARMEAN(WeightedParse!M90,WeightedParse!P90,WeightedParse!Q90,WeightedParse!S90,WeightedParse!U90,WeightedParse!V90,WeightedParse!W90,WeightedParse!X90,WeightedParse!Y90,WeightedParse!Z90,WeightedParse!AE90,WeightedParse!AF90,WeightedParse!AH90,WeightedParse!AL90,WeightedParse!AO90,WeightedParse!AP90),HARMEAN(WeightedParse!M90,WeightedParse!P90,WeightedParse!Q90,WeightedParse!S90,WeightedParse!U90,WeightedParse!V90,WeightedParse!W90,WeightedParse!X90,WeightedParse!Y90,WeightedParse!Z90,WeightedParse!AE90,WeightedParse!AF90,WeightedParse!AH90,WeightedParse!AL90,WeightedParse!AO90,WeightedParse!AP90)*Variables!$B$5),"")</f>
        <v/>
      </c>
      <c r="AA90" s="114" t="str">
        <f>IF($A90&gt;"",IF(EXACT(SquadExport!$BQ90,TRUE),HARMEAN(WeightedParse!J90,WeightedParse!K90,WeightedParse!N90,WeightedParse!P90,WeightedParse!Q90,WeightedParse!S90,WeightedParse!V90,WeightedParse!X90,WeightedParse!Y90,WeightedParse!Z90,WeightedParse!AD90,WeightedParse!AE90,WeightedParse!AH90,WeightedParse!AI90,WeightedParse!AK90,WeightedParse!AN90,WeightedParse!AO90,WeightedParse!AP90),HARMEAN(WeightedParse!J90,WeightedParse!K90,WeightedParse!N90,WeightedParse!P90,WeightedParse!Q90,WeightedParse!S90,WeightedParse!V90,WeightedParse!X90,WeightedParse!Y90,WeightedParse!Z90,WeightedParse!AD90,WeightedParse!AE90,WeightedParse!AH90,WeightedParse!AI90,WeightedParse!AK90,WeightedParse!AN90,WeightedParse!AO90,WeightedParse!AP90)*Variables!$B$5),"")</f>
        <v/>
      </c>
      <c r="AB90" s="114" t="str">
        <f>IF($A90&gt;"",IF(AND(EXACT(SquadExport!$BR90,TRUE),EXACT(SquadExport!$BL90,TRUE)),HARMEAN(WeightedParse!I90,WeightedParse!K90,WeightedParse!N90,WeightedParse!Q90,WeightedParse!T90,WeightedParse!V90,WeightedParse!X90,WeightedParse!Y90,WeightedParse!Z90,WeightedParse!AD90,WeightedParse!AE90,WeightedParse!AF90,WeightedParse!AG90,WeightedParse!AH90,WeightedParse!AI90,WeightedParse!AJ90,WeightedParse!AK90,WeightedParse!AN90,WeightedParse!AO90),HARMEAN(WeightedParse!I90,WeightedParse!K90,WeightedParse!N90,WeightedParse!Q90,WeightedParse!T90,WeightedParse!V90,WeightedParse!X90,WeightedParse!Y90,WeightedParse!Z90,WeightedParse!AD90,WeightedParse!AE90,WeightedParse!AF90,WeightedParse!AG90,WeightedParse!AH90,WeightedParse!AI90,WeightedParse!AJ90,WeightedParse!AK90,WeightedParse!AN90,WeightedParse!AO90)*Variables!$B$5),"")</f>
        <v/>
      </c>
      <c r="AC90" s="114" t="str">
        <f>IF($A90&gt;"",IF(AND(EXACT(SquadExport!$BR90,TRUE),EXACT(SquadExport!$BL90,TRUE)),HARMEAN(WeightedParse!K90,WeightedParse!Q90,WeightedParse!S90,WeightedParse!T90,WeightedParse!V90,WeightedParse!X90,WeightedParse!Y90,WeightedParse!Z90,WeightedParse!AD90,WeightedParse!AE90,WeightedParse!AF90,WeightedParse!AG90,WeightedParse!AH90,WeightedParse!AO90),HARMEAN(WeightedParse!K90,WeightedParse!Q90,WeightedParse!S90,WeightedParse!T90,WeightedParse!V90,WeightedParse!X90,WeightedParse!Y90,WeightedParse!Z90,WeightedParse!AD90,WeightedParse!AE90,WeightedParse!AF90,WeightedParse!AG90,WeightedParse!AH90,WeightedParse!AO90)*Variables!$B$5),"")</f>
        <v/>
      </c>
      <c r="AD90" s="114" t="str">
        <f>IF($A90&gt;"",IF(AND(EXACT(SquadExport!$BR90,TRUE),EXACT(SquadExport!$BL90,TRUE)),HARMEAN(WeightedParse!I90,WeightedParse!J90,WeightedParse!K90,WeightedParse!N90,WeightedParse!Q90,WeightedParse!S90,WeightedParse!T90,WeightedParse!V90,WeightedParse!X90,WeightedParse!Z90,WeightedParse!AB90,WeightedParse!AD90,WeightedParse!AG90,WeightedParse!AH90,WeightedParse!AI90,WeightedParse!AK90,WeightedParse!AO90),HARMEAN(WeightedParse!I90,WeightedParse!J90,WeightedParse!K90,WeightedParse!N90,WeightedParse!Q90,WeightedParse!S90,WeightedParse!T90,WeightedParse!V90,WeightedParse!X90,WeightedParse!Z90,WeightedParse!AB90,WeightedParse!AD90,WeightedParse!AG90,WeightedParse!AH90,WeightedParse!AI90,WeightedParse!AK90,WeightedParse!AO90)*Variables!$B$5),"")</f>
        <v/>
      </c>
      <c r="AE90" s="114" t="str">
        <f>IF($A90&gt;"",IF(AND(EXACT(SquadExport!$BR90,TRUE),EXACT(SquadExport!$BL90,TRUE)),HARMEAN(WeightedParse!K90,WeightedParse!N90,WeightedParse!P90,WeightedParse!Q90,WeightedParse!S90,WeightedParse!T90,WeightedParse!U90,WeightedParse!V90,WeightedParse!X90,WeightedParse!Y90,WeightedParse!Z90,WeightedParse!AD90,WeightedParse!AE90,WeightedParse!AF90,WeightedParse!AG90,WeightedParse!AH90,WeightedParse!AI90,WeightedParse!AO90),HARMEAN(WeightedParse!K90,WeightedParse!N90,WeightedParse!P90,WeightedParse!Q90,WeightedParse!S90,WeightedParse!T90,WeightedParse!U90,WeightedParse!V90,WeightedParse!X90,WeightedParse!Y90,WeightedParse!Z90,WeightedParse!AD90,WeightedParse!AE90,WeightedParse!AF90,WeightedParse!AG90,WeightedParse!AH90,WeightedParse!AI90,WeightedParse!AO90)*Variables!$B$5),"")</f>
        <v/>
      </c>
      <c r="AF90" s="114" t="str">
        <f>IF($A90&gt;"",IF(AND(EXACT(SquadExport!$BR90,TRUE),EXACT(SquadExport!$BL90,TRUE)),HARMEAN(WeightedParse!I90,WeightedParse!J90,WeightedParse!K90,WeightedParse!N90,WeightedParse!Q90,WeightedParse!S90,WeightedParse!T90,WeightedParse!U90,WeightedParse!V90,WeightedParse!X90,WeightedParse!Z90,WeightedParse!AD90,WeightedParse!AE90,WeightedParse!AF90,WeightedParse!AH90,WeightedParse!AI90,WeightedParse!AK90,WeightedParse!AN90,WeightedParse!AO90,WeightedParse!AP90),HARMEAN(WeightedParse!I90,WeightedParse!J90,WeightedParse!K90,WeightedParse!N90,WeightedParse!Q90,WeightedParse!S90,WeightedParse!T90,WeightedParse!U90,WeightedParse!V90,WeightedParse!X90,WeightedParse!Z90,WeightedParse!AD90,WeightedParse!AE90,WeightedParse!AF90,WeightedParse!AH90,WeightedParse!AI90,WeightedParse!AK90,WeightedParse!AN90,WeightedParse!AO90,WeightedParse!AP90)*Variables!$B$5),"")</f>
        <v/>
      </c>
      <c r="AG90" s="114" t="str">
        <f>IF($A90&gt;"",IF(AND(OR(EXACT(SquadExport!$BR90,TRUE),EXACT(SquadExport!$BS90,TRUE)),OR(EXACT(SquadExport!$BK90,TRUE),EXACT(SquadExport!$BM90,TRUE))),HARMEAN(WeightedParse!I90,WeightedParse!K90,WeightedParse!Q90,WeightedParse!T90,WeightedParse!X90,WeightedParse!Z90,WeightedParse!AD90,WeightedParse!AF90,WeightedParse!AG90,WeightedParse!AJ90),HARMEAN(WeightedParse!I90,WeightedParse!K90,WeightedParse!Q90,WeightedParse!T90,WeightedParse!X90,WeightedParse!Z90,WeightedParse!AD90,WeightedParse!AF90,WeightedParse!AG90,WeightedParse!AJ90)*Variables!$B$5),"")</f>
        <v/>
      </c>
      <c r="AH90" s="114" t="str">
        <f>IF($A90&gt;"",IF(AND(OR(EXACT(SquadExport!$BR90,TRUE),EXACT(SquadExport!$BS90,TRUE)),OR(EXACT(SquadExport!$BK90,TRUE),EXACT(SquadExport!$BM90,TRUE))),HARMEAN(WeightedParse!H90,WeightedParse!K90,WeightedParse!P90,WeightedParse!Q90,WeightedParse!S90,WeightedParse!T90,WeightedParse!V90,WeightedParse!X90,WeightedParse!Y90,WeightedParse!Z90,WeightedParse!AD90,WeightedParse!AE90,WeightedParse!AF90,WeightedParse!AG90,WeightedParse!AH90,WeightedParse!AO90),HARMEAN(WeightedParse!H90,WeightedParse!K90,WeightedParse!P90,WeightedParse!Q90,WeightedParse!S90,WeightedParse!T90,WeightedParse!V90,WeightedParse!X90,WeightedParse!Y90,WeightedParse!Z90,WeightedParse!AD90,WeightedParse!AE90,WeightedParse!AF90,WeightedParse!AG90,WeightedParse!AH90,WeightedParse!AO90)*Variables!$B$5),"")</f>
        <v/>
      </c>
      <c r="AI90" s="114" t="str">
        <f>IF($A90&gt;"",IF(AND(OR(EXACT(SquadExport!$BR90,TRUE),EXACT(SquadExport!$BS90,TRUE)),OR(EXACT(SquadExport!$BK90,TRUE),EXACT(SquadExport!$BM90,TRUE))),HARMEAN(WeightedParse!H90,WeightedParse!I90,WeightedParse!K90,WeightedParse!P90,WeightedParse!Q90,WeightedParse!S90,WeightedParse!T90,WeightedParse!U90,WeightedParse!V90,WeightedParse!X90,WeightedParse!Y90,WeightedParse!Z90,WeightedParse!AD90,WeightedParse!AE90,WeightedParse!AF90,WeightedParse!AH90,WeightedParse!AI90,WeightedParse!AO90),HARMEAN(WeightedParse!H90,WeightedParse!I90,WeightedParse!K90,WeightedParse!P90,WeightedParse!Q90,WeightedParse!S90,WeightedParse!T90,WeightedParse!U90,WeightedParse!V90,WeightedParse!X90,WeightedParse!Y90,WeightedParse!Z90,WeightedParse!AD90,WeightedParse!AE90,WeightedParse!AF90,WeightedParse!AH90,WeightedParse!AI90,WeightedParse!AO90)*Variables!$B$5),"")</f>
        <v/>
      </c>
      <c r="AJ90" s="114" t="str">
        <f>IF($A90&gt;"",IF(AND(OR(EXACT(SquadExport!$BR90,TRUE),EXACT(SquadExport!$BS90,TRUE)),OR(EXACT(SquadExport!$BK90,TRUE),EXACT(SquadExport!$BM90,TRUE))),HARMEAN(WeightedParse!H90,WeightedParse!K90,WeightedParse!M90,WeightedParse!V90,WeightedParse!W90,WeightedParse!AD90,WeightedParse!AF90,WeightedParse!AH90,WeightedParse!AK90,WeightedParse!AL90,WeightedParse!AO90,WeightedParse!AP90)*(CONVERT(LEFT(SquadExport!$E90,FIND("'",SquadExport!$E90)-1)+((MID(SquadExport!$E90,FIND("'",SquadExport!$E90)+1,LEN(SquadExport!$E90)-FIND("'",SquadExport!$E90)-1))/12),"ft","m")-1)/(Variables!$C$4-1),(HARMEAN(WeightedParse!H90,WeightedParse!K90,WeightedParse!M90,WeightedParse!V90,WeightedParse!W90,WeightedParse!AD90,WeightedParse!AF90,WeightedParse!AH90,WeightedParse!AK90,WeightedParse!AL90,WeightedParse!AO90,WeightedParse!AP90)*(CONVERT(LEFT(SquadExport!$E90,FIND("'",SquadExport!$E90)-1)+((MID(SquadExport!$E90,FIND("'",SquadExport!$E90)+1,LEN(SquadExport!$E90)-FIND("'",SquadExport!$E90)-1))/12),"ft","m")-1)/(Variables!$C$4-1))*Variables!$B$5),"")</f>
        <v/>
      </c>
      <c r="AK90" s="114" t="str">
        <f>IF($A90&gt;"",IF(AND(OR(EXACT(SquadExport!$BR90,TRUE),EXACT(SquadExport!$BS90,TRUE)),OR(EXACT(SquadExport!$BK90,TRUE),EXACT(SquadExport!$BM90,TRUE))),HARMEAN(WeightedParse!J90,WeightedParse!K90,WeightedParse!T90,WeightedParse!V90,WeightedParse!X90,WeightedParse!Y90,WeightedParse!Z90,WeightedParse!AD90,WeightedParse!AH90,WeightedParse!AI90,WeightedParse!AK90,WeightedParse!AO90),HARMEAN(WeightedParse!J90,WeightedParse!K90,WeightedParse!T90,WeightedParse!V90,WeightedParse!X90,WeightedParse!Y90,WeightedParse!Z90,WeightedParse!AD90,WeightedParse!AH90,WeightedParse!AI90,WeightedParse!AK90,WeightedParse!AO90)*Variables!$B$5),"")</f>
        <v/>
      </c>
      <c r="AL90" s="114" t="str">
        <f>IF($A90&gt;"",IF(AND(OR(EXACT(SquadExport!$BR90,TRUE),EXACT(SquadExport!$BS90,TRUE)),OR(EXACT(SquadExport!$BK90,TRUE),EXACT(SquadExport!$BM90,TRUE))),HARMEAN(WeightedParse!H90,WeightedParse!I90,WeightedParse!K90,WeightedParse!Q90,WeightedParse!T90,WeightedParse!V90,WeightedParse!AB90,WeightedParse!AD90,WeightedParse!AH90,WeightedParse!AI90,WeightedParse!AJ90,WeightedParse!AN90,WeightedParse!AO90),HARMEAN(WeightedParse!H90,WeightedParse!I90,WeightedParse!K90,WeightedParse!Q90,WeightedParse!T90,WeightedParse!V90,WeightedParse!AB90,WeightedParse!AD90,WeightedParse!AH90,WeightedParse!AI90,WeightedParse!AJ90,WeightedParse!AN90,WeightedParse!AO90)*Variables!$B$5),"")</f>
        <v/>
      </c>
      <c r="AM90" s="114" t="str">
        <f>IF($A90&gt;"",IF(AND(OR(EXACT(SquadExport!$BR90,TRUE),EXACT(SquadExport!$BS90,TRUE)),OR(EXACT(SquadExport!$BK90,TRUE),EXACT(SquadExport!$BM90,TRUE))),HARMEAN(WeightedParse!I90,WeightedParse!J90,WeightedParse!K90,WeightedParse!N90,WeightedParse!Q90,WeightedParse!T90,WeightedParse!V90,WeightedParse!X90,WeightedParse!AB90,WeightedParse!AD90,WeightedParse!AG90,WeightedParse!AI90,WeightedParse!AJ90,WeightedParse!AK90,WeightedParse!AN90)*WeightedParse!BD90,(HARMEAN(WeightedParse!I90,WeightedParse!J90,WeightedParse!K90,WeightedParse!N90,WeightedParse!Q90,WeightedParse!T90,WeightedParse!V90,WeightedParse!X90,WeightedParse!AB90,WeightedParse!AD90,WeightedParse!AG90,WeightedParse!AI90,WeightedParse!AJ90,WeightedParse!AK90,WeightedParse!AN90)*WeightedParse!BD90)*Variables!$B$5),"")</f>
        <v/>
      </c>
      <c r="AN90" s="114" t="str">
        <f>IF($A90&gt;"",IF(AND(OR(EXACT(SquadExport!$BR90,TRUE),EXACT(SquadExport!$BS90,TRUE)),OR(EXACT(SquadExport!$BK90,TRUE),EXACT(SquadExport!$BM90,TRUE))),HARMEAN(WeightedParse!H90,WeightedParse!I90,WeightedParse!K90,WeightedParse!N90,WeightedParse!Q90,WeightedParse!T90,WeightedParse!V90,WeightedParse!X90,WeightedParse!Z90,WeightedParse!AD90,WeightedParse!AG90,WeightedParse!AH90,WeightedParse!AI90,WeightedParse!AJ90,WeightedParse!AN90,WeightedParse!AO90)*WeightedParse!BD90,(HARMEAN(WeightedParse!H90,WeightedParse!I90,WeightedParse!K90,WeightedParse!N90,WeightedParse!Q90,WeightedParse!T90,WeightedParse!V90,WeightedParse!X90,WeightedParse!Z90,WeightedParse!AD90,WeightedParse!AG90,WeightedParse!AH90,WeightedParse!AI90,WeightedParse!AJ90,WeightedParse!AN90,WeightedParse!AO90)*WeightedParse!BD90)*Variables!$B$5),"")</f>
        <v/>
      </c>
      <c r="AO90" s="114" t="str">
        <f>IF($A90&gt;"",IF(AND(EXACT(SquadExport!$BS90,TRUE),EXACT(SquadExport!$BL90,TRUE)),HARMEAN(WeightedParse!K90,WeightedParse!Q90,WeightedParse!T90,WeightedParse!V90,WeightedParse!X90,WeightedParse!Z90,WeightedParse!AB90,WeightedParse!AD90,WeightedParse!AG90,WeightedParse!AK90),HARMEAN(WeightedParse!K90,WeightedParse!Q90,WeightedParse!T90,WeightedParse!V90,WeightedParse!X90,WeightedParse!Z90,WeightedParse!AB90,WeightedParse!AD90,WeightedParse!AG90,WeightedParse!AK90)*Variables!$B$5),"")</f>
        <v/>
      </c>
      <c r="AP90" s="114" t="str">
        <f>IF($A90&gt;"",IF(AND(EXACT(SquadExport!$BS90,TRUE),EXACT(SquadExport!$BL90,TRUE)),HARMEAN(WeightedParse!I90,WeightedParse!K90,WeightedParse!Q90,WeightedParse!T90,WeightedParse!V90,WeightedParse!X90,WeightedParse!Z90,WeightedParse!AB90,WeightedParse!AD90,WeightedParse!AF90,WeightedParse!AG90,WeightedParse!AI90,WeightedParse!AJ90),HARMEAN(WeightedParse!I90,WeightedParse!K90,WeightedParse!Q90,WeightedParse!T90,WeightedParse!V90,WeightedParse!X90,WeightedParse!Z90,WeightedParse!AB90,WeightedParse!AD90,WeightedParse!AF90,WeightedParse!AG90,WeightedParse!AI90,WeightedParse!AJ90)*Variables!$B$5),"")</f>
        <v/>
      </c>
      <c r="AQ90" s="114" t="str">
        <f>IF($A90&gt;"",IF(AND(EXACT(SquadExport!$BS90,TRUE),EXACT(SquadExport!$BL90,TRUE)),HARMEAN(WeightedParse!I90,WeightedParse!J90,WeightedParse!K90,WeightedParse!Q90,WeightedParse!T90,WeightedParse!V90,WeightedParse!X90,WeightedParse!Z90,WeightedParse!AB90,WeightedParse!AD90,WeightedParse!AG90,WeightedParse!AI90,WeightedParse!AJ90,WeightedParse!AK90),HARMEAN(WeightedParse!I90,WeightedParse!J90,WeightedParse!K90,WeightedParse!Q90,WeightedParse!T90,WeightedParse!V90,WeightedParse!X90,WeightedParse!Z90,WeightedParse!AB90,WeightedParse!AD90,WeightedParse!AG90,WeightedParse!AI90,WeightedParse!AJ90,WeightedParse!AK90)*Variables!$B$5),"")</f>
        <v/>
      </c>
      <c r="AR90" s="114" t="str">
        <f>IF($A90&gt;"",IF(AND(EXACT(SquadExport!$BS90,TRUE),EXACT(SquadExport!$BL90,TRUE)),HARMEAN(WeightedParse!I90,WeightedParse!J90,WeightedParse!K90,WeightedParse!Q90,WeightedParse!T90,WeightedParse!V90,WeightedParse!X90,WeightedParse!Y90,WeightedParse!Z90,WeightedParse!AD90,WeightedParse!AH90,WeightedParse!AI90,WeightedParse!AJ90,WeightedParse!AK90,WeightedParse!AN90,WeightedParse!AO90),HARMEAN(WeightedParse!I90,WeightedParse!J90,WeightedParse!K90,WeightedParse!Q90,WeightedParse!T90,WeightedParse!V90,WeightedParse!X90,WeightedParse!Y90,WeightedParse!Z90,WeightedParse!AD90,WeightedParse!AH90,WeightedParse!AI90,WeightedParse!AJ90,WeightedParse!AK90,WeightedParse!AN90,WeightedParse!AO90)*Variables!$B$5),"")</f>
        <v/>
      </c>
      <c r="AS90" s="114" t="str">
        <f>IF($A90&gt;"",IF(AND(EXACT(SquadExport!$BT90,TRUE),EXACT(SquadExport!$BL90,TRUE)),HARMEAN(WeightedParse!J90,WeightedParse!K90,WeightedParse!M90,WeightedParse!T90,WeightedParse!V90,WeightedParse!X90,WeightedParse!Z90,WeightedParse!AD90,WeightedParse!AI90),(HARMEAN(WeightedParse!J90,WeightedParse!K90,WeightedParse!M90,WeightedParse!T90,WeightedParse!V90,WeightedParse!X90,WeightedParse!Z90,WeightedParse!AD90,WeightedParse!AI90)*Variables!$B$5)),"")</f>
        <v/>
      </c>
      <c r="AT90" s="114" t="str">
        <f>IF($A90&gt;"",IF(AND(EXACT(SquadExport!$BT90,TRUE),EXACT(SquadExport!$BL90,TRUE)),HARMEAN(WeightedParse!J90,WeightedParse!K90,WeightedParse!M90,WeightedParse!U90,WeightedParse!V90,WeightedParse!W90,WeightedParse!X90,WeightedParse!Z90,WeightedParse!AD90,WeightedParse!AF90,WeightedParse!AK90,WeightedParse!AL90,WeightedParse!AP90)*(CONVERT(LEFT(SquadExport!$E90,FIND("'",SquadExport!$E90)-1)+((MID(SquadExport!$E90,FIND("'",SquadExport!$E90)+1,LEN(SquadExport!$E90)-FIND("'",SquadExport!$E90)-1))/12),"ft","m")-1)/(Variables!$C$4-1),(HARMEAN(WeightedParse!J90,WeightedParse!K90,WeightedParse!M90,WeightedParse!U90,WeightedParse!V90,WeightedParse!W90,WeightedParse!X90,WeightedParse!Z90,WeightedParse!AD90,WeightedParse!AF90,WeightedParse!AK90,WeightedParse!AL90,WeightedParse!AP90)*(CONVERT(LEFT(SquadExport!$E90,FIND("'",SquadExport!$E90)-1)+((MID(SquadExport!$E90,FIND("'",SquadExport!$E90)+1,LEN(SquadExport!$E90)-FIND("'",SquadExport!$E90)-1))/12),"ft","m")-1)/(Variables!$C$4-1)))*Variables!$B$5,"")</f>
        <v/>
      </c>
      <c r="AU90" s="114" t="str">
        <f>IF($A90&gt;"",IF(AND(EXACT(SquadExport!$BT90,TRUE),EXACT(SquadExport!$BL90,TRUE)),HARMEAN(WeightedParse!I90,WeightedParse!J90,WeightedParse!K90,WeightedParse!Q90,WeightedParse!T90,WeightedParse!V90,WeightedParse!X90,WeightedParse!Z90,WeightedParse!AB90,WeightedParse!AD90,WeightedParse!AF90,WeightedParse!AG90,WeightedParse!AK90,WeightedParse!AP90),HARMEAN(WeightedParse!I90,WeightedParse!J90,WeightedParse!K90,WeightedParse!Q90,WeightedParse!T90,WeightedParse!V90,WeightedParse!X90,WeightedParse!Z90,WeightedParse!AB90,WeightedParse!AD90,WeightedParse!AF90,WeightedParse!AG90,WeightedParse!AK90,WeightedParse!AP90)*Variables!$B$5),"")</f>
        <v/>
      </c>
      <c r="AV90" s="114" t="str">
        <f>IF($A90&gt;"",IF(AND(EXACT(SquadExport!$BT90,TRUE),EXACT(SquadExport!$BL90,TRUE)),HARMEAN(WeightedParse!I90,WeightedParse!J90,WeightedParse!K90,WeightedParse!Q90,WeightedParse!T90,WeightedParse!V90,WeightedParse!X90,WeightedParse!Z90,WeightedParse!AD90,WeightedParse!AH90,WeightedParse!AI90,WeightedParse!AJ90,WeightedParse!AK90,WeightedParse!AN90,WeightedParse!AO90),HARMEAN(WeightedParse!I90,WeightedParse!J90,WeightedParse!K90,WeightedParse!Q90,WeightedParse!T90,WeightedParse!V90,WeightedParse!X90,WeightedParse!Z90,WeightedParse!AD90,WeightedParse!AH90,WeightedParse!AI90,WeightedParse!AJ90,WeightedParse!AK90,WeightedParse!AN90,WeightedParse!AO90)*Variables!$B$5),"")</f>
        <v/>
      </c>
      <c r="AW90" s="114" t="str">
        <f>IF($A90&gt;"",IF(AND(EXACT(SquadExport!$BT90,TRUE),EXACT(SquadExport!$BL90,TRUE)),HARMEAN(WeightedParse!I90,WeightedParse!J90,WeightedParse!K90,WeightedParse!Q90,WeightedParse!T90,WeightedParse!V90,WeightedParse!X90,WeightedParse!Z90,WeightedParse!AB90,WeightedParse!AD90,WeightedParse!AF90,WeightedParse!AG90,WeightedParse!AI90,WeightedParse!AJ90,WeightedParse!AK90),HARMEAN(WeightedParse!I90,WeightedParse!J90,WeightedParse!K90,WeightedParse!Q90,WeightedParse!T90,WeightedParse!V90,WeightedParse!X90,WeightedParse!Z90,WeightedParse!AB90,WeightedParse!AD90,WeightedParse!AF90,WeightedParse!AG90,WeightedParse!AI90,WeightedParse!AJ90,WeightedParse!AK90)*Variables!$B$5),"")</f>
        <v/>
      </c>
      <c r="AX90" s="114" t="str">
        <f>IF($A90&gt;"",IF(AND(EXACT(SquadExport!$BT90,TRUE),EXACT(SquadExport!$BL90,TRUE)),HARMEAN(WeightedParse!K90,WeightedParse!Q90,WeightedParse!U90,WeightedParse!V90,WeightedParse!W90,WeightedParse!X90,WeightedParse!Y90,WeightedParse!Z90,WeightedParse!AD90,WeightedParse!AF90,WeightedParse!AH90,WeightedParse!AI90,WeightedParse!AJ90,WeightedParse!AK90,WeightedParse!AN90,WeightedParse!AO90,WeightedParse!AP90),HARMEAN(WeightedParse!K90,WeightedParse!Q90,WeightedParse!U90,WeightedParse!V90,WeightedParse!W90,WeightedParse!X90,WeightedParse!Y90,WeightedParse!Z90,WeightedParse!AD90,WeightedParse!AF90,WeightedParse!AH90,WeightedParse!AI90,WeightedParse!AJ90,WeightedParse!AK90,WeightedParse!AN90,WeightedParse!AO90,WeightedParse!AP90)*Variables!$B$5),"")</f>
        <v/>
      </c>
      <c r="AY90" s="114" t="str">
        <f>IF($A90&gt;"",IF(AND(EXACT(SquadExport!$BT90,TRUE),EXACT(SquadExport!$BL90,TRUE)),HARMEAN(WeightedParse!I90,WeightedParse!J90,WeightedParse!K90,WeightedParse!M90,WeightedParse!N90,WeightedParse!Q90,WeightedParse!T90,WeightedParse!V90,WeightedParse!X90,WeightedParse!Z90,WeightedParse!AD90,WeightedParse!AF90,WeightedParse!AG90,WeightedParse!AH90,WeightedParse!AI90,WeightedParse!AJ90,WeightedParse!AK90,WeightedParse!AL90,WeightedParse!AN90,WeightedParse!AO90,WeightedParse!AP90),HARMEAN(WeightedParse!I90,WeightedParse!J90,WeightedParse!K90,WeightedParse!M90,WeightedParse!N90,WeightedParse!Q90,WeightedParse!T90,WeightedParse!V90,WeightedParse!X90,WeightedParse!Z90,WeightedParse!AD90,WeightedParse!AF90,WeightedParse!AG90,WeightedParse!AH90,WeightedParse!AI90,WeightedParse!AJ90,WeightedParse!AK90,WeightedParse!AL90,WeightedParse!AN90,WeightedParse!AO90,WeightedParse!AP90)*Variables!$B$5),"")</f>
        <v/>
      </c>
    </row>
    <row r="91" spans="1:51" s="3" customFormat="1" ht="15" customHeight="1" x14ac:dyDescent="0.25">
      <c r="A91" s="3" t="str">
        <f>IF(WeightedParse!A91&gt;"",WeightedParse!A91,"")</f>
        <v/>
      </c>
      <c r="B91" s="4" t="str">
        <f>IF(WeightedParse!B91&gt;0,WeightedParse!B91,"")</f>
        <v/>
      </c>
      <c r="C91" s="4" t="str">
        <f>IF(A91&gt;"",IF(AND(B91&lt;=Variables!$B$8,G91&gt;2),"Youth",IF(AND(B91&lt;=Variables!$B$8,G91&lt;=2),"Prospect",IF(AND(B91&gt;=Variables!$B$9,G91&gt;2),"Old",IF(G91&gt;=3,"Reserves","First Team")))),"")</f>
        <v/>
      </c>
      <c r="D91" s="4" t="str">
        <f>SquadExport!BJ91</f>
        <v/>
      </c>
      <c r="E91" s="4" t="str">
        <f>IF(A91&gt;"",VLOOKUP(F91,Roles!A:B,2,FALSE)&amp;IF(OR(VLOOKUP(F91,Roles!$A:$B,2,FALSE)="FB",VLOOKUP(F91,Roles!$A:$B,2,FALSE)="WB",VLOOKUP(F91,Roles!$A:$B,2,FALSE)="WM",VLOOKUP(F91,Roles!$A:$B,2,FALSE)="W"),IF(AND(SquadExport!BK91=TRUE,SquadExport!BM91=TRUE,WeightedParse!BB91&gt;=WeightedParse!BC91)," (R)",IF(AND(SquadExport!BK91=TRUE,SquadExport!BM91=TRUE,WeightedParse!BB91&lt;WeightedParse!BC91)," (L)",IF(AND(SquadExport!BK91=TRUE,SquadExport!BM91=FALSE), " (L)",IF(AND(SquadExport!BK91=FALSE,SquadExport!BM91=TRUE)," (R)","")))),""),"")</f>
        <v/>
      </c>
      <c r="F91" s="4" t="str" cm="1">
        <f t="array" ref="F91">IF(A91&gt;"",INDEX($J$1:$AY$1,SUMPRODUCT(MAX(($J$2:$AY$200=MAX($J91:$AY91))*(COLUMN($J$2:$AY$200))))-COLUMN($J$1)+1),"")</f>
        <v/>
      </c>
      <c r="G91" s="4" t="str">
        <f t="shared" si="3"/>
        <v/>
      </c>
      <c r="H91" s="4" t="str">
        <f t="shared" si="4"/>
        <v/>
      </c>
      <c r="I91" s="5" t="str">
        <f t="shared" si="5"/>
        <v/>
      </c>
      <c r="J91" s="114" t="str">
        <f>IF($A91&gt;"",HARMEAN(WeightedParse!V91,WeightedParse!Y91,WeightedParse!Z91,WeightedParse!AE91,WeightedParse!AJ91,WeightedParse!AQ91,WeightedParse!AR91,WeightedParse!AS91,WeightedParse!AU91,WeightedParse!AV91,WeightedParse!AW91,WeightedParse!AY91,WeightedParse!BA91),"")</f>
        <v/>
      </c>
      <c r="K91" s="114" t="str">
        <f>IF(A91&gt;"",HARMEAN(WeightedParse!K91,WeightedParse!Q91,WeightedParse!V91,WeightedParse!X91,WeightedParse!Y91,WeightedParse!Z91,WeightedParse!AE91,WeightedParse!AG91,WeightedParse!AI91,WeightedParse!AJ91,WeightedParse!AQ91,WeightedParse!AR91,WeightedParse!AS91,WeightedParse!AU91,WeightedParse!AV91,WeightedParse!AW91,WeightedParse!AY91,WeightedParse!AZ91,WeightedParse!BA91),"")</f>
        <v/>
      </c>
      <c r="L91" s="114" t="str">
        <f>IF($A91&gt;"",IF(AND(EXACT(SquadExport!$BO91,TRUE),EXACT(SquadExport!$BL91,TRUE)),HARMEAN(WeightedParse!M91,WeightedParse!P91,WeightedParse!S91,WeightedParse!U91,WeightedParse!V91,WeightedParse!W91,WeightedParse!Y91,WeightedParse!AE91,WeightedParse!AL91,WeightedParse!AN91,WeightedParse!AP91),HARMEAN(WeightedParse!M91,WeightedParse!P91,WeightedParse!S91,WeightedParse!U91,WeightedParse!V91,WeightedParse!W91,WeightedParse!Y91,WeightedParse!AE91,WeightedParse!AL91,WeightedParse!AN91,WeightedParse!AP91)*Variables!$B$5),"")</f>
        <v/>
      </c>
      <c r="M91" s="114" t="str">
        <f>IF($A91&gt;"",IF(AND(EXACT(SquadExport!$BO91,TRUE),EXACT(SquadExport!$BL91,TRUE)),HARMEAN(WeightedParse!M91,WeightedParse!P91,WeightedParse!S91,WeightedParse!U91,WeightedParse!V91,WeightedParse!W91,WeightedParse!X91,WeightedParse!Y91,WeightedParse!Z91,WeightedParse!AE91,WeightedParse!AL91,WeightedParse!AN91,WeightedParse!AP91),HARMEAN(WeightedParse!M91,WeightedParse!P91,WeightedParse!S91,WeightedParse!U91,WeightedParse!V91,WeightedParse!W91,WeightedParse!X91,WeightedParse!Y91,WeightedParse!Z91,WeightedParse!AE91,WeightedParse!AL91,WeightedParse!AN91,WeightedParse!AP91)*Variables!$B$5),"")</f>
        <v/>
      </c>
      <c r="N91" s="114" t="str">
        <f>IF($A91&gt;"",IF(AND(EXACT(SquadExport!$BO91,TRUE),EXACT(SquadExport!$BL91,TRUE)),HARMEAN(WeightedParse!K91,WeightedParse!M91,WeightedParse!P91,WeightedParse!Q91,WeightedParse!S91,WeightedParse!T91,WeightedParse!U91,WeightedParse!V91,WeightedParse!W91,WeightedParse!X91,WeightedParse!Y91,WeightedParse!Z91,WeightedParse!AE91,WeightedParse!AG91,WeightedParse!AL91,WeightedParse!AN91,WeightedParse!AP91),HARMEAN(WeightedParse!K91,WeightedParse!M91,WeightedParse!P91,WeightedParse!Q91,WeightedParse!S91,WeightedParse!T91,WeightedParse!U91,WeightedParse!V91,WeightedParse!W91,WeightedParse!X91,WeightedParse!Y91,WeightedParse!Z91,WeightedParse!AE91,WeightedParse!AG91,WeightedParse!AL91,WeightedParse!AN91,WeightedParse!AP91)*Variables!$B$5),"")</f>
        <v/>
      </c>
      <c r="O91" s="114" t="str">
        <f>IF($A91&gt;"",IF(AND(EXACT(SquadExport!$BO91,TRUE),EXACT(SquadExport!$BL91,TRUE)),HARMEAN(WeightedParse!I91,WeightedParse!K91,WeightedParse!M91,WeightedParse!P91,WeightedParse!Q91,WeightedParse!S91,WeightedParse!T91,WeightedParse!V91,WeightedParse!W91,WeightedParse!X91,WeightedParse!Y91,WeightedParse!Z91,WeightedParse!AB91,WeightedParse!AE91,WeightedParse!AF91,WeightedParse!AG91,WeightedParse!AJ91,WeightedParse!AK91,WeightedParse!AL91,WeightedParse!AN91,WeightedParse!AO91,WeightedParse!AP91),HARMEAN(WeightedParse!I91,WeightedParse!K91,WeightedParse!M91,WeightedParse!P91,WeightedParse!Q91,WeightedParse!S91,WeightedParse!T91,WeightedParse!V91,WeightedParse!W91,WeightedParse!X91,WeightedParse!Y91,WeightedParse!Z91,WeightedParse!AB91,WeightedParse!AE91,WeightedParse!AF91,WeightedParse!AG91,WeightedParse!AJ91,WeightedParse!AK91,WeightedParse!AL91,WeightedParse!AN91,WeightedParse!AO91,WeightedParse!AP91)*Variables!$B$5),"")</f>
        <v/>
      </c>
      <c r="P91" s="114" t="str">
        <f>IF($A91&gt;"",IF(AND(OR(EXACT(SquadExport!$BO91,TRUE),EXACT(SquadExport!$BP91,TRUE)),OR(EXACT(SquadExport!$BK91,TRUE),EXACT(SquadExport!$BM91,TRUE))),HARMEAN(WeightedParse!M91,WeightedParse!P91,WeightedParse!S91,WeightedParse!U91,WeightedParse!V91,WeightedParse!W91,WeightedParse!Y91,WeightedParse!AE91,WeightedParse!AF91,WeightedParse!AP91),HARMEAN(WeightedParse!M91,WeightedParse!P91,WeightedParse!S91,WeightedParse!U91,WeightedParse!V91,WeightedParse!W91,WeightedParse!Y91,WeightedParse!AE91,WeightedParse!AF91,WeightedParse!AP91)*Variables!$B$5),"")</f>
        <v/>
      </c>
      <c r="Q91" s="114" t="str">
        <f>IF($A91&gt;"",IF(AND(OR(EXACT(SquadExport!$BO91,TRUE),EXACT(SquadExport!$BP91,TRUE)),OR(EXACT(SquadExport!$BK91,TRUE),EXACT(SquadExport!$BM91,TRUE))),HARMEAN(WeightedParse!H91,WeightedParse!P91,WeightedParse!Q91,WeightedParse!S91,WeightedParse!T91,WeightedParse!V91,WeightedParse!X91,WeightedParse!Y91,WeightedParse!Z91,WeightedParse!AE91,WeightedParse!AF91,WeightedParse!AH91,WeightedParse!AN91,WeightedParse!AO91),HARMEAN(WeightedParse!H91,WeightedParse!P91,WeightedParse!Q91,WeightedParse!S91,WeightedParse!T91,WeightedParse!V91,WeightedParse!X91,WeightedParse!Y91,WeightedParse!Z91,WeightedParse!AE91,WeightedParse!AF91,WeightedParse!AH91,WeightedParse!AN91,WeightedParse!AO91)*Variables!$B$5),"")</f>
        <v/>
      </c>
      <c r="R91" s="115" t="str">
        <f>IF($A91&gt;"",IF(AND(OR(EXACT(SquadExport!$BO91,TRUE),EXACT(SquadExport!$BP91,TRUE)),OR(EXACT(SquadExport!$BK91,TRUE),EXACT(SquadExport!$BM91,TRUE))),HARMEAN(WeightedParse!H91,WeightedParse!I91,WeightedParse!K91,WeightedParse!P91,WeightedParse!Q91,WeightedParse!S91,WeightedParse!T91,WeightedParse!V91,WeightedParse!Y91,WeightedParse!Z91,WeightedParse!AD91,WeightedParse!AE91,WeightedParse!AF91,WeightedParse!AH91,WeightedParse!AI91,WeightedParse!AJ91,WeightedParse!AN91,WeightedParse!AO91),HARMEAN(WeightedParse!H91,WeightedParse!I91,WeightedParse!K91,WeightedParse!P91,WeightedParse!Q91,WeightedParse!S91,WeightedParse!T91,WeightedParse!V91,WeightedParse!Y91,WeightedParse!Z91,WeightedParse!AD91,WeightedParse!AE91,WeightedParse!AF91,WeightedParse!AH91,WeightedParse!AI91,WeightedParse!AJ91,WeightedParse!AN91,WeightedParse!AO91)*Variables!$B$5),"")</f>
        <v/>
      </c>
      <c r="S91" s="115" t="str">
        <f>IF($A91&gt;"",IF(AND(OR(EXACT(SquadExport!$BO91,TRUE),EXACT(SquadExport!$BP91,TRUE)),OR(EXACT(SquadExport!$BK91,TRUE),EXACT(SquadExport!$BM91,TRUE))),HARMEAN(WeightedParse!H91,WeightedParse!I91,WeightedParse!K91,WeightedParse!Q91,WeightedParse!S91,WeightedParse!T91,WeightedParse!V91,WeightedParse!X91,WeightedParse!Z91,WeightedParse!AB91,WeightedParse!AD91,WeightedParse!AF91,WeightedParse!AG91,WeightedParse!AH91,WeightedParse!AI91,WeightedParse!AJ91,WeightedParse!AK91,WeightedParse!AN91,WeightedParse!AO91),HARMEAN(WeightedParse!H91,WeightedParse!I91,WeightedParse!K91,WeightedParse!Q91,WeightedParse!S91,WeightedParse!T91,WeightedParse!V91,WeightedParse!X91,WeightedParse!Z91,WeightedParse!AB91,WeightedParse!AD91,WeightedParse!AF91,WeightedParse!AG91,WeightedParse!AH91,WeightedParse!AI91,WeightedParse!AJ91,WeightedParse!AK91,WeightedParse!AN91,WeightedParse!AO91)*Variables!$B$5),"")</f>
        <v/>
      </c>
      <c r="T91" s="114" t="str">
        <f>IF($A91&gt;"",IF(AND(OR(EXACT(SquadExport!$BO91,TRUE),EXACT(SquadExport!$BP91,TRUE)),OR(EXACT(SquadExport!$BK91,TRUE),EXACT(SquadExport!$BM91,TRUE))),HARMEAN(WeightedParse!I91,WeightedParse!K91,WeightedParse!N91,WeightedParse!P91,WeightedParse!Q91,WeightedParse!S91,WeightedParse!T91,WeightedParse!V91,WeightedParse!X91,WeightedParse!Y91,WeightedParse!Z91,WeightedParse!AB91,WeightedParse!AD91,WeightedParse!AE91,WeightedParse!AF91,WeightedParse!AH91,WeightedParse!AI91,WeightedParse!AJ91,WeightedParse!AN91,WeightedParse!AO91)*WeightedParse!BD91,(HARMEAN(WeightedParse!I91,WeightedParse!K91,WeightedParse!N91,WeightedParse!P91,WeightedParse!Q91,WeightedParse!S91,WeightedParse!T91,WeightedParse!V91,WeightedParse!X91,WeightedParse!Y91,WeightedParse!Z91,WeightedParse!AB91,WeightedParse!AD91,WeightedParse!AE91,WeightedParse!AF91,WeightedParse!AH91,WeightedParse!AI91,WeightedParse!AJ91,WeightedParse!AN91,WeightedParse!AO91)*WeightedParse!BD91)*Variables!$B$5),"")</f>
        <v/>
      </c>
      <c r="U91" s="114" t="str">
        <f>IF($A91&gt;"",IF(EXACT(SquadExport!$BQ91,TRUE),HARMEAN(WeightedParse!P91,WeightedParse!S91,WeightedParse!V91,WeightedParse!X91,WeightedParse!Y91,WeightedParse!Z91,WeightedParse!AE91,WeightedParse!AF91,WeightedParse!AP91),HARMEAN(WeightedParse!P91,WeightedParse!S91,WeightedParse!V91,WeightedParse!X91,WeightedParse!Y91,WeightedParse!Z91,WeightedParse!AE91,WeightedParse!AF91,WeightedParse!AP91)*Variables!$B$5),"")</f>
        <v/>
      </c>
      <c r="V91" s="114" t="str">
        <f>IF($A91&gt;"",IF(EXACT(SquadExport!$BQ91,TRUE),HARMEAN(WeightedParse!K91,WeightedParse!Q91,WeightedParse!S91,WeightedParse!T91,WeightedParse!V91,WeightedParse!X91,WeightedParse!Z91,WeightedParse!AE91,WeightedParse!AF91,WeightedParse!AG91,WeightedParse!AH91,WeightedParse!AK91),HARMEAN(WeightedParse!K91,WeightedParse!Q91,WeightedParse!S91,WeightedParse!T91,WeightedParse!V91,WeightedParse!X91,WeightedParse!Z91,WeightedParse!AE91,WeightedParse!AF91,WeightedParse!AG91,WeightedParse!AH91,WeightedParse!AK91)*Variables!$B$5),"")</f>
        <v/>
      </c>
      <c r="W91" s="114" t="str">
        <f>IF($A91&gt;"",IF(EXACT(SquadExport!$BQ91,TRUE),HARMEAN(WeightedParse!I91,WeightedParse!K91,WeightedParse!N91,WeightedParse!Q91,WeightedParse!T91,WeightedParse!V91,WeightedParse!X91,WeightedParse!Z91,WeightedParse!AB91,WeightedParse!AD91,WeightedParse!AF91,WeightedParse!AG91,WeightedParse!AK91),HARMEAN(WeightedParse!I91,WeightedParse!K91,WeightedParse!N91,WeightedParse!Q91,WeightedParse!T91,WeightedParse!V91,WeightedParse!X91,WeightedParse!Z91,WeightedParse!AB91,WeightedParse!AD91,WeightedParse!AF91,WeightedParse!AG91,WeightedParse!AK91)*Variables!$B$5),"")</f>
        <v/>
      </c>
      <c r="X91" s="114" t="str">
        <f>IF($A91&gt;"",IF(EXACT(SquadExport!$BQ91,TRUE),HARMEAN(WeightedParse!K91,WeightedParse!P91,WeightedParse!Q91,WeightedParse!S91,WeightedParse!U91,WeightedParse!V91,WeightedParse!X91,WeightedParse!Y91,WeightedParse!Z91,WeightedParse!AE91,WeightedParse!AF91,WeightedParse!AH91,WeightedParse!AO91,WeightedParse!AP91),HARMEAN(WeightedParse!K91,WeightedParse!P91,WeightedParse!Q91,WeightedParse!S91,WeightedParse!U91,WeightedParse!V91,WeightedParse!X91,WeightedParse!Y91,WeightedParse!Z91,WeightedParse!AE91,WeightedParse!AF91,WeightedParse!AH91,WeightedParse!AO91,WeightedParse!AP91)*Variables!$B$5),"")</f>
        <v/>
      </c>
      <c r="Y91" s="114" t="str">
        <f>IF($A91&gt;"",IF(EXACT(SquadExport!$BQ91,TRUE),HARMEAN(WeightedParse!P91,WeightedParse!Q91,WeightedParse!S91,WeightedParse!U91,WeightedParse!V91,WeightedParse!W91,WeightedParse!Y91,WeightedParse!AE91,WeightedParse!AF91,WeightedParse!AH91,WeightedParse!AJ91,WeightedParse!AN91,WeightedParse!AO91,WeightedParse!AP91),HARMEAN(WeightedParse!P91,WeightedParse!Q91,WeightedParse!S91,WeightedParse!U91,WeightedParse!V91,WeightedParse!W91,WeightedParse!Y91,WeightedParse!AE91,WeightedParse!AF91,WeightedParse!AH91,WeightedParse!AJ91,WeightedParse!AN91,WeightedParse!AO91,WeightedParse!AP91)*Variables!$B$5),"")</f>
        <v/>
      </c>
      <c r="Z91" s="114" t="str">
        <f>IF($A91&gt;"",IF(EXACT(SquadExport!$BQ91,TRUE),HARMEAN(WeightedParse!M91,WeightedParse!P91,WeightedParse!Q91,WeightedParse!S91,WeightedParse!U91,WeightedParse!V91,WeightedParse!W91,WeightedParse!X91,WeightedParse!Y91,WeightedParse!Z91,WeightedParse!AE91,WeightedParse!AF91,WeightedParse!AH91,WeightedParse!AL91,WeightedParse!AO91,WeightedParse!AP91),HARMEAN(WeightedParse!M91,WeightedParse!P91,WeightedParse!Q91,WeightedParse!S91,WeightedParse!U91,WeightedParse!V91,WeightedParse!W91,WeightedParse!X91,WeightedParse!Y91,WeightedParse!Z91,WeightedParse!AE91,WeightedParse!AF91,WeightedParse!AH91,WeightedParse!AL91,WeightedParse!AO91,WeightedParse!AP91)*Variables!$B$5),"")</f>
        <v/>
      </c>
      <c r="AA91" s="114" t="str">
        <f>IF($A91&gt;"",IF(EXACT(SquadExport!$BQ91,TRUE),HARMEAN(WeightedParse!J91,WeightedParse!K91,WeightedParse!N91,WeightedParse!P91,WeightedParse!Q91,WeightedParse!S91,WeightedParse!V91,WeightedParse!X91,WeightedParse!Y91,WeightedParse!Z91,WeightedParse!AD91,WeightedParse!AE91,WeightedParse!AH91,WeightedParse!AI91,WeightedParse!AK91,WeightedParse!AN91,WeightedParse!AO91,WeightedParse!AP91),HARMEAN(WeightedParse!J91,WeightedParse!K91,WeightedParse!N91,WeightedParse!P91,WeightedParse!Q91,WeightedParse!S91,WeightedParse!V91,WeightedParse!X91,WeightedParse!Y91,WeightedParse!Z91,WeightedParse!AD91,WeightedParse!AE91,WeightedParse!AH91,WeightedParse!AI91,WeightedParse!AK91,WeightedParse!AN91,WeightedParse!AO91,WeightedParse!AP91)*Variables!$B$5),"")</f>
        <v/>
      </c>
      <c r="AB91" s="114" t="str">
        <f>IF($A91&gt;"",IF(AND(EXACT(SquadExport!$BR91,TRUE),EXACT(SquadExport!$BL91,TRUE)),HARMEAN(WeightedParse!I91,WeightedParse!K91,WeightedParse!N91,WeightedParse!Q91,WeightedParse!T91,WeightedParse!V91,WeightedParse!X91,WeightedParse!Y91,WeightedParse!Z91,WeightedParse!AD91,WeightedParse!AE91,WeightedParse!AF91,WeightedParse!AG91,WeightedParse!AH91,WeightedParse!AI91,WeightedParse!AJ91,WeightedParse!AK91,WeightedParse!AN91,WeightedParse!AO91),HARMEAN(WeightedParse!I91,WeightedParse!K91,WeightedParse!N91,WeightedParse!Q91,WeightedParse!T91,WeightedParse!V91,WeightedParse!X91,WeightedParse!Y91,WeightedParse!Z91,WeightedParse!AD91,WeightedParse!AE91,WeightedParse!AF91,WeightedParse!AG91,WeightedParse!AH91,WeightedParse!AI91,WeightedParse!AJ91,WeightedParse!AK91,WeightedParse!AN91,WeightedParse!AO91)*Variables!$B$5),"")</f>
        <v/>
      </c>
      <c r="AC91" s="114" t="str">
        <f>IF($A91&gt;"",IF(AND(EXACT(SquadExport!$BR91,TRUE),EXACT(SquadExport!$BL91,TRUE)),HARMEAN(WeightedParse!K91,WeightedParse!Q91,WeightedParse!S91,WeightedParse!T91,WeightedParse!V91,WeightedParse!X91,WeightedParse!Y91,WeightedParse!Z91,WeightedParse!AD91,WeightedParse!AE91,WeightedParse!AF91,WeightedParse!AG91,WeightedParse!AH91,WeightedParse!AO91),HARMEAN(WeightedParse!K91,WeightedParse!Q91,WeightedParse!S91,WeightedParse!T91,WeightedParse!V91,WeightedParse!X91,WeightedParse!Y91,WeightedParse!Z91,WeightedParse!AD91,WeightedParse!AE91,WeightedParse!AF91,WeightedParse!AG91,WeightedParse!AH91,WeightedParse!AO91)*Variables!$B$5),"")</f>
        <v/>
      </c>
      <c r="AD91" s="114" t="str">
        <f>IF($A91&gt;"",IF(AND(EXACT(SquadExport!$BR91,TRUE),EXACT(SquadExport!$BL91,TRUE)),HARMEAN(WeightedParse!I91,WeightedParse!J91,WeightedParse!K91,WeightedParse!N91,WeightedParse!Q91,WeightedParse!S91,WeightedParse!T91,WeightedParse!V91,WeightedParse!X91,WeightedParse!Z91,WeightedParse!AB91,WeightedParse!AD91,WeightedParse!AG91,WeightedParse!AH91,WeightedParse!AI91,WeightedParse!AK91,WeightedParse!AO91),HARMEAN(WeightedParse!I91,WeightedParse!J91,WeightedParse!K91,WeightedParse!N91,WeightedParse!Q91,WeightedParse!S91,WeightedParse!T91,WeightedParse!V91,WeightedParse!X91,WeightedParse!Z91,WeightedParse!AB91,WeightedParse!AD91,WeightedParse!AG91,WeightedParse!AH91,WeightedParse!AI91,WeightedParse!AK91,WeightedParse!AO91)*Variables!$B$5),"")</f>
        <v/>
      </c>
      <c r="AE91" s="114" t="str">
        <f>IF($A91&gt;"",IF(AND(EXACT(SquadExport!$BR91,TRUE),EXACT(SquadExport!$BL91,TRUE)),HARMEAN(WeightedParse!K91,WeightedParse!N91,WeightedParse!P91,WeightedParse!Q91,WeightedParse!S91,WeightedParse!T91,WeightedParse!U91,WeightedParse!V91,WeightedParse!X91,WeightedParse!Y91,WeightedParse!Z91,WeightedParse!AD91,WeightedParse!AE91,WeightedParse!AF91,WeightedParse!AG91,WeightedParse!AH91,WeightedParse!AI91,WeightedParse!AO91),HARMEAN(WeightedParse!K91,WeightedParse!N91,WeightedParse!P91,WeightedParse!Q91,WeightedParse!S91,WeightedParse!T91,WeightedParse!U91,WeightedParse!V91,WeightedParse!X91,WeightedParse!Y91,WeightedParse!Z91,WeightedParse!AD91,WeightedParse!AE91,WeightedParse!AF91,WeightedParse!AG91,WeightedParse!AH91,WeightedParse!AI91,WeightedParse!AO91)*Variables!$B$5),"")</f>
        <v/>
      </c>
      <c r="AF91" s="114" t="str">
        <f>IF($A91&gt;"",IF(AND(EXACT(SquadExport!$BR91,TRUE),EXACT(SquadExport!$BL91,TRUE)),HARMEAN(WeightedParse!I91,WeightedParse!J91,WeightedParse!K91,WeightedParse!N91,WeightedParse!Q91,WeightedParse!S91,WeightedParse!T91,WeightedParse!U91,WeightedParse!V91,WeightedParse!X91,WeightedParse!Z91,WeightedParse!AD91,WeightedParse!AE91,WeightedParse!AF91,WeightedParse!AH91,WeightedParse!AI91,WeightedParse!AK91,WeightedParse!AN91,WeightedParse!AO91,WeightedParse!AP91),HARMEAN(WeightedParse!I91,WeightedParse!J91,WeightedParse!K91,WeightedParse!N91,WeightedParse!Q91,WeightedParse!S91,WeightedParse!T91,WeightedParse!U91,WeightedParse!V91,WeightedParse!X91,WeightedParse!Z91,WeightedParse!AD91,WeightedParse!AE91,WeightedParse!AF91,WeightedParse!AH91,WeightedParse!AI91,WeightedParse!AK91,WeightedParse!AN91,WeightedParse!AO91,WeightedParse!AP91)*Variables!$B$5),"")</f>
        <v/>
      </c>
      <c r="AG91" s="114" t="str">
        <f>IF($A91&gt;"",IF(AND(OR(EXACT(SquadExport!$BR91,TRUE),EXACT(SquadExport!$BS91,TRUE)),OR(EXACT(SquadExport!$BK91,TRUE),EXACT(SquadExport!$BM91,TRUE))),HARMEAN(WeightedParse!I91,WeightedParse!K91,WeightedParse!Q91,WeightedParse!T91,WeightedParse!X91,WeightedParse!Z91,WeightedParse!AD91,WeightedParse!AF91,WeightedParse!AG91,WeightedParse!AJ91),HARMEAN(WeightedParse!I91,WeightedParse!K91,WeightedParse!Q91,WeightedParse!T91,WeightedParse!X91,WeightedParse!Z91,WeightedParse!AD91,WeightedParse!AF91,WeightedParse!AG91,WeightedParse!AJ91)*Variables!$B$5),"")</f>
        <v/>
      </c>
      <c r="AH91" s="114" t="str">
        <f>IF($A91&gt;"",IF(AND(OR(EXACT(SquadExport!$BR91,TRUE),EXACT(SquadExport!$BS91,TRUE)),OR(EXACT(SquadExport!$BK91,TRUE),EXACT(SquadExport!$BM91,TRUE))),HARMEAN(WeightedParse!H91,WeightedParse!K91,WeightedParse!P91,WeightedParse!Q91,WeightedParse!S91,WeightedParse!T91,WeightedParse!V91,WeightedParse!X91,WeightedParse!Y91,WeightedParse!Z91,WeightedParse!AD91,WeightedParse!AE91,WeightedParse!AF91,WeightedParse!AG91,WeightedParse!AH91,WeightedParse!AO91),HARMEAN(WeightedParse!H91,WeightedParse!K91,WeightedParse!P91,WeightedParse!Q91,WeightedParse!S91,WeightedParse!T91,WeightedParse!V91,WeightedParse!X91,WeightedParse!Y91,WeightedParse!Z91,WeightedParse!AD91,WeightedParse!AE91,WeightedParse!AF91,WeightedParse!AG91,WeightedParse!AH91,WeightedParse!AO91)*Variables!$B$5),"")</f>
        <v/>
      </c>
      <c r="AI91" s="114" t="str">
        <f>IF($A91&gt;"",IF(AND(OR(EXACT(SquadExport!$BR91,TRUE),EXACT(SquadExport!$BS91,TRUE)),OR(EXACT(SquadExport!$BK91,TRUE),EXACT(SquadExport!$BM91,TRUE))),HARMEAN(WeightedParse!H91,WeightedParse!I91,WeightedParse!K91,WeightedParse!P91,WeightedParse!Q91,WeightedParse!S91,WeightedParse!T91,WeightedParse!U91,WeightedParse!V91,WeightedParse!X91,WeightedParse!Y91,WeightedParse!Z91,WeightedParse!AD91,WeightedParse!AE91,WeightedParse!AF91,WeightedParse!AH91,WeightedParse!AI91,WeightedParse!AO91),HARMEAN(WeightedParse!H91,WeightedParse!I91,WeightedParse!K91,WeightedParse!P91,WeightedParse!Q91,WeightedParse!S91,WeightedParse!T91,WeightedParse!U91,WeightedParse!V91,WeightedParse!X91,WeightedParse!Y91,WeightedParse!Z91,WeightedParse!AD91,WeightedParse!AE91,WeightedParse!AF91,WeightedParse!AH91,WeightedParse!AI91,WeightedParse!AO91)*Variables!$B$5),"")</f>
        <v/>
      </c>
      <c r="AJ91" s="114" t="str">
        <f>IF($A91&gt;"",IF(AND(OR(EXACT(SquadExport!$BR91,TRUE),EXACT(SquadExport!$BS91,TRUE)),OR(EXACT(SquadExport!$BK91,TRUE),EXACT(SquadExport!$BM91,TRUE))),HARMEAN(WeightedParse!H91,WeightedParse!K91,WeightedParse!M91,WeightedParse!V91,WeightedParse!W91,WeightedParse!AD91,WeightedParse!AF91,WeightedParse!AH91,WeightedParse!AK91,WeightedParse!AL91,WeightedParse!AO91,WeightedParse!AP91)*(CONVERT(LEFT(SquadExport!$E91,FIND("'",SquadExport!$E91)-1)+((MID(SquadExport!$E91,FIND("'",SquadExport!$E91)+1,LEN(SquadExport!$E91)-FIND("'",SquadExport!$E91)-1))/12),"ft","m")-1)/(Variables!$C$4-1),(HARMEAN(WeightedParse!H91,WeightedParse!K91,WeightedParse!M91,WeightedParse!V91,WeightedParse!W91,WeightedParse!AD91,WeightedParse!AF91,WeightedParse!AH91,WeightedParse!AK91,WeightedParse!AL91,WeightedParse!AO91,WeightedParse!AP91)*(CONVERT(LEFT(SquadExport!$E91,FIND("'",SquadExport!$E91)-1)+((MID(SquadExport!$E91,FIND("'",SquadExport!$E91)+1,LEN(SquadExport!$E91)-FIND("'",SquadExport!$E91)-1))/12),"ft","m")-1)/(Variables!$C$4-1))*Variables!$B$5),"")</f>
        <v/>
      </c>
      <c r="AK91" s="114" t="str">
        <f>IF($A91&gt;"",IF(AND(OR(EXACT(SquadExport!$BR91,TRUE),EXACT(SquadExport!$BS91,TRUE)),OR(EXACT(SquadExport!$BK91,TRUE),EXACT(SquadExport!$BM91,TRUE))),HARMEAN(WeightedParse!J91,WeightedParse!K91,WeightedParse!T91,WeightedParse!V91,WeightedParse!X91,WeightedParse!Y91,WeightedParse!Z91,WeightedParse!AD91,WeightedParse!AH91,WeightedParse!AI91,WeightedParse!AK91,WeightedParse!AO91),HARMEAN(WeightedParse!J91,WeightedParse!K91,WeightedParse!T91,WeightedParse!V91,WeightedParse!X91,WeightedParse!Y91,WeightedParse!Z91,WeightedParse!AD91,WeightedParse!AH91,WeightedParse!AI91,WeightedParse!AK91,WeightedParse!AO91)*Variables!$B$5),"")</f>
        <v/>
      </c>
      <c r="AL91" s="114" t="str">
        <f>IF($A91&gt;"",IF(AND(OR(EXACT(SquadExport!$BR91,TRUE),EXACT(SquadExport!$BS91,TRUE)),OR(EXACT(SquadExport!$BK91,TRUE),EXACT(SquadExport!$BM91,TRUE))),HARMEAN(WeightedParse!H91,WeightedParse!I91,WeightedParse!K91,WeightedParse!Q91,WeightedParse!T91,WeightedParse!V91,WeightedParse!AB91,WeightedParse!AD91,WeightedParse!AH91,WeightedParse!AI91,WeightedParse!AJ91,WeightedParse!AN91,WeightedParse!AO91),HARMEAN(WeightedParse!H91,WeightedParse!I91,WeightedParse!K91,WeightedParse!Q91,WeightedParse!T91,WeightedParse!V91,WeightedParse!AB91,WeightedParse!AD91,WeightedParse!AH91,WeightedParse!AI91,WeightedParse!AJ91,WeightedParse!AN91,WeightedParse!AO91)*Variables!$B$5),"")</f>
        <v/>
      </c>
      <c r="AM91" s="114" t="str">
        <f>IF($A91&gt;"",IF(AND(OR(EXACT(SquadExport!$BR91,TRUE),EXACT(SquadExport!$BS91,TRUE)),OR(EXACT(SquadExport!$BK91,TRUE),EXACT(SquadExport!$BM91,TRUE))),HARMEAN(WeightedParse!I91,WeightedParse!J91,WeightedParse!K91,WeightedParse!N91,WeightedParse!Q91,WeightedParse!T91,WeightedParse!V91,WeightedParse!X91,WeightedParse!AB91,WeightedParse!AD91,WeightedParse!AG91,WeightedParse!AI91,WeightedParse!AJ91,WeightedParse!AK91,WeightedParse!AN91)*WeightedParse!BD91,(HARMEAN(WeightedParse!I91,WeightedParse!J91,WeightedParse!K91,WeightedParse!N91,WeightedParse!Q91,WeightedParse!T91,WeightedParse!V91,WeightedParse!X91,WeightedParse!AB91,WeightedParse!AD91,WeightedParse!AG91,WeightedParse!AI91,WeightedParse!AJ91,WeightedParse!AK91,WeightedParse!AN91)*WeightedParse!BD91)*Variables!$B$5),"")</f>
        <v/>
      </c>
      <c r="AN91" s="114" t="str">
        <f>IF($A91&gt;"",IF(AND(OR(EXACT(SquadExport!$BR91,TRUE),EXACT(SquadExport!$BS91,TRUE)),OR(EXACT(SquadExport!$BK91,TRUE),EXACT(SquadExport!$BM91,TRUE))),HARMEAN(WeightedParse!H91,WeightedParse!I91,WeightedParse!K91,WeightedParse!N91,WeightedParse!Q91,WeightedParse!T91,WeightedParse!V91,WeightedParse!X91,WeightedParse!Z91,WeightedParse!AD91,WeightedParse!AG91,WeightedParse!AH91,WeightedParse!AI91,WeightedParse!AJ91,WeightedParse!AN91,WeightedParse!AO91)*WeightedParse!BD91,(HARMEAN(WeightedParse!H91,WeightedParse!I91,WeightedParse!K91,WeightedParse!N91,WeightedParse!Q91,WeightedParse!T91,WeightedParse!V91,WeightedParse!X91,WeightedParse!Z91,WeightedParse!AD91,WeightedParse!AG91,WeightedParse!AH91,WeightedParse!AI91,WeightedParse!AJ91,WeightedParse!AN91,WeightedParse!AO91)*WeightedParse!BD91)*Variables!$B$5),"")</f>
        <v/>
      </c>
      <c r="AO91" s="114" t="str">
        <f>IF($A91&gt;"",IF(AND(EXACT(SquadExport!$BS91,TRUE),EXACT(SquadExport!$BL91,TRUE)),HARMEAN(WeightedParse!K91,WeightedParse!Q91,WeightedParse!T91,WeightedParse!V91,WeightedParse!X91,WeightedParse!Z91,WeightedParse!AB91,WeightedParse!AD91,WeightedParse!AG91,WeightedParse!AK91),HARMEAN(WeightedParse!K91,WeightedParse!Q91,WeightedParse!T91,WeightedParse!V91,WeightedParse!X91,WeightedParse!Z91,WeightedParse!AB91,WeightedParse!AD91,WeightedParse!AG91,WeightedParse!AK91)*Variables!$B$5),"")</f>
        <v/>
      </c>
      <c r="AP91" s="114" t="str">
        <f>IF($A91&gt;"",IF(AND(EXACT(SquadExport!$BS91,TRUE),EXACT(SquadExport!$BL91,TRUE)),HARMEAN(WeightedParse!I91,WeightedParse!K91,WeightedParse!Q91,WeightedParse!T91,WeightedParse!V91,WeightedParse!X91,WeightedParse!Z91,WeightedParse!AB91,WeightedParse!AD91,WeightedParse!AF91,WeightedParse!AG91,WeightedParse!AI91,WeightedParse!AJ91),HARMEAN(WeightedParse!I91,WeightedParse!K91,WeightedParse!Q91,WeightedParse!T91,WeightedParse!V91,WeightedParse!X91,WeightedParse!Z91,WeightedParse!AB91,WeightedParse!AD91,WeightedParse!AF91,WeightedParse!AG91,WeightedParse!AI91,WeightedParse!AJ91)*Variables!$B$5),"")</f>
        <v/>
      </c>
      <c r="AQ91" s="114" t="str">
        <f>IF($A91&gt;"",IF(AND(EXACT(SquadExport!$BS91,TRUE),EXACT(SquadExport!$BL91,TRUE)),HARMEAN(WeightedParse!I91,WeightedParse!J91,WeightedParse!K91,WeightedParse!Q91,WeightedParse!T91,WeightedParse!V91,WeightedParse!X91,WeightedParse!Z91,WeightedParse!AB91,WeightedParse!AD91,WeightedParse!AG91,WeightedParse!AI91,WeightedParse!AJ91,WeightedParse!AK91),HARMEAN(WeightedParse!I91,WeightedParse!J91,WeightedParse!K91,WeightedParse!Q91,WeightedParse!T91,WeightedParse!V91,WeightedParse!X91,WeightedParse!Z91,WeightedParse!AB91,WeightedParse!AD91,WeightedParse!AG91,WeightedParse!AI91,WeightedParse!AJ91,WeightedParse!AK91)*Variables!$B$5),"")</f>
        <v/>
      </c>
      <c r="AR91" s="114" t="str">
        <f>IF($A91&gt;"",IF(AND(EXACT(SquadExport!$BS91,TRUE),EXACT(SquadExport!$BL91,TRUE)),HARMEAN(WeightedParse!I91,WeightedParse!J91,WeightedParse!K91,WeightedParse!Q91,WeightedParse!T91,WeightedParse!V91,WeightedParse!X91,WeightedParse!Y91,WeightedParse!Z91,WeightedParse!AD91,WeightedParse!AH91,WeightedParse!AI91,WeightedParse!AJ91,WeightedParse!AK91,WeightedParse!AN91,WeightedParse!AO91),HARMEAN(WeightedParse!I91,WeightedParse!J91,WeightedParse!K91,WeightedParse!Q91,WeightedParse!T91,WeightedParse!V91,WeightedParse!X91,WeightedParse!Y91,WeightedParse!Z91,WeightedParse!AD91,WeightedParse!AH91,WeightedParse!AI91,WeightedParse!AJ91,WeightedParse!AK91,WeightedParse!AN91,WeightedParse!AO91)*Variables!$B$5),"")</f>
        <v/>
      </c>
      <c r="AS91" s="114" t="str">
        <f>IF($A91&gt;"",IF(AND(EXACT(SquadExport!$BT91,TRUE),EXACT(SquadExport!$BL91,TRUE)),HARMEAN(WeightedParse!J91,WeightedParse!K91,WeightedParse!M91,WeightedParse!T91,WeightedParse!V91,WeightedParse!X91,WeightedParse!Z91,WeightedParse!AD91,WeightedParse!AI91),(HARMEAN(WeightedParse!J91,WeightedParse!K91,WeightedParse!M91,WeightedParse!T91,WeightedParse!V91,WeightedParse!X91,WeightedParse!Z91,WeightedParse!AD91,WeightedParse!AI91)*Variables!$B$5)),"")</f>
        <v/>
      </c>
      <c r="AT91" s="114" t="str">
        <f>IF($A91&gt;"",IF(AND(EXACT(SquadExport!$BT91,TRUE),EXACT(SquadExport!$BL91,TRUE)),HARMEAN(WeightedParse!J91,WeightedParse!K91,WeightedParse!M91,WeightedParse!U91,WeightedParse!V91,WeightedParse!W91,WeightedParse!X91,WeightedParse!Z91,WeightedParse!AD91,WeightedParse!AF91,WeightedParse!AK91,WeightedParse!AL91,WeightedParse!AP91)*(CONVERT(LEFT(SquadExport!$E91,FIND("'",SquadExport!$E91)-1)+((MID(SquadExport!$E91,FIND("'",SquadExport!$E91)+1,LEN(SquadExport!$E91)-FIND("'",SquadExport!$E91)-1))/12),"ft","m")-1)/(Variables!$C$4-1),(HARMEAN(WeightedParse!J91,WeightedParse!K91,WeightedParse!M91,WeightedParse!U91,WeightedParse!V91,WeightedParse!W91,WeightedParse!X91,WeightedParse!Z91,WeightedParse!AD91,WeightedParse!AF91,WeightedParse!AK91,WeightedParse!AL91,WeightedParse!AP91)*(CONVERT(LEFT(SquadExport!$E91,FIND("'",SquadExport!$E91)-1)+((MID(SquadExport!$E91,FIND("'",SquadExport!$E91)+1,LEN(SquadExport!$E91)-FIND("'",SquadExport!$E91)-1))/12),"ft","m")-1)/(Variables!$C$4-1)))*Variables!$B$5,"")</f>
        <v/>
      </c>
      <c r="AU91" s="114" t="str">
        <f>IF($A91&gt;"",IF(AND(EXACT(SquadExport!$BT91,TRUE),EXACT(SquadExport!$BL91,TRUE)),HARMEAN(WeightedParse!I91,WeightedParse!J91,WeightedParse!K91,WeightedParse!Q91,WeightedParse!T91,WeightedParse!V91,WeightedParse!X91,WeightedParse!Z91,WeightedParse!AB91,WeightedParse!AD91,WeightedParse!AF91,WeightedParse!AG91,WeightedParse!AK91,WeightedParse!AP91),HARMEAN(WeightedParse!I91,WeightedParse!J91,WeightedParse!K91,WeightedParse!Q91,WeightedParse!T91,WeightedParse!V91,WeightedParse!X91,WeightedParse!Z91,WeightedParse!AB91,WeightedParse!AD91,WeightedParse!AF91,WeightedParse!AG91,WeightedParse!AK91,WeightedParse!AP91)*Variables!$B$5),"")</f>
        <v/>
      </c>
      <c r="AV91" s="114" t="str">
        <f>IF($A91&gt;"",IF(AND(EXACT(SquadExport!$BT91,TRUE),EXACT(SquadExport!$BL91,TRUE)),HARMEAN(WeightedParse!I91,WeightedParse!J91,WeightedParse!K91,WeightedParse!Q91,WeightedParse!T91,WeightedParse!V91,WeightedParse!X91,WeightedParse!Z91,WeightedParse!AD91,WeightedParse!AH91,WeightedParse!AI91,WeightedParse!AJ91,WeightedParse!AK91,WeightedParse!AN91,WeightedParse!AO91),HARMEAN(WeightedParse!I91,WeightedParse!J91,WeightedParse!K91,WeightedParse!Q91,WeightedParse!T91,WeightedParse!V91,WeightedParse!X91,WeightedParse!Z91,WeightedParse!AD91,WeightedParse!AH91,WeightedParse!AI91,WeightedParse!AJ91,WeightedParse!AK91,WeightedParse!AN91,WeightedParse!AO91)*Variables!$B$5),"")</f>
        <v/>
      </c>
      <c r="AW91" s="114" t="str">
        <f>IF($A91&gt;"",IF(AND(EXACT(SquadExport!$BT91,TRUE),EXACT(SquadExport!$BL91,TRUE)),HARMEAN(WeightedParse!I91,WeightedParse!J91,WeightedParse!K91,WeightedParse!Q91,WeightedParse!T91,WeightedParse!V91,WeightedParse!X91,WeightedParse!Z91,WeightedParse!AB91,WeightedParse!AD91,WeightedParse!AF91,WeightedParse!AG91,WeightedParse!AI91,WeightedParse!AJ91,WeightedParse!AK91),HARMEAN(WeightedParse!I91,WeightedParse!J91,WeightedParse!K91,WeightedParse!Q91,WeightedParse!T91,WeightedParse!V91,WeightedParse!X91,WeightedParse!Z91,WeightedParse!AB91,WeightedParse!AD91,WeightedParse!AF91,WeightedParse!AG91,WeightedParse!AI91,WeightedParse!AJ91,WeightedParse!AK91)*Variables!$B$5),"")</f>
        <v/>
      </c>
      <c r="AX91" s="114" t="str">
        <f>IF($A91&gt;"",IF(AND(EXACT(SquadExport!$BT91,TRUE),EXACT(SquadExport!$BL91,TRUE)),HARMEAN(WeightedParse!K91,WeightedParse!Q91,WeightedParse!U91,WeightedParse!V91,WeightedParse!W91,WeightedParse!X91,WeightedParse!Y91,WeightedParse!Z91,WeightedParse!AD91,WeightedParse!AF91,WeightedParse!AH91,WeightedParse!AI91,WeightedParse!AJ91,WeightedParse!AK91,WeightedParse!AN91,WeightedParse!AO91,WeightedParse!AP91),HARMEAN(WeightedParse!K91,WeightedParse!Q91,WeightedParse!U91,WeightedParse!V91,WeightedParse!W91,WeightedParse!X91,WeightedParse!Y91,WeightedParse!Z91,WeightedParse!AD91,WeightedParse!AF91,WeightedParse!AH91,WeightedParse!AI91,WeightedParse!AJ91,WeightedParse!AK91,WeightedParse!AN91,WeightedParse!AO91,WeightedParse!AP91)*Variables!$B$5),"")</f>
        <v/>
      </c>
      <c r="AY91" s="114" t="str">
        <f>IF($A91&gt;"",IF(AND(EXACT(SquadExport!$BT91,TRUE),EXACT(SquadExport!$BL91,TRUE)),HARMEAN(WeightedParse!I91,WeightedParse!J91,WeightedParse!K91,WeightedParse!M91,WeightedParse!N91,WeightedParse!Q91,WeightedParse!T91,WeightedParse!V91,WeightedParse!X91,WeightedParse!Z91,WeightedParse!AD91,WeightedParse!AF91,WeightedParse!AG91,WeightedParse!AH91,WeightedParse!AI91,WeightedParse!AJ91,WeightedParse!AK91,WeightedParse!AL91,WeightedParse!AN91,WeightedParse!AO91,WeightedParse!AP91),HARMEAN(WeightedParse!I91,WeightedParse!J91,WeightedParse!K91,WeightedParse!M91,WeightedParse!N91,WeightedParse!Q91,WeightedParse!T91,WeightedParse!V91,WeightedParse!X91,WeightedParse!Z91,WeightedParse!AD91,WeightedParse!AF91,WeightedParse!AG91,WeightedParse!AH91,WeightedParse!AI91,WeightedParse!AJ91,WeightedParse!AK91,WeightedParse!AL91,WeightedParse!AN91,WeightedParse!AO91,WeightedParse!AP91)*Variables!$B$5),"")</f>
        <v/>
      </c>
    </row>
    <row r="92" spans="1:51" s="3" customFormat="1" ht="15" customHeight="1" x14ac:dyDescent="0.25">
      <c r="A92" s="3" t="str">
        <f>IF(WeightedParse!A92&gt;"",WeightedParse!A92,"")</f>
        <v/>
      </c>
      <c r="B92" s="4" t="str">
        <f>IF(WeightedParse!B92&gt;0,WeightedParse!B92,"")</f>
        <v/>
      </c>
      <c r="C92" s="4" t="str">
        <f>IF(A92&gt;"",IF(AND(B92&lt;=Variables!$B$8,G92&gt;2),"Youth",IF(AND(B92&lt;=Variables!$B$8,G92&lt;=2),"Prospect",IF(AND(B92&gt;=Variables!$B$9,G92&gt;2),"Old",IF(G92&gt;=3,"Reserves","First Team")))),"")</f>
        <v/>
      </c>
      <c r="D92" s="4" t="str">
        <f>SquadExport!BJ92</f>
        <v/>
      </c>
      <c r="E92" s="4" t="str">
        <f>IF(A92&gt;"",VLOOKUP(F92,Roles!A:B,2,FALSE)&amp;IF(OR(VLOOKUP(F92,Roles!$A:$B,2,FALSE)="FB",VLOOKUP(F92,Roles!$A:$B,2,FALSE)="WB",VLOOKUP(F92,Roles!$A:$B,2,FALSE)="WM",VLOOKUP(F92,Roles!$A:$B,2,FALSE)="W"),IF(AND(SquadExport!BK92=TRUE,SquadExport!BM92=TRUE,WeightedParse!BB92&gt;=WeightedParse!BC92)," (R)",IF(AND(SquadExport!BK92=TRUE,SquadExport!BM92=TRUE,WeightedParse!BB92&lt;WeightedParse!BC92)," (L)",IF(AND(SquadExport!BK92=TRUE,SquadExport!BM92=FALSE), " (L)",IF(AND(SquadExport!BK92=FALSE,SquadExport!BM92=TRUE)," (R)","")))),""),"")</f>
        <v/>
      </c>
      <c r="F92" s="4" t="str" cm="1">
        <f t="array" ref="F92">IF(A92&gt;"",INDEX($J$1:$AY$1,SUMPRODUCT(MAX(($J$2:$AY$200=MAX($J92:$AY92))*(COLUMN($J$2:$AY$200))))-COLUMN($J$1)+1),"")</f>
        <v/>
      </c>
      <c r="G92" s="4" t="str">
        <f t="shared" si="3"/>
        <v/>
      </c>
      <c r="H92" s="4" t="str">
        <f t="shared" si="4"/>
        <v/>
      </c>
      <c r="I92" s="5" t="str">
        <f t="shared" si="5"/>
        <v/>
      </c>
      <c r="J92" s="114" t="str">
        <f>IF($A92&gt;"",HARMEAN(WeightedParse!V92,WeightedParse!Y92,WeightedParse!Z92,WeightedParse!AE92,WeightedParse!AJ92,WeightedParse!AQ92,WeightedParse!AR92,WeightedParse!AS92,WeightedParse!AU92,WeightedParse!AV92,WeightedParse!AW92,WeightedParse!AY92,WeightedParse!BA92),"")</f>
        <v/>
      </c>
      <c r="K92" s="114" t="str">
        <f>IF(A92&gt;"",HARMEAN(WeightedParse!K92,WeightedParse!Q92,WeightedParse!V92,WeightedParse!X92,WeightedParse!Y92,WeightedParse!Z92,WeightedParse!AE92,WeightedParse!AG92,WeightedParse!AI92,WeightedParse!AJ92,WeightedParse!AQ92,WeightedParse!AR92,WeightedParse!AS92,WeightedParse!AU92,WeightedParse!AV92,WeightedParse!AW92,WeightedParse!AY92,WeightedParse!AZ92,WeightedParse!BA92),"")</f>
        <v/>
      </c>
      <c r="L92" s="114" t="str">
        <f>IF($A92&gt;"",IF(AND(EXACT(SquadExport!$BO92,TRUE),EXACT(SquadExport!$BL92,TRUE)),HARMEAN(WeightedParse!M92,WeightedParse!P92,WeightedParse!S92,WeightedParse!U92,WeightedParse!V92,WeightedParse!W92,WeightedParse!Y92,WeightedParse!AE92,WeightedParse!AL92,WeightedParse!AN92,WeightedParse!AP92),HARMEAN(WeightedParse!M92,WeightedParse!P92,WeightedParse!S92,WeightedParse!U92,WeightedParse!V92,WeightedParse!W92,WeightedParse!Y92,WeightedParse!AE92,WeightedParse!AL92,WeightedParse!AN92,WeightedParse!AP92)*Variables!$B$5),"")</f>
        <v/>
      </c>
      <c r="M92" s="114" t="str">
        <f>IF($A92&gt;"",IF(AND(EXACT(SquadExport!$BO92,TRUE),EXACT(SquadExport!$BL92,TRUE)),HARMEAN(WeightedParse!M92,WeightedParse!P92,WeightedParse!S92,WeightedParse!U92,WeightedParse!V92,WeightedParse!W92,WeightedParse!X92,WeightedParse!Y92,WeightedParse!Z92,WeightedParse!AE92,WeightedParse!AL92,WeightedParse!AN92,WeightedParse!AP92),HARMEAN(WeightedParse!M92,WeightedParse!P92,WeightedParse!S92,WeightedParse!U92,WeightedParse!V92,WeightedParse!W92,WeightedParse!X92,WeightedParse!Y92,WeightedParse!Z92,WeightedParse!AE92,WeightedParse!AL92,WeightedParse!AN92,WeightedParse!AP92)*Variables!$B$5),"")</f>
        <v/>
      </c>
      <c r="N92" s="114" t="str">
        <f>IF($A92&gt;"",IF(AND(EXACT(SquadExport!$BO92,TRUE),EXACT(SquadExport!$BL92,TRUE)),HARMEAN(WeightedParse!K92,WeightedParse!M92,WeightedParse!P92,WeightedParse!Q92,WeightedParse!S92,WeightedParse!T92,WeightedParse!U92,WeightedParse!V92,WeightedParse!W92,WeightedParse!X92,WeightedParse!Y92,WeightedParse!Z92,WeightedParse!AE92,WeightedParse!AG92,WeightedParse!AL92,WeightedParse!AN92,WeightedParse!AP92),HARMEAN(WeightedParse!K92,WeightedParse!M92,WeightedParse!P92,WeightedParse!Q92,WeightedParse!S92,WeightedParse!T92,WeightedParse!U92,WeightedParse!V92,WeightedParse!W92,WeightedParse!X92,WeightedParse!Y92,WeightedParse!Z92,WeightedParse!AE92,WeightedParse!AG92,WeightedParse!AL92,WeightedParse!AN92,WeightedParse!AP92)*Variables!$B$5),"")</f>
        <v/>
      </c>
      <c r="O92" s="114" t="str">
        <f>IF($A92&gt;"",IF(AND(EXACT(SquadExport!$BO92,TRUE),EXACT(SquadExport!$BL92,TRUE)),HARMEAN(WeightedParse!I92,WeightedParse!K92,WeightedParse!M92,WeightedParse!P92,WeightedParse!Q92,WeightedParse!S92,WeightedParse!T92,WeightedParse!V92,WeightedParse!W92,WeightedParse!X92,WeightedParse!Y92,WeightedParse!Z92,WeightedParse!AB92,WeightedParse!AE92,WeightedParse!AF92,WeightedParse!AG92,WeightedParse!AJ92,WeightedParse!AK92,WeightedParse!AL92,WeightedParse!AN92,WeightedParse!AO92,WeightedParse!AP92),HARMEAN(WeightedParse!I92,WeightedParse!K92,WeightedParse!M92,WeightedParse!P92,WeightedParse!Q92,WeightedParse!S92,WeightedParse!T92,WeightedParse!V92,WeightedParse!W92,WeightedParse!X92,WeightedParse!Y92,WeightedParse!Z92,WeightedParse!AB92,WeightedParse!AE92,WeightedParse!AF92,WeightedParse!AG92,WeightedParse!AJ92,WeightedParse!AK92,WeightedParse!AL92,WeightedParse!AN92,WeightedParse!AO92,WeightedParse!AP92)*Variables!$B$5),"")</f>
        <v/>
      </c>
      <c r="P92" s="114" t="str">
        <f>IF($A92&gt;"",IF(AND(OR(EXACT(SquadExport!$BO92,TRUE),EXACT(SquadExport!$BP92,TRUE)),OR(EXACT(SquadExport!$BK92,TRUE),EXACT(SquadExport!$BM92,TRUE))),HARMEAN(WeightedParse!M92,WeightedParse!P92,WeightedParse!S92,WeightedParse!U92,WeightedParse!V92,WeightedParse!W92,WeightedParse!Y92,WeightedParse!AE92,WeightedParse!AF92,WeightedParse!AP92),HARMEAN(WeightedParse!M92,WeightedParse!P92,WeightedParse!S92,WeightedParse!U92,WeightedParse!V92,WeightedParse!W92,WeightedParse!Y92,WeightedParse!AE92,WeightedParse!AF92,WeightedParse!AP92)*Variables!$B$5),"")</f>
        <v/>
      </c>
      <c r="Q92" s="114" t="str">
        <f>IF($A92&gt;"",IF(AND(OR(EXACT(SquadExport!$BO92,TRUE),EXACT(SquadExport!$BP92,TRUE)),OR(EXACT(SquadExport!$BK92,TRUE),EXACT(SquadExport!$BM92,TRUE))),HARMEAN(WeightedParse!H92,WeightedParse!P92,WeightedParse!Q92,WeightedParse!S92,WeightedParse!T92,WeightedParse!V92,WeightedParse!X92,WeightedParse!Y92,WeightedParse!Z92,WeightedParse!AE92,WeightedParse!AF92,WeightedParse!AH92,WeightedParse!AN92,WeightedParse!AO92),HARMEAN(WeightedParse!H92,WeightedParse!P92,WeightedParse!Q92,WeightedParse!S92,WeightedParse!T92,WeightedParse!V92,WeightedParse!X92,WeightedParse!Y92,WeightedParse!Z92,WeightedParse!AE92,WeightedParse!AF92,WeightedParse!AH92,WeightedParse!AN92,WeightedParse!AO92)*Variables!$B$5),"")</f>
        <v/>
      </c>
      <c r="R92" s="115" t="str">
        <f>IF($A92&gt;"",IF(AND(OR(EXACT(SquadExport!$BO92,TRUE),EXACT(SquadExport!$BP92,TRUE)),OR(EXACT(SquadExport!$BK92,TRUE),EXACT(SquadExport!$BM92,TRUE))),HARMEAN(WeightedParse!H92,WeightedParse!I92,WeightedParse!K92,WeightedParse!P92,WeightedParse!Q92,WeightedParse!S92,WeightedParse!T92,WeightedParse!V92,WeightedParse!Y92,WeightedParse!Z92,WeightedParse!AD92,WeightedParse!AE92,WeightedParse!AF92,WeightedParse!AH92,WeightedParse!AI92,WeightedParse!AJ92,WeightedParse!AN92,WeightedParse!AO92),HARMEAN(WeightedParse!H92,WeightedParse!I92,WeightedParse!K92,WeightedParse!P92,WeightedParse!Q92,WeightedParse!S92,WeightedParse!T92,WeightedParse!V92,WeightedParse!Y92,WeightedParse!Z92,WeightedParse!AD92,WeightedParse!AE92,WeightedParse!AF92,WeightedParse!AH92,WeightedParse!AI92,WeightedParse!AJ92,WeightedParse!AN92,WeightedParse!AO92)*Variables!$B$5),"")</f>
        <v/>
      </c>
      <c r="S92" s="115" t="str">
        <f>IF($A92&gt;"",IF(AND(OR(EXACT(SquadExport!$BO92,TRUE),EXACT(SquadExport!$BP92,TRUE)),OR(EXACT(SquadExport!$BK92,TRUE),EXACT(SquadExport!$BM92,TRUE))),HARMEAN(WeightedParse!H92,WeightedParse!I92,WeightedParse!K92,WeightedParse!Q92,WeightedParse!S92,WeightedParse!T92,WeightedParse!V92,WeightedParse!X92,WeightedParse!Z92,WeightedParse!AB92,WeightedParse!AD92,WeightedParse!AF92,WeightedParse!AG92,WeightedParse!AH92,WeightedParse!AI92,WeightedParse!AJ92,WeightedParse!AK92,WeightedParse!AN92,WeightedParse!AO92),HARMEAN(WeightedParse!H92,WeightedParse!I92,WeightedParse!K92,WeightedParse!Q92,WeightedParse!S92,WeightedParse!T92,WeightedParse!V92,WeightedParse!X92,WeightedParse!Z92,WeightedParse!AB92,WeightedParse!AD92,WeightedParse!AF92,WeightedParse!AG92,WeightedParse!AH92,WeightedParse!AI92,WeightedParse!AJ92,WeightedParse!AK92,WeightedParse!AN92,WeightedParse!AO92)*Variables!$B$5),"")</f>
        <v/>
      </c>
      <c r="T92" s="114" t="str">
        <f>IF($A92&gt;"",IF(AND(OR(EXACT(SquadExport!$BO92,TRUE),EXACT(SquadExport!$BP92,TRUE)),OR(EXACT(SquadExport!$BK92,TRUE),EXACT(SquadExport!$BM92,TRUE))),HARMEAN(WeightedParse!I92,WeightedParse!K92,WeightedParse!N92,WeightedParse!P92,WeightedParse!Q92,WeightedParse!S92,WeightedParse!T92,WeightedParse!V92,WeightedParse!X92,WeightedParse!Y92,WeightedParse!Z92,WeightedParse!AB92,WeightedParse!AD92,WeightedParse!AE92,WeightedParse!AF92,WeightedParse!AH92,WeightedParse!AI92,WeightedParse!AJ92,WeightedParse!AN92,WeightedParse!AO92)*WeightedParse!BD92,(HARMEAN(WeightedParse!I92,WeightedParse!K92,WeightedParse!N92,WeightedParse!P92,WeightedParse!Q92,WeightedParse!S92,WeightedParse!T92,WeightedParse!V92,WeightedParse!X92,WeightedParse!Y92,WeightedParse!Z92,WeightedParse!AB92,WeightedParse!AD92,WeightedParse!AE92,WeightedParse!AF92,WeightedParse!AH92,WeightedParse!AI92,WeightedParse!AJ92,WeightedParse!AN92,WeightedParse!AO92)*WeightedParse!BD92)*Variables!$B$5),"")</f>
        <v/>
      </c>
      <c r="U92" s="114" t="str">
        <f>IF($A92&gt;"",IF(EXACT(SquadExport!$BQ92,TRUE),HARMEAN(WeightedParse!P92,WeightedParse!S92,WeightedParse!V92,WeightedParse!X92,WeightedParse!Y92,WeightedParse!Z92,WeightedParse!AE92,WeightedParse!AF92,WeightedParse!AP92),HARMEAN(WeightedParse!P92,WeightedParse!S92,WeightedParse!V92,WeightedParse!X92,WeightedParse!Y92,WeightedParse!Z92,WeightedParse!AE92,WeightedParse!AF92,WeightedParse!AP92)*Variables!$B$5),"")</f>
        <v/>
      </c>
      <c r="V92" s="114" t="str">
        <f>IF($A92&gt;"",IF(EXACT(SquadExport!$BQ92,TRUE),HARMEAN(WeightedParse!K92,WeightedParse!Q92,WeightedParse!S92,WeightedParse!T92,WeightedParse!V92,WeightedParse!X92,WeightedParse!Z92,WeightedParse!AE92,WeightedParse!AF92,WeightedParse!AG92,WeightedParse!AH92,WeightedParse!AK92),HARMEAN(WeightedParse!K92,WeightedParse!Q92,WeightedParse!S92,WeightedParse!T92,WeightedParse!V92,WeightedParse!X92,WeightedParse!Z92,WeightedParse!AE92,WeightedParse!AF92,WeightedParse!AG92,WeightedParse!AH92,WeightedParse!AK92)*Variables!$B$5),"")</f>
        <v/>
      </c>
      <c r="W92" s="114" t="str">
        <f>IF($A92&gt;"",IF(EXACT(SquadExport!$BQ92,TRUE),HARMEAN(WeightedParse!I92,WeightedParse!K92,WeightedParse!N92,WeightedParse!Q92,WeightedParse!T92,WeightedParse!V92,WeightedParse!X92,WeightedParse!Z92,WeightedParse!AB92,WeightedParse!AD92,WeightedParse!AF92,WeightedParse!AG92,WeightedParse!AK92),HARMEAN(WeightedParse!I92,WeightedParse!K92,WeightedParse!N92,WeightedParse!Q92,WeightedParse!T92,WeightedParse!V92,WeightedParse!X92,WeightedParse!Z92,WeightedParse!AB92,WeightedParse!AD92,WeightedParse!AF92,WeightedParse!AG92,WeightedParse!AK92)*Variables!$B$5),"")</f>
        <v/>
      </c>
      <c r="X92" s="114" t="str">
        <f>IF($A92&gt;"",IF(EXACT(SquadExport!$BQ92,TRUE),HARMEAN(WeightedParse!K92,WeightedParse!P92,WeightedParse!Q92,WeightedParse!S92,WeightedParse!U92,WeightedParse!V92,WeightedParse!X92,WeightedParse!Y92,WeightedParse!Z92,WeightedParse!AE92,WeightedParse!AF92,WeightedParse!AH92,WeightedParse!AO92,WeightedParse!AP92),HARMEAN(WeightedParse!K92,WeightedParse!P92,WeightedParse!Q92,WeightedParse!S92,WeightedParse!U92,WeightedParse!V92,WeightedParse!X92,WeightedParse!Y92,WeightedParse!Z92,WeightedParse!AE92,WeightedParse!AF92,WeightedParse!AH92,WeightedParse!AO92,WeightedParse!AP92)*Variables!$B$5),"")</f>
        <v/>
      </c>
      <c r="Y92" s="114" t="str">
        <f>IF($A92&gt;"",IF(EXACT(SquadExport!$BQ92,TRUE),HARMEAN(WeightedParse!P92,WeightedParse!Q92,WeightedParse!S92,WeightedParse!U92,WeightedParse!V92,WeightedParse!W92,WeightedParse!Y92,WeightedParse!AE92,WeightedParse!AF92,WeightedParse!AH92,WeightedParse!AJ92,WeightedParse!AN92,WeightedParse!AO92,WeightedParse!AP92),HARMEAN(WeightedParse!P92,WeightedParse!Q92,WeightedParse!S92,WeightedParse!U92,WeightedParse!V92,WeightedParse!W92,WeightedParse!Y92,WeightedParse!AE92,WeightedParse!AF92,WeightedParse!AH92,WeightedParse!AJ92,WeightedParse!AN92,WeightedParse!AO92,WeightedParse!AP92)*Variables!$B$5),"")</f>
        <v/>
      </c>
      <c r="Z92" s="114" t="str">
        <f>IF($A92&gt;"",IF(EXACT(SquadExport!$BQ92,TRUE),HARMEAN(WeightedParse!M92,WeightedParse!P92,WeightedParse!Q92,WeightedParse!S92,WeightedParse!U92,WeightedParse!V92,WeightedParse!W92,WeightedParse!X92,WeightedParse!Y92,WeightedParse!Z92,WeightedParse!AE92,WeightedParse!AF92,WeightedParse!AH92,WeightedParse!AL92,WeightedParse!AO92,WeightedParse!AP92),HARMEAN(WeightedParse!M92,WeightedParse!P92,WeightedParse!Q92,WeightedParse!S92,WeightedParse!U92,WeightedParse!V92,WeightedParse!W92,WeightedParse!X92,WeightedParse!Y92,WeightedParse!Z92,WeightedParse!AE92,WeightedParse!AF92,WeightedParse!AH92,WeightedParse!AL92,WeightedParse!AO92,WeightedParse!AP92)*Variables!$B$5),"")</f>
        <v/>
      </c>
      <c r="AA92" s="114" t="str">
        <f>IF($A92&gt;"",IF(EXACT(SquadExport!$BQ92,TRUE),HARMEAN(WeightedParse!J92,WeightedParse!K92,WeightedParse!N92,WeightedParse!P92,WeightedParse!Q92,WeightedParse!S92,WeightedParse!V92,WeightedParse!X92,WeightedParse!Y92,WeightedParse!Z92,WeightedParse!AD92,WeightedParse!AE92,WeightedParse!AH92,WeightedParse!AI92,WeightedParse!AK92,WeightedParse!AN92,WeightedParse!AO92,WeightedParse!AP92),HARMEAN(WeightedParse!J92,WeightedParse!K92,WeightedParse!N92,WeightedParse!P92,WeightedParse!Q92,WeightedParse!S92,WeightedParse!V92,WeightedParse!X92,WeightedParse!Y92,WeightedParse!Z92,WeightedParse!AD92,WeightedParse!AE92,WeightedParse!AH92,WeightedParse!AI92,WeightedParse!AK92,WeightedParse!AN92,WeightedParse!AO92,WeightedParse!AP92)*Variables!$B$5),"")</f>
        <v/>
      </c>
      <c r="AB92" s="114" t="str">
        <f>IF($A92&gt;"",IF(AND(EXACT(SquadExport!$BR92,TRUE),EXACT(SquadExport!$BL92,TRUE)),HARMEAN(WeightedParse!I92,WeightedParse!K92,WeightedParse!N92,WeightedParse!Q92,WeightedParse!T92,WeightedParse!V92,WeightedParse!X92,WeightedParse!Y92,WeightedParse!Z92,WeightedParse!AD92,WeightedParse!AE92,WeightedParse!AF92,WeightedParse!AG92,WeightedParse!AH92,WeightedParse!AI92,WeightedParse!AJ92,WeightedParse!AK92,WeightedParse!AN92,WeightedParse!AO92),HARMEAN(WeightedParse!I92,WeightedParse!K92,WeightedParse!N92,WeightedParse!Q92,WeightedParse!T92,WeightedParse!V92,WeightedParse!X92,WeightedParse!Y92,WeightedParse!Z92,WeightedParse!AD92,WeightedParse!AE92,WeightedParse!AF92,WeightedParse!AG92,WeightedParse!AH92,WeightedParse!AI92,WeightedParse!AJ92,WeightedParse!AK92,WeightedParse!AN92,WeightedParse!AO92)*Variables!$B$5),"")</f>
        <v/>
      </c>
      <c r="AC92" s="114" t="str">
        <f>IF($A92&gt;"",IF(AND(EXACT(SquadExport!$BR92,TRUE),EXACT(SquadExport!$BL92,TRUE)),HARMEAN(WeightedParse!K92,WeightedParse!Q92,WeightedParse!S92,WeightedParse!T92,WeightedParse!V92,WeightedParse!X92,WeightedParse!Y92,WeightedParse!Z92,WeightedParse!AD92,WeightedParse!AE92,WeightedParse!AF92,WeightedParse!AG92,WeightedParse!AH92,WeightedParse!AO92),HARMEAN(WeightedParse!K92,WeightedParse!Q92,WeightedParse!S92,WeightedParse!T92,WeightedParse!V92,WeightedParse!X92,WeightedParse!Y92,WeightedParse!Z92,WeightedParse!AD92,WeightedParse!AE92,WeightedParse!AF92,WeightedParse!AG92,WeightedParse!AH92,WeightedParse!AO92)*Variables!$B$5),"")</f>
        <v/>
      </c>
      <c r="AD92" s="114" t="str">
        <f>IF($A92&gt;"",IF(AND(EXACT(SquadExport!$BR92,TRUE),EXACT(SquadExport!$BL92,TRUE)),HARMEAN(WeightedParse!I92,WeightedParse!J92,WeightedParse!K92,WeightedParse!N92,WeightedParse!Q92,WeightedParse!S92,WeightedParse!T92,WeightedParse!V92,WeightedParse!X92,WeightedParse!Z92,WeightedParse!AB92,WeightedParse!AD92,WeightedParse!AG92,WeightedParse!AH92,WeightedParse!AI92,WeightedParse!AK92,WeightedParse!AO92),HARMEAN(WeightedParse!I92,WeightedParse!J92,WeightedParse!K92,WeightedParse!N92,WeightedParse!Q92,WeightedParse!S92,WeightedParse!T92,WeightedParse!V92,WeightedParse!X92,WeightedParse!Z92,WeightedParse!AB92,WeightedParse!AD92,WeightedParse!AG92,WeightedParse!AH92,WeightedParse!AI92,WeightedParse!AK92,WeightedParse!AO92)*Variables!$B$5),"")</f>
        <v/>
      </c>
      <c r="AE92" s="114" t="str">
        <f>IF($A92&gt;"",IF(AND(EXACT(SquadExport!$BR92,TRUE),EXACT(SquadExport!$BL92,TRUE)),HARMEAN(WeightedParse!K92,WeightedParse!N92,WeightedParse!P92,WeightedParse!Q92,WeightedParse!S92,WeightedParse!T92,WeightedParse!U92,WeightedParse!V92,WeightedParse!X92,WeightedParse!Y92,WeightedParse!Z92,WeightedParse!AD92,WeightedParse!AE92,WeightedParse!AF92,WeightedParse!AG92,WeightedParse!AH92,WeightedParse!AI92,WeightedParse!AO92),HARMEAN(WeightedParse!K92,WeightedParse!N92,WeightedParse!P92,WeightedParse!Q92,WeightedParse!S92,WeightedParse!T92,WeightedParse!U92,WeightedParse!V92,WeightedParse!X92,WeightedParse!Y92,WeightedParse!Z92,WeightedParse!AD92,WeightedParse!AE92,WeightedParse!AF92,WeightedParse!AG92,WeightedParse!AH92,WeightedParse!AI92,WeightedParse!AO92)*Variables!$B$5),"")</f>
        <v/>
      </c>
      <c r="AF92" s="114" t="str">
        <f>IF($A92&gt;"",IF(AND(EXACT(SquadExport!$BR92,TRUE),EXACT(SquadExport!$BL92,TRUE)),HARMEAN(WeightedParse!I92,WeightedParse!J92,WeightedParse!K92,WeightedParse!N92,WeightedParse!Q92,WeightedParse!S92,WeightedParse!T92,WeightedParse!U92,WeightedParse!V92,WeightedParse!X92,WeightedParse!Z92,WeightedParse!AD92,WeightedParse!AE92,WeightedParse!AF92,WeightedParse!AH92,WeightedParse!AI92,WeightedParse!AK92,WeightedParse!AN92,WeightedParse!AO92,WeightedParse!AP92),HARMEAN(WeightedParse!I92,WeightedParse!J92,WeightedParse!K92,WeightedParse!N92,WeightedParse!Q92,WeightedParse!S92,WeightedParse!T92,WeightedParse!U92,WeightedParse!V92,WeightedParse!X92,WeightedParse!Z92,WeightedParse!AD92,WeightedParse!AE92,WeightedParse!AF92,WeightedParse!AH92,WeightedParse!AI92,WeightedParse!AK92,WeightedParse!AN92,WeightedParse!AO92,WeightedParse!AP92)*Variables!$B$5),"")</f>
        <v/>
      </c>
      <c r="AG92" s="114" t="str">
        <f>IF($A92&gt;"",IF(AND(OR(EXACT(SquadExport!$BR92,TRUE),EXACT(SquadExport!$BS92,TRUE)),OR(EXACT(SquadExport!$BK92,TRUE),EXACT(SquadExport!$BM92,TRUE))),HARMEAN(WeightedParse!I92,WeightedParse!K92,WeightedParse!Q92,WeightedParse!T92,WeightedParse!X92,WeightedParse!Z92,WeightedParse!AD92,WeightedParse!AF92,WeightedParse!AG92,WeightedParse!AJ92),HARMEAN(WeightedParse!I92,WeightedParse!K92,WeightedParse!Q92,WeightedParse!T92,WeightedParse!X92,WeightedParse!Z92,WeightedParse!AD92,WeightedParse!AF92,WeightedParse!AG92,WeightedParse!AJ92)*Variables!$B$5),"")</f>
        <v/>
      </c>
      <c r="AH92" s="114" t="str">
        <f>IF($A92&gt;"",IF(AND(OR(EXACT(SquadExport!$BR92,TRUE),EXACT(SquadExport!$BS92,TRUE)),OR(EXACT(SquadExport!$BK92,TRUE),EXACT(SquadExport!$BM92,TRUE))),HARMEAN(WeightedParse!H92,WeightedParse!K92,WeightedParse!P92,WeightedParse!Q92,WeightedParse!S92,WeightedParse!T92,WeightedParse!V92,WeightedParse!X92,WeightedParse!Y92,WeightedParse!Z92,WeightedParse!AD92,WeightedParse!AE92,WeightedParse!AF92,WeightedParse!AG92,WeightedParse!AH92,WeightedParse!AO92),HARMEAN(WeightedParse!H92,WeightedParse!K92,WeightedParse!P92,WeightedParse!Q92,WeightedParse!S92,WeightedParse!T92,WeightedParse!V92,WeightedParse!X92,WeightedParse!Y92,WeightedParse!Z92,WeightedParse!AD92,WeightedParse!AE92,WeightedParse!AF92,WeightedParse!AG92,WeightedParse!AH92,WeightedParse!AO92)*Variables!$B$5),"")</f>
        <v/>
      </c>
      <c r="AI92" s="114" t="str">
        <f>IF($A92&gt;"",IF(AND(OR(EXACT(SquadExport!$BR92,TRUE),EXACT(SquadExport!$BS92,TRUE)),OR(EXACT(SquadExport!$BK92,TRUE),EXACT(SquadExport!$BM92,TRUE))),HARMEAN(WeightedParse!H92,WeightedParse!I92,WeightedParse!K92,WeightedParse!P92,WeightedParse!Q92,WeightedParse!S92,WeightedParse!T92,WeightedParse!U92,WeightedParse!V92,WeightedParse!X92,WeightedParse!Y92,WeightedParse!Z92,WeightedParse!AD92,WeightedParse!AE92,WeightedParse!AF92,WeightedParse!AH92,WeightedParse!AI92,WeightedParse!AO92),HARMEAN(WeightedParse!H92,WeightedParse!I92,WeightedParse!K92,WeightedParse!P92,WeightedParse!Q92,WeightedParse!S92,WeightedParse!T92,WeightedParse!U92,WeightedParse!V92,WeightedParse!X92,WeightedParse!Y92,WeightedParse!Z92,WeightedParse!AD92,WeightedParse!AE92,WeightedParse!AF92,WeightedParse!AH92,WeightedParse!AI92,WeightedParse!AO92)*Variables!$B$5),"")</f>
        <v/>
      </c>
      <c r="AJ92" s="114" t="str">
        <f>IF($A92&gt;"",IF(AND(OR(EXACT(SquadExport!$BR92,TRUE),EXACT(SquadExport!$BS92,TRUE)),OR(EXACT(SquadExport!$BK92,TRUE),EXACT(SquadExport!$BM92,TRUE))),HARMEAN(WeightedParse!H92,WeightedParse!K92,WeightedParse!M92,WeightedParse!V92,WeightedParse!W92,WeightedParse!AD92,WeightedParse!AF92,WeightedParse!AH92,WeightedParse!AK92,WeightedParse!AL92,WeightedParse!AO92,WeightedParse!AP92)*(CONVERT(LEFT(SquadExport!$E92,FIND("'",SquadExport!$E92)-1)+((MID(SquadExport!$E92,FIND("'",SquadExport!$E92)+1,LEN(SquadExport!$E92)-FIND("'",SquadExport!$E92)-1))/12),"ft","m")-1)/(Variables!$C$4-1),(HARMEAN(WeightedParse!H92,WeightedParse!K92,WeightedParse!M92,WeightedParse!V92,WeightedParse!W92,WeightedParse!AD92,WeightedParse!AF92,WeightedParse!AH92,WeightedParse!AK92,WeightedParse!AL92,WeightedParse!AO92,WeightedParse!AP92)*(CONVERT(LEFT(SquadExport!$E92,FIND("'",SquadExport!$E92)-1)+((MID(SquadExport!$E92,FIND("'",SquadExport!$E92)+1,LEN(SquadExport!$E92)-FIND("'",SquadExport!$E92)-1))/12),"ft","m")-1)/(Variables!$C$4-1))*Variables!$B$5),"")</f>
        <v/>
      </c>
      <c r="AK92" s="114" t="str">
        <f>IF($A92&gt;"",IF(AND(OR(EXACT(SquadExport!$BR92,TRUE),EXACT(SquadExport!$BS92,TRUE)),OR(EXACT(SquadExport!$BK92,TRUE),EXACT(SquadExport!$BM92,TRUE))),HARMEAN(WeightedParse!J92,WeightedParse!K92,WeightedParse!T92,WeightedParse!V92,WeightedParse!X92,WeightedParse!Y92,WeightedParse!Z92,WeightedParse!AD92,WeightedParse!AH92,WeightedParse!AI92,WeightedParse!AK92,WeightedParse!AO92),HARMEAN(WeightedParse!J92,WeightedParse!K92,WeightedParse!T92,WeightedParse!V92,WeightedParse!X92,WeightedParse!Y92,WeightedParse!Z92,WeightedParse!AD92,WeightedParse!AH92,WeightedParse!AI92,WeightedParse!AK92,WeightedParse!AO92)*Variables!$B$5),"")</f>
        <v/>
      </c>
      <c r="AL92" s="114" t="str">
        <f>IF($A92&gt;"",IF(AND(OR(EXACT(SquadExport!$BR92,TRUE),EXACT(SquadExport!$BS92,TRUE)),OR(EXACT(SquadExport!$BK92,TRUE),EXACT(SquadExport!$BM92,TRUE))),HARMEAN(WeightedParse!H92,WeightedParse!I92,WeightedParse!K92,WeightedParse!Q92,WeightedParse!T92,WeightedParse!V92,WeightedParse!AB92,WeightedParse!AD92,WeightedParse!AH92,WeightedParse!AI92,WeightedParse!AJ92,WeightedParse!AN92,WeightedParse!AO92),HARMEAN(WeightedParse!H92,WeightedParse!I92,WeightedParse!K92,WeightedParse!Q92,WeightedParse!T92,WeightedParse!V92,WeightedParse!AB92,WeightedParse!AD92,WeightedParse!AH92,WeightedParse!AI92,WeightedParse!AJ92,WeightedParse!AN92,WeightedParse!AO92)*Variables!$B$5),"")</f>
        <v/>
      </c>
      <c r="AM92" s="114" t="str">
        <f>IF($A92&gt;"",IF(AND(OR(EXACT(SquadExport!$BR92,TRUE),EXACT(SquadExport!$BS92,TRUE)),OR(EXACT(SquadExport!$BK92,TRUE),EXACT(SquadExport!$BM92,TRUE))),HARMEAN(WeightedParse!I92,WeightedParse!J92,WeightedParse!K92,WeightedParse!N92,WeightedParse!Q92,WeightedParse!T92,WeightedParse!V92,WeightedParse!X92,WeightedParse!AB92,WeightedParse!AD92,WeightedParse!AG92,WeightedParse!AI92,WeightedParse!AJ92,WeightedParse!AK92,WeightedParse!AN92)*WeightedParse!BD92,(HARMEAN(WeightedParse!I92,WeightedParse!J92,WeightedParse!K92,WeightedParse!N92,WeightedParse!Q92,WeightedParse!T92,WeightedParse!V92,WeightedParse!X92,WeightedParse!AB92,WeightedParse!AD92,WeightedParse!AG92,WeightedParse!AI92,WeightedParse!AJ92,WeightedParse!AK92,WeightedParse!AN92)*WeightedParse!BD92)*Variables!$B$5),"")</f>
        <v/>
      </c>
      <c r="AN92" s="114" t="str">
        <f>IF($A92&gt;"",IF(AND(OR(EXACT(SquadExport!$BR92,TRUE),EXACT(SquadExport!$BS92,TRUE)),OR(EXACT(SquadExport!$BK92,TRUE),EXACT(SquadExport!$BM92,TRUE))),HARMEAN(WeightedParse!H92,WeightedParse!I92,WeightedParse!K92,WeightedParse!N92,WeightedParse!Q92,WeightedParse!T92,WeightedParse!V92,WeightedParse!X92,WeightedParse!Z92,WeightedParse!AD92,WeightedParse!AG92,WeightedParse!AH92,WeightedParse!AI92,WeightedParse!AJ92,WeightedParse!AN92,WeightedParse!AO92)*WeightedParse!BD92,(HARMEAN(WeightedParse!H92,WeightedParse!I92,WeightedParse!K92,WeightedParse!N92,WeightedParse!Q92,WeightedParse!T92,WeightedParse!V92,WeightedParse!X92,WeightedParse!Z92,WeightedParse!AD92,WeightedParse!AG92,WeightedParse!AH92,WeightedParse!AI92,WeightedParse!AJ92,WeightedParse!AN92,WeightedParse!AO92)*WeightedParse!BD92)*Variables!$B$5),"")</f>
        <v/>
      </c>
      <c r="AO92" s="114" t="str">
        <f>IF($A92&gt;"",IF(AND(EXACT(SquadExport!$BS92,TRUE),EXACT(SquadExport!$BL92,TRUE)),HARMEAN(WeightedParse!K92,WeightedParse!Q92,WeightedParse!T92,WeightedParse!V92,WeightedParse!X92,WeightedParse!Z92,WeightedParse!AB92,WeightedParse!AD92,WeightedParse!AG92,WeightedParse!AK92),HARMEAN(WeightedParse!K92,WeightedParse!Q92,WeightedParse!T92,WeightedParse!V92,WeightedParse!X92,WeightedParse!Z92,WeightedParse!AB92,WeightedParse!AD92,WeightedParse!AG92,WeightedParse!AK92)*Variables!$B$5),"")</f>
        <v/>
      </c>
      <c r="AP92" s="114" t="str">
        <f>IF($A92&gt;"",IF(AND(EXACT(SquadExport!$BS92,TRUE),EXACT(SquadExport!$BL92,TRUE)),HARMEAN(WeightedParse!I92,WeightedParse!K92,WeightedParse!Q92,WeightedParse!T92,WeightedParse!V92,WeightedParse!X92,WeightedParse!Z92,WeightedParse!AB92,WeightedParse!AD92,WeightedParse!AF92,WeightedParse!AG92,WeightedParse!AI92,WeightedParse!AJ92),HARMEAN(WeightedParse!I92,WeightedParse!K92,WeightedParse!Q92,WeightedParse!T92,WeightedParse!V92,WeightedParse!X92,WeightedParse!Z92,WeightedParse!AB92,WeightedParse!AD92,WeightedParse!AF92,WeightedParse!AG92,WeightedParse!AI92,WeightedParse!AJ92)*Variables!$B$5),"")</f>
        <v/>
      </c>
      <c r="AQ92" s="114" t="str">
        <f>IF($A92&gt;"",IF(AND(EXACT(SquadExport!$BS92,TRUE),EXACT(SquadExport!$BL92,TRUE)),HARMEAN(WeightedParse!I92,WeightedParse!J92,WeightedParse!K92,WeightedParse!Q92,WeightedParse!T92,WeightedParse!V92,WeightedParse!X92,WeightedParse!Z92,WeightedParse!AB92,WeightedParse!AD92,WeightedParse!AG92,WeightedParse!AI92,WeightedParse!AJ92,WeightedParse!AK92),HARMEAN(WeightedParse!I92,WeightedParse!J92,WeightedParse!K92,WeightedParse!Q92,WeightedParse!T92,WeightedParse!V92,WeightedParse!X92,WeightedParse!Z92,WeightedParse!AB92,WeightedParse!AD92,WeightedParse!AG92,WeightedParse!AI92,WeightedParse!AJ92,WeightedParse!AK92)*Variables!$B$5),"")</f>
        <v/>
      </c>
      <c r="AR92" s="114" t="str">
        <f>IF($A92&gt;"",IF(AND(EXACT(SquadExport!$BS92,TRUE),EXACT(SquadExport!$BL92,TRUE)),HARMEAN(WeightedParse!I92,WeightedParse!J92,WeightedParse!K92,WeightedParse!Q92,WeightedParse!T92,WeightedParse!V92,WeightedParse!X92,WeightedParse!Y92,WeightedParse!Z92,WeightedParse!AD92,WeightedParse!AH92,WeightedParse!AI92,WeightedParse!AJ92,WeightedParse!AK92,WeightedParse!AN92,WeightedParse!AO92),HARMEAN(WeightedParse!I92,WeightedParse!J92,WeightedParse!K92,WeightedParse!Q92,WeightedParse!T92,WeightedParse!V92,WeightedParse!X92,WeightedParse!Y92,WeightedParse!Z92,WeightedParse!AD92,WeightedParse!AH92,WeightedParse!AI92,WeightedParse!AJ92,WeightedParse!AK92,WeightedParse!AN92,WeightedParse!AO92)*Variables!$B$5),"")</f>
        <v/>
      </c>
      <c r="AS92" s="114" t="str">
        <f>IF($A92&gt;"",IF(AND(EXACT(SquadExport!$BT92,TRUE),EXACT(SquadExport!$BL92,TRUE)),HARMEAN(WeightedParse!J92,WeightedParse!K92,WeightedParse!M92,WeightedParse!T92,WeightedParse!V92,WeightedParse!X92,WeightedParse!Z92,WeightedParse!AD92,WeightedParse!AI92),(HARMEAN(WeightedParse!J92,WeightedParse!K92,WeightedParse!M92,WeightedParse!T92,WeightedParse!V92,WeightedParse!X92,WeightedParse!Z92,WeightedParse!AD92,WeightedParse!AI92)*Variables!$B$5)),"")</f>
        <v/>
      </c>
      <c r="AT92" s="114" t="str">
        <f>IF($A92&gt;"",IF(AND(EXACT(SquadExport!$BT92,TRUE),EXACT(SquadExport!$BL92,TRUE)),HARMEAN(WeightedParse!J92,WeightedParse!K92,WeightedParse!M92,WeightedParse!U92,WeightedParse!V92,WeightedParse!W92,WeightedParse!X92,WeightedParse!Z92,WeightedParse!AD92,WeightedParse!AF92,WeightedParse!AK92,WeightedParse!AL92,WeightedParse!AP92)*(CONVERT(LEFT(SquadExport!$E92,FIND("'",SquadExport!$E92)-1)+((MID(SquadExport!$E92,FIND("'",SquadExport!$E92)+1,LEN(SquadExport!$E92)-FIND("'",SquadExport!$E92)-1))/12),"ft","m")-1)/(Variables!$C$4-1),(HARMEAN(WeightedParse!J92,WeightedParse!K92,WeightedParse!M92,WeightedParse!U92,WeightedParse!V92,WeightedParse!W92,WeightedParse!X92,WeightedParse!Z92,WeightedParse!AD92,WeightedParse!AF92,WeightedParse!AK92,WeightedParse!AL92,WeightedParse!AP92)*(CONVERT(LEFT(SquadExport!$E92,FIND("'",SquadExport!$E92)-1)+((MID(SquadExport!$E92,FIND("'",SquadExport!$E92)+1,LEN(SquadExport!$E92)-FIND("'",SquadExport!$E92)-1))/12),"ft","m")-1)/(Variables!$C$4-1)))*Variables!$B$5,"")</f>
        <v/>
      </c>
      <c r="AU92" s="114" t="str">
        <f>IF($A92&gt;"",IF(AND(EXACT(SquadExport!$BT92,TRUE),EXACT(SquadExport!$BL92,TRUE)),HARMEAN(WeightedParse!I92,WeightedParse!J92,WeightedParse!K92,WeightedParse!Q92,WeightedParse!T92,WeightedParse!V92,WeightedParse!X92,WeightedParse!Z92,WeightedParse!AB92,WeightedParse!AD92,WeightedParse!AF92,WeightedParse!AG92,WeightedParse!AK92,WeightedParse!AP92),HARMEAN(WeightedParse!I92,WeightedParse!J92,WeightedParse!K92,WeightedParse!Q92,WeightedParse!T92,WeightedParse!V92,WeightedParse!X92,WeightedParse!Z92,WeightedParse!AB92,WeightedParse!AD92,WeightedParse!AF92,WeightedParse!AG92,WeightedParse!AK92,WeightedParse!AP92)*Variables!$B$5),"")</f>
        <v/>
      </c>
      <c r="AV92" s="114" t="str">
        <f>IF($A92&gt;"",IF(AND(EXACT(SquadExport!$BT92,TRUE),EXACT(SquadExport!$BL92,TRUE)),HARMEAN(WeightedParse!I92,WeightedParse!J92,WeightedParse!K92,WeightedParse!Q92,WeightedParse!T92,WeightedParse!V92,WeightedParse!X92,WeightedParse!Z92,WeightedParse!AD92,WeightedParse!AH92,WeightedParse!AI92,WeightedParse!AJ92,WeightedParse!AK92,WeightedParse!AN92,WeightedParse!AO92),HARMEAN(WeightedParse!I92,WeightedParse!J92,WeightedParse!K92,WeightedParse!Q92,WeightedParse!T92,WeightedParse!V92,WeightedParse!X92,WeightedParse!Z92,WeightedParse!AD92,WeightedParse!AH92,WeightedParse!AI92,WeightedParse!AJ92,WeightedParse!AK92,WeightedParse!AN92,WeightedParse!AO92)*Variables!$B$5),"")</f>
        <v/>
      </c>
      <c r="AW92" s="114" t="str">
        <f>IF($A92&gt;"",IF(AND(EXACT(SquadExport!$BT92,TRUE),EXACT(SquadExport!$BL92,TRUE)),HARMEAN(WeightedParse!I92,WeightedParse!J92,WeightedParse!K92,WeightedParse!Q92,WeightedParse!T92,WeightedParse!V92,WeightedParse!X92,WeightedParse!Z92,WeightedParse!AB92,WeightedParse!AD92,WeightedParse!AF92,WeightedParse!AG92,WeightedParse!AI92,WeightedParse!AJ92,WeightedParse!AK92),HARMEAN(WeightedParse!I92,WeightedParse!J92,WeightedParse!K92,WeightedParse!Q92,WeightedParse!T92,WeightedParse!V92,WeightedParse!X92,WeightedParse!Z92,WeightedParse!AB92,WeightedParse!AD92,WeightedParse!AF92,WeightedParse!AG92,WeightedParse!AI92,WeightedParse!AJ92,WeightedParse!AK92)*Variables!$B$5),"")</f>
        <v/>
      </c>
      <c r="AX92" s="114" t="str">
        <f>IF($A92&gt;"",IF(AND(EXACT(SquadExport!$BT92,TRUE),EXACT(SquadExport!$BL92,TRUE)),HARMEAN(WeightedParse!K92,WeightedParse!Q92,WeightedParse!U92,WeightedParse!V92,WeightedParse!W92,WeightedParse!X92,WeightedParse!Y92,WeightedParse!Z92,WeightedParse!AD92,WeightedParse!AF92,WeightedParse!AH92,WeightedParse!AI92,WeightedParse!AJ92,WeightedParse!AK92,WeightedParse!AN92,WeightedParse!AO92,WeightedParse!AP92),HARMEAN(WeightedParse!K92,WeightedParse!Q92,WeightedParse!U92,WeightedParse!V92,WeightedParse!W92,WeightedParse!X92,WeightedParse!Y92,WeightedParse!Z92,WeightedParse!AD92,WeightedParse!AF92,WeightedParse!AH92,WeightedParse!AI92,WeightedParse!AJ92,WeightedParse!AK92,WeightedParse!AN92,WeightedParse!AO92,WeightedParse!AP92)*Variables!$B$5),"")</f>
        <v/>
      </c>
      <c r="AY92" s="114" t="str">
        <f>IF($A92&gt;"",IF(AND(EXACT(SquadExport!$BT92,TRUE),EXACT(SquadExport!$BL92,TRUE)),HARMEAN(WeightedParse!I92,WeightedParse!J92,WeightedParse!K92,WeightedParse!M92,WeightedParse!N92,WeightedParse!Q92,WeightedParse!T92,WeightedParse!V92,WeightedParse!X92,WeightedParse!Z92,WeightedParse!AD92,WeightedParse!AF92,WeightedParse!AG92,WeightedParse!AH92,WeightedParse!AI92,WeightedParse!AJ92,WeightedParse!AK92,WeightedParse!AL92,WeightedParse!AN92,WeightedParse!AO92,WeightedParse!AP92),HARMEAN(WeightedParse!I92,WeightedParse!J92,WeightedParse!K92,WeightedParse!M92,WeightedParse!N92,WeightedParse!Q92,WeightedParse!T92,WeightedParse!V92,WeightedParse!X92,WeightedParse!Z92,WeightedParse!AD92,WeightedParse!AF92,WeightedParse!AG92,WeightedParse!AH92,WeightedParse!AI92,WeightedParse!AJ92,WeightedParse!AK92,WeightedParse!AL92,WeightedParse!AN92,WeightedParse!AO92,WeightedParse!AP92)*Variables!$B$5),"")</f>
        <v/>
      </c>
    </row>
    <row r="93" spans="1:51" s="3" customFormat="1" ht="15" customHeight="1" x14ac:dyDescent="0.25">
      <c r="A93" s="3" t="str">
        <f>IF(WeightedParse!A93&gt;"",WeightedParse!A93,"")</f>
        <v/>
      </c>
      <c r="B93" s="4" t="str">
        <f>IF(WeightedParse!B93&gt;0,WeightedParse!B93,"")</f>
        <v/>
      </c>
      <c r="C93" s="4" t="str">
        <f>IF(A93&gt;"",IF(AND(B93&lt;=Variables!$B$8,G93&gt;2),"Youth",IF(AND(B93&lt;=Variables!$B$8,G93&lt;=2),"Prospect",IF(AND(B93&gt;=Variables!$B$9,G93&gt;2),"Old",IF(G93&gt;=3,"Reserves","First Team")))),"")</f>
        <v/>
      </c>
      <c r="D93" s="4" t="str">
        <f>SquadExport!BJ93</f>
        <v/>
      </c>
      <c r="E93" s="4" t="str">
        <f>IF(A93&gt;"",VLOOKUP(F93,Roles!A:B,2,FALSE)&amp;IF(OR(VLOOKUP(F93,Roles!$A:$B,2,FALSE)="FB",VLOOKUP(F93,Roles!$A:$B,2,FALSE)="WB",VLOOKUP(F93,Roles!$A:$B,2,FALSE)="WM",VLOOKUP(F93,Roles!$A:$B,2,FALSE)="W"),IF(AND(SquadExport!BK93=TRUE,SquadExport!BM93=TRUE,WeightedParse!BB93&gt;=WeightedParse!BC93)," (R)",IF(AND(SquadExport!BK93=TRUE,SquadExport!BM93=TRUE,WeightedParse!BB93&lt;WeightedParse!BC93)," (L)",IF(AND(SquadExport!BK93=TRUE,SquadExport!BM93=FALSE), " (L)",IF(AND(SquadExport!BK93=FALSE,SquadExport!BM93=TRUE)," (R)","")))),""),"")</f>
        <v/>
      </c>
      <c r="F93" s="4" t="str" cm="1">
        <f t="array" ref="F93">IF(A93&gt;"",INDEX($J$1:$AY$1,SUMPRODUCT(MAX(($J$2:$AY$200=MAX($J93:$AY93))*(COLUMN($J$2:$AY$200))))-COLUMN($J$1)+1),"")</f>
        <v/>
      </c>
      <c r="G93" s="4" t="str">
        <f t="shared" si="3"/>
        <v/>
      </c>
      <c r="H93" s="4" t="str">
        <f t="shared" si="4"/>
        <v/>
      </c>
      <c r="I93" s="5" t="str">
        <f t="shared" si="5"/>
        <v/>
      </c>
      <c r="J93" s="114" t="str">
        <f>IF($A93&gt;"",HARMEAN(WeightedParse!V93,WeightedParse!Y93,WeightedParse!Z93,WeightedParse!AE93,WeightedParse!AJ93,WeightedParse!AQ93,WeightedParse!AR93,WeightedParse!AS93,WeightedParse!AU93,WeightedParse!AV93,WeightedParse!AW93,WeightedParse!AY93,WeightedParse!BA93),"")</f>
        <v/>
      </c>
      <c r="K93" s="114" t="str">
        <f>IF(A93&gt;"",HARMEAN(WeightedParse!K93,WeightedParse!Q93,WeightedParse!V93,WeightedParse!X93,WeightedParse!Y93,WeightedParse!Z93,WeightedParse!AE93,WeightedParse!AG93,WeightedParse!AI93,WeightedParse!AJ93,WeightedParse!AQ93,WeightedParse!AR93,WeightedParse!AS93,WeightedParse!AU93,WeightedParse!AV93,WeightedParse!AW93,WeightedParse!AY93,WeightedParse!AZ93,WeightedParse!BA93),"")</f>
        <v/>
      </c>
      <c r="L93" s="114" t="str">
        <f>IF($A93&gt;"",IF(AND(EXACT(SquadExport!$BO93,TRUE),EXACT(SquadExport!$BL93,TRUE)),HARMEAN(WeightedParse!M93,WeightedParse!P93,WeightedParse!S93,WeightedParse!U93,WeightedParse!V93,WeightedParse!W93,WeightedParse!Y93,WeightedParse!AE93,WeightedParse!AL93,WeightedParse!AN93,WeightedParse!AP93),HARMEAN(WeightedParse!M93,WeightedParse!P93,WeightedParse!S93,WeightedParse!U93,WeightedParse!V93,WeightedParse!W93,WeightedParse!Y93,WeightedParse!AE93,WeightedParse!AL93,WeightedParse!AN93,WeightedParse!AP93)*Variables!$B$5),"")</f>
        <v/>
      </c>
      <c r="M93" s="114" t="str">
        <f>IF($A93&gt;"",IF(AND(EXACT(SquadExport!$BO93,TRUE),EXACT(SquadExport!$BL93,TRUE)),HARMEAN(WeightedParse!M93,WeightedParse!P93,WeightedParse!S93,WeightedParse!U93,WeightedParse!V93,WeightedParse!W93,WeightedParse!X93,WeightedParse!Y93,WeightedParse!Z93,WeightedParse!AE93,WeightedParse!AL93,WeightedParse!AN93,WeightedParse!AP93),HARMEAN(WeightedParse!M93,WeightedParse!P93,WeightedParse!S93,WeightedParse!U93,WeightedParse!V93,WeightedParse!W93,WeightedParse!X93,WeightedParse!Y93,WeightedParse!Z93,WeightedParse!AE93,WeightedParse!AL93,WeightedParse!AN93,WeightedParse!AP93)*Variables!$B$5),"")</f>
        <v/>
      </c>
      <c r="N93" s="114" t="str">
        <f>IF($A93&gt;"",IF(AND(EXACT(SquadExport!$BO93,TRUE),EXACT(SquadExport!$BL93,TRUE)),HARMEAN(WeightedParse!K93,WeightedParse!M93,WeightedParse!P93,WeightedParse!Q93,WeightedParse!S93,WeightedParse!T93,WeightedParse!U93,WeightedParse!V93,WeightedParse!W93,WeightedParse!X93,WeightedParse!Y93,WeightedParse!Z93,WeightedParse!AE93,WeightedParse!AG93,WeightedParse!AL93,WeightedParse!AN93,WeightedParse!AP93),HARMEAN(WeightedParse!K93,WeightedParse!M93,WeightedParse!P93,WeightedParse!Q93,WeightedParse!S93,WeightedParse!T93,WeightedParse!U93,WeightedParse!V93,WeightedParse!W93,WeightedParse!X93,WeightedParse!Y93,WeightedParse!Z93,WeightedParse!AE93,WeightedParse!AG93,WeightedParse!AL93,WeightedParse!AN93,WeightedParse!AP93)*Variables!$B$5),"")</f>
        <v/>
      </c>
      <c r="O93" s="114" t="str">
        <f>IF($A93&gt;"",IF(AND(EXACT(SquadExport!$BO93,TRUE),EXACT(SquadExport!$BL93,TRUE)),HARMEAN(WeightedParse!I93,WeightedParse!K93,WeightedParse!M93,WeightedParse!P93,WeightedParse!Q93,WeightedParse!S93,WeightedParse!T93,WeightedParse!V93,WeightedParse!W93,WeightedParse!X93,WeightedParse!Y93,WeightedParse!Z93,WeightedParse!AB93,WeightedParse!AE93,WeightedParse!AF93,WeightedParse!AG93,WeightedParse!AJ93,WeightedParse!AK93,WeightedParse!AL93,WeightedParse!AN93,WeightedParse!AO93,WeightedParse!AP93),HARMEAN(WeightedParse!I93,WeightedParse!K93,WeightedParse!M93,WeightedParse!P93,WeightedParse!Q93,WeightedParse!S93,WeightedParse!T93,WeightedParse!V93,WeightedParse!W93,WeightedParse!X93,WeightedParse!Y93,WeightedParse!Z93,WeightedParse!AB93,WeightedParse!AE93,WeightedParse!AF93,WeightedParse!AG93,WeightedParse!AJ93,WeightedParse!AK93,WeightedParse!AL93,WeightedParse!AN93,WeightedParse!AO93,WeightedParse!AP93)*Variables!$B$5),"")</f>
        <v/>
      </c>
      <c r="P93" s="114" t="str">
        <f>IF($A93&gt;"",IF(AND(OR(EXACT(SquadExport!$BO93,TRUE),EXACT(SquadExport!$BP93,TRUE)),OR(EXACT(SquadExport!$BK93,TRUE),EXACT(SquadExport!$BM93,TRUE))),HARMEAN(WeightedParse!M93,WeightedParse!P93,WeightedParse!S93,WeightedParse!U93,WeightedParse!V93,WeightedParse!W93,WeightedParse!Y93,WeightedParse!AE93,WeightedParse!AF93,WeightedParse!AP93),HARMEAN(WeightedParse!M93,WeightedParse!P93,WeightedParse!S93,WeightedParse!U93,WeightedParse!V93,WeightedParse!W93,WeightedParse!Y93,WeightedParse!AE93,WeightedParse!AF93,WeightedParse!AP93)*Variables!$B$5),"")</f>
        <v/>
      </c>
      <c r="Q93" s="114" t="str">
        <f>IF($A93&gt;"",IF(AND(OR(EXACT(SquadExport!$BO93,TRUE),EXACT(SquadExport!$BP93,TRUE)),OR(EXACT(SquadExport!$BK93,TRUE),EXACT(SquadExport!$BM93,TRUE))),HARMEAN(WeightedParse!H93,WeightedParse!P93,WeightedParse!Q93,WeightedParse!S93,WeightedParse!T93,WeightedParse!V93,WeightedParse!X93,WeightedParse!Y93,WeightedParse!Z93,WeightedParse!AE93,WeightedParse!AF93,WeightedParse!AH93,WeightedParse!AN93,WeightedParse!AO93),HARMEAN(WeightedParse!H93,WeightedParse!P93,WeightedParse!Q93,WeightedParse!S93,WeightedParse!T93,WeightedParse!V93,WeightedParse!X93,WeightedParse!Y93,WeightedParse!Z93,WeightedParse!AE93,WeightedParse!AF93,WeightedParse!AH93,WeightedParse!AN93,WeightedParse!AO93)*Variables!$B$5),"")</f>
        <v/>
      </c>
      <c r="R93" s="115" t="str">
        <f>IF($A93&gt;"",IF(AND(OR(EXACT(SquadExport!$BO93,TRUE),EXACT(SquadExport!$BP93,TRUE)),OR(EXACT(SquadExport!$BK93,TRUE),EXACT(SquadExport!$BM93,TRUE))),HARMEAN(WeightedParse!H93,WeightedParse!I93,WeightedParse!K93,WeightedParse!P93,WeightedParse!Q93,WeightedParse!S93,WeightedParse!T93,WeightedParse!V93,WeightedParse!Y93,WeightedParse!Z93,WeightedParse!AD93,WeightedParse!AE93,WeightedParse!AF93,WeightedParse!AH93,WeightedParse!AI93,WeightedParse!AJ93,WeightedParse!AN93,WeightedParse!AO93),HARMEAN(WeightedParse!H93,WeightedParse!I93,WeightedParse!K93,WeightedParse!P93,WeightedParse!Q93,WeightedParse!S93,WeightedParse!T93,WeightedParse!V93,WeightedParse!Y93,WeightedParse!Z93,WeightedParse!AD93,WeightedParse!AE93,WeightedParse!AF93,WeightedParse!AH93,WeightedParse!AI93,WeightedParse!AJ93,WeightedParse!AN93,WeightedParse!AO93)*Variables!$B$5),"")</f>
        <v/>
      </c>
      <c r="S93" s="115" t="str">
        <f>IF($A93&gt;"",IF(AND(OR(EXACT(SquadExport!$BO93,TRUE),EXACT(SquadExport!$BP93,TRUE)),OR(EXACT(SquadExport!$BK93,TRUE),EXACT(SquadExport!$BM93,TRUE))),HARMEAN(WeightedParse!H93,WeightedParse!I93,WeightedParse!K93,WeightedParse!Q93,WeightedParse!S93,WeightedParse!T93,WeightedParse!V93,WeightedParse!X93,WeightedParse!Z93,WeightedParse!AB93,WeightedParse!AD93,WeightedParse!AF93,WeightedParse!AG93,WeightedParse!AH93,WeightedParse!AI93,WeightedParse!AJ93,WeightedParse!AK93,WeightedParse!AN93,WeightedParse!AO93),HARMEAN(WeightedParse!H93,WeightedParse!I93,WeightedParse!K93,WeightedParse!Q93,WeightedParse!S93,WeightedParse!T93,WeightedParse!V93,WeightedParse!X93,WeightedParse!Z93,WeightedParse!AB93,WeightedParse!AD93,WeightedParse!AF93,WeightedParse!AG93,WeightedParse!AH93,WeightedParse!AI93,WeightedParse!AJ93,WeightedParse!AK93,WeightedParse!AN93,WeightedParse!AO93)*Variables!$B$5),"")</f>
        <v/>
      </c>
      <c r="T93" s="114" t="str">
        <f>IF($A93&gt;"",IF(AND(OR(EXACT(SquadExport!$BO93,TRUE),EXACT(SquadExport!$BP93,TRUE)),OR(EXACT(SquadExport!$BK93,TRUE),EXACT(SquadExport!$BM93,TRUE))),HARMEAN(WeightedParse!I93,WeightedParse!K93,WeightedParse!N93,WeightedParse!P93,WeightedParse!Q93,WeightedParse!S93,WeightedParse!T93,WeightedParse!V93,WeightedParse!X93,WeightedParse!Y93,WeightedParse!Z93,WeightedParse!AB93,WeightedParse!AD93,WeightedParse!AE93,WeightedParse!AF93,WeightedParse!AH93,WeightedParse!AI93,WeightedParse!AJ93,WeightedParse!AN93,WeightedParse!AO93)*WeightedParse!BD93,(HARMEAN(WeightedParse!I93,WeightedParse!K93,WeightedParse!N93,WeightedParse!P93,WeightedParse!Q93,WeightedParse!S93,WeightedParse!T93,WeightedParse!V93,WeightedParse!X93,WeightedParse!Y93,WeightedParse!Z93,WeightedParse!AB93,WeightedParse!AD93,WeightedParse!AE93,WeightedParse!AF93,WeightedParse!AH93,WeightedParse!AI93,WeightedParse!AJ93,WeightedParse!AN93,WeightedParse!AO93)*WeightedParse!BD93)*Variables!$B$5),"")</f>
        <v/>
      </c>
      <c r="U93" s="114" t="str">
        <f>IF($A93&gt;"",IF(EXACT(SquadExport!$BQ93,TRUE),HARMEAN(WeightedParse!P93,WeightedParse!S93,WeightedParse!V93,WeightedParse!X93,WeightedParse!Y93,WeightedParse!Z93,WeightedParse!AE93,WeightedParse!AF93,WeightedParse!AP93),HARMEAN(WeightedParse!P93,WeightedParse!S93,WeightedParse!V93,WeightedParse!X93,WeightedParse!Y93,WeightedParse!Z93,WeightedParse!AE93,WeightedParse!AF93,WeightedParse!AP93)*Variables!$B$5),"")</f>
        <v/>
      </c>
      <c r="V93" s="114" t="str">
        <f>IF($A93&gt;"",IF(EXACT(SquadExport!$BQ93,TRUE),HARMEAN(WeightedParse!K93,WeightedParse!Q93,WeightedParse!S93,WeightedParse!T93,WeightedParse!V93,WeightedParse!X93,WeightedParse!Z93,WeightedParse!AE93,WeightedParse!AF93,WeightedParse!AG93,WeightedParse!AH93,WeightedParse!AK93),HARMEAN(WeightedParse!K93,WeightedParse!Q93,WeightedParse!S93,WeightedParse!T93,WeightedParse!V93,WeightedParse!X93,WeightedParse!Z93,WeightedParse!AE93,WeightedParse!AF93,WeightedParse!AG93,WeightedParse!AH93,WeightedParse!AK93)*Variables!$B$5),"")</f>
        <v/>
      </c>
      <c r="W93" s="114" t="str">
        <f>IF($A93&gt;"",IF(EXACT(SquadExport!$BQ93,TRUE),HARMEAN(WeightedParse!I93,WeightedParse!K93,WeightedParse!N93,WeightedParse!Q93,WeightedParse!T93,WeightedParse!V93,WeightedParse!X93,WeightedParse!Z93,WeightedParse!AB93,WeightedParse!AD93,WeightedParse!AF93,WeightedParse!AG93,WeightedParse!AK93),HARMEAN(WeightedParse!I93,WeightedParse!K93,WeightedParse!N93,WeightedParse!Q93,WeightedParse!T93,WeightedParse!V93,WeightedParse!X93,WeightedParse!Z93,WeightedParse!AB93,WeightedParse!AD93,WeightedParse!AF93,WeightedParse!AG93,WeightedParse!AK93)*Variables!$B$5),"")</f>
        <v/>
      </c>
      <c r="X93" s="114" t="str">
        <f>IF($A93&gt;"",IF(EXACT(SquadExport!$BQ93,TRUE),HARMEAN(WeightedParse!K93,WeightedParse!P93,WeightedParse!Q93,WeightedParse!S93,WeightedParse!U93,WeightedParse!V93,WeightedParse!X93,WeightedParse!Y93,WeightedParse!Z93,WeightedParse!AE93,WeightedParse!AF93,WeightedParse!AH93,WeightedParse!AO93,WeightedParse!AP93),HARMEAN(WeightedParse!K93,WeightedParse!P93,WeightedParse!Q93,WeightedParse!S93,WeightedParse!U93,WeightedParse!V93,WeightedParse!X93,WeightedParse!Y93,WeightedParse!Z93,WeightedParse!AE93,WeightedParse!AF93,WeightedParse!AH93,WeightedParse!AO93,WeightedParse!AP93)*Variables!$B$5),"")</f>
        <v/>
      </c>
      <c r="Y93" s="114" t="str">
        <f>IF($A93&gt;"",IF(EXACT(SquadExport!$BQ93,TRUE),HARMEAN(WeightedParse!P93,WeightedParse!Q93,WeightedParse!S93,WeightedParse!U93,WeightedParse!V93,WeightedParse!W93,WeightedParse!Y93,WeightedParse!AE93,WeightedParse!AF93,WeightedParse!AH93,WeightedParse!AJ93,WeightedParse!AN93,WeightedParse!AO93,WeightedParse!AP93),HARMEAN(WeightedParse!P93,WeightedParse!Q93,WeightedParse!S93,WeightedParse!U93,WeightedParse!V93,WeightedParse!W93,WeightedParse!Y93,WeightedParse!AE93,WeightedParse!AF93,WeightedParse!AH93,WeightedParse!AJ93,WeightedParse!AN93,WeightedParse!AO93,WeightedParse!AP93)*Variables!$B$5),"")</f>
        <v/>
      </c>
      <c r="Z93" s="114" t="str">
        <f>IF($A93&gt;"",IF(EXACT(SquadExport!$BQ93,TRUE),HARMEAN(WeightedParse!M93,WeightedParse!P93,WeightedParse!Q93,WeightedParse!S93,WeightedParse!U93,WeightedParse!V93,WeightedParse!W93,WeightedParse!X93,WeightedParse!Y93,WeightedParse!Z93,WeightedParse!AE93,WeightedParse!AF93,WeightedParse!AH93,WeightedParse!AL93,WeightedParse!AO93,WeightedParse!AP93),HARMEAN(WeightedParse!M93,WeightedParse!P93,WeightedParse!Q93,WeightedParse!S93,WeightedParse!U93,WeightedParse!V93,WeightedParse!W93,WeightedParse!X93,WeightedParse!Y93,WeightedParse!Z93,WeightedParse!AE93,WeightedParse!AF93,WeightedParse!AH93,WeightedParse!AL93,WeightedParse!AO93,WeightedParse!AP93)*Variables!$B$5),"")</f>
        <v/>
      </c>
      <c r="AA93" s="114" t="str">
        <f>IF($A93&gt;"",IF(EXACT(SquadExport!$BQ93,TRUE),HARMEAN(WeightedParse!J93,WeightedParse!K93,WeightedParse!N93,WeightedParse!P93,WeightedParse!Q93,WeightedParse!S93,WeightedParse!V93,WeightedParse!X93,WeightedParse!Y93,WeightedParse!Z93,WeightedParse!AD93,WeightedParse!AE93,WeightedParse!AH93,WeightedParse!AI93,WeightedParse!AK93,WeightedParse!AN93,WeightedParse!AO93,WeightedParse!AP93),HARMEAN(WeightedParse!J93,WeightedParse!K93,WeightedParse!N93,WeightedParse!P93,WeightedParse!Q93,WeightedParse!S93,WeightedParse!V93,WeightedParse!X93,WeightedParse!Y93,WeightedParse!Z93,WeightedParse!AD93,WeightedParse!AE93,WeightedParse!AH93,WeightedParse!AI93,WeightedParse!AK93,WeightedParse!AN93,WeightedParse!AO93,WeightedParse!AP93)*Variables!$B$5),"")</f>
        <v/>
      </c>
      <c r="AB93" s="114" t="str">
        <f>IF($A93&gt;"",IF(AND(EXACT(SquadExport!$BR93,TRUE),EXACT(SquadExport!$BL93,TRUE)),HARMEAN(WeightedParse!I93,WeightedParse!K93,WeightedParse!N93,WeightedParse!Q93,WeightedParse!T93,WeightedParse!V93,WeightedParse!X93,WeightedParse!Y93,WeightedParse!Z93,WeightedParse!AD93,WeightedParse!AE93,WeightedParse!AF93,WeightedParse!AG93,WeightedParse!AH93,WeightedParse!AI93,WeightedParse!AJ93,WeightedParse!AK93,WeightedParse!AN93,WeightedParse!AO93),HARMEAN(WeightedParse!I93,WeightedParse!K93,WeightedParse!N93,WeightedParse!Q93,WeightedParse!T93,WeightedParse!V93,WeightedParse!X93,WeightedParse!Y93,WeightedParse!Z93,WeightedParse!AD93,WeightedParse!AE93,WeightedParse!AF93,WeightedParse!AG93,WeightedParse!AH93,WeightedParse!AI93,WeightedParse!AJ93,WeightedParse!AK93,WeightedParse!AN93,WeightedParse!AO93)*Variables!$B$5),"")</f>
        <v/>
      </c>
      <c r="AC93" s="114" t="str">
        <f>IF($A93&gt;"",IF(AND(EXACT(SquadExport!$BR93,TRUE),EXACT(SquadExport!$BL93,TRUE)),HARMEAN(WeightedParse!K93,WeightedParse!Q93,WeightedParse!S93,WeightedParse!T93,WeightedParse!V93,WeightedParse!X93,WeightedParse!Y93,WeightedParse!Z93,WeightedParse!AD93,WeightedParse!AE93,WeightedParse!AF93,WeightedParse!AG93,WeightedParse!AH93,WeightedParse!AO93),HARMEAN(WeightedParse!K93,WeightedParse!Q93,WeightedParse!S93,WeightedParse!T93,WeightedParse!V93,WeightedParse!X93,WeightedParse!Y93,WeightedParse!Z93,WeightedParse!AD93,WeightedParse!AE93,WeightedParse!AF93,WeightedParse!AG93,WeightedParse!AH93,WeightedParse!AO93)*Variables!$B$5),"")</f>
        <v/>
      </c>
      <c r="AD93" s="114" t="str">
        <f>IF($A93&gt;"",IF(AND(EXACT(SquadExport!$BR93,TRUE),EXACT(SquadExport!$BL93,TRUE)),HARMEAN(WeightedParse!I93,WeightedParse!J93,WeightedParse!K93,WeightedParse!N93,WeightedParse!Q93,WeightedParse!S93,WeightedParse!T93,WeightedParse!V93,WeightedParse!X93,WeightedParse!Z93,WeightedParse!AB93,WeightedParse!AD93,WeightedParse!AG93,WeightedParse!AH93,WeightedParse!AI93,WeightedParse!AK93,WeightedParse!AO93),HARMEAN(WeightedParse!I93,WeightedParse!J93,WeightedParse!K93,WeightedParse!N93,WeightedParse!Q93,WeightedParse!S93,WeightedParse!T93,WeightedParse!V93,WeightedParse!X93,WeightedParse!Z93,WeightedParse!AB93,WeightedParse!AD93,WeightedParse!AG93,WeightedParse!AH93,WeightedParse!AI93,WeightedParse!AK93,WeightedParse!AO93)*Variables!$B$5),"")</f>
        <v/>
      </c>
      <c r="AE93" s="114" t="str">
        <f>IF($A93&gt;"",IF(AND(EXACT(SquadExport!$BR93,TRUE),EXACT(SquadExport!$BL93,TRUE)),HARMEAN(WeightedParse!K93,WeightedParse!N93,WeightedParse!P93,WeightedParse!Q93,WeightedParse!S93,WeightedParse!T93,WeightedParse!U93,WeightedParse!V93,WeightedParse!X93,WeightedParse!Y93,WeightedParse!Z93,WeightedParse!AD93,WeightedParse!AE93,WeightedParse!AF93,WeightedParse!AG93,WeightedParse!AH93,WeightedParse!AI93,WeightedParse!AO93),HARMEAN(WeightedParse!K93,WeightedParse!N93,WeightedParse!P93,WeightedParse!Q93,WeightedParse!S93,WeightedParse!T93,WeightedParse!U93,WeightedParse!V93,WeightedParse!X93,WeightedParse!Y93,WeightedParse!Z93,WeightedParse!AD93,WeightedParse!AE93,WeightedParse!AF93,WeightedParse!AG93,WeightedParse!AH93,WeightedParse!AI93,WeightedParse!AO93)*Variables!$B$5),"")</f>
        <v/>
      </c>
      <c r="AF93" s="114" t="str">
        <f>IF($A93&gt;"",IF(AND(EXACT(SquadExport!$BR93,TRUE),EXACT(SquadExport!$BL93,TRUE)),HARMEAN(WeightedParse!I93,WeightedParse!J93,WeightedParse!K93,WeightedParse!N93,WeightedParse!Q93,WeightedParse!S93,WeightedParse!T93,WeightedParse!U93,WeightedParse!V93,WeightedParse!X93,WeightedParse!Z93,WeightedParse!AD93,WeightedParse!AE93,WeightedParse!AF93,WeightedParse!AH93,WeightedParse!AI93,WeightedParse!AK93,WeightedParse!AN93,WeightedParse!AO93,WeightedParse!AP93),HARMEAN(WeightedParse!I93,WeightedParse!J93,WeightedParse!K93,WeightedParse!N93,WeightedParse!Q93,WeightedParse!S93,WeightedParse!T93,WeightedParse!U93,WeightedParse!V93,WeightedParse!X93,WeightedParse!Z93,WeightedParse!AD93,WeightedParse!AE93,WeightedParse!AF93,WeightedParse!AH93,WeightedParse!AI93,WeightedParse!AK93,WeightedParse!AN93,WeightedParse!AO93,WeightedParse!AP93)*Variables!$B$5),"")</f>
        <v/>
      </c>
      <c r="AG93" s="114" t="str">
        <f>IF($A93&gt;"",IF(AND(OR(EXACT(SquadExport!$BR93,TRUE),EXACT(SquadExport!$BS93,TRUE)),OR(EXACT(SquadExport!$BK93,TRUE),EXACT(SquadExport!$BM93,TRUE))),HARMEAN(WeightedParse!I93,WeightedParse!K93,WeightedParse!Q93,WeightedParse!T93,WeightedParse!X93,WeightedParse!Z93,WeightedParse!AD93,WeightedParse!AF93,WeightedParse!AG93,WeightedParse!AJ93),HARMEAN(WeightedParse!I93,WeightedParse!K93,WeightedParse!Q93,WeightedParse!T93,WeightedParse!X93,WeightedParse!Z93,WeightedParse!AD93,WeightedParse!AF93,WeightedParse!AG93,WeightedParse!AJ93)*Variables!$B$5),"")</f>
        <v/>
      </c>
      <c r="AH93" s="114" t="str">
        <f>IF($A93&gt;"",IF(AND(OR(EXACT(SquadExport!$BR93,TRUE),EXACT(SquadExport!$BS93,TRUE)),OR(EXACT(SquadExport!$BK93,TRUE),EXACT(SquadExport!$BM93,TRUE))),HARMEAN(WeightedParse!H93,WeightedParse!K93,WeightedParse!P93,WeightedParse!Q93,WeightedParse!S93,WeightedParse!T93,WeightedParse!V93,WeightedParse!X93,WeightedParse!Y93,WeightedParse!Z93,WeightedParse!AD93,WeightedParse!AE93,WeightedParse!AF93,WeightedParse!AG93,WeightedParse!AH93,WeightedParse!AO93),HARMEAN(WeightedParse!H93,WeightedParse!K93,WeightedParse!P93,WeightedParse!Q93,WeightedParse!S93,WeightedParse!T93,WeightedParse!V93,WeightedParse!X93,WeightedParse!Y93,WeightedParse!Z93,WeightedParse!AD93,WeightedParse!AE93,WeightedParse!AF93,WeightedParse!AG93,WeightedParse!AH93,WeightedParse!AO93)*Variables!$B$5),"")</f>
        <v/>
      </c>
      <c r="AI93" s="114" t="str">
        <f>IF($A93&gt;"",IF(AND(OR(EXACT(SquadExport!$BR93,TRUE),EXACT(SquadExport!$BS93,TRUE)),OR(EXACT(SquadExport!$BK93,TRUE),EXACT(SquadExport!$BM93,TRUE))),HARMEAN(WeightedParse!H93,WeightedParse!I93,WeightedParse!K93,WeightedParse!P93,WeightedParse!Q93,WeightedParse!S93,WeightedParse!T93,WeightedParse!U93,WeightedParse!V93,WeightedParse!X93,WeightedParse!Y93,WeightedParse!Z93,WeightedParse!AD93,WeightedParse!AE93,WeightedParse!AF93,WeightedParse!AH93,WeightedParse!AI93,WeightedParse!AO93),HARMEAN(WeightedParse!H93,WeightedParse!I93,WeightedParse!K93,WeightedParse!P93,WeightedParse!Q93,WeightedParse!S93,WeightedParse!T93,WeightedParse!U93,WeightedParse!V93,WeightedParse!X93,WeightedParse!Y93,WeightedParse!Z93,WeightedParse!AD93,WeightedParse!AE93,WeightedParse!AF93,WeightedParse!AH93,WeightedParse!AI93,WeightedParse!AO93)*Variables!$B$5),"")</f>
        <v/>
      </c>
      <c r="AJ93" s="114" t="str">
        <f>IF($A93&gt;"",IF(AND(OR(EXACT(SquadExport!$BR93,TRUE),EXACT(SquadExport!$BS93,TRUE)),OR(EXACT(SquadExport!$BK93,TRUE),EXACT(SquadExport!$BM93,TRUE))),HARMEAN(WeightedParse!H93,WeightedParse!K93,WeightedParse!M93,WeightedParse!V93,WeightedParse!W93,WeightedParse!AD93,WeightedParse!AF93,WeightedParse!AH93,WeightedParse!AK93,WeightedParse!AL93,WeightedParse!AO93,WeightedParse!AP93)*(CONVERT(LEFT(SquadExport!$E93,FIND("'",SquadExport!$E93)-1)+((MID(SquadExport!$E93,FIND("'",SquadExport!$E93)+1,LEN(SquadExport!$E93)-FIND("'",SquadExport!$E93)-1))/12),"ft","m")-1)/(Variables!$C$4-1),(HARMEAN(WeightedParse!H93,WeightedParse!K93,WeightedParse!M93,WeightedParse!V93,WeightedParse!W93,WeightedParse!AD93,WeightedParse!AF93,WeightedParse!AH93,WeightedParse!AK93,WeightedParse!AL93,WeightedParse!AO93,WeightedParse!AP93)*(CONVERT(LEFT(SquadExport!$E93,FIND("'",SquadExport!$E93)-1)+((MID(SquadExport!$E93,FIND("'",SquadExport!$E93)+1,LEN(SquadExport!$E93)-FIND("'",SquadExport!$E93)-1))/12),"ft","m")-1)/(Variables!$C$4-1))*Variables!$B$5),"")</f>
        <v/>
      </c>
      <c r="AK93" s="114" t="str">
        <f>IF($A93&gt;"",IF(AND(OR(EXACT(SquadExport!$BR93,TRUE),EXACT(SquadExport!$BS93,TRUE)),OR(EXACT(SquadExport!$BK93,TRUE),EXACT(SquadExport!$BM93,TRUE))),HARMEAN(WeightedParse!J93,WeightedParse!K93,WeightedParse!T93,WeightedParse!V93,WeightedParse!X93,WeightedParse!Y93,WeightedParse!Z93,WeightedParse!AD93,WeightedParse!AH93,WeightedParse!AI93,WeightedParse!AK93,WeightedParse!AO93),HARMEAN(WeightedParse!J93,WeightedParse!K93,WeightedParse!T93,WeightedParse!V93,WeightedParse!X93,WeightedParse!Y93,WeightedParse!Z93,WeightedParse!AD93,WeightedParse!AH93,WeightedParse!AI93,WeightedParse!AK93,WeightedParse!AO93)*Variables!$B$5),"")</f>
        <v/>
      </c>
      <c r="AL93" s="114" t="str">
        <f>IF($A93&gt;"",IF(AND(OR(EXACT(SquadExport!$BR93,TRUE),EXACT(SquadExport!$BS93,TRUE)),OR(EXACT(SquadExport!$BK93,TRUE),EXACT(SquadExport!$BM93,TRUE))),HARMEAN(WeightedParse!H93,WeightedParse!I93,WeightedParse!K93,WeightedParse!Q93,WeightedParse!T93,WeightedParse!V93,WeightedParse!AB93,WeightedParse!AD93,WeightedParse!AH93,WeightedParse!AI93,WeightedParse!AJ93,WeightedParse!AN93,WeightedParse!AO93),HARMEAN(WeightedParse!H93,WeightedParse!I93,WeightedParse!K93,WeightedParse!Q93,WeightedParse!T93,WeightedParse!V93,WeightedParse!AB93,WeightedParse!AD93,WeightedParse!AH93,WeightedParse!AI93,WeightedParse!AJ93,WeightedParse!AN93,WeightedParse!AO93)*Variables!$B$5),"")</f>
        <v/>
      </c>
      <c r="AM93" s="114" t="str">
        <f>IF($A93&gt;"",IF(AND(OR(EXACT(SquadExport!$BR93,TRUE),EXACT(SquadExport!$BS93,TRUE)),OR(EXACT(SquadExport!$BK93,TRUE),EXACT(SquadExport!$BM93,TRUE))),HARMEAN(WeightedParse!I93,WeightedParse!J93,WeightedParse!K93,WeightedParse!N93,WeightedParse!Q93,WeightedParse!T93,WeightedParse!V93,WeightedParse!X93,WeightedParse!AB93,WeightedParse!AD93,WeightedParse!AG93,WeightedParse!AI93,WeightedParse!AJ93,WeightedParse!AK93,WeightedParse!AN93)*WeightedParse!BD93,(HARMEAN(WeightedParse!I93,WeightedParse!J93,WeightedParse!K93,WeightedParse!N93,WeightedParse!Q93,WeightedParse!T93,WeightedParse!V93,WeightedParse!X93,WeightedParse!AB93,WeightedParse!AD93,WeightedParse!AG93,WeightedParse!AI93,WeightedParse!AJ93,WeightedParse!AK93,WeightedParse!AN93)*WeightedParse!BD93)*Variables!$B$5),"")</f>
        <v/>
      </c>
      <c r="AN93" s="114" t="str">
        <f>IF($A93&gt;"",IF(AND(OR(EXACT(SquadExport!$BR93,TRUE),EXACT(SquadExport!$BS93,TRUE)),OR(EXACT(SquadExport!$BK93,TRUE),EXACT(SquadExport!$BM93,TRUE))),HARMEAN(WeightedParse!H93,WeightedParse!I93,WeightedParse!K93,WeightedParse!N93,WeightedParse!Q93,WeightedParse!T93,WeightedParse!V93,WeightedParse!X93,WeightedParse!Z93,WeightedParse!AD93,WeightedParse!AG93,WeightedParse!AH93,WeightedParse!AI93,WeightedParse!AJ93,WeightedParse!AN93,WeightedParse!AO93)*WeightedParse!BD93,(HARMEAN(WeightedParse!H93,WeightedParse!I93,WeightedParse!K93,WeightedParse!N93,WeightedParse!Q93,WeightedParse!T93,WeightedParse!V93,WeightedParse!X93,WeightedParse!Z93,WeightedParse!AD93,WeightedParse!AG93,WeightedParse!AH93,WeightedParse!AI93,WeightedParse!AJ93,WeightedParse!AN93,WeightedParse!AO93)*WeightedParse!BD93)*Variables!$B$5),"")</f>
        <v/>
      </c>
      <c r="AO93" s="114" t="str">
        <f>IF($A93&gt;"",IF(AND(EXACT(SquadExport!$BS93,TRUE),EXACT(SquadExport!$BL93,TRUE)),HARMEAN(WeightedParse!K93,WeightedParse!Q93,WeightedParse!T93,WeightedParse!V93,WeightedParse!X93,WeightedParse!Z93,WeightedParse!AB93,WeightedParse!AD93,WeightedParse!AG93,WeightedParse!AK93),HARMEAN(WeightedParse!K93,WeightedParse!Q93,WeightedParse!T93,WeightedParse!V93,WeightedParse!X93,WeightedParse!Z93,WeightedParse!AB93,WeightedParse!AD93,WeightedParse!AG93,WeightedParse!AK93)*Variables!$B$5),"")</f>
        <v/>
      </c>
      <c r="AP93" s="114" t="str">
        <f>IF($A93&gt;"",IF(AND(EXACT(SquadExport!$BS93,TRUE),EXACT(SquadExport!$BL93,TRUE)),HARMEAN(WeightedParse!I93,WeightedParse!K93,WeightedParse!Q93,WeightedParse!T93,WeightedParse!V93,WeightedParse!X93,WeightedParse!Z93,WeightedParse!AB93,WeightedParse!AD93,WeightedParse!AF93,WeightedParse!AG93,WeightedParse!AI93,WeightedParse!AJ93),HARMEAN(WeightedParse!I93,WeightedParse!K93,WeightedParse!Q93,WeightedParse!T93,WeightedParse!V93,WeightedParse!X93,WeightedParse!Z93,WeightedParse!AB93,WeightedParse!AD93,WeightedParse!AF93,WeightedParse!AG93,WeightedParse!AI93,WeightedParse!AJ93)*Variables!$B$5),"")</f>
        <v/>
      </c>
      <c r="AQ93" s="114" t="str">
        <f>IF($A93&gt;"",IF(AND(EXACT(SquadExport!$BS93,TRUE),EXACT(SquadExport!$BL93,TRUE)),HARMEAN(WeightedParse!I93,WeightedParse!J93,WeightedParse!K93,WeightedParse!Q93,WeightedParse!T93,WeightedParse!V93,WeightedParse!X93,WeightedParse!Z93,WeightedParse!AB93,WeightedParse!AD93,WeightedParse!AG93,WeightedParse!AI93,WeightedParse!AJ93,WeightedParse!AK93),HARMEAN(WeightedParse!I93,WeightedParse!J93,WeightedParse!K93,WeightedParse!Q93,WeightedParse!T93,WeightedParse!V93,WeightedParse!X93,WeightedParse!Z93,WeightedParse!AB93,WeightedParse!AD93,WeightedParse!AG93,WeightedParse!AI93,WeightedParse!AJ93,WeightedParse!AK93)*Variables!$B$5),"")</f>
        <v/>
      </c>
      <c r="AR93" s="114" t="str">
        <f>IF($A93&gt;"",IF(AND(EXACT(SquadExport!$BS93,TRUE),EXACT(SquadExport!$BL93,TRUE)),HARMEAN(WeightedParse!I93,WeightedParse!J93,WeightedParse!K93,WeightedParse!Q93,WeightedParse!T93,WeightedParse!V93,WeightedParse!X93,WeightedParse!Y93,WeightedParse!Z93,WeightedParse!AD93,WeightedParse!AH93,WeightedParse!AI93,WeightedParse!AJ93,WeightedParse!AK93,WeightedParse!AN93,WeightedParse!AO93),HARMEAN(WeightedParse!I93,WeightedParse!J93,WeightedParse!K93,WeightedParse!Q93,WeightedParse!T93,WeightedParse!V93,WeightedParse!X93,WeightedParse!Y93,WeightedParse!Z93,WeightedParse!AD93,WeightedParse!AH93,WeightedParse!AI93,WeightedParse!AJ93,WeightedParse!AK93,WeightedParse!AN93,WeightedParse!AO93)*Variables!$B$5),"")</f>
        <v/>
      </c>
      <c r="AS93" s="114" t="str">
        <f>IF($A93&gt;"",IF(AND(EXACT(SquadExport!$BT93,TRUE),EXACT(SquadExport!$BL93,TRUE)),HARMEAN(WeightedParse!J93,WeightedParse!K93,WeightedParse!M93,WeightedParse!T93,WeightedParse!V93,WeightedParse!X93,WeightedParse!Z93,WeightedParse!AD93,WeightedParse!AI93),(HARMEAN(WeightedParse!J93,WeightedParse!K93,WeightedParse!M93,WeightedParse!T93,WeightedParse!V93,WeightedParse!X93,WeightedParse!Z93,WeightedParse!AD93,WeightedParse!AI93)*Variables!$B$5)),"")</f>
        <v/>
      </c>
      <c r="AT93" s="114" t="str">
        <f>IF($A93&gt;"",IF(AND(EXACT(SquadExport!$BT93,TRUE),EXACT(SquadExport!$BL93,TRUE)),HARMEAN(WeightedParse!J93,WeightedParse!K93,WeightedParse!M93,WeightedParse!U93,WeightedParse!V93,WeightedParse!W93,WeightedParse!X93,WeightedParse!Z93,WeightedParse!AD93,WeightedParse!AF93,WeightedParse!AK93,WeightedParse!AL93,WeightedParse!AP93)*(CONVERT(LEFT(SquadExport!$E93,FIND("'",SquadExport!$E93)-1)+((MID(SquadExport!$E93,FIND("'",SquadExport!$E93)+1,LEN(SquadExport!$E93)-FIND("'",SquadExport!$E93)-1))/12),"ft","m")-1)/(Variables!$C$4-1),(HARMEAN(WeightedParse!J93,WeightedParse!K93,WeightedParse!M93,WeightedParse!U93,WeightedParse!V93,WeightedParse!W93,WeightedParse!X93,WeightedParse!Z93,WeightedParse!AD93,WeightedParse!AF93,WeightedParse!AK93,WeightedParse!AL93,WeightedParse!AP93)*(CONVERT(LEFT(SquadExport!$E93,FIND("'",SquadExport!$E93)-1)+((MID(SquadExport!$E93,FIND("'",SquadExport!$E93)+1,LEN(SquadExport!$E93)-FIND("'",SquadExport!$E93)-1))/12),"ft","m")-1)/(Variables!$C$4-1)))*Variables!$B$5,"")</f>
        <v/>
      </c>
      <c r="AU93" s="114" t="str">
        <f>IF($A93&gt;"",IF(AND(EXACT(SquadExport!$BT93,TRUE),EXACT(SquadExport!$BL93,TRUE)),HARMEAN(WeightedParse!I93,WeightedParse!J93,WeightedParse!K93,WeightedParse!Q93,WeightedParse!T93,WeightedParse!V93,WeightedParse!X93,WeightedParse!Z93,WeightedParse!AB93,WeightedParse!AD93,WeightedParse!AF93,WeightedParse!AG93,WeightedParse!AK93,WeightedParse!AP93),HARMEAN(WeightedParse!I93,WeightedParse!J93,WeightedParse!K93,WeightedParse!Q93,WeightedParse!T93,WeightedParse!V93,WeightedParse!X93,WeightedParse!Z93,WeightedParse!AB93,WeightedParse!AD93,WeightedParse!AF93,WeightedParse!AG93,WeightedParse!AK93,WeightedParse!AP93)*Variables!$B$5),"")</f>
        <v/>
      </c>
      <c r="AV93" s="114" t="str">
        <f>IF($A93&gt;"",IF(AND(EXACT(SquadExport!$BT93,TRUE),EXACT(SquadExport!$BL93,TRUE)),HARMEAN(WeightedParse!I93,WeightedParse!J93,WeightedParse!K93,WeightedParse!Q93,WeightedParse!T93,WeightedParse!V93,WeightedParse!X93,WeightedParse!Z93,WeightedParse!AD93,WeightedParse!AH93,WeightedParse!AI93,WeightedParse!AJ93,WeightedParse!AK93,WeightedParse!AN93,WeightedParse!AO93),HARMEAN(WeightedParse!I93,WeightedParse!J93,WeightedParse!K93,WeightedParse!Q93,WeightedParse!T93,WeightedParse!V93,WeightedParse!X93,WeightedParse!Z93,WeightedParse!AD93,WeightedParse!AH93,WeightedParse!AI93,WeightedParse!AJ93,WeightedParse!AK93,WeightedParse!AN93,WeightedParse!AO93)*Variables!$B$5),"")</f>
        <v/>
      </c>
      <c r="AW93" s="114" t="str">
        <f>IF($A93&gt;"",IF(AND(EXACT(SquadExport!$BT93,TRUE),EXACT(SquadExport!$BL93,TRUE)),HARMEAN(WeightedParse!I93,WeightedParse!J93,WeightedParse!K93,WeightedParse!Q93,WeightedParse!T93,WeightedParse!V93,WeightedParse!X93,WeightedParse!Z93,WeightedParse!AB93,WeightedParse!AD93,WeightedParse!AF93,WeightedParse!AG93,WeightedParse!AI93,WeightedParse!AJ93,WeightedParse!AK93),HARMEAN(WeightedParse!I93,WeightedParse!J93,WeightedParse!K93,WeightedParse!Q93,WeightedParse!T93,WeightedParse!V93,WeightedParse!X93,WeightedParse!Z93,WeightedParse!AB93,WeightedParse!AD93,WeightedParse!AF93,WeightedParse!AG93,WeightedParse!AI93,WeightedParse!AJ93,WeightedParse!AK93)*Variables!$B$5),"")</f>
        <v/>
      </c>
      <c r="AX93" s="114" t="str">
        <f>IF($A93&gt;"",IF(AND(EXACT(SquadExport!$BT93,TRUE),EXACT(SquadExport!$BL93,TRUE)),HARMEAN(WeightedParse!K93,WeightedParse!Q93,WeightedParse!U93,WeightedParse!V93,WeightedParse!W93,WeightedParse!X93,WeightedParse!Y93,WeightedParse!Z93,WeightedParse!AD93,WeightedParse!AF93,WeightedParse!AH93,WeightedParse!AI93,WeightedParse!AJ93,WeightedParse!AK93,WeightedParse!AN93,WeightedParse!AO93,WeightedParse!AP93),HARMEAN(WeightedParse!K93,WeightedParse!Q93,WeightedParse!U93,WeightedParse!V93,WeightedParse!W93,WeightedParse!X93,WeightedParse!Y93,WeightedParse!Z93,WeightedParse!AD93,WeightedParse!AF93,WeightedParse!AH93,WeightedParse!AI93,WeightedParse!AJ93,WeightedParse!AK93,WeightedParse!AN93,WeightedParse!AO93,WeightedParse!AP93)*Variables!$B$5),"")</f>
        <v/>
      </c>
      <c r="AY93" s="114" t="str">
        <f>IF($A93&gt;"",IF(AND(EXACT(SquadExport!$BT93,TRUE),EXACT(SquadExport!$BL93,TRUE)),HARMEAN(WeightedParse!I93,WeightedParse!J93,WeightedParse!K93,WeightedParse!M93,WeightedParse!N93,WeightedParse!Q93,WeightedParse!T93,WeightedParse!V93,WeightedParse!X93,WeightedParse!Z93,WeightedParse!AD93,WeightedParse!AF93,WeightedParse!AG93,WeightedParse!AH93,WeightedParse!AI93,WeightedParse!AJ93,WeightedParse!AK93,WeightedParse!AL93,WeightedParse!AN93,WeightedParse!AO93,WeightedParse!AP93),HARMEAN(WeightedParse!I93,WeightedParse!J93,WeightedParse!K93,WeightedParse!M93,WeightedParse!N93,WeightedParse!Q93,WeightedParse!T93,WeightedParse!V93,WeightedParse!X93,WeightedParse!Z93,WeightedParse!AD93,WeightedParse!AF93,WeightedParse!AG93,WeightedParse!AH93,WeightedParse!AI93,WeightedParse!AJ93,WeightedParse!AK93,WeightedParse!AL93,WeightedParse!AN93,WeightedParse!AO93,WeightedParse!AP93)*Variables!$B$5),"")</f>
        <v/>
      </c>
    </row>
    <row r="94" spans="1:51" s="3" customFormat="1" ht="15" customHeight="1" x14ac:dyDescent="0.25">
      <c r="A94" s="3" t="str">
        <f>IF(WeightedParse!A94&gt;"",WeightedParse!A94,"")</f>
        <v/>
      </c>
      <c r="B94" s="4" t="str">
        <f>IF(WeightedParse!B94&gt;0,WeightedParse!B94,"")</f>
        <v/>
      </c>
      <c r="C94" s="4" t="str">
        <f>IF(A94&gt;"",IF(AND(B94&lt;=Variables!$B$8,G94&gt;2),"Youth",IF(AND(B94&lt;=Variables!$B$8,G94&lt;=2),"Prospect",IF(AND(B94&gt;=Variables!$B$9,G94&gt;2),"Old",IF(G94&gt;=3,"Reserves","First Team")))),"")</f>
        <v/>
      </c>
      <c r="D94" s="4" t="str">
        <f>SquadExport!BJ94</f>
        <v/>
      </c>
      <c r="E94" s="4" t="str">
        <f>IF(A94&gt;"",VLOOKUP(F94,Roles!A:B,2,FALSE)&amp;IF(OR(VLOOKUP(F94,Roles!$A:$B,2,FALSE)="FB",VLOOKUP(F94,Roles!$A:$B,2,FALSE)="WB",VLOOKUP(F94,Roles!$A:$B,2,FALSE)="WM",VLOOKUP(F94,Roles!$A:$B,2,FALSE)="W"),IF(AND(SquadExport!BK94=TRUE,SquadExport!BM94=TRUE,WeightedParse!BB94&gt;=WeightedParse!BC94)," (R)",IF(AND(SquadExport!BK94=TRUE,SquadExport!BM94=TRUE,WeightedParse!BB94&lt;WeightedParse!BC94)," (L)",IF(AND(SquadExport!BK94=TRUE,SquadExport!BM94=FALSE), " (L)",IF(AND(SquadExport!BK94=FALSE,SquadExport!BM94=TRUE)," (R)","")))),""),"")</f>
        <v/>
      </c>
      <c r="F94" s="4" t="str" cm="1">
        <f t="array" ref="F94">IF(A94&gt;"",INDEX($J$1:$AY$1,SUMPRODUCT(MAX(($J$2:$AY$200=MAX($J94:$AY94))*(COLUMN($J$2:$AY$200))))-COLUMN($J$1)+1),"")</f>
        <v/>
      </c>
      <c r="G94" s="4" t="str">
        <f t="shared" si="3"/>
        <v/>
      </c>
      <c r="H94" s="4" t="str">
        <f t="shared" si="4"/>
        <v/>
      </c>
      <c r="I94" s="5" t="str">
        <f t="shared" si="5"/>
        <v/>
      </c>
      <c r="J94" s="114" t="str">
        <f>IF($A94&gt;"",HARMEAN(WeightedParse!V94,WeightedParse!Y94,WeightedParse!Z94,WeightedParse!AE94,WeightedParse!AJ94,WeightedParse!AQ94,WeightedParse!AR94,WeightedParse!AS94,WeightedParse!AU94,WeightedParse!AV94,WeightedParse!AW94,WeightedParse!AY94,WeightedParse!BA94),"")</f>
        <v/>
      </c>
      <c r="K94" s="114" t="str">
        <f>IF(A94&gt;"",HARMEAN(WeightedParse!K94,WeightedParse!Q94,WeightedParse!V94,WeightedParse!X94,WeightedParse!Y94,WeightedParse!Z94,WeightedParse!AE94,WeightedParse!AG94,WeightedParse!AI94,WeightedParse!AJ94,WeightedParse!AQ94,WeightedParse!AR94,WeightedParse!AS94,WeightedParse!AU94,WeightedParse!AV94,WeightedParse!AW94,WeightedParse!AY94,WeightedParse!AZ94,WeightedParse!BA94),"")</f>
        <v/>
      </c>
      <c r="L94" s="114" t="str">
        <f>IF($A94&gt;"",IF(AND(EXACT(SquadExport!$BO94,TRUE),EXACT(SquadExport!$BL94,TRUE)),HARMEAN(WeightedParse!M94,WeightedParse!P94,WeightedParse!S94,WeightedParse!U94,WeightedParse!V94,WeightedParse!W94,WeightedParse!Y94,WeightedParse!AE94,WeightedParse!AL94,WeightedParse!AN94,WeightedParse!AP94),HARMEAN(WeightedParse!M94,WeightedParse!P94,WeightedParse!S94,WeightedParse!U94,WeightedParse!V94,WeightedParse!W94,WeightedParse!Y94,WeightedParse!AE94,WeightedParse!AL94,WeightedParse!AN94,WeightedParse!AP94)*Variables!$B$5),"")</f>
        <v/>
      </c>
      <c r="M94" s="114" t="str">
        <f>IF($A94&gt;"",IF(AND(EXACT(SquadExport!$BO94,TRUE),EXACT(SquadExport!$BL94,TRUE)),HARMEAN(WeightedParse!M94,WeightedParse!P94,WeightedParse!S94,WeightedParse!U94,WeightedParse!V94,WeightedParse!W94,WeightedParse!X94,WeightedParse!Y94,WeightedParse!Z94,WeightedParse!AE94,WeightedParse!AL94,WeightedParse!AN94,WeightedParse!AP94),HARMEAN(WeightedParse!M94,WeightedParse!P94,WeightedParse!S94,WeightedParse!U94,WeightedParse!V94,WeightedParse!W94,WeightedParse!X94,WeightedParse!Y94,WeightedParse!Z94,WeightedParse!AE94,WeightedParse!AL94,WeightedParse!AN94,WeightedParse!AP94)*Variables!$B$5),"")</f>
        <v/>
      </c>
      <c r="N94" s="114" t="str">
        <f>IF($A94&gt;"",IF(AND(EXACT(SquadExport!$BO94,TRUE),EXACT(SquadExport!$BL94,TRUE)),HARMEAN(WeightedParse!K94,WeightedParse!M94,WeightedParse!P94,WeightedParse!Q94,WeightedParse!S94,WeightedParse!T94,WeightedParse!U94,WeightedParse!V94,WeightedParse!W94,WeightedParse!X94,WeightedParse!Y94,WeightedParse!Z94,WeightedParse!AE94,WeightedParse!AG94,WeightedParse!AL94,WeightedParse!AN94,WeightedParse!AP94),HARMEAN(WeightedParse!K94,WeightedParse!M94,WeightedParse!P94,WeightedParse!Q94,WeightedParse!S94,WeightedParse!T94,WeightedParse!U94,WeightedParse!V94,WeightedParse!W94,WeightedParse!X94,WeightedParse!Y94,WeightedParse!Z94,WeightedParse!AE94,WeightedParse!AG94,WeightedParse!AL94,WeightedParse!AN94,WeightedParse!AP94)*Variables!$B$5),"")</f>
        <v/>
      </c>
      <c r="O94" s="114" t="str">
        <f>IF($A94&gt;"",IF(AND(EXACT(SquadExport!$BO94,TRUE),EXACT(SquadExport!$BL94,TRUE)),HARMEAN(WeightedParse!I94,WeightedParse!K94,WeightedParse!M94,WeightedParse!P94,WeightedParse!Q94,WeightedParse!S94,WeightedParse!T94,WeightedParse!V94,WeightedParse!W94,WeightedParse!X94,WeightedParse!Y94,WeightedParse!Z94,WeightedParse!AB94,WeightedParse!AE94,WeightedParse!AF94,WeightedParse!AG94,WeightedParse!AJ94,WeightedParse!AK94,WeightedParse!AL94,WeightedParse!AN94,WeightedParse!AO94,WeightedParse!AP94),HARMEAN(WeightedParse!I94,WeightedParse!K94,WeightedParse!M94,WeightedParse!P94,WeightedParse!Q94,WeightedParse!S94,WeightedParse!T94,WeightedParse!V94,WeightedParse!W94,WeightedParse!X94,WeightedParse!Y94,WeightedParse!Z94,WeightedParse!AB94,WeightedParse!AE94,WeightedParse!AF94,WeightedParse!AG94,WeightedParse!AJ94,WeightedParse!AK94,WeightedParse!AL94,WeightedParse!AN94,WeightedParse!AO94,WeightedParse!AP94)*Variables!$B$5),"")</f>
        <v/>
      </c>
      <c r="P94" s="114" t="str">
        <f>IF($A94&gt;"",IF(AND(OR(EXACT(SquadExport!$BO94,TRUE),EXACT(SquadExport!$BP94,TRUE)),OR(EXACT(SquadExport!$BK94,TRUE),EXACT(SquadExport!$BM94,TRUE))),HARMEAN(WeightedParse!M94,WeightedParse!P94,WeightedParse!S94,WeightedParse!U94,WeightedParse!V94,WeightedParse!W94,WeightedParse!Y94,WeightedParse!AE94,WeightedParse!AF94,WeightedParse!AP94),HARMEAN(WeightedParse!M94,WeightedParse!P94,WeightedParse!S94,WeightedParse!U94,WeightedParse!V94,WeightedParse!W94,WeightedParse!Y94,WeightedParse!AE94,WeightedParse!AF94,WeightedParse!AP94)*Variables!$B$5),"")</f>
        <v/>
      </c>
      <c r="Q94" s="114" t="str">
        <f>IF($A94&gt;"",IF(AND(OR(EXACT(SquadExport!$BO94,TRUE),EXACT(SquadExport!$BP94,TRUE)),OR(EXACT(SquadExport!$BK94,TRUE),EXACT(SquadExport!$BM94,TRUE))),HARMEAN(WeightedParse!H94,WeightedParse!P94,WeightedParse!Q94,WeightedParse!S94,WeightedParse!T94,WeightedParse!V94,WeightedParse!X94,WeightedParse!Y94,WeightedParse!Z94,WeightedParse!AE94,WeightedParse!AF94,WeightedParse!AH94,WeightedParse!AN94,WeightedParse!AO94),HARMEAN(WeightedParse!H94,WeightedParse!P94,WeightedParse!Q94,WeightedParse!S94,WeightedParse!T94,WeightedParse!V94,WeightedParse!X94,WeightedParse!Y94,WeightedParse!Z94,WeightedParse!AE94,WeightedParse!AF94,WeightedParse!AH94,WeightedParse!AN94,WeightedParse!AO94)*Variables!$B$5),"")</f>
        <v/>
      </c>
      <c r="R94" s="115" t="str">
        <f>IF($A94&gt;"",IF(AND(OR(EXACT(SquadExport!$BO94,TRUE),EXACT(SquadExport!$BP94,TRUE)),OR(EXACT(SquadExport!$BK94,TRUE),EXACT(SquadExport!$BM94,TRUE))),HARMEAN(WeightedParse!H94,WeightedParse!I94,WeightedParse!K94,WeightedParse!P94,WeightedParse!Q94,WeightedParse!S94,WeightedParse!T94,WeightedParse!V94,WeightedParse!Y94,WeightedParse!Z94,WeightedParse!AD94,WeightedParse!AE94,WeightedParse!AF94,WeightedParse!AH94,WeightedParse!AI94,WeightedParse!AJ94,WeightedParse!AN94,WeightedParse!AO94),HARMEAN(WeightedParse!H94,WeightedParse!I94,WeightedParse!K94,WeightedParse!P94,WeightedParse!Q94,WeightedParse!S94,WeightedParse!T94,WeightedParse!V94,WeightedParse!Y94,WeightedParse!Z94,WeightedParse!AD94,WeightedParse!AE94,WeightedParse!AF94,WeightedParse!AH94,WeightedParse!AI94,WeightedParse!AJ94,WeightedParse!AN94,WeightedParse!AO94)*Variables!$B$5),"")</f>
        <v/>
      </c>
      <c r="S94" s="115" t="str">
        <f>IF($A94&gt;"",IF(AND(OR(EXACT(SquadExport!$BO94,TRUE),EXACT(SquadExport!$BP94,TRUE)),OR(EXACT(SquadExport!$BK94,TRUE),EXACT(SquadExport!$BM94,TRUE))),HARMEAN(WeightedParse!H94,WeightedParse!I94,WeightedParse!K94,WeightedParse!Q94,WeightedParse!S94,WeightedParse!T94,WeightedParse!V94,WeightedParse!X94,WeightedParse!Z94,WeightedParse!AB94,WeightedParse!AD94,WeightedParse!AF94,WeightedParse!AG94,WeightedParse!AH94,WeightedParse!AI94,WeightedParse!AJ94,WeightedParse!AK94,WeightedParse!AN94,WeightedParse!AO94),HARMEAN(WeightedParse!H94,WeightedParse!I94,WeightedParse!K94,WeightedParse!Q94,WeightedParse!S94,WeightedParse!T94,WeightedParse!V94,WeightedParse!X94,WeightedParse!Z94,WeightedParse!AB94,WeightedParse!AD94,WeightedParse!AF94,WeightedParse!AG94,WeightedParse!AH94,WeightedParse!AI94,WeightedParse!AJ94,WeightedParse!AK94,WeightedParse!AN94,WeightedParse!AO94)*Variables!$B$5),"")</f>
        <v/>
      </c>
      <c r="T94" s="114" t="str">
        <f>IF($A94&gt;"",IF(AND(OR(EXACT(SquadExport!$BO94,TRUE),EXACT(SquadExport!$BP94,TRUE)),OR(EXACT(SquadExport!$BK94,TRUE),EXACT(SquadExport!$BM94,TRUE))),HARMEAN(WeightedParse!I94,WeightedParse!K94,WeightedParse!N94,WeightedParse!P94,WeightedParse!Q94,WeightedParse!S94,WeightedParse!T94,WeightedParse!V94,WeightedParse!X94,WeightedParse!Y94,WeightedParse!Z94,WeightedParse!AB94,WeightedParse!AD94,WeightedParse!AE94,WeightedParse!AF94,WeightedParse!AH94,WeightedParse!AI94,WeightedParse!AJ94,WeightedParse!AN94,WeightedParse!AO94)*WeightedParse!BD94,(HARMEAN(WeightedParse!I94,WeightedParse!K94,WeightedParse!N94,WeightedParse!P94,WeightedParse!Q94,WeightedParse!S94,WeightedParse!T94,WeightedParse!V94,WeightedParse!X94,WeightedParse!Y94,WeightedParse!Z94,WeightedParse!AB94,WeightedParse!AD94,WeightedParse!AE94,WeightedParse!AF94,WeightedParse!AH94,WeightedParse!AI94,WeightedParse!AJ94,WeightedParse!AN94,WeightedParse!AO94)*WeightedParse!BD94)*Variables!$B$5),"")</f>
        <v/>
      </c>
      <c r="U94" s="114" t="str">
        <f>IF($A94&gt;"",IF(EXACT(SquadExport!$BQ94,TRUE),HARMEAN(WeightedParse!P94,WeightedParse!S94,WeightedParse!V94,WeightedParse!X94,WeightedParse!Y94,WeightedParse!Z94,WeightedParse!AE94,WeightedParse!AF94,WeightedParse!AP94),HARMEAN(WeightedParse!P94,WeightedParse!S94,WeightedParse!V94,WeightedParse!X94,WeightedParse!Y94,WeightedParse!Z94,WeightedParse!AE94,WeightedParse!AF94,WeightedParse!AP94)*Variables!$B$5),"")</f>
        <v/>
      </c>
      <c r="V94" s="114" t="str">
        <f>IF($A94&gt;"",IF(EXACT(SquadExport!$BQ94,TRUE),HARMEAN(WeightedParse!K94,WeightedParse!Q94,WeightedParse!S94,WeightedParse!T94,WeightedParse!V94,WeightedParse!X94,WeightedParse!Z94,WeightedParse!AE94,WeightedParse!AF94,WeightedParse!AG94,WeightedParse!AH94,WeightedParse!AK94),HARMEAN(WeightedParse!K94,WeightedParse!Q94,WeightedParse!S94,WeightedParse!T94,WeightedParse!V94,WeightedParse!X94,WeightedParse!Z94,WeightedParse!AE94,WeightedParse!AF94,WeightedParse!AG94,WeightedParse!AH94,WeightedParse!AK94)*Variables!$B$5),"")</f>
        <v/>
      </c>
      <c r="W94" s="114" t="str">
        <f>IF($A94&gt;"",IF(EXACT(SquadExport!$BQ94,TRUE),HARMEAN(WeightedParse!I94,WeightedParse!K94,WeightedParse!N94,WeightedParse!Q94,WeightedParse!T94,WeightedParse!V94,WeightedParse!X94,WeightedParse!Z94,WeightedParse!AB94,WeightedParse!AD94,WeightedParse!AF94,WeightedParse!AG94,WeightedParse!AK94),HARMEAN(WeightedParse!I94,WeightedParse!K94,WeightedParse!N94,WeightedParse!Q94,WeightedParse!T94,WeightedParse!V94,WeightedParse!X94,WeightedParse!Z94,WeightedParse!AB94,WeightedParse!AD94,WeightedParse!AF94,WeightedParse!AG94,WeightedParse!AK94)*Variables!$B$5),"")</f>
        <v/>
      </c>
      <c r="X94" s="114" t="str">
        <f>IF($A94&gt;"",IF(EXACT(SquadExport!$BQ94,TRUE),HARMEAN(WeightedParse!K94,WeightedParse!P94,WeightedParse!Q94,WeightedParse!S94,WeightedParse!U94,WeightedParse!V94,WeightedParse!X94,WeightedParse!Y94,WeightedParse!Z94,WeightedParse!AE94,WeightedParse!AF94,WeightedParse!AH94,WeightedParse!AO94,WeightedParse!AP94),HARMEAN(WeightedParse!K94,WeightedParse!P94,WeightedParse!Q94,WeightedParse!S94,WeightedParse!U94,WeightedParse!V94,WeightedParse!X94,WeightedParse!Y94,WeightedParse!Z94,WeightedParse!AE94,WeightedParse!AF94,WeightedParse!AH94,WeightedParse!AO94,WeightedParse!AP94)*Variables!$B$5),"")</f>
        <v/>
      </c>
      <c r="Y94" s="114" t="str">
        <f>IF($A94&gt;"",IF(EXACT(SquadExport!$BQ94,TRUE),HARMEAN(WeightedParse!P94,WeightedParse!Q94,WeightedParse!S94,WeightedParse!U94,WeightedParse!V94,WeightedParse!W94,WeightedParse!Y94,WeightedParse!AE94,WeightedParse!AF94,WeightedParse!AH94,WeightedParse!AJ94,WeightedParse!AN94,WeightedParse!AO94,WeightedParse!AP94),HARMEAN(WeightedParse!P94,WeightedParse!Q94,WeightedParse!S94,WeightedParse!U94,WeightedParse!V94,WeightedParse!W94,WeightedParse!Y94,WeightedParse!AE94,WeightedParse!AF94,WeightedParse!AH94,WeightedParse!AJ94,WeightedParse!AN94,WeightedParse!AO94,WeightedParse!AP94)*Variables!$B$5),"")</f>
        <v/>
      </c>
      <c r="Z94" s="114" t="str">
        <f>IF($A94&gt;"",IF(EXACT(SquadExport!$BQ94,TRUE),HARMEAN(WeightedParse!M94,WeightedParse!P94,WeightedParse!Q94,WeightedParse!S94,WeightedParse!U94,WeightedParse!V94,WeightedParse!W94,WeightedParse!X94,WeightedParse!Y94,WeightedParse!Z94,WeightedParse!AE94,WeightedParse!AF94,WeightedParse!AH94,WeightedParse!AL94,WeightedParse!AO94,WeightedParse!AP94),HARMEAN(WeightedParse!M94,WeightedParse!P94,WeightedParse!Q94,WeightedParse!S94,WeightedParse!U94,WeightedParse!V94,WeightedParse!W94,WeightedParse!X94,WeightedParse!Y94,WeightedParse!Z94,WeightedParse!AE94,WeightedParse!AF94,WeightedParse!AH94,WeightedParse!AL94,WeightedParse!AO94,WeightedParse!AP94)*Variables!$B$5),"")</f>
        <v/>
      </c>
      <c r="AA94" s="114" t="str">
        <f>IF($A94&gt;"",IF(EXACT(SquadExport!$BQ94,TRUE),HARMEAN(WeightedParse!J94,WeightedParse!K94,WeightedParse!N94,WeightedParse!P94,WeightedParse!Q94,WeightedParse!S94,WeightedParse!V94,WeightedParse!X94,WeightedParse!Y94,WeightedParse!Z94,WeightedParse!AD94,WeightedParse!AE94,WeightedParse!AH94,WeightedParse!AI94,WeightedParse!AK94,WeightedParse!AN94,WeightedParse!AO94,WeightedParse!AP94),HARMEAN(WeightedParse!J94,WeightedParse!K94,WeightedParse!N94,WeightedParse!P94,WeightedParse!Q94,WeightedParse!S94,WeightedParse!V94,WeightedParse!X94,WeightedParse!Y94,WeightedParse!Z94,WeightedParse!AD94,WeightedParse!AE94,WeightedParse!AH94,WeightedParse!AI94,WeightedParse!AK94,WeightedParse!AN94,WeightedParse!AO94,WeightedParse!AP94)*Variables!$B$5),"")</f>
        <v/>
      </c>
      <c r="AB94" s="114" t="str">
        <f>IF($A94&gt;"",IF(AND(EXACT(SquadExport!$BR94,TRUE),EXACT(SquadExport!$BL94,TRUE)),HARMEAN(WeightedParse!I94,WeightedParse!K94,WeightedParse!N94,WeightedParse!Q94,WeightedParse!T94,WeightedParse!V94,WeightedParse!X94,WeightedParse!Y94,WeightedParse!Z94,WeightedParse!AD94,WeightedParse!AE94,WeightedParse!AF94,WeightedParse!AG94,WeightedParse!AH94,WeightedParse!AI94,WeightedParse!AJ94,WeightedParse!AK94,WeightedParse!AN94,WeightedParse!AO94),HARMEAN(WeightedParse!I94,WeightedParse!K94,WeightedParse!N94,WeightedParse!Q94,WeightedParse!T94,WeightedParse!V94,WeightedParse!X94,WeightedParse!Y94,WeightedParse!Z94,WeightedParse!AD94,WeightedParse!AE94,WeightedParse!AF94,WeightedParse!AG94,WeightedParse!AH94,WeightedParse!AI94,WeightedParse!AJ94,WeightedParse!AK94,WeightedParse!AN94,WeightedParse!AO94)*Variables!$B$5),"")</f>
        <v/>
      </c>
      <c r="AC94" s="114" t="str">
        <f>IF($A94&gt;"",IF(AND(EXACT(SquadExport!$BR94,TRUE),EXACT(SquadExport!$BL94,TRUE)),HARMEAN(WeightedParse!K94,WeightedParse!Q94,WeightedParse!S94,WeightedParse!T94,WeightedParse!V94,WeightedParse!X94,WeightedParse!Y94,WeightedParse!Z94,WeightedParse!AD94,WeightedParse!AE94,WeightedParse!AF94,WeightedParse!AG94,WeightedParse!AH94,WeightedParse!AO94),HARMEAN(WeightedParse!K94,WeightedParse!Q94,WeightedParse!S94,WeightedParse!T94,WeightedParse!V94,WeightedParse!X94,WeightedParse!Y94,WeightedParse!Z94,WeightedParse!AD94,WeightedParse!AE94,WeightedParse!AF94,WeightedParse!AG94,WeightedParse!AH94,WeightedParse!AO94)*Variables!$B$5),"")</f>
        <v/>
      </c>
      <c r="AD94" s="114" t="str">
        <f>IF($A94&gt;"",IF(AND(EXACT(SquadExport!$BR94,TRUE),EXACT(SquadExport!$BL94,TRUE)),HARMEAN(WeightedParse!I94,WeightedParse!J94,WeightedParse!K94,WeightedParse!N94,WeightedParse!Q94,WeightedParse!S94,WeightedParse!T94,WeightedParse!V94,WeightedParse!X94,WeightedParse!Z94,WeightedParse!AB94,WeightedParse!AD94,WeightedParse!AG94,WeightedParse!AH94,WeightedParse!AI94,WeightedParse!AK94,WeightedParse!AO94),HARMEAN(WeightedParse!I94,WeightedParse!J94,WeightedParse!K94,WeightedParse!N94,WeightedParse!Q94,WeightedParse!S94,WeightedParse!T94,WeightedParse!V94,WeightedParse!X94,WeightedParse!Z94,WeightedParse!AB94,WeightedParse!AD94,WeightedParse!AG94,WeightedParse!AH94,WeightedParse!AI94,WeightedParse!AK94,WeightedParse!AO94)*Variables!$B$5),"")</f>
        <v/>
      </c>
      <c r="AE94" s="114" t="str">
        <f>IF($A94&gt;"",IF(AND(EXACT(SquadExport!$BR94,TRUE),EXACT(SquadExport!$BL94,TRUE)),HARMEAN(WeightedParse!K94,WeightedParse!N94,WeightedParse!P94,WeightedParse!Q94,WeightedParse!S94,WeightedParse!T94,WeightedParse!U94,WeightedParse!V94,WeightedParse!X94,WeightedParse!Y94,WeightedParse!Z94,WeightedParse!AD94,WeightedParse!AE94,WeightedParse!AF94,WeightedParse!AG94,WeightedParse!AH94,WeightedParse!AI94,WeightedParse!AO94),HARMEAN(WeightedParse!K94,WeightedParse!N94,WeightedParse!P94,WeightedParse!Q94,WeightedParse!S94,WeightedParse!T94,WeightedParse!U94,WeightedParse!V94,WeightedParse!X94,WeightedParse!Y94,WeightedParse!Z94,WeightedParse!AD94,WeightedParse!AE94,WeightedParse!AF94,WeightedParse!AG94,WeightedParse!AH94,WeightedParse!AI94,WeightedParse!AO94)*Variables!$B$5),"")</f>
        <v/>
      </c>
      <c r="AF94" s="114" t="str">
        <f>IF($A94&gt;"",IF(AND(EXACT(SquadExport!$BR94,TRUE),EXACT(SquadExport!$BL94,TRUE)),HARMEAN(WeightedParse!I94,WeightedParse!J94,WeightedParse!K94,WeightedParse!N94,WeightedParse!Q94,WeightedParse!S94,WeightedParse!T94,WeightedParse!U94,WeightedParse!V94,WeightedParse!X94,WeightedParse!Z94,WeightedParse!AD94,WeightedParse!AE94,WeightedParse!AF94,WeightedParse!AH94,WeightedParse!AI94,WeightedParse!AK94,WeightedParse!AN94,WeightedParse!AO94,WeightedParse!AP94),HARMEAN(WeightedParse!I94,WeightedParse!J94,WeightedParse!K94,WeightedParse!N94,WeightedParse!Q94,WeightedParse!S94,WeightedParse!T94,WeightedParse!U94,WeightedParse!V94,WeightedParse!X94,WeightedParse!Z94,WeightedParse!AD94,WeightedParse!AE94,WeightedParse!AF94,WeightedParse!AH94,WeightedParse!AI94,WeightedParse!AK94,WeightedParse!AN94,WeightedParse!AO94,WeightedParse!AP94)*Variables!$B$5),"")</f>
        <v/>
      </c>
      <c r="AG94" s="114" t="str">
        <f>IF($A94&gt;"",IF(AND(OR(EXACT(SquadExport!$BR94,TRUE),EXACT(SquadExport!$BS94,TRUE)),OR(EXACT(SquadExport!$BK94,TRUE),EXACT(SquadExport!$BM94,TRUE))),HARMEAN(WeightedParse!I94,WeightedParse!K94,WeightedParse!Q94,WeightedParse!T94,WeightedParse!X94,WeightedParse!Z94,WeightedParse!AD94,WeightedParse!AF94,WeightedParse!AG94,WeightedParse!AJ94),HARMEAN(WeightedParse!I94,WeightedParse!K94,WeightedParse!Q94,WeightedParse!T94,WeightedParse!X94,WeightedParse!Z94,WeightedParse!AD94,WeightedParse!AF94,WeightedParse!AG94,WeightedParse!AJ94)*Variables!$B$5),"")</f>
        <v/>
      </c>
      <c r="AH94" s="114" t="str">
        <f>IF($A94&gt;"",IF(AND(OR(EXACT(SquadExport!$BR94,TRUE),EXACT(SquadExport!$BS94,TRUE)),OR(EXACT(SquadExport!$BK94,TRUE),EXACT(SquadExport!$BM94,TRUE))),HARMEAN(WeightedParse!H94,WeightedParse!K94,WeightedParse!P94,WeightedParse!Q94,WeightedParse!S94,WeightedParse!T94,WeightedParse!V94,WeightedParse!X94,WeightedParse!Y94,WeightedParse!Z94,WeightedParse!AD94,WeightedParse!AE94,WeightedParse!AF94,WeightedParse!AG94,WeightedParse!AH94,WeightedParse!AO94),HARMEAN(WeightedParse!H94,WeightedParse!K94,WeightedParse!P94,WeightedParse!Q94,WeightedParse!S94,WeightedParse!T94,WeightedParse!V94,WeightedParse!X94,WeightedParse!Y94,WeightedParse!Z94,WeightedParse!AD94,WeightedParse!AE94,WeightedParse!AF94,WeightedParse!AG94,WeightedParse!AH94,WeightedParse!AO94)*Variables!$B$5),"")</f>
        <v/>
      </c>
      <c r="AI94" s="114" t="str">
        <f>IF($A94&gt;"",IF(AND(OR(EXACT(SquadExport!$BR94,TRUE),EXACT(SquadExport!$BS94,TRUE)),OR(EXACT(SquadExport!$BK94,TRUE),EXACT(SquadExport!$BM94,TRUE))),HARMEAN(WeightedParse!H94,WeightedParse!I94,WeightedParse!K94,WeightedParse!P94,WeightedParse!Q94,WeightedParse!S94,WeightedParse!T94,WeightedParse!U94,WeightedParse!V94,WeightedParse!X94,WeightedParse!Y94,WeightedParse!Z94,WeightedParse!AD94,WeightedParse!AE94,WeightedParse!AF94,WeightedParse!AH94,WeightedParse!AI94,WeightedParse!AO94),HARMEAN(WeightedParse!H94,WeightedParse!I94,WeightedParse!K94,WeightedParse!P94,WeightedParse!Q94,WeightedParse!S94,WeightedParse!T94,WeightedParse!U94,WeightedParse!V94,WeightedParse!X94,WeightedParse!Y94,WeightedParse!Z94,WeightedParse!AD94,WeightedParse!AE94,WeightedParse!AF94,WeightedParse!AH94,WeightedParse!AI94,WeightedParse!AO94)*Variables!$B$5),"")</f>
        <v/>
      </c>
      <c r="AJ94" s="114" t="str">
        <f>IF($A94&gt;"",IF(AND(OR(EXACT(SquadExport!$BR94,TRUE),EXACT(SquadExport!$BS94,TRUE)),OR(EXACT(SquadExport!$BK94,TRUE),EXACT(SquadExport!$BM94,TRUE))),HARMEAN(WeightedParse!H94,WeightedParse!K94,WeightedParse!M94,WeightedParse!V94,WeightedParse!W94,WeightedParse!AD94,WeightedParse!AF94,WeightedParse!AH94,WeightedParse!AK94,WeightedParse!AL94,WeightedParse!AO94,WeightedParse!AP94)*(CONVERT(LEFT(SquadExport!$E94,FIND("'",SquadExport!$E94)-1)+((MID(SquadExport!$E94,FIND("'",SquadExport!$E94)+1,LEN(SquadExport!$E94)-FIND("'",SquadExport!$E94)-1))/12),"ft","m")-1)/(Variables!$C$4-1),(HARMEAN(WeightedParse!H94,WeightedParse!K94,WeightedParse!M94,WeightedParse!V94,WeightedParse!W94,WeightedParse!AD94,WeightedParse!AF94,WeightedParse!AH94,WeightedParse!AK94,WeightedParse!AL94,WeightedParse!AO94,WeightedParse!AP94)*(CONVERT(LEFT(SquadExport!$E94,FIND("'",SquadExport!$E94)-1)+((MID(SquadExport!$E94,FIND("'",SquadExport!$E94)+1,LEN(SquadExport!$E94)-FIND("'",SquadExport!$E94)-1))/12),"ft","m")-1)/(Variables!$C$4-1))*Variables!$B$5),"")</f>
        <v/>
      </c>
      <c r="AK94" s="114" t="str">
        <f>IF($A94&gt;"",IF(AND(OR(EXACT(SquadExport!$BR94,TRUE),EXACT(SquadExport!$BS94,TRUE)),OR(EXACT(SquadExport!$BK94,TRUE),EXACT(SquadExport!$BM94,TRUE))),HARMEAN(WeightedParse!J94,WeightedParse!K94,WeightedParse!T94,WeightedParse!V94,WeightedParse!X94,WeightedParse!Y94,WeightedParse!Z94,WeightedParse!AD94,WeightedParse!AH94,WeightedParse!AI94,WeightedParse!AK94,WeightedParse!AO94),HARMEAN(WeightedParse!J94,WeightedParse!K94,WeightedParse!T94,WeightedParse!V94,WeightedParse!X94,WeightedParse!Y94,WeightedParse!Z94,WeightedParse!AD94,WeightedParse!AH94,WeightedParse!AI94,WeightedParse!AK94,WeightedParse!AO94)*Variables!$B$5),"")</f>
        <v/>
      </c>
      <c r="AL94" s="114" t="str">
        <f>IF($A94&gt;"",IF(AND(OR(EXACT(SquadExport!$BR94,TRUE),EXACT(SquadExport!$BS94,TRUE)),OR(EXACT(SquadExport!$BK94,TRUE),EXACT(SquadExport!$BM94,TRUE))),HARMEAN(WeightedParse!H94,WeightedParse!I94,WeightedParse!K94,WeightedParse!Q94,WeightedParse!T94,WeightedParse!V94,WeightedParse!AB94,WeightedParse!AD94,WeightedParse!AH94,WeightedParse!AI94,WeightedParse!AJ94,WeightedParse!AN94,WeightedParse!AO94),HARMEAN(WeightedParse!H94,WeightedParse!I94,WeightedParse!K94,WeightedParse!Q94,WeightedParse!T94,WeightedParse!V94,WeightedParse!AB94,WeightedParse!AD94,WeightedParse!AH94,WeightedParse!AI94,WeightedParse!AJ94,WeightedParse!AN94,WeightedParse!AO94)*Variables!$B$5),"")</f>
        <v/>
      </c>
      <c r="AM94" s="114" t="str">
        <f>IF($A94&gt;"",IF(AND(OR(EXACT(SquadExport!$BR94,TRUE),EXACT(SquadExport!$BS94,TRUE)),OR(EXACT(SquadExport!$BK94,TRUE),EXACT(SquadExport!$BM94,TRUE))),HARMEAN(WeightedParse!I94,WeightedParse!J94,WeightedParse!K94,WeightedParse!N94,WeightedParse!Q94,WeightedParse!T94,WeightedParse!V94,WeightedParse!X94,WeightedParse!AB94,WeightedParse!AD94,WeightedParse!AG94,WeightedParse!AI94,WeightedParse!AJ94,WeightedParse!AK94,WeightedParse!AN94)*WeightedParse!BD94,(HARMEAN(WeightedParse!I94,WeightedParse!J94,WeightedParse!K94,WeightedParse!N94,WeightedParse!Q94,WeightedParse!T94,WeightedParse!V94,WeightedParse!X94,WeightedParse!AB94,WeightedParse!AD94,WeightedParse!AG94,WeightedParse!AI94,WeightedParse!AJ94,WeightedParse!AK94,WeightedParse!AN94)*WeightedParse!BD94)*Variables!$B$5),"")</f>
        <v/>
      </c>
      <c r="AN94" s="114" t="str">
        <f>IF($A94&gt;"",IF(AND(OR(EXACT(SquadExport!$BR94,TRUE),EXACT(SquadExport!$BS94,TRUE)),OR(EXACT(SquadExport!$BK94,TRUE),EXACT(SquadExport!$BM94,TRUE))),HARMEAN(WeightedParse!H94,WeightedParse!I94,WeightedParse!K94,WeightedParse!N94,WeightedParse!Q94,WeightedParse!T94,WeightedParse!V94,WeightedParse!X94,WeightedParse!Z94,WeightedParse!AD94,WeightedParse!AG94,WeightedParse!AH94,WeightedParse!AI94,WeightedParse!AJ94,WeightedParse!AN94,WeightedParse!AO94)*WeightedParse!BD94,(HARMEAN(WeightedParse!H94,WeightedParse!I94,WeightedParse!K94,WeightedParse!N94,WeightedParse!Q94,WeightedParse!T94,WeightedParse!V94,WeightedParse!X94,WeightedParse!Z94,WeightedParse!AD94,WeightedParse!AG94,WeightedParse!AH94,WeightedParse!AI94,WeightedParse!AJ94,WeightedParse!AN94,WeightedParse!AO94)*WeightedParse!BD94)*Variables!$B$5),"")</f>
        <v/>
      </c>
      <c r="AO94" s="114" t="str">
        <f>IF($A94&gt;"",IF(AND(EXACT(SquadExport!$BS94,TRUE),EXACT(SquadExport!$BL94,TRUE)),HARMEAN(WeightedParse!K94,WeightedParse!Q94,WeightedParse!T94,WeightedParse!V94,WeightedParse!X94,WeightedParse!Z94,WeightedParse!AB94,WeightedParse!AD94,WeightedParse!AG94,WeightedParse!AK94),HARMEAN(WeightedParse!K94,WeightedParse!Q94,WeightedParse!T94,WeightedParse!V94,WeightedParse!X94,WeightedParse!Z94,WeightedParse!AB94,WeightedParse!AD94,WeightedParse!AG94,WeightedParse!AK94)*Variables!$B$5),"")</f>
        <v/>
      </c>
      <c r="AP94" s="114" t="str">
        <f>IF($A94&gt;"",IF(AND(EXACT(SquadExport!$BS94,TRUE),EXACT(SquadExport!$BL94,TRUE)),HARMEAN(WeightedParse!I94,WeightedParse!K94,WeightedParse!Q94,WeightedParse!T94,WeightedParse!V94,WeightedParse!X94,WeightedParse!Z94,WeightedParse!AB94,WeightedParse!AD94,WeightedParse!AF94,WeightedParse!AG94,WeightedParse!AI94,WeightedParse!AJ94),HARMEAN(WeightedParse!I94,WeightedParse!K94,WeightedParse!Q94,WeightedParse!T94,WeightedParse!V94,WeightedParse!X94,WeightedParse!Z94,WeightedParse!AB94,WeightedParse!AD94,WeightedParse!AF94,WeightedParse!AG94,WeightedParse!AI94,WeightedParse!AJ94)*Variables!$B$5),"")</f>
        <v/>
      </c>
      <c r="AQ94" s="114" t="str">
        <f>IF($A94&gt;"",IF(AND(EXACT(SquadExport!$BS94,TRUE),EXACT(SquadExport!$BL94,TRUE)),HARMEAN(WeightedParse!I94,WeightedParse!J94,WeightedParse!K94,WeightedParse!Q94,WeightedParse!T94,WeightedParse!V94,WeightedParse!X94,WeightedParse!Z94,WeightedParse!AB94,WeightedParse!AD94,WeightedParse!AG94,WeightedParse!AI94,WeightedParse!AJ94,WeightedParse!AK94),HARMEAN(WeightedParse!I94,WeightedParse!J94,WeightedParse!K94,WeightedParse!Q94,WeightedParse!T94,WeightedParse!V94,WeightedParse!X94,WeightedParse!Z94,WeightedParse!AB94,WeightedParse!AD94,WeightedParse!AG94,WeightedParse!AI94,WeightedParse!AJ94,WeightedParse!AK94)*Variables!$B$5),"")</f>
        <v/>
      </c>
      <c r="AR94" s="114" t="str">
        <f>IF($A94&gt;"",IF(AND(EXACT(SquadExport!$BS94,TRUE),EXACT(SquadExport!$BL94,TRUE)),HARMEAN(WeightedParse!I94,WeightedParse!J94,WeightedParse!K94,WeightedParse!Q94,WeightedParse!T94,WeightedParse!V94,WeightedParse!X94,WeightedParse!Y94,WeightedParse!Z94,WeightedParse!AD94,WeightedParse!AH94,WeightedParse!AI94,WeightedParse!AJ94,WeightedParse!AK94,WeightedParse!AN94,WeightedParse!AO94),HARMEAN(WeightedParse!I94,WeightedParse!J94,WeightedParse!K94,WeightedParse!Q94,WeightedParse!T94,WeightedParse!V94,WeightedParse!X94,WeightedParse!Y94,WeightedParse!Z94,WeightedParse!AD94,WeightedParse!AH94,WeightedParse!AI94,WeightedParse!AJ94,WeightedParse!AK94,WeightedParse!AN94,WeightedParse!AO94)*Variables!$B$5),"")</f>
        <v/>
      </c>
      <c r="AS94" s="114" t="str">
        <f>IF($A94&gt;"",IF(AND(EXACT(SquadExport!$BT94,TRUE),EXACT(SquadExport!$BL94,TRUE)),HARMEAN(WeightedParse!J94,WeightedParse!K94,WeightedParse!M94,WeightedParse!T94,WeightedParse!V94,WeightedParse!X94,WeightedParse!Z94,WeightedParse!AD94,WeightedParse!AI94),(HARMEAN(WeightedParse!J94,WeightedParse!K94,WeightedParse!M94,WeightedParse!T94,WeightedParse!V94,WeightedParse!X94,WeightedParse!Z94,WeightedParse!AD94,WeightedParse!AI94)*Variables!$B$5)),"")</f>
        <v/>
      </c>
      <c r="AT94" s="114" t="str">
        <f>IF($A94&gt;"",IF(AND(EXACT(SquadExport!$BT94,TRUE),EXACT(SquadExport!$BL94,TRUE)),HARMEAN(WeightedParse!J94,WeightedParse!K94,WeightedParse!M94,WeightedParse!U94,WeightedParse!V94,WeightedParse!W94,WeightedParse!X94,WeightedParse!Z94,WeightedParse!AD94,WeightedParse!AF94,WeightedParse!AK94,WeightedParse!AL94,WeightedParse!AP94)*(CONVERT(LEFT(SquadExport!$E94,FIND("'",SquadExport!$E94)-1)+((MID(SquadExport!$E94,FIND("'",SquadExport!$E94)+1,LEN(SquadExport!$E94)-FIND("'",SquadExport!$E94)-1))/12),"ft","m")-1)/(Variables!$C$4-1),(HARMEAN(WeightedParse!J94,WeightedParse!K94,WeightedParse!M94,WeightedParse!U94,WeightedParse!V94,WeightedParse!W94,WeightedParse!X94,WeightedParse!Z94,WeightedParse!AD94,WeightedParse!AF94,WeightedParse!AK94,WeightedParse!AL94,WeightedParse!AP94)*(CONVERT(LEFT(SquadExport!$E94,FIND("'",SquadExport!$E94)-1)+((MID(SquadExport!$E94,FIND("'",SquadExport!$E94)+1,LEN(SquadExport!$E94)-FIND("'",SquadExport!$E94)-1))/12),"ft","m")-1)/(Variables!$C$4-1)))*Variables!$B$5,"")</f>
        <v/>
      </c>
      <c r="AU94" s="114" t="str">
        <f>IF($A94&gt;"",IF(AND(EXACT(SquadExport!$BT94,TRUE),EXACT(SquadExport!$BL94,TRUE)),HARMEAN(WeightedParse!I94,WeightedParse!J94,WeightedParse!K94,WeightedParse!Q94,WeightedParse!T94,WeightedParse!V94,WeightedParse!X94,WeightedParse!Z94,WeightedParse!AB94,WeightedParse!AD94,WeightedParse!AF94,WeightedParse!AG94,WeightedParse!AK94,WeightedParse!AP94),HARMEAN(WeightedParse!I94,WeightedParse!J94,WeightedParse!K94,WeightedParse!Q94,WeightedParse!T94,WeightedParse!V94,WeightedParse!X94,WeightedParse!Z94,WeightedParse!AB94,WeightedParse!AD94,WeightedParse!AF94,WeightedParse!AG94,WeightedParse!AK94,WeightedParse!AP94)*Variables!$B$5),"")</f>
        <v/>
      </c>
      <c r="AV94" s="114" t="str">
        <f>IF($A94&gt;"",IF(AND(EXACT(SquadExport!$BT94,TRUE),EXACT(SquadExport!$BL94,TRUE)),HARMEAN(WeightedParse!I94,WeightedParse!J94,WeightedParse!K94,WeightedParse!Q94,WeightedParse!T94,WeightedParse!V94,WeightedParse!X94,WeightedParse!Z94,WeightedParse!AD94,WeightedParse!AH94,WeightedParse!AI94,WeightedParse!AJ94,WeightedParse!AK94,WeightedParse!AN94,WeightedParse!AO94),HARMEAN(WeightedParse!I94,WeightedParse!J94,WeightedParse!K94,WeightedParse!Q94,WeightedParse!T94,WeightedParse!V94,WeightedParse!X94,WeightedParse!Z94,WeightedParse!AD94,WeightedParse!AH94,WeightedParse!AI94,WeightedParse!AJ94,WeightedParse!AK94,WeightedParse!AN94,WeightedParse!AO94)*Variables!$B$5),"")</f>
        <v/>
      </c>
      <c r="AW94" s="114" t="str">
        <f>IF($A94&gt;"",IF(AND(EXACT(SquadExport!$BT94,TRUE),EXACT(SquadExport!$BL94,TRUE)),HARMEAN(WeightedParse!I94,WeightedParse!J94,WeightedParse!K94,WeightedParse!Q94,WeightedParse!T94,WeightedParse!V94,WeightedParse!X94,WeightedParse!Z94,WeightedParse!AB94,WeightedParse!AD94,WeightedParse!AF94,WeightedParse!AG94,WeightedParse!AI94,WeightedParse!AJ94,WeightedParse!AK94),HARMEAN(WeightedParse!I94,WeightedParse!J94,WeightedParse!K94,WeightedParse!Q94,WeightedParse!T94,WeightedParse!V94,WeightedParse!X94,WeightedParse!Z94,WeightedParse!AB94,WeightedParse!AD94,WeightedParse!AF94,WeightedParse!AG94,WeightedParse!AI94,WeightedParse!AJ94,WeightedParse!AK94)*Variables!$B$5),"")</f>
        <v/>
      </c>
      <c r="AX94" s="114" t="str">
        <f>IF($A94&gt;"",IF(AND(EXACT(SquadExport!$BT94,TRUE),EXACT(SquadExport!$BL94,TRUE)),HARMEAN(WeightedParse!K94,WeightedParse!Q94,WeightedParse!U94,WeightedParse!V94,WeightedParse!W94,WeightedParse!X94,WeightedParse!Y94,WeightedParse!Z94,WeightedParse!AD94,WeightedParse!AF94,WeightedParse!AH94,WeightedParse!AI94,WeightedParse!AJ94,WeightedParse!AK94,WeightedParse!AN94,WeightedParse!AO94,WeightedParse!AP94),HARMEAN(WeightedParse!K94,WeightedParse!Q94,WeightedParse!U94,WeightedParse!V94,WeightedParse!W94,WeightedParse!X94,WeightedParse!Y94,WeightedParse!Z94,WeightedParse!AD94,WeightedParse!AF94,WeightedParse!AH94,WeightedParse!AI94,WeightedParse!AJ94,WeightedParse!AK94,WeightedParse!AN94,WeightedParse!AO94,WeightedParse!AP94)*Variables!$B$5),"")</f>
        <v/>
      </c>
      <c r="AY94" s="114" t="str">
        <f>IF($A94&gt;"",IF(AND(EXACT(SquadExport!$BT94,TRUE),EXACT(SquadExport!$BL94,TRUE)),HARMEAN(WeightedParse!I94,WeightedParse!J94,WeightedParse!K94,WeightedParse!M94,WeightedParse!N94,WeightedParse!Q94,WeightedParse!T94,WeightedParse!V94,WeightedParse!X94,WeightedParse!Z94,WeightedParse!AD94,WeightedParse!AF94,WeightedParse!AG94,WeightedParse!AH94,WeightedParse!AI94,WeightedParse!AJ94,WeightedParse!AK94,WeightedParse!AL94,WeightedParse!AN94,WeightedParse!AO94,WeightedParse!AP94),HARMEAN(WeightedParse!I94,WeightedParse!J94,WeightedParse!K94,WeightedParse!M94,WeightedParse!N94,WeightedParse!Q94,WeightedParse!T94,WeightedParse!V94,WeightedParse!X94,WeightedParse!Z94,WeightedParse!AD94,WeightedParse!AF94,WeightedParse!AG94,WeightedParse!AH94,WeightedParse!AI94,WeightedParse!AJ94,WeightedParse!AK94,WeightedParse!AL94,WeightedParse!AN94,WeightedParse!AO94,WeightedParse!AP94)*Variables!$B$5),"")</f>
        <v/>
      </c>
    </row>
    <row r="95" spans="1:51" s="3" customFormat="1" ht="15" customHeight="1" x14ac:dyDescent="0.25">
      <c r="A95" s="3" t="str">
        <f>IF(WeightedParse!A95&gt;"",WeightedParse!A95,"")</f>
        <v/>
      </c>
      <c r="B95" s="4" t="str">
        <f>IF(WeightedParse!B95&gt;0,WeightedParse!B95,"")</f>
        <v/>
      </c>
      <c r="C95" s="4" t="str">
        <f>IF(A95&gt;"",IF(AND(B95&lt;=Variables!$B$8,G95&gt;2),"Youth",IF(AND(B95&lt;=Variables!$B$8,G95&lt;=2),"Prospect",IF(AND(B95&gt;=Variables!$B$9,G95&gt;2),"Old",IF(G95&gt;=3,"Reserves","First Team")))),"")</f>
        <v/>
      </c>
      <c r="D95" s="4" t="str">
        <f>SquadExport!BJ95</f>
        <v/>
      </c>
      <c r="E95" s="4" t="str">
        <f>IF(A95&gt;"",VLOOKUP(F95,Roles!A:B,2,FALSE)&amp;IF(OR(VLOOKUP(F95,Roles!$A:$B,2,FALSE)="FB",VLOOKUP(F95,Roles!$A:$B,2,FALSE)="WB",VLOOKUP(F95,Roles!$A:$B,2,FALSE)="WM",VLOOKUP(F95,Roles!$A:$B,2,FALSE)="W"),IF(AND(SquadExport!BK95=TRUE,SquadExport!BM95=TRUE,WeightedParse!BB95&gt;=WeightedParse!BC95)," (R)",IF(AND(SquadExport!BK95=TRUE,SquadExport!BM95=TRUE,WeightedParse!BB95&lt;WeightedParse!BC95)," (L)",IF(AND(SquadExport!BK95=TRUE,SquadExport!BM95=FALSE), " (L)",IF(AND(SquadExport!BK95=FALSE,SquadExport!BM95=TRUE)," (R)","")))),""),"")</f>
        <v/>
      </c>
      <c r="F95" s="4" t="str" cm="1">
        <f t="array" ref="F95">IF(A95&gt;"",INDEX($J$1:$AY$1,SUMPRODUCT(MAX(($J$2:$AY$200=MAX($J95:$AY95))*(COLUMN($J$2:$AY$200))))-COLUMN($J$1)+1),"")</f>
        <v/>
      </c>
      <c r="G95" s="4" t="str">
        <f t="shared" si="3"/>
        <v/>
      </c>
      <c r="H95" s="4" t="str">
        <f t="shared" si="4"/>
        <v/>
      </c>
      <c r="I95" s="5" t="str">
        <f t="shared" si="5"/>
        <v/>
      </c>
      <c r="J95" s="114" t="str">
        <f>IF($A95&gt;"",HARMEAN(WeightedParse!V95,WeightedParse!Y95,WeightedParse!Z95,WeightedParse!AE95,WeightedParse!AJ95,WeightedParse!AQ95,WeightedParse!AR95,WeightedParse!AS95,WeightedParse!AU95,WeightedParse!AV95,WeightedParse!AW95,WeightedParse!AY95,WeightedParse!BA95),"")</f>
        <v/>
      </c>
      <c r="K95" s="114" t="str">
        <f>IF(A95&gt;"",HARMEAN(WeightedParse!K95,WeightedParse!Q95,WeightedParse!V95,WeightedParse!X95,WeightedParse!Y95,WeightedParse!Z95,WeightedParse!AE95,WeightedParse!AG95,WeightedParse!AI95,WeightedParse!AJ95,WeightedParse!AQ95,WeightedParse!AR95,WeightedParse!AS95,WeightedParse!AU95,WeightedParse!AV95,WeightedParse!AW95,WeightedParse!AY95,WeightedParse!AZ95,WeightedParse!BA95),"")</f>
        <v/>
      </c>
      <c r="L95" s="114" t="str">
        <f>IF($A95&gt;"",IF(AND(EXACT(SquadExport!$BO95,TRUE),EXACT(SquadExport!$BL95,TRUE)),HARMEAN(WeightedParse!M95,WeightedParse!P95,WeightedParse!S95,WeightedParse!U95,WeightedParse!V95,WeightedParse!W95,WeightedParse!Y95,WeightedParse!AE95,WeightedParse!AL95,WeightedParse!AN95,WeightedParse!AP95),HARMEAN(WeightedParse!M95,WeightedParse!P95,WeightedParse!S95,WeightedParse!U95,WeightedParse!V95,WeightedParse!W95,WeightedParse!Y95,WeightedParse!AE95,WeightedParse!AL95,WeightedParse!AN95,WeightedParse!AP95)*Variables!$B$5),"")</f>
        <v/>
      </c>
      <c r="M95" s="114" t="str">
        <f>IF($A95&gt;"",IF(AND(EXACT(SquadExport!$BO95,TRUE),EXACT(SquadExport!$BL95,TRUE)),HARMEAN(WeightedParse!M95,WeightedParse!P95,WeightedParse!S95,WeightedParse!U95,WeightedParse!V95,WeightedParse!W95,WeightedParse!X95,WeightedParse!Y95,WeightedParse!Z95,WeightedParse!AE95,WeightedParse!AL95,WeightedParse!AN95,WeightedParse!AP95),HARMEAN(WeightedParse!M95,WeightedParse!P95,WeightedParse!S95,WeightedParse!U95,WeightedParse!V95,WeightedParse!W95,WeightedParse!X95,WeightedParse!Y95,WeightedParse!Z95,WeightedParse!AE95,WeightedParse!AL95,WeightedParse!AN95,WeightedParse!AP95)*Variables!$B$5),"")</f>
        <v/>
      </c>
      <c r="N95" s="114" t="str">
        <f>IF($A95&gt;"",IF(AND(EXACT(SquadExport!$BO95,TRUE),EXACT(SquadExport!$BL95,TRUE)),HARMEAN(WeightedParse!K95,WeightedParse!M95,WeightedParse!P95,WeightedParse!Q95,WeightedParse!S95,WeightedParse!T95,WeightedParse!U95,WeightedParse!V95,WeightedParse!W95,WeightedParse!X95,WeightedParse!Y95,WeightedParse!Z95,WeightedParse!AE95,WeightedParse!AG95,WeightedParse!AL95,WeightedParse!AN95,WeightedParse!AP95),HARMEAN(WeightedParse!K95,WeightedParse!M95,WeightedParse!P95,WeightedParse!Q95,WeightedParse!S95,WeightedParse!T95,WeightedParse!U95,WeightedParse!V95,WeightedParse!W95,WeightedParse!X95,WeightedParse!Y95,WeightedParse!Z95,WeightedParse!AE95,WeightedParse!AG95,WeightedParse!AL95,WeightedParse!AN95,WeightedParse!AP95)*Variables!$B$5),"")</f>
        <v/>
      </c>
      <c r="O95" s="114" t="str">
        <f>IF($A95&gt;"",IF(AND(EXACT(SquadExport!$BO95,TRUE),EXACT(SquadExport!$BL95,TRUE)),HARMEAN(WeightedParse!I95,WeightedParse!K95,WeightedParse!M95,WeightedParse!P95,WeightedParse!Q95,WeightedParse!S95,WeightedParse!T95,WeightedParse!V95,WeightedParse!W95,WeightedParse!X95,WeightedParse!Y95,WeightedParse!Z95,WeightedParse!AB95,WeightedParse!AE95,WeightedParse!AF95,WeightedParse!AG95,WeightedParse!AJ95,WeightedParse!AK95,WeightedParse!AL95,WeightedParse!AN95,WeightedParse!AO95,WeightedParse!AP95),HARMEAN(WeightedParse!I95,WeightedParse!K95,WeightedParse!M95,WeightedParse!P95,WeightedParse!Q95,WeightedParse!S95,WeightedParse!T95,WeightedParse!V95,WeightedParse!W95,WeightedParse!X95,WeightedParse!Y95,WeightedParse!Z95,WeightedParse!AB95,WeightedParse!AE95,WeightedParse!AF95,WeightedParse!AG95,WeightedParse!AJ95,WeightedParse!AK95,WeightedParse!AL95,WeightedParse!AN95,WeightedParse!AO95,WeightedParse!AP95)*Variables!$B$5),"")</f>
        <v/>
      </c>
      <c r="P95" s="114" t="str">
        <f>IF($A95&gt;"",IF(AND(OR(EXACT(SquadExport!$BO95,TRUE),EXACT(SquadExport!$BP95,TRUE)),OR(EXACT(SquadExport!$BK95,TRUE),EXACT(SquadExport!$BM95,TRUE))),HARMEAN(WeightedParse!M95,WeightedParse!P95,WeightedParse!S95,WeightedParse!U95,WeightedParse!V95,WeightedParse!W95,WeightedParse!Y95,WeightedParse!AE95,WeightedParse!AF95,WeightedParse!AP95),HARMEAN(WeightedParse!M95,WeightedParse!P95,WeightedParse!S95,WeightedParse!U95,WeightedParse!V95,WeightedParse!W95,WeightedParse!Y95,WeightedParse!AE95,WeightedParse!AF95,WeightedParse!AP95)*Variables!$B$5),"")</f>
        <v/>
      </c>
      <c r="Q95" s="114" t="str">
        <f>IF($A95&gt;"",IF(AND(OR(EXACT(SquadExport!$BO95,TRUE),EXACT(SquadExport!$BP95,TRUE)),OR(EXACT(SquadExport!$BK95,TRUE),EXACT(SquadExport!$BM95,TRUE))),HARMEAN(WeightedParse!H95,WeightedParse!P95,WeightedParse!Q95,WeightedParse!S95,WeightedParse!T95,WeightedParse!V95,WeightedParse!X95,WeightedParse!Y95,WeightedParse!Z95,WeightedParse!AE95,WeightedParse!AF95,WeightedParse!AH95,WeightedParse!AN95,WeightedParse!AO95),HARMEAN(WeightedParse!H95,WeightedParse!P95,WeightedParse!Q95,WeightedParse!S95,WeightedParse!T95,WeightedParse!V95,WeightedParse!X95,WeightedParse!Y95,WeightedParse!Z95,WeightedParse!AE95,WeightedParse!AF95,WeightedParse!AH95,WeightedParse!AN95,WeightedParse!AO95)*Variables!$B$5),"")</f>
        <v/>
      </c>
      <c r="R95" s="115" t="str">
        <f>IF($A95&gt;"",IF(AND(OR(EXACT(SquadExport!$BO95,TRUE),EXACT(SquadExport!$BP95,TRUE)),OR(EXACT(SquadExport!$BK95,TRUE),EXACT(SquadExport!$BM95,TRUE))),HARMEAN(WeightedParse!H95,WeightedParse!I95,WeightedParse!K95,WeightedParse!P95,WeightedParse!Q95,WeightedParse!S95,WeightedParse!T95,WeightedParse!V95,WeightedParse!Y95,WeightedParse!Z95,WeightedParse!AD95,WeightedParse!AE95,WeightedParse!AF95,WeightedParse!AH95,WeightedParse!AI95,WeightedParse!AJ95,WeightedParse!AN95,WeightedParse!AO95),HARMEAN(WeightedParse!H95,WeightedParse!I95,WeightedParse!K95,WeightedParse!P95,WeightedParse!Q95,WeightedParse!S95,WeightedParse!T95,WeightedParse!V95,WeightedParse!Y95,WeightedParse!Z95,WeightedParse!AD95,WeightedParse!AE95,WeightedParse!AF95,WeightedParse!AH95,WeightedParse!AI95,WeightedParse!AJ95,WeightedParse!AN95,WeightedParse!AO95)*Variables!$B$5),"")</f>
        <v/>
      </c>
      <c r="S95" s="115" t="str">
        <f>IF($A95&gt;"",IF(AND(OR(EXACT(SquadExport!$BO95,TRUE),EXACT(SquadExport!$BP95,TRUE)),OR(EXACT(SquadExport!$BK95,TRUE),EXACT(SquadExport!$BM95,TRUE))),HARMEAN(WeightedParse!H95,WeightedParse!I95,WeightedParse!K95,WeightedParse!Q95,WeightedParse!S95,WeightedParse!T95,WeightedParse!V95,WeightedParse!X95,WeightedParse!Z95,WeightedParse!AB95,WeightedParse!AD95,WeightedParse!AF95,WeightedParse!AG95,WeightedParse!AH95,WeightedParse!AI95,WeightedParse!AJ95,WeightedParse!AK95,WeightedParse!AN95,WeightedParse!AO95),HARMEAN(WeightedParse!H95,WeightedParse!I95,WeightedParse!K95,WeightedParse!Q95,WeightedParse!S95,WeightedParse!T95,WeightedParse!V95,WeightedParse!X95,WeightedParse!Z95,WeightedParse!AB95,WeightedParse!AD95,WeightedParse!AF95,WeightedParse!AG95,WeightedParse!AH95,WeightedParse!AI95,WeightedParse!AJ95,WeightedParse!AK95,WeightedParse!AN95,WeightedParse!AO95)*Variables!$B$5),"")</f>
        <v/>
      </c>
      <c r="T95" s="114" t="str">
        <f>IF($A95&gt;"",IF(AND(OR(EXACT(SquadExport!$BO95,TRUE),EXACT(SquadExport!$BP95,TRUE)),OR(EXACT(SquadExport!$BK95,TRUE),EXACT(SquadExport!$BM95,TRUE))),HARMEAN(WeightedParse!I95,WeightedParse!K95,WeightedParse!N95,WeightedParse!P95,WeightedParse!Q95,WeightedParse!S95,WeightedParse!T95,WeightedParse!V95,WeightedParse!X95,WeightedParse!Y95,WeightedParse!Z95,WeightedParse!AB95,WeightedParse!AD95,WeightedParse!AE95,WeightedParse!AF95,WeightedParse!AH95,WeightedParse!AI95,WeightedParse!AJ95,WeightedParse!AN95,WeightedParse!AO95)*WeightedParse!BD95,(HARMEAN(WeightedParse!I95,WeightedParse!K95,WeightedParse!N95,WeightedParse!P95,WeightedParse!Q95,WeightedParse!S95,WeightedParse!T95,WeightedParse!V95,WeightedParse!X95,WeightedParse!Y95,WeightedParse!Z95,WeightedParse!AB95,WeightedParse!AD95,WeightedParse!AE95,WeightedParse!AF95,WeightedParse!AH95,WeightedParse!AI95,WeightedParse!AJ95,WeightedParse!AN95,WeightedParse!AO95)*WeightedParse!BD95)*Variables!$B$5),"")</f>
        <v/>
      </c>
      <c r="U95" s="114" t="str">
        <f>IF($A95&gt;"",IF(EXACT(SquadExport!$BQ95,TRUE),HARMEAN(WeightedParse!P95,WeightedParse!S95,WeightedParse!V95,WeightedParse!X95,WeightedParse!Y95,WeightedParse!Z95,WeightedParse!AE95,WeightedParse!AF95,WeightedParse!AP95),HARMEAN(WeightedParse!P95,WeightedParse!S95,WeightedParse!V95,WeightedParse!X95,WeightedParse!Y95,WeightedParse!Z95,WeightedParse!AE95,WeightedParse!AF95,WeightedParse!AP95)*Variables!$B$5),"")</f>
        <v/>
      </c>
      <c r="V95" s="114" t="str">
        <f>IF($A95&gt;"",IF(EXACT(SquadExport!$BQ95,TRUE),HARMEAN(WeightedParse!K95,WeightedParse!Q95,WeightedParse!S95,WeightedParse!T95,WeightedParse!V95,WeightedParse!X95,WeightedParse!Z95,WeightedParse!AE95,WeightedParse!AF95,WeightedParse!AG95,WeightedParse!AH95,WeightedParse!AK95),HARMEAN(WeightedParse!K95,WeightedParse!Q95,WeightedParse!S95,WeightedParse!T95,WeightedParse!V95,WeightedParse!X95,WeightedParse!Z95,WeightedParse!AE95,WeightedParse!AF95,WeightedParse!AG95,WeightedParse!AH95,WeightedParse!AK95)*Variables!$B$5),"")</f>
        <v/>
      </c>
      <c r="W95" s="114" t="str">
        <f>IF($A95&gt;"",IF(EXACT(SquadExport!$BQ95,TRUE),HARMEAN(WeightedParse!I95,WeightedParse!K95,WeightedParse!N95,WeightedParse!Q95,WeightedParse!T95,WeightedParse!V95,WeightedParse!X95,WeightedParse!Z95,WeightedParse!AB95,WeightedParse!AD95,WeightedParse!AF95,WeightedParse!AG95,WeightedParse!AK95),HARMEAN(WeightedParse!I95,WeightedParse!K95,WeightedParse!N95,WeightedParse!Q95,WeightedParse!T95,WeightedParse!V95,WeightedParse!X95,WeightedParse!Z95,WeightedParse!AB95,WeightedParse!AD95,WeightedParse!AF95,WeightedParse!AG95,WeightedParse!AK95)*Variables!$B$5),"")</f>
        <v/>
      </c>
      <c r="X95" s="114" t="str">
        <f>IF($A95&gt;"",IF(EXACT(SquadExport!$BQ95,TRUE),HARMEAN(WeightedParse!K95,WeightedParse!P95,WeightedParse!Q95,WeightedParse!S95,WeightedParse!U95,WeightedParse!V95,WeightedParse!X95,WeightedParse!Y95,WeightedParse!Z95,WeightedParse!AE95,WeightedParse!AF95,WeightedParse!AH95,WeightedParse!AO95,WeightedParse!AP95),HARMEAN(WeightedParse!K95,WeightedParse!P95,WeightedParse!Q95,WeightedParse!S95,WeightedParse!U95,WeightedParse!V95,WeightedParse!X95,WeightedParse!Y95,WeightedParse!Z95,WeightedParse!AE95,WeightedParse!AF95,WeightedParse!AH95,WeightedParse!AO95,WeightedParse!AP95)*Variables!$B$5),"")</f>
        <v/>
      </c>
      <c r="Y95" s="114" t="str">
        <f>IF($A95&gt;"",IF(EXACT(SquadExport!$BQ95,TRUE),HARMEAN(WeightedParse!P95,WeightedParse!Q95,WeightedParse!S95,WeightedParse!U95,WeightedParse!V95,WeightedParse!W95,WeightedParse!Y95,WeightedParse!AE95,WeightedParse!AF95,WeightedParse!AH95,WeightedParse!AJ95,WeightedParse!AN95,WeightedParse!AO95,WeightedParse!AP95),HARMEAN(WeightedParse!P95,WeightedParse!Q95,WeightedParse!S95,WeightedParse!U95,WeightedParse!V95,WeightedParse!W95,WeightedParse!Y95,WeightedParse!AE95,WeightedParse!AF95,WeightedParse!AH95,WeightedParse!AJ95,WeightedParse!AN95,WeightedParse!AO95,WeightedParse!AP95)*Variables!$B$5),"")</f>
        <v/>
      </c>
      <c r="Z95" s="114" t="str">
        <f>IF($A95&gt;"",IF(EXACT(SquadExport!$BQ95,TRUE),HARMEAN(WeightedParse!M95,WeightedParse!P95,WeightedParse!Q95,WeightedParse!S95,WeightedParse!U95,WeightedParse!V95,WeightedParse!W95,WeightedParse!X95,WeightedParse!Y95,WeightedParse!Z95,WeightedParse!AE95,WeightedParse!AF95,WeightedParse!AH95,WeightedParse!AL95,WeightedParse!AO95,WeightedParse!AP95),HARMEAN(WeightedParse!M95,WeightedParse!P95,WeightedParse!Q95,WeightedParse!S95,WeightedParse!U95,WeightedParse!V95,WeightedParse!W95,WeightedParse!X95,WeightedParse!Y95,WeightedParse!Z95,WeightedParse!AE95,WeightedParse!AF95,WeightedParse!AH95,WeightedParse!AL95,WeightedParse!AO95,WeightedParse!AP95)*Variables!$B$5),"")</f>
        <v/>
      </c>
      <c r="AA95" s="114" t="str">
        <f>IF($A95&gt;"",IF(EXACT(SquadExport!$BQ95,TRUE),HARMEAN(WeightedParse!J95,WeightedParse!K95,WeightedParse!N95,WeightedParse!P95,WeightedParse!Q95,WeightedParse!S95,WeightedParse!V95,WeightedParse!X95,WeightedParse!Y95,WeightedParse!Z95,WeightedParse!AD95,WeightedParse!AE95,WeightedParse!AH95,WeightedParse!AI95,WeightedParse!AK95,WeightedParse!AN95,WeightedParse!AO95,WeightedParse!AP95),HARMEAN(WeightedParse!J95,WeightedParse!K95,WeightedParse!N95,WeightedParse!P95,WeightedParse!Q95,WeightedParse!S95,WeightedParse!V95,WeightedParse!X95,WeightedParse!Y95,WeightedParse!Z95,WeightedParse!AD95,WeightedParse!AE95,WeightedParse!AH95,WeightedParse!AI95,WeightedParse!AK95,WeightedParse!AN95,WeightedParse!AO95,WeightedParse!AP95)*Variables!$B$5),"")</f>
        <v/>
      </c>
      <c r="AB95" s="114" t="str">
        <f>IF($A95&gt;"",IF(AND(EXACT(SquadExport!$BR95,TRUE),EXACT(SquadExport!$BL95,TRUE)),HARMEAN(WeightedParse!I95,WeightedParse!K95,WeightedParse!N95,WeightedParse!Q95,WeightedParse!T95,WeightedParse!V95,WeightedParse!X95,WeightedParse!Y95,WeightedParse!Z95,WeightedParse!AD95,WeightedParse!AE95,WeightedParse!AF95,WeightedParse!AG95,WeightedParse!AH95,WeightedParse!AI95,WeightedParse!AJ95,WeightedParse!AK95,WeightedParse!AN95,WeightedParse!AO95),HARMEAN(WeightedParse!I95,WeightedParse!K95,WeightedParse!N95,WeightedParse!Q95,WeightedParse!T95,WeightedParse!V95,WeightedParse!X95,WeightedParse!Y95,WeightedParse!Z95,WeightedParse!AD95,WeightedParse!AE95,WeightedParse!AF95,WeightedParse!AG95,WeightedParse!AH95,WeightedParse!AI95,WeightedParse!AJ95,WeightedParse!AK95,WeightedParse!AN95,WeightedParse!AO95)*Variables!$B$5),"")</f>
        <v/>
      </c>
      <c r="AC95" s="114" t="str">
        <f>IF($A95&gt;"",IF(AND(EXACT(SquadExport!$BR95,TRUE),EXACT(SquadExport!$BL95,TRUE)),HARMEAN(WeightedParse!K95,WeightedParse!Q95,WeightedParse!S95,WeightedParse!T95,WeightedParse!V95,WeightedParse!X95,WeightedParse!Y95,WeightedParse!Z95,WeightedParse!AD95,WeightedParse!AE95,WeightedParse!AF95,WeightedParse!AG95,WeightedParse!AH95,WeightedParse!AO95),HARMEAN(WeightedParse!K95,WeightedParse!Q95,WeightedParse!S95,WeightedParse!T95,WeightedParse!V95,WeightedParse!X95,WeightedParse!Y95,WeightedParse!Z95,WeightedParse!AD95,WeightedParse!AE95,WeightedParse!AF95,WeightedParse!AG95,WeightedParse!AH95,WeightedParse!AO95)*Variables!$B$5),"")</f>
        <v/>
      </c>
      <c r="AD95" s="114" t="str">
        <f>IF($A95&gt;"",IF(AND(EXACT(SquadExport!$BR95,TRUE),EXACT(SquadExport!$BL95,TRUE)),HARMEAN(WeightedParse!I95,WeightedParse!J95,WeightedParse!K95,WeightedParse!N95,WeightedParse!Q95,WeightedParse!S95,WeightedParse!T95,WeightedParse!V95,WeightedParse!X95,WeightedParse!Z95,WeightedParse!AB95,WeightedParse!AD95,WeightedParse!AG95,WeightedParse!AH95,WeightedParse!AI95,WeightedParse!AK95,WeightedParse!AO95),HARMEAN(WeightedParse!I95,WeightedParse!J95,WeightedParse!K95,WeightedParse!N95,WeightedParse!Q95,WeightedParse!S95,WeightedParse!T95,WeightedParse!V95,WeightedParse!X95,WeightedParse!Z95,WeightedParse!AB95,WeightedParse!AD95,WeightedParse!AG95,WeightedParse!AH95,WeightedParse!AI95,WeightedParse!AK95,WeightedParse!AO95)*Variables!$B$5),"")</f>
        <v/>
      </c>
      <c r="AE95" s="114" t="str">
        <f>IF($A95&gt;"",IF(AND(EXACT(SquadExport!$BR95,TRUE),EXACT(SquadExport!$BL95,TRUE)),HARMEAN(WeightedParse!K95,WeightedParse!N95,WeightedParse!P95,WeightedParse!Q95,WeightedParse!S95,WeightedParse!T95,WeightedParse!U95,WeightedParse!V95,WeightedParse!X95,WeightedParse!Y95,WeightedParse!Z95,WeightedParse!AD95,WeightedParse!AE95,WeightedParse!AF95,WeightedParse!AG95,WeightedParse!AH95,WeightedParse!AI95,WeightedParse!AO95),HARMEAN(WeightedParse!K95,WeightedParse!N95,WeightedParse!P95,WeightedParse!Q95,WeightedParse!S95,WeightedParse!T95,WeightedParse!U95,WeightedParse!V95,WeightedParse!X95,WeightedParse!Y95,WeightedParse!Z95,WeightedParse!AD95,WeightedParse!AE95,WeightedParse!AF95,WeightedParse!AG95,WeightedParse!AH95,WeightedParse!AI95,WeightedParse!AO95)*Variables!$B$5),"")</f>
        <v/>
      </c>
      <c r="AF95" s="114" t="str">
        <f>IF($A95&gt;"",IF(AND(EXACT(SquadExport!$BR95,TRUE),EXACT(SquadExport!$BL95,TRUE)),HARMEAN(WeightedParse!I95,WeightedParse!J95,WeightedParse!K95,WeightedParse!N95,WeightedParse!Q95,WeightedParse!S95,WeightedParse!T95,WeightedParse!U95,WeightedParse!V95,WeightedParse!X95,WeightedParse!Z95,WeightedParse!AD95,WeightedParse!AE95,WeightedParse!AF95,WeightedParse!AH95,WeightedParse!AI95,WeightedParse!AK95,WeightedParse!AN95,WeightedParse!AO95,WeightedParse!AP95),HARMEAN(WeightedParse!I95,WeightedParse!J95,WeightedParse!K95,WeightedParse!N95,WeightedParse!Q95,WeightedParse!S95,WeightedParse!T95,WeightedParse!U95,WeightedParse!V95,WeightedParse!X95,WeightedParse!Z95,WeightedParse!AD95,WeightedParse!AE95,WeightedParse!AF95,WeightedParse!AH95,WeightedParse!AI95,WeightedParse!AK95,WeightedParse!AN95,WeightedParse!AO95,WeightedParse!AP95)*Variables!$B$5),"")</f>
        <v/>
      </c>
      <c r="AG95" s="114" t="str">
        <f>IF($A95&gt;"",IF(AND(OR(EXACT(SquadExport!$BR95,TRUE),EXACT(SquadExport!$BS95,TRUE)),OR(EXACT(SquadExport!$BK95,TRUE),EXACT(SquadExport!$BM95,TRUE))),HARMEAN(WeightedParse!I95,WeightedParse!K95,WeightedParse!Q95,WeightedParse!T95,WeightedParse!X95,WeightedParse!Z95,WeightedParse!AD95,WeightedParse!AF95,WeightedParse!AG95,WeightedParse!AJ95),HARMEAN(WeightedParse!I95,WeightedParse!K95,WeightedParse!Q95,WeightedParse!T95,WeightedParse!X95,WeightedParse!Z95,WeightedParse!AD95,WeightedParse!AF95,WeightedParse!AG95,WeightedParse!AJ95)*Variables!$B$5),"")</f>
        <v/>
      </c>
      <c r="AH95" s="114" t="str">
        <f>IF($A95&gt;"",IF(AND(OR(EXACT(SquadExport!$BR95,TRUE),EXACT(SquadExport!$BS95,TRUE)),OR(EXACT(SquadExport!$BK95,TRUE),EXACT(SquadExport!$BM95,TRUE))),HARMEAN(WeightedParse!H95,WeightedParse!K95,WeightedParse!P95,WeightedParse!Q95,WeightedParse!S95,WeightedParse!T95,WeightedParse!V95,WeightedParse!X95,WeightedParse!Y95,WeightedParse!Z95,WeightedParse!AD95,WeightedParse!AE95,WeightedParse!AF95,WeightedParse!AG95,WeightedParse!AH95,WeightedParse!AO95),HARMEAN(WeightedParse!H95,WeightedParse!K95,WeightedParse!P95,WeightedParse!Q95,WeightedParse!S95,WeightedParse!T95,WeightedParse!V95,WeightedParse!X95,WeightedParse!Y95,WeightedParse!Z95,WeightedParse!AD95,WeightedParse!AE95,WeightedParse!AF95,WeightedParse!AG95,WeightedParse!AH95,WeightedParse!AO95)*Variables!$B$5),"")</f>
        <v/>
      </c>
      <c r="AI95" s="114" t="str">
        <f>IF($A95&gt;"",IF(AND(OR(EXACT(SquadExport!$BR95,TRUE),EXACT(SquadExport!$BS95,TRUE)),OR(EXACT(SquadExport!$BK95,TRUE),EXACT(SquadExport!$BM95,TRUE))),HARMEAN(WeightedParse!H95,WeightedParse!I95,WeightedParse!K95,WeightedParse!P95,WeightedParse!Q95,WeightedParse!S95,WeightedParse!T95,WeightedParse!U95,WeightedParse!V95,WeightedParse!X95,WeightedParse!Y95,WeightedParse!Z95,WeightedParse!AD95,WeightedParse!AE95,WeightedParse!AF95,WeightedParse!AH95,WeightedParse!AI95,WeightedParse!AO95),HARMEAN(WeightedParse!H95,WeightedParse!I95,WeightedParse!K95,WeightedParse!P95,WeightedParse!Q95,WeightedParse!S95,WeightedParse!T95,WeightedParse!U95,WeightedParse!V95,WeightedParse!X95,WeightedParse!Y95,WeightedParse!Z95,WeightedParse!AD95,WeightedParse!AE95,WeightedParse!AF95,WeightedParse!AH95,WeightedParse!AI95,WeightedParse!AO95)*Variables!$B$5),"")</f>
        <v/>
      </c>
      <c r="AJ95" s="114" t="str">
        <f>IF($A95&gt;"",IF(AND(OR(EXACT(SquadExport!$BR95,TRUE),EXACT(SquadExport!$BS95,TRUE)),OR(EXACT(SquadExport!$BK95,TRUE),EXACT(SquadExport!$BM95,TRUE))),HARMEAN(WeightedParse!H95,WeightedParse!K95,WeightedParse!M95,WeightedParse!V95,WeightedParse!W95,WeightedParse!AD95,WeightedParse!AF95,WeightedParse!AH95,WeightedParse!AK95,WeightedParse!AL95,WeightedParse!AO95,WeightedParse!AP95)*(CONVERT(LEFT(SquadExport!$E95,FIND("'",SquadExport!$E95)-1)+((MID(SquadExport!$E95,FIND("'",SquadExport!$E95)+1,LEN(SquadExport!$E95)-FIND("'",SquadExport!$E95)-1))/12),"ft","m")-1)/(Variables!$C$4-1),(HARMEAN(WeightedParse!H95,WeightedParse!K95,WeightedParse!M95,WeightedParse!V95,WeightedParse!W95,WeightedParse!AD95,WeightedParse!AF95,WeightedParse!AH95,WeightedParse!AK95,WeightedParse!AL95,WeightedParse!AO95,WeightedParse!AP95)*(CONVERT(LEFT(SquadExport!$E95,FIND("'",SquadExport!$E95)-1)+((MID(SquadExport!$E95,FIND("'",SquadExport!$E95)+1,LEN(SquadExport!$E95)-FIND("'",SquadExport!$E95)-1))/12),"ft","m")-1)/(Variables!$C$4-1))*Variables!$B$5),"")</f>
        <v/>
      </c>
      <c r="AK95" s="114" t="str">
        <f>IF($A95&gt;"",IF(AND(OR(EXACT(SquadExport!$BR95,TRUE),EXACT(SquadExport!$BS95,TRUE)),OR(EXACT(SquadExport!$BK95,TRUE),EXACT(SquadExport!$BM95,TRUE))),HARMEAN(WeightedParse!J95,WeightedParse!K95,WeightedParse!T95,WeightedParse!V95,WeightedParse!X95,WeightedParse!Y95,WeightedParse!Z95,WeightedParse!AD95,WeightedParse!AH95,WeightedParse!AI95,WeightedParse!AK95,WeightedParse!AO95),HARMEAN(WeightedParse!J95,WeightedParse!K95,WeightedParse!T95,WeightedParse!V95,WeightedParse!X95,WeightedParse!Y95,WeightedParse!Z95,WeightedParse!AD95,WeightedParse!AH95,WeightedParse!AI95,WeightedParse!AK95,WeightedParse!AO95)*Variables!$B$5),"")</f>
        <v/>
      </c>
      <c r="AL95" s="114" t="str">
        <f>IF($A95&gt;"",IF(AND(OR(EXACT(SquadExport!$BR95,TRUE),EXACT(SquadExport!$BS95,TRUE)),OR(EXACT(SquadExport!$BK95,TRUE),EXACT(SquadExport!$BM95,TRUE))),HARMEAN(WeightedParse!H95,WeightedParse!I95,WeightedParse!K95,WeightedParse!Q95,WeightedParse!T95,WeightedParse!V95,WeightedParse!AB95,WeightedParse!AD95,WeightedParse!AH95,WeightedParse!AI95,WeightedParse!AJ95,WeightedParse!AN95,WeightedParse!AO95),HARMEAN(WeightedParse!H95,WeightedParse!I95,WeightedParse!K95,WeightedParse!Q95,WeightedParse!T95,WeightedParse!V95,WeightedParse!AB95,WeightedParse!AD95,WeightedParse!AH95,WeightedParse!AI95,WeightedParse!AJ95,WeightedParse!AN95,WeightedParse!AO95)*Variables!$B$5),"")</f>
        <v/>
      </c>
      <c r="AM95" s="114" t="str">
        <f>IF($A95&gt;"",IF(AND(OR(EXACT(SquadExport!$BR95,TRUE),EXACT(SquadExport!$BS95,TRUE)),OR(EXACT(SquadExport!$BK95,TRUE),EXACT(SquadExport!$BM95,TRUE))),HARMEAN(WeightedParse!I95,WeightedParse!J95,WeightedParse!K95,WeightedParse!N95,WeightedParse!Q95,WeightedParse!T95,WeightedParse!V95,WeightedParse!X95,WeightedParse!AB95,WeightedParse!AD95,WeightedParse!AG95,WeightedParse!AI95,WeightedParse!AJ95,WeightedParse!AK95,WeightedParse!AN95)*WeightedParse!BD95,(HARMEAN(WeightedParse!I95,WeightedParse!J95,WeightedParse!K95,WeightedParse!N95,WeightedParse!Q95,WeightedParse!T95,WeightedParse!V95,WeightedParse!X95,WeightedParse!AB95,WeightedParse!AD95,WeightedParse!AG95,WeightedParse!AI95,WeightedParse!AJ95,WeightedParse!AK95,WeightedParse!AN95)*WeightedParse!BD95)*Variables!$B$5),"")</f>
        <v/>
      </c>
      <c r="AN95" s="114" t="str">
        <f>IF($A95&gt;"",IF(AND(OR(EXACT(SquadExport!$BR95,TRUE),EXACT(SquadExport!$BS95,TRUE)),OR(EXACT(SquadExport!$BK95,TRUE),EXACT(SquadExport!$BM95,TRUE))),HARMEAN(WeightedParse!H95,WeightedParse!I95,WeightedParse!K95,WeightedParse!N95,WeightedParse!Q95,WeightedParse!T95,WeightedParse!V95,WeightedParse!X95,WeightedParse!Z95,WeightedParse!AD95,WeightedParse!AG95,WeightedParse!AH95,WeightedParse!AI95,WeightedParse!AJ95,WeightedParse!AN95,WeightedParse!AO95)*WeightedParse!BD95,(HARMEAN(WeightedParse!H95,WeightedParse!I95,WeightedParse!K95,WeightedParse!N95,WeightedParse!Q95,WeightedParse!T95,WeightedParse!V95,WeightedParse!X95,WeightedParse!Z95,WeightedParse!AD95,WeightedParse!AG95,WeightedParse!AH95,WeightedParse!AI95,WeightedParse!AJ95,WeightedParse!AN95,WeightedParse!AO95)*WeightedParse!BD95)*Variables!$B$5),"")</f>
        <v/>
      </c>
      <c r="AO95" s="114" t="str">
        <f>IF($A95&gt;"",IF(AND(EXACT(SquadExport!$BS95,TRUE),EXACT(SquadExport!$BL95,TRUE)),HARMEAN(WeightedParse!K95,WeightedParse!Q95,WeightedParse!T95,WeightedParse!V95,WeightedParse!X95,WeightedParse!Z95,WeightedParse!AB95,WeightedParse!AD95,WeightedParse!AG95,WeightedParse!AK95),HARMEAN(WeightedParse!K95,WeightedParse!Q95,WeightedParse!T95,WeightedParse!V95,WeightedParse!X95,WeightedParse!Z95,WeightedParse!AB95,WeightedParse!AD95,WeightedParse!AG95,WeightedParse!AK95)*Variables!$B$5),"")</f>
        <v/>
      </c>
      <c r="AP95" s="114" t="str">
        <f>IF($A95&gt;"",IF(AND(EXACT(SquadExport!$BS95,TRUE),EXACT(SquadExport!$BL95,TRUE)),HARMEAN(WeightedParse!I95,WeightedParse!K95,WeightedParse!Q95,WeightedParse!T95,WeightedParse!V95,WeightedParse!X95,WeightedParse!Z95,WeightedParse!AB95,WeightedParse!AD95,WeightedParse!AF95,WeightedParse!AG95,WeightedParse!AI95,WeightedParse!AJ95),HARMEAN(WeightedParse!I95,WeightedParse!K95,WeightedParse!Q95,WeightedParse!T95,WeightedParse!V95,WeightedParse!X95,WeightedParse!Z95,WeightedParse!AB95,WeightedParse!AD95,WeightedParse!AF95,WeightedParse!AG95,WeightedParse!AI95,WeightedParse!AJ95)*Variables!$B$5),"")</f>
        <v/>
      </c>
      <c r="AQ95" s="114" t="str">
        <f>IF($A95&gt;"",IF(AND(EXACT(SquadExport!$BS95,TRUE),EXACT(SquadExport!$BL95,TRUE)),HARMEAN(WeightedParse!I95,WeightedParse!J95,WeightedParse!K95,WeightedParse!Q95,WeightedParse!T95,WeightedParse!V95,WeightedParse!X95,WeightedParse!Z95,WeightedParse!AB95,WeightedParse!AD95,WeightedParse!AG95,WeightedParse!AI95,WeightedParse!AJ95,WeightedParse!AK95),HARMEAN(WeightedParse!I95,WeightedParse!J95,WeightedParse!K95,WeightedParse!Q95,WeightedParse!T95,WeightedParse!V95,WeightedParse!X95,WeightedParse!Z95,WeightedParse!AB95,WeightedParse!AD95,WeightedParse!AG95,WeightedParse!AI95,WeightedParse!AJ95,WeightedParse!AK95)*Variables!$B$5),"")</f>
        <v/>
      </c>
      <c r="AR95" s="114" t="str">
        <f>IF($A95&gt;"",IF(AND(EXACT(SquadExport!$BS95,TRUE),EXACT(SquadExport!$BL95,TRUE)),HARMEAN(WeightedParse!I95,WeightedParse!J95,WeightedParse!K95,WeightedParse!Q95,WeightedParse!T95,WeightedParse!V95,WeightedParse!X95,WeightedParse!Y95,WeightedParse!Z95,WeightedParse!AD95,WeightedParse!AH95,WeightedParse!AI95,WeightedParse!AJ95,WeightedParse!AK95,WeightedParse!AN95,WeightedParse!AO95),HARMEAN(WeightedParse!I95,WeightedParse!J95,WeightedParse!K95,WeightedParse!Q95,WeightedParse!T95,WeightedParse!V95,WeightedParse!X95,WeightedParse!Y95,WeightedParse!Z95,WeightedParse!AD95,WeightedParse!AH95,WeightedParse!AI95,WeightedParse!AJ95,WeightedParse!AK95,WeightedParse!AN95,WeightedParse!AO95)*Variables!$B$5),"")</f>
        <v/>
      </c>
      <c r="AS95" s="114" t="str">
        <f>IF($A95&gt;"",IF(AND(EXACT(SquadExport!$BT95,TRUE),EXACT(SquadExport!$BL95,TRUE)),HARMEAN(WeightedParse!J95,WeightedParse!K95,WeightedParse!M95,WeightedParse!T95,WeightedParse!V95,WeightedParse!X95,WeightedParse!Z95,WeightedParse!AD95,WeightedParse!AI95),(HARMEAN(WeightedParse!J95,WeightedParse!K95,WeightedParse!M95,WeightedParse!T95,WeightedParse!V95,WeightedParse!X95,WeightedParse!Z95,WeightedParse!AD95,WeightedParse!AI95)*Variables!$B$5)),"")</f>
        <v/>
      </c>
      <c r="AT95" s="114" t="str">
        <f>IF($A95&gt;"",IF(AND(EXACT(SquadExport!$BT95,TRUE),EXACT(SquadExport!$BL95,TRUE)),HARMEAN(WeightedParse!J95,WeightedParse!K95,WeightedParse!M95,WeightedParse!U95,WeightedParse!V95,WeightedParse!W95,WeightedParse!X95,WeightedParse!Z95,WeightedParse!AD95,WeightedParse!AF95,WeightedParse!AK95,WeightedParse!AL95,WeightedParse!AP95)*(CONVERT(LEFT(SquadExport!$E95,FIND("'",SquadExport!$E95)-1)+((MID(SquadExport!$E95,FIND("'",SquadExport!$E95)+1,LEN(SquadExport!$E95)-FIND("'",SquadExport!$E95)-1))/12),"ft","m")-1)/(Variables!$C$4-1),(HARMEAN(WeightedParse!J95,WeightedParse!K95,WeightedParse!M95,WeightedParse!U95,WeightedParse!V95,WeightedParse!W95,WeightedParse!X95,WeightedParse!Z95,WeightedParse!AD95,WeightedParse!AF95,WeightedParse!AK95,WeightedParse!AL95,WeightedParse!AP95)*(CONVERT(LEFT(SquadExport!$E95,FIND("'",SquadExport!$E95)-1)+((MID(SquadExport!$E95,FIND("'",SquadExport!$E95)+1,LEN(SquadExport!$E95)-FIND("'",SquadExport!$E95)-1))/12),"ft","m")-1)/(Variables!$C$4-1)))*Variables!$B$5,"")</f>
        <v/>
      </c>
      <c r="AU95" s="114" t="str">
        <f>IF($A95&gt;"",IF(AND(EXACT(SquadExport!$BT95,TRUE),EXACT(SquadExport!$BL95,TRUE)),HARMEAN(WeightedParse!I95,WeightedParse!J95,WeightedParse!K95,WeightedParse!Q95,WeightedParse!T95,WeightedParse!V95,WeightedParse!X95,WeightedParse!Z95,WeightedParse!AB95,WeightedParse!AD95,WeightedParse!AF95,WeightedParse!AG95,WeightedParse!AK95,WeightedParse!AP95),HARMEAN(WeightedParse!I95,WeightedParse!J95,WeightedParse!K95,WeightedParse!Q95,WeightedParse!T95,WeightedParse!V95,WeightedParse!X95,WeightedParse!Z95,WeightedParse!AB95,WeightedParse!AD95,WeightedParse!AF95,WeightedParse!AG95,WeightedParse!AK95,WeightedParse!AP95)*Variables!$B$5),"")</f>
        <v/>
      </c>
      <c r="AV95" s="114" t="str">
        <f>IF($A95&gt;"",IF(AND(EXACT(SquadExport!$BT95,TRUE),EXACT(SquadExport!$BL95,TRUE)),HARMEAN(WeightedParse!I95,WeightedParse!J95,WeightedParse!K95,WeightedParse!Q95,WeightedParse!T95,WeightedParse!V95,WeightedParse!X95,WeightedParse!Z95,WeightedParse!AD95,WeightedParse!AH95,WeightedParse!AI95,WeightedParse!AJ95,WeightedParse!AK95,WeightedParse!AN95,WeightedParse!AO95),HARMEAN(WeightedParse!I95,WeightedParse!J95,WeightedParse!K95,WeightedParse!Q95,WeightedParse!T95,WeightedParse!V95,WeightedParse!X95,WeightedParse!Z95,WeightedParse!AD95,WeightedParse!AH95,WeightedParse!AI95,WeightedParse!AJ95,WeightedParse!AK95,WeightedParse!AN95,WeightedParse!AO95)*Variables!$B$5),"")</f>
        <v/>
      </c>
      <c r="AW95" s="114" t="str">
        <f>IF($A95&gt;"",IF(AND(EXACT(SquadExport!$BT95,TRUE),EXACT(SquadExport!$BL95,TRUE)),HARMEAN(WeightedParse!I95,WeightedParse!J95,WeightedParse!K95,WeightedParse!Q95,WeightedParse!T95,WeightedParse!V95,WeightedParse!X95,WeightedParse!Z95,WeightedParse!AB95,WeightedParse!AD95,WeightedParse!AF95,WeightedParse!AG95,WeightedParse!AI95,WeightedParse!AJ95,WeightedParse!AK95),HARMEAN(WeightedParse!I95,WeightedParse!J95,WeightedParse!K95,WeightedParse!Q95,WeightedParse!T95,WeightedParse!V95,WeightedParse!X95,WeightedParse!Z95,WeightedParse!AB95,WeightedParse!AD95,WeightedParse!AF95,WeightedParse!AG95,WeightedParse!AI95,WeightedParse!AJ95,WeightedParse!AK95)*Variables!$B$5),"")</f>
        <v/>
      </c>
      <c r="AX95" s="114" t="str">
        <f>IF($A95&gt;"",IF(AND(EXACT(SquadExport!$BT95,TRUE),EXACT(SquadExport!$BL95,TRUE)),HARMEAN(WeightedParse!K95,WeightedParse!Q95,WeightedParse!U95,WeightedParse!V95,WeightedParse!W95,WeightedParse!X95,WeightedParse!Y95,WeightedParse!Z95,WeightedParse!AD95,WeightedParse!AF95,WeightedParse!AH95,WeightedParse!AI95,WeightedParse!AJ95,WeightedParse!AK95,WeightedParse!AN95,WeightedParse!AO95,WeightedParse!AP95),HARMEAN(WeightedParse!K95,WeightedParse!Q95,WeightedParse!U95,WeightedParse!V95,WeightedParse!W95,WeightedParse!X95,WeightedParse!Y95,WeightedParse!Z95,WeightedParse!AD95,WeightedParse!AF95,WeightedParse!AH95,WeightedParse!AI95,WeightedParse!AJ95,WeightedParse!AK95,WeightedParse!AN95,WeightedParse!AO95,WeightedParse!AP95)*Variables!$B$5),"")</f>
        <v/>
      </c>
      <c r="AY95" s="114" t="str">
        <f>IF($A95&gt;"",IF(AND(EXACT(SquadExport!$BT95,TRUE),EXACT(SquadExport!$BL95,TRUE)),HARMEAN(WeightedParse!I95,WeightedParse!J95,WeightedParse!K95,WeightedParse!M95,WeightedParse!N95,WeightedParse!Q95,WeightedParse!T95,WeightedParse!V95,WeightedParse!X95,WeightedParse!Z95,WeightedParse!AD95,WeightedParse!AF95,WeightedParse!AG95,WeightedParse!AH95,WeightedParse!AI95,WeightedParse!AJ95,WeightedParse!AK95,WeightedParse!AL95,WeightedParse!AN95,WeightedParse!AO95,WeightedParse!AP95),HARMEAN(WeightedParse!I95,WeightedParse!J95,WeightedParse!K95,WeightedParse!M95,WeightedParse!N95,WeightedParse!Q95,WeightedParse!T95,WeightedParse!V95,WeightedParse!X95,WeightedParse!Z95,WeightedParse!AD95,WeightedParse!AF95,WeightedParse!AG95,WeightedParse!AH95,WeightedParse!AI95,WeightedParse!AJ95,WeightedParse!AK95,WeightedParse!AL95,WeightedParse!AN95,WeightedParse!AO95,WeightedParse!AP95)*Variables!$B$5),"")</f>
        <v/>
      </c>
    </row>
    <row r="96" spans="1:51" s="3" customFormat="1" ht="15" customHeight="1" x14ac:dyDescent="0.25">
      <c r="A96" s="3" t="str">
        <f>IF(WeightedParse!A96&gt;"",WeightedParse!A96,"")</f>
        <v/>
      </c>
      <c r="B96" s="4" t="str">
        <f>IF(WeightedParse!B96&gt;0,WeightedParse!B96,"")</f>
        <v/>
      </c>
      <c r="C96" s="4" t="str">
        <f>IF(A96&gt;"",IF(AND(B96&lt;=Variables!$B$8,G96&gt;2),"Youth",IF(AND(B96&lt;=Variables!$B$8,G96&lt;=2),"Prospect",IF(AND(B96&gt;=Variables!$B$9,G96&gt;2),"Old",IF(G96&gt;=3,"Reserves","First Team")))),"")</f>
        <v/>
      </c>
      <c r="D96" s="4" t="str">
        <f>SquadExport!BJ96</f>
        <v/>
      </c>
      <c r="E96" s="4" t="str">
        <f>IF(A96&gt;"",VLOOKUP(F96,Roles!A:B,2,FALSE)&amp;IF(OR(VLOOKUP(F96,Roles!$A:$B,2,FALSE)="FB",VLOOKUP(F96,Roles!$A:$B,2,FALSE)="WB",VLOOKUP(F96,Roles!$A:$B,2,FALSE)="WM",VLOOKUP(F96,Roles!$A:$B,2,FALSE)="W"),IF(AND(SquadExport!BK96=TRUE,SquadExport!BM96=TRUE,WeightedParse!BB96&gt;=WeightedParse!BC96)," (R)",IF(AND(SquadExport!BK96=TRUE,SquadExport!BM96=TRUE,WeightedParse!BB96&lt;WeightedParse!BC96)," (L)",IF(AND(SquadExport!BK96=TRUE,SquadExport!BM96=FALSE), " (L)",IF(AND(SquadExport!BK96=FALSE,SquadExport!BM96=TRUE)," (R)","")))),""),"")</f>
        <v/>
      </c>
      <c r="F96" s="4" t="str" cm="1">
        <f t="array" ref="F96">IF(A96&gt;"",INDEX($J$1:$AY$1,SUMPRODUCT(MAX(($J$2:$AY$200=MAX($J96:$AY96))*(COLUMN($J$2:$AY$200))))-COLUMN($J$1)+1),"")</f>
        <v/>
      </c>
      <c r="G96" s="4" t="str">
        <f t="shared" si="3"/>
        <v/>
      </c>
      <c r="H96" s="4" t="str">
        <f t="shared" si="4"/>
        <v/>
      </c>
      <c r="I96" s="5" t="str">
        <f t="shared" si="5"/>
        <v/>
      </c>
      <c r="J96" s="114" t="str">
        <f>IF($A96&gt;"",HARMEAN(WeightedParse!V96,WeightedParse!Y96,WeightedParse!Z96,WeightedParse!AE96,WeightedParse!AJ96,WeightedParse!AQ96,WeightedParse!AR96,WeightedParse!AS96,WeightedParse!AU96,WeightedParse!AV96,WeightedParse!AW96,WeightedParse!AY96,WeightedParse!BA96),"")</f>
        <v/>
      </c>
      <c r="K96" s="114" t="str">
        <f>IF(A96&gt;"",HARMEAN(WeightedParse!K96,WeightedParse!Q96,WeightedParse!V96,WeightedParse!X96,WeightedParse!Y96,WeightedParse!Z96,WeightedParse!AE96,WeightedParse!AG96,WeightedParse!AI96,WeightedParse!AJ96,WeightedParse!AQ96,WeightedParse!AR96,WeightedParse!AS96,WeightedParse!AU96,WeightedParse!AV96,WeightedParse!AW96,WeightedParse!AY96,WeightedParse!AZ96,WeightedParse!BA96),"")</f>
        <v/>
      </c>
      <c r="L96" s="114" t="str">
        <f>IF($A96&gt;"",IF(AND(EXACT(SquadExport!$BO96,TRUE),EXACT(SquadExport!$BL96,TRUE)),HARMEAN(WeightedParse!M96,WeightedParse!P96,WeightedParse!S96,WeightedParse!U96,WeightedParse!V96,WeightedParse!W96,WeightedParse!Y96,WeightedParse!AE96,WeightedParse!AL96,WeightedParse!AN96,WeightedParse!AP96),HARMEAN(WeightedParse!M96,WeightedParse!P96,WeightedParse!S96,WeightedParse!U96,WeightedParse!V96,WeightedParse!W96,WeightedParse!Y96,WeightedParse!AE96,WeightedParse!AL96,WeightedParse!AN96,WeightedParse!AP96)*Variables!$B$5),"")</f>
        <v/>
      </c>
      <c r="M96" s="114" t="str">
        <f>IF($A96&gt;"",IF(AND(EXACT(SquadExport!$BO96,TRUE),EXACT(SquadExport!$BL96,TRUE)),HARMEAN(WeightedParse!M96,WeightedParse!P96,WeightedParse!S96,WeightedParse!U96,WeightedParse!V96,WeightedParse!W96,WeightedParse!X96,WeightedParse!Y96,WeightedParse!Z96,WeightedParse!AE96,WeightedParse!AL96,WeightedParse!AN96,WeightedParse!AP96),HARMEAN(WeightedParse!M96,WeightedParse!P96,WeightedParse!S96,WeightedParse!U96,WeightedParse!V96,WeightedParse!W96,WeightedParse!X96,WeightedParse!Y96,WeightedParse!Z96,WeightedParse!AE96,WeightedParse!AL96,WeightedParse!AN96,WeightedParse!AP96)*Variables!$B$5),"")</f>
        <v/>
      </c>
      <c r="N96" s="114" t="str">
        <f>IF($A96&gt;"",IF(AND(EXACT(SquadExport!$BO96,TRUE),EXACT(SquadExport!$BL96,TRUE)),HARMEAN(WeightedParse!K96,WeightedParse!M96,WeightedParse!P96,WeightedParse!Q96,WeightedParse!S96,WeightedParse!T96,WeightedParse!U96,WeightedParse!V96,WeightedParse!W96,WeightedParse!X96,WeightedParse!Y96,WeightedParse!Z96,WeightedParse!AE96,WeightedParse!AG96,WeightedParse!AL96,WeightedParse!AN96,WeightedParse!AP96),HARMEAN(WeightedParse!K96,WeightedParse!M96,WeightedParse!P96,WeightedParse!Q96,WeightedParse!S96,WeightedParse!T96,WeightedParse!U96,WeightedParse!V96,WeightedParse!W96,WeightedParse!X96,WeightedParse!Y96,WeightedParse!Z96,WeightedParse!AE96,WeightedParse!AG96,WeightedParse!AL96,WeightedParse!AN96,WeightedParse!AP96)*Variables!$B$5),"")</f>
        <v/>
      </c>
      <c r="O96" s="114" t="str">
        <f>IF($A96&gt;"",IF(AND(EXACT(SquadExport!$BO96,TRUE),EXACT(SquadExport!$BL96,TRUE)),HARMEAN(WeightedParse!I96,WeightedParse!K96,WeightedParse!M96,WeightedParse!P96,WeightedParse!Q96,WeightedParse!S96,WeightedParse!T96,WeightedParse!V96,WeightedParse!W96,WeightedParse!X96,WeightedParse!Y96,WeightedParse!Z96,WeightedParse!AB96,WeightedParse!AE96,WeightedParse!AF96,WeightedParse!AG96,WeightedParse!AJ96,WeightedParse!AK96,WeightedParse!AL96,WeightedParse!AN96,WeightedParse!AO96,WeightedParse!AP96),HARMEAN(WeightedParse!I96,WeightedParse!K96,WeightedParse!M96,WeightedParse!P96,WeightedParse!Q96,WeightedParse!S96,WeightedParse!T96,WeightedParse!V96,WeightedParse!W96,WeightedParse!X96,WeightedParse!Y96,WeightedParse!Z96,WeightedParse!AB96,WeightedParse!AE96,WeightedParse!AF96,WeightedParse!AG96,WeightedParse!AJ96,WeightedParse!AK96,WeightedParse!AL96,WeightedParse!AN96,WeightedParse!AO96,WeightedParse!AP96)*Variables!$B$5),"")</f>
        <v/>
      </c>
      <c r="P96" s="114" t="str">
        <f>IF($A96&gt;"",IF(AND(OR(EXACT(SquadExport!$BO96,TRUE),EXACT(SquadExport!$BP96,TRUE)),OR(EXACT(SquadExport!$BK96,TRUE),EXACT(SquadExport!$BM96,TRUE))),HARMEAN(WeightedParse!M96,WeightedParse!P96,WeightedParse!S96,WeightedParse!U96,WeightedParse!V96,WeightedParse!W96,WeightedParse!Y96,WeightedParse!AE96,WeightedParse!AF96,WeightedParse!AP96),HARMEAN(WeightedParse!M96,WeightedParse!P96,WeightedParse!S96,WeightedParse!U96,WeightedParse!V96,WeightedParse!W96,WeightedParse!Y96,WeightedParse!AE96,WeightedParse!AF96,WeightedParse!AP96)*Variables!$B$5),"")</f>
        <v/>
      </c>
      <c r="Q96" s="114" t="str">
        <f>IF($A96&gt;"",IF(AND(OR(EXACT(SquadExport!$BO96,TRUE),EXACT(SquadExport!$BP96,TRUE)),OR(EXACT(SquadExport!$BK96,TRUE),EXACT(SquadExport!$BM96,TRUE))),HARMEAN(WeightedParse!H96,WeightedParse!P96,WeightedParse!Q96,WeightedParse!S96,WeightedParse!T96,WeightedParse!V96,WeightedParse!X96,WeightedParse!Y96,WeightedParse!Z96,WeightedParse!AE96,WeightedParse!AF96,WeightedParse!AH96,WeightedParse!AN96,WeightedParse!AO96),HARMEAN(WeightedParse!H96,WeightedParse!P96,WeightedParse!Q96,WeightedParse!S96,WeightedParse!T96,WeightedParse!V96,WeightedParse!X96,WeightedParse!Y96,WeightedParse!Z96,WeightedParse!AE96,WeightedParse!AF96,WeightedParse!AH96,WeightedParse!AN96,WeightedParse!AO96)*Variables!$B$5),"")</f>
        <v/>
      </c>
      <c r="R96" s="115" t="str">
        <f>IF($A96&gt;"",IF(AND(OR(EXACT(SquadExport!$BO96,TRUE),EXACT(SquadExport!$BP96,TRUE)),OR(EXACT(SquadExport!$BK96,TRUE),EXACT(SquadExport!$BM96,TRUE))),HARMEAN(WeightedParse!H96,WeightedParse!I96,WeightedParse!K96,WeightedParse!P96,WeightedParse!Q96,WeightedParse!S96,WeightedParse!T96,WeightedParse!V96,WeightedParse!Y96,WeightedParse!Z96,WeightedParse!AD96,WeightedParse!AE96,WeightedParse!AF96,WeightedParse!AH96,WeightedParse!AI96,WeightedParse!AJ96,WeightedParse!AN96,WeightedParse!AO96),HARMEAN(WeightedParse!H96,WeightedParse!I96,WeightedParse!K96,WeightedParse!P96,WeightedParse!Q96,WeightedParse!S96,WeightedParse!T96,WeightedParse!V96,WeightedParse!Y96,WeightedParse!Z96,WeightedParse!AD96,WeightedParse!AE96,WeightedParse!AF96,WeightedParse!AH96,WeightedParse!AI96,WeightedParse!AJ96,WeightedParse!AN96,WeightedParse!AO96)*Variables!$B$5),"")</f>
        <v/>
      </c>
      <c r="S96" s="115" t="str">
        <f>IF($A96&gt;"",IF(AND(OR(EXACT(SquadExport!$BO96,TRUE),EXACT(SquadExport!$BP96,TRUE)),OR(EXACT(SquadExport!$BK96,TRUE),EXACT(SquadExport!$BM96,TRUE))),HARMEAN(WeightedParse!H96,WeightedParse!I96,WeightedParse!K96,WeightedParse!Q96,WeightedParse!S96,WeightedParse!T96,WeightedParse!V96,WeightedParse!X96,WeightedParse!Z96,WeightedParse!AB96,WeightedParse!AD96,WeightedParse!AF96,WeightedParse!AG96,WeightedParse!AH96,WeightedParse!AI96,WeightedParse!AJ96,WeightedParse!AK96,WeightedParse!AN96,WeightedParse!AO96),HARMEAN(WeightedParse!H96,WeightedParse!I96,WeightedParse!K96,WeightedParse!Q96,WeightedParse!S96,WeightedParse!T96,WeightedParse!V96,WeightedParse!X96,WeightedParse!Z96,WeightedParse!AB96,WeightedParse!AD96,WeightedParse!AF96,WeightedParse!AG96,WeightedParse!AH96,WeightedParse!AI96,WeightedParse!AJ96,WeightedParse!AK96,WeightedParse!AN96,WeightedParse!AO96)*Variables!$B$5),"")</f>
        <v/>
      </c>
      <c r="T96" s="114" t="str">
        <f>IF($A96&gt;"",IF(AND(OR(EXACT(SquadExport!$BO96,TRUE),EXACT(SquadExport!$BP96,TRUE)),OR(EXACT(SquadExport!$BK96,TRUE),EXACT(SquadExport!$BM96,TRUE))),HARMEAN(WeightedParse!I96,WeightedParse!K96,WeightedParse!N96,WeightedParse!P96,WeightedParse!Q96,WeightedParse!S96,WeightedParse!T96,WeightedParse!V96,WeightedParse!X96,WeightedParse!Y96,WeightedParse!Z96,WeightedParse!AB96,WeightedParse!AD96,WeightedParse!AE96,WeightedParse!AF96,WeightedParse!AH96,WeightedParse!AI96,WeightedParse!AJ96,WeightedParse!AN96,WeightedParse!AO96)*WeightedParse!BD96,(HARMEAN(WeightedParse!I96,WeightedParse!K96,WeightedParse!N96,WeightedParse!P96,WeightedParse!Q96,WeightedParse!S96,WeightedParse!T96,WeightedParse!V96,WeightedParse!X96,WeightedParse!Y96,WeightedParse!Z96,WeightedParse!AB96,WeightedParse!AD96,WeightedParse!AE96,WeightedParse!AF96,WeightedParse!AH96,WeightedParse!AI96,WeightedParse!AJ96,WeightedParse!AN96,WeightedParse!AO96)*WeightedParse!BD96)*Variables!$B$5),"")</f>
        <v/>
      </c>
      <c r="U96" s="114" t="str">
        <f>IF($A96&gt;"",IF(EXACT(SquadExport!$BQ96,TRUE),HARMEAN(WeightedParse!P96,WeightedParse!S96,WeightedParse!V96,WeightedParse!X96,WeightedParse!Y96,WeightedParse!Z96,WeightedParse!AE96,WeightedParse!AF96,WeightedParse!AP96),HARMEAN(WeightedParse!P96,WeightedParse!S96,WeightedParse!V96,WeightedParse!X96,WeightedParse!Y96,WeightedParse!Z96,WeightedParse!AE96,WeightedParse!AF96,WeightedParse!AP96)*Variables!$B$5),"")</f>
        <v/>
      </c>
      <c r="V96" s="114" t="str">
        <f>IF($A96&gt;"",IF(EXACT(SquadExport!$BQ96,TRUE),HARMEAN(WeightedParse!K96,WeightedParse!Q96,WeightedParse!S96,WeightedParse!T96,WeightedParse!V96,WeightedParse!X96,WeightedParse!Z96,WeightedParse!AE96,WeightedParse!AF96,WeightedParse!AG96,WeightedParse!AH96,WeightedParse!AK96),HARMEAN(WeightedParse!K96,WeightedParse!Q96,WeightedParse!S96,WeightedParse!T96,WeightedParse!V96,WeightedParse!X96,WeightedParse!Z96,WeightedParse!AE96,WeightedParse!AF96,WeightedParse!AG96,WeightedParse!AH96,WeightedParse!AK96)*Variables!$B$5),"")</f>
        <v/>
      </c>
      <c r="W96" s="114" t="str">
        <f>IF($A96&gt;"",IF(EXACT(SquadExport!$BQ96,TRUE),HARMEAN(WeightedParse!I96,WeightedParse!K96,WeightedParse!N96,WeightedParse!Q96,WeightedParse!T96,WeightedParse!V96,WeightedParse!X96,WeightedParse!Z96,WeightedParse!AB96,WeightedParse!AD96,WeightedParse!AF96,WeightedParse!AG96,WeightedParse!AK96),HARMEAN(WeightedParse!I96,WeightedParse!K96,WeightedParse!N96,WeightedParse!Q96,WeightedParse!T96,WeightedParse!V96,WeightedParse!X96,WeightedParse!Z96,WeightedParse!AB96,WeightedParse!AD96,WeightedParse!AF96,WeightedParse!AG96,WeightedParse!AK96)*Variables!$B$5),"")</f>
        <v/>
      </c>
      <c r="X96" s="114" t="str">
        <f>IF($A96&gt;"",IF(EXACT(SquadExport!$BQ96,TRUE),HARMEAN(WeightedParse!K96,WeightedParse!P96,WeightedParse!Q96,WeightedParse!S96,WeightedParse!U96,WeightedParse!V96,WeightedParse!X96,WeightedParse!Y96,WeightedParse!Z96,WeightedParse!AE96,WeightedParse!AF96,WeightedParse!AH96,WeightedParse!AO96,WeightedParse!AP96),HARMEAN(WeightedParse!K96,WeightedParse!P96,WeightedParse!Q96,WeightedParse!S96,WeightedParse!U96,WeightedParse!V96,WeightedParse!X96,WeightedParse!Y96,WeightedParse!Z96,WeightedParse!AE96,WeightedParse!AF96,WeightedParse!AH96,WeightedParse!AO96,WeightedParse!AP96)*Variables!$B$5),"")</f>
        <v/>
      </c>
      <c r="Y96" s="114" t="str">
        <f>IF($A96&gt;"",IF(EXACT(SquadExport!$BQ96,TRUE),HARMEAN(WeightedParse!P96,WeightedParse!Q96,WeightedParse!S96,WeightedParse!U96,WeightedParse!V96,WeightedParse!W96,WeightedParse!Y96,WeightedParse!AE96,WeightedParse!AF96,WeightedParse!AH96,WeightedParse!AJ96,WeightedParse!AN96,WeightedParse!AO96,WeightedParse!AP96),HARMEAN(WeightedParse!P96,WeightedParse!Q96,WeightedParse!S96,WeightedParse!U96,WeightedParse!V96,WeightedParse!W96,WeightedParse!Y96,WeightedParse!AE96,WeightedParse!AF96,WeightedParse!AH96,WeightedParse!AJ96,WeightedParse!AN96,WeightedParse!AO96,WeightedParse!AP96)*Variables!$B$5),"")</f>
        <v/>
      </c>
      <c r="Z96" s="114" t="str">
        <f>IF($A96&gt;"",IF(EXACT(SquadExport!$BQ96,TRUE),HARMEAN(WeightedParse!M96,WeightedParse!P96,WeightedParse!Q96,WeightedParse!S96,WeightedParse!U96,WeightedParse!V96,WeightedParse!W96,WeightedParse!X96,WeightedParse!Y96,WeightedParse!Z96,WeightedParse!AE96,WeightedParse!AF96,WeightedParse!AH96,WeightedParse!AL96,WeightedParse!AO96,WeightedParse!AP96),HARMEAN(WeightedParse!M96,WeightedParse!P96,WeightedParse!Q96,WeightedParse!S96,WeightedParse!U96,WeightedParse!V96,WeightedParse!W96,WeightedParse!X96,WeightedParse!Y96,WeightedParse!Z96,WeightedParse!AE96,WeightedParse!AF96,WeightedParse!AH96,WeightedParse!AL96,WeightedParse!AO96,WeightedParse!AP96)*Variables!$B$5),"")</f>
        <v/>
      </c>
      <c r="AA96" s="114" t="str">
        <f>IF($A96&gt;"",IF(EXACT(SquadExport!$BQ96,TRUE),HARMEAN(WeightedParse!J96,WeightedParse!K96,WeightedParse!N96,WeightedParse!P96,WeightedParse!Q96,WeightedParse!S96,WeightedParse!V96,WeightedParse!X96,WeightedParse!Y96,WeightedParse!Z96,WeightedParse!AD96,WeightedParse!AE96,WeightedParse!AH96,WeightedParse!AI96,WeightedParse!AK96,WeightedParse!AN96,WeightedParse!AO96,WeightedParse!AP96),HARMEAN(WeightedParse!J96,WeightedParse!K96,WeightedParse!N96,WeightedParse!P96,WeightedParse!Q96,WeightedParse!S96,WeightedParse!V96,WeightedParse!X96,WeightedParse!Y96,WeightedParse!Z96,WeightedParse!AD96,WeightedParse!AE96,WeightedParse!AH96,WeightedParse!AI96,WeightedParse!AK96,WeightedParse!AN96,WeightedParse!AO96,WeightedParse!AP96)*Variables!$B$5),"")</f>
        <v/>
      </c>
      <c r="AB96" s="114" t="str">
        <f>IF($A96&gt;"",IF(AND(EXACT(SquadExport!$BR96,TRUE),EXACT(SquadExport!$BL96,TRUE)),HARMEAN(WeightedParse!I96,WeightedParse!K96,WeightedParse!N96,WeightedParse!Q96,WeightedParse!T96,WeightedParse!V96,WeightedParse!X96,WeightedParse!Y96,WeightedParse!Z96,WeightedParse!AD96,WeightedParse!AE96,WeightedParse!AF96,WeightedParse!AG96,WeightedParse!AH96,WeightedParse!AI96,WeightedParse!AJ96,WeightedParse!AK96,WeightedParse!AN96,WeightedParse!AO96),HARMEAN(WeightedParse!I96,WeightedParse!K96,WeightedParse!N96,WeightedParse!Q96,WeightedParse!T96,WeightedParse!V96,WeightedParse!X96,WeightedParse!Y96,WeightedParse!Z96,WeightedParse!AD96,WeightedParse!AE96,WeightedParse!AF96,WeightedParse!AG96,WeightedParse!AH96,WeightedParse!AI96,WeightedParse!AJ96,WeightedParse!AK96,WeightedParse!AN96,WeightedParse!AO96)*Variables!$B$5),"")</f>
        <v/>
      </c>
      <c r="AC96" s="114" t="str">
        <f>IF($A96&gt;"",IF(AND(EXACT(SquadExport!$BR96,TRUE),EXACT(SquadExport!$BL96,TRUE)),HARMEAN(WeightedParse!K96,WeightedParse!Q96,WeightedParse!S96,WeightedParse!T96,WeightedParse!V96,WeightedParse!X96,WeightedParse!Y96,WeightedParse!Z96,WeightedParse!AD96,WeightedParse!AE96,WeightedParse!AF96,WeightedParse!AG96,WeightedParse!AH96,WeightedParse!AO96),HARMEAN(WeightedParse!K96,WeightedParse!Q96,WeightedParse!S96,WeightedParse!T96,WeightedParse!V96,WeightedParse!X96,WeightedParse!Y96,WeightedParse!Z96,WeightedParse!AD96,WeightedParse!AE96,WeightedParse!AF96,WeightedParse!AG96,WeightedParse!AH96,WeightedParse!AO96)*Variables!$B$5),"")</f>
        <v/>
      </c>
      <c r="AD96" s="114" t="str">
        <f>IF($A96&gt;"",IF(AND(EXACT(SquadExport!$BR96,TRUE),EXACT(SquadExport!$BL96,TRUE)),HARMEAN(WeightedParse!I96,WeightedParse!J96,WeightedParse!K96,WeightedParse!N96,WeightedParse!Q96,WeightedParse!S96,WeightedParse!T96,WeightedParse!V96,WeightedParse!X96,WeightedParse!Z96,WeightedParse!AB96,WeightedParse!AD96,WeightedParse!AG96,WeightedParse!AH96,WeightedParse!AI96,WeightedParse!AK96,WeightedParse!AO96),HARMEAN(WeightedParse!I96,WeightedParse!J96,WeightedParse!K96,WeightedParse!N96,WeightedParse!Q96,WeightedParse!S96,WeightedParse!T96,WeightedParse!V96,WeightedParse!X96,WeightedParse!Z96,WeightedParse!AB96,WeightedParse!AD96,WeightedParse!AG96,WeightedParse!AH96,WeightedParse!AI96,WeightedParse!AK96,WeightedParse!AO96)*Variables!$B$5),"")</f>
        <v/>
      </c>
      <c r="AE96" s="114" t="str">
        <f>IF($A96&gt;"",IF(AND(EXACT(SquadExport!$BR96,TRUE),EXACT(SquadExport!$BL96,TRUE)),HARMEAN(WeightedParse!K96,WeightedParse!N96,WeightedParse!P96,WeightedParse!Q96,WeightedParse!S96,WeightedParse!T96,WeightedParse!U96,WeightedParse!V96,WeightedParse!X96,WeightedParse!Y96,WeightedParse!Z96,WeightedParse!AD96,WeightedParse!AE96,WeightedParse!AF96,WeightedParse!AG96,WeightedParse!AH96,WeightedParse!AI96,WeightedParse!AO96),HARMEAN(WeightedParse!K96,WeightedParse!N96,WeightedParse!P96,WeightedParse!Q96,WeightedParse!S96,WeightedParse!T96,WeightedParse!U96,WeightedParse!V96,WeightedParse!X96,WeightedParse!Y96,WeightedParse!Z96,WeightedParse!AD96,WeightedParse!AE96,WeightedParse!AF96,WeightedParse!AG96,WeightedParse!AH96,WeightedParse!AI96,WeightedParse!AO96)*Variables!$B$5),"")</f>
        <v/>
      </c>
      <c r="AF96" s="114" t="str">
        <f>IF($A96&gt;"",IF(AND(EXACT(SquadExport!$BR96,TRUE),EXACT(SquadExport!$BL96,TRUE)),HARMEAN(WeightedParse!I96,WeightedParse!J96,WeightedParse!K96,WeightedParse!N96,WeightedParse!Q96,WeightedParse!S96,WeightedParse!T96,WeightedParse!U96,WeightedParse!V96,WeightedParse!X96,WeightedParse!Z96,WeightedParse!AD96,WeightedParse!AE96,WeightedParse!AF96,WeightedParse!AH96,WeightedParse!AI96,WeightedParse!AK96,WeightedParse!AN96,WeightedParse!AO96,WeightedParse!AP96),HARMEAN(WeightedParse!I96,WeightedParse!J96,WeightedParse!K96,WeightedParse!N96,WeightedParse!Q96,WeightedParse!S96,WeightedParse!T96,WeightedParse!U96,WeightedParse!V96,WeightedParse!X96,WeightedParse!Z96,WeightedParse!AD96,WeightedParse!AE96,WeightedParse!AF96,WeightedParse!AH96,WeightedParse!AI96,WeightedParse!AK96,WeightedParse!AN96,WeightedParse!AO96,WeightedParse!AP96)*Variables!$B$5),"")</f>
        <v/>
      </c>
      <c r="AG96" s="114" t="str">
        <f>IF($A96&gt;"",IF(AND(OR(EXACT(SquadExport!$BR96,TRUE),EXACT(SquadExport!$BS96,TRUE)),OR(EXACT(SquadExport!$BK96,TRUE),EXACT(SquadExport!$BM96,TRUE))),HARMEAN(WeightedParse!I96,WeightedParse!K96,WeightedParse!Q96,WeightedParse!T96,WeightedParse!X96,WeightedParse!Z96,WeightedParse!AD96,WeightedParse!AF96,WeightedParse!AG96,WeightedParse!AJ96),HARMEAN(WeightedParse!I96,WeightedParse!K96,WeightedParse!Q96,WeightedParse!T96,WeightedParse!X96,WeightedParse!Z96,WeightedParse!AD96,WeightedParse!AF96,WeightedParse!AG96,WeightedParse!AJ96)*Variables!$B$5),"")</f>
        <v/>
      </c>
      <c r="AH96" s="114" t="str">
        <f>IF($A96&gt;"",IF(AND(OR(EXACT(SquadExport!$BR96,TRUE),EXACT(SquadExport!$BS96,TRUE)),OR(EXACT(SquadExport!$BK96,TRUE),EXACT(SquadExport!$BM96,TRUE))),HARMEAN(WeightedParse!H96,WeightedParse!K96,WeightedParse!P96,WeightedParse!Q96,WeightedParse!S96,WeightedParse!T96,WeightedParse!V96,WeightedParse!X96,WeightedParse!Y96,WeightedParse!Z96,WeightedParse!AD96,WeightedParse!AE96,WeightedParse!AF96,WeightedParse!AG96,WeightedParse!AH96,WeightedParse!AO96),HARMEAN(WeightedParse!H96,WeightedParse!K96,WeightedParse!P96,WeightedParse!Q96,WeightedParse!S96,WeightedParse!T96,WeightedParse!V96,WeightedParse!X96,WeightedParse!Y96,WeightedParse!Z96,WeightedParse!AD96,WeightedParse!AE96,WeightedParse!AF96,WeightedParse!AG96,WeightedParse!AH96,WeightedParse!AO96)*Variables!$B$5),"")</f>
        <v/>
      </c>
      <c r="AI96" s="114" t="str">
        <f>IF($A96&gt;"",IF(AND(OR(EXACT(SquadExport!$BR96,TRUE),EXACT(SquadExport!$BS96,TRUE)),OR(EXACT(SquadExport!$BK96,TRUE),EXACT(SquadExport!$BM96,TRUE))),HARMEAN(WeightedParse!H96,WeightedParse!I96,WeightedParse!K96,WeightedParse!P96,WeightedParse!Q96,WeightedParse!S96,WeightedParse!T96,WeightedParse!U96,WeightedParse!V96,WeightedParse!X96,WeightedParse!Y96,WeightedParse!Z96,WeightedParse!AD96,WeightedParse!AE96,WeightedParse!AF96,WeightedParse!AH96,WeightedParse!AI96,WeightedParse!AO96),HARMEAN(WeightedParse!H96,WeightedParse!I96,WeightedParse!K96,WeightedParse!P96,WeightedParse!Q96,WeightedParse!S96,WeightedParse!T96,WeightedParse!U96,WeightedParse!V96,WeightedParse!X96,WeightedParse!Y96,WeightedParse!Z96,WeightedParse!AD96,WeightedParse!AE96,WeightedParse!AF96,WeightedParse!AH96,WeightedParse!AI96,WeightedParse!AO96)*Variables!$B$5),"")</f>
        <v/>
      </c>
      <c r="AJ96" s="114" t="str">
        <f>IF($A96&gt;"",IF(AND(OR(EXACT(SquadExport!$BR96,TRUE),EXACT(SquadExport!$BS96,TRUE)),OR(EXACT(SquadExport!$BK96,TRUE),EXACT(SquadExport!$BM96,TRUE))),HARMEAN(WeightedParse!H96,WeightedParse!K96,WeightedParse!M96,WeightedParse!V96,WeightedParse!W96,WeightedParse!AD96,WeightedParse!AF96,WeightedParse!AH96,WeightedParse!AK96,WeightedParse!AL96,WeightedParse!AO96,WeightedParse!AP96)*(CONVERT(LEFT(SquadExport!$E96,FIND("'",SquadExport!$E96)-1)+((MID(SquadExport!$E96,FIND("'",SquadExport!$E96)+1,LEN(SquadExport!$E96)-FIND("'",SquadExport!$E96)-1))/12),"ft","m")-1)/(Variables!$C$4-1),(HARMEAN(WeightedParse!H96,WeightedParse!K96,WeightedParse!M96,WeightedParse!V96,WeightedParse!W96,WeightedParse!AD96,WeightedParse!AF96,WeightedParse!AH96,WeightedParse!AK96,WeightedParse!AL96,WeightedParse!AO96,WeightedParse!AP96)*(CONVERT(LEFT(SquadExport!$E96,FIND("'",SquadExport!$E96)-1)+((MID(SquadExport!$E96,FIND("'",SquadExport!$E96)+1,LEN(SquadExport!$E96)-FIND("'",SquadExport!$E96)-1))/12),"ft","m")-1)/(Variables!$C$4-1))*Variables!$B$5),"")</f>
        <v/>
      </c>
      <c r="AK96" s="114" t="str">
        <f>IF($A96&gt;"",IF(AND(OR(EXACT(SquadExport!$BR96,TRUE),EXACT(SquadExport!$BS96,TRUE)),OR(EXACT(SquadExport!$BK96,TRUE),EXACT(SquadExport!$BM96,TRUE))),HARMEAN(WeightedParse!J96,WeightedParse!K96,WeightedParse!T96,WeightedParse!V96,WeightedParse!X96,WeightedParse!Y96,WeightedParse!Z96,WeightedParse!AD96,WeightedParse!AH96,WeightedParse!AI96,WeightedParse!AK96,WeightedParse!AO96),HARMEAN(WeightedParse!J96,WeightedParse!K96,WeightedParse!T96,WeightedParse!V96,WeightedParse!X96,WeightedParse!Y96,WeightedParse!Z96,WeightedParse!AD96,WeightedParse!AH96,WeightedParse!AI96,WeightedParse!AK96,WeightedParse!AO96)*Variables!$B$5),"")</f>
        <v/>
      </c>
      <c r="AL96" s="114" t="str">
        <f>IF($A96&gt;"",IF(AND(OR(EXACT(SquadExport!$BR96,TRUE),EXACT(SquadExport!$BS96,TRUE)),OR(EXACT(SquadExport!$BK96,TRUE),EXACT(SquadExport!$BM96,TRUE))),HARMEAN(WeightedParse!H96,WeightedParse!I96,WeightedParse!K96,WeightedParse!Q96,WeightedParse!T96,WeightedParse!V96,WeightedParse!AB96,WeightedParse!AD96,WeightedParse!AH96,WeightedParse!AI96,WeightedParse!AJ96,WeightedParse!AN96,WeightedParse!AO96),HARMEAN(WeightedParse!H96,WeightedParse!I96,WeightedParse!K96,WeightedParse!Q96,WeightedParse!T96,WeightedParse!V96,WeightedParse!AB96,WeightedParse!AD96,WeightedParse!AH96,WeightedParse!AI96,WeightedParse!AJ96,WeightedParse!AN96,WeightedParse!AO96)*Variables!$B$5),"")</f>
        <v/>
      </c>
      <c r="AM96" s="114" t="str">
        <f>IF($A96&gt;"",IF(AND(OR(EXACT(SquadExport!$BR96,TRUE),EXACT(SquadExport!$BS96,TRUE)),OR(EXACT(SquadExport!$BK96,TRUE),EXACT(SquadExport!$BM96,TRUE))),HARMEAN(WeightedParse!I96,WeightedParse!J96,WeightedParse!K96,WeightedParse!N96,WeightedParse!Q96,WeightedParse!T96,WeightedParse!V96,WeightedParse!X96,WeightedParse!AB96,WeightedParse!AD96,WeightedParse!AG96,WeightedParse!AI96,WeightedParse!AJ96,WeightedParse!AK96,WeightedParse!AN96)*WeightedParse!BD96,(HARMEAN(WeightedParse!I96,WeightedParse!J96,WeightedParse!K96,WeightedParse!N96,WeightedParse!Q96,WeightedParse!T96,WeightedParse!V96,WeightedParse!X96,WeightedParse!AB96,WeightedParse!AD96,WeightedParse!AG96,WeightedParse!AI96,WeightedParse!AJ96,WeightedParse!AK96,WeightedParse!AN96)*WeightedParse!BD96)*Variables!$B$5),"")</f>
        <v/>
      </c>
      <c r="AN96" s="114" t="str">
        <f>IF($A96&gt;"",IF(AND(OR(EXACT(SquadExport!$BR96,TRUE),EXACT(SquadExport!$BS96,TRUE)),OR(EXACT(SquadExport!$BK96,TRUE),EXACT(SquadExport!$BM96,TRUE))),HARMEAN(WeightedParse!H96,WeightedParse!I96,WeightedParse!K96,WeightedParse!N96,WeightedParse!Q96,WeightedParse!T96,WeightedParse!V96,WeightedParse!X96,WeightedParse!Z96,WeightedParse!AD96,WeightedParse!AG96,WeightedParse!AH96,WeightedParse!AI96,WeightedParse!AJ96,WeightedParse!AN96,WeightedParse!AO96)*WeightedParse!BD96,(HARMEAN(WeightedParse!H96,WeightedParse!I96,WeightedParse!K96,WeightedParse!N96,WeightedParse!Q96,WeightedParse!T96,WeightedParse!V96,WeightedParse!X96,WeightedParse!Z96,WeightedParse!AD96,WeightedParse!AG96,WeightedParse!AH96,WeightedParse!AI96,WeightedParse!AJ96,WeightedParse!AN96,WeightedParse!AO96)*WeightedParse!BD96)*Variables!$B$5),"")</f>
        <v/>
      </c>
      <c r="AO96" s="114" t="str">
        <f>IF($A96&gt;"",IF(AND(EXACT(SquadExport!$BS96,TRUE),EXACT(SquadExport!$BL96,TRUE)),HARMEAN(WeightedParse!K96,WeightedParse!Q96,WeightedParse!T96,WeightedParse!V96,WeightedParse!X96,WeightedParse!Z96,WeightedParse!AB96,WeightedParse!AD96,WeightedParse!AG96,WeightedParse!AK96),HARMEAN(WeightedParse!K96,WeightedParse!Q96,WeightedParse!T96,WeightedParse!V96,WeightedParse!X96,WeightedParse!Z96,WeightedParse!AB96,WeightedParse!AD96,WeightedParse!AG96,WeightedParse!AK96)*Variables!$B$5),"")</f>
        <v/>
      </c>
      <c r="AP96" s="114" t="str">
        <f>IF($A96&gt;"",IF(AND(EXACT(SquadExport!$BS96,TRUE),EXACT(SquadExport!$BL96,TRUE)),HARMEAN(WeightedParse!I96,WeightedParse!K96,WeightedParse!Q96,WeightedParse!T96,WeightedParse!V96,WeightedParse!X96,WeightedParse!Z96,WeightedParse!AB96,WeightedParse!AD96,WeightedParse!AF96,WeightedParse!AG96,WeightedParse!AI96,WeightedParse!AJ96),HARMEAN(WeightedParse!I96,WeightedParse!K96,WeightedParse!Q96,WeightedParse!T96,WeightedParse!V96,WeightedParse!X96,WeightedParse!Z96,WeightedParse!AB96,WeightedParse!AD96,WeightedParse!AF96,WeightedParse!AG96,WeightedParse!AI96,WeightedParse!AJ96)*Variables!$B$5),"")</f>
        <v/>
      </c>
      <c r="AQ96" s="114" t="str">
        <f>IF($A96&gt;"",IF(AND(EXACT(SquadExport!$BS96,TRUE),EXACT(SquadExport!$BL96,TRUE)),HARMEAN(WeightedParse!I96,WeightedParse!J96,WeightedParse!K96,WeightedParse!Q96,WeightedParse!T96,WeightedParse!V96,WeightedParse!X96,WeightedParse!Z96,WeightedParse!AB96,WeightedParse!AD96,WeightedParse!AG96,WeightedParse!AI96,WeightedParse!AJ96,WeightedParse!AK96),HARMEAN(WeightedParse!I96,WeightedParse!J96,WeightedParse!K96,WeightedParse!Q96,WeightedParse!T96,WeightedParse!V96,WeightedParse!X96,WeightedParse!Z96,WeightedParse!AB96,WeightedParse!AD96,WeightedParse!AG96,WeightedParse!AI96,WeightedParse!AJ96,WeightedParse!AK96)*Variables!$B$5),"")</f>
        <v/>
      </c>
      <c r="AR96" s="114" t="str">
        <f>IF($A96&gt;"",IF(AND(EXACT(SquadExport!$BS96,TRUE),EXACT(SquadExport!$BL96,TRUE)),HARMEAN(WeightedParse!I96,WeightedParse!J96,WeightedParse!K96,WeightedParse!Q96,WeightedParse!T96,WeightedParse!V96,WeightedParse!X96,WeightedParse!Y96,WeightedParse!Z96,WeightedParse!AD96,WeightedParse!AH96,WeightedParse!AI96,WeightedParse!AJ96,WeightedParse!AK96,WeightedParse!AN96,WeightedParse!AO96),HARMEAN(WeightedParse!I96,WeightedParse!J96,WeightedParse!K96,WeightedParse!Q96,WeightedParse!T96,WeightedParse!V96,WeightedParse!X96,WeightedParse!Y96,WeightedParse!Z96,WeightedParse!AD96,WeightedParse!AH96,WeightedParse!AI96,WeightedParse!AJ96,WeightedParse!AK96,WeightedParse!AN96,WeightedParse!AO96)*Variables!$B$5),"")</f>
        <v/>
      </c>
      <c r="AS96" s="114" t="str">
        <f>IF($A96&gt;"",IF(AND(EXACT(SquadExport!$BT96,TRUE),EXACT(SquadExport!$BL96,TRUE)),HARMEAN(WeightedParse!J96,WeightedParse!K96,WeightedParse!M96,WeightedParse!T96,WeightedParse!V96,WeightedParse!X96,WeightedParse!Z96,WeightedParse!AD96,WeightedParse!AI96),(HARMEAN(WeightedParse!J96,WeightedParse!K96,WeightedParse!M96,WeightedParse!T96,WeightedParse!V96,WeightedParse!X96,WeightedParse!Z96,WeightedParse!AD96,WeightedParse!AI96)*Variables!$B$5)),"")</f>
        <v/>
      </c>
      <c r="AT96" s="114" t="str">
        <f>IF($A96&gt;"",IF(AND(EXACT(SquadExport!$BT96,TRUE),EXACT(SquadExport!$BL96,TRUE)),HARMEAN(WeightedParse!J96,WeightedParse!K96,WeightedParse!M96,WeightedParse!U96,WeightedParse!V96,WeightedParse!W96,WeightedParse!X96,WeightedParse!Z96,WeightedParse!AD96,WeightedParse!AF96,WeightedParse!AK96,WeightedParse!AL96,WeightedParse!AP96)*(CONVERT(LEFT(SquadExport!$E96,FIND("'",SquadExport!$E96)-1)+((MID(SquadExport!$E96,FIND("'",SquadExport!$E96)+1,LEN(SquadExport!$E96)-FIND("'",SquadExport!$E96)-1))/12),"ft","m")-1)/(Variables!$C$4-1),(HARMEAN(WeightedParse!J96,WeightedParse!K96,WeightedParse!M96,WeightedParse!U96,WeightedParse!V96,WeightedParse!W96,WeightedParse!X96,WeightedParse!Z96,WeightedParse!AD96,WeightedParse!AF96,WeightedParse!AK96,WeightedParse!AL96,WeightedParse!AP96)*(CONVERT(LEFT(SquadExport!$E96,FIND("'",SquadExport!$E96)-1)+((MID(SquadExport!$E96,FIND("'",SquadExport!$E96)+1,LEN(SquadExport!$E96)-FIND("'",SquadExport!$E96)-1))/12),"ft","m")-1)/(Variables!$C$4-1)))*Variables!$B$5,"")</f>
        <v/>
      </c>
      <c r="AU96" s="114" t="str">
        <f>IF($A96&gt;"",IF(AND(EXACT(SquadExport!$BT96,TRUE),EXACT(SquadExport!$BL96,TRUE)),HARMEAN(WeightedParse!I96,WeightedParse!J96,WeightedParse!K96,WeightedParse!Q96,WeightedParse!T96,WeightedParse!V96,WeightedParse!X96,WeightedParse!Z96,WeightedParse!AB96,WeightedParse!AD96,WeightedParse!AF96,WeightedParse!AG96,WeightedParse!AK96,WeightedParse!AP96),HARMEAN(WeightedParse!I96,WeightedParse!J96,WeightedParse!K96,WeightedParse!Q96,WeightedParse!T96,WeightedParse!V96,WeightedParse!X96,WeightedParse!Z96,WeightedParse!AB96,WeightedParse!AD96,WeightedParse!AF96,WeightedParse!AG96,WeightedParse!AK96,WeightedParse!AP96)*Variables!$B$5),"")</f>
        <v/>
      </c>
      <c r="AV96" s="114" t="str">
        <f>IF($A96&gt;"",IF(AND(EXACT(SquadExport!$BT96,TRUE),EXACT(SquadExport!$BL96,TRUE)),HARMEAN(WeightedParse!I96,WeightedParse!J96,WeightedParse!K96,WeightedParse!Q96,WeightedParse!T96,WeightedParse!V96,WeightedParse!X96,WeightedParse!Z96,WeightedParse!AD96,WeightedParse!AH96,WeightedParse!AI96,WeightedParse!AJ96,WeightedParse!AK96,WeightedParse!AN96,WeightedParse!AO96),HARMEAN(WeightedParse!I96,WeightedParse!J96,WeightedParse!K96,WeightedParse!Q96,WeightedParse!T96,WeightedParse!V96,WeightedParse!X96,WeightedParse!Z96,WeightedParse!AD96,WeightedParse!AH96,WeightedParse!AI96,WeightedParse!AJ96,WeightedParse!AK96,WeightedParse!AN96,WeightedParse!AO96)*Variables!$B$5),"")</f>
        <v/>
      </c>
      <c r="AW96" s="114" t="str">
        <f>IF($A96&gt;"",IF(AND(EXACT(SquadExport!$BT96,TRUE),EXACT(SquadExport!$BL96,TRUE)),HARMEAN(WeightedParse!I96,WeightedParse!J96,WeightedParse!K96,WeightedParse!Q96,WeightedParse!T96,WeightedParse!V96,WeightedParse!X96,WeightedParse!Z96,WeightedParse!AB96,WeightedParse!AD96,WeightedParse!AF96,WeightedParse!AG96,WeightedParse!AI96,WeightedParse!AJ96,WeightedParse!AK96),HARMEAN(WeightedParse!I96,WeightedParse!J96,WeightedParse!K96,WeightedParse!Q96,WeightedParse!T96,WeightedParse!V96,WeightedParse!X96,WeightedParse!Z96,WeightedParse!AB96,WeightedParse!AD96,WeightedParse!AF96,WeightedParse!AG96,WeightedParse!AI96,WeightedParse!AJ96,WeightedParse!AK96)*Variables!$B$5),"")</f>
        <v/>
      </c>
      <c r="AX96" s="114" t="str">
        <f>IF($A96&gt;"",IF(AND(EXACT(SquadExport!$BT96,TRUE),EXACT(SquadExport!$BL96,TRUE)),HARMEAN(WeightedParse!K96,WeightedParse!Q96,WeightedParse!U96,WeightedParse!V96,WeightedParse!W96,WeightedParse!X96,WeightedParse!Y96,WeightedParse!Z96,WeightedParse!AD96,WeightedParse!AF96,WeightedParse!AH96,WeightedParse!AI96,WeightedParse!AJ96,WeightedParse!AK96,WeightedParse!AN96,WeightedParse!AO96,WeightedParse!AP96),HARMEAN(WeightedParse!K96,WeightedParse!Q96,WeightedParse!U96,WeightedParse!V96,WeightedParse!W96,WeightedParse!X96,WeightedParse!Y96,WeightedParse!Z96,WeightedParse!AD96,WeightedParse!AF96,WeightedParse!AH96,WeightedParse!AI96,WeightedParse!AJ96,WeightedParse!AK96,WeightedParse!AN96,WeightedParse!AO96,WeightedParse!AP96)*Variables!$B$5),"")</f>
        <v/>
      </c>
      <c r="AY96" s="114" t="str">
        <f>IF($A96&gt;"",IF(AND(EXACT(SquadExport!$BT96,TRUE),EXACT(SquadExport!$BL96,TRUE)),HARMEAN(WeightedParse!I96,WeightedParse!J96,WeightedParse!K96,WeightedParse!M96,WeightedParse!N96,WeightedParse!Q96,WeightedParse!T96,WeightedParse!V96,WeightedParse!X96,WeightedParse!Z96,WeightedParse!AD96,WeightedParse!AF96,WeightedParse!AG96,WeightedParse!AH96,WeightedParse!AI96,WeightedParse!AJ96,WeightedParse!AK96,WeightedParse!AL96,WeightedParse!AN96,WeightedParse!AO96,WeightedParse!AP96),HARMEAN(WeightedParse!I96,WeightedParse!J96,WeightedParse!K96,WeightedParse!M96,WeightedParse!N96,WeightedParse!Q96,WeightedParse!T96,WeightedParse!V96,WeightedParse!X96,WeightedParse!Z96,WeightedParse!AD96,WeightedParse!AF96,WeightedParse!AG96,WeightedParse!AH96,WeightedParse!AI96,WeightedParse!AJ96,WeightedParse!AK96,WeightedParse!AL96,WeightedParse!AN96,WeightedParse!AO96,WeightedParse!AP96)*Variables!$B$5),"")</f>
        <v/>
      </c>
    </row>
    <row r="97" spans="1:51" s="3" customFormat="1" ht="15" customHeight="1" x14ac:dyDescent="0.25">
      <c r="A97" s="3" t="str">
        <f>IF(WeightedParse!A97&gt;"",WeightedParse!A97,"")</f>
        <v/>
      </c>
      <c r="B97" s="4" t="str">
        <f>IF(WeightedParse!B97&gt;0,WeightedParse!B97,"")</f>
        <v/>
      </c>
      <c r="C97" s="4" t="str">
        <f>IF(A97&gt;"",IF(AND(B97&lt;=Variables!$B$8,G97&gt;2),"Youth",IF(AND(B97&lt;=Variables!$B$8,G97&lt;=2),"Prospect",IF(AND(B97&gt;=Variables!$B$9,G97&gt;2),"Old",IF(G97&gt;=3,"Reserves","First Team")))),"")</f>
        <v/>
      </c>
      <c r="D97" s="4" t="str">
        <f>SquadExport!BJ97</f>
        <v/>
      </c>
      <c r="E97" s="4" t="str">
        <f>IF(A97&gt;"",VLOOKUP(F97,Roles!A:B,2,FALSE)&amp;IF(OR(VLOOKUP(F97,Roles!$A:$B,2,FALSE)="FB",VLOOKUP(F97,Roles!$A:$B,2,FALSE)="WB",VLOOKUP(F97,Roles!$A:$B,2,FALSE)="WM",VLOOKUP(F97,Roles!$A:$B,2,FALSE)="W"),IF(AND(SquadExport!BK97=TRUE,SquadExport!BM97=TRUE,WeightedParse!BB97&gt;=WeightedParse!BC97)," (R)",IF(AND(SquadExport!BK97=TRUE,SquadExport!BM97=TRUE,WeightedParse!BB97&lt;WeightedParse!BC97)," (L)",IF(AND(SquadExport!BK97=TRUE,SquadExport!BM97=FALSE), " (L)",IF(AND(SquadExport!BK97=FALSE,SquadExport!BM97=TRUE)," (R)","")))),""),"")</f>
        <v/>
      </c>
      <c r="F97" s="4" t="str" cm="1">
        <f t="array" ref="F97">IF(A97&gt;"",INDEX($J$1:$AY$1,SUMPRODUCT(MAX(($J$2:$AY$200=MAX($J97:$AY97))*(COLUMN($J$2:$AY$200))))-COLUMN($J$1)+1),"")</f>
        <v/>
      </c>
      <c r="G97" s="4" t="str">
        <f t="shared" si="3"/>
        <v/>
      </c>
      <c r="H97" s="4" t="str">
        <f t="shared" si="4"/>
        <v/>
      </c>
      <c r="I97" s="5" t="str">
        <f t="shared" si="5"/>
        <v/>
      </c>
      <c r="J97" s="114" t="str">
        <f>IF($A97&gt;"",HARMEAN(WeightedParse!V97,WeightedParse!Y97,WeightedParse!Z97,WeightedParse!AE97,WeightedParse!AJ97,WeightedParse!AQ97,WeightedParse!AR97,WeightedParse!AS97,WeightedParse!AU97,WeightedParse!AV97,WeightedParse!AW97,WeightedParse!AY97,WeightedParse!BA97),"")</f>
        <v/>
      </c>
      <c r="K97" s="114" t="str">
        <f>IF(A97&gt;"",HARMEAN(WeightedParse!K97,WeightedParse!Q97,WeightedParse!V97,WeightedParse!X97,WeightedParse!Y97,WeightedParse!Z97,WeightedParse!AE97,WeightedParse!AG97,WeightedParse!AI97,WeightedParse!AJ97,WeightedParse!AQ97,WeightedParse!AR97,WeightedParse!AS97,WeightedParse!AU97,WeightedParse!AV97,WeightedParse!AW97,WeightedParse!AY97,WeightedParse!AZ97,WeightedParse!BA97),"")</f>
        <v/>
      </c>
      <c r="L97" s="114" t="str">
        <f>IF($A97&gt;"",IF(AND(EXACT(SquadExport!$BO97,TRUE),EXACT(SquadExport!$BL97,TRUE)),HARMEAN(WeightedParse!M97,WeightedParse!P97,WeightedParse!S97,WeightedParse!U97,WeightedParse!V97,WeightedParse!W97,WeightedParse!Y97,WeightedParse!AE97,WeightedParse!AL97,WeightedParse!AN97,WeightedParse!AP97),HARMEAN(WeightedParse!M97,WeightedParse!P97,WeightedParse!S97,WeightedParse!U97,WeightedParse!V97,WeightedParse!W97,WeightedParse!Y97,WeightedParse!AE97,WeightedParse!AL97,WeightedParse!AN97,WeightedParse!AP97)*Variables!$B$5),"")</f>
        <v/>
      </c>
      <c r="M97" s="114" t="str">
        <f>IF($A97&gt;"",IF(AND(EXACT(SquadExport!$BO97,TRUE),EXACT(SquadExport!$BL97,TRUE)),HARMEAN(WeightedParse!M97,WeightedParse!P97,WeightedParse!S97,WeightedParse!U97,WeightedParse!V97,WeightedParse!W97,WeightedParse!X97,WeightedParse!Y97,WeightedParse!Z97,WeightedParse!AE97,WeightedParse!AL97,WeightedParse!AN97,WeightedParse!AP97),HARMEAN(WeightedParse!M97,WeightedParse!P97,WeightedParse!S97,WeightedParse!U97,WeightedParse!V97,WeightedParse!W97,WeightedParse!X97,WeightedParse!Y97,WeightedParse!Z97,WeightedParse!AE97,WeightedParse!AL97,WeightedParse!AN97,WeightedParse!AP97)*Variables!$B$5),"")</f>
        <v/>
      </c>
      <c r="N97" s="114" t="str">
        <f>IF($A97&gt;"",IF(AND(EXACT(SquadExport!$BO97,TRUE),EXACT(SquadExport!$BL97,TRUE)),HARMEAN(WeightedParse!K97,WeightedParse!M97,WeightedParse!P97,WeightedParse!Q97,WeightedParse!S97,WeightedParse!T97,WeightedParse!U97,WeightedParse!V97,WeightedParse!W97,WeightedParse!X97,WeightedParse!Y97,WeightedParse!Z97,WeightedParse!AE97,WeightedParse!AG97,WeightedParse!AL97,WeightedParse!AN97,WeightedParse!AP97),HARMEAN(WeightedParse!K97,WeightedParse!M97,WeightedParse!P97,WeightedParse!Q97,WeightedParse!S97,WeightedParse!T97,WeightedParse!U97,WeightedParse!V97,WeightedParse!W97,WeightedParse!X97,WeightedParse!Y97,WeightedParse!Z97,WeightedParse!AE97,WeightedParse!AG97,WeightedParse!AL97,WeightedParse!AN97,WeightedParse!AP97)*Variables!$B$5),"")</f>
        <v/>
      </c>
      <c r="O97" s="114" t="str">
        <f>IF($A97&gt;"",IF(AND(EXACT(SquadExport!$BO97,TRUE),EXACT(SquadExport!$BL97,TRUE)),HARMEAN(WeightedParse!I97,WeightedParse!K97,WeightedParse!M97,WeightedParse!P97,WeightedParse!Q97,WeightedParse!S97,WeightedParse!T97,WeightedParse!V97,WeightedParse!W97,WeightedParse!X97,WeightedParse!Y97,WeightedParse!Z97,WeightedParse!AB97,WeightedParse!AE97,WeightedParse!AF97,WeightedParse!AG97,WeightedParse!AJ97,WeightedParse!AK97,WeightedParse!AL97,WeightedParse!AN97,WeightedParse!AO97,WeightedParse!AP97),HARMEAN(WeightedParse!I97,WeightedParse!K97,WeightedParse!M97,WeightedParse!P97,WeightedParse!Q97,WeightedParse!S97,WeightedParse!T97,WeightedParse!V97,WeightedParse!W97,WeightedParse!X97,WeightedParse!Y97,WeightedParse!Z97,WeightedParse!AB97,WeightedParse!AE97,WeightedParse!AF97,WeightedParse!AG97,WeightedParse!AJ97,WeightedParse!AK97,WeightedParse!AL97,WeightedParse!AN97,WeightedParse!AO97,WeightedParse!AP97)*Variables!$B$5),"")</f>
        <v/>
      </c>
      <c r="P97" s="114" t="str">
        <f>IF($A97&gt;"",IF(AND(OR(EXACT(SquadExport!$BO97,TRUE),EXACT(SquadExport!$BP97,TRUE)),OR(EXACT(SquadExport!$BK97,TRUE),EXACT(SquadExport!$BM97,TRUE))),HARMEAN(WeightedParse!M97,WeightedParse!P97,WeightedParse!S97,WeightedParse!U97,WeightedParse!V97,WeightedParse!W97,WeightedParse!Y97,WeightedParse!AE97,WeightedParse!AF97,WeightedParse!AP97),HARMEAN(WeightedParse!M97,WeightedParse!P97,WeightedParse!S97,WeightedParse!U97,WeightedParse!V97,WeightedParse!W97,WeightedParse!Y97,WeightedParse!AE97,WeightedParse!AF97,WeightedParse!AP97)*Variables!$B$5),"")</f>
        <v/>
      </c>
      <c r="Q97" s="114" t="str">
        <f>IF($A97&gt;"",IF(AND(OR(EXACT(SquadExport!$BO97,TRUE),EXACT(SquadExport!$BP97,TRUE)),OR(EXACT(SquadExport!$BK97,TRUE),EXACT(SquadExport!$BM97,TRUE))),HARMEAN(WeightedParse!H97,WeightedParse!P97,WeightedParse!Q97,WeightedParse!S97,WeightedParse!T97,WeightedParse!V97,WeightedParse!X97,WeightedParse!Y97,WeightedParse!Z97,WeightedParse!AE97,WeightedParse!AF97,WeightedParse!AH97,WeightedParse!AN97,WeightedParse!AO97),HARMEAN(WeightedParse!H97,WeightedParse!P97,WeightedParse!Q97,WeightedParse!S97,WeightedParse!T97,WeightedParse!V97,WeightedParse!X97,WeightedParse!Y97,WeightedParse!Z97,WeightedParse!AE97,WeightedParse!AF97,WeightedParse!AH97,WeightedParse!AN97,WeightedParse!AO97)*Variables!$B$5),"")</f>
        <v/>
      </c>
      <c r="R97" s="115" t="str">
        <f>IF($A97&gt;"",IF(AND(OR(EXACT(SquadExport!$BO97,TRUE),EXACT(SquadExport!$BP97,TRUE)),OR(EXACT(SquadExport!$BK97,TRUE),EXACT(SquadExport!$BM97,TRUE))),HARMEAN(WeightedParse!H97,WeightedParse!I97,WeightedParse!K97,WeightedParse!P97,WeightedParse!Q97,WeightedParse!S97,WeightedParse!T97,WeightedParse!V97,WeightedParse!Y97,WeightedParse!Z97,WeightedParse!AD97,WeightedParse!AE97,WeightedParse!AF97,WeightedParse!AH97,WeightedParse!AI97,WeightedParse!AJ97,WeightedParse!AN97,WeightedParse!AO97),HARMEAN(WeightedParse!H97,WeightedParse!I97,WeightedParse!K97,WeightedParse!P97,WeightedParse!Q97,WeightedParse!S97,WeightedParse!T97,WeightedParse!V97,WeightedParse!Y97,WeightedParse!Z97,WeightedParse!AD97,WeightedParse!AE97,WeightedParse!AF97,WeightedParse!AH97,WeightedParse!AI97,WeightedParse!AJ97,WeightedParse!AN97,WeightedParse!AO97)*Variables!$B$5),"")</f>
        <v/>
      </c>
      <c r="S97" s="115" t="str">
        <f>IF($A97&gt;"",IF(AND(OR(EXACT(SquadExport!$BO97,TRUE),EXACT(SquadExport!$BP97,TRUE)),OR(EXACT(SquadExport!$BK97,TRUE),EXACT(SquadExport!$BM97,TRUE))),HARMEAN(WeightedParse!H97,WeightedParse!I97,WeightedParse!K97,WeightedParse!Q97,WeightedParse!S97,WeightedParse!T97,WeightedParse!V97,WeightedParse!X97,WeightedParse!Z97,WeightedParse!AB97,WeightedParse!AD97,WeightedParse!AF97,WeightedParse!AG97,WeightedParse!AH97,WeightedParse!AI97,WeightedParse!AJ97,WeightedParse!AK97,WeightedParse!AN97,WeightedParse!AO97),HARMEAN(WeightedParse!H97,WeightedParse!I97,WeightedParse!K97,WeightedParse!Q97,WeightedParse!S97,WeightedParse!T97,WeightedParse!V97,WeightedParse!X97,WeightedParse!Z97,WeightedParse!AB97,WeightedParse!AD97,WeightedParse!AF97,WeightedParse!AG97,WeightedParse!AH97,WeightedParse!AI97,WeightedParse!AJ97,WeightedParse!AK97,WeightedParse!AN97,WeightedParse!AO97)*Variables!$B$5),"")</f>
        <v/>
      </c>
      <c r="T97" s="114" t="str">
        <f>IF($A97&gt;"",IF(AND(OR(EXACT(SquadExport!$BO97,TRUE),EXACT(SquadExport!$BP97,TRUE)),OR(EXACT(SquadExport!$BK97,TRUE),EXACT(SquadExport!$BM97,TRUE))),HARMEAN(WeightedParse!I97,WeightedParse!K97,WeightedParse!N97,WeightedParse!P97,WeightedParse!Q97,WeightedParse!S97,WeightedParse!T97,WeightedParse!V97,WeightedParse!X97,WeightedParse!Y97,WeightedParse!Z97,WeightedParse!AB97,WeightedParse!AD97,WeightedParse!AE97,WeightedParse!AF97,WeightedParse!AH97,WeightedParse!AI97,WeightedParse!AJ97,WeightedParse!AN97,WeightedParse!AO97)*WeightedParse!BD97,(HARMEAN(WeightedParse!I97,WeightedParse!K97,WeightedParse!N97,WeightedParse!P97,WeightedParse!Q97,WeightedParse!S97,WeightedParse!T97,WeightedParse!V97,WeightedParse!X97,WeightedParse!Y97,WeightedParse!Z97,WeightedParse!AB97,WeightedParse!AD97,WeightedParse!AE97,WeightedParse!AF97,WeightedParse!AH97,WeightedParse!AI97,WeightedParse!AJ97,WeightedParse!AN97,WeightedParse!AO97)*WeightedParse!BD97)*Variables!$B$5),"")</f>
        <v/>
      </c>
      <c r="U97" s="114" t="str">
        <f>IF($A97&gt;"",IF(EXACT(SquadExport!$BQ97,TRUE),HARMEAN(WeightedParse!P97,WeightedParse!S97,WeightedParse!V97,WeightedParse!X97,WeightedParse!Y97,WeightedParse!Z97,WeightedParse!AE97,WeightedParse!AF97,WeightedParse!AP97),HARMEAN(WeightedParse!P97,WeightedParse!S97,WeightedParse!V97,WeightedParse!X97,WeightedParse!Y97,WeightedParse!Z97,WeightedParse!AE97,WeightedParse!AF97,WeightedParse!AP97)*Variables!$B$5),"")</f>
        <v/>
      </c>
      <c r="V97" s="114" t="str">
        <f>IF($A97&gt;"",IF(EXACT(SquadExport!$BQ97,TRUE),HARMEAN(WeightedParse!K97,WeightedParse!Q97,WeightedParse!S97,WeightedParse!T97,WeightedParse!V97,WeightedParse!X97,WeightedParse!Z97,WeightedParse!AE97,WeightedParse!AF97,WeightedParse!AG97,WeightedParse!AH97,WeightedParse!AK97),HARMEAN(WeightedParse!K97,WeightedParse!Q97,WeightedParse!S97,WeightedParse!T97,WeightedParse!V97,WeightedParse!X97,WeightedParse!Z97,WeightedParse!AE97,WeightedParse!AF97,WeightedParse!AG97,WeightedParse!AH97,WeightedParse!AK97)*Variables!$B$5),"")</f>
        <v/>
      </c>
      <c r="W97" s="114" t="str">
        <f>IF($A97&gt;"",IF(EXACT(SquadExport!$BQ97,TRUE),HARMEAN(WeightedParse!I97,WeightedParse!K97,WeightedParse!N97,WeightedParse!Q97,WeightedParse!T97,WeightedParse!V97,WeightedParse!X97,WeightedParse!Z97,WeightedParse!AB97,WeightedParse!AD97,WeightedParse!AF97,WeightedParse!AG97,WeightedParse!AK97),HARMEAN(WeightedParse!I97,WeightedParse!K97,WeightedParse!N97,WeightedParse!Q97,WeightedParse!T97,WeightedParse!V97,WeightedParse!X97,WeightedParse!Z97,WeightedParse!AB97,WeightedParse!AD97,WeightedParse!AF97,WeightedParse!AG97,WeightedParse!AK97)*Variables!$B$5),"")</f>
        <v/>
      </c>
      <c r="X97" s="114" t="str">
        <f>IF($A97&gt;"",IF(EXACT(SquadExport!$BQ97,TRUE),HARMEAN(WeightedParse!K97,WeightedParse!P97,WeightedParse!Q97,WeightedParse!S97,WeightedParse!U97,WeightedParse!V97,WeightedParse!X97,WeightedParse!Y97,WeightedParse!Z97,WeightedParse!AE97,WeightedParse!AF97,WeightedParse!AH97,WeightedParse!AO97,WeightedParse!AP97),HARMEAN(WeightedParse!K97,WeightedParse!P97,WeightedParse!Q97,WeightedParse!S97,WeightedParse!U97,WeightedParse!V97,WeightedParse!X97,WeightedParse!Y97,WeightedParse!Z97,WeightedParse!AE97,WeightedParse!AF97,WeightedParse!AH97,WeightedParse!AO97,WeightedParse!AP97)*Variables!$B$5),"")</f>
        <v/>
      </c>
      <c r="Y97" s="114" t="str">
        <f>IF($A97&gt;"",IF(EXACT(SquadExport!$BQ97,TRUE),HARMEAN(WeightedParse!P97,WeightedParse!Q97,WeightedParse!S97,WeightedParse!U97,WeightedParse!V97,WeightedParse!W97,WeightedParse!Y97,WeightedParse!AE97,WeightedParse!AF97,WeightedParse!AH97,WeightedParse!AJ97,WeightedParse!AN97,WeightedParse!AO97,WeightedParse!AP97),HARMEAN(WeightedParse!P97,WeightedParse!Q97,WeightedParse!S97,WeightedParse!U97,WeightedParse!V97,WeightedParse!W97,WeightedParse!Y97,WeightedParse!AE97,WeightedParse!AF97,WeightedParse!AH97,WeightedParse!AJ97,WeightedParse!AN97,WeightedParse!AO97,WeightedParse!AP97)*Variables!$B$5),"")</f>
        <v/>
      </c>
      <c r="Z97" s="114" t="str">
        <f>IF($A97&gt;"",IF(EXACT(SquadExport!$BQ97,TRUE),HARMEAN(WeightedParse!M97,WeightedParse!P97,WeightedParse!Q97,WeightedParse!S97,WeightedParse!U97,WeightedParse!V97,WeightedParse!W97,WeightedParse!X97,WeightedParse!Y97,WeightedParse!Z97,WeightedParse!AE97,WeightedParse!AF97,WeightedParse!AH97,WeightedParse!AL97,WeightedParse!AO97,WeightedParse!AP97),HARMEAN(WeightedParse!M97,WeightedParse!P97,WeightedParse!Q97,WeightedParse!S97,WeightedParse!U97,WeightedParse!V97,WeightedParse!W97,WeightedParse!X97,WeightedParse!Y97,WeightedParse!Z97,WeightedParse!AE97,WeightedParse!AF97,WeightedParse!AH97,WeightedParse!AL97,WeightedParse!AO97,WeightedParse!AP97)*Variables!$B$5),"")</f>
        <v/>
      </c>
      <c r="AA97" s="114" t="str">
        <f>IF($A97&gt;"",IF(EXACT(SquadExport!$BQ97,TRUE),HARMEAN(WeightedParse!J97,WeightedParse!K97,WeightedParse!N97,WeightedParse!P97,WeightedParse!Q97,WeightedParse!S97,WeightedParse!V97,WeightedParse!X97,WeightedParse!Y97,WeightedParse!Z97,WeightedParse!AD97,WeightedParse!AE97,WeightedParse!AH97,WeightedParse!AI97,WeightedParse!AK97,WeightedParse!AN97,WeightedParse!AO97,WeightedParse!AP97),HARMEAN(WeightedParse!J97,WeightedParse!K97,WeightedParse!N97,WeightedParse!P97,WeightedParse!Q97,WeightedParse!S97,WeightedParse!V97,WeightedParse!X97,WeightedParse!Y97,WeightedParse!Z97,WeightedParse!AD97,WeightedParse!AE97,WeightedParse!AH97,WeightedParse!AI97,WeightedParse!AK97,WeightedParse!AN97,WeightedParse!AO97,WeightedParse!AP97)*Variables!$B$5),"")</f>
        <v/>
      </c>
      <c r="AB97" s="114" t="str">
        <f>IF($A97&gt;"",IF(AND(EXACT(SquadExport!$BR97,TRUE),EXACT(SquadExport!$BL97,TRUE)),HARMEAN(WeightedParse!I97,WeightedParse!K97,WeightedParse!N97,WeightedParse!Q97,WeightedParse!T97,WeightedParse!V97,WeightedParse!X97,WeightedParse!Y97,WeightedParse!Z97,WeightedParse!AD97,WeightedParse!AE97,WeightedParse!AF97,WeightedParse!AG97,WeightedParse!AH97,WeightedParse!AI97,WeightedParse!AJ97,WeightedParse!AK97,WeightedParse!AN97,WeightedParse!AO97),HARMEAN(WeightedParse!I97,WeightedParse!K97,WeightedParse!N97,WeightedParse!Q97,WeightedParse!T97,WeightedParse!V97,WeightedParse!X97,WeightedParse!Y97,WeightedParse!Z97,WeightedParse!AD97,WeightedParse!AE97,WeightedParse!AF97,WeightedParse!AG97,WeightedParse!AH97,WeightedParse!AI97,WeightedParse!AJ97,WeightedParse!AK97,WeightedParse!AN97,WeightedParse!AO97)*Variables!$B$5),"")</f>
        <v/>
      </c>
      <c r="AC97" s="114" t="str">
        <f>IF($A97&gt;"",IF(AND(EXACT(SquadExport!$BR97,TRUE),EXACT(SquadExport!$BL97,TRUE)),HARMEAN(WeightedParse!K97,WeightedParse!Q97,WeightedParse!S97,WeightedParse!T97,WeightedParse!V97,WeightedParse!X97,WeightedParse!Y97,WeightedParse!Z97,WeightedParse!AD97,WeightedParse!AE97,WeightedParse!AF97,WeightedParse!AG97,WeightedParse!AH97,WeightedParse!AO97),HARMEAN(WeightedParse!K97,WeightedParse!Q97,WeightedParse!S97,WeightedParse!T97,WeightedParse!V97,WeightedParse!X97,WeightedParse!Y97,WeightedParse!Z97,WeightedParse!AD97,WeightedParse!AE97,WeightedParse!AF97,WeightedParse!AG97,WeightedParse!AH97,WeightedParse!AO97)*Variables!$B$5),"")</f>
        <v/>
      </c>
      <c r="AD97" s="114" t="str">
        <f>IF($A97&gt;"",IF(AND(EXACT(SquadExport!$BR97,TRUE),EXACT(SquadExport!$BL97,TRUE)),HARMEAN(WeightedParse!I97,WeightedParse!J97,WeightedParse!K97,WeightedParse!N97,WeightedParse!Q97,WeightedParse!S97,WeightedParse!T97,WeightedParse!V97,WeightedParse!X97,WeightedParse!Z97,WeightedParse!AB97,WeightedParse!AD97,WeightedParse!AG97,WeightedParse!AH97,WeightedParse!AI97,WeightedParse!AK97,WeightedParse!AO97),HARMEAN(WeightedParse!I97,WeightedParse!J97,WeightedParse!K97,WeightedParse!N97,WeightedParse!Q97,WeightedParse!S97,WeightedParse!T97,WeightedParse!V97,WeightedParse!X97,WeightedParse!Z97,WeightedParse!AB97,WeightedParse!AD97,WeightedParse!AG97,WeightedParse!AH97,WeightedParse!AI97,WeightedParse!AK97,WeightedParse!AO97)*Variables!$B$5),"")</f>
        <v/>
      </c>
      <c r="AE97" s="114" t="str">
        <f>IF($A97&gt;"",IF(AND(EXACT(SquadExport!$BR97,TRUE),EXACT(SquadExport!$BL97,TRUE)),HARMEAN(WeightedParse!K97,WeightedParse!N97,WeightedParse!P97,WeightedParse!Q97,WeightedParse!S97,WeightedParse!T97,WeightedParse!U97,WeightedParse!V97,WeightedParse!X97,WeightedParse!Y97,WeightedParse!Z97,WeightedParse!AD97,WeightedParse!AE97,WeightedParse!AF97,WeightedParse!AG97,WeightedParse!AH97,WeightedParse!AI97,WeightedParse!AO97),HARMEAN(WeightedParse!K97,WeightedParse!N97,WeightedParse!P97,WeightedParse!Q97,WeightedParse!S97,WeightedParse!T97,WeightedParse!U97,WeightedParse!V97,WeightedParse!X97,WeightedParse!Y97,WeightedParse!Z97,WeightedParse!AD97,WeightedParse!AE97,WeightedParse!AF97,WeightedParse!AG97,WeightedParse!AH97,WeightedParse!AI97,WeightedParse!AO97)*Variables!$B$5),"")</f>
        <v/>
      </c>
      <c r="AF97" s="114" t="str">
        <f>IF($A97&gt;"",IF(AND(EXACT(SquadExport!$BR97,TRUE),EXACT(SquadExport!$BL97,TRUE)),HARMEAN(WeightedParse!I97,WeightedParse!J97,WeightedParse!K97,WeightedParse!N97,WeightedParse!Q97,WeightedParse!S97,WeightedParse!T97,WeightedParse!U97,WeightedParse!V97,WeightedParse!X97,WeightedParse!Z97,WeightedParse!AD97,WeightedParse!AE97,WeightedParse!AF97,WeightedParse!AH97,WeightedParse!AI97,WeightedParse!AK97,WeightedParse!AN97,WeightedParse!AO97,WeightedParse!AP97),HARMEAN(WeightedParse!I97,WeightedParse!J97,WeightedParse!K97,WeightedParse!N97,WeightedParse!Q97,WeightedParse!S97,WeightedParse!T97,WeightedParse!U97,WeightedParse!V97,WeightedParse!X97,WeightedParse!Z97,WeightedParse!AD97,WeightedParse!AE97,WeightedParse!AF97,WeightedParse!AH97,WeightedParse!AI97,WeightedParse!AK97,WeightedParse!AN97,WeightedParse!AO97,WeightedParse!AP97)*Variables!$B$5),"")</f>
        <v/>
      </c>
      <c r="AG97" s="114" t="str">
        <f>IF($A97&gt;"",IF(AND(OR(EXACT(SquadExport!$BR97,TRUE),EXACT(SquadExport!$BS97,TRUE)),OR(EXACT(SquadExport!$BK97,TRUE),EXACT(SquadExport!$BM97,TRUE))),HARMEAN(WeightedParse!I97,WeightedParse!K97,WeightedParse!Q97,WeightedParse!T97,WeightedParse!X97,WeightedParse!Z97,WeightedParse!AD97,WeightedParse!AF97,WeightedParse!AG97,WeightedParse!AJ97),HARMEAN(WeightedParse!I97,WeightedParse!K97,WeightedParse!Q97,WeightedParse!T97,WeightedParse!X97,WeightedParse!Z97,WeightedParse!AD97,WeightedParse!AF97,WeightedParse!AG97,WeightedParse!AJ97)*Variables!$B$5),"")</f>
        <v/>
      </c>
      <c r="AH97" s="114" t="str">
        <f>IF($A97&gt;"",IF(AND(OR(EXACT(SquadExport!$BR97,TRUE),EXACT(SquadExport!$BS97,TRUE)),OR(EXACT(SquadExport!$BK97,TRUE),EXACT(SquadExport!$BM97,TRUE))),HARMEAN(WeightedParse!H97,WeightedParse!K97,WeightedParse!P97,WeightedParse!Q97,WeightedParse!S97,WeightedParse!T97,WeightedParse!V97,WeightedParse!X97,WeightedParse!Y97,WeightedParse!Z97,WeightedParse!AD97,WeightedParse!AE97,WeightedParse!AF97,WeightedParse!AG97,WeightedParse!AH97,WeightedParse!AO97),HARMEAN(WeightedParse!H97,WeightedParse!K97,WeightedParse!P97,WeightedParse!Q97,WeightedParse!S97,WeightedParse!T97,WeightedParse!V97,WeightedParse!X97,WeightedParse!Y97,WeightedParse!Z97,WeightedParse!AD97,WeightedParse!AE97,WeightedParse!AF97,WeightedParse!AG97,WeightedParse!AH97,WeightedParse!AO97)*Variables!$B$5),"")</f>
        <v/>
      </c>
      <c r="AI97" s="114" t="str">
        <f>IF($A97&gt;"",IF(AND(OR(EXACT(SquadExport!$BR97,TRUE),EXACT(SquadExport!$BS97,TRUE)),OR(EXACT(SquadExport!$BK97,TRUE),EXACT(SquadExport!$BM97,TRUE))),HARMEAN(WeightedParse!H97,WeightedParse!I97,WeightedParse!K97,WeightedParse!P97,WeightedParse!Q97,WeightedParse!S97,WeightedParse!T97,WeightedParse!U97,WeightedParse!V97,WeightedParse!X97,WeightedParse!Y97,WeightedParse!Z97,WeightedParse!AD97,WeightedParse!AE97,WeightedParse!AF97,WeightedParse!AH97,WeightedParse!AI97,WeightedParse!AO97),HARMEAN(WeightedParse!H97,WeightedParse!I97,WeightedParse!K97,WeightedParse!P97,WeightedParse!Q97,WeightedParse!S97,WeightedParse!T97,WeightedParse!U97,WeightedParse!V97,WeightedParse!X97,WeightedParse!Y97,WeightedParse!Z97,WeightedParse!AD97,WeightedParse!AE97,WeightedParse!AF97,WeightedParse!AH97,WeightedParse!AI97,WeightedParse!AO97)*Variables!$B$5),"")</f>
        <v/>
      </c>
      <c r="AJ97" s="114" t="str">
        <f>IF($A97&gt;"",IF(AND(OR(EXACT(SquadExport!$BR97,TRUE),EXACT(SquadExport!$BS97,TRUE)),OR(EXACT(SquadExport!$BK97,TRUE),EXACT(SquadExport!$BM97,TRUE))),HARMEAN(WeightedParse!H97,WeightedParse!K97,WeightedParse!M97,WeightedParse!V97,WeightedParse!W97,WeightedParse!AD97,WeightedParse!AF97,WeightedParse!AH97,WeightedParse!AK97,WeightedParse!AL97,WeightedParse!AO97,WeightedParse!AP97)*(CONVERT(LEFT(SquadExport!$E97,FIND("'",SquadExport!$E97)-1)+((MID(SquadExport!$E97,FIND("'",SquadExport!$E97)+1,LEN(SquadExport!$E97)-FIND("'",SquadExport!$E97)-1))/12),"ft","m")-1)/(Variables!$C$4-1),(HARMEAN(WeightedParse!H97,WeightedParse!K97,WeightedParse!M97,WeightedParse!V97,WeightedParse!W97,WeightedParse!AD97,WeightedParse!AF97,WeightedParse!AH97,WeightedParse!AK97,WeightedParse!AL97,WeightedParse!AO97,WeightedParse!AP97)*(CONVERT(LEFT(SquadExport!$E97,FIND("'",SquadExport!$E97)-1)+((MID(SquadExport!$E97,FIND("'",SquadExport!$E97)+1,LEN(SquadExport!$E97)-FIND("'",SquadExport!$E97)-1))/12),"ft","m")-1)/(Variables!$C$4-1))*Variables!$B$5),"")</f>
        <v/>
      </c>
      <c r="AK97" s="114" t="str">
        <f>IF($A97&gt;"",IF(AND(OR(EXACT(SquadExport!$BR97,TRUE),EXACT(SquadExport!$BS97,TRUE)),OR(EXACT(SquadExport!$BK97,TRUE),EXACT(SquadExport!$BM97,TRUE))),HARMEAN(WeightedParse!J97,WeightedParse!K97,WeightedParse!T97,WeightedParse!V97,WeightedParse!X97,WeightedParse!Y97,WeightedParse!Z97,WeightedParse!AD97,WeightedParse!AH97,WeightedParse!AI97,WeightedParse!AK97,WeightedParse!AO97),HARMEAN(WeightedParse!J97,WeightedParse!K97,WeightedParse!T97,WeightedParse!V97,WeightedParse!X97,WeightedParse!Y97,WeightedParse!Z97,WeightedParse!AD97,WeightedParse!AH97,WeightedParse!AI97,WeightedParse!AK97,WeightedParse!AO97)*Variables!$B$5),"")</f>
        <v/>
      </c>
      <c r="AL97" s="114" t="str">
        <f>IF($A97&gt;"",IF(AND(OR(EXACT(SquadExport!$BR97,TRUE),EXACT(SquadExport!$BS97,TRUE)),OR(EXACT(SquadExport!$BK97,TRUE),EXACT(SquadExport!$BM97,TRUE))),HARMEAN(WeightedParse!H97,WeightedParse!I97,WeightedParse!K97,WeightedParse!Q97,WeightedParse!T97,WeightedParse!V97,WeightedParse!AB97,WeightedParse!AD97,WeightedParse!AH97,WeightedParse!AI97,WeightedParse!AJ97,WeightedParse!AN97,WeightedParse!AO97),HARMEAN(WeightedParse!H97,WeightedParse!I97,WeightedParse!K97,WeightedParse!Q97,WeightedParse!T97,WeightedParse!V97,WeightedParse!AB97,WeightedParse!AD97,WeightedParse!AH97,WeightedParse!AI97,WeightedParse!AJ97,WeightedParse!AN97,WeightedParse!AO97)*Variables!$B$5),"")</f>
        <v/>
      </c>
      <c r="AM97" s="114" t="str">
        <f>IF($A97&gt;"",IF(AND(OR(EXACT(SquadExport!$BR97,TRUE),EXACT(SquadExport!$BS97,TRUE)),OR(EXACT(SquadExport!$BK97,TRUE),EXACT(SquadExport!$BM97,TRUE))),HARMEAN(WeightedParse!I97,WeightedParse!J97,WeightedParse!K97,WeightedParse!N97,WeightedParse!Q97,WeightedParse!T97,WeightedParse!V97,WeightedParse!X97,WeightedParse!AB97,WeightedParse!AD97,WeightedParse!AG97,WeightedParse!AI97,WeightedParse!AJ97,WeightedParse!AK97,WeightedParse!AN97)*WeightedParse!BD97,(HARMEAN(WeightedParse!I97,WeightedParse!J97,WeightedParse!K97,WeightedParse!N97,WeightedParse!Q97,WeightedParse!T97,WeightedParse!V97,WeightedParse!X97,WeightedParse!AB97,WeightedParse!AD97,WeightedParse!AG97,WeightedParse!AI97,WeightedParse!AJ97,WeightedParse!AK97,WeightedParse!AN97)*WeightedParse!BD97)*Variables!$B$5),"")</f>
        <v/>
      </c>
      <c r="AN97" s="114" t="str">
        <f>IF($A97&gt;"",IF(AND(OR(EXACT(SquadExport!$BR97,TRUE),EXACT(SquadExport!$BS97,TRUE)),OR(EXACT(SquadExport!$BK97,TRUE),EXACT(SquadExport!$BM97,TRUE))),HARMEAN(WeightedParse!H97,WeightedParse!I97,WeightedParse!K97,WeightedParse!N97,WeightedParse!Q97,WeightedParse!T97,WeightedParse!V97,WeightedParse!X97,WeightedParse!Z97,WeightedParse!AD97,WeightedParse!AG97,WeightedParse!AH97,WeightedParse!AI97,WeightedParse!AJ97,WeightedParse!AN97,WeightedParse!AO97)*WeightedParse!BD97,(HARMEAN(WeightedParse!H97,WeightedParse!I97,WeightedParse!K97,WeightedParse!N97,WeightedParse!Q97,WeightedParse!T97,WeightedParse!V97,WeightedParse!X97,WeightedParse!Z97,WeightedParse!AD97,WeightedParse!AG97,WeightedParse!AH97,WeightedParse!AI97,WeightedParse!AJ97,WeightedParse!AN97,WeightedParse!AO97)*WeightedParse!BD97)*Variables!$B$5),"")</f>
        <v/>
      </c>
      <c r="AO97" s="114" t="str">
        <f>IF($A97&gt;"",IF(AND(EXACT(SquadExport!$BS97,TRUE),EXACT(SquadExport!$BL97,TRUE)),HARMEAN(WeightedParse!K97,WeightedParse!Q97,WeightedParse!T97,WeightedParse!V97,WeightedParse!X97,WeightedParse!Z97,WeightedParse!AB97,WeightedParse!AD97,WeightedParse!AG97,WeightedParse!AK97),HARMEAN(WeightedParse!K97,WeightedParse!Q97,WeightedParse!T97,WeightedParse!V97,WeightedParse!X97,WeightedParse!Z97,WeightedParse!AB97,WeightedParse!AD97,WeightedParse!AG97,WeightedParse!AK97)*Variables!$B$5),"")</f>
        <v/>
      </c>
      <c r="AP97" s="114" t="str">
        <f>IF($A97&gt;"",IF(AND(EXACT(SquadExport!$BS97,TRUE),EXACT(SquadExport!$BL97,TRUE)),HARMEAN(WeightedParse!I97,WeightedParse!K97,WeightedParse!Q97,WeightedParse!T97,WeightedParse!V97,WeightedParse!X97,WeightedParse!Z97,WeightedParse!AB97,WeightedParse!AD97,WeightedParse!AF97,WeightedParse!AG97,WeightedParse!AI97,WeightedParse!AJ97),HARMEAN(WeightedParse!I97,WeightedParse!K97,WeightedParse!Q97,WeightedParse!T97,WeightedParse!V97,WeightedParse!X97,WeightedParse!Z97,WeightedParse!AB97,WeightedParse!AD97,WeightedParse!AF97,WeightedParse!AG97,WeightedParse!AI97,WeightedParse!AJ97)*Variables!$B$5),"")</f>
        <v/>
      </c>
      <c r="AQ97" s="114" t="str">
        <f>IF($A97&gt;"",IF(AND(EXACT(SquadExport!$BS97,TRUE),EXACT(SquadExport!$BL97,TRUE)),HARMEAN(WeightedParse!I97,WeightedParse!J97,WeightedParse!K97,WeightedParse!Q97,WeightedParse!T97,WeightedParse!V97,WeightedParse!X97,WeightedParse!Z97,WeightedParse!AB97,WeightedParse!AD97,WeightedParse!AG97,WeightedParse!AI97,WeightedParse!AJ97,WeightedParse!AK97),HARMEAN(WeightedParse!I97,WeightedParse!J97,WeightedParse!K97,WeightedParse!Q97,WeightedParse!T97,WeightedParse!V97,WeightedParse!X97,WeightedParse!Z97,WeightedParse!AB97,WeightedParse!AD97,WeightedParse!AG97,WeightedParse!AI97,WeightedParse!AJ97,WeightedParse!AK97)*Variables!$B$5),"")</f>
        <v/>
      </c>
      <c r="AR97" s="114" t="str">
        <f>IF($A97&gt;"",IF(AND(EXACT(SquadExport!$BS97,TRUE),EXACT(SquadExport!$BL97,TRUE)),HARMEAN(WeightedParse!I97,WeightedParse!J97,WeightedParse!K97,WeightedParse!Q97,WeightedParse!T97,WeightedParse!V97,WeightedParse!X97,WeightedParse!Y97,WeightedParse!Z97,WeightedParse!AD97,WeightedParse!AH97,WeightedParse!AI97,WeightedParse!AJ97,WeightedParse!AK97,WeightedParse!AN97,WeightedParse!AO97),HARMEAN(WeightedParse!I97,WeightedParse!J97,WeightedParse!K97,WeightedParse!Q97,WeightedParse!T97,WeightedParse!V97,WeightedParse!X97,WeightedParse!Y97,WeightedParse!Z97,WeightedParse!AD97,WeightedParse!AH97,WeightedParse!AI97,WeightedParse!AJ97,WeightedParse!AK97,WeightedParse!AN97,WeightedParse!AO97)*Variables!$B$5),"")</f>
        <v/>
      </c>
      <c r="AS97" s="114" t="str">
        <f>IF($A97&gt;"",IF(AND(EXACT(SquadExport!$BT97,TRUE),EXACT(SquadExport!$BL97,TRUE)),HARMEAN(WeightedParse!J97,WeightedParse!K97,WeightedParse!M97,WeightedParse!T97,WeightedParse!V97,WeightedParse!X97,WeightedParse!Z97,WeightedParse!AD97,WeightedParse!AI97),(HARMEAN(WeightedParse!J97,WeightedParse!K97,WeightedParse!M97,WeightedParse!T97,WeightedParse!V97,WeightedParse!X97,WeightedParse!Z97,WeightedParse!AD97,WeightedParse!AI97)*Variables!$B$5)),"")</f>
        <v/>
      </c>
      <c r="AT97" s="114" t="str">
        <f>IF($A97&gt;"",IF(AND(EXACT(SquadExport!$BT97,TRUE),EXACT(SquadExport!$BL97,TRUE)),HARMEAN(WeightedParse!J97,WeightedParse!K97,WeightedParse!M97,WeightedParse!U97,WeightedParse!V97,WeightedParse!W97,WeightedParse!X97,WeightedParse!Z97,WeightedParse!AD97,WeightedParse!AF97,WeightedParse!AK97,WeightedParse!AL97,WeightedParse!AP97)*(CONVERT(LEFT(SquadExport!$E97,FIND("'",SquadExport!$E97)-1)+((MID(SquadExport!$E97,FIND("'",SquadExport!$E97)+1,LEN(SquadExport!$E97)-FIND("'",SquadExport!$E97)-1))/12),"ft","m")-1)/(Variables!$C$4-1),(HARMEAN(WeightedParse!J97,WeightedParse!K97,WeightedParse!M97,WeightedParse!U97,WeightedParse!V97,WeightedParse!W97,WeightedParse!X97,WeightedParse!Z97,WeightedParse!AD97,WeightedParse!AF97,WeightedParse!AK97,WeightedParse!AL97,WeightedParse!AP97)*(CONVERT(LEFT(SquadExport!$E97,FIND("'",SquadExport!$E97)-1)+((MID(SquadExport!$E97,FIND("'",SquadExport!$E97)+1,LEN(SquadExport!$E97)-FIND("'",SquadExport!$E97)-1))/12),"ft","m")-1)/(Variables!$C$4-1)))*Variables!$B$5,"")</f>
        <v/>
      </c>
      <c r="AU97" s="114" t="str">
        <f>IF($A97&gt;"",IF(AND(EXACT(SquadExport!$BT97,TRUE),EXACT(SquadExport!$BL97,TRUE)),HARMEAN(WeightedParse!I97,WeightedParse!J97,WeightedParse!K97,WeightedParse!Q97,WeightedParse!T97,WeightedParse!V97,WeightedParse!X97,WeightedParse!Z97,WeightedParse!AB97,WeightedParse!AD97,WeightedParse!AF97,WeightedParse!AG97,WeightedParse!AK97,WeightedParse!AP97),HARMEAN(WeightedParse!I97,WeightedParse!J97,WeightedParse!K97,WeightedParse!Q97,WeightedParse!T97,WeightedParse!V97,WeightedParse!X97,WeightedParse!Z97,WeightedParse!AB97,WeightedParse!AD97,WeightedParse!AF97,WeightedParse!AG97,WeightedParse!AK97,WeightedParse!AP97)*Variables!$B$5),"")</f>
        <v/>
      </c>
      <c r="AV97" s="114" t="str">
        <f>IF($A97&gt;"",IF(AND(EXACT(SquadExport!$BT97,TRUE),EXACT(SquadExport!$BL97,TRUE)),HARMEAN(WeightedParse!I97,WeightedParse!J97,WeightedParse!K97,WeightedParse!Q97,WeightedParse!T97,WeightedParse!V97,WeightedParse!X97,WeightedParse!Z97,WeightedParse!AD97,WeightedParse!AH97,WeightedParse!AI97,WeightedParse!AJ97,WeightedParse!AK97,WeightedParse!AN97,WeightedParse!AO97),HARMEAN(WeightedParse!I97,WeightedParse!J97,WeightedParse!K97,WeightedParse!Q97,WeightedParse!T97,WeightedParse!V97,WeightedParse!X97,WeightedParse!Z97,WeightedParse!AD97,WeightedParse!AH97,WeightedParse!AI97,WeightedParse!AJ97,WeightedParse!AK97,WeightedParse!AN97,WeightedParse!AO97)*Variables!$B$5),"")</f>
        <v/>
      </c>
      <c r="AW97" s="114" t="str">
        <f>IF($A97&gt;"",IF(AND(EXACT(SquadExport!$BT97,TRUE),EXACT(SquadExport!$BL97,TRUE)),HARMEAN(WeightedParse!I97,WeightedParse!J97,WeightedParse!K97,WeightedParse!Q97,WeightedParse!T97,WeightedParse!V97,WeightedParse!X97,WeightedParse!Z97,WeightedParse!AB97,WeightedParse!AD97,WeightedParse!AF97,WeightedParse!AG97,WeightedParse!AI97,WeightedParse!AJ97,WeightedParse!AK97),HARMEAN(WeightedParse!I97,WeightedParse!J97,WeightedParse!K97,WeightedParse!Q97,WeightedParse!T97,WeightedParse!V97,WeightedParse!X97,WeightedParse!Z97,WeightedParse!AB97,WeightedParse!AD97,WeightedParse!AF97,WeightedParse!AG97,WeightedParse!AI97,WeightedParse!AJ97,WeightedParse!AK97)*Variables!$B$5),"")</f>
        <v/>
      </c>
      <c r="AX97" s="114" t="str">
        <f>IF($A97&gt;"",IF(AND(EXACT(SquadExport!$BT97,TRUE),EXACT(SquadExport!$BL97,TRUE)),HARMEAN(WeightedParse!K97,WeightedParse!Q97,WeightedParse!U97,WeightedParse!V97,WeightedParse!W97,WeightedParse!X97,WeightedParse!Y97,WeightedParse!Z97,WeightedParse!AD97,WeightedParse!AF97,WeightedParse!AH97,WeightedParse!AI97,WeightedParse!AJ97,WeightedParse!AK97,WeightedParse!AN97,WeightedParse!AO97,WeightedParse!AP97),HARMEAN(WeightedParse!K97,WeightedParse!Q97,WeightedParse!U97,WeightedParse!V97,WeightedParse!W97,WeightedParse!X97,WeightedParse!Y97,WeightedParse!Z97,WeightedParse!AD97,WeightedParse!AF97,WeightedParse!AH97,WeightedParse!AI97,WeightedParse!AJ97,WeightedParse!AK97,WeightedParse!AN97,WeightedParse!AO97,WeightedParse!AP97)*Variables!$B$5),"")</f>
        <v/>
      </c>
      <c r="AY97" s="114" t="str">
        <f>IF($A97&gt;"",IF(AND(EXACT(SquadExport!$BT97,TRUE),EXACT(SquadExport!$BL97,TRUE)),HARMEAN(WeightedParse!I97,WeightedParse!J97,WeightedParse!K97,WeightedParse!M97,WeightedParse!N97,WeightedParse!Q97,WeightedParse!T97,WeightedParse!V97,WeightedParse!X97,WeightedParse!Z97,WeightedParse!AD97,WeightedParse!AF97,WeightedParse!AG97,WeightedParse!AH97,WeightedParse!AI97,WeightedParse!AJ97,WeightedParse!AK97,WeightedParse!AL97,WeightedParse!AN97,WeightedParse!AO97,WeightedParse!AP97),HARMEAN(WeightedParse!I97,WeightedParse!J97,WeightedParse!K97,WeightedParse!M97,WeightedParse!N97,WeightedParse!Q97,WeightedParse!T97,WeightedParse!V97,WeightedParse!X97,WeightedParse!Z97,WeightedParse!AD97,WeightedParse!AF97,WeightedParse!AG97,WeightedParse!AH97,WeightedParse!AI97,WeightedParse!AJ97,WeightedParse!AK97,WeightedParse!AL97,WeightedParse!AN97,WeightedParse!AO97,WeightedParse!AP97)*Variables!$B$5),"")</f>
        <v/>
      </c>
    </row>
    <row r="98" spans="1:51" s="3" customFormat="1" ht="15" customHeight="1" x14ac:dyDescent="0.25">
      <c r="A98" s="3" t="str">
        <f>IF(WeightedParse!A98&gt;"",WeightedParse!A98,"")</f>
        <v/>
      </c>
      <c r="B98" s="4" t="str">
        <f>IF(WeightedParse!B98&gt;0,WeightedParse!B98,"")</f>
        <v/>
      </c>
      <c r="C98" s="4" t="str">
        <f>IF(A98&gt;"",IF(AND(B98&lt;=Variables!$B$8,G98&gt;2),"Youth",IF(AND(B98&lt;=Variables!$B$8,G98&lt;=2),"Prospect",IF(AND(B98&gt;=Variables!$B$9,G98&gt;2),"Old",IF(G98&gt;=3,"Reserves","First Team")))),"")</f>
        <v/>
      </c>
      <c r="D98" s="4" t="str">
        <f>SquadExport!BJ98</f>
        <v/>
      </c>
      <c r="E98" s="4" t="str">
        <f>IF(A98&gt;"",VLOOKUP(F98,Roles!A:B,2,FALSE)&amp;IF(OR(VLOOKUP(F98,Roles!$A:$B,2,FALSE)="FB",VLOOKUP(F98,Roles!$A:$B,2,FALSE)="WB",VLOOKUP(F98,Roles!$A:$B,2,FALSE)="WM",VLOOKUP(F98,Roles!$A:$B,2,FALSE)="W"),IF(AND(SquadExport!BK98=TRUE,SquadExport!BM98=TRUE,WeightedParse!BB98&gt;=WeightedParse!BC98)," (R)",IF(AND(SquadExport!BK98=TRUE,SquadExport!BM98=TRUE,WeightedParse!BB98&lt;WeightedParse!BC98)," (L)",IF(AND(SquadExport!BK98=TRUE,SquadExport!BM98=FALSE), " (L)",IF(AND(SquadExport!BK98=FALSE,SquadExport!BM98=TRUE)," (R)","")))),""),"")</f>
        <v/>
      </c>
      <c r="F98" s="4" t="str" cm="1">
        <f t="array" ref="F98">IF(A98&gt;"",INDEX($J$1:$AY$1,SUMPRODUCT(MAX(($J$2:$AY$200=MAX($J98:$AY98))*(COLUMN($J$2:$AY$200))))-COLUMN($J$1)+1),"")</f>
        <v/>
      </c>
      <c r="G98" s="4" t="str">
        <f t="shared" si="3"/>
        <v/>
      </c>
      <c r="H98" s="4" t="str">
        <f t="shared" si="4"/>
        <v/>
      </c>
      <c r="I98" s="5" t="str">
        <f t="shared" si="5"/>
        <v/>
      </c>
      <c r="J98" s="114" t="str">
        <f>IF($A98&gt;"",HARMEAN(WeightedParse!V98,WeightedParse!Y98,WeightedParse!Z98,WeightedParse!AE98,WeightedParse!AJ98,WeightedParse!AQ98,WeightedParse!AR98,WeightedParse!AS98,WeightedParse!AU98,WeightedParse!AV98,WeightedParse!AW98,WeightedParse!AY98,WeightedParse!BA98),"")</f>
        <v/>
      </c>
      <c r="K98" s="114" t="str">
        <f>IF(A98&gt;"",HARMEAN(WeightedParse!K98,WeightedParse!Q98,WeightedParse!V98,WeightedParse!X98,WeightedParse!Y98,WeightedParse!Z98,WeightedParse!AE98,WeightedParse!AG98,WeightedParse!AI98,WeightedParse!AJ98,WeightedParse!AQ98,WeightedParse!AR98,WeightedParse!AS98,WeightedParse!AU98,WeightedParse!AV98,WeightedParse!AW98,WeightedParse!AY98,WeightedParse!AZ98,WeightedParse!BA98),"")</f>
        <v/>
      </c>
      <c r="L98" s="114" t="str">
        <f>IF($A98&gt;"",IF(AND(EXACT(SquadExport!$BO98,TRUE),EXACT(SquadExport!$BL98,TRUE)),HARMEAN(WeightedParse!M98,WeightedParse!P98,WeightedParse!S98,WeightedParse!U98,WeightedParse!V98,WeightedParse!W98,WeightedParse!Y98,WeightedParse!AE98,WeightedParse!AL98,WeightedParse!AN98,WeightedParse!AP98),HARMEAN(WeightedParse!M98,WeightedParse!P98,WeightedParse!S98,WeightedParse!U98,WeightedParse!V98,WeightedParse!W98,WeightedParse!Y98,WeightedParse!AE98,WeightedParse!AL98,WeightedParse!AN98,WeightedParse!AP98)*Variables!$B$5),"")</f>
        <v/>
      </c>
      <c r="M98" s="114" t="str">
        <f>IF($A98&gt;"",IF(AND(EXACT(SquadExport!$BO98,TRUE),EXACT(SquadExport!$BL98,TRUE)),HARMEAN(WeightedParse!M98,WeightedParse!P98,WeightedParse!S98,WeightedParse!U98,WeightedParse!V98,WeightedParse!W98,WeightedParse!X98,WeightedParse!Y98,WeightedParse!Z98,WeightedParse!AE98,WeightedParse!AL98,WeightedParse!AN98,WeightedParse!AP98),HARMEAN(WeightedParse!M98,WeightedParse!P98,WeightedParse!S98,WeightedParse!U98,WeightedParse!V98,WeightedParse!W98,WeightedParse!X98,WeightedParse!Y98,WeightedParse!Z98,WeightedParse!AE98,WeightedParse!AL98,WeightedParse!AN98,WeightedParse!AP98)*Variables!$B$5),"")</f>
        <v/>
      </c>
      <c r="N98" s="114" t="str">
        <f>IF($A98&gt;"",IF(AND(EXACT(SquadExport!$BO98,TRUE),EXACT(SquadExport!$BL98,TRUE)),HARMEAN(WeightedParse!K98,WeightedParse!M98,WeightedParse!P98,WeightedParse!Q98,WeightedParse!S98,WeightedParse!T98,WeightedParse!U98,WeightedParse!V98,WeightedParse!W98,WeightedParse!X98,WeightedParse!Y98,WeightedParse!Z98,WeightedParse!AE98,WeightedParse!AG98,WeightedParse!AL98,WeightedParse!AN98,WeightedParse!AP98),HARMEAN(WeightedParse!K98,WeightedParse!M98,WeightedParse!P98,WeightedParse!Q98,WeightedParse!S98,WeightedParse!T98,WeightedParse!U98,WeightedParse!V98,WeightedParse!W98,WeightedParse!X98,WeightedParse!Y98,WeightedParse!Z98,WeightedParse!AE98,WeightedParse!AG98,WeightedParse!AL98,WeightedParse!AN98,WeightedParse!AP98)*Variables!$B$5),"")</f>
        <v/>
      </c>
      <c r="O98" s="114" t="str">
        <f>IF($A98&gt;"",IF(AND(EXACT(SquadExport!$BO98,TRUE),EXACT(SquadExport!$BL98,TRUE)),HARMEAN(WeightedParse!I98,WeightedParse!K98,WeightedParse!M98,WeightedParse!P98,WeightedParse!Q98,WeightedParse!S98,WeightedParse!T98,WeightedParse!V98,WeightedParse!W98,WeightedParse!X98,WeightedParse!Y98,WeightedParse!Z98,WeightedParse!AB98,WeightedParse!AE98,WeightedParse!AF98,WeightedParse!AG98,WeightedParse!AJ98,WeightedParse!AK98,WeightedParse!AL98,WeightedParse!AN98,WeightedParse!AO98,WeightedParse!AP98),HARMEAN(WeightedParse!I98,WeightedParse!K98,WeightedParse!M98,WeightedParse!P98,WeightedParse!Q98,WeightedParse!S98,WeightedParse!T98,WeightedParse!V98,WeightedParse!W98,WeightedParse!X98,WeightedParse!Y98,WeightedParse!Z98,WeightedParse!AB98,WeightedParse!AE98,WeightedParse!AF98,WeightedParse!AG98,WeightedParse!AJ98,WeightedParse!AK98,WeightedParse!AL98,WeightedParse!AN98,WeightedParse!AO98,WeightedParse!AP98)*Variables!$B$5),"")</f>
        <v/>
      </c>
      <c r="P98" s="114" t="str">
        <f>IF($A98&gt;"",IF(AND(OR(EXACT(SquadExport!$BO98,TRUE),EXACT(SquadExport!$BP98,TRUE)),OR(EXACT(SquadExport!$BK98,TRUE),EXACT(SquadExport!$BM98,TRUE))),HARMEAN(WeightedParse!M98,WeightedParse!P98,WeightedParse!S98,WeightedParse!U98,WeightedParse!V98,WeightedParse!W98,WeightedParse!Y98,WeightedParse!AE98,WeightedParse!AF98,WeightedParse!AP98),HARMEAN(WeightedParse!M98,WeightedParse!P98,WeightedParse!S98,WeightedParse!U98,WeightedParse!V98,WeightedParse!W98,WeightedParse!Y98,WeightedParse!AE98,WeightedParse!AF98,WeightedParse!AP98)*Variables!$B$5),"")</f>
        <v/>
      </c>
      <c r="Q98" s="114" t="str">
        <f>IF($A98&gt;"",IF(AND(OR(EXACT(SquadExport!$BO98,TRUE),EXACT(SquadExport!$BP98,TRUE)),OR(EXACT(SquadExport!$BK98,TRUE),EXACT(SquadExport!$BM98,TRUE))),HARMEAN(WeightedParse!H98,WeightedParse!P98,WeightedParse!Q98,WeightedParse!S98,WeightedParse!T98,WeightedParse!V98,WeightedParse!X98,WeightedParse!Y98,WeightedParse!Z98,WeightedParse!AE98,WeightedParse!AF98,WeightedParse!AH98,WeightedParse!AN98,WeightedParse!AO98),HARMEAN(WeightedParse!H98,WeightedParse!P98,WeightedParse!Q98,WeightedParse!S98,WeightedParse!T98,WeightedParse!V98,WeightedParse!X98,WeightedParse!Y98,WeightedParse!Z98,WeightedParse!AE98,WeightedParse!AF98,WeightedParse!AH98,WeightedParse!AN98,WeightedParse!AO98)*Variables!$B$5),"")</f>
        <v/>
      </c>
      <c r="R98" s="115" t="str">
        <f>IF($A98&gt;"",IF(AND(OR(EXACT(SquadExport!$BO98,TRUE),EXACT(SquadExport!$BP98,TRUE)),OR(EXACT(SquadExport!$BK98,TRUE),EXACT(SquadExport!$BM98,TRUE))),HARMEAN(WeightedParse!H98,WeightedParse!I98,WeightedParse!K98,WeightedParse!P98,WeightedParse!Q98,WeightedParse!S98,WeightedParse!T98,WeightedParse!V98,WeightedParse!Y98,WeightedParse!Z98,WeightedParse!AD98,WeightedParse!AE98,WeightedParse!AF98,WeightedParse!AH98,WeightedParse!AI98,WeightedParse!AJ98,WeightedParse!AN98,WeightedParse!AO98),HARMEAN(WeightedParse!H98,WeightedParse!I98,WeightedParse!K98,WeightedParse!P98,WeightedParse!Q98,WeightedParse!S98,WeightedParse!T98,WeightedParse!V98,WeightedParse!Y98,WeightedParse!Z98,WeightedParse!AD98,WeightedParse!AE98,WeightedParse!AF98,WeightedParse!AH98,WeightedParse!AI98,WeightedParse!AJ98,WeightedParse!AN98,WeightedParse!AO98)*Variables!$B$5),"")</f>
        <v/>
      </c>
      <c r="S98" s="115" t="str">
        <f>IF($A98&gt;"",IF(AND(OR(EXACT(SquadExport!$BO98,TRUE),EXACT(SquadExport!$BP98,TRUE)),OR(EXACT(SquadExport!$BK98,TRUE),EXACT(SquadExport!$BM98,TRUE))),HARMEAN(WeightedParse!H98,WeightedParse!I98,WeightedParse!K98,WeightedParse!Q98,WeightedParse!S98,WeightedParse!T98,WeightedParse!V98,WeightedParse!X98,WeightedParse!Z98,WeightedParse!AB98,WeightedParse!AD98,WeightedParse!AF98,WeightedParse!AG98,WeightedParse!AH98,WeightedParse!AI98,WeightedParse!AJ98,WeightedParse!AK98,WeightedParse!AN98,WeightedParse!AO98),HARMEAN(WeightedParse!H98,WeightedParse!I98,WeightedParse!K98,WeightedParse!Q98,WeightedParse!S98,WeightedParse!T98,WeightedParse!V98,WeightedParse!X98,WeightedParse!Z98,WeightedParse!AB98,WeightedParse!AD98,WeightedParse!AF98,WeightedParse!AG98,WeightedParse!AH98,WeightedParse!AI98,WeightedParse!AJ98,WeightedParse!AK98,WeightedParse!AN98,WeightedParse!AO98)*Variables!$B$5),"")</f>
        <v/>
      </c>
      <c r="T98" s="114" t="str">
        <f>IF($A98&gt;"",IF(AND(OR(EXACT(SquadExport!$BO98,TRUE),EXACT(SquadExport!$BP98,TRUE)),OR(EXACT(SquadExport!$BK98,TRUE),EXACT(SquadExport!$BM98,TRUE))),HARMEAN(WeightedParse!I98,WeightedParse!K98,WeightedParse!N98,WeightedParse!P98,WeightedParse!Q98,WeightedParse!S98,WeightedParse!T98,WeightedParse!V98,WeightedParse!X98,WeightedParse!Y98,WeightedParse!Z98,WeightedParse!AB98,WeightedParse!AD98,WeightedParse!AE98,WeightedParse!AF98,WeightedParse!AH98,WeightedParse!AI98,WeightedParse!AJ98,WeightedParse!AN98,WeightedParse!AO98)*WeightedParse!BD98,(HARMEAN(WeightedParse!I98,WeightedParse!K98,WeightedParse!N98,WeightedParse!P98,WeightedParse!Q98,WeightedParse!S98,WeightedParse!T98,WeightedParse!V98,WeightedParse!X98,WeightedParse!Y98,WeightedParse!Z98,WeightedParse!AB98,WeightedParse!AD98,WeightedParse!AE98,WeightedParse!AF98,WeightedParse!AH98,WeightedParse!AI98,WeightedParse!AJ98,WeightedParse!AN98,WeightedParse!AO98)*WeightedParse!BD98)*Variables!$B$5),"")</f>
        <v/>
      </c>
      <c r="U98" s="114" t="str">
        <f>IF($A98&gt;"",IF(EXACT(SquadExport!$BQ98,TRUE),HARMEAN(WeightedParse!P98,WeightedParse!S98,WeightedParse!V98,WeightedParse!X98,WeightedParse!Y98,WeightedParse!Z98,WeightedParse!AE98,WeightedParse!AF98,WeightedParse!AP98),HARMEAN(WeightedParse!P98,WeightedParse!S98,WeightedParse!V98,WeightedParse!X98,WeightedParse!Y98,WeightedParse!Z98,WeightedParse!AE98,WeightedParse!AF98,WeightedParse!AP98)*Variables!$B$5),"")</f>
        <v/>
      </c>
      <c r="V98" s="114" t="str">
        <f>IF($A98&gt;"",IF(EXACT(SquadExport!$BQ98,TRUE),HARMEAN(WeightedParse!K98,WeightedParse!Q98,WeightedParse!S98,WeightedParse!T98,WeightedParse!V98,WeightedParse!X98,WeightedParse!Z98,WeightedParse!AE98,WeightedParse!AF98,WeightedParse!AG98,WeightedParse!AH98,WeightedParse!AK98),HARMEAN(WeightedParse!K98,WeightedParse!Q98,WeightedParse!S98,WeightedParse!T98,WeightedParse!V98,WeightedParse!X98,WeightedParse!Z98,WeightedParse!AE98,WeightedParse!AF98,WeightedParse!AG98,WeightedParse!AH98,WeightedParse!AK98)*Variables!$B$5),"")</f>
        <v/>
      </c>
      <c r="W98" s="114" t="str">
        <f>IF($A98&gt;"",IF(EXACT(SquadExport!$BQ98,TRUE),HARMEAN(WeightedParse!I98,WeightedParse!K98,WeightedParse!N98,WeightedParse!Q98,WeightedParse!T98,WeightedParse!V98,WeightedParse!X98,WeightedParse!Z98,WeightedParse!AB98,WeightedParse!AD98,WeightedParse!AF98,WeightedParse!AG98,WeightedParse!AK98),HARMEAN(WeightedParse!I98,WeightedParse!K98,WeightedParse!N98,WeightedParse!Q98,WeightedParse!T98,WeightedParse!V98,WeightedParse!X98,WeightedParse!Z98,WeightedParse!AB98,WeightedParse!AD98,WeightedParse!AF98,WeightedParse!AG98,WeightedParse!AK98)*Variables!$B$5),"")</f>
        <v/>
      </c>
      <c r="X98" s="114" t="str">
        <f>IF($A98&gt;"",IF(EXACT(SquadExport!$BQ98,TRUE),HARMEAN(WeightedParse!K98,WeightedParse!P98,WeightedParse!Q98,WeightedParse!S98,WeightedParse!U98,WeightedParse!V98,WeightedParse!X98,WeightedParse!Y98,WeightedParse!Z98,WeightedParse!AE98,WeightedParse!AF98,WeightedParse!AH98,WeightedParse!AO98,WeightedParse!AP98),HARMEAN(WeightedParse!K98,WeightedParse!P98,WeightedParse!Q98,WeightedParse!S98,WeightedParse!U98,WeightedParse!V98,WeightedParse!X98,WeightedParse!Y98,WeightedParse!Z98,WeightedParse!AE98,WeightedParse!AF98,WeightedParse!AH98,WeightedParse!AO98,WeightedParse!AP98)*Variables!$B$5),"")</f>
        <v/>
      </c>
      <c r="Y98" s="114" t="str">
        <f>IF($A98&gt;"",IF(EXACT(SquadExport!$BQ98,TRUE),HARMEAN(WeightedParse!P98,WeightedParse!Q98,WeightedParse!S98,WeightedParse!U98,WeightedParse!V98,WeightedParse!W98,WeightedParse!Y98,WeightedParse!AE98,WeightedParse!AF98,WeightedParse!AH98,WeightedParse!AJ98,WeightedParse!AN98,WeightedParse!AO98,WeightedParse!AP98),HARMEAN(WeightedParse!P98,WeightedParse!Q98,WeightedParse!S98,WeightedParse!U98,WeightedParse!V98,WeightedParse!W98,WeightedParse!Y98,WeightedParse!AE98,WeightedParse!AF98,WeightedParse!AH98,WeightedParse!AJ98,WeightedParse!AN98,WeightedParse!AO98,WeightedParse!AP98)*Variables!$B$5),"")</f>
        <v/>
      </c>
      <c r="Z98" s="114" t="str">
        <f>IF($A98&gt;"",IF(EXACT(SquadExport!$BQ98,TRUE),HARMEAN(WeightedParse!M98,WeightedParse!P98,WeightedParse!Q98,WeightedParse!S98,WeightedParse!U98,WeightedParse!V98,WeightedParse!W98,WeightedParse!X98,WeightedParse!Y98,WeightedParse!Z98,WeightedParse!AE98,WeightedParse!AF98,WeightedParse!AH98,WeightedParse!AL98,WeightedParse!AO98,WeightedParse!AP98),HARMEAN(WeightedParse!M98,WeightedParse!P98,WeightedParse!Q98,WeightedParse!S98,WeightedParse!U98,WeightedParse!V98,WeightedParse!W98,WeightedParse!X98,WeightedParse!Y98,WeightedParse!Z98,WeightedParse!AE98,WeightedParse!AF98,WeightedParse!AH98,WeightedParse!AL98,WeightedParse!AO98,WeightedParse!AP98)*Variables!$B$5),"")</f>
        <v/>
      </c>
      <c r="AA98" s="114" t="str">
        <f>IF($A98&gt;"",IF(EXACT(SquadExport!$BQ98,TRUE),HARMEAN(WeightedParse!J98,WeightedParse!K98,WeightedParse!N98,WeightedParse!P98,WeightedParse!Q98,WeightedParse!S98,WeightedParse!V98,WeightedParse!X98,WeightedParse!Y98,WeightedParse!Z98,WeightedParse!AD98,WeightedParse!AE98,WeightedParse!AH98,WeightedParse!AI98,WeightedParse!AK98,WeightedParse!AN98,WeightedParse!AO98,WeightedParse!AP98),HARMEAN(WeightedParse!J98,WeightedParse!K98,WeightedParse!N98,WeightedParse!P98,WeightedParse!Q98,WeightedParse!S98,WeightedParse!V98,WeightedParse!X98,WeightedParse!Y98,WeightedParse!Z98,WeightedParse!AD98,WeightedParse!AE98,WeightedParse!AH98,WeightedParse!AI98,WeightedParse!AK98,WeightedParse!AN98,WeightedParse!AO98,WeightedParse!AP98)*Variables!$B$5),"")</f>
        <v/>
      </c>
      <c r="AB98" s="114" t="str">
        <f>IF($A98&gt;"",IF(AND(EXACT(SquadExport!$BR98,TRUE),EXACT(SquadExport!$BL98,TRUE)),HARMEAN(WeightedParse!I98,WeightedParse!K98,WeightedParse!N98,WeightedParse!Q98,WeightedParse!T98,WeightedParse!V98,WeightedParse!X98,WeightedParse!Y98,WeightedParse!Z98,WeightedParse!AD98,WeightedParse!AE98,WeightedParse!AF98,WeightedParse!AG98,WeightedParse!AH98,WeightedParse!AI98,WeightedParse!AJ98,WeightedParse!AK98,WeightedParse!AN98,WeightedParse!AO98),HARMEAN(WeightedParse!I98,WeightedParse!K98,WeightedParse!N98,WeightedParse!Q98,WeightedParse!T98,WeightedParse!V98,WeightedParse!X98,WeightedParse!Y98,WeightedParse!Z98,WeightedParse!AD98,WeightedParse!AE98,WeightedParse!AF98,WeightedParse!AG98,WeightedParse!AH98,WeightedParse!AI98,WeightedParse!AJ98,WeightedParse!AK98,WeightedParse!AN98,WeightedParse!AO98)*Variables!$B$5),"")</f>
        <v/>
      </c>
      <c r="AC98" s="114" t="str">
        <f>IF($A98&gt;"",IF(AND(EXACT(SquadExport!$BR98,TRUE),EXACT(SquadExport!$BL98,TRUE)),HARMEAN(WeightedParse!K98,WeightedParse!Q98,WeightedParse!S98,WeightedParse!T98,WeightedParse!V98,WeightedParse!X98,WeightedParse!Y98,WeightedParse!Z98,WeightedParse!AD98,WeightedParse!AE98,WeightedParse!AF98,WeightedParse!AG98,WeightedParse!AH98,WeightedParse!AO98),HARMEAN(WeightedParse!K98,WeightedParse!Q98,WeightedParse!S98,WeightedParse!T98,WeightedParse!V98,WeightedParse!X98,WeightedParse!Y98,WeightedParse!Z98,WeightedParse!AD98,WeightedParse!AE98,WeightedParse!AF98,WeightedParse!AG98,WeightedParse!AH98,WeightedParse!AO98)*Variables!$B$5),"")</f>
        <v/>
      </c>
      <c r="AD98" s="114" t="str">
        <f>IF($A98&gt;"",IF(AND(EXACT(SquadExport!$BR98,TRUE),EXACT(SquadExport!$BL98,TRUE)),HARMEAN(WeightedParse!I98,WeightedParse!J98,WeightedParse!K98,WeightedParse!N98,WeightedParse!Q98,WeightedParse!S98,WeightedParse!T98,WeightedParse!V98,WeightedParse!X98,WeightedParse!Z98,WeightedParse!AB98,WeightedParse!AD98,WeightedParse!AG98,WeightedParse!AH98,WeightedParse!AI98,WeightedParse!AK98,WeightedParse!AO98),HARMEAN(WeightedParse!I98,WeightedParse!J98,WeightedParse!K98,WeightedParse!N98,WeightedParse!Q98,WeightedParse!S98,WeightedParse!T98,WeightedParse!V98,WeightedParse!X98,WeightedParse!Z98,WeightedParse!AB98,WeightedParse!AD98,WeightedParse!AG98,WeightedParse!AH98,WeightedParse!AI98,WeightedParse!AK98,WeightedParse!AO98)*Variables!$B$5),"")</f>
        <v/>
      </c>
      <c r="AE98" s="114" t="str">
        <f>IF($A98&gt;"",IF(AND(EXACT(SquadExport!$BR98,TRUE),EXACT(SquadExport!$BL98,TRUE)),HARMEAN(WeightedParse!K98,WeightedParse!N98,WeightedParse!P98,WeightedParse!Q98,WeightedParse!S98,WeightedParse!T98,WeightedParse!U98,WeightedParse!V98,WeightedParse!X98,WeightedParse!Y98,WeightedParse!Z98,WeightedParse!AD98,WeightedParse!AE98,WeightedParse!AF98,WeightedParse!AG98,WeightedParse!AH98,WeightedParse!AI98,WeightedParse!AO98),HARMEAN(WeightedParse!K98,WeightedParse!N98,WeightedParse!P98,WeightedParse!Q98,WeightedParse!S98,WeightedParse!T98,WeightedParse!U98,WeightedParse!V98,WeightedParse!X98,WeightedParse!Y98,WeightedParse!Z98,WeightedParse!AD98,WeightedParse!AE98,WeightedParse!AF98,WeightedParse!AG98,WeightedParse!AH98,WeightedParse!AI98,WeightedParse!AO98)*Variables!$B$5),"")</f>
        <v/>
      </c>
      <c r="AF98" s="114" t="str">
        <f>IF($A98&gt;"",IF(AND(EXACT(SquadExport!$BR98,TRUE),EXACT(SquadExport!$BL98,TRUE)),HARMEAN(WeightedParse!I98,WeightedParse!J98,WeightedParse!K98,WeightedParse!N98,WeightedParse!Q98,WeightedParse!S98,WeightedParse!T98,WeightedParse!U98,WeightedParse!V98,WeightedParse!X98,WeightedParse!Z98,WeightedParse!AD98,WeightedParse!AE98,WeightedParse!AF98,WeightedParse!AH98,WeightedParse!AI98,WeightedParse!AK98,WeightedParse!AN98,WeightedParse!AO98,WeightedParse!AP98),HARMEAN(WeightedParse!I98,WeightedParse!J98,WeightedParse!K98,WeightedParse!N98,WeightedParse!Q98,WeightedParse!S98,WeightedParse!T98,WeightedParse!U98,WeightedParse!V98,WeightedParse!X98,WeightedParse!Z98,WeightedParse!AD98,WeightedParse!AE98,WeightedParse!AF98,WeightedParse!AH98,WeightedParse!AI98,WeightedParse!AK98,WeightedParse!AN98,WeightedParse!AO98,WeightedParse!AP98)*Variables!$B$5),"")</f>
        <v/>
      </c>
      <c r="AG98" s="114" t="str">
        <f>IF($A98&gt;"",IF(AND(OR(EXACT(SquadExport!$BR98,TRUE),EXACT(SquadExport!$BS98,TRUE)),OR(EXACT(SquadExport!$BK98,TRUE),EXACT(SquadExport!$BM98,TRUE))),HARMEAN(WeightedParse!I98,WeightedParse!K98,WeightedParse!Q98,WeightedParse!T98,WeightedParse!X98,WeightedParse!Z98,WeightedParse!AD98,WeightedParse!AF98,WeightedParse!AG98,WeightedParse!AJ98),HARMEAN(WeightedParse!I98,WeightedParse!K98,WeightedParse!Q98,WeightedParse!T98,WeightedParse!X98,WeightedParse!Z98,WeightedParse!AD98,WeightedParse!AF98,WeightedParse!AG98,WeightedParse!AJ98)*Variables!$B$5),"")</f>
        <v/>
      </c>
      <c r="AH98" s="114" t="str">
        <f>IF($A98&gt;"",IF(AND(OR(EXACT(SquadExport!$BR98,TRUE),EXACT(SquadExport!$BS98,TRUE)),OR(EXACT(SquadExport!$BK98,TRUE),EXACT(SquadExport!$BM98,TRUE))),HARMEAN(WeightedParse!H98,WeightedParse!K98,WeightedParse!P98,WeightedParse!Q98,WeightedParse!S98,WeightedParse!T98,WeightedParse!V98,WeightedParse!X98,WeightedParse!Y98,WeightedParse!Z98,WeightedParse!AD98,WeightedParse!AE98,WeightedParse!AF98,WeightedParse!AG98,WeightedParse!AH98,WeightedParse!AO98),HARMEAN(WeightedParse!H98,WeightedParse!K98,WeightedParse!P98,WeightedParse!Q98,WeightedParse!S98,WeightedParse!T98,WeightedParse!V98,WeightedParse!X98,WeightedParse!Y98,WeightedParse!Z98,WeightedParse!AD98,WeightedParse!AE98,WeightedParse!AF98,WeightedParse!AG98,WeightedParse!AH98,WeightedParse!AO98)*Variables!$B$5),"")</f>
        <v/>
      </c>
      <c r="AI98" s="114" t="str">
        <f>IF($A98&gt;"",IF(AND(OR(EXACT(SquadExport!$BR98,TRUE),EXACT(SquadExport!$BS98,TRUE)),OR(EXACT(SquadExport!$BK98,TRUE),EXACT(SquadExport!$BM98,TRUE))),HARMEAN(WeightedParse!H98,WeightedParse!I98,WeightedParse!K98,WeightedParse!P98,WeightedParse!Q98,WeightedParse!S98,WeightedParse!T98,WeightedParse!U98,WeightedParse!V98,WeightedParse!X98,WeightedParse!Y98,WeightedParse!Z98,WeightedParse!AD98,WeightedParse!AE98,WeightedParse!AF98,WeightedParse!AH98,WeightedParse!AI98,WeightedParse!AO98),HARMEAN(WeightedParse!H98,WeightedParse!I98,WeightedParse!K98,WeightedParse!P98,WeightedParse!Q98,WeightedParse!S98,WeightedParse!T98,WeightedParse!U98,WeightedParse!V98,WeightedParse!X98,WeightedParse!Y98,WeightedParse!Z98,WeightedParse!AD98,WeightedParse!AE98,WeightedParse!AF98,WeightedParse!AH98,WeightedParse!AI98,WeightedParse!AO98)*Variables!$B$5),"")</f>
        <v/>
      </c>
      <c r="AJ98" s="114" t="str">
        <f>IF($A98&gt;"",IF(AND(OR(EXACT(SquadExport!$BR98,TRUE),EXACT(SquadExport!$BS98,TRUE)),OR(EXACT(SquadExport!$BK98,TRUE),EXACT(SquadExport!$BM98,TRUE))),HARMEAN(WeightedParse!H98,WeightedParse!K98,WeightedParse!M98,WeightedParse!V98,WeightedParse!W98,WeightedParse!AD98,WeightedParse!AF98,WeightedParse!AH98,WeightedParse!AK98,WeightedParse!AL98,WeightedParse!AO98,WeightedParse!AP98)*(CONVERT(LEFT(SquadExport!$E98,FIND("'",SquadExport!$E98)-1)+((MID(SquadExport!$E98,FIND("'",SquadExport!$E98)+1,LEN(SquadExport!$E98)-FIND("'",SquadExport!$E98)-1))/12),"ft","m")-1)/(Variables!$C$4-1),(HARMEAN(WeightedParse!H98,WeightedParse!K98,WeightedParse!M98,WeightedParse!V98,WeightedParse!W98,WeightedParse!AD98,WeightedParse!AF98,WeightedParse!AH98,WeightedParse!AK98,WeightedParse!AL98,WeightedParse!AO98,WeightedParse!AP98)*(CONVERT(LEFT(SquadExport!$E98,FIND("'",SquadExport!$E98)-1)+((MID(SquadExport!$E98,FIND("'",SquadExport!$E98)+1,LEN(SquadExport!$E98)-FIND("'",SquadExport!$E98)-1))/12),"ft","m")-1)/(Variables!$C$4-1))*Variables!$B$5),"")</f>
        <v/>
      </c>
      <c r="AK98" s="114" t="str">
        <f>IF($A98&gt;"",IF(AND(OR(EXACT(SquadExport!$BR98,TRUE),EXACT(SquadExport!$BS98,TRUE)),OR(EXACT(SquadExport!$BK98,TRUE),EXACT(SquadExport!$BM98,TRUE))),HARMEAN(WeightedParse!J98,WeightedParse!K98,WeightedParse!T98,WeightedParse!V98,WeightedParse!X98,WeightedParse!Y98,WeightedParse!Z98,WeightedParse!AD98,WeightedParse!AH98,WeightedParse!AI98,WeightedParse!AK98,WeightedParse!AO98),HARMEAN(WeightedParse!J98,WeightedParse!K98,WeightedParse!T98,WeightedParse!V98,WeightedParse!X98,WeightedParse!Y98,WeightedParse!Z98,WeightedParse!AD98,WeightedParse!AH98,WeightedParse!AI98,WeightedParse!AK98,WeightedParse!AO98)*Variables!$B$5),"")</f>
        <v/>
      </c>
      <c r="AL98" s="114" t="str">
        <f>IF($A98&gt;"",IF(AND(OR(EXACT(SquadExport!$BR98,TRUE),EXACT(SquadExport!$BS98,TRUE)),OR(EXACT(SquadExport!$BK98,TRUE),EXACT(SquadExport!$BM98,TRUE))),HARMEAN(WeightedParse!H98,WeightedParse!I98,WeightedParse!K98,WeightedParse!Q98,WeightedParse!T98,WeightedParse!V98,WeightedParse!AB98,WeightedParse!AD98,WeightedParse!AH98,WeightedParse!AI98,WeightedParse!AJ98,WeightedParse!AN98,WeightedParse!AO98),HARMEAN(WeightedParse!H98,WeightedParse!I98,WeightedParse!K98,WeightedParse!Q98,WeightedParse!T98,WeightedParse!V98,WeightedParse!AB98,WeightedParse!AD98,WeightedParse!AH98,WeightedParse!AI98,WeightedParse!AJ98,WeightedParse!AN98,WeightedParse!AO98)*Variables!$B$5),"")</f>
        <v/>
      </c>
      <c r="AM98" s="114" t="str">
        <f>IF($A98&gt;"",IF(AND(OR(EXACT(SquadExport!$BR98,TRUE),EXACT(SquadExport!$BS98,TRUE)),OR(EXACT(SquadExport!$BK98,TRUE),EXACT(SquadExport!$BM98,TRUE))),HARMEAN(WeightedParse!I98,WeightedParse!J98,WeightedParse!K98,WeightedParse!N98,WeightedParse!Q98,WeightedParse!T98,WeightedParse!V98,WeightedParse!X98,WeightedParse!AB98,WeightedParse!AD98,WeightedParse!AG98,WeightedParse!AI98,WeightedParse!AJ98,WeightedParse!AK98,WeightedParse!AN98)*WeightedParse!BD98,(HARMEAN(WeightedParse!I98,WeightedParse!J98,WeightedParse!K98,WeightedParse!N98,WeightedParse!Q98,WeightedParse!T98,WeightedParse!V98,WeightedParse!X98,WeightedParse!AB98,WeightedParse!AD98,WeightedParse!AG98,WeightedParse!AI98,WeightedParse!AJ98,WeightedParse!AK98,WeightedParse!AN98)*WeightedParse!BD98)*Variables!$B$5),"")</f>
        <v/>
      </c>
      <c r="AN98" s="114" t="str">
        <f>IF($A98&gt;"",IF(AND(OR(EXACT(SquadExport!$BR98,TRUE),EXACT(SquadExport!$BS98,TRUE)),OR(EXACT(SquadExport!$BK98,TRUE),EXACT(SquadExport!$BM98,TRUE))),HARMEAN(WeightedParse!H98,WeightedParse!I98,WeightedParse!K98,WeightedParse!N98,WeightedParse!Q98,WeightedParse!T98,WeightedParse!V98,WeightedParse!X98,WeightedParse!Z98,WeightedParse!AD98,WeightedParse!AG98,WeightedParse!AH98,WeightedParse!AI98,WeightedParse!AJ98,WeightedParse!AN98,WeightedParse!AO98)*WeightedParse!BD98,(HARMEAN(WeightedParse!H98,WeightedParse!I98,WeightedParse!K98,WeightedParse!N98,WeightedParse!Q98,WeightedParse!T98,WeightedParse!V98,WeightedParse!X98,WeightedParse!Z98,WeightedParse!AD98,WeightedParse!AG98,WeightedParse!AH98,WeightedParse!AI98,WeightedParse!AJ98,WeightedParse!AN98,WeightedParse!AO98)*WeightedParse!BD98)*Variables!$B$5),"")</f>
        <v/>
      </c>
      <c r="AO98" s="114" t="str">
        <f>IF($A98&gt;"",IF(AND(EXACT(SquadExport!$BS98,TRUE),EXACT(SquadExport!$BL98,TRUE)),HARMEAN(WeightedParse!K98,WeightedParse!Q98,WeightedParse!T98,WeightedParse!V98,WeightedParse!X98,WeightedParse!Z98,WeightedParse!AB98,WeightedParse!AD98,WeightedParse!AG98,WeightedParse!AK98),HARMEAN(WeightedParse!K98,WeightedParse!Q98,WeightedParse!T98,WeightedParse!V98,WeightedParse!X98,WeightedParse!Z98,WeightedParse!AB98,WeightedParse!AD98,WeightedParse!AG98,WeightedParse!AK98)*Variables!$B$5),"")</f>
        <v/>
      </c>
      <c r="AP98" s="114" t="str">
        <f>IF($A98&gt;"",IF(AND(EXACT(SquadExport!$BS98,TRUE),EXACT(SquadExport!$BL98,TRUE)),HARMEAN(WeightedParse!I98,WeightedParse!K98,WeightedParse!Q98,WeightedParse!T98,WeightedParse!V98,WeightedParse!X98,WeightedParse!Z98,WeightedParse!AB98,WeightedParse!AD98,WeightedParse!AF98,WeightedParse!AG98,WeightedParse!AI98,WeightedParse!AJ98),HARMEAN(WeightedParse!I98,WeightedParse!K98,WeightedParse!Q98,WeightedParse!T98,WeightedParse!V98,WeightedParse!X98,WeightedParse!Z98,WeightedParse!AB98,WeightedParse!AD98,WeightedParse!AF98,WeightedParse!AG98,WeightedParse!AI98,WeightedParse!AJ98)*Variables!$B$5),"")</f>
        <v/>
      </c>
      <c r="AQ98" s="114" t="str">
        <f>IF($A98&gt;"",IF(AND(EXACT(SquadExport!$BS98,TRUE),EXACT(SquadExport!$BL98,TRUE)),HARMEAN(WeightedParse!I98,WeightedParse!J98,WeightedParse!K98,WeightedParse!Q98,WeightedParse!T98,WeightedParse!V98,WeightedParse!X98,WeightedParse!Z98,WeightedParse!AB98,WeightedParse!AD98,WeightedParse!AG98,WeightedParse!AI98,WeightedParse!AJ98,WeightedParse!AK98),HARMEAN(WeightedParse!I98,WeightedParse!J98,WeightedParse!K98,WeightedParse!Q98,WeightedParse!T98,WeightedParse!V98,WeightedParse!X98,WeightedParse!Z98,WeightedParse!AB98,WeightedParse!AD98,WeightedParse!AG98,WeightedParse!AI98,WeightedParse!AJ98,WeightedParse!AK98)*Variables!$B$5),"")</f>
        <v/>
      </c>
      <c r="AR98" s="114" t="str">
        <f>IF($A98&gt;"",IF(AND(EXACT(SquadExport!$BS98,TRUE),EXACT(SquadExport!$BL98,TRUE)),HARMEAN(WeightedParse!I98,WeightedParse!J98,WeightedParse!K98,WeightedParse!Q98,WeightedParse!T98,WeightedParse!V98,WeightedParse!X98,WeightedParse!Y98,WeightedParse!Z98,WeightedParse!AD98,WeightedParse!AH98,WeightedParse!AI98,WeightedParse!AJ98,WeightedParse!AK98,WeightedParse!AN98,WeightedParse!AO98),HARMEAN(WeightedParse!I98,WeightedParse!J98,WeightedParse!K98,WeightedParse!Q98,WeightedParse!T98,WeightedParse!V98,WeightedParse!X98,WeightedParse!Y98,WeightedParse!Z98,WeightedParse!AD98,WeightedParse!AH98,WeightedParse!AI98,WeightedParse!AJ98,WeightedParse!AK98,WeightedParse!AN98,WeightedParse!AO98)*Variables!$B$5),"")</f>
        <v/>
      </c>
      <c r="AS98" s="114" t="str">
        <f>IF($A98&gt;"",IF(AND(EXACT(SquadExport!$BT98,TRUE),EXACT(SquadExport!$BL98,TRUE)),HARMEAN(WeightedParse!J98,WeightedParse!K98,WeightedParse!M98,WeightedParse!T98,WeightedParse!V98,WeightedParse!X98,WeightedParse!Z98,WeightedParse!AD98,WeightedParse!AI98),(HARMEAN(WeightedParse!J98,WeightedParse!K98,WeightedParse!M98,WeightedParse!T98,WeightedParse!V98,WeightedParse!X98,WeightedParse!Z98,WeightedParse!AD98,WeightedParse!AI98)*Variables!$B$5)),"")</f>
        <v/>
      </c>
      <c r="AT98" s="114" t="str">
        <f>IF($A98&gt;"",IF(AND(EXACT(SquadExport!$BT98,TRUE),EXACT(SquadExport!$BL98,TRUE)),HARMEAN(WeightedParse!J98,WeightedParse!K98,WeightedParse!M98,WeightedParse!U98,WeightedParse!V98,WeightedParse!W98,WeightedParse!X98,WeightedParse!Z98,WeightedParse!AD98,WeightedParse!AF98,WeightedParse!AK98,WeightedParse!AL98,WeightedParse!AP98)*(CONVERT(LEFT(SquadExport!$E98,FIND("'",SquadExport!$E98)-1)+((MID(SquadExport!$E98,FIND("'",SquadExport!$E98)+1,LEN(SquadExport!$E98)-FIND("'",SquadExport!$E98)-1))/12),"ft","m")-1)/(Variables!$C$4-1),(HARMEAN(WeightedParse!J98,WeightedParse!K98,WeightedParse!M98,WeightedParse!U98,WeightedParse!V98,WeightedParse!W98,WeightedParse!X98,WeightedParse!Z98,WeightedParse!AD98,WeightedParse!AF98,WeightedParse!AK98,WeightedParse!AL98,WeightedParse!AP98)*(CONVERT(LEFT(SquadExport!$E98,FIND("'",SquadExport!$E98)-1)+((MID(SquadExport!$E98,FIND("'",SquadExport!$E98)+1,LEN(SquadExport!$E98)-FIND("'",SquadExport!$E98)-1))/12),"ft","m")-1)/(Variables!$C$4-1)))*Variables!$B$5,"")</f>
        <v/>
      </c>
      <c r="AU98" s="114" t="str">
        <f>IF($A98&gt;"",IF(AND(EXACT(SquadExport!$BT98,TRUE),EXACT(SquadExport!$BL98,TRUE)),HARMEAN(WeightedParse!I98,WeightedParse!J98,WeightedParse!K98,WeightedParse!Q98,WeightedParse!T98,WeightedParse!V98,WeightedParse!X98,WeightedParse!Z98,WeightedParse!AB98,WeightedParse!AD98,WeightedParse!AF98,WeightedParse!AG98,WeightedParse!AK98,WeightedParse!AP98),HARMEAN(WeightedParse!I98,WeightedParse!J98,WeightedParse!K98,WeightedParse!Q98,WeightedParse!T98,WeightedParse!V98,WeightedParse!X98,WeightedParse!Z98,WeightedParse!AB98,WeightedParse!AD98,WeightedParse!AF98,WeightedParse!AG98,WeightedParse!AK98,WeightedParse!AP98)*Variables!$B$5),"")</f>
        <v/>
      </c>
      <c r="AV98" s="114" t="str">
        <f>IF($A98&gt;"",IF(AND(EXACT(SquadExport!$BT98,TRUE),EXACT(SquadExport!$BL98,TRUE)),HARMEAN(WeightedParse!I98,WeightedParse!J98,WeightedParse!K98,WeightedParse!Q98,WeightedParse!T98,WeightedParse!V98,WeightedParse!X98,WeightedParse!Z98,WeightedParse!AD98,WeightedParse!AH98,WeightedParse!AI98,WeightedParse!AJ98,WeightedParse!AK98,WeightedParse!AN98,WeightedParse!AO98),HARMEAN(WeightedParse!I98,WeightedParse!J98,WeightedParse!K98,WeightedParse!Q98,WeightedParse!T98,WeightedParse!V98,WeightedParse!X98,WeightedParse!Z98,WeightedParse!AD98,WeightedParse!AH98,WeightedParse!AI98,WeightedParse!AJ98,WeightedParse!AK98,WeightedParse!AN98,WeightedParse!AO98)*Variables!$B$5),"")</f>
        <v/>
      </c>
      <c r="AW98" s="114" t="str">
        <f>IF($A98&gt;"",IF(AND(EXACT(SquadExport!$BT98,TRUE),EXACT(SquadExport!$BL98,TRUE)),HARMEAN(WeightedParse!I98,WeightedParse!J98,WeightedParse!K98,WeightedParse!Q98,WeightedParse!T98,WeightedParse!V98,WeightedParse!X98,WeightedParse!Z98,WeightedParse!AB98,WeightedParse!AD98,WeightedParse!AF98,WeightedParse!AG98,WeightedParse!AI98,WeightedParse!AJ98,WeightedParse!AK98),HARMEAN(WeightedParse!I98,WeightedParse!J98,WeightedParse!K98,WeightedParse!Q98,WeightedParse!T98,WeightedParse!V98,WeightedParse!X98,WeightedParse!Z98,WeightedParse!AB98,WeightedParse!AD98,WeightedParse!AF98,WeightedParse!AG98,WeightedParse!AI98,WeightedParse!AJ98,WeightedParse!AK98)*Variables!$B$5),"")</f>
        <v/>
      </c>
      <c r="AX98" s="114" t="str">
        <f>IF($A98&gt;"",IF(AND(EXACT(SquadExport!$BT98,TRUE),EXACT(SquadExport!$BL98,TRUE)),HARMEAN(WeightedParse!K98,WeightedParse!Q98,WeightedParse!U98,WeightedParse!V98,WeightedParse!W98,WeightedParse!X98,WeightedParse!Y98,WeightedParse!Z98,WeightedParse!AD98,WeightedParse!AF98,WeightedParse!AH98,WeightedParse!AI98,WeightedParse!AJ98,WeightedParse!AK98,WeightedParse!AN98,WeightedParse!AO98,WeightedParse!AP98),HARMEAN(WeightedParse!K98,WeightedParse!Q98,WeightedParse!U98,WeightedParse!V98,WeightedParse!W98,WeightedParse!X98,WeightedParse!Y98,WeightedParse!Z98,WeightedParse!AD98,WeightedParse!AF98,WeightedParse!AH98,WeightedParse!AI98,WeightedParse!AJ98,WeightedParse!AK98,WeightedParse!AN98,WeightedParse!AO98,WeightedParse!AP98)*Variables!$B$5),"")</f>
        <v/>
      </c>
      <c r="AY98" s="114" t="str">
        <f>IF($A98&gt;"",IF(AND(EXACT(SquadExport!$BT98,TRUE),EXACT(SquadExport!$BL98,TRUE)),HARMEAN(WeightedParse!I98,WeightedParse!J98,WeightedParse!K98,WeightedParse!M98,WeightedParse!N98,WeightedParse!Q98,WeightedParse!T98,WeightedParse!V98,WeightedParse!X98,WeightedParse!Z98,WeightedParse!AD98,WeightedParse!AF98,WeightedParse!AG98,WeightedParse!AH98,WeightedParse!AI98,WeightedParse!AJ98,WeightedParse!AK98,WeightedParse!AL98,WeightedParse!AN98,WeightedParse!AO98,WeightedParse!AP98),HARMEAN(WeightedParse!I98,WeightedParse!J98,WeightedParse!K98,WeightedParse!M98,WeightedParse!N98,WeightedParse!Q98,WeightedParse!T98,WeightedParse!V98,WeightedParse!X98,WeightedParse!Z98,WeightedParse!AD98,WeightedParse!AF98,WeightedParse!AG98,WeightedParse!AH98,WeightedParse!AI98,WeightedParse!AJ98,WeightedParse!AK98,WeightedParse!AL98,WeightedParse!AN98,WeightedParse!AO98,WeightedParse!AP98)*Variables!$B$5),"")</f>
        <v/>
      </c>
    </row>
    <row r="99" spans="1:51" s="3" customFormat="1" ht="15" customHeight="1" x14ac:dyDescent="0.25">
      <c r="A99" s="3" t="str">
        <f>IF(WeightedParse!A99&gt;"",WeightedParse!A99,"")</f>
        <v/>
      </c>
      <c r="B99" s="4" t="str">
        <f>IF(WeightedParse!B99&gt;0,WeightedParse!B99,"")</f>
        <v/>
      </c>
      <c r="C99" s="4" t="str">
        <f>IF(A99&gt;"",IF(AND(B99&lt;=Variables!$B$8,G99&gt;2),"Youth",IF(AND(B99&lt;=Variables!$B$8,G99&lt;=2),"Prospect",IF(AND(B99&gt;=Variables!$B$9,G99&gt;2),"Old",IF(G99&gt;=3,"Reserves","First Team")))),"")</f>
        <v/>
      </c>
      <c r="D99" s="4" t="str">
        <f>SquadExport!BJ99</f>
        <v/>
      </c>
      <c r="E99" s="4" t="str">
        <f>IF(A99&gt;"",VLOOKUP(F99,Roles!A:B,2,FALSE)&amp;IF(OR(VLOOKUP(F99,Roles!$A:$B,2,FALSE)="FB",VLOOKUP(F99,Roles!$A:$B,2,FALSE)="WB",VLOOKUP(F99,Roles!$A:$B,2,FALSE)="WM",VLOOKUP(F99,Roles!$A:$B,2,FALSE)="W"),IF(AND(SquadExport!BK99=TRUE,SquadExport!BM99=TRUE,WeightedParse!BB99&gt;=WeightedParse!BC99)," (R)",IF(AND(SquadExport!BK99=TRUE,SquadExport!BM99=TRUE,WeightedParse!BB99&lt;WeightedParse!BC99)," (L)",IF(AND(SquadExport!BK99=TRUE,SquadExport!BM99=FALSE), " (L)",IF(AND(SquadExport!BK99=FALSE,SquadExport!BM99=TRUE)," (R)","")))),""),"")</f>
        <v/>
      </c>
      <c r="F99" s="4" t="str" cm="1">
        <f t="array" ref="F99">IF(A99&gt;"",INDEX($J$1:$AY$1,SUMPRODUCT(MAX(($J$2:$AY$200=MAX($J99:$AY99))*(COLUMN($J$2:$AY$200))))-COLUMN($J$1)+1),"")</f>
        <v/>
      </c>
      <c r="G99" s="4" t="str">
        <f t="shared" si="3"/>
        <v/>
      </c>
      <c r="H99" s="4" t="str">
        <f t="shared" si="4"/>
        <v/>
      </c>
      <c r="I99" s="5" t="str">
        <f t="shared" si="5"/>
        <v/>
      </c>
      <c r="J99" s="114" t="str">
        <f>IF($A99&gt;"",HARMEAN(WeightedParse!V99,WeightedParse!Y99,WeightedParse!Z99,WeightedParse!AE99,WeightedParse!AJ99,WeightedParse!AQ99,WeightedParse!AR99,WeightedParse!AS99,WeightedParse!AU99,WeightedParse!AV99,WeightedParse!AW99,WeightedParse!AY99,WeightedParse!BA99),"")</f>
        <v/>
      </c>
      <c r="K99" s="114" t="str">
        <f>IF(A99&gt;"",HARMEAN(WeightedParse!K99,WeightedParse!Q99,WeightedParse!V99,WeightedParse!X99,WeightedParse!Y99,WeightedParse!Z99,WeightedParse!AE99,WeightedParse!AG99,WeightedParse!AI99,WeightedParse!AJ99,WeightedParse!AQ99,WeightedParse!AR99,WeightedParse!AS99,WeightedParse!AU99,WeightedParse!AV99,WeightedParse!AW99,WeightedParse!AY99,WeightedParse!AZ99,WeightedParse!BA99),"")</f>
        <v/>
      </c>
      <c r="L99" s="114" t="str">
        <f>IF($A99&gt;"",IF(AND(EXACT(SquadExport!$BO99,TRUE),EXACT(SquadExport!$BL99,TRUE)),HARMEAN(WeightedParse!M99,WeightedParse!P99,WeightedParse!S99,WeightedParse!U99,WeightedParse!V99,WeightedParse!W99,WeightedParse!Y99,WeightedParse!AE99,WeightedParse!AL99,WeightedParse!AN99,WeightedParse!AP99),HARMEAN(WeightedParse!M99,WeightedParse!P99,WeightedParse!S99,WeightedParse!U99,WeightedParse!V99,WeightedParse!W99,WeightedParse!Y99,WeightedParse!AE99,WeightedParse!AL99,WeightedParse!AN99,WeightedParse!AP99)*Variables!$B$5),"")</f>
        <v/>
      </c>
      <c r="M99" s="114" t="str">
        <f>IF($A99&gt;"",IF(AND(EXACT(SquadExport!$BO99,TRUE),EXACT(SquadExport!$BL99,TRUE)),HARMEAN(WeightedParse!M99,WeightedParse!P99,WeightedParse!S99,WeightedParse!U99,WeightedParse!V99,WeightedParse!W99,WeightedParse!X99,WeightedParse!Y99,WeightedParse!Z99,WeightedParse!AE99,WeightedParse!AL99,WeightedParse!AN99,WeightedParse!AP99),HARMEAN(WeightedParse!M99,WeightedParse!P99,WeightedParse!S99,WeightedParse!U99,WeightedParse!V99,WeightedParse!W99,WeightedParse!X99,WeightedParse!Y99,WeightedParse!Z99,WeightedParse!AE99,WeightedParse!AL99,WeightedParse!AN99,WeightedParse!AP99)*Variables!$B$5),"")</f>
        <v/>
      </c>
      <c r="N99" s="114" t="str">
        <f>IF($A99&gt;"",IF(AND(EXACT(SquadExport!$BO99,TRUE),EXACT(SquadExport!$BL99,TRUE)),HARMEAN(WeightedParse!K99,WeightedParse!M99,WeightedParse!P99,WeightedParse!Q99,WeightedParse!S99,WeightedParse!T99,WeightedParse!U99,WeightedParse!V99,WeightedParse!W99,WeightedParse!X99,WeightedParse!Y99,WeightedParse!Z99,WeightedParse!AE99,WeightedParse!AG99,WeightedParse!AL99,WeightedParse!AN99,WeightedParse!AP99),HARMEAN(WeightedParse!K99,WeightedParse!M99,WeightedParse!P99,WeightedParse!Q99,WeightedParse!S99,WeightedParse!T99,WeightedParse!U99,WeightedParse!V99,WeightedParse!W99,WeightedParse!X99,WeightedParse!Y99,WeightedParse!Z99,WeightedParse!AE99,WeightedParse!AG99,WeightedParse!AL99,WeightedParse!AN99,WeightedParse!AP99)*Variables!$B$5),"")</f>
        <v/>
      </c>
      <c r="O99" s="114" t="str">
        <f>IF($A99&gt;"",IF(AND(EXACT(SquadExport!$BO99,TRUE),EXACT(SquadExport!$BL99,TRUE)),HARMEAN(WeightedParse!I99,WeightedParse!K99,WeightedParse!M99,WeightedParse!P99,WeightedParse!Q99,WeightedParse!S99,WeightedParse!T99,WeightedParse!V99,WeightedParse!W99,WeightedParse!X99,WeightedParse!Y99,WeightedParse!Z99,WeightedParse!AB99,WeightedParse!AE99,WeightedParse!AF99,WeightedParse!AG99,WeightedParse!AJ99,WeightedParse!AK99,WeightedParse!AL99,WeightedParse!AN99,WeightedParse!AO99,WeightedParse!AP99),HARMEAN(WeightedParse!I99,WeightedParse!K99,WeightedParse!M99,WeightedParse!P99,WeightedParse!Q99,WeightedParse!S99,WeightedParse!T99,WeightedParse!V99,WeightedParse!W99,WeightedParse!X99,WeightedParse!Y99,WeightedParse!Z99,WeightedParse!AB99,WeightedParse!AE99,WeightedParse!AF99,WeightedParse!AG99,WeightedParse!AJ99,WeightedParse!AK99,WeightedParse!AL99,WeightedParse!AN99,WeightedParse!AO99,WeightedParse!AP99)*Variables!$B$5),"")</f>
        <v/>
      </c>
      <c r="P99" s="114" t="str">
        <f>IF($A99&gt;"",IF(AND(OR(EXACT(SquadExport!$BO99,TRUE),EXACT(SquadExport!$BP99,TRUE)),OR(EXACT(SquadExport!$BK99,TRUE),EXACT(SquadExport!$BM99,TRUE))),HARMEAN(WeightedParse!M99,WeightedParse!P99,WeightedParse!S99,WeightedParse!U99,WeightedParse!V99,WeightedParse!W99,WeightedParse!Y99,WeightedParse!AE99,WeightedParse!AF99,WeightedParse!AP99),HARMEAN(WeightedParse!M99,WeightedParse!P99,WeightedParse!S99,WeightedParse!U99,WeightedParse!V99,WeightedParse!W99,WeightedParse!Y99,WeightedParse!AE99,WeightedParse!AF99,WeightedParse!AP99)*Variables!$B$5),"")</f>
        <v/>
      </c>
      <c r="Q99" s="114" t="str">
        <f>IF($A99&gt;"",IF(AND(OR(EXACT(SquadExport!$BO99,TRUE),EXACT(SquadExport!$BP99,TRUE)),OR(EXACT(SquadExport!$BK99,TRUE),EXACT(SquadExport!$BM99,TRUE))),HARMEAN(WeightedParse!H99,WeightedParse!P99,WeightedParse!Q99,WeightedParse!S99,WeightedParse!T99,WeightedParse!V99,WeightedParse!X99,WeightedParse!Y99,WeightedParse!Z99,WeightedParse!AE99,WeightedParse!AF99,WeightedParse!AH99,WeightedParse!AN99,WeightedParse!AO99),HARMEAN(WeightedParse!H99,WeightedParse!P99,WeightedParse!Q99,WeightedParse!S99,WeightedParse!T99,WeightedParse!V99,WeightedParse!X99,WeightedParse!Y99,WeightedParse!Z99,WeightedParse!AE99,WeightedParse!AF99,WeightedParse!AH99,WeightedParse!AN99,WeightedParse!AO99)*Variables!$B$5),"")</f>
        <v/>
      </c>
      <c r="R99" s="115" t="str">
        <f>IF($A99&gt;"",IF(AND(OR(EXACT(SquadExport!$BO99,TRUE),EXACT(SquadExport!$BP99,TRUE)),OR(EXACT(SquadExport!$BK99,TRUE),EXACT(SquadExport!$BM99,TRUE))),HARMEAN(WeightedParse!H99,WeightedParse!I99,WeightedParse!K99,WeightedParse!P99,WeightedParse!Q99,WeightedParse!S99,WeightedParse!T99,WeightedParse!V99,WeightedParse!Y99,WeightedParse!Z99,WeightedParse!AD99,WeightedParse!AE99,WeightedParse!AF99,WeightedParse!AH99,WeightedParse!AI99,WeightedParse!AJ99,WeightedParse!AN99,WeightedParse!AO99),HARMEAN(WeightedParse!H99,WeightedParse!I99,WeightedParse!K99,WeightedParse!P99,WeightedParse!Q99,WeightedParse!S99,WeightedParse!T99,WeightedParse!V99,WeightedParse!Y99,WeightedParse!Z99,WeightedParse!AD99,WeightedParse!AE99,WeightedParse!AF99,WeightedParse!AH99,WeightedParse!AI99,WeightedParse!AJ99,WeightedParse!AN99,WeightedParse!AO99)*Variables!$B$5),"")</f>
        <v/>
      </c>
      <c r="S99" s="115" t="str">
        <f>IF($A99&gt;"",IF(AND(OR(EXACT(SquadExport!$BO99,TRUE),EXACT(SquadExport!$BP99,TRUE)),OR(EXACT(SquadExport!$BK99,TRUE),EXACT(SquadExport!$BM99,TRUE))),HARMEAN(WeightedParse!H99,WeightedParse!I99,WeightedParse!K99,WeightedParse!Q99,WeightedParse!S99,WeightedParse!T99,WeightedParse!V99,WeightedParse!X99,WeightedParse!Z99,WeightedParse!AB99,WeightedParse!AD99,WeightedParse!AF99,WeightedParse!AG99,WeightedParse!AH99,WeightedParse!AI99,WeightedParse!AJ99,WeightedParse!AK99,WeightedParse!AN99,WeightedParse!AO99),HARMEAN(WeightedParse!H99,WeightedParse!I99,WeightedParse!K99,WeightedParse!Q99,WeightedParse!S99,WeightedParse!T99,WeightedParse!V99,WeightedParse!X99,WeightedParse!Z99,WeightedParse!AB99,WeightedParse!AD99,WeightedParse!AF99,WeightedParse!AG99,WeightedParse!AH99,WeightedParse!AI99,WeightedParse!AJ99,WeightedParse!AK99,WeightedParse!AN99,WeightedParse!AO99)*Variables!$B$5),"")</f>
        <v/>
      </c>
      <c r="T99" s="114" t="str">
        <f>IF($A99&gt;"",IF(AND(OR(EXACT(SquadExport!$BO99,TRUE),EXACT(SquadExport!$BP99,TRUE)),OR(EXACT(SquadExport!$BK99,TRUE),EXACT(SquadExport!$BM99,TRUE))),HARMEAN(WeightedParse!I99,WeightedParse!K99,WeightedParse!N99,WeightedParse!P99,WeightedParse!Q99,WeightedParse!S99,WeightedParse!T99,WeightedParse!V99,WeightedParse!X99,WeightedParse!Y99,WeightedParse!Z99,WeightedParse!AB99,WeightedParse!AD99,WeightedParse!AE99,WeightedParse!AF99,WeightedParse!AH99,WeightedParse!AI99,WeightedParse!AJ99,WeightedParse!AN99,WeightedParse!AO99)*WeightedParse!BD99,(HARMEAN(WeightedParse!I99,WeightedParse!K99,WeightedParse!N99,WeightedParse!P99,WeightedParse!Q99,WeightedParse!S99,WeightedParse!T99,WeightedParse!V99,WeightedParse!X99,WeightedParse!Y99,WeightedParse!Z99,WeightedParse!AB99,WeightedParse!AD99,WeightedParse!AE99,WeightedParse!AF99,WeightedParse!AH99,WeightedParse!AI99,WeightedParse!AJ99,WeightedParse!AN99,WeightedParse!AO99)*WeightedParse!BD99)*Variables!$B$5),"")</f>
        <v/>
      </c>
      <c r="U99" s="114" t="str">
        <f>IF($A99&gt;"",IF(EXACT(SquadExport!$BQ99,TRUE),HARMEAN(WeightedParse!P99,WeightedParse!S99,WeightedParse!V99,WeightedParse!X99,WeightedParse!Y99,WeightedParse!Z99,WeightedParse!AE99,WeightedParse!AF99,WeightedParse!AP99),HARMEAN(WeightedParse!P99,WeightedParse!S99,WeightedParse!V99,WeightedParse!X99,WeightedParse!Y99,WeightedParse!Z99,WeightedParse!AE99,WeightedParse!AF99,WeightedParse!AP99)*Variables!$B$5),"")</f>
        <v/>
      </c>
      <c r="V99" s="114" t="str">
        <f>IF($A99&gt;"",IF(EXACT(SquadExport!$BQ99,TRUE),HARMEAN(WeightedParse!K99,WeightedParse!Q99,WeightedParse!S99,WeightedParse!T99,WeightedParse!V99,WeightedParse!X99,WeightedParse!Z99,WeightedParse!AE99,WeightedParse!AF99,WeightedParse!AG99,WeightedParse!AH99,WeightedParse!AK99),HARMEAN(WeightedParse!K99,WeightedParse!Q99,WeightedParse!S99,WeightedParse!T99,WeightedParse!V99,WeightedParse!X99,WeightedParse!Z99,WeightedParse!AE99,WeightedParse!AF99,WeightedParse!AG99,WeightedParse!AH99,WeightedParse!AK99)*Variables!$B$5),"")</f>
        <v/>
      </c>
      <c r="W99" s="114" t="str">
        <f>IF($A99&gt;"",IF(EXACT(SquadExport!$BQ99,TRUE),HARMEAN(WeightedParse!I99,WeightedParse!K99,WeightedParse!N99,WeightedParse!Q99,WeightedParse!T99,WeightedParse!V99,WeightedParse!X99,WeightedParse!Z99,WeightedParse!AB99,WeightedParse!AD99,WeightedParse!AF99,WeightedParse!AG99,WeightedParse!AK99),HARMEAN(WeightedParse!I99,WeightedParse!K99,WeightedParse!N99,WeightedParse!Q99,WeightedParse!T99,WeightedParse!V99,WeightedParse!X99,WeightedParse!Z99,WeightedParse!AB99,WeightedParse!AD99,WeightedParse!AF99,WeightedParse!AG99,WeightedParse!AK99)*Variables!$B$5),"")</f>
        <v/>
      </c>
      <c r="X99" s="114" t="str">
        <f>IF($A99&gt;"",IF(EXACT(SquadExport!$BQ99,TRUE),HARMEAN(WeightedParse!K99,WeightedParse!P99,WeightedParse!Q99,WeightedParse!S99,WeightedParse!U99,WeightedParse!V99,WeightedParse!X99,WeightedParse!Y99,WeightedParse!Z99,WeightedParse!AE99,WeightedParse!AF99,WeightedParse!AH99,WeightedParse!AO99,WeightedParse!AP99),HARMEAN(WeightedParse!K99,WeightedParse!P99,WeightedParse!Q99,WeightedParse!S99,WeightedParse!U99,WeightedParse!V99,WeightedParse!X99,WeightedParse!Y99,WeightedParse!Z99,WeightedParse!AE99,WeightedParse!AF99,WeightedParse!AH99,WeightedParse!AO99,WeightedParse!AP99)*Variables!$B$5),"")</f>
        <v/>
      </c>
      <c r="Y99" s="114" t="str">
        <f>IF($A99&gt;"",IF(EXACT(SquadExport!$BQ99,TRUE),HARMEAN(WeightedParse!P99,WeightedParse!Q99,WeightedParse!S99,WeightedParse!U99,WeightedParse!V99,WeightedParse!W99,WeightedParse!Y99,WeightedParse!AE99,WeightedParse!AF99,WeightedParse!AH99,WeightedParse!AJ99,WeightedParse!AN99,WeightedParse!AO99,WeightedParse!AP99),HARMEAN(WeightedParse!P99,WeightedParse!Q99,WeightedParse!S99,WeightedParse!U99,WeightedParse!V99,WeightedParse!W99,WeightedParse!Y99,WeightedParse!AE99,WeightedParse!AF99,WeightedParse!AH99,WeightedParse!AJ99,WeightedParse!AN99,WeightedParse!AO99,WeightedParse!AP99)*Variables!$B$5),"")</f>
        <v/>
      </c>
      <c r="Z99" s="114" t="str">
        <f>IF($A99&gt;"",IF(EXACT(SquadExport!$BQ99,TRUE),HARMEAN(WeightedParse!M99,WeightedParse!P99,WeightedParse!Q99,WeightedParse!S99,WeightedParse!U99,WeightedParse!V99,WeightedParse!W99,WeightedParse!X99,WeightedParse!Y99,WeightedParse!Z99,WeightedParse!AE99,WeightedParse!AF99,WeightedParse!AH99,WeightedParse!AL99,WeightedParse!AO99,WeightedParse!AP99),HARMEAN(WeightedParse!M99,WeightedParse!P99,WeightedParse!Q99,WeightedParse!S99,WeightedParse!U99,WeightedParse!V99,WeightedParse!W99,WeightedParse!X99,WeightedParse!Y99,WeightedParse!Z99,WeightedParse!AE99,WeightedParse!AF99,WeightedParse!AH99,WeightedParse!AL99,WeightedParse!AO99,WeightedParse!AP99)*Variables!$B$5),"")</f>
        <v/>
      </c>
      <c r="AA99" s="114" t="str">
        <f>IF($A99&gt;"",IF(EXACT(SquadExport!$BQ99,TRUE),HARMEAN(WeightedParse!J99,WeightedParse!K99,WeightedParse!N99,WeightedParse!P99,WeightedParse!Q99,WeightedParse!S99,WeightedParse!V99,WeightedParse!X99,WeightedParse!Y99,WeightedParse!Z99,WeightedParse!AD99,WeightedParse!AE99,WeightedParse!AH99,WeightedParse!AI99,WeightedParse!AK99,WeightedParse!AN99,WeightedParse!AO99,WeightedParse!AP99),HARMEAN(WeightedParse!J99,WeightedParse!K99,WeightedParse!N99,WeightedParse!P99,WeightedParse!Q99,WeightedParse!S99,WeightedParse!V99,WeightedParse!X99,WeightedParse!Y99,WeightedParse!Z99,WeightedParse!AD99,WeightedParse!AE99,WeightedParse!AH99,WeightedParse!AI99,WeightedParse!AK99,WeightedParse!AN99,WeightedParse!AO99,WeightedParse!AP99)*Variables!$B$5),"")</f>
        <v/>
      </c>
      <c r="AB99" s="114" t="str">
        <f>IF($A99&gt;"",IF(AND(EXACT(SquadExport!$BR99,TRUE),EXACT(SquadExport!$BL99,TRUE)),HARMEAN(WeightedParse!I99,WeightedParse!K99,WeightedParse!N99,WeightedParse!Q99,WeightedParse!T99,WeightedParse!V99,WeightedParse!X99,WeightedParse!Y99,WeightedParse!Z99,WeightedParse!AD99,WeightedParse!AE99,WeightedParse!AF99,WeightedParse!AG99,WeightedParse!AH99,WeightedParse!AI99,WeightedParse!AJ99,WeightedParse!AK99,WeightedParse!AN99,WeightedParse!AO99),HARMEAN(WeightedParse!I99,WeightedParse!K99,WeightedParse!N99,WeightedParse!Q99,WeightedParse!T99,WeightedParse!V99,WeightedParse!X99,WeightedParse!Y99,WeightedParse!Z99,WeightedParse!AD99,WeightedParse!AE99,WeightedParse!AF99,WeightedParse!AG99,WeightedParse!AH99,WeightedParse!AI99,WeightedParse!AJ99,WeightedParse!AK99,WeightedParse!AN99,WeightedParse!AO99)*Variables!$B$5),"")</f>
        <v/>
      </c>
      <c r="AC99" s="114" t="str">
        <f>IF($A99&gt;"",IF(AND(EXACT(SquadExport!$BR99,TRUE),EXACT(SquadExport!$BL99,TRUE)),HARMEAN(WeightedParse!K99,WeightedParse!Q99,WeightedParse!S99,WeightedParse!T99,WeightedParse!V99,WeightedParse!X99,WeightedParse!Y99,WeightedParse!Z99,WeightedParse!AD99,WeightedParse!AE99,WeightedParse!AF99,WeightedParse!AG99,WeightedParse!AH99,WeightedParse!AO99),HARMEAN(WeightedParse!K99,WeightedParse!Q99,WeightedParse!S99,WeightedParse!T99,WeightedParse!V99,WeightedParse!X99,WeightedParse!Y99,WeightedParse!Z99,WeightedParse!AD99,WeightedParse!AE99,WeightedParse!AF99,WeightedParse!AG99,WeightedParse!AH99,WeightedParse!AO99)*Variables!$B$5),"")</f>
        <v/>
      </c>
      <c r="AD99" s="114" t="str">
        <f>IF($A99&gt;"",IF(AND(EXACT(SquadExport!$BR99,TRUE),EXACT(SquadExport!$BL99,TRUE)),HARMEAN(WeightedParse!I99,WeightedParse!J99,WeightedParse!K99,WeightedParse!N99,WeightedParse!Q99,WeightedParse!S99,WeightedParse!T99,WeightedParse!V99,WeightedParse!X99,WeightedParse!Z99,WeightedParse!AB99,WeightedParse!AD99,WeightedParse!AG99,WeightedParse!AH99,WeightedParse!AI99,WeightedParse!AK99,WeightedParse!AO99),HARMEAN(WeightedParse!I99,WeightedParse!J99,WeightedParse!K99,WeightedParse!N99,WeightedParse!Q99,WeightedParse!S99,WeightedParse!T99,WeightedParse!V99,WeightedParse!X99,WeightedParse!Z99,WeightedParse!AB99,WeightedParse!AD99,WeightedParse!AG99,WeightedParse!AH99,WeightedParse!AI99,WeightedParse!AK99,WeightedParse!AO99)*Variables!$B$5),"")</f>
        <v/>
      </c>
      <c r="AE99" s="114" t="str">
        <f>IF($A99&gt;"",IF(AND(EXACT(SquadExport!$BR99,TRUE),EXACT(SquadExport!$BL99,TRUE)),HARMEAN(WeightedParse!K99,WeightedParse!N99,WeightedParse!P99,WeightedParse!Q99,WeightedParse!S99,WeightedParse!T99,WeightedParse!U99,WeightedParse!V99,WeightedParse!X99,WeightedParse!Y99,WeightedParse!Z99,WeightedParse!AD99,WeightedParse!AE99,WeightedParse!AF99,WeightedParse!AG99,WeightedParse!AH99,WeightedParse!AI99,WeightedParse!AO99),HARMEAN(WeightedParse!K99,WeightedParse!N99,WeightedParse!P99,WeightedParse!Q99,WeightedParse!S99,WeightedParse!T99,WeightedParse!U99,WeightedParse!V99,WeightedParse!X99,WeightedParse!Y99,WeightedParse!Z99,WeightedParse!AD99,WeightedParse!AE99,WeightedParse!AF99,WeightedParse!AG99,WeightedParse!AH99,WeightedParse!AI99,WeightedParse!AO99)*Variables!$B$5),"")</f>
        <v/>
      </c>
      <c r="AF99" s="114" t="str">
        <f>IF($A99&gt;"",IF(AND(EXACT(SquadExport!$BR99,TRUE),EXACT(SquadExport!$BL99,TRUE)),HARMEAN(WeightedParse!I99,WeightedParse!J99,WeightedParse!K99,WeightedParse!N99,WeightedParse!Q99,WeightedParse!S99,WeightedParse!T99,WeightedParse!U99,WeightedParse!V99,WeightedParse!X99,WeightedParse!Z99,WeightedParse!AD99,WeightedParse!AE99,WeightedParse!AF99,WeightedParse!AH99,WeightedParse!AI99,WeightedParse!AK99,WeightedParse!AN99,WeightedParse!AO99,WeightedParse!AP99),HARMEAN(WeightedParse!I99,WeightedParse!J99,WeightedParse!K99,WeightedParse!N99,WeightedParse!Q99,WeightedParse!S99,WeightedParse!T99,WeightedParse!U99,WeightedParse!V99,WeightedParse!X99,WeightedParse!Z99,WeightedParse!AD99,WeightedParse!AE99,WeightedParse!AF99,WeightedParse!AH99,WeightedParse!AI99,WeightedParse!AK99,WeightedParse!AN99,WeightedParse!AO99,WeightedParse!AP99)*Variables!$B$5),"")</f>
        <v/>
      </c>
      <c r="AG99" s="114" t="str">
        <f>IF($A99&gt;"",IF(AND(OR(EXACT(SquadExport!$BR99,TRUE),EXACT(SquadExport!$BS99,TRUE)),OR(EXACT(SquadExport!$BK99,TRUE),EXACT(SquadExport!$BM99,TRUE))),HARMEAN(WeightedParse!I99,WeightedParse!K99,WeightedParse!Q99,WeightedParse!T99,WeightedParse!X99,WeightedParse!Z99,WeightedParse!AD99,WeightedParse!AF99,WeightedParse!AG99,WeightedParse!AJ99),HARMEAN(WeightedParse!I99,WeightedParse!K99,WeightedParse!Q99,WeightedParse!T99,WeightedParse!X99,WeightedParse!Z99,WeightedParse!AD99,WeightedParse!AF99,WeightedParse!AG99,WeightedParse!AJ99)*Variables!$B$5),"")</f>
        <v/>
      </c>
      <c r="AH99" s="114" t="str">
        <f>IF($A99&gt;"",IF(AND(OR(EXACT(SquadExport!$BR99,TRUE),EXACT(SquadExport!$BS99,TRUE)),OR(EXACT(SquadExport!$BK99,TRUE),EXACT(SquadExport!$BM99,TRUE))),HARMEAN(WeightedParse!H99,WeightedParse!K99,WeightedParse!P99,WeightedParse!Q99,WeightedParse!S99,WeightedParse!T99,WeightedParse!V99,WeightedParse!X99,WeightedParse!Y99,WeightedParse!Z99,WeightedParse!AD99,WeightedParse!AE99,WeightedParse!AF99,WeightedParse!AG99,WeightedParse!AH99,WeightedParse!AO99),HARMEAN(WeightedParse!H99,WeightedParse!K99,WeightedParse!P99,WeightedParse!Q99,WeightedParse!S99,WeightedParse!T99,WeightedParse!V99,WeightedParse!X99,WeightedParse!Y99,WeightedParse!Z99,WeightedParse!AD99,WeightedParse!AE99,WeightedParse!AF99,WeightedParse!AG99,WeightedParse!AH99,WeightedParse!AO99)*Variables!$B$5),"")</f>
        <v/>
      </c>
      <c r="AI99" s="114" t="str">
        <f>IF($A99&gt;"",IF(AND(OR(EXACT(SquadExport!$BR99,TRUE),EXACT(SquadExport!$BS99,TRUE)),OR(EXACT(SquadExport!$BK99,TRUE),EXACT(SquadExport!$BM99,TRUE))),HARMEAN(WeightedParse!H99,WeightedParse!I99,WeightedParse!K99,WeightedParse!P99,WeightedParse!Q99,WeightedParse!S99,WeightedParse!T99,WeightedParse!U99,WeightedParse!V99,WeightedParse!X99,WeightedParse!Y99,WeightedParse!Z99,WeightedParse!AD99,WeightedParse!AE99,WeightedParse!AF99,WeightedParse!AH99,WeightedParse!AI99,WeightedParse!AO99),HARMEAN(WeightedParse!H99,WeightedParse!I99,WeightedParse!K99,WeightedParse!P99,WeightedParse!Q99,WeightedParse!S99,WeightedParse!T99,WeightedParse!U99,WeightedParse!V99,WeightedParse!X99,WeightedParse!Y99,WeightedParse!Z99,WeightedParse!AD99,WeightedParse!AE99,WeightedParse!AF99,WeightedParse!AH99,WeightedParse!AI99,WeightedParse!AO99)*Variables!$B$5),"")</f>
        <v/>
      </c>
      <c r="AJ99" s="114" t="str">
        <f>IF($A99&gt;"",IF(AND(OR(EXACT(SquadExport!$BR99,TRUE),EXACT(SquadExport!$BS99,TRUE)),OR(EXACT(SquadExport!$BK99,TRUE),EXACT(SquadExport!$BM99,TRUE))),HARMEAN(WeightedParse!H99,WeightedParse!K99,WeightedParse!M99,WeightedParse!V99,WeightedParse!W99,WeightedParse!AD99,WeightedParse!AF99,WeightedParse!AH99,WeightedParse!AK99,WeightedParse!AL99,WeightedParse!AO99,WeightedParse!AP99)*(CONVERT(LEFT(SquadExport!$E99,FIND("'",SquadExport!$E99)-1)+((MID(SquadExport!$E99,FIND("'",SquadExport!$E99)+1,LEN(SquadExport!$E99)-FIND("'",SquadExport!$E99)-1))/12),"ft","m")-1)/(Variables!$C$4-1),(HARMEAN(WeightedParse!H99,WeightedParse!K99,WeightedParse!M99,WeightedParse!V99,WeightedParse!W99,WeightedParse!AD99,WeightedParse!AF99,WeightedParse!AH99,WeightedParse!AK99,WeightedParse!AL99,WeightedParse!AO99,WeightedParse!AP99)*(CONVERT(LEFT(SquadExport!$E99,FIND("'",SquadExport!$E99)-1)+((MID(SquadExport!$E99,FIND("'",SquadExport!$E99)+1,LEN(SquadExport!$E99)-FIND("'",SquadExport!$E99)-1))/12),"ft","m")-1)/(Variables!$C$4-1))*Variables!$B$5),"")</f>
        <v/>
      </c>
      <c r="AK99" s="114" t="str">
        <f>IF($A99&gt;"",IF(AND(OR(EXACT(SquadExport!$BR99,TRUE),EXACT(SquadExport!$BS99,TRUE)),OR(EXACT(SquadExport!$BK99,TRUE),EXACT(SquadExport!$BM99,TRUE))),HARMEAN(WeightedParse!J99,WeightedParse!K99,WeightedParse!T99,WeightedParse!V99,WeightedParse!X99,WeightedParse!Y99,WeightedParse!Z99,WeightedParse!AD99,WeightedParse!AH99,WeightedParse!AI99,WeightedParse!AK99,WeightedParse!AO99),HARMEAN(WeightedParse!J99,WeightedParse!K99,WeightedParse!T99,WeightedParse!V99,WeightedParse!X99,WeightedParse!Y99,WeightedParse!Z99,WeightedParse!AD99,WeightedParse!AH99,WeightedParse!AI99,WeightedParse!AK99,WeightedParse!AO99)*Variables!$B$5),"")</f>
        <v/>
      </c>
      <c r="AL99" s="114" t="str">
        <f>IF($A99&gt;"",IF(AND(OR(EXACT(SquadExport!$BR99,TRUE),EXACT(SquadExport!$BS99,TRUE)),OR(EXACT(SquadExport!$BK99,TRUE),EXACT(SquadExport!$BM99,TRUE))),HARMEAN(WeightedParse!H99,WeightedParse!I99,WeightedParse!K99,WeightedParse!Q99,WeightedParse!T99,WeightedParse!V99,WeightedParse!AB99,WeightedParse!AD99,WeightedParse!AH99,WeightedParse!AI99,WeightedParse!AJ99,WeightedParse!AN99,WeightedParse!AO99),HARMEAN(WeightedParse!H99,WeightedParse!I99,WeightedParse!K99,WeightedParse!Q99,WeightedParse!T99,WeightedParse!V99,WeightedParse!AB99,WeightedParse!AD99,WeightedParse!AH99,WeightedParse!AI99,WeightedParse!AJ99,WeightedParse!AN99,WeightedParse!AO99)*Variables!$B$5),"")</f>
        <v/>
      </c>
      <c r="AM99" s="114" t="str">
        <f>IF($A99&gt;"",IF(AND(OR(EXACT(SquadExport!$BR99,TRUE),EXACT(SquadExport!$BS99,TRUE)),OR(EXACT(SquadExport!$BK99,TRUE),EXACT(SquadExport!$BM99,TRUE))),HARMEAN(WeightedParse!I99,WeightedParse!J99,WeightedParse!K99,WeightedParse!N99,WeightedParse!Q99,WeightedParse!T99,WeightedParse!V99,WeightedParse!X99,WeightedParse!AB99,WeightedParse!AD99,WeightedParse!AG99,WeightedParse!AI99,WeightedParse!AJ99,WeightedParse!AK99,WeightedParse!AN99)*WeightedParse!BD99,(HARMEAN(WeightedParse!I99,WeightedParse!J99,WeightedParse!K99,WeightedParse!N99,WeightedParse!Q99,WeightedParse!T99,WeightedParse!V99,WeightedParse!X99,WeightedParse!AB99,WeightedParse!AD99,WeightedParse!AG99,WeightedParse!AI99,WeightedParse!AJ99,WeightedParse!AK99,WeightedParse!AN99)*WeightedParse!BD99)*Variables!$B$5),"")</f>
        <v/>
      </c>
      <c r="AN99" s="114" t="str">
        <f>IF($A99&gt;"",IF(AND(OR(EXACT(SquadExport!$BR99,TRUE),EXACT(SquadExport!$BS99,TRUE)),OR(EXACT(SquadExport!$BK99,TRUE),EXACT(SquadExport!$BM99,TRUE))),HARMEAN(WeightedParse!H99,WeightedParse!I99,WeightedParse!K99,WeightedParse!N99,WeightedParse!Q99,WeightedParse!T99,WeightedParse!V99,WeightedParse!X99,WeightedParse!Z99,WeightedParse!AD99,WeightedParse!AG99,WeightedParse!AH99,WeightedParse!AI99,WeightedParse!AJ99,WeightedParse!AN99,WeightedParse!AO99)*WeightedParse!BD99,(HARMEAN(WeightedParse!H99,WeightedParse!I99,WeightedParse!K99,WeightedParse!N99,WeightedParse!Q99,WeightedParse!T99,WeightedParse!V99,WeightedParse!X99,WeightedParse!Z99,WeightedParse!AD99,WeightedParse!AG99,WeightedParse!AH99,WeightedParse!AI99,WeightedParse!AJ99,WeightedParse!AN99,WeightedParse!AO99)*WeightedParse!BD99)*Variables!$B$5),"")</f>
        <v/>
      </c>
      <c r="AO99" s="114" t="str">
        <f>IF($A99&gt;"",IF(AND(EXACT(SquadExport!$BS99,TRUE),EXACT(SquadExport!$BL99,TRUE)),HARMEAN(WeightedParse!K99,WeightedParse!Q99,WeightedParse!T99,WeightedParse!V99,WeightedParse!X99,WeightedParse!Z99,WeightedParse!AB99,WeightedParse!AD99,WeightedParse!AG99,WeightedParse!AK99),HARMEAN(WeightedParse!K99,WeightedParse!Q99,WeightedParse!T99,WeightedParse!V99,WeightedParse!X99,WeightedParse!Z99,WeightedParse!AB99,WeightedParse!AD99,WeightedParse!AG99,WeightedParse!AK99)*Variables!$B$5),"")</f>
        <v/>
      </c>
      <c r="AP99" s="114" t="str">
        <f>IF($A99&gt;"",IF(AND(EXACT(SquadExport!$BS99,TRUE),EXACT(SquadExport!$BL99,TRUE)),HARMEAN(WeightedParse!I99,WeightedParse!K99,WeightedParse!Q99,WeightedParse!T99,WeightedParse!V99,WeightedParse!X99,WeightedParse!Z99,WeightedParse!AB99,WeightedParse!AD99,WeightedParse!AF99,WeightedParse!AG99,WeightedParse!AI99,WeightedParse!AJ99),HARMEAN(WeightedParse!I99,WeightedParse!K99,WeightedParse!Q99,WeightedParse!T99,WeightedParse!V99,WeightedParse!X99,WeightedParse!Z99,WeightedParse!AB99,WeightedParse!AD99,WeightedParse!AF99,WeightedParse!AG99,WeightedParse!AI99,WeightedParse!AJ99)*Variables!$B$5),"")</f>
        <v/>
      </c>
      <c r="AQ99" s="114" t="str">
        <f>IF($A99&gt;"",IF(AND(EXACT(SquadExport!$BS99,TRUE),EXACT(SquadExport!$BL99,TRUE)),HARMEAN(WeightedParse!I99,WeightedParse!J99,WeightedParse!K99,WeightedParse!Q99,WeightedParse!T99,WeightedParse!V99,WeightedParse!X99,WeightedParse!Z99,WeightedParse!AB99,WeightedParse!AD99,WeightedParse!AG99,WeightedParse!AI99,WeightedParse!AJ99,WeightedParse!AK99),HARMEAN(WeightedParse!I99,WeightedParse!J99,WeightedParse!K99,WeightedParse!Q99,WeightedParse!T99,WeightedParse!V99,WeightedParse!X99,WeightedParse!Z99,WeightedParse!AB99,WeightedParse!AD99,WeightedParse!AG99,WeightedParse!AI99,WeightedParse!AJ99,WeightedParse!AK99)*Variables!$B$5),"")</f>
        <v/>
      </c>
      <c r="AR99" s="114" t="str">
        <f>IF($A99&gt;"",IF(AND(EXACT(SquadExport!$BS99,TRUE),EXACT(SquadExport!$BL99,TRUE)),HARMEAN(WeightedParse!I99,WeightedParse!J99,WeightedParse!K99,WeightedParse!Q99,WeightedParse!T99,WeightedParse!V99,WeightedParse!X99,WeightedParse!Y99,WeightedParse!Z99,WeightedParse!AD99,WeightedParse!AH99,WeightedParse!AI99,WeightedParse!AJ99,WeightedParse!AK99,WeightedParse!AN99,WeightedParse!AO99),HARMEAN(WeightedParse!I99,WeightedParse!J99,WeightedParse!K99,WeightedParse!Q99,WeightedParse!T99,WeightedParse!V99,WeightedParse!X99,WeightedParse!Y99,WeightedParse!Z99,WeightedParse!AD99,WeightedParse!AH99,WeightedParse!AI99,WeightedParse!AJ99,WeightedParse!AK99,WeightedParse!AN99,WeightedParse!AO99)*Variables!$B$5),"")</f>
        <v/>
      </c>
      <c r="AS99" s="114" t="str">
        <f>IF($A99&gt;"",IF(AND(EXACT(SquadExport!$BT99,TRUE),EXACT(SquadExport!$BL99,TRUE)),HARMEAN(WeightedParse!J99,WeightedParse!K99,WeightedParse!M99,WeightedParse!T99,WeightedParse!V99,WeightedParse!X99,WeightedParse!Z99,WeightedParse!AD99,WeightedParse!AI99),(HARMEAN(WeightedParse!J99,WeightedParse!K99,WeightedParse!M99,WeightedParse!T99,WeightedParse!V99,WeightedParse!X99,WeightedParse!Z99,WeightedParse!AD99,WeightedParse!AI99)*Variables!$B$5)),"")</f>
        <v/>
      </c>
      <c r="AT99" s="114" t="str">
        <f>IF($A99&gt;"",IF(AND(EXACT(SquadExport!$BT99,TRUE),EXACT(SquadExport!$BL99,TRUE)),HARMEAN(WeightedParse!J99,WeightedParse!K99,WeightedParse!M99,WeightedParse!U99,WeightedParse!V99,WeightedParse!W99,WeightedParse!X99,WeightedParse!Z99,WeightedParse!AD99,WeightedParse!AF99,WeightedParse!AK99,WeightedParse!AL99,WeightedParse!AP99)*(CONVERT(LEFT(SquadExport!$E99,FIND("'",SquadExport!$E99)-1)+((MID(SquadExport!$E99,FIND("'",SquadExport!$E99)+1,LEN(SquadExport!$E99)-FIND("'",SquadExport!$E99)-1))/12),"ft","m")-1)/(Variables!$C$4-1),(HARMEAN(WeightedParse!J99,WeightedParse!K99,WeightedParse!M99,WeightedParse!U99,WeightedParse!V99,WeightedParse!W99,WeightedParse!X99,WeightedParse!Z99,WeightedParse!AD99,WeightedParse!AF99,WeightedParse!AK99,WeightedParse!AL99,WeightedParse!AP99)*(CONVERT(LEFT(SquadExport!$E99,FIND("'",SquadExport!$E99)-1)+((MID(SquadExport!$E99,FIND("'",SquadExport!$E99)+1,LEN(SquadExport!$E99)-FIND("'",SquadExport!$E99)-1))/12),"ft","m")-1)/(Variables!$C$4-1)))*Variables!$B$5,"")</f>
        <v/>
      </c>
      <c r="AU99" s="114" t="str">
        <f>IF($A99&gt;"",IF(AND(EXACT(SquadExport!$BT99,TRUE),EXACT(SquadExport!$BL99,TRUE)),HARMEAN(WeightedParse!I99,WeightedParse!J99,WeightedParse!K99,WeightedParse!Q99,WeightedParse!T99,WeightedParse!V99,WeightedParse!X99,WeightedParse!Z99,WeightedParse!AB99,WeightedParse!AD99,WeightedParse!AF99,WeightedParse!AG99,WeightedParse!AK99,WeightedParse!AP99),HARMEAN(WeightedParse!I99,WeightedParse!J99,WeightedParse!K99,WeightedParse!Q99,WeightedParse!T99,WeightedParse!V99,WeightedParse!X99,WeightedParse!Z99,WeightedParse!AB99,WeightedParse!AD99,WeightedParse!AF99,WeightedParse!AG99,WeightedParse!AK99,WeightedParse!AP99)*Variables!$B$5),"")</f>
        <v/>
      </c>
      <c r="AV99" s="114" t="str">
        <f>IF($A99&gt;"",IF(AND(EXACT(SquadExport!$BT99,TRUE),EXACT(SquadExport!$BL99,TRUE)),HARMEAN(WeightedParse!I99,WeightedParse!J99,WeightedParse!K99,WeightedParse!Q99,WeightedParse!T99,WeightedParse!V99,WeightedParse!X99,WeightedParse!Z99,WeightedParse!AD99,WeightedParse!AH99,WeightedParse!AI99,WeightedParse!AJ99,WeightedParse!AK99,WeightedParse!AN99,WeightedParse!AO99),HARMEAN(WeightedParse!I99,WeightedParse!J99,WeightedParse!K99,WeightedParse!Q99,WeightedParse!T99,WeightedParse!V99,WeightedParse!X99,WeightedParse!Z99,WeightedParse!AD99,WeightedParse!AH99,WeightedParse!AI99,WeightedParse!AJ99,WeightedParse!AK99,WeightedParse!AN99,WeightedParse!AO99)*Variables!$B$5),"")</f>
        <v/>
      </c>
      <c r="AW99" s="114" t="str">
        <f>IF($A99&gt;"",IF(AND(EXACT(SquadExport!$BT99,TRUE),EXACT(SquadExport!$BL99,TRUE)),HARMEAN(WeightedParse!I99,WeightedParse!J99,WeightedParse!K99,WeightedParse!Q99,WeightedParse!T99,WeightedParse!V99,WeightedParse!X99,WeightedParse!Z99,WeightedParse!AB99,WeightedParse!AD99,WeightedParse!AF99,WeightedParse!AG99,WeightedParse!AI99,WeightedParse!AJ99,WeightedParse!AK99),HARMEAN(WeightedParse!I99,WeightedParse!J99,WeightedParse!K99,WeightedParse!Q99,WeightedParse!T99,WeightedParse!V99,WeightedParse!X99,WeightedParse!Z99,WeightedParse!AB99,WeightedParse!AD99,WeightedParse!AF99,WeightedParse!AG99,WeightedParse!AI99,WeightedParse!AJ99,WeightedParse!AK99)*Variables!$B$5),"")</f>
        <v/>
      </c>
      <c r="AX99" s="114" t="str">
        <f>IF($A99&gt;"",IF(AND(EXACT(SquadExport!$BT99,TRUE),EXACT(SquadExport!$BL99,TRUE)),HARMEAN(WeightedParse!K99,WeightedParse!Q99,WeightedParse!U99,WeightedParse!V99,WeightedParse!W99,WeightedParse!X99,WeightedParse!Y99,WeightedParse!Z99,WeightedParse!AD99,WeightedParse!AF99,WeightedParse!AH99,WeightedParse!AI99,WeightedParse!AJ99,WeightedParse!AK99,WeightedParse!AN99,WeightedParse!AO99,WeightedParse!AP99),HARMEAN(WeightedParse!K99,WeightedParse!Q99,WeightedParse!U99,WeightedParse!V99,WeightedParse!W99,WeightedParse!X99,WeightedParse!Y99,WeightedParse!Z99,WeightedParse!AD99,WeightedParse!AF99,WeightedParse!AH99,WeightedParse!AI99,WeightedParse!AJ99,WeightedParse!AK99,WeightedParse!AN99,WeightedParse!AO99,WeightedParse!AP99)*Variables!$B$5),"")</f>
        <v/>
      </c>
      <c r="AY99" s="114" t="str">
        <f>IF($A99&gt;"",IF(AND(EXACT(SquadExport!$BT99,TRUE),EXACT(SquadExport!$BL99,TRUE)),HARMEAN(WeightedParse!I99,WeightedParse!J99,WeightedParse!K99,WeightedParse!M99,WeightedParse!N99,WeightedParse!Q99,WeightedParse!T99,WeightedParse!V99,WeightedParse!X99,WeightedParse!Z99,WeightedParse!AD99,WeightedParse!AF99,WeightedParse!AG99,WeightedParse!AH99,WeightedParse!AI99,WeightedParse!AJ99,WeightedParse!AK99,WeightedParse!AL99,WeightedParse!AN99,WeightedParse!AO99,WeightedParse!AP99),HARMEAN(WeightedParse!I99,WeightedParse!J99,WeightedParse!K99,WeightedParse!M99,WeightedParse!N99,WeightedParse!Q99,WeightedParse!T99,WeightedParse!V99,WeightedParse!X99,WeightedParse!Z99,WeightedParse!AD99,WeightedParse!AF99,WeightedParse!AG99,WeightedParse!AH99,WeightedParse!AI99,WeightedParse!AJ99,WeightedParse!AK99,WeightedParse!AL99,WeightedParse!AN99,WeightedParse!AO99,WeightedParse!AP99)*Variables!$B$5),"")</f>
        <v/>
      </c>
    </row>
    <row r="100" spans="1:51" ht="15" customHeight="1" x14ac:dyDescent="0.25">
      <c r="A100" s="3" t="str">
        <f>IF(WeightedParse!A100&gt;"",WeightedParse!A100,"")</f>
        <v/>
      </c>
      <c r="B100" s="4" t="str">
        <f>IF(WeightedParse!B100&gt;0,WeightedParse!B100,"")</f>
        <v/>
      </c>
      <c r="C100" s="4" t="str">
        <f>IF(A100&gt;"",IF(AND(B100&lt;=Variables!$B$8,G100&gt;2),"Youth",IF(AND(B100&lt;=Variables!$B$8,G100&lt;=2),"Prospect",IF(AND(B100&gt;=Variables!$B$9,G100&gt;2),"Old",IF(G100&gt;=3,"Reserves","First Team")))),"")</f>
        <v/>
      </c>
      <c r="D100" s="4" t="str">
        <f>SquadExport!BJ100</f>
        <v/>
      </c>
      <c r="E100" s="4" t="str">
        <f>IF(A100&gt;"",VLOOKUP(F100,Roles!A:B,2,FALSE)&amp;IF(OR(VLOOKUP(F100,Roles!$A:$B,2,FALSE)="FB",VLOOKUP(F100,Roles!$A:$B,2,FALSE)="WB",VLOOKUP(F100,Roles!$A:$B,2,FALSE)="WM",VLOOKUP(F100,Roles!$A:$B,2,FALSE)="W"),IF(AND(SquadExport!BK100=TRUE,SquadExport!BM100=TRUE,WeightedParse!BB100&gt;=WeightedParse!BC100)," (R)",IF(AND(SquadExport!BK100=TRUE,SquadExport!BM100=TRUE,WeightedParse!BB100&lt;WeightedParse!BC100)," (L)",IF(AND(SquadExport!BK100=TRUE,SquadExport!BM100=FALSE), " (L)",IF(AND(SquadExport!BK100=FALSE,SquadExport!BM100=TRUE)," (R)","")))),""),"")</f>
        <v/>
      </c>
      <c r="F100" s="4" t="str" cm="1">
        <f t="array" ref="F100">IF(A100&gt;"",INDEX($J$1:$AY$1,SUMPRODUCT(MAX(($J$2:$AY$200=MAX($J100:$AY100))*(COLUMN($J$2:$AY$200))))-COLUMN($J$1)+1),"")</f>
        <v/>
      </c>
      <c r="G100" s="4" t="str">
        <f t="shared" si="3"/>
        <v/>
      </c>
      <c r="H100" s="4" t="str">
        <f t="shared" si="4"/>
        <v/>
      </c>
      <c r="I100" s="5" t="str">
        <f t="shared" si="5"/>
        <v/>
      </c>
      <c r="J100" s="114" t="str">
        <f>IF($A100&gt;"",HARMEAN(WeightedParse!V100,WeightedParse!Y100,WeightedParse!Z100,WeightedParse!AE100,WeightedParse!AJ100,WeightedParse!AQ100,WeightedParse!AR100,WeightedParse!AS100,WeightedParse!AU100,WeightedParse!AV100,WeightedParse!AW100,WeightedParse!AY100,WeightedParse!BA100),"")</f>
        <v/>
      </c>
      <c r="K100" s="114" t="str">
        <f>IF(A100&gt;"",HARMEAN(WeightedParse!K100,WeightedParse!Q100,WeightedParse!V100,WeightedParse!X100,WeightedParse!Y100,WeightedParse!Z100,WeightedParse!AE100,WeightedParse!AG100,WeightedParse!AI100,WeightedParse!AJ100,WeightedParse!AQ100,WeightedParse!AR100,WeightedParse!AS100,WeightedParse!AU100,WeightedParse!AV100,WeightedParse!AW100,WeightedParse!AY100,WeightedParse!AZ100,WeightedParse!BA100),"")</f>
        <v/>
      </c>
      <c r="L100" s="114" t="str">
        <f>IF($A100&gt;"",IF(AND(EXACT(SquadExport!$BO100,TRUE),EXACT(SquadExport!$BL100,TRUE)),HARMEAN(WeightedParse!M100,WeightedParse!P100,WeightedParse!S100,WeightedParse!U100,WeightedParse!V100,WeightedParse!W100,WeightedParse!Y100,WeightedParse!AE100,WeightedParse!AL100,WeightedParse!AN100,WeightedParse!AP100),HARMEAN(WeightedParse!M100,WeightedParse!P100,WeightedParse!S100,WeightedParse!U100,WeightedParse!V100,WeightedParse!W100,WeightedParse!Y100,WeightedParse!AE100,WeightedParse!AL100,WeightedParse!AN100,WeightedParse!AP100)*Variables!$B$5),"")</f>
        <v/>
      </c>
      <c r="M100" s="114" t="str">
        <f>IF($A100&gt;"",IF(AND(EXACT(SquadExport!$BO100,TRUE),EXACT(SquadExport!$BL100,TRUE)),HARMEAN(WeightedParse!M100,WeightedParse!P100,WeightedParse!S100,WeightedParse!U100,WeightedParse!V100,WeightedParse!W100,WeightedParse!X100,WeightedParse!Y100,WeightedParse!Z100,WeightedParse!AE100,WeightedParse!AL100,WeightedParse!AN100,WeightedParse!AP100),HARMEAN(WeightedParse!M100,WeightedParse!P100,WeightedParse!S100,WeightedParse!U100,WeightedParse!V100,WeightedParse!W100,WeightedParse!X100,WeightedParse!Y100,WeightedParse!Z100,WeightedParse!AE100,WeightedParse!AL100,WeightedParse!AN100,WeightedParse!AP100)*Variables!$B$5),"")</f>
        <v/>
      </c>
      <c r="N100" s="114" t="str">
        <f>IF($A100&gt;"",IF(AND(EXACT(SquadExport!$BO100,TRUE),EXACT(SquadExport!$BL100,TRUE)),HARMEAN(WeightedParse!K100,WeightedParse!M100,WeightedParse!P100,WeightedParse!Q100,WeightedParse!S100,WeightedParse!T100,WeightedParse!U100,WeightedParse!V100,WeightedParse!W100,WeightedParse!X100,WeightedParse!Y100,WeightedParse!Z100,WeightedParse!AE100,WeightedParse!AG100,WeightedParse!AL100,WeightedParse!AN100,WeightedParse!AP100),HARMEAN(WeightedParse!K100,WeightedParse!M100,WeightedParse!P100,WeightedParse!Q100,WeightedParse!S100,WeightedParse!T100,WeightedParse!U100,WeightedParse!V100,WeightedParse!W100,WeightedParse!X100,WeightedParse!Y100,WeightedParse!Z100,WeightedParse!AE100,WeightedParse!AG100,WeightedParse!AL100,WeightedParse!AN100,WeightedParse!AP100)*Variables!$B$5),"")</f>
        <v/>
      </c>
      <c r="O100" s="114" t="str">
        <f>IF($A100&gt;"",IF(AND(EXACT(SquadExport!$BO100,TRUE),EXACT(SquadExport!$BL100,TRUE)),HARMEAN(WeightedParse!I100,WeightedParse!K100,WeightedParse!M100,WeightedParse!P100,WeightedParse!Q100,WeightedParse!S100,WeightedParse!T100,WeightedParse!V100,WeightedParse!W100,WeightedParse!X100,WeightedParse!Y100,WeightedParse!Z100,WeightedParse!AB100,WeightedParse!AE100,WeightedParse!AF100,WeightedParse!AG100,WeightedParse!AJ100,WeightedParse!AK100,WeightedParse!AL100,WeightedParse!AN100,WeightedParse!AO100,WeightedParse!AP100),HARMEAN(WeightedParse!I100,WeightedParse!K100,WeightedParse!M100,WeightedParse!P100,WeightedParse!Q100,WeightedParse!S100,WeightedParse!T100,WeightedParse!V100,WeightedParse!W100,WeightedParse!X100,WeightedParse!Y100,WeightedParse!Z100,WeightedParse!AB100,WeightedParse!AE100,WeightedParse!AF100,WeightedParse!AG100,WeightedParse!AJ100,WeightedParse!AK100,WeightedParse!AL100,WeightedParse!AN100,WeightedParse!AO100,WeightedParse!AP100)*Variables!$B$5),"")</f>
        <v/>
      </c>
      <c r="P100" s="114" t="str">
        <f>IF($A100&gt;"",IF(AND(OR(EXACT(SquadExport!$BO100,TRUE),EXACT(SquadExport!$BP100,TRUE)),OR(EXACT(SquadExport!$BK100,TRUE),EXACT(SquadExport!$BM100,TRUE))),HARMEAN(WeightedParse!M100,WeightedParse!P100,WeightedParse!S100,WeightedParse!U100,WeightedParse!V100,WeightedParse!W100,WeightedParse!Y100,WeightedParse!AE100,WeightedParse!AF100,WeightedParse!AP100),HARMEAN(WeightedParse!M100,WeightedParse!P100,WeightedParse!S100,WeightedParse!U100,WeightedParse!V100,WeightedParse!W100,WeightedParse!Y100,WeightedParse!AE100,WeightedParse!AF100,WeightedParse!AP100)*Variables!$B$5),"")</f>
        <v/>
      </c>
      <c r="Q100" s="114" t="str">
        <f>IF($A100&gt;"",IF(AND(OR(EXACT(SquadExport!$BO100,TRUE),EXACT(SquadExport!$BP100,TRUE)),OR(EXACT(SquadExport!$BK100,TRUE),EXACT(SquadExport!$BM100,TRUE))),HARMEAN(WeightedParse!H100,WeightedParse!P100,WeightedParse!Q100,WeightedParse!S100,WeightedParse!T100,WeightedParse!V100,WeightedParse!X100,WeightedParse!Y100,WeightedParse!Z100,WeightedParse!AE100,WeightedParse!AF100,WeightedParse!AH100,WeightedParse!AN100,WeightedParse!AO100),HARMEAN(WeightedParse!H100,WeightedParse!P100,WeightedParse!Q100,WeightedParse!S100,WeightedParse!T100,WeightedParse!V100,WeightedParse!X100,WeightedParse!Y100,WeightedParse!Z100,WeightedParse!AE100,WeightedParse!AF100,WeightedParse!AH100,WeightedParse!AN100,WeightedParse!AO100)*Variables!$B$5),"")</f>
        <v/>
      </c>
      <c r="R100" s="115" t="str">
        <f>IF($A100&gt;"",IF(AND(OR(EXACT(SquadExport!$BO100,TRUE),EXACT(SquadExport!$BP100,TRUE)),OR(EXACT(SquadExport!$BK100,TRUE),EXACT(SquadExport!$BM100,TRUE))),HARMEAN(WeightedParse!H100,WeightedParse!I100,WeightedParse!K100,WeightedParse!P100,WeightedParse!Q100,WeightedParse!S100,WeightedParse!T100,WeightedParse!V100,WeightedParse!Y100,WeightedParse!Z100,WeightedParse!AD100,WeightedParse!AE100,WeightedParse!AF100,WeightedParse!AH100,WeightedParse!AI100,WeightedParse!AJ100,WeightedParse!AN100,WeightedParse!AO100),HARMEAN(WeightedParse!H100,WeightedParse!I100,WeightedParse!K100,WeightedParse!P100,WeightedParse!Q100,WeightedParse!S100,WeightedParse!T100,WeightedParse!V100,WeightedParse!Y100,WeightedParse!Z100,WeightedParse!AD100,WeightedParse!AE100,WeightedParse!AF100,WeightedParse!AH100,WeightedParse!AI100,WeightedParse!AJ100,WeightedParse!AN100,WeightedParse!AO100)*Variables!$B$5),"")</f>
        <v/>
      </c>
      <c r="S100" s="115" t="str">
        <f>IF($A100&gt;"",IF(AND(OR(EXACT(SquadExport!$BO100,TRUE),EXACT(SquadExport!$BP100,TRUE)),OR(EXACT(SquadExport!$BK100,TRUE),EXACT(SquadExport!$BM100,TRUE))),HARMEAN(WeightedParse!H100,WeightedParse!I100,WeightedParse!K100,WeightedParse!Q100,WeightedParse!S100,WeightedParse!T100,WeightedParse!V100,WeightedParse!X100,WeightedParse!Z100,WeightedParse!AB100,WeightedParse!AD100,WeightedParse!AF100,WeightedParse!AG100,WeightedParse!AH100,WeightedParse!AI100,WeightedParse!AJ100,WeightedParse!AK100,WeightedParse!AN100,WeightedParse!AO100),HARMEAN(WeightedParse!H100,WeightedParse!I100,WeightedParse!K100,WeightedParse!Q100,WeightedParse!S100,WeightedParse!T100,WeightedParse!V100,WeightedParse!X100,WeightedParse!Z100,WeightedParse!AB100,WeightedParse!AD100,WeightedParse!AF100,WeightedParse!AG100,WeightedParse!AH100,WeightedParse!AI100,WeightedParse!AJ100,WeightedParse!AK100,WeightedParse!AN100,WeightedParse!AO100)*Variables!$B$5),"")</f>
        <v/>
      </c>
      <c r="T100" s="114" t="str">
        <f>IF($A100&gt;"",IF(AND(OR(EXACT(SquadExport!$BO100,TRUE),EXACT(SquadExport!$BP100,TRUE)),OR(EXACT(SquadExport!$BK100,TRUE),EXACT(SquadExport!$BM100,TRUE))),HARMEAN(WeightedParse!I100,WeightedParse!K100,WeightedParse!N100,WeightedParse!P100,WeightedParse!Q100,WeightedParse!S100,WeightedParse!T100,WeightedParse!V100,WeightedParse!X100,WeightedParse!Y100,WeightedParse!Z100,WeightedParse!AB100,WeightedParse!AD100,WeightedParse!AE100,WeightedParse!AF100,WeightedParse!AH100,WeightedParse!AI100,WeightedParse!AJ100,WeightedParse!AN100,WeightedParse!AO100)*WeightedParse!BD100,(HARMEAN(WeightedParse!I100,WeightedParse!K100,WeightedParse!N100,WeightedParse!P100,WeightedParse!Q100,WeightedParse!S100,WeightedParse!T100,WeightedParse!V100,WeightedParse!X100,WeightedParse!Y100,WeightedParse!Z100,WeightedParse!AB100,WeightedParse!AD100,WeightedParse!AE100,WeightedParse!AF100,WeightedParse!AH100,WeightedParse!AI100,WeightedParse!AJ100,WeightedParse!AN100,WeightedParse!AO100)*WeightedParse!BD100)*Variables!$B$5),"")</f>
        <v/>
      </c>
      <c r="U100" s="114" t="str">
        <f>IF($A100&gt;"",IF(EXACT(SquadExport!$BQ100,TRUE),HARMEAN(WeightedParse!P100,WeightedParse!S100,WeightedParse!V100,WeightedParse!X100,WeightedParse!Y100,WeightedParse!Z100,WeightedParse!AE100,WeightedParse!AF100,WeightedParse!AP100),HARMEAN(WeightedParse!P100,WeightedParse!S100,WeightedParse!V100,WeightedParse!X100,WeightedParse!Y100,WeightedParse!Z100,WeightedParse!AE100,WeightedParse!AF100,WeightedParse!AP100)*Variables!$B$5),"")</f>
        <v/>
      </c>
      <c r="V100" s="114" t="str">
        <f>IF($A100&gt;"",IF(EXACT(SquadExport!$BQ100,TRUE),HARMEAN(WeightedParse!K100,WeightedParse!Q100,WeightedParse!S100,WeightedParse!T100,WeightedParse!V100,WeightedParse!X100,WeightedParse!Z100,WeightedParse!AE100,WeightedParse!AF100,WeightedParse!AG100,WeightedParse!AH100,WeightedParse!AK100),HARMEAN(WeightedParse!K100,WeightedParse!Q100,WeightedParse!S100,WeightedParse!T100,WeightedParse!V100,WeightedParse!X100,WeightedParse!Z100,WeightedParse!AE100,WeightedParse!AF100,WeightedParse!AG100,WeightedParse!AH100,WeightedParse!AK100)*Variables!$B$5),"")</f>
        <v/>
      </c>
      <c r="W100" s="114" t="str">
        <f>IF($A100&gt;"",IF(EXACT(SquadExport!$BQ100,TRUE),HARMEAN(WeightedParse!I100,WeightedParse!K100,WeightedParse!N100,WeightedParse!Q100,WeightedParse!T100,WeightedParse!V100,WeightedParse!X100,WeightedParse!Z100,WeightedParse!AB100,WeightedParse!AD100,WeightedParse!AF100,WeightedParse!AG100,WeightedParse!AK100),HARMEAN(WeightedParse!I100,WeightedParse!K100,WeightedParse!N100,WeightedParse!Q100,WeightedParse!T100,WeightedParse!V100,WeightedParse!X100,WeightedParse!Z100,WeightedParse!AB100,WeightedParse!AD100,WeightedParse!AF100,WeightedParse!AG100,WeightedParse!AK100)*Variables!$B$5),"")</f>
        <v/>
      </c>
      <c r="X100" s="114" t="str">
        <f>IF($A100&gt;"",IF(EXACT(SquadExport!$BQ100,TRUE),HARMEAN(WeightedParse!K100,WeightedParse!P100,WeightedParse!Q100,WeightedParse!S100,WeightedParse!U100,WeightedParse!V100,WeightedParse!X100,WeightedParse!Y100,WeightedParse!Z100,WeightedParse!AE100,WeightedParse!AF100,WeightedParse!AH100,WeightedParse!AO100,WeightedParse!AP100),HARMEAN(WeightedParse!K100,WeightedParse!P100,WeightedParse!Q100,WeightedParse!S100,WeightedParse!U100,WeightedParse!V100,WeightedParse!X100,WeightedParse!Y100,WeightedParse!Z100,WeightedParse!AE100,WeightedParse!AF100,WeightedParse!AH100,WeightedParse!AO100,WeightedParse!AP100)*Variables!$B$5),"")</f>
        <v/>
      </c>
      <c r="Y100" s="114" t="str">
        <f>IF($A100&gt;"",IF(EXACT(SquadExport!$BQ100,TRUE),HARMEAN(WeightedParse!P100,WeightedParse!Q100,WeightedParse!S100,WeightedParse!U100,WeightedParse!V100,WeightedParse!W100,WeightedParse!Y100,WeightedParse!AE100,WeightedParse!AF100,WeightedParse!AH100,WeightedParse!AJ100,WeightedParse!AN100,WeightedParse!AO100,WeightedParse!AP100),HARMEAN(WeightedParse!P100,WeightedParse!Q100,WeightedParse!S100,WeightedParse!U100,WeightedParse!V100,WeightedParse!W100,WeightedParse!Y100,WeightedParse!AE100,WeightedParse!AF100,WeightedParse!AH100,WeightedParse!AJ100,WeightedParse!AN100,WeightedParse!AO100,WeightedParse!AP100)*Variables!$B$5),"")</f>
        <v/>
      </c>
      <c r="Z100" s="114" t="str">
        <f>IF($A100&gt;"",IF(EXACT(SquadExport!$BQ100,TRUE),HARMEAN(WeightedParse!M100,WeightedParse!P100,WeightedParse!Q100,WeightedParse!S100,WeightedParse!U100,WeightedParse!V100,WeightedParse!W100,WeightedParse!X100,WeightedParse!Y100,WeightedParse!Z100,WeightedParse!AE100,WeightedParse!AF100,WeightedParse!AH100,WeightedParse!AL100,WeightedParse!AO100,WeightedParse!AP100),HARMEAN(WeightedParse!M100,WeightedParse!P100,WeightedParse!Q100,WeightedParse!S100,WeightedParse!U100,WeightedParse!V100,WeightedParse!W100,WeightedParse!X100,WeightedParse!Y100,WeightedParse!Z100,WeightedParse!AE100,WeightedParse!AF100,WeightedParse!AH100,WeightedParse!AL100,WeightedParse!AO100,WeightedParse!AP100)*Variables!$B$5),"")</f>
        <v/>
      </c>
      <c r="AA100" s="114" t="str">
        <f>IF($A100&gt;"",IF(EXACT(SquadExport!$BQ100,TRUE),HARMEAN(WeightedParse!J100,WeightedParse!K100,WeightedParse!N100,WeightedParse!P100,WeightedParse!Q100,WeightedParse!S100,WeightedParse!V100,WeightedParse!X100,WeightedParse!Y100,WeightedParse!Z100,WeightedParse!AD100,WeightedParse!AE100,WeightedParse!AH100,WeightedParse!AI100,WeightedParse!AK100,WeightedParse!AN100,WeightedParse!AO100,WeightedParse!AP100),HARMEAN(WeightedParse!J100,WeightedParse!K100,WeightedParse!N100,WeightedParse!P100,WeightedParse!Q100,WeightedParse!S100,WeightedParse!V100,WeightedParse!X100,WeightedParse!Y100,WeightedParse!Z100,WeightedParse!AD100,WeightedParse!AE100,WeightedParse!AH100,WeightedParse!AI100,WeightedParse!AK100,WeightedParse!AN100,WeightedParse!AO100,WeightedParse!AP100)*Variables!$B$5),"")</f>
        <v/>
      </c>
      <c r="AB100" s="114" t="str">
        <f>IF($A100&gt;"",IF(AND(EXACT(SquadExport!$BR100,TRUE),EXACT(SquadExport!$BL100,TRUE)),HARMEAN(WeightedParse!I100,WeightedParse!K100,WeightedParse!N100,WeightedParse!Q100,WeightedParse!T100,WeightedParse!V100,WeightedParse!X100,WeightedParse!Y100,WeightedParse!Z100,WeightedParse!AD100,WeightedParse!AE100,WeightedParse!AF100,WeightedParse!AG100,WeightedParse!AH100,WeightedParse!AI100,WeightedParse!AJ100,WeightedParse!AK100,WeightedParse!AN100,WeightedParse!AO100),HARMEAN(WeightedParse!I100,WeightedParse!K100,WeightedParse!N100,WeightedParse!Q100,WeightedParse!T100,WeightedParse!V100,WeightedParse!X100,WeightedParse!Y100,WeightedParse!Z100,WeightedParse!AD100,WeightedParse!AE100,WeightedParse!AF100,WeightedParse!AG100,WeightedParse!AH100,WeightedParse!AI100,WeightedParse!AJ100,WeightedParse!AK100,WeightedParse!AN100,WeightedParse!AO100)*Variables!$B$5),"")</f>
        <v/>
      </c>
      <c r="AC100" s="114" t="str">
        <f>IF($A100&gt;"",IF(AND(EXACT(SquadExport!$BR100,TRUE),EXACT(SquadExport!$BL100,TRUE)),HARMEAN(WeightedParse!K100,WeightedParse!Q100,WeightedParse!S100,WeightedParse!T100,WeightedParse!V100,WeightedParse!X100,WeightedParse!Y100,WeightedParse!Z100,WeightedParse!AD100,WeightedParse!AE100,WeightedParse!AF100,WeightedParse!AG100,WeightedParse!AH100,WeightedParse!AO100),HARMEAN(WeightedParse!K100,WeightedParse!Q100,WeightedParse!S100,WeightedParse!T100,WeightedParse!V100,WeightedParse!X100,WeightedParse!Y100,WeightedParse!Z100,WeightedParse!AD100,WeightedParse!AE100,WeightedParse!AF100,WeightedParse!AG100,WeightedParse!AH100,WeightedParse!AO100)*Variables!$B$5),"")</f>
        <v/>
      </c>
      <c r="AD100" s="114" t="str">
        <f>IF($A100&gt;"",IF(AND(EXACT(SquadExport!$BR100,TRUE),EXACT(SquadExport!$BL100,TRUE)),HARMEAN(WeightedParse!I100,WeightedParse!J100,WeightedParse!K100,WeightedParse!N100,WeightedParse!Q100,WeightedParse!S100,WeightedParse!T100,WeightedParse!V100,WeightedParse!X100,WeightedParse!Z100,WeightedParse!AB100,WeightedParse!AD100,WeightedParse!AG100,WeightedParse!AH100,WeightedParse!AI100,WeightedParse!AK100,WeightedParse!AO100),HARMEAN(WeightedParse!I100,WeightedParse!J100,WeightedParse!K100,WeightedParse!N100,WeightedParse!Q100,WeightedParse!S100,WeightedParse!T100,WeightedParse!V100,WeightedParse!X100,WeightedParse!Z100,WeightedParse!AB100,WeightedParse!AD100,WeightedParse!AG100,WeightedParse!AH100,WeightedParse!AI100,WeightedParse!AK100,WeightedParse!AO100)*Variables!$B$5),"")</f>
        <v/>
      </c>
      <c r="AE100" s="114" t="str">
        <f>IF($A100&gt;"",IF(AND(EXACT(SquadExport!$BR100,TRUE),EXACT(SquadExport!$BL100,TRUE)),HARMEAN(WeightedParse!K100,WeightedParse!N100,WeightedParse!P100,WeightedParse!Q100,WeightedParse!S100,WeightedParse!T100,WeightedParse!U100,WeightedParse!V100,WeightedParse!X100,WeightedParse!Y100,WeightedParse!Z100,WeightedParse!AD100,WeightedParse!AE100,WeightedParse!AF100,WeightedParse!AG100,WeightedParse!AH100,WeightedParse!AI100,WeightedParse!AO100),HARMEAN(WeightedParse!K100,WeightedParse!N100,WeightedParse!P100,WeightedParse!Q100,WeightedParse!S100,WeightedParse!T100,WeightedParse!U100,WeightedParse!V100,WeightedParse!X100,WeightedParse!Y100,WeightedParse!Z100,WeightedParse!AD100,WeightedParse!AE100,WeightedParse!AF100,WeightedParse!AG100,WeightedParse!AH100,WeightedParse!AI100,WeightedParse!AO100)*Variables!$B$5),"")</f>
        <v/>
      </c>
      <c r="AF100" s="114" t="str">
        <f>IF($A100&gt;"",IF(AND(EXACT(SquadExport!$BR100,TRUE),EXACT(SquadExport!$BL100,TRUE)),HARMEAN(WeightedParse!I100,WeightedParse!J100,WeightedParse!K100,WeightedParse!N100,WeightedParse!Q100,WeightedParse!S100,WeightedParse!T100,WeightedParse!U100,WeightedParse!V100,WeightedParse!X100,WeightedParse!Z100,WeightedParse!AD100,WeightedParse!AE100,WeightedParse!AF100,WeightedParse!AH100,WeightedParse!AI100,WeightedParse!AK100,WeightedParse!AN100,WeightedParse!AO100,WeightedParse!AP100),HARMEAN(WeightedParse!I100,WeightedParse!J100,WeightedParse!K100,WeightedParse!N100,WeightedParse!Q100,WeightedParse!S100,WeightedParse!T100,WeightedParse!U100,WeightedParse!V100,WeightedParse!X100,WeightedParse!Z100,WeightedParse!AD100,WeightedParse!AE100,WeightedParse!AF100,WeightedParse!AH100,WeightedParse!AI100,WeightedParse!AK100,WeightedParse!AN100,WeightedParse!AO100,WeightedParse!AP100)*Variables!$B$5),"")</f>
        <v/>
      </c>
      <c r="AG100" s="114" t="str">
        <f>IF($A100&gt;"",IF(AND(OR(EXACT(SquadExport!$BR100,TRUE),EXACT(SquadExport!$BS100,TRUE)),OR(EXACT(SquadExport!$BK100,TRUE),EXACT(SquadExport!$BM100,TRUE))),HARMEAN(WeightedParse!I100,WeightedParse!K100,WeightedParse!Q100,WeightedParse!T100,WeightedParse!X100,WeightedParse!Z100,WeightedParse!AD100,WeightedParse!AF100,WeightedParse!AG100,WeightedParse!AJ100),HARMEAN(WeightedParse!I100,WeightedParse!K100,WeightedParse!Q100,WeightedParse!T100,WeightedParse!X100,WeightedParse!Z100,WeightedParse!AD100,WeightedParse!AF100,WeightedParse!AG100,WeightedParse!AJ100)*Variables!$B$5),"")</f>
        <v/>
      </c>
      <c r="AH100" s="114" t="str">
        <f>IF($A100&gt;"",IF(AND(OR(EXACT(SquadExport!$BR100,TRUE),EXACT(SquadExport!$BS100,TRUE)),OR(EXACT(SquadExport!$BK100,TRUE),EXACT(SquadExport!$BM100,TRUE))),HARMEAN(WeightedParse!H100,WeightedParse!K100,WeightedParse!P100,WeightedParse!Q100,WeightedParse!S100,WeightedParse!T100,WeightedParse!V100,WeightedParse!X100,WeightedParse!Y100,WeightedParse!Z100,WeightedParse!AD100,WeightedParse!AE100,WeightedParse!AF100,WeightedParse!AG100,WeightedParse!AH100,WeightedParse!AO100),HARMEAN(WeightedParse!H100,WeightedParse!K100,WeightedParse!P100,WeightedParse!Q100,WeightedParse!S100,WeightedParse!T100,WeightedParse!V100,WeightedParse!X100,WeightedParse!Y100,WeightedParse!Z100,WeightedParse!AD100,WeightedParse!AE100,WeightedParse!AF100,WeightedParse!AG100,WeightedParse!AH100,WeightedParse!AO100)*Variables!$B$5),"")</f>
        <v/>
      </c>
      <c r="AI100" s="114" t="str">
        <f>IF($A100&gt;"",IF(AND(OR(EXACT(SquadExport!$BR100,TRUE),EXACT(SquadExport!$BS100,TRUE)),OR(EXACT(SquadExport!$BK100,TRUE),EXACT(SquadExport!$BM100,TRUE))),HARMEAN(WeightedParse!H100,WeightedParse!I100,WeightedParse!K100,WeightedParse!P100,WeightedParse!Q100,WeightedParse!S100,WeightedParse!T100,WeightedParse!U100,WeightedParse!V100,WeightedParse!X100,WeightedParse!Y100,WeightedParse!Z100,WeightedParse!AD100,WeightedParse!AE100,WeightedParse!AF100,WeightedParse!AH100,WeightedParse!AI100,WeightedParse!AO100),HARMEAN(WeightedParse!H100,WeightedParse!I100,WeightedParse!K100,WeightedParse!P100,WeightedParse!Q100,WeightedParse!S100,WeightedParse!T100,WeightedParse!U100,WeightedParse!V100,WeightedParse!X100,WeightedParse!Y100,WeightedParse!Z100,WeightedParse!AD100,WeightedParse!AE100,WeightedParse!AF100,WeightedParse!AH100,WeightedParse!AI100,WeightedParse!AO100)*Variables!$B$5),"")</f>
        <v/>
      </c>
      <c r="AJ100" s="114" t="str">
        <f>IF($A100&gt;"",IF(AND(OR(EXACT(SquadExport!$BR100,TRUE),EXACT(SquadExport!$BS100,TRUE)),OR(EXACT(SquadExport!$BK100,TRUE),EXACT(SquadExport!$BM100,TRUE))),HARMEAN(WeightedParse!H100,WeightedParse!K100,WeightedParse!M100,WeightedParse!V100,WeightedParse!W100,WeightedParse!AD100,WeightedParse!AF100,WeightedParse!AH100,WeightedParse!AK100,WeightedParse!AL100,WeightedParse!AO100,WeightedParse!AP100)*(CONVERT(LEFT(SquadExport!$E100,FIND("'",SquadExport!$E100)-1)+((MID(SquadExport!$E100,FIND("'",SquadExport!$E100)+1,LEN(SquadExport!$E100)-FIND("'",SquadExport!$E100)-1))/12),"ft","m")-1)/(Variables!$C$4-1),(HARMEAN(WeightedParse!H100,WeightedParse!K100,WeightedParse!M100,WeightedParse!V100,WeightedParse!W100,WeightedParse!AD100,WeightedParse!AF100,WeightedParse!AH100,WeightedParse!AK100,WeightedParse!AL100,WeightedParse!AO100,WeightedParse!AP100)*(CONVERT(LEFT(SquadExport!$E100,FIND("'",SquadExport!$E100)-1)+((MID(SquadExport!$E100,FIND("'",SquadExport!$E100)+1,LEN(SquadExport!$E100)-FIND("'",SquadExport!$E100)-1))/12),"ft","m")-1)/(Variables!$C$4-1))*Variables!$B$5),"")</f>
        <v/>
      </c>
      <c r="AK100" s="114" t="str">
        <f>IF($A100&gt;"",IF(AND(OR(EXACT(SquadExport!$BR100,TRUE),EXACT(SquadExport!$BS100,TRUE)),OR(EXACT(SquadExport!$BK100,TRUE),EXACT(SquadExport!$BM100,TRUE))),HARMEAN(WeightedParse!J100,WeightedParse!K100,WeightedParse!T100,WeightedParse!V100,WeightedParse!X100,WeightedParse!Y100,WeightedParse!Z100,WeightedParse!AD100,WeightedParse!AH100,WeightedParse!AI100,WeightedParse!AK100,WeightedParse!AO100),HARMEAN(WeightedParse!J100,WeightedParse!K100,WeightedParse!T100,WeightedParse!V100,WeightedParse!X100,WeightedParse!Y100,WeightedParse!Z100,WeightedParse!AD100,WeightedParse!AH100,WeightedParse!AI100,WeightedParse!AK100,WeightedParse!AO100)*Variables!$B$5),"")</f>
        <v/>
      </c>
      <c r="AL100" s="114" t="str">
        <f>IF($A100&gt;"",IF(AND(OR(EXACT(SquadExport!$BR100,TRUE),EXACT(SquadExport!$BS100,TRUE)),OR(EXACT(SquadExport!$BK100,TRUE),EXACT(SquadExport!$BM100,TRUE))),HARMEAN(WeightedParse!H100,WeightedParse!I100,WeightedParse!K100,WeightedParse!Q100,WeightedParse!T100,WeightedParse!V100,WeightedParse!AB100,WeightedParse!AD100,WeightedParse!AH100,WeightedParse!AI100,WeightedParse!AJ100,WeightedParse!AN100,WeightedParse!AO100),HARMEAN(WeightedParse!H100,WeightedParse!I100,WeightedParse!K100,WeightedParse!Q100,WeightedParse!T100,WeightedParse!V100,WeightedParse!AB100,WeightedParse!AD100,WeightedParse!AH100,WeightedParse!AI100,WeightedParse!AJ100,WeightedParse!AN100,WeightedParse!AO100)*Variables!$B$5),"")</f>
        <v/>
      </c>
      <c r="AM100" s="114" t="str">
        <f>IF($A100&gt;"",IF(AND(OR(EXACT(SquadExport!$BR100,TRUE),EXACT(SquadExport!$BS100,TRUE)),OR(EXACT(SquadExport!$BK100,TRUE),EXACT(SquadExport!$BM100,TRUE))),HARMEAN(WeightedParse!I100,WeightedParse!J100,WeightedParse!K100,WeightedParse!N100,WeightedParse!Q100,WeightedParse!T100,WeightedParse!V100,WeightedParse!X100,WeightedParse!AB100,WeightedParse!AD100,WeightedParse!AG100,WeightedParse!AI100,WeightedParse!AJ100,WeightedParse!AK100,WeightedParse!AN100)*WeightedParse!BD100,(HARMEAN(WeightedParse!I100,WeightedParse!J100,WeightedParse!K100,WeightedParse!N100,WeightedParse!Q100,WeightedParse!T100,WeightedParse!V100,WeightedParse!X100,WeightedParse!AB100,WeightedParse!AD100,WeightedParse!AG100,WeightedParse!AI100,WeightedParse!AJ100,WeightedParse!AK100,WeightedParse!AN100)*WeightedParse!BD100)*Variables!$B$5),"")</f>
        <v/>
      </c>
      <c r="AN100" s="114" t="str">
        <f>IF($A100&gt;"",IF(AND(OR(EXACT(SquadExport!$BR100,TRUE),EXACT(SquadExport!$BS100,TRUE)),OR(EXACT(SquadExport!$BK100,TRUE),EXACT(SquadExport!$BM100,TRUE))),HARMEAN(WeightedParse!H100,WeightedParse!I100,WeightedParse!K100,WeightedParse!N100,WeightedParse!Q100,WeightedParse!T100,WeightedParse!V100,WeightedParse!X100,WeightedParse!Z100,WeightedParse!AD100,WeightedParse!AG100,WeightedParse!AH100,WeightedParse!AI100,WeightedParse!AJ100,WeightedParse!AN100,WeightedParse!AO100)*WeightedParse!BD100,(HARMEAN(WeightedParse!H100,WeightedParse!I100,WeightedParse!K100,WeightedParse!N100,WeightedParse!Q100,WeightedParse!T100,WeightedParse!V100,WeightedParse!X100,WeightedParse!Z100,WeightedParse!AD100,WeightedParse!AG100,WeightedParse!AH100,WeightedParse!AI100,WeightedParse!AJ100,WeightedParse!AN100,WeightedParse!AO100)*WeightedParse!BD100)*Variables!$B$5),"")</f>
        <v/>
      </c>
      <c r="AO100" s="114" t="str">
        <f>IF($A100&gt;"",IF(AND(EXACT(SquadExport!$BS100,TRUE),EXACT(SquadExport!$BL100,TRUE)),HARMEAN(WeightedParse!K100,WeightedParse!Q100,WeightedParse!T100,WeightedParse!V100,WeightedParse!X100,WeightedParse!Z100,WeightedParse!AB100,WeightedParse!AD100,WeightedParse!AG100,WeightedParse!AK100),HARMEAN(WeightedParse!K100,WeightedParse!Q100,WeightedParse!T100,WeightedParse!V100,WeightedParse!X100,WeightedParse!Z100,WeightedParse!AB100,WeightedParse!AD100,WeightedParse!AG100,WeightedParse!AK100)*Variables!$B$5),"")</f>
        <v/>
      </c>
      <c r="AP100" s="114" t="str">
        <f>IF($A100&gt;"",IF(AND(EXACT(SquadExport!$BS100,TRUE),EXACT(SquadExport!$BL100,TRUE)),HARMEAN(WeightedParse!I100,WeightedParse!K100,WeightedParse!Q100,WeightedParse!T100,WeightedParse!V100,WeightedParse!X100,WeightedParse!Z100,WeightedParse!AB100,WeightedParse!AD100,WeightedParse!AF100,WeightedParse!AG100,WeightedParse!AI100,WeightedParse!AJ100),HARMEAN(WeightedParse!I100,WeightedParse!K100,WeightedParse!Q100,WeightedParse!T100,WeightedParse!V100,WeightedParse!X100,WeightedParse!Z100,WeightedParse!AB100,WeightedParse!AD100,WeightedParse!AF100,WeightedParse!AG100,WeightedParse!AI100,WeightedParse!AJ100)*Variables!$B$5),"")</f>
        <v/>
      </c>
      <c r="AQ100" s="114" t="str">
        <f>IF($A100&gt;"",IF(AND(EXACT(SquadExport!$BS100,TRUE),EXACT(SquadExport!$BL100,TRUE)),HARMEAN(WeightedParse!I100,WeightedParse!J100,WeightedParse!K100,WeightedParse!Q100,WeightedParse!T100,WeightedParse!V100,WeightedParse!X100,WeightedParse!Z100,WeightedParse!AB100,WeightedParse!AD100,WeightedParse!AG100,WeightedParse!AI100,WeightedParse!AJ100,WeightedParse!AK100),HARMEAN(WeightedParse!I100,WeightedParse!J100,WeightedParse!K100,WeightedParse!Q100,WeightedParse!T100,WeightedParse!V100,WeightedParse!X100,WeightedParse!Z100,WeightedParse!AB100,WeightedParse!AD100,WeightedParse!AG100,WeightedParse!AI100,WeightedParse!AJ100,WeightedParse!AK100)*Variables!$B$5),"")</f>
        <v/>
      </c>
      <c r="AR100" s="114" t="str">
        <f>IF($A100&gt;"",IF(AND(EXACT(SquadExport!$BS100,TRUE),EXACT(SquadExport!$BL100,TRUE)),HARMEAN(WeightedParse!I100,WeightedParse!J100,WeightedParse!K100,WeightedParse!Q100,WeightedParse!T100,WeightedParse!V100,WeightedParse!X100,WeightedParse!Y100,WeightedParse!Z100,WeightedParse!AD100,WeightedParse!AH100,WeightedParse!AI100,WeightedParse!AJ100,WeightedParse!AK100,WeightedParse!AN100,WeightedParse!AO100),HARMEAN(WeightedParse!I100,WeightedParse!J100,WeightedParse!K100,WeightedParse!Q100,WeightedParse!T100,WeightedParse!V100,WeightedParse!X100,WeightedParse!Y100,WeightedParse!Z100,WeightedParse!AD100,WeightedParse!AH100,WeightedParse!AI100,WeightedParse!AJ100,WeightedParse!AK100,WeightedParse!AN100,WeightedParse!AO100)*Variables!$B$5),"")</f>
        <v/>
      </c>
      <c r="AS100" s="114" t="str">
        <f>IF($A100&gt;"",IF(AND(EXACT(SquadExport!$BT100,TRUE),EXACT(SquadExport!$BL100,TRUE)),HARMEAN(WeightedParse!J100,WeightedParse!K100,WeightedParse!M100,WeightedParse!T100,WeightedParse!V100,WeightedParse!X100,WeightedParse!Z100,WeightedParse!AD100,WeightedParse!AI100),(HARMEAN(WeightedParse!J100,WeightedParse!K100,WeightedParse!M100,WeightedParse!T100,WeightedParse!V100,WeightedParse!X100,WeightedParse!Z100,WeightedParse!AD100,WeightedParse!AI100)*Variables!$B$5)),"")</f>
        <v/>
      </c>
      <c r="AT100" s="114" t="str">
        <f>IF($A100&gt;"",IF(AND(EXACT(SquadExport!$BT100,TRUE),EXACT(SquadExport!$BL100,TRUE)),HARMEAN(WeightedParse!J100,WeightedParse!K100,WeightedParse!M100,WeightedParse!U100,WeightedParse!V100,WeightedParse!W100,WeightedParse!X100,WeightedParse!Z100,WeightedParse!AD100,WeightedParse!AF100,WeightedParse!AK100,WeightedParse!AL100,WeightedParse!AP100)*(CONVERT(LEFT(SquadExport!$E100,FIND("'",SquadExport!$E100)-1)+((MID(SquadExport!$E100,FIND("'",SquadExport!$E100)+1,LEN(SquadExport!$E100)-FIND("'",SquadExport!$E100)-1))/12),"ft","m")-1)/(Variables!$C$4-1),(HARMEAN(WeightedParse!J100,WeightedParse!K100,WeightedParse!M100,WeightedParse!U100,WeightedParse!V100,WeightedParse!W100,WeightedParse!X100,WeightedParse!Z100,WeightedParse!AD100,WeightedParse!AF100,WeightedParse!AK100,WeightedParse!AL100,WeightedParse!AP100)*(CONVERT(LEFT(SquadExport!$E100,FIND("'",SquadExport!$E100)-1)+((MID(SquadExport!$E100,FIND("'",SquadExport!$E100)+1,LEN(SquadExport!$E100)-FIND("'",SquadExport!$E100)-1))/12),"ft","m")-1)/(Variables!$C$4-1)))*Variables!$B$5,"")</f>
        <v/>
      </c>
      <c r="AU100" s="114" t="str">
        <f>IF($A100&gt;"",IF(AND(EXACT(SquadExport!$BT100,TRUE),EXACT(SquadExport!$BL100,TRUE)),HARMEAN(WeightedParse!I100,WeightedParse!J100,WeightedParse!K100,WeightedParse!Q100,WeightedParse!T100,WeightedParse!V100,WeightedParse!X100,WeightedParse!Z100,WeightedParse!AB100,WeightedParse!AD100,WeightedParse!AF100,WeightedParse!AG100,WeightedParse!AK100,WeightedParse!AP100),HARMEAN(WeightedParse!I100,WeightedParse!J100,WeightedParse!K100,WeightedParse!Q100,WeightedParse!T100,WeightedParse!V100,WeightedParse!X100,WeightedParse!Z100,WeightedParse!AB100,WeightedParse!AD100,WeightedParse!AF100,WeightedParse!AG100,WeightedParse!AK100,WeightedParse!AP100)*Variables!$B$5),"")</f>
        <v/>
      </c>
      <c r="AV100" s="114" t="str">
        <f>IF($A100&gt;"",IF(AND(EXACT(SquadExport!$BT100,TRUE),EXACT(SquadExport!$BL100,TRUE)),HARMEAN(WeightedParse!I100,WeightedParse!J100,WeightedParse!K100,WeightedParse!Q100,WeightedParse!T100,WeightedParse!V100,WeightedParse!X100,WeightedParse!Z100,WeightedParse!AD100,WeightedParse!AH100,WeightedParse!AI100,WeightedParse!AJ100,WeightedParse!AK100,WeightedParse!AN100,WeightedParse!AO100),HARMEAN(WeightedParse!I100,WeightedParse!J100,WeightedParse!K100,WeightedParse!Q100,WeightedParse!T100,WeightedParse!V100,WeightedParse!X100,WeightedParse!Z100,WeightedParse!AD100,WeightedParse!AH100,WeightedParse!AI100,WeightedParse!AJ100,WeightedParse!AK100,WeightedParse!AN100,WeightedParse!AO100)*Variables!$B$5),"")</f>
        <v/>
      </c>
      <c r="AW100" s="114" t="str">
        <f>IF($A100&gt;"",IF(AND(EXACT(SquadExport!$BT100,TRUE),EXACT(SquadExport!$BL100,TRUE)),HARMEAN(WeightedParse!I100,WeightedParse!J100,WeightedParse!K100,WeightedParse!Q100,WeightedParse!T100,WeightedParse!V100,WeightedParse!X100,WeightedParse!Z100,WeightedParse!AB100,WeightedParse!AD100,WeightedParse!AF100,WeightedParse!AG100,WeightedParse!AI100,WeightedParse!AJ100,WeightedParse!AK100),HARMEAN(WeightedParse!I100,WeightedParse!J100,WeightedParse!K100,WeightedParse!Q100,WeightedParse!T100,WeightedParse!V100,WeightedParse!X100,WeightedParse!Z100,WeightedParse!AB100,WeightedParse!AD100,WeightedParse!AF100,WeightedParse!AG100,WeightedParse!AI100,WeightedParse!AJ100,WeightedParse!AK100)*Variables!$B$5),"")</f>
        <v/>
      </c>
      <c r="AX100" s="114" t="str">
        <f>IF($A100&gt;"",IF(AND(EXACT(SquadExport!$BT100,TRUE),EXACT(SquadExport!$BL100,TRUE)),HARMEAN(WeightedParse!K100,WeightedParse!Q100,WeightedParse!U100,WeightedParse!V100,WeightedParse!W100,WeightedParse!X100,WeightedParse!Y100,WeightedParse!Z100,WeightedParse!AD100,WeightedParse!AF100,WeightedParse!AH100,WeightedParse!AI100,WeightedParse!AJ100,WeightedParse!AK100,WeightedParse!AN100,WeightedParse!AO100,WeightedParse!AP100),HARMEAN(WeightedParse!K100,WeightedParse!Q100,WeightedParse!U100,WeightedParse!V100,WeightedParse!W100,WeightedParse!X100,WeightedParse!Y100,WeightedParse!Z100,WeightedParse!AD100,WeightedParse!AF100,WeightedParse!AH100,WeightedParse!AI100,WeightedParse!AJ100,WeightedParse!AK100,WeightedParse!AN100,WeightedParse!AO100,WeightedParse!AP100)*Variables!$B$5),"")</f>
        <v/>
      </c>
      <c r="AY100" s="114" t="str">
        <f>IF($A100&gt;"",IF(AND(EXACT(SquadExport!$BT100,TRUE),EXACT(SquadExport!$BL100,TRUE)),HARMEAN(WeightedParse!I100,WeightedParse!J100,WeightedParse!K100,WeightedParse!M100,WeightedParse!N100,WeightedParse!Q100,WeightedParse!T100,WeightedParse!V100,WeightedParse!X100,WeightedParse!Z100,WeightedParse!AD100,WeightedParse!AF100,WeightedParse!AG100,WeightedParse!AH100,WeightedParse!AI100,WeightedParse!AJ100,WeightedParse!AK100,WeightedParse!AL100,WeightedParse!AN100,WeightedParse!AO100,WeightedParse!AP100),HARMEAN(WeightedParse!I100,WeightedParse!J100,WeightedParse!K100,WeightedParse!M100,WeightedParse!N100,WeightedParse!Q100,WeightedParse!T100,WeightedParse!V100,WeightedParse!X100,WeightedParse!Z100,WeightedParse!AD100,WeightedParse!AF100,WeightedParse!AG100,WeightedParse!AH100,WeightedParse!AI100,WeightedParse!AJ100,WeightedParse!AK100,WeightedParse!AL100,WeightedParse!AN100,WeightedParse!AO100,WeightedParse!AP100)*Variables!$B$5),"")</f>
        <v/>
      </c>
    </row>
    <row r="101" spans="1:51" ht="15" customHeight="1" x14ac:dyDescent="0.25">
      <c r="A101" s="3" t="str">
        <f>IF(WeightedParse!A101&gt;"",WeightedParse!A101,"")</f>
        <v/>
      </c>
      <c r="B101" s="4" t="str">
        <f>IF(WeightedParse!B101&gt;0,WeightedParse!B101,"")</f>
        <v/>
      </c>
      <c r="C101" s="4" t="str">
        <f>IF(A101&gt;"",IF(AND(B101&lt;=Variables!$B$8,G101&gt;2),"Youth",IF(AND(B101&lt;=Variables!$B$8,G101&lt;=2),"Prospect",IF(AND(B101&gt;=Variables!$B$9,G101&gt;2),"Old",IF(G101&gt;=3,"Reserves","First Team")))),"")</f>
        <v/>
      </c>
      <c r="D101" s="4" t="str">
        <f>SquadExport!BJ101</f>
        <v/>
      </c>
      <c r="E101" s="4" t="str">
        <f>IF(A101&gt;"",VLOOKUP(F101,Roles!A:B,2,FALSE)&amp;IF(OR(VLOOKUP(F101,Roles!$A:$B,2,FALSE)="FB",VLOOKUP(F101,Roles!$A:$B,2,FALSE)="WB",VLOOKUP(F101,Roles!$A:$B,2,FALSE)="WM",VLOOKUP(F101,Roles!$A:$B,2,FALSE)="W"),IF(AND(SquadExport!BK101=TRUE,SquadExport!BM101=TRUE,WeightedParse!BB101&gt;=WeightedParse!BC101)," (R)",IF(AND(SquadExport!BK101=TRUE,SquadExport!BM101=TRUE,WeightedParse!BB101&lt;WeightedParse!BC101)," (L)",IF(AND(SquadExport!BK101=TRUE,SquadExport!BM101=FALSE), " (L)",IF(AND(SquadExport!BK101=FALSE,SquadExport!BM101=TRUE)," (R)","")))),""),"")</f>
        <v/>
      </c>
      <c r="F101" s="4" t="str" cm="1">
        <f t="array" ref="F101">IF(A101&gt;"",INDEX($J$1:$AY$1,SUMPRODUCT(MAX(($J$2:$AY$200=MAX($J101:$AY101))*(COLUMN($J$2:$AY$200))))-COLUMN($J$1)+1),"")</f>
        <v/>
      </c>
      <c r="G101" s="4" t="str">
        <f t="shared" si="3"/>
        <v/>
      </c>
      <c r="H101" s="4" t="str">
        <f t="shared" si="4"/>
        <v/>
      </c>
      <c r="I101" s="5" t="str">
        <f t="shared" si="5"/>
        <v/>
      </c>
      <c r="J101" s="114" t="str">
        <f>IF($A101&gt;"",HARMEAN(WeightedParse!V101,WeightedParse!Y101,WeightedParse!Z101,WeightedParse!AE101,WeightedParse!AJ101,WeightedParse!AQ101,WeightedParse!AR101,WeightedParse!AS101,WeightedParse!AU101,WeightedParse!AV101,WeightedParse!AW101,WeightedParse!AY101,WeightedParse!BA101),"")</f>
        <v/>
      </c>
      <c r="K101" s="114" t="str">
        <f>IF(A101&gt;"",HARMEAN(WeightedParse!K101,WeightedParse!Q101,WeightedParse!V101,WeightedParse!X101,WeightedParse!Y101,WeightedParse!Z101,WeightedParse!AE101,WeightedParse!AG101,WeightedParse!AI101,WeightedParse!AJ101,WeightedParse!AQ101,WeightedParse!AR101,WeightedParse!AS101,WeightedParse!AU101,WeightedParse!AV101,WeightedParse!AW101,WeightedParse!AY101,WeightedParse!AZ101,WeightedParse!BA101),"")</f>
        <v/>
      </c>
      <c r="L101" s="114" t="str">
        <f>IF($A101&gt;"",IF(AND(EXACT(SquadExport!$BO101,TRUE),EXACT(SquadExport!$BL101,TRUE)),HARMEAN(WeightedParse!M101,WeightedParse!P101,WeightedParse!S101,WeightedParse!U101,WeightedParse!V101,WeightedParse!W101,WeightedParse!Y101,WeightedParse!AE101,WeightedParse!AL101,WeightedParse!AN101,WeightedParse!AP101),HARMEAN(WeightedParse!M101,WeightedParse!P101,WeightedParse!S101,WeightedParse!U101,WeightedParse!V101,WeightedParse!W101,WeightedParse!Y101,WeightedParse!AE101,WeightedParse!AL101,WeightedParse!AN101,WeightedParse!AP101)*Variables!$B$5),"")</f>
        <v/>
      </c>
      <c r="M101" s="114" t="str">
        <f>IF($A101&gt;"",IF(AND(EXACT(SquadExport!$BO101,TRUE),EXACT(SquadExport!$BL101,TRUE)),HARMEAN(WeightedParse!M101,WeightedParse!P101,WeightedParse!S101,WeightedParse!U101,WeightedParse!V101,WeightedParse!W101,WeightedParse!X101,WeightedParse!Y101,WeightedParse!Z101,WeightedParse!AE101,WeightedParse!AL101,WeightedParse!AN101,WeightedParse!AP101),HARMEAN(WeightedParse!M101,WeightedParse!P101,WeightedParse!S101,WeightedParse!U101,WeightedParse!V101,WeightedParse!W101,WeightedParse!X101,WeightedParse!Y101,WeightedParse!Z101,WeightedParse!AE101,WeightedParse!AL101,WeightedParse!AN101,WeightedParse!AP101)*Variables!$B$5),"")</f>
        <v/>
      </c>
      <c r="N101" s="114" t="str">
        <f>IF($A101&gt;"",IF(AND(EXACT(SquadExport!$BO101,TRUE),EXACT(SquadExport!$BL101,TRUE)),HARMEAN(WeightedParse!K101,WeightedParse!M101,WeightedParse!P101,WeightedParse!Q101,WeightedParse!S101,WeightedParse!T101,WeightedParse!U101,WeightedParse!V101,WeightedParse!W101,WeightedParse!X101,WeightedParse!Y101,WeightedParse!Z101,WeightedParse!AE101,WeightedParse!AG101,WeightedParse!AL101,WeightedParse!AN101,WeightedParse!AP101),HARMEAN(WeightedParse!K101,WeightedParse!M101,WeightedParse!P101,WeightedParse!Q101,WeightedParse!S101,WeightedParse!T101,WeightedParse!U101,WeightedParse!V101,WeightedParse!W101,WeightedParse!X101,WeightedParse!Y101,WeightedParse!Z101,WeightedParse!AE101,WeightedParse!AG101,WeightedParse!AL101,WeightedParse!AN101,WeightedParse!AP101)*Variables!$B$5),"")</f>
        <v/>
      </c>
      <c r="O101" s="114" t="str">
        <f>IF($A101&gt;"",IF(AND(EXACT(SquadExport!$BO101,TRUE),EXACT(SquadExport!$BL101,TRUE)),HARMEAN(WeightedParse!I101,WeightedParse!K101,WeightedParse!M101,WeightedParse!P101,WeightedParse!Q101,WeightedParse!S101,WeightedParse!T101,WeightedParse!V101,WeightedParse!W101,WeightedParse!X101,WeightedParse!Y101,WeightedParse!Z101,WeightedParse!AB101,WeightedParse!AE101,WeightedParse!AF101,WeightedParse!AG101,WeightedParse!AJ101,WeightedParse!AK101,WeightedParse!AL101,WeightedParse!AN101,WeightedParse!AO101,WeightedParse!AP101),HARMEAN(WeightedParse!I101,WeightedParse!K101,WeightedParse!M101,WeightedParse!P101,WeightedParse!Q101,WeightedParse!S101,WeightedParse!T101,WeightedParse!V101,WeightedParse!W101,WeightedParse!X101,WeightedParse!Y101,WeightedParse!Z101,WeightedParse!AB101,WeightedParse!AE101,WeightedParse!AF101,WeightedParse!AG101,WeightedParse!AJ101,WeightedParse!AK101,WeightedParse!AL101,WeightedParse!AN101,WeightedParse!AO101,WeightedParse!AP101)*Variables!$B$5),"")</f>
        <v/>
      </c>
      <c r="P101" s="114" t="str">
        <f>IF($A101&gt;"",IF(AND(OR(EXACT(SquadExport!$BO101,TRUE),EXACT(SquadExport!$BP101,TRUE)),OR(EXACT(SquadExport!$BK101,TRUE),EXACT(SquadExport!$BM101,TRUE))),HARMEAN(WeightedParse!M101,WeightedParse!P101,WeightedParse!S101,WeightedParse!U101,WeightedParse!V101,WeightedParse!W101,WeightedParse!Y101,WeightedParse!AE101,WeightedParse!AF101,WeightedParse!AP101),HARMEAN(WeightedParse!M101,WeightedParse!P101,WeightedParse!S101,WeightedParse!U101,WeightedParse!V101,WeightedParse!W101,WeightedParse!Y101,WeightedParse!AE101,WeightedParse!AF101,WeightedParse!AP101)*Variables!$B$5),"")</f>
        <v/>
      </c>
      <c r="Q101" s="114" t="str">
        <f>IF($A101&gt;"",IF(AND(OR(EXACT(SquadExport!$BO101,TRUE),EXACT(SquadExport!$BP101,TRUE)),OR(EXACT(SquadExport!$BK101,TRUE),EXACT(SquadExport!$BM101,TRUE))),HARMEAN(WeightedParse!H101,WeightedParse!P101,WeightedParse!Q101,WeightedParse!S101,WeightedParse!T101,WeightedParse!V101,WeightedParse!X101,WeightedParse!Y101,WeightedParse!Z101,WeightedParse!AE101,WeightedParse!AF101,WeightedParse!AH101,WeightedParse!AN101,WeightedParse!AO101),HARMEAN(WeightedParse!H101,WeightedParse!P101,WeightedParse!Q101,WeightedParse!S101,WeightedParse!T101,WeightedParse!V101,WeightedParse!X101,WeightedParse!Y101,WeightedParse!Z101,WeightedParse!AE101,WeightedParse!AF101,WeightedParse!AH101,WeightedParse!AN101,WeightedParse!AO101)*Variables!$B$5),"")</f>
        <v/>
      </c>
      <c r="R101" s="115" t="str">
        <f>IF($A101&gt;"",IF(AND(OR(EXACT(SquadExport!$BO101,TRUE),EXACT(SquadExport!$BP101,TRUE)),OR(EXACT(SquadExport!$BK101,TRUE),EXACT(SquadExport!$BM101,TRUE))),HARMEAN(WeightedParse!H101,WeightedParse!I101,WeightedParse!K101,WeightedParse!P101,WeightedParse!Q101,WeightedParse!S101,WeightedParse!T101,WeightedParse!V101,WeightedParse!Y101,WeightedParse!Z101,WeightedParse!AD101,WeightedParse!AE101,WeightedParse!AF101,WeightedParse!AH101,WeightedParse!AI101,WeightedParse!AJ101,WeightedParse!AN101,WeightedParse!AO101),HARMEAN(WeightedParse!H101,WeightedParse!I101,WeightedParse!K101,WeightedParse!P101,WeightedParse!Q101,WeightedParse!S101,WeightedParse!T101,WeightedParse!V101,WeightedParse!Y101,WeightedParse!Z101,WeightedParse!AD101,WeightedParse!AE101,WeightedParse!AF101,WeightedParse!AH101,WeightedParse!AI101,WeightedParse!AJ101,WeightedParse!AN101,WeightedParse!AO101)*Variables!$B$5),"")</f>
        <v/>
      </c>
      <c r="S101" s="115" t="str">
        <f>IF($A101&gt;"",IF(AND(OR(EXACT(SquadExport!$BO101,TRUE),EXACT(SquadExport!$BP101,TRUE)),OR(EXACT(SquadExport!$BK101,TRUE),EXACT(SquadExport!$BM101,TRUE))),HARMEAN(WeightedParse!H101,WeightedParse!I101,WeightedParse!K101,WeightedParse!Q101,WeightedParse!S101,WeightedParse!T101,WeightedParse!V101,WeightedParse!X101,WeightedParse!Z101,WeightedParse!AB101,WeightedParse!AD101,WeightedParse!AF101,WeightedParse!AG101,WeightedParse!AH101,WeightedParse!AI101,WeightedParse!AJ101,WeightedParse!AK101,WeightedParse!AN101,WeightedParse!AO101),HARMEAN(WeightedParse!H101,WeightedParse!I101,WeightedParse!K101,WeightedParse!Q101,WeightedParse!S101,WeightedParse!T101,WeightedParse!V101,WeightedParse!X101,WeightedParse!Z101,WeightedParse!AB101,WeightedParse!AD101,WeightedParse!AF101,WeightedParse!AG101,WeightedParse!AH101,WeightedParse!AI101,WeightedParse!AJ101,WeightedParse!AK101,WeightedParse!AN101,WeightedParse!AO101)*Variables!$B$5),"")</f>
        <v/>
      </c>
      <c r="T101" s="114" t="str">
        <f>IF($A101&gt;"",IF(AND(OR(EXACT(SquadExport!$BO101,TRUE),EXACT(SquadExport!$BP101,TRUE)),OR(EXACT(SquadExport!$BK101,TRUE),EXACT(SquadExport!$BM101,TRUE))),HARMEAN(WeightedParse!I101,WeightedParse!K101,WeightedParse!N101,WeightedParse!P101,WeightedParse!Q101,WeightedParse!S101,WeightedParse!T101,WeightedParse!V101,WeightedParse!X101,WeightedParse!Y101,WeightedParse!Z101,WeightedParse!AB101,WeightedParse!AD101,WeightedParse!AE101,WeightedParse!AF101,WeightedParse!AH101,WeightedParse!AI101,WeightedParse!AJ101,WeightedParse!AN101,WeightedParse!AO101)*WeightedParse!BD101,(HARMEAN(WeightedParse!I101,WeightedParse!K101,WeightedParse!N101,WeightedParse!P101,WeightedParse!Q101,WeightedParse!S101,WeightedParse!T101,WeightedParse!V101,WeightedParse!X101,WeightedParse!Y101,WeightedParse!Z101,WeightedParse!AB101,WeightedParse!AD101,WeightedParse!AE101,WeightedParse!AF101,WeightedParse!AH101,WeightedParse!AI101,WeightedParse!AJ101,WeightedParse!AN101,WeightedParse!AO101)*WeightedParse!BD101)*Variables!$B$5),"")</f>
        <v/>
      </c>
      <c r="U101" s="114" t="str">
        <f>IF($A101&gt;"",IF(EXACT(SquadExport!$BQ101,TRUE),HARMEAN(WeightedParse!P101,WeightedParse!S101,WeightedParse!V101,WeightedParse!X101,WeightedParse!Y101,WeightedParse!Z101,WeightedParse!AE101,WeightedParse!AF101,WeightedParse!AP101),HARMEAN(WeightedParse!P101,WeightedParse!S101,WeightedParse!V101,WeightedParse!X101,WeightedParse!Y101,WeightedParse!Z101,WeightedParse!AE101,WeightedParse!AF101,WeightedParse!AP101)*Variables!$B$5),"")</f>
        <v/>
      </c>
      <c r="V101" s="114" t="str">
        <f>IF($A101&gt;"",IF(EXACT(SquadExport!$BQ101,TRUE),HARMEAN(WeightedParse!K101,WeightedParse!Q101,WeightedParse!S101,WeightedParse!T101,WeightedParse!V101,WeightedParse!X101,WeightedParse!Z101,WeightedParse!AE101,WeightedParse!AF101,WeightedParse!AG101,WeightedParse!AH101,WeightedParse!AK101),HARMEAN(WeightedParse!K101,WeightedParse!Q101,WeightedParse!S101,WeightedParse!T101,WeightedParse!V101,WeightedParse!X101,WeightedParse!Z101,WeightedParse!AE101,WeightedParse!AF101,WeightedParse!AG101,WeightedParse!AH101,WeightedParse!AK101)*Variables!$B$5),"")</f>
        <v/>
      </c>
      <c r="W101" s="114" t="str">
        <f>IF($A101&gt;"",IF(EXACT(SquadExport!$BQ101,TRUE),HARMEAN(WeightedParse!I101,WeightedParse!K101,WeightedParse!N101,WeightedParse!Q101,WeightedParse!T101,WeightedParse!V101,WeightedParse!X101,WeightedParse!Z101,WeightedParse!AB101,WeightedParse!AD101,WeightedParse!AF101,WeightedParse!AG101,WeightedParse!AK101),HARMEAN(WeightedParse!I101,WeightedParse!K101,WeightedParse!N101,WeightedParse!Q101,WeightedParse!T101,WeightedParse!V101,WeightedParse!X101,WeightedParse!Z101,WeightedParse!AB101,WeightedParse!AD101,WeightedParse!AF101,WeightedParse!AG101,WeightedParse!AK101)*Variables!$B$5),"")</f>
        <v/>
      </c>
      <c r="X101" s="114" t="str">
        <f>IF($A101&gt;"",IF(EXACT(SquadExport!$BQ101,TRUE),HARMEAN(WeightedParse!K101,WeightedParse!P101,WeightedParse!Q101,WeightedParse!S101,WeightedParse!U101,WeightedParse!V101,WeightedParse!X101,WeightedParse!Y101,WeightedParse!Z101,WeightedParse!AE101,WeightedParse!AF101,WeightedParse!AH101,WeightedParse!AO101,WeightedParse!AP101),HARMEAN(WeightedParse!K101,WeightedParse!P101,WeightedParse!Q101,WeightedParse!S101,WeightedParse!U101,WeightedParse!V101,WeightedParse!X101,WeightedParse!Y101,WeightedParse!Z101,WeightedParse!AE101,WeightedParse!AF101,WeightedParse!AH101,WeightedParse!AO101,WeightedParse!AP101)*Variables!$B$5),"")</f>
        <v/>
      </c>
      <c r="Y101" s="114" t="str">
        <f>IF($A101&gt;"",IF(EXACT(SquadExport!$BQ101,TRUE),HARMEAN(WeightedParse!P101,WeightedParse!Q101,WeightedParse!S101,WeightedParse!U101,WeightedParse!V101,WeightedParse!W101,WeightedParse!Y101,WeightedParse!AE101,WeightedParse!AF101,WeightedParse!AH101,WeightedParse!AJ101,WeightedParse!AN101,WeightedParse!AO101,WeightedParse!AP101),HARMEAN(WeightedParse!P101,WeightedParse!Q101,WeightedParse!S101,WeightedParse!U101,WeightedParse!V101,WeightedParse!W101,WeightedParse!Y101,WeightedParse!AE101,WeightedParse!AF101,WeightedParse!AH101,WeightedParse!AJ101,WeightedParse!AN101,WeightedParse!AO101,WeightedParse!AP101)*Variables!$B$5),"")</f>
        <v/>
      </c>
      <c r="Z101" s="114" t="str">
        <f>IF($A101&gt;"",IF(EXACT(SquadExport!$BQ101,TRUE),HARMEAN(WeightedParse!M101,WeightedParse!P101,WeightedParse!Q101,WeightedParse!S101,WeightedParse!U101,WeightedParse!V101,WeightedParse!W101,WeightedParse!X101,WeightedParse!Y101,WeightedParse!Z101,WeightedParse!AE101,WeightedParse!AF101,WeightedParse!AH101,WeightedParse!AL101,WeightedParse!AO101,WeightedParse!AP101),HARMEAN(WeightedParse!M101,WeightedParse!P101,WeightedParse!Q101,WeightedParse!S101,WeightedParse!U101,WeightedParse!V101,WeightedParse!W101,WeightedParse!X101,WeightedParse!Y101,WeightedParse!Z101,WeightedParse!AE101,WeightedParse!AF101,WeightedParse!AH101,WeightedParse!AL101,WeightedParse!AO101,WeightedParse!AP101)*Variables!$B$5),"")</f>
        <v/>
      </c>
      <c r="AA101" s="114" t="str">
        <f>IF($A101&gt;"",IF(EXACT(SquadExport!$BQ101,TRUE),HARMEAN(WeightedParse!J101,WeightedParse!K101,WeightedParse!N101,WeightedParse!P101,WeightedParse!Q101,WeightedParse!S101,WeightedParse!V101,WeightedParse!X101,WeightedParse!Y101,WeightedParse!Z101,WeightedParse!AD101,WeightedParse!AE101,WeightedParse!AH101,WeightedParse!AI101,WeightedParse!AK101,WeightedParse!AN101,WeightedParse!AO101,WeightedParse!AP101),HARMEAN(WeightedParse!J101,WeightedParse!K101,WeightedParse!N101,WeightedParse!P101,WeightedParse!Q101,WeightedParse!S101,WeightedParse!V101,WeightedParse!X101,WeightedParse!Y101,WeightedParse!Z101,WeightedParse!AD101,WeightedParse!AE101,WeightedParse!AH101,WeightedParse!AI101,WeightedParse!AK101,WeightedParse!AN101,WeightedParse!AO101,WeightedParse!AP101)*Variables!$B$5),"")</f>
        <v/>
      </c>
      <c r="AB101" s="114" t="str">
        <f>IF($A101&gt;"",IF(AND(EXACT(SquadExport!$BR101,TRUE),EXACT(SquadExport!$BL101,TRUE)),HARMEAN(WeightedParse!I101,WeightedParse!K101,WeightedParse!N101,WeightedParse!Q101,WeightedParse!T101,WeightedParse!V101,WeightedParse!X101,WeightedParse!Y101,WeightedParse!Z101,WeightedParse!AD101,WeightedParse!AE101,WeightedParse!AF101,WeightedParse!AG101,WeightedParse!AH101,WeightedParse!AI101,WeightedParse!AJ101,WeightedParse!AK101,WeightedParse!AN101,WeightedParse!AO101),HARMEAN(WeightedParse!I101,WeightedParse!K101,WeightedParse!N101,WeightedParse!Q101,WeightedParse!T101,WeightedParse!V101,WeightedParse!X101,WeightedParse!Y101,WeightedParse!Z101,WeightedParse!AD101,WeightedParse!AE101,WeightedParse!AF101,WeightedParse!AG101,WeightedParse!AH101,WeightedParse!AI101,WeightedParse!AJ101,WeightedParse!AK101,WeightedParse!AN101,WeightedParse!AO101)*Variables!$B$5),"")</f>
        <v/>
      </c>
      <c r="AC101" s="114" t="str">
        <f>IF($A101&gt;"",IF(AND(EXACT(SquadExport!$BR101,TRUE),EXACT(SquadExport!$BL101,TRUE)),HARMEAN(WeightedParse!K101,WeightedParse!Q101,WeightedParse!S101,WeightedParse!T101,WeightedParse!V101,WeightedParse!X101,WeightedParse!Y101,WeightedParse!Z101,WeightedParse!AD101,WeightedParse!AE101,WeightedParse!AF101,WeightedParse!AG101,WeightedParse!AH101,WeightedParse!AO101),HARMEAN(WeightedParse!K101,WeightedParse!Q101,WeightedParse!S101,WeightedParse!T101,WeightedParse!V101,WeightedParse!X101,WeightedParse!Y101,WeightedParse!Z101,WeightedParse!AD101,WeightedParse!AE101,WeightedParse!AF101,WeightedParse!AG101,WeightedParse!AH101,WeightedParse!AO101)*Variables!$B$5),"")</f>
        <v/>
      </c>
      <c r="AD101" s="114" t="str">
        <f>IF($A101&gt;"",IF(AND(EXACT(SquadExport!$BR101,TRUE),EXACT(SquadExport!$BL101,TRUE)),HARMEAN(WeightedParse!I101,WeightedParse!J101,WeightedParse!K101,WeightedParse!N101,WeightedParse!Q101,WeightedParse!S101,WeightedParse!T101,WeightedParse!V101,WeightedParse!X101,WeightedParse!Z101,WeightedParse!AB101,WeightedParse!AD101,WeightedParse!AG101,WeightedParse!AH101,WeightedParse!AI101,WeightedParse!AK101,WeightedParse!AO101),HARMEAN(WeightedParse!I101,WeightedParse!J101,WeightedParse!K101,WeightedParse!N101,WeightedParse!Q101,WeightedParse!S101,WeightedParse!T101,WeightedParse!V101,WeightedParse!X101,WeightedParse!Z101,WeightedParse!AB101,WeightedParse!AD101,WeightedParse!AG101,WeightedParse!AH101,WeightedParse!AI101,WeightedParse!AK101,WeightedParse!AO101)*Variables!$B$5),"")</f>
        <v/>
      </c>
      <c r="AE101" s="114" t="str">
        <f>IF($A101&gt;"",IF(AND(EXACT(SquadExport!$BR101,TRUE),EXACT(SquadExport!$BL101,TRUE)),HARMEAN(WeightedParse!K101,WeightedParse!N101,WeightedParse!P101,WeightedParse!Q101,WeightedParse!S101,WeightedParse!T101,WeightedParse!U101,WeightedParse!V101,WeightedParse!X101,WeightedParse!Y101,WeightedParse!Z101,WeightedParse!AD101,WeightedParse!AE101,WeightedParse!AF101,WeightedParse!AG101,WeightedParse!AH101,WeightedParse!AI101,WeightedParse!AO101),HARMEAN(WeightedParse!K101,WeightedParse!N101,WeightedParse!P101,WeightedParse!Q101,WeightedParse!S101,WeightedParse!T101,WeightedParse!U101,WeightedParse!V101,WeightedParse!X101,WeightedParse!Y101,WeightedParse!Z101,WeightedParse!AD101,WeightedParse!AE101,WeightedParse!AF101,WeightedParse!AG101,WeightedParse!AH101,WeightedParse!AI101,WeightedParse!AO101)*Variables!$B$5),"")</f>
        <v/>
      </c>
      <c r="AF101" s="114" t="str">
        <f>IF($A101&gt;"",IF(AND(EXACT(SquadExport!$BR101,TRUE),EXACT(SquadExport!$BL101,TRUE)),HARMEAN(WeightedParse!I101,WeightedParse!J101,WeightedParse!K101,WeightedParse!N101,WeightedParse!Q101,WeightedParse!S101,WeightedParse!T101,WeightedParse!U101,WeightedParse!V101,WeightedParse!X101,WeightedParse!Z101,WeightedParse!AD101,WeightedParse!AE101,WeightedParse!AF101,WeightedParse!AH101,WeightedParse!AI101,WeightedParse!AK101,WeightedParse!AN101,WeightedParse!AO101,WeightedParse!AP101),HARMEAN(WeightedParse!I101,WeightedParse!J101,WeightedParse!K101,WeightedParse!N101,WeightedParse!Q101,WeightedParse!S101,WeightedParse!T101,WeightedParse!U101,WeightedParse!V101,WeightedParse!X101,WeightedParse!Z101,WeightedParse!AD101,WeightedParse!AE101,WeightedParse!AF101,WeightedParse!AH101,WeightedParse!AI101,WeightedParse!AK101,WeightedParse!AN101,WeightedParse!AO101,WeightedParse!AP101)*Variables!$B$5),"")</f>
        <v/>
      </c>
      <c r="AG101" s="114" t="str">
        <f>IF($A101&gt;"",IF(AND(OR(EXACT(SquadExport!$BR101,TRUE),EXACT(SquadExport!$BS101,TRUE)),OR(EXACT(SquadExport!$BK101,TRUE),EXACT(SquadExport!$BM101,TRUE))),HARMEAN(WeightedParse!I101,WeightedParse!K101,WeightedParse!Q101,WeightedParse!T101,WeightedParse!X101,WeightedParse!Z101,WeightedParse!AD101,WeightedParse!AF101,WeightedParse!AG101,WeightedParse!AJ101),HARMEAN(WeightedParse!I101,WeightedParse!K101,WeightedParse!Q101,WeightedParse!T101,WeightedParse!X101,WeightedParse!Z101,WeightedParse!AD101,WeightedParse!AF101,WeightedParse!AG101,WeightedParse!AJ101)*Variables!$B$5),"")</f>
        <v/>
      </c>
      <c r="AH101" s="114" t="str">
        <f>IF($A101&gt;"",IF(AND(OR(EXACT(SquadExport!$BR101,TRUE),EXACT(SquadExport!$BS101,TRUE)),OR(EXACT(SquadExport!$BK101,TRUE),EXACT(SquadExport!$BM101,TRUE))),HARMEAN(WeightedParse!H101,WeightedParse!K101,WeightedParse!P101,WeightedParse!Q101,WeightedParse!S101,WeightedParse!T101,WeightedParse!V101,WeightedParse!X101,WeightedParse!Y101,WeightedParse!Z101,WeightedParse!AD101,WeightedParse!AE101,WeightedParse!AF101,WeightedParse!AG101,WeightedParse!AH101,WeightedParse!AO101),HARMEAN(WeightedParse!H101,WeightedParse!K101,WeightedParse!P101,WeightedParse!Q101,WeightedParse!S101,WeightedParse!T101,WeightedParse!V101,WeightedParse!X101,WeightedParse!Y101,WeightedParse!Z101,WeightedParse!AD101,WeightedParse!AE101,WeightedParse!AF101,WeightedParse!AG101,WeightedParse!AH101,WeightedParse!AO101)*Variables!$B$5),"")</f>
        <v/>
      </c>
      <c r="AI101" s="114" t="str">
        <f>IF($A101&gt;"",IF(AND(OR(EXACT(SquadExport!$BR101,TRUE),EXACT(SquadExport!$BS101,TRUE)),OR(EXACT(SquadExport!$BK101,TRUE),EXACT(SquadExport!$BM101,TRUE))),HARMEAN(WeightedParse!H101,WeightedParse!I101,WeightedParse!K101,WeightedParse!P101,WeightedParse!Q101,WeightedParse!S101,WeightedParse!T101,WeightedParse!U101,WeightedParse!V101,WeightedParse!X101,WeightedParse!Y101,WeightedParse!Z101,WeightedParse!AD101,WeightedParse!AE101,WeightedParse!AF101,WeightedParse!AH101,WeightedParse!AI101,WeightedParse!AO101),HARMEAN(WeightedParse!H101,WeightedParse!I101,WeightedParse!K101,WeightedParse!P101,WeightedParse!Q101,WeightedParse!S101,WeightedParse!T101,WeightedParse!U101,WeightedParse!V101,WeightedParse!X101,WeightedParse!Y101,WeightedParse!Z101,WeightedParse!AD101,WeightedParse!AE101,WeightedParse!AF101,WeightedParse!AH101,WeightedParse!AI101,WeightedParse!AO101)*Variables!$B$5),"")</f>
        <v/>
      </c>
      <c r="AJ101" s="114" t="str">
        <f>IF($A101&gt;"",IF(AND(OR(EXACT(SquadExport!$BR101,TRUE),EXACT(SquadExport!$BS101,TRUE)),OR(EXACT(SquadExport!$BK101,TRUE),EXACT(SquadExport!$BM101,TRUE))),HARMEAN(WeightedParse!H101,WeightedParse!K101,WeightedParse!M101,WeightedParse!V101,WeightedParse!W101,WeightedParse!AD101,WeightedParse!AF101,WeightedParse!AH101,WeightedParse!AK101,WeightedParse!AL101,WeightedParse!AO101,WeightedParse!AP101)*(CONVERT(LEFT(SquadExport!$E101,FIND("'",SquadExport!$E101)-1)+((MID(SquadExport!$E101,FIND("'",SquadExport!$E101)+1,LEN(SquadExport!$E101)-FIND("'",SquadExport!$E101)-1))/12),"ft","m")-1)/(Variables!$C$4-1),(HARMEAN(WeightedParse!H101,WeightedParse!K101,WeightedParse!M101,WeightedParse!V101,WeightedParse!W101,WeightedParse!AD101,WeightedParse!AF101,WeightedParse!AH101,WeightedParse!AK101,WeightedParse!AL101,WeightedParse!AO101,WeightedParse!AP101)*(CONVERT(LEFT(SquadExport!$E101,FIND("'",SquadExport!$E101)-1)+((MID(SquadExport!$E101,FIND("'",SquadExport!$E101)+1,LEN(SquadExport!$E101)-FIND("'",SquadExport!$E101)-1))/12),"ft","m")-1)/(Variables!$C$4-1))*Variables!$B$5),"")</f>
        <v/>
      </c>
      <c r="AK101" s="114" t="str">
        <f>IF($A101&gt;"",IF(AND(OR(EXACT(SquadExport!$BR101,TRUE),EXACT(SquadExport!$BS101,TRUE)),OR(EXACT(SquadExport!$BK101,TRUE),EXACT(SquadExport!$BM101,TRUE))),HARMEAN(WeightedParse!J101,WeightedParse!K101,WeightedParse!T101,WeightedParse!V101,WeightedParse!X101,WeightedParse!Y101,WeightedParse!Z101,WeightedParse!AD101,WeightedParse!AH101,WeightedParse!AI101,WeightedParse!AK101,WeightedParse!AO101),HARMEAN(WeightedParse!J101,WeightedParse!K101,WeightedParse!T101,WeightedParse!V101,WeightedParse!X101,WeightedParse!Y101,WeightedParse!Z101,WeightedParse!AD101,WeightedParse!AH101,WeightedParse!AI101,WeightedParse!AK101,WeightedParse!AO101)*Variables!$B$5),"")</f>
        <v/>
      </c>
      <c r="AL101" s="114" t="str">
        <f>IF($A101&gt;"",IF(AND(OR(EXACT(SquadExport!$BR101,TRUE),EXACT(SquadExport!$BS101,TRUE)),OR(EXACT(SquadExport!$BK101,TRUE),EXACT(SquadExport!$BM101,TRUE))),HARMEAN(WeightedParse!H101,WeightedParse!I101,WeightedParse!K101,WeightedParse!Q101,WeightedParse!T101,WeightedParse!V101,WeightedParse!AB101,WeightedParse!AD101,WeightedParse!AH101,WeightedParse!AI101,WeightedParse!AJ101,WeightedParse!AN101,WeightedParse!AO101),HARMEAN(WeightedParse!H101,WeightedParse!I101,WeightedParse!K101,WeightedParse!Q101,WeightedParse!T101,WeightedParse!V101,WeightedParse!AB101,WeightedParse!AD101,WeightedParse!AH101,WeightedParse!AI101,WeightedParse!AJ101,WeightedParse!AN101,WeightedParse!AO101)*Variables!$B$5),"")</f>
        <v/>
      </c>
      <c r="AM101" s="114" t="str">
        <f>IF($A101&gt;"",IF(AND(OR(EXACT(SquadExport!$BR101,TRUE),EXACT(SquadExport!$BS101,TRUE)),OR(EXACT(SquadExport!$BK101,TRUE),EXACT(SquadExport!$BM101,TRUE))),HARMEAN(WeightedParse!I101,WeightedParse!J101,WeightedParse!K101,WeightedParse!N101,WeightedParse!Q101,WeightedParse!T101,WeightedParse!V101,WeightedParse!X101,WeightedParse!AB101,WeightedParse!AD101,WeightedParse!AG101,WeightedParse!AI101,WeightedParse!AJ101,WeightedParse!AK101,WeightedParse!AN101)*WeightedParse!BD101,(HARMEAN(WeightedParse!I101,WeightedParse!J101,WeightedParse!K101,WeightedParse!N101,WeightedParse!Q101,WeightedParse!T101,WeightedParse!V101,WeightedParse!X101,WeightedParse!AB101,WeightedParse!AD101,WeightedParse!AG101,WeightedParse!AI101,WeightedParse!AJ101,WeightedParse!AK101,WeightedParse!AN101)*WeightedParse!BD101)*Variables!$B$5),"")</f>
        <v/>
      </c>
      <c r="AN101" s="114" t="str">
        <f>IF($A101&gt;"",IF(AND(OR(EXACT(SquadExport!$BR101,TRUE),EXACT(SquadExport!$BS101,TRUE)),OR(EXACT(SquadExport!$BK101,TRUE),EXACT(SquadExport!$BM101,TRUE))),HARMEAN(WeightedParse!H101,WeightedParse!I101,WeightedParse!K101,WeightedParse!N101,WeightedParse!Q101,WeightedParse!T101,WeightedParse!V101,WeightedParse!X101,WeightedParse!Z101,WeightedParse!AD101,WeightedParse!AG101,WeightedParse!AH101,WeightedParse!AI101,WeightedParse!AJ101,WeightedParse!AN101,WeightedParse!AO101)*WeightedParse!BD101,(HARMEAN(WeightedParse!H101,WeightedParse!I101,WeightedParse!K101,WeightedParse!N101,WeightedParse!Q101,WeightedParse!T101,WeightedParse!V101,WeightedParse!X101,WeightedParse!Z101,WeightedParse!AD101,WeightedParse!AG101,WeightedParse!AH101,WeightedParse!AI101,WeightedParse!AJ101,WeightedParse!AN101,WeightedParse!AO101)*WeightedParse!BD101)*Variables!$B$5),"")</f>
        <v/>
      </c>
      <c r="AO101" s="114" t="str">
        <f>IF($A101&gt;"",IF(AND(EXACT(SquadExport!$BS101,TRUE),EXACT(SquadExport!$BL101,TRUE)),HARMEAN(WeightedParse!K101,WeightedParse!Q101,WeightedParse!T101,WeightedParse!V101,WeightedParse!X101,WeightedParse!Z101,WeightedParse!AB101,WeightedParse!AD101,WeightedParse!AG101,WeightedParse!AK101),HARMEAN(WeightedParse!K101,WeightedParse!Q101,WeightedParse!T101,WeightedParse!V101,WeightedParse!X101,WeightedParse!Z101,WeightedParse!AB101,WeightedParse!AD101,WeightedParse!AG101,WeightedParse!AK101)*Variables!$B$5),"")</f>
        <v/>
      </c>
      <c r="AP101" s="114" t="str">
        <f>IF($A101&gt;"",IF(AND(EXACT(SquadExport!$BS101,TRUE),EXACT(SquadExport!$BL101,TRUE)),HARMEAN(WeightedParse!I101,WeightedParse!K101,WeightedParse!Q101,WeightedParse!T101,WeightedParse!V101,WeightedParse!X101,WeightedParse!Z101,WeightedParse!AB101,WeightedParse!AD101,WeightedParse!AF101,WeightedParse!AG101,WeightedParse!AI101,WeightedParse!AJ101),HARMEAN(WeightedParse!I101,WeightedParse!K101,WeightedParse!Q101,WeightedParse!T101,WeightedParse!V101,WeightedParse!X101,WeightedParse!Z101,WeightedParse!AB101,WeightedParse!AD101,WeightedParse!AF101,WeightedParse!AG101,WeightedParse!AI101,WeightedParse!AJ101)*Variables!$B$5),"")</f>
        <v/>
      </c>
      <c r="AQ101" s="114" t="str">
        <f>IF($A101&gt;"",IF(AND(EXACT(SquadExport!$BS101,TRUE),EXACT(SquadExport!$BL101,TRUE)),HARMEAN(WeightedParse!I101,WeightedParse!J101,WeightedParse!K101,WeightedParse!Q101,WeightedParse!T101,WeightedParse!V101,WeightedParse!X101,WeightedParse!Z101,WeightedParse!AB101,WeightedParse!AD101,WeightedParse!AG101,WeightedParse!AI101,WeightedParse!AJ101,WeightedParse!AK101),HARMEAN(WeightedParse!I101,WeightedParse!J101,WeightedParse!K101,WeightedParse!Q101,WeightedParse!T101,WeightedParse!V101,WeightedParse!X101,WeightedParse!Z101,WeightedParse!AB101,WeightedParse!AD101,WeightedParse!AG101,WeightedParse!AI101,WeightedParse!AJ101,WeightedParse!AK101)*Variables!$B$5),"")</f>
        <v/>
      </c>
      <c r="AR101" s="114" t="str">
        <f>IF($A101&gt;"",IF(AND(EXACT(SquadExport!$BS101,TRUE),EXACT(SquadExport!$BL101,TRUE)),HARMEAN(WeightedParse!I101,WeightedParse!J101,WeightedParse!K101,WeightedParse!Q101,WeightedParse!T101,WeightedParse!V101,WeightedParse!X101,WeightedParse!Y101,WeightedParse!Z101,WeightedParse!AD101,WeightedParse!AH101,WeightedParse!AI101,WeightedParse!AJ101,WeightedParse!AK101,WeightedParse!AN101,WeightedParse!AO101),HARMEAN(WeightedParse!I101,WeightedParse!J101,WeightedParse!K101,WeightedParse!Q101,WeightedParse!T101,WeightedParse!V101,WeightedParse!X101,WeightedParse!Y101,WeightedParse!Z101,WeightedParse!AD101,WeightedParse!AH101,WeightedParse!AI101,WeightedParse!AJ101,WeightedParse!AK101,WeightedParse!AN101,WeightedParse!AO101)*Variables!$B$5),"")</f>
        <v/>
      </c>
      <c r="AS101" s="114" t="str">
        <f>IF($A101&gt;"",IF(AND(EXACT(SquadExport!$BT101,TRUE),EXACT(SquadExport!$BL101,TRUE)),HARMEAN(WeightedParse!J101,WeightedParse!K101,WeightedParse!M101,WeightedParse!T101,WeightedParse!V101,WeightedParse!X101,WeightedParse!Z101,WeightedParse!AD101,WeightedParse!AI101),(HARMEAN(WeightedParse!J101,WeightedParse!K101,WeightedParse!M101,WeightedParse!T101,WeightedParse!V101,WeightedParse!X101,WeightedParse!Z101,WeightedParse!AD101,WeightedParse!AI101)*Variables!$B$5)),"")</f>
        <v/>
      </c>
      <c r="AT101" s="114" t="str">
        <f>IF($A101&gt;"",IF(AND(EXACT(SquadExport!$BT101,TRUE),EXACT(SquadExport!$BL101,TRUE)),HARMEAN(WeightedParse!J101,WeightedParse!K101,WeightedParse!M101,WeightedParse!U101,WeightedParse!V101,WeightedParse!W101,WeightedParse!X101,WeightedParse!Z101,WeightedParse!AD101,WeightedParse!AF101,WeightedParse!AK101,WeightedParse!AL101,WeightedParse!AP101)*(CONVERT(LEFT(SquadExport!$E101,FIND("'",SquadExport!$E101)-1)+((MID(SquadExport!$E101,FIND("'",SquadExport!$E101)+1,LEN(SquadExport!$E101)-FIND("'",SquadExport!$E101)-1))/12),"ft","m")-1)/(Variables!$C$4-1),(HARMEAN(WeightedParse!J101,WeightedParse!K101,WeightedParse!M101,WeightedParse!U101,WeightedParse!V101,WeightedParse!W101,WeightedParse!X101,WeightedParse!Z101,WeightedParse!AD101,WeightedParse!AF101,WeightedParse!AK101,WeightedParse!AL101,WeightedParse!AP101)*(CONVERT(LEFT(SquadExport!$E101,FIND("'",SquadExport!$E101)-1)+((MID(SquadExport!$E101,FIND("'",SquadExport!$E101)+1,LEN(SquadExport!$E101)-FIND("'",SquadExport!$E101)-1))/12),"ft","m")-1)/(Variables!$C$4-1)))*Variables!$B$5,"")</f>
        <v/>
      </c>
      <c r="AU101" s="114" t="str">
        <f>IF($A101&gt;"",IF(AND(EXACT(SquadExport!$BT101,TRUE),EXACT(SquadExport!$BL101,TRUE)),HARMEAN(WeightedParse!I101,WeightedParse!J101,WeightedParse!K101,WeightedParse!Q101,WeightedParse!T101,WeightedParse!V101,WeightedParse!X101,WeightedParse!Z101,WeightedParse!AB101,WeightedParse!AD101,WeightedParse!AF101,WeightedParse!AG101,WeightedParse!AK101,WeightedParse!AP101),HARMEAN(WeightedParse!I101,WeightedParse!J101,WeightedParse!K101,WeightedParse!Q101,WeightedParse!T101,WeightedParse!V101,WeightedParse!X101,WeightedParse!Z101,WeightedParse!AB101,WeightedParse!AD101,WeightedParse!AF101,WeightedParse!AG101,WeightedParse!AK101,WeightedParse!AP101)*Variables!$B$5),"")</f>
        <v/>
      </c>
      <c r="AV101" s="114" t="str">
        <f>IF($A101&gt;"",IF(AND(EXACT(SquadExport!$BT101,TRUE),EXACT(SquadExport!$BL101,TRUE)),HARMEAN(WeightedParse!I101,WeightedParse!J101,WeightedParse!K101,WeightedParse!Q101,WeightedParse!T101,WeightedParse!V101,WeightedParse!X101,WeightedParse!Z101,WeightedParse!AD101,WeightedParse!AH101,WeightedParse!AI101,WeightedParse!AJ101,WeightedParse!AK101,WeightedParse!AN101,WeightedParse!AO101),HARMEAN(WeightedParse!I101,WeightedParse!J101,WeightedParse!K101,WeightedParse!Q101,WeightedParse!T101,WeightedParse!V101,WeightedParse!X101,WeightedParse!Z101,WeightedParse!AD101,WeightedParse!AH101,WeightedParse!AI101,WeightedParse!AJ101,WeightedParse!AK101,WeightedParse!AN101,WeightedParse!AO101)*Variables!$B$5),"")</f>
        <v/>
      </c>
      <c r="AW101" s="114" t="str">
        <f>IF($A101&gt;"",IF(AND(EXACT(SquadExport!$BT101,TRUE),EXACT(SquadExport!$BL101,TRUE)),HARMEAN(WeightedParse!I101,WeightedParse!J101,WeightedParse!K101,WeightedParse!Q101,WeightedParse!T101,WeightedParse!V101,WeightedParse!X101,WeightedParse!Z101,WeightedParse!AB101,WeightedParse!AD101,WeightedParse!AF101,WeightedParse!AG101,WeightedParse!AI101,WeightedParse!AJ101,WeightedParse!AK101),HARMEAN(WeightedParse!I101,WeightedParse!J101,WeightedParse!K101,WeightedParse!Q101,WeightedParse!T101,WeightedParse!V101,WeightedParse!X101,WeightedParse!Z101,WeightedParse!AB101,WeightedParse!AD101,WeightedParse!AF101,WeightedParse!AG101,WeightedParse!AI101,WeightedParse!AJ101,WeightedParse!AK101)*Variables!$B$5),"")</f>
        <v/>
      </c>
      <c r="AX101" s="114" t="str">
        <f>IF($A101&gt;"",IF(AND(EXACT(SquadExport!$BT101,TRUE),EXACT(SquadExport!$BL101,TRUE)),HARMEAN(WeightedParse!K101,WeightedParse!Q101,WeightedParse!U101,WeightedParse!V101,WeightedParse!W101,WeightedParse!X101,WeightedParse!Y101,WeightedParse!Z101,WeightedParse!AD101,WeightedParse!AF101,WeightedParse!AH101,WeightedParse!AI101,WeightedParse!AJ101,WeightedParse!AK101,WeightedParse!AN101,WeightedParse!AO101,WeightedParse!AP101),HARMEAN(WeightedParse!K101,WeightedParse!Q101,WeightedParse!U101,WeightedParse!V101,WeightedParse!W101,WeightedParse!X101,WeightedParse!Y101,WeightedParse!Z101,WeightedParse!AD101,WeightedParse!AF101,WeightedParse!AH101,WeightedParse!AI101,WeightedParse!AJ101,WeightedParse!AK101,WeightedParse!AN101,WeightedParse!AO101,WeightedParse!AP101)*Variables!$B$5),"")</f>
        <v/>
      </c>
      <c r="AY101" s="114" t="str">
        <f>IF($A101&gt;"",IF(AND(EXACT(SquadExport!$BT101,TRUE),EXACT(SquadExport!$BL101,TRUE)),HARMEAN(WeightedParse!I101,WeightedParse!J101,WeightedParse!K101,WeightedParse!M101,WeightedParse!N101,WeightedParse!Q101,WeightedParse!T101,WeightedParse!V101,WeightedParse!X101,WeightedParse!Z101,WeightedParse!AD101,WeightedParse!AF101,WeightedParse!AG101,WeightedParse!AH101,WeightedParse!AI101,WeightedParse!AJ101,WeightedParse!AK101,WeightedParse!AL101,WeightedParse!AN101,WeightedParse!AO101,WeightedParse!AP101),HARMEAN(WeightedParse!I101,WeightedParse!J101,WeightedParse!K101,WeightedParse!M101,WeightedParse!N101,WeightedParse!Q101,WeightedParse!T101,WeightedParse!V101,WeightedParse!X101,WeightedParse!Z101,WeightedParse!AD101,WeightedParse!AF101,WeightedParse!AG101,WeightedParse!AH101,WeightedParse!AI101,WeightedParse!AJ101,WeightedParse!AK101,WeightedParse!AL101,WeightedParse!AN101,WeightedParse!AO101,WeightedParse!AP101)*Variables!$B$5),"")</f>
        <v/>
      </c>
    </row>
    <row r="102" spans="1:51" ht="15" customHeight="1" x14ac:dyDescent="0.25">
      <c r="A102" s="3" t="str">
        <f>IF(WeightedParse!A102&gt;"",WeightedParse!A102,"")</f>
        <v/>
      </c>
      <c r="B102" s="4" t="str">
        <f>IF(WeightedParse!B102&gt;0,WeightedParse!B102,"")</f>
        <v/>
      </c>
      <c r="C102" s="4" t="str">
        <f>IF(A102&gt;"",IF(AND(B102&lt;=Variables!$B$8,G102&gt;2),"Youth",IF(AND(B102&lt;=Variables!$B$8,G102&lt;=2),"Prospect",IF(AND(B102&gt;=Variables!$B$9,G102&gt;2),"Old",IF(G102&gt;=3,"Reserves","First Team")))),"")</f>
        <v/>
      </c>
      <c r="D102" s="4" t="str">
        <f>SquadExport!BJ102</f>
        <v/>
      </c>
      <c r="E102" s="4" t="str">
        <f>IF(A102&gt;"",VLOOKUP(F102,Roles!A:B,2,FALSE)&amp;IF(OR(VLOOKUP(F102,Roles!$A:$B,2,FALSE)="FB",VLOOKUP(F102,Roles!$A:$B,2,FALSE)="WB",VLOOKUP(F102,Roles!$A:$B,2,FALSE)="WM",VLOOKUP(F102,Roles!$A:$B,2,FALSE)="W"),IF(AND(SquadExport!BK102=TRUE,SquadExport!BM102=TRUE,WeightedParse!BB102&gt;=WeightedParse!BC102)," (R)",IF(AND(SquadExport!BK102=TRUE,SquadExport!BM102=TRUE,WeightedParse!BB102&lt;WeightedParse!BC102)," (L)",IF(AND(SquadExport!BK102=TRUE,SquadExport!BM102=FALSE), " (L)",IF(AND(SquadExport!BK102=FALSE,SquadExport!BM102=TRUE)," (R)","")))),""),"")</f>
        <v/>
      </c>
      <c r="F102" s="4" t="str" cm="1">
        <f t="array" ref="F102">IF(A102&gt;"",INDEX($J$1:$AY$1,SUMPRODUCT(MAX(($J$2:$AY$200=MAX($J102:$AY102))*(COLUMN($J$2:$AY$200))))-COLUMN($J$1)+1),"")</f>
        <v/>
      </c>
      <c r="G102" s="4" t="str">
        <f t="shared" si="3"/>
        <v/>
      </c>
      <c r="H102" s="4" t="str">
        <f t="shared" si="4"/>
        <v/>
      </c>
      <c r="I102" s="5" t="str">
        <f t="shared" si="5"/>
        <v/>
      </c>
      <c r="J102" s="114" t="str">
        <f>IF($A102&gt;"",HARMEAN(WeightedParse!V102,WeightedParse!Y102,WeightedParse!Z102,WeightedParse!AE102,WeightedParse!AJ102,WeightedParse!AQ102,WeightedParse!AR102,WeightedParse!AS102,WeightedParse!AU102,WeightedParse!AV102,WeightedParse!AW102,WeightedParse!AY102,WeightedParse!BA102),"")</f>
        <v/>
      </c>
      <c r="K102" s="114" t="str">
        <f>IF(A102&gt;"",HARMEAN(WeightedParse!K102,WeightedParse!Q102,WeightedParse!V102,WeightedParse!X102,WeightedParse!Y102,WeightedParse!Z102,WeightedParse!AE102,WeightedParse!AG102,WeightedParse!AI102,WeightedParse!AJ102,WeightedParse!AQ102,WeightedParse!AR102,WeightedParse!AS102,WeightedParse!AU102,WeightedParse!AV102,WeightedParse!AW102,WeightedParse!AY102,WeightedParse!AZ102,WeightedParse!BA102),"")</f>
        <v/>
      </c>
      <c r="L102" s="114" t="str">
        <f>IF($A102&gt;"",IF(AND(EXACT(SquadExport!$BO102,TRUE),EXACT(SquadExport!$BL102,TRUE)),HARMEAN(WeightedParse!M102,WeightedParse!P102,WeightedParse!S102,WeightedParse!U102,WeightedParse!V102,WeightedParse!W102,WeightedParse!Y102,WeightedParse!AE102,WeightedParse!AL102,WeightedParse!AN102,WeightedParse!AP102),HARMEAN(WeightedParse!M102,WeightedParse!P102,WeightedParse!S102,WeightedParse!U102,WeightedParse!V102,WeightedParse!W102,WeightedParse!Y102,WeightedParse!AE102,WeightedParse!AL102,WeightedParse!AN102,WeightedParse!AP102)*Variables!$B$5),"")</f>
        <v/>
      </c>
      <c r="M102" s="114" t="str">
        <f>IF($A102&gt;"",IF(AND(EXACT(SquadExport!$BO102,TRUE),EXACT(SquadExport!$BL102,TRUE)),HARMEAN(WeightedParse!M102,WeightedParse!P102,WeightedParse!S102,WeightedParse!U102,WeightedParse!V102,WeightedParse!W102,WeightedParse!X102,WeightedParse!Y102,WeightedParse!Z102,WeightedParse!AE102,WeightedParse!AL102,WeightedParse!AN102,WeightedParse!AP102),HARMEAN(WeightedParse!M102,WeightedParse!P102,WeightedParse!S102,WeightedParse!U102,WeightedParse!V102,WeightedParse!W102,WeightedParse!X102,WeightedParse!Y102,WeightedParse!Z102,WeightedParse!AE102,WeightedParse!AL102,WeightedParse!AN102,WeightedParse!AP102)*Variables!$B$5),"")</f>
        <v/>
      </c>
      <c r="N102" s="114" t="str">
        <f>IF($A102&gt;"",IF(AND(EXACT(SquadExport!$BO102,TRUE),EXACT(SquadExport!$BL102,TRUE)),HARMEAN(WeightedParse!K102,WeightedParse!M102,WeightedParse!P102,WeightedParse!Q102,WeightedParse!S102,WeightedParse!T102,WeightedParse!U102,WeightedParse!V102,WeightedParse!W102,WeightedParse!X102,WeightedParse!Y102,WeightedParse!Z102,WeightedParse!AE102,WeightedParse!AG102,WeightedParse!AL102,WeightedParse!AN102,WeightedParse!AP102),HARMEAN(WeightedParse!K102,WeightedParse!M102,WeightedParse!P102,WeightedParse!Q102,WeightedParse!S102,WeightedParse!T102,WeightedParse!U102,WeightedParse!V102,WeightedParse!W102,WeightedParse!X102,WeightedParse!Y102,WeightedParse!Z102,WeightedParse!AE102,WeightedParse!AG102,WeightedParse!AL102,WeightedParse!AN102,WeightedParse!AP102)*Variables!$B$5),"")</f>
        <v/>
      </c>
      <c r="O102" s="114" t="str">
        <f>IF($A102&gt;"",IF(AND(EXACT(SquadExport!$BO102,TRUE),EXACT(SquadExport!$BL102,TRUE)),HARMEAN(WeightedParse!I102,WeightedParse!K102,WeightedParse!M102,WeightedParse!P102,WeightedParse!Q102,WeightedParse!S102,WeightedParse!T102,WeightedParse!V102,WeightedParse!W102,WeightedParse!X102,WeightedParse!Y102,WeightedParse!Z102,WeightedParse!AB102,WeightedParse!AE102,WeightedParse!AF102,WeightedParse!AG102,WeightedParse!AJ102,WeightedParse!AK102,WeightedParse!AL102,WeightedParse!AN102,WeightedParse!AO102,WeightedParse!AP102),HARMEAN(WeightedParse!I102,WeightedParse!K102,WeightedParse!M102,WeightedParse!P102,WeightedParse!Q102,WeightedParse!S102,WeightedParse!T102,WeightedParse!V102,WeightedParse!W102,WeightedParse!X102,WeightedParse!Y102,WeightedParse!Z102,WeightedParse!AB102,WeightedParse!AE102,WeightedParse!AF102,WeightedParse!AG102,WeightedParse!AJ102,WeightedParse!AK102,WeightedParse!AL102,WeightedParse!AN102,WeightedParse!AO102,WeightedParse!AP102)*Variables!$B$5),"")</f>
        <v/>
      </c>
      <c r="P102" s="114" t="str">
        <f>IF($A102&gt;"",IF(AND(OR(EXACT(SquadExport!$BO102,TRUE),EXACT(SquadExport!$BP102,TRUE)),OR(EXACT(SquadExport!$BK102,TRUE),EXACT(SquadExport!$BM102,TRUE))),HARMEAN(WeightedParse!M102,WeightedParse!P102,WeightedParse!S102,WeightedParse!U102,WeightedParse!V102,WeightedParse!W102,WeightedParse!Y102,WeightedParse!AE102,WeightedParse!AF102,WeightedParse!AP102),HARMEAN(WeightedParse!M102,WeightedParse!P102,WeightedParse!S102,WeightedParse!U102,WeightedParse!V102,WeightedParse!W102,WeightedParse!Y102,WeightedParse!AE102,WeightedParse!AF102,WeightedParse!AP102)*Variables!$B$5),"")</f>
        <v/>
      </c>
      <c r="Q102" s="114" t="str">
        <f>IF($A102&gt;"",IF(AND(OR(EXACT(SquadExport!$BO102,TRUE),EXACT(SquadExport!$BP102,TRUE)),OR(EXACT(SquadExport!$BK102,TRUE),EXACT(SquadExport!$BM102,TRUE))),HARMEAN(WeightedParse!H102,WeightedParse!P102,WeightedParse!Q102,WeightedParse!S102,WeightedParse!T102,WeightedParse!V102,WeightedParse!X102,WeightedParse!Y102,WeightedParse!Z102,WeightedParse!AE102,WeightedParse!AF102,WeightedParse!AH102,WeightedParse!AN102,WeightedParse!AO102),HARMEAN(WeightedParse!H102,WeightedParse!P102,WeightedParse!Q102,WeightedParse!S102,WeightedParse!T102,WeightedParse!V102,WeightedParse!X102,WeightedParse!Y102,WeightedParse!Z102,WeightedParse!AE102,WeightedParse!AF102,WeightedParse!AH102,WeightedParse!AN102,WeightedParse!AO102)*Variables!$B$5),"")</f>
        <v/>
      </c>
      <c r="R102" s="115" t="str">
        <f>IF($A102&gt;"",IF(AND(OR(EXACT(SquadExport!$BO102,TRUE),EXACT(SquadExport!$BP102,TRUE)),OR(EXACT(SquadExport!$BK102,TRUE),EXACT(SquadExport!$BM102,TRUE))),HARMEAN(WeightedParse!H102,WeightedParse!I102,WeightedParse!K102,WeightedParse!P102,WeightedParse!Q102,WeightedParse!S102,WeightedParse!T102,WeightedParse!V102,WeightedParse!Y102,WeightedParse!Z102,WeightedParse!AD102,WeightedParse!AE102,WeightedParse!AF102,WeightedParse!AH102,WeightedParse!AI102,WeightedParse!AJ102,WeightedParse!AN102,WeightedParse!AO102),HARMEAN(WeightedParse!H102,WeightedParse!I102,WeightedParse!K102,WeightedParse!P102,WeightedParse!Q102,WeightedParse!S102,WeightedParse!T102,WeightedParse!V102,WeightedParse!Y102,WeightedParse!Z102,WeightedParse!AD102,WeightedParse!AE102,WeightedParse!AF102,WeightedParse!AH102,WeightedParse!AI102,WeightedParse!AJ102,WeightedParse!AN102,WeightedParse!AO102)*Variables!$B$5),"")</f>
        <v/>
      </c>
      <c r="S102" s="115" t="str">
        <f>IF($A102&gt;"",IF(AND(OR(EXACT(SquadExport!$BO102,TRUE),EXACT(SquadExport!$BP102,TRUE)),OR(EXACT(SquadExport!$BK102,TRUE),EXACT(SquadExport!$BM102,TRUE))),HARMEAN(WeightedParse!H102,WeightedParse!I102,WeightedParse!K102,WeightedParse!Q102,WeightedParse!S102,WeightedParse!T102,WeightedParse!V102,WeightedParse!X102,WeightedParse!Z102,WeightedParse!AB102,WeightedParse!AD102,WeightedParse!AF102,WeightedParse!AG102,WeightedParse!AH102,WeightedParse!AI102,WeightedParse!AJ102,WeightedParse!AK102,WeightedParse!AN102,WeightedParse!AO102),HARMEAN(WeightedParse!H102,WeightedParse!I102,WeightedParse!K102,WeightedParse!Q102,WeightedParse!S102,WeightedParse!T102,WeightedParse!V102,WeightedParse!X102,WeightedParse!Z102,WeightedParse!AB102,WeightedParse!AD102,WeightedParse!AF102,WeightedParse!AG102,WeightedParse!AH102,WeightedParse!AI102,WeightedParse!AJ102,WeightedParse!AK102,WeightedParse!AN102,WeightedParse!AO102)*Variables!$B$5),"")</f>
        <v/>
      </c>
      <c r="T102" s="114" t="str">
        <f>IF($A102&gt;"",IF(AND(OR(EXACT(SquadExport!$BO102,TRUE),EXACT(SquadExport!$BP102,TRUE)),OR(EXACT(SquadExport!$BK102,TRUE),EXACT(SquadExport!$BM102,TRUE))),HARMEAN(WeightedParse!I102,WeightedParse!K102,WeightedParse!N102,WeightedParse!P102,WeightedParse!Q102,WeightedParse!S102,WeightedParse!T102,WeightedParse!V102,WeightedParse!X102,WeightedParse!Y102,WeightedParse!Z102,WeightedParse!AB102,WeightedParse!AD102,WeightedParse!AE102,WeightedParse!AF102,WeightedParse!AH102,WeightedParse!AI102,WeightedParse!AJ102,WeightedParse!AN102,WeightedParse!AO102)*WeightedParse!BD102,(HARMEAN(WeightedParse!I102,WeightedParse!K102,WeightedParse!N102,WeightedParse!P102,WeightedParse!Q102,WeightedParse!S102,WeightedParse!T102,WeightedParse!V102,WeightedParse!X102,WeightedParse!Y102,WeightedParse!Z102,WeightedParse!AB102,WeightedParse!AD102,WeightedParse!AE102,WeightedParse!AF102,WeightedParse!AH102,WeightedParse!AI102,WeightedParse!AJ102,WeightedParse!AN102,WeightedParse!AO102)*WeightedParse!BD102)*Variables!$B$5),"")</f>
        <v/>
      </c>
      <c r="U102" s="114" t="str">
        <f>IF($A102&gt;"",IF(EXACT(SquadExport!$BQ102,TRUE),HARMEAN(WeightedParse!P102,WeightedParse!S102,WeightedParse!V102,WeightedParse!X102,WeightedParse!Y102,WeightedParse!Z102,WeightedParse!AE102,WeightedParse!AF102,WeightedParse!AP102),HARMEAN(WeightedParse!P102,WeightedParse!S102,WeightedParse!V102,WeightedParse!X102,WeightedParse!Y102,WeightedParse!Z102,WeightedParse!AE102,WeightedParse!AF102,WeightedParse!AP102)*Variables!$B$5),"")</f>
        <v/>
      </c>
      <c r="V102" s="114" t="str">
        <f>IF($A102&gt;"",IF(EXACT(SquadExport!$BQ102,TRUE),HARMEAN(WeightedParse!K102,WeightedParse!Q102,WeightedParse!S102,WeightedParse!T102,WeightedParse!V102,WeightedParse!X102,WeightedParse!Z102,WeightedParse!AE102,WeightedParse!AF102,WeightedParse!AG102,WeightedParse!AH102,WeightedParse!AK102),HARMEAN(WeightedParse!K102,WeightedParse!Q102,WeightedParse!S102,WeightedParse!T102,WeightedParse!V102,WeightedParse!X102,WeightedParse!Z102,WeightedParse!AE102,WeightedParse!AF102,WeightedParse!AG102,WeightedParse!AH102,WeightedParse!AK102)*Variables!$B$5),"")</f>
        <v/>
      </c>
      <c r="W102" s="114" t="str">
        <f>IF($A102&gt;"",IF(EXACT(SquadExport!$BQ102,TRUE),HARMEAN(WeightedParse!I102,WeightedParse!K102,WeightedParse!N102,WeightedParse!Q102,WeightedParse!T102,WeightedParse!V102,WeightedParse!X102,WeightedParse!Z102,WeightedParse!AB102,WeightedParse!AD102,WeightedParse!AF102,WeightedParse!AG102,WeightedParse!AK102),HARMEAN(WeightedParse!I102,WeightedParse!K102,WeightedParse!N102,WeightedParse!Q102,WeightedParse!T102,WeightedParse!V102,WeightedParse!X102,WeightedParse!Z102,WeightedParse!AB102,WeightedParse!AD102,WeightedParse!AF102,WeightedParse!AG102,WeightedParse!AK102)*Variables!$B$5),"")</f>
        <v/>
      </c>
      <c r="X102" s="114" t="str">
        <f>IF($A102&gt;"",IF(EXACT(SquadExport!$BQ102,TRUE),HARMEAN(WeightedParse!K102,WeightedParse!P102,WeightedParse!Q102,WeightedParse!S102,WeightedParse!U102,WeightedParse!V102,WeightedParse!X102,WeightedParse!Y102,WeightedParse!Z102,WeightedParse!AE102,WeightedParse!AF102,WeightedParse!AH102,WeightedParse!AO102,WeightedParse!AP102),HARMEAN(WeightedParse!K102,WeightedParse!P102,WeightedParse!Q102,WeightedParse!S102,WeightedParse!U102,WeightedParse!V102,WeightedParse!X102,WeightedParse!Y102,WeightedParse!Z102,WeightedParse!AE102,WeightedParse!AF102,WeightedParse!AH102,WeightedParse!AO102,WeightedParse!AP102)*Variables!$B$5),"")</f>
        <v/>
      </c>
      <c r="Y102" s="114" t="str">
        <f>IF($A102&gt;"",IF(EXACT(SquadExport!$BQ102,TRUE),HARMEAN(WeightedParse!P102,WeightedParse!Q102,WeightedParse!S102,WeightedParse!U102,WeightedParse!V102,WeightedParse!W102,WeightedParse!Y102,WeightedParse!AE102,WeightedParse!AF102,WeightedParse!AH102,WeightedParse!AJ102,WeightedParse!AN102,WeightedParse!AO102,WeightedParse!AP102),HARMEAN(WeightedParse!P102,WeightedParse!Q102,WeightedParse!S102,WeightedParse!U102,WeightedParse!V102,WeightedParse!W102,WeightedParse!Y102,WeightedParse!AE102,WeightedParse!AF102,WeightedParse!AH102,WeightedParse!AJ102,WeightedParse!AN102,WeightedParse!AO102,WeightedParse!AP102)*Variables!$B$5),"")</f>
        <v/>
      </c>
      <c r="Z102" s="114" t="str">
        <f>IF($A102&gt;"",IF(EXACT(SquadExport!$BQ102,TRUE),HARMEAN(WeightedParse!M102,WeightedParse!P102,WeightedParse!Q102,WeightedParse!S102,WeightedParse!U102,WeightedParse!V102,WeightedParse!W102,WeightedParse!X102,WeightedParse!Y102,WeightedParse!Z102,WeightedParse!AE102,WeightedParse!AF102,WeightedParse!AH102,WeightedParse!AL102,WeightedParse!AO102,WeightedParse!AP102),HARMEAN(WeightedParse!M102,WeightedParse!P102,WeightedParse!Q102,WeightedParse!S102,WeightedParse!U102,WeightedParse!V102,WeightedParse!W102,WeightedParse!X102,WeightedParse!Y102,WeightedParse!Z102,WeightedParse!AE102,WeightedParse!AF102,WeightedParse!AH102,WeightedParse!AL102,WeightedParse!AO102,WeightedParse!AP102)*Variables!$B$5),"")</f>
        <v/>
      </c>
      <c r="AA102" s="114" t="str">
        <f>IF($A102&gt;"",IF(EXACT(SquadExport!$BQ102,TRUE),HARMEAN(WeightedParse!J102,WeightedParse!K102,WeightedParse!N102,WeightedParse!P102,WeightedParse!Q102,WeightedParse!S102,WeightedParse!V102,WeightedParse!X102,WeightedParse!Y102,WeightedParse!Z102,WeightedParse!AD102,WeightedParse!AE102,WeightedParse!AH102,WeightedParse!AI102,WeightedParse!AK102,WeightedParse!AN102,WeightedParse!AO102,WeightedParse!AP102),HARMEAN(WeightedParse!J102,WeightedParse!K102,WeightedParse!N102,WeightedParse!P102,WeightedParse!Q102,WeightedParse!S102,WeightedParse!V102,WeightedParse!X102,WeightedParse!Y102,WeightedParse!Z102,WeightedParse!AD102,WeightedParse!AE102,WeightedParse!AH102,WeightedParse!AI102,WeightedParse!AK102,WeightedParse!AN102,WeightedParse!AO102,WeightedParse!AP102)*Variables!$B$5),"")</f>
        <v/>
      </c>
      <c r="AB102" s="114" t="str">
        <f>IF($A102&gt;"",IF(AND(EXACT(SquadExport!$BR102,TRUE),EXACT(SquadExport!$BL102,TRUE)),HARMEAN(WeightedParse!I102,WeightedParse!K102,WeightedParse!N102,WeightedParse!Q102,WeightedParse!T102,WeightedParse!V102,WeightedParse!X102,WeightedParse!Y102,WeightedParse!Z102,WeightedParse!AD102,WeightedParse!AE102,WeightedParse!AF102,WeightedParse!AG102,WeightedParse!AH102,WeightedParse!AI102,WeightedParse!AJ102,WeightedParse!AK102,WeightedParse!AN102,WeightedParse!AO102),HARMEAN(WeightedParse!I102,WeightedParse!K102,WeightedParse!N102,WeightedParse!Q102,WeightedParse!T102,WeightedParse!V102,WeightedParse!X102,WeightedParse!Y102,WeightedParse!Z102,WeightedParse!AD102,WeightedParse!AE102,WeightedParse!AF102,WeightedParse!AG102,WeightedParse!AH102,WeightedParse!AI102,WeightedParse!AJ102,WeightedParse!AK102,WeightedParse!AN102,WeightedParse!AO102)*Variables!$B$5),"")</f>
        <v/>
      </c>
      <c r="AC102" s="114" t="str">
        <f>IF($A102&gt;"",IF(AND(EXACT(SquadExport!$BR102,TRUE),EXACT(SquadExport!$BL102,TRUE)),HARMEAN(WeightedParse!K102,WeightedParse!Q102,WeightedParse!S102,WeightedParse!T102,WeightedParse!V102,WeightedParse!X102,WeightedParse!Y102,WeightedParse!Z102,WeightedParse!AD102,WeightedParse!AE102,WeightedParse!AF102,WeightedParse!AG102,WeightedParse!AH102,WeightedParse!AO102),HARMEAN(WeightedParse!K102,WeightedParse!Q102,WeightedParse!S102,WeightedParse!T102,WeightedParse!V102,WeightedParse!X102,WeightedParse!Y102,WeightedParse!Z102,WeightedParse!AD102,WeightedParse!AE102,WeightedParse!AF102,WeightedParse!AG102,WeightedParse!AH102,WeightedParse!AO102)*Variables!$B$5),"")</f>
        <v/>
      </c>
      <c r="AD102" s="114" t="str">
        <f>IF($A102&gt;"",IF(AND(EXACT(SquadExport!$BR102,TRUE),EXACT(SquadExport!$BL102,TRUE)),HARMEAN(WeightedParse!I102,WeightedParse!J102,WeightedParse!K102,WeightedParse!N102,WeightedParse!Q102,WeightedParse!S102,WeightedParse!T102,WeightedParse!V102,WeightedParse!X102,WeightedParse!Z102,WeightedParse!AB102,WeightedParse!AD102,WeightedParse!AG102,WeightedParse!AH102,WeightedParse!AI102,WeightedParse!AK102,WeightedParse!AO102),HARMEAN(WeightedParse!I102,WeightedParse!J102,WeightedParse!K102,WeightedParse!N102,WeightedParse!Q102,WeightedParse!S102,WeightedParse!T102,WeightedParse!V102,WeightedParse!X102,WeightedParse!Z102,WeightedParse!AB102,WeightedParse!AD102,WeightedParse!AG102,WeightedParse!AH102,WeightedParse!AI102,WeightedParse!AK102,WeightedParse!AO102)*Variables!$B$5),"")</f>
        <v/>
      </c>
      <c r="AE102" s="114" t="str">
        <f>IF($A102&gt;"",IF(AND(EXACT(SquadExport!$BR102,TRUE),EXACT(SquadExport!$BL102,TRUE)),HARMEAN(WeightedParse!K102,WeightedParse!N102,WeightedParse!P102,WeightedParse!Q102,WeightedParse!S102,WeightedParse!T102,WeightedParse!U102,WeightedParse!V102,WeightedParse!X102,WeightedParse!Y102,WeightedParse!Z102,WeightedParse!AD102,WeightedParse!AE102,WeightedParse!AF102,WeightedParse!AG102,WeightedParse!AH102,WeightedParse!AI102,WeightedParse!AO102),HARMEAN(WeightedParse!K102,WeightedParse!N102,WeightedParse!P102,WeightedParse!Q102,WeightedParse!S102,WeightedParse!T102,WeightedParse!U102,WeightedParse!V102,WeightedParse!X102,WeightedParse!Y102,WeightedParse!Z102,WeightedParse!AD102,WeightedParse!AE102,WeightedParse!AF102,WeightedParse!AG102,WeightedParse!AH102,WeightedParse!AI102,WeightedParse!AO102)*Variables!$B$5),"")</f>
        <v/>
      </c>
      <c r="AF102" s="114" t="str">
        <f>IF($A102&gt;"",IF(AND(EXACT(SquadExport!$BR102,TRUE),EXACT(SquadExport!$BL102,TRUE)),HARMEAN(WeightedParse!I102,WeightedParse!J102,WeightedParse!K102,WeightedParse!N102,WeightedParse!Q102,WeightedParse!S102,WeightedParse!T102,WeightedParse!U102,WeightedParse!V102,WeightedParse!X102,WeightedParse!Z102,WeightedParse!AD102,WeightedParse!AE102,WeightedParse!AF102,WeightedParse!AH102,WeightedParse!AI102,WeightedParse!AK102,WeightedParse!AN102,WeightedParse!AO102,WeightedParse!AP102),HARMEAN(WeightedParse!I102,WeightedParse!J102,WeightedParse!K102,WeightedParse!N102,WeightedParse!Q102,WeightedParse!S102,WeightedParse!T102,WeightedParse!U102,WeightedParse!V102,WeightedParse!X102,WeightedParse!Z102,WeightedParse!AD102,WeightedParse!AE102,WeightedParse!AF102,WeightedParse!AH102,WeightedParse!AI102,WeightedParse!AK102,WeightedParse!AN102,WeightedParse!AO102,WeightedParse!AP102)*Variables!$B$5),"")</f>
        <v/>
      </c>
      <c r="AG102" s="114" t="str">
        <f>IF($A102&gt;"",IF(AND(OR(EXACT(SquadExport!$BR102,TRUE),EXACT(SquadExport!$BS102,TRUE)),OR(EXACT(SquadExport!$BK102,TRUE),EXACT(SquadExport!$BM102,TRUE))),HARMEAN(WeightedParse!I102,WeightedParse!K102,WeightedParse!Q102,WeightedParse!T102,WeightedParse!X102,WeightedParse!Z102,WeightedParse!AD102,WeightedParse!AF102,WeightedParse!AG102,WeightedParse!AJ102),HARMEAN(WeightedParse!I102,WeightedParse!K102,WeightedParse!Q102,WeightedParse!T102,WeightedParse!X102,WeightedParse!Z102,WeightedParse!AD102,WeightedParse!AF102,WeightedParse!AG102,WeightedParse!AJ102)*Variables!$B$5),"")</f>
        <v/>
      </c>
      <c r="AH102" s="114" t="str">
        <f>IF($A102&gt;"",IF(AND(OR(EXACT(SquadExport!$BR102,TRUE),EXACT(SquadExport!$BS102,TRUE)),OR(EXACT(SquadExport!$BK102,TRUE),EXACT(SquadExport!$BM102,TRUE))),HARMEAN(WeightedParse!H102,WeightedParse!K102,WeightedParse!P102,WeightedParse!Q102,WeightedParse!S102,WeightedParse!T102,WeightedParse!V102,WeightedParse!X102,WeightedParse!Y102,WeightedParse!Z102,WeightedParse!AD102,WeightedParse!AE102,WeightedParse!AF102,WeightedParse!AG102,WeightedParse!AH102,WeightedParse!AO102),HARMEAN(WeightedParse!H102,WeightedParse!K102,WeightedParse!P102,WeightedParse!Q102,WeightedParse!S102,WeightedParse!T102,WeightedParse!V102,WeightedParse!X102,WeightedParse!Y102,WeightedParse!Z102,WeightedParse!AD102,WeightedParse!AE102,WeightedParse!AF102,WeightedParse!AG102,WeightedParse!AH102,WeightedParse!AO102)*Variables!$B$5),"")</f>
        <v/>
      </c>
      <c r="AI102" s="114" t="str">
        <f>IF($A102&gt;"",IF(AND(OR(EXACT(SquadExport!$BR102,TRUE),EXACT(SquadExport!$BS102,TRUE)),OR(EXACT(SquadExport!$BK102,TRUE),EXACT(SquadExport!$BM102,TRUE))),HARMEAN(WeightedParse!H102,WeightedParse!I102,WeightedParse!K102,WeightedParse!P102,WeightedParse!Q102,WeightedParse!S102,WeightedParse!T102,WeightedParse!U102,WeightedParse!V102,WeightedParse!X102,WeightedParse!Y102,WeightedParse!Z102,WeightedParse!AD102,WeightedParse!AE102,WeightedParse!AF102,WeightedParse!AH102,WeightedParse!AI102,WeightedParse!AO102),HARMEAN(WeightedParse!H102,WeightedParse!I102,WeightedParse!K102,WeightedParse!P102,WeightedParse!Q102,WeightedParse!S102,WeightedParse!T102,WeightedParse!U102,WeightedParse!V102,WeightedParse!X102,WeightedParse!Y102,WeightedParse!Z102,WeightedParse!AD102,WeightedParse!AE102,WeightedParse!AF102,WeightedParse!AH102,WeightedParse!AI102,WeightedParse!AO102)*Variables!$B$5),"")</f>
        <v/>
      </c>
      <c r="AJ102" s="114" t="str">
        <f>IF($A102&gt;"",IF(AND(OR(EXACT(SquadExport!$BR102,TRUE),EXACT(SquadExport!$BS102,TRUE)),OR(EXACT(SquadExport!$BK102,TRUE),EXACT(SquadExport!$BM102,TRUE))),HARMEAN(WeightedParse!H102,WeightedParse!K102,WeightedParse!M102,WeightedParse!V102,WeightedParse!W102,WeightedParse!AD102,WeightedParse!AF102,WeightedParse!AH102,WeightedParse!AK102,WeightedParse!AL102,WeightedParse!AO102,WeightedParse!AP102)*(CONVERT(LEFT(SquadExport!$E102,FIND("'",SquadExport!$E102)-1)+((MID(SquadExport!$E102,FIND("'",SquadExport!$E102)+1,LEN(SquadExport!$E102)-FIND("'",SquadExport!$E102)-1))/12),"ft","m")-1)/(Variables!$C$4-1),(HARMEAN(WeightedParse!H102,WeightedParse!K102,WeightedParse!M102,WeightedParse!V102,WeightedParse!W102,WeightedParse!AD102,WeightedParse!AF102,WeightedParse!AH102,WeightedParse!AK102,WeightedParse!AL102,WeightedParse!AO102,WeightedParse!AP102)*(CONVERT(LEFT(SquadExport!$E102,FIND("'",SquadExport!$E102)-1)+((MID(SquadExport!$E102,FIND("'",SquadExport!$E102)+1,LEN(SquadExport!$E102)-FIND("'",SquadExport!$E102)-1))/12),"ft","m")-1)/(Variables!$C$4-1))*Variables!$B$5),"")</f>
        <v/>
      </c>
      <c r="AK102" s="114" t="str">
        <f>IF($A102&gt;"",IF(AND(OR(EXACT(SquadExport!$BR102,TRUE),EXACT(SquadExport!$BS102,TRUE)),OR(EXACT(SquadExport!$BK102,TRUE),EXACT(SquadExport!$BM102,TRUE))),HARMEAN(WeightedParse!J102,WeightedParse!K102,WeightedParse!T102,WeightedParse!V102,WeightedParse!X102,WeightedParse!Y102,WeightedParse!Z102,WeightedParse!AD102,WeightedParse!AH102,WeightedParse!AI102,WeightedParse!AK102,WeightedParse!AO102),HARMEAN(WeightedParse!J102,WeightedParse!K102,WeightedParse!T102,WeightedParse!V102,WeightedParse!X102,WeightedParse!Y102,WeightedParse!Z102,WeightedParse!AD102,WeightedParse!AH102,WeightedParse!AI102,WeightedParse!AK102,WeightedParse!AO102)*Variables!$B$5),"")</f>
        <v/>
      </c>
      <c r="AL102" s="114" t="str">
        <f>IF($A102&gt;"",IF(AND(OR(EXACT(SquadExport!$BR102,TRUE),EXACT(SquadExport!$BS102,TRUE)),OR(EXACT(SquadExport!$BK102,TRUE),EXACT(SquadExport!$BM102,TRUE))),HARMEAN(WeightedParse!H102,WeightedParse!I102,WeightedParse!K102,WeightedParse!Q102,WeightedParse!T102,WeightedParse!V102,WeightedParse!AB102,WeightedParse!AD102,WeightedParse!AH102,WeightedParse!AI102,WeightedParse!AJ102,WeightedParse!AN102,WeightedParse!AO102),HARMEAN(WeightedParse!H102,WeightedParse!I102,WeightedParse!K102,WeightedParse!Q102,WeightedParse!T102,WeightedParse!V102,WeightedParse!AB102,WeightedParse!AD102,WeightedParse!AH102,WeightedParse!AI102,WeightedParse!AJ102,WeightedParse!AN102,WeightedParse!AO102)*Variables!$B$5),"")</f>
        <v/>
      </c>
      <c r="AM102" s="114" t="str">
        <f>IF($A102&gt;"",IF(AND(OR(EXACT(SquadExport!$BR102,TRUE),EXACT(SquadExport!$BS102,TRUE)),OR(EXACT(SquadExport!$BK102,TRUE),EXACT(SquadExport!$BM102,TRUE))),HARMEAN(WeightedParse!I102,WeightedParse!J102,WeightedParse!K102,WeightedParse!N102,WeightedParse!Q102,WeightedParse!T102,WeightedParse!V102,WeightedParse!X102,WeightedParse!AB102,WeightedParse!AD102,WeightedParse!AG102,WeightedParse!AI102,WeightedParse!AJ102,WeightedParse!AK102,WeightedParse!AN102)*WeightedParse!BD102,(HARMEAN(WeightedParse!I102,WeightedParse!J102,WeightedParse!K102,WeightedParse!N102,WeightedParse!Q102,WeightedParse!T102,WeightedParse!V102,WeightedParse!X102,WeightedParse!AB102,WeightedParse!AD102,WeightedParse!AG102,WeightedParse!AI102,WeightedParse!AJ102,WeightedParse!AK102,WeightedParse!AN102)*WeightedParse!BD102)*Variables!$B$5),"")</f>
        <v/>
      </c>
      <c r="AN102" s="114" t="str">
        <f>IF($A102&gt;"",IF(AND(OR(EXACT(SquadExport!$BR102,TRUE),EXACT(SquadExport!$BS102,TRUE)),OR(EXACT(SquadExport!$BK102,TRUE),EXACT(SquadExport!$BM102,TRUE))),HARMEAN(WeightedParse!H102,WeightedParse!I102,WeightedParse!K102,WeightedParse!N102,WeightedParse!Q102,WeightedParse!T102,WeightedParse!V102,WeightedParse!X102,WeightedParse!Z102,WeightedParse!AD102,WeightedParse!AG102,WeightedParse!AH102,WeightedParse!AI102,WeightedParse!AJ102,WeightedParse!AN102,WeightedParse!AO102)*WeightedParse!BD102,(HARMEAN(WeightedParse!H102,WeightedParse!I102,WeightedParse!K102,WeightedParse!N102,WeightedParse!Q102,WeightedParse!T102,WeightedParse!V102,WeightedParse!X102,WeightedParse!Z102,WeightedParse!AD102,WeightedParse!AG102,WeightedParse!AH102,WeightedParse!AI102,WeightedParse!AJ102,WeightedParse!AN102,WeightedParse!AO102)*WeightedParse!BD102)*Variables!$B$5),"")</f>
        <v/>
      </c>
      <c r="AO102" s="114" t="str">
        <f>IF($A102&gt;"",IF(AND(EXACT(SquadExport!$BS102,TRUE),EXACT(SquadExport!$BL102,TRUE)),HARMEAN(WeightedParse!K102,WeightedParse!Q102,WeightedParse!T102,WeightedParse!V102,WeightedParse!X102,WeightedParse!Z102,WeightedParse!AB102,WeightedParse!AD102,WeightedParse!AG102,WeightedParse!AK102),HARMEAN(WeightedParse!K102,WeightedParse!Q102,WeightedParse!T102,WeightedParse!V102,WeightedParse!X102,WeightedParse!Z102,WeightedParse!AB102,WeightedParse!AD102,WeightedParse!AG102,WeightedParse!AK102)*Variables!$B$5),"")</f>
        <v/>
      </c>
      <c r="AP102" s="114" t="str">
        <f>IF($A102&gt;"",IF(AND(EXACT(SquadExport!$BS102,TRUE),EXACT(SquadExport!$BL102,TRUE)),HARMEAN(WeightedParse!I102,WeightedParse!K102,WeightedParse!Q102,WeightedParse!T102,WeightedParse!V102,WeightedParse!X102,WeightedParse!Z102,WeightedParse!AB102,WeightedParse!AD102,WeightedParse!AF102,WeightedParse!AG102,WeightedParse!AI102,WeightedParse!AJ102),HARMEAN(WeightedParse!I102,WeightedParse!K102,WeightedParse!Q102,WeightedParse!T102,WeightedParse!V102,WeightedParse!X102,WeightedParse!Z102,WeightedParse!AB102,WeightedParse!AD102,WeightedParse!AF102,WeightedParse!AG102,WeightedParse!AI102,WeightedParse!AJ102)*Variables!$B$5),"")</f>
        <v/>
      </c>
      <c r="AQ102" s="114" t="str">
        <f>IF($A102&gt;"",IF(AND(EXACT(SquadExport!$BS102,TRUE),EXACT(SquadExport!$BL102,TRUE)),HARMEAN(WeightedParse!I102,WeightedParse!J102,WeightedParse!K102,WeightedParse!Q102,WeightedParse!T102,WeightedParse!V102,WeightedParse!X102,WeightedParse!Z102,WeightedParse!AB102,WeightedParse!AD102,WeightedParse!AG102,WeightedParse!AI102,WeightedParse!AJ102,WeightedParse!AK102),HARMEAN(WeightedParse!I102,WeightedParse!J102,WeightedParse!K102,WeightedParse!Q102,WeightedParse!T102,WeightedParse!V102,WeightedParse!X102,WeightedParse!Z102,WeightedParse!AB102,WeightedParse!AD102,WeightedParse!AG102,WeightedParse!AI102,WeightedParse!AJ102,WeightedParse!AK102)*Variables!$B$5),"")</f>
        <v/>
      </c>
      <c r="AR102" s="114" t="str">
        <f>IF($A102&gt;"",IF(AND(EXACT(SquadExport!$BS102,TRUE),EXACT(SquadExport!$BL102,TRUE)),HARMEAN(WeightedParse!I102,WeightedParse!J102,WeightedParse!K102,WeightedParse!Q102,WeightedParse!T102,WeightedParse!V102,WeightedParse!X102,WeightedParse!Y102,WeightedParse!Z102,WeightedParse!AD102,WeightedParse!AH102,WeightedParse!AI102,WeightedParse!AJ102,WeightedParse!AK102,WeightedParse!AN102,WeightedParse!AO102),HARMEAN(WeightedParse!I102,WeightedParse!J102,WeightedParse!K102,WeightedParse!Q102,WeightedParse!T102,WeightedParse!V102,WeightedParse!X102,WeightedParse!Y102,WeightedParse!Z102,WeightedParse!AD102,WeightedParse!AH102,WeightedParse!AI102,WeightedParse!AJ102,WeightedParse!AK102,WeightedParse!AN102,WeightedParse!AO102)*Variables!$B$5),"")</f>
        <v/>
      </c>
      <c r="AS102" s="114" t="str">
        <f>IF($A102&gt;"",IF(AND(EXACT(SquadExport!$BT102,TRUE),EXACT(SquadExport!$BL102,TRUE)),HARMEAN(WeightedParse!J102,WeightedParse!K102,WeightedParse!M102,WeightedParse!T102,WeightedParse!V102,WeightedParse!X102,WeightedParse!Z102,WeightedParse!AD102,WeightedParse!AI102),(HARMEAN(WeightedParse!J102,WeightedParse!K102,WeightedParse!M102,WeightedParse!T102,WeightedParse!V102,WeightedParse!X102,WeightedParse!Z102,WeightedParse!AD102,WeightedParse!AI102)*Variables!$B$5)),"")</f>
        <v/>
      </c>
      <c r="AT102" s="114" t="str">
        <f>IF($A102&gt;"",IF(AND(EXACT(SquadExport!$BT102,TRUE),EXACT(SquadExport!$BL102,TRUE)),HARMEAN(WeightedParse!J102,WeightedParse!K102,WeightedParse!M102,WeightedParse!U102,WeightedParse!V102,WeightedParse!W102,WeightedParse!X102,WeightedParse!Z102,WeightedParse!AD102,WeightedParse!AF102,WeightedParse!AK102,WeightedParse!AL102,WeightedParse!AP102)*(CONVERT(LEFT(SquadExport!$E102,FIND("'",SquadExport!$E102)-1)+((MID(SquadExport!$E102,FIND("'",SquadExport!$E102)+1,LEN(SquadExport!$E102)-FIND("'",SquadExport!$E102)-1))/12),"ft","m")-1)/(Variables!$C$4-1),(HARMEAN(WeightedParse!J102,WeightedParse!K102,WeightedParse!M102,WeightedParse!U102,WeightedParse!V102,WeightedParse!W102,WeightedParse!X102,WeightedParse!Z102,WeightedParse!AD102,WeightedParse!AF102,WeightedParse!AK102,WeightedParse!AL102,WeightedParse!AP102)*(CONVERT(LEFT(SquadExport!$E102,FIND("'",SquadExport!$E102)-1)+((MID(SquadExport!$E102,FIND("'",SquadExport!$E102)+1,LEN(SquadExport!$E102)-FIND("'",SquadExport!$E102)-1))/12),"ft","m")-1)/(Variables!$C$4-1)))*Variables!$B$5,"")</f>
        <v/>
      </c>
      <c r="AU102" s="114" t="str">
        <f>IF($A102&gt;"",IF(AND(EXACT(SquadExport!$BT102,TRUE),EXACT(SquadExport!$BL102,TRUE)),HARMEAN(WeightedParse!I102,WeightedParse!J102,WeightedParse!K102,WeightedParse!Q102,WeightedParse!T102,WeightedParse!V102,WeightedParse!X102,WeightedParse!Z102,WeightedParse!AB102,WeightedParse!AD102,WeightedParse!AF102,WeightedParse!AG102,WeightedParse!AK102,WeightedParse!AP102),HARMEAN(WeightedParse!I102,WeightedParse!J102,WeightedParse!K102,WeightedParse!Q102,WeightedParse!T102,WeightedParse!V102,WeightedParse!X102,WeightedParse!Z102,WeightedParse!AB102,WeightedParse!AD102,WeightedParse!AF102,WeightedParse!AG102,WeightedParse!AK102,WeightedParse!AP102)*Variables!$B$5),"")</f>
        <v/>
      </c>
      <c r="AV102" s="114" t="str">
        <f>IF($A102&gt;"",IF(AND(EXACT(SquadExport!$BT102,TRUE),EXACT(SquadExport!$BL102,TRUE)),HARMEAN(WeightedParse!I102,WeightedParse!J102,WeightedParse!K102,WeightedParse!Q102,WeightedParse!T102,WeightedParse!V102,WeightedParse!X102,WeightedParse!Z102,WeightedParse!AD102,WeightedParse!AH102,WeightedParse!AI102,WeightedParse!AJ102,WeightedParse!AK102,WeightedParse!AN102,WeightedParse!AO102),HARMEAN(WeightedParse!I102,WeightedParse!J102,WeightedParse!K102,WeightedParse!Q102,WeightedParse!T102,WeightedParse!V102,WeightedParse!X102,WeightedParse!Z102,WeightedParse!AD102,WeightedParse!AH102,WeightedParse!AI102,WeightedParse!AJ102,WeightedParse!AK102,WeightedParse!AN102,WeightedParse!AO102)*Variables!$B$5),"")</f>
        <v/>
      </c>
      <c r="AW102" s="114" t="str">
        <f>IF($A102&gt;"",IF(AND(EXACT(SquadExport!$BT102,TRUE),EXACT(SquadExport!$BL102,TRUE)),HARMEAN(WeightedParse!I102,WeightedParse!J102,WeightedParse!K102,WeightedParse!Q102,WeightedParse!T102,WeightedParse!V102,WeightedParse!X102,WeightedParse!Z102,WeightedParse!AB102,WeightedParse!AD102,WeightedParse!AF102,WeightedParse!AG102,WeightedParse!AI102,WeightedParse!AJ102,WeightedParse!AK102),HARMEAN(WeightedParse!I102,WeightedParse!J102,WeightedParse!K102,WeightedParse!Q102,WeightedParse!T102,WeightedParse!V102,WeightedParse!X102,WeightedParse!Z102,WeightedParse!AB102,WeightedParse!AD102,WeightedParse!AF102,WeightedParse!AG102,WeightedParse!AI102,WeightedParse!AJ102,WeightedParse!AK102)*Variables!$B$5),"")</f>
        <v/>
      </c>
      <c r="AX102" s="114" t="str">
        <f>IF($A102&gt;"",IF(AND(EXACT(SquadExport!$BT102,TRUE),EXACT(SquadExport!$BL102,TRUE)),HARMEAN(WeightedParse!K102,WeightedParse!Q102,WeightedParse!U102,WeightedParse!V102,WeightedParse!W102,WeightedParse!X102,WeightedParse!Y102,WeightedParse!Z102,WeightedParse!AD102,WeightedParse!AF102,WeightedParse!AH102,WeightedParse!AI102,WeightedParse!AJ102,WeightedParse!AK102,WeightedParse!AN102,WeightedParse!AO102,WeightedParse!AP102),HARMEAN(WeightedParse!K102,WeightedParse!Q102,WeightedParse!U102,WeightedParse!V102,WeightedParse!W102,WeightedParse!X102,WeightedParse!Y102,WeightedParse!Z102,WeightedParse!AD102,WeightedParse!AF102,WeightedParse!AH102,WeightedParse!AI102,WeightedParse!AJ102,WeightedParse!AK102,WeightedParse!AN102,WeightedParse!AO102,WeightedParse!AP102)*Variables!$B$5),"")</f>
        <v/>
      </c>
      <c r="AY102" s="114" t="str">
        <f>IF($A102&gt;"",IF(AND(EXACT(SquadExport!$BT102,TRUE),EXACT(SquadExport!$BL102,TRUE)),HARMEAN(WeightedParse!I102,WeightedParse!J102,WeightedParse!K102,WeightedParse!M102,WeightedParse!N102,WeightedParse!Q102,WeightedParse!T102,WeightedParse!V102,WeightedParse!X102,WeightedParse!Z102,WeightedParse!AD102,WeightedParse!AF102,WeightedParse!AG102,WeightedParse!AH102,WeightedParse!AI102,WeightedParse!AJ102,WeightedParse!AK102,WeightedParse!AL102,WeightedParse!AN102,WeightedParse!AO102,WeightedParse!AP102),HARMEAN(WeightedParse!I102,WeightedParse!J102,WeightedParse!K102,WeightedParse!M102,WeightedParse!N102,WeightedParse!Q102,WeightedParse!T102,WeightedParse!V102,WeightedParse!X102,WeightedParse!Z102,WeightedParse!AD102,WeightedParse!AF102,WeightedParse!AG102,WeightedParse!AH102,WeightedParse!AI102,WeightedParse!AJ102,WeightedParse!AK102,WeightedParse!AL102,WeightedParse!AN102,WeightedParse!AO102,WeightedParse!AP102)*Variables!$B$5),"")</f>
        <v/>
      </c>
    </row>
    <row r="103" spans="1:51" ht="15" customHeight="1" x14ac:dyDescent="0.25">
      <c r="A103" s="3" t="str">
        <f>IF(WeightedParse!A103&gt;"",WeightedParse!A103,"")</f>
        <v/>
      </c>
      <c r="B103" s="4" t="str">
        <f>IF(WeightedParse!B103&gt;0,WeightedParse!B103,"")</f>
        <v/>
      </c>
      <c r="C103" s="4" t="str">
        <f>IF(A103&gt;"",IF(AND(B103&lt;=Variables!$B$8,G103&gt;2),"Youth",IF(AND(B103&lt;=Variables!$B$8,G103&lt;=2),"Prospect",IF(AND(B103&gt;=Variables!$B$9,G103&gt;2),"Old",IF(G103&gt;=3,"Reserves","First Team")))),"")</f>
        <v/>
      </c>
      <c r="D103" s="4" t="str">
        <f>SquadExport!BJ103</f>
        <v/>
      </c>
      <c r="E103" s="4" t="str">
        <f>IF(A103&gt;"",VLOOKUP(F103,Roles!A:B,2,FALSE)&amp;IF(OR(VLOOKUP(F103,Roles!$A:$B,2,FALSE)="FB",VLOOKUP(F103,Roles!$A:$B,2,FALSE)="WB",VLOOKUP(F103,Roles!$A:$B,2,FALSE)="WM",VLOOKUP(F103,Roles!$A:$B,2,FALSE)="W"),IF(AND(SquadExport!BK103=TRUE,SquadExport!BM103=TRUE,WeightedParse!BB103&gt;=WeightedParse!BC103)," (R)",IF(AND(SquadExport!BK103=TRUE,SquadExport!BM103=TRUE,WeightedParse!BB103&lt;WeightedParse!BC103)," (L)",IF(AND(SquadExport!BK103=TRUE,SquadExport!BM103=FALSE), " (L)",IF(AND(SquadExport!BK103=FALSE,SquadExport!BM103=TRUE)," (R)","")))),""),"")</f>
        <v/>
      </c>
      <c r="F103" s="4" t="str" cm="1">
        <f t="array" ref="F103">IF(A103&gt;"",INDEX($J$1:$AY$1,SUMPRODUCT(MAX(($J$2:$AY$200=MAX($J103:$AY103))*(COLUMN($J$2:$AY$200))))-COLUMN($J$1)+1),"")</f>
        <v/>
      </c>
      <c r="G103" s="4" t="str">
        <f t="shared" si="3"/>
        <v/>
      </c>
      <c r="H103" s="4" t="str">
        <f t="shared" si="4"/>
        <v/>
      </c>
      <c r="I103" s="5" t="str">
        <f t="shared" si="5"/>
        <v/>
      </c>
      <c r="J103" s="114" t="str">
        <f>IF($A103&gt;"",HARMEAN(WeightedParse!V103,WeightedParse!Y103,WeightedParse!Z103,WeightedParse!AE103,WeightedParse!AJ103,WeightedParse!AQ103,WeightedParse!AR103,WeightedParse!AS103,WeightedParse!AU103,WeightedParse!AV103,WeightedParse!AW103,WeightedParse!AY103,WeightedParse!BA103),"")</f>
        <v/>
      </c>
      <c r="K103" s="114" t="str">
        <f>IF(A103&gt;"",HARMEAN(WeightedParse!K103,WeightedParse!Q103,WeightedParse!V103,WeightedParse!X103,WeightedParse!Y103,WeightedParse!Z103,WeightedParse!AE103,WeightedParse!AG103,WeightedParse!AI103,WeightedParse!AJ103,WeightedParse!AQ103,WeightedParse!AR103,WeightedParse!AS103,WeightedParse!AU103,WeightedParse!AV103,WeightedParse!AW103,WeightedParse!AY103,WeightedParse!AZ103,WeightedParse!BA103),"")</f>
        <v/>
      </c>
      <c r="L103" s="114" t="str">
        <f>IF($A103&gt;"",IF(AND(EXACT(SquadExport!$BO103,TRUE),EXACT(SquadExport!$BL103,TRUE)),HARMEAN(WeightedParse!M103,WeightedParse!P103,WeightedParse!S103,WeightedParse!U103,WeightedParse!V103,WeightedParse!W103,WeightedParse!Y103,WeightedParse!AE103,WeightedParse!AL103,WeightedParse!AN103,WeightedParse!AP103),HARMEAN(WeightedParse!M103,WeightedParse!P103,WeightedParse!S103,WeightedParse!U103,WeightedParse!V103,WeightedParse!W103,WeightedParse!Y103,WeightedParse!AE103,WeightedParse!AL103,WeightedParse!AN103,WeightedParse!AP103)*Variables!$B$5),"")</f>
        <v/>
      </c>
      <c r="M103" s="114" t="str">
        <f>IF($A103&gt;"",IF(AND(EXACT(SquadExport!$BO103,TRUE),EXACT(SquadExport!$BL103,TRUE)),HARMEAN(WeightedParse!M103,WeightedParse!P103,WeightedParse!S103,WeightedParse!U103,WeightedParse!V103,WeightedParse!W103,WeightedParse!X103,WeightedParse!Y103,WeightedParse!Z103,WeightedParse!AE103,WeightedParse!AL103,WeightedParse!AN103,WeightedParse!AP103),HARMEAN(WeightedParse!M103,WeightedParse!P103,WeightedParse!S103,WeightedParse!U103,WeightedParse!V103,WeightedParse!W103,WeightedParse!X103,WeightedParse!Y103,WeightedParse!Z103,WeightedParse!AE103,WeightedParse!AL103,WeightedParse!AN103,WeightedParse!AP103)*Variables!$B$5),"")</f>
        <v/>
      </c>
      <c r="N103" s="114" t="str">
        <f>IF($A103&gt;"",IF(AND(EXACT(SquadExport!$BO103,TRUE),EXACT(SquadExport!$BL103,TRUE)),HARMEAN(WeightedParse!K103,WeightedParse!M103,WeightedParse!P103,WeightedParse!Q103,WeightedParse!S103,WeightedParse!T103,WeightedParse!U103,WeightedParse!V103,WeightedParse!W103,WeightedParse!X103,WeightedParse!Y103,WeightedParse!Z103,WeightedParse!AE103,WeightedParse!AG103,WeightedParse!AL103,WeightedParse!AN103,WeightedParse!AP103),HARMEAN(WeightedParse!K103,WeightedParse!M103,WeightedParse!P103,WeightedParse!Q103,WeightedParse!S103,WeightedParse!T103,WeightedParse!U103,WeightedParse!V103,WeightedParse!W103,WeightedParse!X103,WeightedParse!Y103,WeightedParse!Z103,WeightedParse!AE103,WeightedParse!AG103,WeightedParse!AL103,WeightedParse!AN103,WeightedParse!AP103)*Variables!$B$5),"")</f>
        <v/>
      </c>
      <c r="O103" s="114" t="str">
        <f>IF($A103&gt;"",IF(AND(EXACT(SquadExport!$BO103,TRUE),EXACT(SquadExport!$BL103,TRUE)),HARMEAN(WeightedParse!I103,WeightedParse!K103,WeightedParse!M103,WeightedParse!P103,WeightedParse!Q103,WeightedParse!S103,WeightedParse!T103,WeightedParse!V103,WeightedParse!W103,WeightedParse!X103,WeightedParse!Y103,WeightedParse!Z103,WeightedParse!AB103,WeightedParse!AE103,WeightedParse!AF103,WeightedParse!AG103,WeightedParse!AJ103,WeightedParse!AK103,WeightedParse!AL103,WeightedParse!AN103,WeightedParse!AO103,WeightedParse!AP103),HARMEAN(WeightedParse!I103,WeightedParse!K103,WeightedParse!M103,WeightedParse!P103,WeightedParse!Q103,WeightedParse!S103,WeightedParse!T103,WeightedParse!V103,WeightedParse!W103,WeightedParse!X103,WeightedParse!Y103,WeightedParse!Z103,WeightedParse!AB103,WeightedParse!AE103,WeightedParse!AF103,WeightedParse!AG103,WeightedParse!AJ103,WeightedParse!AK103,WeightedParse!AL103,WeightedParse!AN103,WeightedParse!AO103,WeightedParse!AP103)*Variables!$B$5),"")</f>
        <v/>
      </c>
      <c r="P103" s="114" t="str">
        <f>IF($A103&gt;"",IF(AND(OR(EXACT(SquadExport!$BO103,TRUE),EXACT(SquadExport!$BP103,TRUE)),OR(EXACT(SquadExport!$BK103,TRUE),EXACT(SquadExport!$BM103,TRUE))),HARMEAN(WeightedParse!M103,WeightedParse!P103,WeightedParse!S103,WeightedParse!U103,WeightedParse!V103,WeightedParse!W103,WeightedParse!Y103,WeightedParse!AE103,WeightedParse!AF103,WeightedParse!AP103),HARMEAN(WeightedParse!M103,WeightedParse!P103,WeightedParse!S103,WeightedParse!U103,WeightedParse!V103,WeightedParse!W103,WeightedParse!Y103,WeightedParse!AE103,WeightedParse!AF103,WeightedParse!AP103)*Variables!$B$5),"")</f>
        <v/>
      </c>
      <c r="Q103" s="114" t="str">
        <f>IF($A103&gt;"",IF(AND(OR(EXACT(SquadExport!$BO103,TRUE),EXACT(SquadExport!$BP103,TRUE)),OR(EXACT(SquadExport!$BK103,TRUE),EXACT(SquadExport!$BM103,TRUE))),HARMEAN(WeightedParse!H103,WeightedParse!P103,WeightedParse!Q103,WeightedParse!S103,WeightedParse!T103,WeightedParse!V103,WeightedParse!X103,WeightedParse!Y103,WeightedParse!Z103,WeightedParse!AE103,WeightedParse!AF103,WeightedParse!AH103,WeightedParse!AN103,WeightedParse!AO103),HARMEAN(WeightedParse!H103,WeightedParse!P103,WeightedParse!Q103,WeightedParse!S103,WeightedParse!T103,WeightedParse!V103,WeightedParse!X103,WeightedParse!Y103,WeightedParse!Z103,WeightedParse!AE103,WeightedParse!AF103,WeightedParse!AH103,WeightedParse!AN103,WeightedParse!AO103)*Variables!$B$5),"")</f>
        <v/>
      </c>
      <c r="R103" s="115" t="str">
        <f>IF($A103&gt;"",IF(AND(OR(EXACT(SquadExport!$BO103,TRUE),EXACT(SquadExport!$BP103,TRUE)),OR(EXACT(SquadExport!$BK103,TRUE),EXACT(SquadExport!$BM103,TRUE))),HARMEAN(WeightedParse!H103,WeightedParse!I103,WeightedParse!K103,WeightedParse!P103,WeightedParse!Q103,WeightedParse!S103,WeightedParse!T103,WeightedParse!V103,WeightedParse!Y103,WeightedParse!Z103,WeightedParse!AD103,WeightedParse!AE103,WeightedParse!AF103,WeightedParse!AH103,WeightedParse!AI103,WeightedParse!AJ103,WeightedParse!AN103,WeightedParse!AO103),HARMEAN(WeightedParse!H103,WeightedParse!I103,WeightedParse!K103,WeightedParse!P103,WeightedParse!Q103,WeightedParse!S103,WeightedParse!T103,WeightedParse!V103,WeightedParse!Y103,WeightedParse!Z103,WeightedParse!AD103,WeightedParse!AE103,WeightedParse!AF103,WeightedParse!AH103,WeightedParse!AI103,WeightedParse!AJ103,WeightedParse!AN103,WeightedParse!AO103)*Variables!$B$5),"")</f>
        <v/>
      </c>
      <c r="S103" s="115" t="str">
        <f>IF($A103&gt;"",IF(AND(OR(EXACT(SquadExport!$BO103,TRUE),EXACT(SquadExport!$BP103,TRUE)),OR(EXACT(SquadExport!$BK103,TRUE),EXACT(SquadExport!$BM103,TRUE))),HARMEAN(WeightedParse!H103,WeightedParse!I103,WeightedParse!K103,WeightedParse!Q103,WeightedParse!S103,WeightedParse!T103,WeightedParse!V103,WeightedParse!X103,WeightedParse!Z103,WeightedParse!AB103,WeightedParse!AD103,WeightedParse!AF103,WeightedParse!AG103,WeightedParse!AH103,WeightedParse!AI103,WeightedParse!AJ103,WeightedParse!AK103,WeightedParse!AN103,WeightedParse!AO103),HARMEAN(WeightedParse!H103,WeightedParse!I103,WeightedParse!K103,WeightedParse!Q103,WeightedParse!S103,WeightedParse!T103,WeightedParse!V103,WeightedParse!X103,WeightedParse!Z103,WeightedParse!AB103,WeightedParse!AD103,WeightedParse!AF103,WeightedParse!AG103,WeightedParse!AH103,WeightedParse!AI103,WeightedParse!AJ103,WeightedParse!AK103,WeightedParse!AN103,WeightedParse!AO103)*Variables!$B$5),"")</f>
        <v/>
      </c>
      <c r="T103" s="114" t="str">
        <f>IF($A103&gt;"",IF(AND(OR(EXACT(SquadExport!$BO103,TRUE),EXACT(SquadExport!$BP103,TRUE)),OR(EXACT(SquadExport!$BK103,TRUE),EXACT(SquadExport!$BM103,TRUE))),HARMEAN(WeightedParse!I103,WeightedParse!K103,WeightedParse!N103,WeightedParse!P103,WeightedParse!Q103,WeightedParse!S103,WeightedParse!T103,WeightedParse!V103,WeightedParse!X103,WeightedParse!Y103,WeightedParse!Z103,WeightedParse!AB103,WeightedParse!AD103,WeightedParse!AE103,WeightedParse!AF103,WeightedParse!AH103,WeightedParse!AI103,WeightedParse!AJ103,WeightedParse!AN103,WeightedParse!AO103)*WeightedParse!BD103,(HARMEAN(WeightedParse!I103,WeightedParse!K103,WeightedParse!N103,WeightedParse!P103,WeightedParse!Q103,WeightedParse!S103,WeightedParse!T103,WeightedParse!V103,WeightedParse!X103,WeightedParse!Y103,WeightedParse!Z103,WeightedParse!AB103,WeightedParse!AD103,WeightedParse!AE103,WeightedParse!AF103,WeightedParse!AH103,WeightedParse!AI103,WeightedParse!AJ103,WeightedParse!AN103,WeightedParse!AO103)*WeightedParse!BD103)*Variables!$B$5),"")</f>
        <v/>
      </c>
      <c r="U103" s="114" t="str">
        <f>IF($A103&gt;"",IF(EXACT(SquadExport!$BQ103,TRUE),HARMEAN(WeightedParse!P103,WeightedParse!S103,WeightedParse!V103,WeightedParse!X103,WeightedParse!Y103,WeightedParse!Z103,WeightedParse!AE103,WeightedParse!AF103,WeightedParse!AP103),HARMEAN(WeightedParse!P103,WeightedParse!S103,WeightedParse!V103,WeightedParse!X103,WeightedParse!Y103,WeightedParse!Z103,WeightedParse!AE103,WeightedParse!AF103,WeightedParse!AP103)*Variables!$B$5),"")</f>
        <v/>
      </c>
      <c r="V103" s="114" t="str">
        <f>IF($A103&gt;"",IF(EXACT(SquadExport!$BQ103,TRUE),HARMEAN(WeightedParse!K103,WeightedParse!Q103,WeightedParse!S103,WeightedParse!T103,WeightedParse!V103,WeightedParse!X103,WeightedParse!Z103,WeightedParse!AE103,WeightedParse!AF103,WeightedParse!AG103,WeightedParse!AH103,WeightedParse!AK103),HARMEAN(WeightedParse!K103,WeightedParse!Q103,WeightedParse!S103,WeightedParse!T103,WeightedParse!V103,WeightedParse!X103,WeightedParse!Z103,WeightedParse!AE103,WeightedParse!AF103,WeightedParse!AG103,WeightedParse!AH103,WeightedParse!AK103)*Variables!$B$5),"")</f>
        <v/>
      </c>
      <c r="W103" s="114" t="str">
        <f>IF($A103&gt;"",IF(EXACT(SquadExport!$BQ103,TRUE),HARMEAN(WeightedParse!I103,WeightedParse!K103,WeightedParse!N103,WeightedParse!Q103,WeightedParse!T103,WeightedParse!V103,WeightedParse!X103,WeightedParse!Z103,WeightedParse!AB103,WeightedParse!AD103,WeightedParse!AF103,WeightedParse!AG103,WeightedParse!AK103),HARMEAN(WeightedParse!I103,WeightedParse!K103,WeightedParse!N103,WeightedParse!Q103,WeightedParse!T103,WeightedParse!V103,WeightedParse!X103,WeightedParse!Z103,WeightedParse!AB103,WeightedParse!AD103,WeightedParse!AF103,WeightedParse!AG103,WeightedParse!AK103)*Variables!$B$5),"")</f>
        <v/>
      </c>
      <c r="X103" s="114" t="str">
        <f>IF($A103&gt;"",IF(EXACT(SquadExport!$BQ103,TRUE),HARMEAN(WeightedParse!K103,WeightedParse!P103,WeightedParse!Q103,WeightedParse!S103,WeightedParse!U103,WeightedParse!V103,WeightedParse!X103,WeightedParse!Y103,WeightedParse!Z103,WeightedParse!AE103,WeightedParse!AF103,WeightedParse!AH103,WeightedParse!AO103,WeightedParse!AP103),HARMEAN(WeightedParse!K103,WeightedParse!P103,WeightedParse!Q103,WeightedParse!S103,WeightedParse!U103,WeightedParse!V103,WeightedParse!X103,WeightedParse!Y103,WeightedParse!Z103,WeightedParse!AE103,WeightedParse!AF103,WeightedParse!AH103,WeightedParse!AO103,WeightedParse!AP103)*Variables!$B$5),"")</f>
        <v/>
      </c>
      <c r="Y103" s="114" t="str">
        <f>IF($A103&gt;"",IF(EXACT(SquadExport!$BQ103,TRUE),HARMEAN(WeightedParse!P103,WeightedParse!Q103,WeightedParse!S103,WeightedParse!U103,WeightedParse!V103,WeightedParse!W103,WeightedParse!Y103,WeightedParse!AE103,WeightedParse!AF103,WeightedParse!AH103,WeightedParse!AJ103,WeightedParse!AN103,WeightedParse!AO103,WeightedParse!AP103),HARMEAN(WeightedParse!P103,WeightedParse!Q103,WeightedParse!S103,WeightedParse!U103,WeightedParse!V103,WeightedParse!W103,WeightedParse!Y103,WeightedParse!AE103,WeightedParse!AF103,WeightedParse!AH103,WeightedParse!AJ103,WeightedParse!AN103,WeightedParse!AO103,WeightedParse!AP103)*Variables!$B$5),"")</f>
        <v/>
      </c>
      <c r="Z103" s="114" t="str">
        <f>IF($A103&gt;"",IF(EXACT(SquadExport!$BQ103,TRUE),HARMEAN(WeightedParse!M103,WeightedParse!P103,WeightedParse!Q103,WeightedParse!S103,WeightedParse!U103,WeightedParse!V103,WeightedParse!W103,WeightedParse!X103,WeightedParse!Y103,WeightedParse!Z103,WeightedParse!AE103,WeightedParse!AF103,WeightedParse!AH103,WeightedParse!AL103,WeightedParse!AO103,WeightedParse!AP103),HARMEAN(WeightedParse!M103,WeightedParse!P103,WeightedParse!Q103,WeightedParse!S103,WeightedParse!U103,WeightedParse!V103,WeightedParse!W103,WeightedParse!X103,WeightedParse!Y103,WeightedParse!Z103,WeightedParse!AE103,WeightedParse!AF103,WeightedParse!AH103,WeightedParse!AL103,WeightedParse!AO103,WeightedParse!AP103)*Variables!$B$5),"")</f>
        <v/>
      </c>
      <c r="AA103" s="114" t="str">
        <f>IF($A103&gt;"",IF(EXACT(SquadExport!$BQ103,TRUE),HARMEAN(WeightedParse!J103,WeightedParse!K103,WeightedParse!N103,WeightedParse!P103,WeightedParse!Q103,WeightedParse!S103,WeightedParse!V103,WeightedParse!X103,WeightedParse!Y103,WeightedParse!Z103,WeightedParse!AD103,WeightedParse!AE103,WeightedParse!AH103,WeightedParse!AI103,WeightedParse!AK103,WeightedParse!AN103,WeightedParse!AO103,WeightedParse!AP103),HARMEAN(WeightedParse!J103,WeightedParse!K103,WeightedParse!N103,WeightedParse!P103,WeightedParse!Q103,WeightedParse!S103,WeightedParse!V103,WeightedParse!X103,WeightedParse!Y103,WeightedParse!Z103,WeightedParse!AD103,WeightedParse!AE103,WeightedParse!AH103,WeightedParse!AI103,WeightedParse!AK103,WeightedParse!AN103,WeightedParse!AO103,WeightedParse!AP103)*Variables!$B$5),"")</f>
        <v/>
      </c>
      <c r="AB103" s="114" t="str">
        <f>IF($A103&gt;"",IF(AND(EXACT(SquadExport!$BR103,TRUE),EXACT(SquadExport!$BL103,TRUE)),HARMEAN(WeightedParse!I103,WeightedParse!K103,WeightedParse!N103,WeightedParse!Q103,WeightedParse!T103,WeightedParse!V103,WeightedParse!X103,WeightedParse!Y103,WeightedParse!Z103,WeightedParse!AD103,WeightedParse!AE103,WeightedParse!AF103,WeightedParse!AG103,WeightedParse!AH103,WeightedParse!AI103,WeightedParse!AJ103,WeightedParse!AK103,WeightedParse!AN103,WeightedParse!AO103),HARMEAN(WeightedParse!I103,WeightedParse!K103,WeightedParse!N103,WeightedParse!Q103,WeightedParse!T103,WeightedParse!V103,WeightedParse!X103,WeightedParse!Y103,WeightedParse!Z103,WeightedParse!AD103,WeightedParse!AE103,WeightedParse!AF103,WeightedParse!AG103,WeightedParse!AH103,WeightedParse!AI103,WeightedParse!AJ103,WeightedParse!AK103,WeightedParse!AN103,WeightedParse!AO103)*Variables!$B$5),"")</f>
        <v/>
      </c>
      <c r="AC103" s="114" t="str">
        <f>IF($A103&gt;"",IF(AND(EXACT(SquadExport!$BR103,TRUE),EXACT(SquadExport!$BL103,TRUE)),HARMEAN(WeightedParse!K103,WeightedParse!Q103,WeightedParse!S103,WeightedParse!T103,WeightedParse!V103,WeightedParse!X103,WeightedParse!Y103,WeightedParse!Z103,WeightedParse!AD103,WeightedParse!AE103,WeightedParse!AF103,WeightedParse!AG103,WeightedParse!AH103,WeightedParse!AO103),HARMEAN(WeightedParse!K103,WeightedParse!Q103,WeightedParse!S103,WeightedParse!T103,WeightedParse!V103,WeightedParse!X103,WeightedParse!Y103,WeightedParse!Z103,WeightedParse!AD103,WeightedParse!AE103,WeightedParse!AF103,WeightedParse!AG103,WeightedParse!AH103,WeightedParse!AO103)*Variables!$B$5),"")</f>
        <v/>
      </c>
      <c r="AD103" s="114" t="str">
        <f>IF($A103&gt;"",IF(AND(EXACT(SquadExport!$BR103,TRUE),EXACT(SquadExport!$BL103,TRUE)),HARMEAN(WeightedParse!I103,WeightedParse!J103,WeightedParse!K103,WeightedParse!N103,WeightedParse!Q103,WeightedParse!S103,WeightedParse!T103,WeightedParse!V103,WeightedParse!X103,WeightedParse!Z103,WeightedParse!AB103,WeightedParse!AD103,WeightedParse!AG103,WeightedParse!AH103,WeightedParse!AI103,WeightedParse!AK103,WeightedParse!AO103),HARMEAN(WeightedParse!I103,WeightedParse!J103,WeightedParse!K103,WeightedParse!N103,WeightedParse!Q103,WeightedParse!S103,WeightedParse!T103,WeightedParse!V103,WeightedParse!X103,WeightedParse!Z103,WeightedParse!AB103,WeightedParse!AD103,WeightedParse!AG103,WeightedParse!AH103,WeightedParse!AI103,WeightedParse!AK103,WeightedParse!AO103)*Variables!$B$5),"")</f>
        <v/>
      </c>
      <c r="AE103" s="114" t="str">
        <f>IF($A103&gt;"",IF(AND(EXACT(SquadExport!$BR103,TRUE),EXACT(SquadExport!$BL103,TRUE)),HARMEAN(WeightedParse!K103,WeightedParse!N103,WeightedParse!P103,WeightedParse!Q103,WeightedParse!S103,WeightedParse!T103,WeightedParse!U103,WeightedParse!V103,WeightedParse!X103,WeightedParse!Y103,WeightedParse!Z103,WeightedParse!AD103,WeightedParse!AE103,WeightedParse!AF103,WeightedParse!AG103,WeightedParse!AH103,WeightedParse!AI103,WeightedParse!AO103),HARMEAN(WeightedParse!K103,WeightedParse!N103,WeightedParse!P103,WeightedParse!Q103,WeightedParse!S103,WeightedParse!T103,WeightedParse!U103,WeightedParse!V103,WeightedParse!X103,WeightedParse!Y103,WeightedParse!Z103,WeightedParse!AD103,WeightedParse!AE103,WeightedParse!AF103,WeightedParse!AG103,WeightedParse!AH103,WeightedParse!AI103,WeightedParse!AO103)*Variables!$B$5),"")</f>
        <v/>
      </c>
      <c r="AF103" s="114" t="str">
        <f>IF($A103&gt;"",IF(AND(EXACT(SquadExport!$BR103,TRUE),EXACT(SquadExport!$BL103,TRUE)),HARMEAN(WeightedParse!I103,WeightedParse!J103,WeightedParse!K103,WeightedParse!N103,WeightedParse!Q103,WeightedParse!S103,WeightedParse!T103,WeightedParse!U103,WeightedParse!V103,WeightedParse!X103,WeightedParse!Z103,WeightedParse!AD103,WeightedParse!AE103,WeightedParse!AF103,WeightedParse!AH103,WeightedParse!AI103,WeightedParse!AK103,WeightedParse!AN103,WeightedParse!AO103,WeightedParse!AP103),HARMEAN(WeightedParse!I103,WeightedParse!J103,WeightedParse!K103,WeightedParse!N103,WeightedParse!Q103,WeightedParse!S103,WeightedParse!T103,WeightedParse!U103,WeightedParse!V103,WeightedParse!X103,WeightedParse!Z103,WeightedParse!AD103,WeightedParse!AE103,WeightedParse!AF103,WeightedParse!AH103,WeightedParse!AI103,WeightedParse!AK103,WeightedParse!AN103,WeightedParse!AO103,WeightedParse!AP103)*Variables!$B$5),"")</f>
        <v/>
      </c>
      <c r="AG103" s="114" t="str">
        <f>IF($A103&gt;"",IF(AND(OR(EXACT(SquadExport!$BR103,TRUE),EXACT(SquadExport!$BS103,TRUE)),OR(EXACT(SquadExport!$BK103,TRUE),EXACT(SquadExport!$BM103,TRUE))),HARMEAN(WeightedParse!I103,WeightedParse!K103,WeightedParse!Q103,WeightedParse!T103,WeightedParse!X103,WeightedParse!Z103,WeightedParse!AD103,WeightedParse!AF103,WeightedParse!AG103,WeightedParse!AJ103),HARMEAN(WeightedParse!I103,WeightedParse!K103,WeightedParse!Q103,WeightedParse!T103,WeightedParse!X103,WeightedParse!Z103,WeightedParse!AD103,WeightedParse!AF103,WeightedParse!AG103,WeightedParse!AJ103)*Variables!$B$5),"")</f>
        <v/>
      </c>
      <c r="AH103" s="114" t="str">
        <f>IF($A103&gt;"",IF(AND(OR(EXACT(SquadExport!$BR103,TRUE),EXACT(SquadExport!$BS103,TRUE)),OR(EXACT(SquadExport!$BK103,TRUE),EXACT(SquadExport!$BM103,TRUE))),HARMEAN(WeightedParse!H103,WeightedParse!K103,WeightedParse!P103,WeightedParse!Q103,WeightedParse!S103,WeightedParse!T103,WeightedParse!V103,WeightedParse!X103,WeightedParse!Y103,WeightedParse!Z103,WeightedParse!AD103,WeightedParse!AE103,WeightedParse!AF103,WeightedParse!AG103,WeightedParse!AH103,WeightedParse!AO103),HARMEAN(WeightedParse!H103,WeightedParse!K103,WeightedParse!P103,WeightedParse!Q103,WeightedParse!S103,WeightedParse!T103,WeightedParse!V103,WeightedParse!X103,WeightedParse!Y103,WeightedParse!Z103,WeightedParse!AD103,WeightedParse!AE103,WeightedParse!AF103,WeightedParse!AG103,WeightedParse!AH103,WeightedParse!AO103)*Variables!$B$5),"")</f>
        <v/>
      </c>
      <c r="AI103" s="114" t="str">
        <f>IF($A103&gt;"",IF(AND(OR(EXACT(SquadExport!$BR103,TRUE),EXACT(SquadExport!$BS103,TRUE)),OR(EXACT(SquadExport!$BK103,TRUE),EXACT(SquadExport!$BM103,TRUE))),HARMEAN(WeightedParse!H103,WeightedParse!I103,WeightedParse!K103,WeightedParse!P103,WeightedParse!Q103,WeightedParse!S103,WeightedParse!T103,WeightedParse!U103,WeightedParse!V103,WeightedParse!X103,WeightedParse!Y103,WeightedParse!Z103,WeightedParse!AD103,WeightedParse!AE103,WeightedParse!AF103,WeightedParse!AH103,WeightedParse!AI103,WeightedParse!AO103),HARMEAN(WeightedParse!H103,WeightedParse!I103,WeightedParse!K103,WeightedParse!P103,WeightedParse!Q103,WeightedParse!S103,WeightedParse!T103,WeightedParse!U103,WeightedParse!V103,WeightedParse!X103,WeightedParse!Y103,WeightedParse!Z103,WeightedParse!AD103,WeightedParse!AE103,WeightedParse!AF103,WeightedParse!AH103,WeightedParse!AI103,WeightedParse!AO103)*Variables!$B$5),"")</f>
        <v/>
      </c>
      <c r="AJ103" s="114" t="str">
        <f>IF($A103&gt;"",IF(AND(OR(EXACT(SquadExport!$BR103,TRUE),EXACT(SquadExport!$BS103,TRUE)),OR(EXACT(SquadExport!$BK103,TRUE),EXACT(SquadExport!$BM103,TRUE))),HARMEAN(WeightedParse!H103,WeightedParse!K103,WeightedParse!M103,WeightedParse!V103,WeightedParse!W103,WeightedParse!AD103,WeightedParse!AF103,WeightedParse!AH103,WeightedParse!AK103,WeightedParse!AL103,WeightedParse!AO103,WeightedParse!AP103)*(CONVERT(LEFT(SquadExport!$E103,FIND("'",SquadExport!$E103)-1)+((MID(SquadExport!$E103,FIND("'",SquadExport!$E103)+1,LEN(SquadExport!$E103)-FIND("'",SquadExport!$E103)-1))/12),"ft","m")-1)/(Variables!$C$4-1),(HARMEAN(WeightedParse!H103,WeightedParse!K103,WeightedParse!M103,WeightedParse!V103,WeightedParse!W103,WeightedParse!AD103,WeightedParse!AF103,WeightedParse!AH103,WeightedParse!AK103,WeightedParse!AL103,WeightedParse!AO103,WeightedParse!AP103)*(CONVERT(LEFT(SquadExport!$E103,FIND("'",SquadExport!$E103)-1)+((MID(SquadExport!$E103,FIND("'",SquadExport!$E103)+1,LEN(SquadExport!$E103)-FIND("'",SquadExport!$E103)-1))/12),"ft","m")-1)/(Variables!$C$4-1))*Variables!$B$5),"")</f>
        <v/>
      </c>
      <c r="AK103" s="114" t="str">
        <f>IF($A103&gt;"",IF(AND(OR(EXACT(SquadExport!$BR103,TRUE),EXACT(SquadExport!$BS103,TRUE)),OR(EXACT(SquadExport!$BK103,TRUE),EXACT(SquadExport!$BM103,TRUE))),HARMEAN(WeightedParse!J103,WeightedParse!K103,WeightedParse!T103,WeightedParse!V103,WeightedParse!X103,WeightedParse!Y103,WeightedParse!Z103,WeightedParse!AD103,WeightedParse!AH103,WeightedParse!AI103,WeightedParse!AK103,WeightedParse!AO103),HARMEAN(WeightedParse!J103,WeightedParse!K103,WeightedParse!T103,WeightedParse!V103,WeightedParse!X103,WeightedParse!Y103,WeightedParse!Z103,WeightedParse!AD103,WeightedParse!AH103,WeightedParse!AI103,WeightedParse!AK103,WeightedParse!AO103)*Variables!$B$5),"")</f>
        <v/>
      </c>
      <c r="AL103" s="114" t="str">
        <f>IF($A103&gt;"",IF(AND(OR(EXACT(SquadExport!$BR103,TRUE),EXACT(SquadExport!$BS103,TRUE)),OR(EXACT(SquadExport!$BK103,TRUE),EXACT(SquadExport!$BM103,TRUE))),HARMEAN(WeightedParse!H103,WeightedParse!I103,WeightedParse!K103,WeightedParse!Q103,WeightedParse!T103,WeightedParse!V103,WeightedParse!AB103,WeightedParse!AD103,WeightedParse!AH103,WeightedParse!AI103,WeightedParse!AJ103,WeightedParse!AN103,WeightedParse!AO103),HARMEAN(WeightedParse!H103,WeightedParse!I103,WeightedParse!K103,WeightedParse!Q103,WeightedParse!T103,WeightedParse!V103,WeightedParse!AB103,WeightedParse!AD103,WeightedParse!AH103,WeightedParse!AI103,WeightedParse!AJ103,WeightedParse!AN103,WeightedParse!AO103)*Variables!$B$5),"")</f>
        <v/>
      </c>
      <c r="AM103" s="114" t="str">
        <f>IF($A103&gt;"",IF(AND(OR(EXACT(SquadExport!$BR103,TRUE),EXACT(SquadExport!$BS103,TRUE)),OR(EXACT(SquadExport!$BK103,TRUE),EXACT(SquadExport!$BM103,TRUE))),HARMEAN(WeightedParse!I103,WeightedParse!J103,WeightedParse!K103,WeightedParse!N103,WeightedParse!Q103,WeightedParse!T103,WeightedParse!V103,WeightedParse!X103,WeightedParse!AB103,WeightedParse!AD103,WeightedParse!AG103,WeightedParse!AI103,WeightedParse!AJ103,WeightedParse!AK103,WeightedParse!AN103)*WeightedParse!BD103,(HARMEAN(WeightedParse!I103,WeightedParse!J103,WeightedParse!K103,WeightedParse!N103,WeightedParse!Q103,WeightedParse!T103,WeightedParse!V103,WeightedParse!X103,WeightedParse!AB103,WeightedParse!AD103,WeightedParse!AG103,WeightedParse!AI103,WeightedParse!AJ103,WeightedParse!AK103,WeightedParse!AN103)*WeightedParse!BD103)*Variables!$B$5),"")</f>
        <v/>
      </c>
      <c r="AN103" s="114" t="str">
        <f>IF($A103&gt;"",IF(AND(OR(EXACT(SquadExport!$BR103,TRUE),EXACT(SquadExport!$BS103,TRUE)),OR(EXACT(SquadExport!$BK103,TRUE),EXACT(SquadExport!$BM103,TRUE))),HARMEAN(WeightedParse!H103,WeightedParse!I103,WeightedParse!K103,WeightedParse!N103,WeightedParse!Q103,WeightedParse!T103,WeightedParse!V103,WeightedParse!X103,WeightedParse!Z103,WeightedParse!AD103,WeightedParse!AG103,WeightedParse!AH103,WeightedParse!AI103,WeightedParse!AJ103,WeightedParse!AN103,WeightedParse!AO103)*WeightedParse!BD103,(HARMEAN(WeightedParse!H103,WeightedParse!I103,WeightedParse!K103,WeightedParse!N103,WeightedParse!Q103,WeightedParse!T103,WeightedParse!V103,WeightedParse!X103,WeightedParse!Z103,WeightedParse!AD103,WeightedParse!AG103,WeightedParse!AH103,WeightedParse!AI103,WeightedParse!AJ103,WeightedParse!AN103,WeightedParse!AO103)*WeightedParse!BD103)*Variables!$B$5),"")</f>
        <v/>
      </c>
      <c r="AO103" s="114" t="str">
        <f>IF($A103&gt;"",IF(AND(EXACT(SquadExport!$BS103,TRUE),EXACT(SquadExport!$BL103,TRUE)),HARMEAN(WeightedParse!K103,WeightedParse!Q103,WeightedParse!T103,WeightedParse!V103,WeightedParse!X103,WeightedParse!Z103,WeightedParse!AB103,WeightedParse!AD103,WeightedParse!AG103,WeightedParse!AK103),HARMEAN(WeightedParse!K103,WeightedParse!Q103,WeightedParse!T103,WeightedParse!V103,WeightedParse!X103,WeightedParse!Z103,WeightedParse!AB103,WeightedParse!AD103,WeightedParse!AG103,WeightedParse!AK103)*Variables!$B$5),"")</f>
        <v/>
      </c>
      <c r="AP103" s="114" t="str">
        <f>IF($A103&gt;"",IF(AND(EXACT(SquadExport!$BS103,TRUE),EXACT(SquadExport!$BL103,TRUE)),HARMEAN(WeightedParse!I103,WeightedParse!K103,WeightedParse!Q103,WeightedParse!T103,WeightedParse!V103,WeightedParse!X103,WeightedParse!Z103,WeightedParse!AB103,WeightedParse!AD103,WeightedParse!AF103,WeightedParse!AG103,WeightedParse!AI103,WeightedParse!AJ103),HARMEAN(WeightedParse!I103,WeightedParse!K103,WeightedParse!Q103,WeightedParse!T103,WeightedParse!V103,WeightedParse!X103,WeightedParse!Z103,WeightedParse!AB103,WeightedParse!AD103,WeightedParse!AF103,WeightedParse!AG103,WeightedParse!AI103,WeightedParse!AJ103)*Variables!$B$5),"")</f>
        <v/>
      </c>
      <c r="AQ103" s="114" t="str">
        <f>IF($A103&gt;"",IF(AND(EXACT(SquadExport!$BS103,TRUE),EXACT(SquadExport!$BL103,TRUE)),HARMEAN(WeightedParse!I103,WeightedParse!J103,WeightedParse!K103,WeightedParse!Q103,WeightedParse!T103,WeightedParse!V103,WeightedParse!X103,WeightedParse!Z103,WeightedParse!AB103,WeightedParse!AD103,WeightedParse!AG103,WeightedParse!AI103,WeightedParse!AJ103,WeightedParse!AK103),HARMEAN(WeightedParse!I103,WeightedParse!J103,WeightedParse!K103,WeightedParse!Q103,WeightedParse!T103,WeightedParse!V103,WeightedParse!X103,WeightedParse!Z103,WeightedParse!AB103,WeightedParse!AD103,WeightedParse!AG103,WeightedParse!AI103,WeightedParse!AJ103,WeightedParse!AK103)*Variables!$B$5),"")</f>
        <v/>
      </c>
      <c r="AR103" s="114" t="str">
        <f>IF($A103&gt;"",IF(AND(EXACT(SquadExport!$BS103,TRUE),EXACT(SquadExport!$BL103,TRUE)),HARMEAN(WeightedParse!I103,WeightedParse!J103,WeightedParse!K103,WeightedParse!Q103,WeightedParse!T103,WeightedParse!V103,WeightedParse!X103,WeightedParse!Y103,WeightedParse!Z103,WeightedParse!AD103,WeightedParse!AH103,WeightedParse!AI103,WeightedParse!AJ103,WeightedParse!AK103,WeightedParse!AN103,WeightedParse!AO103),HARMEAN(WeightedParse!I103,WeightedParse!J103,WeightedParse!K103,WeightedParse!Q103,WeightedParse!T103,WeightedParse!V103,WeightedParse!X103,WeightedParse!Y103,WeightedParse!Z103,WeightedParse!AD103,WeightedParse!AH103,WeightedParse!AI103,WeightedParse!AJ103,WeightedParse!AK103,WeightedParse!AN103,WeightedParse!AO103)*Variables!$B$5),"")</f>
        <v/>
      </c>
      <c r="AS103" s="114" t="str">
        <f>IF($A103&gt;"",IF(AND(EXACT(SquadExport!$BT103,TRUE),EXACT(SquadExport!$BL103,TRUE)),HARMEAN(WeightedParse!J103,WeightedParse!K103,WeightedParse!M103,WeightedParse!T103,WeightedParse!V103,WeightedParse!X103,WeightedParse!Z103,WeightedParse!AD103,WeightedParse!AI103),(HARMEAN(WeightedParse!J103,WeightedParse!K103,WeightedParse!M103,WeightedParse!T103,WeightedParse!V103,WeightedParse!X103,WeightedParse!Z103,WeightedParse!AD103,WeightedParse!AI103)*Variables!$B$5)),"")</f>
        <v/>
      </c>
      <c r="AT103" s="114" t="str">
        <f>IF($A103&gt;"",IF(AND(EXACT(SquadExport!$BT103,TRUE),EXACT(SquadExport!$BL103,TRUE)),HARMEAN(WeightedParse!J103,WeightedParse!K103,WeightedParse!M103,WeightedParse!U103,WeightedParse!V103,WeightedParse!W103,WeightedParse!X103,WeightedParse!Z103,WeightedParse!AD103,WeightedParse!AF103,WeightedParse!AK103,WeightedParse!AL103,WeightedParse!AP103)*(CONVERT(LEFT(SquadExport!$E103,FIND("'",SquadExport!$E103)-1)+((MID(SquadExport!$E103,FIND("'",SquadExport!$E103)+1,LEN(SquadExport!$E103)-FIND("'",SquadExport!$E103)-1))/12),"ft","m")-1)/(Variables!$C$4-1),(HARMEAN(WeightedParse!J103,WeightedParse!K103,WeightedParse!M103,WeightedParse!U103,WeightedParse!V103,WeightedParse!W103,WeightedParse!X103,WeightedParse!Z103,WeightedParse!AD103,WeightedParse!AF103,WeightedParse!AK103,WeightedParse!AL103,WeightedParse!AP103)*(CONVERT(LEFT(SquadExport!$E103,FIND("'",SquadExport!$E103)-1)+((MID(SquadExport!$E103,FIND("'",SquadExport!$E103)+1,LEN(SquadExport!$E103)-FIND("'",SquadExport!$E103)-1))/12),"ft","m")-1)/(Variables!$C$4-1)))*Variables!$B$5,"")</f>
        <v/>
      </c>
      <c r="AU103" s="114" t="str">
        <f>IF($A103&gt;"",IF(AND(EXACT(SquadExport!$BT103,TRUE),EXACT(SquadExport!$BL103,TRUE)),HARMEAN(WeightedParse!I103,WeightedParse!J103,WeightedParse!K103,WeightedParse!Q103,WeightedParse!T103,WeightedParse!V103,WeightedParse!X103,WeightedParse!Z103,WeightedParse!AB103,WeightedParse!AD103,WeightedParse!AF103,WeightedParse!AG103,WeightedParse!AK103,WeightedParse!AP103),HARMEAN(WeightedParse!I103,WeightedParse!J103,WeightedParse!K103,WeightedParse!Q103,WeightedParse!T103,WeightedParse!V103,WeightedParse!X103,WeightedParse!Z103,WeightedParse!AB103,WeightedParse!AD103,WeightedParse!AF103,WeightedParse!AG103,WeightedParse!AK103,WeightedParse!AP103)*Variables!$B$5),"")</f>
        <v/>
      </c>
      <c r="AV103" s="114" t="str">
        <f>IF($A103&gt;"",IF(AND(EXACT(SquadExport!$BT103,TRUE),EXACT(SquadExport!$BL103,TRUE)),HARMEAN(WeightedParse!I103,WeightedParse!J103,WeightedParse!K103,WeightedParse!Q103,WeightedParse!T103,WeightedParse!V103,WeightedParse!X103,WeightedParse!Z103,WeightedParse!AD103,WeightedParse!AH103,WeightedParse!AI103,WeightedParse!AJ103,WeightedParse!AK103,WeightedParse!AN103,WeightedParse!AO103),HARMEAN(WeightedParse!I103,WeightedParse!J103,WeightedParse!K103,WeightedParse!Q103,WeightedParse!T103,WeightedParse!V103,WeightedParse!X103,WeightedParse!Z103,WeightedParse!AD103,WeightedParse!AH103,WeightedParse!AI103,WeightedParse!AJ103,WeightedParse!AK103,WeightedParse!AN103,WeightedParse!AO103)*Variables!$B$5),"")</f>
        <v/>
      </c>
      <c r="AW103" s="114" t="str">
        <f>IF($A103&gt;"",IF(AND(EXACT(SquadExport!$BT103,TRUE),EXACT(SquadExport!$BL103,TRUE)),HARMEAN(WeightedParse!I103,WeightedParse!J103,WeightedParse!K103,WeightedParse!Q103,WeightedParse!T103,WeightedParse!V103,WeightedParse!X103,WeightedParse!Z103,WeightedParse!AB103,WeightedParse!AD103,WeightedParse!AF103,WeightedParse!AG103,WeightedParse!AI103,WeightedParse!AJ103,WeightedParse!AK103),HARMEAN(WeightedParse!I103,WeightedParse!J103,WeightedParse!K103,WeightedParse!Q103,WeightedParse!T103,WeightedParse!V103,WeightedParse!X103,WeightedParse!Z103,WeightedParse!AB103,WeightedParse!AD103,WeightedParse!AF103,WeightedParse!AG103,WeightedParse!AI103,WeightedParse!AJ103,WeightedParse!AK103)*Variables!$B$5),"")</f>
        <v/>
      </c>
      <c r="AX103" s="114" t="str">
        <f>IF($A103&gt;"",IF(AND(EXACT(SquadExport!$BT103,TRUE),EXACT(SquadExport!$BL103,TRUE)),HARMEAN(WeightedParse!K103,WeightedParse!Q103,WeightedParse!U103,WeightedParse!V103,WeightedParse!W103,WeightedParse!X103,WeightedParse!Y103,WeightedParse!Z103,WeightedParse!AD103,WeightedParse!AF103,WeightedParse!AH103,WeightedParse!AI103,WeightedParse!AJ103,WeightedParse!AK103,WeightedParse!AN103,WeightedParse!AO103,WeightedParse!AP103),HARMEAN(WeightedParse!K103,WeightedParse!Q103,WeightedParse!U103,WeightedParse!V103,WeightedParse!W103,WeightedParse!X103,WeightedParse!Y103,WeightedParse!Z103,WeightedParse!AD103,WeightedParse!AF103,WeightedParse!AH103,WeightedParse!AI103,WeightedParse!AJ103,WeightedParse!AK103,WeightedParse!AN103,WeightedParse!AO103,WeightedParse!AP103)*Variables!$B$5),"")</f>
        <v/>
      </c>
      <c r="AY103" s="114" t="str">
        <f>IF($A103&gt;"",IF(AND(EXACT(SquadExport!$BT103,TRUE),EXACT(SquadExport!$BL103,TRUE)),HARMEAN(WeightedParse!I103,WeightedParse!J103,WeightedParse!K103,WeightedParse!M103,WeightedParse!N103,WeightedParse!Q103,WeightedParse!T103,WeightedParse!V103,WeightedParse!X103,WeightedParse!Z103,WeightedParse!AD103,WeightedParse!AF103,WeightedParse!AG103,WeightedParse!AH103,WeightedParse!AI103,WeightedParse!AJ103,WeightedParse!AK103,WeightedParse!AL103,WeightedParse!AN103,WeightedParse!AO103,WeightedParse!AP103),HARMEAN(WeightedParse!I103,WeightedParse!J103,WeightedParse!K103,WeightedParse!M103,WeightedParse!N103,WeightedParse!Q103,WeightedParse!T103,WeightedParse!V103,WeightedParse!X103,WeightedParse!Z103,WeightedParse!AD103,WeightedParse!AF103,WeightedParse!AG103,WeightedParse!AH103,WeightedParse!AI103,WeightedParse!AJ103,WeightedParse!AK103,WeightedParse!AL103,WeightedParse!AN103,WeightedParse!AO103,WeightedParse!AP103)*Variables!$B$5),"")</f>
        <v/>
      </c>
    </row>
    <row r="104" spans="1:51" ht="15" customHeight="1" x14ac:dyDescent="0.25">
      <c r="A104" s="3" t="str">
        <f>IF(WeightedParse!A104&gt;"",WeightedParse!A104,"")</f>
        <v/>
      </c>
      <c r="B104" s="4" t="str">
        <f>IF(WeightedParse!B104&gt;0,WeightedParse!B104,"")</f>
        <v/>
      </c>
      <c r="C104" s="4" t="str">
        <f>IF(A104&gt;"",IF(AND(B104&lt;=Variables!$B$8,G104&gt;2),"Youth",IF(AND(B104&lt;=Variables!$B$8,G104&lt;=2),"Prospect",IF(AND(B104&gt;=Variables!$B$9,G104&gt;2),"Old",IF(G104&gt;=3,"Reserves","First Team")))),"")</f>
        <v/>
      </c>
      <c r="D104" s="4" t="str">
        <f>SquadExport!BJ104</f>
        <v/>
      </c>
      <c r="E104" s="4" t="str">
        <f>IF(A104&gt;"",VLOOKUP(F104,Roles!A:B,2,FALSE)&amp;IF(OR(VLOOKUP(F104,Roles!$A:$B,2,FALSE)="FB",VLOOKUP(F104,Roles!$A:$B,2,FALSE)="WB",VLOOKUP(F104,Roles!$A:$B,2,FALSE)="WM",VLOOKUP(F104,Roles!$A:$B,2,FALSE)="W"),IF(AND(SquadExport!BK104=TRUE,SquadExport!BM104=TRUE,WeightedParse!BB104&gt;=WeightedParse!BC104)," (R)",IF(AND(SquadExport!BK104=TRUE,SquadExport!BM104=TRUE,WeightedParse!BB104&lt;WeightedParse!BC104)," (L)",IF(AND(SquadExport!BK104=TRUE,SquadExport!BM104=FALSE), " (L)",IF(AND(SquadExport!BK104=FALSE,SquadExport!BM104=TRUE)," (R)","")))),""),"")</f>
        <v/>
      </c>
      <c r="F104" s="4" t="str" cm="1">
        <f t="array" ref="F104">IF(A104&gt;"",INDEX($J$1:$AY$1,SUMPRODUCT(MAX(($J$2:$AY$200=MAX($J104:$AY104))*(COLUMN($J$2:$AY$200))))-COLUMN($J$1)+1),"")</f>
        <v/>
      </c>
      <c r="G104" s="4" t="str">
        <f t="shared" si="3"/>
        <v/>
      </c>
      <c r="H104" s="4" t="str">
        <f t="shared" si="4"/>
        <v/>
      </c>
      <c r="I104" s="5" t="str">
        <f t="shared" si="5"/>
        <v/>
      </c>
      <c r="J104" s="114" t="str">
        <f>IF($A104&gt;"",HARMEAN(WeightedParse!V104,WeightedParse!Y104,WeightedParse!Z104,WeightedParse!AE104,WeightedParse!AJ104,WeightedParse!AQ104,WeightedParse!AR104,WeightedParse!AS104,WeightedParse!AU104,WeightedParse!AV104,WeightedParse!AW104,WeightedParse!AY104,WeightedParse!BA104),"")</f>
        <v/>
      </c>
      <c r="K104" s="114" t="str">
        <f>IF(A104&gt;"",HARMEAN(WeightedParse!K104,WeightedParse!Q104,WeightedParse!V104,WeightedParse!X104,WeightedParse!Y104,WeightedParse!Z104,WeightedParse!AE104,WeightedParse!AG104,WeightedParse!AI104,WeightedParse!AJ104,WeightedParse!AQ104,WeightedParse!AR104,WeightedParse!AS104,WeightedParse!AU104,WeightedParse!AV104,WeightedParse!AW104,WeightedParse!AY104,WeightedParse!AZ104,WeightedParse!BA104),"")</f>
        <v/>
      </c>
      <c r="L104" s="114" t="str">
        <f>IF($A104&gt;"",IF(AND(EXACT(SquadExport!$BO104,TRUE),EXACT(SquadExport!$BL104,TRUE)),HARMEAN(WeightedParse!M104,WeightedParse!P104,WeightedParse!S104,WeightedParse!U104,WeightedParse!V104,WeightedParse!W104,WeightedParse!Y104,WeightedParse!AE104,WeightedParse!AL104,WeightedParse!AN104,WeightedParse!AP104),HARMEAN(WeightedParse!M104,WeightedParse!P104,WeightedParse!S104,WeightedParse!U104,WeightedParse!V104,WeightedParse!W104,WeightedParse!Y104,WeightedParse!AE104,WeightedParse!AL104,WeightedParse!AN104,WeightedParse!AP104)*Variables!$B$5),"")</f>
        <v/>
      </c>
      <c r="M104" s="114" t="str">
        <f>IF($A104&gt;"",IF(AND(EXACT(SquadExport!$BO104,TRUE),EXACT(SquadExport!$BL104,TRUE)),HARMEAN(WeightedParse!M104,WeightedParse!P104,WeightedParse!S104,WeightedParse!U104,WeightedParse!V104,WeightedParse!W104,WeightedParse!X104,WeightedParse!Y104,WeightedParse!Z104,WeightedParse!AE104,WeightedParse!AL104,WeightedParse!AN104,WeightedParse!AP104),HARMEAN(WeightedParse!M104,WeightedParse!P104,WeightedParse!S104,WeightedParse!U104,WeightedParse!V104,WeightedParse!W104,WeightedParse!X104,WeightedParse!Y104,WeightedParse!Z104,WeightedParse!AE104,WeightedParse!AL104,WeightedParse!AN104,WeightedParse!AP104)*Variables!$B$5),"")</f>
        <v/>
      </c>
      <c r="N104" s="114" t="str">
        <f>IF($A104&gt;"",IF(AND(EXACT(SquadExport!$BO104,TRUE),EXACT(SquadExport!$BL104,TRUE)),HARMEAN(WeightedParse!K104,WeightedParse!M104,WeightedParse!P104,WeightedParse!Q104,WeightedParse!S104,WeightedParse!T104,WeightedParse!U104,WeightedParse!V104,WeightedParse!W104,WeightedParse!X104,WeightedParse!Y104,WeightedParse!Z104,WeightedParse!AE104,WeightedParse!AG104,WeightedParse!AL104,WeightedParse!AN104,WeightedParse!AP104),HARMEAN(WeightedParse!K104,WeightedParse!M104,WeightedParse!P104,WeightedParse!Q104,WeightedParse!S104,WeightedParse!T104,WeightedParse!U104,WeightedParse!V104,WeightedParse!W104,WeightedParse!X104,WeightedParse!Y104,WeightedParse!Z104,WeightedParse!AE104,WeightedParse!AG104,WeightedParse!AL104,WeightedParse!AN104,WeightedParse!AP104)*Variables!$B$5),"")</f>
        <v/>
      </c>
      <c r="O104" s="114" t="str">
        <f>IF($A104&gt;"",IF(AND(EXACT(SquadExport!$BO104,TRUE),EXACT(SquadExport!$BL104,TRUE)),HARMEAN(WeightedParse!I104,WeightedParse!K104,WeightedParse!M104,WeightedParse!P104,WeightedParse!Q104,WeightedParse!S104,WeightedParse!T104,WeightedParse!V104,WeightedParse!W104,WeightedParse!X104,WeightedParse!Y104,WeightedParse!Z104,WeightedParse!AB104,WeightedParse!AE104,WeightedParse!AF104,WeightedParse!AG104,WeightedParse!AJ104,WeightedParse!AK104,WeightedParse!AL104,WeightedParse!AN104,WeightedParse!AO104,WeightedParse!AP104),HARMEAN(WeightedParse!I104,WeightedParse!K104,WeightedParse!M104,WeightedParse!P104,WeightedParse!Q104,WeightedParse!S104,WeightedParse!T104,WeightedParse!V104,WeightedParse!W104,WeightedParse!X104,WeightedParse!Y104,WeightedParse!Z104,WeightedParse!AB104,WeightedParse!AE104,WeightedParse!AF104,WeightedParse!AG104,WeightedParse!AJ104,WeightedParse!AK104,WeightedParse!AL104,WeightedParse!AN104,WeightedParse!AO104,WeightedParse!AP104)*Variables!$B$5),"")</f>
        <v/>
      </c>
      <c r="P104" s="114" t="str">
        <f>IF($A104&gt;"",IF(AND(OR(EXACT(SquadExport!$BO104,TRUE),EXACT(SquadExport!$BP104,TRUE)),OR(EXACT(SquadExport!$BK104,TRUE),EXACT(SquadExport!$BM104,TRUE))),HARMEAN(WeightedParse!M104,WeightedParse!P104,WeightedParse!S104,WeightedParse!U104,WeightedParse!V104,WeightedParse!W104,WeightedParse!Y104,WeightedParse!AE104,WeightedParse!AF104,WeightedParse!AP104),HARMEAN(WeightedParse!M104,WeightedParse!P104,WeightedParse!S104,WeightedParse!U104,WeightedParse!V104,WeightedParse!W104,WeightedParse!Y104,WeightedParse!AE104,WeightedParse!AF104,WeightedParse!AP104)*Variables!$B$5),"")</f>
        <v/>
      </c>
      <c r="Q104" s="114" t="str">
        <f>IF($A104&gt;"",IF(AND(OR(EXACT(SquadExport!$BO104,TRUE),EXACT(SquadExport!$BP104,TRUE)),OR(EXACT(SquadExport!$BK104,TRUE),EXACT(SquadExport!$BM104,TRUE))),HARMEAN(WeightedParse!H104,WeightedParse!P104,WeightedParse!Q104,WeightedParse!S104,WeightedParse!T104,WeightedParse!V104,WeightedParse!X104,WeightedParse!Y104,WeightedParse!Z104,WeightedParse!AE104,WeightedParse!AF104,WeightedParse!AH104,WeightedParse!AN104,WeightedParse!AO104),HARMEAN(WeightedParse!H104,WeightedParse!P104,WeightedParse!Q104,WeightedParse!S104,WeightedParse!T104,WeightedParse!V104,WeightedParse!X104,WeightedParse!Y104,WeightedParse!Z104,WeightedParse!AE104,WeightedParse!AF104,WeightedParse!AH104,WeightedParse!AN104,WeightedParse!AO104)*Variables!$B$5),"")</f>
        <v/>
      </c>
      <c r="R104" s="115" t="str">
        <f>IF($A104&gt;"",IF(AND(OR(EXACT(SquadExport!$BO104,TRUE),EXACT(SquadExport!$BP104,TRUE)),OR(EXACT(SquadExport!$BK104,TRUE),EXACT(SquadExport!$BM104,TRUE))),HARMEAN(WeightedParse!H104,WeightedParse!I104,WeightedParse!K104,WeightedParse!P104,WeightedParse!Q104,WeightedParse!S104,WeightedParse!T104,WeightedParse!V104,WeightedParse!Y104,WeightedParse!Z104,WeightedParse!AD104,WeightedParse!AE104,WeightedParse!AF104,WeightedParse!AH104,WeightedParse!AI104,WeightedParse!AJ104,WeightedParse!AN104,WeightedParse!AO104),HARMEAN(WeightedParse!H104,WeightedParse!I104,WeightedParse!K104,WeightedParse!P104,WeightedParse!Q104,WeightedParse!S104,WeightedParse!T104,WeightedParse!V104,WeightedParse!Y104,WeightedParse!Z104,WeightedParse!AD104,WeightedParse!AE104,WeightedParse!AF104,WeightedParse!AH104,WeightedParse!AI104,WeightedParse!AJ104,WeightedParse!AN104,WeightedParse!AO104)*Variables!$B$5),"")</f>
        <v/>
      </c>
      <c r="S104" s="115" t="str">
        <f>IF($A104&gt;"",IF(AND(OR(EXACT(SquadExport!$BO104,TRUE),EXACT(SquadExport!$BP104,TRUE)),OR(EXACT(SquadExport!$BK104,TRUE),EXACT(SquadExport!$BM104,TRUE))),HARMEAN(WeightedParse!H104,WeightedParse!I104,WeightedParse!K104,WeightedParse!Q104,WeightedParse!S104,WeightedParse!T104,WeightedParse!V104,WeightedParse!X104,WeightedParse!Z104,WeightedParse!AB104,WeightedParse!AD104,WeightedParse!AF104,WeightedParse!AG104,WeightedParse!AH104,WeightedParse!AI104,WeightedParse!AJ104,WeightedParse!AK104,WeightedParse!AN104,WeightedParse!AO104),HARMEAN(WeightedParse!H104,WeightedParse!I104,WeightedParse!K104,WeightedParse!Q104,WeightedParse!S104,WeightedParse!T104,WeightedParse!V104,WeightedParse!X104,WeightedParse!Z104,WeightedParse!AB104,WeightedParse!AD104,WeightedParse!AF104,WeightedParse!AG104,WeightedParse!AH104,WeightedParse!AI104,WeightedParse!AJ104,WeightedParse!AK104,WeightedParse!AN104,WeightedParse!AO104)*Variables!$B$5),"")</f>
        <v/>
      </c>
      <c r="T104" s="114" t="str">
        <f>IF($A104&gt;"",IF(AND(OR(EXACT(SquadExport!$BO104,TRUE),EXACT(SquadExport!$BP104,TRUE)),OR(EXACT(SquadExport!$BK104,TRUE),EXACT(SquadExport!$BM104,TRUE))),HARMEAN(WeightedParse!I104,WeightedParse!K104,WeightedParse!N104,WeightedParse!P104,WeightedParse!Q104,WeightedParse!S104,WeightedParse!T104,WeightedParse!V104,WeightedParse!X104,WeightedParse!Y104,WeightedParse!Z104,WeightedParse!AB104,WeightedParse!AD104,WeightedParse!AE104,WeightedParse!AF104,WeightedParse!AH104,WeightedParse!AI104,WeightedParse!AJ104,WeightedParse!AN104,WeightedParse!AO104)*WeightedParse!BD104,(HARMEAN(WeightedParse!I104,WeightedParse!K104,WeightedParse!N104,WeightedParse!P104,WeightedParse!Q104,WeightedParse!S104,WeightedParse!T104,WeightedParse!V104,WeightedParse!X104,WeightedParse!Y104,WeightedParse!Z104,WeightedParse!AB104,WeightedParse!AD104,WeightedParse!AE104,WeightedParse!AF104,WeightedParse!AH104,WeightedParse!AI104,WeightedParse!AJ104,WeightedParse!AN104,WeightedParse!AO104)*WeightedParse!BD104)*Variables!$B$5),"")</f>
        <v/>
      </c>
      <c r="U104" s="114" t="str">
        <f>IF($A104&gt;"",IF(EXACT(SquadExport!$BQ104,TRUE),HARMEAN(WeightedParse!P104,WeightedParse!S104,WeightedParse!V104,WeightedParse!X104,WeightedParse!Y104,WeightedParse!Z104,WeightedParse!AE104,WeightedParse!AF104,WeightedParse!AP104),HARMEAN(WeightedParse!P104,WeightedParse!S104,WeightedParse!V104,WeightedParse!X104,WeightedParse!Y104,WeightedParse!Z104,WeightedParse!AE104,WeightedParse!AF104,WeightedParse!AP104)*Variables!$B$5),"")</f>
        <v/>
      </c>
      <c r="V104" s="114" t="str">
        <f>IF($A104&gt;"",IF(EXACT(SquadExport!$BQ104,TRUE),HARMEAN(WeightedParse!K104,WeightedParse!Q104,WeightedParse!S104,WeightedParse!T104,WeightedParse!V104,WeightedParse!X104,WeightedParse!Z104,WeightedParse!AE104,WeightedParse!AF104,WeightedParse!AG104,WeightedParse!AH104,WeightedParse!AK104),HARMEAN(WeightedParse!K104,WeightedParse!Q104,WeightedParse!S104,WeightedParse!T104,WeightedParse!V104,WeightedParse!X104,WeightedParse!Z104,WeightedParse!AE104,WeightedParse!AF104,WeightedParse!AG104,WeightedParse!AH104,WeightedParse!AK104)*Variables!$B$5),"")</f>
        <v/>
      </c>
      <c r="W104" s="114" t="str">
        <f>IF($A104&gt;"",IF(EXACT(SquadExport!$BQ104,TRUE),HARMEAN(WeightedParse!I104,WeightedParse!K104,WeightedParse!N104,WeightedParse!Q104,WeightedParse!T104,WeightedParse!V104,WeightedParse!X104,WeightedParse!Z104,WeightedParse!AB104,WeightedParse!AD104,WeightedParse!AF104,WeightedParse!AG104,WeightedParse!AK104),HARMEAN(WeightedParse!I104,WeightedParse!K104,WeightedParse!N104,WeightedParse!Q104,WeightedParse!T104,WeightedParse!V104,WeightedParse!X104,WeightedParse!Z104,WeightedParse!AB104,WeightedParse!AD104,WeightedParse!AF104,WeightedParse!AG104,WeightedParse!AK104)*Variables!$B$5),"")</f>
        <v/>
      </c>
      <c r="X104" s="114" t="str">
        <f>IF($A104&gt;"",IF(EXACT(SquadExport!$BQ104,TRUE),HARMEAN(WeightedParse!K104,WeightedParse!P104,WeightedParse!Q104,WeightedParse!S104,WeightedParse!U104,WeightedParse!V104,WeightedParse!X104,WeightedParse!Y104,WeightedParse!Z104,WeightedParse!AE104,WeightedParse!AF104,WeightedParse!AH104,WeightedParse!AO104,WeightedParse!AP104),HARMEAN(WeightedParse!K104,WeightedParse!P104,WeightedParse!Q104,WeightedParse!S104,WeightedParse!U104,WeightedParse!V104,WeightedParse!X104,WeightedParse!Y104,WeightedParse!Z104,WeightedParse!AE104,WeightedParse!AF104,WeightedParse!AH104,WeightedParse!AO104,WeightedParse!AP104)*Variables!$B$5),"")</f>
        <v/>
      </c>
      <c r="Y104" s="114" t="str">
        <f>IF($A104&gt;"",IF(EXACT(SquadExport!$BQ104,TRUE),HARMEAN(WeightedParse!P104,WeightedParse!Q104,WeightedParse!S104,WeightedParse!U104,WeightedParse!V104,WeightedParse!W104,WeightedParse!Y104,WeightedParse!AE104,WeightedParse!AF104,WeightedParse!AH104,WeightedParse!AJ104,WeightedParse!AN104,WeightedParse!AO104,WeightedParse!AP104),HARMEAN(WeightedParse!P104,WeightedParse!Q104,WeightedParse!S104,WeightedParse!U104,WeightedParse!V104,WeightedParse!W104,WeightedParse!Y104,WeightedParse!AE104,WeightedParse!AF104,WeightedParse!AH104,WeightedParse!AJ104,WeightedParse!AN104,WeightedParse!AO104,WeightedParse!AP104)*Variables!$B$5),"")</f>
        <v/>
      </c>
      <c r="Z104" s="114" t="str">
        <f>IF($A104&gt;"",IF(EXACT(SquadExport!$BQ104,TRUE),HARMEAN(WeightedParse!M104,WeightedParse!P104,WeightedParse!Q104,WeightedParse!S104,WeightedParse!U104,WeightedParse!V104,WeightedParse!W104,WeightedParse!X104,WeightedParse!Y104,WeightedParse!Z104,WeightedParse!AE104,WeightedParse!AF104,WeightedParse!AH104,WeightedParse!AL104,WeightedParse!AO104,WeightedParse!AP104),HARMEAN(WeightedParse!M104,WeightedParse!P104,WeightedParse!Q104,WeightedParse!S104,WeightedParse!U104,WeightedParse!V104,WeightedParse!W104,WeightedParse!X104,WeightedParse!Y104,WeightedParse!Z104,WeightedParse!AE104,WeightedParse!AF104,WeightedParse!AH104,WeightedParse!AL104,WeightedParse!AO104,WeightedParse!AP104)*Variables!$B$5),"")</f>
        <v/>
      </c>
      <c r="AA104" s="114" t="str">
        <f>IF($A104&gt;"",IF(EXACT(SquadExport!$BQ104,TRUE),HARMEAN(WeightedParse!J104,WeightedParse!K104,WeightedParse!N104,WeightedParse!P104,WeightedParse!Q104,WeightedParse!S104,WeightedParse!V104,WeightedParse!X104,WeightedParse!Y104,WeightedParse!Z104,WeightedParse!AD104,WeightedParse!AE104,WeightedParse!AH104,WeightedParse!AI104,WeightedParse!AK104,WeightedParse!AN104,WeightedParse!AO104,WeightedParse!AP104),HARMEAN(WeightedParse!J104,WeightedParse!K104,WeightedParse!N104,WeightedParse!P104,WeightedParse!Q104,WeightedParse!S104,WeightedParse!V104,WeightedParse!X104,WeightedParse!Y104,WeightedParse!Z104,WeightedParse!AD104,WeightedParse!AE104,WeightedParse!AH104,WeightedParse!AI104,WeightedParse!AK104,WeightedParse!AN104,WeightedParse!AO104,WeightedParse!AP104)*Variables!$B$5),"")</f>
        <v/>
      </c>
      <c r="AB104" s="114" t="str">
        <f>IF($A104&gt;"",IF(AND(EXACT(SquadExport!$BR104,TRUE),EXACT(SquadExport!$BL104,TRUE)),HARMEAN(WeightedParse!I104,WeightedParse!K104,WeightedParse!N104,WeightedParse!Q104,WeightedParse!T104,WeightedParse!V104,WeightedParse!X104,WeightedParse!Y104,WeightedParse!Z104,WeightedParse!AD104,WeightedParse!AE104,WeightedParse!AF104,WeightedParse!AG104,WeightedParse!AH104,WeightedParse!AI104,WeightedParse!AJ104,WeightedParse!AK104,WeightedParse!AN104,WeightedParse!AO104),HARMEAN(WeightedParse!I104,WeightedParse!K104,WeightedParse!N104,WeightedParse!Q104,WeightedParse!T104,WeightedParse!V104,WeightedParse!X104,WeightedParse!Y104,WeightedParse!Z104,WeightedParse!AD104,WeightedParse!AE104,WeightedParse!AF104,WeightedParse!AG104,WeightedParse!AH104,WeightedParse!AI104,WeightedParse!AJ104,WeightedParse!AK104,WeightedParse!AN104,WeightedParse!AO104)*Variables!$B$5),"")</f>
        <v/>
      </c>
      <c r="AC104" s="114" t="str">
        <f>IF($A104&gt;"",IF(AND(EXACT(SquadExport!$BR104,TRUE),EXACT(SquadExport!$BL104,TRUE)),HARMEAN(WeightedParse!K104,WeightedParse!Q104,WeightedParse!S104,WeightedParse!T104,WeightedParse!V104,WeightedParse!X104,WeightedParse!Y104,WeightedParse!Z104,WeightedParse!AD104,WeightedParse!AE104,WeightedParse!AF104,WeightedParse!AG104,WeightedParse!AH104,WeightedParse!AO104),HARMEAN(WeightedParse!K104,WeightedParse!Q104,WeightedParse!S104,WeightedParse!T104,WeightedParse!V104,WeightedParse!X104,WeightedParse!Y104,WeightedParse!Z104,WeightedParse!AD104,WeightedParse!AE104,WeightedParse!AF104,WeightedParse!AG104,WeightedParse!AH104,WeightedParse!AO104)*Variables!$B$5),"")</f>
        <v/>
      </c>
      <c r="AD104" s="114" t="str">
        <f>IF($A104&gt;"",IF(AND(EXACT(SquadExport!$BR104,TRUE),EXACT(SquadExport!$BL104,TRUE)),HARMEAN(WeightedParse!I104,WeightedParse!J104,WeightedParse!K104,WeightedParse!N104,WeightedParse!Q104,WeightedParse!S104,WeightedParse!T104,WeightedParse!V104,WeightedParse!X104,WeightedParse!Z104,WeightedParse!AB104,WeightedParse!AD104,WeightedParse!AG104,WeightedParse!AH104,WeightedParse!AI104,WeightedParse!AK104,WeightedParse!AO104),HARMEAN(WeightedParse!I104,WeightedParse!J104,WeightedParse!K104,WeightedParse!N104,WeightedParse!Q104,WeightedParse!S104,WeightedParse!T104,WeightedParse!V104,WeightedParse!X104,WeightedParse!Z104,WeightedParse!AB104,WeightedParse!AD104,WeightedParse!AG104,WeightedParse!AH104,WeightedParse!AI104,WeightedParse!AK104,WeightedParse!AO104)*Variables!$B$5),"")</f>
        <v/>
      </c>
      <c r="AE104" s="114" t="str">
        <f>IF($A104&gt;"",IF(AND(EXACT(SquadExport!$BR104,TRUE),EXACT(SquadExport!$BL104,TRUE)),HARMEAN(WeightedParse!K104,WeightedParse!N104,WeightedParse!P104,WeightedParse!Q104,WeightedParse!S104,WeightedParse!T104,WeightedParse!U104,WeightedParse!V104,WeightedParse!X104,WeightedParse!Y104,WeightedParse!Z104,WeightedParse!AD104,WeightedParse!AE104,WeightedParse!AF104,WeightedParse!AG104,WeightedParse!AH104,WeightedParse!AI104,WeightedParse!AO104),HARMEAN(WeightedParse!K104,WeightedParse!N104,WeightedParse!P104,WeightedParse!Q104,WeightedParse!S104,WeightedParse!T104,WeightedParse!U104,WeightedParse!V104,WeightedParse!X104,WeightedParse!Y104,WeightedParse!Z104,WeightedParse!AD104,WeightedParse!AE104,WeightedParse!AF104,WeightedParse!AG104,WeightedParse!AH104,WeightedParse!AI104,WeightedParse!AO104)*Variables!$B$5),"")</f>
        <v/>
      </c>
      <c r="AF104" s="114" t="str">
        <f>IF($A104&gt;"",IF(AND(EXACT(SquadExport!$BR104,TRUE),EXACT(SquadExport!$BL104,TRUE)),HARMEAN(WeightedParse!I104,WeightedParse!J104,WeightedParse!K104,WeightedParse!N104,WeightedParse!Q104,WeightedParse!S104,WeightedParse!T104,WeightedParse!U104,WeightedParse!V104,WeightedParse!X104,WeightedParse!Z104,WeightedParse!AD104,WeightedParse!AE104,WeightedParse!AF104,WeightedParse!AH104,WeightedParse!AI104,WeightedParse!AK104,WeightedParse!AN104,WeightedParse!AO104,WeightedParse!AP104),HARMEAN(WeightedParse!I104,WeightedParse!J104,WeightedParse!K104,WeightedParse!N104,WeightedParse!Q104,WeightedParse!S104,WeightedParse!T104,WeightedParse!U104,WeightedParse!V104,WeightedParse!X104,WeightedParse!Z104,WeightedParse!AD104,WeightedParse!AE104,WeightedParse!AF104,WeightedParse!AH104,WeightedParse!AI104,WeightedParse!AK104,WeightedParse!AN104,WeightedParse!AO104,WeightedParse!AP104)*Variables!$B$5),"")</f>
        <v/>
      </c>
      <c r="AG104" s="114" t="str">
        <f>IF($A104&gt;"",IF(AND(OR(EXACT(SquadExport!$BR104,TRUE),EXACT(SquadExport!$BS104,TRUE)),OR(EXACT(SquadExport!$BK104,TRUE),EXACT(SquadExport!$BM104,TRUE))),HARMEAN(WeightedParse!I104,WeightedParse!K104,WeightedParse!Q104,WeightedParse!T104,WeightedParse!X104,WeightedParse!Z104,WeightedParse!AD104,WeightedParse!AF104,WeightedParse!AG104,WeightedParse!AJ104),HARMEAN(WeightedParse!I104,WeightedParse!K104,WeightedParse!Q104,WeightedParse!T104,WeightedParse!X104,WeightedParse!Z104,WeightedParse!AD104,WeightedParse!AF104,WeightedParse!AG104,WeightedParse!AJ104)*Variables!$B$5),"")</f>
        <v/>
      </c>
      <c r="AH104" s="114" t="str">
        <f>IF($A104&gt;"",IF(AND(OR(EXACT(SquadExport!$BR104,TRUE),EXACT(SquadExport!$BS104,TRUE)),OR(EXACT(SquadExport!$BK104,TRUE),EXACT(SquadExport!$BM104,TRUE))),HARMEAN(WeightedParse!H104,WeightedParse!K104,WeightedParse!P104,WeightedParse!Q104,WeightedParse!S104,WeightedParse!T104,WeightedParse!V104,WeightedParse!X104,WeightedParse!Y104,WeightedParse!Z104,WeightedParse!AD104,WeightedParse!AE104,WeightedParse!AF104,WeightedParse!AG104,WeightedParse!AH104,WeightedParse!AO104),HARMEAN(WeightedParse!H104,WeightedParse!K104,WeightedParse!P104,WeightedParse!Q104,WeightedParse!S104,WeightedParse!T104,WeightedParse!V104,WeightedParse!X104,WeightedParse!Y104,WeightedParse!Z104,WeightedParse!AD104,WeightedParse!AE104,WeightedParse!AF104,WeightedParse!AG104,WeightedParse!AH104,WeightedParse!AO104)*Variables!$B$5),"")</f>
        <v/>
      </c>
      <c r="AI104" s="114" t="str">
        <f>IF($A104&gt;"",IF(AND(OR(EXACT(SquadExport!$BR104,TRUE),EXACT(SquadExport!$BS104,TRUE)),OR(EXACT(SquadExport!$BK104,TRUE),EXACT(SquadExport!$BM104,TRUE))),HARMEAN(WeightedParse!H104,WeightedParse!I104,WeightedParse!K104,WeightedParse!P104,WeightedParse!Q104,WeightedParse!S104,WeightedParse!T104,WeightedParse!U104,WeightedParse!V104,WeightedParse!X104,WeightedParse!Y104,WeightedParse!Z104,WeightedParse!AD104,WeightedParse!AE104,WeightedParse!AF104,WeightedParse!AH104,WeightedParse!AI104,WeightedParse!AO104),HARMEAN(WeightedParse!H104,WeightedParse!I104,WeightedParse!K104,WeightedParse!P104,WeightedParse!Q104,WeightedParse!S104,WeightedParse!T104,WeightedParse!U104,WeightedParse!V104,WeightedParse!X104,WeightedParse!Y104,WeightedParse!Z104,WeightedParse!AD104,WeightedParse!AE104,WeightedParse!AF104,WeightedParse!AH104,WeightedParse!AI104,WeightedParse!AO104)*Variables!$B$5),"")</f>
        <v/>
      </c>
      <c r="AJ104" s="114" t="str">
        <f>IF($A104&gt;"",IF(AND(OR(EXACT(SquadExport!$BR104,TRUE),EXACT(SquadExport!$BS104,TRUE)),OR(EXACT(SquadExport!$BK104,TRUE),EXACT(SquadExport!$BM104,TRUE))),HARMEAN(WeightedParse!H104,WeightedParse!K104,WeightedParse!M104,WeightedParse!V104,WeightedParse!W104,WeightedParse!AD104,WeightedParse!AF104,WeightedParse!AH104,WeightedParse!AK104,WeightedParse!AL104,WeightedParse!AO104,WeightedParse!AP104)*(CONVERT(LEFT(SquadExport!$E104,FIND("'",SquadExport!$E104)-1)+((MID(SquadExport!$E104,FIND("'",SquadExport!$E104)+1,LEN(SquadExport!$E104)-FIND("'",SquadExport!$E104)-1))/12),"ft","m")-1)/(Variables!$C$4-1),(HARMEAN(WeightedParse!H104,WeightedParse!K104,WeightedParse!M104,WeightedParse!V104,WeightedParse!W104,WeightedParse!AD104,WeightedParse!AF104,WeightedParse!AH104,WeightedParse!AK104,WeightedParse!AL104,WeightedParse!AO104,WeightedParse!AP104)*(CONVERT(LEFT(SquadExport!$E104,FIND("'",SquadExport!$E104)-1)+((MID(SquadExport!$E104,FIND("'",SquadExport!$E104)+1,LEN(SquadExport!$E104)-FIND("'",SquadExport!$E104)-1))/12),"ft","m")-1)/(Variables!$C$4-1))*Variables!$B$5),"")</f>
        <v/>
      </c>
      <c r="AK104" s="114" t="str">
        <f>IF($A104&gt;"",IF(AND(OR(EXACT(SquadExport!$BR104,TRUE),EXACT(SquadExport!$BS104,TRUE)),OR(EXACT(SquadExport!$BK104,TRUE),EXACT(SquadExport!$BM104,TRUE))),HARMEAN(WeightedParse!J104,WeightedParse!K104,WeightedParse!T104,WeightedParse!V104,WeightedParse!X104,WeightedParse!Y104,WeightedParse!Z104,WeightedParse!AD104,WeightedParse!AH104,WeightedParse!AI104,WeightedParse!AK104,WeightedParse!AO104),HARMEAN(WeightedParse!J104,WeightedParse!K104,WeightedParse!T104,WeightedParse!V104,WeightedParse!X104,WeightedParse!Y104,WeightedParse!Z104,WeightedParse!AD104,WeightedParse!AH104,WeightedParse!AI104,WeightedParse!AK104,WeightedParse!AO104)*Variables!$B$5),"")</f>
        <v/>
      </c>
      <c r="AL104" s="114" t="str">
        <f>IF($A104&gt;"",IF(AND(OR(EXACT(SquadExport!$BR104,TRUE),EXACT(SquadExport!$BS104,TRUE)),OR(EXACT(SquadExport!$BK104,TRUE),EXACT(SquadExport!$BM104,TRUE))),HARMEAN(WeightedParse!H104,WeightedParse!I104,WeightedParse!K104,WeightedParse!Q104,WeightedParse!T104,WeightedParse!V104,WeightedParse!AB104,WeightedParse!AD104,WeightedParse!AH104,WeightedParse!AI104,WeightedParse!AJ104,WeightedParse!AN104,WeightedParse!AO104),HARMEAN(WeightedParse!H104,WeightedParse!I104,WeightedParse!K104,WeightedParse!Q104,WeightedParse!T104,WeightedParse!V104,WeightedParse!AB104,WeightedParse!AD104,WeightedParse!AH104,WeightedParse!AI104,WeightedParse!AJ104,WeightedParse!AN104,WeightedParse!AO104)*Variables!$B$5),"")</f>
        <v/>
      </c>
      <c r="AM104" s="114" t="str">
        <f>IF($A104&gt;"",IF(AND(OR(EXACT(SquadExport!$BR104,TRUE),EXACT(SquadExport!$BS104,TRUE)),OR(EXACT(SquadExport!$BK104,TRUE),EXACT(SquadExport!$BM104,TRUE))),HARMEAN(WeightedParse!I104,WeightedParse!J104,WeightedParse!K104,WeightedParse!N104,WeightedParse!Q104,WeightedParse!T104,WeightedParse!V104,WeightedParse!X104,WeightedParse!AB104,WeightedParse!AD104,WeightedParse!AG104,WeightedParse!AI104,WeightedParse!AJ104,WeightedParse!AK104,WeightedParse!AN104)*WeightedParse!BD104,(HARMEAN(WeightedParse!I104,WeightedParse!J104,WeightedParse!K104,WeightedParse!N104,WeightedParse!Q104,WeightedParse!T104,WeightedParse!V104,WeightedParse!X104,WeightedParse!AB104,WeightedParse!AD104,WeightedParse!AG104,WeightedParse!AI104,WeightedParse!AJ104,WeightedParse!AK104,WeightedParse!AN104)*WeightedParse!BD104)*Variables!$B$5),"")</f>
        <v/>
      </c>
      <c r="AN104" s="114" t="str">
        <f>IF($A104&gt;"",IF(AND(OR(EXACT(SquadExport!$BR104,TRUE),EXACT(SquadExport!$BS104,TRUE)),OR(EXACT(SquadExport!$BK104,TRUE),EXACT(SquadExport!$BM104,TRUE))),HARMEAN(WeightedParse!H104,WeightedParse!I104,WeightedParse!K104,WeightedParse!N104,WeightedParse!Q104,WeightedParse!T104,WeightedParse!V104,WeightedParse!X104,WeightedParse!Z104,WeightedParse!AD104,WeightedParse!AG104,WeightedParse!AH104,WeightedParse!AI104,WeightedParse!AJ104,WeightedParse!AN104,WeightedParse!AO104)*WeightedParse!BD104,(HARMEAN(WeightedParse!H104,WeightedParse!I104,WeightedParse!K104,WeightedParse!N104,WeightedParse!Q104,WeightedParse!T104,WeightedParse!V104,WeightedParse!X104,WeightedParse!Z104,WeightedParse!AD104,WeightedParse!AG104,WeightedParse!AH104,WeightedParse!AI104,WeightedParse!AJ104,WeightedParse!AN104,WeightedParse!AO104)*WeightedParse!BD104)*Variables!$B$5),"")</f>
        <v/>
      </c>
      <c r="AO104" s="114" t="str">
        <f>IF($A104&gt;"",IF(AND(EXACT(SquadExport!$BS104,TRUE),EXACT(SquadExport!$BL104,TRUE)),HARMEAN(WeightedParse!K104,WeightedParse!Q104,WeightedParse!T104,WeightedParse!V104,WeightedParse!X104,WeightedParse!Z104,WeightedParse!AB104,WeightedParse!AD104,WeightedParse!AG104,WeightedParse!AK104),HARMEAN(WeightedParse!K104,WeightedParse!Q104,WeightedParse!T104,WeightedParse!V104,WeightedParse!X104,WeightedParse!Z104,WeightedParse!AB104,WeightedParse!AD104,WeightedParse!AG104,WeightedParse!AK104)*Variables!$B$5),"")</f>
        <v/>
      </c>
      <c r="AP104" s="114" t="str">
        <f>IF($A104&gt;"",IF(AND(EXACT(SquadExport!$BS104,TRUE),EXACT(SquadExport!$BL104,TRUE)),HARMEAN(WeightedParse!I104,WeightedParse!K104,WeightedParse!Q104,WeightedParse!T104,WeightedParse!V104,WeightedParse!X104,WeightedParse!Z104,WeightedParse!AB104,WeightedParse!AD104,WeightedParse!AF104,WeightedParse!AG104,WeightedParse!AI104,WeightedParse!AJ104),HARMEAN(WeightedParse!I104,WeightedParse!K104,WeightedParse!Q104,WeightedParse!T104,WeightedParse!V104,WeightedParse!X104,WeightedParse!Z104,WeightedParse!AB104,WeightedParse!AD104,WeightedParse!AF104,WeightedParse!AG104,WeightedParse!AI104,WeightedParse!AJ104)*Variables!$B$5),"")</f>
        <v/>
      </c>
      <c r="AQ104" s="114" t="str">
        <f>IF($A104&gt;"",IF(AND(EXACT(SquadExport!$BS104,TRUE),EXACT(SquadExport!$BL104,TRUE)),HARMEAN(WeightedParse!I104,WeightedParse!J104,WeightedParse!K104,WeightedParse!Q104,WeightedParse!T104,WeightedParse!V104,WeightedParse!X104,WeightedParse!Z104,WeightedParse!AB104,WeightedParse!AD104,WeightedParse!AG104,WeightedParse!AI104,WeightedParse!AJ104,WeightedParse!AK104),HARMEAN(WeightedParse!I104,WeightedParse!J104,WeightedParse!K104,WeightedParse!Q104,WeightedParse!T104,WeightedParse!V104,WeightedParse!X104,WeightedParse!Z104,WeightedParse!AB104,WeightedParse!AD104,WeightedParse!AG104,WeightedParse!AI104,WeightedParse!AJ104,WeightedParse!AK104)*Variables!$B$5),"")</f>
        <v/>
      </c>
      <c r="AR104" s="114" t="str">
        <f>IF($A104&gt;"",IF(AND(EXACT(SquadExport!$BS104,TRUE),EXACT(SquadExport!$BL104,TRUE)),HARMEAN(WeightedParse!I104,WeightedParse!J104,WeightedParse!K104,WeightedParse!Q104,WeightedParse!T104,WeightedParse!V104,WeightedParse!X104,WeightedParse!Y104,WeightedParse!Z104,WeightedParse!AD104,WeightedParse!AH104,WeightedParse!AI104,WeightedParse!AJ104,WeightedParse!AK104,WeightedParse!AN104,WeightedParse!AO104),HARMEAN(WeightedParse!I104,WeightedParse!J104,WeightedParse!K104,WeightedParse!Q104,WeightedParse!T104,WeightedParse!V104,WeightedParse!X104,WeightedParse!Y104,WeightedParse!Z104,WeightedParse!AD104,WeightedParse!AH104,WeightedParse!AI104,WeightedParse!AJ104,WeightedParse!AK104,WeightedParse!AN104,WeightedParse!AO104)*Variables!$B$5),"")</f>
        <v/>
      </c>
      <c r="AS104" s="114" t="str">
        <f>IF($A104&gt;"",IF(AND(EXACT(SquadExport!$BT104,TRUE),EXACT(SquadExport!$BL104,TRUE)),HARMEAN(WeightedParse!J104,WeightedParse!K104,WeightedParse!M104,WeightedParse!T104,WeightedParse!V104,WeightedParse!X104,WeightedParse!Z104,WeightedParse!AD104,WeightedParse!AI104),(HARMEAN(WeightedParse!J104,WeightedParse!K104,WeightedParse!M104,WeightedParse!T104,WeightedParse!V104,WeightedParse!X104,WeightedParse!Z104,WeightedParse!AD104,WeightedParse!AI104)*Variables!$B$5)),"")</f>
        <v/>
      </c>
      <c r="AT104" s="114" t="str">
        <f>IF($A104&gt;"",IF(AND(EXACT(SquadExport!$BT104,TRUE),EXACT(SquadExport!$BL104,TRUE)),HARMEAN(WeightedParse!J104,WeightedParse!K104,WeightedParse!M104,WeightedParse!U104,WeightedParse!V104,WeightedParse!W104,WeightedParse!X104,WeightedParse!Z104,WeightedParse!AD104,WeightedParse!AF104,WeightedParse!AK104,WeightedParse!AL104,WeightedParse!AP104)*(CONVERT(LEFT(SquadExport!$E104,FIND("'",SquadExport!$E104)-1)+((MID(SquadExport!$E104,FIND("'",SquadExport!$E104)+1,LEN(SquadExport!$E104)-FIND("'",SquadExport!$E104)-1))/12),"ft","m")-1)/(Variables!$C$4-1),(HARMEAN(WeightedParse!J104,WeightedParse!K104,WeightedParse!M104,WeightedParse!U104,WeightedParse!V104,WeightedParse!W104,WeightedParse!X104,WeightedParse!Z104,WeightedParse!AD104,WeightedParse!AF104,WeightedParse!AK104,WeightedParse!AL104,WeightedParse!AP104)*(CONVERT(LEFT(SquadExport!$E104,FIND("'",SquadExport!$E104)-1)+((MID(SquadExport!$E104,FIND("'",SquadExport!$E104)+1,LEN(SquadExport!$E104)-FIND("'",SquadExport!$E104)-1))/12),"ft","m")-1)/(Variables!$C$4-1)))*Variables!$B$5,"")</f>
        <v/>
      </c>
      <c r="AU104" s="114" t="str">
        <f>IF($A104&gt;"",IF(AND(EXACT(SquadExport!$BT104,TRUE),EXACT(SquadExport!$BL104,TRUE)),HARMEAN(WeightedParse!I104,WeightedParse!J104,WeightedParse!K104,WeightedParse!Q104,WeightedParse!T104,WeightedParse!V104,WeightedParse!X104,WeightedParse!Z104,WeightedParse!AB104,WeightedParse!AD104,WeightedParse!AF104,WeightedParse!AG104,WeightedParse!AK104,WeightedParse!AP104),HARMEAN(WeightedParse!I104,WeightedParse!J104,WeightedParse!K104,WeightedParse!Q104,WeightedParse!T104,WeightedParse!V104,WeightedParse!X104,WeightedParse!Z104,WeightedParse!AB104,WeightedParse!AD104,WeightedParse!AF104,WeightedParse!AG104,WeightedParse!AK104,WeightedParse!AP104)*Variables!$B$5),"")</f>
        <v/>
      </c>
      <c r="AV104" s="114" t="str">
        <f>IF($A104&gt;"",IF(AND(EXACT(SquadExport!$BT104,TRUE),EXACT(SquadExport!$BL104,TRUE)),HARMEAN(WeightedParse!I104,WeightedParse!J104,WeightedParse!K104,WeightedParse!Q104,WeightedParse!T104,WeightedParse!V104,WeightedParse!X104,WeightedParse!Z104,WeightedParse!AD104,WeightedParse!AH104,WeightedParse!AI104,WeightedParse!AJ104,WeightedParse!AK104,WeightedParse!AN104,WeightedParse!AO104),HARMEAN(WeightedParse!I104,WeightedParse!J104,WeightedParse!K104,WeightedParse!Q104,WeightedParse!T104,WeightedParse!V104,WeightedParse!X104,WeightedParse!Z104,WeightedParse!AD104,WeightedParse!AH104,WeightedParse!AI104,WeightedParse!AJ104,WeightedParse!AK104,WeightedParse!AN104,WeightedParse!AO104)*Variables!$B$5),"")</f>
        <v/>
      </c>
      <c r="AW104" s="114" t="str">
        <f>IF($A104&gt;"",IF(AND(EXACT(SquadExport!$BT104,TRUE),EXACT(SquadExport!$BL104,TRUE)),HARMEAN(WeightedParse!I104,WeightedParse!J104,WeightedParse!K104,WeightedParse!Q104,WeightedParse!T104,WeightedParse!V104,WeightedParse!X104,WeightedParse!Z104,WeightedParse!AB104,WeightedParse!AD104,WeightedParse!AF104,WeightedParse!AG104,WeightedParse!AI104,WeightedParse!AJ104,WeightedParse!AK104),HARMEAN(WeightedParse!I104,WeightedParse!J104,WeightedParse!K104,WeightedParse!Q104,WeightedParse!T104,WeightedParse!V104,WeightedParse!X104,WeightedParse!Z104,WeightedParse!AB104,WeightedParse!AD104,WeightedParse!AF104,WeightedParse!AG104,WeightedParse!AI104,WeightedParse!AJ104,WeightedParse!AK104)*Variables!$B$5),"")</f>
        <v/>
      </c>
      <c r="AX104" s="114" t="str">
        <f>IF($A104&gt;"",IF(AND(EXACT(SquadExport!$BT104,TRUE),EXACT(SquadExport!$BL104,TRUE)),HARMEAN(WeightedParse!K104,WeightedParse!Q104,WeightedParse!U104,WeightedParse!V104,WeightedParse!W104,WeightedParse!X104,WeightedParse!Y104,WeightedParse!Z104,WeightedParse!AD104,WeightedParse!AF104,WeightedParse!AH104,WeightedParse!AI104,WeightedParse!AJ104,WeightedParse!AK104,WeightedParse!AN104,WeightedParse!AO104,WeightedParse!AP104),HARMEAN(WeightedParse!K104,WeightedParse!Q104,WeightedParse!U104,WeightedParse!V104,WeightedParse!W104,WeightedParse!X104,WeightedParse!Y104,WeightedParse!Z104,WeightedParse!AD104,WeightedParse!AF104,WeightedParse!AH104,WeightedParse!AI104,WeightedParse!AJ104,WeightedParse!AK104,WeightedParse!AN104,WeightedParse!AO104,WeightedParse!AP104)*Variables!$B$5),"")</f>
        <v/>
      </c>
      <c r="AY104" s="114" t="str">
        <f>IF($A104&gt;"",IF(AND(EXACT(SquadExport!$BT104,TRUE),EXACT(SquadExport!$BL104,TRUE)),HARMEAN(WeightedParse!I104,WeightedParse!J104,WeightedParse!K104,WeightedParse!M104,WeightedParse!N104,WeightedParse!Q104,WeightedParse!T104,WeightedParse!V104,WeightedParse!X104,WeightedParse!Z104,WeightedParse!AD104,WeightedParse!AF104,WeightedParse!AG104,WeightedParse!AH104,WeightedParse!AI104,WeightedParse!AJ104,WeightedParse!AK104,WeightedParse!AL104,WeightedParse!AN104,WeightedParse!AO104,WeightedParse!AP104),HARMEAN(WeightedParse!I104,WeightedParse!J104,WeightedParse!K104,WeightedParse!M104,WeightedParse!N104,WeightedParse!Q104,WeightedParse!T104,WeightedParse!V104,WeightedParse!X104,WeightedParse!Z104,WeightedParse!AD104,WeightedParse!AF104,WeightedParse!AG104,WeightedParse!AH104,WeightedParse!AI104,WeightedParse!AJ104,WeightedParse!AK104,WeightedParse!AL104,WeightedParse!AN104,WeightedParse!AO104,WeightedParse!AP104)*Variables!$B$5),"")</f>
        <v/>
      </c>
    </row>
    <row r="105" spans="1:51" ht="15" customHeight="1" x14ac:dyDescent="0.25">
      <c r="A105" s="3" t="str">
        <f>IF(WeightedParse!A105&gt;"",WeightedParse!A105,"")</f>
        <v/>
      </c>
      <c r="B105" s="4" t="str">
        <f>IF(WeightedParse!B105&gt;0,WeightedParse!B105,"")</f>
        <v/>
      </c>
      <c r="C105" s="4" t="str">
        <f>IF(A105&gt;"",IF(AND(B105&lt;=Variables!$B$8,G105&gt;2),"Youth",IF(AND(B105&lt;=Variables!$B$8,G105&lt;=2),"Prospect",IF(AND(B105&gt;=Variables!$B$9,G105&gt;2),"Old",IF(G105&gt;=3,"Reserves","First Team")))),"")</f>
        <v/>
      </c>
      <c r="D105" s="4" t="str">
        <f>SquadExport!BJ105</f>
        <v/>
      </c>
      <c r="E105" s="4" t="str">
        <f>IF(A105&gt;"",VLOOKUP(F105,Roles!A:B,2,FALSE)&amp;IF(OR(VLOOKUP(F105,Roles!$A:$B,2,FALSE)="FB",VLOOKUP(F105,Roles!$A:$B,2,FALSE)="WB",VLOOKUP(F105,Roles!$A:$B,2,FALSE)="WM",VLOOKUP(F105,Roles!$A:$B,2,FALSE)="W"),IF(AND(SquadExport!BK105=TRUE,SquadExport!BM105=TRUE,WeightedParse!BB105&gt;=WeightedParse!BC105)," (R)",IF(AND(SquadExport!BK105=TRUE,SquadExport!BM105=TRUE,WeightedParse!BB105&lt;WeightedParse!BC105)," (L)",IF(AND(SquadExport!BK105=TRUE,SquadExport!BM105=FALSE), " (L)",IF(AND(SquadExport!BK105=FALSE,SquadExport!BM105=TRUE)," (R)","")))),""),"")</f>
        <v/>
      </c>
      <c r="F105" s="4" t="str" cm="1">
        <f t="array" ref="F105">IF(A105&gt;"",INDEX($J$1:$AY$1,SUMPRODUCT(MAX(($J$2:$AY$200=MAX($J105:$AY105))*(COLUMN($J$2:$AY$200))))-COLUMN($J$1)+1),"")</f>
        <v/>
      </c>
      <c r="G105" s="4" t="str">
        <f t="shared" si="3"/>
        <v/>
      </c>
      <c r="H105" s="4" t="str">
        <f t="shared" si="4"/>
        <v/>
      </c>
      <c r="I105" s="5" t="str">
        <f t="shared" si="5"/>
        <v/>
      </c>
      <c r="J105" s="114" t="str">
        <f>IF($A105&gt;"",HARMEAN(WeightedParse!V105,WeightedParse!Y105,WeightedParse!Z105,WeightedParse!AE105,WeightedParse!AJ105,WeightedParse!AQ105,WeightedParse!AR105,WeightedParse!AS105,WeightedParse!AU105,WeightedParse!AV105,WeightedParse!AW105,WeightedParse!AY105,WeightedParse!BA105),"")</f>
        <v/>
      </c>
      <c r="K105" s="114" t="str">
        <f>IF(A105&gt;"",HARMEAN(WeightedParse!K105,WeightedParse!Q105,WeightedParse!V105,WeightedParse!X105,WeightedParse!Y105,WeightedParse!Z105,WeightedParse!AE105,WeightedParse!AG105,WeightedParse!AI105,WeightedParse!AJ105,WeightedParse!AQ105,WeightedParse!AR105,WeightedParse!AS105,WeightedParse!AU105,WeightedParse!AV105,WeightedParse!AW105,WeightedParse!AY105,WeightedParse!AZ105,WeightedParse!BA105),"")</f>
        <v/>
      </c>
      <c r="L105" s="114" t="str">
        <f>IF($A105&gt;"",IF(AND(EXACT(SquadExport!$BO105,TRUE),EXACT(SquadExport!$BL105,TRUE)),HARMEAN(WeightedParse!M105,WeightedParse!P105,WeightedParse!S105,WeightedParse!U105,WeightedParse!V105,WeightedParse!W105,WeightedParse!Y105,WeightedParse!AE105,WeightedParse!AL105,WeightedParse!AN105,WeightedParse!AP105),HARMEAN(WeightedParse!M105,WeightedParse!P105,WeightedParse!S105,WeightedParse!U105,WeightedParse!V105,WeightedParse!W105,WeightedParse!Y105,WeightedParse!AE105,WeightedParse!AL105,WeightedParse!AN105,WeightedParse!AP105)*Variables!$B$5),"")</f>
        <v/>
      </c>
      <c r="M105" s="114" t="str">
        <f>IF($A105&gt;"",IF(AND(EXACT(SquadExport!$BO105,TRUE),EXACT(SquadExport!$BL105,TRUE)),HARMEAN(WeightedParse!M105,WeightedParse!P105,WeightedParse!S105,WeightedParse!U105,WeightedParse!V105,WeightedParse!W105,WeightedParse!X105,WeightedParse!Y105,WeightedParse!Z105,WeightedParse!AE105,WeightedParse!AL105,WeightedParse!AN105,WeightedParse!AP105),HARMEAN(WeightedParse!M105,WeightedParse!P105,WeightedParse!S105,WeightedParse!U105,WeightedParse!V105,WeightedParse!W105,WeightedParse!X105,WeightedParse!Y105,WeightedParse!Z105,WeightedParse!AE105,WeightedParse!AL105,WeightedParse!AN105,WeightedParse!AP105)*Variables!$B$5),"")</f>
        <v/>
      </c>
      <c r="N105" s="114" t="str">
        <f>IF($A105&gt;"",IF(AND(EXACT(SquadExport!$BO105,TRUE),EXACT(SquadExport!$BL105,TRUE)),HARMEAN(WeightedParse!K105,WeightedParse!M105,WeightedParse!P105,WeightedParse!Q105,WeightedParse!S105,WeightedParse!T105,WeightedParse!U105,WeightedParse!V105,WeightedParse!W105,WeightedParse!X105,WeightedParse!Y105,WeightedParse!Z105,WeightedParse!AE105,WeightedParse!AG105,WeightedParse!AL105,WeightedParse!AN105,WeightedParse!AP105),HARMEAN(WeightedParse!K105,WeightedParse!M105,WeightedParse!P105,WeightedParse!Q105,WeightedParse!S105,WeightedParse!T105,WeightedParse!U105,WeightedParse!V105,WeightedParse!W105,WeightedParse!X105,WeightedParse!Y105,WeightedParse!Z105,WeightedParse!AE105,WeightedParse!AG105,WeightedParse!AL105,WeightedParse!AN105,WeightedParse!AP105)*Variables!$B$5),"")</f>
        <v/>
      </c>
      <c r="O105" s="114" t="str">
        <f>IF($A105&gt;"",IF(AND(EXACT(SquadExport!$BO105,TRUE),EXACT(SquadExport!$BL105,TRUE)),HARMEAN(WeightedParse!I105,WeightedParse!K105,WeightedParse!M105,WeightedParse!P105,WeightedParse!Q105,WeightedParse!S105,WeightedParse!T105,WeightedParse!V105,WeightedParse!W105,WeightedParse!X105,WeightedParse!Y105,WeightedParse!Z105,WeightedParse!AB105,WeightedParse!AE105,WeightedParse!AF105,WeightedParse!AG105,WeightedParse!AJ105,WeightedParse!AK105,WeightedParse!AL105,WeightedParse!AN105,WeightedParse!AO105,WeightedParse!AP105),HARMEAN(WeightedParse!I105,WeightedParse!K105,WeightedParse!M105,WeightedParse!P105,WeightedParse!Q105,WeightedParse!S105,WeightedParse!T105,WeightedParse!V105,WeightedParse!W105,WeightedParse!X105,WeightedParse!Y105,WeightedParse!Z105,WeightedParse!AB105,WeightedParse!AE105,WeightedParse!AF105,WeightedParse!AG105,WeightedParse!AJ105,WeightedParse!AK105,WeightedParse!AL105,WeightedParse!AN105,WeightedParse!AO105,WeightedParse!AP105)*Variables!$B$5),"")</f>
        <v/>
      </c>
      <c r="P105" s="114" t="str">
        <f>IF($A105&gt;"",IF(AND(OR(EXACT(SquadExport!$BO105,TRUE),EXACT(SquadExport!$BP105,TRUE)),OR(EXACT(SquadExport!$BK105,TRUE),EXACT(SquadExport!$BM105,TRUE))),HARMEAN(WeightedParse!M105,WeightedParse!P105,WeightedParse!S105,WeightedParse!U105,WeightedParse!V105,WeightedParse!W105,WeightedParse!Y105,WeightedParse!AE105,WeightedParse!AF105,WeightedParse!AP105),HARMEAN(WeightedParse!M105,WeightedParse!P105,WeightedParse!S105,WeightedParse!U105,WeightedParse!V105,WeightedParse!W105,WeightedParse!Y105,WeightedParse!AE105,WeightedParse!AF105,WeightedParse!AP105)*Variables!$B$5),"")</f>
        <v/>
      </c>
      <c r="Q105" s="114" t="str">
        <f>IF($A105&gt;"",IF(AND(OR(EXACT(SquadExport!$BO105,TRUE),EXACT(SquadExport!$BP105,TRUE)),OR(EXACT(SquadExport!$BK105,TRUE),EXACT(SquadExport!$BM105,TRUE))),HARMEAN(WeightedParse!H105,WeightedParse!P105,WeightedParse!Q105,WeightedParse!S105,WeightedParse!T105,WeightedParse!V105,WeightedParse!X105,WeightedParse!Y105,WeightedParse!Z105,WeightedParse!AE105,WeightedParse!AF105,WeightedParse!AH105,WeightedParse!AN105,WeightedParse!AO105),HARMEAN(WeightedParse!H105,WeightedParse!P105,WeightedParse!Q105,WeightedParse!S105,WeightedParse!T105,WeightedParse!V105,WeightedParse!X105,WeightedParse!Y105,WeightedParse!Z105,WeightedParse!AE105,WeightedParse!AF105,WeightedParse!AH105,WeightedParse!AN105,WeightedParse!AO105)*Variables!$B$5),"")</f>
        <v/>
      </c>
      <c r="R105" s="115" t="str">
        <f>IF($A105&gt;"",IF(AND(OR(EXACT(SquadExport!$BO105,TRUE),EXACT(SquadExport!$BP105,TRUE)),OR(EXACT(SquadExport!$BK105,TRUE),EXACT(SquadExport!$BM105,TRUE))),HARMEAN(WeightedParse!H105,WeightedParse!I105,WeightedParse!K105,WeightedParse!P105,WeightedParse!Q105,WeightedParse!S105,WeightedParse!T105,WeightedParse!V105,WeightedParse!Y105,WeightedParse!Z105,WeightedParse!AD105,WeightedParse!AE105,WeightedParse!AF105,WeightedParse!AH105,WeightedParse!AI105,WeightedParse!AJ105,WeightedParse!AN105,WeightedParse!AO105),HARMEAN(WeightedParse!H105,WeightedParse!I105,WeightedParse!K105,WeightedParse!P105,WeightedParse!Q105,WeightedParse!S105,WeightedParse!T105,WeightedParse!V105,WeightedParse!Y105,WeightedParse!Z105,WeightedParse!AD105,WeightedParse!AE105,WeightedParse!AF105,WeightedParse!AH105,WeightedParse!AI105,WeightedParse!AJ105,WeightedParse!AN105,WeightedParse!AO105)*Variables!$B$5),"")</f>
        <v/>
      </c>
      <c r="S105" s="115" t="str">
        <f>IF($A105&gt;"",IF(AND(OR(EXACT(SquadExport!$BO105,TRUE),EXACT(SquadExport!$BP105,TRUE)),OR(EXACT(SquadExport!$BK105,TRUE),EXACT(SquadExport!$BM105,TRUE))),HARMEAN(WeightedParse!H105,WeightedParse!I105,WeightedParse!K105,WeightedParse!Q105,WeightedParse!S105,WeightedParse!T105,WeightedParse!V105,WeightedParse!X105,WeightedParse!Z105,WeightedParse!AB105,WeightedParse!AD105,WeightedParse!AF105,WeightedParse!AG105,WeightedParse!AH105,WeightedParse!AI105,WeightedParse!AJ105,WeightedParse!AK105,WeightedParse!AN105,WeightedParse!AO105),HARMEAN(WeightedParse!H105,WeightedParse!I105,WeightedParse!K105,WeightedParse!Q105,WeightedParse!S105,WeightedParse!T105,WeightedParse!V105,WeightedParse!X105,WeightedParse!Z105,WeightedParse!AB105,WeightedParse!AD105,WeightedParse!AF105,WeightedParse!AG105,WeightedParse!AH105,WeightedParse!AI105,WeightedParse!AJ105,WeightedParse!AK105,WeightedParse!AN105,WeightedParse!AO105)*Variables!$B$5),"")</f>
        <v/>
      </c>
      <c r="T105" s="114" t="str">
        <f>IF($A105&gt;"",IF(AND(OR(EXACT(SquadExport!$BO105,TRUE),EXACT(SquadExport!$BP105,TRUE)),OR(EXACT(SquadExport!$BK105,TRUE),EXACT(SquadExport!$BM105,TRUE))),HARMEAN(WeightedParse!I105,WeightedParse!K105,WeightedParse!N105,WeightedParse!P105,WeightedParse!Q105,WeightedParse!S105,WeightedParse!T105,WeightedParse!V105,WeightedParse!X105,WeightedParse!Y105,WeightedParse!Z105,WeightedParse!AB105,WeightedParse!AD105,WeightedParse!AE105,WeightedParse!AF105,WeightedParse!AH105,WeightedParse!AI105,WeightedParse!AJ105,WeightedParse!AN105,WeightedParse!AO105)*WeightedParse!BD105,(HARMEAN(WeightedParse!I105,WeightedParse!K105,WeightedParse!N105,WeightedParse!P105,WeightedParse!Q105,WeightedParse!S105,WeightedParse!T105,WeightedParse!V105,WeightedParse!X105,WeightedParse!Y105,WeightedParse!Z105,WeightedParse!AB105,WeightedParse!AD105,WeightedParse!AE105,WeightedParse!AF105,WeightedParse!AH105,WeightedParse!AI105,WeightedParse!AJ105,WeightedParse!AN105,WeightedParse!AO105)*WeightedParse!BD105)*Variables!$B$5),"")</f>
        <v/>
      </c>
      <c r="U105" s="114" t="str">
        <f>IF($A105&gt;"",IF(EXACT(SquadExport!$BQ105,TRUE),HARMEAN(WeightedParse!P105,WeightedParse!S105,WeightedParse!V105,WeightedParse!X105,WeightedParse!Y105,WeightedParse!Z105,WeightedParse!AE105,WeightedParse!AF105,WeightedParse!AP105),HARMEAN(WeightedParse!P105,WeightedParse!S105,WeightedParse!V105,WeightedParse!X105,WeightedParse!Y105,WeightedParse!Z105,WeightedParse!AE105,WeightedParse!AF105,WeightedParse!AP105)*Variables!$B$5),"")</f>
        <v/>
      </c>
      <c r="V105" s="114" t="str">
        <f>IF($A105&gt;"",IF(EXACT(SquadExport!$BQ105,TRUE),HARMEAN(WeightedParse!K105,WeightedParse!Q105,WeightedParse!S105,WeightedParse!T105,WeightedParse!V105,WeightedParse!X105,WeightedParse!Z105,WeightedParse!AE105,WeightedParse!AF105,WeightedParse!AG105,WeightedParse!AH105,WeightedParse!AK105),HARMEAN(WeightedParse!K105,WeightedParse!Q105,WeightedParse!S105,WeightedParse!T105,WeightedParse!V105,WeightedParse!X105,WeightedParse!Z105,WeightedParse!AE105,WeightedParse!AF105,WeightedParse!AG105,WeightedParse!AH105,WeightedParse!AK105)*Variables!$B$5),"")</f>
        <v/>
      </c>
      <c r="W105" s="114" t="str">
        <f>IF($A105&gt;"",IF(EXACT(SquadExport!$BQ105,TRUE),HARMEAN(WeightedParse!I105,WeightedParse!K105,WeightedParse!N105,WeightedParse!Q105,WeightedParse!T105,WeightedParse!V105,WeightedParse!X105,WeightedParse!Z105,WeightedParse!AB105,WeightedParse!AD105,WeightedParse!AF105,WeightedParse!AG105,WeightedParse!AK105),HARMEAN(WeightedParse!I105,WeightedParse!K105,WeightedParse!N105,WeightedParse!Q105,WeightedParse!T105,WeightedParse!V105,WeightedParse!X105,WeightedParse!Z105,WeightedParse!AB105,WeightedParse!AD105,WeightedParse!AF105,WeightedParse!AG105,WeightedParse!AK105)*Variables!$B$5),"")</f>
        <v/>
      </c>
      <c r="X105" s="114" t="str">
        <f>IF($A105&gt;"",IF(EXACT(SquadExport!$BQ105,TRUE),HARMEAN(WeightedParse!K105,WeightedParse!P105,WeightedParse!Q105,WeightedParse!S105,WeightedParse!U105,WeightedParse!V105,WeightedParse!X105,WeightedParse!Y105,WeightedParse!Z105,WeightedParse!AE105,WeightedParse!AF105,WeightedParse!AH105,WeightedParse!AO105,WeightedParse!AP105),HARMEAN(WeightedParse!K105,WeightedParse!P105,WeightedParse!Q105,WeightedParse!S105,WeightedParse!U105,WeightedParse!V105,WeightedParse!X105,WeightedParse!Y105,WeightedParse!Z105,WeightedParse!AE105,WeightedParse!AF105,WeightedParse!AH105,WeightedParse!AO105,WeightedParse!AP105)*Variables!$B$5),"")</f>
        <v/>
      </c>
      <c r="Y105" s="114" t="str">
        <f>IF($A105&gt;"",IF(EXACT(SquadExport!$BQ105,TRUE),HARMEAN(WeightedParse!P105,WeightedParse!Q105,WeightedParse!S105,WeightedParse!U105,WeightedParse!V105,WeightedParse!W105,WeightedParse!Y105,WeightedParse!AE105,WeightedParse!AF105,WeightedParse!AH105,WeightedParse!AJ105,WeightedParse!AN105,WeightedParse!AO105,WeightedParse!AP105),HARMEAN(WeightedParse!P105,WeightedParse!Q105,WeightedParse!S105,WeightedParse!U105,WeightedParse!V105,WeightedParse!W105,WeightedParse!Y105,WeightedParse!AE105,WeightedParse!AF105,WeightedParse!AH105,WeightedParse!AJ105,WeightedParse!AN105,WeightedParse!AO105,WeightedParse!AP105)*Variables!$B$5),"")</f>
        <v/>
      </c>
      <c r="Z105" s="114" t="str">
        <f>IF($A105&gt;"",IF(EXACT(SquadExport!$BQ105,TRUE),HARMEAN(WeightedParse!M105,WeightedParse!P105,WeightedParse!Q105,WeightedParse!S105,WeightedParse!U105,WeightedParse!V105,WeightedParse!W105,WeightedParse!X105,WeightedParse!Y105,WeightedParse!Z105,WeightedParse!AE105,WeightedParse!AF105,WeightedParse!AH105,WeightedParse!AL105,WeightedParse!AO105,WeightedParse!AP105),HARMEAN(WeightedParse!M105,WeightedParse!P105,WeightedParse!Q105,WeightedParse!S105,WeightedParse!U105,WeightedParse!V105,WeightedParse!W105,WeightedParse!X105,WeightedParse!Y105,WeightedParse!Z105,WeightedParse!AE105,WeightedParse!AF105,WeightedParse!AH105,WeightedParse!AL105,WeightedParse!AO105,WeightedParse!AP105)*Variables!$B$5),"")</f>
        <v/>
      </c>
      <c r="AA105" s="114" t="str">
        <f>IF($A105&gt;"",IF(EXACT(SquadExport!$BQ105,TRUE),HARMEAN(WeightedParse!J105,WeightedParse!K105,WeightedParse!N105,WeightedParse!P105,WeightedParse!Q105,WeightedParse!S105,WeightedParse!V105,WeightedParse!X105,WeightedParse!Y105,WeightedParse!Z105,WeightedParse!AD105,WeightedParse!AE105,WeightedParse!AH105,WeightedParse!AI105,WeightedParse!AK105,WeightedParse!AN105,WeightedParse!AO105,WeightedParse!AP105),HARMEAN(WeightedParse!J105,WeightedParse!K105,WeightedParse!N105,WeightedParse!P105,WeightedParse!Q105,WeightedParse!S105,WeightedParse!V105,WeightedParse!X105,WeightedParse!Y105,WeightedParse!Z105,WeightedParse!AD105,WeightedParse!AE105,WeightedParse!AH105,WeightedParse!AI105,WeightedParse!AK105,WeightedParse!AN105,WeightedParse!AO105,WeightedParse!AP105)*Variables!$B$5),"")</f>
        <v/>
      </c>
      <c r="AB105" s="114" t="str">
        <f>IF($A105&gt;"",IF(AND(EXACT(SquadExport!$BR105,TRUE),EXACT(SquadExport!$BL105,TRUE)),HARMEAN(WeightedParse!I105,WeightedParse!K105,WeightedParse!N105,WeightedParse!Q105,WeightedParse!T105,WeightedParse!V105,WeightedParse!X105,WeightedParse!Y105,WeightedParse!Z105,WeightedParse!AD105,WeightedParse!AE105,WeightedParse!AF105,WeightedParse!AG105,WeightedParse!AH105,WeightedParse!AI105,WeightedParse!AJ105,WeightedParse!AK105,WeightedParse!AN105,WeightedParse!AO105),HARMEAN(WeightedParse!I105,WeightedParse!K105,WeightedParse!N105,WeightedParse!Q105,WeightedParse!T105,WeightedParse!V105,WeightedParse!X105,WeightedParse!Y105,WeightedParse!Z105,WeightedParse!AD105,WeightedParse!AE105,WeightedParse!AF105,WeightedParse!AG105,WeightedParse!AH105,WeightedParse!AI105,WeightedParse!AJ105,WeightedParse!AK105,WeightedParse!AN105,WeightedParse!AO105)*Variables!$B$5),"")</f>
        <v/>
      </c>
      <c r="AC105" s="114" t="str">
        <f>IF($A105&gt;"",IF(AND(EXACT(SquadExport!$BR105,TRUE),EXACT(SquadExport!$BL105,TRUE)),HARMEAN(WeightedParse!K105,WeightedParse!Q105,WeightedParse!S105,WeightedParse!T105,WeightedParse!V105,WeightedParse!X105,WeightedParse!Y105,WeightedParse!Z105,WeightedParse!AD105,WeightedParse!AE105,WeightedParse!AF105,WeightedParse!AG105,WeightedParse!AH105,WeightedParse!AO105),HARMEAN(WeightedParse!K105,WeightedParse!Q105,WeightedParse!S105,WeightedParse!T105,WeightedParse!V105,WeightedParse!X105,WeightedParse!Y105,WeightedParse!Z105,WeightedParse!AD105,WeightedParse!AE105,WeightedParse!AF105,WeightedParse!AG105,WeightedParse!AH105,WeightedParse!AO105)*Variables!$B$5),"")</f>
        <v/>
      </c>
      <c r="AD105" s="114" t="str">
        <f>IF($A105&gt;"",IF(AND(EXACT(SquadExport!$BR105,TRUE),EXACT(SquadExport!$BL105,TRUE)),HARMEAN(WeightedParse!I105,WeightedParse!J105,WeightedParse!K105,WeightedParse!N105,WeightedParse!Q105,WeightedParse!S105,WeightedParse!T105,WeightedParse!V105,WeightedParse!X105,WeightedParse!Z105,WeightedParse!AB105,WeightedParse!AD105,WeightedParse!AG105,WeightedParse!AH105,WeightedParse!AI105,WeightedParse!AK105,WeightedParse!AO105),HARMEAN(WeightedParse!I105,WeightedParse!J105,WeightedParse!K105,WeightedParse!N105,WeightedParse!Q105,WeightedParse!S105,WeightedParse!T105,WeightedParse!V105,WeightedParse!X105,WeightedParse!Z105,WeightedParse!AB105,WeightedParse!AD105,WeightedParse!AG105,WeightedParse!AH105,WeightedParse!AI105,WeightedParse!AK105,WeightedParse!AO105)*Variables!$B$5),"")</f>
        <v/>
      </c>
      <c r="AE105" s="114" t="str">
        <f>IF($A105&gt;"",IF(AND(EXACT(SquadExport!$BR105,TRUE),EXACT(SquadExport!$BL105,TRUE)),HARMEAN(WeightedParse!K105,WeightedParse!N105,WeightedParse!P105,WeightedParse!Q105,WeightedParse!S105,WeightedParse!T105,WeightedParse!U105,WeightedParse!V105,WeightedParse!X105,WeightedParse!Y105,WeightedParse!Z105,WeightedParse!AD105,WeightedParse!AE105,WeightedParse!AF105,WeightedParse!AG105,WeightedParse!AH105,WeightedParse!AI105,WeightedParse!AO105),HARMEAN(WeightedParse!K105,WeightedParse!N105,WeightedParse!P105,WeightedParse!Q105,WeightedParse!S105,WeightedParse!T105,WeightedParse!U105,WeightedParse!V105,WeightedParse!X105,WeightedParse!Y105,WeightedParse!Z105,WeightedParse!AD105,WeightedParse!AE105,WeightedParse!AF105,WeightedParse!AG105,WeightedParse!AH105,WeightedParse!AI105,WeightedParse!AO105)*Variables!$B$5),"")</f>
        <v/>
      </c>
      <c r="AF105" s="114" t="str">
        <f>IF($A105&gt;"",IF(AND(EXACT(SquadExport!$BR105,TRUE),EXACT(SquadExport!$BL105,TRUE)),HARMEAN(WeightedParse!I105,WeightedParse!J105,WeightedParse!K105,WeightedParse!N105,WeightedParse!Q105,WeightedParse!S105,WeightedParse!T105,WeightedParse!U105,WeightedParse!V105,WeightedParse!X105,WeightedParse!Z105,WeightedParse!AD105,WeightedParse!AE105,WeightedParse!AF105,WeightedParse!AH105,WeightedParse!AI105,WeightedParse!AK105,WeightedParse!AN105,WeightedParse!AO105,WeightedParse!AP105),HARMEAN(WeightedParse!I105,WeightedParse!J105,WeightedParse!K105,WeightedParse!N105,WeightedParse!Q105,WeightedParse!S105,WeightedParse!T105,WeightedParse!U105,WeightedParse!V105,WeightedParse!X105,WeightedParse!Z105,WeightedParse!AD105,WeightedParse!AE105,WeightedParse!AF105,WeightedParse!AH105,WeightedParse!AI105,WeightedParse!AK105,WeightedParse!AN105,WeightedParse!AO105,WeightedParse!AP105)*Variables!$B$5),"")</f>
        <v/>
      </c>
      <c r="AG105" s="114" t="str">
        <f>IF($A105&gt;"",IF(AND(OR(EXACT(SquadExport!$BR105,TRUE),EXACT(SquadExport!$BS105,TRUE)),OR(EXACT(SquadExport!$BK105,TRUE),EXACT(SquadExport!$BM105,TRUE))),HARMEAN(WeightedParse!I105,WeightedParse!K105,WeightedParse!Q105,WeightedParse!T105,WeightedParse!X105,WeightedParse!Z105,WeightedParse!AD105,WeightedParse!AF105,WeightedParse!AG105,WeightedParse!AJ105),HARMEAN(WeightedParse!I105,WeightedParse!K105,WeightedParse!Q105,WeightedParse!T105,WeightedParse!X105,WeightedParse!Z105,WeightedParse!AD105,WeightedParse!AF105,WeightedParse!AG105,WeightedParse!AJ105)*Variables!$B$5),"")</f>
        <v/>
      </c>
      <c r="AH105" s="114" t="str">
        <f>IF($A105&gt;"",IF(AND(OR(EXACT(SquadExport!$BR105,TRUE),EXACT(SquadExport!$BS105,TRUE)),OR(EXACT(SquadExport!$BK105,TRUE),EXACT(SquadExport!$BM105,TRUE))),HARMEAN(WeightedParse!H105,WeightedParse!K105,WeightedParse!P105,WeightedParse!Q105,WeightedParse!S105,WeightedParse!T105,WeightedParse!V105,WeightedParse!X105,WeightedParse!Y105,WeightedParse!Z105,WeightedParse!AD105,WeightedParse!AE105,WeightedParse!AF105,WeightedParse!AG105,WeightedParse!AH105,WeightedParse!AO105),HARMEAN(WeightedParse!H105,WeightedParse!K105,WeightedParse!P105,WeightedParse!Q105,WeightedParse!S105,WeightedParse!T105,WeightedParse!V105,WeightedParse!X105,WeightedParse!Y105,WeightedParse!Z105,WeightedParse!AD105,WeightedParse!AE105,WeightedParse!AF105,WeightedParse!AG105,WeightedParse!AH105,WeightedParse!AO105)*Variables!$B$5),"")</f>
        <v/>
      </c>
      <c r="AI105" s="114" t="str">
        <f>IF($A105&gt;"",IF(AND(OR(EXACT(SquadExport!$BR105,TRUE),EXACT(SquadExport!$BS105,TRUE)),OR(EXACT(SquadExport!$BK105,TRUE),EXACT(SquadExport!$BM105,TRUE))),HARMEAN(WeightedParse!H105,WeightedParse!I105,WeightedParse!K105,WeightedParse!P105,WeightedParse!Q105,WeightedParse!S105,WeightedParse!T105,WeightedParse!U105,WeightedParse!V105,WeightedParse!X105,WeightedParse!Y105,WeightedParse!Z105,WeightedParse!AD105,WeightedParse!AE105,WeightedParse!AF105,WeightedParse!AH105,WeightedParse!AI105,WeightedParse!AO105),HARMEAN(WeightedParse!H105,WeightedParse!I105,WeightedParse!K105,WeightedParse!P105,WeightedParse!Q105,WeightedParse!S105,WeightedParse!T105,WeightedParse!U105,WeightedParse!V105,WeightedParse!X105,WeightedParse!Y105,WeightedParse!Z105,WeightedParse!AD105,WeightedParse!AE105,WeightedParse!AF105,WeightedParse!AH105,WeightedParse!AI105,WeightedParse!AO105)*Variables!$B$5),"")</f>
        <v/>
      </c>
      <c r="AJ105" s="114" t="str">
        <f>IF($A105&gt;"",IF(AND(OR(EXACT(SquadExport!$BR105,TRUE),EXACT(SquadExport!$BS105,TRUE)),OR(EXACT(SquadExport!$BK105,TRUE),EXACT(SquadExport!$BM105,TRUE))),HARMEAN(WeightedParse!H105,WeightedParse!K105,WeightedParse!M105,WeightedParse!V105,WeightedParse!W105,WeightedParse!AD105,WeightedParse!AF105,WeightedParse!AH105,WeightedParse!AK105,WeightedParse!AL105,WeightedParse!AO105,WeightedParse!AP105)*(CONVERT(LEFT(SquadExport!$E105,FIND("'",SquadExport!$E105)-1)+((MID(SquadExport!$E105,FIND("'",SquadExport!$E105)+1,LEN(SquadExport!$E105)-FIND("'",SquadExport!$E105)-1))/12),"ft","m")-1)/(Variables!$C$4-1),(HARMEAN(WeightedParse!H105,WeightedParse!K105,WeightedParse!M105,WeightedParse!V105,WeightedParse!W105,WeightedParse!AD105,WeightedParse!AF105,WeightedParse!AH105,WeightedParse!AK105,WeightedParse!AL105,WeightedParse!AO105,WeightedParse!AP105)*(CONVERT(LEFT(SquadExport!$E105,FIND("'",SquadExport!$E105)-1)+((MID(SquadExport!$E105,FIND("'",SquadExport!$E105)+1,LEN(SquadExport!$E105)-FIND("'",SquadExport!$E105)-1))/12),"ft","m")-1)/(Variables!$C$4-1))*Variables!$B$5),"")</f>
        <v/>
      </c>
      <c r="AK105" s="114" t="str">
        <f>IF($A105&gt;"",IF(AND(OR(EXACT(SquadExport!$BR105,TRUE),EXACT(SquadExport!$BS105,TRUE)),OR(EXACT(SquadExport!$BK105,TRUE),EXACT(SquadExport!$BM105,TRUE))),HARMEAN(WeightedParse!J105,WeightedParse!K105,WeightedParse!T105,WeightedParse!V105,WeightedParse!X105,WeightedParse!Y105,WeightedParse!Z105,WeightedParse!AD105,WeightedParse!AH105,WeightedParse!AI105,WeightedParse!AK105,WeightedParse!AO105),HARMEAN(WeightedParse!J105,WeightedParse!K105,WeightedParse!T105,WeightedParse!V105,WeightedParse!X105,WeightedParse!Y105,WeightedParse!Z105,WeightedParse!AD105,WeightedParse!AH105,WeightedParse!AI105,WeightedParse!AK105,WeightedParse!AO105)*Variables!$B$5),"")</f>
        <v/>
      </c>
      <c r="AL105" s="114" t="str">
        <f>IF($A105&gt;"",IF(AND(OR(EXACT(SquadExport!$BR105,TRUE),EXACT(SquadExport!$BS105,TRUE)),OR(EXACT(SquadExport!$BK105,TRUE),EXACT(SquadExport!$BM105,TRUE))),HARMEAN(WeightedParse!H105,WeightedParse!I105,WeightedParse!K105,WeightedParse!Q105,WeightedParse!T105,WeightedParse!V105,WeightedParse!AB105,WeightedParse!AD105,WeightedParse!AH105,WeightedParse!AI105,WeightedParse!AJ105,WeightedParse!AN105,WeightedParse!AO105),HARMEAN(WeightedParse!H105,WeightedParse!I105,WeightedParse!K105,WeightedParse!Q105,WeightedParse!T105,WeightedParse!V105,WeightedParse!AB105,WeightedParse!AD105,WeightedParse!AH105,WeightedParse!AI105,WeightedParse!AJ105,WeightedParse!AN105,WeightedParse!AO105)*Variables!$B$5),"")</f>
        <v/>
      </c>
      <c r="AM105" s="114" t="str">
        <f>IF($A105&gt;"",IF(AND(OR(EXACT(SquadExport!$BR105,TRUE),EXACT(SquadExport!$BS105,TRUE)),OR(EXACT(SquadExport!$BK105,TRUE),EXACT(SquadExport!$BM105,TRUE))),HARMEAN(WeightedParse!I105,WeightedParse!J105,WeightedParse!K105,WeightedParse!N105,WeightedParse!Q105,WeightedParse!T105,WeightedParse!V105,WeightedParse!X105,WeightedParse!AB105,WeightedParse!AD105,WeightedParse!AG105,WeightedParse!AI105,WeightedParse!AJ105,WeightedParse!AK105,WeightedParse!AN105)*WeightedParse!BD105,(HARMEAN(WeightedParse!I105,WeightedParse!J105,WeightedParse!K105,WeightedParse!N105,WeightedParse!Q105,WeightedParse!T105,WeightedParse!V105,WeightedParse!X105,WeightedParse!AB105,WeightedParse!AD105,WeightedParse!AG105,WeightedParse!AI105,WeightedParse!AJ105,WeightedParse!AK105,WeightedParse!AN105)*WeightedParse!BD105)*Variables!$B$5),"")</f>
        <v/>
      </c>
      <c r="AN105" s="114" t="str">
        <f>IF($A105&gt;"",IF(AND(OR(EXACT(SquadExport!$BR105,TRUE),EXACT(SquadExport!$BS105,TRUE)),OR(EXACT(SquadExport!$BK105,TRUE),EXACT(SquadExport!$BM105,TRUE))),HARMEAN(WeightedParse!H105,WeightedParse!I105,WeightedParse!K105,WeightedParse!N105,WeightedParse!Q105,WeightedParse!T105,WeightedParse!V105,WeightedParse!X105,WeightedParse!Z105,WeightedParse!AD105,WeightedParse!AG105,WeightedParse!AH105,WeightedParse!AI105,WeightedParse!AJ105,WeightedParse!AN105,WeightedParse!AO105)*WeightedParse!BD105,(HARMEAN(WeightedParse!H105,WeightedParse!I105,WeightedParse!K105,WeightedParse!N105,WeightedParse!Q105,WeightedParse!T105,WeightedParse!V105,WeightedParse!X105,WeightedParse!Z105,WeightedParse!AD105,WeightedParse!AG105,WeightedParse!AH105,WeightedParse!AI105,WeightedParse!AJ105,WeightedParse!AN105,WeightedParse!AO105)*WeightedParse!BD105)*Variables!$B$5),"")</f>
        <v/>
      </c>
      <c r="AO105" s="114" t="str">
        <f>IF($A105&gt;"",IF(AND(EXACT(SquadExport!$BS105,TRUE),EXACT(SquadExport!$BL105,TRUE)),HARMEAN(WeightedParse!K105,WeightedParse!Q105,WeightedParse!T105,WeightedParse!V105,WeightedParse!X105,WeightedParse!Z105,WeightedParse!AB105,WeightedParse!AD105,WeightedParse!AG105,WeightedParse!AK105),HARMEAN(WeightedParse!K105,WeightedParse!Q105,WeightedParse!T105,WeightedParse!V105,WeightedParse!X105,WeightedParse!Z105,WeightedParse!AB105,WeightedParse!AD105,WeightedParse!AG105,WeightedParse!AK105)*Variables!$B$5),"")</f>
        <v/>
      </c>
      <c r="AP105" s="114" t="str">
        <f>IF($A105&gt;"",IF(AND(EXACT(SquadExport!$BS105,TRUE),EXACT(SquadExport!$BL105,TRUE)),HARMEAN(WeightedParse!I105,WeightedParse!K105,WeightedParse!Q105,WeightedParse!T105,WeightedParse!V105,WeightedParse!X105,WeightedParse!Z105,WeightedParse!AB105,WeightedParse!AD105,WeightedParse!AF105,WeightedParse!AG105,WeightedParse!AI105,WeightedParse!AJ105),HARMEAN(WeightedParse!I105,WeightedParse!K105,WeightedParse!Q105,WeightedParse!T105,WeightedParse!V105,WeightedParse!X105,WeightedParse!Z105,WeightedParse!AB105,WeightedParse!AD105,WeightedParse!AF105,WeightedParse!AG105,WeightedParse!AI105,WeightedParse!AJ105)*Variables!$B$5),"")</f>
        <v/>
      </c>
      <c r="AQ105" s="114" t="str">
        <f>IF($A105&gt;"",IF(AND(EXACT(SquadExport!$BS105,TRUE),EXACT(SquadExport!$BL105,TRUE)),HARMEAN(WeightedParse!I105,WeightedParse!J105,WeightedParse!K105,WeightedParse!Q105,WeightedParse!T105,WeightedParse!V105,WeightedParse!X105,WeightedParse!Z105,WeightedParse!AB105,WeightedParse!AD105,WeightedParse!AG105,WeightedParse!AI105,WeightedParse!AJ105,WeightedParse!AK105),HARMEAN(WeightedParse!I105,WeightedParse!J105,WeightedParse!K105,WeightedParse!Q105,WeightedParse!T105,WeightedParse!V105,WeightedParse!X105,WeightedParse!Z105,WeightedParse!AB105,WeightedParse!AD105,WeightedParse!AG105,WeightedParse!AI105,WeightedParse!AJ105,WeightedParse!AK105)*Variables!$B$5),"")</f>
        <v/>
      </c>
      <c r="AR105" s="114" t="str">
        <f>IF($A105&gt;"",IF(AND(EXACT(SquadExport!$BS105,TRUE),EXACT(SquadExport!$BL105,TRUE)),HARMEAN(WeightedParse!I105,WeightedParse!J105,WeightedParse!K105,WeightedParse!Q105,WeightedParse!T105,WeightedParse!V105,WeightedParse!X105,WeightedParse!Y105,WeightedParse!Z105,WeightedParse!AD105,WeightedParse!AH105,WeightedParse!AI105,WeightedParse!AJ105,WeightedParse!AK105,WeightedParse!AN105,WeightedParse!AO105),HARMEAN(WeightedParse!I105,WeightedParse!J105,WeightedParse!K105,WeightedParse!Q105,WeightedParse!T105,WeightedParse!V105,WeightedParse!X105,WeightedParse!Y105,WeightedParse!Z105,WeightedParse!AD105,WeightedParse!AH105,WeightedParse!AI105,WeightedParse!AJ105,WeightedParse!AK105,WeightedParse!AN105,WeightedParse!AO105)*Variables!$B$5),"")</f>
        <v/>
      </c>
      <c r="AS105" s="114" t="str">
        <f>IF($A105&gt;"",IF(AND(EXACT(SquadExport!$BT105,TRUE),EXACT(SquadExport!$BL105,TRUE)),HARMEAN(WeightedParse!J105,WeightedParse!K105,WeightedParse!M105,WeightedParse!T105,WeightedParse!V105,WeightedParse!X105,WeightedParse!Z105,WeightedParse!AD105,WeightedParse!AI105),(HARMEAN(WeightedParse!J105,WeightedParse!K105,WeightedParse!M105,WeightedParse!T105,WeightedParse!V105,WeightedParse!X105,WeightedParse!Z105,WeightedParse!AD105,WeightedParse!AI105)*Variables!$B$5)),"")</f>
        <v/>
      </c>
      <c r="AT105" s="114" t="str">
        <f>IF($A105&gt;"",IF(AND(EXACT(SquadExport!$BT105,TRUE),EXACT(SquadExport!$BL105,TRUE)),HARMEAN(WeightedParse!J105,WeightedParse!K105,WeightedParse!M105,WeightedParse!U105,WeightedParse!V105,WeightedParse!W105,WeightedParse!X105,WeightedParse!Z105,WeightedParse!AD105,WeightedParse!AF105,WeightedParse!AK105,WeightedParse!AL105,WeightedParse!AP105)*(CONVERT(LEFT(SquadExport!$E105,FIND("'",SquadExport!$E105)-1)+((MID(SquadExport!$E105,FIND("'",SquadExport!$E105)+1,LEN(SquadExport!$E105)-FIND("'",SquadExport!$E105)-1))/12),"ft","m")-1)/(Variables!$C$4-1),(HARMEAN(WeightedParse!J105,WeightedParse!K105,WeightedParse!M105,WeightedParse!U105,WeightedParse!V105,WeightedParse!W105,WeightedParse!X105,WeightedParse!Z105,WeightedParse!AD105,WeightedParse!AF105,WeightedParse!AK105,WeightedParse!AL105,WeightedParse!AP105)*(CONVERT(LEFT(SquadExport!$E105,FIND("'",SquadExport!$E105)-1)+((MID(SquadExport!$E105,FIND("'",SquadExport!$E105)+1,LEN(SquadExport!$E105)-FIND("'",SquadExport!$E105)-1))/12),"ft","m")-1)/(Variables!$C$4-1)))*Variables!$B$5,"")</f>
        <v/>
      </c>
      <c r="AU105" s="114" t="str">
        <f>IF($A105&gt;"",IF(AND(EXACT(SquadExport!$BT105,TRUE),EXACT(SquadExport!$BL105,TRUE)),HARMEAN(WeightedParse!I105,WeightedParse!J105,WeightedParse!K105,WeightedParse!Q105,WeightedParse!T105,WeightedParse!V105,WeightedParse!X105,WeightedParse!Z105,WeightedParse!AB105,WeightedParse!AD105,WeightedParse!AF105,WeightedParse!AG105,WeightedParse!AK105,WeightedParse!AP105),HARMEAN(WeightedParse!I105,WeightedParse!J105,WeightedParse!K105,WeightedParse!Q105,WeightedParse!T105,WeightedParse!V105,WeightedParse!X105,WeightedParse!Z105,WeightedParse!AB105,WeightedParse!AD105,WeightedParse!AF105,WeightedParse!AG105,WeightedParse!AK105,WeightedParse!AP105)*Variables!$B$5),"")</f>
        <v/>
      </c>
      <c r="AV105" s="114" t="str">
        <f>IF($A105&gt;"",IF(AND(EXACT(SquadExport!$BT105,TRUE),EXACT(SquadExport!$BL105,TRUE)),HARMEAN(WeightedParse!I105,WeightedParse!J105,WeightedParse!K105,WeightedParse!Q105,WeightedParse!T105,WeightedParse!V105,WeightedParse!X105,WeightedParse!Z105,WeightedParse!AD105,WeightedParse!AH105,WeightedParse!AI105,WeightedParse!AJ105,WeightedParse!AK105,WeightedParse!AN105,WeightedParse!AO105),HARMEAN(WeightedParse!I105,WeightedParse!J105,WeightedParse!K105,WeightedParse!Q105,WeightedParse!T105,WeightedParse!V105,WeightedParse!X105,WeightedParse!Z105,WeightedParse!AD105,WeightedParse!AH105,WeightedParse!AI105,WeightedParse!AJ105,WeightedParse!AK105,WeightedParse!AN105,WeightedParse!AO105)*Variables!$B$5),"")</f>
        <v/>
      </c>
      <c r="AW105" s="114" t="str">
        <f>IF($A105&gt;"",IF(AND(EXACT(SquadExport!$BT105,TRUE),EXACT(SquadExport!$BL105,TRUE)),HARMEAN(WeightedParse!I105,WeightedParse!J105,WeightedParse!K105,WeightedParse!Q105,WeightedParse!T105,WeightedParse!V105,WeightedParse!X105,WeightedParse!Z105,WeightedParse!AB105,WeightedParse!AD105,WeightedParse!AF105,WeightedParse!AG105,WeightedParse!AI105,WeightedParse!AJ105,WeightedParse!AK105),HARMEAN(WeightedParse!I105,WeightedParse!J105,WeightedParse!K105,WeightedParse!Q105,WeightedParse!T105,WeightedParse!V105,WeightedParse!X105,WeightedParse!Z105,WeightedParse!AB105,WeightedParse!AD105,WeightedParse!AF105,WeightedParse!AG105,WeightedParse!AI105,WeightedParse!AJ105,WeightedParse!AK105)*Variables!$B$5),"")</f>
        <v/>
      </c>
      <c r="AX105" s="114" t="str">
        <f>IF($A105&gt;"",IF(AND(EXACT(SquadExport!$BT105,TRUE),EXACT(SquadExport!$BL105,TRUE)),HARMEAN(WeightedParse!K105,WeightedParse!Q105,WeightedParse!U105,WeightedParse!V105,WeightedParse!W105,WeightedParse!X105,WeightedParse!Y105,WeightedParse!Z105,WeightedParse!AD105,WeightedParse!AF105,WeightedParse!AH105,WeightedParse!AI105,WeightedParse!AJ105,WeightedParse!AK105,WeightedParse!AN105,WeightedParse!AO105,WeightedParse!AP105),HARMEAN(WeightedParse!K105,WeightedParse!Q105,WeightedParse!U105,WeightedParse!V105,WeightedParse!W105,WeightedParse!X105,WeightedParse!Y105,WeightedParse!Z105,WeightedParse!AD105,WeightedParse!AF105,WeightedParse!AH105,WeightedParse!AI105,WeightedParse!AJ105,WeightedParse!AK105,WeightedParse!AN105,WeightedParse!AO105,WeightedParse!AP105)*Variables!$B$5),"")</f>
        <v/>
      </c>
      <c r="AY105" s="114" t="str">
        <f>IF($A105&gt;"",IF(AND(EXACT(SquadExport!$BT105,TRUE),EXACT(SquadExport!$BL105,TRUE)),HARMEAN(WeightedParse!I105,WeightedParse!J105,WeightedParse!K105,WeightedParse!M105,WeightedParse!N105,WeightedParse!Q105,WeightedParse!T105,WeightedParse!V105,WeightedParse!X105,WeightedParse!Z105,WeightedParse!AD105,WeightedParse!AF105,WeightedParse!AG105,WeightedParse!AH105,WeightedParse!AI105,WeightedParse!AJ105,WeightedParse!AK105,WeightedParse!AL105,WeightedParse!AN105,WeightedParse!AO105,WeightedParse!AP105),HARMEAN(WeightedParse!I105,WeightedParse!J105,WeightedParse!K105,WeightedParse!M105,WeightedParse!N105,WeightedParse!Q105,WeightedParse!T105,WeightedParse!V105,WeightedParse!X105,WeightedParse!Z105,WeightedParse!AD105,WeightedParse!AF105,WeightedParse!AG105,WeightedParse!AH105,WeightedParse!AI105,WeightedParse!AJ105,WeightedParse!AK105,WeightedParse!AL105,WeightedParse!AN105,WeightedParse!AO105,WeightedParse!AP105)*Variables!$B$5),"")</f>
        <v/>
      </c>
    </row>
    <row r="106" spans="1:51" ht="15" customHeight="1" x14ac:dyDescent="0.25">
      <c r="A106" s="3" t="str">
        <f>IF(WeightedParse!A106&gt;"",WeightedParse!A106,"")</f>
        <v/>
      </c>
      <c r="B106" s="4" t="str">
        <f>IF(WeightedParse!B106&gt;0,WeightedParse!B106,"")</f>
        <v/>
      </c>
      <c r="C106" s="4" t="str">
        <f>IF(A106&gt;"",IF(AND(B106&lt;=Variables!$B$8,G106&gt;2),"Youth",IF(AND(B106&lt;=Variables!$B$8,G106&lt;=2),"Prospect",IF(AND(B106&gt;=Variables!$B$9,G106&gt;2),"Old",IF(G106&gt;=3,"Reserves","First Team")))),"")</f>
        <v/>
      </c>
      <c r="D106" s="4" t="str">
        <f>SquadExport!BJ106</f>
        <v/>
      </c>
      <c r="E106" s="4" t="str">
        <f>IF(A106&gt;"",VLOOKUP(F106,Roles!A:B,2,FALSE)&amp;IF(OR(VLOOKUP(F106,Roles!$A:$B,2,FALSE)="FB",VLOOKUP(F106,Roles!$A:$B,2,FALSE)="WB",VLOOKUP(F106,Roles!$A:$B,2,FALSE)="WM",VLOOKUP(F106,Roles!$A:$B,2,FALSE)="W"),IF(AND(SquadExport!BK106=TRUE,SquadExport!BM106=TRUE,WeightedParse!BB106&gt;=WeightedParse!BC106)," (R)",IF(AND(SquadExport!BK106=TRUE,SquadExport!BM106=TRUE,WeightedParse!BB106&lt;WeightedParse!BC106)," (L)",IF(AND(SquadExport!BK106=TRUE,SquadExport!BM106=FALSE), " (L)",IF(AND(SquadExport!BK106=FALSE,SquadExport!BM106=TRUE)," (R)","")))),""),"")</f>
        <v/>
      </c>
      <c r="F106" s="4" t="str" cm="1">
        <f t="array" ref="F106">IF(A106&gt;"",INDEX($J$1:$AY$1,SUMPRODUCT(MAX(($J$2:$AY$200=MAX($J106:$AY106))*(COLUMN($J$2:$AY$200))))-COLUMN($J$1)+1),"")</f>
        <v/>
      </c>
      <c r="G106" s="4" t="str">
        <f t="shared" si="3"/>
        <v/>
      </c>
      <c r="H106" s="4" t="str">
        <f t="shared" si="4"/>
        <v/>
      </c>
      <c r="I106" s="5" t="str">
        <f t="shared" si="5"/>
        <v/>
      </c>
      <c r="J106" s="114" t="str">
        <f>IF($A106&gt;"",HARMEAN(WeightedParse!V106,WeightedParse!Y106,WeightedParse!Z106,WeightedParse!AE106,WeightedParse!AJ106,WeightedParse!AQ106,WeightedParse!AR106,WeightedParse!AS106,WeightedParse!AU106,WeightedParse!AV106,WeightedParse!AW106,WeightedParse!AY106,WeightedParse!BA106),"")</f>
        <v/>
      </c>
      <c r="K106" s="114" t="str">
        <f>IF(A106&gt;"",HARMEAN(WeightedParse!K106,WeightedParse!Q106,WeightedParse!V106,WeightedParse!X106,WeightedParse!Y106,WeightedParse!Z106,WeightedParse!AE106,WeightedParse!AG106,WeightedParse!AI106,WeightedParse!AJ106,WeightedParse!AQ106,WeightedParse!AR106,WeightedParse!AS106,WeightedParse!AU106,WeightedParse!AV106,WeightedParse!AW106,WeightedParse!AY106,WeightedParse!AZ106,WeightedParse!BA106),"")</f>
        <v/>
      </c>
      <c r="L106" s="114" t="str">
        <f>IF($A106&gt;"",IF(AND(EXACT(SquadExport!$BO106,TRUE),EXACT(SquadExport!$BL106,TRUE)),HARMEAN(WeightedParse!M106,WeightedParse!P106,WeightedParse!S106,WeightedParse!U106,WeightedParse!V106,WeightedParse!W106,WeightedParse!Y106,WeightedParse!AE106,WeightedParse!AL106,WeightedParse!AN106,WeightedParse!AP106),HARMEAN(WeightedParse!M106,WeightedParse!P106,WeightedParse!S106,WeightedParse!U106,WeightedParse!V106,WeightedParse!W106,WeightedParse!Y106,WeightedParse!AE106,WeightedParse!AL106,WeightedParse!AN106,WeightedParse!AP106)*Variables!$B$5),"")</f>
        <v/>
      </c>
      <c r="M106" s="114" t="str">
        <f>IF($A106&gt;"",IF(AND(EXACT(SquadExport!$BO106,TRUE),EXACT(SquadExport!$BL106,TRUE)),HARMEAN(WeightedParse!M106,WeightedParse!P106,WeightedParse!S106,WeightedParse!U106,WeightedParse!V106,WeightedParse!W106,WeightedParse!X106,WeightedParse!Y106,WeightedParse!Z106,WeightedParse!AE106,WeightedParse!AL106,WeightedParse!AN106,WeightedParse!AP106),HARMEAN(WeightedParse!M106,WeightedParse!P106,WeightedParse!S106,WeightedParse!U106,WeightedParse!V106,WeightedParse!W106,WeightedParse!X106,WeightedParse!Y106,WeightedParse!Z106,WeightedParse!AE106,WeightedParse!AL106,WeightedParse!AN106,WeightedParse!AP106)*Variables!$B$5),"")</f>
        <v/>
      </c>
      <c r="N106" s="114" t="str">
        <f>IF($A106&gt;"",IF(AND(EXACT(SquadExport!$BO106,TRUE),EXACT(SquadExport!$BL106,TRUE)),HARMEAN(WeightedParse!K106,WeightedParse!M106,WeightedParse!P106,WeightedParse!Q106,WeightedParse!S106,WeightedParse!T106,WeightedParse!U106,WeightedParse!V106,WeightedParse!W106,WeightedParse!X106,WeightedParse!Y106,WeightedParse!Z106,WeightedParse!AE106,WeightedParse!AG106,WeightedParse!AL106,WeightedParse!AN106,WeightedParse!AP106),HARMEAN(WeightedParse!K106,WeightedParse!M106,WeightedParse!P106,WeightedParse!Q106,WeightedParse!S106,WeightedParse!T106,WeightedParse!U106,WeightedParse!V106,WeightedParse!W106,WeightedParse!X106,WeightedParse!Y106,WeightedParse!Z106,WeightedParse!AE106,WeightedParse!AG106,WeightedParse!AL106,WeightedParse!AN106,WeightedParse!AP106)*Variables!$B$5),"")</f>
        <v/>
      </c>
      <c r="O106" s="114" t="str">
        <f>IF($A106&gt;"",IF(AND(EXACT(SquadExport!$BO106,TRUE),EXACT(SquadExport!$BL106,TRUE)),HARMEAN(WeightedParse!I106,WeightedParse!K106,WeightedParse!M106,WeightedParse!P106,WeightedParse!Q106,WeightedParse!S106,WeightedParse!T106,WeightedParse!V106,WeightedParse!W106,WeightedParse!X106,WeightedParse!Y106,WeightedParse!Z106,WeightedParse!AB106,WeightedParse!AE106,WeightedParse!AF106,WeightedParse!AG106,WeightedParse!AJ106,WeightedParse!AK106,WeightedParse!AL106,WeightedParse!AN106,WeightedParse!AO106,WeightedParse!AP106),HARMEAN(WeightedParse!I106,WeightedParse!K106,WeightedParse!M106,WeightedParse!P106,WeightedParse!Q106,WeightedParse!S106,WeightedParse!T106,WeightedParse!V106,WeightedParse!W106,WeightedParse!X106,WeightedParse!Y106,WeightedParse!Z106,WeightedParse!AB106,WeightedParse!AE106,WeightedParse!AF106,WeightedParse!AG106,WeightedParse!AJ106,WeightedParse!AK106,WeightedParse!AL106,WeightedParse!AN106,WeightedParse!AO106,WeightedParse!AP106)*Variables!$B$5),"")</f>
        <v/>
      </c>
      <c r="P106" s="114" t="str">
        <f>IF($A106&gt;"",IF(AND(OR(EXACT(SquadExport!$BO106,TRUE),EXACT(SquadExport!$BP106,TRUE)),OR(EXACT(SquadExport!$BK106,TRUE),EXACT(SquadExport!$BM106,TRUE))),HARMEAN(WeightedParse!M106,WeightedParse!P106,WeightedParse!S106,WeightedParse!U106,WeightedParse!V106,WeightedParse!W106,WeightedParse!Y106,WeightedParse!AE106,WeightedParse!AF106,WeightedParse!AP106),HARMEAN(WeightedParse!M106,WeightedParse!P106,WeightedParse!S106,WeightedParse!U106,WeightedParse!V106,WeightedParse!W106,WeightedParse!Y106,WeightedParse!AE106,WeightedParse!AF106,WeightedParse!AP106)*Variables!$B$5),"")</f>
        <v/>
      </c>
      <c r="Q106" s="114" t="str">
        <f>IF($A106&gt;"",IF(AND(OR(EXACT(SquadExport!$BO106,TRUE),EXACT(SquadExport!$BP106,TRUE)),OR(EXACT(SquadExport!$BK106,TRUE),EXACT(SquadExport!$BM106,TRUE))),HARMEAN(WeightedParse!H106,WeightedParse!P106,WeightedParse!Q106,WeightedParse!S106,WeightedParse!T106,WeightedParse!V106,WeightedParse!X106,WeightedParse!Y106,WeightedParse!Z106,WeightedParse!AE106,WeightedParse!AF106,WeightedParse!AH106,WeightedParse!AN106,WeightedParse!AO106),HARMEAN(WeightedParse!H106,WeightedParse!P106,WeightedParse!Q106,WeightedParse!S106,WeightedParse!T106,WeightedParse!V106,WeightedParse!X106,WeightedParse!Y106,WeightedParse!Z106,WeightedParse!AE106,WeightedParse!AF106,WeightedParse!AH106,WeightedParse!AN106,WeightedParse!AO106)*Variables!$B$5),"")</f>
        <v/>
      </c>
      <c r="R106" s="115" t="str">
        <f>IF($A106&gt;"",IF(AND(OR(EXACT(SquadExport!$BO106,TRUE),EXACT(SquadExport!$BP106,TRUE)),OR(EXACT(SquadExport!$BK106,TRUE),EXACT(SquadExport!$BM106,TRUE))),HARMEAN(WeightedParse!H106,WeightedParse!I106,WeightedParse!K106,WeightedParse!P106,WeightedParse!Q106,WeightedParse!S106,WeightedParse!T106,WeightedParse!V106,WeightedParse!Y106,WeightedParse!Z106,WeightedParse!AD106,WeightedParse!AE106,WeightedParse!AF106,WeightedParse!AH106,WeightedParse!AI106,WeightedParse!AJ106,WeightedParse!AN106,WeightedParse!AO106),HARMEAN(WeightedParse!H106,WeightedParse!I106,WeightedParse!K106,WeightedParse!P106,WeightedParse!Q106,WeightedParse!S106,WeightedParse!T106,WeightedParse!V106,WeightedParse!Y106,WeightedParse!Z106,WeightedParse!AD106,WeightedParse!AE106,WeightedParse!AF106,WeightedParse!AH106,WeightedParse!AI106,WeightedParse!AJ106,WeightedParse!AN106,WeightedParse!AO106)*Variables!$B$5),"")</f>
        <v/>
      </c>
      <c r="S106" s="115" t="str">
        <f>IF($A106&gt;"",IF(AND(OR(EXACT(SquadExport!$BO106,TRUE),EXACT(SquadExport!$BP106,TRUE)),OR(EXACT(SquadExport!$BK106,TRUE),EXACT(SquadExport!$BM106,TRUE))),HARMEAN(WeightedParse!H106,WeightedParse!I106,WeightedParse!K106,WeightedParse!Q106,WeightedParse!S106,WeightedParse!T106,WeightedParse!V106,WeightedParse!X106,WeightedParse!Z106,WeightedParse!AB106,WeightedParse!AD106,WeightedParse!AF106,WeightedParse!AG106,WeightedParse!AH106,WeightedParse!AI106,WeightedParse!AJ106,WeightedParse!AK106,WeightedParse!AN106,WeightedParse!AO106),HARMEAN(WeightedParse!H106,WeightedParse!I106,WeightedParse!K106,WeightedParse!Q106,WeightedParse!S106,WeightedParse!T106,WeightedParse!V106,WeightedParse!X106,WeightedParse!Z106,WeightedParse!AB106,WeightedParse!AD106,WeightedParse!AF106,WeightedParse!AG106,WeightedParse!AH106,WeightedParse!AI106,WeightedParse!AJ106,WeightedParse!AK106,WeightedParse!AN106,WeightedParse!AO106)*Variables!$B$5),"")</f>
        <v/>
      </c>
      <c r="T106" s="114" t="str">
        <f>IF($A106&gt;"",IF(AND(OR(EXACT(SquadExport!$BO106,TRUE),EXACT(SquadExport!$BP106,TRUE)),OR(EXACT(SquadExport!$BK106,TRUE),EXACT(SquadExport!$BM106,TRUE))),HARMEAN(WeightedParse!I106,WeightedParse!K106,WeightedParse!N106,WeightedParse!P106,WeightedParse!Q106,WeightedParse!S106,WeightedParse!T106,WeightedParse!V106,WeightedParse!X106,WeightedParse!Y106,WeightedParse!Z106,WeightedParse!AB106,WeightedParse!AD106,WeightedParse!AE106,WeightedParse!AF106,WeightedParse!AH106,WeightedParse!AI106,WeightedParse!AJ106,WeightedParse!AN106,WeightedParse!AO106)*WeightedParse!BD106,(HARMEAN(WeightedParse!I106,WeightedParse!K106,WeightedParse!N106,WeightedParse!P106,WeightedParse!Q106,WeightedParse!S106,WeightedParse!T106,WeightedParse!V106,WeightedParse!X106,WeightedParse!Y106,WeightedParse!Z106,WeightedParse!AB106,WeightedParse!AD106,WeightedParse!AE106,WeightedParse!AF106,WeightedParse!AH106,WeightedParse!AI106,WeightedParse!AJ106,WeightedParse!AN106,WeightedParse!AO106)*WeightedParse!BD106)*Variables!$B$5),"")</f>
        <v/>
      </c>
      <c r="U106" s="114" t="str">
        <f>IF($A106&gt;"",IF(EXACT(SquadExport!$BQ106,TRUE),HARMEAN(WeightedParse!P106,WeightedParse!S106,WeightedParse!V106,WeightedParse!X106,WeightedParse!Y106,WeightedParse!Z106,WeightedParse!AE106,WeightedParse!AF106,WeightedParse!AP106),HARMEAN(WeightedParse!P106,WeightedParse!S106,WeightedParse!V106,WeightedParse!X106,WeightedParse!Y106,WeightedParse!Z106,WeightedParse!AE106,WeightedParse!AF106,WeightedParse!AP106)*Variables!$B$5),"")</f>
        <v/>
      </c>
      <c r="V106" s="114" t="str">
        <f>IF($A106&gt;"",IF(EXACT(SquadExport!$BQ106,TRUE),HARMEAN(WeightedParse!K106,WeightedParse!Q106,WeightedParse!S106,WeightedParse!T106,WeightedParse!V106,WeightedParse!X106,WeightedParse!Z106,WeightedParse!AE106,WeightedParse!AF106,WeightedParse!AG106,WeightedParse!AH106,WeightedParse!AK106),HARMEAN(WeightedParse!K106,WeightedParse!Q106,WeightedParse!S106,WeightedParse!T106,WeightedParse!V106,WeightedParse!X106,WeightedParse!Z106,WeightedParse!AE106,WeightedParse!AF106,WeightedParse!AG106,WeightedParse!AH106,WeightedParse!AK106)*Variables!$B$5),"")</f>
        <v/>
      </c>
      <c r="W106" s="114" t="str">
        <f>IF($A106&gt;"",IF(EXACT(SquadExport!$BQ106,TRUE),HARMEAN(WeightedParse!I106,WeightedParse!K106,WeightedParse!N106,WeightedParse!Q106,WeightedParse!T106,WeightedParse!V106,WeightedParse!X106,WeightedParse!Z106,WeightedParse!AB106,WeightedParse!AD106,WeightedParse!AF106,WeightedParse!AG106,WeightedParse!AK106),HARMEAN(WeightedParse!I106,WeightedParse!K106,WeightedParse!N106,WeightedParse!Q106,WeightedParse!T106,WeightedParse!V106,WeightedParse!X106,WeightedParse!Z106,WeightedParse!AB106,WeightedParse!AD106,WeightedParse!AF106,WeightedParse!AG106,WeightedParse!AK106)*Variables!$B$5),"")</f>
        <v/>
      </c>
      <c r="X106" s="114" t="str">
        <f>IF($A106&gt;"",IF(EXACT(SquadExport!$BQ106,TRUE),HARMEAN(WeightedParse!K106,WeightedParse!P106,WeightedParse!Q106,WeightedParse!S106,WeightedParse!U106,WeightedParse!V106,WeightedParse!X106,WeightedParse!Y106,WeightedParse!Z106,WeightedParse!AE106,WeightedParse!AF106,WeightedParse!AH106,WeightedParse!AO106,WeightedParse!AP106),HARMEAN(WeightedParse!K106,WeightedParse!P106,WeightedParse!Q106,WeightedParse!S106,WeightedParse!U106,WeightedParse!V106,WeightedParse!X106,WeightedParse!Y106,WeightedParse!Z106,WeightedParse!AE106,WeightedParse!AF106,WeightedParse!AH106,WeightedParse!AO106,WeightedParse!AP106)*Variables!$B$5),"")</f>
        <v/>
      </c>
      <c r="Y106" s="114" t="str">
        <f>IF($A106&gt;"",IF(EXACT(SquadExport!$BQ106,TRUE),HARMEAN(WeightedParse!P106,WeightedParse!Q106,WeightedParse!S106,WeightedParse!U106,WeightedParse!V106,WeightedParse!W106,WeightedParse!Y106,WeightedParse!AE106,WeightedParse!AF106,WeightedParse!AH106,WeightedParse!AJ106,WeightedParse!AN106,WeightedParse!AO106,WeightedParse!AP106),HARMEAN(WeightedParse!P106,WeightedParse!Q106,WeightedParse!S106,WeightedParse!U106,WeightedParse!V106,WeightedParse!W106,WeightedParse!Y106,WeightedParse!AE106,WeightedParse!AF106,WeightedParse!AH106,WeightedParse!AJ106,WeightedParse!AN106,WeightedParse!AO106,WeightedParse!AP106)*Variables!$B$5),"")</f>
        <v/>
      </c>
      <c r="Z106" s="114" t="str">
        <f>IF($A106&gt;"",IF(EXACT(SquadExport!$BQ106,TRUE),HARMEAN(WeightedParse!M106,WeightedParse!P106,WeightedParse!Q106,WeightedParse!S106,WeightedParse!U106,WeightedParse!V106,WeightedParse!W106,WeightedParse!X106,WeightedParse!Y106,WeightedParse!Z106,WeightedParse!AE106,WeightedParse!AF106,WeightedParse!AH106,WeightedParse!AL106,WeightedParse!AO106,WeightedParse!AP106),HARMEAN(WeightedParse!M106,WeightedParse!P106,WeightedParse!Q106,WeightedParse!S106,WeightedParse!U106,WeightedParse!V106,WeightedParse!W106,WeightedParse!X106,WeightedParse!Y106,WeightedParse!Z106,WeightedParse!AE106,WeightedParse!AF106,WeightedParse!AH106,WeightedParse!AL106,WeightedParse!AO106,WeightedParse!AP106)*Variables!$B$5),"")</f>
        <v/>
      </c>
      <c r="AA106" s="114" t="str">
        <f>IF($A106&gt;"",IF(EXACT(SquadExport!$BQ106,TRUE),HARMEAN(WeightedParse!J106,WeightedParse!K106,WeightedParse!N106,WeightedParse!P106,WeightedParse!Q106,WeightedParse!S106,WeightedParse!V106,WeightedParse!X106,WeightedParse!Y106,WeightedParse!Z106,WeightedParse!AD106,WeightedParse!AE106,WeightedParse!AH106,WeightedParse!AI106,WeightedParse!AK106,WeightedParse!AN106,WeightedParse!AO106,WeightedParse!AP106),HARMEAN(WeightedParse!J106,WeightedParse!K106,WeightedParse!N106,WeightedParse!P106,WeightedParse!Q106,WeightedParse!S106,WeightedParse!V106,WeightedParse!X106,WeightedParse!Y106,WeightedParse!Z106,WeightedParse!AD106,WeightedParse!AE106,WeightedParse!AH106,WeightedParse!AI106,WeightedParse!AK106,WeightedParse!AN106,WeightedParse!AO106,WeightedParse!AP106)*Variables!$B$5),"")</f>
        <v/>
      </c>
      <c r="AB106" s="114" t="str">
        <f>IF($A106&gt;"",IF(AND(EXACT(SquadExport!$BR106,TRUE),EXACT(SquadExport!$BL106,TRUE)),HARMEAN(WeightedParse!I106,WeightedParse!K106,WeightedParse!N106,WeightedParse!Q106,WeightedParse!T106,WeightedParse!V106,WeightedParse!X106,WeightedParse!Y106,WeightedParse!Z106,WeightedParse!AD106,WeightedParse!AE106,WeightedParse!AF106,WeightedParse!AG106,WeightedParse!AH106,WeightedParse!AI106,WeightedParse!AJ106,WeightedParse!AK106,WeightedParse!AN106,WeightedParse!AO106),HARMEAN(WeightedParse!I106,WeightedParse!K106,WeightedParse!N106,WeightedParse!Q106,WeightedParse!T106,WeightedParse!V106,WeightedParse!X106,WeightedParse!Y106,WeightedParse!Z106,WeightedParse!AD106,WeightedParse!AE106,WeightedParse!AF106,WeightedParse!AG106,WeightedParse!AH106,WeightedParse!AI106,WeightedParse!AJ106,WeightedParse!AK106,WeightedParse!AN106,WeightedParse!AO106)*Variables!$B$5),"")</f>
        <v/>
      </c>
      <c r="AC106" s="114" t="str">
        <f>IF($A106&gt;"",IF(AND(EXACT(SquadExport!$BR106,TRUE),EXACT(SquadExport!$BL106,TRUE)),HARMEAN(WeightedParse!K106,WeightedParse!Q106,WeightedParse!S106,WeightedParse!T106,WeightedParse!V106,WeightedParse!X106,WeightedParse!Y106,WeightedParse!Z106,WeightedParse!AD106,WeightedParse!AE106,WeightedParse!AF106,WeightedParse!AG106,WeightedParse!AH106,WeightedParse!AO106),HARMEAN(WeightedParse!K106,WeightedParse!Q106,WeightedParse!S106,WeightedParse!T106,WeightedParse!V106,WeightedParse!X106,WeightedParse!Y106,WeightedParse!Z106,WeightedParse!AD106,WeightedParse!AE106,WeightedParse!AF106,WeightedParse!AG106,WeightedParse!AH106,WeightedParse!AO106)*Variables!$B$5),"")</f>
        <v/>
      </c>
      <c r="AD106" s="114" t="str">
        <f>IF($A106&gt;"",IF(AND(EXACT(SquadExport!$BR106,TRUE),EXACT(SquadExport!$BL106,TRUE)),HARMEAN(WeightedParse!I106,WeightedParse!J106,WeightedParse!K106,WeightedParse!N106,WeightedParse!Q106,WeightedParse!S106,WeightedParse!T106,WeightedParse!V106,WeightedParse!X106,WeightedParse!Z106,WeightedParse!AB106,WeightedParse!AD106,WeightedParse!AG106,WeightedParse!AH106,WeightedParse!AI106,WeightedParse!AK106,WeightedParse!AO106),HARMEAN(WeightedParse!I106,WeightedParse!J106,WeightedParse!K106,WeightedParse!N106,WeightedParse!Q106,WeightedParse!S106,WeightedParse!T106,WeightedParse!V106,WeightedParse!X106,WeightedParse!Z106,WeightedParse!AB106,WeightedParse!AD106,WeightedParse!AG106,WeightedParse!AH106,WeightedParse!AI106,WeightedParse!AK106,WeightedParse!AO106)*Variables!$B$5),"")</f>
        <v/>
      </c>
      <c r="AE106" s="114" t="str">
        <f>IF($A106&gt;"",IF(AND(EXACT(SquadExport!$BR106,TRUE),EXACT(SquadExport!$BL106,TRUE)),HARMEAN(WeightedParse!K106,WeightedParse!N106,WeightedParse!P106,WeightedParse!Q106,WeightedParse!S106,WeightedParse!T106,WeightedParse!U106,WeightedParse!V106,WeightedParse!X106,WeightedParse!Y106,WeightedParse!Z106,WeightedParse!AD106,WeightedParse!AE106,WeightedParse!AF106,WeightedParse!AG106,WeightedParse!AH106,WeightedParse!AI106,WeightedParse!AO106),HARMEAN(WeightedParse!K106,WeightedParse!N106,WeightedParse!P106,WeightedParse!Q106,WeightedParse!S106,WeightedParse!T106,WeightedParse!U106,WeightedParse!V106,WeightedParse!X106,WeightedParse!Y106,WeightedParse!Z106,WeightedParse!AD106,WeightedParse!AE106,WeightedParse!AF106,WeightedParse!AG106,WeightedParse!AH106,WeightedParse!AI106,WeightedParse!AO106)*Variables!$B$5),"")</f>
        <v/>
      </c>
      <c r="AF106" s="114" t="str">
        <f>IF($A106&gt;"",IF(AND(EXACT(SquadExport!$BR106,TRUE),EXACT(SquadExport!$BL106,TRUE)),HARMEAN(WeightedParse!I106,WeightedParse!J106,WeightedParse!K106,WeightedParse!N106,WeightedParse!Q106,WeightedParse!S106,WeightedParse!T106,WeightedParse!U106,WeightedParse!V106,WeightedParse!X106,WeightedParse!Z106,WeightedParse!AD106,WeightedParse!AE106,WeightedParse!AF106,WeightedParse!AH106,WeightedParse!AI106,WeightedParse!AK106,WeightedParse!AN106,WeightedParse!AO106,WeightedParse!AP106),HARMEAN(WeightedParse!I106,WeightedParse!J106,WeightedParse!K106,WeightedParse!N106,WeightedParse!Q106,WeightedParse!S106,WeightedParse!T106,WeightedParse!U106,WeightedParse!V106,WeightedParse!X106,WeightedParse!Z106,WeightedParse!AD106,WeightedParse!AE106,WeightedParse!AF106,WeightedParse!AH106,WeightedParse!AI106,WeightedParse!AK106,WeightedParse!AN106,WeightedParse!AO106,WeightedParse!AP106)*Variables!$B$5),"")</f>
        <v/>
      </c>
      <c r="AG106" s="114" t="str">
        <f>IF($A106&gt;"",IF(AND(OR(EXACT(SquadExport!$BR106,TRUE),EXACT(SquadExport!$BS106,TRUE)),OR(EXACT(SquadExport!$BK106,TRUE),EXACT(SquadExport!$BM106,TRUE))),HARMEAN(WeightedParse!I106,WeightedParse!K106,WeightedParse!Q106,WeightedParse!T106,WeightedParse!X106,WeightedParse!Z106,WeightedParse!AD106,WeightedParse!AF106,WeightedParse!AG106,WeightedParse!AJ106),HARMEAN(WeightedParse!I106,WeightedParse!K106,WeightedParse!Q106,WeightedParse!T106,WeightedParse!X106,WeightedParse!Z106,WeightedParse!AD106,WeightedParse!AF106,WeightedParse!AG106,WeightedParse!AJ106)*Variables!$B$5),"")</f>
        <v/>
      </c>
      <c r="AH106" s="114" t="str">
        <f>IF($A106&gt;"",IF(AND(OR(EXACT(SquadExport!$BR106,TRUE),EXACT(SquadExport!$BS106,TRUE)),OR(EXACT(SquadExport!$BK106,TRUE),EXACT(SquadExport!$BM106,TRUE))),HARMEAN(WeightedParse!H106,WeightedParse!K106,WeightedParse!P106,WeightedParse!Q106,WeightedParse!S106,WeightedParse!T106,WeightedParse!V106,WeightedParse!X106,WeightedParse!Y106,WeightedParse!Z106,WeightedParse!AD106,WeightedParse!AE106,WeightedParse!AF106,WeightedParse!AG106,WeightedParse!AH106,WeightedParse!AO106),HARMEAN(WeightedParse!H106,WeightedParse!K106,WeightedParse!P106,WeightedParse!Q106,WeightedParse!S106,WeightedParse!T106,WeightedParse!V106,WeightedParse!X106,WeightedParse!Y106,WeightedParse!Z106,WeightedParse!AD106,WeightedParse!AE106,WeightedParse!AF106,WeightedParse!AG106,WeightedParse!AH106,WeightedParse!AO106)*Variables!$B$5),"")</f>
        <v/>
      </c>
      <c r="AI106" s="114" t="str">
        <f>IF($A106&gt;"",IF(AND(OR(EXACT(SquadExport!$BR106,TRUE),EXACT(SquadExport!$BS106,TRUE)),OR(EXACT(SquadExport!$BK106,TRUE),EXACT(SquadExport!$BM106,TRUE))),HARMEAN(WeightedParse!H106,WeightedParse!I106,WeightedParse!K106,WeightedParse!P106,WeightedParse!Q106,WeightedParse!S106,WeightedParse!T106,WeightedParse!U106,WeightedParse!V106,WeightedParse!X106,WeightedParse!Y106,WeightedParse!Z106,WeightedParse!AD106,WeightedParse!AE106,WeightedParse!AF106,WeightedParse!AH106,WeightedParse!AI106,WeightedParse!AO106),HARMEAN(WeightedParse!H106,WeightedParse!I106,WeightedParse!K106,WeightedParse!P106,WeightedParse!Q106,WeightedParse!S106,WeightedParse!T106,WeightedParse!U106,WeightedParse!V106,WeightedParse!X106,WeightedParse!Y106,WeightedParse!Z106,WeightedParse!AD106,WeightedParse!AE106,WeightedParse!AF106,WeightedParse!AH106,WeightedParse!AI106,WeightedParse!AO106)*Variables!$B$5),"")</f>
        <v/>
      </c>
      <c r="AJ106" s="114" t="str">
        <f>IF($A106&gt;"",IF(AND(OR(EXACT(SquadExport!$BR106,TRUE),EXACT(SquadExport!$BS106,TRUE)),OR(EXACT(SquadExport!$BK106,TRUE),EXACT(SquadExport!$BM106,TRUE))),HARMEAN(WeightedParse!H106,WeightedParse!K106,WeightedParse!M106,WeightedParse!V106,WeightedParse!W106,WeightedParse!AD106,WeightedParse!AF106,WeightedParse!AH106,WeightedParse!AK106,WeightedParse!AL106,WeightedParse!AO106,WeightedParse!AP106)*(CONVERT(LEFT(SquadExport!$E106,FIND("'",SquadExport!$E106)-1)+((MID(SquadExport!$E106,FIND("'",SquadExport!$E106)+1,LEN(SquadExport!$E106)-FIND("'",SquadExport!$E106)-1))/12),"ft","m")-1)/(Variables!$C$4-1),(HARMEAN(WeightedParse!H106,WeightedParse!K106,WeightedParse!M106,WeightedParse!V106,WeightedParse!W106,WeightedParse!AD106,WeightedParse!AF106,WeightedParse!AH106,WeightedParse!AK106,WeightedParse!AL106,WeightedParse!AO106,WeightedParse!AP106)*(CONVERT(LEFT(SquadExport!$E106,FIND("'",SquadExport!$E106)-1)+((MID(SquadExport!$E106,FIND("'",SquadExport!$E106)+1,LEN(SquadExport!$E106)-FIND("'",SquadExport!$E106)-1))/12),"ft","m")-1)/(Variables!$C$4-1))*Variables!$B$5),"")</f>
        <v/>
      </c>
      <c r="AK106" s="114" t="str">
        <f>IF($A106&gt;"",IF(AND(OR(EXACT(SquadExport!$BR106,TRUE),EXACT(SquadExport!$BS106,TRUE)),OR(EXACT(SquadExport!$BK106,TRUE),EXACT(SquadExport!$BM106,TRUE))),HARMEAN(WeightedParse!J106,WeightedParse!K106,WeightedParse!T106,WeightedParse!V106,WeightedParse!X106,WeightedParse!Y106,WeightedParse!Z106,WeightedParse!AD106,WeightedParse!AH106,WeightedParse!AI106,WeightedParse!AK106,WeightedParse!AO106),HARMEAN(WeightedParse!J106,WeightedParse!K106,WeightedParse!T106,WeightedParse!V106,WeightedParse!X106,WeightedParse!Y106,WeightedParse!Z106,WeightedParse!AD106,WeightedParse!AH106,WeightedParse!AI106,WeightedParse!AK106,WeightedParse!AO106)*Variables!$B$5),"")</f>
        <v/>
      </c>
      <c r="AL106" s="114" t="str">
        <f>IF($A106&gt;"",IF(AND(OR(EXACT(SquadExport!$BR106,TRUE),EXACT(SquadExport!$BS106,TRUE)),OR(EXACT(SquadExport!$BK106,TRUE),EXACT(SquadExport!$BM106,TRUE))),HARMEAN(WeightedParse!H106,WeightedParse!I106,WeightedParse!K106,WeightedParse!Q106,WeightedParse!T106,WeightedParse!V106,WeightedParse!AB106,WeightedParse!AD106,WeightedParse!AH106,WeightedParse!AI106,WeightedParse!AJ106,WeightedParse!AN106,WeightedParse!AO106),HARMEAN(WeightedParse!H106,WeightedParse!I106,WeightedParse!K106,WeightedParse!Q106,WeightedParse!T106,WeightedParse!V106,WeightedParse!AB106,WeightedParse!AD106,WeightedParse!AH106,WeightedParse!AI106,WeightedParse!AJ106,WeightedParse!AN106,WeightedParse!AO106)*Variables!$B$5),"")</f>
        <v/>
      </c>
      <c r="AM106" s="114" t="str">
        <f>IF($A106&gt;"",IF(AND(OR(EXACT(SquadExport!$BR106,TRUE),EXACT(SquadExport!$BS106,TRUE)),OR(EXACT(SquadExport!$BK106,TRUE),EXACT(SquadExport!$BM106,TRUE))),HARMEAN(WeightedParse!I106,WeightedParse!J106,WeightedParse!K106,WeightedParse!N106,WeightedParse!Q106,WeightedParse!T106,WeightedParse!V106,WeightedParse!X106,WeightedParse!AB106,WeightedParse!AD106,WeightedParse!AG106,WeightedParse!AI106,WeightedParse!AJ106,WeightedParse!AK106,WeightedParse!AN106)*WeightedParse!BD106,(HARMEAN(WeightedParse!I106,WeightedParse!J106,WeightedParse!K106,WeightedParse!N106,WeightedParse!Q106,WeightedParse!T106,WeightedParse!V106,WeightedParse!X106,WeightedParse!AB106,WeightedParse!AD106,WeightedParse!AG106,WeightedParse!AI106,WeightedParse!AJ106,WeightedParse!AK106,WeightedParse!AN106)*WeightedParse!BD106)*Variables!$B$5),"")</f>
        <v/>
      </c>
      <c r="AN106" s="114" t="str">
        <f>IF($A106&gt;"",IF(AND(OR(EXACT(SquadExport!$BR106,TRUE),EXACT(SquadExport!$BS106,TRUE)),OR(EXACT(SquadExport!$BK106,TRUE),EXACT(SquadExport!$BM106,TRUE))),HARMEAN(WeightedParse!H106,WeightedParse!I106,WeightedParse!K106,WeightedParse!N106,WeightedParse!Q106,WeightedParse!T106,WeightedParse!V106,WeightedParse!X106,WeightedParse!Z106,WeightedParse!AD106,WeightedParse!AG106,WeightedParse!AH106,WeightedParse!AI106,WeightedParse!AJ106,WeightedParse!AN106,WeightedParse!AO106)*WeightedParse!BD106,(HARMEAN(WeightedParse!H106,WeightedParse!I106,WeightedParse!K106,WeightedParse!N106,WeightedParse!Q106,WeightedParse!T106,WeightedParse!V106,WeightedParse!X106,WeightedParse!Z106,WeightedParse!AD106,WeightedParse!AG106,WeightedParse!AH106,WeightedParse!AI106,WeightedParse!AJ106,WeightedParse!AN106,WeightedParse!AO106)*WeightedParse!BD106)*Variables!$B$5),"")</f>
        <v/>
      </c>
      <c r="AO106" s="114" t="str">
        <f>IF($A106&gt;"",IF(AND(EXACT(SquadExport!$BS106,TRUE),EXACT(SquadExport!$BL106,TRUE)),HARMEAN(WeightedParse!K106,WeightedParse!Q106,WeightedParse!T106,WeightedParse!V106,WeightedParse!X106,WeightedParse!Z106,WeightedParse!AB106,WeightedParse!AD106,WeightedParse!AG106,WeightedParse!AK106),HARMEAN(WeightedParse!K106,WeightedParse!Q106,WeightedParse!T106,WeightedParse!V106,WeightedParse!X106,WeightedParse!Z106,WeightedParse!AB106,WeightedParse!AD106,WeightedParse!AG106,WeightedParse!AK106)*Variables!$B$5),"")</f>
        <v/>
      </c>
      <c r="AP106" s="114" t="str">
        <f>IF($A106&gt;"",IF(AND(EXACT(SquadExport!$BS106,TRUE),EXACT(SquadExport!$BL106,TRUE)),HARMEAN(WeightedParse!I106,WeightedParse!K106,WeightedParse!Q106,WeightedParse!T106,WeightedParse!V106,WeightedParse!X106,WeightedParse!Z106,WeightedParse!AB106,WeightedParse!AD106,WeightedParse!AF106,WeightedParse!AG106,WeightedParse!AI106,WeightedParse!AJ106),HARMEAN(WeightedParse!I106,WeightedParse!K106,WeightedParse!Q106,WeightedParse!T106,WeightedParse!V106,WeightedParse!X106,WeightedParse!Z106,WeightedParse!AB106,WeightedParse!AD106,WeightedParse!AF106,WeightedParse!AG106,WeightedParse!AI106,WeightedParse!AJ106)*Variables!$B$5),"")</f>
        <v/>
      </c>
      <c r="AQ106" s="114" t="str">
        <f>IF($A106&gt;"",IF(AND(EXACT(SquadExport!$BS106,TRUE),EXACT(SquadExport!$BL106,TRUE)),HARMEAN(WeightedParse!I106,WeightedParse!J106,WeightedParse!K106,WeightedParse!Q106,WeightedParse!T106,WeightedParse!V106,WeightedParse!X106,WeightedParse!Z106,WeightedParse!AB106,WeightedParse!AD106,WeightedParse!AG106,WeightedParse!AI106,WeightedParse!AJ106,WeightedParse!AK106),HARMEAN(WeightedParse!I106,WeightedParse!J106,WeightedParse!K106,WeightedParse!Q106,WeightedParse!T106,WeightedParse!V106,WeightedParse!X106,WeightedParse!Z106,WeightedParse!AB106,WeightedParse!AD106,WeightedParse!AG106,WeightedParse!AI106,WeightedParse!AJ106,WeightedParse!AK106)*Variables!$B$5),"")</f>
        <v/>
      </c>
      <c r="AR106" s="114" t="str">
        <f>IF($A106&gt;"",IF(AND(EXACT(SquadExport!$BS106,TRUE),EXACT(SquadExport!$BL106,TRUE)),HARMEAN(WeightedParse!I106,WeightedParse!J106,WeightedParse!K106,WeightedParse!Q106,WeightedParse!T106,WeightedParse!V106,WeightedParse!X106,WeightedParse!Y106,WeightedParse!Z106,WeightedParse!AD106,WeightedParse!AH106,WeightedParse!AI106,WeightedParse!AJ106,WeightedParse!AK106,WeightedParse!AN106,WeightedParse!AO106),HARMEAN(WeightedParse!I106,WeightedParse!J106,WeightedParse!K106,WeightedParse!Q106,WeightedParse!T106,WeightedParse!V106,WeightedParse!X106,WeightedParse!Y106,WeightedParse!Z106,WeightedParse!AD106,WeightedParse!AH106,WeightedParse!AI106,WeightedParse!AJ106,WeightedParse!AK106,WeightedParse!AN106,WeightedParse!AO106)*Variables!$B$5),"")</f>
        <v/>
      </c>
      <c r="AS106" s="114" t="str">
        <f>IF($A106&gt;"",IF(AND(EXACT(SquadExport!$BT106,TRUE),EXACT(SquadExport!$BL106,TRUE)),HARMEAN(WeightedParse!J106,WeightedParse!K106,WeightedParse!M106,WeightedParse!T106,WeightedParse!V106,WeightedParse!X106,WeightedParse!Z106,WeightedParse!AD106,WeightedParse!AI106),(HARMEAN(WeightedParse!J106,WeightedParse!K106,WeightedParse!M106,WeightedParse!T106,WeightedParse!V106,WeightedParse!X106,WeightedParse!Z106,WeightedParse!AD106,WeightedParse!AI106)*Variables!$B$5)),"")</f>
        <v/>
      </c>
      <c r="AT106" s="114" t="str">
        <f>IF($A106&gt;"",IF(AND(EXACT(SquadExport!$BT106,TRUE),EXACT(SquadExport!$BL106,TRUE)),HARMEAN(WeightedParse!J106,WeightedParse!K106,WeightedParse!M106,WeightedParse!U106,WeightedParse!V106,WeightedParse!W106,WeightedParse!X106,WeightedParse!Z106,WeightedParse!AD106,WeightedParse!AF106,WeightedParse!AK106,WeightedParse!AL106,WeightedParse!AP106)*(CONVERT(LEFT(SquadExport!$E106,FIND("'",SquadExport!$E106)-1)+((MID(SquadExport!$E106,FIND("'",SquadExport!$E106)+1,LEN(SquadExport!$E106)-FIND("'",SquadExport!$E106)-1))/12),"ft","m")-1)/(Variables!$C$4-1),(HARMEAN(WeightedParse!J106,WeightedParse!K106,WeightedParse!M106,WeightedParse!U106,WeightedParse!V106,WeightedParse!W106,WeightedParse!X106,WeightedParse!Z106,WeightedParse!AD106,WeightedParse!AF106,WeightedParse!AK106,WeightedParse!AL106,WeightedParse!AP106)*(CONVERT(LEFT(SquadExport!$E106,FIND("'",SquadExport!$E106)-1)+((MID(SquadExport!$E106,FIND("'",SquadExport!$E106)+1,LEN(SquadExport!$E106)-FIND("'",SquadExport!$E106)-1))/12),"ft","m")-1)/(Variables!$C$4-1)))*Variables!$B$5,"")</f>
        <v/>
      </c>
      <c r="AU106" s="114" t="str">
        <f>IF($A106&gt;"",IF(AND(EXACT(SquadExport!$BT106,TRUE),EXACT(SquadExport!$BL106,TRUE)),HARMEAN(WeightedParse!I106,WeightedParse!J106,WeightedParse!K106,WeightedParse!Q106,WeightedParse!T106,WeightedParse!V106,WeightedParse!X106,WeightedParse!Z106,WeightedParse!AB106,WeightedParse!AD106,WeightedParse!AF106,WeightedParse!AG106,WeightedParse!AK106,WeightedParse!AP106),HARMEAN(WeightedParse!I106,WeightedParse!J106,WeightedParse!K106,WeightedParse!Q106,WeightedParse!T106,WeightedParse!V106,WeightedParse!X106,WeightedParse!Z106,WeightedParse!AB106,WeightedParse!AD106,WeightedParse!AF106,WeightedParse!AG106,WeightedParse!AK106,WeightedParse!AP106)*Variables!$B$5),"")</f>
        <v/>
      </c>
      <c r="AV106" s="114" t="str">
        <f>IF($A106&gt;"",IF(AND(EXACT(SquadExport!$BT106,TRUE),EXACT(SquadExport!$BL106,TRUE)),HARMEAN(WeightedParse!I106,WeightedParse!J106,WeightedParse!K106,WeightedParse!Q106,WeightedParse!T106,WeightedParse!V106,WeightedParse!X106,WeightedParse!Z106,WeightedParse!AD106,WeightedParse!AH106,WeightedParse!AI106,WeightedParse!AJ106,WeightedParse!AK106,WeightedParse!AN106,WeightedParse!AO106),HARMEAN(WeightedParse!I106,WeightedParse!J106,WeightedParse!K106,WeightedParse!Q106,WeightedParse!T106,WeightedParse!V106,WeightedParse!X106,WeightedParse!Z106,WeightedParse!AD106,WeightedParse!AH106,WeightedParse!AI106,WeightedParse!AJ106,WeightedParse!AK106,WeightedParse!AN106,WeightedParse!AO106)*Variables!$B$5),"")</f>
        <v/>
      </c>
      <c r="AW106" s="114" t="str">
        <f>IF($A106&gt;"",IF(AND(EXACT(SquadExport!$BT106,TRUE),EXACT(SquadExport!$BL106,TRUE)),HARMEAN(WeightedParse!I106,WeightedParse!J106,WeightedParse!K106,WeightedParse!Q106,WeightedParse!T106,WeightedParse!V106,WeightedParse!X106,WeightedParse!Z106,WeightedParse!AB106,WeightedParse!AD106,WeightedParse!AF106,WeightedParse!AG106,WeightedParse!AI106,WeightedParse!AJ106,WeightedParse!AK106),HARMEAN(WeightedParse!I106,WeightedParse!J106,WeightedParse!K106,WeightedParse!Q106,WeightedParse!T106,WeightedParse!V106,WeightedParse!X106,WeightedParse!Z106,WeightedParse!AB106,WeightedParse!AD106,WeightedParse!AF106,WeightedParse!AG106,WeightedParse!AI106,WeightedParse!AJ106,WeightedParse!AK106)*Variables!$B$5),"")</f>
        <v/>
      </c>
      <c r="AX106" s="114" t="str">
        <f>IF($A106&gt;"",IF(AND(EXACT(SquadExport!$BT106,TRUE),EXACT(SquadExport!$BL106,TRUE)),HARMEAN(WeightedParse!K106,WeightedParse!Q106,WeightedParse!U106,WeightedParse!V106,WeightedParse!W106,WeightedParse!X106,WeightedParse!Y106,WeightedParse!Z106,WeightedParse!AD106,WeightedParse!AF106,WeightedParse!AH106,WeightedParse!AI106,WeightedParse!AJ106,WeightedParse!AK106,WeightedParse!AN106,WeightedParse!AO106,WeightedParse!AP106),HARMEAN(WeightedParse!K106,WeightedParse!Q106,WeightedParse!U106,WeightedParse!V106,WeightedParse!W106,WeightedParse!X106,WeightedParse!Y106,WeightedParse!Z106,WeightedParse!AD106,WeightedParse!AF106,WeightedParse!AH106,WeightedParse!AI106,WeightedParse!AJ106,WeightedParse!AK106,WeightedParse!AN106,WeightedParse!AO106,WeightedParse!AP106)*Variables!$B$5),"")</f>
        <v/>
      </c>
      <c r="AY106" s="114" t="str">
        <f>IF($A106&gt;"",IF(AND(EXACT(SquadExport!$BT106,TRUE),EXACT(SquadExport!$BL106,TRUE)),HARMEAN(WeightedParse!I106,WeightedParse!J106,WeightedParse!K106,WeightedParse!M106,WeightedParse!N106,WeightedParse!Q106,WeightedParse!T106,WeightedParse!V106,WeightedParse!X106,WeightedParse!Z106,WeightedParse!AD106,WeightedParse!AF106,WeightedParse!AG106,WeightedParse!AH106,WeightedParse!AI106,WeightedParse!AJ106,WeightedParse!AK106,WeightedParse!AL106,WeightedParse!AN106,WeightedParse!AO106,WeightedParse!AP106),HARMEAN(WeightedParse!I106,WeightedParse!J106,WeightedParse!K106,WeightedParse!M106,WeightedParse!N106,WeightedParse!Q106,WeightedParse!T106,WeightedParse!V106,WeightedParse!X106,WeightedParse!Z106,WeightedParse!AD106,WeightedParse!AF106,WeightedParse!AG106,WeightedParse!AH106,WeightedParse!AI106,WeightedParse!AJ106,WeightedParse!AK106,WeightedParse!AL106,WeightedParse!AN106,WeightedParse!AO106,WeightedParse!AP106)*Variables!$B$5),"")</f>
        <v/>
      </c>
    </row>
    <row r="107" spans="1:51" ht="15" customHeight="1" x14ac:dyDescent="0.25">
      <c r="A107" s="3" t="str">
        <f>IF(WeightedParse!A107&gt;"",WeightedParse!A107,"")</f>
        <v/>
      </c>
      <c r="B107" s="4" t="str">
        <f>IF(WeightedParse!B107&gt;0,WeightedParse!B107,"")</f>
        <v/>
      </c>
      <c r="C107" s="4" t="str">
        <f>IF(A107&gt;"",IF(AND(B107&lt;=Variables!$B$8,G107&gt;2),"Youth",IF(AND(B107&lt;=Variables!$B$8,G107&lt;=2),"Prospect",IF(AND(B107&gt;=Variables!$B$9,G107&gt;2),"Old",IF(G107&gt;=3,"Reserves","First Team")))),"")</f>
        <v/>
      </c>
      <c r="D107" s="4" t="str">
        <f>SquadExport!BJ107</f>
        <v/>
      </c>
      <c r="E107" s="4" t="str">
        <f>IF(A107&gt;"",VLOOKUP(F107,Roles!A:B,2,FALSE)&amp;IF(OR(VLOOKUP(F107,Roles!$A:$B,2,FALSE)="FB",VLOOKUP(F107,Roles!$A:$B,2,FALSE)="WB",VLOOKUP(F107,Roles!$A:$B,2,FALSE)="WM",VLOOKUP(F107,Roles!$A:$B,2,FALSE)="W"),IF(AND(SquadExport!BK107=TRUE,SquadExport!BM107=TRUE,WeightedParse!BB107&gt;=WeightedParse!BC107)," (R)",IF(AND(SquadExport!BK107=TRUE,SquadExport!BM107=TRUE,WeightedParse!BB107&lt;WeightedParse!BC107)," (L)",IF(AND(SquadExport!BK107=TRUE,SquadExport!BM107=FALSE), " (L)",IF(AND(SquadExport!BK107=FALSE,SquadExport!BM107=TRUE)," (R)","")))),""),"")</f>
        <v/>
      </c>
      <c r="F107" s="4" t="str" cm="1">
        <f t="array" ref="F107">IF(A107&gt;"",INDEX($J$1:$AY$1,SUMPRODUCT(MAX(($J$2:$AY$200=MAX($J107:$AY107))*(COLUMN($J$2:$AY$200))))-COLUMN($J$1)+1),"")</f>
        <v/>
      </c>
      <c r="G107" s="4" t="str">
        <f t="shared" si="3"/>
        <v/>
      </c>
      <c r="H107" s="4" t="str">
        <f t="shared" si="4"/>
        <v/>
      </c>
      <c r="I107" s="5" t="str">
        <f t="shared" si="5"/>
        <v/>
      </c>
      <c r="J107" s="114" t="str">
        <f>IF($A107&gt;"",HARMEAN(WeightedParse!V107,WeightedParse!Y107,WeightedParse!Z107,WeightedParse!AE107,WeightedParse!AJ107,WeightedParse!AQ107,WeightedParse!AR107,WeightedParse!AS107,WeightedParse!AU107,WeightedParse!AV107,WeightedParse!AW107,WeightedParse!AY107,WeightedParse!BA107),"")</f>
        <v/>
      </c>
      <c r="K107" s="114" t="str">
        <f>IF(A107&gt;"",HARMEAN(WeightedParse!K107,WeightedParse!Q107,WeightedParse!V107,WeightedParse!X107,WeightedParse!Y107,WeightedParse!Z107,WeightedParse!AE107,WeightedParse!AG107,WeightedParse!AI107,WeightedParse!AJ107,WeightedParse!AQ107,WeightedParse!AR107,WeightedParse!AS107,WeightedParse!AU107,WeightedParse!AV107,WeightedParse!AW107,WeightedParse!AY107,WeightedParse!AZ107,WeightedParse!BA107),"")</f>
        <v/>
      </c>
      <c r="L107" s="114" t="str">
        <f>IF($A107&gt;"",IF(AND(EXACT(SquadExport!$BO107,TRUE),EXACT(SquadExport!$BL107,TRUE)),HARMEAN(WeightedParse!M107,WeightedParse!P107,WeightedParse!S107,WeightedParse!U107,WeightedParse!V107,WeightedParse!W107,WeightedParse!Y107,WeightedParse!AE107,WeightedParse!AL107,WeightedParse!AN107,WeightedParse!AP107),HARMEAN(WeightedParse!M107,WeightedParse!P107,WeightedParse!S107,WeightedParse!U107,WeightedParse!V107,WeightedParse!W107,WeightedParse!Y107,WeightedParse!AE107,WeightedParse!AL107,WeightedParse!AN107,WeightedParse!AP107)*Variables!$B$5),"")</f>
        <v/>
      </c>
      <c r="M107" s="114" t="str">
        <f>IF($A107&gt;"",IF(AND(EXACT(SquadExport!$BO107,TRUE),EXACT(SquadExport!$BL107,TRUE)),HARMEAN(WeightedParse!M107,WeightedParse!P107,WeightedParse!S107,WeightedParse!U107,WeightedParse!V107,WeightedParse!W107,WeightedParse!X107,WeightedParse!Y107,WeightedParse!Z107,WeightedParse!AE107,WeightedParse!AL107,WeightedParse!AN107,WeightedParse!AP107),HARMEAN(WeightedParse!M107,WeightedParse!P107,WeightedParse!S107,WeightedParse!U107,WeightedParse!V107,WeightedParse!W107,WeightedParse!X107,WeightedParse!Y107,WeightedParse!Z107,WeightedParse!AE107,WeightedParse!AL107,WeightedParse!AN107,WeightedParse!AP107)*Variables!$B$5),"")</f>
        <v/>
      </c>
      <c r="N107" s="114" t="str">
        <f>IF($A107&gt;"",IF(AND(EXACT(SquadExport!$BO107,TRUE),EXACT(SquadExport!$BL107,TRUE)),HARMEAN(WeightedParse!K107,WeightedParse!M107,WeightedParse!P107,WeightedParse!Q107,WeightedParse!S107,WeightedParse!T107,WeightedParse!U107,WeightedParse!V107,WeightedParse!W107,WeightedParse!X107,WeightedParse!Y107,WeightedParse!Z107,WeightedParse!AE107,WeightedParse!AG107,WeightedParse!AL107,WeightedParse!AN107,WeightedParse!AP107),HARMEAN(WeightedParse!K107,WeightedParse!M107,WeightedParse!P107,WeightedParse!Q107,WeightedParse!S107,WeightedParse!T107,WeightedParse!U107,WeightedParse!V107,WeightedParse!W107,WeightedParse!X107,WeightedParse!Y107,WeightedParse!Z107,WeightedParse!AE107,WeightedParse!AG107,WeightedParse!AL107,WeightedParse!AN107,WeightedParse!AP107)*Variables!$B$5),"")</f>
        <v/>
      </c>
      <c r="O107" s="114" t="str">
        <f>IF($A107&gt;"",IF(AND(EXACT(SquadExport!$BO107,TRUE),EXACT(SquadExport!$BL107,TRUE)),HARMEAN(WeightedParse!I107,WeightedParse!K107,WeightedParse!M107,WeightedParse!P107,WeightedParse!Q107,WeightedParse!S107,WeightedParse!T107,WeightedParse!V107,WeightedParse!W107,WeightedParse!X107,WeightedParse!Y107,WeightedParse!Z107,WeightedParse!AB107,WeightedParse!AE107,WeightedParse!AF107,WeightedParse!AG107,WeightedParse!AJ107,WeightedParse!AK107,WeightedParse!AL107,WeightedParse!AN107,WeightedParse!AO107,WeightedParse!AP107),HARMEAN(WeightedParse!I107,WeightedParse!K107,WeightedParse!M107,WeightedParse!P107,WeightedParse!Q107,WeightedParse!S107,WeightedParse!T107,WeightedParse!V107,WeightedParse!W107,WeightedParse!X107,WeightedParse!Y107,WeightedParse!Z107,WeightedParse!AB107,WeightedParse!AE107,WeightedParse!AF107,WeightedParse!AG107,WeightedParse!AJ107,WeightedParse!AK107,WeightedParse!AL107,WeightedParse!AN107,WeightedParse!AO107,WeightedParse!AP107)*Variables!$B$5),"")</f>
        <v/>
      </c>
      <c r="P107" s="114" t="str">
        <f>IF($A107&gt;"",IF(AND(OR(EXACT(SquadExport!$BO107,TRUE),EXACT(SquadExport!$BP107,TRUE)),OR(EXACT(SquadExport!$BK107,TRUE),EXACT(SquadExport!$BM107,TRUE))),HARMEAN(WeightedParse!M107,WeightedParse!P107,WeightedParse!S107,WeightedParse!U107,WeightedParse!V107,WeightedParse!W107,WeightedParse!Y107,WeightedParse!AE107,WeightedParse!AF107,WeightedParse!AP107),HARMEAN(WeightedParse!M107,WeightedParse!P107,WeightedParse!S107,WeightedParse!U107,WeightedParse!V107,WeightedParse!W107,WeightedParse!Y107,WeightedParse!AE107,WeightedParse!AF107,WeightedParse!AP107)*Variables!$B$5),"")</f>
        <v/>
      </c>
      <c r="Q107" s="114" t="str">
        <f>IF($A107&gt;"",IF(AND(OR(EXACT(SquadExport!$BO107,TRUE),EXACT(SquadExport!$BP107,TRUE)),OR(EXACT(SquadExport!$BK107,TRUE),EXACT(SquadExport!$BM107,TRUE))),HARMEAN(WeightedParse!H107,WeightedParse!P107,WeightedParse!Q107,WeightedParse!S107,WeightedParse!T107,WeightedParse!V107,WeightedParse!X107,WeightedParse!Y107,WeightedParse!Z107,WeightedParse!AE107,WeightedParse!AF107,WeightedParse!AH107,WeightedParse!AN107,WeightedParse!AO107),HARMEAN(WeightedParse!H107,WeightedParse!P107,WeightedParse!Q107,WeightedParse!S107,WeightedParse!T107,WeightedParse!V107,WeightedParse!X107,WeightedParse!Y107,WeightedParse!Z107,WeightedParse!AE107,WeightedParse!AF107,WeightedParse!AH107,WeightedParse!AN107,WeightedParse!AO107)*Variables!$B$5),"")</f>
        <v/>
      </c>
      <c r="R107" s="115" t="str">
        <f>IF($A107&gt;"",IF(AND(OR(EXACT(SquadExport!$BO107,TRUE),EXACT(SquadExport!$BP107,TRUE)),OR(EXACT(SquadExport!$BK107,TRUE),EXACT(SquadExport!$BM107,TRUE))),HARMEAN(WeightedParse!H107,WeightedParse!I107,WeightedParse!K107,WeightedParse!P107,WeightedParse!Q107,WeightedParse!S107,WeightedParse!T107,WeightedParse!V107,WeightedParse!Y107,WeightedParse!Z107,WeightedParse!AD107,WeightedParse!AE107,WeightedParse!AF107,WeightedParse!AH107,WeightedParse!AI107,WeightedParse!AJ107,WeightedParse!AN107,WeightedParse!AO107),HARMEAN(WeightedParse!H107,WeightedParse!I107,WeightedParse!K107,WeightedParse!P107,WeightedParse!Q107,WeightedParse!S107,WeightedParse!T107,WeightedParse!V107,WeightedParse!Y107,WeightedParse!Z107,WeightedParse!AD107,WeightedParse!AE107,WeightedParse!AF107,WeightedParse!AH107,WeightedParse!AI107,WeightedParse!AJ107,WeightedParse!AN107,WeightedParse!AO107)*Variables!$B$5),"")</f>
        <v/>
      </c>
      <c r="S107" s="115" t="str">
        <f>IF($A107&gt;"",IF(AND(OR(EXACT(SquadExport!$BO107,TRUE),EXACT(SquadExport!$BP107,TRUE)),OR(EXACT(SquadExport!$BK107,TRUE),EXACT(SquadExport!$BM107,TRUE))),HARMEAN(WeightedParse!H107,WeightedParse!I107,WeightedParse!K107,WeightedParse!Q107,WeightedParse!S107,WeightedParse!T107,WeightedParse!V107,WeightedParse!X107,WeightedParse!Z107,WeightedParse!AB107,WeightedParse!AD107,WeightedParse!AF107,WeightedParse!AG107,WeightedParse!AH107,WeightedParse!AI107,WeightedParse!AJ107,WeightedParse!AK107,WeightedParse!AN107,WeightedParse!AO107),HARMEAN(WeightedParse!H107,WeightedParse!I107,WeightedParse!K107,WeightedParse!Q107,WeightedParse!S107,WeightedParse!T107,WeightedParse!V107,WeightedParse!X107,WeightedParse!Z107,WeightedParse!AB107,WeightedParse!AD107,WeightedParse!AF107,WeightedParse!AG107,WeightedParse!AH107,WeightedParse!AI107,WeightedParse!AJ107,WeightedParse!AK107,WeightedParse!AN107,WeightedParse!AO107)*Variables!$B$5),"")</f>
        <v/>
      </c>
      <c r="T107" s="114" t="str">
        <f>IF($A107&gt;"",IF(AND(OR(EXACT(SquadExport!$BO107,TRUE),EXACT(SquadExport!$BP107,TRUE)),OR(EXACT(SquadExport!$BK107,TRUE),EXACT(SquadExport!$BM107,TRUE))),HARMEAN(WeightedParse!I107,WeightedParse!K107,WeightedParse!N107,WeightedParse!P107,WeightedParse!Q107,WeightedParse!S107,WeightedParse!T107,WeightedParse!V107,WeightedParse!X107,WeightedParse!Y107,WeightedParse!Z107,WeightedParse!AB107,WeightedParse!AD107,WeightedParse!AE107,WeightedParse!AF107,WeightedParse!AH107,WeightedParse!AI107,WeightedParse!AJ107,WeightedParse!AN107,WeightedParse!AO107)*WeightedParse!BD107,(HARMEAN(WeightedParse!I107,WeightedParse!K107,WeightedParse!N107,WeightedParse!P107,WeightedParse!Q107,WeightedParse!S107,WeightedParse!T107,WeightedParse!V107,WeightedParse!X107,WeightedParse!Y107,WeightedParse!Z107,WeightedParse!AB107,WeightedParse!AD107,WeightedParse!AE107,WeightedParse!AF107,WeightedParse!AH107,WeightedParse!AI107,WeightedParse!AJ107,WeightedParse!AN107,WeightedParse!AO107)*WeightedParse!BD107)*Variables!$B$5),"")</f>
        <v/>
      </c>
      <c r="U107" s="114" t="str">
        <f>IF($A107&gt;"",IF(EXACT(SquadExport!$BQ107,TRUE),HARMEAN(WeightedParse!P107,WeightedParse!S107,WeightedParse!V107,WeightedParse!X107,WeightedParse!Y107,WeightedParse!Z107,WeightedParse!AE107,WeightedParse!AF107,WeightedParse!AP107),HARMEAN(WeightedParse!P107,WeightedParse!S107,WeightedParse!V107,WeightedParse!X107,WeightedParse!Y107,WeightedParse!Z107,WeightedParse!AE107,WeightedParse!AF107,WeightedParse!AP107)*Variables!$B$5),"")</f>
        <v/>
      </c>
      <c r="V107" s="114" t="str">
        <f>IF($A107&gt;"",IF(EXACT(SquadExport!$BQ107,TRUE),HARMEAN(WeightedParse!K107,WeightedParse!Q107,WeightedParse!S107,WeightedParse!T107,WeightedParse!V107,WeightedParse!X107,WeightedParse!Z107,WeightedParse!AE107,WeightedParse!AF107,WeightedParse!AG107,WeightedParse!AH107,WeightedParse!AK107),HARMEAN(WeightedParse!K107,WeightedParse!Q107,WeightedParse!S107,WeightedParse!T107,WeightedParse!V107,WeightedParse!X107,WeightedParse!Z107,WeightedParse!AE107,WeightedParse!AF107,WeightedParse!AG107,WeightedParse!AH107,WeightedParse!AK107)*Variables!$B$5),"")</f>
        <v/>
      </c>
      <c r="W107" s="114" t="str">
        <f>IF($A107&gt;"",IF(EXACT(SquadExport!$BQ107,TRUE),HARMEAN(WeightedParse!I107,WeightedParse!K107,WeightedParse!N107,WeightedParse!Q107,WeightedParse!T107,WeightedParse!V107,WeightedParse!X107,WeightedParse!Z107,WeightedParse!AB107,WeightedParse!AD107,WeightedParse!AF107,WeightedParse!AG107,WeightedParse!AK107),HARMEAN(WeightedParse!I107,WeightedParse!K107,WeightedParse!N107,WeightedParse!Q107,WeightedParse!T107,WeightedParse!V107,WeightedParse!X107,WeightedParse!Z107,WeightedParse!AB107,WeightedParse!AD107,WeightedParse!AF107,WeightedParse!AG107,WeightedParse!AK107)*Variables!$B$5),"")</f>
        <v/>
      </c>
      <c r="X107" s="114" t="str">
        <f>IF($A107&gt;"",IF(EXACT(SquadExport!$BQ107,TRUE),HARMEAN(WeightedParse!K107,WeightedParse!P107,WeightedParse!Q107,WeightedParse!S107,WeightedParse!U107,WeightedParse!V107,WeightedParse!X107,WeightedParse!Y107,WeightedParse!Z107,WeightedParse!AE107,WeightedParse!AF107,WeightedParse!AH107,WeightedParse!AO107,WeightedParse!AP107),HARMEAN(WeightedParse!K107,WeightedParse!P107,WeightedParse!Q107,WeightedParse!S107,WeightedParse!U107,WeightedParse!V107,WeightedParse!X107,WeightedParse!Y107,WeightedParse!Z107,WeightedParse!AE107,WeightedParse!AF107,WeightedParse!AH107,WeightedParse!AO107,WeightedParse!AP107)*Variables!$B$5),"")</f>
        <v/>
      </c>
      <c r="Y107" s="114" t="str">
        <f>IF($A107&gt;"",IF(EXACT(SquadExport!$BQ107,TRUE),HARMEAN(WeightedParse!P107,WeightedParse!Q107,WeightedParse!S107,WeightedParse!U107,WeightedParse!V107,WeightedParse!W107,WeightedParse!Y107,WeightedParse!AE107,WeightedParse!AF107,WeightedParse!AH107,WeightedParse!AJ107,WeightedParse!AN107,WeightedParse!AO107,WeightedParse!AP107),HARMEAN(WeightedParse!P107,WeightedParse!Q107,WeightedParse!S107,WeightedParse!U107,WeightedParse!V107,WeightedParse!W107,WeightedParse!Y107,WeightedParse!AE107,WeightedParse!AF107,WeightedParse!AH107,WeightedParse!AJ107,WeightedParse!AN107,WeightedParse!AO107,WeightedParse!AP107)*Variables!$B$5),"")</f>
        <v/>
      </c>
      <c r="Z107" s="114" t="str">
        <f>IF($A107&gt;"",IF(EXACT(SquadExport!$BQ107,TRUE),HARMEAN(WeightedParse!M107,WeightedParse!P107,WeightedParse!Q107,WeightedParse!S107,WeightedParse!U107,WeightedParse!V107,WeightedParse!W107,WeightedParse!X107,WeightedParse!Y107,WeightedParse!Z107,WeightedParse!AE107,WeightedParse!AF107,WeightedParse!AH107,WeightedParse!AL107,WeightedParse!AO107,WeightedParse!AP107),HARMEAN(WeightedParse!M107,WeightedParse!P107,WeightedParse!Q107,WeightedParse!S107,WeightedParse!U107,WeightedParse!V107,WeightedParse!W107,WeightedParse!X107,WeightedParse!Y107,WeightedParse!Z107,WeightedParse!AE107,WeightedParse!AF107,WeightedParse!AH107,WeightedParse!AL107,WeightedParse!AO107,WeightedParse!AP107)*Variables!$B$5),"")</f>
        <v/>
      </c>
      <c r="AA107" s="114" t="str">
        <f>IF($A107&gt;"",IF(EXACT(SquadExport!$BQ107,TRUE),HARMEAN(WeightedParse!J107,WeightedParse!K107,WeightedParse!N107,WeightedParse!P107,WeightedParse!Q107,WeightedParse!S107,WeightedParse!V107,WeightedParse!X107,WeightedParse!Y107,WeightedParse!Z107,WeightedParse!AD107,WeightedParse!AE107,WeightedParse!AH107,WeightedParse!AI107,WeightedParse!AK107,WeightedParse!AN107,WeightedParse!AO107,WeightedParse!AP107),HARMEAN(WeightedParse!J107,WeightedParse!K107,WeightedParse!N107,WeightedParse!P107,WeightedParse!Q107,WeightedParse!S107,WeightedParse!V107,WeightedParse!X107,WeightedParse!Y107,WeightedParse!Z107,WeightedParse!AD107,WeightedParse!AE107,WeightedParse!AH107,WeightedParse!AI107,WeightedParse!AK107,WeightedParse!AN107,WeightedParse!AO107,WeightedParse!AP107)*Variables!$B$5),"")</f>
        <v/>
      </c>
      <c r="AB107" s="114" t="str">
        <f>IF($A107&gt;"",IF(AND(EXACT(SquadExport!$BR107,TRUE),EXACT(SquadExport!$BL107,TRUE)),HARMEAN(WeightedParse!I107,WeightedParse!K107,WeightedParse!N107,WeightedParse!Q107,WeightedParse!T107,WeightedParse!V107,WeightedParse!X107,WeightedParse!Y107,WeightedParse!Z107,WeightedParse!AD107,WeightedParse!AE107,WeightedParse!AF107,WeightedParse!AG107,WeightedParse!AH107,WeightedParse!AI107,WeightedParse!AJ107,WeightedParse!AK107,WeightedParse!AN107,WeightedParse!AO107),HARMEAN(WeightedParse!I107,WeightedParse!K107,WeightedParse!N107,WeightedParse!Q107,WeightedParse!T107,WeightedParse!V107,WeightedParse!X107,WeightedParse!Y107,WeightedParse!Z107,WeightedParse!AD107,WeightedParse!AE107,WeightedParse!AF107,WeightedParse!AG107,WeightedParse!AH107,WeightedParse!AI107,WeightedParse!AJ107,WeightedParse!AK107,WeightedParse!AN107,WeightedParse!AO107)*Variables!$B$5),"")</f>
        <v/>
      </c>
      <c r="AC107" s="114" t="str">
        <f>IF($A107&gt;"",IF(AND(EXACT(SquadExport!$BR107,TRUE),EXACT(SquadExport!$BL107,TRUE)),HARMEAN(WeightedParse!K107,WeightedParse!Q107,WeightedParse!S107,WeightedParse!T107,WeightedParse!V107,WeightedParse!X107,WeightedParse!Y107,WeightedParse!Z107,WeightedParse!AD107,WeightedParse!AE107,WeightedParse!AF107,WeightedParse!AG107,WeightedParse!AH107,WeightedParse!AO107),HARMEAN(WeightedParse!K107,WeightedParse!Q107,WeightedParse!S107,WeightedParse!T107,WeightedParse!V107,WeightedParse!X107,WeightedParse!Y107,WeightedParse!Z107,WeightedParse!AD107,WeightedParse!AE107,WeightedParse!AF107,WeightedParse!AG107,WeightedParse!AH107,WeightedParse!AO107)*Variables!$B$5),"")</f>
        <v/>
      </c>
      <c r="AD107" s="114" t="str">
        <f>IF($A107&gt;"",IF(AND(EXACT(SquadExport!$BR107,TRUE),EXACT(SquadExport!$BL107,TRUE)),HARMEAN(WeightedParse!I107,WeightedParse!J107,WeightedParse!K107,WeightedParse!N107,WeightedParse!Q107,WeightedParse!S107,WeightedParse!T107,WeightedParse!V107,WeightedParse!X107,WeightedParse!Z107,WeightedParse!AB107,WeightedParse!AD107,WeightedParse!AG107,WeightedParse!AH107,WeightedParse!AI107,WeightedParse!AK107,WeightedParse!AO107),HARMEAN(WeightedParse!I107,WeightedParse!J107,WeightedParse!K107,WeightedParse!N107,WeightedParse!Q107,WeightedParse!S107,WeightedParse!T107,WeightedParse!V107,WeightedParse!X107,WeightedParse!Z107,WeightedParse!AB107,WeightedParse!AD107,WeightedParse!AG107,WeightedParse!AH107,WeightedParse!AI107,WeightedParse!AK107,WeightedParse!AO107)*Variables!$B$5),"")</f>
        <v/>
      </c>
      <c r="AE107" s="114" t="str">
        <f>IF($A107&gt;"",IF(AND(EXACT(SquadExport!$BR107,TRUE),EXACT(SquadExport!$BL107,TRUE)),HARMEAN(WeightedParse!K107,WeightedParse!N107,WeightedParse!P107,WeightedParse!Q107,WeightedParse!S107,WeightedParse!T107,WeightedParse!U107,WeightedParse!V107,WeightedParse!X107,WeightedParse!Y107,WeightedParse!Z107,WeightedParse!AD107,WeightedParse!AE107,WeightedParse!AF107,WeightedParse!AG107,WeightedParse!AH107,WeightedParse!AI107,WeightedParse!AO107),HARMEAN(WeightedParse!K107,WeightedParse!N107,WeightedParse!P107,WeightedParse!Q107,WeightedParse!S107,WeightedParse!T107,WeightedParse!U107,WeightedParse!V107,WeightedParse!X107,WeightedParse!Y107,WeightedParse!Z107,WeightedParse!AD107,WeightedParse!AE107,WeightedParse!AF107,WeightedParse!AG107,WeightedParse!AH107,WeightedParse!AI107,WeightedParse!AO107)*Variables!$B$5),"")</f>
        <v/>
      </c>
      <c r="AF107" s="114" t="str">
        <f>IF($A107&gt;"",IF(AND(EXACT(SquadExport!$BR107,TRUE),EXACT(SquadExport!$BL107,TRUE)),HARMEAN(WeightedParse!I107,WeightedParse!J107,WeightedParse!K107,WeightedParse!N107,WeightedParse!Q107,WeightedParse!S107,WeightedParse!T107,WeightedParse!U107,WeightedParse!V107,WeightedParse!X107,WeightedParse!Z107,WeightedParse!AD107,WeightedParse!AE107,WeightedParse!AF107,WeightedParse!AH107,WeightedParse!AI107,WeightedParse!AK107,WeightedParse!AN107,WeightedParse!AO107,WeightedParse!AP107),HARMEAN(WeightedParse!I107,WeightedParse!J107,WeightedParse!K107,WeightedParse!N107,WeightedParse!Q107,WeightedParse!S107,WeightedParse!T107,WeightedParse!U107,WeightedParse!V107,WeightedParse!X107,WeightedParse!Z107,WeightedParse!AD107,WeightedParse!AE107,WeightedParse!AF107,WeightedParse!AH107,WeightedParse!AI107,WeightedParse!AK107,WeightedParse!AN107,WeightedParse!AO107,WeightedParse!AP107)*Variables!$B$5),"")</f>
        <v/>
      </c>
      <c r="AG107" s="114" t="str">
        <f>IF($A107&gt;"",IF(AND(OR(EXACT(SquadExport!$BR107,TRUE),EXACT(SquadExport!$BS107,TRUE)),OR(EXACT(SquadExport!$BK107,TRUE),EXACT(SquadExport!$BM107,TRUE))),HARMEAN(WeightedParse!I107,WeightedParse!K107,WeightedParse!Q107,WeightedParse!T107,WeightedParse!X107,WeightedParse!Z107,WeightedParse!AD107,WeightedParse!AF107,WeightedParse!AG107,WeightedParse!AJ107),HARMEAN(WeightedParse!I107,WeightedParse!K107,WeightedParse!Q107,WeightedParse!T107,WeightedParse!X107,WeightedParse!Z107,WeightedParse!AD107,WeightedParse!AF107,WeightedParse!AG107,WeightedParse!AJ107)*Variables!$B$5),"")</f>
        <v/>
      </c>
      <c r="AH107" s="114" t="str">
        <f>IF($A107&gt;"",IF(AND(OR(EXACT(SquadExport!$BR107,TRUE),EXACT(SquadExport!$BS107,TRUE)),OR(EXACT(SquadExport!$BK107,TRUE),EXACT(SquadExport!$BM107,TRUE))),HARMEAN(WeightedParse!H107,WeightedParse!K107,WeightedParse!P107,WeightedParse!Q107,WeightedParse!S107,WeightedParse!T107,WeightedParse!V107,WeightedParse!X107,WeightedParse!Y107,WeightedParse!Z107,WeightedParse!AD107,WeightedParse!AE107,WeightedParse!AF107,WeightedParse!AG107,WeightedParse!AH107,WeightedParse!AO107),HARMEAN(WeightedParse!H107,WeightedParse!K107,WeightedParse!P107,WeightedParse!Q107,WeightedParse!S107,WeightedParse!T107,WeightedParse!V107,WeightedParse!X107,WeightedParse!Y107,WeightedParse!Z107,WeightedParse!AD107,WeightedParse!AE107,WeightedParse!AF107,WeightedParse!AG107,WeightedParse!AH107,WeightedParse!AO107)*Variables!$B$5),"")</f>
        <v/>
      </c>
      <c r="AI107" s="114" t="str">
        <f>IF($A107&gt;"",IF(AND(OR(EXACT(SquadExport!$BR107,TRUE),EXACT(SquadExport!$BS107,TRUE)),OR(EXACT(SquadExport!$BK107,TRUE),EXACT(SquadExport!$BM107,TRUE))),HARMEAN(WeightedParse!H107,WeightedParse!I107,WeightedParse!K107,WeightedParse!P107,WeightedParse!Q107,WeightedParse!S107,WeightedParse!T107,WeightedParse!U107,WeightedParse!V107,WeightedParse!X107,WeightedParse!Y107,WeightedParse!Z107,WeightedParse!AD107,WeightedParse!AE107,WeightedParse!AF107,WeightedParse!AH107,WeightedParse!AI107,WeightedParse!AO107),HARMEAN(WeightedParse!H107,WeightedParse!I107,WeightedParse!K107,WeightedParse!P107,WeightedParse!Q107,WeightedParse!S107,WeightedParse!T107,WeightedParse!U107,WeightedParse!V107,WeightedParse!X107,WeightedParse!Y107,WeightedParse!Z107,WeightedParse!AD107,WeightedParse!AE107,WeightedParse!AF107,WeightedParse!AH107,WeightedParse!AI107,WeightedParse!AO107)*Variables!$B$5),"")</f>
        <v/>
      </c>
      <c r="AJ107" s="114" t="str">
        <f>IF($A107&gt;"",IF(AND(OR(EXACT(SquadExport!$BR107,TRUE),EXACT(SquadExport!$BS107,TRUE)),OR(EXACT(SquadExport!$BK107,TRUE),EXACT(SquadExport!$BM107,TRUE))),HARMEAN(WeightedParse!H107,WeightedParse!K107,WeightedParse!M107,WeightedParse!V107,WeightedParse!W107,WeightedParse!AD107,WeightedParse!AF107,WeightedParse!AH107,WeightedParse!AK107,WeightedParse!AL107,WeightedParse!AO107,WeightedParse!AP107)*(CONVERT(LEFT(SquadExport!$E107,FIND("'",SquadExport!$E107)-1)+((MID(SquadExport!$E107,FIND("'",SquadExport!$E107)+1,LEN(SquadExport!$E107)-FIND("'",SquadExport!$E107)-1))/12),"ft","m")-1)/(Variables!$C$4-1),(HARMEAN(WeightedParse!H107,WeightedParse!K107,WeightedParse!M107,WeightedParse!V107,WeightedParse!W107,WeightedParse!AD107,WeightedParse!AF107,WeightedParse!AH107,WeightedParse!AK107,WeightedParse!AL107,WeightedParse!AO107,WeightedParse!AP107)*(CONVERT(LEFT(SquadExport!$E107,FIND("'",SquadExport!$E107)-1)+((MID(SquadExport!$E107,FIND("'",SquadExport!$E107)+1,LEN(SquadExport!$E107)-FIND("'",SquadExport!$E107)-1))/12),"ft","m")-1)/(Variables!$C$4-1))*Variables!$B$5),"")</f>
        <v/>
      </c>
      <c r="AK107" s="114" t="str">
        <f>IF($A107&gt;"",IF(AND(OR(EXACT(SquadExport!$BR107,TRUE),EXACT(SquadExport!$BS107,TRUE)),OR(EXACT(SquadExport!$BK107,TRUE),EXACT(SquadExport!$BM107,TRUE))),HARMEAN(WeightedParse!J107,WeightedParse!K107,WeightedParse!T107,WeightedParse!V107,WeightedParse!X107,WeightedParse!Y107,WeightedParse!Z107,WeightedParse!AD107,WeightedParse!AH107,WeightedParse!AI107,WeightedParse!AK107,WeightedParse!AO107),HARMEAN(WeightedParse!J107,WeightedParse!K107,WeightedParse!T107,WeightedParse!V107,WeightedParse!X107,WeightedParse!Y107,WeightedParse!Z107,WeightedParse!AD107,WeightedParse!AH107,WeightedParse!AI107,WeightedParse!AK107,WeightedParse!AO107)*Variables!$B$5),"")</f>
        <v/>
      </c>
      <c r="AL107" s="114" t="str">
        <f>IF($A107&gt;"",IF(AND(OR(EXACT(SquadExport!$BR107,TRUE),EXACT(SquadExport!$BS107,TRUE)),OR(EXACT(SquadExport!$BK107,TRUE),EXACT(SquadExport!$BM107,TRUE))),HARMEAN(WeightedParse!H107,WeightedParse!I107,WeightedParse!K107,WeightedParse!Q107,WeightedParse!T107,WeightedParse!V107,WeightedParse!AB107,WeightedParse!AD107,WeightedParse!AH107,WeightedParse!AI107,WeightedParse!AJ107,WeightedParse!AN107,WeightedParse!AO107),HARMEAN(WeightedParse!H107,WeightedParse!I107,WeightedParse!K107,WeightedParse!Q107,WeightedParse!T107,WeightedParse!V107,WeightedParse!AB107,WeightedParse!AD107,WeightedParse!AH107,WeightedParse!AI107,WeightedParse!AJ107,WeightedParse!AN107,WeightedParse!AO107)*Variables!$B$5),"")</f>
        <v/>
      </c>
      <c r="AM107" s="114" t="str">
        <f>IF($A107&gt;"",IF(AND(OR(EXACT(SquadExport!$BR107,TRUE),EXACT(SquadExport!$BS107,TRUE)),OR(EXACT(SquadExport!$BK107,TRUE),EXACT(SquadExport!$BM107,TRUE))),HARMEAN(WeightedParse!I107,WeightedParse!J107,WeightedParse!K107,WeightedParse!N107,WeightedParse!Q107,WeightedParse!T107,WeightedParse!V107,WeightedParse!X107,WeightedParse!AB107,WeightedParse!AD107,WeightedParse!AG107,WeightedParse!AI107,WeightedParse!AJ107,WeightedParse!AK107,WeightedParse!AN107)*WeightedParse!BD107,(HARMEAN(WeightedParse!I107,WeightedParse!J107,WeightedParse!K107,WeightedParse!N107,WeightedParse!Q107,WeightedParse!T107,WeightedParse!V107,WeightedParse!X107,WeightedParse!AB107,WeightedParse!AD107,WeightedParse!AG107,WeightedParse!AI107,WeightedParse!AJ107,WeightedParse!AK107,WeightedParse!AN107)*WeightedParse!BD107)*Variables!$B$5),"")</f>
        <v/>
      </c>
      <c r="AN107" s="114" t="str">
        <f>IF($A107&gt;"",IF(AND(OR(EXACT(SquadExport!$BR107,TRUE),EXACT(SquadExport!$BS107,TRUE)),OR(EXACT(SquadExport!$BK107,TRUE),EXACT(SquadExport!$BM107,TRUE))),HARMEAN(WeightedParse!H107,WeightedParse!I107,WeightedParse!K107,WeightedParse!N107,WeightedParse!Q107,WeightedParse!T107,WeightedParse!V107,WeightedParse!X107,WeightedParse!Z107,WeightedParse!AD107,WeightedParse!AG107,WeightedParse!AH107,WeightedParse!AI107,WeightedParse!AJ107,WeightedParse!AN107,WeightedParse!AO107)*WeightedParse!BD107,(HARMEAN(WeightedParse!H107,WeightedParse!I107,WeightedParse!K107,WeightedParse!N107,WeightedParse!Q107,WeightedParse!T107,WeightedParse!V107,WeightedParse!X107,WeightedParse!Z107,WeightedParse!AD107,WeightedParse!AG107,WeightedParse!AH107,WeightedParse!AI107,WeightedParse!AJ107,WeightedParse!AN107,WeightedParse!AO107)*WeightedParse!BD107)*Variables!$B$5),"")</f>
        <v/>
      </c>
      <c r="AO107" s="114" t="str">
        <f>IF($A107&gt;"",IF(AND(EXACT(SquadExport!$BS107,TRUE),EXACT(SquadExport!$BL107,TRUE)),HARMEAN(WeightedParse!K107,WeightedParse!Q107,WeightedParse!T107,WeightedParse!V107,WeightedParse!X107,WeightedParse!Z107,WeightedParse!AB107,WeightedParse!AD107,WeightedParse!AG107,WeightedParse!AK107),HARMEAN(WeightedParse!K107,WeightedParse!Q107,WeightedParse!T107,WeightedParse!V107,WeightedParse!X107,WeightedParse!Z107,WeightedParse!AB107,WeightedParse!AD107,WeightedParse!AG107,WeightedParse!AK107)*Variables!$B$5),"")</f>
        <v/>
      </c>
      <c r="AP107" s="114" t="str">
        <f>IF($A107&gt;"",IF(AND(EXACT(SquadExport!$BS107,TRUE),EXACT(SquadExport!$BL107,TRUE)),HARMEAN(WeightedParse!I107,WeightedParse!K107,WeightedParse!Q107,WeightedParse!T107,WeightedParse!V107,WeightedParse!X107,WeightedParse!Z107,WeightedParse!AB107,WeightedParse!AD107,WeightedParse!AF107,WeightedParse!AG107,WeightedParse!AI107,WeightedParse!AJ107),HARMEAN(WeightedParse!I107,WeightedParse!K107,WeightedParse!Q107,WeightedParse!T107,WeightedParse!V107,WeightedParse!X107,WeightedParse!Z107,WeightedParse!AB107,WeightedParse!AD107,WeightedParse!AF107,WeightedParse!AG107,WeightedParse!AI107,WeightedParse!AJ107)*Variables!$B$5),"")</f>
        <v/>
      </c>
      <c r="AQ107" s="114" t="str">
        <f>IF($A107&gt;"",IF(AND(EXACT(SquadExport!$BS107,TRUE),EXACT(SquadExport!$BL107,TRUE)),HARMEAN(WeightedParse!I107,WeightedParse!J107,WeightedParse!K107,WeightedParse!Q107,WeightedParse!T107,WeightedParse!V107,WeightedParse!X107,WeightedParse!Z107,WeightedParse!AB107,WeightedParse!AD107,WeightedParse!AG107,WeightedParse!AI107,WeightedParse!AJ107,WeightedParse!AK107),HARMEAN(WeightedParse!I107,WeightedParse!J107,WeightedParse!K107,WeightedParse!Q107,WeightedParse!T107,WeightedParse!V107,WeightedParse!X107,WeightedParse!Z107,WeightedParse!AB107,WeightedParse!AD107,WeightedParse!AG107,WeightedParse!AI107,WeightedParse!AJ107,WeightedParse!AK107)*Variables!$B$5),"")</f>
        <v/>
      </c>
      <c r="AR107" s="114" t="str">
        <f>IF($A107&gt;"",IF(AND(EXACT(SquadExport!$BS107,TRUE),EXACT(SquadExport!$BL107,TRUE)),HARMEAN(WeightedParse!I107,WeightedParse!J107,WeightedParse!K107,WeightedParse!Q107,WeightedParse!T107,WeightedParse!V107,WeightedParse!X107,WeightedParse!Y107,WeightedParse!Z107,WeightedParse!AD107,WeightedParse!AH107,WeightedParse!AI107,WeightedParse!AJ107,WeightedParse!AK107,WeightedParse!AN107,WeightedParse!AO107),HARMEAN(WeightedParse!I107,WeightedParse!J107,WeightedParse!K107,WeightedParse!Q107,WeightedParse!T107,WeightedParse!V107,WeightedParse!X107,WeightedParse!Y107,WeightedParse!Z107,WeightedParse!AD107,WeightedParse!AH107,WeightedParse!AI107,WeightedParse!AJ107,WeightedParse!AK107,WeightedParse!AN107,WeightedParse!AO107)*Variables!$B$5),"")</f>
        <v/>
      </c>
      <c r="AS107" s="114" t="str">
        <f>IF($A107&gt;"",IF(AND(EXACT(SquadExport!$BT107,TRUE),EXACT(SquadExport!$BL107,TRUE)),HARMEAN(WeightedParse!J107,WeightedParse!K107,WeightedParse!M107,WeightedParse!T107,WeightedParse!V107,WeightedParse!X107,WeightedParse!Z107,WeightedParse!AD107,WeightedParse!AI107),(HARMEAN(WeightedParse!J107,WeightedParse!K107,WeightedParse!M107,WeightedParse!T107,WeightedParse!V107,WeightedParse!X107,WeightedParse!Z107,WeightedParse!AD107,WeightedParse!AI107)*Variables!$B$5)),"")</f>
        <v/>
      </c>
      <c r="AT107" s="114" t="str">
        <f>IF($A107&gt;"",IF(AND(EXACT(SquadExport!$BT107,TRUE),EXACT(SquadExport!$BL107,TRUE)),HARMEAN(WeightedParse!J107,WeightedParse!K107,WeightedParse!M107,WeightedParse!U107,WeightedParse!V107,WeightedParse!W107,WeightedParse!X107,WeightedParse!Z107,WeightedParse!AD107,WeightedParse!AF107,WeightedParse!AK107,WeightedParse!AL107,WeightedParse!AP107)*(CONVERT(LEFT(SquadExport!$E107,FIND("'",SquadExport!$E107)-1)+((MID(SquadExport!$E107,FIND("'",SquadExport!$E107)+1,LEN(SquadExport!$E107)-FIND("'",SquadExport!$E107)-1))/12),"ft","m")-1)/(Variables!$C$4-1),(HARMEAN(WeightedParse!J107,WeightedParse!K107,WeightedParse!M107,WeightedParse!U107,WeightedParse!V107,WeightedParse!W107,WeightedParse!X107,WeightedParse!Z107,WeightedParse!AD107,WeightedParse!AF107,WeightedParse!AK107,WeightedParse!AL107,WeightedParse!AP107)*(CONVERT(LEFT(SquadExport!$E107,FIND("'",SquadExport!$E107)-1)+((MID(SquadExport!$E107,FIND("'",SquadExport!$E107)+1,LEN(SquadExport!$E107)-FIND("'",SquadExport!$E107)-1))/12),"ft","m")-1)/(Variables!$C$4-1)))*Variables!$B$5,"")</f>
        <v/>
      </c>
      <c r="AU107" s="114" t="str">
        <f>IF($A107&gt;"",IF(AND(EXACT(SquadExport!$BT107,TRUE),EXACT(SquadExport!$BL107,TRUE)),HARMEAN(WeightedParse!I107,WeightedParse!J107,WeightedParse!K107,WeightedParse!Q107,WeightedParse!T107,WeightedParse!V107,WeightedParse!X107,WeightedParse!Z107,WeightedParse!AB107,WeightedParse!AD107,WeightedParse!AF107,WeightedParse!AG107,WeightedParse!AK107,WeightedParse!AP107),HARMEAN(WeightedParse!I107,WeightedParse!J107,WeightedParse!K107,WeightedParse!Q107,WeightedParse!T107,WeightedParse!V107,WeightedParse!X107,WeightedParse!Z107,WeightedParse!AB107,WeightedParse!AD107,WeightedParse!AF107,WeightedParse!AG107,WeightedParse!AK107,WeightedParse!AP107)*Variables!$B$5),"")</f>
        <v/>
      </c>
      <c r="AV107" s="114" t="str">
        <f>IF($A107&gt;"",IF(AND(EXACT(SquadExport!$BT107,TRUE),EXACT(SquadExport!$BL107,TRUE)),HARMEAN(WeightedParse!I107,WeightedParse!J107,WeightedParse!K107,WeightedParse!Q107,WeightedParse!T107,WeightedParse!V107,WeightedParse!X107,WeightedParse!Z107,WeightedParse!AD107,WeightedParse!AH107,WeightedParse!AI107,WeightedParse!AJ107,WeightedParse!AK107,WeightedParse!AN107,WeightedParse!AO107),HARMEAN(WeightedParse!I107,WeightedParse!J107,WeightedParse!K107,WeightedParse!Q107,WeightedParse!T107,WeightedParse!V107,WeightedParse!X107,WeightedParse!Z107,WeightedParse!AD107,WeightedParse!AH107,WeightedParse!AI107,WeightedParse!AJ107,WeightedParse!AK107,WeightedParse!AN107,WeightedParse!AO107)*Variables!$B$5),"")</f>
        <v/>
      </c>
      <c r="AW107" s="114" t="str">
        <f>IF($A107&gt;"",IF(AND(EXACT(SquadExport!$BT107,TRUE),EXACT(SquadExport!$BL107,TRUE)),HARMEAN(WeightedParse!I107,WeightedParse!J107,WeightedParse!K107,WeightedParse!Q107,WeightedParse!T107,WeightedParse!V107,WeightedParse!X107,WeightedParse!Z107,WeightedParse!AB107,WeightedParse!AD107,WeightedParse!AF107,WeightedParse!AG107,WeightedParse!AI107,WeightedParse!AJ107,WeightedParse!AK107),HARMEAN(WeightedParse!I107,WeightedParse!J107,WeightedParse!K107,WeightedParse!Q107,WeightedParse!T107,WeightedParse!V107,WeightedParse!X107,WeightedParse!Z107,WeightedParse!AB107,WeightedParse!AD107,WeightedParse!AF107,WeightedParse!AG107,WeightedParse!AI107,WeightedParse!AJ107,WeightedParse!AK107)*Variables!$B$5),"")</f>
        <v/>
      </c>
      <c r="AX107" s="114" t="str">
        <f>IF($A107&gt;"",IF(AND(EXACT(SquadExport!$BT107,TRUE),EXACT(SquadExport!$BL107,TRUE)),HARMEAN(WeightedParse!K107,WeightedParse!Q107,WeightedParse!U107,WeightedParse!V107,WeightedParse!W107,WeightedParse!X107,WeightedParse!Y107,WeightedParse!Z107,WeightedParse!AD107,WeightedParse!AF107,WeightedParse!AH107,WeightedParse!AI107,WeightedParse!AJ107,WeightedParse!AK107,WeightedParse!AN107,WeightedParse!AO107,WeightedParse!AP107),HARMEAN(WeightedParse!K107,WeightedParse!Q107,WeightedParse!U107,WeightedParse!V107,WeightedParse!W107,WeightedParse!X107,WeightedParse!Y107,WeightedParse!Z107,WeightedParse!AD107,WeightedParse!AF107,WeightedParse!AH107,WeightedParse!AI107,WeightedParse!AJ107,WeightedParse!AK107,WeightedParse!AN107,WeightedParse!AO107,WeightedParse!AP107)*Variables!$B$5),"")</f>
        <v/>
      </c>
      <c r="AY107" s="114" t="str">
        <f>IF($A107&gt;"",IF(AND(EXACT(SquadExport!$BT107,TRUE),EXACT(SquadExport!$BL107,TRUE)),HARMEAN(WeightedParse!I107,WeightedParse!J107,WeightedParse!K107,WeightedParse!M107,WeightedParse!N107,WeightedParse!Q107,WeightedParse!T107,WeightedParse!V107,WeightedParse!X107,WeightedParse!Z107,WeightedParse!AD107,WeightedParse!AF107,WeightedParse!AG107,WeightedParse!AH107,WeightedParse!AI107,WeightedParse!AJ107,WeightedParse!AK107,WeightedParse!AL107,WeightedParse!AN107,WeightedParse!AO107,WeightedParse!AP107),HARMEAN(WeightedParse!I107,WeightedParse!J107,WeightedParse!K107,WeightedParse!M107,WeightedParse!N107,WeightedParse!Q107,WeightedParse!T107,WeightedParse!V107,WeightedParse!X107,WeightedParse!Z107,WeightedParse!AD107,WeightedParse!AF107,WeightedParse!AG107,WeightedParse!AH107,WeightedParse!AI107,WeightedParse!AJ107,WeightedParse!AK107,WeightedParse!AL107,WeightedParse!AN107,WeightedParse!AO107,WeightedParse!AP107)*Variables!$B$5),"")</f>
        <v/>
      </c>
    </row>
    <row r="108" spans="1:51" ht="15" customHeight="1" x14ac:dyDescent="0.25">
      <c r="A108" s="3" t="str">
        <f>IF(WeightedParse!A108&gt;"",WeightedParse!A108,"")</f>
        <v/>
      </c>
      <c r="B108" s="4" t="str">
        <f>IF(WeightedParse!B108&gt;0,WeightedParse!B108,"")</f>
        <v/>
      </c>
      <c r="C108" s="4" t="str">
        <f>IF(A108&gt;"",IF(AND(B108&lt;=Variables!$B$8,G108&gt;2),"Youth",IF(AND(B108&lt;=Variables!$B$8,G108&lt;=2),"Prospect",IF(AND(B108&gt;=Variables!$B$9,G108&gt;2),"Old",IF(G108&gt;=3,"Reserves","First Team")))),"")</f>
        <v/>
      </c>
      <c r="D108" s="4" t="str">
        <f>SquadExport!BJ108</f>
        <v/>
      </c>
      <c r="E108" s="4" t="str">
        <f>IF(A108&gt;"",VLOOKUP(F108,Roles!A:B,2,FALSE)&amp;IF(OR(VLOOKUP(F108,Roles!$A:$B,2,FALSE)="FB",VLOOKUP(F108,Roles!$A:$B,2,FALSE)="WB",VLOOKUP(F108,Roles!$A:$B,2,FALSE)="WM",VLOOKUP(F108,Roles!$A:$B,2,FALSE)="W"),IF(AND(SquadExport!BK108=TRUE,SquadExport!BM108=TRUE,WeightedParse!BB108&gt;=WeightedParse!BC108)," (R)",IF(AND(SquadExport!BK108=TRUE,SquadExport!BM108=TRUE,WeightedParse!BB108&lt;WeightedParse!BC108)," (L)",IF(AND(SquadExport!BK108=TRUE,SquadExport!BM108=FALSE), " (L)",IF(AND(SquadExport!BK108=FALSE,SquadExport!BM108=TRUE)," (R)","")))),""),"")</f>
        <v/>
      </c>
      <c r="F108" s="4" t="str" cm="1">
        <f t="array" ref="F108">IF(A108&gt;"",INDEX($J$1:$AY$1,SUMPRODUCT(MAX(($J$2:$AY$200=MAX($J108:$AY108))*(COLUMN($J$2:$AY$200))))-COLUMN($J$1)+1),"")</f>
        <v/>
      </c>
      <c r="G108" s="4" t="str">
        <f t="shared" si="3"/>
        <v/>
      </c>
      <c r="H108" s="4" t="str">
        <f t="shared" si="4"/>
        <v/>
      </c>
      <c r="I108" s="5" t="str">
        <f t="shared" si="5"/>
        <v/>
      </c>
      <c r="J108" s="114" t="str">
        <f>IF($A108&gt;"",HARMEAN(WeightedParse!V108,WeightedParse!Y108,WeightedParse!Z108,WeightedParse!AE108,WeightedParse!AJ108,WeightedParse!AQ108,WeightedParse!AR108,WeightedParse!AS108,WeightedParse!AU108,WeightedParse!AV108,WeightedParse!AW108,WeightedParse!AY108,WeightedParse!BA108),"")</f>
        <v/>
      </c>
      <c r="K108" s="114" t="str">
        <f>IF(A108&gt;"",HARMEAN(WeightedParse!K108,WeightedParse!Q108,WeightedParse!V108,WeightedParse!X108,WeightedParse!Y108,WeightedParse!Z108,WeightedParse!AE108,WeightedParse!AG108,WeightedParse!AI108,WeightedParse!AJ108,WeightedParse!AQ108,WeightedParse!AR108,WeightedParse!AS108,WeightedParse!AU108,WeightedParse!AV108,WeightedParse!AW108,WeightedParse!AY108,WeightedParse!AZ108,WeightedParse!BA108),"")</f>
        <v/>
      </c>
      <c r="L108" s="114" t="str">
        <f>IF($A108&gt;"",IF(AND(EXACT(SquadExport!$BO108,TRUE),EXACT(SquadExport!$BL108,TRUE)),HARMEAN(WeightedParse!M108,WeightedParse!P108,WeightedParse!S108,WeightedParse!U108,WeightedParse!V108,WeightedParse!W108,WeightedParse!Y108,WeightedParse!AE108,WeightedParse!AL108,WeightedParse!AN108,WeightedParse!AP108),HARMEAN(WeightedParse!M108,WeightedParse!P108,WeightedParse!S108,WeightedParse!U108,WeightedParse!V108,WeightedParse!W108,WeightedParse!Y108,WeightedParse!AE108,WeightedParse!AL108,WeightedParse!AN108,WeightedParse!AP108)*Variables!$B$5),"")</f>
        <v/>
      </c>
      <c r="M108" s="114" t="str">
        <f>IF($A108&gt;"",IF(AND(EXACT(SquadExport!$BO108,TRUE),EXACT(SquadExport!$BL108,TRUE)),HARMEAN(WeightedParse!M108,WeightedParse!P108,WeightedParse!S108,WeightedParse!U108,WeightedParse!V108,WeightedParse!W108,WeightedParse!X108,WeightedParse!Y108,WeightedParse!Z108,WeightedParse!AE108,WeightedParse!AL108,WeightedParse!AN108,WeightedParse!AP108),HARMEAN(WeightedParse!M108,WeightedParse!P108,WeightedParse!S108,WeightedParse!U108,WeightedParse!V108,WeightedParse!W108,WeightedParse!X108,WeightedParse!Y108,WeightedParse!Z108,WeightedParse!AE108,WeightedParse!AL108,WeightedParse!AN108,WeightedParse!AP108)*Variables!$B$5),"")</f>
        <v/>
      </c>
      <c r="N108" s="114" t="str">
        <f>IF($A108&gt;"",IF(AND(EXACT(SquadExport!$BO108,TRUE),EXACT(SquadExport!$BL108,TRUE)),HARMEAN(WeightedParse!K108,WeightedParse!M108,WeightedParse!P108,WeightedParse!Q108,WeightedParse!S108,WeightedParse!T108,WeightedParse!U108,WeightedParse!V108,WeightedParse!W108,WeightedParse!X108,WeightedParse!Y108,WeightedParse!Z108,WeightedParse!AE108,WeightedParse!AG108,WeightedParse!AL108,WeightedParse!AN108,WeightedParse!AP108),HARMEAN(WeightedParse!K108,WeightedParse!M108,WeightedParse!P108,WeightedParse!Q108,WeightedParse!S108,WeightedParse!T108,WeightedParse!U108,WeightedParse!V108,WeightedParse!W108,WeightedParse!X108,WeightedParse!Y108,WeightedParse!Z108,WeightedParse!AE108,WeightedParse!AG108,WeightedParse!AL108,WeightedParse!AN108,WeightedParse!AP108)*Variables!$B$5),"")</f>
        <v/>
      </c>
      <c r="O108" s="114" t="str">
        <f>IF($A108&gt;"",IF(AND(EXACT(SquadExport!$BO108,TRUE),EXACT(SquadExport!$BL108,TRUE)),HARMEAN(WeightedParse!I108,WeightedParse!K108,WeightedParse!M108,WeightedParse!P108,WeightedParse!Q108,WeightedParse!S108,WeightedParse!T108,WeightedParse!V108,WeightedParse!W108,WeightedParse!X108,WeightedParse!Y108,WeightedParse!Z108,WeightedParse!AB108,WeightedParse!AE108,WeightedParse!AF108,WeightedParse!AG108,WeightedParse!AJ108,WeightedParse!AK108,WeightedParse!AL108,WeightedParse!AN108,WeightedParse!AO108,WeightedParse!AP108),HARMEAN(WeightedParse!I108,WeightedParse!K108,WeightedParse!M108,WeightedParse!P108,WeightedParse!Q108,WeightedParse!S108,WeightedParse!T108,WeightedParse!V108,WeightedParse!W108,WeightedParse!X108,WeightedParse!Y108,WeightedParse!Z108,WeightedParse!AB108,WeightedParse!AE108,WeightedParse!AF108,WeightedParse!AG108,WeightedParse!AJ108,WeightedParse!AK108,WeightedParse!AL108,WeightedParse!AN108,WeightedParse!AO108,WeightedParse!AP108)*Variables!$B$5),"")</f>
        <v/>
      </c>
      <c r="P108" s="114" t="str">
        <f>IF($A108&gt;"",IF(AND(OR(EXACT(SquadExport!$BO108,TRUE),EXACT(SquadExport!$BP108,TRUE)),OR(EXACT(SquadExport!$BK108,TRUE),EXACT(SquadExport!$BM108,TRUE))),HARMEAN(WeightedParse!M108,WeightedParse!P108,WeightedParse!S108,WeightedParse!U108,WeightedParse!V108,WeightedParse!W108,WeightedParse!Y108,WeightedParse!AE108,WeightedParse!AF108,WeightedParse!AP108),HARMEAN(WeightedParse!M108,WeightedParse!P108,WeightedParse!S108,WeightedParse!U108,WeightedParse!V108,WeightedParse!W108,WeightedParse!Y108,WeightedParse!AE108,WeightedParse!AF108,WeightedParse!AP108)*Variables!$B$5),"")</f>
        <v/>
      </c>
      <c r="Q108" s="114" t="str">
        <f>IF($A108&gt;"",IF(AND(OR(EXACT(SquadExport!$BO108,TRUE),EXACT(SquadExport!$BP108,TRUE)),OR(EXACT(SquadExport!$BK108,TRUE),EXACT(SquadExport!$BM108,TRUE))),HARMEAN(WeightedParse!H108,WeightedParse!P108,WeightedParse!Q108,WeightedParse!S108,WeightedParse!T108,WeightedParse!V108,WeightedParse!X108,WeightedParse!Y108,WeightedParse!Z108,WeightedParse!AE108,WeightedParse!AF108,WeightedParse!AH108,WeightedParse!AN108,WeightedParse!AO108),HARMEAN(WeightedParse!H108,WeightedParse!P108,WeightedParse!Q108,WeightedParse!S108,WeightedParse!T108,WeightedParse!V108,WeightedParse!X108,WeightedParse!Y108,WeightedParse!Z108,WeightedParse!AE108,WeightedParse!AF108,WeightedParse!AH108,WeightedParse!AN108,WeightedParse!AO108)*Variables!$B$5),"")</f>
        <v/>
      </c>
      <c r="R108" s="115" t="str">
        <f>IF($A108&gt;"",IF(AND(OR(EXACT(SquadExport!$BO108,TRUE),EXACT(SquadExport!$BP108,TRUE)),OR(EXACT(SquadExport!$BK108,TRUE),EXACT(SquadExport!$BM108,TRUE))),HARMEAN(WeightedParse!H108,WeightedParse!I108,WeightedParse!K108,WeightedParse!P108,WeightedParse!Q108,WeightedParse!S108,WeightedParse!T108,WeightedParse!V108,WeightedParse!Y108,WeightedParse!Z108,WeightedParse!AD108,WeightedParse!AE108,WeightedParse!AF108,WeightedParse!AH108,WeightedParse!AI108,WeightedParse!AJ108,WeightedParse!AN108,WeightedParse!AO108),HARMEAN(WeightedParse!H108,WeightedParse!I108,WeightedParse!K108,WeightedParse!P108,WeightedParse!Q108,WeightedParse!S108,WeightedParse!T108,WeightedParse!V108,WeightedParse!Y108,WeightedParse!Z108,WeightedParse!AD108,WeightedParse!AE108,WeightedParse!AF108,WeightedParse!AH108,WeightedParse!AI108,WeightedParse!AJ108,WeightedParse!AN108,WeightedParse!AO108)*Variables!$B$5),"")</f>
        <v/>
      </c>
      <c r="S108" s="115" t="str">
        <f>IF($A108&gt;"",IF(AND(OR(EXACT(SquadExport!$BO108,TRUE),EXACT(SquadExport!$BP108,TRUE)),OR(EXACT(SquadExport!$BK108,TRUE),EXACT(SquadExport!$BM108,TRUE))),HARMEAN(WeightedParse!H108,WeightedParse!I108,WeightedParse!K108,WeightedParse!Q108,WeightedParse!S108,WeightedParse!T108,WeightedParse!V108,WeightedParse!X108,WeightedParse!Z108,WeightedParse!AB108,WeightedParse!AD108,WeightedParse!AF108,WeightedParse!AG108,WeightedParse!AH108,WeightedParse!AI108,WeightedParse!AJ108,WeightedParse!AK108,WeightedParse!AN108,WeightedParse!AO108),HARMEAN(WeightedParse!H108,WeightedParse!I108,WeightedParse!K108,WeightedParse!Q108,WeightedParse!S108,WeightedParse!T108,WeightedParse!V108,WeightedParse!X108,WeightedParse!Z108,WeightedParse!AB108,WeightedParse!AD108,WeightedParse!AF108,WeightedParse!AG108,WeightedParse!AH108,WeightedParse!AI108,WeightedParse!AJ108,WeightedParse!AK108,WeightedParse!AN108,WeightedParse!AO108)*Variables!$B$5),"")</f>
        <v/>
      </c>
      <c r="T108" s="114" t="str">
        <f>IF($A108&gt;"",IF(AND(OR(EXACT(SquadExport!$BO108,TRUE),EXACT(SquadExport!$BP108,TRUE)),OR(EXACT(SquadExport!$BK108,TRUE),EXACT(SquadExport!$BM108,TRUE))),HARMEAN(WeightedParse!I108,WeightedParse!K108,WeightedParse!N108,WeightedParse!P108,WeightedParse!Q108,WeightedParse!S108,WeightedParse!T108,WeightedParse!V108,WeightedParse!X108,WeightedParse!Y108,WeightedParse!Z108,WeightedParse!AB108,WeightedParse!AD108,WeightedParse!AE108,WeightedParse!AF108,WeightedParse!AH108,WeightedParse!AI108,WeightedParse!AJ108,WeightedParse!AN108,WeightedParse!AO108)*WeightedParse!BD108,(HARMEAN(WeightedParse!I108,WeightedParse!K108,WeightedParse!N108,WeightedParse!P108,WeightedParse!Q108,WeightedParse!S108,WeightedParse!T108,WeightedParse!V108,WeightedParse!X108,WeightedParse!Y108,WeightedParse!Z108,WeightedParse!AB108,WeightedParse!AD108,WeightedParse!AE108,WeightedParse!AF108,WeightedParse!AH108,WeightedParse!AI108,WeightedParse!AJ108,WeightedParse!AN108,WeightedParse!AO108)*WeightedParse!BD108)*Variables!$B$5),"")</f>
        <v/>
      </c>
      <c r="U108" s="114" t="str">
        <f>IF($A108&gt;"",IF(EXACT(SquadExport!$BQ108,TRUE),HARMEAN(WeightedParse!P108,WeightedParse!S108,WeightedParse!V108,WeightedParse!X108,WeightedParse!Y108,WeightedParse!Z108,WeightedParse!AE108,WeightedParse!AF108,WeightedParse!AP108),HARMEAN(WeightedParse!P108,WeightedParse!S108,WeightedParse!V108,WeightedParse!X108,WeightedParse!Y108,WeightedParse!Z108,WeightedParse!AE108,WeightedParse!AF108,WeightedParse!AP108)*Variables!$B$5),"")</f>
        <v/>
      </c>
      <c r="V108" s="114" t="str">
        <f>IF($A108&gt;"",IF(EXACT(SquadExport!$BQ108,TRUE),HARMEAN(WeightedParse!K108,WeightedParse!Q108,WeightedParse!S108,WeightedParse!T108,WeightedParse!V108,WeightedParse!X108,WeightedParse!Z108,WeightedParse!AE108,WeightedParse!AF108,WeightedParse!AG108,WeightedParse!AH108,WeightedParse!AK108),HARMEAN(WeightedParse!K108,WeightedParse!Q108,WeightedParse!S108,WeightedParse!T108,WeightedParse!V108,WeightedParse!X108,WeightedParse!Z108,WeightedParse!AE108,WeightedParse!AF108,WeightedParse!AG108,WeightedParse!AH108,WeightedParse!AK108)*Variables!$B$5),"")</f>
        <v/>
      </c>
      <c r="W108" s="114" t="str">
        <f>IF($A108&gt;"",IF(EXACT(SquadExport!$BQ108,TRUE),HARMEAN(WeightedParse!I108,WeightedParse!K108,WeightedParse!N108,WeightedParse!Q108,WeightedParse!T108,WeightedParse!V108,WeightedParse!X108,WeightedParse!Z108,WeightedParse!AB108,WeightedParse!AD108,WeightedParse!AF108,WeightedParse!AG108,WeightedParse!AK108),HARMEAN(WeightedParse!I108,WeightedParse!K108,WeightedParse!N108,WeightedParse!Q108,WeightedParse!T108,WeightedParse!V108,WeightedParse!X108,WeightedParse!Z108,WeightedParse!AB108,WeightedParse!AD108,WeightedParse!AF108,WeightedParse!AG108,WeightedParse!AK108)*Variables!$B$5),"")</f>
        <v/>
      </c>
      <c r="X108" s="114" t="str">
        <f>IF($A108&gt;"",IF(EXACT(SquadExport!$BQ108,TRUE),HARMEAN(WeightedParse!K108,WeightedParse!P108,WeightedParse!Q108,WeightedParse!S108,WeightedParse!U108,WeightedParse!V108,WeightedParse!X108,WeightedParse!Y108,WeightedParse!Z108,WeightedParse!AE108,WeightedParse!AF108,WeightedParse!AH108,WeightedParse!AO108,WeightedParse!AP108),HARMEAN(WeightedParse!K108,WeightedParse!P108,WeightedParse!Q108,WeightedParse!S108,WeightedParse!U108,WeightedParse!V108,WeightedParse!X108,WeightedParse!Y108,WeightedParse!Z108,WeightedParse!AE108,WeightedParse!AF108,WeightedParse!AH108,WeightedParse!AO108,WeightedParse!AP108)*Variables!$B$5),"")</f>
        <v/>
      </c>
      <c r="Y108" s="114" t="str">
        <f>IF($A108&gt;"",IF(EXACT(SquadExport!$BQ108,TRUE),HARMEAN(WeightedParse!P108,WeightedParse!Q108,WeightedParse!S108,WeightedParse!U108,WeightedParse!V108,WeightedParse!W108,WeightedParse!Y108,WeightedParse!AE108,WeightedParse!AF108,WeightedParse!AH108,WeightedParse!AJ108,WeightedParse!AN108,WeightedParse!AO108,WeightedParse!AP108),HARMEAN(WeightedParse!P108,WeightedParse!Q108,WeightedParse!S108,WeightedParse!U108,WeightedParse!V108,WeightedParse!W108,WeightedParse!Y108,WeightedParse!AE108,WeightedParse!AF108,WeightedParse!AH108,WeightedParse!AJ108,WeightedParse!AN108,WeightedParse!AO108,WeightedParse!AP108)*Variables!$B$5),"")</f>
        <v/>
      </c>
      <c r="Z108" s="114" t="str">
        <f>IF($A108&gt;"",IF(EXACT(SquadExport!$BQ108,TRUE),HARMEAN(WeightedParse!M108,WeightedParse!P108,WeightedParse!Q108,WeightedParse!S108,WeightedParse!U108,WeightedParse!V108,WeightedParse!W108,WeightedParse!X108,WeightedParse!Y108,WeightedParse!Z108,WeightedParse!AE108,WeightedParse!AF108,WeightedParse!AH108,WeightedParse!AL108,WeightedParse!AO108,WeightedParse!AP108),HARMEAN(WeightedParse!M108,WeightedParse!P108,WeightedParse!Q108,WeightedParse!S108,WeightedParse!U108,WeightedParse!V108,WeightedParse!W108,WeightedParse!X108,WeightedParse!Y108,WeightedParse!Z108,WeightedParse!AE108,WeightedParse!AF108,WeightedParse!AH108,WeightedParse!AL108,WeightedParse!AO108,WeightedParse!AP108)*Variables!$B$5),"")</f>
        <v/>
      </c>
      <c r="AA108" s="114" t="str">
        <f>IF($A108&gt;"",IF(EXACT(SquadExport!$BQ108,TRUE),HARMEAN(WeightedParse!J108,WeightedParse!K108,WeightedParse!N108,WeightedParse!P108,WeightedParse!Q108,WeightedParse!S108,WeightedParse!V108,WeightedParse!X108,WeightedParse!Y108,WeightedParse!Z108,WeightedParse!AD108,WeightedParse!AE108,WeightedParse!AH108,WeightedParse!AI108,WeightedParse!AK108,WeightedParse!AN108,WeightedParse!AO108,WeightedParse!AP108),HARMEAN(WeightedParse!J108,WeightedParse!K108,WeightedParse!N108,WeightedParse!P108,WeightedParse!Q108,WeightedParse!S108,WeightedParse!V108,WeightedParse!X108,WeightedParse!Y108,WeightedParse!Z108,WeightedParse!AD108,WeightedParse!AE108,WeightedParse!AH108,WeightedParse!AI108,WeightedParse!AK108,WeightedParse!AN108,WeightedParse!AO108,WeightedParse!AP108)*Variables!$B$5),"")</f>
        <v/>
      </c>
      <c r="AB108" s="114" t="str">
        <f>IF($A108&gt;"",IF(AND(EXACT(SquadExport!$BR108,TRUE),EXACT(SquadExport!$BL108,TRUE)),HARMEAN(WeightedParse!I108,WeightedParse!K108,WeightedParse!N108,WeightedParse!Q108,WeightedParse!T108,WeightedParse!V108,WeightedParse!X108,WeightedParse!Y108,WeightedParse!Z108,WeightedParse!AD108,WeightedParse!AE108,WeightedParse!AF108,WeightedParse!AG108,WeightedParse!AH108,WeightedParse!AI108,WeightedParse!AJ108,WeightedParse!AK108,WeightedParse!AN108,WeightedParse!AO108),HARMEAN(WeightedParse!I108,WeightedParse!K108,WeightedParse!N108,WeightedParse!Q108,WeightedParse!T108,WeightedParse!V108,WeightedParse!X108,WeightedParse!Y108,WeightedParse!Z108,WeightedParse!AD108,WeightedParse!AE108,WeightedParse!AF108,WeightedParse!AG108,WeightedParse!AH108,WeightedParse!AI108,WeightedParse!AJ108,WeightedParse!AK108,WeightedParse!AN108,WeightedParse!AO108)*Variables!$B$5),"")</f>
        <v/>
      </c>
      <c r="AC108" s="114" t="str">
        <f>IF($A108&gt;"",IF(AND(EXACT(SquadExport!$BR108,TRUE),EXACT(SquadExport!$BL108,TRUE)),HARMEAN(WeightedParse!K108,WeightedParse!Q108,WeightedParse!S108,WeightedParse!T108,WeightedParse!V108,WeightedParse!X108,WeightedParse!Y108,WeightedParse!Z108,WeightedParse!AD108,WeightedParse!AE108,WeightedParse!AF108,WeightedParse!AG108,WeightedParse!AH108,WeightedParse!AO108),HARMEAN(WeightedParse!K108,WeightedParse!Q108,WeightedParse!S108,WeightedParse!T108,WeightedParse!V108,WeightedParse!X108,WeightedParse!Y108,WeightedParse!Z108,WeightedParse!AD108,WeightedParse!AE108,WeightedParse!AF108,WeightedParse!AG108,WeightedParse!AH108,WeightedParse!AO108)*Variables!$B$5),"")</f>
        <v/>
      </c>
      <c r="AD108" s="114" t="str">
        <f>IF($A108&gt;"",IF(AND(EXACT(SquadExport!$BR108,TRUE),EXACT(SquadExport!$BL108,TRUE)),HARMEAN(WeightedParse!I108,WeightedParse!J108,WeightedParse!K108,WeightedParse!N108,WeightedParse!Q108,WeightedParse!S108,WeightedParse!T108,WeightedParse!V108,WeightedParse!X108,WeightedParse!Z108,WeightedParse!AB108,WeightedParse!AD108,WeightedParse!AG108,WeightedParse!AH108,WeightedParse!AI108,WeightedParse!AK108,WeightedParse!AO108),HARMEAN(WeightedParse!I108,WeightedParse!J108,WeightedParse!K108,WeightedParse!N108,WeightedParse!Q108,WeightedParse!S108,WeightedParse!T108,WeightedParse!V108,WeightedParse!X108,WeightedParse!Z108,WeightedParse!AB108,WeightedParse!AD108,WeightedParse!AG108,WeightedParse!AH108,WeightedParse!AI108,WeightedParse!AK108,WeightedParse!AO108)*Variables!$B$5),"")</f>
        <v/>
      </c>
      <c r="AE108" s="114" t="str">
        <f>IF($A108&gt;"",IF(AND(EXACT(SquadExport!$BR108,TRUE),EXACT(SquadExport!$BL108,TRUE)),HARMEAN(WeightedParse!K108,WeightedParse!N108,WeightedParse!P108,WeightedParse!Q108,WeightedParse!S108,WeightedParse!T108,WeightedParse!U108,WeightedParse!V108,WeightedParse!X108,WeightedParse!Y108,WeightedParse!Z108,WeightedParse!AD108,WeightedParse!AE108,WeightedParse!AF108,WeightedParse!AG108,WeightedParse!AH108,WeightedParse!AI108,WeightedParse!AO108),HARMEAN(WeightedParse!K108,WeightedParse!N108,WeightedParse!P108,WeightedParse!Q108,WeightedParse!S108,WeightedParse!T108,WeightedParse!U108,WeightedParse!V108,WeightedParse!X108,WeightedParse!Y108,WeightedParse!Z108,WeightedParse!AD108,WeightedParse!AE108,WeightedParse!AF108,WeightedParse!AG108,WeightedParse!AH108,WeightedParse!AI108,WeightedParse!AO108)*Variables!$B$5),"")</f>
        <v/>
      </c>
      <c r="AF108" s="114" t="str">
        <f>IF($A108&gt;"",IF(AND(EXACT(SquadExport!$BR108,TRUE),EXACT(SquadExport!$BL108,TRUE)),HARMEAN(WeightedParse!I108,WeightedParse!J108,WeightedParse!K108,WeightedParse!N108,WeightedParse!Q108,WeightedParse!S108,WeightedParse!T108,WeightedParse!U108,WeightedParse!V108,WeightedParse!X108,WeightedParse!Z108,WeightedParse!AD108,WeightedParse!AE108,WeightedParse!AF108,WeightedParse!AH108,WeightedParse!AI108,WeightedParse!AK108,WeightedParse!AN108,WeightedParse!AO108,WeightedParse!AP108),HARMEAN(WeightedParse!I108,WeightedParse!J108,WeightedParse!K108,WeightedParse!N108,WeightedParse!Q108,WeightedParse!S108,WeightedParse!T108,WeightedParse!U108,WeightedParse!V108,WeightedParse!X108,WeightedParse!Z108,WeightedParse!AD108,WeightedParse!AE108,WeightedParse!AF108,WeightedParse!AH108,WeightedParse!AI108,WeightedParse!AK108,WeightedParse!AN108,WeightedParse!AO108,WeightedParse!AP108)*Variables!$B$5),"")</f>
        <v/>
      </c>
      <c r="AG108" s="114" t="str">
        <f>IF($A108&gt;"",IF(AND(OR(EXACT(SquadExport!$BR108,TRUE),EXACT(SquadExport!$BS108,TRUE)),OR(EXACT(SquadExport!$BK108,TRUE),EXACT(SquadExport!$BM108,TRUE))),HARMEAN(WeightedParse!I108,WeightedParse!K108,WeightedParse!Q108,WeightedParse!T108,WeightedParse!X108,WeightedParse!Z108,WeightedParse!AD108,WeightedParse!AF108,WeightedParse!AG108,WeightedParse!AJ108),HARMEAN(WeightedParse!I108,WeightedParse!K108,WeightedParse!Q108,WeightedParse!T108,WeightedParse!X108,WeightedParse!Z108,WeightedParse!AD108,WeightedParse!AF108,WeightedParse!AG108,WeightedParse!AJ108)*Variables!$B$5),"")</f>
        <v/>
      </c>
      <c r="AH108" s="114" t="str">
        <f>IF($A108&gt;"",IF(AND(OR(EXACT(SquadExport!$BR108,TRUE),EXACT(SquadExport!$BS108,TRUE)),OR(EXACT(SquadExport!$BK108,TRUE),EXACT(SquadExport!$BM108,TRUE))),HARMEAN(WeightedParse!H108,WeightedParse!K108,WeightedParse!P108,WeightedParse!Q108,WeightedParse!S108,WeightedParse!T108,WeightedParse!V108,WeightedParse!X108,WeightedParse!Y108,WeightedParse!Z108,WeightedParse!AD108,WeightedParse!AE108,WeightedParse!AF108,WeightedParse!AG108,WeightedParse!AH108,WeightedParse!AO108),HARMEAN(WeightedParse!H108,WeightedParse!K108,WeightedParse!P108,WeightedParse!Q108,WeightedParse!S108,WeightedParse!T108,WeightedParse!V108,WeightedParse!X108,WeightedParse!Y108,WeightedParse!Z108,WeightedParse!AD108,WeightedParse!AE108,WeightedParse!AF108,WeightedParse!AG108,WeightedParse!AH108,WeightedParse!AO108)*Variables!$B$5),"")</f>
        <v/>
      </c>
      <c r="AI108" s="114" t="str">
        <f>IF($A108&gt;"",IF(AND(OR(EXACT(SquadExport!$BR108,TRUE),EXACT(SquadExport!$BS108,TRUE)),OR(EXACT(SquadExport!$BK108,TRUE),EXACT(SquadExport!$BM108,TRUE))),HARMEAN(WeightedParse!H108,WeightedParse!I108,WeightedParse!K108,WeightedParse!P108,WeightedParse!Q108,WeightedParse!S108,WeightedParse!T108,WeightedParse!U108,WeightedParse!V108,WeightedParse!X108,WeightedParse!Y108,WeightedParse!Z108,WeightedParse!AD108,WeightedParse!AE108,WeightedParse!AF108,WeightedParse!AH108,WeightedParse!AI108,WeightedParse!AO108),HARMEAN(WeightedParse!H108,WeightedParse!I108,WeightedParse!K108,WeightedParse!P108,WeightedParse!Q108,WeightedParse!S108,WeightedParse!T108,WeightedParse!U108,WeightedParse!V108,WeightedParse!X108,WeightedParse!Y108,WeightedParse!Z108,WeightedParse!AD108,WeightedParse!AE108,WeightedParse!AF108,WeightedParse!AH108,WeightedParse!AI108,WeightedParse!AO108)*Variables!$B$5),"")</f>
        <v/>
      </c>
      <c r="AJ108" s="114" t="str">
        <f>IF($A108&gt;"",IF(AND(OR(EXACT(SquadExport!$BR108,TRUE),EXACT(SquadExport!$BS108,TRUE)),OR(EXACT(SquadExport!$BK108,TRUE),EXACT(SquadExport!$BM108,TRUE))),HARMEAN(WeightedParse!H108,WeightedParse!K108,WeightedParse!M108,WeightedParse!V108,WeightedParse!W108,WeightedParse!AD108,WeightedParse!AF108,WeightedParse!AH108,WeightedParse!AK108,WeightedParse!AL108,WeightedParse!AO108,WeightedParse!AP108)*(CONVERT(LEFT(SquadExport!$E108,FIND("'",SquadExport!$E108)-1)+((MID(SquadExport!$E108,FIND("'",SquadExport!$E108)+1,LEN(SquadExport!$E108)-FIND("'",SquadExport!$E108)-1))/12),"ft","m")-1)/(Variables!$C$4-1),(HARMEAN(WeightedParse!H108,WeightedParse!K108,WeightedParse!M108,WeightedParse!V108,WeightedParse!W108,WeightedParse!AD108,WeightedParse!AF108,WeightedParse!AH108,WeightedParse!AK108,WeightedParse!AL108,WeightedParse!AO108,WeightedParse!AP108)*(CONVERT(LEFT(SquadExport!$E108,FIND("'",SquadExport!$E108)-1)+((MID(SquadExport!$E108,FIND("'",SquadExport!$E108)+1,LEN(SquadExport!$E108)-FIND("'",SquadExport!$E108)-1))/12),"ft","m")-1)/(Variables!$C$4-1))*Variables!$B$5),"")</f>
        <v/>
      </c>
      <c r="AK108" s="114" t="str">
        <f>IF($A108&gt;"",IF(AND(OR(EXACT(SquadExport!$BR108,TRUE),EXACT(SquadExport!$BS108,TRUE)),OR(EXACT(SquadExport!$BK108,TRUE),EXACT(SquadExport!$BM108,TRUE))),HARMEAN(WeightedParse!J108,WeightedParse!K108,WeightedParse!T108,WeightedParse!V108,WeightedParse!X108,WeightedParse!Y108,WeightedParse!Z108,WeightedParse!AD108,WeightedParse!AH108,WeightedParse!AI108,WeightedParse!AK108,WeightedParse!AO108),HARMEAN(WeightedParse!J108,WeightedParse!K108,WeightedParse!T108,WeightedParse!V108,WeightedParse!X108,WeightedParse!Y108,WeightedParse!Z108,WeightedParse!AD108,WeightedParse!AH108,WeightedParse!AI108,WeightedParse!AK108,WeightedParse!AO108)*Variables!$B$5),"")</f>
        <v/>
      </c>
      <c r="AL108" s="114" t="str">
        <f>IF($A108&gt;"",IF(AND(OR(EXACT(SquadExport!$BR108,TRUE),EXACT(SquadExport!$BS108,TRUE)),OR(EXACT(SquadExport!$BK108,TRUE),EXACT(SquadExport!$BM108,TRUE))),HARMEAN(WeightedParse!H108,WeightedParse!I108,WeightedParse!K108,WeightedParse!Q108,WeightedParse!T108,WeightedParse!V108,WeightedParse!AB108,WeightedParse!AD108,WeightedParse!AH108,WeightedParse!AI108,WeightedParse!AJ108,WeightedParse!AN108,WeightedParse!AO108),HARMEAN(WeightedParse!H108,WeightedParse!I108,WeightedParse!K108,WeightedParse!Q108,WeightedParse!T108,WeightedParse!V108,WeightedParse!AB108,WeightedParse!AD108,WeightedParse!AH108,WeightedParse!AI108,WeightedParse!AJ108,WeightedParse!AN108,WeightedParse!AO108)*Variables!$B$5),"")</f>
        <v/>
      </c>
      <c r="AM108" s="114" t="str">
        <f>IF($A108&gt;"",IF(AND(OR(EXACT(SquadExport!$BR108,TRUE),EXACT(SquadExport!$BS108,TRUE)),OR(EXACT(SquadExport!$BK108,TRUE),EXACT(SquadExport!$BM108,TRUE))),HARMEAN(WeightedParse!I108,WeightedParse!J108,WeightedParse!K108,WeightedParse!N108,WeightedParse!Q108,WeightedParse!T108,WeightedParse!V108,WeightedParse!X108,WeightedParse!AB108,WeightedParse!AD108,WeightedParse!AG108,WeightedParse!AI108,WeightedParse!AJ108,WeightedParse!AK108,WeightedParse!AN108)*WeightedParse!BD108,(HARMEAN(WeightedParse!I108,WeightedParse!J108,WeightedParse!K108,WeightedParse!N108,WeightedParse!Q108,WeightedParse!T108,WeightedParse!V108,WeightedParse!X108,WeightedParse!AB108,WeightedParse!AD108,WeightedParse!AG108,WeightedParse!AI108,WeightedParse!AJ108,WeightedParse!AK108,WeightedParse!AN108)*WeightedParse!BD108)*Variables!$B$5),"")</f>
        <v/>
      </c>
      <c r="AN108" s="114" t="str">
        <f>IF($A108&gt;"",IF(AND(OR(EXACT(SquadExport!$BR108,TRUE),EXACT(SquadExport!$BS108,TRUE)),OR(EXACT(SquadExport!$BK108,TRUE),EXACT(SquadExport!$BM108,TRUE))),HARMEAN(WeightedParse!H108,WeightedParse!I108,WeightedParse!K108,WeightedParse!N108,WeightedParse!Q108,WeightedParse!T108,WeightedParse!V108,WeightedParse!X108,WeightedParse!Z108,WeightedParse!AD108,WeightedParse!AG108,WeightedParse!AH108,WeightedParse!AI108,WeightedParse!AJ108,WeightedParse!AN108,WeightedParse!AO108)*WeightedParse!BD108,(HARMEAN(WeightedParse!H108,WeightedParse!I108,WeightedParse!K108,WeightedParse!N108,WeightedParse!Q108,WeightedParse!T108,WeightedParse!V108,WeightedParse!X108,WeightedParse!Z108,WeightedParse!AD108,WeightedParse!AG108,WeightedParse!AH108,WeightedParse!AI108,WeightedParse!AJ108,WeightedParse!AN108,WeightedParse!AO108)*WeightedParse!BD108)*Variables!$B$5),"")</f>
        <v/>
      </c>
      <c r="AO108" s="114" t="str">
        <f>IF($A108&gt;"",IF(AND(EXACT(SquadExport!$BS108,TRUE),EXACT(SquadExport!$BL108,TRUE)),HARMEAN(WeightedParse!K108,WeightedParse!Q108,WeightedParse!T108,WeightedParse!V108,WeightedParse!X108,WeightedParse!Z108,WeightedParse!AB108,WeightedParse!AD108,WeightedParse!AG108,WeightedParse!AK108),HARMEAN(WeightedParse!K108,WeightedParse!Q108,WeightedParse!T108,WeightedParse!V108,WeightedParse!X108,WeightedParse!Z108,WeightedParse!AB108,WeightedParse!AD108,WeightedParse!AG108,WeightedParse!AK108)*Variables!$B$5),"")</f>
        <v/>
      </c>
      <c r="AP108" s="114" t="str">
        <f>IF($A108&gt;"",IF(AND(EXACT(SquadExport!$BS108,TRUE),EXACT(SquadExport!$BL108,TRUE)),HARMEAN(WeightedParse!I108,WeightedParse!K108,WeightedParse!Q108,WeightedParse!T108,WeightedParse!V108,WeightedParse!X108,WeightedParse!Z108,WeightedParse!AB108,WeightedParse!AD108,WeightedParse!AF108,WeightedParse!AG108,WeightedParse!AI108,WeightedParse!AJ108),HARMEAN(WeightedParse!I108,WeightedParse!K108,WeightedParse!Q108,WeightedParse!T108,WeightedParse!V108,WeightedParse!X108,WeightedParse!Z108,WeightedParse!AB108,WeightedParse!AD108,WeightedParse!AF108,WeightedParse!AG108,WeightedParse!AI108,WeightedParse!AJ108)*Variables!$B$5),"")</f>
        <v/>
      </c>
      <c r="AQ108" s="114" t="str">
        <f>IF($A108&gt;"",IF(AND(EXACT(SquadExport!$BS108,TRUE),EXACT(SquadExport!$BL108,TRUE)),HARMEAN(WeightedParse!I108,WeightedParse!J108,WeightedParse!K108,WeightedParse!Q108,WeightedParse!T108,WeightedParse!V108,WeightedParse!X108,WeightedParse!Z108,WeightedParse!AB108,WeightedParse!AD108,WeightedParse!AG108,WeightedParse!AI108,WeightedParse!AJ108,WeightedParse!AK108),HARMEAN(WeightedParse!I108,WeightedParse!J108,WeightedParse!K108,WeightedParse!Q108,WeightedParse!T108,WeightedParse!V108,WeightedParse!X108,WeightedParse!Z108,WeightedParse!AB108,WeightedParse!AD108,WeightedParse!AG108,WeightedParse!AI108,WeightedParse!AJ108,WeightedParse!AK108)*Variables!$B$5),"")</f>
        <v/>
      </c>
      <c r="AR108" s="114" t="str">
        <f>IF($A108&gt;"",IF(AND(EXACT(SquadExport!$BS108,TRUE),EXACT(SquadExport!$BL108,TRUE)),HARMEAN(WeightedParse!I108,WeightedParse!J108,WeightedParse!K108,WeightedParse!Q108,WeightedParse!T108,WeightedParse!V108,WeightedParse!X108,WeightedParse!Y108,WeightedParse!Z108,WeightedParse!AD108,WeightedParse!AH108,WeightedParse!AI108,WeightedParse!AJ108,WeightedParse!AK108,WeightedParse!AN108,WeightedParse!AO108),HARMEAN(WeightedParse!I108,WeightedParse!J108,WeightedParse!K108,WeightedParse!Q108,WeightedParse!T108,WeightedParse!V108,WeightedParse!X108,WeightedParse!Y108,WeightedParse!Z108,WeightedParse!AD108,WeightedParse!AH108,WeightedParse!AI108,WeightedParse!AJ108,WeightedParse!AK108,WeightedParse!AN108,WeightedParse!AO108)*Variables!$B$5),"")</f>
        <v/>
      </c>
      <c r="AS108" s="114" t="str">
        <f>IF($A108&gt;"",IF(AND(EXACT(SquadExport!$BT108,TRUE),EXACT(SquadExport!$BL108,TRUE)),HARMEAN(WeightedParse!J108,WeightedParse!K108,WeightedParse!M108,WeightedParse!T108,WeightedParse!V108,WeightedParse!X108,WeightedParse!Z108,WeightedParse!AD108,WeightedParse!AI108),(HARMEAN(WeightedParse!J108,WeightedParse!K108,WeightedParse!M108,WeightedParse!T108,WeightedParse!V108,WeightedParse!X108,WeightedParse!Z108,WeightedParse!AD108,WeightedParse!AI108)*Variables!$B$5)),"")</f>
        <v/>
      </c>
      <c r="AT108" s="114" t="str">
        <f>IF($A108&gt;"",IF(AND(EXACT(SquadExport!$BT108,TRUE),EXACT(SquadExport!$BL108,TRUE)),HARMEAN(WeightedParse!J108,WeightedParse!K108,WeightedParse!M108,WeightedParse!U108,WeightedParse!V108,WeightedParse!W108,WeightedParse!X108,WeightedParse!Z108,WeightedParse!AD108,WeightedParse!AF108,WeightedParse!AK108,WeightedParse!AL108,WeightedParse!AP108)*(CONVERT(LEFT(SquadExport!$E108,FIND("'",SquadExport!$E108)-1)+((MID(SquadExport!$E108,FIND("'",SquadExport!$E108)+1,LEN(SquadExport!$E108)-FIND("'",SquadExport!$E108)-1))/12),"ft","m")-1)/(Variables!$C$4-1),(HARMEAN(WeightedParse!J108,WeightedParse!K108,WeightedParse!M108,WeightedParse!U108,WeightedParse!V108,WeightedParse!W108,WeightedParse!X108,WeightedParse!Z108,WeightedParse!AD108,WeightedParse!AF108,WeightedParse!AK108,WeightedParse!AL108,WeightedParse!AP108)*(CONVERT(LEFT(SquadExport!$E108,FIND("'",SquadExport!$E108)-1)+((MID(SquadExport!$E108,FIND("'",SquadExport!$E108)+1,LEN(SquadExport!$E108)-FIND("'",SquadExport!$E108)-1))/12),"ft","m")-1)/(Variables!$C$4-1)))*Variables!$B$5,"")</f>
        <v/>
      </c>
      <c r="AU108" s="114" t="str">
        <f>IF($A108&gt;"",IF(AND(EXACT(SquadExport!$BT108,TRUE),EXACT(SquadExport!$BL108,TRUE)),HARMEAN(WeightedParse!I108,WeightedParse!J108,WeightedParse!K108,WeightedParse!Q108,WeightedParse!T108,WeightedParse!V108,WeightedParse!X108,WeightedParse!Z108,WeightedParse!AB108,WeightedParse!AD108,WeightedParse!AF108,WeightedParse!AG108,WeightedParse!AK108,WeightedParse!AP108),HARMEAN(WeightedParse!I108,WeightedParse!J108,WeightedParse!K108,WeightedParse!Q108,WeightedParse!T108,WeightedParse!V108,WeightedParse!X108,WeightedParse!Z108,WeightedParse!AB108,WeightedParse!AD108,WeightedParse!AF108,WeightedParse!AG108,WeightedParse!AK108,WeightedParse!AP108)*Variables!$B$5),"")</f>
        <v/>
      </c>
      <c r="AV108" s="114" t="str">
        <f>IF($A108&gt;"",IF(AND(EXACT(SquadExport!$BT108,TRUE),EXACT(SquadExport!$BL108,TRUE)),HARMEAN(WeightedParse!I108,WeightedParse!J108,WeightedParse!K108,WeightedParse!Q108,WeightedParse!T108,WeightedParse!V108,WeightedParse!X108,WeightedParse!Z108,WeightedParse!AD108,WeightedParse!AH108,WeightedParse!AI108,WeightedParse!AJ108,WeightedParse!AK108,WeightedParse!AN108,WeightedParse!AO108),HARMEAN(WeightedParse!I108,WeightedParse!J108,WeightedParse!K108,WeightedParse!Q108,WeightedParse!T108,WeightedParse!V108,WeightedParse!X108,WeightedParse!Z108,WeightedParse!AD108,WeightedParse!AH108,WeightedParse!AI108,WeightedParse!AJ108,WeightedParse!AK108,WeightedParse!AN108,WeightedParse!AO108)*Variables!$B$5),"")</f>
        <v/>
      </c>
      <c r="AW108" s="114" t="str">
        <f>IF($A108&gt;"",IF(AND(EXACT(SquadExport!$BT108,TRUE),EXACT(SquadExport!$BL108,TRUE)),HARMEAN(WeightedParse!I108,WeightedParse!J108,WeightedParse!K108,WeightedParse!Q108,WeightedParse!T108,WeightedParse!V108,WeightedParse!X108,WeightedParse!Z108,WeightedParse!AB108,WeightedParse!AD108,WeightedParse!AF108,WeightedParse!AG108,WeightedParse!AI108,WeightedParse!AJ108,WeightedParse!AK108),HARMEAN(WeightedParse!I108,WeightedParse!J108,WeightedParse!K108,WeightedParse!Q108,WeightedParse!T108,WeightedParse!V108,WeightedParse!X108,WeightedParse!Z108,WeightedParse!AB108,WeightedParse!AD108,WeightedParse!AF108,WeightedParse!AG108,WeightedParse!AI108,WeightedParse!AJ108,WeightedParse!AK108)*Variables!$B$5),"")</f>
        <v/>
      </c>
      <c r="AX108" s="114" t="str">
        <f>IF($A108&gt;"",IF(AND(EXACT(SquadExport!$BT108,TRUE),EXACT(SquadExport!$BL108,TRUE)),HARMEAN(WeightedParse!K108,WeightedParse!Q108,WeightedParse!U108,WeightedParse!V108,WeightedParse!W108,WeightedParse!X108,WeightedParse!Y108,WeightedParse!Z108,WeightedParse!AD108,WeightedParse!AF108,WeightedParse!AH108,WeightedParse!AI108,WeightedParse!AJ108,WeightedParse!AK108,WeightedParse!AN108,WeightedParse!AO108,WeightedParse!AP108),HARMEAN(WeightedParse!K108,WeightedParse!Q108,WeightedParse!U108,WeightedParse!V108,WeightedParse!W108,WeightedParse!X108,WeightedParse!Y108,WeightedParse!Z108,WeightedParse!AD108,WeightedParse!AF108,WeightedParse!AH108,WeightedParse!AI108,WeightedParse!AJ108,WeightedParse!AK108,WeightedParse!AN108,WeightedParse!AO108,WeightedParse!AP108)*Variables!$B$5),"")</f>
        <v/>
      </c>
      <c r="AY108" s="114" t="str">
        <f>IF($A108&gt;"",IF(AND(EXACT(SquadExport!$BT108,TRUE),EXACT(SquadExport!$BL108,TRUE)),HARMEAN(WeightedParse!I108,WeightedParse!J108,WeightedParse!K108,WeightedParse!M108,WeightedParse!N108,WeightedParse!Q108,WeightedParse!T108,WeightedParse!V108,WeightedParse!X108,WeightedParse!Z108,WeightedParse!AD108,WeightedParse!AF108,WeightedParse!AG108,WeightedParse!AH108,WeightedParse!AI108,WeightedParse!AJ108,WeightedParse!AK108,WeightedParse!AL108,WeightedParse!AN108,WeightedParse!AO108,WeightedParse!AP108),HARMEAN(WeightedParse!I108,WeightedParse!J108,WeightedParse!K108,WeightedParse!M108,WeightedParse!N108,WeightedParse!Q108,WeightedParse!T108,WeightedParse!V108,WeightedParse!X108,WeightedParse!Z108,WeightedParse!AD108,WeightedParse!AF108,WeightedParse!AG108,WeightedParse!AH108,WeightedParse!AI108,WeightedParse!AJ108,WeightedParse!AK108,WeightedParse!AL108,WeightedParse!AN108,WeightedParse!AO108,WeightedParse!AP108)*Variables!$B$5),"")</f>
        <v/>
      </c>
    </row>
    <row r="109" spans="1:51" ht="15" customHeight="1" x14ac:dyDescent="0.25">
      <c r="A109" s="3" t="str">
        <f>IF(WeightedParse!A109&gt;"",WeightedParse!A109,"")</f>
        <v/>
      </c>
      <c r="B109" s="4" t="str">
        <f>IF(WeightedParse!B109&gt;0,WeightedParse!B109,"")</f>
        <v/>
      </c>
      <c r="C109" s="4" t="str">
        <f>IF(A109&gt;"",IF(AND(B109&lt;=Variables!$B$8,G109&gt;2),"Youth",IF(AND(B109&lt;=Variables!$B$8,G109&lt;=2),"Prospect",IF(AND(B109&gt;=Variables!$B$9,G109&gt;2),"Old",IF(G109&gt;=3,"Reserves","First Team")))),"")</f>
        <v/>
      </c>
      <c r="D109" s="4" t="str">
        <f>SquadExport!BJ109</f>
        <v/>
      </c>
      <c r="E109" s="4" t="str">
        <f>IF(A109&gt;"",VLOOKUP(F109,Roles!A:B,2,FALSE)&amp;IF(OR(VLOOKUP(F109,Roles!$A:$B,2,FALSE)="FB",VLOOKUP(F109,Roles!$A:$B,2,FALSE)="WB",VLOOKUP(F109,Roles!$A:$B,2,FALSE)="WM",VLOOKUP(F109,Roles!$A:$B,2,FALSE)="W"),IF(AND(SquadExport!BK109=TRUE,SquadExport!BM109=TRUE,WeightedParse!BB109&gt;=WeightedParse!BC109)," (R)",IF(AND(SquadExport!BK109=TRUE,SquadExport!BM109=TRUE,WeightedParse!BB109&lt;WeightedParse!BC109)," (L)",IF(AND(SquadExport!BK109=TRUE,SquadExport!BM109=FALSE), " (L)",IF(AND(SquadExport!BK109=FALSE,SquadExport!BM109=TRUE)," (R)","")))),""),"")</f>
        <v/>
      </c>
      <c r="F109" s="4" t="str" cm="1">
        <f t="array" ref="F109">IF(A109&gt;"",INDEX($J$1:$AY$1,SUMPRODUCT(MAX(($J$2:$AY$200=MAX($J109:$AY109))*(COLUMN($J$2:$AY$200))))-COLUMN($J$1)+1),"")</f>
        <v/>
      </c>
      <c r="G109" s="4" t="str">
        <f t="shared" si="3"/>
        <v/>
      </c>
      <c r="H109" s="4" t="str">
        <f t="shared" si="4"/>
        <v/>
      </c>
      <c r="I109" s="5" t="str">
        <f t="shared" si="5"/>
        <v/>
      </c>
      <c r="J109" s="114" t="str">
        <f>IF($A109&gt;"",HARMEAN(WeightedParse!V109,WeightedParse!Y109,WeightedParse!Z109,WeightedParse!AE109,WeightedParse!AJ109,WeightedParse!AQ109,WeightedParse!AR109,WeightedParse!AS109,WeightedParse!AU109,WeightedParse!AV109,WeightedParse!AW109,WeightedParse!AY109,WeightedParse!BA109),"")</f>
        <v/>
      </c>
      <c r="K109" s="114" t="str">
        <f>IF(A109&gt;"",HARMEAN(WeightedParse!K109,WeightedParse!Q109,WeightedParse!V109,WeightedParse!X109,WeightedParse!Y109,WeightedParse!Z109,WeightedParse!AE109,WeightedParse!AG109,WeightedParse!AI109,WeightedParse!AJ109,WeightedParse!AQ109,WeightedParse!AR109,WeightedParse!AS109,WeightedParse!AU109,WeightedParse!AV109,WeightedParse!AW109,WeightedParse!AY109,WeightedParse!AZ109,WeightedParse!BA109),"")</f>
        <v/>
      </c>
      <c r="L109" s="114" t="str">
        <f>IF($A109&gt;"",IF(AND(EXACT(SquadExport!$BO109,TRUE),EXACT(SquadExport!$BL109,TRUE)),HARMEAN(WeightedParse!M109,WeightedParse!P109,WeightedParse!S109,WeightedParse!U109,WeightedParse!V109,WeightedParse!W109,WeightedParse!Y109,WeightedParse!AE109,WeightedParse!AL109,WeightedParse!AN109,WeightedParse!AP109),HARMEAN(WeightedParse!M109,WeightedParse!P109,WeightedParse!S109,WeightedParse!U109,WeightedParse!V109,WeightedParse!W109,WeightedParse!Y109,WeightedParse!AE109,WeightedParse!AL109,WeightedParse!AN109,WeightedParse!AP109)*Variables!$B$5),"")</f>
        <v/>
      </c>
      <c r="M109" s="114" t="str">
        <f>IF($A109&gt;"",IF(AND(EXACT(SquadExport!$BO109,TRUE),EXACT(SquadExport!$BL109,TRUE)),HARMEAN(WeightedParse!M109,WeightedParse!P109,WeightedParse!S109,WeightedParse!U109,WeightedParse!V109,WeightedParse!W109,WeightedParse!X109,WeightedParse!Y109,WeightedParse!Z109,WeightedParse!AE109,WeightedParse!AL109,WeightedParse!AN109,WeightedParse!AP109),HARMEAN(WeightedParse!M109,WeightedParse!P109,WeightedParse!S109,WeightedParse!U109,WeightedParse!V109,WeightedParse!W109,WeightedParse!X109,WeightedParse!Y109,WeightedParse!Z109,WeightedParse!AE109,WeightedParse!AL109,WeightedParse!AN109,WeightedParse!AP109)*Variables!$B$5),"")</f>
        <v/>
      </c>
      <c r="N109" s="114" t="str">
        <f>IF($A109&gt;"",IF(AND(EXACT(SquadExport!$BO109,TRUE),EXACT(SquadExport!$BL109,TRUE)),HARMEAN(WeightedParse!K109,WeightedParse!M109,WeightedParse!P109,WeightedParse!Q109,WeightedParse!S109,WeightedParse!T109,WeightedParse!U109,WeightedParse!V109,WeightedParse!W109,WeightedParse!X109,WeightedParse!Y109,WeightedParse!Z109,WeightedParse!AE109,WeightedParse!AG109,WeightedParse!AL109,WeightedParse!AN109,WeightedParse!AP109),HARMEAN(WeightedParse!K109,WeightedParse!M109,WeightedParse!P109,WeightedParse!Q109,WeightedParse!S109,WeightedParse!T109,WeightedParse!U109,WeightedParse!V109,WeightedParse!W109,WeightedParse!X109,WeightedParse!Y109,WeightedParse!Z109,WeightedParse!AE109,WeightedParse!AG109,WeightedParse!AL109,WeightedParse!AN109,WeightedParse!AP109)*Variables!$B$5),"")</f>
        <v/>
      </c>
      <c r="O109" s="114" t="str">
        <f>IF($A109&gt;"",IF(AND(EXACT(SquadExport!$BO109,TRUE),EXACT(SquadExport!$BL109,TRUE)),HARMEAN(WeightedParse!I109,WeightedParse!K109,WeightedParse!M109,WeightedParse!P109,WeightedParse!Q109,WeightedParse!S109,WeightedParse!T109,WeightedParse!V109,WeightedParse!W109,WeightedParse!X109,WeightedParse!Y109,WeightedParse!Z109,WeightedParse!AB109,WeightedParse!AE109,WeightedParse!AF109,WeightedParse!AG109,WeightedParse!AJ109,WeightedParse!AK109,WeightedParse!AL109,WeightedParse!AN109,WeightedParse!AO109,WeightedParse!AP109),HARMEAN(WeightedParse!I109,WeightedParse!K109,WeightedParse!M109,WeightedParse!P109,WeightedParse!Q109,WeightedParse!S109,WeightedParse!T109,WeightedParse!V109,WeightedParse!W109,WeightedParse!X109,WeightedParse!Y109,WeightedParse!Z109,WeightedParse!AB109,WeightedParse!AE109,WeightedParse!AF109,WeightedParse!AG109,WeightedParse!AJ109,WeightedParse!AK109,WeightedParse!AL109,WeightedParse!AN109,WeightedParse!AO109,WeightedParse!AP109)*Variables!$B$5),"")</f>
        <v/>
      </c>
      <c r="P109" s="114" t="str">
        <f>IF($A109&gt;"",IF(AND(OR(EXACT(SquadExport!$BO109,TRUE),EXACT(SquadExport!$BP109,TRUE)),OR(EXACT(SquadExport!$BK109,TRUE),EXACT(SquadExport!$BM109,TRUE))),HARMEAN(WeightedParse!M109,WeightedParse!P109,WeightedParse!S109,WeightedParse!U109,WeightedParse!V109,WeightedParse!W109,WeightedParse!Y109,WeightedParse!AE109,WeightedParse!AF109,WeightedParse!AP109),HARMEAN(WeightedParse!M109,WeightedParse!P109,WeightedParse!S109,WeightedParse!U109,WeightedParse!V109,WeightedParse!W109,WeightedParse!Y109,WeightedParse!AE109,WeightedParse!AF109,WeightedParse!AP109)*Variables!$B$5),"")</f>
        <v/>
      </c>
      <c r="Q109" s="114" t="str">
        <f>IF($A109&gt;"",IF(AND(OR(EXACT(SquadExport!$BO109,TRUE),EXACT(SquadExport!$BP109,TRUE)),OR(EXACT(SquadExport!$BK109,TRUE),EXACT(SquadExport!$BM109,TRUE))),HARMEAN(WeightedParse!H109,WeightedParse!P109,WeightedParse!Q109,WeightedParse!S109,WeightedParse!T109,WeightedParse!V109,WeightedParse!X109,WeightedParse!Y109,WeightedParse!Z109,WeightedParse!AE109,WeightedParse!AF109,WeightedParse!AH109,WeightedParse!AN109,WeightedParse!AO109),HARMEAN(WeightedParse!H109,WeightedParse!P109,WeightedParse!Q109,WeightedParse!S109,WeightedParse!T109,WeightedParse!V109,WeightedParse!X109,WeightedParse!Y109,WeightedParse!Z109,WeightedParse!AE109,WeightedParse!AF109,WeightedParse!AH109,WeightedParse!AN109,WeightedParse!AO109)*Variables!$B$5),"")</f>
        <v/>
      </c>
      <c r="R109" s="115" t="str">
        <f>IF($A109&gt;"",IF(AND(OR(EXACT(SquadExport!$BO109,TRUE),EXACT(SquadExport!$BP109,TRUE)),OR(EXACT(SquadExport!$BK109,TRUE),EXACT(SquadExport!$BM109,TRUE))),HARMEAN(WeightedParse!H109,WeightedParse!I109,WeightedParse!K109,WeightedParse!P109,WeightedParse!Q109,WeightedParse!S109,WeightedParse!T109,WeightedParse!V109,WeightedParse!Y109,WeightedParse!Z109,WeightedParse!AD109,WeightedParse!AE109,WeightedParse!AF109,WeightedParse!AH109,WeightedParse!AI109,WeightedParse!AJ109,WeightedParse!AN109,WeightedParse!AO109),HARMEAN(WeightedParse!H109,WeightedParse!I109,WeightedParse!K109,WeightedParse!P109,WeightedParse!Q109,WeightedParse!S109,WeightedParse!T109,WeightedParse!V109,WeightedParse!Y109,WeightedParse!Z109,WeightedParse!AD109,WeightedParse!AE109,WeightedParse!AF109,WeightedParse!AH109,WeightedParse!AI109,WeightedParse!AJ109,WeightedParse!AN109,WeightedParse!AO109)*Variables!$B$5),"")</f>
        <v/>
      </c>
      <c r="S109" s="115" t="str">
        <f>IF($A109&gt;"",IF(AND(OR(EXACT(SquadExport!$BO109,TRUE),EXACT(SquadExport!$BP109,TRUE)),OR(EXACT(SquadExport!$BK109,TRUE),EXACT(SquadExport!$BM109,TRUE))),HARMEAN(WeightedParse!H109,WeightedParse!I109,WeightedParse!K109,WeightedParse!Q109,WeightedParse!S109,WeightedParse!T109,WeightedParse!V109,WeightedParse!X109,WeightedParse!Z109,WeightedParse!AB109,WeightedParse!AD109,WeightedParse!AF109,WeightedParse!AG109,WeightedParse!AH109,WeightedParse!AI109,WeightedParse!AJ109,WeightedParse!AK109,WeightedParse!AN109,WeightedParse!AO109),HARMEAN(WeightedParse!H109,WeightedParse!I109,WeightedParse!K109,WeightedParse!Q109,WeightedParse!S109,WeightedParse!T109,WeightedParse!V109,WeightedParse!X109,WeightedParse!Z109,WeightedParse!AB109,WeightedParse!AD109,WeightedParse!AF109,WeightedParse!AG109,WeightedParse!AH109,WeightedParse!AI109,WeightedParse!AJ109,WeightedParse!AK109,WeightedParse!AN109,WeightedParse!AO109)*Variables!$B$5),"")</f>
        <v/>
      </c>
      <c r="T109" s="114" t="str">
        <f>IF($A109&gt;"",IF(AND(OR(EXACT(SquadExport!$BO109,TRUE),EXACT(SquadExport!$BP109,TRUE)),OR(EXACT(SquadExport!$BK109,TRUE),EXACT(SquadExport!$BM109,TRUE))),HARMEAN(WeightedParse!I109,WeightedParse!K109,WeightedParse!N109,WeightedParse!P109,WeightedParse!Q109,WeightedParse!S109,WeightedParse!T109,WeightedParse!V109,WeightedParse!X109,WeightedParse!Y109,WeightedParse!Z109,WeightedParse!AB109,WeightedParse!AD109,WeightedParse!AE109,WeightedParse!AF109,WeightedParse!AH109,WeightedParse!AI109,WeightedParse!AJ109,WeightedParse!AN109,WeightedParse!AO109)*WeightedParse!BD109,(HARMEAN(WeightedParse!I109,WeightedParse!K109,WeightedParse!N109,WeightedParse!P109,WeightedParse!Q109,WeightedParse!S109,WeightedParse!T109,WeightedParse!V109,WeightedParse!X109,WeightedParse!Y109,WeightedParse!Z109,WeightedParse!AB109,WeightedParse!AD109,WeightedParse!AE109,WeightedParse!AF109,WeightedParse!AH109,WeightedParse!AI109,WeightedParse!AJ109,WeightedParse!AN109,WeightedParse!AO109)*WeightedParse!BD109)*Variables!$B$5),"")</f>
        <v/>
      </c>
      <c r="U109" s="114" t="str">
        <f>IF($A109&gt;"",IF(EXACT(SquadExport!$BQ109,TRUE),HARMEAN(WeightedParse!P109,WeightedParse!S109,WeightedParse!V109,WeightedParse!X109,WeightedParse!Y109,WeightedParse!Z109,WeightedParse!AE109,WeightedParse!AF109,WeightedParse!AP109),HARMEAN(WeightedParse!P109,WeightedParse!S109,WeightedParse!V109,WeightedParse!X109,WeightedParse!Y109,WeightedParse!Z109,WeightedParse!AE109,WeightedParse!AF109,WeightedParse!AP109)*Variables!$B$5),"")</f>
        <v/>
      </c>
      <c r="V109" s="114" t="str">
        <f>IF($A109&gt;"",IF(EXACT(SquadExport!$BQ109,TRUE),HARMEAN(WeightedParse!K109,WeightedParse!Q109,WeightedParse!S109,WeightedParse!T109,WeightedParse!V109,WeightedParse!X109,WeightedParse!Z109,WeightedParse!AE109,WeightedParse!AF109,WeightedParse!AG109,WeightedParse!AH109,WeightedParse!AK109),HARMEAN(WeightedParse!K109,WeightedParse!Q109,WeightedParse!S109,WeightedParse!T109,WeightedParse!V109,WeightedParse!X109,WeightedParse!Z109,WeightedParse!AE109,WeightedParse!AF109,WeightedParse!AG109,WeightedParse!AH109,WeightedParse!AK109)*Variables!$B$5),"")</f>
        <v/>
      </c>
      <c r="W109" s="114" t="str">
        <f>IF($A109&gt;"",IF(EXACT(SquadExport!$BQ109,TRUE),HARMEAN(WeightedParse!I109,WeightedParse!K109,WeightedParse!N109,WeightedParse!Q109,WeightedParse!T109,WeightedParse!V109,WeightedParse!X109,WeightedParse!Z109,WeightedParse!AB109,WeightedParse!AD109,WeightedParse!AF109,WeightedParse!AG109,WeightedParse!AK109),HARMEAN(WeightedParse!I109,WeightedParse!K109,WeightedParse!N109,WeightedParse!Q109,WeightedParse!T109,WeightedParse!V109,WeightedParse!X109,WeightedParse!Z109,WeightedParse!AB109,WeightedParse!AD109,WeightedParse!AF109,WeightedParse!AG109,WeightedParse!AK109)*Variables!$B$5),"")</f>
        <v/>
      </c>
      <c r="X109" s="114" t="str">
        <f>IF($A109&gt;"",IF(EXACT(SquadExport!$BQ109,TRUE),HARMEAN(WeightedParse!K109,WeightedParse!P109,WeightedParse!Q109,WeightedParse!S109,WeightedParse!U109,WeightedParse!V109,WeightedParse!X109,WeightedParse!Y109,WeightedParse!Z109,WeightedParse!AE109,WeightedParse!AF109,WeightedParse!AH109,WeightedParse!AO109,WeightedParse!AP109),HARMEAN(WeightedParse!K109,WeightedParse!P109,WeightedParse!Q109,WeightedParse!S109,WeightedParse!U109,WeightedParse!V109,WeightedParse!X109,WeightedParse!Y109,WeightedParse!Z109,WeightedParse!AE109,WeightedParse!AF109,WeightedParse!AH109,WeightedParse!AO109,WeightedParse!AP109)*Variables!$B$5),"")</f>
        <v/>
      </c>
      <c r="Y109" s="114" t="str">
        <f>IF($A109&gt;"",IF(EXACT(SquadExport!$BQ109,TRUE),HARMEAN(WeightedParse!P109,WeightedParse!Q109,WeightedParse!S109,WeightedParse!U109,WeightedParse!V109,WeightedParse!W109,WeightedParse!Y109,WeightedParse!AE109,WeightedParse!AF109,WeightedParse!AH109,WeightedParse!AJ109,WeightedParse!AN109,WeightedParse!AO109,WeightedParse!AP109),HARMEAN(WeightedParse!P109,WeightedParse!Q109,WeightedParse!S109,WeightedParse!U109,WeightedParse!V109,WeightedParse!W109,WeightedParse!Y109,WeightedParse!AE109,WeightedParse!AF109,WeightedParse!AH109,WeightedParse!AJ109,WeightedParse!AN109,WeightedParse!AO109,WeightedParse!AP109)*Variables!$B$5),"")</f>
        <v/>
      </c>
      <c r="Z109" s="114" t="str">
        <f>IF($A109&gt;"",IF(EXACT(SquadExport!$BQ109,TRUE),HARMEAN(WeightedParse!M109,WeightedParse!P109,WeightedParse!Q109,WeightedParse!S109,WeightedParse!U109,WeightedParse!V109,WeightedParse!W109,WeightedParse!X109,WeightedParse!Y109,WeightedParse!Z109,WeightedParse!AE109,WeightedParse!AF109,WeightedParse!AH109,WeightedParse!AL109,WeightedParse!AO109,WeightedParse!AP109),HARMEAN(WeightedParse!M109,WeightedParse!P109,WeightedParse!Q109,WeightedParse!S109,WeightedParse!U109,WeightedParse!V109,WeightedParse!W109,WeightedParse!X109,WeightedParse!Y109,WeightedParse!Z109,WeightedParse!AE109,WeightedParse!AF109,WeightedParse!AH109,WeightedParse!AL109,WeightedParse!AO109,WeightedParse!AP109)*Variables!$B$5),"")</f>
        <v/>
      </c>
      <c r="AA109" s="114" t="str">
        <f>IF($A109&gt;"",IF(EXACT(SquadExport!$BQ109,TRUE),HARMEAN(WeightedParse!J109,WeightedParse!K109,WeightedParse!N109,WeightedParse!P109,WeightedParse!Q109,WeightedParse!S109,WeightedParse!V109,WeightedParse!X109,WeightedParse!Y109,WeightedParse!Z109,WeightedParse!AD109,WeightedParse!AE109,WeightedParse!AH109,WeightedParse!AI109,WeightedParse!AK109,WeightedParse!AN109,WeightedParse!AO109,WeightedParse!AP109),HARMEAN(WeightedParse!J109,WeightedParse!K109,WeightedParse!N109,WeightedParse!P109,WeightedParse!Q109,WeightedParse!S109,WeightedParse!V109,WeightedParse!X109,WeightedParse!Y109,WeightedParse!Z109,WeightedParse!AD109,WeightedParse!AE109,WeightedParse!AH109,WeightedParse!AI109,WeightedParse!AK109,WeightedParse!AN109,WeightedParse!AO109,WeightedParse!AP109)*Variables!$B$5),"")</f>
        <v/>
      </c>
      <c r="AB109" s="114" t="str">
        <f>IF($A109&gt;"",IF(AND(EXACT(SquadExport!$BR109,TRUE),EXACT(SquadExport!$BL109,TRUE)),HARMEAN(WeightedParse!I109,WeightedParse!K109,WeightedParse!N109,WeightedParse!Q109,WeightedParse!T109,WeightedParse!V109,WeightedParse!X109,WeightedParse!Y109,WeightedParse!Z109,WeightedParse!AD109,WeightedParse!AE109,WeightedParse!AF109,WeightedParse!AG109,WeightedParse!AH109,WeightedParse!AI109,WeightedParse!AJ109,WeightedParse!AK109,WeightedParse!AN109,WeightedParse!AO109),HARMEAN(WeightedParse!I109,WeightedParse!K109,WeightedParse!N109,WeightedParse!Q109,WeightedParse!T109,WeightedParse!V109,WeightedParse!X109,WeightedParse!Y109,WeightedParse!Z109,WeightedParse!AD109,WeightedParse!AE109,WeightedParse!AF109,WeightedParse!AG109,WeightedParse!AH109,WeightedParse!AI109,WeightedParse!AJ109,WeightedParse!AK109,WeightedParse!AN109,WeightedParse!AO109)*Variables!$B$5),"")</f>
        <v/>
      </c>
      <c r="AC109" s="114" t="str">
        <f>IF($A109&gt;"",IF(AND(EXACT(SquadExport!$BR109,TRUE),EXACT(SquadExport!$BL109,TRUE)),HARMEAN(WeightedParse!K109,WeightedParse!Q109,WeightedParse!S109,WeightedParse!T109,WeightedParse!V109,WeightedParse!X109,WeightedParse!Y109,WeightedParse!Z109,WeightedParse!AD109,WeightedParse!AE109,WeightedParse!AF109,WeightedParse!AG109,WeightedParse!AH109,WeightedParse!AO109),HARMEAN(WeightedParse!K109,WeightedParse!Q109,WeightedParse!S109,WeightedParse!T109,WeightedParse!V109,WeightedParse!X109,WeightedParse!Y109,WeightedParse!Z109,WeightedParse!AD109,WeightedParse!AE109,WeightedParse!AF109,WeightedParse!AG109,WeightedParse!AH109,WeightedParse!AO109)*Variables!$B$5),"")</f>
        <v/>
      </c>
      <c r="AD109" s="114" t="str">
        <f>IF($A109&gt;"",IF(AND(EXACT(SquadExport!$BR109,TRUE),EXACT(SquadExport!$BL109,TRUE)),HARMEAN(WeightedParse!I109,WeightedParse!J109,WeightedParse!K109,WeightedParse!N109,WeightedParse!Q109,WeightedParse!S109,WeightedParse!T109,WeightedParse!V109,WeightedParse!X109,WeightedParse!Z109,WeightedParse!AB109,WeightedParse!AD109,WeightedParse!AG109,WeightedParse!AH109,WeightedParse!AI109,WeightedParse!AK109,WeightedParse!AO109),HARMEAN(WeightedParse!I109,WeightedParse!J109,WeightedParse!K109,WeightedParse!N109,WeightedParse!Q109,WeightedParse!S109,WeightedParse!T109,WeightedParse!V109,WeightedParse!X109,WeightedParse!Z109,WeightedParse!AB109,WeightedParse!AD109,WeightedParse!AG109,WeightedParse!AH109,WeightedParse!AI109,WeightedParse!AK109,WeightedParse!AO109)*Variables!$B$5),"")</f>
        <v/>
      </c>
      <c r="AE109" s="114" t="str">
        <f>IF($A109&gt;"",IF(AND(EXACT(SquadExport!$BR109,TRUE),EXACT(SquadExport!$BL109,TRUE)),HARMEAN(WeightedParse!K109,WeightedParse!N109,WeightedParse!P109,WeightedParse!Q109,WeightedParse!S109,WeightedParse!T109,WeightedParse!U109,WeightedParse!V109,WeightedParse!X109,WeightedParse!Y109,WeightedParse!Z109,WeightedParse!AD109,WeightedParse!AE109,WeightedParse!AF109,WeightedParse!AG109,WeightedParse!AH109,WeightedParse!AI109,WeightedParse!AO109),HARMEAN(WeightedParse!K109,WeightedParse!N109,WeightedParse!P109,WeightedParse!Q109,WeightedParse!S109,WeightedParse!T109,WeightedParse!U109,WeightedParse!V109,WeightedParse!X109,WeightedParse!Y109,WeightedParse!Z109,WeightedParse!AD109,WeightedParse!AE109,WeightedParse!AF109,WeightedParse!AG109,WeightedParse!AH109,WeightedParse!AI109,WeightedParse!AO109)*Variables!$B$5),"")</f>
        <v/>
      </c>
      <c r="AF109" s="114" t="str">
        <f>IF($A109&gt;"",IF(AND(EXACT(SquadExport!$BR109,TRUE),EXACT(SquadExport!$BL109,TRUE)),HARMEAN(WeightedParse!I109,WeightedParse!J109,WeightedParse!K109,WeightedParse!N109,WeightedParse!Q109,WeightedParse!S109,WeightedParse!T109,WeightedParse!U109,WeightedParse!V109,WeightedParse!X109,WeightedParse!Z109,WeightedParse!AD109,WeightedParse!AE109,WeightedParse!AF109,WeightedParse!AH109,WeightedParse!AI109,WeightedParse!AK109,WeightedParse!AN109,WeightedParse!AO109,WeightedParse!AP109),HARMEAN(WeightedParse!I109,WeightedParse!J109,WeightedParse!K109,WeightedParse!N109,WeightedParse!Q109,WeightedParse!S109,WeightedParse!T109,WeightedParse!U109,WeightedParse!V109,WeightedParse!X109,WeightedParse!Z109,WeightedParse!AD109,WeightedParse!AE109,WeightedParse!AF109,WeightedParse!AH109,WeightedParse!AI109,WeightedParse!AK109,WeightedParse!AN109,WeightedParse!AO109,WeightedParse!AP109)*Variables!$B$5),"")</f>
        <v/>
      </c>
      <c r="AG109" s="114" t="str">
        <f>IF($A109&gt;"",IF(AND(OR(EXACT(SquadExport!$BR109,TRUE),EXACT(SquadExport!$BS109,TRUE)),OR(EXACT(SquadExport!$BK109,TRUE),EXACT(SquadExport!$BM109,TRUE))),HARMEAN(WeightedParse!I109,WeightedParse!K109,WeightedParse!Q109,WeightedParse!T109,WeightedParse!X109,WeightedParse!Z109,WeightedParse!AD109,WeightedParse!AF109,WeightedParse!AG109,WeightedParse!AJ109),HARMEAN(WeightedParse!I109,WeightedParse!K109,WeightedParse!Q109,WeightedParse!T109,WeightedParse!X109,WeightedParse!Z109,WeightedParse!AD109,WeightedParse!AF109,WeightedParse!AG109,WeightedParse!AJ109)*Variables!$B$5),"")</f>
        <v/>
      </c>
      <c r="AH109" s="114" t="str">
        <f>IF($A109&gt;"",IF(AND(OR(EXACT(SquadExport!$BR109,TRUE),EXACT(SquadExport!$BS109,TRUE)),OR(EXACT(SquadExport!$BK109,TRUE),EXACT(SquadExport!$BM109,TRUE))),HARMEAN(WeightedParse!H109,WeightedParse!K109,WeightedParse!P109,WeightedParse!Q109,WeightedParse!S109,WeightedParse!T109,WeightedParse!V109,WeightedParse!X109,WeightedParse!Y109,WeightedParse!Z109,WeightedParse!AD109,WeightedParse!AE109,WeightedParse!AF109,WeightedParse!AG109,WeightedParse!AH109,WeightedParse!AO109),HARMEAN(WeightedParse!H109,WeightedParse!K109,WeightedParse!P109,WeightedParse!Q109,WeightedParse!S109,WeightedParse!T109,WeightedParse!V109,WeightedParse!X109,WeightedParse!Y109,WeightedParse!Z109,WeightedParse!AD109,WeightedParse!AE109,WeightedParse!AF109,WeightedParse!AG109,WeightedParse!AH109,WeightedParse!AO109)*Variables!$B$5),"")</f>
        <v/>
      </c>
      <c r="AI109" s="114" t="str">
        <f>IF($A109&gt;"",IF(AND(OR(EXACT(SquadExport!$BR109,TRUE),EXACT(SquadExport!$BS109,TRUE)),OR(EXACT(SquadExport!$BK109,TRUE),EXACT(SquadExport!$BM109,TRUE))),HARMEAN(WeightedParse!H109,WeightedParse!I109,WeightedParse!K109,WeightedParse!P109,WeightedParse!Q109,WeightedParse!S109,WeightedParse!T109,WeightedParse!U109,WeightedParse!V109,WeightedParse!X109,WeightedParse!Y109,WeightedParse!Z109,WeightedParse!AD109,WeightedParse!AE109,WeightedParse!AF109,WeightedParse!AH109,WeightedParse!AI109,WeightedParse!AO109),HARMEAN(WeightedParse!H109,WeightedParse!I109,WeightedParse!K109,WeightedParse!P109,WeightedParse!Q109,WeightedParse!S109,WeightedParse!T109,WeightedParse!U109,WeightedParse!V109,WeightedParse!X109,WeightedParse!Y109,WeightedParse!Z109,WeightedParse!AD109,WeightedParse!AE109,WeightedParse!AF109,WeightedParse!AH109,WeightedParse!AI109,WeightedParse!AO109)*Variables!$B$5),"")</f>
        <v/>
      </c>
      <c r="AJ109" s="114" t="str">
        <f>IF($A109&gt;"",IF(AND(OR(EXACT(SquadExport!$BR109,TRUE),EXACT(SquadExport!$BS109,TRUE)),OR(EXACT(SquadExport!$BK109,TRUE),EXACT(SquadExport!$BM109,TRUE))),HARMEAN(WeightedParse!H109,WeightedParse!K109,WeightedParse!M109,WeightedParse!V109,WeightedParse!W109,WeightedParse!AD109,WeightedParse!AF109,WeightedParse!AH109,WeightedParse!AK109,WeightedParse!AL109,WeightedParse!AO109,WeightedParse!AP109)*(CONVERT(LEFT(SquadExport!$E109,FIND("'",SquadExport!$E109)-1)+((MID(SquadExport!$E109,FIND("'",SquadExport!$E109)+1,LEN(SquadExport!$E109)-FIND("'",SquadExport!$E109)-1))/12),"ft","m")-1)/(Variables!$C$4-1),(HARMEAN(WeightedParse!H109,WeightedParse!K109,WeightedParse!M109,WeightedParse!V109,WeightedParse!W109,WeightedParse!AD109,WeightedParse!AF109,WeightedParse!AH109,WeightedParse!AK109,WeightedParse!AL109,WeightedParse!AO109,WeightedParse!AP109)*(CONVERT(LEFT(SquadExport!$E109,FIND("'",SquadExport!$E109)-1)+((MID(SquadExport!$E109,FIND("'",SquadExport!$E109)+1,LEN(SquadExport!$E109)-FIND("'",SquadExport!$E109)-1))/12),"ft","m")-1)/(Variables!$C$4-1))*Variables!$B$5),"")</f>
        <v/>
      </c>
      <c r="AK109" s="114" t="str">
        <f>IF($A109&gt;"",IF(AND(OR(EXACT(SquadExport!$BR109,TRUE),EXACT(SquadExport!$BS109,TRUE)),OR(EXACT(SquadExport!$BK109,TRUE),EXACT(SquadExport!$BM109,TRUE))),HARMEAN(WeightedParse!J109,WeightedParse!K109,WeightedParse!T109,WeightedParse!V109,WeightedParse!X109,WeightedParse!Y109,WeightedParse!Z109,WeightedParse!AD109,WeightedParse!AH109,WeightedParse!AI109,WeightedParse!AK109,WeightedParse!AO109),HARMEAN(WeightedParse!J109,WeightedParse!K109,WeightedParse!T109,WeightedParse!V109,WeightedParse!X109,WeightedParse!Y109,WeightedParse!Z109,WeightedParse!AD109,WeightedParse!AH109,WeightedParse!AI109,WeightedParse!AK109,WeightedParse!AO109)*Variables!$B$5),"")</f>
        <v/>
      </c>
      <c r="AL109" s="114" t="str">
        <f>IF($A109&gt;"",IF(AND(OR(EXACT(SquadExport!$BR109,TRUE),EXACT(SquadExport!$BS109,TRUE)),OR(EXACT(SquadExport!$BK109,TRUE),EXACT(SquadExport!$BM109,TRUE))),HARMEAN(WeightedParse!H109,WeightedParse!I109,WeightedParse!K109,WeightedParse!Q109,WeightedParse!T109,WeightedParse!V109,WeightedParse!AB109,WeightedParse!AD109,WeightedParse!AH109,WeightedParse!AI109,WeightedParse!AJ109,WeightedParse!AN109,WeightedParse!AO109),HARMEAN(WeightedParse!H109,WeightedParse!I109,WeightedParse!K109,WeightedParse!Q109,WeightedParse!T109,WeightedParse!V109,WeightedParse!AB109,WeightedParse!AD109,WeightedParse!AH109,WeightedParse!AI109,WeightedParse!AJ109,WeightedParse!AN109,WeightedParse!AO109)*Variables!$B$5),"")</f>
        <v/>
      </c>
      <c r="AM109" s="114" t="str">
        <f>IF($A109&gt;"",IF(AND(OR(EXACT(SquadExport!$BR109,TRUE),EXACT(SquadExport!$BS109,TRUE)),OR(EXACT(SquadExport!$BK109,TRUE),EXACT(SquadExport!$BM109,TRUE))),HARMEAN(WeightedParse!I109,WeightedParse!J109,WeightedParse!K109,WeightedParse!N109,WeightedParse!Q109,WeightedParse!T109,WeightedParse!V109,WeightedParse!X109,WeightedParse!AB109,WeightedParse!AD109,WeightedParse!AG109,WeightedParse!AI109,WeightedParse!AJ109,WeightedParse!AK109,WeightedParse!AN109)*WeightedParse!BD109,(HARMEAN(WeightedParse!I109,WeightedParse!J109,WeightedParse!K109,WeightedParse!N109,WeightedParse!Q109,WeightedParse!T109,WeightedParse!V109,WeightedParse!X109,WeightedParse!AB109,WeightedParse!AD109,WeightedParse!AG109,WeightedParse!AI109,WeightedParse!AJ109,WeightedParse!AK109,WeightedParse!AN109)*WeightedParse!BD109)*Variables!$B$5),"")</f>
        <v/>
      </c>
      <c r="AN109" s="114" t="str">
        <f>IF($A109&gt;"",IF(AND(OR(EXACT(SquadExport!$BR109,TRUE),EXACT(SquadExport!$BS109,TRUE)),OR(EXACT(SquadExport!$BK109,TRUE),EXACT(SquadExport!$BM109,TRUE))),HARMEAN(WeightedParse!H109,WeightedParse!I109,WeightedParse!K109,WeightedParse!N109,WeightedParse!Q109,WeightedParse!T109,WeightedParse!V109,WeightedParse!X109,WeightedParse!Z109,WeightedParse!AD109,WeightedParse!AG109,WeightedParse!AH109,WeightedParse!AI109,WeightedParse!AJ109,WeightedParse!AN109,WeightedParse!AO109)*WeightedParse!BD109,(HARMEAN(WeightedParse!H109,WeightedParse!I109,WeightedParse!K109,WeightedParse!N109,WeightedParse!Q109,WeightedParse!T109,WeightedParse!V109,WeightedParse!X109,WeightedParse!Z109,WeightedParse!AD109,WeightedParse!AG109,WeightedParse!AH109,WeightedParse!AI109,WeightedParse!AJ109,WeightedParse!AN109,WeightedParse!AO109)*WeightedParse!BD109)*Variables!$B$5),"")</f>
        <v/>
      </c>
      <c r="AO109" s="114" t="str">
        <f>IF($A109&gt;"",IF(AND(EXACT(SquadExport!$BS109,TRUE),EXACT(SquadExport!$BL109,TRUE)),HARMEAN(WeightedParse!K109,WeightedParse!Q109,WeightedParse!T109,WeightedParse!V109,WeightedParse!X109,WeightedParse!Z109,WeightedParse!AB109,WeightedParse!AD109,WeightedParse!AG109,WeightedParse!AK109),HARMEAN(WeightedParse!K109,WeightedParse!Q109,WeightedParse!T109,WeightedParse!V109,WeightedParse!X109,WeightedParse!Z109,WeightedParse!AB109,WeightedParse!AD109,WeightedParse!AG109,WeightedParse!AK109)*Variables!$B$5),"")</f>
        <v/>
      </c>
      <c r="AP109" s="114" t="str">
        <f>IF($A109&gt;"",IF(AND(EXACT(SquadExport!$BS109,TRUE),EXACT(SquadExport!$BL109,TRUE)),HARMEAN(WeightedParse!I109,WeightedParse!K109,WeightedParse!Q109,WeightedParse!T109,WeightedParse!V109,WeightedParse!X109,WeightedParse!Z109,WeightedParse!AB109,WeightedParse!AD109,WeightedParse!AF109,WeightedParse!AG109,WeightedParse!AI109,WeightedParse!AJ109),HARMEAN(WeightedParse!I109,WeightedParse!K109,WeightedParse!Q109,WeightedParse!T109,WeightedParse!V109,WeightedParse!X109,WeightedParse!Z109,WeightedParse!AB109,WeightedParse!AD109,WeightedParse!AF109,WeightedParse!AG109,WeightedParse!AI109,WeightedParse!AJ109)*Variables!$B$5),"")</f>
        <v/>
      </c>
      <c r="AQ109" s="114" t="str">
        <f>IF($A109&gt;"",IF(AND(EXACT(SquadExport!$BS109,TRUE),EXACT(SquadExport!$BL109,TRUE)),HARMEAN(WeightedParse!I109,WeightedParse!J109,WeightedParse!K109,WeightedParse!Q109,WeightedParse!T109,WeightedParse!V109,WeightedParse!X109,WeightedParse!Z109,WeightedParse!AB109,WeightedParse!AD109,WeightedParse!AG109,WeightedParse!AI109,WeightedParse!AJ109,WeightedParse!AK109),HARMEAN(WeightedParse!I109,WeightedParse!J109,WeightedParse!K109,WeightedParse!Q109,WeightedParse!T109,WeightedParse!V109,WeightedParse!X109,WeightedParse!Z109,WeightedParse!AB109,WeightedParse!AD109,WeightedParse!AG109,WeightedParse!AI109,WeightedParse!AJ109,WeightedParse!AK109)*Variables!$B$5),"")</f>
        <v/>
      </c>
      <c r="AR109" s="114" t="str">
        <f>IF($A109&gt;"",IF(AND(EXACT(SquadExport!$BS109,TRUE),EXACT(SquadExport!$BL109,TRUE)),HARMEAN(WeightedParse!I109,WeightedParse!J109,WeightedParse!K109,WeightedParse!Q109,WeightedParse!T109,WeightedParse!V109,WeightedParse!X109,WeightedParse!Y109,WeightedParse!Z109,WeightedParse!AD109,WeightedParse!AH109,WeightedParse!AI109,WeightedParse!AJ109,WeightedParse!AK109,WeightedParse!AN109,WeightedParse!AO109),HARMEAN(WeightedParse!I109,WeightedParse!J109,WeightedParse!K109,WeightedParse!Q109,WeightedParse!T109,WeightedParse!V109,WeightedParse!X109,WeightedParse!Y109,WeightedParse!Z109,WeightedParse!AD109,WeightedParse!AH109,WeightedParse!AI109,WeightedParse!AJ109,WeightedParse!AK109,WeightedParse!AN109,WeightedParse!AO109)*Variables!$B$5),"")</f>
        <v/>
      </c>
      <c r="AS109" s="114" t="str">
        <f>IF($A109&gt;"",IF(AND(EXACT(SquadExport!$BT109,TRUE),EXACT(SquadExport!$BL109,TRUE)),HARMEAN(WeightedParse!J109,WeightedParse!K109,WeightedParse!M109,WeightedParse!T109,WeightedParse!V109,WeightedParse!X109,WeightedParse!Z109,WeightedParse!AD109,WeightedParse!AI109),(HARMEAN(WeightedParse!J109,WeightedParse!K109,WeightedParse!M109,WeightedParse!T109,WeightedParse!V109,WeightedParse!X109,WeightedParse!Z109,WeightedParse!AD109,WeightedParse!AI109)*Variables!$B$5)),"")</f>
        <v/>
      </c>
      <c r="AT109" s="114" t="str">
        <f>IF($A109&gt;"",IF(AND(EXACT(SquadExport!$BT109,TRUE),EXACT(SquadExport!$BL109,TRUE)),HARMEAN(WeightedParse!J109,WeightedParse!K109,WeightedParse!M109,WeightedParse!U109,WeightedParse!V109,WeightedParse!W109,WeightedParse!X109,WeightedParse!Z109,WeightedParse!AD109,WeightedParse!AF109,WeightedParse!AK109,WeightedParse!AL109,WeightedParse!AP109)*(CONVERT(LEFT(SquadExport!$E109,FIND("'",SquadExport!$E109)-1)+((MID(SquadExport!$E109,FIND("'",SquadExport!$E109)+1,LEN(SquadExport!$E109)-FIND("'",SquadExport!$E109)-1))/12),"ft","m")-1)/(Variables!$C$4-1),(HARMEAN(WeightedParse!J109,WeightedParse!K109,WeightedParse!M109,WeightedParse!U109,WeightedParse!V109,WeightedParse!W109,WeightedParse!X109,WeightedParse!Z109,WeightedParse!AD109,WeightedParse!AF109,WeightedParse!AK109,WeightedParse!AL109,WeightedParse!AP109)*(CONVERT(LEFT(SquadExport!$E109,FIND("'",SquadExport!$E109)-1)+((MID(SquadExport!$E109,FIND("'",SquadExport!$E109)+1,LEN(SquadExport!$E109)-FIND("'",SquadExport!$E109)-1))/12),"ft","m")-1)/(Variables!$C$4-1)))*Variables!$B$5,"")</f>
        <v/>
      </c>
      <c r="AU109" s="114" t="str">
        <f>IF($A109&gt;"",IF(AND(EXACT(SquadExport!$BT109,TRUE),EXACT(SquadExport!$BL109,TRUE)),HARMEAN(WeightedParse!I109,WeightedParse!J109,WeightedParse!K109,WeightedParse!Q109,WeightedParse!T109,WeightedParse!V109,WeightedParse!X109,WeightedParse!Z109,WeightedParse!AB109,WeightedParse!AD109,WeightedParse!AF109,WeightedParse!AG109,WeightedParse!AK109,WeightedParse!AP109),HARMEAN(WeightedParse!I109,WeightedParse!J109,WeightedParse!K109,WeightedParse!Q109,WeightedParse!T109,WeightedParse!V109,WeightedParse!X109,WeightedParse!Z109,WeightedParse!AB109,WeightedParse!AD109,WeightedParse!AF109,WeightedParse!AG109,WeightedParse!AK109,WeightedParse!AP109)*Variables!$B$5),"")</f>
        <v/>
      </c>
      <c r="AV109" s="114" t="str">
        <f>IF($A109&gt;"",IF(AND(EXACT(SquadExport!$BT109,TRUE),EXACT(SquadExport!$BL109,TRUE)),HARMEAN(WeightedParse!I109,WeightedParse!J109,WeightedParse!K109,WeightedParse!Q109,WeightedParse!T109,WeightedParse!V109,WeightedParse!X109,WeightedParse!Z109,WeightedParse!AD109,WeightedParse!AH109,WeightedParse!AI109,WeightedParse!AJ109,WeightedParse!AK109,WeightedParse!AN109,WeightedParse!AO109),HARMEAN(WeightedParse!I109,WeightedParse!J109,WeightedParse!K109,WeightedParse!Q109,WeightedParse!T109,WeightedParse!V109,WeightedParse!X109,WeightedParse!Z109,WeightedParse!AD109,WeightedParse!AH109,WeightedParse!AI109,WeightedParse!AJ109,WeightedParse!AK109,WeightedParse!AN109,WeightedParse!AO109)*Variables!$B$5),"")</f>
        <v/>
      </c>
      <c r="AW109" s="114" t="str">
        <f>IF($A109&gt;"",IF(AND(EXACT(SquadExport!$BT109,TRUE),EXACT(SquadExport!$BL109,TRUE)),HARMEAN(WeightedParse!I109,WeightedParse!J109,WeightedParse!K109,WeightedParse!Q109,WeightedParse!T109,WeightedParse!V109,WeightedParse!X109,WeightedParse!Z109,WeightedParse!AB109,WeightedParse!AD109,WeightedParse!AF109,WeightedParse!AG109,WeightedParse!AI109,WeightedParse!AJ109,WeightedParse!AK109),HARMEAN(WeightedParse!I109,WeightedParse!J109,WeightedParse!K109,WeightedParse!Q109,WeightedParse!T109,WeightedParse!V109,WeightedParse!X109,WeightedParse!Z109,WeightedParse!AB109,WeightedParse!AD109,WeightedParse!AF109,WeightedParse!AG109,WeightedParse!AI109,WeightedParse!AJ109,WeightedParse!AK109)*Variables!$B$5),"")</f>
        <v/>
      </c>
      <c r="AX109" s="114" t="str">
        <f>IF($A109&gt;"",IF(AND(EXACT(SquadExport!$BT109,TRUE),EXACT(SquadExport!$BL109,TRUE)),HARMEAN(WeightedParse!K109,WeightedParse!Q109,WeightedParse!U109,WeightedParse!V109,WeightedParse!W109,WeightedParse!X109,WeightedParse!Y109,WeightedParse!Z109,WeightedParse!AD109,WeightedParse!AF109,WeightedParse!AH109,WeightedParse!AI109,WeightedParse!AJ109,WeightedParse!AK109,WeightedParse!AN109,WeightedParse!AO109,WeightedParse!AP109),HARMEAN(WeightedParse!K109,WeightedParse!Q109,WeightedParse!U109,WeightedParse!V109,WeightedParse!W109,WeightedParse!X109,WeightedParse!Y109,WeightedParse!Z109,WeightedParse!AD109,WeightedParse!AF109,WeightedParse!AH109,WeightedParse!AI109,WeightedParse!AJ109,WeightedParse!AK109,WeightedParse!AN109,WeightedParse!AO109,WeightedParse!AP109)*Variables!$B$5),"")</f>
        <v/>
      </c>
      <c r="AY109" s="114" t="str">
        <f>IF($A109&gt;"",IF(AND(EXACT(SquadExport!$BT109,TRUE),EXACT(SquadExport!$BL109,TRUE)),HARMEAN(WeightedParse!I109,WeightedParse!J109,WeightedParse!K109,WeightedParse!M109,WeightedParse!N109,WeightedParse!Q109,WeightedParse!T109,WeightedParse!V109,WeightedParse!X109,WeightedParse!Z109,WeightedParse!AD109,WeightedParse!AF109,WeightedParse!AG109,WeightedParse!AH109,WeightedParse!AI109,WeightedParse!AJ109,WeightedParse!AK109,WeightedParse!AL109,WeightedParse!AN109,WeightedParse!AO109,WeightedParse!AP109),HARMEAN(WeightedParse!I109,WeightedParse!J109,WeightedParse!K109,WeightedParse!M109,WeightedParse!N109,WeightedParse!Q109,WeightedParse!T109,WeightedParse!V109,WeightedParse!X109,WeightedParse!Z109,WeightedParse!AD109,WeightedParse!AF109,WeightedParse!AG109,WeightedParse!AH109,WeightedParse!AI109,WeightedParse!AJ109,WeightedParse!AK109,WeightedParse!AL109,WeightedParse!AN109,WeightedParse!AO109,WeightedParse!AP109)*Variables!$B$5),"")</f>
        <v/>
      </c>
    </row>
    <row r="110" spans="1:51" ht="15" customHeight="1" x14ac:dyDescent="0.25">
      <c r="A110" s="3" t="str">
        <f>IF(WeightedParse!A110&gt;"",WeightedParse!A110,"")</f>
        <v/>
      </c>
      <c r="B110" s="4" t="str">
        <f>IF(WeightedParse!B110&gt;0,WeightedParse!B110,"")</f>
        <v/>
      </c>
      <c r="C110" s="4" t="str">
        <f>IF(A110&gt;"",IF(AND(B110&lt;=Variables!$B$8,G110&gt;2),"Youth",IF(AND(B110&lt;=Variables!$B$8,G110&lt;=2),"Prospect",IF(AND(B110&gt;=Variables!$B$9,G110&gt;2),"Old",IF(G110&gt;=3,"Reserves","First Team")))),"")</f>
        <v/>
      </c>
      <c r="D110" s="4" t="str">
        <f>SquadExport!BJ110</f>
        <v/>
      </c>
      <c r="E110" s="4" t="str">
        <f>IF(A110&gt;"",VLOOKUP(F110,Roles!A:B,2,FALSE)&amp;IF(OR(VLOOKUP(F110,Roles!$A:$B,2,FALSE)="FB",VLOOKUP(F110,Roles!$A:$B,2,FALSE)="WB",VLOOKUP(F110,Roles!$A:$B,2,FALSE)="WM",VLOOKUP(F110,Roles!$A:$B,2,FALSE)="W"),IF(AND(SquadExport!BK110=TRUE,SquadExport!BM110=TRUE,WeightedParse!BB110&gt;=WeightedParse!BC110)," (R)",IF(AND(SquadExport!BK110=TRUE,SquadExport!BM110=TRUE,WeightedParse!BB110&lt;WeightedParse!BC110)," (L)",IF(AND(SquadExport!BK110=TRUE,SquadExport!BM110=FALSE), " (L)",IF(AND(SquadExport!BK110=FALSE,SquadExport!BM110=TRUE)," (R)","")))),""),"")</f>
        <v/>
      </c>
      <c r="F110" s="4" t="str" cm="1">
        <f t="array" ref="F110">IF(A110&gt;"",INDEX($J$1:$AY$1,SUMPRODUCT(MAX(($J$2:$AY$200=MAX($J110:$AY110))*(COLUMN($J$2:$AY$200))))-COLUMN($J$1)+1),"")</f>
        <v/>
      </c>
      <c r="G110" s="4" t="str">
        <f t="shared" si="3"/>
        <v/>
      </c>
      <c r="H110" s="4" t="str">
        <f t="shared" si="4"/>
        <v/>
      </c>
      <c r="I110" s="5" t="str">
        <f t="shared" si="5"/>
        <v/>
      </c>
      <c r="J110" s="114" t="str">
        <f>IF($A110&gt;"",HARMEAN(WeightedParse!V110,WeightedParse!Y110,WeightedParse!Z110,WeightedParse!AE110,WeightedParse!AJ110,WeightedParse!AQ110,WeightedParse!AR110,WeightedParse!AS110,WeightedParse!AU110,WeightedParse!AV110,WeightedParse!AW110,WeightedParse!AY110,WeightedParse!BA110),"")</f>
        <v/>
      </c>
      <c r="K110" s="114" t="str">
        <f>IF(A110&gt;"",HARMEAN(WeightedParse!K110,WeightedParse!Q110,WeightedParse!V110,WeightedParse!X110,WeightedParse!Y110,WeightedParse!Z110,WeightedParse!AE110,WeightedParse!AG110,WeightedParse!AI110,WeightedParse!AJ110,WeightedParse!AQ110,WeightedParse!AR110,WeightedParse!AS110,WeightedParse!AU110,WeightedParse!AV110,WeightedParse!AW110,WeightedParse!AY110,WeightedParse!AZ110,WeightedParse!BA110),"")</f>
        <v/>
      </c>
      <c r="L110" s="114" t="str">
        <f>IF($A110&gt;"",IF(AND(EXACT(SquadExport!$BO110,TRUE),EXACT(SquadExport!$BL110,TRUE)),HARMEAN(WeightedParse!M110,WeightedParse!P110,WeightedParse!S110,WeightedParse!U110,WeightedParse!V110,WeightedParse!W110,WeightedParse!Y110,WeightedParse!AE110,WeightedParse!AL110,WeightedParse!AN110,WeightedParse!AP110),HARMEAN(WeightedParse!M110,WeightedParse!P110,WeightedParse!S110,WeightedParse!U110,WeightedParse!V110,WeightedParse!W110,WeightedParse!Y110,WeightedParse!AE110,WeightedParse!AL110,WeightedParse!AN110,WeightedParse!AP110)*Variables!$B$5),"")</f>
        <v/>
      </c>
      <c r="M110" s="114" t="str">
        <f>IF($A110&gt;"",IF(AND(EXACT(SquadExport!$BO110,TRUE),EXACT(SquadExport!$BL110,TRUE)),HARMEAN(WeightedParse!M110,WeightedParse!P110,WeightedParse!S110,WeightedParse!U110,WeightedParse!V110,WeightedParse!W110,WeightedParse!X110,WeightedParse!Y110,WeightedParse!Z110,WeightedParse!AE110,WeightedParse!AL110,WeightedParse!AN110,WeightedParse!AP110),HARMEAN(WeightedParse!M110,WeightedParse!P110,WeightedParse!S110,WeightedParse!U110,WeightedParse!V110,WeightedParse!W110,WeightedParse!X110,WeightedParse!Y110,WeightedParse!Z110,WeightedParse!AE110,WeightedParse!AL110,WeightedParse!AN110,WeightedParse!AP110)*Variables!$B$5),"")</f>
        <v/>
      </c>
      <c r="N110" s="114" t="str">
        <f>IF($A110&gt;"",IF(AND(EXACT(SquadExport!$BO110,TRUE),EXACT(SquadExport!$BL110,TRUE)),HARMEAN(WeightedParse!K110,WeightedParse!M110,WeightedParse!P110,WeightedParse!Q110,WeightedParse!S110,WeightedParse!T110,WeightedParse!U110,WeightedParse!V110,WeightedParse!W110,WeightedParse!X110,WeightedParse!Y110,WeightedParse!Z110,WeightedParse!AE110,WeightedParse!AG110,WeightedParse!AL110,WeightedParse!AN110,WeightedParse!AP110),HARMEAN(WeightedParse!K110,WeightedParse!M110,WeightedParse!P110,WeightedParse!Q110,WeightedParse!S110,WeightedParse!T110,WeightedParse!U110,WeightedParse!V110,WeightedParse!W110,WeightedParse!X110,WeightedParse!Y110,WeightedParse!Z110,WeightedParse!AE110,WeightedParse!AG110,WeightedParse!AL110,WeightedParse!AN110,WeightedParse!AP110)*Variables!$B$5),"")</f>
        <v/>
      </c>
      <c r="O110" s="114" t="str">
        <f>IF($A110&gt;"",IF(AND(EXACT(SquadExport!$BO110,TRUE),EXACT(SquadExport!$BL110,TRUE)),HARMEAN(WeightedParse!I110,WeightedParse!K110,WeightedParse!M110,WeightedParse!P110,WeightedParse!Q110,WeightedParse!S110,WeightedParse!T110,WeightedParse!V110,WeightedParse!W110,WeightedParse!X110,WeightedParse!Y110,WeightedParse!Z110,WeightedParse!AB110,WeightedParse!AE110,WeightedParse!AF110,WeightedParse!AG110,WeightedParse!AJ110,WeightedParse!AK110,WeightedParse!AL110,WeightedParse!AN110,WeightedParse!AO110,WeightedParse!AP110),HARMEAN(WeightedParse!I110,WeightedParse!K110,WeightedParse!M110,WeightedParse!P110,WeightedParse!Q110,WeightedParse!S110,WeightedParse!T110,WeightedParse!V110,WeightedParse!W110,WeightedParse!X110,WeightedParse!Y110,WeightedParse!Z110,WeightedParse!AB110,WeightedParse!AE110,WeightedParse!AF110,WeightedParse!AG110,WeightedParse!AJ110,WeightedParse!AK110,WeightedParse!AL110,WeightedParse!AN110,WeightedParse!AO110,WeightedParse!AP110)*Variables!$B$5),"")</f>
        <v/>
      </c>
      <c r="P110" s="114" t="str">
        <f>IF($A110&gt;"",IF(AND(OR(EXACT(SquadExport!$BO110,TRUE),EXACT(SquadExport!$BP110,TRUE)),OR(EXACT(SquadExport!$BK110,TRUE),EXACT(SquadExport!$BM110,TRUE))),HARMEAN(WeightedParse!M110,WeightedParse!P110,WeightedParse!S110,WeightedParse!U110,WeightedParse!V110,WeightedParse!W110,WeightedParse!Y110,WeightedParse!AE110,WeightedParse!AF110,WeightedParse!AP110),HARMEAN(WeightedParse!M110,WeightedParse!P110,WeightedParse!S110,WeightedParse!U110,WeightedParse!V110,WeightedParse!W110,WeightedParse!Y110,WeightedParse!AE110,WeightedParse!AF110,WeightedParse!AP110)*Variables!$B$5),"")</f>
        <v/>
      </c>
      <c r="Q110" s="114" t="str">
        <f>IF($A110&gt;"",IF(AND(OR(EXACT(SquadExport!$BO110,TRUE),EXACT(SquadExport!$BP110,TRUE)),OR(EXACT(SquadExport!$BK110,TRUE),EXACT(SquadExport!$BM110,TRUE))),HARMEAN(WeightedParse!H110,WeightedParse!P110,WeightedParse!Q110,WeightedParse!S110,WeightedParse!T110,WeightedParse!V110,WeightedParse!X110,WeightedParse!Y110,WeightedParse!Z110,WeightedParse!AE110,WeightedParse!AF110,WeightedParse!AH110,WeightedParse!AN110,WeightedParse!AO110),HARMEAN(WeightedParse!H110,WeightedParse!P110,WeightedParse!Q110,WeightedParse!S110,WeightedParse!T110,WeightedParse!V110,WeightedParse!X110,WeightedParse!Y110,WeightedParse!Z110,WeightedParse!AE110,WeightedParse!AF110,WeightedParse!AH110,WeightedParse!AN110,WeightedParse!AO110)*Variables!$B$5),"")</f>
        <v/>
      </c>
      <c r="R110" s="115" t="str">
        <f>IF($A110&gt;"",IF(AND(OR(EXACT(SquadExport!$BO110,TRUE),EXACT(SquadExport!$BP110,TRUE)),OR(EXACT(SquadExport!$BK110,TRUE),EXACT(SquadExport!$BM110,TRUE))),HARMEAN(WeightedParse!H110,WeightedParse!I110,WeightedParse!K110,WeightedParse!P110,WeightedParse!Q110,WeightedParse!S110,WeightedParse!T110,WeightedParse!V110,WeightedParse!Y110,WeightedParse!Z110,WeightedParse!AD110,WeightedParse!AE110,WeightedParse!AF110,WeightedParse!AH110,WeightedParse!AI110,WeightedParse!AJ110,WeightedParse!AN110,WeightedParse!AO110),HARMEAN(WeightedParse!H110,WeightedParse!I110,WeightedParse!K110,WeightedParse!P110,WeightedParse!Q110,WeightedParse!S110,WeightedParse!T110,WeightedParse!V110,WeightedParse!Y110,WeightedParse!Z110,WeightedParse!AD110,WeightedParse!AE110,WeightedParse!AF110,WeightedParse!AH110,WeightedParse!AI110,WeightedParse!AJ110,WeightedParse!AN110,WeightedParse!AO110)*Variables!$B$5),"")</f>
        <v/>
      </c>
      <c r="S110" s="115" t="str">
        <f>IF($A110&gt;"",IF(AND(OR(EXACT(SquadExport!$BO110,TRUE),EXACT(SquadExport!$BP110,TRUE)),OR(EXACT(SquadExport!$BK110,TRUE),EXACT(SquadExport!$BM110,TRUE))),HARMEAN(WeightedParse!H110,WeightedParse!I110,WeightedParse!K110,WeightedParse!Q110,WeightedParse!S110,WeightedParse!T110,WeightedParse!V110,WeightedParse!X110,WeightedParse!Z110,WeightedParse!AB110,WeightedParse!AD110,WeightedParse!AF110,WeightedParse!AG110,WeightedParse!AH110,WeightedParse!AI110,WeightedParse!AJ110,WeightedParse!AK110,WeightedParse!AN110,WeightedParse!AO110),HARMEAN(WeightedParse!H110,WeightedParse!I110,WeightedParse!K110,WeightedParse!Q110,WeightedParse!S110,WeightedParse!T110,WeightedParse!V110,WeightedParse!X110,WeightedParse!Z110,WeightedParse!AB110,WeightedParse!AD110,WeightedParse!AF110,WeightedParse!AG110,WeightedParse!AH110,WeightedParse!AI110,WeightedParse!AJ110,WeightedParse!AK110,WeightedParse!AN110,WeightedParse!AO110)*Variables!$B$5),"")</f>
        <v/>
      </c>
      <c r="T110" s="114" t="str">
        <f>IF($A110&gt;"",IF(AND(OR(EXACT(SquadExport!$BO110,TRUE),EXACT(SquadExport!$BP110,TRUE)),OR(EXACT(SquadExport!$BK110,TRUE),EXACT(SquadExport!$BM110,TRUE))),HARMEAN(WeightedParse!I110,WeightedParse!K110,WeightedParse!N110,WeightedParse!P110,WeightedParse!Q110,WeightedParse!S110,WeightedParse!T110,WeightedParse!V110,WeightedParse!X110,WeightedParse!Y110,WeightedParse!Z110,WeightedParse!AB110,WeightedParse!AD110,WeightedParse!AE110,WeightedParse!AF110,WeightedParse!AH110,WeightedParse!AI110,WeightedParse!AJ110,WeightedParse!AN110,WeightedParse!AO110)*WeightedParse!BD110,(HARMEAN(WeightedParse!I110,WeightedParse!K110,WeightedParse!N110,WeightedParse!P110,WeightedParse!Q110,WeightedParse!S110,WeightedParse!T110,WeightedParse!V110,WeightedParse!X110,WeightedParse!Y110,WeightedParse!Z110,WeightedParse!AB110,WeightedParse!AD110,WeightedParse!AE110,WeightedParse!AF110,WeightedParse!AH110,WeightedParse!AI110,WeightedParse!AJ110,WeightedParse!AN110,WeightedParse!AO110)*WeightedParse!BD110)*Variables!$B$5),"")</f>
        <v/>
      </c>
      <c r="U110" s="114" t="str">
        <f>IF($A110&gt;"",IF(EXACT(SquadExport!$BQ110,TRUE),HARMEAN(WeightedParse!P110,WeightedParse!S110,WeightedParse!V110,WeightedParse!X110,WeightedParse!Y110,WeightedParse!Z110,WeightedParse!AE110,WeightedParse!AF110,WeightedParse!AP110),HARMEAN(WeightedParse!P110,WeightedParse!S110,WeightedParse!V110,WeightedParse!X110,WeightedParse!Y110,WeightedParse!Z110,WeightedParse!AE110,WeightedParse!AF110,WeightedParse!AP110)*Variables!$B$5),"")</f>
        <v/>
      </c>
      <c r="V110" s="114" t="str">
        <f>IF($A110&gt;"",IF(EXACT(SquadExport!$BQ110,TRUE),HARMEAN(WeightedParse!K110,WeightedParse!Q110,WeightedParse!S110,WeightedParse!T110,WeightedParse!V110,WeightedParse!X110,WeightedParse!Z110,WeightedParse!AE110,WeightedParse!AF110,WeightedParse!AG110,WeightedParse!AH110,WeightedParse!AK110),HARMEAN(WeightedParse!K110,WeightedParse!Q110,WeightedParse!S110,WeightedParse!T110,WeightedParse!V110,WeightedParse!X110,WeightedParse!Z110,WeightedParse!AE110,WeightedParse!AF110,WeightedParse!AG110,WeightedParse!AH110,WeightedParse!AK110)*Variables!$B$5),"")</f>
        <v/>
      </c>
      <c r="W110" s="114" t="str">
        <f>IF($A110&gt;"",IF(EXACT(SquadExport!$BQ110,TRUE),HARMEAN(WeightedParse!I110,WeightedParse!K110,WeightedParse!N110,WeightedParse!Q110,WeightedParse!T110,WeightedParse!V110,WeightedParse!X110,WeightedParse!Z110,WeightedParse!AB110,WeightedParse!AD110,WeightedParse!AF110,WeightedParse!AG110,WeightedParse!AK110),HARMEAN(WeightedParse!I110,WeightedParse!K110,WeightedParse!N110,WeightedParse!Q110,WeightedParse!T110,WeightedParse!V110,WeightedParse!X110,WeightedParse!Z110,WeightedParse!AB110,WeightedParse!AD110,WeightedParse!AF110,WeightedParse!AG110,WeightedParse!AK110)*Variables!$B$5),"")</f>
        <v/>
      </c>
      <c r="X110" s="114" t="str">
        <f>IF($A110&gt;"",IF(EXACT(SquadExport!$BQ110,TRUE),HARMEAN(WeightedParse!K110,WeightedParse!P110,WeightedParse!Q110,WeightedParse!S110,WeightedParse!U110,WeightedParse!V110,WeightedParse!X110,WeightedParse!Y110,WeightedParse!Z110,WeightedParse!AE110,WeightedParse!AF110,WeightedParse!AH110,WeightedParse!AO110,WeightedParse!AP110),HARMEAN(WeightedParse!K110,WeightedParse!P110,WeightedParse!Q110,WeightedParse!S110,WeightedParse!U110,WeightedParse!V110,WeightedParse!X110,WeightedParse!Y110,WeightedParse!Z110,WeightedParse!AE110,WeightedParse!AF110,WeightedParse!AH110,WeightedParse!AO110,WeightedParse!AP110)*Variables!$B$5),"")</f>
        <v/>
      </c>
      <c r="Y110" s="114" t="str">
        <f>IF($A110&gt;"",IF(EXACT(SquadExport!$BQ110,TRUE),HARMEAN(WeightedParse!P110,WeightedParse!Q110,WeightedParse!S110,WeightedParse!U110,WeightedParse!V110,WeightedParse!W110,WeightedParse!Y110,WeightedParse!AE110,WeightedParse!AF110,WeightedParse!AH110,WeightedParse!AJ110,WeightedParse!AN110,WeightedParse!AO110,WeightedParse!AP110),HARMEAN(WeightedParse!P110,WeightedParse!Q110,WeightedParse!S110,WeightedParse!U110,WeightedParse!V110,WeightedParse!W110,WeightedParse!Y110,WeightedParse!AE110,WeightedParse!AF110,WeightedParse!AH110,WeightedParse!AJ110,WeightedParse!AN110,WeightedParse!AO110,WeightedParse!AP110)*Variables!$B$5),"")</f>
        <v/>
      </c>
      <c r="Z110" s="114" t="str">
        <f>IF($A110&gt;"",IF(EXACT(SquadExport!$BQ110,TRUE),HARMEAN(WeightedParse!M110,WeightedParse!P110,WeightedParse!Q110,WeightedParse!S110,WeightedParse!U110,WeightedParse!V110,WeightedParse!W110,WeightedParse!X110,WeightedParse!Y110,WeightedParse!Z110,WeightedParse!AE110,WeightedParse!AF110,WeightedParse!AH110,WeightedParse!AL110,WeightedParse!AO110,WeightedParse!AP110),HARMEAN(WeightedParse!M110,WeightedParse!P110,WeightedParse!Q110,WeightedParse!S110,WeightedParse!U110,WeightedParse!V110,WeightedParse!W110,WeightedParse!X110,WeightedParse!Y110,WeightedParse!Z110,WeightedParse!AE110,WeightedParse!AF110,WeightedParse!AH110,WeightedParse!AL110,WeightedParse!AO110,WeightedParse!AP110)*Variables!$B$5),"")</f>
        <v/>
      </c>
      <c r="AA110" s="114" t="str">
        <f>IF($A110&gt;"",IF(EXACT(SquadExport!$BQ110,TRUE),HARMEAN(WeightedParse!J110,WeightedParse!K110,WeightedParse!N110,WeightedParse!P110,WeightedParse!Q110,WeightedParse!S110,WeightedParse!V110,WeightedParse!X110,WeightedParse!Y110,WeightedParse!Z110,WeightedParse!AD110,WeightedParse!AE110,WeightedParse!AH110,WeightedParse!AI110,WeightedParse!AK110,WeightedParse!AN110,WeightedParse!AO110,WeightedParse!AP110),HARMEAN(WeightedParse!J110,WeightedParse!K110,WeightedParse!N110,WeightedParse!P110,WeightedParse!Q110,WeightedParse!S110,WeightedParse!V110,WeightedParse!X110,WeightedParse!Y110,WeightedParse!Z110,WeightedParse!AD110,WeightedParse!AE110,WeightedParse!AH110,WeightedParse!AI110,WeightedParse!AK110,WeightedParse!AN110,WeightedParse!AO110,WeightedParse!AP110)*Variables!$B$5),"")</f>
        <v/>
      </c>
      <c r="AB110" s="114" t="str">
        <f>IF($A110&gt;"",IF(AND(EXACT(SquadExport!$BR110,TRUE),EXACT(SquadExport!$BL110,TRUE)),HARMEAN(WeightedParse!I110,WeightedParse!K110,WeightedParse!N110,WeightedParse!Q110,WeightedParse!T110,WeightedParse!V110,WeightedParse!X110,WeightedParse!Y110,WeightedParse!Z110,WeightedParse!AD110,WeightedParse!AE110,WeightedParse!AF110,WeightedParse!AG110,WeightedParse!AH110,WeightedParse!AI110,WeightedParse!AJ110,WeightedParse!AK110,WeightedParse!AN110,WeightedParse!AO110),HARMEAN(WeightedParse!I110,WeightedParse!K110,WeightedParse!N110,WeightedParse!Q110,WeightedParse!T110,WeightedParse!V110,WeightedParse!X110,WeightedParse!Y110,WeightedParse!Z110,WeightedParse!AD110,WeightedParse!AE110,WeightedParse!AF110,WeightedParse!AG110,WeightedParse!AH110,WeightedParse!AI110,WeightedParse!AJ110,WeightedParse!AK110,WeightedParse!AN110,WeightedParse!AO110)*Variables!$B$5),"")</f>
        <v/>
      </c>
      <c r="AC110" s="114" t="str">
        <f>IF($A110&gt;"",IF(AND(EXACT(SquadExport!$BR110,TRUE),EXACT(SquadExport!$BL110,TRUE)),HARMEAN(WeightedParse!K110,WeightedParse!Q110,WeightedParse!S110,WeightedParse!T110,WeightedParse!V110,WeightedParse!X110,WeightedParse!Y110,WeightedParse!Z110,WeightedParse!AD110,WeightedParse!AE110,WeightedParse!AF110,WeightedParse!AG110,WeightedParse!AH110,WeightedParse!AO110),HARMEAN(WeightedParse!K110,WeightedParse!Q110,WeightedParse!S110,WeightedParse!T110,WeightedParse!V110,WeightedParse!X110,WeightedParse!Y110,WeightedParse!Z110,WeightedParse!AD110,WeightedParse!AE110,WeightedParse!AF110,WeightedParse!AG110,WeightedParse!AH110,WeightedParse!AO110)*Variables!$B$5),"")</f>
        <v/>
      </c>
      <c r="AD110" s="114" t="str">
        <f>IF($A110&gt;"",IF(AND(EXACT(SquadExport!$BR110,TRUE),EXACT(SquadExport!$BL110,TRUE)),HARMEAN(WeightedParse!I110,WeightedParse!J110,WeightedParse!K110,WeightedParse!N110,WeightedParse!Q110,WeightedParse!S110,WeightedParse!T110,WeightedParse!V110,WeightedParse!X110,WeightedParse!Z110,WeightedParse!AB110,WeightedParse!AD110,WeightedParse!AG110,WeightedParse!AH110,WeightedParse!AI110,WeightedParse!AK110,WeightedParse!AO110),HARMEAN(WeightedParse!I110,WeightedParse!J110,WeightedParse!K110,WeightedParse!N110,WeightedParse!Q110,WeightedParse!S110,WeightedParse!T110,WeightedParse!V110,WeightedParse!X110,WeightedParse!Z110,WeightedParse!AB110,WeightedParse!AD110,WeightedParse!AG110,WeightedParse!AH110,WeightedParse!AI110,WeightedParse!AK110,WeightedParse!AO110)*Variables!$B$5),"")</f>
        <v/>
      </c>
      <c r="AE110" s="114" t="str">
        <f>IF($A110&gt;"",IF(AND(EXACT(SquadExport!$BR110,TRUE),EXACT(SquadExport!$BL110,TRUE)),HARMEAN(WeightedParse!K110,WeightedParse!N110,WeightedParse!P110,WeightedParse!Q110,WeightedParse!S110,WeightedParse!T110,WeightedParse!U110,WeightedParse!V110,WeightedParse!X110,WeightedParse!Y110,WeightedParse!Z110,WeightedParse!AD110,WeightedParse!AE110,WeightedParse!AF110,WeightedParse!AG110,WeightedParse!AH110,WeightedParse!AI110,WeightedParse!AO110),HARMEAN(WeightedParse!K110,WeightedParse!N110,WeightedParse!P110,WeightedParse!Q110,WeightedParse!S110,WeightedParse!T110,WeightedParse!U110,WeightedParse!V110,WeightedParse!X110,WeightedParse!Y110,WeightedParse!Z110,WeightedParse!AD110,WeightedParse!AE110,WeightedParse!AF110,WeightedParse!AG110,WeightedParse!AH110,WeightedParse!AI110,WeightedParse!AO110)*Variables!$B$5),"")</f>
        <v/>
      </c>
      <c r="AF110" s="114" t="str">
        <f>IF($A110&gt;"",IF(AND(EXACT(SquadExport!$BR110,TRUE),EXACT(SquadExport!$BL110,TRUE)),HARMEAN(WeightedParse!I110,WeightedParse!J110,WeightedParse!K110,WeightedParse!N110,WeightedParse!Q110,WeightedParse!S110,WeightedParse!T110,WeightedParse!U110,WeightedParse!V110,WeightedParse!X110,WeightedParse!Z110,WeightedParse!AD110,WeightedParse!AE110,WeightedParse!AF110,WeightedParse!AH110,WeightedParse!AI110,WeightedParse!AK110,WeightedParse!AN110,WeightedParse!AO110,WeightedParse!AP110),HARMEAN(WeightedParse!I110,WeightedParse!J110,WeightedParse!K110,WeightedParse!N110,WeightedParse!Q110,WeightedParse!S110,WeightedParse!T110,WeightedParse!U110,WeightedParse!V110,WeightedParse!X110,WeightedParse!Z110,WeightedParse!AD110,WeightedParse!AE110,WeightedParse!AF110,WeightedParse!AH110,WeightedParse!AI110,WeightedParse!AK110,WeightedParse!AN110,WeightedParse!AO110,WeightedParse!AP110)*Variables!$B$5),"")</f>
        <v/>
      </c>
      <c r="AG110" s="114" t="str">
        <f>IF($A110&gt;"",IF(AND(OR(EXACT(SquadExport!$BR110,TRUE),EXACT(SquadExport!$BS110,TRUE)),OR(EXACT(SquadExport!$BK110,TRUE),EXACT(SquadExport!$BM110,TRUE))),HARMEAN(WeightedParse!I110,WeightedParse!K110,WeightedParse!Q110,WeightedParse!T110,WeightedParse!X110,WeightedParse!Z110,WeightedParse!AD110,WeightedParse!AF110,WeightedParse!AG110,WeightedParse!AJ110),HARMEAN(WeightedParse!I110,WeightedParse!K110,WeightedParse!Q110,WeightedParse!T110,WeightedParse!X110,WeightedParse!Z110,WeightedParse!AD110,WeightedParse!AF110,WeightedParse!AG110,WeightedParse!AJ110)*Variables!$B$5),"")</f>
        <v/>
      </c>
      <c r="AH110" s="114" t="str">
        <f>IF($A110&gt;"",IF(AND(OR(EXACT(SquadExport!$BR110,TRUE),EXACT(SquadExport!$BS110,TRUE)),OR(EXACT(SquadExport!$BK110,TRUE),EXACT(SquadExport!$BM110,TRUE))),HARMEAN(WeightedParse!H110,WeightedParse!K110,WeightedParse!P110,WeightedParse!Q110,WeightedParse!S110,WeightedParse!T110,WeightedParse!V110,WeightedParse!X110,WeightedParse!Y110,WeightedParse!Z110,WeightedParse!AD110,WeightedParse!AE110,WeightedParse!AF110,WeightedParse!AG110,WeightedParse!AH110,WeightedParse!AO110),HARMEAN(WeightedParse!H110,WeightedParse!K110,WeightedParse!P110,WeightedParse!Q110,WeightedParse!S110,WeightedParse!T110,WeightedParse!V110,WeightedParse!X110,WeightedParse!Y110,WeightedParse!Z110,WeightedParse!AD110,WeightedParse!AE110,WeightedParse!AF110,WeightedParse!AG110,WeightedParse!AH110,WeightedParse!AO110)*Variables!$B$5),"")</f>
        <v/>
      </c>
      <c r="AI110" s="114" t="str">
        <f>IF($A110&gt;"",IF(AND(OR(EXACT(SquadExport!$BR110,TRUE),EXACT(SquadExport!$BS110,TRUE)),OR(EXACT(SquadExport!$BK110,TRUE),EXACT(SquadExport!$BM110,TRUE))),HARMEAN(WeightedParse!H110,WeightedParse!I110,WeightedParse!K110,WeightedParse!P110,WeightedParse!Q110,WeightedParse!S110,WeightedParse!T110,WeightedParse!U110,WeightedParse!V110,WeightedParse!X110,WeightedParse!Y110,WeightedParse!Z110,WeightedParse!AD110,WeightedParse!AE110,WeightedParse!AF110,WeightedParse!AH110,WeightedParse!AI110,WeightedParse!AO110),HARMEAN(WeightedParse!H110,WeightedParse!I110,WeightedParse!K110,WeightedParse!P110,WeightedParse!Q110,WeightedParse!S110,WeightedParse!T110,WeightedParse!U110,WeightedParse!V110,WeightedParse!X110,WeightedParse!Y110,WeightedParse!Z110,WeightedParse!AD110,WeightedParse!AE110,WeightedParse!AF110,WeightedParse!AH110,WeightedParse!AI110,WeightedParse!AO110)*Variables!$B$5),"")</f>
        <v/>
      </c>
      <c r="AJ110" s="114" t="str">
        <f>IF($A110&gt;"",IF(AND(OR(EXACT(SquadExport!$BR110,TRUE),EXACT(SquadExport!$BS110,TRUE)),OR(EXACT(SquadExport!$BK110,TRUE),EXACT(SquadExport!$BM110,TRUE))),HARMEAN(WeightedParse!H110,WeightedParse!K110,WeightedParse!M110,WeightedParse!V110,WeightedParse!W110,WeightedParse!AD110,WeightedParse!AF110,WeightedParse!AH110,WeightedParse!AK110,WeightedParse!AL110,WeightedParse!AO110,WeightedParse!AP110)*(CONVERT(LEFT(SquadExport!$E110,FIND("'",SquadExport!$E110)-1)+((MID(SquadExport!$E110,FIND("'",SquadExport!$E110)+1,LEN(SquadExport!$E110)-FIND("'",SquadExport!$E110)-1))/12),"ft","m")-1)/(Variables!$C$4-1),(HARMEAN(WeightedParse!H110,WeightedParse!K110,WeightedParse!M110,WeightedParse!V110,WeightedParse!W110,WeightedParse!AD110,WeightedParse!AF110,WeightedParse!AH110,WeightedParse!AK110,WeightedParse!AL110,WeightedParse!AO110,WeightedParse!AP110)*(CONVERT(LEFT(SquadExport!$E110,FIND("'",SquadExport!$E110)-1)+((MID(SquadExport!$E110,FIND("'",SquadExport!$E110)+1,LEN(SquadExport!$E110)-FIND("'",SquadExport!$E110)-1))/12),"ft","m")-1)/(Variables!$C$4-1))*Variables!$B$5),"")</f>
        <v/>
      </c>
      <c r="AK110" s="114" t="str">
        <f>IF($A110&gt;"",IF(AND(OR(EXACT(SquadExport!$BR110,TRUE),EXACT(SquadExport!$BS110,TRUE)),OR(EXACT(SquadExport!$BK110,TRUE),EXACT(SquadExport!$BM110,TRUE))),HARMEAN(WeightedParse!J110,WeightedParse!K110,WeightedParse!T110,WeightedParse!V110,WeightedParse!X110,WeightedParse!Y110,WeightedParse!Z110,WeightedParse!AD110,WeightedParse!AH110,WeightedParse!AI110,WeightedParse!AK110,WeightedParse!AO110),HARMEAN(WeightedParse!J110,WeightedParse!K110,WeightedParse!T110,WeightedParse!V110,WeightedParse!X110,WeightedParse!Y110,WeightedParse!Z110,WeightedParse!AD110,WeightedParse!AH110,WeightedParse!AI110,WeightedParse!AK110,WeightedParse!AO110)*Variables!$B$5),"")</f>
        <v/>
      </c>
      <c r="AL110" s="114" t="str">
        <f>IF($A110&gt;"",IF(AND(OR(EXACT(SquadExport!$BR110,TRUE),EXACT(SquadExport!$BS110,TRUE)),OR(EXACT(SquadExport!$BK110,TRUE),EXACT(SquadExport!$BM110,TRUE))),HARMEAN(WeightedParse!H110,WeightedParse!I110,WeightedParse!K110,WeightedParse!Q110,WeightedParse!T110,WeightedParse!V110,WeightedParse!AB110,WeightedParse!AD110,WeightedParse!AH110,WeightedParse!AI110,WeightedParse!AJ110,WeightedParse!AN110,WeightedParse!AO110),HARMEAN(WeightedParse!H110,WeightedParse!I110,WeightedParse!K110,WeightedParse!Q110,WeightedParse!T110,WeightedParse!V110,WeightedParse!AB110,WeightedParse!AD110,WeightedParse!AH110,WeightedParse!AI110,WeightedParse!AJ110,WeightedParse!AN110,WeightedParse!AO110)*Variables!$B$5),"")</f>
        <v/>
      </c>
      <c r="AM110" s="114" t="str">
        <f>IF($A110&gt;"",IF(AND(OR(EXACT(SquadExport!$BR110,TRUE),EXACT(SquadExport!$BS110,TRUE)),OR(EXACT(SquadExport!$BK110,TRUE),EXACT(SquadExport!$BM110,TRUE))),HARMEAN(WeightedParse!I110,WeightedParse!J110,WeightedParse!K110,WeightedParse!N110,WeightedParse!Q110,WeightedParse!T110,WeightedParse!V110,WeightedParse!X110,WeightedParse!AB110,WeightedParse!AD110,WeightedParse!AG110,WeightedParse!AI110,WeightedParse!AJ110,WeightedParse!AK110,WeightedParse!AN110)*WeightedParse!BD110,(HARMEAN(WeightedParse!I110,WeightedParse!J110,WeightedParse!K110,WeightedParse!N110,WeightedParse!Q110,WeightedParse!T110,WeightedParse!V110,WeightedParse!X110,WeightedParse!AB110,WeightedParse!AD110,WeightedParse!AG110,WeightedParse!AI110,WeightedParse!AJ110,WeightedParse!AK110,WeightedParse!AN110)*WeightedParse!BD110)*Variables!$B$5),"")</f>
        <v/>
      </c>
      <c r="AN110" s="114" t="str">
        <f>IF($A110&gt;"",IF(AND(OR(EXACT(SquadExport!$BR110,TRUE),EXACT(SquadExport!$BS110,TRUE)),OR(EXACT(SquadExport!$BK110,TRUE),EXACT(SquadExport!$BM110,TRUE))),HARMEAN(WeightedParse!H110,WeightedParse!I110,WeightedParse!K110,WeightedParse!N110,WeightedParse!Q110,WeightedParse!T110,WeightedParse!V110,WeightedParse!X110,WeightedParse!Z110,WeightedParse!AD110,WeightedParse!AG110,WeightedParse!AH110,WeightedParse!AI110,WeightedParse!AJ110,WeightedParse!AN110,WeightedParse!AO110)*WeightedParse!BD110,(HARMEAN(WeightedParse!H110,WeightedParse!I110,WeightedParse!K110,WeightedParse!N110,WeightedParse!Q110,WeightedParse!T110,WeightedParse!V110,WeightedParse!X110,WeightedParse!Z110,WeightedParse!AD110,WeightedParse!AG110,WeightedParse!AH110,WeightedParse!AI110,WeightedParse!AJ110,WeightedParse!AN110,WeightedParse!AO110)*WeightedParse!BD110)*Variables!$B$5),"")</f>
        <v/>
      </c>
      <c r="AO110" s="114" t="str">
        <f>IF($A110&gt;"",IF(AND(EXACT(SquadExport!$BS110,TRUE),EXACT(SquadExport!$BL110,TRUE)),HARMEAN(WeightedParse!K110,WeightedParse!Q110,WeightedParse!T110,WeightedParse!V110,WeightedParse!X110,WeightedParse!Z110,WeightedParse!AB110,WeightedParse!AD110,WeightedParse!AG110,WeightedParse!AK110),HARMEAN(WeightedParse!K110,WeightedParse!Q110,WeightedParse!T110,WeightedParse!V110,WeightedParse!X110,WeightedParse!Z110,WeightedParse!AB110,WeightedParse!AD110,WeightedParse!AG110,WeightedParse!AK110)*Variables!$B$5),"")</f>
        <v/>
      </c>
      <c r="AP110" s="114" t="str">
        <f>IF($A110&gt;"",IF(AND(EXACT(SquadExport!$BS110,TRUE),EXACT(SquadExport!$BL110,TRUE)),HARMEAN(WeightedParse!I110,WeightedParse!K110,WeightedParse!Q110,WeightedParse!T110,WeightedParse!V110,WeightedParse!X110,WeightedParse!Z110,WeightedParse!AB110,WeightedParse!AD110,WeightedParse!AF110,WeightedParse!AG110,WeightedParse!AI110,WeightedParse!AJ110),HARMEAN(WeightedParse!I110,WeightedParse!K110,WeightedParse!Q110,WeightedParse!T110,WeightedParse!V110,WeightedParse!X110,WeightedParse!Z110,WeightedParse!AB110,WeightedParse!AD110,WeightedParse!AF110,WeightedParse!AG110,WeightedParse!AI110,WeightedParse!AJ110)*Variables!$B$5),"")</f>
        <v/>
      </c>
      <c r="AQ110" s="114" t="str">
        <f>IF($A110&gt;"",IF(AND(EXACT(SquadExport!$BS110,TRUE),EXACT(SquadExport!$BL110,TRUE)),HARMEAN(WeightedParse!I110,WeightedParse!J110,WeightedParse!K110,WeightedParse!Q110,WeightedParse!T110,WeightedParse!V110,WeightedParse!X110,WeightedParse!Z110,WeightedParse!AB110,WeightedParse!AD110,WeightedParse!AG110,WeightedParse!AI110,WeightedParse!AJ110,WeightedParse!AK110),HARMEAN(WeightedParse!I110,WeightedParse!J110,WeightedParse!K110,WeightedParse!Q110,WeightedParse!T110,WeightedParse!V110,WeightedParse!X110,WeightedParse!Z110,WeightedParse!AB110,WeightedParse!AD110,WeightedParse!AG110,WeightedParse!AI110,WeightedParse!AJ110,WeightedParse!AK110)*Variables!$B$5),"")</f>
        <v/>
      </c>
      <c r="AR110" s="114" t="str">
        <f>IF($A110&gt;"",IF(AND(EXACT(SquadExport!$BS110,TRUE),EXACT(SquadExport!$BL110,TRUE)),HARMEAN(WeightedParse!I110,WeightedParse!J110,WeightedParse!K110,WeightedParse!Q110,WeightedParse!T110,WeightedParse!V110,WeightedParse!X110,WeightedParse!Y110,WeightedParse!Z110,WeightedParse!AD110,WeightedParse!AH110,WeightedParse!AI110,WeightedParse!AJ110,WeightedParse!AK110,WeightedParse!AN110,WeightedParse!AO110),HARMEAN(WeightedParse!I110,WeightedParse!J110,WeightedParse!K110,WeightedParse!Q110,WeightedParse!T110,WeightedParse!V110,WeightedParse!X110,WeightedParse!Y110,WeightedParse!Z110,WeightedParse!AD110,WeightedParse!AH110,WeightedParse!AI110,WeightedParse!AJ110,WeightedParse!AK110,WeightedParse!AN110,WeightedParse!AO110)*Variables!$B$5),"")</f>
        <v/>
      </c>
      <c r="AS110" s="114" t="str">
        <f>IF($A110&gt;"",IF(AND(EXACT(SquadExport!$BT110,TRUE),EXACT(SquadExport!$BL110,TRUE)),HARMEAN(WeightedParse!J110,WeightedParse!K110,WeightedParse!M110,WeightedParse!T110,WeightedParse!V110,WeightedParse!X110,WeightedParse!Z110,WeightedParse!AD110,WeightedParse!AI110),(HARMEAN(WeightedParse!J110,WeightedParse!K110,WeightedParse!M110,WeightedParse!T110,WeightedParse!V110,WeightedParse!X110,WeightedParse!Z110,WeightedParse!AD110,WeightedParse!AI110)*Variables!$B$5)),"")</f>
        <v/>
      </c>
      <c r="AT110" s="114" t="str">
        <f>IF($A110&gt;"",IF(AND(EXACT(SquadExport!$BT110,TRUE),EXACT(SquadExport!$BL110,TRUE)),HARMEAN(WeightedParse!J110,WeightedParse!K110,WeightedParse!M110,WeightedParse!U110,WeightedParse!V110,WeightedParse!W110,WeightedParse!X110,WeightedParse!Z110,WeightedParse!AD110,WeightedParse!AF110,WeightedParse!AK110,WeightedParse!AL110,WeightedParse!AP110)*(CONVERT(LEFT(SquadExport!$E110,FIND("'",SquadExport!$E110)-1)+((MID(SquadExport!$E110,FIND("'",SquadExport!$E110)+1,LEN(SquadExport!$E110)-FIND("'",SquadExport!$E110)-1))/12),"ft","m")-1)/(Variables!$C$4-1),(HARMEAN(WeightedParse!J110,WeightedParse!K110,WeightedParse!M110,WeightedParse!U110,WeightedParse!V110,WeightedParse!W110,WeightedParse!X110,WeightedParse!Z110,WeightedParse!AD110,WeightedParse!AF110,WeightedParse!AK110,WeightedParse!AL110,WeightedParse!AP110)*(CONVERT(LEFT(SquadExport!$E110,FIND("'",SquadExport!$E110)-1)+((MID(SquadExport!$E110,FIND("'",SquadExport!$E110)+1,LEN(SquadExport!$E110)-FIND("'",SquadExport!$E110)-1))/12),"ft","m")-1)/(Variables!$C$4-1)))*Variables!$B$5,"")</f>
        <v/>
      </c>
      <c r="AU110" s="114" t="str">
        <f>IF($A110&gt;"",IF(AND(EXACT(SquadExport!$BT110,TRUE),EXACT(SquadExport!$BL110,TRUE)),HARMEAN(WeightedParse!I110,WeightedParse!J110,WeightedParse!K110,WeightedParse!Q110,WeightedParse!T110,WeightedParse!V110,WeightedParse!X110,WeightedParse!Z110,WeightedParse!AB110,WeightedParse!AD110,WeightedParse!AF110,WeightedParse!AG110,WeightedParse!AK110,WeightedParse!AP110),HARMEAN(WeightedParse!I110,WeightedParse!J110,WeightedParse!K110,WeightedParse!Q110,WeightedParse!T110,WeightedParse!V110,WeightedParse!X110,WeightedParse!Z110,WeightedParse!AB110,WeightedParse!AD110,WeightedParse!AF110,WeightedParse!AG110,WeightedParse!AK110,WeightedParse!AP110)*Variables!$B$5),"")</f>
        <v/>
      </c>
      <c r="AV110" s="114" t="str">
        <f>IF($A110&gt;"",IF(AND(EXACT(SquadExport!$BT110,TRUE),EXACT(SquadExport!$BL110,TRUE)),HARMEAN(WeightedParse!I110,WeightedParse!J110,WeightedParse!K110,WeightedParse!Q110,WeightedParse!T110,WeightedParse!V110,WeightedParse!X110,WeightedParse!Z110,WeightedParse!AD110,WeightedParse!AH110,WeightedParse!AI110,WeightedParse!AJ110,WeightedParse!AK110,WeightedParse!AN110,WeightedParse!AO110),HARMEAN(WeightedParse!I110,WeightedParse!J110,WeightedParse!K110,WeightedParse!Q110,WeightedParse!T110,WeightedParse!V110,WeightedParse!X110,WeightedParse!Z110,WeightedParse!AD110,WeightedParse!AH110,WeightedParse!AI110,WeightedParse!AJ110,WeightedParse!AK110,WeightedParse!AN110,WeightedParse!AO110)*Variables!$B$5),"")</f>
        <v/>
      </c>
      <c r="AW110" s="114" t="str">
        <f>IF($A110&gt;"",IF(AND(EXACT(SquadExport!$BT110,TRUE),EXACT(SquadExport!$BL110,TRUE)),HARMEAN(WeightedParse!I110,WeightedParse!J110,WeightedParse!K110,WeightedParse!Q110,WeightedParse!T110,WeightedParse!V110,WeightedParse!X110,WeightedParse!Z110,WeightedParse!AB110,WeightedParse!AD110,WeightedParse!AF110,WeightedParse!AG110,WeightedParse!AI110,WeightedParse!AJ110,WeightedParse!AK110),HARMEAN(WeightedParse!I110,WeightedParse!J110,WeightedParse!K110,WeightedParse!Q110,WeightedParse!T110,WeightedParse!V110,WeightedParse!X110,WeightedParse!Z110,WeightedParse!AB110,WeightedParse!AD110,WeightedParse!AF110,WeightedParse!AG110,WeightedParse!AI110,WeightedParse!AJ110,WeightedParse!AK110)*Variables!$B$5),"")</f>
        <v/>
      </c>
      <c r="AX110" s="114" t="str">
        <f>IF($A110&gt;"",IF(AND(EXACT(SquadExport!$BT110,TRUE),EXACT(SquadExport!$BL110,TRUE)),HARMEAN(WeightedParse!K110,WeightedParse!Q110,WeightedParse!U110,WeightedParse!V110,WeightedParse!W110,WeightedParse!X110,WeightedParse!Y110,WeightedParse!Z110,WeightedParse!AD110,WeightedParse!AF110,WeightedParse!AH110,WeightedParse!AI110,WeightedParse!AJ110,WeightedParse!AK110,WeightedParse!AN110,WeightedParse!AO110,WeightedParse!AP110),HARMEAN(WeightedParse!K110,WeightedParse!Q110,WeightedParse!U110,WeightedParse!V110,WeightedParse!W110,WeightedParse!X110,WeightedParse!Y110,WeightedParse!Z110,WeightedParse!AD110,WeightedParse!AF110,WeightedParse!AH110,WeightedParse!AI110,WeightedParse!AJ110,WeightedParse!AK110,WeightedParse!AN110,WeightedParse!AO110,WeightedParse!AP110)*Variables!$B$5),"")</f>
        <v/>
      </c>
      <c r="AY110" s="114" t="str">
        <f>IF($A110&gt;"",IF(AND(EXACT(SquadExport!$BT110,TRUE),EXACT(SquadExport!$BL110,TRUE)),HARMEAN(WeightedParse!I110,WeightedParse!J110,WeightedParse!K110,WeightedParse!M110,WeightedParse!N110,WeightedParse!Q110,WeightedParse!T110,WeightedParse!V110,WeightedParse!X110,WeightedParse!Z110,WeightedParse!AD110,WeightedParse!AF110,WeightedParse!AG110,WeightedParse!AH110,WeightedParse!AI110,WeightedParse!AJ110,WeightedParse!AK110,WeightedParse!AL110,WeightedParse!AN110,WeightedParse!AO110,WeightedParse!AP110),HARMEAN(WeightedParse!I110,WeightedParse!J110,WeightedParse!K110,WeightedParse!M110,WeightedParse!N110,WeightedParse!Q110,WeightedParse!T110,WeightedParse!V110,WeightedParse!X110,WeightedParse!Z110,WeightedParse!AD110,WeightedParse!AF110,WeightedParse!AG110,WeightedParse!AH110,WeightedParse!AI110,WeightedParse!AJ110,WeightedParse!AK110,WeightedParse!AL110,WeightedParse!AN110,WeightedParse!AO110,WeightedParse!AP110)*Variables!$B$5),"")</f>
        <v/>
      </c>
    </row>
    <row r="111" spans="1:51" ht="15" customHeight="1" x14ac:dyDescent="0.25">
      <c r="A111" s="3" t="str">
        <f>IF(WeightedParse!A111&gt;"",WeightedParse!A111,"")</f>
        <v/>
      </c>
      <c r="B111" s="4" t="str">
        <f>IF(WeightedParse!B111&gt;0,WeightedParse!B111,"")</f>
        <v/>
      </c>
      <c r="C111" s="4" t="str">
        <f>IF(A111&gt;"",IF(AND(B111&lt;=Variables!$B$8,G111&gt;2),"Youth",IF(AND(B111&lt;=Variables!$B$8,G111&lt;=2),"Prospect",IF(AND(B111&gt;=Variables!$B$9,G111&gt;2),"Old",IF(G111&gt;=3,"Reserves","First Team")))),"")</f>
        <v/>
      </c>
      <c r="D111" s="4" t="str">
        <f>SquadExport!BJ111</f>
        <v/>
      </c>
      <c r="E111" s="4" t="str">
        <f>IF(A111&gt;"",VLOOKUP(F111,Roles!A:B,2,FALSE)&amp;IF(OR(VLOOKUP(F111,Roles!$A:$B,2,FALSE)="FB",VLOOKUP(F111,Roles!$A:$B,2,FALSE)="WB",VLOOKUP(F111,Roles!$A:$B,2,FALSE)="WM",VLOOKUP(F111,Roles!$A:$B,2,FALSE)="W"),IF(AND(SquadExport!BK111=TRUE,SquadExport!BM111=TRUE,WeightedParse!BB111&gt;=WeightedParse!BC111)," (R)",IF(AND(SquadExport!BK111=TRUE,SquadExport!BM111=TRUE,WeightedParse!BB111&lt;WeightedParse!BC111)," (L)",IF(AND(SquadExport!BK111=TRUE,SquadExport!BM111=FALSE), " (L)",IF(AND(SquadExport!BK111=FALSE,SquadExport!BM111=TRUE)," (R)","")))),""),"")</f>
        <v/>
      </c>
      <c r="F111" s="4" t="str" cm="1">
        <f t="array" ref="F111">IF(A111&gt;"",INDEX($J$1:$AY$1,SUMPRODUCT(MAX(($J$2:$AY$200=MAX($J111:$AY111))*(COLUMN($J$2:$AY$200))))-COLUMN($J$1)+1),"")</f>
        <v/>
      </c>
      <c r="G111" s="4" t="str">
        <f t="shared" si="3"/>
        <v/>
      </c>
      <c r="H111" s="4" t="str">
        <f t="shared" si="4"/>
        <v/>
      </c>
      <c r="I111" s="5" t="str">
        <f t="shared" si="5"/>
        <v/>
      </c>
      <c r="J111" s="114" t="str">
        <f>IF($A111&gt;"",HARMEAN(WeightedParse!V111,WeightedParse!Y111,WeightedParse!Z111,WeightedParse!AE111,WeightedParse!AJ111,WeightedParse!AQ111,WeightedParse!AR111,WeightedParse!AS111,WeightedParse!AU111,WeightedParse!AV111,WeightedParse!AW111,WeightedParse!AY111,WeightedParse!BA111),"")</f>
        <v/>
      </c>
      <c r="K111" s="114" t="str">
        <f>IF(A111&gt;"",HARMEAN(WeightedParse!K111,WeightedParse!Q111,WeightedParse!V111,WeightedParse!X111,WeightedParse!Y111,WeightedParse!Z111,WeightedParse!AE111,WeightedParse!AG111,WeightedParse!AI111,WeightedParse!AJ111,WeightedParse!AQ111,WeightedParse!AR111,WeightedParse!AS111,WeightedParse!AU111,WeightedParse!AV111,WeightedParse!AW111,WeightedParse!AY111,WeightedParse!AZ111,WeightedParse!BA111),"")</f>
        <v/>
      </c>
      <c r="L111" s="114" t="str">
        <f>IF($A111&gt;"",IF(AND(EXACT(SquadExport!$BO111,TRUE),EXACT(SquadExport!$BL111,TRUE)),HARMEAN(WeightedParse!M111,WeightedParse!P111,WeightedParse!S111,WeightedParse!U111,WeightedParse!V111,WeightedParse!W111,WeightedParse!Y111,WeightedParse!AE111,WeightedParse!AL111,WeightedParse!AN111,WeightedParse!AP111),HARMEAN(WeightedParse!M111,WeightedParse!P111,WeightedParse!S111,WeightedParse!U111,WeightedParse!V111,WeightedParse!W111,WeightedParse!Y111,WeightedParse!AE111,WeightedParse!AL111,WeightedParse!AN111,WeightedParse!AP111)*Variables!$B$5),"")</f>
        <v/>
      </c>
      <c r="M111" s="114" t="str">
        <f>IF($A111&gt;"",IF(AND(EXACT(SquadExport!$BO111,TRUE),EXACT(SquadExport!$BL111,TRUE)),HARMEAN(WeightedParse!M111,WeightedParse!P111,WeightedParse!S111,WeightedParse!U111,WeightedParse!V111,WeightedParse!W111,WeightedParse!X111,WeightedParse!Y111,WeightedParse!Z111,WeightedParse!AE111,WeightedParse!AL111,WeightedParse!AN111,WeightedParse!AP111),HARMEAN(WeightedParse!M111,WeightedParse!P111,WeightedParse!S111,WeightedParse!U111,WeightedParse!V111,WeightedParse!W111,WeightedParse!X111,WeightedParse!Y111,WeightedParse!Z111,WeightedParse!AE111,WeightedParse!AL111,WeightedParse!AN111,WeightedParse!AP111)*Variables!$B$5),"")</f>
        <v/>
      </c>
      <c r="N111" s="114" t="str">
        <f>IF($A111&gt;"",IF(AND(EXACT(SquadExport!$BO111,TRUE),EXACT(SquadExport!$BL111,TRUE)),HARMEAN(WeightedParse!K111,WeightedParse!M111,WeightedParse!P111,WeightedParse!Q111,WeightedParse!S111,WeightedParse!T111,WeightedParse!U111,WeightedParse!V111,WeightedParse!W111,WeightedParse!X111,WeightedParse!Y111,WeightedParse!Z111,WeightedParse!AE111,WeightedParse!AG111,WeightedParse!AL111,WeightedParse!AN111,WeightedParse!AP111),HARMEAN(WeightedParse!K111,WeightedParse!M111,WeightedParse!P111,WeightedParse!Q111,WeightedParse!S111,WeightedParse!T111,WeightedParse!U111,WeightedParse!V111,WeightedParse!W111,WeightedParse!X111,WeightedParse!Y111,WeightedParse!Z111,WeightedParse!AE111,WeightedParse!AG111,WeightedParse!AL111,WeightedParse!AN111,WeightedParse!AP111)*Variables!$B$5),"")</f>
        <v/>
      </c>
      <c r="O111" s="114" t="str">
        <f>IF($A111&gt;"",IF(AND(EXACT(SquadExport!$BO111,TRUE),EXACT(SquadExport!$BL111,TRUE)),HARMEAN(WeightedParse!I111,WeightedParse!K111,WeightedParse!M111,WeightedParse!P111,WeightedParse!Q111,WeightedParse!S111,WeightedParse!T111,WeightedParse!V111,WeightedParse!W111,WeightedParse!X111,WeightedParse!Y111,WeightedParse!Z111,WeightedParse!AB111,WeightedParse!AE111,WeightedParse!AF111,WeightedParse!AG111,WeightedParse!AJ111,WeightedParse!AK111,WeightedParse!AL111,WeightedParse!AN111,WeightedParse!AO111,WeightedParse!AP111),HARMEAN(WeightedParse!I111,WeightedParse!K111,WeightedParse!M111,WeightedParse!P111,WeightedParse!Q111,WeightedParse!S111,WeightedParse!T111,WeightedParse!V111,WeightedParse!W111,WeightedParse!X111,WeightedParse!Y111,WeightedParse!Z111,WeightedParse!AB111,WeightedParse!AE111,WeightedParse!AF111,WeightedParse!AG111,WeightedParse!AJ111,WeightedParse!AK111,WeightedParse!AL111,WeightedParse!AN111,WeightedParse!AO111,WeightedParse!AP111)*Variables!$B$5),"")</f>
        <v/>
      </c>
      <c r="P111" s="114" t="str">
        <f>IF($A111&gt;"",IF(AND(OR(EXACT(SquadExport!$BO111,TRUE),EXACT(SquadExport!$BP111,TRUE)),OR(EXACT(SquadExport!$BK111,TRUE),EXACT(SquadExport!$BM111,TRUE))),HARMEAN(WeightedParse!M111,WeightedParse!P111,WeightedParse!S111,WeightedParse!U111,WeightedParse!V111,WeightedParse!W111,WeightedParse!Y111,WeightedParse!AE111,WeightedParse!AF111,WeightedParse!AP111),HARMEAN(WeightedParse!M111,WeightedParse!P111,WeightedParse!S111,WeightedParse!U111,WeightedParse!V111,WeightedParse!W111,WeightedParse!Y111,WeightedParse!AE111,WeightedParse!AF111,WeightedParse!AP111)*Variables!$B$5),"")</f>
        <v/>
      </c>
      <c r="Q111" s="114" t="str">
        <f>IF($A111&gt;"",IF(AND(OR(EXACT(SquadExport!$BO111,TRUE),EXACT(SquadExport!$BP111,TRUE)),OR(EXACT(SquadExport!$BK111,TRUE),EXACT(SquadExport!$BM111,TRUE))),HARMEAN(WeightedParse!H111,WeightedParse!P111,WeightedParse!Q111,WeightedParse!S111,WeightedParse!T111,WeightedParse!V111,WeightedParse!X111,WeightedParse!Y111,WeightedParse!Z111,WeightedParse!AE111,WeightedParse!AF111,WeightedParse!AH111,WeightedParse!AN111,WeightedParse!AO111),HARMEAN(WeightedParse!H111,WeightedParse!P111,WeightedParse!Q111,WeightedParse!S111,WeightedParse!T111,WeightedParse!V111,WeightedParse!X111,WeightedParse!Y111,WeightedParse!Z111,WeightedParse!AE111,WeightedParse!AF111,WeightedParse!AH111,WeightedParse!AN111,WeightedParse!AO111)*Variables!$B$5),"")</f>
        <v/>
      </c>
      <c r="R111" s="115" t="str">
        <f>IF($A111&gt;"",IF(AND(OR(EXACT(SquadExport!$BO111,TRUE),EXACT(SquadExport!$BP111,TRUE)),OR(EXACT(SquadExport!$BK111,TRUE),EXACT(SquadExport!$BM111,TRUE))),HARMEAN(WeightedParse!H111,WeightedParse!I111,WeightedParse!K111,WeightedParse!P111,WeightedParse!Q111,WeightedParse!S111,WeightedParse!T111,WeightedParse!V111,WeightedParse!Y111,WeightedParse!Z111,WeightedParse!AD111,WeightedParse!AE111,WeightedParse!AF111,WeightedParse!AH111,WeightedParse!AI111,WeightedParse!AJ111,WeightedParse!AN111,WeightedParse!AO111),HARMEAN(WeightedParse!H111,WeightedParse!I111,WeightedParse!K111,WeightedParse!P111,WeightedParse!Q111,WeightedParse!S111,WeightedParse!T111,WeightedParse!V111,WeightedParse!Y111,WeightedParse!Z111,WeightedParse!AD111,WeightedParse!AE111,WeightedParse!AF111,WeightedParse!AH111,WeightedParse!AI111,WeightedParse!AJ111,WeightedParse!AN111,WeightedParse!AO111)*Variables!$B$5),"")</f>
        <v/>
      </c>
      <c r="S111" s="115" t="str">
        <f>IF($A111&gt;"",IF(AND(OR(EXACT(SquadExport!$BO111,TRUE),EXACT(SquadExport!$BP111,TRUE)),OR(EXACT(SquadExport!$BK111,TRUE),EXACT(SquadExport!$BM111,TRUE))),HARMEAN(WeightedParse!H111,WeightedParse!I111,WeightedParse!K111,WeightedParse!Q111,WeightedParse!S111,WeightedParse!T111,WeightedParse!V111,WeightedParse!X111,WeightedParse!Z111,WeightedParse!AB111,WeightedParse!AD111,WeightedParse!AF111,WeightedParse!AG111,WeightedParse!AH111,WeightedParse!AI111,WeightedParse!AJ111,WeightedParse!AK111,WeightedParse!AN111,WeightedParse!AO111),HARMEAN(WeightedParse!H111,WeightedParse!I111,WeightedParse!K111,WeightedParse!Q111,WeightedParse!S111,WeightedParse!T111,WeightedParse!V111,WeightedParse!X111,WeightedParse!Z111,WeightedParse!AB111,WeightedParse!AD111,WeightedParse!AF111,WeightedParse!AG111,WeightedParse!AH111,WeightedParse!AI111,WeightedParse!AJ111,WeightedParse!AK111,WeightedParse!AN111,WeightedParse!AO111)*Variables!$B$5),"")</f>
        <v/>
      </c>
      <c r="T111" s="114" t="str">
        <f>IF($A111&gt;"",IF(AND(OR(EXACT(SquadExport!$BO111,TRUE),EXACT(SquadExport!$BP111,TRUE)),OR(EXACT(SquadExport!$BK111,TRUE),EXACT(SquadExport!$BM111,TRUE))),HARMEAN(WeightedParse!I111,WeightedParse!K111,WeightedParse!N111,WeightedParse!P111,WeightedParse!Q111,WeightedParse!S111,WeightedParse!T111,WeightedParse!V111,WeightedParse!X111,WeightedParse!Y111,WeightedParse!Z111,WeightedParse!AB111,WeightedParse!AD111,WeightedParse!AE111,WeightedParse!AF111,WeightedParse!AH111,WeightedParse!AI111,WeightedParse!AJ111,WeightedParse!AN111,WeightedParse!AO111)*WeightedParse!BD111,(HARMEAN(WeightedParse!I111,WeightedParse!K111,WeightedParse!N111,WeightedParse!P111,WeightedParse!Q111,WeightedParse!S111,WeightedParse!T111,WeightedParse!V111,WeightedParse!X111,WeightedParse!Y111,WeightedParse!Z111,WeightedParse!AB111,WeightedParse!AD111,WeightedParse!AE111,WeightedParse!AF111,WeightedParse!AH111,WeightedParse!AI111,WeightedParse!AJ111,WeightedParse!AN111,WeightedParse!AO111)*WeightedParse!BD111)*Variables!$B$5),"")</f>
        <v/>
      </c>
      <c r="U111" s="114" t="str">
        <f>IF($A111&gt;"",IF(EXACT(SquadExport!$BQ111,TRUE),HARMEAN(WeightedParse!P111,WeightedParse!S111,WeightedParse!V111,WeightedParse!X111,WeightedParse!Y111,WeightedParse!Z111,WeightedParse!AE111,WeightedParse!AF111,WeightedParse!AP111),HARMEAN(WeightedParse!P111,WeightedParse!S111,WeightedParse!V111,WeightedParse!X111,WeightedParse!Y111,WeightedParse!Z111,WeightedParse!AE111,WeightedParse!AF111,WeightedParse!AP111)*Variables!$B$5),"")</f>
        <v/>
      </c>
      <c r="V111" s="114" t="str">
        <f>IF($A111&gt;"",IF(EXACT(SquadExport!$BQ111,TRUE),HARMEAN(WeightedParse!K111,WeightedParse!Q111,WeightedParse!S111,WeightedParse!T111,WeightedParse!V111,WeightedParse!X111,WeightedParse!Z111,WeightedParse!AE111,WeightedParse!AF111,WeightedParse!AG111,WeightedParse!AH111,WeightedParse!AK111),HARMEAN(WeightedParse!K111,WeightedParse!Q111,WeightedParse!S111,WeightedParse!T111,WeightedParse!V111,WeightedParse!X111,WeightedParse!Z111,WeightedParse!AE111,WeightedParse!AF111,WeightedParse!AG111,WeightedParse!AH111,WeightedParse!AK111)*Variables!$B$5),"")</f>
        <v/>
      </c>
      <c r="W111" s="114" t="str">
        <f>IF($A111&gt;"",IF(EXACT(SquadExport!$BQ111,TRUE),HARMEAN(WeightedParse!I111,WeightedParse!K111,WeightedParse!N111,WeightedParse!Q111,WeightedParse!T111,WeightedParse!V111,WeightedParse!X111,WeightedParse!Z111,WeightedParse!AB111,WeightedParse!AD111,WeightedParse!AF111,WeightedParse!AG111,WeightedParse!AK111),HARMEAN(WeightedParse!I111,WeightedParse!K111,WeightedParse!N111,WeightedParse!Q111,WeightedParse!T111,WeightedParse!V111,WeightedParse!X111,WeightedParse!Z111,WeightedParse!AB111,WeightedParse!AD111,WeightedParse!AF111,WeightedParse!AG111,WeightedParse!AK111)*Variables!$B$5),"")</f>
        <v/>
      </c>
      <c r="X111" s="114" t="str">
        <f>IF($A111&gt;"",IF(EXACT(SquadExport!$BQ111,TRUE),HARMEAN(WeightedParse!K111,WeightedParse!P111,WeightedParse!Q111,WeightedParse!S111,WeightedParse!U111,WeightedParse!V111,WeightedParse!X111,WeightedParse!Y111,WeightedParse!Z111,WeightedParse!AE111,WeightedParse!AF111,WeightedParse!AH111,WeightedParse!AO111,WeightedParse!AP111),HARMEAN(WeightedParse!K111,WeightedParse!P111,WeightedParse!Q111,WeightedParse!S111,WeightedParse!U111,WeightedParse!V111,WeightedParse!X111,WeightedParse!Y111,WeightedParse!Z111,WeightedParse!AE111,WeightedParse!AF111,WeightedParse!AH111,WeightedParse!AO111,WeightedParse!AP111)*Variables!$B$5),"")</f>
        <v/>
      </c>
      <c r="Y111" s="114" t="str">
        <f>IF($A111&gt;"",IF(EXACT(SquadExport!$BQ111,TRUE),HARMEAN(WeightedParse!P111,WeightedParse!Q111,WeightedParse!S111,WeightedParse!U111,WeightedParse!V111,WeightedParse!W111,WeightedParse!Y111,WeightedParse!AE111,WeightedParse!AF111,WeightedParse!AH111,WeightedParse!AJ111,WeightedParse!AN111,WeightedParse!AO111,WeightedParse!AP111),HARMEAN(WeightedParse!P111,WeightedParse!Q111,WeightedParse!S111,WeightedParse!U111,WeightedParse!V111,WeightedParse!W111,WeightedParse!Y111,WeightedParse!AE111,WeightedParse!AF111,WeightedParse!AH111,WeightedParse!AJ111,WeightedParse!AN111,WeightedParse!AO111,WeightedParse!AP111)*Variables!$B$5),"")</f>
        <v/>
      </c>
      <c r="Z111" s="114" t="str">
        <f>IF($A111&gt;"",IF(EXACT(SquadExport!$BQ111,TRUE),HARMEAN(WeightedParse!M111,WeightedParse!P111,WeightedParse!Q111,WeightedParse!S111,WeightedParse!U111,WeightedParse!V111,WeightedParse!W111,WeightedParse!X111,WeightedParse!Y111,WeightedParse!Z111,WeightedParse!AE111,WeightedParse!AF111,WeightedParse!AH111,WeightedParse!AL111,WeightedParse!AO111,WeightedParse!AP111),HARMEAN(WeightedParse!M111,WeightedParse!P111,WeightedParse!Q111,WeightedParse!S111,WeightedParse!U111,WeightedParse!V111,WeightedParse!W111,WeightedParse!X111,WeightedParse!Y111,WeightedParse!Z111,WeightedParse!AE111,WeightedParse!AF111,WeightedParse!AH111,WeightedParse!AL111,WeightedParse!AO111,WeightedParse!AP111)*Variables!$B$5),"")</f>
        <v/>
      </c>
      <c r="AA111" s="114" t="str">
        <f>IF($A111&gt;"",IF(EXACT(SquadExport!$BQ111,TRUE),HARMEAN(WeightedParse!J111,WeightedParse!K111,WeightedParse!N111,WeightedParse!P111,WeightedParse!Q111,WeightedParse!S111,WeightedParse!V111,WeightedParse!X111,WeightedParse!Y111,WeightedParse!Z111,WeightedParse!AD111,WeightedParse!AE111,WeightedParse!AH111,WeightedParse!AI111,WeightedParse!AK111,WeightedParse!AN111,WeightedParse!AO111,WeightedParse!AP111),HARMEAN(WeightedParse!J111,WeightedParse!K111,WeightedParse!N111,WeightedParse!P111,WeightedParse!Q111,WeightedParse!S111,WeightedParse!V111,WeightedParse!X111,WeightedParse!Y111,WeightedParse!Z111,WeightedParse!AD111,WeightedParse!AE111,WeightedParse!AH111,WeightedParse!AI111,WeightedParse!AK111,WeightedParse!AN111,WeightedParse!AO111,WeightedParse!AP111)*Variables!$B$5),"")</f>
        <v/>
      </c>
      <c r="AB111" s="114" t="str">
        <f>IF($A111&gt;"",IF(AND(EXACT(SquadExport!$BR111,TRUE),EXACT(SquadExport!$BL111,TRUE)),HARMEAN(WeightedParse!I111,WeightedParse!K111,WeightedParse!N111,WeightedParse!Q111,WeightedParse!T111,WeightedParse!V111,WeightedParse!X111,WeightedParse!Y111,WeightedParse!Z111,WeightedParse!AD111,WeightedParse!AE111,WeightedParse!AF111,WeightedParse!AG111,WeightedParse!AH111,WeightedParse!AI111,WeightedParse!AJ111,WeightedParse!AK111,WeightedParse!AN111,WeightedParse!AO111),HARMEAN(WeightedParse!I111,WeightedParse!K111,WeightedParse!N111,WeightedParse!Q111,WeightedParse!T111,WeightedParse!V111,WeightedParse!X111,WeightedParse!Y111,WeightedParse!Z111,WeightedParse!AD111,WeightedParse!AE111,WeightedParse!AF111,WeightedParse!AG111,WeightedParse!AH111,WeightedParse!AI111,WeightedParse!AJ111,WeightedParse!AK111,WeightedParse!AN111,WeightedParse!AO111)*Variables!$B$5),"")</f>
        <v/>
      </c>
      <c r="AC111" s="114" t="str">
        <f>IF($A111&gt;"",IF(AND(EXACT(SquadExport!$BR111,TRUE),EXACT(SquadExport!$BL111,TRUE)),HARMEAN(WeightedParse!K111,WeightedParse!Q111,WeightedParse!S111,WeightedParse!T111,WeightedParse!V111,WeightedParse!X111,WeightedParse!Y111,WeightedParse!Z111,WeightedParse!AD111,WeightedParse!AE111,WeightedParse!AF111,WeightedParse!AG111,WeightedParse!AH111,WeightedParse!AO111),HARMEAN(WeightedParse!K111,WeightedParse!Q111,WeightedParse!S111,WeightedParse!T111,WeightedParse!V111,WeightedParse!X111,WeightedParse!Y111,WeightedParse!Z111,WeightedParse!AD111,WeightedParse!AE111,WeightedParse!AF111,WeightedParse!AG111,WeightedParse!AH111,WeightedParse!AO111)*Variables!$B$5),"")</f>
        <v/>
      </c>
      <c r="AD111" s="114" t="str">
        <f>IF($A111&gt;"",IF(AND(EXACT(SquadExport!$BR111,TRUE),EXACT(SquadExport!$BL111,TRUE)),HARMEAN(WeightedParse!I111,WeightedParse!J111,WeightedParse!K111,WeightedParse!N111,WeightedParse!Q111,WeightedParse!S111,WeightedParse!T111,WeightedParse!V111,WeightedParse!X111,WeightedParse!Z111,WeightedParse!AB111,WeightedParse!AD111,WeightedParse!AG111,WeightedParse!AH111,WeightedParse!AI111,WeightedParse!AK111,WeightedParse!AO111),HARMEAN(WeightedParse!I111,WeightedParse!J111,WeightedParse!K111,WeightedParse!N111,WeightedParse!Q111,WeightedParse!S111,WeightedParse!T111,WeightedParse!V111,WeightedParse!X111,WeightedParse!Z111,WeightedParse!AB111,WeightedParse!AD111,WeightedParse!AG111,WeightedParse!AH111,WeightedParse!AI111,WeightedParse!AK111,WeightedParse!AO111)*Variables!$B$5),"")</f>
        <v/>
      </c>
      <c r="AE111" s="114" t="str">
        <f>IF($A111&gt;"",IF(AND(EXACT(SquadExport!$BR111,TRUE),EXACT(SquadExport!$BL111,TRUE)),HARMEAN(WeightedParse!K111,WeightedParse!N111,WeightedParse!P111,WeightedParse!Q111,WeightedParse!S111,WeightedParse!T111,WeightedParse!U111,WeightedParse!V111,WeightedParse!X111,WeightedParse!Y111,WeightedParse!Z111,WeightedParse!AD111,WeightedParse!AE111,WeightedParse!AF111,WeightedParse!AG111,WeightedParse!AH111,WeightedParse!AI111,WeightedParse!AO111),HARMEAN(WeightedParse!K111,WeightedParse!N111,WeightedParse!P111,WeightedParse!Q111,WeightedParse!S111,WeightedParse!T111,WeightedParse!U111,WeightedParse!V111,WeightedParse!X111,WeightedParse!Y111,WeightedParse!Z111,WeightedParse!AD111,WeightedParse!AE111,WeightedParse!AF111,WeightedParse!AG111,WeightedParse!AH111,WeightedParse!AI111,WeightedParse!AO111)*Variables!$B$5),"")</f>
        <v/>
      </c>
      <c r="AF111" s="114" t="str">
        <f>IF($A111&gt;"",IF(AND(EXACT(SquadExport!$BR111,TRUE),EXACT(SquadExport!$BL111,TRUE)),HARMEAN(WeightedParse!I111,WeightedParse!J111,WeightedParse!K111,WeightedParse!N111,WeightedParse!Q111,WeightedParse!S111,WeightedParse!T111,WeightedParse!U111,WeightedParse!V111,WeightedParse!X111,WeightedParse!Z111,WeightedParse!AD111,WeightedParse!AE111,WeightedParse!AF111,WeightedParse!AH111,WeightedParse!AI111,WeightedParse!AK111,WeightedParse!AN111,WeightedParse!AO111,WeightedParse!AP111),HARMEAN(WeightedParse!I111,WeightedParse!J111,WeightedParse!K111,WeightedParse!N111,WeightedParse!Q111,WeightedParse!S111,WeightedParse!T111,WeightedParse!U111,WeightedParse!V111,WeightedParse!X111,WeightedParse!Z111,WeightedParse!AD111,WeightedParse!AE111,WeightedParse!AF111,WeightedParse!AH111,WeightedParse!AI111,WeightedParse!AK111,WeightedParse!AN111,WeightedParse!AO111,WeightedParse!AP111)*Variables!$B$5),"")</f>
        <v/>
      </c>
      <c r="AG111" s="114" t="str">
        <f>IF($A111&gt;"",IF(AND(OR(EXACT(SquadExport!$BR111,TRUE),EXACT(SquadExport!$BS111,TRUE)),OR(EXACT(SquadExport!$BK111,TRUE),EXACT(SquadExport!$BM111,TRUE))),HARMEAN(WeightedParse!I111,WeightedParse!K111,WeightedParse!Q111,WeightedParse!T111,WeightedParse!X111,WeightedParse!Z111,WeightedParse!AD111,WeightedParse!AF111,WeightedParse!AG111,WeightedParse!AJ111),HARMEAN(WeightedParse!I111,WeightedParse!K111,WeightedParse!Q111,WeightedParse!T111,WeightedParse!X111,WeightedParse!Z111,WeightedParse!AD111,WeightedParse!AF111,WeightedParse!AG111,WeightedParse!AJ111)*Variables!$B$5),"")</f>
        <v/>
      </c>
      <c r="AH111" s="114" t="str">
        <f>IF($A111&gt;"",IF(AND(OR(EXACT(SquadExport!$BR111,TRUE),EXACT(SquadExport!$BS111,TRUE)),OR(EXACT(SquadExport!$BK111,TRUE),EXACT(SquadExport!$BM111,TRUE))),HARMEAN(WeightedParse!H111,WeightedParse!K111,WeightedParse!P111,WeightedParse!Q111,WeightedParse!S111,WeightedParse!T111,WeightedParse!V111,WeightedParse!X111,WeightedParse!Y111,WeightedParse!Z111,WeightedParse!AD111,WeightedParse!AE111,WeightedParse!AF111,WeightedParse!AG111,WeightedParse!AH111,WeightedParse!AO111),HARMEAN(WeightedParse!H111,WeightedParse!K111,WeightedParse!P111,WeightedParse!Q111,WeightedParse!S111,WeightedParse!T111,WeightedParse!V111,WeightedParse!X111,WeightedParse!Y111,WeightedParse!Z111,WeightedParse!AD111,WeightedParse!AE111,WeightedParse!AF111,WeightedParse!AG111,WeightedParse!AH111,WeightedParse!AO111)*Variables!$B$5),"")</f>
        <v/>
      </c>
      <c r="AI111" s="114" t="str">
        <f>IF($A111&gt;"",IF(AND(OR(EXACT(SquadExport!$BR111,TRUE),EXACT(SquadExport!$BS111,TRUE)),OR(EXACT(SquadExport!$BK111,TRUE),EXACT(SquadExport!$BM111,TRUE))),HARMEAN(WeightedParse!H111,WeightedParse!I111,WeightedParse!K111,WeightedParse!P111,WeightedParse!Q111,WeightedParse!S111,WeightedParse!T111,WeightedParse!U111,WeightedParse!V111,WeightedParse!X111,WeightedParse!Y111,WeightedParse!Z111,WeightedParse!AD111,WeightedParse!AE111,WeightedParse!AF111,WeightedParse!AH111,WeightedParse!AI111,WeightedParse!AO111),HARMEAN(WeightedParse!H111,WeightedParse!I111,WeightedParse!K111,WeightedParse!P111,WeightedParse!Q111,WeightedParse!S111,WeightedParse!T111,WeightedParse!U111,WeightedParse!V111,WeightedParse!X111,WeightedParse!Y111,WeightedParse!Z111,WeightedParse!AD111,WeightedParse!AE111,WeightedParse!AF111,WeightedParse!AH111,WeightedParse!AI111,WeightedParse!AO111)*Variables!$B$5),"")</f>
        <v/>
      </c>
      <c r="AJ111" s="114" t="str">
        <f>IF($A111&gt;"",IF(AND(OR(EXACT(SquadExport!$BR111,TRUE),EXACT(SquadExport!$BS111,TRUE)),OR(EXACT(SquadExport!$BK111,TRUE),EXACT(SquadExport!$BM111,TRUE))),HARMEAN(WeightedParse!H111,WeightedParse!K111,WeightedParse!M111,WeightedParse!V111,WeightedParse!W111,WeightedParse!AD111,WeightedParse!AF111,WeightedParse!AH111,WeightedParse!AK111,WeightedParse!AL111,WeightedParse!AO111,WeightedParse!AP111)*(CONVERT(LEFT(SquadExport!$E111,FIND("'",SquadExport!$E111)-1)+((MID(SquadExport!$E111,FIND("'",SquadExport!$E111)+1,LEN(SquadExport!$E111)-FIND("'",SquadExport!$E111)-1))/12),"ft","m")-1)/(Variables!$C$4-1),(HARMEAN(WeightedParse!H111,WeightedParse!K111,WeightedParse!M111,WeightedParse!V111,WeightedParse!W111,WeightedParse!AD111,WeightedParse!AF111,WeightedParse!AH111,WeightedParse!AK111,WeightedParse!AL111,WeightedParse!AO111,WeightedParse!AP111)*(CONVERT(LEFT(SquadExport!$E111,FIND("'",SquadExport!$E111)-1)+((MID(SquadExport!$E111,FIND("'",SquadExport!$E111)+1,LEN(SquadExport!$E111)-FIND("'",SquadExport!$E111)-1))/12),"ft","m")-1)/(Variables!$C$4-1))*Variables!$B$5),"")</f>
        <v/>
      </c>
      <c r="AK111" s="114" t="str">
        <f>IF($A111&gt;"",IF(AND(OR(EXACT(SquadExport!$BR111,TRUE),EXACT(SquadExport!$BS111,TRUE)),OR(EXACT(SquadExport!$BK111,TRUE),EXACT(SquadExport!$BM111,TRUE))),HARMEAN(WeightedParse!J111,WeightedParse!K111,WeightedParse!T111,WeightedParse!V111,WeightedParse!X111,WeightedParse!Y111,WeightedParse!Z111,WeightedParse!AD111,WeightedParse!AH111,WeightedParse!AI111,WeightedParse!AK111,WeightedParse!AO111),HARMEAN(WeightedParse!J111,WeightedParse!K111,WeightedParse!T111,WeightedParse!V111,WeightedParse!X111,WeightedParse!Y111,WeightedParse!Z111,WeightedParse!AD111,WeightedParse!AH111,WeightedParse!AI111,WeightedParse!AK111,WeightedParse!AO111)*Variables!$B$5),"")</f>
        <v/>
      </c>
      <c r="AL111" s="114" t="str">
        <f>IF($A111&gt;"",IF(AND(OR(EXACT(SquadExport!$BR111,TRUE),EXACT(SquadExport!$BS111,TRUE)),OR(EXACT(SquadExport!$BK111,TRUE),EXACT(SquadExport!$BM111,TRUE))),HARMEAN(WeightedParse!H111,WeightedParse!I111,WeightedParse!K111,WeightedParse!Q111,WeightedParse!T111,WeightedParse!V111,WeightedParse!AB111,WeightedParse!AD111,WeightedParse!AH111,WeightedParse!AI111,WeightedParse!AJ111,WeightedParse!AN111,WeightedParse!AO111),HARMEAN(WeightedParse!H111,WeightedParse!I111,WeightedParse!K111,WeightedParse!Q111,WeightedParse!T111,WeightedParse!V111,WeightedParse!AB111,WeightedParse!AD111,WeightedParse!AH111,WeightedParse!AI111,WeightedParse!AJ111,WeightedParse!AN111,WeightedParse!AO111)*Variables!$B$5),"")</f>
        <v/>
      </c>
      <c r="AM111" s="114" t="str">
        <f>IF($A111&gt;"",IF(AND(OR(EXACT(SquadExport!$BR111,TRUE),EXACT(SquadExport!$BS111,TRUE)),OR(EXACT(SquadExport!$BK111,TRUE),EXACT(SquadExport!$BM111,TRUE))),HARMEAN(WeightedParse!I111,WeightedParse!J111,WeightedParse!K111,WeightedParse!N111,WeightedParse!Q111,WeightedParse!T111,WeightedParse!V111,WeightedParse!X111,WeightedParse!AB111,WeightedParse!AD111,WeightedParse!AG111,WeightedParse!AI111,WeightedParse!AJ111,WeightedParse!AK111,WeightedParse!AN111)*WeightedParse!BD111,(HARMEAN(WeightedParse!I111,WeightedParse!J111,WeightedParse!K111,WeightedParse!N111,WeightedParse!Q111,WeightedParse!T111,WeightedParse!V111,WeightedParse!X111,WeightedParse!AB111,WeightedParse!AD111,WeightedParse!AG111,WeightedParse!AI111,WeightedParse!AJ111,WeightedParse!AK111,WeightedParse!AN111)*WeightedParse!BD111)*Variables!$B$5),"")</f>
        <v/>
      </c>
      <c r="AN111" s="114" t="str">
        <f>IF($A111&gt;"",IF(AND(OR(EXACT(SquadExport!$BR111,TRUE),EXACT(SquadExport!$BS111,TRUE)),OR(EXACT(SquadExport!$BK111,TRUE),EXACT(SquadExport!$BM111,TRUE))),HARMEAN(WeightedParse!H111,WeightedParse!I111,WeightedParse!K111,WeightedParse!N111,WeightedParse!Q111,WeightedParse!T111,WeightedParse!V111,WeightedParse!X111,WeightedParse!Z111,WeightedParse!AD111,WeightedParse!AG111,WeightedParse!AH111,WeightedParse!AI111,WeightedParse!AJ111,WeightedParse!AN111,WeightedParse!AO111)*WeightedParse!BD111,(HARMEAN(WeightedParse!H111,WeightedParse!I111,WeightedParse!K111,WeightedParse!N111,WeightedParse!Q111,WeightedParse!T111,WeightedParse!V111,WeightedParse!X111,WeightedParse!Z111,WeightedParse!AD111,WeightedParse!AG111,WeightedParse!AH111,WeightedParse!AI111,WeightedParse!AJ111,WeightedParse!AN111,WeightedParse!AO111)*WeightedParse!BD111)*Variables!$B$5),"")</f>
        <v/>
      </c>
      <c r="AO111" s="114" t="str">
        <f>IF($A111&gt;"",IF(AND(EXACT(SquadExport!$BS111,TRUE),EXACT(SquadExport!$BL111,TRUE)),HARMEAN(WeightedParse!K111,WeightedParse!Q111,WeightedParse!T111,WeightedParse!V111,WeightedParse!X111,WeightedParse!Z111,WeightedParse!AB111,WeightedParse!AD111,WeightedParse!AG111,WeightedParse!AK111),HARMEAN(WeightedParse!K111,WeightedParse!Q111,WeightedParse!T111,WeightedParse!V111,WeightedParse!X111,WeightedParse!Z111,WeightedParse!AB111,WeightedParse!AD111,WeightedParse!AG111,WeightedParse!AK111)*Variables!$B$5),"")</f>
        <v/>
      </c>
      <c r="AP111" s="114" t="str">
        <f>IF($A111&gt;"",IF(AND(EXACT(SquadExport!$BS111,TRUE),EXACT(SquadExport!$BL111,TRUE)),HARMEAN(WeightedParse!I111,WeightedParse!K111,WeightedParse!Q111,WeightedParse!T111,WeightedParse!V111,WeightedParse!X111,WeightedParse!Z111,WeightedParse!AB111,WeightedParse!AD111,WeightedParse!AF111,WeightedParse!AG111,WeightedParse!AI111,WeightedParse!AJ111),HARMEAN(WeightedParse!I111,WeightedParse!K111,WeightedParse!Q111,WeightedParse!T111,WeightedParse!V111,WeightedParse!X111,WeightedParse!Z111,WeightedParse!AB111,WeightedParse!AD111,WeightedParse!AF111,WeightedParse!AG111,WeightedParse!AI111,WeightedParse!AJ111)*Variables!$B$5),"")</f>
        <v/>
      </c>
      <c r="AQ111" s="114" t="str">
        <f>IF($A111&gt;"",IF(AND(EXACT(SquadExport!$BS111,TRUE),EXACT(SquadExport!$BL111,TRUE)),HARMEAN(WeightedParse!I111,WeightedParse!J111,WeightedParse!K111,WeightedParse!Q111,WeightedParse!T111,WeightedParse!V111,WeightedParse!X111,WeightedParse!Z111,WeightedParse!AB111,WeightedParse!AD111,WeightedParse!AG111,WeightedParse!AI111,WeightedParse!AJ111,WeightedParse!AK111),HARMEAN(WeightedParse!I111,WeightedParse!J111,WeightedParse!K111,WeightedParse!Q111,WeightedParse!T111,WeightedParse!V111,WeightedParse!X111,WeightedParse!Z111,WeightedParse!AB111,WeightedParse!AD111,WeightedParse!AG111,WeightedParse!AI111,WeightedParse!AJ111,WeightedParse!AK111)*Variables!$B$5),"")</f>
        <v/>
      </c>
      <c r="AR111" s="114" t="str">
        <f>IF($A111&gt;"",IF(AND(EXACT(SquadExport!$BS111,TRUE),EXACT(SquadExport!$BL111,TRUE)),HARMEAN(WeightedParse!I111,WeightedParse!J111,WeightedParse!K111,WeightedParse!Q111,WeightedParse!T111,WeightedParse!V111,WeightedParse!X111,WeightedParse!Y111,WeightedParse!Z111,WeightedParse!AD111,WeightedParse!AH111,WeightedParse!AI111,WeightedParse!AJ111,WeightedParse!AK111,WeightedParse!AN111,WeightedParse!AO111),HARMEAN(WeightedParse!I111,WeightedParse!J111,WeightedParse!K111,WeightedParse!Q111,WeightedParse!T111,WeightedParse!V111,WeightedParse!X111,WeightedParse!Y111,WeightedParse!Z111,WeightedParse!AD111,WeightedParse!AH111,WeightedParse!AI111,WeightedParse!AJ111,WeightedParse!AK111,WeightedParse!AN111,WeightedParse!AO111)*Variables!$B$5),"")</f>
        <v/>
      </c>
      <c r="AS111" s="114" t="str">
        <f>IF($A111&gt;"",IF(AND(EXACT(SquadExport!$BT111,TRUE),EXACT(SquadExport!$BL111,TRUE)),HARMEAN(WeightedParse!J111,WeightedParse!K111,WeightedParse!M111,WeightedParse!T111,WeightedParse!V111,WeightedParse!X111,WeightedParse!Z111,WeightedParse!AD111,WeightedParse!AI111),(HARMEAN(WeightedParse!J111,WeightedParse!K111,WeightedParse!M111,WeightedParse!T111,WeightedParse!V111,WeightedParse!X111,WeightedParse!Z111,WeightedParse!AD111,WeightedParse!AI111)*Variables!$B$5)),"")</f>
        <v/>
      </c>
      <c r="AT111" s="114" t="str">
        <f>IF($A111&gt;"",IF(AND(EXACT(SquadExport!$BT111,TRUE),EXACT(SquadExport!$BL111,TRUE)),HARMEAN(WeightedParse!J111,WeightedParse!K111,WeightedParse!M111,WeightedParse!U111,WeightedParse!V111,WeightedParse!W111,WeightedParse!X111,WeightedParse!Z111,WeightedParse!AD111,WeightedParse!AF111,WeightedParse!AK111,WeightedParse!AL111,WeightedParse!AP111)*(CONVERT(LEFT(SquadExport!$E111,FIND("'",SquadExport!$E111)-1)+((MID(SquadExport!$E111,FIND("'",SquadExport!$E111)+1,LEN(SquadExport!$E111)-FIND("'",SquadExport!$E111)-1))/12),"ft","m")-1)/(Variables!$C$4-1),(HARMEAN(WeightedParse!J111,WeightedParse!K111,WeightedParse!M111,WeightedParse!U111,WeightedParse!V111,WeightedParse!W111,WeightedParse!X111,WeightedParse!Z111,WeightedParse!AD111,WeightedParse!AF111,WeightedParse!AK111,WeightedParse!AL111,WeightedParse!AP111)*(CONVERT(LEFT(SquadExport!$E111,FIND("'",SquadExport!$E111)-1)+((MID(SquadExport!$E111,FIND("'",SquadExport!$E111)+1,LEN(SquadExport!$E111)-FIND("'",SquadExport!$E111)-1))/12),"ft","m")-1)/(Variables!$C$4-1)))*Variables!$B$5,"")</f>
        <v/>
      </c>
      <c r="AU111" s="114" t="str">
        <f>IF($A111&gt;"",IF(AND(EXACT(SquadExport!$BT111,TRUE),EXACT(SquadExport!$BL111,TRUE)),HARMEAN(WeightedParse!I111,WeightedParse!J111,WeightedParse!K111,WeightedParse!Q111,WeightedParse!T111,WeightedParse!V111,WeightedParse!X111,WeightedParse!Z111,WeightedParse!AB111,WeightedParse!AD111,WeightedParse!AF111,WeightedParse!AG111,WeightedParse!AK111,WeightedParse!AP111),HARMEAN(WeightedParse!I111,WeightedParse!J111,WeightedParse!K111,WeightedParse!Q111,WeightedParse!T111,WeightedParse!V111,WeightedParse!X111,WeightedParse!Z111,WeightedParse!AB111,WeightedParse!AD111,WeightedParse!AF111,WeightedParse!AG111,WeightedParse!AK111,WeightedParse!AP111)*Variables!$B$5),"")</f>
        <v/>
      </c>
      <c r="AV111" s="114" t="str">
        <f>IF($A111&gt;"",IF(AND(EXACT(SquadExport!$BT111,TRUE),EXACT(SquadExport!$BL111,TRUE)),HARMEAN(WeightedParse!I111,WeightedParse!J111,WeightedParse!K111,WeightedParse!Q111,WeightedParse!T111,WeightedParse!V111,WeightedParse!X111,WeightedParse!Z111,WeightedParse!AD111,WeightedParse!AH111,WeightedParse!AI111,WeightedParse!AJ111,WeightedParse!AK111,WeightedParse!AN111,WeightedParse!AO111),HARMEAN(WeightedParse!I111,WeightedParse!J111,WeightedParse!K111,WeightedParse!Q111,WeightedParse!T111,WeightedParse!V111,WeightedParse!X111,WeightedParse!Z111,WeightedParse!AD111,WeightedParse!AH111,WeightedParse!AI111,WeightedParse!AJ111,WeightedParse!AK111,WeightedParse!AN111,WeightedParse!AO111)*Variables!$B$5),"")</f>
        <v/>
      </c>
      <c r="AW111" s="114" t="str">
        <f>IF($A111&gt;"",IF(AND(EXACT(SquadExport!$BT111,TRUE),EXACT(SquadExport!$BL111,TRUE)),HARMEAN(WeightedParse!I111,WeightedParse!J111,WeightedParse!K111,WeightedParse!Q111,WeightedParse!T111,WeightedParse!V111,WeightedParse!X111,WeightedParse!Z111,WeightedParse!AB111,WeightedParse!AD111,WeightedParse!AF111,WeightedParse!AG111,WeightedParse!AI111,WeightedParse!AJ111,WeightedParse!AK111),HARMEAN(WeightedParse!I111,WeightedParse!J111,WeightedParse!K111,WeightedParse!Q111,WeightedParse!T111,WeightedParse!V111,WeightedParse!X111,WeightedParse!Z111,WeightedParse!AB111,WeightedParse!AD111,WeightedParse!AF111,WeightedParse!AG111,WeightedParse!AI111,WeightedParse!AJ111,WeightedParse!AK111)*Variables!$B$5),"")</f>
        <v/>
      </c>
      <c r="AX111" s="114" t="str">
        <f>IF($A111&gt;"",IF(AND(EXACT(SquadExport!$BT111,TRUE),EXACT(SquadExport!$BL111,TRUE)),HARMEAN(WeightedParse!K111,WeightedParse!Q111,WeightedParse!U111,WeightedParse!V111,WeightedParse!W111,WeightedParse!X111,WeightedParse!Y111,WeightedParse!Z111,WeightedParse!AD111,WeightedParse!AF111,WeightedParse!AH111,WeightedParse!AI111,WeightedParse!AJ111,WeightedParse!AK111,WeightedParse!AN111,WeightedParse!AO111,WeightedParse!AP111),HARMEAN(WeightedParse!K111,WeightedParse!Q111,WeightedParse!U111,WeightedParse!V111,WeightedParse!W111,WeightedParse!X111,WeightedParse!Y111,WeightedParse!Z111,WeightedParse!AD111,WeightedParse!AF111,WeightedParse!AH111,WeightedParse!AI111,WeightedParse!AJ111,WeightedParse!AK111,WeightedParse!AN111,WeightedParse!AO111,WeightedParse!AP111)*Variables!$B$5),"")</f>
        <v/>
      </c>
      <c r="AY111" s="114" t="str">
        <f>IF($A111&gt;"",IF(AND(EXACT(SquadExport!$BT111,TRUE),EXACT(SquadExport!$BL111,TRUE)),HARMEAN(WeightedParse!I111,WeightedParse!J111,WeightedParse!K111,WeightedParse!M111,WeightedParse!N111,WeightedParse!Q111,WeightedParse!T111,WeightedParse!V111,WeightedParse!X111,WeightedParse!Z111,WeightedParse!AD111,WeightedParse!AF111,WeightedParse!AG111,WeightedParse!AH111,WeightedParse!AI111,WeightedParse!AJ111,WeightedParse!AK111,WeightedParse!AL111,WeightedParse!AN111,WeightedParse!AO111,WeightedParse!AP111),HARMEAN(WeightedParse!I111,WeightedParse!J111,WeightedParse!K111,WeightedParse!M111,WeightedParse!N111,WeightedParse!Q111,WeightedParse!T111,WeightedParse!V111,WeightedParse!X111,WeightedParse!Z111,WeightedParse!AD111,WeightedParse!AF111,WeightedParse!AG111,WeightedParse!AH111,WeightedParse!AI111,WeightedParse!AJ111,WeightedParse!AK111,WeightedParse!AL111,WeightedParse!AN111,WeightedParse!AO111,WeightedParse!AP111)*Variables!$B$5),"")</f>
        <v/>
      </c>
    </row>
    <row r="112" spans="1:51" ht="15" customHeight="1" x14ac:dyDescent="0.25">
      <c r="A112" s="3" t="str">
        <f>IF(WeightedParse!A112&gt;"",WeightedParse!A112,"")</f>
        <v/>
      </c>
      <c r="B112" s="4" t="str">
        <f>IF(WeightedParse!B112&gt;0,WeightedParse!B112,"")</f>
        <v/>
      </c>
      <c r="C112" s="4" t="str">
        <f>IF(A112&gt;"",IF(AND(B112&lt;=Variables!$B$8,G112&gt;2),"Youth",IF(AND(B112&lt;=Variables!$B$8,G112&lt;=2),"Prospect",IF(AND(B112&gt;=Variables!$B$9,G112&gt;2),"Old",IF(G112&gt;=3,"Reserves","First Team")))),"")</f>
        <v/>
      </c>
      <c r="D112" s="4" t="str">
        <f>SquadExport!BJ112</f>
        <v/>
      </c>
      <c r="E112" s="4" t="str">
        <f>IF(A112&gt;"",VLOOKUP(F112,Roles!A:B,2,FALSE)&amp;IF(OR(VLOOKUP(F112,Roles!$A:$B,2,FALSE)="FB",VLOOKUP(F112,Roles!$A:$B,2,FALSE)="WB",VLOOKUP(F112,Roles!$A:$B,2,FALSE)="WM",VLOOKUP(F112,Roles!$A:$B,2,FALSE)="W"),IF(AND(SquadExport!BK112=TRUE,SquadExport!BM112=TRUE,WeightedParse!BB112&gt;=WeightedParse!BC112)," (R)",IF(AND(SquadExport!BK112=TRUE,SquadExport!BM112=TRUE,WeightedParse!BB112&lt;WeightedParse!BC112)," (L)",IF(AND(SquadExport!BK112=TRUE,SquadExport!BM112=FALSE), " (L)",IF(AND(SquadExport!BK112=FALSE,SquadExport!BM112=TRUE)," (R)","")))),""),"")</f>
        <v/>
      </c>
      <c r="F112" s="4" t="str" cm="1">
        <f t="array" ref="F112">IF(A112&gt;"",INDEX($J$1:$AY$1,SUMPRODUCT(MAX(($J$2:$AY$200=MAX($J112:$AY112))*(COLUMN($J$2:$AY$200))))-COLUMN($J$1)+1),"")</f>
        <v/>
      </c>
      <c r="G112" s="4" t="str">
        <f t="shared" si="3"/>
        <v/>
      </c>
      <c r="H112" s="4" t="str">
        <f t="shared" si="4"/>
        <v/>
      </c>
      <c r="I112" s="5" t="str">
        <f t="shared" si="5"/>
        <v/>
      </c>
      <c r="J112" s="114" t="str">
        <f>IF($A112&gt;"",HARMEAN(WeightedParse!V112,WeightedParse!Y112,WeightedParse!Z112,WeightedParse!AE112,WeightedParse!AJ112,WeightedParse!AQ112,WeightedParse!AR112,WeightedParse!AS112,WeightedParse!AU112,WeightedParse!AV112,WeightedParse!AW112,WeightedParse!AY112,WeightedParse!BA112),"")</f>
        <v/>
      </c>
      <c r="K112" s="114" t="str">
        <f>IF(A112&gt;"",HARMEAN(WeightedParse!K112,WeightedParse!Q112,WeightedParse!V112,WeightedParse!X112,WeightedParse!Y112,WeightedParse!Z112,WeightedParse!AE112,WeightedParse!AG112,WeightedParse!AI112,WeightedParse!AJ112,WeightedParse!AQ112,WeightedParse!AR112,WeightedParse!AS112,WeightedParse!AU112,WeightedParse!AV112,WeightedParse!AW112,WeightedParse!AY112,WeightedParse!AZ112,WeightedParse!BA112),"")</f>
        <v/>
      </c>
      <c r="L112" s="114" t="str">
        <f>IF($A112&gt;"",IF(AND(EXACT(SquadExport!$BO112,TRUE),EXACT(SquadExport!$BL112,TRUE)),HARMEAN(WeightedParse!M112,WeightedParse!P112,WeightedParse!S112,WeightedParse!U112,WeightedParse!V112,WeightedParse!W112,WeightedParse!Y112,WeightedParse!AE112,WeightedParse!AL112,WeightedParse!AN112,WeightedParse!AP112),HARMEAN(WeightedParse!M112,WeightedParse!P112,WeightedParse!S112,WeightedParse!U112,WeightedParse!V112,WeightedParse!W112,WeightedParse!Y112,WeightedParse!AE112,WeightedParse!AL112,WeightedParse!AN112,WeightedParse!AP112)*Variables!$B$5),"")</f>
        <v/>
      </c>
      <c r="M112" s="114" t="str">
        <f>IF($A112&gt;"",IF(AND(EXACT(SquadExport!$BO112,TRUE),EXACT(SquadExport!$BL112,TRUE)),HARMEAN(WeightedParse!M112,WeightedParse!P112,WeightedParse!S112,WeightedParse!U112,WeightedParse!V112,WeightedParse!W112,WeightedParse!X112,WeightedParse!Y112,WeightedParse!Z112,WeightedParse!AE112,WeightedParse!AL112,WeightedParse!AN112,WeightedParse!AP112),HARMEAN(WeightedParse!M112,WeightedParse!P112,WeightedParse!S112,WeightedParse!U112,WeightedParse!V112,WeightedParse!W112,WeightedParse!X112,WeightedParse!Y112,WeightedParse!Z112,WeightedParse!AE112,WeightedParse!AL112,WeightedParse!AN112,WeightedParse!AP112)*Variables!$B$5),"")</f>
        <v/>
      </c>
      <c r="N112" s="114" t="str">
        <f>IF($A112&gt;"",IF(AND(EXACT(SquadExport!$BO112,TRUE),EXACT(SquadExport!$BL112,TRUE)),HARMEAN(WeightedParse!K112,WeightedParse!M112,WeightedParse!P112,WeightedParse!Q112,WeightedParse!S112,WeightedParse!T112,WeightedParse!U112,WeightedParse!V112,WeightedParse!W112,WeightedParse!X112,WeightedParse!Y112,WeightedParse!Z112,WeightedParse!AE112,WeightedParse!AG112,WeightedParse!AL112,WeightedParse!AN112,WeightedParse!AP112),HARMEAN(WeightedParse!K112,WeightedParse!M112,WeightedParse!P112,WeightedParse!Q112,WeightedParse!S112,WeightedParse!T112,WeightedParse!U112,WeightedParse!V112,WeightedParse!W112,WeightedParse!X112,WeightedParse!Y112,WeightedParse!Z112,WeightedParse!AE112,WeightedParse!AG112,WeightedParse!AL112,WeightedParse!AN112,WeightedParse!AP112)*Variables!$B$5),"")</f>
        <v/>
      </c>
      <c r="O112" s="114" t="str">
        <f>IF($A112&gt;"",IF(AND(EXACT(SquadExport!$BO112,TRUE),EXACT(SquadExport!$BL112,TRUE)),HARMEAN(WeightedParse!I112,WeightedParse!K112,WeightedParse!M112,WeightedParse!P112,WeightedParse!Q112,WeightedParse!S112,WeightedParse!T112,WeightedParse!V112,WeightedParse!W112,WeightedParse!X112,WeightedParse!Y112,WeightedParse!Z112,WeightedParse!AB112,WeightedParse!AE112,WeightedParse!AF112,WeightedParse!AG112,WeightedParse!AJ112,WeightedParse!AK112,WeightedParse!AL112,WeightedParse!AN112,WeightedParse!AO112,WeightedParse!AP112),HARMEAN(WeightedParse!I112,WeightedParse!K112,WeightedParse!M112,WeightedParse!P112,WeightedParse!Q112,WeightedParse!S112,WeightedParse!T112,WeightedParse!V112,WeightedParse!W112,WeightedParse!X112,WeightedParse!Y112,WeightedParse!Z112,WeightedParse!AB112,WeightedParse!AE112,WeightedParse!AF112,WeightedParse!AG112,WeightedParse!AJ112,WeightedParse!AK112,WeightedParse!AL112,WeightedParse!AN112,WeightedParse!AO112,WeightedParse!AP112)*Variables!$B$5),"")</f>
        <v/>
      </c>
      <c r="P112" s="114" t="str">
        <f>IF($A112&gt;"",IF(AND(OR(EXACT(SquadExport!$BO112,TRUE),EXACT(SquadExport!$BP112,TRUE)),OR(EXACT(SquadExport!$BK112,TRUE),EXACT(SquadExport!$BM112,TRUE))),HARMEAN(WeightedParse!M112,WeightedParse!P112,WeightedParse!S112,WeightedParse!U112,WeightedParse!V112,WeightedParse!W112,WeightedParse!Y112,WeightedParse!AE112,WeightedParse!AF112,WeightedParse!AP112),HARMEAN(WeightedParse!M112,WeightedParse!P112,WeightedParse!S112,WeightedParse!U112,WeightedParse!V112,WeightedParse!W112,WeightedParse!Y112,WeightedParse!AE112,WeightedParse!AF112,WeightedParse!AP112)*Variables!$B$5),"")</f>
        <v/>
      </c>
      <c r="Q112" s="114" t="str">
        <f>IF($A112&gt;"",IF(AND(OR(EXACT(SquadExport!$BO112,TRUE),EXACT(SquadExport!$BP112,TRUE)),OR(EXACT(SquadExport!$BK112,TRUE),EXACT(SquadExport!$BM112,TRUE))),HARMEAN(WeightedParse!H112,WeightedParse!P112,WeightedParse!Q112,WeightedParse!S112,WeightedParse!T112,WeightedParse!V112,WeightedParse!X112,WeightedParse!Y112,WeightedParse!Z112,WeightedParse!AE112,WeightedParse!AF112,WeightedParse!AH112,WeightedParse!AN112,WeightedParse!AO112),HARMEAN(WeightedParse!H112,WeightedParse!P112,WeightedParse!Q112,WeightedParse!S112,WeightedParse!T112,WeightedParse!V112,WeightedParse!X112,WeightedParse!Y112,WeightedParse!Z112,WeightedParse!AE112,WeightedParse!AF112,WeightedParse!AH112,WeightedParse!AN112,WeightedParse!AO112)*Variables!$B$5),"")</f>
        <v/>
      </c>
      <c r="R112" s="115" t="str">
        <f>IF($A112&gt;"",IF(AND(OR(EXACT(SquadExport!$BO112,TRUE),EXACT(SquadExport!$BP112,TRUE)),OR(EXACT(SquadExport!$BK112,TRUE),EXACT(SquadExport!$BM112,TRUE))),HARMEAN(WeightedParse!H112,WeightedParse!I112,WeightedParse!K112,WeightedParse!P112,WeightedParse!Q112,WeightedParse!S112,WeightedParse!T112,WeightedParse!V112,WeightedParse!Y112,WeightedParse!Z112,WeightedParse!AD112,WeightedParse!AE112,WeightedParse!AF112,WeightedParse!AH112,WeightedParse!AI112,WeightedParse!AJ112,WeightedParse!AN112,WeightedParse!AO112),HARMEAN(WeightedParse!H112,WeightedParse!I112,WeightedParse!K112,WeightedParse!P112,WeightedParse!Q112,WeightedParse!S112,WeightedParse!T112,WeightedParse!V112,WeightedParse!Y112,WeightedParse!Z112,WeightedParse!AD112,WeightedParse!AE112,WeightedParse!AF112,WeightedParse!AH112,WeightedParse!AI112,WeightedParse!AJ112,WeightedParse!AN112,WeightedParse!AO112)*Variables!$B$5),"")</f>
        <v/>
      </c>
      <c r="S112" s="115" t="str">
        <f>IF($A112&gt;"",IF(AND(OR(EXACT(SquadExport!$BO112,TRUE),EXACT(SquadExport!$BP112,TRUE)),OR(EXACT(SquadExport!$BK112,TRUE),EXACT(SquadExport!$BM112,TRUE))),HARMEAN(WeightedParse!H112,WeightedParse!I112,WeightedParse!K112,WeightedParse!Q112,WeightedParse!S112,WeightedParse!T112,WeightedParse!V112,WeightedParse!X112,WeightedParse!Z112,WeightedParse!AB112,WeightedParse!AD112,WeightedParse!AF112,WeightedParse!AG112,WeightedParse!AH112,WeightedParse!AI112,WeightedParse!AJ112,WeightedParse!AK112,WeightedParse!AN112,WeightedParse!AO112),HARMEAN(WeightedParse!H112,WeightedParse!I112,WeightedParse!K112,WeightedParse!Q112,WeightedParse!S112,WeightedParse!T112,WeightedParse!V112,WeightedParse!X112,WeightedParse!Z112,WeightedParse!AB112,WeightedParse!AD112,WeightedParse!AF112,WeightedParse!AG112,WeightedParse!AH112,WeightedParse!AI112,WeightedParse!AJ112,WeightedParse!AK112,WeightedParse!AN112,WeightedParse!AO112)*Variables!$B$5),"")</f>
        <v/>
      </c>
      <c r="T112" s="114" t="str">
        <f>IF($A112&gt;"",IF(AND(OR(EXACT(SquadExport!$BO112,TRUE),EXACT(SquadExport!$BP112,TRUE)),OR(EXACT(SquadExport!$BK112,TRUE),EXACT(SquadExport!$BM112,TRUE))),HARMEAN(WeightedParse!I112,WeightedParse!K112,WeightedParse!N112,WeightedParse!P112,WeightedParse!Q112,WeightedParse!S112,WeightedParse!T112,WeightedParse!V112,WeightedParse!X112,WeightedParse!Y112,WeightedParse!Z112,WeightedParse!AB112,WeightedParse!AD112,WeightedParse!AE112,WeightedParse!AF112,WeightedParse!AH112,WeightedParse!AI112,WeightedParse!AJ112,WeightedParse!AN112,WeightedParse!AO112)*WeightedParse!BD112,(HARMEAN(WeightedParse!I112,WeightedParse!K112,WeightedParse!N112,WeightedParse!P112,WeightedParse!Q112,WeightedParse!S112,WeightedParse!T112,WeightedParse!V112,WeightedParse!X112,WeightedParse!Y112,WeightedParse!Z112,WeightedParse!AB112,WeightedParse!AD112,WeightedParse!AE112,WeightedParse!AF112,WeightedParse!AH112,WeightedParse!AI112,WeightedParse!AJ112,WeightedParse!AN112,WeightedParse!AO112)*WeightedParse!BD112)*Variables!$B$5),"")</f>
        <v/>
      </c>
      <c r="U112" s="114" t="str">
        <f>IF($A112&gt;"",IF(EXACT(SquadExport!$BQ112,TRUE),HARMEAN(WeightedParse!P112,WeightedParse!S112,WeightedParse!V112,WeightedParse!X112,WeightedParse!Y112,WeightedParse!Z112,WeightedParse!AE112,WeightedParse!AF112,WeightedParse!AP112),HARMEAN(WeightedParse!P112,WeightedParse!S112,WeightedParse!V112,WeightedParse!X112,WeightedParse!Y112,WeightedParse!Z112,WeightedParse!AE112,WeightedParse!AF112,WeightedParse!AP112)*Variables!$B$5),"")</f>
        <v/>
      </c>
      <c r="V112" s="114" t="str">
        <f>IF($A112&gt;"",IF(EXACT(SquadExport!$BQ112,TRUE),HARMEAN(WeightedParse!K112,WeightedParse!Q112,WeightedParse!S112,WeightedParse!T112,WeightedParse!V112,WeightedParse!X112,WeightedParse!Z112,WeightedParse!AE112,WeightedParse!AF112,WeightedParse!AG112,WeightedParse!AH112,WeightedParse!AK112),HARMEAN(WeightedParse!K112,WeightedParse!Q112,WeightedParse!S112,WeightedParse!T112,WeightedParse!V112,WeightedParse!X112,WeightedParse!Z112,WeightedParse!AE112,WeightedParse!AF112,WeightedParse!AG112,WeightedParse!AH112,WeightedParse!AK112)*Variables!$B$5),"")</f>
        <v/>
      </c>
      <c r="W112" s="114" t="str">
        <f>IF($A112&gt;"",IF(EXACT(SquadExport!$BQ112,TRUE),HARMEAN(WeightedParse!I112,WeightedParse!K112,WeightedParse!N112,WeightedParse!Q112,WeightedParse!T112,WeightedParse!V112,WeightedParse!X112,WeightedParse!Z112,WeightedParse!AB112,WeightedParse!AD112,WeightedParse!AF112,WeightedParse!AG112,WeightedParse!AK112),HARMEAN(WeightedParse!I112,WeightedParse!K112,WeightedParse!N112,WeightedParse!Q112,WeightedParse!T112,WeightedParse!V112,WeightedParse!X112,WeightedParse!Z112,WeightedParse!AB112,WeightedParse!AD112,WeightedParse!AF112,WeightedParse!AG112,WeightedParse!AK112)*Variables!$B$5),"")</f>
        <v/>
      </c>
      <c r="X112" s="114" t="str">
        <f>IF($A112&gt;"",IF(EXACT(SquadExport!$BQ112,TRUE),HARMEAN(WeightedParse!K112,WeightedParse!P112,WeightedParse!Q112,WeightedParse!S112,WeightedParse!U112,WeightedParse!V112,WeightedParse!X112,WeightedParse!Y112,WeightedParse!Z112,WeightedParse!AE112,WeightedParse!AF112,WeightedParse!AH112,WeightedParse!AO112,WeightedParse!AP112),HARMEAN(WeightedParse!K112,WeightedParse!P112,WeightedParse!Q112,WeightedParse!S112,WeightedParse!U112,WeightedParse!V112,WeightedParse!X112,WeightedParse!Y112,WeightedParse!Z112,WeightedParse!AE112,WeightedParse!AF112,WeightedParse!AH112,WeightedParse!AO112,WeightedParse!AP112)*Variables!$B$5),"")</f>
        <v/>
      </c>
      <c r="Y112" s="114" t="str">
        <f>IF($A112&gt;"",IF(EXACT(SquadExport!$BQ112,TRUE),HARMEAN(WeightedParse!P112,WeightedParse!Q112,WeightedParse!S112,WeightedParse!U112,WeightedParse!V112,WeightedParse!W112,WeightedParse!Y112,WeightedParse!AE112,WeightedParse!AF112,WeightedParse!AH112,WeightedParse!AJ112,WeightedParse!AN112,WeightedParse!AO112,WeightedParse!AP112),HARMEAN(WeightedParse!P112,WeightedParse!Q112,WeightedParse!S112,WeightedParse!U112,WeightedParse!V112,WeightedParse!W112,WeightedParse!Y112,WeightedParse!AE112,WeightedParse!AF112,WeightedParse!AH112,WeightedParse!AJ112,WeightedParse!AN112,WeightedParse!AO112,WeightedParse!AP112)*Variables!$B$5),"")</f>
        <v/>
      </c>
      <c r="Z112" s="114" t="str">
        <f>IF($A112&gt;"",IF(EXACT(SquadExport!$BQ112,TRUE),HARMEAN(WeightedParse!M112,WeightedParse!P112,WeightedParse!Q112,WeightedParse!S112,WeightedParse!U112,WeightedParse!V112,WeightedParse!W112,WeightedParse!X112,WeightedParse!Y112,WeightedParse!Z112,WeightedParse!AE112,WeightedParse!AF112,WeightedParse!AH112,WeightedParse!AL112,WeightedParse!AO112,WeightedParse!AP112),HARMEAN(WeightedParse!M112,WeightedParse!P112,WeightedParse!Q112,WeightedParse!S112,WeightedParse!U112,WeightedParse!V112,WeightedParse!W112,WeightedParse!X112,WeightedParse!Y112,WeightedParse!Z112,WeightedParse!AE112,WeightedParse!AF112,WeightedParse!AH112,WeightedParse!AL112,WeightedParse!AO112,WeightedParse!AP112)*Variables!$B$5),"")</f>
        <v/>
      </c>
      <c r="AA112" s="114" t="str">
        <f>IF($A112&gt;"",IF(EXACT(SquadExport!$BQ112,TRUE),HARMEAN(WeightedParse!J112,WeightedParse!K112,WeightedParse!N112,WeightedParse!P112,WeightedParse!Q112,WeightedParse!S112,WeightedParse!V112,WeightedParse!X112,WeightedParse!Y112,WeightedParse!Z112,WeightedParse!AD112,WeightedParse!AE112,WeightedParse!AH112,WeightedParse!AI112,WeightedParse!AK112,WeightedParse!AN112,WeightedParse!AO112,WeightedParse!AP112),HARMEAN(WeightedParse!J112,WeightedParse!K112,WeightedParse!N112,WeightedParse!P112,WeightedParse!Q112,WeightedParse!S112,WeightedParse!V112,WeightedParse!X112,WeightedParse!Y112,WeightedParse!Z112,WeightedParse!AD112,WeightedParse!AE112,WeightedParse!AH112,WeightedParse!AI112,WeightedParse!AK112,WeightedParse!AN112,WeightedParse!AO112,WeightedParse!AP112)*Variables!$B$5),"")</f>
        <v/>
      </c>
      <c r="AB112" s="114" t="str">
        <f>IF($A112&gt;"",IF(AND(EXACT(SquadExport!$BR112,TRUE),EXACT(SquadExport!$BL112,TRUE)),HARMEAN(WeightedParse!I112,WeightedParse!K112,WeightedParse!N112,WeightedParse!Q112,WeightedParse!T112,WeightedParse!V112,WeightedParse!X112,WeightedParse!Y112,WeightedParse!Z112,WeightedParse!AD112,WeightedParse!AE112,WeightedParse!AF112,WeightedParse!AG112,WeightedParse!AH112,WeightedParse!AI112,WeightedParse!AJ112,WeightedParse!AK112,WeightedParse!AN112,WeightedParse!AO112),HARMEAN(WeightedParse!I112,WeightedParse!K112,WeightedParse!N112,WeightedParse!Q112,WeightedParse!T112,WeightedParse!V112,WeightedParse!X112,WeightedParse!Y112,WeightedParse!Z112,WeightedParse!AD112,WeightedParse!AE112,WeightedParse!AF112,WeightedParse!AG112,WeightedParse!AH112,WeightedParse!AI112,WeightedParse!AJ112,WeightedParse!AK112,WeightedParse!AN112,WeightedParse!AO112)*Variables!$B$5),"")</f>
        <v/>
      </c>
      <c r="AC112" s="114" t="str">
        <f>IF($A112&gt;"",IF(AND(EXACT(SquadExport!$BR112,TRUE),EXACT(SquadExport!$BL112,TRUE)),HARMEAN(WeightedParse!K112,WeightedParse!Q112,WeightedParse!S112,WeightedParse!T112,WeightedParse!V112,WeightedParse!X112,WeightedParse!Y112,WeightedParse!Z112,WeightedParse!AD112,WeightedParse!AE112,WeightedParse!AF112,WeightedParse!AG112,WeightedParse!AH112,WeightedParse!AO112),HARMEAN(WeightedParse!K112,WeightedParse!Q112,WeightedParse!S112,WeightedParse!T112,WeightedParse!V112,WeightedParse!X112,WeightedParse!Y112,WeightedParse!Z112,WeightedParse!AD112,WeightedParse!AE112,WeightedParse!AF112,WeightedParse!AG112,WeightedParse!AH112,WeightedParse!AO112)*Variables!$B$5),"")</f>
        <v/>
      </c>
      <c r="AD112" s="114" t="str">
        <f>IF($A112&gt;"",IF(AND(EXACT(SquadExport!$BR112,TRUE),EXACT(SquadExport!$BL112,TRUE)),HARMEAN(WeightedParse!I112,WeightedParse!J112,WeightedParse!K112,WeightedParse!N112,WeightedParse!Q112,WeightedParse!S112,WeightedParse!T112,WeightedParse!V112,WeightedParse!X112,WeightedParse!Z112,WeightedParse!AB112,WeightedParse!AD112,WeightedParse!AG112,WeightedParse!AH112,WeightedParse!AI112,WeightedParse!AK112,WeightedParse!AO112),HARMEAN(WeightedParse!I112,WeightedParse!J112,WeightedParse!K112,WeightedParse!N112,WeightedParse!Q112,WeightedParse!S112,WeightedParse!T112,WeightedParse!V112,WeightedParse!X112,WeightedParse!Z112,WeightedParse!AB112,WeightedParse!AD112,WeightedParse!AG112,WeightedParse!AH112,WeightedParse!AI112,WeightedParse!AK112,WeightedParse!AO112)*Variables!$B$5),"")</f>
        <v/>
      </c>
      <c r="AE112" s="114" t="str">
        <f>IF($A112&gt;"",IF(AND(EXACT(SquadExport!$BR112,TRUE),EXACT(SquadExport!$BL112,TRUE)),HARMEAN(WeightedParse!K112,WeightedParse!N112,WeightedParse!P112,WeightedParse!Q112,WeightedParse!S112,WeightedParse!T112,WeightedParse!U112,WeightedParse!V112,WeightedParse!X112,WeightedParse!Y112,WeightedParse!Z112,WeightedParse!AD112,WeightedParse!AE112,WeightedParse!AF112,WeightedParse!AG112,WeightedParse!AH112,WeightedParse!AI112,WeightedParse!AO112),HARMEAN(WeightedParse!K112,WeightedParse!N112,WeightedParse!P112,WeightedParse!Q112,WeightedParse!S112,WeightedParse!T112,WeightedParse!U112,WeightedParse!V112,WeightedParse!X112,WeightedParse!Y112,WeightedParse!Z112,WeightedParse!AD112,WeightedParse!AE112,WeightedParse!AF112,WeightedParse!AG112,WeightedParse!AH112,WeightedParse!AI112,WeightedParse!AO112)*Variables!$B$5),"")</f>
        <v/>
      </c>
      <c r="AF112" s="114" t="str">
        <f>IF($A112&gt;"",IF(AND(EXACT(SquadExport!$BR112,TRUE),EXACT(SquadExport!$BL112,TRUE)),HARMEAN(WeightedParse!I112,WeightedParse!J112,WeightedParse!K112,WeightedParse!N112,WeightedParse!Q112,WeightedParse!S112,WeightedParse!T112,WeightedParse!U112,WeightedParse!V112,WeightedParse!X112,WeightedParse!Z112,WeightedParse!AD112,WeightedParse!AE112,WeightedParse!AF112,WeightedParse!AH112,WeightedParse!AI112,WeightedParse!AK112,WeightedParse!AN112,WeightedParse!AO112,WeightedParse!AP112),HARMEAN(WeightedParse!I112,WeightedParse!J112,WeightedParse!K112,WeightedParse!N112,WeightedParse!Q112,WeightedParse!S112,WeightedParse!T112,WeightedParse!U112,WeightedParse!V112,WeightedParse!X112,WeightedParse!Z112,WeightedParse!AD112,WeightedParse!AE112,WeightedParse!AF112,WeightedParse!AH112,WeightedParse!AI112,WeightedParse!AK112,WeightedParse!AN112,WeightedParse!AO112,WeightedParse!AP112)*Variables!$B$5),"")</f>
        <v/>
      </c>
      <c r="AG112" s="114" t="str">
        <f>IF($A112&gt;"",IF(AND(OR(EXACT(SquadExport!$BR112,TRUE),EXACT(SquadExport!$BS112,TRUE)),OR(EXACT(SquadExport!$BK112,TRUE),EXACT(SquadExport!$BM112,TRUE))),HARMEAN(WeightedParse!I112,WeightedParse!K112,WeightedParse!Q112,WeightedParse!T112,WeightedParse!X112,WeightedParse!Z112,WeightedParse!AD112,WeightedParse!AF112,WeightedParse!AG112,WeightedParse!AJ112),HARMEAN(WeightedParse!I112,WeightedParse!K112,WeightedParse!Q112,WeightedParse!T112,WeightedParse!X112,WeightedParse!Z112,WeightedParse!AD112,WeightedParse!AF112,WeightedParse!AG112,WeightedParse!AJ112)*Variables!$B$5),"")</f>
        <v/>
      </c>
      <c r="AH112" s="114" t="str">
        <f>IF($A112&gt;"",IF(AND(OR(EXACT(SquadExport!$BR112,TRUE),EXACT(SquadExport!$BS112,TRUE)),OR(EXACT(SquadExport!$BK112,TRUE),EXACT(SquadExport!$BM112,TRUE))),HARMEAN(WeightedParse!H112,WeightedParse!K112,WeightedParse!P112,WeightedParse!Q112,WeightedParse!S112,WeightedParse!T112,WeightedParse!V112,WeightedParse!X112,WeightedParse!Y112,WeightedParse!Z112,WeightedParse!AD112,WeightedParse!AE112,WeightedParse!AF112,WeightedParse!AG112,WeightedParse!AH112,WeightedParse!AO112),HARMEAN(WeightedParse!H112,WeightedParse!K112,WeightedParse!P112,WeightedParse!Q112,WeightedParse!S112,WeightedParse!T112,WeightedParse!V112,WeightedParse!X112,WeightedParse!Y112,WeightedParse!Z112,WeightedParse!AD112,WeightedParse!AE112,WeightedParse!AF112,WeightedParse!AG112,WeightedParse!AH112,WeightedParse!AO112)*Variables!$B$5),"")</f>
        <v/>
      </c>
      <c r="AI112" s="114" t="str">
        <f>IF($A112&gt;"",IF(AND(OR(EXACT(SquadExport!$BR112,TRUE),EXACT(SquadExport!$BS112,TRUE)),OR(EXACT(SquadExport!$BK112,TRUE),EXACT(SquadExport!$BM112,TRUE))),HARMEAN(WeightedParse!H112,WeightedParse!I112,WeightedParse!K112,WeightedParse!P112,WeightedParse!Q112,WeightedParse!S112,WeightedParse!T112,WeightedParse!U112,WeightedParse!V112,WeightedParse!X112,WeightedParse!Y112,WeightedParse!Z112,WeightedParse!AD112,WeightedParse!AE112,WeightedParse!AF112,WeightedParse!AH112,WeightedParse!AI112,WeightedParse!AO112),HARMEAN(WeightedParse!H112,WeightedParse!I112,WeightedParse!K112,WeightedParse!P112,WeightedParse!Q112,WeightedParse!S112,WeightedParse!T112,WeightedParse!U112,WeightedParse!V112,WeightedParse!X112,WeightedParse!Y112,WeightedParse!Z112,WeightedParse!AD112,WeightedParse!AE112,WeightedParse!AF112,WeightedParse!AH112,WeightedParse!AI112,WeightedParse!AO112)*Variables!$B$5),"")</f>
        <v/>
      </c>
      <c r="AJ112" s="114" t="str">
        <f>IF($A112&gt;"",IF(AND(OR(EXACT(SquadExport!$BR112,TRUE),EXACT(SquadExport!$BS112,TRUE)),OR(EXACT(SquadExport!$BK112,TRUE),EXACT(SquadExport!$BM112,TRUE))),HARMEAN(WeightedParse!H112,WeightedParse!K112,WeightedParse!M112,WeightedParse!V112,WeightedParse!W112,WeightedParse!AD112,WeightedParse!AF112,WeightedParse!AH112,WeightedParse!AK112,WeightedParse!AL112,WeightedParse!AO112,WeightedParse!AP112)*(CONVERT(LEFT(SquadExport!$E112,FIND("'",SquadExport!$E112)-1)+((MID(SquadExport!$E112,FIND("'",SquadExport!$E112)+1,LEN(SquadExport!$E112)-FIND("'",SquadExport!$E112)-1))/12),"ft","m")-1)/(Variables!$C$4-1),(HARMEAN(WeightedParse!H112,WeightedParse!K112,WeightedParse!M112,WeightedParse!V112,WeightedParse!W112,WeightedParse!AD112,WeightedParse!AF112,WeightedParse!AH112,WeightedParse!AK112,WeightedParse!AL112,WeightedParse!AO112,WeightedParse!AP112)*(CONVERT(LEFT(SquadExport!$E112,FIND("'",SquadExport!$E112)-1)+((MID(SquadExport!$E112,FIND("'",SquadExport!$E112)+1,LEN(SquadExport!$E112)-FIND("'",SquadExport!$E112)-1))/12),"ft","m")-1)/(Variables!$C$4-1))*Variables!$B$5),"")</f>
        <v/>
      </c>
      <c r="AK112" s="114" t="str">
        <f>IF($A112&gt;"",IF(AND(OR(EXACT(SquadExport!$BR112,TRUE),EXACT(SquadExport!$BS112,TRUE)),OR(EXACT(SquadExport!$BK112,TRUE),EXACT(SquadExport!$BM112,TRUE))),HARMEAN(WeightedParse!J112,WeightedParse!K112,WeightedParse!T112,WeightedParse!V112,WeightedParse!X112,WeightedParse!Y112,WeightedParse!Z112,WeightedParse!AD112,WeightedParse!AH112,WeightedParse!AI112,WeightedParse!AK112,WeightedParse!AO112),HARMEAN(WeightedParse!J112,WeightedParse!K112,WeightedParse!T112,WeightedParse!V112,WeightedParse!X112,WeightedParse!Y112,WeightedParse!Z112,WeightedParse!AD112,WeightedParse!AH112,WeightedParse!AI112,WeightedParse!AK112,WeightedParse!AO112)*Variables!$B$5),"")</f>
        <v/>
      </c>
      <c r="AL112" s="114" t="str">
        <f>IF($A112&gt;"",IF(AND(OR(EXACT(SquadExport!$BR112,TRUE),EXACT(SquadExport!$BS112,TRUE)),OR(EXACT(SquadExport!$BK112,TRUE),EXACT(SquadExport!$BM112,TRUE))),HARMEAN(WeightedParse!H112,WeightedParse!I112,WeightedParse!K112,WeightedParse!Q112,WeightedParse!T112,WeightedParse!V112,WeightedParse!AB112,WeightedParse!AD112,WeightedParse!AH112,WeightedParse!AI112,WeightedParse!AJ112,WeightedParse!AN112,WeightedParse!AO112),HARMEAN(WeightedParse!H112,WeightedParse!I112,WeightedParse!K112,WeightedParse!Q112,WeightedParse!T112,WeightedParse!V112,WeightedParse!AB112,WeightedParse!AD112,WeightedParse!AH112,WeightedParse!AI112,WeightedParse!AJ112,WeightedParse!AN112,WeightedParse!AO112)*Variables!$B$5),"")</f>
        <v/>
      </c>
      <c r="AM112" s="114" t="str">
        <f>IF($A112&gt;"",IF(AND(OR(EXACT(SquadExport!$BR112,TRUE),EXACT(SquadExport!$BS112,TRUE)),OR(EXACT(SquadExport!$BK112,TRUE),EXACT(SquadExport!$BM112,TRUE))),HARMEAN(WeightedParse!I112,WeightedParse!J112,WeightedParse!K112,WeightedParse!N112,WeightedParse!Q112,WeightedParse!T112,WeightedParse!V112,WeightedParse!X112,WeightedParse!AB112,WeightedParse!AD112,WeightedParse!AG112,WeightedParse!AI112,WeightedParse!AJ112,WeightedParse!AK112,WeightedParse!AN112)*WeightedParse!BD112,(HARMEAN(WeightedParse!I112,WeightedParse!J112,WeightedParse!K112,WeightedParse!N112,WeightedParse!Q112,WeightedParse!T112,WeightedParse!V112,WeightedParse!X112,WeightedParse!AB112,WeightedParse!AD112,WeightedParse!AG112,WeightedParse!AI112,WeightedParse!AJ112,WeightedParse!AK112,WeightedParse!AN112)*WeightedParse!BD112)*Variables!$B$5),"")</f>
        <v/>
      </c>
      <c r="AN112" s="114" t="str">
        <f>IF($A112&gt;"",IF(AND(OR(EXACT(SquadExport!$BR112,TRUE),EXACT(SquadExport!$BS112,TRUE)),OR(EXACT(SquadExport!$BK112,TRUE),EXACT(SquadExport!$BM112,TRUE))),HARMEAN(WeightedParse!H112,WeightedParse!I112,WeightedParse!K112,WeightedParse!N112,WeightedParse!Q112,WeightedParse!T112,WeightedParse!V112,WeightedParse!X112,WeightedParse!Z112,WeightedParse!AD112,WeightedParse!AG112,WeightedParse!AH112,WeightedParse!AI112,WeightedParse!AJ112,WeightedParse!AN112,WeightedParse!AO112)*WeightedParse!BD112,(HARMEAN(WeightedParse!H112,WeightedParse!I112,WeightedParse!K112,WeightedParse!N112,WeightedParse!Q112,WeightedParse!T112,WeightedParse!V112,WeightedParse!X112,WeightedParse!Z112,WeightedParse!AD112,WeightedParse!AG112,WeightedParse!AH112,WeightedParse!AI112,WeightedParse!AJ112,WeightedParse!AN112,WeightedParse!AO112)*WeightedParse!BD112)*Variables!$B$5),"")</f>
        <v/>
      </c>
      <c r="AO112" s="114" t="str">
        <f>IF($A112&gt;"",IF(AND(EXACT(SquadExport!$BS112,TRUE),EXACT(SquadExport!$BL112,TRUE)),HARMEAN(WeightedParse!K112,WeightedParse!Q112,WeightedParse!T112,WeightedParse!V112,WeightedParse!X112,WeightedParse!Z112,WeightedParse!AB112,WeightedParse!AD112,WeightedParse!AG112,WeightedParse!AK112),HARMEAN(WeightedParse!K112,WeightedParse!Q112,WeightedParse!T112,WeightedParse!V112,WeightedParse!X112,WeightedParse!Z112,WeightedParse!AB112,WeightedParse!AD112,WeightedParse!AG112,WeightedParse!AK112)*Variables!$B$5),"")</f>
        <v/>
      </c>
      <c r="AP112" s="114" t="str">
        <f>IF($A112&gt;"",IF(AND(EXACT(SquadExport!$BS112,TRUE),EXACT(SquadExport!$BL112,TRUE)),HARMEAN(WeightedParse!I112,WeightedParse!K112,WeightedParse!Q112,WeightedParse!T112,WeightedParse!V112,WeightedParse!X112,WeightedParse!Z112,WeightedParse!AB112,WeightedParse!AD112,WeightedParse!AF112,WeightedParse!AG112,WeightedParse!AI112,WeightedParse!AJ112),HARMEAN(WeightedParse!I112,WeightedParse!K112,WeightedParse!Q112,WeightedParse!T112,WeightedParse!V112,WeightedParse!X112,WeightedParse!Z112,WeightedParse!AB112,WeightedParse!AD112,WeightedParse!AF112,WeightedParse!AG112,WeightedParse!AI112,WeightedParse!AJ112)*Variables!$B$5),"")</f>
        <v/>
      </c>
      <c r="AQ112" s="114" t="str">
        <f>IF($A112&gt;"",IF(AND(EXACT(SquadExport!$BS112,TRUE),EXACT(SquadExport!$BL112,TRUE)),HARMEAN(WeightedParse!I112,WeightedParse!J112,WeightedParse!K112,WeightedParse!Q112,WeightedParse!T112,WeightedParse!V112,WeightedParse!X112,WeightedParse!Z112,WeightedParse!AB112,WeightedParse!AD112,WeightedParse!AG112,WeightedParse!AI112,WeightedParse!AJ112,WeightedParse!AK112),HARMEAN(WeightedParse!I112,WeightedParse!J112,WeightedParse!K112,WeightedParse!Q112,WeightedParse!T112,WeightedParse!V112,WeightedParse!X112,WeightedParse!Z112,WeightedParse!AB112,WeightedParse!AD112,WeightedParse!AG112,WeightedParse!AI112,WeightedParse!AJ112,WeightedParse!AK112)*Variables!$B$5),"")</f>
        <v/>
      </c>
      <c r="AR112" s="114" t="str">
        <f>IF($A112&gt;"",IF(AND(EXACT(SquadExport!$BS112,TRUE),EXACT(SquadExport!$BL112,TRUE)),HARMEAN(WeightedParse!I112,WeightedParse!J112,WeightedParse!K112,WeightedParse!Q112,WeightedParse!T112,WeightedParse!V112,WeightedParse!X112,WeightedParse!Y112,WeightedParse!Z112,WeightedParse!AD112,WeightedParse!AH112,WeightedParse!AI112,WeightedParse!AJ112,WeightedParse!AK112,WeightedParse!AN112,WeightedParse!AO112),HARMEAN(WeightedParse!I112,WeightedParse!J112,WeightedParse!K112,WeightedParse!Q112,WeightedParse!T112,WeightedParse!V112,WeightedParse!X112,WeightedParse!Y112,WeightedParse!Z112,WeightedParse!AD112,WeightedParse!AH112,WeightedParse!AI112,WeightedParse!AJ112,WeightedParse!AK112,WeightedParse!AN112,WeightedParse!AO112)*Variables!$B$5),"")</f>
        <v/>
      </c>
      <c r="AS112" s="114" t="str">
        <f>IF($A112&gt;"",IF(AND(EXACT(SquadExport!$BT112,TRUE),EXACT(SquadExport!$BL112,TRUE)),HARMEAN(WeightedParse!J112,WeightedParse!K112,WeightedParse!M112,WeightedParse!T112,WeightedParse!V112,WeightedParse!X112,WeightedParse!Z112,WeightedParse!AD112,WeightedParse!AI112),(HARMEAN(WeightedParse!J112,WeightedParse!K112,WeightedParse!M112,WeightedParse!T112,WeightedParse!V112,WeightedParse!X112,WeightedParse!Z112,WeightedParse!AD112,WeightedParse!AI112)*Variables!$B$5)),"")</f>
        <v/>
      </c>
      <c r="AT112" s="114" t="str">
        <f>IF($A112&gt;"",IF(AND(EXACT(SquadExport!$BT112,TRUE),EXACT(SquadExport!$BL112,TRUE)),HARMEAN(WeightedParse!J112,WeightedParse!K112,WeightedParse!M112,WeightedParse!U112,WeightedParse!V112,WeightedParse!W112,WeightedParse!X112,WeightedParse!Z112,WeightedParse!AD112,WeightedParse!AF112,WeightedParse!AK112,WeightedParse!AL112,WeightedParse!AP112)*(CONVERT(LEFT(SquadExport!$E112,FIND("'",SquadExport!$E112)-1)+((MID(SquadExport!$E112,FIND("'",SquadExport!$E112)+1,LEN(SquadExport!$E112)-FIND("'",SquadExport!$E112)-1))/12),"ft","m")-1)/(Variables!$C$4-1),(HARMEAN(WeightedParse!J112,WeightedParse!K112,WeightedParse!M112,WeightedParse!U112,WeightedParse!V112,WeightedParse!W112,WeightedParse!X112,WeightedParse!Z112,WeightedParse!AD112,WeightedParse!AF112,WeightedParse!AK112,WeightedParse!AL112,WeightedParse!AP112)*(CONVERT(LEFT(SquadExport!$E112,FIND("'",SquadExport!$E112)-1)+((MID(SquadExport!$E112,FIND("'",SquadExport!$E112)+1,LEN(SquadExport!$E112)-FIND("'",SquadExport!$E112)-1))/12),"ft","m")-1)/(Variables!$C$4-1)))*Variables!$B$5,"")</f>
        <v/>
      </c>
      <c r="AU112" s="114" t="str">
        <f>IF($A112&gt;"",IF(AND(EXACT(SquadExport!$BT112,TRUE),EXACT(SquadExport!$BL112,TRUE)),HARMEAN(WeightedParse!I112,WeightedParse!J112,WeightedParse!K112,WeightedParse!Q112,WeightedParse!T112,WeightedParse!V112,WeightedParse!X112,WeightedParse!Z112,WeightedParse!AB112,WeightedParse!AD112,WeightedParse!AF112,WeightedParse!AG112,WeightedParse!AK112,WeightedParse!AP112),HARMEAN(WeightedParse!I112,WeightedParse!J112,WeightedParse!K112,WeightedParse!Q112,WeightedParse!T112,WeightedParse!V112,WeightedParse!X112,WeightedParse!Z112,WeightedParse!AB112,WeightedParse!AD112,WeightedParse!AF112,WeightedParse!AG112,WeightedParse!AK112,WeightedParse!AP112)*Variables!$B$5),"")</f>
        <v/>
      </c>
      <c r="AV112" s="114" t="str">
        <f>IF($A112&gt;"",IF(AND(EXACT(SquadExport!$BT112,TRUE),EXACT(SquadExport!$BL112,TRUE)),HARMEAN(WeightedParse!I112,WeightedParse!J112,WeightedParse!K112,WeightedParse!Q112,WeightedParse!T112,WeightedParse!V112,WeightedParse!X112,WeightedParse!Z112,WeightedParse!AD112,WeightedParse!AH112,WeightedParse!AI112,WeightedParse!AJ112,WeightedParse!AK112,WeightedParse!AN112,WeightedParse!AO112),HARMEAN(WeightedParse!I112,WeightedParse!J112,WeightedParse!K112,WeightedParse!Q112,WeightedParse!T112,WeightedParse!V112,WeightedParse!X112,WeightedParse!Z112,WeightedParse!AD112,WeightedParse!AH112,WeightedParse!AI112,WeightedParse!AJ112,WeightedParse!AK112,WeightedParse!AN112,WeightedParse!AO112)*Variables!$B$5),"")</f>
        <v/>
      </c>
      <c r="AW112" s="114" t="str">
        <f>IF($A112&gt;"",IF(AND(EXACT(SquadExport!$BT112,TRUE),EXACT(SquadExport!$BL112,TRUE)),HARMEAN(WeightedParse!I112,WeightedParse!J112,WeightedParse!K112,WeightedParse!Q112,WeightedParse!T112,WeightedParse!V112,WeightedParse!X112,WeightedParse!Z112,WeightedParse!AB112,WeightedParse!AD112,WeightedParse!AF112,WeightedParse!AG112,WeightedParse!AI112,WeightedParse!AJ112,WeightedParse!AK112),HARMEAN(WeightedParse!I112,WeightedParse!J112,WeightedParse!K112,WeightedParse!Q112,WeightedParse!T112,WeightedParse!V112,WeightedParse!X112,WeightedParse!Z112,WeightedParse!AB112,WeightedParse!AD112,WeightedParse!AF112,WeightedParse!AG112,WeightedParse!AI112,WeightedParse!AJ112,WeightedParse!AK112)*Variables!$B$5),"")</f>
        <v/>
      </c>
      <c r="AX112" s="114" t="str">
        <f>IF($A112&gt;"",IF(AND(EXACT(SquadExport!$BT112,TRUE),EXACT(SquadExport!$BL112,TRUE)),HARMEAN(WeightedParse!K112,WeightedParse!Q112,WeightedParse!U112,WeightedParse!V112,WeightedParse!W112,WeightedParse!X112,WeightedParse!Y112,WeightedParse!Z112,WeightedParse!AD112,WeightedParse!AF112,WeightedParse!AH112,WeightedParse!AI112,WeightedParse!AJ112,WeightedParse!AK112,WeightedParse!AN112,WeightedParse!AO112,WeightedParse!AP112),HARMEAN(WeightedParse!K112,WeightedParse!Q112,WeightedParse!U112,WeightedParse!V112,WeightedParse!W112,WeightedParse!X112,WeightedParse!Y112,WeightedParse!Z112,WeightedParse!AD112,WeightedParse!AF112,WeightedParse!AH112,WeightedParse!AI112,WeightedParse!AJ112,WeightedParse!AK112,WeightedParse!AN112,WeightedParse!AO112,WeightedParse!AP112)*Variables!$B$5),"")</f>
        <v/>
      </c>
      <c r="AY112" s="114" t="str">
        <f>IF($A112&gt;"",IF(AND(EXACT(SquadExport!$BT112,TRUE),EXACT(SquadExport!$BL112,TRUE)),HARMEAN(WeightedParse!I112,WeightedParse!J112,WeightedParse!K112,WeightedParse!M112,WeightedParse!N112,WeightedParse!Q112,WeightedParse!T112,WeightedParse!V112,WeightedParse!X112,WeightedParse!Z112,WeightedParse!AD112,WeightedParse!AF112,WeightedParse!AG112,WeightedParse!AH112,WeightedParse!AI112,WeightedParse!AJ112,WeightedParse!AK112,WeightedParse!AL112,WeightedParse!AN112,WeightedParse!AO112,WeightedParse!AP112),HARMEAN(WeightedParse!I112,WeightedParse!J112,WeightedParse!K112,WeightedParse!M112,WeightedParse!N112,WeightedParse!Q112,WeightedParse!T112,WeightedParse!V112,WeightedParse!X112,WeightedParse!Z112,WeightedParse!AD112,WeightedParse!AF112,WeightedParse!AG112,WeightedParse!AH112,WeightedParse!AI112,WeightedParse!AJ112,WeightedParse!AK112,WeightedParse!AL112,WeightedParse!AN112,WeightedParse!AO112,WeightedParse!AP112)*Variables!$B$5),"")</f>
        <v/>
      </c>
    </row>
    <row r="113" spans="1:51" ht="15" customHeight="1" x14ac:dyDescent="0.25">
      <c r="A113" s="3" t="str">
        <f>IF(WeightedParse!A113&gt;"",WeightedParse!A113,"")</f>
        <v/>
      </c>
      <c r="B113" s="4" t="str">
        <f>IF(WeightedParse!B113&gt;0,WeightedParse!B113,"")</f>
        <v/>
      </c>
      <c r="C113" s="4" t="str">
        <f>IF(A113&gt;"",IF(AND(B113&lt;=Variables!$B$8,G113&gt;2),"Youth",IF(AND(B113&lt;=Variables!$B$8,G113&lt;=2),"Prospect",IF(AND(B113&gt;=Variables!$B$9,G113&gt;2),"Old",IF(G113&gt;=3,"Reserves","First Team")))),"")</f>
        <v/>
      </c>
      <c r="D113" s="4" t="str">
        <f>SquadExport!BJ113</f>
        <v/>
      </c>
      <c r="E113" s="4" t="str">
        <f>IF(A113&gt;"",VLOOKUP(F113,Roles!A:B,2,FALSE)&amp;IF(OR(VLOOKUP(F113,Roles!$A:$B,2,FALSE)="FB",VLOOKUP(F113,Roles!$A:$B,2,FALSE)="WB",VLOOKUP(F113,Roles!$A:$B,2,FALSE)="WM",VLOOKUP(F113,Roles!$A:$B,2,FALSE)="W"),IF(AND(SquadExport!BK113=TRUE,SquadExport!BM113=TRUE,WeightedParse!BB113&gt;=WeightedParse!BC113)," (R)",IF(AND(SquadExport!BK113=TRUE,SquadExport!BM113=TRUE,WeightedParse!BB113&lt;WeightedParse!BC113)," (L)",IF(AND(SquadExport!BK113=TRUE,SquadExport!BM113=FALSE), " (L)",IF(AND(SquadExport!BK113=FALSE,SquadExport!BM113=TRUE)," (R)","")))),""),"")</f>
        <v/>
      </c>
      <c r="F113" s="4" t="str" cm="1">
        <f t="array" ref="F113">IF(A113&gt;"",INDEX($J$1:$AY$1,SUMPRODUCT(MAX(($J$2:$AY$200=MAX($J113:$AY113))*(COLUMN($J$2:$AY$200))))-COLUMN($J$1)+1),"")</f>
        <v/>
      </c>
      <c r="G113" s="4" t="str">
        <f t="shared" si="3"/>
        <v/>
      </c>
      <c r="H113" s="4" t="str">
        <f t="shared" si="4"/>
        <v/>
      </c>
      <c r="I113" s="5" t="str">
        <f t="shared" si="5"/>
        <v/>
      </c>
      <c r="J113" s="114" t="str">
        <f>IF($A113&gt;"",HARMEAN(WeightedParse!V113,WeightedParse!Y113,WeightedParse!Z113,WeightedParse!AE113,WeightedParse!AJ113,WeightedParse!AQ113,WeightedParse!AR113,WeightedParse!AS113,WeightedParse!AU113,WeightedParse!AV113,WeightedParse!AW113,WeightedParse!AY113,WeightedParse!BA113),"")</f>
        <v/>
      </c>
      <c r="K113" s="114" t="str">
        <f>IF(A113&gt;"",HARMEAN(WeightedParse!K113,WeightedParse!Q113,WeightedParse!V113,WeightedParse!X113,WeightedParse!Y113,WeightedParse!Z113,WeightedParse!AE113,WeightedParse!AG113,WeightedParse!AI113,WeightedParse!AJ113,WeightedParse!AQ113,WeightedParse!AR113,WeightedParse!AS113,WeightedParse!AU113,WeightedParse!AV113,WeightedParse!AW113,WeightedParse!AY113,WeightedParse!AZ113,WeightedParse!BA113),"")</f>
        <v/>
      </c>
      <c r="L113" s="114" t="str">
        <f>IF($A113&gt;"",IF(AND(EXACT(SquadExport!$BO113,TRUE),EXACT(SquadExport!$BL113,TRUE)),HARMEAN(WeightedParse!M113,WeightedParse!P113,WeightedParse!S113,WeightedParse!U113,WeightedParse!V113,WeightedParse!W113,WeightedParse!Y113,WeightedParse!AE113,WeightedParse!AL113,WeightedParse!AN113,WeightedParse!AP113),HARMEAN(WeightedParse!M113,WeightedParse!P113,WeightedParse!S113,WeightedParse!U113,WeightedParse!V113,WeightedParse!W113,WeightedParse!Y113,WeightedParse!AE113,WeightedParse!AL113,WeightedParse!AN113,WeightedParse!AP113)*Variables!$B$5),"")</f>
        <v/>
      </c>
      <c r="M113" s="114" t="str">
        <f>IF($A113&gt;"",IF(AND(EXACT(SquadExport!$BO113,TRUE),EXACT(SquadExport!$BL113,TRUE)),HARMEAN(WeightedParse!M113,WeightedParse!P113,WeightedParse!S113,WeightedParse!U113,WeightedParse!V113,WeightedParse!W113,WeightedParse!X113,WeightedParse!Y113,WeightedParse!Z113,WeightedParse!AE113,WeightedParse!AL113,WeightedParse!AN113,WeightedParse!AP113),HARMEAN(WeightedParse!M113,WeightedParse!P113,WeightedParse!S113,WeightedParse!U113,WeightedParse!V113,WeightedParse!W113,WeightedParse!X113,WeightedParse!Y113,WeightedParse!Z113,WeightedParse!AE113,WeightedParse!AL113,WeightedParse!AN113,WeightedParse!AP113)*Variables!$B$5),"")</f>
        <v/>
      </c>
      <c r="N113" s="114" t="str">
        <f>IF($A113&gt;"",IF(AND(EXACT(SquadExport!$BO113,TRUE),EXACT(SquadExport!$BL113,TRUE)),HARMEAN(WeightedParse!K113,WeightedParse!M113,WeightedParse!P113,WeightedParse!Q113,WeightedParse!S113,WeightedParse!T113,WeightedParse!U113,WeightedParse!V113,WeightedParse!W113,WeightedParse!X113,WeightedParse!Y113,WeightedParse!Z113,WeightedParse!AE113,WeightedParse!AG113,WeightedParse!AL113,WeightedParse!AN113,WeightedParse!AP113),HARMEAN(WeightedParse!K113,WeightedParse!M113,WeightedParse!P113,WeightedParse!Q113,WeightedParse!S113,WeightedParse!T113,WeightedParse!U113,WeightedParse!V113,WeightedParse!W113,WeightedParse!X113,WeightedParse!Y113,WeightedParse!Z113,WeightedParse!AE113,WeightedParse!AG113,WeightedParse!AL113,WeightedParse!AN113,WeightedParse!AP113)*Variables!$B$5),"")</f>
        <v/>
      </c>
      <c r="O113" s="114" t="str">
        <f>IF($A113&gt;"",IF(AND(EXACT(SquadExport!$BO113,TRUE),EXACT(SquadExport!$BL113,TRUE)),HARMEAN(WeightedParse!I113,WeightedParse!K113,WeightedParse!M113,WeightedParse!P113,WeightedParse!Q113,WeightedParse!S113,WeightedParse!T113,WeightedParse!V113,WeightedParse!W113,WeightedParse!X113,WeightedParse!Y113,WeightedParse!Z113,WeightedParse!AB113,WeightedParse!AE113,WeightedParse!AF113,WeightedParse!AG113,WeightedParse!AJ113,WeightedParse!AK113,WeightedParse!AL113,WeightedParse!AN113,WeightedParse!AO113,WeightedParse!AP113),HARMEAN(WeightedParse!I113,WeightedParse!K113,WeightedParse!M113,WeightedParse!P113,WeightedParse!Q113,WeightedParse!S113,WeightedParse!T113,WeightedParse!V113,WeightedParse!W113,WeightedParse!X113,WeightedParse!Y113,WeightedParse!Z113,WeightedParse!AB113,WeightedParse!AE113,WeightedParse!AF113,WeightedParse!AG113,WeightedParse!AJ113,WeightedParse!AK113,WeightedParse!AL113,WeightedParse!AN113,WeightedParse!AO113,WeightedParse!AP113)*Variables!$B$5),"")</f>
        <v/>
      </c>
      <c r="P113" s="114" t="str">
        <f>IF($A113&gt;"",IF(AND(OR(EXACT(SquadExport!$BO113,TRUE),EXACT(SquadExport!$BP113,TRUE)),OR(EXACT(SquadExport!$BK113,TRUE),EXACT(SquadExport!$BM113,TRUE))),HARMEAN(WeightedParse!M113,WeightedParse!P113,WeightedParse!S113,WeightedParse!U113,WeightedParse!V113,WeightedParse!W113,WeightedParse!Y113,WeightedParse!AE113,WeightedParse!AF113,WeightedParse!AP113),HARMEAN(WeightedParse!M113,WeightedParse!P113,WeightedParse!S113,WeightedParse!U113,WeightedParse!V113,WeightedParse!W113,WeightedParse!Y113,WeightedParse!AE113,WeightedParse!AF113,WeightedParse!AP113)*Variables!$B$5),"")</f>
        <v/>
      </c>
      <c r="Q113" s="114" t="str">
        <f>IF($A113&gt;"",IF(AND(OR(EXACT(SquadExport!$BO113,TRUE),EXACT(SquadExport!$BP113,TRUE)),OR(EXACT(SquadExport!$BK113,TRUE),EXACT(SquadExport!$BM113,TRUE))),HARMEAN(WeightedParse!H113,WeightedParse!P113,WeightedParse!Q113,WeightedParse!S113,WeightedParse!T113,WeightedParse!V113,WeightedParse!X113,WeightedParse!Y113,WeightedParse!Z113,WeightedParse!AE113,WeightedParse!AF113,WeightedParse!AH113,WeightedParse!AN113,WeightedParse!AO113),HARMEAN(WeightedParse!H113,WeightedParse!P113,WeightedParse!Q113,WeightedParse!S113,WeightedParse!T113,WeightedParse!V113,WeightedParse!X113,WeightedParse!Y113,WeightedParse!Z113,WeightedParse!AE113,WeightedParse!AF113,WeightedParse!AH113,WeightedParse!AN113,WeightedParse!AO113)*Variables!$B$5),"")</f>
        <v/>
      </c>
      <c r="R113" s="115" t="str">
        <f>IF($A113&gt;"",IF(AND(OR(EXACT(SquadExport!$BO113,TRUE),EXACT(SquadExport!$BP113,TRUE)),OR(EXACT(SquadExport!$BK113,TRUE),EXACT(SquadExport!$BM113,TRUE))),HARMEAN(WeightedParse!H113,WeightedParse!I113,WeightedParse!K113,WeightedParse!P113,WeightedParse!Q113,WeightedParse!S113,WeightedParse!T113,WeightedParse!V113,WeightedParse!Y113,WeightedParse!Z113,WeightedParse!AD113,WeightedParse!AE113,WeightedParse!AF113,WeightedParse!AH113,WeightedParse!AI113,WeightedParse!AJ113,WeightedParse!AN113,WeightedParse!AO113),HARMEAN(WeightedParse!H113,WeightedParse!I113,WeightedParse!K113,WeightedParse!P113,WeightedParse!Q113,WeightedParse!S113,WeightedParse!T113,WeightedParse!V113,WeightedParse!Y113,WeightedParse!Z113,WeightedParse!AD113,WeightedParse!AE113,WeightedParse!AF113,WeightedParse!AH113,WeightedParse!AI113,WeightedParse!AJ113,WeightedParse!AN113,WeightedParse!AO113)*Variables!$B$5),"")</f>
        <v/>
      </c>
      <c r="S113" s="115" t="str">
        <f>IF($A113&gt;"",IF(AND(OR(EXACT(SquadExport!$BO113,TRUE),EXACT(SquadExport!$BP113,TRUE)),OR(EXACT(SquadExport!$BK113,TRUE),EXACT(SquadExport!$BM113,TRUE))),HARMEAN(WeightedParse!H113,WeightedParse!I113,WeightedParse!K113,WeightedParse!Q113,WeightedParse!S113,WeightedParse!T113,WeightedParse!V113,WeightedParse!X113,WeightedParse!Z113,WeightedParse!AB113,WeightedParse!AD113,WeightedParse!AF113,WeightedParse!AG113,WeightedParse!AH113,WeightedParse!AI113,WeightedParse!AJ113,WeightedParse!AK113,WeightedParse!AN113,WeightedParse!AO113),HARMEAN(WeightedParse!H113,WeightedParse!I113,WeightedParse!K113,WeightedParse!Q113,WeightedParse!S113,WeightedParse!T113,WeightedParse!V113,WeightedParse!X113,WeightedParse!Z113,WeightedParse!AB113,WeightedParse!AD113,WeightedParse!AF113,WeightedParse!AG113,WeightedParse!AH113,WeightedParse!AI113,WeightedParse!AJ113,WeightedParse!AK113,WeightedParse!AN113,WeightedParse!AO113)*Variables!$B$5),"")</f>
        <v/>
      </c>
      <c r="T113" s="114" t="str">
        <f>IF($A113&gt;"",IF(AND(OR(EXACT(SquadExport!$BO113,TRUE),EXACT(SquadExport!$BP113,TRUE)),OR(EXACT(SquadExport!$BK113,TRUE),EXACT(SquadExport!$BM113,TRUE))),HARMEAN(WeightedParse!I113,WeightedParse!K113,WeightedParse!N113,WeightedParse!P113,WeightedParse!Q113,WeightedParse!S113,WeightedParse!T113,WeightedParse!V113,WeightedParse!X113,WeightedParse!Y113,WeightedParse!Z113,WeightedParse!AB113,WeightedParse!AD113,WeightedParse!AE113,WeightedParse!AF113,WeightedParse!AH113,WeightedParse!AI113,WeightedParse!AJ113,WeightedParse!AN113,WeightedParse!AO113)*WeightedParse!BD113,(HARMEAN(WeightedParse!I113,WeightedParse!K113,WeightedParse!N113,WeightedParse!P113,WeightedParse!Q113,WeightedParse!S113,WeightedParse!T113,WeightedParse!V113,WeightedParse!X113,WeightedParse!Y113,WeightedParse!Z113,WeightedParse!AB113,WeightedParse!AD113,WeightedParse!AE113,WeightedParse!AF113,WeightedParse!AH113,WeightedParse!AI113,WeightedParse!AJ113,WeightedParse!AN113,WeightedParse!AO113)*WeightedParse!BD113)*Variables!$B$5),"")</f>
        <v/>
      </c>
      <c r="U113" s="114" t="str">
        <f>IF($A113&gt;"",IF(EXACT(SquadExport!$BQ113,TRUE),HARMEAN(WeightedParse!P113,WeightedParse!S113,WeightedParse!V113,WeightedParse!X113,WeightedParse!Y113,WeightedParse!Z113,WeightedParse!AE113,WeightedParse!AF113,WeightedParse!AP113),HARMEAN(WeightedParse!P113,WeightedParse!S113,WeightedParse!V113,WeightedParse!X113,WeightedParse!Y113,WeightedParse!Z113,WeightedParse!AE113,WeightedParse!AF113,WeightedParse!AP113)*Variables!$B$5),"")</f>
        <v/>
      </c>
      <c r="V113" s="114" t="str">
        <f>IF($A113&gt;"",IF(EXACT(SquadExport!$BQ113,TRUE),HARMEAN(WeightedParse!K113,WeightedParse!Q113,WeightedParse!S113,WeightedParse!T113,WeightedParse!V113,WeightedParse!X113,WeightedParse!Z113,WeightedParse!AE113,WeightedParse!AF113,WeightedParse!AG113,WeightedParse!AH113,WeightedParse!AK113),HARMEAN(WeightedParse!K113,WeightedParse!Q113,WeightedParse!S113,WeightedParse!T113,WeightedParse!V113,WeightedParse!X113,WeightedParse!Z113,WeightedParse!AE113,WeightedParse!AF113,WeightedParse!AG113,WeightedParse!AH113,WeightedParse!AK113)*Variables!$B$5),"")</f>
        <v/>
      </c>
      <c r="W113" s="114" t="str">
        <f>IF($A113&gt;"",IF(EXACT(SquadExport!$BQ113,TRUE),HARMEAN(WeightedParse!I113,WeightedParse!K113,WeightedParse!N113,WeightedParse!Q113,WeightedParse!T113,WeightedParse!V113,WeightedParse!X113,WeightedParse!Z113,WeightedParse!AB113,WeightedParse!AD113,WeightedParse!AF113,WeightedParse!AG113,WeightedParse!AK113),HARMEAN(WeightedParse!I113,WeightedParse!K113,WeightedParse!N113,WeightedParse!Q113,WeightedParse!T113,WeightedParse!V113,WeightedParse!X113,WeightedParse!Z113,WeightedParse!AB113,WeightedParse!AD113,WeightedParse!AF113,WeightedParse!AG113,WeightedParse!AK113)*Variables!$B$5),"")</f>
        <v/>
      </c>
      <c r="X113" s="114" t="str">
        <f>IF($A113&gt;"",IF(EXACT(SquadExport!$BQ113,TRUE),HARMEAN(WeightedParse!K113,WeightedParse!P113,WeightedParse!Q113,WeightedParse!S113,WeightedParse!U113,WeightedParse!V113,WeightedParse!X113,WeightedParse!Y113,WeightedParse!Z113,WeightedParse!AE113,WeightedParse!AF113,WeightedParse!AH113,WeightedParse!AO113,WeightedParse!AP113),HARMEAN(WeightedParse!K113,WeightedParse!P113,WeightedParse!Q113,WeightedParse!S113,WeightedParse!U113,WeightedParse!V113,WeightedParse!X113,WeightedParse!Y113,WeightedParse!Z113,WeightedParse!AE113,WeightedParse!AF113,WeightedParse!AH113,WeightedParse!AO113,WeightedParse!AP113)*Variables!$B$5),"")</f>
        <v/>
      </c>
      <c r="Y113" s="114" t="str">
        <f>IF($A113&gt;"",IF(EXACT(SquadExport!$BQ113,TRUE),HARMEAN(WeightedParse!P113,WeightedParse!Q113,WeightedParse!S113,WeightedParse!U113,WeightedParse!V113,WeightedParse!W113,WeightedParse!Y113,WeightedParse!AE113,WeightedParse!AF113,WeightedParse!AH113,WeightedParse!AJ113,WeightedParse!AN113,WeightedParse!AO113,WeightedParse!AP113),HARMEAN(WeightedParse!P113,WeightedParse!Q113,WeightedParse!S113,WeightedParse!U113,WeightedParse!V113,WeightedParse!W113,WeightedParse!Y113,WeightedParse!AE113,WeightedParse!AF113,WeightedParse!AH113,WeightedParse!AJ113,WeightedParse!AN113,WeightedParse!AO113,WeightedParse!AP113)*Variables!$B$5),"")</f>
        <v/>
      </c>
      <c r="Z113" s="114" t="str">
        <f>IF($A113&gt;"",IF(EXACT(SquadExport!$BQ113,TRUE),HARMEAN(WeightedParse!M113,WeightedParse!P113,WeightedParse!Q113,WeightedParse!S113,WeightedParse!U113,WeightedParse!V113,WeightedParse!W113,WeightedParse!X113,WeightedParse!Y113,WeightedParse!Z113,WeightedParse!AE113,WeightedParse!AF113,WeightedParse!AH113,WeightedParse!AL113,WeightedParse!AO113,WeightedParse!AP113),HARMEAN(WeightedParse!M113,WeightedParse!P113,WeightedParse!Q113,WeightedParse!S113,WeightedParse!U113,WeightedParse!V113,WeightedParse!W113,WeightedParse!X113,WeightedParse!Y113,WeightedParse!Z113,WeightedParse!AE113,WeightedParse!AF113,WeightedParse!AH113,WeightedParse!AL113,WeightedParse!AO113,WeightedParse!AP113)*Variables!$B$5),"")</f>
        <v/>
      </c>
      <c r="AA113" s="114" t="str">
        <f>IF($A113&gt;"",IF(EXACT(SquadExport!$BQ113,TRUE),HARMEAN(WeightedParse!J113,WeightedParse!K113,WeightedParse!N113,WeightedParse!P113,WeightedParse!Q113,WeightedParse!S113,WeightedParse!V113,WeightedParse!X113,WeightedParse!Y113,WeightedParse!Z113,WeightedParse!AD113,WeightedParse!AE113,WeightedParse!AH113,WeightedParse!AI113,WeightedParse!AK113,WeightedParse!AN113,WeightedParse!AO113,WeightedParse!AP113),HARMEAN(WeightedParse!J113,WeightedParse!K113,WeightedParse!N113,WeightedParse!P113,WeightedParse!Q113,WeightedParse!S113,WeightedParse!V113,WeightedParse!X113,WeightedParse!Y113,WeightedParse!Z113,WeightedParse!AD113,WeightedParse!AE113,WeightedParse!AH113,WeightedParse!AI113,WeightedParse!AK113,WeightedParse!AN113,WeightedParse!AO113,WeightedParse!AP113)*Variables!$B$5),"")</f>
        <v/>
      </c>
      <c r="AB113" s="114" t="str">
        <f>IF($A113&gt;"",IF(AND(EXACT(SquadExport!$BR113,TRUE),EXACT(SquadExport!$BL113,TRUE)),HARMEAN(WeightedParse!I113,WeightedParse!K113,WeightedParse!N113,WeightedParse!Q113,WeightedParse!T113,WeightedParse!V113,WeightedParse!X113,WeightedParse!Y113,WeightedParse!Z113,WeightedParse!AD113,WeightedParse!AE113,WeightedParse!AF113,WeightedParse!AG113,WeightedParse!AH113,WeightedParse!AI113,WeightedParse!AJ113,WeightedParse!AK113,WeightedParse!AN113,WeightedParse!AO113),HARMEAN(WeightedParse!I113,WeightedParse!K113,WeightedParse!N113,WeightedParse!Q113,WeightedParse!T113,WeightedParse!V113,WeightedParse!X113,WeightedParse!Y113,WeightedParse!Z113,WeightedParse!AD113,WeightedParse!AE113,WeightedParse!AF113,WeightedParse!AG113,WeightedParse!AH113,WeightedParse!AI113,WeightedParse!AJ113,WeightedParse!AK113,WeightedParse!AN113,WeightedParse!AO113)*Variables!$B$5),"")</f>
        <v/>
      </c>
      <c r="AC113" s="114" t="str">
        <f>IF($A113&gt;"",IF(AND(EXACT(SquadExport!$BR113,TRUE),EXACT(SquadExport!$BL113,TRUE)),HARMEAN(WeightedParse!K113,WeightedParse!Q113,WeightedParse!S113,WeightedParse!T113,WeightedParse!V113,WeightedParse!X113,WeightedParse!Y113,WeightedParse!Z113,WeightedParse!AD113,WeightedParse!AE113,WeightedParse!AF113,WeightedParse!AG113,WeightedParse!AH113,WeightedParse!AO113),HARMEAN(WeightedParse!K113,WeightedParse!Q113,WeightedParse!S113,WeightedParse!T113,WeightedParse!V113,WeightedParse!X113,WeightedParse!Y113,WeightedParse!Z113,WeightedParse!AD113,WeightedParse!AE113,WeightedParse!AF113,WeightedParse!AG113,WeightedParse!AH113,WeightedParse!AO113)*Variables!$B$5),"")</f>
        <v/>
      </c>
      <c r="AD113" s="114" t="str">
        <f>IF($A113&gt;"",IF(AND(EXACT(SquadExport!$BR113,TRUE),EXACT(SquadExport!$BL113,TRUE)),HARMEAN(WeightedParse!I113,WeightedParse!J113,WeightedParse!K113,WeightedParse!N113,WeightedParse!Q113,WeightedParse!S113,WeightedParse!T113,WeightedParse!V113,WeightedParse!X113,WeightedParse!Z113,WeightedParse!AB113,WeightedParse!AD113,WeightedParse!AG113,WeightedParse!AH113,WeightedParse!AI113,WeightedParse!AK113,WeightedParse!AO113),HARMEAN(WeightedParse!I113,WeightedParse!J113,WeightedParse!K113,WeightedParse!N113,WeightedParse!Q113,WeightedParse!S113,WeightedParse!T113,WeightedParse!V113,WeightedParse!X113,WeightedParse!Z113,WeightedParse!AB113,WeightedParse!AD113,WeightedParse!AG113,WeightedParse!AH113,WeightedParse!AI113,WeightedParse!AK113,WeightedParse!AO113)*Variables!$B$5),"")</f>
        <v/>
      </c>
      <c r="AE113" s="114" t="str">
        <f>IF($A113&gt;"",IF(AND(EXACT(SquadExport!$BR113,TRUE),EXACT(SquadExport!$BL113,TRUE)),HARMEAN(WeightedParse!K113,WeightedParse!N113,WeightedParse!P113,WeightedParse!Q113,WeightedParse!S113,WeightedParse!T113,WeightedParse!U113,WeightedParse!V113,WeightedParse!X113,WeightedParse!Y113,WeightedParse!Z113,WeightedParse!AD113,WeightedParse!AE113,WeightedParse!AF113,WeightedParse!AG113,WeightedParse!AH113,WeightedParse!AI113,WeightedParse!AO113),HARMEAN(WeightedParse!K113,WeightedParse!N113,WeightedParse!P113,WeightedParse!Q113,WeightedParse!S113,WeightedParse!T113,WeightedParse!U113,WeightedParse!V113,WeightedParse!X113,WeightedParse!Y113,WeightedParse!Z113,WeightedParse!AD113,WeightedParse!AE113,WeightedParse!AF113,WeightedParse!AG113,WeightedParse!AH113,WeightedParse!AI113,WeightedParse!AO113)*Variables!$B$5),"")</f>
        <v/>
      </c>
      <c r="AF113" s="114" t="str">
        <f>IF($A113&gt;"",IF(AND(EXACT(SquadExport!$BR113,TRUE),EXACT(SquadExport!$BL113,TRUE)),HARMEAN(WeightedParse!I113,WeightedParse!J113,WeightedParse!K113,WeightedParse!N113,WeightedParse!Q113,WeightedParse!S113,WeightedParse!T113,WeightedParse!U113,WeightedParse!V113,WeightedParse!X113,WeightedParse!Z113,WeightedParse!AD113,WeightedParse!AE113,WeightedParse!AF113,WeightedParse!AH113,WeightedParse!AI113,WeightedParse!AK113,WeightedParse!AN113,WeightedParse!AO113,WeightedParse!AP113),HARMEAN(WeightedParse!I113,WeightedParse!J113,WeightedParse!K113,WeightedParse!N113,WeightedParse!Q113,WeightedParse!S113,WeightedParse!T113,WeightedParse!U113,WeightedParse!V113,WeightedParse!X113,WeightedParse!Z113,WeightedParse!AD113,WeightedParse!AE113,WeightedParse!AF113,WeightedParse!AH113,WeightedParse!AI113,WeightedParse!AK113,WeightedParse!AN113,WeightedParse!AO113,WeightedParse!AP113)*Variables!$B$5),"")</f>
        <v/>
      </c>
      <c r="AG113" s="114" t="str">
        <f>IF($A113&gt;"",IF(AND(OR(EXACT(SquadExport!$BR113,TRUE),EXACT(SquadExport!$BS113,TRUE)),OR(EXACT(SquadExport!$BK113,TRUE),EXACT(SquadExport!$BM113,TRUE))),HARMEAN(WeightedParse!I113,WeightedParse!K113,WeightedParse!Q113,WeightedParse!T113,WeightedParse!X113,WeightedParse!Z113,WeightedParse!AD113,WeightedParse!AF113,WeightedParse!AG113,WeightedParse!AJ113),HARMEAN(WeightedParse!I113,WeightedParse!K113,WeightedParse!Q113,WeightedParse!T113,WeightedParse!X113,WeightedParse!Z113,WeightedParse!AD113,WeightedParse!AF113,WeightedParse!AG113,WeightedParse!AJ113)*Variables!$B$5),"")</f>
        <v/>
      </c>
      <c r="AH113" s="114" t="str">
        <f>IF($A113&gt;"",IF(AND(OR(EXACT(SquadExport!$BR113,TRUE),EXACT(SquadExport!$BS113,TRUE)),OR(EXACT(SquadExport!$BK113,TRUE),EXACT(SquadExport!$BM113,TRUE))),HARMEAN(WeightedParse!H113,WeightedParse!K113,WeightedParse!P113,WeightedParse!Q113,WeightedParse!S113,WeightedParse!T113,WeightedParse!V113,WeightedParse!X113,WeightedParse!Y113,WeightedParse!Z113,WeightedParse!AD113,WeightedParse!AE113,WeightedParse!AF113,WeightedParse!AG113,WeightedParse!AH113,WeightedParse!AO113),HARMEAN(WeightedParse!H113,WeightedParse!K113,WeightedParse!P113,WeightedParse!Q113,WeightedParse!S113,WeightedParse!T113,WeightedParse!V113,WeightedParse!X113,WeightedParse!Y113,WeightedParse!Z113,WeightedParse!AD113,WeightedParse!AE113,WeightedParse!AF113,WeightedParse!AG113,WeightedParse!AH113,WeightedParse!AO113)*Variables!$B$5),"")</f>
        <v/>
      </c>
      <c r="AI113" s="114" t="str">
        <f>IF($A113&gt;"",IF(AND(OR(EXACT(SquadExport!$BR113,TRUE),EXACT(SquadExport!$BS113,TRUE)),OR(EXACT(SquadExport!$BK113,TRUE),EXACT(SquadExport!$BM113,TRUE))),HARMEAN(WeightedParse!H113,WeightedParse!I113,WeightedParse!K113,WeightedParse!P113,WeightedParse!Q113,WeightedParse!S113,WeightedParse!T113,WeightedParse!U113,WeightedParse!V113,WeightedParse!X113,WeightedParse!Y113,WeightedParse!Z113,WeightedParse!AD113,WeightedParse!AE113,WeightedParse!AF113,WeightedParse!AH113,WeightedParse!AI113,WeightedParse!AO113),HARMEAN(WeightedParse!H113,WeightedParse!I113,WeightedParse!K113,WeightedParse!P113,WeightedParse!Q113,WeightedParse!S113,WeightedParse!T113,WeightedParse!U113,WeightedParse!V113,WeightedParse!X113,WeightedParse!Y113,WeightedParse!Z113,WeightedParse!AD113,WeightedParse!AE113,WeightedParse!AF113,WeightedParse!AH113,WeightedParse!AI113,WeightedParse!AO113)*Variables!$B$5),"")</f>
        <v/>
      </c>
      <c r="AJ113" s="114" t="str">
        <f>IF($A113&gt;"",IF(AND(OR(EXACT(SquadExport!$BR113,TRUE),EXACT(SquadExport!$BS113,TRUE)),OR(EXACT(SquadExport!$BK113,TRUE),EXACT(SquadExport!$BM113,TRUE))),HARMEAN(WeightedParse!H113,WeightedParse!K113,WeightedParse!M113,WeightedParse!V113,WeightedParse!W113,WeightedParse!AD113,WeightedParse!AF113,WeightedParse!AH113,WeightedParse!AK113,WeightedParse!AL113,WeightedParse!AO113,WeightedParse!AP113)*(CONVERT(LEFT(SquadExport!$E113,FIND("'",SquadExport!$E113)-1)+((MID(SquadExport!$E113,FIND("'",SquadExport!$E113)+1,LEN(SquadExport!$E113)-FIND("'",SquadExport!$E113)-1))/12),"ft","m")-1)/(Variables!$C$4-1),(HARMEAN(WeightedParse!H113,WeightedParse!K113,WeightedParse!M113,WeightedParse!V113,WeightedParse!W113,WeightedParse!AD113,WeightedParse!AF113,WeightedParse!AH113,WeightedParse!AK113,WeightedParse!AL113,WeightedParse!AO113,WeightedParse!AP113)*(CONVERT(LEFT(SquadExport!$E113,FIND("'",SquadExport!$E113)-1)+((MID(SquadExport!$E113,FIND("'",SquadExport!$E113)+1,LEN(SquadExport!$E113)-FIND("'",SquadExport!$E113)-1))/12),"ft","m")-1)/(Variables!$C$4-1))*Variables!$B$5),"")</f>
        <v/>
      </c>
      <c r="AK113" s="114" t="str">
        <f>IF($A113&gt;"",IF(AND(OR(EXACT(SquadExport!$BR113,TRUE),EXACT(SquadExport!$BS113,TRUE)),OR(EXACT(SquadExport!$BK113,TRUE),EXACT(SquadExport!$BM113,TRUE))),HARMEAN(WeightedParse!J113,WeightedParse!K113,WeightedParse!T113,WeightedParse!V113,WeightedParse!X113,WeightedParse!Y113,WeightedParse!Z113,WeightedParse!AD113,WeightedParse!AH113,WeightedParse!AI113,WeightedParse!AK113,WeightedParse!AO113),HARMEAN(WeightedParse!J113,WeightedParse!K113,WeightedParse!T113,WeightedParse!V113,WeightedParse!X113,WeightedParse!Y113,WeightedParse!Z113,WeightedParse!AD113,WeightedParse!AH113,WeightedParse!AI113,WeightedParse!AK113,WeightedParse!AO113)*Variables!$B$5),"")</f>
        <v/>
      </c>
      <c r="AL113" s="114" t="str">
        <f>IF($A113&gt;"",IF(AND(OR(EXACT(SquadExport!$BR113,TRUE),EXACT(SquadExport!$BS113,TRUE)),OR(EXACT(SquadExport!$BK113,TRUE),EXACT(SquadExport!$BM113,TRUE))),HARMEAN(WeightedParse!H113,WeightedParse!I113,WeightedParse!K113,WeightedParse!Q113,WeightedParse!T113,WeightedParse!V113,WeightedParse!AB113,WeightedParse!AD113,WeightedParse!AH113,WeightedParse!AI113,WeightedParse!AJ113,WeightedParse!AN113,WeightedParse!AO113),HARMEAN(WeightedParse!H113,WeightedParse!I113,WeightedParse!K113,WeightedParse!Q113,WeightedParse!T113,WeightedParse!V113,WeightedParse!AB113,WeightedParse!AD113,WeightedParse!AH113,WeightedParse!AI113,WeightedParse!AJ113,WeightedParse!AN113,WeightedParse!AO113)*Variables!$B$5),"")</f>
        <v/>
      </c>
      <c r="AM113" s="114" t="str">
        <f>IF($A113&gt;"",IF(AND(OR(EXACT(SquadExport!$BR113,TRUE),EXACT(SquadExport!$BS113,TRUE)),OR(EXACT(SquadExport!$BK113,TRUE),EXACT(SquadExport!$BM113,TRUE))),HARMEAN(WeightedParse!I113,WeightedParse!J113,WeightedParse!K113,WeightedParse!N113,WeightedParse!Q113,WeightedParse!T113,WeightedParse!V113,WeightedParse!X113,WeightedParse!AB113,WeightedParse!AD113,WeightedParse!AG113,WeightedParse!AI113,WeightedParse!AJ113,WeightedParse!AK113,WeightedParse!AN113)*WeightedParse!BD113,(HARMEAN(WeightedParse!I113,WeightedParse!J113,WeightedParse!K113,WeightedParse!N113,WeightedParse!Q113,WeightedParse!T113,WeightedParse!V113,WeightedParse!X113,WeightedParse!AB113,WeightedParse!AD113,WeightedParse!AG113,WeightedParse!AI113,WeightedParse!AJ113,WeightedParse!AK113,WeightedParse!AN113)*WeightedParse!BD113)*Variables!$B$5),"")</f>
        <v/>
      </c>
      <c r="AN113" s="114" t="str">
        <f>IF($A113&gt;"",IF(AND(OR(EXACT(SquadExport!$BR113,TRUE),EXACT(SquadExport!$BS113,TRUE)),OR(EXACT(SquadExport!$BK113,TRUE),EXACT(SquadExport!$BM113,TRUE))),HARMEAN(WeightedParse!H113,WeightedParse!I113,WeightedParse!K113,WeightedParse!N113,WeightedParse!Q113,WeightedParse!T113,WeightedParse!V113,WeightedParse!X113,WeightedParse!Z113,WeightedParse!AD113,WeightedParse!AG113,WeightedParse!AH113,WeightedParse!AI113,WeightedParse!AJ113,WeightedParse!AN113,WeightedParse!AO113)*WeightedParse!BD113,(HARMEAN(WeightedParse!H113,WeightedParse!I113,WeightedParse!K113,WeightedParse!N113,WeightedParse!Q113,WeightedParse!T113,WeightedParse!V113,WeightedParse!X113,WeightedParse!Z113,WeightedParse!AD113,WeightedParse!AG113,WeightedParse!AH113,WeightedParse!AI113,WeightedParse!AJ113,WeightedParse!AN113,WeightedParse!AO113)*WeightedParse!BD113)*Variables!$B$5),"")</f>
        <v/>
      </c>
      <c r="AO113" s="114" t="str">
        <f>IF($A113&gt;"",IF(AND(EXACT(SquadExport!$BS113,TRUE),EXACT(SquadExport!$BL113,TRUE)),HARMEAN(WeightedParse!K113,WeightedParse!Q113,WeightedParse!T113,WeightedParse!V113,WeightedParse!X113,WeightedParse!Z113,WeightedParse!AB113,WeightedParse!AD113,WeightedParse!AG113,WeightedParse!AK113),HARMEAN(WeightedParse!K113,WeightedParse!Q113,WeightedParse!T113,WeightedParse!V113,WeightedParse!X113,WeightedParse!Z113,WeightedParse!AB113,WeightedParse!AD113,WeightedParse!AG113,WeightedParse!AK113)*Variables!$B$5),"")</f>
        <v/>
      </c>
      <c r="AP113" s="114" t="str">
        <f>IF($A113&gt;"",IF(AND(EXACT(SquadExport!$BS113,TRUE),EXACT(SquadExport!$BL113,TRUE)),HARMEAN(WeightedParse!I113,WeightedParse!K113,WeightedParse!Q113,WeightedParse!T113,WeightedParse!V113,WeightedParse!X113,WeightedParse!Z113,WeightedParse!AB113,WeightedParse!AD113,WeightedParse!AF113,WeightedParse!AG113,WeightedParse!AI113,WeightedParse!AJ113),HARMEAN(WeightedParse!I113,WeightedParse!K113,WeightedParse!Q113,WeightedParse!T113,WeightedParse!V113,WeightedParse!X113,WeightedParse!Z113,WeightedParse!AB113,WeightedParse!AD113,WeightedParse!AF113,WeightedParse!AG113,WeightedParse!AI113,WeightedParse!AJ113)*Variables!$B$5),"")</f>
        <v/>
      </c>
      <c r="AQ113" s="114" t="str">
        <f>IF($A113&gt;"",IF(AND(EXACT(SquadExport!$BS113,TRUE),EXACT(SquadExport!$BL113,TRUE)),HARMEAN(WeightedParse!I113,WeightedParse!J113,WeightedParse!K113,WeightedParse!Q113,WeightedParse!T113,WeightedParse!V113,WeightedParse!X113,WeightedParse!Z113,WeightedParse!AB113,WeightedParse!AD113,WeightedParse!AG113,WeightedParse!AI113,WeightedParse!AJ113,WeightedParse!AK113),HARMEAN(WeightedParse!I113,WeightedParse!J113,WeightedParse!K113,WeightedParse!Q113,WeightedParse!T113,WeightedParse!V113,WeightedParse!X113,WeightedParse!Z113,WeightedParse!AB113,WeightedParse!AD113,WeightedParse!AG113,WeightedParse!AI113,WeightedParse!AJ113,WeightedParse!AK113)*Variables!$B$5),"")</f>
        <v/>
      </c>
      <c r="AR113" s="114" t="str">
        <f>IF($A113&gt;"",IF(AND(EXACT(SquadExport!$BS113,TRUE),EXACT(SquadExport!$BL113,TRUE)),HARMEAN(WeightedParse!I113,WeightedParse!J113,WeightedParse!K113,WeightedParse!Q113,WeightedParse!T113,WeightedParse!V113,WeightedParse!X113,WeightedParse!Y113,WeightedParse!Z113,WeightedParse!AD113,WeightedParse!AH113,WeightedParse!AI113,WeightedParse!AJ113,WeightedParse!AK113,WeightedParse!AN113,WeightedParse!AO113),HARMEAN(WeightedParse!I113,WeightedParse!J113,WeightedParse!K113,WeightedParse!Q113,WeightedParse!T113,WeightedParse!V113,WeightedParse!X113,WeightedParse!Y113,WeightedParse!Z113,WeightedParse!AD113,WeightedParse!AH113,WeightedParse!AI113,WeightedParse!AJ113,WeightedParse!AK113,WeightedParse!AN113,WeightedParse!AO113)*Variables!$B$5),"")</f>
        <v/>
      </c>
      <c r="AS113" s="114" t="str">
        <f>IF($A113&gt;"",IF(AND(EXACT(SquadExport!$BT113,TRUE),EXACT(SquadExport!$BL113,TRUE)),HARMEAN(WeightedParse!J113,WeightedParse!K113,WeightedParse!M113,WeightedParse!T113,WeightedParse!V113,WeightedParse!X113,WeightedParse!Z113,WeightedParse!AD113,WeightedParse!AI113),(HARMEAN(WeightedParse!J113,WeightedParse!K113,WeightedParse!M113,WeightedParse!T113,WeightedParse!V113,WeightedParse!X113,WeightedParse!Z113,WeightedParse!AD113,WeightedParse!AI113)*Variables!$B$5)),"")</f>
        <v/>
      </c>
      <c r="AT113" s="114" t="str">
        <f>IF($A113&gt;"",IF(AND(EXACT(SquadExport!$BT113,TRUE),EXACT(SquadExport!$BL113,TRUE)),HARMEAN(WeightedParse!J113,WeightedParse!K113,WeightedParse!M113,WeightedParse!U113,WeightedParse!V113,WeightedParse!W113,WeightedParse!X113,WeightedParse!Z113,WeightedParse!AD113,WeightedParse!AF113,WeightedParse!AK113,WeightedParse!AL113,WeightedParse!AP113)*(CONVERT(LEFT(SquadExport!$E113,FIND("'",SquadExport!$E113)-1)+((MID(SquadExport!$E113,FIND("'",SquadExport!$E113)+1,LEN(SquadExport!$E113)-FIND("'",SquadExport!$E113)-1))/12),"ft","m")-1)/(Variables!$C$4-1),(HARMEAN(WeightedParse!J113,WeightedParse!K113,WeightedParse!M113,WeightedParse!U113,WeightedParse!V113,WeightedParse!W113,WeightedParse!X113,WeightedParse!Z113,WeightedParse!AD113,WeightedParse!AF113,WeightedParse!AK113,WeightedParse!AL113,WeightedParse!AP113)*(CONVERT(LEFT(SquadExport!$E113,FIND("'",SquadExport!$E113)-1)+((MID(SquadExport!$E113,FIND("'",SquadExport!$E113)+1,LEN(SquadExport!$E113)-FIND("'",SquadExport!$E113)-1))/12),"ft","m")-1)/(Variables!$C$4-1)))*Variables!$B$5,"")</f>
        <v/>
      </c>
      <c r="AU113" s="114" t="str">
        <f>IF($A113&gt;"",IF(AND(EXACT(SquadExport!$BT113,TRUE),EXACT(SquadExport!$BL113,TRUE)),HARMEAN(WeightedParse!I113,WeightedParse!J113,WeightedParse!K113,WeightedParse!Q113,WeightedParse!T113,WeightedParse!V113,WeightedParse!X113,WeightedParse!Z113,WeightedParse!AB113,WeightedParse!AD113,WeightedParse!AF113,WeightedParse!AG113,WeightedParse!AK113,WeightedParse!AP113),HARMEAN(WeightedParse!I113,WeightedParse!J113,WeightedParse!K113,WeightedParse!Q113,WeightedParse!T113,WeightedParse!V113,WeightedParse!X113,WeightedParse!Z113,WeightedParse!AB113,WeightedParse!AD113,WeightedParse!AF113,WeightedParse!AG113,WeightedParse!AK113,WeightedParse!AP113)*Variables!$B$5),"")</f>
        <v/>
      </c>
      <c r="AV113" s="114" t="str">
        <f>IF($A113&gt;"",IF(AND(EXACT(SquadExport!$BT113,TRUE),EXACT(SquadExport!$BL113,TRUE)),HARMEAN(WeightedParse!I113,WeightedParse!J113,WeightedParse!K113,WeightedParse!Q113,WeightedParse!T113,WeightedParse!V113,WeightedParse!X113,WeightedParse!Z113,WeightedParse!AD113,WeightedParse!AH113,WeightedParse!AI113,WeightedParse!AJ113,WeightedParse!AK113,WeightedParse!AN113,WeightedParse!AO113),HARMEAN(WeightedParse!I113,WeightedParse!J113,WeightedParse!K113,WeightedParse!Q113,WeightedParse!T113,WeightedParse!V113,WeightedParse!X113,WeightedParse!Z113,WeightedParse!AD113,WeightedParse!AH113,WeightedParse!AI113,WeightedParse!AJ113,WeightedParse!AK113,WeightedParse!AN113,WeightedParse!AO113)*Variables!$B$5),"")</f>
        <v/>
      </c>
      <c r="AW113" s="114" t="str">
        <f>IF($A113&gt;"",IF(AND(EXACT(SquadExport!$BT113,TRUE),EXACT(SquadExport!$BL113,TRUE)),HARMEAN(WeightedParse!I113,WeightedParse!J113,WeightedParse!K113,WeightedParse!Q113,WeightedParse!T113,WeightedParse!V113,WeightedParse!X113,WeightedParse!Z113,WeightedParse!AB113,WeightedParse!AD113,WeightedParse!AF113,WeightedParse!AG113,WeightedParse!AI113,WeightedParse!AJ113,WeightedParse!AK113),HARMEAN(WeightedParse!I113,WeightedParse!J113,WeightedParse!K113,WeightedParse!Q113,WeightedParse!T113,WeightedParse!V113,WeightedParse!X113,WeightedParse!Z113,WeightedParse!AB113,WeightedParse!AD113,WeightedParse!AF113,WeightedParse!AG113,WeightedParse!AI113,WeightedParse!AJ113,WeightedParse!AK113)*Variables!$B$5),"")</f>
        <v/>
      </c>
      <c r="AX113" s="114" t="str">
        <f>IF($A113&gt;"",IF(AND(EXACT(SquadExport!$BT113,TRUE),EXACT(SquadExport!$BL113,TRUE)),HARMEAN(WeightedParse!K113,WeightedParse!Q113,WeightedParse!U113,WeightedParse!V113,WeightedParse!W113,WeightedParse!X113,WeightedParse!Y113,WeightedParse!Z113,WeightedParse!AD113,WeightedParse!AF113,WeightedParse!AH113,WeightedParse!AI113,WeightedParse!AJ113,WeightedParse!AK113,WeightedParse!AN113,WeightedParse!AO113,WeightedParse!AP113),HARMEAN(WeightedParse!K113,WeightedParse!Q113,WeightedParse!U113,WeightedParse!V113,WeightedParse!W113,WeightedParse!X113,WeightedParse!Y113,WeightedParse!Z113,WeightedParse!AD113,WeightedParse!AF113,WeightedParse!AH113,WeightedParse!AI113,WeightedParse!AJ113,WeightedParse!AK113,WeightedParse!AN113,WeightedParse!AO113,WeightedParse!AP113)*Variables!$B$5),"")</f>
        <v/>
      </c>
      <c r="AY113" s="114" t="str">
        <f>IF($A113&gt;"",IF(AND(EXACT(SquadExport!$BT113,TRUE),EXACT(SquadExport!$BL113,TRUE)),HARMEAN(WeightedParse!I113,WeightedParse!J113,WeightedParse!K113,WeightedParse!M113,WeightedParse!N113,WeightedParse!Q113,WeightedParse!T113,WeightedParse!V113,WeightedParse!X113,WeightedParse!Z113,WeightedParse!AD113,WeightedParse!AF113,WeightedParse!AG113,WeightedParse!AH113,WeightedParse!AI113,WeightedParse!AJ113,WeightedParse!AK113,WeightedParse!AL113,WeightedParse!AN113,WeightedParse!AO113,WeightedParse!AP113),HARMEAN(WeightedParse!I113,WeightedParse!J113,WeightedParse!K113,WeightedParse!M113,WeightedParse!N113,WeightedParse!Q113,WeightedParse!T113,WeightedParse!V113,WeightedParse!X113,WeightedParse!Z113,WeightedParse!AD113,WeightedParse!AF113,WeightedParse!AG113,WeightedParse!AH113,WeightedParse!AI113,WeightedParse!AJ113,WeightedParse!AK113,WeightedParse!AL113,WeightedParse!AN113,WeightedParse!AO113,WeightedParse!AP113)*Variables!$B$5),"")</f>
        <v/>
      </c>
    </row>
    <row r="114" spans="1:51" ht="15" customHeight="1" x14ac:dyDescent="0.25">
      <c r="A114" s="3" t="str">
        <f>IF(WeightedParse!A114&gt;"",WeightedParse!A114,"")</f>
        <v/>
      </c>
      <c r="B114" s="4" t="str">
        <f>IF(WeightedParse!B114&gt;0,WeightedParse!B114,"")</f>
        <v/>
      </c>
      <c r="C114" s="4" t="str">
        <f>IF(A114&gt;"",IF(AND(B114&lt;=Variables!$B$8,G114&gt;2),"Youth",IF(AND(B114&lt;=Variables!$B$8,G114&lt;=2),"Prospect",IF(AND(B114&gt;=Variables!$B$9,G114&gt;2),"Old",IF(G114&gt;=3,"Reserves","First Team")))),"")</f>
        <v/>
      </c>
      <c r="D114" s="4" t="str">
        <f>SquadExport!BJ114</f>
        <v/>
      </c>
      <c r="E114" s="4" t="str">
        <f>IF(A114&gt;"",VLOOKUP(F114,Roles!A:B,2,FALSE)&amp;IF(OR(VLOOKUP(F114,Roles!$A:$B,2,FALSE)="FB",VLOOKUP(F114,Roles!$A:$B,2,FALSE)="WB",VLOOKUP(F114,Roles!$A:$B,2,FALSE)="WM",VLOOKUP(F114,Roles!$A:$B,2,FALSE)="W"),IF(AND(SquadExport!BK114=TRUE,SquadExport!BM114=TRUE,WeightedParse!BB114&gt;=WeightedParse!BC114)," (R)",IF(AND(SquadExport!BK114=TRUE,SquadExport!BM114=TRUE,WeightedParse!BB114&lt;WeightedParse!BC114)," (L)",IF(AND(SquadExport!BK114=TRUE,SquadExport!BM114=FALSE), " (L)",IF(AND(SquadExport!BK114=FALSE,SquadExport!BM114=TRUE)," (R)","")))),""),"")</f>
        <v/>
      </c>
      <c r="F114" s="4" t="str" cm="1">
        <f t="array" ref="F114">IF(A114&gt;"",INDEX($J$1:$AY$1,SUMPRODUCT(MAX(($J$2:$AY$200=MAX($J114:$AY114))*(COLUMN($J$2:$AY$200))))-COLUMN($J$1)+1),"")</f>
        <v/>
      </c>
      <c r="G114" s="4" t="str">
        <f t="shared" si="3"/>
        <v/>
      </c>
      <c r="H114" s="4" t="str">
        <f t="shared" si="4"/>
        <v/>
      </c>
      <c r="I114" s="5" t="str">
        <f t="shared" si="5"/>
        <v/>
      </c>
      <c r="J114" s="114" t="str">
        <f>IF($A114&gt;"",HARMEAN(WeightedParse!V114,WeightedParse!Y114,WeightedParse!Z114,WeightedParse!AE114,WeightedParse!AJ114,WeightedParse!AQ114,WeightedParse!AR114,WeightedParse!AS114,WeightedParse!AU114,WeightedParse!AV114,WeightedParse!AW114,WeightedParse!AY114,WeightedParse!BA114),"")</f>
        <v/>
      </c>
      <c r="K114" s="114" t="str">
        <f>IF(A114&gt;"",HARMEAN(WeightedParse!K114,WeightedParse!Q114,WeightedParse!V114,WeightedParse!X114,WeightedParse!Y114,WeightedParse!Z114,WeightedParse!AE114,WeightedParse!AG114,WeightedParse!AI114,WeightedParse!AJ114,WeightedParse!AQ114,WeightedParse!AR114,WeightedParse!AS114,WeightedParse!AU114,WeightedParse!AV114,WeightedParse!AW114,WeightedParse!AY114,WeightedParse!AZ114,WeightedParse!BA114),"")</f>
        <v/>
      </c>
      <c r="L114" s="114" t="str">
        <f>IF($A114&gt;"",IF(AND(EXACT(SquadExport!$BO114,TRUE),EXACT(SquadExport!$BL114,TRUE)),HARMEAN(WeightedParse!M114,WeightedParse!P114,WeightedParse!S114,WeightedParse!U114,WeightedParse!V114,WeightedParse!W114,WeightedParse!Y114,WeightedParse!AE114,WeightedParse!AL114,WeightedParse!AN114,WeightedParse!AP114),HARMEAN(WeightedParse!M114,WeightedParse!P114,WeightedParse!S114,WeightedParse!U114,WeightedParse!V114,WeightedParse!W114,WeightedParse!Y114,WeightedParse!AE114,WeightedParse!AL114,WeightedParse!AN114,WeightedParse!AP114)*Variables!$B$5),"")</f>
        <v/>
      </c>
      <c r="M114" s="114" t="str">
        <f>IF($A114&gt;"",IF(AND(EXACT(SquadExport!$BO114,TRUE),EXACT(SquadExport!$BL114,TRUE)),HARMEAN(WeightedParse!M114,WeightedParse!P114,WeightedParse!S114,WeightedParse!U114,WeightedParse!V114,WeightedParse!W114,WeightedParse!X114,WeightedParse!Y114,WeightedParse!Z114,WeightedParse!AE114,WeightedParse!AL114,WeightedParse!AN114,WeightedParse!AP114),HARMEAN(WeightedParse!M114,WeightedParse!P114,WeightedParse!S114,WeightedParse!U114,WeightedParse!V114,WeightedParse!W114,WeightedParse!X114,WeightedParse!Y114,WeightedParse!Z114,WeightedParse!AE114,WeightedParse!AL114,WeightedParse!AN114,WeightedParse!AP114)*Variables!$B$5),"")</f>
        <v/>
      </c>
      <c r="N114" s="114" t="str">
        <f>IF($A114&gt;"",IF(AND(EXACT(SquadExport!$BO114,TRUE),EXACT(SquadExport!$BL114,TRUE)),HARMEAN(WeightedParse!K114,WeightedParse!M114,WeightedParse!P114,WeightedParse!Q114,WeightedParse!S114,WeightedParse!T114,WeightedParse!U114,WeightedParse!V114,WeightedParse!W114,WeightedParse!X114,WeightedParse!Y114,WeightedParse!Z114,WeightedParse!AE114,WeightedParse!AG114,WeightedParse!AL114,WeightedParse!AN114,WeightedParse!AP114),HARMEAN(WeightedParse!K114,WeightedParse!M114,WeightedParse!P114,WeightedParse!Q114,WeightedParse!S114,WeightedParse!T114,WeightedParse!U114,WeightedParse!V114,WeightedParse!W114,WeightedParse!X114,WeightedParse!Y114,WeightedParse!Z114,WeightedParse!AE114,WeightedParse!AG114,WeightedParse!AL114,WeightedParse!AN114,WeightedParse!AP114)*Variables!$B$5),"")</f>
        <v/>
      </c>
      <c r="O114" s="114" t="str">
        <f>IF($A114&gt;"",IF(AND(EXACT(SquadExport!$BO114,TRUE),EXACT(SquadExport!$BL114,TRUE)),HARMEAN(WeightedParse!I114,WeightedParse!K114,WeightedParse!M114,WeightedParse!P114,WeightedParse!Q114,WeightedParse!S114,WeightedParse!T114,WeightedParse!V114,WeightedParse!W114,WeightedParse!X114,WeightedParse!Y114,WeightedParse!Z114,WeightedParse!AB114,WeightedParse!AE114,WeightedParse!AF114,WeightedParse!AG114,WeightedParse!AJ114,WeightedParse!AK114,WeightedParse!AL114,WeightedParse!AN114,WeightedParse!AO114,WeightedParse!AP114),HARMEAN(WeightedParse!I114,WeightedParse!K114,WeightedParse!M114,WeightedParse!P114,WeightedParse!Q114,WeightedParse!S114,WeightedParse!T114,WeightedParse!V114,WeightedParse!W114,WeightedParse!X114,WeightedParse!Y114,WeightedParse!Z114,WeightedParse!AB114,WeightedParse!AE114,WeightedParse!AF114,WeightedParse!AG114,WeightedParse!AJ114,WeightedParse!AK114,WeightedParse!AL114,WeightedParse!AN114,WeightedParse!AO114,WeightedParse!AP114)*Variables!$B$5),"")</f>
        <v/>
      </c>
      <c r="P114" s="114" t="str">
        <f>IF($A114&gt;"",IF(AND(OR(EXACT(SquadExport!$BO114,TRUE),EXACT(SquadExport!$BP114,TRUE)),OR(EXACT(SquadExport!$BK114,TRUE),EXACT(SquadExport!$BM114,TRUE))),HARMEAN(WeightedParse!M114,WeightedParse!P114,WeightedParse!S114,WeightedParse!U114,WeightedParse!V114,WeightedParse!W114,WeightedParse!Y114,WeightedParse!AE114,WeightedParse!AF114,WeightedParse!AP114),HARMEAN(WeightedParse!M114,WeightedParse!P114,WeightedParse!S114,WeightedParse!U114,WeightedParse!V114,WeightedParse!W114,WeightedParse!Y114,WeightedParse!AE114,WeightedParse!AF114,WeightedParse!AP114)*Variables!$B$5),"")</f>
        <v/>
      </c>
      <c r="Q114" s="114" t="str">
        <f>IF($A114&gt;"",IF(AND(OR(EXACT(SquadExport!$BO114,TRUE),EXACT(SquadExport!$BP114,TRUE)),OR(EXACT(SquadExport!$BK114,TRUE),EXACT(SquadExport!$BM114,TRUE))),HARMEAN(WeightedParse!H114,WeightedParse!P114,WeightedParse!Q114,WeightedParse!S114,WeightedParse!T114,WeightedParse!V114,WeightedParse!X114,WeightedParse!Y114,WeightedParse!Z114,WeightedParse!AE114,WeightedParse!AF114,WeightedParse!AH114,WeightedParse!AN114,WeightedParse!AO114),HARMEAN(WeightedParse!H114,WeightedParse!P114,WeightedParse!Q114,WeightedParse!S114,WeightedParse!T114,WeightedParse!V114,WeightedParse!X114,WeightedParse!Y114,WeightedParse!Z114,WeightedParse!AE114,WeightedParse!AF114,WeightedParse!AH114,WeightedParse!AN114,WeightedParse!AO114)*Variables!$B$5),"")</f>
        <v/>
      </c>
      <c r="R114" s="115" t="str">
        <f>IF($A114&gt;"",IF(AND(OR(EXACT(SquadExport!$BO114,TRUE),EXACT(SquadExport!$BP114,TRUE)),OR(EXACT(SquadExport!$BK114,TRUE),EXACT(SquadExport!$BM114,TRUE))),HARMEAN(WeightedParse!H114,WeightedParse!I114,WeightedParse!K114,WeightedParse!P114,WeightedParse!Q114,WeightedParse!S114,WeightedParse!T114,WeightedParse!V114,WeightedParse!Y114,WeightedParse!Z114,WeightedParse!AD114,WeightedParse!AE114,WeightedParse!AF114,WeightedParse!AH114,WeightedParse!AI114,WeightedParse!AJ114,WeightedParse!AN114,WeightedParse!AO114),HARMEAN(WeightedParse!H114,WeightedParse!I114,WeightedParse!K114,WeightedParse!P114,WeightedParse!Q114,WeightedParse!S114,WeightedParse!T114,WeightedParse!V114,WeightedParse!Y114,WeightedParse!Z114,WeightedParse!AD114,WeightedParse!AE114,WeightedParse!AF114,WeightedParse!AH114,WeightedParse!AI114,WeightedParse!AJ114,WeightedParse!AN114,WeightedParse!AO114)*Variables!$B$5),"")</f>
        <v/>
      </c>
      <c r="S114" s="115" t="str">
        <f>IF($A114&gt;"",IF(AND(OR(EXACT(SquadExport!$BO114,TRUE),EXACT(SquadExport!$BP114,TRUE)),OR(EXACT(SquadExport!$BK114,TRUE),EXACT(SquadExport!$BM114,TRUE))),HARMEAN(WeightedParse!H114,WeightedParse!I114,WeightedParse!K114,WeightedParse!Q114,WeightedParse!S114,WeightedParse!T114,WeightedParse!V114,WeightedParse!X114,WeightedParse!Z114,WeightedParse!AB114,WeightedParse!AD114,WeightedParse!AF114,WeightedParse!AG114,WeightedParse!AH114,WeightedParse!AI114,WeightedParse!AJ114,WeightedParse!AK114,WeightedParse!AN114,WeightedParse!AO114),HARMEAN(WeightedParse!H114,WeightedParse!I114,WeightedParse!K114,WeightedParse!Q114,WeightedParse!S114,WeightedParse!T114,WeightedParse!V114,WeightedParse!X114,WeightedParse!Z114,WeightedParse!AB114,WeightedParse!AD114,WeightedParse!AF114,WeightedParse!AG114,WeightedParse!AH114,WeightedParse!AI114,WeightedParse!AJ114,WeightedParse!AK114,WeightedParse!AN114,WeightedParse!AO114)*Variables!$B$5),"")</f>
        <v/>
      </c>
      <c r="T114" s="114" t="str">
        <f>IF($A114&gt;"",IF(AND(OR(EXACT(SquadExport!$BO114,TRUE),EXACT(SquadExport!$BP114,TRUE)),OR(EXACT(SquadExport!$BK114,TRUE),EXACT(SquadExport!$BM114,TRUE))),HARMEAN(WeightedParse!I114,WeightedParse!K114,WeightedParse!N114,WeightedParse!P114,WeightedParse!Q114,WeightedParse!S114,WeightedParse!T114,WeightedParse!V114,WeightedParse!X114,WeightedParse!Y114,WeightedParse!Z114,WeightedParse!AB114,WeightedParse!AD114,WeightedParse!AE114,WeightedParse!AF114,WeightedParse!AH114,WeightedParse!AI114,WeightedParse!AJ114,WeightedParse!AN114,WeightedParse!AO114)*WeightedParse!BD114,(HARMEAN(WeightedParse!I114,WeightedParse!K114,WeightedParse!N114,WeightedParse!P114,WeightedParse!Q114,WeightedParse!S114,WeightedParse!T114,WeightedParse!V114,WeightedParse!X114,WeightedParse!Y114,WeightedParse!Z114,WeightedParse!AB114,WeightedParse!AD114,WeightedParse!AE114,WeightedParse!AF114,WeightedParse!AH114,WeightedParse!AI114,WeightedParse!AJ114,WeightedParse!AN114,WeightedParse!AO114)*WeightedParse!BD114)*Variables!$B$5),"")</f>
        <v/>
      </c>
      <c r="U114" s="114" t="str">
        <f>IF($A114&gt;"",IF(EXACT(SquadExport!$BQ114,TRUE),HARMEAN(WeightedParse!P114,WeightedParse!S114,WeightedParse!V114,WeightedParse!X114,WeightedParse!Y114,WeightedParse!Z114,WeightedParse!AE114,WeightedParse!AF114,WeightedParse!AP114),HARMEAN(WeightedParse!P114,WeightedParse!S114,WeightedParse!V114,WeightedParse!X114,WeightedParse!Y114,WeightedParse!Z114,WeightedParse!AE114,WeightedParse!AF114,WeightedParse!AP114)*Variables!$B$5),"")</f>
        <v/>
      </c>
      <c r="V114" s="114" t="str">
        <f>IF($A114&gt;"",IF(EXACT(SquadExport!$BQ114,TRUE),HARMEAN(WeightedParse!K114,WeightedParse!Q114,WeightedParse!S114,WeightedParse!T114,WeightedParse!V114,WeightedParse!X114,WeightedParse!Z114,WeightedParse!AE114,WeightedParse!AF114,WeightedParse!AG114,WeightedParse!AH114,WeightedParse!AK114),HARMEAN(WeightedParse!K114,WeightedParse!Q114,WeightedParse!S114,WeightedParse!T114,WeightedParse!V114,WeightedParse!X114,WeightedParse!Z114,WeightedParse!AE114,WeightedParse!AF114,WeightedParse!AG114,WeightedParse!AH114,WeightedParse!AK114)*Variables!$B$5),"")</f>
        <v/>
      </c>
      <c r="W114" s="114" t="str">
        <f>IF($A114&gt;"",IF(EXACT(SquadExport!$BQ114,TRUE),HARMEAN(WeightedParse!I114,WeightedParse!K114,WeightedParse!N114,WeightedParse!Q114,WeightedParse!T114,WeightedParse!V114,WeightedParse!X114,WeightedParse!Z114,WeightedParse!AB114,WeightedParse!AD114,WeightedParse!AF114,WeightedParse!AG114,WeightedParse!AK114),HARMEAN(WeightedParse!I114,WeightedParse!K114,WeightedParse!N114,WeightedParse!Q114,WeightedParse!T114,WeightedParse!V114,WeightedParse!X114,WeightedParse!Z114,WeightedParse!AB114,WeightedParse!AD114,WeightedParse!AF114,WeightedParse!AG114,WeightedParse!AK114)*Variables!$B$5),"")</f>
        <v/>
      </c>
      <c r="X114" s="114" t="str">
        <f>IF($A114&gt;"",IF(EXACT(SquadExport!$BQ114,TRUE),HARMEAN(WeightedParse!K114,WeightedParse!P114,WeightedParse!Q114,WeightedParse!S114,WeightedParse!U114,WeightedParse!V114,WeightedParse!X114,WeightedParse!Y114,WeightedParse!Z114,WeightedParse!AE114,WeightedParse!AF114,WeightedParse!AH114,WeightedParse!AO114,WeightedParse!AP114),HARMEAN(WeightedParse!K114,WeightedParse!P114,WeightedParse!Q114,WeightedParse!S114,WeightedParse!U114,WeightedParse!V114,WeightedParse!X114,WeightedParse!Y114,WeightedParse!Z114,WeightedParse!AE114,WeightedParse!AF114,WeightedParse!AH114,WeightedParse!AO114,WeightedParse!AP114)*Variables!$B$5),"")</f>
        <v/>
      </c>
      <c r="Y114" s="114" t="str">
        <f>IF($A114&gt;"",IF(EXACT(SquadExport!$BQ114,TRUE),HARMEAN(WeightedParse!P114,WeightedParse!Q114,WeightedParse!S114,WeightedParse!U114,WeightedParse!V114,WeightedParse!W114,WeightedParse!Y114,WeightedParse!AE114,WeightedParse!AF114,WeightedParse!AH114,WeightedParse!AJ114,WeightedParse!AN114,WeightedParse!AO114,WeightedParse!AP114),HARMEAN(WeightedParse!P114,WeightedParse!Q114,WeightedParse!S114,WeightedParse!U114,WeightedParse!V114,WeightedParse!W114,WeightedParse!Y114,WeightedParse!AE114,WeightedParse!AF114,WeightedParse!AH114,WeightedParse!AJ114,WeightedParse!AN114,WeightedParse!AO114,WeightedParse!AP114)*Variables!$B$5),"")</f>
        <v/>
      </c>
      <c r="Z114" s="114" t="str">
        <f>IF($A114&gt;"",IF(EXACT(SquadExport!$BQ114,TRUE),HARMEAN(WeightedParse!M114,WeightedParse!P114,WeightedParse!Q114,WeightedParse!S114,WeightedParse!U114,WeightedParse!V114,WeightedParse!W114,WeightedParse!X114,WeightedParse!Y114,WeightedParse!Z114,WeightedParse!AE114,WeightedParse!AF114,WeightedParse!AH114,WeightedParse!AL114,WeightedParse!AO114,WeightedParse!AP114),HARMEAN(WeightedParse!M114,WeightedParse!P114,WeightedParse!Q114,WeightedParse!S114,WeightedParse!U114,WeightedParse!V114,WeightedParse!W114,WeightedParse!X114,WeightedParse!Y114,WeightedParse!Z114,WeightedParse!AE114,WeightedParse!AF114,WeightedParse!AH114,WeightedParse!AL114,WeightedParse!AO114,WeightedParse!AP114)*Variables!$B$5),"")</f>
        <v/>
      </c>
      <c r="AA114" s="114" t="str">
        <f>IF($A114&gt;"",IF(EXACT(SquadExport!$BQ114,TRUE),HARMEAN(WeightedParse!J114,WeightedParse!K114,WeightedParse!N114,WeightedParse!P114,WeightedParse!Q114,WeightedParse!S114,WeightedParse!V114,WeightedParse!X114,WeightedParse!Y114,WeightedParse!Z114,WeightedParse!AD114,WeightedParse!AE114,WeightedParse!AH114,WeightedParse!AI114,WeightedParse!AK114,WeightedParse!AN114,WeightedParse!AO114,WeightedParse!AP114),HARMEAN(WeightedParse!J114,WeightedParse!K114,WeightedParse!N114,WeightedParse!P114,WeightedParse!Q114,WeightedParse!S114,WeightedParse!V114,WeightedParse!X114,WeightedParse!Y114,WeightedParse!Z114,WeightedParse!AD114,WeightedParse!AE114,WeightedParse!AH114,WeightedParse!AI114,WeightedParse!AK114,WeightedParse!AN114,WeightedParse!AO114,WeightedParse!AP114)*Variables!$B$5),"")</f>
        <v/>
      </c>
      <c r="AB114" s="114" t="str">
        <f>IF($A114&gt;"",IF(AND(EXACT(SquadExport!$BR114,TRUE),EXACT(SquadExport!$BL114,TRUE)),HARMEAN(WeightedParse!I114,WeightedParse!K114,WeightedParse!N114,WeightedParse!Q114,WeightedParse!T114,WeightedParse!V114,WeightedParse!X114,WeightedParse!Y114,WeightedParse!Z114,WeightedParse!AD114,WeightedParse!AE114,WeightedParse!AF114,WeightedParse!AG114,WeightedParse!AH114,WeightedParse!AI114,WeightedParse!AJ114,WeightedParse!AK114,WeightedParse!AN114,WeightedParse!AO114),HARMEAN(WeightedParse!I114,WeightedParse!K114,WeightedParse!N114,WeightedParse!Q114,WeightedParse!T114,WeightedParse!V114,WeightedParse!X114,WeightedParse!Y114,WeightedParse!Z114,WeightedParse!AD114,WeightedParse!AE114,WeightedParse!AF114,WeightedParse!AG114,WeightedParse!AH114,WeightedParse!AI114,WeightedParse!AJ114,WeightedParse!AK114,WeightedParse!AN114,WeightedParse!AO114)*Variables!$B$5),"")</f>
        <v/>
      </c>
      <c r="AC114" s="114" t="str">
        <f>IF($A114&gt;"",IF(AND(EXACT(SquadExport!$BR114,TRUE),EXACT(SquadExport!$BL114,TRUE)),HARMEAN(WeightedParse!K114,WeightedParse!Q114,WeightedParse!S114,WeightedParse!T114,WeightedParse!V114,WeightedParse!X114,WeightedParse!Y114,WeightedParse!Z114,WeightedParse!AD114,WeightedParse!AE114,WeightedParse!AF114,WeightedParse!AG114,WeightedParse!AH114,WeightedParse!AO114),HARMEAN(WeightedParse!K114,WeightedParse!Q114,WeightedParse!S114,WeightedParse!T114,WeightedParse!V114,WeightedParse!X114,WeightedParse!Y114,WeightedParse!Z114,WeightedParse!AD114,WeightedParse!AE114,WeightedParse!AF114,WeightedParse!AG114,WeightedParse!AH114,WeightedParse!AO114)*Variables!$B$5),"")</f>
        <v/>
      </c>
      <c r="AD114" s="114" t="str">
        <f>IF($A114&gt;"",IF(AND(EXACT(SquadExport!$BR114,TRUE),EXACT(SquadExport!$BL114,TRUE)),HARMEAN(WeightedParse!I114,WeightedParse!J114,WeightedParse!K114,WeightedParse!N114,WeightedParse!Q114,WeightedParse!S114,WeightedParse!T114,WeightedParse!V114,WeightedParse!X114,WeightedParse!Z114,WeightedParse!AB114,WeightedParse!AD114,WeightedParse!AG114,WeightedParse!AH114,WeightedParse!AI114,WeightedParse!AK114,WeightedParse!AO114),HARMEAN(WeightedParse!I114,WeightedParse!J114,WeightedParse!K114,WeightedParse!N114,WeightedParse!Q114,WeightedParse!S114,WeightedParse!T114,WeightedParse!V114,WeightedParse!X114,WeightedParse!Z114,WeightedParse!AB114,WeightedParse!AD114,WeightedParse!AG114,WeightedParse!AH114,WeightedParse!AI114,WeightedParse!AK114,WeightedParse!AO114)*Variables!$B$5),"")</f>
        <v/>
      </c>
      <c r="AE114" s="114" t="str">
        <f>IF($A114&gt;"",IF(AND(EXACT(SquadExport!$BR114,TRUE),EXACT(SquadExport!$BL114,TRUE)),HARMEAN(WeightedParse!K114,WeightedParse!N114,WeightedParse!P114,WeightedParse!Q114,WeightedParse!S114,WeightedParse!T114,WeightedParse!U114,WeightedParse!V114,WeightedParse!X114,WeightedParse!Y114,WeightedParse!Z114,WeightedParse!AD114,WeightedParse!AE114,WeightedParse!AF114,WeightedParse!AG114,WeightedParse!AH114,WeightedParse!AI114,WeightedParse!AO114),HARMEAN(WeightedParse!K114,WeightedParse!N114,WeightedParse!P114,WeightedParse!Q114,WeightedParse!S114,WeightedParse!T114,WeightedParse!U114,WeightedParse!V114,WeightedParse!X114,WeightedParse!Y114,WeightedParse!Z114,WeightedParse!AD114,WeightedParse!AE114,WeightedParse!AF114,WeightedParse!AG114,WeightedParse!AH114,WeightedParse!AI114,WeightedParse!AO114)*Variables!$B$5),"")</f>
        <v/>
      </c>
      <c r="AF114" s="114" t="str">
        <f>IF($A114&gt;"",IF(AND(EXACT(SquadExport!$BR114,TRUE),EXACT(SquadExport!$BL114,TRUE)),HARMEAN(WeightedParse!I114,WeightedParse!J114,WeightedParse!K114,WeightedParse!N114,WeightedParse!Q114,WeightedParse!S114,WeightedParse!T114,WeightedParse!U114,WeightedParse!V114,WeightedParse!X114,WeightedParse!Z114,WeightedParse!AD114,WeightedParse!AE114,WeightedParse!AF114,WeightedParse!AH114,WeightedParse!AI114,WeightedParse!AK114,WeightedParse!AN114,WeightedParse!AO114,WeightedParse!AP114),HARMEAN(WeightedParse!I114,WeightedParse!J114,WeightedParse!K114,WeightedParse!N114,WeightedParse!Q114,WeightedParse!S114,WeightedParse!T114,WeightedParse!U114,WeightedParse!V114,WeightedParse!X114,WeightedParse!Z114,WeightedParse!AD114,WeightedParse!AE114,WeightedParse!AF114,WeightedParse!AH114,WeightedParse!AI114,WeightedParse!AK114,WeightedParse!AN114,WeightedParse!AO114,WeightedParse!AP114)*Variables!$B$5),"")</f>
        <v/>
      </c>
      <c r="AG114" s="114" t="str">
        <f>IF($A114&gt;"",IF(AND(OR(EXACT(SquadExport!$BR114,TRUE),EXACT(SquadExport!$BS114,TRUE)),OR(EXACT(SquadExport!$BK114,TRUE),EXACT(SquadExport!$BM114,TRUE))),HARMEAN(WeightedParse!I114,WeightedParse!K114,WeightedParse!Q114,WeightedParse!T114,WeightedParse!X114,WeightedParse!Z114,WeightedParse!AD114,WeightedParse!AF114,WeightedParse!AG114,WeightedParse!AJ114),HARMEAN(WeightedParse!I114,WeightedParse!K114,WeightedParse!Q114,WeightedParse!T114,WeightedParse!X114,WeightedParse!Z114,WeightedParse!AD114,WeightedParse!AF114,WeightedParse!AG114,WeightedParse!AJ114)*Variables!$B$5),"")</f>
        <v/>
      </c>
      <c r="AH114" s="114" t="str">
        <f>IF($A114&gt;"",IF(AND(OR(EXACT(SquadExport!$BR114,TRUE),EXACT(SquadExport!$BS114,TRUE)),OR(EXACT(SquadExport!$BK114,TRUE),EXACT(SquadExport!$BM114,TRUE))),HARMEAN(WeightedParse!H114,WeightedParse!K114,WeightedParse!P114,WeightedParse!Q114,WeightedParse!S114,WeightedParse!T114,WeightedParse!V114,WeightedParse!X114,WeightedParse!Y114,WeightedParse!Z114,WeightedParse!AD114,WeightedParse!AE114,WeightedParse!AF114,WeightedParse!AG114,WeightedParse!AH114,WeightedParse!AO114),HARMEAN(WeightedParse!H114,WeightedParse!K114,WeightedParse!P114,WeightedParse!Q114,WeightedParse!S114,WeightedParse!T114,WeightedParse!V114,WeightedParse!X114,WeightedParse!Y114,WeightedParse!Z114,WeightedParse!AD114,WeightedParse!AE114,WeightedParse!AF114,WeightedParse!AG114,WeightedParse!AH114,WeightedParse!AO114)*Variables!$B$5),"")</f>
        <v/>
      </c>
      <c r="AI114" s="114" t="str">
        <f>IF($A114&gt;"",IF(AND(OR(EXACT(SquadExport!$BR114,TRUE),EXACT(SquadExport!$BS114,TRUE)),OR(EXACT(SquadExport!$BK114,TRUE),EXACT(SquadExport!$BM114,TRUE))),HARMEAN(WeightedParse!H114,WeightedParse!I114,WeightedParse!K114,WeightedParse!P114,WeightedParse!Q114,WeightedParse!S114,WeightedParse!T114,WeightedParse!U114,WeightedParse!V114,WeightedParse!X114,WeightedParse!Y114,WeightedParse!Z114,WeightedParse!AD114,WeightedParse!AE114,WeightedParse!AF114,WeightedParse!AH114,WeightedParse!AI114,WeightedParse!AO114),HARMEAN(WeightedParse!H114,WeightedParse!I114,WeightedParse!K114,WeightedParse!P114,WeightedParse!Q114,WeightedParse!S114,WeightedParse!T114,WeightedParse!U114,WeightedParse!V114,WeightedParse!X114,WeightedParse!Y114,WeightedParse!Z114,WeightedParse!AD114,WeightedParse!AE114,WeightedParse!AF114,WeightedParse!AH114,WeightedParse!AI114,WeightedParse!AO114)*Variables!$B$5),"")</f>
        <v/>
      </c>
      <c r="AJ114" s="114" t="str">
        <f>IF($A114&gt;"",IF(AND(OR(EXACT(SquadExport!$BR114,TRUE),EXACT(SquadExport!$BS114,TRUE)),OR(EXACT(SquadExport!$BK114,TRUE),EXACT(SquadExport!$BM114,TRUE))),HARMEAN(WeightedParse!H114,WeightedParse!K114,WeightedParse!M114,WeightedParse!V114,WeightedParse!W114,WeightedParse!AD114,WeightedParse!AF114,WeightedParse!AH114,WeightedParse!AK114,WeightedParse!AL114,WeightedParse!AO114,WeightedParse!AP114)*(CONVERT(LEFT(SquadExport!$E114,FIND("'",SquadExport!$E114)-1)+((MID(SquadExport!$E114,FIND("'",SquadExport!$E114)+1,LEN(SquadExport!$E114)-FIND("'",SquadExport!$E114)-1))/12),"ft","m")-1)/(Variables!$C$4-1),(HARMEAN(WeightedParse!H114,WeightedParse!K114,WeightedParse!M114,WeightedParse!V114,WeightedParse!W114,WeightedParse!AD114,WeightedParse!AF114,WeightedParse!AH114,WeightedParse!AK114,WeightedParse!AL114,WeightedParse!AO114,WeightedParse!AP114)*(CONVERT(LEFT(SquadExport!$E114,FIND("'",SquadExport!$E114)-1)+((MID(SquadExport!$E114,FIND("'",SquadExport!$E114)+1,LEN(SquadExport!$E114)-FIND("'",SquadExport!$E114)-1))/12),"ft","m")-1)/(Variables!$C$4-1))*Variables!$B$5),"")</f>
        <v/>
      </c>
      <c r="AK114" s="114" t="str">
        <f>IF($A114&gt;"",IF(AND(OR(EXACT(SquadExport!$BR114,TRUE),EXACT(SquadExport!$BS114,TRUE)),OR(EXACT(SquadExport!$BK114,TRUE),EXACT(SquadExport!$BM114,TRUE))),HARMEAN(WeightedParse!J114,WeightedParse!K114,WeightedParse!T114,WeightedParse!V114,WeightedParse!X114,WeightedParse!Y114,WeightedParse!Z114,WeightedParse!AD114,WeightedParse!AH114,WeightedParse!AI114,WeightedParse!AK114,WeightedParse!AO114),HARMEAN(WeightedParse!J114,WeightedParse!K114,WeightedParse!T114,WeightedParse!V114,WeightedParse!X114,WeightedParse!Y114,WeightedParse!Z114,WeightedParse!AD114,WeightedParse!AH114,WeightedParse!AI114,WeightedParse!AK114,WeightedParse!AO114)*Variables!$B$5),"")</f>
        <v/>
      </c>
      <c r="AL114" s="114" t="str">
        <f>IF($A114&gt;"",IF(AND(OR(EXACT(SquadExport!$BR114,TRUE),EXACT(SquadExport!$BS114,TRUE)),OR(EXACT(SquadExport!$BK114,TRUE),EXACT(SquadExport!$BM114,TRUE))),HARMEAN(WeightedParse!H114,WeightedParse!I114,WeightedParse!K114,WeightedParse!Q114,WeightedParse!T114,WeightedParse!V114,WeightedParse!AB114,WeightedParse!AD114,WeightedParse!AH114,WeightedParse!AI114,WeightedParse!AJ114,WeightedParse!AN114,WeightedParse!AO114),HARMEAN(WeightedParse!H114,WeightedParse!I114,WeightedParse!K114,WeightedParse!Q114,WeightedParse!T114,WeightedParse!V114,WeightedParse!AB114,WeightedParse!AD114,WeightedParse!AH114,WeightedParse!AI114,WeightedParse!AJ114,WeightedParse!AN114,WeightedParse!AO114)*Variables!$B$5),"")</f>
        <v/>
      </c>
      <c r="AM114" s="114" t="str">
        <f>IF($A114&gt;"",IF(AND(OR(EXACT(SquadExport!$BR114,TRUE),EXACT(SquadExport!$BS114,TRUE)),OR(EXACT(SquadExport!$BK114,TRUE),EXACT(SquadExport!$BM114,TRUE))),HARMEAN(WeightedParse!I114,WeightedParse!J114,WeightedParse!K114,WeightedParse!N114,WeightedParse!Q114,WeightedParse!T114,WeightedParse!V114,WeightedParse!X114,WeightedParse!AB114,WeightedParse!AD114,WeightedParse!AG114,WeightedParse!AI114,WeightedParse!AJ114,WeightedParse!AK114,WeightedParse!AN114)*WeightedParse!BD114,(HARMEAN(WeightedParse!I114,WeightedParse!J114,WeightedParse!K114,WeightedParse!N114,WeightedParse!Q114,WeightedParse!T114,WeightedParse!V114,WeightedParse!X114,WeightedParse!AB114,WeightedParse!AD114,WeightedParse!AG114,WeightedParse!AI114,WeightedParse!AJ114,WeightedParse!AK114,WeightedParse!AN114)*WeightedParse!BD114)*Variables!$B$5),"")</f>
        <v/>
      </c>
      <c r="AN114" s="114" t="str">
        <f>IF($A114&gt;"",IF(AND(OR(EXACT(SquadExport!$BR114,TRUE),EXACT(SquadExport!$BS114,TRUE)),OR(EXACT(SquadExport!$BK114,TRUE),EXACT(SquadExport!$BM114,TRUE))),HARMEAN(WeightedParse!H114,WeightedParse!I114,WeightedParse!K114,WeightedParse!N114,WeightedParse!Q114,WeightedParse!T114,WeightedParse!V114,WeightedParse!X114,WeightedParse!Z114,WeightedParse!AD114,WeightedParse!AG114,WeightedParse!AH114,WeightedParse!AI114,WeightedParse!AJ114,WeightedParse!AN114,WeightedParse!AO114)*WeightedParse!BD114,(HARMEAN(WeightedParse!H114,WeightedParse!I114,WeightedParse!K114,WeightedParse!N114,WeightedParse!Q114,WeightedParse!T114,WeightedParse!V114,WeightedParse!X114,WeightedParse!Z114,WeightedParse!AD114,WeightedParse!AG114,WeightedParse!AH114,WeightedParse!AI114,WeightedParse!AJ114,WeightedParse!AN114,WeightedParse!AO114)*WeightedParse!BD114)*Variables!$B$5),"")</f>
        <v/>
      </c>
      <c r="AO114" s="114" t="str">
        <f>IF($A114&gt;"",IF(AND(EXACT(SquadExport!$BS114,TRUE),EXACT(SquadExport!$BL114,TRUE)),HARMEAN(WeightedParse!K114,WeightedParse!Q114,WeightedParse!T114,WeightedParse!V114,WeightedParse!X114,WeightedParse!Z114,WeightedParse!AB114,WeightedParse!AD114,WeightedParse!AG114,WeightedParse!AK114),HARMEAN(WeightedParse!K114,WeightedParse!Q114,WeightedParse!T114,WeightedParse!V114,WeightedParse!X114,WeightedParse!Z114,WeightedParse!AB114,WeightedParse!AD114,WeightedParse!AG114,WeightedParse!AK114)*Variables!$B$5),"")</f>
        <v/>
      </c>
      <c r="AP114" s="114" t="str">
        <f>IF($A114&gt;"",IF(AND(EXACT(SquadExport!$BS114,TRUE),EXACT(SquadExport!$BL114,TRUE)),HARMEAN(WeightedParse!I114,WeightedParse!K114,WeightedParse!Q114,WeightedParse!T114,WeightedParse!V114,WeightedParse!X114,WeightedParse!Z114,WeightedParse!AB114,WeightedParse!AD114,WeightedParse!AF114,WeightedParse!AG114,WeightedParse!AI114,WeightedParse!AJ114),HARMEAN(WeightedParse!I114,WeightedParse!K114,WeightedParse!Q114,WeightedParse!T114,WeightedParse!V114,WeightedParse!X114,WeightedParse!Z114,WeightedParse!AB114,WeightedParse!AD114,WeightedParse!AF114,WeightedParse!AG114,WeightedParse!AI114,WeightedParse!AJ114)*Variables!$B$5),"")</f>
        <v/>
      </c>
      <c r="AQ114" s="114" t="str">
        <f>IF($A114&gt;"",IF(AND(EXACT(SquadExport!$BS114,TRUE),EXACT(SquadExport!$BL114,TRUE)),HARMEAN(WeightedParse!I114,WeightedParse!J114,WeightedParse!K114,WeightedParse!Q114,WeightedParse!T114,WeightedParse!V114,WeightedParse!X114,WeightedParse!Z114,WeightedParse!AB114,WeightedParse!AD114,WeightedParse!AG114,WeightedParse!AI114,WeightedParse!AJ114,WeightedParse!AK114),HARMEAN(WeightedParse!I114,WeightedParse!J114,WeightedParse!K114,WeightedParse!Q114,WeightedParse!T114,WeightedParse!V114,WeightedParse!X114,WeightedParse!Z114,WeightedParse!AB114,WeightedParse!AD114,WeightedParse!AG114,WeightedParse!AI114,WeightedParse!AJ114,WeightedParse!AK114)*Variables!$B$5),"")</f>
        <v/>
      </c>
      <c r="AR114" s="114" t="str">
        <f>IF($A114&gt;"",IF(AND(EXACT(SquadExport!$BS114,TRUE),EXACT(SquadExport!$BL114,TRUE)),HARMEAN(WeightedParse!I114,WeightedParse!J114,WeightedParse!K114,WeightedParse!Q114,WeightedParse!T114,WeightedParse!V114,WeightedParse!X114,WeightedParse!Y114,WeightedParse!Z114,WeightedParse!AD114,WeightedParse!AH114,WeightedParse!AI114,WeightedParse!AJ114,WeightedParse!AK114,WeightedParse!AN114,WeightedParse!AO114),HARMEAN(WeightedParse!I114,WeightedParse!J114,WeightedParse!K114,WeightedParse!Q114,WeightedParse!T114,WeightedParse!V114,WeightedParse!X114,WeightedParse!Y114,WeightedParse!Z114,WeightedParse!AD114,WeightedParse!AH114,WeightedParse!AI114,WeightedParse!AJ114,WeightedParse!AK114,WeightedParse!AN114,WeightedParse!AO114)*Variables!$B$5),"")</f>
        <v/>
      </c>
      <c r="AS114" s="114" t="str">
        <f>IF($A114&gt;"",IF(AND(EXACT(SquadExport!$BT114,TRUE),EXACT(SquadExport!$BL114,TRUE)),HARMEAN(WeightedParse!J114,WeightedParse!K114,WeightedParse!M114,WeightedParse!T114,WeightedParse!V114,WeightedParse!X114,WeightedParse!Z114,WeightedParse!AD114,WeightedParse!AI114),(HARMEAN(WeightedParse!J114,WeightedParse!K114,WeightedParse!M114,WeightedParse!T114,WeightedParse!V114,WeightedParse!X114,WeightedParse!Z114,WeightedParse!AD114,WeightedParse!AI114)*Variables!$B$5)),"")</f>
        <v/>
      </c>
      <c r="AT114" s="114" t="str">
        <f>IF($A114&gt;"",IF(AND(EXACT(SquadExport!$BT114,TRUE),EXACT(SquadExport!$BL114,TRUE)),HARMEAN(WeightedParse!J114,WeightedParse!K114,WeightedParse!M114,WeightedParse!U114,WeightedParse!V114,WeightedParse!W114,WeightedParse!X114,WeightedParse!Z114,WeightedParse!AD114,WeightedParse!AF114,WeightedParse!AK114,WeightedParse!AL114,WeightedParse!AP114)*(CONVERT(LEFT(SquadExport!$E114,FIND("'",SquadExport!$E114)-1)+((MID(SquadExport!$E114,FIND("'",SquadExport!$E114)+1,LEN(SquadExport!$E114)-FIND("'",SquadExport!$E114)-1))/12),"ft","m")-1)/(Variables!$C$4-1),(HARMEAN(WeightedParse!J114,WeightedParse!K114,WeightedParse!M114,WeightedParse!U114,WeightedParse!V114,WeightedParse!W114,WeightedParse!X114,WeightedParse!Z114,WeightedParse!AD114,WeightedParse!AF114,WeightedParse!AK114,WeightedParse!AL114,WeightedParse!AP114)*(CONVERT(LEFT(SquadExport!$E114,FIND("'",SquadExport!$E114)-1)+((MID(SquadExport!$E114,FIND("'",SquadExport!$E114)+1,LEN(SquadExport!$E114)-FIND("'",SquadExport!$E114)-1))/12),"ft","m")-1)/(Variables!$C$4-1)))*Variables!$B$5,"")</f>
        <v/>
      </c>
      <c r="AU114" s="114" t="str">
        <f>IF($A114&gt;"",IF(AND(EXACT(SquadExport!$BT114,TRUE),EXACT(SquadExport!$BL114,TRUE)),HARMEAN(WeightedParse!I114,WeightedParse!J114,WeightedParse!K114,WeightedParse!Q114,WeightedParse!T114,WeightedParse!V114,WeightedParse!X114,WeightedParse!Z114,WeightedParse!AB114,WeightedParse!AD114,WeightedParse!AF114,WeightedParse!AG114,WeightedParse!AK114,WeightedParse!AP114),HARMEAN(WeightedParse!I114,WeightedParse!J114,WeightedParse!K114,WeightedParse!Q114,WeightedParse!T114,WeightedParse!V114,WeightedParse!X114,WeightedParse!Z114,WeightedParse!AB114,WeightedParse!AD114,WeightedParse!AF114,WeightedParse!AG114,WeightedParse!AK114,WeightedParse!AP114)*Variables!$B$5),"")</f>
        <v/>
      </c>
      <c r="AV114" s="114" t="str">
        <f>IF($A114&gt;"",IF(AND(EXACT(SquadExport!$BT114,TRUE),EXACT(SquadExport!$BL114,TRUE)),HARMEAN(WeightedParse!I114,WeightedParse!J114,WeightedParse!K114,WeightedParse!Q114,WeightedParse!T114,WeightedParse!V114,WeightedParse!X114,WeightedParse!Z114,WeightedParse!AD114,WeightedParse!AH114,WeightedParse!AI114,WeightedParse!AJ114,WeightedParse!AK114,WeightedParse!AN114,WeightedParse!AO114),HARMEAN(WeightedParse!I114,WeightedParse!J114,WeightedParse!K114,WeightedParse!Q114,WeightedParse!T114,WeightedParse!V114,WeightedParse!X114,WeightedParse!Z114,WeightedParse!AD114,WeightedParse!AH114,WeightedParse!AI114,WeightedParse!AJ114,WeightedParse!AK114,WeightedParse!AN114,WeightedParse!AO114)*Variables!$B$5),"")</f>
        <v/>
      </c>
      <c r="AW114" s="114" t="str">
        <f>IF($A114&gt;"",IF(AND(EXACT(SquadExport!$BT114,TRUE),EXACT(SquadExport!$BL114,TRUE)),HARMEAN(WeightedParse!I114,WeightedParse!J114,WeightedParse!K114,WeightedParse!Q114,WeightedParse!T114,WeightedParse!V114,WeightedParse!X114,WeightedParse!Z114,WeightedParse!AB114,WeightedParse!AD114,WeightedParse!AF114,WeightedParse!AG114,WeightedParse!AI114,WeightedParse!AJ114,WeightedParse!AK114),HARMEAN(WeightedParse!I114,WeightedParse!J114,WeightedParse!K114,WeightedParse!Q114,WeightedParse!T114,WeightedParse!V114,WeightedParse!X114,WeightedParse!Z114,WeightedParse!AB114,WeightedParse!AD114,WeightedParse!AF114,WeightedParse!AG114,WeightedParse!AI114,WeightedParse!AJ114,WeightedParse!AK114)*Variables!$B$5),"")</f>
        <v/>
      </c>
      <c r="AX114" s="114" t="str">
        <f>IF($A114&gt;"",IF(AND(EXACT(SquadExport!$BT114,TRUE),EXACT(SquadExport!$BL114,TRUE)),HARMEAN(WeightedParse!K114,WeightedParse!Q114,WeightedParse!U114,WeightedParse!V114,WeightedParse!W114,WeightedParse!X114,WeightedParse!Y114,WeightedParse!Z114,WeightedParse!AD114,WeightedParse!AF114,WeightedParse!AH114,WeightedParse!AI114,WeightedParse!AJ114,WeightedParse!AK114,WeightedParse!AN114,WeightedParse!AO114,WeightedParse!AP114),HARMEAN(WeightedParse!K114,WeightedParse!Q114,WeightedParse!U114,WeightedParse!V114,WeightedParse!W114,WeightedParse!X114,WeightedParse!Y114,WeightedParse!Z114,WeightedParse!AD114,WeightedParse!AF114,WeightedParse!AH114,WeightedParse!AI114,WeightedParse!AJ114,WeightedParse!AK114,WeightedParse!AN114,WeightedParse!AO114,WeightedParse!AP114)*Variables!$B$5),"")</f>
        <v/>
      </c>
      <c r="AY114" s="114" t="str">
        <f>IF($A114&gt;"",IF(AND(EXACT(SquadExport!$BT114,TRUE),EXACT(SquadExport!$BL114,TRUE)),HARMEAN(WeightedParse!I114,WeightedParse!J114,WeightedParse!K114,WeightedParse!M114,WeightedParse!N114,WeightedParse!Q114,WeightedParse!T114,WeightedParse!V114,WeightedParse!X114,WeightedParse!Z114,WeightedParse!AD114,WeightedParse!AF114,WeightedParse!AG114,WeightedParse!AH114,WeightedParse!AI114,WeightedParse!AJ114,WeightedParse!AK114,WeightedParse!AL114,WeightedParse!AN114,WeightedParse!AO114,WeightedParse!AP114),HARMEAN(WeightedParse!I114,WeightedParse!J114,WeightedParse!K114,WeightedParse!M114,WeightedParse!N114,WeightedParse!Q114,WeightedParse!T114,WeightedParse!V114,WeightedParse!X114,WeightedParse!Z114,WeightedParse!AD114,WeightedParse!AF114,WeightedParse!AG114,WeightedParse!AH114,WeightedParse!AI114,WeightedParse!AJ114,WeightedParse!AK114,WeightedParse!AL114,WeightedParse!AN114,WeightedParse!AO114,WeightedParse!AP114)*Variables!$B$5),"")</f>
        <v/>
      </c>
    </row>
    <row r="115" spans="1:51" ht="15" customHeight="1" x14ac:dyDescent="0.25">
      <c r="A115" s="3" t="str">
        <f>IF(WeightedParse!A115&gt;"",WeightedParse!A115,"")</f>
        <v/>
      </c>
      <c r="B115" s="4" t="str">
        <f>IF(WeightedParse!B115&gt;0,WeightedParse!B115,"")</f>
        <v/>
      </c>
      <c r="C115" s="4" t="str">
        <f>IF(A115&gt;"",IF(AND(B115&lt;=Variables!$B$8,G115&gt;2),"Youth",IF(AND(B115&lt;=Variables!$B$8,G115&lt;=2),"Prospect",IF(AND(B115&gt;=Variables!$B$9,G115&gt;2),"Old",IF(G115&gt;=3,"Reserves","First Team")))),"")</f>
        <v/>
      </c>
      <c r="D115" s="4" t="str">
        <f>SquadExport!BJ115</f>
        <v/>
      </c>
      <c r="E115" s="4" t="str">
        <f>IF(A115&gt;"",VLOOKUP(F115,Roles!A:B,2,FALSE)&amp;IF(OR(VLOOKUP(F115,Roles!$A:$B,2,FALSE)="FB",VLOOKUP(F115,Roles!$A:$B,2,FALSE)="WB",VLOOKUP(F115,Roles!$A:$B,2,FALSE)="WM",VLOOKUP(F115,Roles!$A:$B,2,FALSE)="W"),IF(AND(SquadExport!BK115=TRUE,SquadExport!BM115=TRUE,WeightedParse!BB115&gt;=WeightedParse!BC115)," (R)",IF(AND(SquadExport!BK115=TRUE,SquadExport!BM115=TRUE,WeightedParse!BB115&lt;WeightedParse!BC115)," (L)",IF(AND(SquadExport!BK115=TRUE,SquadExport!BM115=FALSE), " (L)",IF(AND(SquadExport!BK115=FALSE,SquadExport!BM115=TRUE)," (R)","")))),""),"")</f>
        <v/>
      </c>
      <c r="F115" s="4" t="str" cm="1">
        <f t="array" ref="F115">IF(A115&gt;"",INDEX($J$1:$AY$1,SUMPRODUCT(MAX(($J$2:$AY$200=MAX($J115:$AY115))*(COLUMN($J$2:$AY$200))))-COLUMN($J$1)+1),"")</f>
        <v/>
      </c>
      <c r="G115" s="4" t="str">
        <f t="shared" si="3"/>
        <v/>
      </c>
      <c r="H115" s="4" t="str">
        <f t="shared" si="4"/>
        <v/>
      </c>
      <c r="I115" s="5" t="str">
        <f t="shared" si="5"/>
        <v/>
      </c>
      <c r="J115" s="114" t="str">
        <f>IF($A115&gt;"",HARMEAN(WeightedParse!V115,WeightedParse!Y115,WeightedParse!Z115,WeightedParse!AE115,WeightedParse!AJ115,WeightedParse!AQ115,WeightedParse!AR115,WeightedParse!AS115,WeightedParse!AU115,WeightedParse!AV115,WeightedParse!AW115,WeightedParse!AY115,WeightedParse!BA115),"")</f>
        <v/>
      </c>
      <c r="K115" s="114" t="str">
        <f>IF(A115&gt;"",HARMEAN(WeightedParse!K115,WeightedParse!Q115,WeightedParse!V115,WeightedParse!X115,WeightedParse!Y115,WeightedParse!Z115,WeightedParse!AE115,WeightedParse!AG115,WeightedParse!AI115,WeightedParse!AJ115,WeightedParse!AQ115,WeightedParse!AR115,WeightedParse!AS115,WeightedParse!AU115,WeightedParse!AV115,WeightedParse!AW115,WeightedParse!AY115,WeightedParse!AZ115,WeightedParse!BA115),"")</f>
        <v/>
      </c>
      <c r="L115" s="114" t="str">
        <f>IF($A115&gt;"",IF(AND(EXACT(SquadExport!$BO115,TRUE),EXACT(SquadExport!$BL115,TRUE)),HARMEAN(WeightedParse!M115,WeightedParse!P115,WeightedParse!S115,WeightedParse!U115,WeightedParse!V115,WeightedParse!W115,WeightedParse!Y115,WeightedParse!AE115,WeightedParse!AL115,WeightedParse!AN115,WeightedParse!AP115),HARMEAN(WeightedParse!M115,WeightedParse!P115,WeightedParse!S115,WeightedParse!U115,WeightedParse!V115,WeightedParse!W115,WeightedParse!Y115,WeightedParse!AE115,WeightedParse!AL115,WeightedParse!AN115,WeightedParse!AP115)*Variables!$B$5),"")</f>
        <v/>
      </c>
      <c r="M115" s="114" t="str">
        <f>IF($A115&gt;"",IF(AND(EXACT(SquadExport!$BO115,TRUE),EXACT(SquadExport!$BL115,TRUE)),HARMEAN(WeightedParse!M115,WeightedParse!P115,WeightedParse!S115,WeightedParse!U115,WeightedParse!V115,WeightedParse!W115,WeightedParse!X115,WeightedParse!Y115,WeightedParse!Z115,WeightedParse!AE115,WeightedParse!AL115,WeightedParse!AN115,WeightedParse!AP115),HARMEAN(WeightedParse!M115,WeightedParse!P115,WeightedParse!S115,WeightedParse!U115,WeightedParse!V115,WeightedParse!W115,WeightedParse!X115,WeightedParse!Y115,WeightedParse!Z115,WeightedParse!AE115,WeightedParse!AL115,WeightedParse!AN115,WeightedParse!AP115)*Variables!$B$5),"")</f>
        <v/>
      </c>
      <c r="N115" s="114" t="str">
        <f>IF($A115&gt;"",IF(AND(EXACT(SquadExport!$BO115,TRUE),EXACT(SquadExport!$BL115,TRUE)),HARMEAN(WeightedParse!K115,WeightedParse!M115,WeightedParse!P115,WeightedParse!Q115,WeightedParse!S115,WeightedParse!T115,WeightedParse!U115,WeightedParse!V115,WeightedParse!W115,WeightedParse!X115,WeightedParse!Y115,WeightedParse!Z115,WeightedParse!AE115,WeightedParse!AG115,WeightedParse!AL115,WeightedParse!AN115,WeightedParse!AP115),HARMEAN(WeightedParse!K115,WeightedParse!M115,WeightedParse!P115,WeightedParse!Q115,WeightedParse!S115,WeightedParse!T115,WeightedParse!U115,WeightedParse!V115,WeightedParse!W115,WeightedParse!X115,WeightedParse!Y115,WeightedParse!Z115,WeightedParse!AE115,WeightedParse!AG115,WeightedParse!AL115,WeightedParse!AN115,WeightedParse!AP115)*Variables!$B$5),"")</f>
        <v/>
      </c>
      <c r="O115" s="114" t="str">
        <f>IF($A115&gt;"",IF(AND(EXACT(SquadExport!$BO115,TRUE),EXACT(SquadExport!$BL115,TRUE)),HARMEAN(WeightedParse!I115,WeightedParse!K115,WeightedParse!M115,WeightedParse!P115,WeightedParse!Q115,WeightedParse!S115,WeightedParse!T115,WeightedParse!V115,WeightedParse!W115,WeightedParse!X115,WeightedParse!Y115,WeightedParse!Z115,WeightedParse!AB115,WeightedParse!AE115,WeightedParse!AF115,WeightedParse!AG115,WeightedParse!AJ115,WeightedParse!AK115,WeightedParse!AL115,WeightedParse!AN115,WeightedParse!AO115,WeightedParse!AP115),HARMEAN(WeightedParse!I115,WeightedParse!K115,WeightedParse!M115,WeightedParse!P115,WeightedParse!Q115,WeightedParse!S115,WeightedParse!T115,WeightedParse!V115,WeightedParse!W115,WeightedParse!X115,WeightedParse!Y115,WeightedParse!Z115,WeightedParse!AB115,WeightedParse!AE115,WeightedParse!AF115,WeightedParse!AG115,WeightedParse!AJ115,WeightedParse!AK115,WeightedParse!AL115,WeightedParse!AN115,WeightedParse!AO115,WeightedParse!AP115)*Variables!$B$5),"")</f>
        <v/>
      </c>
      <c r="P115" s="114" t="str">
        <f>IF($A115&gt;"",IF(AND(OR(EXACT(SquadExport!$BO115,TRUE),EXACT(SquadExport!$BP115,TRUE)),OR(EXACT(SquadExport!$BK115,TRUE),EXACT(SquadExport!$BM115,TRUE))),HARMEAN(WeightedParse!M115,WeightedParse!P115,WeightedParse!S115,WeightedParse!U115,WeightedParse!V115,WeightedParse!W115,WeightedParse!Y115,WeightedParse!AE115,WeightedParse!AF115,WeightedParse!AP115),HARMEAN(WeightedParse!M115,WeightedParse!P115,WeightedParse!S115,WeightedParse!U115,WeightedParse!V115,WeightedParse!W115,WeightedParse!Y115,WeightedParse!AE115,WeightedParse!AF115,WeightedParse!AP115)*Variables!$B$5),"")</f>
        <v/>
      </c>
      <c r="Q115" s="114" t="str">
        <f>IF($A115&gt;"",IF(AND(OR(EXACT(SquadExport!$BO115,TRUE),EXACT(SquadExport!$BP115,TRUE)),OR(EXACT(SquadExport!$BK115,TRUE),EXACT(SquadExport!$BM115,TRUE))),HARMEAN(WeightedParse!H115,WeightedParse!P115,WeightedParse!Q115,WeightedParse!S115,WeightedParse!T115,WeightedParse!V115,WeightedParse!X115,WeightedParse!Y115,WeightedParse!Z115,WeightedParse!AE115,WeightedParse!AF115,WeightedParse!AH115,WeightedParse!AN115,WeightedParse!AO115),HARMEAN(WeightedParse!H115,WeightedParse!P115,WeightedParse!Q115,WeightedParse!S115,WeightedParse!T115,WeightedParse!V115,WeightedParse!X115,WeightedParse!Y115,WeightedParse!Z115,WeightedParse!AE115,WeightedParse!AF115,WeightedParse!AH115,WeightedParse!AN115,WeightedParse!AO115)*Variables!$B$5),"")</f>
        <v/>
      </c>
      <c r="R115" s="115" t="str">
        <f>IF($A115&gt;"",IF(AND(OR(EXACT(SquadExport!$BO115,TRUE),EXACT(SquadExport!$BP115,TRUE)),OR(EXACT(SquadExport!$BK115,TRUE),EXACT(SquadExport!$BM115,TRUE))),HARMEAN(WeightedParse!H115,WeightedParse!I115,WeightedParse!K115,WeightedParse!P115,WeightedParse!Q115,WeightedParse!S115,WeightedParse!T115,WeightedParse!V115,WeightedParse!Y115,WeightedParse!Z115,WeightedParse!AD115,WeightedParse!AE115,WeightedParse!AF115,WeightedParse!AH115,WeightedParse!AI115,WeightedParse!AJ115,WeightedParse!AN115,WeightedParse!AO115),HARMEAN(WeightedParse!H115,WeightedParse!I115,WeightedParse!K115,WeightedParse!P115,WeightedParse!Q115,WeightedParse!S115,WeightedParse!T115,WeightedParse!V115,WeightedParse!Y115,WeightedParse!Z115,WeightedParse!AD115,WeightedParse!AE115,WeightedParse!AF115,WeightedParse!AH115,WeightedParse!AI115,WeightedParse!AJ115,WeightedParse!AN115,WeightedParse!AO115)*Variables!$B$5),"")</f>
        <v/>
      </c>
      <c r="S115" s="115" t="str">
        <f>IF($A115&gt;"",IF(AND(OR(EXACT(SquadExport!$BO115,TRUE),EXACT(SquadExport!$BP115,TRUE)),OR(EXACT(SquadExport!$BK115,TRUE),EXACT(SquadExport!$BM115,TRUE))),HARMEAN(WeightedParse!H115,WeightedParse!I115,WeightedParse!K115,WeightedParse!Q115,WeightedParse!S115,WeightedParse!T115,WeightedParse!V115,WeightedParse!X115,WeightedParse!Z115,WeightedParse!AB115,WeightedParse!AD115,WeightedParse!AF115,WeightedParse!AG115,WeightedParse!AH115,WeightedParse!AI115,WeightedParse!AJ115,WeightedParse!AK115,WeightedParse!AN115,WeightedParse!AO115),HARMEAN(WeightedParse!H115,WeightedParse!I115,WeightedParse!K115,WeightedParse!Q115,WeightedParse!S115,WeightedParse!T115,WeightedParse!V115,WeightedParse!X115,WeightedParse!Z115,WeightedParse!AB115,WeightedParse!AD115,WeightedParse!AF115,WeightedParse!AG115,WeightedParse!AH115,WeightedParse!AI115,WeightedParse!AJ115,WeightedParse!AK115,WeightedParse!AN115,WeightedParse!AO115)*Variables!$B$5),"")</f>
        <v/>
      </c>
      <c r="T115" s="114" t="str">
        <f>IF($A115&gt;"",IF(AND(OR(EXACT(SquadExport!$BO115,TRUE),EXACT(SquadExport!$BP115,TRUE)),OR(EXACT(SquadExport!$BK115,TRUE),EXACT(SquadExport!$BM115,TRUE))),HARMEAN(WeightedParse!I115,WeightedParse!K115,WeightedParse!N115,WeightedParse!P115,WeightedParse!Q115,WeightedParse!S115,WeightedParse!T115,WeightedParse!V115,WeightedParse!X115,WeightedParse!Y115,WeightedParse!Z115,WeightedParse!AB115,WeightedParse!AD115,WeightedParse!AE115,WeightedParse!AF115,WeightedParse!AH115,WeightedParse!AI115,WeightedParse!AJ115,WeightedParse!AN115,WeightedParse!AO115)*WeightedParse!BD115,(HARMEAN(WeightedParse!I115,WeightedParse!K115,WeightedParse!N115,WeightedParse!P115,WeightedParse!Q115,WeightedParse!S115,WeightedParse!T115,WeightedParse!V115,WeightedParse!X115,WeightedParse!Y115,WeightedParse!Z115,WeightedParse!AB115,WeightedParse!AD115,WeightedParse!AE115,WeightedParse!AF115,WeightedParse!AH115,WeightedParse!AI115,WeightedParse!AJ115,WeightedParse!AN115,WeightedParse!AO115)*WeightedParse!BD115)*Variables!$B$5),"")</f>
        <v/>
      </c>
      <c r="U115" s="114" t="str">
        <f>IF($A115&gt;"",IF(EXACT(SquadExport!$BQ115,TRUE),HARMEAN(WeightedParse!P115,WeightedParse!S115,WeightedParse!V115,WeightedParse!X115,WeightedParse!Y115,WeightedParse!Z115,WeightedParse!AE115,WeightedParse!AF115,WeightedParse!AP115),HARMEAN(WeightedParse!P115,WeightedParse!S115,WeightedParse!V115,WeightedParse!X115,WeightedParse!Y115,WeightedParse!Z115,WeightedParse!AE115,WeightedParse!AF115,WeightedParse!AP115)*Variables!$B$5),"")</f>
        <v/>
      </c>
      <c r="V115" s="114" t="str">
        <f>IF($A115&gt;"",IF(EXACT(SquadExport!$BQ115,TRUE),HARMEAN(WeightedParse!K115,WeightedParse!Q115,WeightedParse!S115,WeightedParse!T115,WeightedParse!V115,WeightedParse!X115,WeightedParse!Z115,WeightedParse!AE115,WeightedParse!AF115,WeightedParse!AG115,WeightedParse!AH115,WeightedParse!AK115),HARMEAN(WeightedParse!K115,WeightedParse!Q115,WeightedParse!S115,WeightedParse!T115,WeightedParse!V115,WeightedParse!X115,WeightedParse!Z115,WeightedParse!AE115,WeightedParse!AF115,WeightedParse!AG115,WeightedParse!AH115,WeightedParse!AK115)*Variables!$B$5),"")</f>
        <v/>
      </c>
      <c r="W115" s="114" t="str">
        <f>IF($A115&gt;"",IF(EXACT(SquadExport!$BQ115,TRUE),HARMEAN(WeightedParse!I115,WeightedParse!K115,WeightedParse!N115,WeightedParse!Q115,WeightedParse!T115,WeightedParse!V115,WeightedParse!X115,WeightedParse!Z115,WeightedParse!AB115,WeightedParse!AD115,WeightedParse!AF115,WeightedParse!AG115,WeightedParse!AK115),HARMEAN(WeightedParse!I115,WeightedParse!K115,WeightedParse!N115,WeightedParse!Q115,WeightedParse!T115,WeightedParse!V115,WeightedParse!X115,WeightedParse!Z115,WeightedParse!AB115,WeightedParse!AD115,WeightedParse!AF115,WeightedParse!AG115,WeightedParse!AK115)*Variables!$B$5),"")</f>
        <v/>
      </c>
      <c r="X115" s="114" t="str">
        <f>IF($A115&gt;"",IF(EXACT(SquadExport!$BQ115,TRUE),HARMEAN(WeightedParse!K115,WeightedParse!P115,WeightedParse!Q115,WeightedParse!S115,WeightedParse!U115,WeightedParse!V115,WeightedParse!X115,WeightedParse!Y115,WeightedParse!Z115,WeightedParse!AE115,WeightedParse!AF115,WeightedParse!AH115,WeightedParse!AO115,WeightedParse!AP115),HARMEAN(WeightedParse!K115,WeightedParse!P115,WeightedParse!Q115,WeightedParse!S115,WeightedParse!U115,WeightedParse!V115,WeightedParse!X115,WeightedParse!Y115,WeightedParse!Z115,WeightedParse!AE115,WeightedParse!AF115,WeightedParse!AH115,WeightedParse!AO115,WeightedParse!AP115)*Variables!$B$5),"")</f>
        <v/>
      </c>
      <c r="Y115" s="114" t="str">
        <f>IF($A115&gt;"",IF(EXACT(SquadExport!$BQ115,TRUE),HARMEAN(WeightedParse!P115,WeightedParse!Q115,WeightedParse!S115,WeightedParse!U115,WeightedParse!V115,WeightedParse!W115,WeightedParse!Y115,WeightedParse!AE115,WeightedParse!AF115,WeightedParse!AH115,WeightedParse!AJ115,WeightedParse!AN115,WeightedParse!AO115,WeightedParse!AP115),HARMEAN(WeightedParse!P115,WeightedParse!Q115,WeightedParse!S115,WeightedParse!U115,WeightedParse!V115,WeightedParse!W115,WeightedParse!Y115,WeightedParse!AE115,WeightedParse!AF115,WeightedParse!AH115,WeightedParse!AJ115,WeightedParse!AN115,WeightedParse!AO115,WeightedParse!AP115)*Variables!$B$5),"")</f>
        <v/>
      </c>
      <c r="Z115" s="114" t="str">
        <f>IF($A115&gt;"",IF(EXACT(SquadExport!$BQ115,TRUE),HARMEAN(WeightedParse!M115,WeightedParse!P115,WeightedParse!Q115,WeightedParse!S115,WeightedParse!U115,WeightedParse!V115,WeightedParse!W115,WeightedParse!X115,WeightedParse!Y115,WeightedParse!Z115,WeightedParse!AE115,WeightedParse!AF115,WeightedParse!AH115,WeightedParse!AL115,WeightedParse!AO115,WeightedParse!AP115),HARMEAN(WeightedParse!M115,WeightedParse!P115,WeightedParse!Q115,WeightedParse!S115,WeightedParse!U115,WeightedParse!V115,WeightedParse!W115,WeightedParse!X115,WeightedParse!Y115,WeightedParse!Z115,WeightedParse!AE115,WeightedParse!AF115,WeightedParse!AH115,WeightedParse!AL115,WeightedParse!AO115,WeightedParse!AP115)*Variables!$B$5),"")</f>
        <v/>
      </c>
      <c r="AA115" s="114" t="str">
        <f>IF($A115&gt;"",IF(EXACT(SquadExport!$BQ115,TRUE),HARMEAN(WeightedParse!J115,WeightedParse!K115,WeightedParse!N115,WeightedParse!P115,WeightedParse!Q115,WeightedParse!S115,WeightedParse!V115,WeightedParse!X115,WeightedParse!Y115,WeightedParse!Z115,WeightedParse!AD115,WeightedParse!AE115,WeightedParse!AH115,WeightedParse!AI115,WeightedParse!AK115,WeightedParse!AN115,WeightedParse!AO115,WeightedParse!AP115),HARMEAN(WeightedParse!J115,WeightedParse!K115,WeightedParse!N115,WeightedParse!P115,WeightedParse!Q115,WeightedParse!S115,WeightedParse!V115,WeightedParse!X115,WeightedParse!Y115,WeightedParse!Z115,WeightedParse!AD115,WeightedParse!AE115,WeightedParse!AH115,WeightedParse!AI115,WeightedParse!AK115,WeightedParse!AN115,WeightedParse!AO115,WeightedParse!AP115)*Variables!$B$5),"")</f>
        <v/>
      </c>
      <c r="AB115" s="114" t="str">
        <f>IF($A115&gt;"",IF(AND(EXACT(SquadExport!$BR115,TRUE),EXACT(SquadExport!$BL115,TRUE)),HARMEAN(WeightedParse!I115,WeightedParse!K115,WeightedParse!N115,WeightedParse!Q115,WeightedParse!T115,WeightedParse!V115,WeightedParse!X115,WeightedParse!Y115,WeightedParse!Z115,WeightedParse!AD115,WeightedParse!AE115,WeightedParse!AF115,WeightedParse!AG115,WeightedParse!AH115,WeightedParse!AI115,WeightedParse!AJ115,WeightedParse!AK115,WeightedParse!AN115,WeightedParse!AO115),HARMEAN(WeightedParse!I115,WeightedParse!K115,WeightedParse!N115,WeightedParse!Q115,WeightedParse!T115,WeightedParse!V115,WeightedParse!X115,WeightedParse!Y115,WeightedParse!Z115,WeightedParse!AD115,WeightedParse!AE115,WeightedParse!AF115,WeightedParse!AG115,WeightedParse!AH115,WeightedParse!AI115,WeightedParse!AJ115,WeightedParse!AK115,WeightedParse!AN115,WeightedParse!AO115)*Variables!$B$5),"")</f>
        <v/>
      </c>
      <c r="AC115" s="114" t="str">
        <f>IF($A115&gt;"",IF(AND(EXACT(SquadExport!$BR115,TRUE),EXACT(SquadExport!$BL115,TRUE)),HARMEAN(WeightedParse!K115,WeightedParse!Q115,WeightedParse!S115,WeightedParse!T115,WeightedParse!V115,WeightedParse!X115,WeightedParse!Y115,WeightedParse!Z115,WeightedParse!AD115,WeightedParse!AE115,WeightedParse!AF115,WeightedParse!AG115,WeightedParse!AH115,WeightedParse!AO115),HARMEAN(WeightedParse!K115,WeightedParse!Q115,WeightedParse!S115,WeightedParse!T115,WeightedParse!V115,WeightedParse!X115,WeightedParse!Y115,WeightedParse!Z115,WeightedParse!AD115,WeightedParse!AE115,WeightedParse!AF115,WeightedParse!AG115,WeightedParse!AH115,WeightedParse!AO115)*Variables!$B$5),"")</f>
        <v/>
      </c>
      <c r="AD115" s="114" t="str">
        <f>IF($A115&gt;"",IF(AND(EXACT(SquadExport!$BR115,TRUE),EXACT(SquadExport!$BL115,TRUE)),HARMEAN(WeightedParse!I115,WeightedParse!J115,WeightedParse!K115,WeightedParse!N115,WeightedParse!Q115,WeightedParse!S115,WeightedParse!T115,WeightedParse!V115,WeightedParse!X115,WeightedParse!Z115,WeightedParse!AB115,WeightedParse!AD115,WeightedParse!AG115,WeightedParse!AH115,WeightedParse!AI115,WeightedParse!AK115,WeightedParse!AO115),HARMEAN(WeightedParse!I115,WeightedParse!J115,WeightedParse!K115,WeightedParse!N115,WeightedParse!Q115,WeightedParse!S115,WeightedParse!T115,WeightedParse!V115,WeightedParse!X115,WeightedParse!Z115,WeightedParse!AB115,WeightedParse!AD115,WeightedParse!AG115,WeightedParse!AH115,WeightedParse!AI115,WeightedParse!AK115,WeightedParse!AO115)*Variables!$B$5),"")</f>
        <v/>
      </c>
      <c r="AE115" s="114" t="str">
        <f>IF($A115&gt;"",IF(AND(EXACT(SquadExport!$BR115,TRUE),EXACT(SquadExport!$BL115,TRUE)),HARMEAN(WeightedParse!K115,WeightedParse!N115,WeightedParse!P115,WeightedParse!Q115,WeightedParse!S115,WeightedParse!T115,WeightedParse!U115,WeightedParse!V115,WeightedParse!X115,WeightedParse!Y115,WeightedParse!Z115,WeightedParse!AD115,WeightedParse!AE115,WeightedParse!AF115,WeightedParse!AG115,WeightedParse!AH115,WeightedParse!AI115,WeightedParse!AO115),HARMEAN(WeightedParse!K115,WeightedParse!N115,WeightedParse!P115,WeightedParse!Q115,WeightedParse!S115,WeightedParse!T115,WeightedParse!U115,WeightedParse!V115,WeightedParse!X115,WeightedParse!Y115,WeightedParse!Z115,WeightedParse!AD115,WeightedParse!AE115,WeightedParse!AF115,WeightedParse!AG115,WeightedParse!AH115,WeightedParse!AI115,WeightedParse!AO115)*Variables!$B$5),"")</f>
        <v/>
      </c>
      <c r="AF115" s="114" t="str">
        <f>IF($A115&gt;"",IF(AND(EXACT(SquadExport!$BR115,TRUE),EXACT(SquadExport!$BL115,TRUE)),HARMEAN(WeightedParse!I115,WeightedParse!J115,WeightedParse!K115,WeightedParse!N115,WeightedParse!Q115,WeightedParse!S115,WeightedParse!T115,WeightedParse!U115,WeightedParse!V115,WeightedParse!X115,WeightedParse!Z115,WeightedParse!AD115,WeightedParse!AE115,WeightedParse!AF115,WeightedParse!AH115,WeightedParse!AI115,WeightedParse!AK115,WeightedParse!AN115,WeightedParse!AO115,WeightedParse!AP115),HARMEAN(WeightedParse!I115,WeightedParse!J115,WeightedParse!K115,WeightedParse!N115,WeightedParse!Q115,WeightedParse!S115,WeightedParse!T115,WeightedParse!U115,WeightedParse!V115,WeightedParse!X115,WeightedParse!Z115,WeightedParse!AD115,WeightedParse!AE115,WeightedParse!AF115,WeightedParse!AH115,WeightedParse!AI115,WeightedParse!AK115,WeightedParse!AN115,WeightedParse!AO115,WeightedParse!AP115)*Variables!$B$5),"")</f>
        <v/>
      </c>
      <c r="AG115" s="114" t="str">
        <f>IF($A115&gt;"",IF(AND(OR(EXACT(SquadExport!$BR115,TRUE),EXACT(SquadExport!$BS115,TRUE)),OR(EXACT(SquadExport!$BK115,TRUE),EXACT(SquadExport!$BM115,TRUE))),HARMEAN(WeightedParse!I115,WeightedParse!K115,WeightedParse!Q115,WeightedParse!T115,WeightedParse!X115,WeightedParse!Z115,WeightedParse!AD115,WeightedParse!AF115,WeightedParse!AG115,WeightedParse!AJ115),HARMEAN(WeightedParse!I115,WeightedParse!K115,WeightedParse!Q115,WeightedParse!T115,WeightedParse!X115,WeightedParse!Z115,WeightedParse!AD115,WeightedParse!AF115,WeightedParse!AG115,WeightedParse!AJ115)*Variables!$B$5),"")</f>
        <v/>
      </c>
      <c r="AH115" s="114" t="str">
        <f>IF($A115&gt;"",IF(AND(OR(EXACT(SquadExport!$BR115,TRUE),EXACT(SquadExport!$BS115,TRUE)),OR(EXACT(SquadExport!$BK115,TRUE),EXACT(SquadExport!$BM115,TRUE))),HARMEAN(WeightedParse!H115,WeightedParse!K115,WeightedParse!P115,WeightedParse!Q115,WeightedParse!S115,WeightedParse!T115,WeightedParse!V115,WeightedParse!X115,WeightedParse!Y115,WeightedParse!Z115,WeightedParse!AD115,WeightedParse!AE115,WeightedParse!AF115,WeightedParse!AG115,WeightedParse!AH115,WeightedParse!AO115),HARMEAN(WeightedParse!H115,WeightedParse!K115,WeightedParse!P115,WeightedParse!Q115,WeightedParse!S115,WeightedParse!T115,WeightedParse!V115,WeightedParse!X115,WeightedParse!Y115,WeightedParse!Z115,WeightedParse!AD115,WeightedParse!AE115,WeightedParse!AF115,WeightedParse!AG115,WeightedParse!AH115,WeightedParse!AO115)*Variables!$B$5),"")</f>
        <v/>
      </c>
      <c r="AI115" s="114" t="str">
        <f>IF($A115&gt;"",IF(AND(OR(EXACT(SquadExport!$BR115,TRUE),EXACT(SquadExport!$BS115,TRUE)),OR(EXACT(SquadExport!$BK115,TRUE),EXACT(SquadExport!$BM115,TRUE))),HARMEAN(WeightedParse!H115,WeightedParse!I115,WeightedParse!K115,WeightedParse!P115,WeightedParse!Q115,WeightedParse!S115,WeightedParse!T115,WeightedParse!U115,WeightedParse!V115,WeightedParse!X115,WeightedParse!Y115,WeightedParse!Z115,WeightedParse!AD115,WeightedParse!AE115,WeightedParse!AF115,WeightedParse!AH115,WeightedParse!AI115,WeightedParse!AO115),HARMEAN(WeightedParse!H115,WeightedParse!I115,WeightedParse!K115,WeightedParse!P115,WeightedParse!Q115,WeightedParse!S115,WeightedParse!T115,WeightedParse!U115,WeightedParse!V115,WeightedParse!X115,WeightedParse!Y115,WeightedParse!Z115,WeightedParse!AD115,WeightedParse!AE115,WeightedParse!AF115,WeightedParse!AH115,WeightedParse!AI115,WeightedParse!AO115)*Variables!$B$5),"")</f>
        <v/>
      </c>
      <c r="AJ115" s="114" t="str">
        <f>IF($A115&gt;"",IF(AND(OR(EXACT(SquadExport!$BR115,TRUE),EXACT(SquadExport!$BS115,TRUE)),OR(EXACT(SquadExport!$BK115,TRUE),EXACT(SquadExport!$BM115,TRUE))),HARMEAN(WeightedParse!H115,WeightedParse!K115,WeightedParse!M115,WeightedParse!V115,WeightedParse!W115,WeightedParse!AD115,WeightedParse!AF115,WeightedParse!AH115,WeightedParse!AK115,WeightedParse!AL115,WeightedParse!AO115,WeightedParse!AP115)*(CONVERT(LEFT(SquadExport!$E115,FIND("'",SquadExport!$E115)-1)+((MID(SquadExport!$E115,FIND("'",SquadExport!$E115)+1,LEN(SquadExport!$E115)-FIND("'",SquadExport!$E115)-1))/12),"ft","m")-1)/(Variables!$C$4-1),(HARMEAN(WeightedParse!H115,WeightedParse!K115,WeightedParse!M115,WeightedParse!V115,WeightedParse!W115,WeightedParse!AD115,WeightedParse!AF115,WeightedParse!AH115,WeightedParse!AK115,WeightedParse!AL115,WeightedParse!AO115,WeightedParse!AP115)*(CONVERT(LEFT(SquadExport!$E115,FIND("'",SquadExport!$E115)-1)+((MID(SquadExport!$E115,FIND("'",SquadExport!$E115)+1,LEN(SquadExport!$E115)-FIND("'",SquadExport!$E115)-1))/12),"ft","m")-1)/(Variables!$C$4-1))*Variables!$B$5),"")</f>
        <v/>
      </c>
      <c r="AK115" s="114" t="str">
        <f>IF($A115&gt;"",IF(AND(OR(EXACT(SquadExport!$BR115,TRUE),EXACT(SquadExport!$BS115,TRUE)),OR(EXACT(SquadExport!$BK115,TRUE),EXACT(SquadExport!$BM115,TRUE))),HARMEAN(WeightedParse!J115,WeightedParse!K115,WeightedParse!T115,WeightedParse!V115,WeightedParse!X115,WeightedParse!Y115,WeightedParse!Z115,WeightedParse!AD115,WeightedParse!AH115,WeightedParse!AI115,WeightedParse!AK115,WeightedParse!AO115),HARMEAN(WeightedParse!J115,WeightedParse!K115,WeightedParse!T115,WeightedParse!V115,WeightedParse!X115,WeightedParse!Y115,WeightedParse!Z115,WeightedParse!AD115,WeightedParse!AH115,WeightedParse!AI115,WeightedParse!AK115,WeightedParse!AO115)*Variables!$B$5),"")</f>
        <v/>
      </c>
      <c r="AL115" s="114" t="str">
        <f>IF($A115&gt;"",IF(AND(OR(EXACT(SquadExport!$BR115,TRUE),EXACT(SquadExport!$BS115,TRUE)),OR(EXACT(SquadExport!$BK115,TRUE),EXACT(SquadExport!$BM115,TRUE))),HARMEAN(WeightedParse!H115,WeightedParse!I115,WeightedParse!K115,WeightedParse!Q115,WeightedParse!T115,WeightedParse!V115,WeightedParse!AB115,WeightedParse!AD115,WeightedParse!AH115,WeightedParse!AI115,WeightedParse!AJ115,WeightedParse!AN115,WeightedParse!AO115),HARMEAN(WeightedParse!H115,WeightedParse!I115,WeightedParse!K115,WeightedParse!Q115,WeightedParse!T115,WeightedParse!V115,WeightedParse!AB115,WeightedParse!AD115,WeightedParse!AH115,WeightedParse!AI115,WeightedParse!AJ115,WeightedParse!AN115,WeightedParse!AO115)*Variables!$B$5),"")</f>
        <v/>
      </c>
      <c r="AM115" s="114" t="str">
        <f>IF($A115&gt;"",IF(AND(OR(EXACT(SquadExport!$BR115,TRUE),EXACT(SquadExport!$BS115,TRUE)),OR(EXACT(SquadExport!$BK115,TRUE),EXACT(SquadExport!$BM115,TRUE))),HARMEAN(WeightedParse!I115,WeightedParse!J115,WeightedParse!K115,WeightedParse!N115,WeightedParse!Q115,WeightedParse!T115,WeightedParse!V115,WeightedParse!X115,WeightedParse!AB115,WeightedParse!AD115,WeightedParse!AG115,WeightedParse!AI115,WeightedParse!AJ115,WeightedParse!AK115,WeightedParse!AN115)*WeightedParse!BD115,(HARMEAN(WeightedParse!I115,WeightedParse!J115,WeightedParse!K115,WeightedParse!N115,WeightedParse!Q115,WeightedParse!T115,WeightedParse!V115,WeightedParse!X115,WeightedParse!AB115,WeightedParse!AD115,WeightedParse!AG115,WeightedParse!AI115,WeightedParse!AJ115,WeightedParse!AK115,WeightedParse!AN115)*WeightedParse!BD115)*Variables!$B$5),"")</f>
        <v/>
      </c>
      <c r="AN115" s="114" t="str">
        <f>IF($A115&gt;"",IF(AND(OR(EXACT(SquadExport!$BR115,TRUE),EXACT(SquadExport!$BS115,TRUE)),OR(EXACT(SquadExport!$BK115,TRUE),EXACT(SquadExport!$BM115,TRUE))),HARMEAN(WeightedParse!H115,WeightedParse!I115,WeightedParse!K115,WeightedParse!N115,WeightedParse!Q115,WeightedParse!T115,WeightedParse!V115,WeightedParse!X115,WeightedParse!Z115,WeightedParse!AD115,WeightedParse!AG115,WeightedParse!AH115,WeightedParse!AI115,WeightedParse!AJ115,WeightedParse!AN115,WeightedParse!AO115)*WeightedParse!BD115,(HARMEAN(WeightedParse!H115,WeightedParse!I115,WeightedParse!K115,WeightedParse!N115,WeightedParse!Q115,WeightedParse!T115,WeightedParse!V115,WeightedParse!X115,WeightedParse!Z115,WeightedParse!AD115,WeightedParse!AG115,WeightedParse!AH115,WeightedParse!AI115,WeightedParse!AJ115,WeightedParse!AN115,WeightedParse!AO115)*WeightedParse!BD115)*Variables!$B$5),"")</f>
        <v/>
      </c>
      <c r="AO115" s="114" t="str">
        <f>IF($A115&gt;"",IF(AND(EXACT(SquadExport!$BS115,TRUE),EXACT(SquadExport!$BL115,TRUE)),HARMEAN(WeightedParse!K115,WeightedParse!Q115,WeightedParse!T115,WeightedParse!V115,WeightedParse!X115,WeightedParse!Z115,WeightedParse!AB115,WeightedParse!AD115,WeightedParse!AG115,WeightedParse!AK115),HARMEAN(WeightedParse!K115,WeightedParse!Q115,WeightedParse!T115,WeightedParse!V115,WeightedParse!X115,WeightedParse!Z115,WeightedParse!AB115,WeightedParse!AD115,WeightedParse!AG115,WeightedParse!AK115)*Variables!$B$5),"")</f>
        <v/>
      </c>
      <c r="AP115" s="114" t="str">
        <f>IF($A115&gt;"",IF(AND(EXACT(SquadExport!$BS115,TRUE),EXACT(SquadExport!$BL115,TRUE)),HARMEAN(WeightedParse!I115,WeightedParse!K115,WeightedParse!Q115,WeightedParse!T115,WeightedParse!V115,WeightedParse!X115,WeightedParse!Z115,WeightedParse!AB115,WeightedParse!AD115,WeightedParse!AF115,WeightedParse!AG115,WeightedParse!AI115,WeightedParse!AJ115),HARMEAN(WeightedParse!I115,WeightedParse!K115,WeightedParse!Q115,WeightedParse!T115,WeightedParse!V115,WeightedParse!X115,WeightedParse!Z115,WeightedParse!AB115,WeightedParse!AD115,WeightedParse!AF115,WeightedParse!AG115,WeightedParse!AI115,WeightedParse!AJ115)*Variables!$B$5),"")</f>
        <v/>
      </c>
      <c r="AQ115" s="114" t="str">
        <f>IF($A115&gt;"",IF(AND(EXACT(SquadExport!$BS115,TRUE),EXACT(SquadExport!$BL115,TRUE)),HARMEAN(WeightedParse!I115,WeightedParse!J115,WeightedParse!K115,WeightedParse!Q115,WeightedParse!T115,WeightedParse!V115,WeightedParse!X115,WeightedParse!Z115,WeightedParse!AB115,WeightedParse!AD115,WeightedParse!AG115,WeightedParse!AI115,WeightedParse!AJ115,WeightedParse!AK115),HARMEAN(WeightedParse!I115,WeightedParse!J115,WeightedParse!K115,WeightedParse!Q115,WeightedParse!T115,WeightedParse!V115,WeightedParse!X115,WeightedParse!Z115,WeightedParse!AB115,WeightedParse!AD115,WeightedParse!AG115,WeightedParse!AI115,WeightedParse!AJ115,WeightedParse!AK115)*Variables!$B$5),"")</f>
        <v/>
      </c>
      <c r="AR115" s="114" t="str">
        <f>IF($A115&gt;"",IF(AND(EXACT(SquadExport!$BS115,TRUE),EXACT(SquadExport!$BL115,TRUE)),HARMEAN(WeightedParse!I115,WeightedParse!J115,WeightedParse!K115,WeightedParse!Q115,WeightedParse!T115,WeightedParse!V115,WeightedParse!X115,WeightedParse!Y115,WeightedParse!Z115,WeightedParse!AD115,WeightedParse!AH115,WeightedParse!AI115,WeightedParse!AJ115,WeightedParse!AK115,WeightedParse!AN115,WeightedParse!AO115),HARMEAN(WeightedParse!I115,WeightedParse!J115,WeightedParse!K115,WeightedParse!Q115,WeightedParse!T115,WeightedParse!V115,WeightedParse!X115,WeightedParse!Y115,WeightedParse!Z115,WeightedParse!AD115,WeightedParse!AH115,WeightedParse!AI115,WeightedParse!AJ115,WeightedParse!AK115,WeightedParse!AN115,WeightedParse!AO115)*Variables!$B$5),"")</f>
        <v/>
      </c>
      <c r="AS115" s="114" t="str">
        <f>IF($A115&gt;"",IF(AND(EXACT(SquadExport!$BT115,TRUE),EXACT(SquadExport!$BL115,TRUE)),HARMEAN(WeightedParse!J115,WeightedParse!K115,WeightedParse!M115,WeightedParse!T115,WeightedParse!V115,WeightedParse!X115,WeightedParse!Z115,WeightedParse!AD115,WeightedParse!AI115),(HARMEAN(WeightedParse!J115,WeightedParse!K115,WeightedParse!M115,WeightedParse!T115,WeightedParse!V115,WeightedParse!X115,WeightedParse!Z115,WeightedParse!AD115,WeightedParse!AI115)*Variables!$B$5)),"")</f>
        <v/>
      </c>
      <c r="AT115" s="114" t="str">
        <f>IF($A115&gt;"",IF(AND(EXACT(SquadExport!$BT115,TRUE),EXACT(SquadExport!$BL115,TRUE)),HARMEAN(WeightedParse!J115,WeightedParse!K115,WeightedParse!M115,WeightedParse!U115,WeightedParse!V115,WeightedParse!W115,WeightedParse!X115,WeightedParse!Z115,WeightedParse!AD115,WeightedParse!AF115,WeightedParse!AK115,WeightedParse!AL115,WeightedParse!AP115)*(CONVERT(LEFT(SquadExport!$E115,FIND("'",SquadExport!$E115)-1)+((MID(SquadExport!$E115,FIND("'",SquadExport!$E115)+1,LEN(SquadExport!$E115)-FIND("'",SquadExport!$E115)-1))/12),"ft","m")-1)/(Variables!$C$4-1),(HARMEAN(WeightedParse!J115,WeightedParse!K115,WeightedParse!M115,WeightedParse!U115,WeightedParse!V115,WeightedParse!W115,WeightedParse!X115,WeightedParse!Z115,WeightedParse!AD115,WeightedParse!AF115,WeightedParse!AK115,WeightedParse!AL115,WeightedParse!AP115)*(CONVERT(LEFT(SquadExport!$E115,FIND("'",SquadExport!$E115)-1)+((MID(SquadExport!$E115,FIND("'",SquadExport!$E115)+1,LEN(SquadExport!$E115)-FIND("'",SquadExport!$E115)-1))/12),"ft","m")-1)/(Variables!$C$4-1)))*Variables!$B$5,"")</f>
        <v/>
      </c>
      <c r="AU115" s="114" t="str">
        <f>IF($A115&gt;"",IF(AND(EXACT(SquadExport!$BT115,TRUE),EXACT(SquadExport!$BL115,TRUE)),HARMEAN(WeightedParse!I115,WeightedParse!J115,WeightedParse!K115,WeightedParse!Q115,WeightedParse!T115,WeightedParse!V115,WeightedParse!X115,WeightedParse!Z115,WeightedParse!AB115,WeightedParse!AD115,WeightedParse!AF115,WeightedParse!AG115,WeightedParse!AK115,WeightedParse!AP115),HARMEAN(WeightedParse!I115,WeightedParse!J115,WeightedParse!K115,WeightedParse!Q115,WeightedParse!T115,WeightedParse!V115,WeightedParse!X115,WeightedParse!Z115,WeightedParse!AB115,WeightedParse!AD115,WeightedParse!AF115,WeightedParse!AG115,WeightedParse!AK115,WeightedParse!AP115)*Variables!$B$5),"")</f>
        <v/>
      </c>
      <c r="AV115" s="114" t="str">
        <f>IF($A115&gt;"",IF(AND(EXACT(SquadExport!$BT115,TRUE),EXACT(SquadExport!$BL115,TRUE)),HARMEAN(WeightedParse!I115,WeightedParse!J115,WeightedParse!K115,WeightedParse!Q115,WeightedParse!T115,WeightedParse!V115,WeightedParse!X115,WeightedParse!Z115,WeightedParse!AD115,WeightedParse!AH115,WeightedParse!AI115,WeightedParse!AJ115,WeightedParse!AK115,WeightedParse!AN115,WeightedParse!AO115),HARMEAN(WeightedParse!I115,WeightedParse!J115,WeightedParse!K115,WeightedParse!Q115,WeightedParse!T115,WeightedParse!V115,WeightedParse!X115,WeightedParse!Z115,WeightedParse!AD115,WeightedParse!AH115,WeightedParse!AI115,WeightedParse!AJ115,WeightedParse!AK115,WeightedParse!AN115,WeightedParse!AO115)*Variables!$B$5),"")</f>
        <v/>
      </c>
      <c r="AW115" s="114" t="str">
        <f>IF($A115&gt;"",IF(AND(EXACT(SquadExport!$BT115,TRUE),EXACT(SquadExport!$BL115,TRUE)),HARMEAN(WeightedParse!I115,WeightedParse!J115,WeightedParse!K115,WeightedParse!Q115,WeightedParse!T115,WeightedParse!V115,WeightedParse!X115,WeightedParse!Z115,WeightedParse!AB115,WeightedParse!AD115,WeightedParse!AF115,WeightedParse!AG115,WeightedParse!AI115,WeightedParse!AJ115,WeightedParse!AK115),HARMEAN(WeightedParse!I115,WeightedParse!J115,WeightedParse!K115,WeightedParse!Q115,WeightedParse!T115,WeightedParse!V115,WeightedParse!X115,WeightedParse!Z115,WeightedParse!AB115,WeightedParse!AD115,WeightedParse!AF115,WeightedParse!AG115,WeightedParse!AI115,WeightedParse!AJ115,WeightedParse!AK115)*Variables!$B$5),"")</f>
        <v/>
      </c>
      <c r="AX115" s="114" t="str">
        <f>IF($A115&gt;"",IF(AND(EXACT(SquadExport!$BT115,TRUE),EXACT(SquadExport!$BL115,TRUE)),HARMEAN(WeightedParse!K115,WeightedParse!Q115,WeightedParse!U115,WeightedParse!V115,WeightedParse!W115,WeightedParse!X115,WeightedParse!Y115,WeightedParse!Z115,WeightedParse!AD115,WeightedParse!AF115,WeightedParse!AH115,WeightedParse!AI115,WeightedParse!AJ115,WeightedParse!AK115,WeightedParse!AN115,WeightedParse!AO115,WeightedParse!AP115),HARMEAN(WeightedParse!K115,WeightedParse!Q115,WeightedParse!U115,WeightedParse!V115,WeightedParse!W115,WeightedParse!X115,WeightedParse!Y115,WeightedParse!Z115,WeightedParse!AD115,WeightedParse!AF115,WeightedParse!AH115,WeightedParse!AI115,WeightedParse!AJ115,WeightedParse!AK115,WeightedParse!AN115,WeightedParse!AO115,WeightedParse!AP115)*Variables!$B$5),"")</f>
        <v/>
      </c>
      <c r="AY115" s="114" t="str">
        <f>IF($A115&gt;"",IF(AND(EXACT(SquadExport!$BT115,TRUE),EXACT(SquadExport!$BL115,TRUE)),HARMEAN(WeightedParse!I115,WeightedParse!J115,WeightedParse!K115,WeightedParse!M115,WeightedParse!N115,WeightedParse!Q115,WeightedParse!T115,WeightedParse!V115,WeightedParse!X115,WeightedParse!Z115,WeightedParse!AD115,WeightedParse!AF115,WeightedParse!AG115,WeightedParse!AH115,WeightedParse!AI115,WeightedParse!AJ115,WeightedParse!AK115,WeightedParse!AL115,WeightedParse!AN115,WeightedParse!AO115,WeightedParse!AP115),HARMEAN(WeightedParse!I115,WeightedParse!J115,WeightedParse!K115,WeightedParse!M115,WeightedParse!N115,WeightedParse!Q115,WeightedParse!T115,WeightedParse!V115,WeightedParse!X115,WeightedParse!Z115,WeightedParse!AD115,WeightedParse!AF115,WeightedParse!AG115,WeightedParse!AH115,WeightedParse!AI115,WeightedParse!AJ115,WeightedParse!AK115,WeightedParse!AL115,WeightedParse!AN115,WeightedParse!AO115,WeightedParse!AP115)*Variables!$B$5),"")</f>
        <v/>
      </c>
    </row>
    <row r="116" spans="1:51" ht="15" customHeight="1" x14ac:dyDescent="0.25">
      <c r="A116" s="3" t="str">
        <f>IF(WeightedParse!A116&gt;"",WeightedParse!A116,"")</f>
        <v/>
      </c>
      <c r="B116" s="4" t="str">
        <f>IF(WeightedParse!B116&gt;0,WeightedParse!B116,"")</f>
        <v/>
      </c>
      <c r="C116" s="4" t="str">
        <f>IF(A116&gt;"",IF(AND(B116&lt;=Variables!$B$8,G116&gt;2),"Youth",IF(AND(B116&lt;=Variables!$B$8,G116&lt;=2),"Prospect",IF(AND(B116&gt;=Variables!$B$9,G116&gt;2),"Old",IF(G116&gt;=3,"Reserves","First Team")))),"")</f>
        <v/>
      </c>
      <c r="D116" s="4" t="str">
        <f>SquadExport!BJ116</f>
        <v/>
      </c>
      <c r="E116" s="4" t="str">
        <f>IF(A116&gt;"",VLOOKUP(F116,Roles!A:B,2,FALSE)&amp;IF(OR(VLOOKUP(F116,Roles!$A:$B,2,FALSE)="FB",VLOOKUP(F116,Roles!$A:$B,2,FALSE)="WB",VLOOKUP(F116,Roles!$A:$B,2,FALSE)="WM",VLOOKUP(F116,Roles!$A:$B,2,FALSE)="W"),IF(AND(SquadExport!BK116=TRUE,SquadExport!BM116=TRUE,WeightedParse!BB116&gt;=WeightedParse!BC116)," (R)",IF(AND(SquadExport!BK116=TRUE,SquadExport!BM116=TRUE,WeightedParse!BB116&lt;WeightedParse!BC116)," (L)",IF(AND(SquadExport!BK116=TRUE,SquadExport!BM116=FALSE), " (L)",IF(AND(SquadExport!BK116=FALSE,SquadExport!BM116=TRUE)," (R)","")))),""),"")</f>
        <v/>
      </c>
      <c r="F116" s="4" t="str" cm="1">
        <f t="array" ref="F116">IF(A116&gt;"",INDEX($J$1:$AY$1,SUMPRODUCT(MAX(($J$2:$AY$200=MAX($J116:$AY116))*(COLUMN($J$2:$AY$200))))-COLUMN($J$1)+1),"")</f>
        <v/>
      </c>
      <c r="G116" s="4" t="str">
        <f t="shared" si="3"/>
        <v/>
      </c>
      <c r="H116" s="4" t="str">
        <f t="shared" si="4"/>
        <v/>
      </c>
      <c r="I116" s="5" t="str">
        <f t="shared" si="5"/>
        <v/>
      </c>
      <c r="J116" s="114" t="str">
        <f>IF($A116&gt;"",HARMEAN(WeightedParse!V116,WeightedParse!Y116,WeightedParse!Z116,WeightedParse!AE116,WeightedParse!AJ116,WeightedParse!AQ116,WeightedParse!AR116,WeightedParse!AS116,WeightedParse!AU116,WeightedParse!AV116,WeightedParse!AW116,WeightedParse!AY116,WeightedParse!BA116),"")</f>
        <v/>
      </c>
      <c r="K116" s="114" t="str">
        <f>IF(A116&gt;"",HARMEAN(WeightedParse!K116,WeightedParse!Q116,WeightedParse!V116,WeightedParse!X116,WeightedParse!Y116,WeightedParse!Z116,WeightedParse!AE116,WeightedParse!AG116,WeightedParse!AI116,WeightedParse!AJ116,WeightedParse!AQ116,WeightedParse!AR116,WeightedParse!AS116,WeightedParse!AU116,WeightedParse!AV116,WeightedParse!AW116,WeightedParse!AY116,WeightedParse!AZ116,WeightedParse!BA116),"")</f>
        <v/>
      </c>
      <c r="L116" s="114" t="str">
        <f>IF($A116&gt;"",IF(AND(EXACT(SquadExport!$BO116,TRUE),EXACT(SquadExport!$BL116,TRUE)),HARMEAN(WeightedParse!M116,WeightedParse!P116,WeightedParse!S116,WeightedParse!U116,WeightedParse!V116,WeightedParse!W116,WeightedParse!Y116,WeightedParse!AE116,WeightedParse!AL116,WeightedParse!AN116,WeightedParse!AP116),HARMEAN(WeightedParse!M116,WeightedParse!P116,WeightedParse!S116,WeightedParse!U116,WeightedParse!V116,WeightedParse!W116,WeightedParse!Y116,WeightedParse!AE116,WeightedParse!AL116,WeightedParse!AN116,WeightedParse!AP116)*Variables!$B$5),"")</f>
        <v/>
      </c>
      <c r="M116" s="114" t="str">
        <f>IF($A116&gt;"",IF(AND(EXACT(SquadExport!$BO116,TRUE),EXACT(SquadExport!$BL116,TRUE)),HARMEAN(WeightedParse!M116,WeightedParse!P116,WeightedParse!S116,WeightedParse!U116,WeightedParse!V116,WeightedParse!W116,WeightedParse!X116,WeightedParse!Y116,WeightedParse!Z116,WeightedParse!AE116,WeightedParse!AL116,WeightedParse!AN116,WeightedParse!AP116),HARMEAN(WeightedParse!M116,WeightedParse!P116,WeightedParse!S116,WeightedParse!U116,WeightedParse!V116,WeightedParse!W116,WeightedParse!X116,WeightedParse!Y116,WeightedParse!Z116,WeightedParse!AE116,WeightedParse!AL116,WeightedParse!AN116,WeightedParse!AP116)*Variables!$B$5),"")</f>
        <v/>
      </c>
      <c r="N116" s="114" t="str">
        <f>IF($A116&gt;"",IF(AND(EXACT(SquadExport!$BO116,TRUE),EXACT(SquadExport!$BL116,TRUE)),HARMEAN(WeightedParse!K116,WeightedParse!M116,WeightedParse!P116,WeightedParse!Q116,WeightedParse!S116,WeightedParse!T116,WeightedParse!U116,WeightedParse!V116,WeightedParse!W116,WeightedParse!X116,WeightedParse!Y116,WeightedParse!Z116,WeightedParse!AE116,WeightedParse!AG116,WeightedParse!AL116,WeightedParse!AN116,WeightedParse!AP116),HARMEAN(WeightedParse!K116,WeightedParse!M116,WeightedParse!P116,WeightedParse!Q116,WeightedParse!S116,WeightedParse!T116,WeightedParse!U116,WeightedParse!V116,WeightedParse!W116,WeightedParse!X116,WeightedParse!Y116,WeightedParse!Z116,WeightedParse!AE116,WeightedParse!AG116,WeightedParse!AL116,WeightedParse!AN116,WeightedParse!AP116)*Variables!$B$5),"")</f>
        <v/>
      </c>
      <c r="O116" s="114" t="str">
        <f>IF($A116&gt;"",IF(AND(EXACT(SquadExport!$BO116,TRUE),EXACT(SquadExport!$BL116,TRUE)),HARMEAN(WeightedParse!I116,WeightedParse!K116,WeightedParse!M116,WeightedParse!P116,WeightedParse!Q116,WeightedParse!S116,WeightedParse!T116,WeightedParse!V116,WeightedParse!W116,WeightedParse!X116,WeightedParse!Y116,WeightedParse!Z116,WeightedParse!AB116,WeightedParse!AE116,WeightedParse!AF116,WeightedParse!AG116,WeightedParse!AJ116,WeightedParse!AK116,WeightedParse!AL116,WeightedParse!AN116,WeightedParse!AO116,WeightedParse!AP116),HARMEAN(WeightedParse!I116,WeightedParse!K116,WeightedParse!M116,WeightedParse!P116,WeightedParse!Q116,WeightedParse!S116,WeightedParse!T116,WeightedParse!V116,WeightedParse!W116,WeightedParse!X116,WeightedParse!Y116,WeightedParse!Z116,WeightedParse!AB116,WeightedParse!AE116,WeightedParse!AF116,WeightedParse!AG116,WeightedParse!AJ116,WeightedParse!AK116,WeightedParse!AL116,WeightedParse!AN116,WeightedParse!AO116,WeightedParse!AP116)*Variables!$B$5),"")</f>
        <v/>
      </c>
      <c r="P116" s="114" t="str">
        <f>IF($A116&gt;"",IF(AND(OR(EXACT(SquadExport!$BO116,TRUE),EXACT(SquadExport!$BP116,TRUE)),OR(EXACT(SquadExport!$BK116,TRUE),EXACT(SquadExport!$BM116,TRUE))),HARMEAN(WeightedParse!M116,WeightedParse!P116,WeightedParse!S116,WeightedParse!U116,WeightedParse!V116,WeightedParse!W116,WeightedParse!Y116,WeightedParse!AE116,WeightedParse!AF116,WeightedParse!AP116),HARMEAN(WeightedParse!M116,WeightedParse!P116,WeightedParse!S116,WeightedParse!U116,WeightedParse!V116,WeightedParse!W116,WeightedParse!Y116,WeightedParse!AE116,WeightedParse!AF116,WeightedParse!AP116)*Variables!$B$5),"")</f>
        <v/>
      </c>
      <c r="Q116" s="114" t="str">
        <f>IF($A116&gt;"",IF(AND(OR(EXACT(SquadExport!$BO116,TRUE),EXACT(SquadExport!$BP116,TRUE)),OR(EXACT(SquadExport!$BK116,TRUE),EXACT(SquadExport!$BM116,TRUE))),HARMEAN(WeightedParse!H116,WeightedParse!P116,WeightedParse!Q116,WeightedParse!S116,WeightedParse!T116,WeightedParse!V116,WeightedParse!X116,WeightedParse!Y116,WeightedParse!Z116,WeightedParse!AE116,WeightedParse!AF116,WeightedParse!AH116,WeightedParse!AN116,WeightedParse!AO116),HARMEAN(WeightedParse!H116,WeightedParse!P116,WeightedParse!Q116,WeightedParse!S116,WeightedParse!T116,WeightedParse!V116,WeightedParse!X116,WeightedParse!Y116,WeightedParse!Z116,WeightedParse!AE116,WeightedParse!AF116,WeightedParse!AH116,WeightedParse!AN116,WeightedParse!AO116)*Variables!$B$5),"")</f>
        <v/>
      </c>
      <c r="R116" s="115" t="str">
        <f>IF($A116&gt;"",IF(AND(OR(EXACT(SquadExport!$BO116,TRUE),EXACT(SquadExport!$BP116,TRUE)),OR(EXACT(SquadExport!$BK116,TRUE),EXACT(SquadExport!$BM116,TRUE))),HARMEAN(WeightedParse!H116,WeightedParse!I116,WeightedParse!K116,WeightedParse!P116,WeightedParse!Q116,WeightedParse!S116,WeightedParse!T116,WeightedParse!V116,WeightedParse!Y116,WeightedParse!Z116,WeightedParse!AD116,WeightedParse!AE116,WeightedParse!AF116,WeightedParse!AH116,WeightedParse!AI116,WeightedParse!AJ116,WeightedParse!AN116,WeightedParse!AO116),HARMEAN(WeightedParse!H116,WeightedParse!I116,WeightedParse!K116,WeightedParse!P116,WeightedParse!Q116,WeightedParse!S116,WeightedParse!T116,WeightedParse!V116,WeightedParse!Y116,WeightedParse!Z116,WeightedParse!AD116,WeightedParse!AE116,WeightedParse!AF116,WeightedParse!AH116,WeightedParse!AI116,WeightedParse!AJ116,WeightedParse!AN116,WeightedParse!AO116)*Variables!$B$5),"")</f>
        <v/>
      </c>
      <c r="S116" s="115" t="str">
        <f>IF($A116&gt;"",IF(AND(OR(EXACT(SquadExport!$BO116,TRUE),EXACT(SquadExport!$BP116,TRUE)),OR(EXACT(SquadExport!$BK116,TRUE),EXACT(SquadExport!$BM116,TRUE))),HARMEAN(WeightedParse!H116,WeightedParse!I116,WeightedParse!K116,WeightedParse!Q116,WeightedParse!S116,WeightedParse!T116,WeightedParse!V116,WeightedParse!X116,WeightedParse!Z116,WeightedParse!AB116,WeightedParse!AD116,WeightedParse!AF116,WeightedParse!AG116,WeightedParse!AH116,WeightedParse!AI116,WeightedParse!AJ116,WeightedParse!AK116,WeightedParse!AN116,WeightedParse!AO116),HARMEAN(WeightedParse!H116,WeightedParse!I116,WeightedParse!K116,WeightedParse!Q116,WeightedParse!S116,WeightedParse!T116,WeightedParse!V116,WeightedParse!X116,WeightedParse!Z116,WeightedParse!AB116,WeightedParse!AD116,WeightedParse!AF116,WeightedParse!AG116,WeightedParse!AH116,WeightedParse!AI116,WeightedParse!AJ116,WeightedParse!AK116,WeightedParse!AN116,WeightedParse!AO116)*Variables!$B$5),"")</f>
        <v/>
      </c>
      <c r="T116" s="114" t="str">
        <f>IF($A116&gt;"",IF(AND(OR(EXACT(SquadExport!$BO116,TRUE),EXACT(SquadExport!$BP116,TRUE)),OR(EXACT(SquadExport!$BK116,TRUE),EXACT(SquadExport!$BM116,TRUE))),HARMEAN(WeightedParse!I116,WeightedParse!K116,WeightedParse!N116,WeightedParse!P116,WeightedParse!Q116,WeightedParse!S116,WeightedParse!T116,WeightedParse!V116,WeightedParse!X116,WeightedParse!Y116,WeightedParse!Z116,WeightedParse!AB116,WeightedParse!AD116,WeightedParse!AE116,WeightedParse!AF116,WeightedParse!AH116,WeightedParse!AI116,WeightedParse!AJ116,WeightedParse!AN116,WeightedParse!AO116)*WeightedParse!BD116,(HARMEAN(WeightedParse!I116,WeightedParse!K116,WeightedParse!N116,WeightedParse!P116,WeightedParse!Q116,WeightedParse!S116,WeightedParse!T116,WeightedParse!V116,WeightedParse!X116,WeightedParse!Y116,WeightedParse!Z116,WeightedParse!AB116,WeightedParse!AD116,WeightedParse!AE116,WeightedParse!AF116,WeightedParse!AH116,WeightedParse!AI116,WeightedParse!AJ116,WeightedParse!AN116,WeightedParse!AO116)*WeightedParse!BD116)*Variables!$B$5),"")</f>
        <v/>
      </c>
      <c r="U116" s="114" t="str">
        <f>IF($A116&gt;"",IF(EXACT(SquadExport!$BQ116,TRUE),HARMEAN(WeightedParse!P116,WeightedParse!S116,WeightedParse!V116,WeightedParse!X116,WeightedParse!Y116,WeightedParse!Z116,WeightedParse!AE116,WeightedParse!AF116,WeightedParse!AP116),HARMEAN(WeightedParse!P116,WeightedParse!S116,WeightedParse!V116,WeightedParse!X116,WeightedParse!Y116,WeightedParse!Z116,WeightedParse!AE116,WeightedParse!AF116,WeightedParse!AP116)*Variables!$B$5),"")</f>
        <v/>
      </c>
      <c r="V116" s="114" t="str">
        <f>IF($A116&gt;"",IF(EXACT(SquadExport!$BQ116,TRUE),HARMEAN(WeightedParse!K116,WeightedParse!Q116,WeightedParse!S116,WeightedParse!T116,WeightedParse!V116,WeightedParse!X116,WeightedParse!Z116,WeightedParse!AE116,WeightedParse!AF116,WeightedParse!AG116,WeightedParse!AH116,WeightedParse!AK116),HARMEAN(WeightedParse!K116,WeightedParse!Q116,WeightedParse!S116,WeightedParse!T116,WeightedParse!V116,WeightedParse!X116,WeightedParse!Z116,WeightedParse!AE116,WeightedParse!AF116,WeightedParse!AG116,WeightedParse!AH116,WeightedParse!AK116)*Variables!$B$5),"")</f>
        <v/>
      </c>
      <c r="W116" s="114" t="str">
        <f>IF($A116&gt;"",IF(EXACT(SquadExport!$BQ116,TRUE),HARMEAN(WeightedParse!I116,WeightedParse!K116,WeightedParse!N116,WeightedParse!Q116,WeightedParse!T116,WeightedParse!V116,WeightedParse!X116,WeightedParse!Z116,WeightedParse!AB116,WeightedParse!AD116,WeightedParse!AF116,WeightedParse!AG116,WeightedParse!AK116),HARMEAN(WeightedParse!I116,WeightedParse!K116,WeightedParse!N116,WeightedParse!Q116,WeightedParse!T116,WeightedParse!V116,WeightedParse!X116,WeightedParse!Z116,WeightedParse!AB116,WeightedParse!AD116,WeightedParse!AF116,WeightedParse!AG116,WeightedParse!AK116)*Variables!$B$5),"")</f>
        <v/>
      </c>
      <c r="X116" s="114" t="str">
        <f>IF($A116&gt;"",IF(EXACT(SquadExport!$BQ116,TRUE),HARMEAN(WeightedParse!K116,WeightedParse!P116,WeightedParse!Q116,WeightedParse!S116,WeightedParse!U116,WeightedParse!V116,WeightedParse!X116,WeightedParse!Y116,WeightedParse!Z116,WeightedParse!AE116,WeightedParse!AF116,WeightedParse!AH116,WeightedParse!AO116,WeightedParse!AP116),HARMEAN(WeightedParse!K116,WeightedParse!P116,WeightedParse!Q116,WeightedParse!S116,WeightedParse!U116,WeightedParse!V116,WeightedParse!X116,WeightedParse!Y116,WeightedParse!Z116,WeightedParse!AE116,WeightedParse!AF116,WeightedParse!AH116,WeightedParse!AO116,WeightedParse!AP116)*Variables!$B$5),"")</f>
        <v/>
      </c>
      <c r="Y116" s="114" t="str">
        <f>IF($A116&gt;"",IF(EXACT(SquadExport!$BQ116,TRUE),HARMEAN(WeightedParse!P116,WeightedParse!Q116,WeightedParse!S116,WeightedParse!U116,WeightedParse!V116,WeightedParse!W116,WeightedParse!Y116,WeightedParse!AE116,WeightedParse!AF116,WeightedParse!AH116,WeightedParse!AJ116,WeightedParse!AN116,WeightedParse!AO116,WeightedParse!AP116),HARMEAN(WeightedParse!P116,WeightedParse!Q116,WeightedParse!S116,WeightedParse!U116,WeightedParse!V116,WeightedParse!W116,WeightedParse!Y116,WeightedParse!AE116,WeightedParse!AF116,WeightedParse!AH116,WeightedParse!AJ116,WeightedParse!AN116,WeightedParse!AO116,WeightedParse!AP116)*Variables!$B$5),"")</f>
        <v/>
      </c>
      <c r="Z116" s="114" t="str">
        <f>IF($A116&gt;"",IF(EXACT(SquadExport!$BQ116,TRUE),HARMEAN(WeightedParse!M116,WeightedParse!P116,WeightedParse!Q116,WeightedParse!S116,WeightedParse!U116,WeightedParse!V116,WeightedParse!W116,WeightedParse!X116,WeightedParse!Y116,WeightedParse!Z116,WeightedParse!AE116,WeightedParse!AF116,WeightedParse!AH116,WeightedParse!AL116,WeightedParse!AO116,WeightedParse!AP116),HARMEAN(WeightedParse!M116,WeightedParse!P116,WeightedParse!Q116,WeightedParse!S116,WeightedParse!U116,WeightedParse!V116,WeightedParse!W116,WeightedParse!X116,WeightedParse!Y116,WeightedParse!Z116,WeightedParse!AE116,WeightedParse!AF116,WeightedParse!AH116,WeightedParse!AL116,WeightedParse!AO116,WeightedParse!AP116)*Variables!$B$5),"")</f>
        <v/>
      </c>
      <c r="AA116" s="114" t="str">
        <f>IF($A116&gt;"",IF(EXACT(SquadExport!$BQ116,TRUE),HARMEAN(WeightedParse!J116,WeightedParse!K116,WeightedParse!N116,WeightedParse!P116,WeightedParse!Q116,WeightedParse!S116,WeightedParse!V116,WeightedParse!X116,WeightedParse!Y116,WeightedParse!Z116,WeightedParse!AD116,WeightedParse!AE116,WeightedParse!AH116,WeightedParse!AI116,WeightedParse!AK116,WeightedParse!AN116,WeightedParse!AO116,WeightedParse!AP116),HARMEAN(WeightedParse!J116,WeightedParse!K116,WeightedParse!N116,WeightedParse!P116,WeightedParse!Q116,WeightedParse!S116,WeightedParse!V116,WeightedParse!X116,WeightedParse!Y116,WeightedParse!Z116,WeightedParse!AD116,WeightedParse!AE116,WeightedParse!AH116,WeightedParse!AI116,WeightedParse!AK116,WeightedParse!AN116,WeightedParse!AO116,WeightedParse!AP116)*Variables!$B$5),"")</f>
        <v/>
      </c>
      <c r="AB116" s="114" t="str">
        <f>IF($A116&gt;"",IF(AND(EXACT(SquadExport!$BR116,TRUE),EXACT(SquadExport!$BL116,TRUE)),HARMEAN(WeightedParse!I116,WeightedParse!K116,WeightedParse!N116,WeightedParse!Q116,WeightedParse!T116,WeightedParse!V116,WeightedParse!X116,WeightedParse!Y116,WeightedParse!Z116,WeightedParse!AD116,WeightedParse!AE116,WeightedParse!AF116,WeightedParse!AG116,WeightedParse!AH116,WeightedParse!AI116,WeightedParse!AJ116,WeightedParse!AK116,WeightedParse!AN116,WeightedParse!AO116),HARMEAN(WeightedParse!I116,WeightedParse!K116,WeightedParse!N116,WeightedParse!Q116,WeightedParse!T116,WeightedParse!V116,WeightedParse!X116,WeightedParse!Y116,WeightedParse!Z116,WeightedParse!AD116,WeightedParse!AE116,WeightedParse!AF116,WeightedParse!AG116,WeightedParse!AH116,WeightedParse!AI116,WeightedParse!AJ116,WeightedParse!AK116,WeightedParse!AN116,WeightedParse!AO116)*Variables!$B$5),"")</f>
        <v/>
      </c>
      <c r="AC116" s="114" t="str">
        <f>IF($A116&gt;"",IF(AND(EXACT(SquadExport!$BR116,TRUE),EXACT(SquadExport!$BL116,TRUE)),HARMEAN(WeightedParse!K116,WeightedParse!Q116,WeightedParse!S116,WeightedParse!T116,WeightedParse!V116,WeightedParse!X116,WeightedParse!Y116,WeightedParse!Z116,WeightedParse!AD116,WeightedParse!AE116,WeightedParse!AF116,WeightedParse!AG116,WeightedParse!AH116,WeightedParse!AO116),HARMEAN(WeightedParse!K116,WeightedParse!Q116,WeightedParse!S116,WeightedParse!T116,WeightedParse!V116,WeightedParse!X116,WeightedParse!Y116,WeightedParse!Z116,WeightedParse!AD116,WeightedParse!AE116,WeightedParse!AF116,WeightedParse!AG116,WeightedParse!AH116,WeightedParse!AO116)*Variables!$B$5),"")</f>
        <v/>
      </c>
      <c r="AD116" s="114" t="str">
        <f>IF($A116&gt;"",IF(AND(EXACT(SquadExport!$BR116,TRUE),EXACT(SquadExport!$BL116,TRUE)),HARMEAN(WeightedParse!I116,WeightedParse!J116,WeightedParse!K116,WeightedParse!N116,WeightedParse!Q116,WeightedParse!S116,WeightedParse!T116,WeightedParse!V116,WeightedParse!X116,WeightedParse!Z116,WeightedParse!AB116,WeightedParse!AD116,WeightedParse!AG116,WeightedParse!AH116,WeightedParse!AI116,WeightedParse!AK116,WeightedParse!AO116),HARMEAN(WeightedParse!I116,WeightedParse!J116,WeightedParse!K116,WeightedParse!N116,WeightedParse!Q116,WeightedParse!S116,WeightedParse!T116,WeightedParse!V116,WeightedParse!X116,WeightedParse!Z116,WeightedParse!AB116,WeightedParse!AD116,WeightedParse!AG116,WeightedParse!AH116,WeightedParse!AI116,WeightedParse!AK116,WeightedParse!AO116)*Variables!$B$5),"")</f>
        <v/>
      </c>
      <c r="AE116" s="114" t="str">
        <f>IF($A116&gt;"",IF(AND(EXACT(SquadExport!$BR116,TRUE),EXACT(SquadExport!$BL116,TRUE)),HARMEAN(WeightedParse!K116,WeightedParse!N116,WeightedParse!P116,WeightedParse!Q116,WeightedParse!S116,WeightedParse!T116,WeightedParse!U116,WeightedParse!V116,WeightedParse!X116,WeightedParse!Y116,WeightedParse!Z116,WeightedParse!AD116,WeightedParse!AE116,WeightedParse!AF116,WeightedParse!AG116,WeightedParse!AH116,WeightedParse!AI116,WeightedParse!AO116),HARMEAN(WeightedParse!K116,WeightedParse!N116,WeightedParse!P116,WeightedParse!Q116,WeightedParse!S116,WeightedParse!T116,WeightedParse!U116,WeightedParse!V116,WeightedParse!X116,WeightedParse!Y116,WeightedParse!Z116,WeightedParse!AD116,WeightedParse!AE116,WeightedParse!AF116,WeightedParse!AG116,WeightedParse!AH116,WeightedParse!AI116,WeightedParse!AO116)*Variables!$B$5),"")</f>
        <v/>
      </c>
      <c r="AF116" s="114" t="str">
        <f>IF($A116&gt;"",IF(AND(EXACT(SquadExport!$BR116,TRUE),EXACT(SquadExport!$BL116,TRUE)),HARMEAN(WeightedParse!I116,WeightedParse!J116,WeightedParse!K116,WeightedParse!N116,WeightedParse!Q116,WeightedParse!S116,WeightedParse!T116,WeightedParse!U116,WeightedParse!V116,WeightedParse!X116,WeightedParse!Z116,WeightedParse!AD116,WeightedParse!AE116,WeightedParse!AF116,WeightedParse!AH116,WeightedParse!AI116,WeightedParse!AK116,WeightedParse!AN116,WeightedParse!AO116,WeightedParse!AP116),HARMEAN(WeightedParse!I116,WeightedParse!J116,WeightedParse!K116,WeightedParse!N116,WeightedParse!Q116,WeightedParse!S116,WeightedParse!T116,WeightedParse!U116,WeightedParse!V116,WeightedParse!X116,WeightedParse!Z116,WeightedParse!AD116,WeightedParse!AE116,WeightedParse!AF116,WeightedParse!AH116,WeightedParse!AI116,WeightedParse!AK116,WeightedParse!AN116,WeightedParse!AO116,WeightedParse!AP116)*Variables!$B$5),"")</f>
        <v/>
      </c>
      <c r="AG116" s="114" t="str">
        <f>IF($A116&gt;"",IF(AND(OR(EXACT(SquadExport!$BR116,TRUE),EXACT(SquadExport!$BS116,TRUE)),OR(EXACT(SquadExport!$BK116,TRUE),EXACT(SquadExport!$BM116,TRUE))),HARMEAN(WeightedParse!I116,WeightedParse!K116,WeightedParse!Q116,WeightedParse!T116,WeightedParse!X116,WeightedParse!Z116,WeightedParse!AD116,WeightedParse!AF116,WeightedParse!AG116,WeightedParse!AJ116),HARMEAN(WeightedParse!I116,WeightedParse!K116,WeightedParse!Q116,WeightedParse!T116,WeightedParse!X116,WeightedParse!Z116,WeightedParse!AD116,WeightedParse!AF116,WeightedParse!AG116,WeightedParse!AJ116)*Variables!$B$5),"")</f>
        <v/>
      </c>
      <c r="AH116" s="114" t="str">
        <f>IF($A116&gt;"",IF(AND(OR(EXACT(SquadExport!$BR116,TRUE),EXACT(SquadExport!$BS116,TRUE)),OR(EXACT(SquadExport!$BK116,TRUE),EXACT(SquadExport!$BM116,TRUE))),HARMEAN(WeightedParse!H116,WeightedParse!K116,WeightedParse!P116,WeightedParse!Q116,WeightedParse!S116,WeightedParse!T116,WeightedParse!V116,WeightedParse!X116,WeightedParse!Y116,WeightedParse!Z116,WeightedParse!AD116,WeightedParse!AE116,WeightedParse!AF116,WeightedParse!AG116,WeightedParse!AH116,WeightedParse!AO116),HARMEAN(WeightedParse!H116,WeightedParse!K116,WeightedParse!P116,WeightedParse!Q116,WeightedParse!S116,WeightedParse!T116,WeightedParse!V116,WeightedParse!X116,WeightedParse!Y116,WeightedParse!Z116,WeightedParse!AD116,WeightedParse!AE116,WeightedParse!AF116,WeightedParse!AG116,WeightedParse!AH116,WeightedParse!AO116)*Variables!$B$5),"")</f>
        <v/>
      </c>
      <c r="AI116" s="114" t="str">
        <f>IF($A116&gt;"",IF(AND(OR(EXACT(SquadExport!$BR116,TRUE),EXACT(SquadExport!$BS116,TRUE)),OR(EXACT(SquadExport!$BK116,TRUE),EXACT(SquadExport!$BM116,TRUE))),HARMEAN(WeightedParse!H116,WeightedParse!I116,WeightedParse!K116,WeightedParse!P116,WeightedParse!Q116,WeightedParse!S116,WeightedParse!T116,WeightedParse!U116,WeightedParse!V116,WeightedParse!X116,WeightedParse!Y116,WeightedParse!Z116,WeightedParse!AD116,WeightedParse!AE116,WeightedParse!AF116,WeightedParse!AH116,WeightedParse!AI116,WeightedParse!AO116),HARMEAN(WeightedParse!H116,WeightedParse!I116,WeightedParse!K116,WeightedParse!P116,WeightedParse!Q116,WeightedParse!S116,WeightedParse!T116,WeightedParse!U116,WeightedParse!V116,WeightedParse!X116,WeightedParse!Y116,WeightedParse!Z116,WeightedParse!AD116,WeightedParse!AE116,WeightedParse!AF116,WeightedParse!AH116,WeightedParse!AI116,WeightedParse!AO116)*Variables!$B$5),"")</f>
        <v/>
      </c>
      <c r="AJ116" s="114" t="str">
        <f>IF($A116&gt;"",IF(AND(OR(EXACT(SquadExport!$BR116,TRUE),EXACT(SquadExport!$BS116,TRUE)),OR(EXACT(SquadExport!$BK116,TRUE),EXACT(SquadExport!$BM116,TRUE))),HARMEAN(WeightedParse!H116,WeightedParse!K116,WeightedParse!M116,WeightedParse!V116,WeightedParse!W116,WeightedParse!AD116,WeightedParse!AF116,WeightedParse!AH116,WeightedParse!AK116,WeightedParse!AL116,WeightedParse!AO116,WeightedParse!AP116)*(CONVERT(LEFT(SquadExport!$E116,FIND("'",SquadExport!$E116)-1)+((MID(SquadExport!$E116,FIND("'",SquadExport!$E116)+1,LEN(SquadExport!$E116)-FIND("'",SquadExport!$E116)-1))/12),"ft","m")-1)/(Variables!$C$4-1),(HARMEAN(WeightedParse!H116,WeightedParse!K116,WeightedParse!M116,WeightedParse!V116,WeightedParse!W116,WeightedParse!AD116,WeightedParse!AF116,WeightedParse!AH116,WeightedParse!AK116,WeightedParse!AL116,WeightedParse!AO116,WeightedParse!AP116)*(CONVERT(LEFT(SquadExport!$E116,FIND("'",SquadExport!$E116)-1)+((MID(SquadExport!$E116,FIND("'",SquadExport!$E116)+1,LEN(SquadExport!$E116)-FIND("'",SquadExport!$E116)-1))/12),"ft","m")-1)/(Variables!$C$4-1))*Variables!$B$5),"")</f>
        <v/>
      </c>
      <c r="AK116" s="114" t="str">
        <f>IF($A116&gt;"",IF(AND(OR(EXACT(SquadExport!$BR116,TRUE),EXACT(SquadExport!$BS116,TRUE)),OR(EXACT(SquadExport!$BK116,TRUE),EXACT(SquadExport!$BM116,TRUE))),HARMEAN(WeightedParse!J116,WeightedParse!K116,WeightedParse!T116,WeightedParse!V116,WeightedParse!X116,WeightedParse!Y116,WeightedParse!Z116,WeightedParse!AD116,WeightedParse!AH116,WeightedParse!AI116,WeightedParse!AK116,WeightedParse!AO116),HARMEAN(WeightedParse!J116,WeightedParse!K116,WeightedParse!T116,WeightedParse!V116,WeightedParse!X116,WeightedParse!Y116,WeightedParse!Z116,WeightedParse!AD116,WeightedParse!AH116,WeightedParse!AI116,WeightedParse!AK116,WeightedParse!AO116)*Variables!$B$5),"")</f>
        <v/>
      </c>
      <c r="AL116" s="114" t="str">
        <f>IF($A116&gt;"",IF(AND(OR(EXACT(SquadExport!$BR116,TRUE),EXACT(SquadExport!$BS116,TRUE)),OR(EXACT(SquadExport!$BK116,TRUE),EXACT(SquadExport!$BM116,TRUE))),HARMEAN(WeightedParse!H116,WeightedParse!I116,WeightedParse!K116,WeightedParse!Q116,WeightedParse!T116,WeightedParse!V116,WeightedParse!AB116,WeightedParse!AD116,WeightedParse!AH116,WeightedParse!AI116,WeightedParse!AJ116,WeightedParse!AN116,WeightedParse!AO116),HARMEAN(WeightedParse!H116,WeightedParse!I116,WeightedParse!K116,WeightedParse!Q116,WeightedParse!T116,WeightedParse!V116,WeightedParse!AB116,WeightedParse!AD116,WeightedParse!AH116,WeightedParse!AI116,WeightedParse!AJ116,WeightedParse!AN116,WeightedParse!AO116)*Variables!$B$5),"")</f>
        <v/>
      </c>
      <c r="AM116" s="114" t="str">
        <f>IF($A116&gt;"",IF(AND(OR(EXACT(SquadExport!$BR116,TRUE),EXACT(SquadExport!$BS116,TRUE)),OR(EXACT(SquadExport!$BK116,TRUE),EXACT(SquadExport!$BM116,TRUE))),HARMEAN(WeightedParse!I116,WeightedParse!J116,WeightedParse!K116,WeightedParse!N116,WeightedParse!Q116,WeightedParse!T116,WeightedParse!V116,WeightedParse!X116,WeightedParse!AB116,WeightedParse!AD116,WeightedParse!AG116,WeightedParse!AI116,WeightedParse!AJ116,WeightedParse!AK116,WeightedParse!AN116)*WeightedParse!BD116,(HARMEAN(WeightedParse!I116,WeightedParse!J116,WeightedParse!K116,WeightedParse!N116,WeightedParse!Q116,WeightedParse!T116,WeightedParse!V116,WeightedParse!X116,WeightedParse!AB116,WeightedParse!AD116,WeightedParse!AG116,WeightedParse!AI116,WeightedParse!AJ116,WeightedParse!AK116,WeightedParse!AN116)*WeightedParse!BD116)*Variables!$B$5),"")</f>
        <v/>
      </c>
      <c r="AN116" s="114" t="str">
        <f>IF($A116&gt;"",IF(AND(OR(EXACT(SquadExport!$BR116,TRUE),EXACT(SquadExport!$BS116,TRUE)),OR(EXACT(SquadExport!$BK116,TRUE),EXACT(SquadExport!$BM116,TRUE))),HARMEAN(WeightedParse!H116,WeightedParse!I116,WeightedParse!K116,WeightedParse!N116,WeightedParse!Q116,WeightedParse!T116,WeightedParse!V116,WeightedParse!X116,WeightedParse!Z116,WeightedParse!AD116,WeightedParse!AG116,WeightedParse!AH116,WeightedParse!AI116,WeightedParse!AJ116,WeightedParse!AN116,WeightedParse!AO116)*WeightedParse!BD116,(HARMEAN(WeightedParse!H116,WeightedParse!I116,WeightedParse!K116,WeightedParse!N116,WeightedParse!Q116,WeightedParse!T116,WeightedParse!V116,WeightedParse!X116,WeightedParse!Z116,WeightedParse!AD116,WeightedParse!AG116,WeightedParse!AH116,WeightedParse!AI116,WeightedParse!AJ116,WeightedParse!AN116,WeightedParse!AO116)*WeightedParse!BD116)*Variables!$B$5),"")</f>
        <v/>
      </c>
      <c r="AO116" s="114" t="str">
        <f>IF($A116&gt;"",IF(AND(EXACT(SquadExport!$BS116,TRUE),EXACT(SquadExport!$BL116,TRUE)),HARMEAN(WeightedParse!K116,WeightedParse!Q116,WeightedParse!T116,WeightedParse!V116,WeightedParse!X116,WeightedParse!Z116,WeightedParse!AB116,WeightedParse!AD116,WeightedParse!AG116,WeightedParse!AK116),HARMEAN(WeightedParse!K116,WeightedParse!Q116,WeightedParse!T116,WeightedParse!V116,WeightedParse!X116,WeightedParse!Z116,WeightedParse!AB116,WeightedParse!AD116,WeightedParse!AG116,WeightedParse!AK116)*Variables!$B$5),"")</f>
        <v/>
      </c>
      <c r="AP116" s="114" t="str">
        <f>IF($A116&gt;"",IF(AND(EXACT(SquadExport!$BS116,TRUE),EXACT(SquadExport!$BL116,TRUE)),HARMEAN(WeightedParse!I116,WeightedParse!K116,WeightedParse!Q116,WeightedParse!T116,WeightedParse!V116,WeightedParse!X116,WeightedParse!Z116,WeightedParse!AB116,WeightedParse!AD116,WeightedParse!AF116,WeightedParse!AG116,WeightedParse!AI116,WeightedParse!AJ116),HARMEAN(WeightedParse!I116,WeightedParse!K116,WeightedParse!Q116,WeightedParse!T116,WeightedParse!V116,WeightedParse!X116,WeightedParse!Z116,WeightedParse!AB116,WeightedParse!AD116,WeightedParse!AF116,WeightedParse!AG116,WeightedParse!AI116,WeightedParse!AJ116)*Variables!$B$5),"")</f>
        <v/>
      </c>
      <c r="AQ116" s="114" t="str">
        <f>IF($A116&gt;"",IF(AND(EXACT(SquadExport!$BS116,TRUE),EXACT(SquadExport!$BL116,TRUE)),HARMEAN(WeightedParse!I116,WeightedParse!J116,WeightedParse!K116,WeightedParse!Q116,WeightedParse!T116,WeightedParse!V116,WeightedParse!X116,WeightedParse!Z116,WeightedParse!AB116,WeightedParse!AD116,WeightedParse!AG116,WeightedParse!AI116,WeightedParse!AJ116,WeightedParse!AK116),HARMEAN(WeightedParse!I116,WeightedParse!J116,WeightedParse!K116,WeightedParse!Q116,WeightedParse!T116,WeightedParse!V116,WeightedParse!X116,WeightedParse!Z116,WeightedParse!AB116,WeightedParse!AD116,WeightedParse!AG116,WeightedParse!AI116,WeightedParse!AJ116,WeightedParse!AK116)*Variables!$B$5),"")</f>
        <v/>
      </c>
      <c r="AR116" s="114" t="str">
        <f>IF($A116&gt;"",IF(AND(EXACT(SquadExport!$BS116,TRUE),EXACT(SquadExport!$BL116,TRUE)),HARMEAN(WeightedParse!I116,WeightedParse!J116,WeightedParse!K116,WeightedParse!Q116,WeightedParse!T116,WeightedParse!V116,WeightedParse!X116,WeightedParse!Y116,WeightedParse!Z116,WeightedParse!AD116,WeightedParse!AH116,WeightedParse!AI116,WeightedParse!AJ116,WeightedParse!AK116,WeightedParse!AN116,WeightedParse!AO116),HARMEAN(WeightedParse!I116,WeightedParse!J116,WeightedParse!K116,WeightedParse!Q116,WeightedParse!T116,WeightedParse!V116,WeightedParse!X116,WeightedParse!Y116,WeightedParse!Z116,WeightedParse!AD116,WeightedParse!AH116,WeightedParse!AI116,WeightedParse!AJ116,WeightedParse!AK116,WeightedParse!AN116,WeightedParse!AO116)*Variables!$B$5),"")</f>
        <v/>
      </c>
      <c r="AS116" s="114" t="str">
        <f>IF($A116&gt;"",IF(AND(EXACT(SquadExport!$BT116,TRUE),EXACT(SquadExport!$BL116,TRUE)),HARMEAN(WeightedParse!J116,WeightedParse!K116,WeightedParse!M116,WeightedParse!T116,WeightedParse!V116,WeightedParse!X116,WeightedParse!Z116,WeightedParse!AD116,WeightedParse!AI116),(HARMEAN(WeightedParse!J116,WeightedParse!K116,WeightedParse!M116,WeightedParse!T116,WeightedParse!V116,WeightedParse!X116,WeightedParse!Z116,WeightedParse!AD116,WeightedParse!AI116)*Variables!$B$5)),"")</f>
        <v/>
      </c>
      <c r="AT116" s="114" t="str">
        <f>IF($A116&gt;"",IF(AND(EXACT(SquadExport!$BT116,TRUE),EXACT(SquadExport!$BL116,TRUE)),HARMEAN(WeightedParse!J116,WeightedParse!K116,WeightedParse!M116,WeightedParse!U116,WeightedParse!V116,WeightedParse!W116,WeightedParse!X116,WeightedParse!Z116,WeightedParse!AD116,WeightedParse!AF116,WeightedParse!AK116,WeightedParse!AL116,WeightedParse!AP116)*(CONVERT(LEFT(SquadExport!$E116,FIND("'",SquadExport!$E116)-1)+((MID(SquadExport!$E116,FIND("'",SquadExport!$E116)+1,LEN(SquadExport!$E116)-FIND("'",SquadExport!$E116)-1))/12),"ft","m")-1)/(Variables!$C$4-1),(HARMEAN(WeightedParse!J116,WeightedParse!K116,WeightedParse!M116,WeightedParse!U116,WeightedParse!V116,WeightedParse!W116,WeightedParse!X116,WeightedParse!Z116,WeightedParse!AD116,WeightedParse!AF116,WeightedParse!AK116,WeightedParse!AL116,WeightedParse!AP116)*(CONVERT(LEFT(SquadExport!$E116,FIND("'",SquadExport!$E116)-1)+((MID(SquadExport!$E116,FIND("'",SquadExport!$E116)+1,LEN(SquadExport!$E116)-FIND("'",SquadExport!$E116)-1))/12),"ft","m")-1)/(Variables!$C$4-1)))*Variables!$B$5,"")</f>
        <v/>
      </c>
      <c r="AU116" s="114" t="str">
        <f>IF($A116&gt;"",IF(AND(EXACT(SquadExport!$BT116,TRUE),EXACT(SquadExport!$BL116,TRUE)),HARMEAN(WeightedParse!I116,WeightedParse!J116,WeightedParse!K116,WeightedParse!Q116,WeightedParse!T116,WeightedParse!V116,WeightedParse!X116,WeightedParse!Z116,WeightedParse!AB116,WeightedParse!AD116,WeightedParse!AF116,WeightedParse!AG116,WeightedParse!AK116,WeightedParse!AP116),HARMEAN(WeightedParse!I116,WeightedParse!J116,WeightedParse!K116,WeightedParse!Q116,WeightedParse!T116,WeightedParse!V116,WeightedParse!X116,WeightedParse!Z116,WeightedParse!AB116,WeightedParse!AD116,WeightedParse!AF116,WeightedParse!AG116,WeightedParse!AK116,WeightedParse!AP116)*Variables!$B$5),"")</f>
        <v/>
      </c>
      <c r="AV116" s="114" t="str">
        <f>IF($A116&gt;"",IF(AND(EXACT(SquadExport!$BT116,TRUE),EXACT(SquadExport!$BL116,TRUE)),HARMEAN(WeightedParse!I116,WeightedParse!J116,WeightedParse!K116,WeightedParse!Q116,WeightedParse!T116,WeightedParse!V116,WeightedParse!X116,WeightedParse!Z116,WeightedParse!AD116,WeightedParse!AH116,WeightedParse!AI116,WeightedParse!AJ116,WeightedParse!AK116,WeightedParse!AN116,WeightedParse!AO116),HARMEAN(WeightedParse!I116,WeightedParse!J116,WeightedParse!K116,WeightedParse!Q116,WeightedParse!T116,WeightedParse!V116,WeightedParse!X116,WeightedParse!Z116,WeightedParse!AD116,WeightedParse!AH116,WeightedParse!AI116,WeightedParse!AJ116,WeightedParse!AK116,WeightedParse!AN116,WeightedParse!AO116)*Variables!$B$5),"")</f>
        <v/>
      </c>
      <c r="AW116" s="114" t="str">
        <f>IF($A116&gt;"",IF(AND(EXACT(SquadExport!$BT116,TRUE),EXACT(SquadExport!$BL116,TRUE)),HARMEAN(WeightedParse!I116,WeightedParse!J116,WeightedParse!K116,WeightedParse!Q116,WeightedParse!T116,WeightedParse!V116,WeightedParse!X116,WeightedParse!Z116,WeightedParse!AB116,WeightedParse!AD116,WeightedParse!AF116,WeightedParse!AG116,WeightedParse!AI116,WeightedParse!AJ116,WeightedParse!AK116),HARMEAN(WeightedParse!I116,WeightedParse!J116,WeightedParse!K116,WeightedParse!Q116,WeightedParse!T116,WeightedParse!V116,WeightedParse!X116,WeightedParse!Z116,WeightedParse!AB116,WeightedParse!AD116,WeightedParse!AF116,WeightedParse!AG116,WeightedParse!AI116,WeightedParse!AJ116,WeightedParse!AK116)*Variables!$B$5),"")</f>
        <v/>
      </c>
      <c r="AX116" s="114" t="str">
        <f>IF($A116&gt;"",IF(AND(EXACT(SquadExport!$BT116,TRUE),EXACT(SquadExport!$BL116,TRUE)),HARMEAN(WeightedParse!K116,WeightedParse!Q116,WeightedParse!U116,WeightedParse!V116,WeightedParse!W116,WeightedParse!X116,WeightedParse!Y116,WeightedParse!Z116,WeightedParse!AD116,WeightedParse!AF116,WeightedParse!AH116,WeightedParse!AI116,WeightedParse!AJ116,WeightedParse!AK116,WeightedParse!AN116,WeightedParse!AO116,WeightedParse!AP116),HARMEAN(WeightedParse!K116,WeightedParse!Q116,WeightedParse!U116,WeightedParse!V116,WeightedParse!W116,WeightedParse!X116,WeightedParse!Y116,WeightedParse!Z116,WeightedParse!AD116,WeightedParse!AF116,WeightedParse!AH116,WeightedParse!AI116,WeightedParse!AJ116,WeightedParse!AK116,WeightedParse!AN116,WeightedParse!AO116,WeightedParse!AP116)*Variables!$B$5),"")</f>
        <v/>
      </c>
      <c r="AY116" s="114" t="str">
        <f>IF($A116&gt;"",IF(AND(EXACT(SquadExport!$BT116,TRUE),EXACT(SquadExport!$BL116,TRUE)),HARMEAN(WeightedParse!I116,WeightedParse!J116,WeightedParse!K116,WeightedParse!M116,WeightedParse!N116,WeightedParse!Q116,WeightedParse!T116,WeightedParse!V116,WeightedParse!X116,WeightedParse!Z116,WeightedParse!AD116,WeightedParse!AF116,WeightedParse!AG116,WeightedParse!AH116,WeightedParse!AI116,WeightedParse!AJ116,WeightedParse!AK116,WeightedParse!AL116,WeightedParse!AN116,WeightedParse!AO116,WeightedParse!AP116),HARMEAN(WeightedParse!I116,WeightedParse!J116,WeightedParse!K116,WeightedParse!M116,WeightedParse!N116,WeightedParse!Q116,WeightedParse!T116,WeightedParse!V116,WeightedParse!X116,WeightedParse!Z116,WeightedParse!AD116,WeightedParse!AF116,WeightedParse!AG116,WeightedParse!AH116,WeightedParse!AI116,WeightedParse!AJ116,WeightedParse!AK116,WeightedParse!AL116,WeightedParse!AN116,WeightedParse!AO116,WeightedParse!AP116)*Variables!$B$5),"")</f>
        <v/>
      </c>
    </row>
    <row r="117" spans="1:51" ht="15" customHeight="1" x14ac:dyDescent="0.25">
      <c r="A117" s="3" t="str">
        <f>IF(WeightedParse!A117&gt;"",WeightedParse!A117,"")</f>
        <v/>
      </c>
      <c r="B117" s="4" t="str">
        <f>IF(WeightedParse!B117&gt;0,WeightedParse!B117,"")</f>
        <v/>
      </c>
      <c r="C117" s="4" t="str">
        <f>IF(A117&gt;"",IF(AND(B117&lt;=Variables!$B$8,G117&gt;2),"Youth",IF(AND(B117&lt;=Variables!$B$8,G117&lt;=2),"Prospect",IF(AND(B117&gt;=Variables!$B$9,G117&gt;2),"Old",IF(G117&gt;=3,"Reserves","First Team")))),"")</f>
        <v/>
      </c>
      <c r="D117" s="4" t="str">
        <f>SquadExport!BJ117</f>
        <v/>
      </c>
      <c r="E117" s="4" t="str">
        <f>IF(A117&gt;"",VLOOKUP(F117,Roles!A:B,2,FALSE)&amp;IF(OR(VLOOKUP(F117,Roles!$A:$B,2,FALSE)="FB",VLOOKUP(F117,Roles!$A:$B,2,FALSE)="WB",VLOOKUP(F117,Roles!$A:$B,2,FALSE)="WM",VLOOKUP(F117,Roles!$A:$B,2,FALSE)="W"),IF(AND(SquadExport!BK117=TRUE,SquadExport!BM117=TRUE,WeightedParse!BB117&gt;=WeightedParse!BC117)," (R)",IF(AND(SquadExport!BK117=TRUE,SquadExport!BM117=TRUE,WeightedParse!BB117&lt;WeightedParse!BC117)," (L)",IF(AND(SquadExport!BK117=TRUE,SquadExport!BM117=FALSE), " (L)",IF(AND(SquadExport!BK117=FALSE,SquadExport!BM117=TRUE)," (R)","")))),""),"")</f>
        <v/>
      </c>
      <c r="F117" s="4" t="str" cm="1">
        <f t="array" ref="F117">IF(A117&gt;"",INDEX($J$1:$AY$1,SUMPRODUCT(MAX(($J$2:$AY$200=MAX($J117:$AY117))*(COLUMN($J$2:$AY$200))))-COLUMN($J$1)+1),"")</f>
        <v/>
      </c>
      <c r="G117" s="4" t="str">
        <f t="shared" si="3"/>
        <v/>
      </c>
      <c r="H117" s="4" t="str">
        <f t="shared" si="4"/>
        <v/>
      </c>
      <c r="I117" s="5" t="str">
        <f t="shared" si="5"/>
        <v/>
      </c>
      <c r="J117" s="114" t="str">
        <f>IF($A117&gt;"",HARMEAN(WeightedParse!V117,WeightedParse!Y117,WeightedParse!Z117,WeightedParse!AE117,WeightedParse!AJ117,WeightedParse!AQ117,WeightedParse!AR117,WeightedParse!AS117,WeightedParse!AU117,WeightedParse!AV117,WeightedParse!AW117,WeightedParse!AY117,WeightedParse!BA117),"")</f>
        <v/>
      </c>
      <c r="K117" s="114" t="str">
        <f>IF(A117&gt;"",HARMEAN(WeightedParse!K117,WeightedParse!Q117,WeightedParse!V117,WeightedParse!X117,WeightedParse!Y117,WeightedParse!Z117,WeightedParse!AE117,WeightedParse!AG117,WeightedParse!AI117,WeightedParse!AJ117,WeightedParse!AQ117,WeightedParse!AR117,WeightedParse!AS117,WeightedParse!AU117,WeightedParse!AV117,WeightedParse!AW117,WeightedParse!AY117,WeightedParse!AZ117,WeightedParse!BA117),"")</f>
        <v/>
      </c>
      <c r="L117" s="114" t="str">
        <f>IF($A117&gt;"",IF(AND(EXACT(SquadExport!$BO117,TRUE),EXACT(SquadExport!$BL117,TRUE)),HARMEAN(WeightedParse!M117,WeightedParse!P117,WeightedParse!S117,WeightedParse!U117,WeightedParse!V117,WeightedParse!W117,WeightedParse!Y117,WeightedParse!AE117,WeightedParse!AL117,WeightedParse!AN117,WeightedParse!AP117),HARMEAN(WeightedParse!M117,WeightedParse!P117,WeightedParse!S117,WeightedParse!U117,WeightedParse!V117,WeightedParse!W117,WeightedParse!Y117,WeightedParse!AE117,WeightedParse!AL117,WeightedParse!AN117,WeightedParse!AP117)*Variables!$B$5),"")</f>
        <v/>
      </c>
      <c r="M117" s="114" t="str">
        <f>IF($A117&gt;"",IF(AND(EXACT(SquadExport!$BO117,TRUE),EXACT(SquadExport!$BL117,TRUE)),HARMEAN(WeightedParse!M117,WeightedParse!P117,WeightedParse!S117,WeightedParse!U117,WeightedParse!V117,WeightedParse!W117,WeightedParse!X117,WeightedParse!Y117,WeightedParse!Z117,WeightedParse!AE117,WeightedParse!AL117,WeightedParse!AN117,WeightedParse!AP117),HARMEAN(WeightedParse!M117,WeightedParse!P117,WeightedParse!S117,WeightedParse!U117,WeightedParse!V117,WeightedParse!W117,WeightedParse!X117,WeightedParse!Y117,WeightedParse!Z117,WeightedParse!AE117,WeightedParse!AL117,WeightedParse!AN117,WeightedParse!AP117)*Variables!$B$5),"")</f>
        <v/>
      </c>
      <c r="N117" s="114" t="str">
        <f>IF($A117&gt;"",IF(AND(EXACT(SquadExport!$BO117,TRUE),EXACT(SquadExport!$BL117,TRUE)),HARMEAN(WeightedParse!K117,WeightedParse!M117,WeightedParse!P117,WeightedParse!Q117,WeightedParse!S117,WeightedParse!T117,WeightedParse!U117,WeightedParse!V117,WeightedParse!W117,WeightedParse!X117,WeightedParse!Y117,WeightedParse!Z117,WeightedParse!AE117,WeightedParse!AG117,WeightedParse!AL117,WeightedParse!AN117,WeightedParse!AP117),HARMEAN(WeightedParse!K117,WeightedParse!M117,WeightedParse!P117,WeightedParse!Q117,WeightedParse!S117,WeightedParse!T117,WeightedParse!U117,WeightedParse!V117,WeightedParse!W117,WeightedParse!X117,WeightedParse!Y117,WeightedParse!Z117,WeightedParse!AE117,WeightedParse!AG117,WeightedParse!AL117,WeightedParse!AN117,WeightedParse!AP117)*Variables!$B$5),"")</f>
        <v/>
      </c>
      <c r="O117" s="114" t="str">
        <f>IF($A117&gt;"",IF(AND(EXACT(SquadExport!$BO117,TRUE),EXACT(SquadExport!$BL117,TRUE)),HARMEAN(WeightedParse!I117,WeightedParse!K117,WeightedParse!M117,WeightedParse!P117,WeightedParse!Q117,WeightedParse!S117,WeightedParse!T117,WeightedParse!V117,WeightedParse!W117,WeightedParse!X117,WeightedParse!Y117,WeightedParse!Z117,WeightedParse!AB117,WeightedParse!AE117,WeightedParse!AF117,WeightedParse!AG117,WeightedParse!AJ117,WeightedParse!AK117,WeightedParse!AL117,WeightedParse!AN117,WeightedParse!AO117,WeightedParse!AP117),HARMEAN(WeightedParse!I117,WeightedParse!K117,WeightedParse!M117,WeightedParse!P117,WeightedParse!Q117,WeightedParse!S117,WeightedParse!T117,WeightedParse!V117,WeightedParse!W117,WeightedParse!X117,WeightedParse!Y117,WeightedParse!Z117,WeightedParse!AB117,WeightedParse!AE117,WeightedParse!AF117,WeightedParse!AG117,WeightedParse!AJ117,WeightedParse!AK117,WeightedParse!AL117,WeightedParse!AN117,WeightedParse!AO117,WeightedParse!AP117)*Variables!$B$5),"")</f>
        <v/>
      </c>
      <c r="P117" s="114" t="str">
        <f>IF($A117&gt;"",IF(AND(OR(EXACT(SquadExport!$BO117,TRUE),EXACT(SquadExport!$BP117,TRUE)),OR(EXACT(SquadExport!$BK117,TRUE),EXACT(SquadExport!$BM117,TRUE))),HARMEAN(WeightedParse!M117,WeightedParse!P117,WeightedParse!S117,WeightedParse!U117,WeightedParse!V117,WeightedParse!W117,WeightedParse!Y117,WeightedParse!AE117,WeightedParse!AF117,WeightedParse!AP117),HARMEAN(WeightedParse!M117,WeightedParse!P117,WeightedParse!S117,WeightedParse!U117,WeightedParse!V117,WeightedParse!W117,WeightedParse!Y117,WeightedParse!AE117,WeightedParse!AF117,WeightedParse!AP117)*Variables!$B$5),"")</f>
        <v/>
      </c>
      <c r="Q117" s="114" t="str">
        <f>IF($A117&gt;"",IF(AND(OR(EXACT(SquadExport!$BO117,TRUE),EXACT(SquadExport!$BP117,TRUE)),OR(EXACT(SquadExport!$BK117,TRUE),EXACT(SquadExport!$BM117,TRUE))),HARMEAN(WeightedParse!H117,WeightedParse!P117,WeightedParse!Q117,WeightedParse!S117,WeightedParse!T117,WeightedParse!V117,WeightedParse!X117,WeightedParse!Y117,WeightedParse!Z117,WeightedParse!AE117,WeightedParse!AF117,WeightedParse!AH117,WeightedParse!AN117,WeightedParse!AO117),HARMEAN(WeightedParse!H117,WeightedParse!P117,WeightedParse!Q117,WeightedParse!S117,WeightedParse!T117,WeightedParse!V117,WeightedParse!X117,WeightedParse!Y117,WeightedParse!Z117,WeightedParse!AE117,WeightedParse!AF117,WeightedParse!AH117,WeightedParse!AN117,WeightedParse!AO117)*Variables!$B$5),"")</f>
        <v/>
      </c>
      <c r="R117" s="115" t="str">
        <f>IF($A117&gt;"",IF(AND(OR(EXACT(SquadExport!$BO117,TRUE),EXACT(SquadExport!$BP117,TRUE)),OR(EXACT(SquadExport!$BK117,TRUE),EXACT(SquadExport!$BM117,TRUE))),HARMEAN(WeightedParse!H117,WeightedParse!I117,WeightedParse!K117,WeightedParse!P117,WeightedParse!Q117,WeightedParse!S117,WeightedParse!T117,WeightedParse!V117,WeightedParse!Y117,WeightedParse!Z117,WeightedParse!AD117,WeightedParse!AE117,WeightedParse!AF117,WeightedParse!AH117,WeightedParse!AI117,WeightedParse!AJ117,WeightedParse!AN117,WeightedParse!AO117),HARMEAN(WeightedParse!H117,WeightedParse!I117,WeightedParse!K117,WeightedParse!P117,WeightedParse!Q117,WeightedParse!S117,WeightedParse!T117,WeightedParse!V117,WeightedParse!Y117,WeightedParse!Z117,WeightedParse!AD117,WeightedParse!AE117,WeightedParse!AF117,WeightedParse!AH117,WeightedParse!AI117,WeightedParse!AJ117,WeightedParse!AN117,WeightedParse!AO117)*Variables!$B$5),"")</f>
        <v/>
      </c>
      <c r="S117" s="115" t="str">
        <f>IF($A117&gt;"",IF(AND(OR(EXACT(SquadExport!$BO117,TRUE),EXACT(SquadExport!$BP117,TRUE)),OR(EXACT(SquadExport!$BK117,TRUE),EXACT(SquadExport!$BM117,TRUE))),HARMEAN(WeightedParse!H117,WeightedParse!I117,WeightedParse!K117,WeightedParse!Q117,WeightedParse!S117,WeightedParse!T117,WeightedParse!V117,WeightedParse!X117,WeightedParse!Z117,WeightedParse!AB117,WeightedParse!AD117,WeightedParse!AF117,WeightedParse!AG117,WeightedParse!AH117,WeightedParse!AI117,WeightedParse!AJ117,WeightedParse!AK117,WeightedParse!AN117,WeightedParse!AO117),HARMEAN(WeightedParse!H117,WeightedParse!I117,WeightedParse!K117,WeightedParse!Q117,WeightedParse!S117,WeightedParse!T117,WeightedParse!V117,WeightedParse!X117,WeightedParse!Z117,WeightedParse!AB117,WeightedParse!AD117,WeightedParse!AF117,WeightedParse!AG117,WeightedParse!AH117,WeightedParse!AI117,WeightedParse!AJ117,WeightedParse!AK117,WeightedParse!AN117,WeightedParse!AO117)*Variables!$B$5),"")</f>
        <v/>
      </c>
      <c r="T117" s="114" t="str">
        <f>IF($A117&gt;"",IF(AND(OR(EXACT(SquadExport!$BO117,TRUE),EXACT(SquadExport!$BP117,TRUE)),OR(EXACT(SquadExport!$BK117,TRUE),EXACT(SquadExport!$BM117,TRUE))),HARMEAN(WeightedParse!I117,WeightedParse!K117,WeightedParse!N117,WeightedParse!P117,WeightedParse!Q117,WeightedParse!S117,WeightedParse!T117,WeightedParse!V117,WeightedParse!X117,WeightedParse!Y117,WeightedParse!Z117,WeightedParse!AB117,WeightedParse!AD117,WeightedParse!AE117,WeightedParse!AF117,WeightedParse!AH117,WeightedParse!AI117,WeightedParse!AJ117,WeightedParse!AN117,WeightedParse!AO117)*WeightedParse!BD117,(HARMEAN(WeightedParse!I117,WeightedParse!K117,WeightedParse!N117,WeightedParse!P117,WeightedParse!Q117,WeightedParse!S117,WeightedParse!T117,WeightedParse!V117,WeightedParse!X117,WeightedParse!Y117,WeightedParse!Z117,WeightedParse!AB117,WeightedParse!AD117,WeightedParse!AE117,WeightedParse!AF117,WeightedParse!AH117,WeightedParse!AI117,WeightedParse!AJ117,WeightedParse!AN117,WeightedParse!AO117)*WeightedParse!BD117)*Variables!$B$5),"")</f>
        <v/>
      </c>
      <c r="U117" s="114" t="str">
        <f>IF($A117&gt;"",IF(EXACT(SquadExport!$BQ117,TRUE),HARMEAN(WeightedParse!P117,WeightedParse!S117,WeightedParse!V117,WeightedParse!X117,WeightedParse!Y117,WeightedParse!Z117,WeightedParse!AE117,WeightedParse!AF117,WeightedParse!AP117),HARMEAN(WeightedParse!P117,WeightedParse!S117,WeightedParse!V117,WeightedParse!X117,WeightedParse!Y117,WeightedParse!Z117,WeightedParse!AE117,WeightedParse!AF117,WeightedParse!AP117)*Variables!$B$5),"")</f>
        <v/>
      </c>
      <c r="V117" s="114" t="str">
        <f>IF($A117&gt;"",IF(EXACT(SquadExport!$BQ117,TRUE),HARMEAN(WeightedParse!K117,WeightedParse!Q117,WeightedParse!S117,WeightedParse!T117,WeightedParse!V117,WeightedParse!X117,WeightedParse!Z117,WeightedParse!AE117,WeightedParse!AF117,WeightedParse!AG117,WeightedParse!AH117,WeightedParse!AK117),HARMEAN(WeightedParse!K117,WeightedParse!Q117,WeightedParse!S117,WeightedParse!T117,WeightedParse!V117,WeightedParse!X117,WeightedParse!Z117,WeightedParse!AE117,WeightedParse!AF117,WeightedParse!AG117,WeightedParse!AH117,WeightedParse!AK117)*Variables!$B$5),"")</f>
        <v/>
      </c>
      <c r="W117" s="114" t="str">
        <f>IF($A117&gt;"",IF(EXACT(SquadExport!$BQ117,TRUE),HARMEAN(WeightedParse!I117,WeightedParse!K117,WeightedParse!N117,WeightedParse!Q117,WeightedParse!T117,WeightedParse!V117,WeightedParse!X117,WeightedParse!Z117,WeightedParse!AB117,WeightedParse!AD117,WeightedParse!AF117,WeightedParse!AG117,WeightedParse!AK117),HARMEAN(WeightedParse!I117,WeightedParse!K117,WeightedParse!N117,WeightedParse!Q117,WeightedParse!T117,WeightedParse!V117,WeightedParse!X117,WeightedParse!Z117,WeightedParse!AB117,WeightedParse!AD117,WeightedParse!AF117,WeightedParse!AG117,WeightedParse!AK117)*Variables!$B$5),"")</f>
        <v/>
      </c>
      <c r="X117" s="114" t="str">
        <f>IF($A117&gt;"",IF(EXACT(SquadExport!$BQ117,TRUE),HARMEAN(WeightedParse!K117,WeightedParse!P117,WeightedParse!Q117,WeightedParse!S117,WeightedParse!U117,WeightedParse!V117,WeightedParse!X117,WeightedParse!Y117,WeightedParse!Z117,WeightedParse!AE117,WeightedParse!AF117,WeightedParse!AH117,WeightedParse!AO117,WeightedParse!AP117),HARMEAN(WeightedParse!K117,WeightedParse!P117,WeightedParse!Q117,WeightedParse!S117,WeightedParse!U117,WeightedParse!V117,WeightedParse!X117,WeightedParse!Y117,WeightedParse!Z117,WeightedParse!AE117,WeightedParse!AF117,WeightedParse!AH117,WeightedParse!AO117,WeightedParse!AP117)*Variables!$B$5),"")</f>
        <v/>
      </c>
      <c r="Y117" s="114" t="str">
        <f>IF($A117&gt;"",IF(EXACT(SquadExport!$BQ117,TRUE),HARMEAN(WeightedParse!P117,WeightedParse!Q117,WeightedParse!S117,WeightedParse!U117,WeightedParse!V117,WeightedParse!W117,WeightedParse!Y117,WeightedParse!AE117,WeightedParse!AF117,WeightedParse!AH117,WeightedParse!AJ117,WeightedParse!AN117,WeightedParse!AO117,WeightedParse!AP117),HARMEAN(WeightedParse!P117,WeightedParse!Q117,WeightedParse!S117,WeightedParse!U117,WeightedParse!V117,WeightedParse!W117,WeightedParse!Y117,WeightedParse!AE117,WeightedParse!AF117,WeightedParse!AH117,WeightedParse!AJ117,WeightedParse!AN117,WeightedParse!AO117,WeightedParse!AP117)*Variables!$B$5),"")</f>
        <v/>
      </c>
      <c r="Z117" s="114" t="str">
        <f>IF($A117&gt;"",IF(EXACT(SquadExport!$BQ117,TRUE),HARMEAN(WeightedParse!M117,WeightedParse!P117,WeightedParse!Q117,WeightedParse!S117,WeightedParse!U117,WeightedParse!V117,WeightedParse!W117,WeightedParse!X117,WeightedParse!Y117,WeightedParse!Z117,WeightedParse!AE117,WeightedParse!AF117,WeightedParse!AH117,WeightedParse!AL117,WeightedParse!AO117,WeightedParse!AP117),HARMEAN(WeightedParse!M117,WeightedParse!P117,WeightedParse!Q117,WeightedParse!S117,WeightedParse!U117,WeightedParse!V117,WeightedParse!W117,WeightedParse!X117,WeightedParse!Y117,WeightedParse!Z117,WeightedParse!AE117,WeightedParse!AF117,WeightedParse!AH117,WeightedParse!AL117,WeightedParse!AO117,WeightedParse!AP117)*Variables!$B$5),"")</f>
        <v/>
      </c>
      <c r="AA117" s="114" t="str">
        <f>IF($A117&gt;"",IF(EXACT(SquadExport!$BQ117,TRUE),HARMEAN(WeightedParse!J117,WeightedParse!K117,WeightedParse!N117,WeightedParse!P117,WeightedParse!Q117,WeightedParse!S117,WeightedParse!V117,WeightedParse!X117,WeightedParse!Y117,WeightedParse!Z117,WeightedParse!AD117,WeightedParse!AE117,WeightedParse!AH117,WeightedParse!AI117,WeightedParse!AK117,WeightedParse!AN117,WeightedParse!AO117,WeightedParse!AP117),HARMEAN(WeightedParse!J117,WeightedParse!K117,WeightedParse!N117,WeightedParse!P117,WeightedParse!Q117,WeightedParse!S117,WeightedParse!V117,WeightedParse!X117,WeightedParse!Y117,WeightedParse!Z117,WeightedParse!AD117,WeightedParse!AE117,WeightedParse!AH117,WeightedParse!AI117,WeightedParse!AK117,WeightedParse!AN117,WeightedParse!AO117,WeightedParse!AP117)*Variables!$B$5),"")</f>
        <v/>
      </c>
      <c r="AB117" s="114" t="str">
        <f>IF($A117&gt;"",IF(AND(EXACT(SquadExport!$BR117,TRUE),EXACT(SquadExport!$BL117,TRUE)),HARMEAN(WeightedParse!I117,WeightedParse!K117,WeightedParse!N117,WeightedParse!Q117,WeightedParse!T117,WeightedParse!V117,WeightedParse!X117,WeightedParse!Y117,WeightedParse!Z117,WeightedParse!AD117,WeightedParse!AE117,WeightedParse!AF117,WeightedParse!AG117,WeightedParse!AH117,WeightedParse!AI117,WeightedParse!AJ117,WeightedParse!AK117,WeightedParse!AN117,WeightedParse!AO117),HARMEAN(WeightedParse!I117,WeightedParse!K117,WeightedParse!N117,WeightedParse!Q117,WeightedParse!T117,WeightedParse!V117,WeightedParse!X117,WeightedParse!Y117,WeightedParse!Z117,WeightedParse!AD117,WeightedParse!AE117,WeightedParse!AF117,WeightedParse!AG117,WeightedParse!AH117,WeightedParse!AI117,WeightedParse!AJ117,WeightedParse!AK117,WeightedParse!AN117,WeightedParse!AO117)*Variables!$B$5),"")</f>
        <v/>
      </c>
      <c r="AC117" s="114" t="str">
        <f>IF($A117&gt;"",IF(AND(EXACT(SquadExport!$BR117,TRUE),EXACT(SquadExport!$BL117,TRUE)),HARMEAN(WeightedParse!K117,WeightedParse!Q117,WeightedParse!S117,WeightedParse!T117,WeightedParse!V117,WeightedParse!X117,WeightedParse!Y117,WeightedParse!Z117,WeightedParse!AD117,WeightedParse!AE117,WeightedParse!AF117,WeightedParse!AG117,WeightedParse!AH117,WeightedParse!AO117),HARMEAN(WeightedParse!K117,WeightedParse!Q117,WeightedParse!S117,WeightedParse!T117,WeightedParse!V117,WeightedParse!X117,WeightedParse!Y117,WeightedParse!Z117,WeightedParse!AD117,WeightedParse!AE117,WeightedParse!AF117,WeightedParse!AG117,WeightedParse!AH117,WeightedParse!AO117)*Variables!$B$5),"")</f>
        <v/>
      </c>
      <c r="AD117" s="114" t="str">
        <f>IF($A117&gt;"",IF(AND(EXACT(SquadExport!$BR117,TRUE),EXACT(SquadExport!$BL117,TRUE)),HARMEAN(WeightedParse!I117,WeightedParse!J117,WeightedParse!K117,WeightedParse!N117,WeightedParse!Q117,WeightedParse!S117,WeightedParse!T117,WeightedParse!V117,WeightedParse!X117,WeightedParse!Z117,WeightedParse!AB117,WeightedParse!AD117,WeightedParse!AG117,WeightedParse!AH117,WeightedParse!AI117,WeightedParse!AK117,WeightedParse!AO117),HARMEAN(WeightedParse!I117,WeightedParse!J117,WeightedParse!K117,WeightedParse!N117,WeightedParse!Q117,WeightedParse!S117,WeightedParse!T117,WeightedParse!V117,WeightedParse!X117,WeightedParse!Z117,WeightedParse!AB117,WeightedParse!AD117,WeightedParse!AG117,WeightedParse!AH117,WeightedParse!AI117,WeightedParse!AK117,WeightedParse!AO117)*Variables!$B$5),"")</f>
        <v/>
      </c>
      <c r="AE117" s="114" t="str">
        <f>IF($A117&gt;"",IF(AND(EXACT(SquadExport!$BR117,TRUE),EXACT(SquadExport!$BL117,TRUE)),HARMEAN(WeightedParse!K117,WeightedParse!N117,WeightedParse!P117,WeightedParse!Q117,WeightedParse!S117,WeightedParse!T117,WeightedParse!U117,WeightedParse!V117,WeightedParse!X117,WeightedParse!Y117,WeightedParse!Z117,WeightedParse!AD117,WeightedParse!AE117,WeightedParse!AF117,WeightedParse!AG117,WeightedParse!AH117,WeightedParse!AI117,WeightedParse!AO117),HARMEAN(WeightedParse!K117,WeightedParse!N117,WeightedParse!P117,WeightedParse!Q117,WeightedParse!S117,WeightedParse!T117,WeightedParse!U117,WeightedParse!V117,WeightedParse!X117,WeightedParse!Y117,WeightedParse!Z117,WeightedParse!AD117,WeightedParse!AE117,WeightedParse!AF117,WeightedParse!AG117,WeightedParse!AH117,WeightedParse!AI117,WeightedParse!AO117)*Variables!$B$5),"")</f>
        <v/>
      </c>
      <c r="AF117" s="114" t="str">
        <f>IF($A117&gt;"",IF(AND(EXACT(SquadExport!$BR117,TRUE),EXACT(SquadExport!$BL117,TRUE)),HARMEAN(WeightedParse!I117,WeightedParse!J117,WeightedParse!K117,WeightedParse!N117,WeightedParse!Q117,WeightedParse!S117,WeightedParse!T117,WeightedParse!U117,WeightedParse!V117,WeightedParse!X117,WeightedParse!Z117,WeightedParse!AD117,WeightedParse!AE117,WeightedParse!AF117,WeightedParse!AH117,WeightedParse!AI117,WeightedParse!AK117,WeightedParse!AN117,WeightedParse!AO117,WeightedParse!AP117),HARMEAN(WeightedParse!I117,WeightedParse!J117,WeightedParse!K117,WeightedParse!N117,WeightedParse!Q117,WeightedParse!S117,WeightedParse!T117,WeightedParse!U117,WeightedParse!V117,WeightedParse!X117,WeightedParse!Z117,WeightedParse!AD117,WeightedParse!AE117,WeightedParse!AF117,WeightedParse!AH117,WeightedParse!AI117,WeightedParse!AK117,WeightedParse!AN117,WeightedParse!AO117,WeightedParse!AP117)*Variables!$B$5),"")</f>
        <v/>
      </c>
      <c r="AG117" s="114" t="str">
        <f>IF($A117&gt;"",IF(AND(OR(EXACT(SquadExport!$BR117,TRUE),EXACT(SquadExport!$BS117,TRUE)),OR(EXACT(SquadExport!$BK117,TRUE),EXACT(SquadExport!$BM117,TRUE))),HARMEAN(WeightedParse!I117,WeightedParse!K117,WeightedParse!Q117,WeightedParse!T117,WeightedParse!X117,WeightedParse!Z117,WeightedParse!AD117,WeightedParse!AF117,WeightedParse!AG117,WeightedParse!AJ117),HARMEAN(WeightedParse!I117,WeightedParse!K117,WeightedParse!Q117,WeightedParse!T117,WeightedParse!X117,WeightedParse!Z117,WeightedParse!AD117,WeightedParse!AF117,WeightedParse!AG117,WeightedParse!AJ117)*Variables!$B$5),"")</f>
        <v/>
      </c>
      <c r="AH117" s="114" t="str">
        <f>IF($A117&gt;"",IF(AND(OR(EXACT(SquadExport!$BR117,TRUE),EXACT(SquadExport!$BS117,TRUE)),OR(EXACT(SquadExport!$BK117,TRUE),EXACT(SquadExport!$BM117,TRUE))),HARMEAN(WeightedParse!H117,WeightedParse!K117,WeightedParse!P117,WeightedParse!Q117,WeightedParse!S117,WeightedParse!T117,WeightedParse!V117,WeightedParse!X117,WeightedParse!Y117,WeightedParse!Z117,WeightedParse!AD117,WeightedParse!AE117,WeightedParse!AF117,WeightedParse!AG117,WeightedParse!AH117,WeightedParse!AO117),HARMEAN(WeightedParse!H117,WeightedParse!K117,WeightedParse!P117,WeightedParse!Q117,WeightedParse!S117,WeightedParse!T117,WeightedParse!V117,WeightedParse!X117,WeightedParse!Y117,WeightedParse!Z117,WeightedParse!AD117,WeightedParse!AE117,WeightedParse!AF117,WeightedParse!AG117,WeightedParse!AH117,WeightedParse!AO117)*Variables!$B$5),"")</f>
        <v/>
      </c>
      <c r="AI117" s="114" t="str">
        <f>IF($A117&gt;"",IF(AND(OR(EXACT(SquadExport!$BR117,TRUE),EXACT(SquadExport!$BS117,TRUE)),OR(EXACT(SquadExport!$BK117,TRUE),EXACT(SquadExport!$BM117,TRUE))),HARMEAN(WeightedParse!H117,WeightedParse!I117,WeightedParse!K117,WeightedParse!P117,WeightedParse!Q117,WeightedParse!S117,WeightedParse!T117,WeightedParse!U117,WeightedParse!V117,WeightedParse!X117,WeightedParse!Y117,WeightedParse!Z117,WeightedParse!AD117,WeightedParse!AE117,WeightedParse!AF117,WeightedParse!AH117,WeightedParse!AI117,WeightedParse!AO117),HARMEAN(WeightedParse!H117,WeightedParse!I117,WeightedParse!K117,WeightedParse!P117,WeightedParse!Q117,WeightedParse!S117,WeightedParse!T117,WeightedParse!U117,WeightedParse!V117,WeightedParse!X117,WeightedParse!Y117,WeightedParse!Z117,WeightedParse!AD117,WeightedParse!AE117,WeightedParse!AF117,WeightedParse!AH117,WeightedParse!AI117,WeightedParse!AO117)*Variables!$B$5),"")</f>
        <v/>
      </c>
      <c r="AJ117" s="114" t="str">
        <f>IF($A117&gt;"",IF(AND(OR(EXACT(SquadExport!$BR117,TRUE),EXACT(SquadExport!$BS117,TRUE)),OR(EXACT(SquadExport!$BK117,TRUE),EXACT(SquadExport!$BM117,TRUE))),HARMEAN(WeightedParse!H117,WeightedParse!K117,WeightedParse!M117,WeightedParse!V117,WeightedParse!W117,WeightedParse!AD117,WeightedParse!AF117,WeightedParse!AH117,WeightedParse!AK117,WeightedParse!AL117,WeightedParse!AO117,WeightedParse!AP117)*(CONVERT(LEFT(SquadExport!$E117,FIND("'",SquadExport!$E117)-1)+((MID(SquadExport!$E117,FIND("'",SquadExport!$E117)+1,LEN(SquadExport!$E117)-FIND("'",SquadExport!$E117)-1))/12),"ft","m")-1)/(Variables!$C$4-1),(HARMEAN(WeightedParse!H117,WeightedParse!K117,WeightedParse!M117,WeightedParse!V117,WeightedParse!W117,WeightedParse!AD117,WeightedParse!AF117,WeightedParse!AH117,WeightedParse!AK117,WeightedParse!AL117,WeightedParse!AO117,WeightedParse!AP117)*(CONVERT(LEFT(SquadExport!$E117,FIND("'",SquadExport!$E117)-1)+((MID(SquadExport!$E117,FIND("'",SquadExport!$E117)+1,LEN(SquadExport!$E117)-FIND("'",SquadExport!$E117)-1))/12),"ft","m")-1)/(Variables!$C$4-1))*Variables!$B$5),"")</f>
        <v/>
      </c>
      <c r="AK117" s="114" t="str">
        <f>IF($A117&gt;"",IF(AND(OR(EXACT(SquadExport!$BR117,TRUE),EXACT(SquadExport!$BS117,TRUE)),OR(EXACT(SquadExport!$BK117,TRUE),EXACT(SquadExport!$BM117,TRUE))),HARMEAN(WeightedParse!J117,WeightedParse!K117,WeightedParse!T117,WeightedParse!V117,WeightedParse!X117,WeightedParse!Y117,WeightedParse!Z117,WeightedParse!AD117,WeightedParse!AH117,WeightedParse!AI117,WeightedParse!AK117,WeightedParse!AO117),HARMEAN(WeightedParse!J117,WeightedParse!K117,WeightedParse!T117,WeightedParse!V117,WeightedParse!X117,WeightedParse!Y117,WeightedParse!Z117,WeightedParse!AD117,WeightedParse!AH117,WeightedParse!AI117,WeightedParse!AK117,WeightedParse!AO117)*Variables!$B$5),"")</f>
        <v/>
      </c>
      <c r="AL117" s="114" t="str">
        <f>IF($A117&gt;"",IF(AND(OR(EXACT(SquadExport!$BR117,TRUE),EXACT(SquadExport!$BS117,TRUE)),OR(EXACT(SquadExport!$BK117,TRUE),EXACT(SquadExport!$BM117,TRUE))),HARMEAN(WeightedParse!H117,WeightedParse!I117,WeightedParse!K117,WeightedParse!Q117,WeightedParse!T117,WeightedParse!V117,WeightedParse!AB117,WeightedParse!AD117,WeightedParse!AH117,WeightedParse!AI117,WeightedParse!AJ117,WeightedParse!AN117,WeightedParse!AO117),HARMEAN(WeightedParse!H117,WeightedParse!I117,WeightedParse!K117,WeightedParse!Q117,WeightedParse!T117,WeightedParse!V117,WeightedParse!AB117,WeightedParse!AD117,WeightedParse!AH117,WeightedParse!AI117,WeightedParse!AJ117,WeightedParse!AN117,WeightedParse!AO117)*Variables!$B$5),"")</f>
        <v/>
      </c>
      <c r="AM117" s="114" t="str">
        <f>IF($A117&gt;"",IF(AND(OR(EXACT(SquadExport!$BR117,TRUE),EXACT(SquadExport!$BS117,TRUE)),OR(EXACT(SquadExport!$BK117,TRUE),EXACT(SquadExport!$BM117,TRUE))),HARMEAN(WeightedParse!I117,WeightedParse!J117,WeightedParse!K117,WeightedParse!N117,WeightedParse!Q117,WeightedParse!T117,WeightedParse!V117,WeightedParse!X117,WeightedParse!AB117,WeightedParse!AD117,WeightedParse!AG117,WeightedParse!AI117,WeightedParse!AJ117,WeightedParse!AK117,WeightedParse!AN117)*WeightedParse!BD117,(HARMEAN(WeightedParse!I117,WeightedParse!J117,WeightedParse!K117,WeightedParse!N117,WeightedParse!Q117,WeightedParse!T117,WeightedParse!V117,WeightedParse!X117,WeightedParse!AB117,WeightedParse!AD117,WeightedParse!AG117,WeightedParse!AI117,WeightedParse!AJ117,WeightedParse!AK117,WeightedParse!AN117)*WeightedParse!BD117)*Variables!$B$5),"")</f>
        <v/>
      </c>
      <c r="AN117" s="114" t="str">
        <f>IF($A117&gt;"",IF(AND(OR(EXACT(SquadExport!$BR117,TRUE),EXACT(SquadExport!$BS117,TRUE)),OR(EXACT(SquadExport!$BK117,TRUE),EXACT(SquadExport!$BM117,TRUE))),HARMEAN(WeightedParse!H117,WeightedParse!I117,WeightedParse!K117,WeightedParse!N117,WeightedParse!Q117,WeightedParse!T117,WeightedParse!V117,WeightedParse!X117,WeightedParse!Z117,WeightedParse!AD117,WeightedParse!AG117,WeightedParse!AH117,WeightedParse!AI117,WeightedParse!AJ117,WeightedParse!AN117,WeightedParse!AO117)*WeightedParse!BD117,(HARMEAN(WeightedParse!H117,WeightedParse!I117,WeightedParse!K117,WeightedParse!N117,WeightedParse!Q117,WeightedParse!T117,WeightedParse!V117,WeightedParse!X117,WeightedParse!Z117,WeightedParse!AD117,WeightedParse!AG117,WeightedParse!AH117,WeightedParse!AI117,WeightedParse!AJ117,WeightedParse!AN117,WeightedParse!AO117)*WeightedParse!BD117)*Variables!$B$5),"")</f>
        <v/>
      </c>
      <c r="AO117" s="114" t="str">
        <f>IF($A117&gt;"",IF(AND(EXACT(SquadExport!$BS117,TRUE),EXACT(SquadExport!$BL117,TRUE)),HARMEAN(WeightedParse!K117,WeightedParse!Q117,WeightedParse!T117,WeightedParse!V117,WeightedParse!X117,WeightedParse!Z117,WeightedParse!AB117,WeightedParse!AD117,WeightedParse!AG117,WeightedParse!AK117),HARMEAN(WeightedParse!K117,WeightedParse!Q117,WeightedParse!T117,WeightedParse!V117,WeightedParse!X117,WeightedParse!Z117,WeightedParse!AB117,WeightedParse!AD117,WeightedParse!AG117,WeightedParse!AK117)*Variables!$B$5),"")</f>
        <v/>
      </c>
      <c r="AP117" s="114" t="str">
        <f>IF($A117&gt;"",IF(AND(EXACT(SquadExport!$BS117,TRUE),EXACT(SquadExport!$BL117,TRUE)),HARMEAN(WeightedParse!I117,WeightedParse!K117,WeightedParse!Q117,WeightedParse!T117,WeightedParse!V117,WeightedParse!X117,WeightedParse!Z117,WeightedParse!AB117,WeightedParse!AD117,WeightedParse!AF117,WeightedParse!AG117,WeightedParse!AI117,WeightedParse!AJ117),HARMEAN(WeightedParse!I117,WeightedParse!K117,WeightedParse!Q117,WeightedParse!T117,WeightedParse!V117,WeightedParse!X117,WeightedParse!Z117,WeightedParse!AB117,WeightedParse!AD117,WeightedParse!AF117,WeightedParse!AG117,WeightedParse!AI117,WeightedParse!AJ117)*Variables!$B$5),"")</f>
        <v/>
      </c>
      <c r="AQ117" s="114" t="str">
        <f>IF($A117&gt;"",IF(AND(EXACT(SquadExport!$BS117,TRUE),EXACT(SquadExport!$BL117,TRUE)),HARMEAN(WeightedParse!I117,WeightedParse!J117,WeightedParse!K117,WeightedParse!Q117,WeightedParse!T117,WeightedParse!V117,WeightedParse!X117,WeightedParse!Z117,WeightedParse!AB117,WeightedParse!AD117,WeightedParse!AG117,WeightedParse!AI117,WeightedParse!AJ117,WeightedParse!AK117),HARMEAN(WeightedParse!I117,WeightedParse!J117,WeightedParse!K117,WeightedParse!Q117,WeightedParse!T117,WeightedParse!V117,WeightedParse!X117,WeightedParse!Z117,WeightedParse!AB117,WeightedParse!AD117,WeightedParse!AG117,WeightedParse!AI117,WeightedParse!AJ117,WeightedParse!AK117)*Variables!$B$5),"")</f>
        <v/>
      </c>
      <c r="AR117" s="114" t="str">
        <f>IF($A117&gt;"",IF(AND(EXACT(SquadExport!$BS117,TRUE),EXACT(SquadExport!$BL117,TRUE)),HARMEAN(WeightedParse!I117,WeightedParse!J117,WeightedParse!K117,WeightedParse!Q117,WeightedParse!T117,WeightedParse!V117,WeightedParse!X117,WeightedParse!Y117,WeightedParse!Z117,WeightedParse!AD117,WeightedParse!AH117,WeightedParse!AI117,WeightedParse!AJ117,WeightedParse!AK117,WeightedParse!AN117,WeightedParse!AO117),HARMEAN(WeightedParse!I117,WeightedParse!J117,WeightedParse!K117,WeightedParse!Q117,WeightedParse!T117,WeightedParse!V117,WeightedParse!X117,WeightedParse!Y117,WeightedParse!Z117,WeightedParse!AD117,WeightedParse!AH117,WeightedParse!AI117,WeightedParse!AJ117,WeightedParse!AK117,WeightedParse!AN117,WeightedParse!AO117)*Variables!$B$5),"")</f>
        <v/>
      </c>
      <c r="AS117" s="114" t="str">
        <f>IF($A117&gt;"",IF(AND(EXACT(SquadExport!$BT117,TRUE),EXACT(SquadExport!$BL117,TRUE)),HARMEAN(WeightedParse!J117,WeightedParse!K117,WeightedParse!M117,WeightedParse!T117,WeightedParse!V117,WeightedParse!X117,WeightedParse!Z117,WeightedParse!AD117,WeightedParse!AI117),(HARMEAN(WeightedParse!J117,WeightedParse!K117,WeightedParse!M117,WeightedParse!T117,WeightedParse!V117,WeightedParse!X117,WeightedParse!Z117,WeightedParse!AD117,WeightedParse!AI117)*Variables!$B$5)),"")</f>
        <v/>
      </c>
      <c r="AT117" s="114" t="str">
        <f>IF($A117&gt;"",IF(AND(EXACT(SquadExport!$BT117,TRUE),EXACT(SquadExport!$BL117,TRUE)),HARMEAN(WeightedParse!J117,WeightedParse!K117,WeightedParse!M117,WeightedParse!U117,WeightedParse!V117,WeightedParse!W117,WeightedParse!X117,WeightedParse!Z117,WeightedParse!AD117,WeightedParse!AF117,WeightedParse!AK117,WeightedParse!AL117,WeightedParse!AP117)*(CONVERT(LEFT(SquadExport!$E117,FIND("'",SquadExport!$E117)-1)+((MID(SquadExport!$E117,FIND("'",SquadExport!$E117)+1,LEN(SquadExport!$E117)-FIND("'",SquadExport!$E117)-1))/12),"ft","m")-1)/(Variables!$C$4-1),(HARMEAN(WeightedParse!J117,WeightedParse!K117,WeightedParse!M117,WeightedParse!U117,WeightedParse!V117,WeightedParse!W117,WeightedParse!X117,WeightedParse!Z117,WeightedParse!AD117,WeightedParse!AF117,WeightedParse!AK117,WeightedParse!AL117,WeightedParse!AP117)*(CONVERT(LEFT(SquadExport!$E117,FIND("'",SquadExport!$E117)-1)+((MID(SquadExport!$E117,FIND("'",SquadExport!$E117)+1,LEN(SquadExport!$E117)-FIND("'",SquadExport!$E117)-1))/12),"ft","m")-1)/(Variables!$C$4-1)))*Variables!$B$5,"")</f>
        <v/>
      </c>
      <c r="AU117" s="114" t="str">
        <f>IF($A117&gt;"",IF(AND(EXACT(SquadExport!$BT117,TRUE),EXACT(SquadExport!$BL117,TRUE)),HARMEAN(WeightedParse!I117,WeightedParse!J117,WeightedParse!K117,WeightedParse!Q117,WeightedParse!T117,WeightedParse!V117,WeightedParse!X117,WeightedParse!Z117,WeightedParse!AB117,WeightedParse!AD117,WeightedParse!AF117,WeightedParse!AG117,WeightedParse!AK117,WeightedParse!AP117),HARMEAN(WeightedParse!I117,WeightedParse!J117,WeightedParse!K117,WeightedParse!Q117,WeightedParse!T117,WeightedParse!V117,WeightedParse!X117,WeightedParse!Z117,WeightedParse!AB117,WeightedParse!AD117,WeightedParse!AF117,WeightedParse!AG117,WeightedParse!AK117,WeightedParse!AP117)*Variables!$B$5),"")</f>
        <v/>
      </c>
      <c r="AV117" s="114" t="str">
        <f>IF($A117&gt;"",IF(AND(EXACT(SquadExport!$BT117,TRUE),EXACT(SquadExport!$BL117,TRUE)),HARMEAN(WeightedParse!I117,WeightedParse!J117,WeightedParse!K117,WeightedParse!Q117,WeightedParse!T117,WeightedParse!V117,WeightedParse!X117,WeightedParse!Z117,WeightedParse!AD117,WeightedParse!AH117,WeightedParse!AI117,WeightedParse!AJ117,WeightedParse!AK117,WeightedParse!AN117,WeightedParse!AO117),HARMEAN(WeightedParse!I117,WeightedParse!J117,WeightedParse!K117,WeightedParse!Q117,WeightedParse!T117,WeightedParse!V117,WeightedParse!X117,WeightedParse!Z117,WeightedParse!AD117,WeightedParse!AH117,WeightedParse!AI117,WeightedParse!AJ117,WeightedParse!AK117,WeightedParse!AN117,WeightedParse!AO117)*Variables!$B$5),"")</f>
        <v/>
      </c>
      <c r="AW117" s="114" t="str">
        <f>IF($A117&gt;"",IF(AND(EXACT(SquadExport!$BT117,TRUE),EXACT(SquadExport!$BL117,TRUE)),HARMEAN(WeightedParse!I117,WeightedParse!J117,WeightedParse!K117,WeightedParse!Q117,WeightedParse!T117,WeightedParse!V117,WeightedParse!X117,WeightedParse!Z117,WeightedParse!AB117,WeightedParse!AD117,WeightedParse!AF117,WeightedParse!AG117,WeightedParse!AI117,WeightedParse!AJ117,WeightedParse!AK117),HARMEAN(WeightedParse!I117,WeightedParse!J117,WeightedParse!K117,WeightedParse!Q117,WeightedParse!T117,WeightedParse!V117,WeightedParse!X117,WeightedParse!Z117,WeightedParse!AB117,WeightedParse!AD117,WeightedParse!AF117,WeightedParse!AG117,WeightedParse!AI117,WeightedParse!AJ117,WeightedParse!AK117)*Variables!$B$5),"")</f>
        <v/>
      </c>
      <c r="AX117" s="114" t="str">
        <f>IF($A117&gt;"",IF(AND(EXACT(SquadExport!$BT117,TRUE),EXACT(SquadExport!$BL117,TRUE)),HARMEAN(WeightedParse!K117,WeightedParse!Q117,WeightedParse!U117,WeightedParse!V117,WeightedParse!W117,WeightedParse!X117,WeightedParse!Y117,WeightedParse!Z117,WeightedParse!AD117,WeightedParse!AF117,WeightedParse!AH117,WeightedParse!AI117,WeightedParse!AJ117,WeightedParse!AK117,WeightedParse!AN117,WeightedParse!AO117,WeightedParse!AP117),HARMEAN(WeightedParse!K117,WeightedParse!Q117,WeightedParse!U117,WeightedParse!V117,WeightedParse!W117,WeightedParse!X117,WeightedParse!Y117,WeightedParse!Z117,WeightedParse!AD117,WeightedParse!AF117,WeightedParse!AH117,WeightedParse!AI117,WeightedParse!AJ117,WeightedParse!AK117,WeightedParse!AN117,WeightedParse!AO117,WeightedParse!AP117)*Variables!$B$5),"")</f>
        <v/>
      </c>
      <c r="AY117" s="114" t="str">
        <f>IF($A117&gt;"",IF(AND(EXACT(SquadExport!$BT117,TRUE),EXACT(SquadExport!$BL117,TRUE)),HARMEAN(WeightedParse!I117,WeightedParse!J117,WeightedParse!K117,WeightedParse!M117,WeightedParse!N117,WeightedParse!Q117,WeightedParse!T117,WeightedParse!V117,WeightedParse!X117,WeightedParse!Z117,WeightedParse!AD117,WeightedParse!AF117,WeightedParse!AG117,WeightedParse!AH117,WeightedParse!AI117,WeightedParse!AJ117,WeightedParse!AK117,WeightedParse!AL117,WeightedParse!AN117,WeightedParse!AO117,WeightedParse!AP117),HARMEAN(WeightedParse!I117,WeightedParse!J117,WeightedParse!K117,WeightedParse!M117,WeightedParse!N117,WeightedParse!Q117,WeightedParse!T117,WeightedParse!V117,WeightedParse!X117,WeightedParse!Z117,WeightedParse!AD117,WeightedParse!AF117,WeightedParse!AG117,WeightedParse!AH117,WeightedParse!AI117,WeightedParse!AJ117,WeightedParse!AK117,WeightedParse!AL117,WeightedParse!AN117,WeightedParse!AO117,WeightedParse!AP117)*Variables!$B$5),"")</f>
        <v/>
      </c>
    </row>
    <row r="118" spans="1:51" ht="15" customHeight="1" x14ac:dyDescent="0.25">
      <c r="A118" s="3" t="str">
        <f>IF(WeightedParse!A118&gt;"",WeightedParse!A118,"")</f>
        <v/>
      </c>
      <c r="B118" s="4" t="str">
        <f>IF(WeightedParse!B118&gt;0,WeightedParse!B118,"")</f>
        <v/>
      </c>
      <c r="C118" s="4" t="str">
        <f>IF(A118&gt;"",IF(AND(B118&lt;=Variables!$B$8,G118&gt;2),"Youth",IF(AND(B118&lt;=Variables!$B$8,G118&lt;=2),"Prospect",IF(AND(B118&gt;=Variables!$B$9,G118&gt;2),"Old",IF(G118&gt;=3,"Reserves","First Team")))),"")</f>
        <v/>
      </c>
      <c r="D118" s="4" t="str">
        <f>SquadExport!BJ118</f>
        <v/>
      </c>
      <c r="E118" s="4" t="str">
        <f>IF(A118&gt;"",VLOOKUP(F118,Roles!A:B,2,FALSE)&amp;IF(OR(VLOOKUP(F118,Roles!$A:$B,2,FALSE)="FB",VLOOKUP(F118,Roles!$A:$B,2,FALSE)="WB",VLOOKUP(F118,Roles!$A:$B,2,FALSE)="WM",VLOOKUP(F118,Roles!$A:$B,2,FALSE)="W"),IF(AND(SquadExport!BK118=TRUE,SquadExport!BM118=TRUE,WeightedParse!BB118&gt;=WeightedParse!BC118)," (R)",IF(AND(SquadExport!BK118=TRUE,SquadExport!BM118=TRUE,WeightedParse!BB118&lt;WeightedParse!BC118)," (L)",IF(AND(SquadExport!BK118=TRUE,SquadExport!BM118=FALSE), " (L)",IF(AND(SquadExport!BK118=FALSE,SquadExport!BM118=TRUE)," (R)","")))),""),"")</f>
        <v/>
      </c>
      <c r="F118" s="4" t="str" cm="1">
        <f t="array" ref="F118">IF(A118&gt;"",INDEX($J$1:$AY$1,SUMPRODUCT(MAX(($J$2:$AY$200=MAX($J118:$AY118))*(COLUMN($J$2:$AY$200))))-COLUMN($J$1)+1),"")</f>
        <v/>
      </c>
      <c r="G118" s="4" t="str">
        <f t="shared" si="3"/>
        <v/>
      </c>
      <c r="H118" s="4" t="str">
        <f t="shared" si="4"/>
        <v/>
      </c>
      <c r="I118" s="5" t="str">
        <f t="shared" si="5"/>
        <v/>
      </c>
      <c r="J118" s="114" t="str">
        <f>IF($A118&gt;"",HARMEAN(WeightedParse!V118,WeightedParse!Y118,WeightedParse!Z118,WeightedParse!AE118,WeightedParse!AJ118,WeightedParse!AQ118,WeightedParse!AR118,WeightedParse!AS118,WeightedParse!AU118,WeightedParse!AV118,WeightedParse!AW118,WeightedParse!AY118,WeightedParse!BA118),"")</f>
        <v/>
      </c>
      <c r="K118" s="114" t="str">
        <f>IF(A118&gt;"",HARMEAN(WeightedParse!K118,WeightedParse!Q118,WeightedParse!V118,WeightedParse!X118,WeightedParse!Y118,WeightedParse!Z118,WeightedParse!AE118,WeightedParse!AG118,WeightedParse!AI118,WeightedParse!AJ118,WeightedParse!AQ118,WeightedParse!AR118,WeightedParse!AS118,WeightedParse!AU118,WeightedParse!AV118,WeightedParse!AW118,WeightedParse!AY118,WeightedParse!AZ118,WeightedParse!BA118),"")</f>
        <v/>
      </c>
      <c r="L118" s="114" t="str">
        <f>IF($A118&gt;"",IF(AND(EXACT(SquadExport!$BO118,TRUE),EXACT(SquadExport!$BL118,TRUE)),HARMEAN(WeightedParse!M118,WeightedParse!P118,WeightedParse!S118,WeightedParse!U118,WeightedParse!V118,WeightedParse!W118,WeightedParse!Y118,WeightedParse!AE118,WeightedParse!AL118,WeightedParse!AN118,WeightedParse!AP118),HARMEAN(WeightedParse!M118,WeightedParse!P118,WeightedParse!S118,WeightedParse!U118,WeightedParse!V118,WeightedParse!W118,WeightedParse!Y118,WeightedParse!AE118,WeightedParse!AL118,WeightedParse!AN118,WeightedParse!AP118)*Variables!$B$5),"")</f>
        <v/>
      </c>
      <c r="M118" s="114" t="str">
        <f>IF($A118&gt;"",IF(AND(EXACT(SquadExport!$BO118,TRUE),EXACT(SquadExport!$BL118,TRUE)),HARMEAN(WeightedParse!M118,WeightedParse!P118,WeightedParse!S118,WeightedParse!U118,WeightedParse!V118,WeightedParse!W118,WeightedParse!X118,WeightedParse!Y118,WeightedParse!Z118,WeightedParse!AE118,WeightedParse!AL118,WeightedParse!AN118,WeightedParse!AP118),HARMEAN(WeightedParse!M118,WeightedParse!P118,WeightedParse!S118,WeightedParse!U118,WeightedParse!V118,WeightedParse!W118,WeightedParse!X118,WeightedParse!Y118,WeightedParse!Z118,WeightedParse!AE118,WeightedParse!AL118,WeightedParse!AN118,WeightedParse!AP118)*Variables!$B$5),"")</f>
        <v/>
      </c>
      <c r="N118" s="114" t="str">
        <f>IF($A118&gt;"",IF(AND(EXACT(SquadExport!$BO118,TRUE),EXACT(SquadExport!$BL118,TRUE)),HARMEAN(WeightedParse!K118,WeightedParse!M118,WeightedParse!P118,WeightedParse!Q118,WeightedParse!S118,WeightedParse!T118,WeightedParse!U118,WeightedParse!V118,WeightedParse!W118,WeightedParse!X118,WeightedParse!Y118,WeightedParse!Z118,WeightedParse!AE118,WeightedParse!AG118,WeightedParse!AL118,WeightedParse!AN118,WeightedParse!AP118),HARMEAN(WeightedParse!K118,WeightedParse!M118,WeightedParse!P118,WeightedParse!Q118,WeightedParse!S118,WeightedParse!T118,WeightedParse!U118,WeightedParse!V118,WeightedParse!W118,WeightedParse!X118,WeightedParse!Y118,WeightedParse!Z118,WeightedParse!AE118,WeightedParse!AG118,WeightedParse!AL118,WeightedParse!AN118,WeightedParse!AP118)*Variables!$B$5),"")</f>
        <v/>
      </c>
      <c r="O118" s="114" t="str">
        <f>IF($A118&gt;"",IF(AND(EXACT(SquadExport!$BO118,TRUE),EXACT(SquadExport!$BL118,TRUE)),HARMEAN(WeightedParse!I118,WeightedParse!K118,WeightedParse!M118,WeightedParse!P118,WeightedParse!Q118,WeightedParse!S118,WeightedParse!T118,WeightedParse!V118,WeightedParse!W118,WeightedParse!X118,WeightedParse!Y118,WeightedParse!Z118,WeightedParse!AB118,WeightedParse!AE118,WeightedParse!AF118,WeightedParse!AG118,WeightedParse!AJ118,WeightedParse!AK118,WeightedParse!AL118,WeightedParse!AN118,WeightedParse!AO118,WeightedParse!AP118),HARMEAN(WeightedParse!I118,WeightedParse!K118,WeightedParse!M118,WeightedParse!P118,WeightedParse!Q118,WeightedParse!S118,WeightedParse!T118,WeightedParse!V118,WeightedParse!W118,WeightedParse!X118,WeightedParse!Y118,WeightedParse!Z118,WeightedParse!AB118,WeightedParse!AE118,WeightedParse!AF118,WeightedParse!AG118,WeightedParse!AJ118,WeightedParse!AK118,WeightedParse!AL118,WeightedParse!AN118,WeightedParse!AO118,WeightedParse!AP118)*Variables!$B$5),"")</f>
        <v/>
      </c>
      <c r="P118" s="114" t="str">
        <f>IF($A118&gt;"",IF(AND(OR(EXACT(SquadExport!$BO118,TRUE),EXACT(SquadExport!$BP118,TRUE)),OR(EXACT(SquadExport!$BK118,TRUE),EXACT(SquadExport!$BM118,TRUE))),HARMEAN(WeightedParse!M118,WeightedParse!P118,WeightedParse!S118,WeightedParse!U118,WeightedParse!V118,WeightedParse!W118,WeightedParse!Y118,WeightedParse!AE118,WeightedParse!AF118,WeightedParse!AP118),HARMEAN(WeightedParse!M118,WeightedParse!P118,WeightedParse!S118,WeightedParse!U118,WeightedParse!V118,WeightedParse!W118,WeightedParse!Y118,WeightedParse!AE118,WeightedParse!AF118,WeightedParse!AP118)*Variables!$B$5),"")</f>
        <v/>
      </c>
      <c r="Q118" s="114" t="str">
        <f>IF($A118&gt;"",IF(AND(OR(EXACT(SquadExport!$BO118,TRUE),EXACT(SquadExport!$BP118,TRUE)),OR(EXACT(SquadExport!$BK118,TRUE),EXACT(SquadExport!$BM118,TRUE))),HARMEAN(WeightedParse!H118,WeightedParse!P118,WeightedParse!Q118,WeightedParse!S118,WeightedParse!T118,WeightedParse!V118,WeightedParse!X118,WeightedParse!Y118,WeightedParse!Z118,WeightedParse!AE118,WeightedParse!AF118,WeightedParse!AH118,WeightedParse!AN118,WeightedParse!AO118),HARMEAN(WeightedParse!H118,WeightedParse!P118,WeightedParse!Q118,WeightedParse!S118,WeightedParse!T118,WeightedParse!V118,WeightedParse!X118,WeightedParse!Y118,WeightedParse!Z118,WeightedParse!AE118,WeightedParse!AF118,WeightedParse!AH118,WeightedParse!AN118,WeightedParse!AO118)*Variables!$B$5),"")</f>
        <v/>
      </c>
      <c r="R118" s="115" t="str">
        <f>IF($A118&gt;"",IF(AND(OR(EXACT(SquadExport!$BO118,TRUE),EXACT(SquadExport!$BP118,TRUE)),OR(EXACT(SquadExport!$BK118,TRUE),EXACT(SquadExport!$BM118,TRUE))),HARMEAN(WeightedParse!H118,WeightedParse!I118,WeightedParse!K118,WeightedParse!P118,WeightedParse!Q118,WeightedParse!S118,WeightedParse!T118,WeightedParse!V118,WeightedParse!Y118,WeightedParse!Z118,WeightedParse!AD118,WeightedParse!AE118,WeightedParse!AF118,WeightedParse!AH118,WeightedParse!AI118,WeightedParse!AJ118,WeightedParse!AN118,WeightedParse!AO118),HARMEAN(WeightedParse!H118,WeightedParse!I118,WeightedParse!K118,WeightedParse!P118,WeightedParse!Q118,WeightedParse!S118,WeightedParse!T118,WeightedParse!V118,WeightedParse!Y118,WeightedParse!Z118,WeightedParse!AD118,WeightedParse!AE118,WeightedParse!AF118,WeightedParse!AH118,WeightedParse!AI118,WeightedParse!AJ118,WeightedParse!AN118,WeightedParse!AO118)*Variables!$B$5),"")</f>
        <v/>
      </c>
      <c r="S118" s="115" t="str">
        <f>IF($A118&gt;"",IF(AND(OR(EXACT(SquadExport!$BO118,TRUE),EXACT(SquadExport!$BP118,TRUE)),OR(EXACT(SquadExport!$BK118,TRUE),EXACT(SquadExport!$BM118,TRUE))),HARMEAN(WeightedParse!H118,WeightedParse!I118,WeightedParse!K118,WeightedParse!Q118,WeightedParse!S118,WeightedParse!T118,WeightedParse!V118,WeightedParse!X118,WeightedParse!Z118,WeightedParse!AB118,WeightedParse!AD118,WeightedParse!AF118,WeightedParse!AG118,WeightedParse!AH118,WeightedParse!AI118,WeightedParse!AJ118,WeightedParse!AK118,WeightedParse!AN118,WeightedParse!AO118),HARMEAN(WeightedParse!H118,WeightedParse!I118,WeightedParse!K118,WeightedParse!Q118,WeightedParse!S118,WeightedParse!T118,WeightedParse!V118,WeightedParse!X118,WeightedParse!Z118,WeightedParse!AB118,WeightedParse!AD118,WeightedParse!AF118,WeightedParse!AG118,WeightedParse!AH118,WeightedParse!AI118,WeightedParse!AJ118,WeightedParse!AK118,WeightedParse!AN118,WeightedParse!AO118)*Variables!$B$5),"")</f>
        <v/>
      </c>
      <c r="T118" s="114" t="str">
        <f>IF($A118&gt;"",IF(AND(OR(EXACT(SquadExport!$BO118,TRUE),EXACT(SquadExport!$BP118,TRUE)),OR(EXACT(SquadExport!$BK118,TRUE),EXACT(SquadExport!$BM118,TRUE))),HARMEAN(WeightedParse!I118,WeightedParse!K118,WeightedParse!N118,WeightedParse!P118,WeightedParse!Q118,WeightedParse!S118,WeightedParse!T118,WeightedParse!V118,WeightedParse!X118,WeightedParse!Y118,WeightedParse!Z118,WeightedParse!AB118,WeightedParse!AD118,WeightedParse!AE118,WeightedParse!AF118,WeightedParse!AH118,WeightedParse!AI118,WeightedParse!AJ118,WeightedParse!AN118,WeightedParse!AO118)*WeightedParse!BD118,(HARMEAN(WeightedParse!I118,WeightedParse!K118,WeightedParse!N118,WeightedParse!P118,WeightedParse!Q118,WeightedParse!S118,WeightedParse!T118,WeightedParse!V118,WeightedParse!X118,WeightedParse!Y118,WeightedParse!Z118,WeightedParse!AB118,WeightedParse!AD118,WeightedParse!AE118,WeightedParse!AF118,WeightedParse!AH118,WeightedParse!AI118,WeightedParse!AJ118,WeightedParse!AN118,WeightedParse!AO118)*WeightedParse!BD118)*Variables!$B$5),"")</f>
        <v/>
      </c>
      <c r="U118" s="114" t="str">
        <f>IF($A118&gt;"",IF(EXACT(SquadExport!$BQ118,TRUE),HARMEAN(WeightedParse!P118,WeightedParse!S118,WeightedParse!V118,WeightedParse!X118,WeightedParse!Y118,WeightedParse!Z118,WeightedParse!AE118,WeightedParse!AF118,WeightedParse!AP118),HARMEAN(WeightedParse!P118,WeightedParse!S118,WeightedParse!V118,WeightedParse!X118,WeightedParse!Y118,WeightedParse!Z118,WeightedParse!AE118,WeightedParse!AF118,WeightedParse!AP118)*Variables!$B$5),"")</f>
        <v/>
      </c>
      <c r="V118" s="114" t="str">
        <f>IF($A118&gt;"",IF(EXACT(SquadExport!$BQ118,TRUE),HARMEAN(WeightedParse!K118,WeightedParse!Q118,WeightedParse!S118,WeightedParse!T118,WeightedParse!V118,WeightedParse!X118,WeightedParse!Z118,WeightedParse!AE118,WeightedParse!AF118,WeightedParse!AG118,WeightedParse!AH118,WeightedParse!AK118),HARMEAN(WeightedParse!K118,WeightedParse!Q118,WeightedParse!S118,WeightedParse!T118,WeightedParse!V118,WeightedParse!X118,WeightedParse!Z118,WeightedParse!AE118,WeightedParse!AF118,WeightedParse!AG118,WeightedParse!AH118,WeightedParse!AK118)*Variables!$B$5),"")</f>
        <v/>
      </c>
      <c r="W118" s="114" t="str">
        <f>IF($A118&gt;"",IF(EXACT(SquadExport!$BQ118,TRUE),HARMEAN(WeightedParse!I118,WeightedParse!K118,WeightedParse!N118,WeightedParse!Q118,WeightedParse!T118,WeightedParse!V118,WeightedParse!X118,WeightedParse!Z118,WeightedParse!AB118,WeightedParse!AD118,WeightedParse!AF118,WeightedParse!AG118,WeightedParse!AK118),HARMEAN(WeightedParse!I118,WeightedParse!K118,WeightedParse!N118,WeightedParse!Q118,WeightedParse!T118,WeightedParse!V118,WeightedParse!X118,WeightedParse!Z118,WeightedParse!AB118,WeightedParse!AD118,WeightedParse!AF118,WeightedParse!AG118,WeightedParse!AK118)*Variables!$B$5),"")</f>
        <v/>
      </c>
      <c r="X118" s="114" t="str">
        <f>IF($A118&gt;"",IF(EXACT(SquadExport!$BQ118,TRUE),HARMEAN(WeightedParse!K118,WeightedParse!P118,WeightedParse!Q118,WeightedParse!S118,WeightedParse!U118,WeightedParse!V118,WeightedParse!X118,WeightedParse!Y118,WeightedParse!Z118,WeightedParse!AE118,WeightedParse!AF118,WeightedParse!AH118,WeightedParse!AO118,WeightedParse!AP118),HARMEAN(WeightedParse!K118,WeightedParse!P118,WeightedParse!Q118,WeightedParse!S118,WeightedParse!U118,WeightedParse!V118,WeightedParse!X118,WeightedParse!Y118,WeightedParse!Z118,WeightedParse!AE118,WeightedParse!AF118,WeightedParse!AH118,WeightedParse!AO118,WeightedParse!AP118)*Variables!$B$5),"")</f>
        <v/>
      </c>
      <c r="Y118" s="114" t="str">
        <f>IF($A118&gt;"",IF(EXACT(SquadExport!$BQ118,TRUE),HARMEAN(WeightedParse!P118,WeightedParse!Q118,WeightedParse!S118,WeightedParse!U118,WeightedParse!V118,WeightedParse!W118,WeightedParse!Y118,WeightedParse!AE118,WeightedParse!AF118,WeightedParse!AH118,WeightedParse!AJ118,WeightedParse!AN118,WeightedParse!AO118,WeightedParse!AP118),HARMEAN(WeightedParse!P118,WeightedParse!Q118,WeightedParse!S118,WeightedParse!U118,WeightedParse!V118,WeightedParse!W118,WeightedParse!Y118,WeightedParse!AE118,WeightedParse!AF118,WeightedParse!AH118,WeightedParse!AJ118,WeightedParse!AN118,WeightedParse!AO118,WeightedParse!AP118)*Variables!$B$5),"")</f>
        <v/>
      </c>
      <c r="Z118" s="114" t="str">
        <f>IF($A118&gt;"",IF(EXACT(SquadExport!$BQ118,TRUE),HARMEAN(WeightedParse!M118,WeightedParse!P118,WeightedParse!Q118,WeightedParse!S118,WeightedParse!U118,WeightedParse!V118,WeightedParse!W118,WeightedParse!X118,WeightedParse!Y118,WeightedParse!Z118,WeightedParse!AE118,WeightedParse!AF118,WeightedParse!AH118,WeightedParse!AL118,WeightedParse!AO118,WeightedParse!AP118),HARMEAN(WeightedParse!M118,WeightedParse!P118,WeightedParse!Q118,WeightedParse!S118,WeightedParse!U118,WeightedParse!V118,WeightedParse!W118,WeightedParse!X118,WeightedParse!Y118,WeightedParse!Z118,WeightedParse!AE118,WeightedParse!AF118,WeightedParse!AH118,WeightedParse!AL118,WeightedParse!AO118,WeightedParse!AP118)*Variables!$B$5),"")</f>
        <v/>
      </c>
      <c r="AA118" s="114" t="str">
        <f>IF($A118&gt;"",IF(EXACT(SquadExport!$BQ118,TRUE),HARMEAN(WeightedParse!J118,WeightedParse!K118,WeightedParse!N118,WeightedParse!P118,WeightedParse!Q118,WeightedParse!S118,WeightedParse!V118,WeightedParse!X118,WeightedParse!Y118,WeightedParse!Z118,WeightedParse!AD118,WeightedParse!AE118,WeightedParse!AH118,WeightedParse!AI118,WeightedParse!AK118,WeightedParse!AN118,WeightedParse!AO118,WeightedParse!AP118),HARMEAN(WeightedParse!J118,WeightedParse!K118,WeightedParse!N118,WeightedParse!P118,WeightedParse!Q118,WeightedParse!S118,WeightedParse!V118,WeightedParse!X118,WeightedParse!Y118,WeightedParse!Z118,WeightedParse!AD118,WeightedParse!AE118,WeightedParse!AH118,WeightedParse!AI118,WeightedParse!AK118,WeightedParse!AN118,WeightedParse!AO118,WeightedParse!AP118)*Variables!$B$5),"")</f>
        <v/>
      </c>
      <c r="AB118" s="114" t="str">
        <f>IF($A118&gt;"",IF(AND(EXACT(SquadExport!$BR118,TRUE),EXACT(SquadExport!$BL118,TRUE)),HARMEAN(WeightedParse!I118,WeightedParse!K118,WeightedParse!N118,WeightedParse!Q118,WeightedParse!T118,WeightedParse!V118,WeightedParse!X118,WeightedParse!Y118,WeightedParse!Z118,WeightedParse!AD118,WeightedParse!AE118,WeightedParse!AF118,WeightedParse!AG118,WeightedParse!AH118,WeightedParse!AI118,WeightedParse!AJ118,WeightedParse!AK118,WeightedParse!AN118,WeightedParse!AO118),HARMEAN(WeightedParse!I118,WeightedParse!K118,WeightedParse!N118,WeightedParse!Q118,WeightedParse!T118,WeightedParse!V118,WeightedParse!X118,WeightedParse!Y118,WeightedParse!Z118,WeightedParse!AD118,WeightedParse!AE118,WeightedParse!AF118,WeightedParse!AG118,WeightedParse!AH118,WeightedParse!AI118,WeightedParse!AJ118,WeightedParse!AK118,WeightedParse!AN118,WeightedParse!AO118)*Variables!$B$5),"")</f>
        <v/>
      </c>
      <c r="AC118" s="114" t="str">
        <f>IF($A118&gt;"",IF(AND(EXACT(SquadExport!$BR118,TRUE),EXACT(SquadExport!$BL118,TRUE)),HARMEAN(WeightedParse!K118,WeightedParse!Q118,WeightedParse!S118,WeightedParse!T118,WeightedParse!V118,WeightedParse!X118,WeightedParse!Y118,WeightedParse!Z118,WeightedParse!AD118,WeightedParse!AE118,WeightedParse!AF118,WeightedParse!AG118,WeightedParse!AH118,WeightedParse!AO118),HARMEAN(WeightedParse!K118,WeightedParse!Q118,WeightedParse!S118,WeightedParse!T118,WeightedParse!V118,WeightedParse!X118,WeightedParse!Y118,WeightedParse!Z118,WeightedParse!AD118,WeightedParse!AE118,WeightedParse!AF118,WeightedParse!AG118,WeightedParse!AH118,WeightedParse!AO118)*Variables!$B$5),"")</f>
        <v/>
      </c>
      <c r="AD118" s="114" t="str">
        <f>IF($A118&gt;"",IF(AND(EXACT(SquadExport!$BR118,TRUE),EXACT(SquadExport!$BL118,TRUE)),HARMEAN(WeightedParse!I118,WeightedParse!J118,WeightedParse!K118,WeightedParse!N118,WeightedParse!Q118,WeightedParse!S118,WeightedParse!T118,WeightedParse!V118,WeightedParse!X118,WeightedParse!Z118,WeightedParse!AB118,WeightedParse!AD118,WeightedParse!AG118,WeightedParse!AH118,WeightedParse!AI118,WeightedParse!AK118,WeightedParse!AO118),HARMEAN(WeightedParse!I118,WeightedParse!J118,WeightedParse!K118,WeightedParse!N118,WeightedParse!Q118,WeightedParse!S118,WeightedParse!T118,WeightedParse!V118,WeightedParse!X118,WeightedParse!Z118,WeightedParse!AB118,WeightedParse!AD118,WeightedParse!AG118,WeightedParse!AH118,WeightedParse!AI118,WeightedParse!AK118,WeightedParse!AO118)*Variables!$B$5),"")</f>
        <v/>
      </c>
      <c r="AE118" s="114" t="str">
        <f>IF($A118&gt;"",IF(AND(EXACT(SquadExport!$BR118,TRUE),EXACT(SquadExport!$BL118,TRUE)),HARMEAN(WeightedParse!K118,WeightedParse!N118,WeightedParse!P118,WeightedParse!Q118,WeightedParse!S118,WeightedParse!T118,WeightedParse!U118,WeightedParse!V118,WeightedParse!X118,WeightedParse!Y118,WeightedParse!Z118,WeightedParse!AD118,WeightedParse!AE118,WeightedParse!AF118,WeightedParse!AG118,WeightedParse!AH118,WeightedParse!AI118,WeightedParse!AO118),HARMEAN(WeightedParse!K118,WeightedParse!N118,WeightedParse!P118,WeightedParse!Q118,WeightedParse!S118,WeightedParse!T118,WeightedParse!U118,WeightedParse!V118,WeightedParse!X118,WeightedParse!Y118,WeightedParse!Z118,WeightedParse!AD118,WeightedParse!AE118,WeightedParse!AF118,WeightedParse!AG118,WeightedParse!AH118,WeightedParse!AI118,WeightedParse!AO118)*Variables!$B$5),"")</f>
        <v/>
      </c>
      <c r="AF118" s="114" t="str">
        <f>IF($A118&gt;"",IF(AND(EXACT(SquadExport!$BR118,TRUE),EXACT(SquadExport!$BL118,TRUE)),HARMEAN(WeightedParse!I118,WeightedParse!J118,WeightedParse!K118,WeightedParse!N118,WeightedParse!Q118,WeightedParse!S118,WeightedParse!T118,WeightedParse!U118,WeightedParse!V118,WeightedParse!X118,WeightedParse!Z118,WeightedParse!AD118,WeightedParse!AE118,WeightedParse!AF118,WeightedParse!AH118,WeightedParse!AI118,WeightedParse!AK118,WeightedParse!AN118,WeightedParse!AO118,WeightedParse!AP118),HARMEAN(WeightedParse!I118,WeightedParse!J118,WeightedParse!K118,WeightedParse!N118,WeightedParse!Q118,WeightedParse!S118,WeightedParse!T118,WeightedParse!U118,WeightedParse!V118,WeightedParse!X118,WeightedParse!Z118,WeightedParse!AD118,WeightedParse!AE118,WeightedParse!AF118,WeightedParse!AH118,WeightedParse!AI118,WeightedParse!AK118,WeightedParse!AN118,WeightedParse!AO118,WeightedParse!AP118)*Variables!$B$5),"")</f>
        <v/>
      </c>
      <c r="AG118" s="114" t="str">
        <f>IF($A118&gt;"",IF(AND(OR(EXACT(SquadExport!$BR118,TRUE),EXACT(SquadExport!$BS118,TRUE)),OR(EXACT(SquadExport!$BK118,TRUE),EXACT(SquadExport!$BM118,TRUE))),HARMEAN(WeightedParse!I118,WeightedParse!K118,WeightedParse!Q118,WeightedParse!T118,WeightedParse!X118,WeightedParse!Z118,WeightedParse!AD118,WeightedParse!AF118,WeightedParse!AG118,WeightedParse!AJ118),HARMEAN(WeightedParse!I118,WeightedParse!K118,WeightedParse!Q118,WeightedParse!T118,WeightedParse!X118,WeightedParse!Z118,WeightedParse!AD118,WeightedParse!AF118,WeightedParse!AG118,WeightedParse!AJ118)*Variables!$B$5),"")</f>
        <v/>
      </c>
      <c r="AH118" s="114" t="str">
        <f>IF($A118&gt;"",IF(AND(OR(EXACT(SquadExport!$BR118,TRUE),EXACT(SquadExport!$BS118,TRUE)),OR(EXACT(SquadExport!$BK118,TRUE),EXACT(SquadExport!$BM118,TRUE))),HARMEAN(WeightedParse!H118,WeightedParse!K118,WeightedParse!P118,WeightedParse!Q118,WeightedParse!S118,WeightedParse!T118,WeightedParse!V118,WeightedParse!X118,WeightedParse!Y118,WeightedParse!Z118,WeightedParse!AD118,WeightedParse!AE118,WeightedParse!AF118,WeightedParse!AG118,WeightedParse!AH118,WeightedParse!AO118),HARMEAN(WeightedParse!H118,WeightedParse!K118,WeightedParse!P118,WeightedParse!Q118,WeightedParse!S118,WeightedParse!T118,WeightedParse!V118,WeightedParse!X118,WeightedParse!Y118,WeightedParse!Z118,WeightedParse!AD118,WeightedParse!AE118,WeightedParse!AF118,WeightedParse!AG118,WeightedParse!AH118,WeightedParse!AO118)*Variables!$B$5),"")</f>
        <v/>
      </c>
      <c r="AI118" s="114" t="str">
        <f>IF($A118&gt;"",IF(AND(OR(EXACT(SquadExport!$BR118,TRUE),EXACT(SquadExport!$BS118,TRUE)),OR(EXACT(SquadExport!$BK118,TRUE),EXACT(SquadExport!$BM118,TRUE))),HARMEAN(WeightedParse!H118,WeightedParse!I118,WeightedParse!K118,WeightedParse!P118,WeightedParse!Q118,WeightedParse!S118,WeightedParse!T118,WeightedParse!U118,WeightedParse!V118,WeightedParse!X118,WeightedParse!Y118,WeightedParse!Z118,WeightedParse!AD118,WeightedParse!AE118,WeightedParse!AF118,WeightedParse!AH118,WeightedParse!AI118,WeightedParse!AO118),HARMEAN(WeightedParse!H118,WeightedParse!I118,WeightedParse!K118,WeightedParse!P118,WeightedParse!Q118,WeightedParse!S118,WeightedParse!T118,WeightedParse!U118,WeightedParse!V118,WeightedParse!X118,WeightedParse!Y118,WeightedParse!Z118,WeightedParse!AD118,WeightedParse!AE118,WeightedParse!AF118,WeightedParse!AH118,WeightedParse!AI118,WeightedParse!AO118)*Variables!$B$5),"")</f>
        <v/>
      </c>
      <c r="AJ118" s="114" t="str">
        <f>IF($A118&gt;"",IF(AND(OR(EXACT(SquadExport!$BR118,TRUE),EXACT(SquadExport!$BS118,TRUE)),OR(EXACT(SquadExport!$BK118,TRUE),EXACT(SquadExport!$BM118,TRUE))),HARMEAN(WeightedParse!H118,WeightedParse!K118,WeightedParse!M118,WeightedParse!V118,WeightedParse!W118,WeightedParse!AD118,WeightedParse!AF118,WeightedParse!AH118,WeightedParse!AK118,WeightedParse!AL118,WeightedParse!AO118,WeightedParse!AP118)*(CONVERT(LEFT(SquadExport!$E118,FIND("'",SquadExport!$E118)-1)+((MID(SquadExport!$E118,FIND("'",SquadExport!$E118)+1,LEN(SquadExport!$E118)-FIND("'",SquadExport!$E118)-1))/12),"ft","m")-1)/(Variables!$C$4-1),(HARMEAN(WeightedParse!H118,WeightedParse!K118,WeightedParse!M118,WeightedParse!V118,WeightedParse!W118,WeightedParse!AD118,WeightedParse!AF118,WeightedParse!AH118,WeightedParse!AK118,WeightedParse!AL118,WeightedParse!AO118,WeightedParse!AP118)*(CONVERT(LEFT(SquadExport!$E118,FIND("'",SquadExport!$E118)-1)+((MID(SquadExport!$E118,FIND("'",SquadExport!$E118)+1,LEN(SquadExport!$E118)-FIND("'",SquadExport!$E118)-1))/12),"ft","m")-1)/(Variables!$C$4-1))*Variables!$B$5),"")</f>
        <v/>
      </c>
      <c r="AK118" s="114" t="str">
        <f>IF($A118&gt;"",IF(AND(OR(EXACT(SquadExport!$BR118,TRUE),EXACT(SquadExport!$BS118,TRUE)),OR(EXACT(SquadExport!$BK118,TRUE),EXACT(SquadExport!$BM118,TRUE))),HARMEAN(WeightedParse!J118,WeightedParse!K118,WeightedParse!T118,WeightedParse!V118,WeightedParse!X118,WeightedParse!Y118,WeightedParse!Z118,WeightedParse!AD118,WeightedParse!AH118,WeightedParse!AI118,WeightedParse!AK118,WeightedParse!AO118),HARMEAN(WeightedParse!J118,WeightedParse!K118,WeightedParse!T118,WeightedParse!V118,WeightedParse!X118,WeightedParse!Y118,WeightedParse!Z118,WeightedParse!AD118,WeightedParse!AH118,WeightedParse!AI118,WeightedParse!AK118,WeightedParse!AO118)*Variables!$B$5),"")</f>
        <v/>
      </c>
      <c r="AL118" s="114" t="str">
        <f>IF($A118&gt;"",IF(AND(OR(EXACT(SquadExport!$BR118,TRUE),EXACT(SquadExport!$BS118,TRUE)),OR(EXACT(SquadExport!$BK118,TRUE),EXACT(SquadExport!$BM118,TRUE))),HARMEAN(WeightedParse!H118,WeightedParse!I118,WeightedParse!K118,WeightedParse!Q118,WeightedParse!T118,WeightedParse!V118,WeightedParse!AB118,WeightedParse!AD118,WeightedParse!AH118,WeightedParse!AI118,WeightedParse!AJ118,WeightedParse!AN118,WeightedParse!AO118),HARMEAN(WeightedParse!H118,WeightedParse!I118,WeightedParse!K118,WeightedParse!Q118,WeightedParse!T118,WeightedParse!V118,WeightedParse!AB118,WeightedParse!AD118,WeightedParse!AH118,WeightedParse!AI118,WeightedParse!AJ118,WeightedParse!AN118,WeightedParse!AO118)*Variables!$B$5),"")</f>
        <v/>
      </c>
      <c r="AM118" s="114" t="str">
        <f>IF($A118&gt;"",IF(AND(OR(EXACT(SquadExport!$BR118,TRUE),EXACT(SquadExport!$BS118,TRUE)),OR(EXACT(SquadExport!$BK118,TRUE),EXACT(SquadExport!$BM118,TRUE))),HARMEAN(WeightedParse!I118,WeightedParse!J118,WeightedParse!K118,WeightedParse!N118,WeightedParse!Q118,WeightedParse!T118,WeightedParse!V118,WeightedParse!X118,WeightedParse!AB118,WeightedParse!AD118,WeightedParse!AG118,WeightedParse!AI118,WeightedParse!AJ118,WeightedParse!AK118,WeightedParse!AN118)*WeightedParse!BD118,(HARMEAN(WeightedParse!I118,WeightedParse!J118,WeightedParse!K118,WeightedParse!N118,WeightedParse!Q118,WeightedParse!T118,WeightedParse!V118,WeightedParse!X118,WeightedParse!AB118,WeightedParse!AD118,WeightedParse!AG118,WeightedParse!AI118,WeightedParse!AJ118,WeightedParse!AK118,WeightedParse!AN118)*WeightedParse!BD118)*Variables!$B$5),"")</f>
        <v/>
      </c>
      <c r="AN118" s="114" t="str">
        <f>IF($A118&gt;"",IF(AND(OR(EXACT(SquadExport!$BR118,TRUE),EXACT(SquadExport!$BS118,TRUE)),OR(EXACT(SquadExport!$BK118,TRUE),EXACT(SquadExport!$BM118,TRUE))),HARMEAN(WeightedParse!H118,WeightedParse!I118,WeightedParse!K118,WeightedParse!N118,WeightedParse!Q118,WeightedParse!T118,WeightedParse!V118,WeightedParse!X118,WeightedParse!Z118,WeightedParse!AD118,WeightedParse!AG118,WeightedParse!AH118,WeightedParse!AI118,WeightedParse!AJ118,WeightedParse!AN118,WeightedParse!AO118)*WeightedParse!BD118,(HARMEAN(WeightedParse!H118,WeightedParse!I118,WeightedParse!K118,WeightedParse!N118,WeightedParse!Q118,WeightedParse!T118,WeightedParse!V118,WeightedParse!X118,WeightedParse!Z118,WeightedParse!AD118,WeightedParse!AG118,WeightedParse!AH118,WeightedParse!AI118,WeightedParse!AJ118,WeightedParse!AN118,WeightedParse!AO118)*WeightedParse!BD118)*Variables!$B$5),"")</f>
        <v/>
      </c>
      <c r="AO118" s="114" t="str">
        <f>IF($A118&gt;"",IF(AND(EXACT(SquadExport!$BS118,TRUE),EXACT(SquadExport!$BL118,TRUE)),HARMEAN(WeightedParse!K118,WeightedParse!Q118,WeightedParse!T118,WeightedParse!V118,WeightedParse!X118,WeightedParse!Z118,WeightedParse!AB118,WeightedParse!AD118,WeightedParse!AG118,WeightedParse!AK118),HARMEAN(WeightedParse!K118,WeightedParse!Q118,WeightedParse!T118,WeightedParse!V118,WeightedParse!X118,WeightedParse!Z118,WeightedParse!AB118,WeightedParse!AD118,WeightedParse!AG118,WeightedParse!AK118)*Variables!$B$5),"")</f>
        <v/>
      </c>
      <c r="AP118" s="114" t="str">
        <f>IF($A118&gt;"",IF(AND(EXACT(SquadExport!$BS118,TRUE),EXACT(SquadExport!$BL118,TRUE)),HARMEAN(WeightedParse!I118,WeightedParse!K118,WeightedParse!Q118,WeightedParse!T118,WeightedParse!V118,WeightedParse!X118,WeightedParse!Z118,WeightedParse!AB118,WeightedParse!AD118,WeightedParse!AF118,WeightedParse!AG118,WeightedParse!AI118,WeightedParse!AJ118),HARMEAN(WeightedParse!I118,WeightedParse!K118,WeightedParse!Q118,WeightedParse!T118,WeightedParse!V118,WeightedParse!X118,WeightedParse!Z118,WeightedParse!AB118,WeightedParse!AD118,WeightedParse!AF118,WeightedParse!AG118,WeightedParse!AI118,WeightedParse!AJ118)*Variables!$B$5),"")</f>
        <v/>
      </c>
      <c r="AQ118" s="114" t="str">
        <f>IF($A118&gt;"",IF(AND(EXACT(SquadExport!$BS118,TRUE),EXACT(SquadExport!$BL118,TRUE)),HARMEAN(WeightedParse!I118,WeightedParse!J118,WeightedParse!K118,WeightedParse!Q118,WeightedParse!T118,WeightedParse!V118,WeightedParse!X118,WeightedParse!Z118,WeightedParse!AB118,WeightedParse!AD118,WeightedParse!AG118,WeightedParse!AI118,WeightedParse!AJ118,WeightedParse!AK118),HARMEAN(WeightedParse!I118,WeightedParse!J118,WeightedParse!K118,WeightedParse!Q118,WeightedParse!T118,WeightedParse!V118,WeightedParse!X118,WeightedParse!Z118,WeightedParse!AB118,WeightedParse!AD118,WeightedParse!AG118,WeightedParse!AI118,WeightedParse!AJ118,WeightedParse!AK118)*Variables!$B$5),"")</f>
        <v/>
      </c>
      <c r="AR118" s="114" t="str">
        <f>IF($A118&gt;"",IF(AND(EXACT(SquadExport!$BS118,TRUE),EXACT(SquadExport!$BL118,TRUE)),HARMEAN(WeightedParse!I118,WeightedParse!J118,WeightedParse!K118,WeightedParse!Q118,WeightedParse!T118,WeightedParse!V118,WeightedParse!X118,WeightedParse!Y118,WeightedParse!Z118,WeightedParse!AD118,WeightedParse!AH118,WeightedParse!AI118,WeightedParse!AJ118,WeightedParse!AK118,WeightedParse!AN118,WeightedParse!AO118),HARMEAN(WeightedParse!I118,WeightedParse!J118,WeightedParse!K118,WeightedParse!Q118,WeightedParse!T118,WeightedParse!V118,WeightedParse!X118,WeightedParse!Y118,WeightedParse!Z118,WeightedParse!AD118,WeightedParse!AH118,WeightedParse!AI118,WeightedParse!AJ118,WeightedParse!AK118,WeightedParse!AN118,WeightedParse!AO118)*Variables!$B$5),"")</f>
        <v/>
      </c>
      <c r="AS118" s="114" t="str">
        <f>IF($A118&gt;"",IF(AND(EXACT(SquadExport!$BT118,TRUE),EXACT(SquadExport!$BL118,TRUE)),HARMEAN(WeightedParse!J118,WeightedParse!K118,WeightedParse!M118,WeightedParse!T118,WeightedParse!V118,WeightedParse!X118,WeightedParse!Z118,WeightedParse!AD118,WeightedParse!AI118),(HARMEAN(WeightedParse!J118,WeightedParse!K118,WeightedParse!M118,WeightedParse!T118,WeightedParse!V118,WeightedParse!X118,WeightedParse!Z118,WeightedParse!AD118,WeightedParse!AI118)*Variables!$B$5)),"")</f>
        <v/>
      </c>
      <c r="AT118" s="114" t="str">
        <f>IF($A118&gt;"",IF(AND(EXACT(SquadExport!$BT118,TRUE),EXACT(SquadExport!$BL118,TRUE)),HARMEAN(WeightedParse!J118,WeightedParse!K118,WeightedParse!M118,WeightedParse!U118,WeightedParse!V118,WeightedParse!W118,WeightedParse!X118,WeightedParse!Z118,WeightedParse!AD118,WeightedParse!AF118,WeightedParse!AK118,WeightedParse!AL118,WeightedParse!AP118)*(CONVERT(LEFT(SquadExport!$E118,FIND("'",SquadExport!$E118)-1)+((MID(SquadExport!$E118,FIND("'",SquadExport!$E118)+1,LEN(SquadExport!$E118)-FIND("'",SquadExport!$E118)-1))/12),"ft","m")-1)/(Variables!$C$4-1),(HARMEAN(WeightedParse!J118,WeightedParse!K118,WeightedParse!M118,WeightedParse!U118,WeightedParse!V118,WeightedParse!W118,WeightedParse!X118,WeightedParse!Z118,WeightedParse!AD118,WeightedParse!AF118,WeightedParse!AK118,WeightedParse!AL118,WeightedParse!AP118)*(CONVERT(LEFT(SquadExport!$E118,FIND("'",SquadExport!$E118)-1)+((MID(SquadExport!$E118,FIND("'",SquadExport!$E118)+1,LEN(SquadExport!$E118)-FIND("'",SquadExport!$E118)-1))/12),"ft","m")-1)/(Variables!$C$4-1)))*Variables!$B$5,"")</f>
        <v/>
      </c>
      <c r="AU118" s="114" t="str">
        <f>IF($A118&gt;"",IF(AND(EXACT(SquadExport!$BT118,TRUE),EXACT(SquadExport!$BL118,TRUE)),HARMEAN(WeightedParse!I118,WeightedParse!J118,WeightedParse!K118,WeightedParse!Q118,WeightedParse!T118,WeightedParse!V118,WeightedParse!X118,WeightedParse!Z118,WeightedParse!AB118,WeightedParse!AD118,WeightedParse!AF118,WeightedParse!AG118,WeightedParse!AK118,WeightedParse!AP118),HARMEAN(WeightedParse!I118,WeightedParse!J118,WeightedParse!K118,WeightedParse!Q118,WeightedParse!T118,WeightedParse!V118,WeightedParse!X118,WeightedParse!Z118,WeightedParse!AB118,WeightedParse!AD118,WeightedParse!AF118,WeightedParse!AG118,WeightedParse!AK118,WeightedParse!AP118)*Variables!$B$5),"")</f>
        <v/>
      </c>
      <c r="AV118" s="114" t="str">
        <f>IF($A118&gt;"",IF(AND(EXACT(SquadExport!$BT118,TRUE),EXACT(SquadExport!$BL118,TRUE)),HARMEAN(WeightedParse!I118,WeightedParse!J118,WeightedParse!K118,WeightedParse!Q118,WeightedParse!T118,WeightedParse!V118,WeightedParse!X118,WeightedParse!Z118,WeightedParse!AD118,WeightedParse!AH118,WeightedParse!AI118,WeightedParse!AJ118,WeightedParse!AK118,WeightedParse!AN118,WeightedParse!AO118),HARMEAN(WeightedParse!I118,WeightedParse!J118,WeightedParse!K118,WeightedParse!Q118,WeightedParse!T118,WeightedParse!V118,WeightedParse!X118,WeightedParse!Z118,WeightedParse!AD118,WeightedParse!AH118,WeightedParse!AI118,WeightedParse!AJ118,WeightedParse!AK118,WeightedParse!AN118,WeightedParse!AO118)*Variables!$B$5),"")</f>
        <v/>
      </c>
      <c r="AW118" s="114" t="str">
        <f>IF($A118&gt;"",IF(AND(EXACT(SquadExport!$BT118,TRUE),EXACT(SquadExport!$BL118,TRUE)),HARMEAN(WeightedParse!I118,WeightedParse!J118,WeightedParse!K118,WeightedParse!Q118,WeightedParse!T118,WeightedParse!V118,WeightedParse!X118,WeightedParse!Z118,WeightedParse!AB118,WeightedParse!AD118,WeightedParse!AF118,WeightedParse!AG118,WeightedParse!AI118,WeightedParse!AJ118,WeightedParse!AK118),HARMEAN(WeightedParse!I118,WeightedParse!J118,WeightedParse!K118,WeightedParse!Q118,WeightedParse!T118,WeightedParse!V118,WeightedParse!X118,WeightedParse!Z118,WeightedParse!AB118,WeightedParse!AD118,WeightedParse!AF118,WeightedParse!AG118,WeightedParse!AI118,WeightedParse!AJ118,WeightedParse!AK118)*Variables!$B$5),"")</f>
        <v/>
      </c>
      <c r="AX118" s="114" t="str">
        <f>IF($A118&gt;"",IF(AND(EXACT(SquadExport!$BT118,TRUE),EXACT(SquadExport!$BL118,TRUE)),HARMEAN(WeightedParse!K118,WeightedParse!Q118,WeightedParse!U118,WeightedParse!V118,WeightedParse!W118,WeightedParse!X118,WeightedParse!Y118,WeightedParse!Z118,WeightedParse!AD118,WeightedParse!AF118,WeightedParse!AH118,WeightedParse!AI118,WeightedParse!AJ118,WeightedParse!AK118,WeightedParse!AN118,WeightedParse!AO118,WeightedParse!AP118),HARMEAN(WeightedParse!K118,WeightedParse!Q118,WeightedParse!U118,WeightedParse!V118,WeightedParse!W118,WeightedParse!X118,WeightedParse!Y118,WeightedParse!Z118,WeightedParse!AD118,WeightedParse!AF118,WeightedParse!AH118,WeightedParse!AI118,WeightedParse!AJ118,WeightedParse!AK118,WeightedParse!AN118,WeightedParse!AO118,WeightedParse!AP118)*Variables!$B$5),"")</f>
        <v/>
      </c>
      <c r="AY118" s="114" t="str">
        <f>IF($A118&gt;"",IF(AND(EXACT(SquadExport!$BT118,TRUE),EXACT(SquadExport!$BL118,TRUE)),HARMEAN(WeightedParse!I118,WeightedParse!J118,WeightedParse!K118,WeightedParse!M118,WeightedParse!N118,WeightedParse!Q118,WeightedParse!T118,WeightedParse!V118,WeightedParse!X118,WeightedParse!Z118,WeightedParse!AD118,WeightedParse!AF118,WeightedParse!AG118,WeightedParse!AH118,WeightedParse!AI118,WeightedParse!AJ118,WeightedParse!AK118,WeightedParse!AL118,WeightedParse!AN118,WeightedParse!AO118,WeightedParse!AP118),HARMEAN(WeightedParse!I118,WeightedParse!J118,WeightedParse!K118,WeightedParse!M118,WeightedParse!N118,WeightedParse!Q118,WeightedParse!T118,WeightedParse!V118,WeightedParse!X118,WeightedParse!Z118,WeightedParse!AD118,WeightedParse!AF118,WeightedParse!AG118,WeightedParse!AH118,WeightedParse!AI118,WeightedParse!AJ118,WeightedParse!AK118,WeightedParse!AL118,WeightedParse!AN118,WeightedParse!AO118,WeightedParse!AP118)*Variables!$B$5),"")</f>
        <v/>
      </c>
    </row>
    <row r="119" spans="1:51" ht="15" customHeight="1" x14ac:dyDescent="0.25">
      <c r="A119" s="3" t="str">
        <f>IF(WeightedParse!A119&gt;"",WeightedParse!A119,"")</f>
        <v/>
      </c>
      <c r="B119" s="4" t="str">
        <f>IF(WeightedParse!B119&gt;0,WeightedParse!B119,"")</f>
        <v/>
      </c>
      <c r="C119" s="4" t="str">
        <f>IF(A119&gt;"",IF(AND(B119&lt;=Variables!$B$8,G119&gt;2),"Youth",IF(AND(B119&lt;=Variables!$B$8,G119&lt;=2),"Prospect",IF(AND(B119&gt;=Variables!$B$9,G119&gt;2),"Old",IF(G119&gt;=3,"Reserves","First Team")))),"")</f>
        <v/>
      </c>
      <c r="D119" s="4" t="str">
        <f>SquadExport!BJ119</f>
        <v/>
      </c>
      <c r="E119" s="4" t="str">
        <f>IF(A119&gt;"",VLOOKUP(F119,Roles!A:B,2,FALSE)&amp;IF(OR(VLOOKUP(F119,Roles!$A:$B,2,FALSE)="FB",VLOOKUP(F119,Roles!$A:$B,2,FALSE)="WB",VLOOKUP(F119,Roles!$A:$B,2,FALSE)="WM",VLOOKUP(F119,Roles!$A:$B,2,FALSE)="W"),IF(AND(SquadExport!BK119=TRUE,SquadExport!BM119=TRUE,WeightedParse!BB119&gt;=WeightedParse!BC119)," (R)",IF(AND(SquadExport!BK119=TRUE,SquadExport!BM119=TRUE,WeightedParse!BB119&lt;WeightedParse!BC119)," (L)",IF(AND(SquadExport!BK119=TRUE,SquadExport!BM119=FALSE), " (L)",IF(AND(SquadExport!BK119=FALSE,SquadExport!BM119=TRUE)," (R)","")))),""),"")</f>
        <v/>
      </c>
      <c r="F119" s="4" t="str" cm="1">
        <f t="array" ref="F119">IF(A119&gt;"",INDEX($J$1:$AY$1,SUMPRODUCT(MAX(($J$2:$AY$200=MAX($J119:$AY119))*(COLUMN($J$2:$AY$200))))-COLUMN($J$1)+1),"")</f>
        <v/>
      </c>
      <c r="G119" s="4" t="str">
        <f t="shared" si="3"/>
        <v/>
      </c>
      <c r="H119" s="4" t="str">
        <f t="shared" si="4"/>
        <v/>
      </c>
      <c r="I119" s="5" t="str">
        <f t="shared" si="5"/>
        <v/>
      </c>
      <c r="J119" s="114" t="str">
        <f>IF($A119&gt;"",HARMEAN(WeightedParse!V119,WeightedParse!Y119,WeightedParse!Z119,WeightedParse!AE119,WeightedParse!AJ119,WeightedParse!AQ119,WeightedParse!AR119,WeightedParse!AS119,WeightedParse!AU119,WeightedParse!AV119,WeightedParse!AW119,WeightedParse!AY119,WeightedParse!BA119),"")</f>
        <v/>
      </c>
      <c r="K119" s="114" t="str">
        <f>IF(A119&gt;"",HARMEAN(WeightedParse!K119,WeightedParse!Q119,WeightedParse!V119,WeightedParse!X119,WeightedParse!Y119,WeightedParse!Z119,WeightedParse!AE119,WeightedParse!AG119,WeightedParse!AI119,WeightedParse!AJ119,WeightedParse!AQ119,WeightedParse!AR119,WeightedParse!AS119,WeightedParse!AU119,WeightedParse!AV119,WeightedParse!AW119,WeightedParse!AY119,WeightedParse!AZ119,WeightedParse!BA119),"")</f>
        <v/>
      </c>
      <c r="L119" s="114" t="str">
        <f>IF($A119&gt;"",IF(AND(EXACT(SquadExport!$BO119,TRUE),EXACT(SquadExport!$BL119,TRUE)),HARMEAN(WeightedParse!M119,WeightedParse!P119,WeightedParse!S119,WeightedParse!U119,WeightedParse!V119,WeightedParse!W119,WeightedParse!Y119,WeightedParse!AE119,WeightedParse!AL119,WeightedParse!AN119,WeightedParse!AP119),HARMEAN(WeightedParse!M119,WeightedParse!P119,WeightedParse!S119,WeightedParse!U119,WeightedParse!V119,WeightedParse!W119,WeightedParse!Y119,WeightedParse!AE119,WeightedParse!AL119,WeightedParse!AN119,WeightedParse!AP119)*Variables!$B$5),"")</f>
        <v/>
      </c>
      <c r="M119" s="114" t="str">
        <f>IF($A119&gt;"",IF(AND(EXACT(SquadExport!$BO119,TRUE),EXACT(SquadExport!$BL119,TRUE)),HARMEAN(WeightedParse!M119,WeightedParse!P119,WeightedParse!S119,WeightedParse!U119,WeightedParse!V119,WeightedParse!W119,WeightedParse!X119,WeightedParse!Y119,WeightedParse!Z119,WeightedParse!AE119,WeightedParse!AL119,WeightedParse!AN119,WeightedParse!AP119),HARMEAN(WeightedParse!M119,WeightedParse!P119,WeightedParse!S119,WeightedParse!U119,WeightedParse!V119,WeightedParse!W119,WeightedParse!X119,WeightedParse!Y119,WeightedParse!Z119,WeightedParse!AE119,WeightedParse!AL119,WeightedParse!AN119,WeightedParse!AP119)*Variables!$B$5),"")</f>
        <v/>
      </c>
      <c r="N119" s="114" t="str">
        <f>IF($A119&gt;"",IF(AND(EXACT(SquadExport!$BO119,TRUE),EXACT(SquadExport!$BL119,TRUE)),HARMEAN(WeightedParse!K119,WeightedParse!M119,WeightedParse!P119,WeightedParse!Q119,WeightedParse!S119,WeightedParse!T119,WeightedParse!U119,WeightedParse!V119,WeightedParse!W119,WeightedParse!X119,WeightedParse!Y119,WeightedParse!Z119,WeightedParse!AE119,WeightedParse!AG119,WeightedParse!AL119,WeightedParse!AN119,WeightedParse!AP119),HARMEAN(WeightedParse!K119,WeightedParse!M119,WeightedParse!P119,WeightedParse!Q119,WeightedParse!S119,WeightedParse!T119,WeightedParse!U119,WeightedParse!V119,WeightedParse!W119,WeightedParse!X119,WeightedParse!Y119,WeightedParse!Z119,WeightedParse!AE119,WeightedParse!AG119,WeightedParse!AL119,WeightedParse!AN119,WeightedParse!AP119)*Variables!$B$5),"")</f>
        <v/>
      </c>
      <c r="O119" s="114" t="str">
        <f>IF($A119&gt;"",IF(AND(EXACT(SquadExport!$BO119,TRUE),EXACT(SquadExport!$BL119,TRUE)),HARMEAN(WeightedParse!I119,WeightedParse!K119,WeightedParse!M119,WeightedParse!P119,WeightedParse!Q119,WeightedParse!S119,WeightedParse!T119,WeightedParse!V119,WeightedParse!W119,WeightedParse!X119,WeightedParse!Y119,WeightedParse!Z119,WeightedParse!AB119,WeightedParse!AE119,WeightedParse!AF119,WeightedParse!AG119,WeightedParse!AJ119,WeightedParse!AK119,WeightedParse!AL119,WeightedParse!AN119,WeightedParse!AO119,WeightedParse!AP119),HARMEAN(WeightedParse!I119,WeightedParse!K119,WeightedParse!M119,WeightedParse!P119,WeightedParse!Q119,WeightedParse!S119,WeightedParse!T119,WeightedParse!V119,WeightedParse!W119,WeightedParse!X119,WeightedParse!Y119,WeightedParse!Z119,WeightedParse!AB119,WeightedParse!AE119,WeightedParse!AF119,WeightedParse!AG119,WeightedParse!AJ119,WeightedParse!AK119,WeightedParse!AL119,WeightedParse!AN119,WeightedParse!AO119,WeightedParse!AP119)*Variables!$B$5),"")</f>
        <v/>
      </c>
      <c r="P119" s="114" t="str">
        <f>IF($A119&gt;"",IF(AND(OR(EXACT(SquadExport!$BO119,TRUE),EXACT(SquadExport!$BP119,TRUE)),OR(EXACT(SquadExport!$BK119,TRUE),EXACT(SquadExport!$BM119,TRUE))),HARMEAN(WeightedParse!M119,WeightedParse!P119,WeightedParse!S119,WeightedParse!U119,WeightedParse!V119,WeightedParse!W119,WeightedParse!Y119,WeightedParse!AE119,WeightedParse!AF119,WeightedParse!AP119),HARMEAN(WeightedParse!M119,WeightedParse!P119,WeightedParse!S119,WeightedParse!U119,WeightedParse!V119,WeightedParse!W119,WeightedParse!Y119,WeightedParse!AE119,WeightedParse!AF119,WeightedParse!AP119)*Variables!$B$5),"")</f>
        <v/>
      </c>
      <c r="Q119" s="114" t="str">
        <f>IF($A119&gt;"",IF(AND(OR(EXACT(SquadExport!$BO119,TRUE),EXACT(SquadExport!$BP119,TRUE)),OR(EXACT(SquadExport!$BK119,TRUE),EXACT(SquadExport!$BM119,TRUE))),HARMEAN(WeightedParse!H119,WeightedParse!P119,WeightedParse!Q119,WeightedParse!S119,WeightedParse!T119,WeightedParse!V119,WeightedParse!X119,WeightedParse!Y119,WeightedParse!Z119,WeightedParse!AE119,WeightedParse!AF119,WeightedParse!AH119,WeightedParse!AN119,WeightedParse!AO119),HARMEAN(WeightedParse!H119,WeightedParse!P119,WeightedParse!Q119,WeightedParse!S119,WeightedParse!T119,WeightedParse!V119,WeightedParse!X119,WeightedParse!Y119,WeightedParse!Z119,WeightedParse!AE119,WeightedParse!AF119,WeightedParse!AH119,WeightedParse!AN119,WeightedParse!AO119)*Variables!$B$5),"")</f>
        <v/>
      </c>
      <c r="R119" s="115" t="str">
        <f>IF($A119&gt;"",IF(AND(OR(EXACT(SquadExport!$BO119,TRUE),EXACT(SquadExport!$BP119,TRUE)),OR(EXACT(SquadExport!$BK119,TRUE),EXACT(SquadExport!$BM119,TRUE))),HARMEAN(WeightedParse!H119,WeightedParse!I119,WeightedParse!K119,WeightedParse!P119,WeightedParse!Q119,WeightedParse!S119,WeightedParse!T119,WeightedParse!V119,WeightedParse!Y119,WeightedParse!Z119,WeightedParse!AD119,WeightedParse!AE119,WeightedParse!AF119,WeightedParse!AH119,WeightedParse!AI119,WeightedParse!AJ119,WeightedParse!AN119,WeightedParse!AO119),HARMEAN(WeightedParse!H119,WeightedParse!I119,WeightedParse!K119,WeightedParse!P119,WeightedParse!Q119,WeightedParse!S119,WeightedParse!T119,WeightedParse!V119,WeightedParse!Y119,WeightedParse!Z119,WeightedParse!AD119,WeightedParse!AE119,WeightedParse!AF119,WeightedParse!AH119,WeightedParse!AI119,WeightedParse!AJ119,WeightedParse!AN119,WeightedParse!AO119)*Variables!$B$5),"")</f>
        <v/>
      </c>
      <c r="S119" s="115" t="str">
        <f>IF($A119&gt;"",IF(AND(OR(EXACT(SquadExport!$BO119,TRUE),EXACT(SquadExport!$BP119,TRUE)),OR(EXACT(SquadExport!$BK119,TRUE),EXACT(SquadExport!$BM119,TRUE))),HARMEAN(WeightedParse!H119,WeightedParse!I119,WeightedParse!K119,WeightedParse!Q119,WeightedParse!S119,WeightedParse!T119,WeightedParse!V119,WeightedParse!X119,WeightedParse!Z119,WeightedParse!AB119,WeightedParse!AD119,WeightedParse!AF119,WeightedParse!AG119,WeightedParse!AH119,WeightedParse!AI119,WeightedParse!AJ119,WeightedParse!AK119,WeightedParse!AN119,WeightedParse!AO119),HARMEAN(WeightedParse!H119,WeightedParse!I119,WeightedParse!K119,WeightedParse!Q119,WeightedParse!S119,WeightedParse!T119,WeightedParse!V119,WeightedParse!X119,WeightedParse!Z119,WeightedParse!AB119,WeightedParse!AD119,WeightedParse!AF119,WeightedParse!AG119,WeightedParse!AH119,WeightedParse!AI119,WeightedParse!AJ119,WeightedParse!AK119,WeightedParse!AN119,WeightedParse!AO119)*Variables!$B$5),"")</f>
        <v/>
      </c>
      <c r="T119" s="114" t="str">
        <f>IF($A119&gt;"",IF(AND(OR(EXACT(SquadExport!$BO119,TRUE),EXACT(SquadExport!$BP119,TRUE)),OR(EXACT(SquadExport!$BK119,TRUE),EXACT(SquadExport!$BM119,TRUE))),HARMEAN(WeightedParse!I119,WeightedParse!K119,WeightedParse!N119,WeightedParse!P119,WeightedParse!Q119,WeightedParse!S119,WeightedParse!T119,WeightedParse!V119,WeightedParse!X119,WeightedParse!Y119,WeightedParse!Z119,WeightedParse!AB119,WeightedParse!AD119,WeightedParse!AE119,WeightedParse!AF119,WeightedParse!AH119,WeightedParse!AI119,WeightedParse!AJ119,WeightedParse!AN119,WeightedParse!AO119)*WeightedParse!BD119,(HARMEAN(WeightedParse!I119,WeightedParse!K119,WeightedParse!N119,WeightedParse!P119,WeightedParse!Q119,WeightedParse!S119,WeightedParse!T119,WeightedParse!V119,WeightedParse!X119,WeightedParse!Y119,WeightedParse!Z119,WeightedParse!AB119,WeightedParse!AD119,WeightedParse!AE119,WeightedParse!AF119,WeightedParse!AH119,WeightedParse!AI119,WeightedParse!AJ119,WeightedParse!AN119,WeightedParse!AO119)*WeightedParse!BD119)*Variables!$B$5),"")</f>
        <v/>
      </c>
      <c r="U119" s="114" t="str">
        <f>IF($A119&gt;"",IF(EXACT(SquadExport!$BQ119,TRUE),HARMEAN(WeightedParse!P119,WeightedParse!S119,WeightedParse!V119,WeightedParse!X119,WeightedParse!Y119,WeightedParse!Z119,WeightedParse!AE119,WeightedParse!AF119,WeightedParse!AP119),HARMEAN(WeightedParse!P119,WeightedParse!S119,WeightedParse!V119,WeightedParse!X119,WeightedParse!Y119,WeightedParse!Z119,WeightedParse!AE119,WeightedParse!AF119,WeightedParse!AP119)*Variables!$B$5),"")</f>
        <v/>
      </c>
      <c r="V119" s="114" t="str">
        <f>IF($A119&gt;"",IF(EXACT(SquadExport!$BQ119,TRUE),HARMEAN(WeightedParse!K119,WeightedParse!Q119,WeightedParse!S119,WeightedParse!T119,WeightedParse!V119,WeightedParse!X119,WeightedParse!Z119,WeightedParse!AE119,WeightedParse!AF119,WeightedParse!AG119,WeightedParse!AH119,WeightedParse!AK119),HARMEAN(WeightedParse!K119,WeightedParse!Q119,WeightedParse!S119,WeightedParse!T119,WeightedParse!V119,WeightedParse!X119,WeightedParse!Z119,WeightedParse!AE119,WeightedParse!AF119,WeightedParse!AG119,WeightedParse!AH119,WeightedParse!AK119)*Variables!$B$5),"")</f>
        <v/>
      </c>
      <c r="W119" s="114" t="str">
        <f>IF($A119&gt;"",IF(EXACT(SquadExport!$BQ119,TRUE),HARMEAN(WeightedParse!I119,WeightedParse!K119,WeightedParse!N119,WeightedParse!Q119,WeightedParse!T119,WeightedParse!V119,WeightedParse!X119,WeightedParse!Z119,WeightedParse!AB119,WeightedParse!AD119,WeightedParse!AF119,WeightedParse!AG119,WeightedParse!AK119),HARMEAN(WeightedParse!I119,WeightedParse!K119,WeightedParse!N119,WeightedParse!Q119,WeightedParse!T119,WeightedParse!V119,WeightedParse!X119,WeightedParse!Z119,WeightedParse!AB119,WeightedParse!AD119,WeightedParse!AF119,WeightedParse!AG119,WeightedParse!AK119)*Variables!$B$5),"")</f>
        <v/>
      </c>
      <c r="X119" s="114" t="str">
        <f>IF($A119&gt;"",IF(EXACT(SquadExport!$BQ119,TRUE),HARMEAN(WeightedParse!K119,WeightedParse!P119,WeightedParse!Q119,WeightedParse!S119,WeightedParse!U119,WeightedParse!V119,WeightedParse!X119,WeightedParse!Y119,WeightedParse!Z119,WeightedParse!AE119,WeightedParse!AF119,WeightedParse!AH119,WeightedParse!AO119,WeightedParse!AP119),HARMEAN(WeightedParse!K119,WeightedParse!P119,WeightedParse!Q119,WeightedParse!S119,WeightedParse!U119,WeightedParse!V119,WeightedParse!X119,WeightedParse!Y119,WeightedParse!Z119,WeightedParse!AE119,WeightedParse!AF119,WeightedParse!AH119,WeightedParse!AO119,WeightedParse!AP119)*Variables!$B$5),"")</f>
        <v/>
      </c>
      <c r="Y119" s="114" t="str">
        <f>IF($A119&gt;"",IF(EXACT(SquadExport!$BQ119,TRUE),HARMEAN(WeightedParse!P119,WeightedParse!Q119,WeightedParse!S119,WeightedParse!U119,WeightedParse!V119,WeightedParse!W119,WeightedParse!Y119,WeightedParse!AE119,WeightedParse!AF119,WeightedParse!AH119,WeightedParse!AJ119,WeightedParse!AN119,WeightedParse!AO119,WeightedParse!AP119),HARMEAN(WeightedParse!P119,WeightedParse!Q119,WeightedParse!S119,WeightedParse!U119,WeightedParse!V119,WeightedParse!W119,WeightedParse!Y119,WeightedParse!AE119,WeightedParse!AF119,WeightedParse!AH119,WeightedParse!AJ119,WeightedParse!AN119,WeightedParse!AO119,WeightedParse!AP119)*Variables!$B$5),"")</f>
        <v/>
      </c>
      <c r="Z119" s="114" t="str">
        <f>IF($A119&gt;"",IF(EXACT(SquadExport!$BQ119,TRUE),HARMEAN(WeightedParse!M119,WeightedParse!P119,WeightedParse!Q119,WeightedParse!S119,WeightedParse!U119,WeightedParse!V119,WeightedParse!W119,WeightedParse!X119,WeightedParse!Y119,WeightedParse!Z119,WeightedParse!AE119,WeightedParse!AF119,WeightedParse!AH119,WeightedParse!AL119,WeightedParse!AO119,WeightedParse!AP119),HARMEAN(WeightedParse!M119,WeightedParse!P119,WeightedParse!Q119,WeightedParse!S119,WeightedParse!U119,WeightedParse!V119,WeightedParse!W119,WeightedParse!X119,WeightedParse!Y119,WeightedParse!Z119,WeightedParse!AE119,WeightedParse!AF119,WeightedParse!AH119,WeightedParse!AL119,WeightedParse!AO119,WeightedParse!AP119)*Variables!$B$5),"")</f>
        <v/>
      </c>
      <c r="AA119" s="114" t="str">
        <f>IF($A119&gt;"",IF(EXACT(SquadExport!$BQ119,TRUE),HARMEAN(WeightedParse!J119,WeightedParse!K119,WeightedParse!N119,WeightedParse!P119,WeightedParse!Q119,WeightedParse!S119,WeightedParse!V119,WeightedParse!X119,WeightedParse!Y119,WeightedParse!Z119,WeightedParse!AD119,WeightedParse!AE119,WeightedParse!AH119,WeightedParse!AI119,WeightedParse!AK119,WeightedParse!AN119,WeightedParse!AO119,WeightedParse!AP119),HARMEAN(WeightedParse!J119,WeightedParse!K119,WeightedParse!N119,WeightedParse!P119,WeightedParse!Q119,WeightedParse!S119,WeightedParse!V119,WeightedParse!X119,WeightedParse!Y119,WeightedParse!Z119,WeightedParse!AD119,WeightedParse!AE119,WeightedParse!AH119,WeightedParse!AI119,WeightedParse!AK119,WeightedParse!AN119,WeightedParse!AO119,WeightedParse!AP119)*Variables!$B$5),"")</f>
        <v/>
      </c>
      <c r="AB119" s="114" t="str">
        <f>IF($A119&gt;"",IF(AND(EXACT(SquadExport!$BR119,TRUE),EXACT(SquadExport!$BL119,TRUE)),HARMEAN(WeightedParse!I119,WeightedParse!K119,WeightedParse!N119,WeightedParse!Q119,WeightedParse!T119,WeightedParse!V119,WeightedParse!X119,WeightedParse!Y119,WeightedParse!Z119,WeightedParse!AD119,WeightedParse!AE119,WeightedParse!AF119,WeightedParse!AG119,WeightedParse!AH119,WeightedParse!AI119,WeightedParse!AJ119,WeightedParse!AK119,WeightedParse!AN119,WeightedParse!AO119),HARMEAN(WeightedParse!I119,WeightedParse!K119,WeightedParse!N119,WeightedParse!Q119,WeightedParse!T119,WeightedParse!V119,WeightedParse!X119,WeightedParse!Y119,WeightedParse!Z119,WeightedParse!AD119,WeightedParse!AE119,WeightedParse!AF119,WeightedParse!AG119,WeightedParse!AH119,WeightedParse!AI119,WeightedParse!AJ119,WeightedParse!AK119,WeightedParse!AN119,WeightedParse!AO119)*Variables!$B$5),"")</f>
        <v/>
      </c>
      <c r="AC119" s="114" t="str">
        <f>IF($A119&gt;"",IF(AND(EXACT(SquadExport!$BR119,TRUE),EXACT(SquadExport!$BL119,TRUE)),HARMEAN(WeightedParse!K119,WeightedParse!Q119,WeightedParse!S119,WeightedParse!T119,WeightedParse!V119,WeightedParse!X119,WeightedParse!Y119,WeightedParse!Z119,WeightedParse!AD119,WeightedParse!AE119,WeightedParse!AF119,WeightedParse!AG119,WeightedParse!AH119,WeightedParse!AO119),HARMEAN(WeightedParse!K119,WeightedParse!Q119,WeightedParse!S119,WeightedParse!T119,WeightedParse!V119,WeightedParse!X119,WeightedParse!Y119,WeightedParse!Z119,WeightedParse!AD119,WeightedParse!AE119,WeightedParse!AF119,WeightedParse!AG119,WeightedParse!AH119,WeightedParse!AO119)*Variables!$B$5),"")</f>
        <v/>
      </c>
      <c r="AD119" s="114" t="str">
        <f>IF($A119&gt;"",IF(AND(EXACT(SquadExport!$BR119,TRUE),EXACT(SquadExport!$BL119,TRUE)),HARMEAN(WeightedParse!I119,WeightedParse!J119,WeightedParse!K119,WeightedParse!N119,WeightedParse!Q119,WeightedParse!S119,WeightedParse!T119,WeightedParse!V119,WeightedParse!X119,WeightedParse!Z119,WeightedParse!AB119,WeightedParse!AD119,WeightedParse!AG119,WeightedParse!AH119,WeightedParse!AI119,WeightedParse!AK119,WeightedParse!AO119),HARMEAN(WeightedParse!I119,WeightedParse!J119,WeightedParse!K119,WeightedParse!N119,WeightedParse!Q119,WeightedParse!S119,WeightedParse!T119,WeightedParse!V119,WeightedParse!X119,WeightedParse!Z119,WeightedParse!AB119,WeightedParse!AD119,WeightedParse!AG119,WeightedParse!AH119,WeightedParse!AI119,WeightedParse!AK119,WeightedParse!AO119)*Variables!$B$5),"")</f>
        <v/>
      </c>
      <c r="AE119" s="114" t="str">
        <f>IF($A119&gt;"",IF(AND(EXACT(SquadExport!$BR119,TRUE),EXACT(SquadExport!$BL119,TRUE)),HARMEAN(WeightedParse!K119,WeightedParse!N119,WeightedParse!P119,WeightedParse!Q119,WeightedParse!S119,WeightedParse!T119,WeightedParse!U119,WeightedParse!V119,WeightedParse!X119,WeightedParse!Y119,WeightedParse!Z119,WeightedParse!AD119,WeightedParse!AE119,WeightedParse!AF119,WeightedParse!AG119,WeightedParse!AH119,WeightedParse!AI119,WeightedParse!AO119),HARMEAN(WeightedParse!K119,WeightedParse!N119,WeightedParse!P119,WeightedParse!Q119,WeightedParse!S119,WeightedParse!T119,WeightedParse!U119,WeightedParse!V119,WeightedParse!X119,WeightedParse!Y119,WeightedParse!Z119,WeightedParse!AD119,WeightedParse!AE119,WeightedParse!AF119,WeightedParse!AG119,WeightedParse!AH119,WeightedParse!AI119,WeightedParse!AO119)*Variables!$B$5),"")</f>
        <v/>
      </c>
      <c r="AF119" s="114" t="str">
        <f>IF($A119&gt;"",IF(AND(EXACT(SquadExport!$BR119,TRUE),EXACT(SquadExport!$BL119,TRUE)),HARMEAN(WeightedParse!I119,WeightedParse!J119,WeightedParse!K119,WeightedParse!N119,WeightedParse!Q119,WeightedParse!S119,WeightedParse!T119,WeightedParse!U119,WeightedParse!V119,WeightedParse!X119,WeightedParse!Z119,WeightedParse!AD119,WeightedParse!AE119,WeightedParse!AF119,WeightedParse!AH119,WeightedParse!AI119,WeightedParse!AK119,WeightedParse!AN119,WeightedParse!AO119,WeightedParse!AP119),HARMEAN(WeightedParse!I119,WeightedParse!J119,WeightedParse!K119,WeightedParse!N119,WeightedParse!Q119,WeightedParse!S119,WeightedParse!T119,WeightedParse!U119,WeightedParse!V119,WeightedParse!X119,WeightedParse!Z119,WeightedParse!AD119,WeightedParse!AE119,WeightedParse!AF119,WeightedParse!AH119,WeightedParse!AI119,WeightedParse!AK119,WeightedParse!AN119,WeightedParse!AO119,WeightedParse!AP119)*Variables!$B$5),"")</f>
        <v/>
      </c>
      <c r="AG119" s="114" t="str">
        <f>IF($A119&gt;"",IF(AND(OR(EXACT(SquadExport!$BR119,TRUE),EXACT(SquadExport!$BS119,TRUE)),OR(EXACT(SquadExport!$BK119,TRUE),EXACT(SquadExport!$BM119,TRUE))),HARMEAN(WeightedParse!I119,WeightedParse!K119,WeightedParse!Q119,WeightedParse!T119,WeightedParse!X119,WeightedParse!Z119,WeightedParse!AD119,WeightedParse!AF119,WeightedParse!AG119,WeightedParse!AJ119),HARMEAN(WeightedParse!I119,WeightedParse!K119,WeightedParse!Q119,WeightedParse!T119,WeightedParse!X119,WeightedParse!Z119,WeightedParse!AD119,WeightedParse!AF119,WeightedParse!AG119,WeightedParse!AJ119)*Variables!$B$5),"")</f>
        <v/>
      </c>
      <c r="AH119" s="114" t="str">
        <f>IF($A119&gt;"",IF(AND(OR(EXACT(SquadExport!$BR119,TRUE),EXACT(SquadExport!$BS119,TRUE)),OR(EXACT(SquadExport!$BK119,TRUE),EXACT(SquadExport!$BM119,TRUE))),HARMEAN(WeightedParse!H119,WeightedParse!K119,WeightedParse!P119,WeightedParse!Q119,WeightedParse!S119,WeightedParse!T119,WeightedParse!V119,WeightedParse!X119,WeightedParse!Y119,WeightedParse!Z119,WeightedParse!AD119,WeightedParse!AE119,WeightedParse!AF119,WeightedParse!AG119,WeightedParse!AH119,WeightedParse!AO119),HARMEAN(WeightedParse!H119,WeightedParse!K119,WeightedParse!P119,WeightedParse!Q119,WeightedParse!S119,WeightedParse!T119,WeightedParse!V119,WeightedParse!X119,WeightedParse!Y119,WeightedParse!Z119,WeightedParse!AD119,WeightedParse!AE119,WeightedParse!AF119,WeightedParse!AG119,WeightedParse!AH119,WeightedParse!AO119)*Variables!$B$5),"")</f>
        <v/>
      </c>
      <c r="AI119" s="114" t="str">
        <f>IF($A119&gt;"",IF(AND(OR(EXACT(SquadExport!$BR119,TRUE),EXACT(SquadExport!$BS119,TRUE)),OR(EXACT(SquadExport!$BK119,TRUE),EXACT(SquadExport!$BM119,TRUE))),HARMEAN(WeightedParse!H119,WeightedParse!I119,WeightedParse!K119,WeightedParse!P119,WeightedParse!Q119,WeightedParse!S119,WeightedParse!T119,WeightedParse!U119,WeightedParse!V119,WeightedParse!X119,WeightedParse!Y119,WeightedParse!Z119,WeightedParse!AD119,WeightedParse!AE119,WeightedParse!AF119,WeightedParse!AH119,WeightedParse!AI119,WeightedParse!AO119),HARMEAN(WeightedParse!H119,WeightedParse!I119,WeightedParse!K119,WeightedParse!P119,WeightedParse!Q119,WeightedParse!S119,WeightedParse!T119,WeightedParse!U119,WeightedParse!V119,WeightedParse!X119,WeightedParse!Y119,WeightedParse!Z119,WeightedParse!AD119,WeightedParse!AE119,WeightedParse!AF119,WeightedParse!AH119,WeightedParse!AI119,WeightedParse!AO119)*Variables!$B$5),"")</f>
        <v/>
      </c>
      <c r="AJ119" s="114" t="str">
        <f>IF($A119&gt;"",IF(AND(OR(EXACT(SquadExport!$BR119,TRUE),EXACT(SquadExport!$BS119,TRUE)),OR(EXACT(SquadExport!$BK119,TRUE),EXACT(SquadExport!$BM119,TRUE))),HARMEAN(WeightedParse!H119,WeightedParse!K119,WeightedParse!M119,WeightedParse!V119,WeightedParse!W119,WeightedParse!AD119,WeightedParse!AF119,WeightedParse!AH119,WeightedParse!AK119,WeightedParse!AL119,WeightedParse!AO119,WeightedParse!AP119)*(CONVERT(LEFT(SquadExport!$E119,FIND("'",SquadExport!$E119)-1)+((MID(SquadExport!$E119,FIND("'",SquadExport!$E119)+1,LEN(SquadExport!$E119)-FIND("'",SquadExport!$E119)-1))/12),"ft","m")-1)/(Variables!$C$4-1),(HARMEAN(WeightedParse!H119,WeightedParse!K119,WeightedParse!M119,WeightedParse!V119,WeightedParse!W119,WeightedParse!AD119,WeightedParse!AF119,WeightedParse!AH119,WeightedParse!AK119,WeightedParse!AL119,WeightedParse!AO119,WeightedParse!AP119)*(CONVERT(LEFT(SquadExport!$E119,FIND("'",SquadExport!$E119)-1)+((MID(SquadExport!$E119,FIND("'",SquadExport!$E119)+1,LEN(SquadExport!$E119)-FIND("'",SquadExport!$E119)-1))/12),"ft","m")-1)/(Variables!$C$4-1))*Variables!$B$5),"")</f>
        <v/>
      </c>
      <c r="AK119" s="114" t="str">
        <f>IF($A119&gt;"",IF(AND(OR(EXACT(SquadExport!$BR119,TRUE),EXACT(SquadExport!$BS119,TRUE)),OR(EXACT(SquadExport!$BK119,TRUE),EXACT(SquadExport!$BM119,TRUE))),HARMEAN(WeightedParse!J119,WeightedParse!K119,WeightedParse!T119,WeightedParse!V119,WeightedParse!X119,WeightedParse!Y119,WeightedParse!Z119,WeightedParse!AD119,WeightedParse!AH119,WeightedParse!AI119,WeightedParse!AK119,WeightedParse!AO119),HARMEAN(WeightedParse!J119,WeightedParse!K119,WeightedParse!T119,WeightedParse!V119,WeightedParse!X119,WeightedParse!Y119,WeightedParse!Z119,WeightedParse!AD119,WeightedParse!AH119,WeightedParse!AI119,WeightedParse!AK119,WeightedParse!AO119)*Variables!$B$5),"")</f>
        <v/>
      </c>
      <c r="AL119" s="114" t="str">
        <f>IF($A119&gt;"",IF(AND(OR(EXACT(SquadExport!$BR119,TRUE),EXACT(SquadExport!$BS119,TRUE)),OR(EXACT(SquadExport!$BK119,TRUE),EXACT(SquadExport!$BM119,TRUE))),HARMEAN(WeightedParse!H119,WeightedParse!I119,WeightedParse!K119,WeightedParse!Q119,WeightedParse!T119,WeightedParse!V119,WeightedParse!AB119,WeightedParse!AD119,WeightedParse!AH119,WeightedParse!AI119,WeightedParse!AJ119,WeightedParse!AN119,WeightedParse!AO119),HARMEAN(WeightedParse!H119,WeightedParse!I119,WeightedParse!K119,WeightedParse!Q119,WeightedParse!T119,WeightedParse!V119,WeightedParse!AB119,WeightedParse!AD119,WeightedParse!AH119,WeightedParse!AI119,WeightedParse!AJ119,WeightedParse!AN119,WeightedParse!AO119)*Variables!$B$5),"")</f>
        <v/>
      </c>
      <c r="AM119" s="114" t="str">
        <f>IF($A119&gt;"",IF(AND(OR(EXACT(SquadExport!$BR119,TRUE),EXACT(SquadExport!$BS119,TRUE)),OR(EXACT(SquadExport!$BK119,TRUE),EXACT(SquadExport!$BM119,TRUE))),HARMEAN(WeightedParse!I119,WeightedParse!J119,WeightedParse!K119,WeightedParse!N119,WeightedParse!Q119,WeightedParse!T119,WeightedParse!V119,WeightedParse!X119,WeightedParse!AB119,WeightedParse!AD119,WeightedParse!AG119,WeightedParse!AI119,WeightedParse!AJ119,WeightedParse!AK119,WeightedParse!AN119)*WeightedParse!BD119,(HARMEAN(WeightedParse!I119,WeightedParse!J119,WeightedParse!K119,WeightedParse!N119,WeightedParse!Q119,WeightedParse!T119,WeightedParse!V119,WeightedParse!X119,WeightedParse!AB119,WeightedParse!AD119,WeightedParse!AG119,WeightedParse!AI119,WeightedParse!AJ119,WeightedParse!AK119,WeightedParse!AN119)*WeightedParse!BD119)*Variables!$B$5),"")</f>
        <v/>
      </c>
      <c r="AN119" s="114" t="str">
        <f>IF($A119&gt;"",IF(AND(OR(EXACT(SquadExport!$BR119,TRUE),EXACT(SquadExport!$BS119,TRUE)),OR(EXACT(SquadExport!$BK119,TRUE),EXACT(SquadExport!$BM119,TRUE))),HARMEAN(WeightedParse!H119,WeightedParse!I119,WeightedParse!K119,WeightedParse!N119,WeightedParse!Q119,WeightedParse!T119,WeightedParse!V119,WeightedParse!X119,WeightedParse!Z119,WeightedParse!AD119,WeightedParse!AG119,WeightedParse!AH119,WeightedParse!AI119,WeightedParse!AJ119,WeightedParse!AN119,WeightedParse!AO119)*WeightedParse!BD119,(HARMEAN(WeightedParse!H119,WeightedParse!I119,WeightedParse!K119,WeightedParse!N119,WeightedParse!Q119,WeightedParse!T119,WeightedParse!V119,WeightedParse!X119,WeightedParse!Z119,WeightedParse!AD119,WeightedParse!AG119,WeightedParse!AH119,WeightedParse!AI119,WeightedParse!AJ119,WeightedParse!AN119,WeightedParse!AO119)*WeightedParse!BD119)*Variables!$B$5),"")</f>
        <v/>
      </c>
      <c r="AO119" s="114" t="str">
        <f>IF($A119&gt;"",IF(AND(EXACT(SquadExport!$BS119,TRUE),EXACT(SquadExport!$BL119,TRUE)),HARMEAN(WeightedParse!K119,WeightedParse!Q119,WeightedParse!T119,WeightedParse!V119,WeightedParse!X119,WeightedParse!Z119,WeightedParse!AB119,WeightedParse!AD119,WeightedParse!AG119,WeightedParse!AK119),HARMEAN(WeightedParse!K119,WeightedParse!Q119,WeightedParse!T119,WeightedParse!V119,WeightedParse!X119,WeightedParse!Z119,WeightedParse!AB119,WeightedParse!AD119,WeightedParse!AG119,WeightedParse!AK119)*Variables!$B$5),"")</f>
        <v/>
      </c>
      <c r="AP119" s="114" t="str">
        <f>IF($A119&gt;"",IF(AND(EXACT(SquadExport!$BS119,TRUE),EXACT(SquadExport!$BL119,TRUE)),HARMEAN(WeightedParse!I119,WeightedParse!K119,WeightedParse!Q119,WeightedParse!T119,WeightedParse!V119,WeightedParse!X119,WeightedParse!Z119,WeightedParse!AB119,WeightedParse!AD119,WeightedParse!AF119,WeightedParse!AG119,WeightedParse!AI119,WeightedParse!AJ119),HARMEAN(WeightedParse!I119,WeightedParse!K119,WeightedParse!Q119,WeightedParse!T119,WeightedParse!V119,WeightedParse!X119,WeightedParse!Z119,WeightedParse!AB119,WeightedParse!AD119,WeightedParse!AF119,WeightedParse!AG119,WeightedParse!AI119,WeightedParse!AJ119)*Variables!$B$5),"")</f>
        <v/>
      </c>
      <c r="AQ119" s="114" t="str">
        <f>IF($A119&gt;"",IF(AND(EXACT(SquadExport!$BS119,TRUE),EXACT(SquadExport!$BL119,TRUE)),HARMEAN(WeightedParse!I119,WeightedParse!J119,WeightedParse!K119,WeightedParse!Q119,WeightedParse!T119,WeightedParse!V119,WeightedParse!X119,WeightedParse!Z119,WeightedParse!AB119,WeightedParse!AD119,WeightedParse!AG119,WeightedParse!AI119,WeightedParse!AJ119,WeightedParse!AK119),HARMEAN(WeightedParse!I119,WeightedParse!J119,WeightedParse!K119,WeightedParse!Q119,WeightedParse!T119,WeightedParse!V119,WeightedParse!X119,WeightedParse!Z119,WeightedParse!AB119,WeightedParse!AD119,WeightedParse!AG119,WeightedParse!AI119,WeightedParse!AJ119,WeightedParse!AK119)*Variables!$B$5),"")</f>
        <v/>
      </c>
      <c r="AR119" s="114" t="str">
        <f>IF($A119&gt;"",IF(AND(EXACT(SquadExport!$BS119,TRUE),EXACT(SquadExport!$BL119,TRUE)),HARMEAN(WeightedParse!I119,WeightedParse!J119,WeightedParse!K119,WeightedParse!Q119,WeightedParse!T119,WeightedParse!V119,WeightedParse!X119,WeightedParse!Y119,WeightedParse!Z119,WeightedParse!AD119,WeightedParse!AH119,WeightedParse!AI119,WeightedParse!AJ119,WeightedParse!AK119,WeightedParse!AN119,WeightedParse!AO119),HARMEAN(WeightedParse!I119,WeightedParse!J119,WeightedParse!K119,WeightedParse!Q119,WeightedParse!T119,WeightedParse!V119,WeightedParse!X119,WeightedParse!Y119,WeightedParse!Z119,WeightedParse!AD119,WeightedParse!AH119,WeightedParse!AI119,WeightedParse!AJ119,WeightedParse!AK119,WeightedParse!AN119,WeightedParse!AO119)*Variables!$B$5),"")</f>
        <v/>
      </c>
      <c r="AS119" s="114" t="str">
        <f>IF($A119&gt;"",IF(AND(EXACT(SquadExport!$BT119,TRUE),EXACT(SquadExport!$BL119,TRUE)),HARMEAN(WeightedParse!J119,WeightedParse!K119,WeightedParse!M119,WeightedParse!T119,WeightedParse!V119,WeightedParse!X119,WeightedParse!Z119,WeightedParse!AD119,WeightedParse!AI119),(HARMEAN(WeightedParse!J119,WeightedParse!K119,WeightedParse!M119,WeightedParse!T119,WeightedParse!V119,WeightedParse!X119,WeightedParse!Z119,WeightedParse!AD119,WeightedParse!AI119)*Variables!$B$5)),"")</f>
        <v/>
      </c>
      <c r="AT119" s="114" t="str">
        <f>IF($A119&gt;"",IF(AND(EXACT(SquadExport!$BT119,TRUE),EXACT(SquadExport!$BL119,TRUE)),HARMEAN(WeightedParse!J119,WeightedParse!K119,WeightedParse!M119,WeightedParse!U119,WeightedParse!V119,WeightedParse!W119,WeightedParse!X119,WeightedParse!Z119,WeightedParse!AD119,WeightedParse!AF119,WeightedParse!AK119,WeightedParse!AL119,WeightedParse!AP119)*(CONVERT(LEFT(SquadExport!$E119,FIND("'",SquadExport!$E119)-1)+((MID(SquadExport!$E119,FIND("'",SquadExport!$E119)+1,LEN(SquadExport!$E119)-FIND("'",SquadExport!$E119)-1))/12),"ft","m")-1)/(Variables!$C$4-1),(HARMEAN(WeightedParse!J119,WeightedParse!K119,WeightedParse!M119,WeightedParse!U119,WeightedParse!V119,WeightedParse!W119,WeightedParse!X119,WeightedParse!Z119,WeightedParse!AD119,WeightedParse!AF119,WeightedParse!AK119,WeightedParse!AL119,WeightedParse!AP119)*(CONVERT(LEFT(SquadExport!$E119,FIND("'",SquadExport!$E119)-1)+((MID(SquadExport!$E119,FIND("'",SquadExport!$E119)+1,LEN(SquadExport!$E119)-FIND("'",SquadExport!$E119)-1))/12),"ft","m")-1)/(Variables!$C$4-1)))*Variables!$B$5,"")</f>
        <v/>
      </c>
      <c r="AU119" s="114" t="str">
        <f>IF($A119&gt;"",IF(AND(EXACT(SquadExport!$BT119,TRUE),EXACT(SquadExport!$BL119,TRUE)),HARMEAN(WeightedParse!I119,WeightedParse!J119,WeightedParse!K119,WeightedParse!Q119,WeightedParse!T119,WeightedParse!V119,WeightedParse!X119,WeightedParse!Z119,WeightedParse!AB119,WeightedParse!AD119,WeightedParse!AF119,WeightedParse!AG119,WeightedParse!AK119,WeightedParse!AP119),HARMEAN(WeightedParse!I119,WeightedParse!J119,WeightedParse!K119,WeightedParse!Q119,WeightedParse!T119,WeightedParse!V119,WeightedParse!X119,WeightedParse!Z119,WeightedParse!AB119,WeightedParse!AD119,WeightedParse!AF119,WeightedParse!AG119,WeightedParse!AK119,WeightedParse!AP119)*Variables!$B$5),"")</f>
        <v/>
      </c>
      <c r="AV119" s="114" t="str">
        <f>IF($A119&gt;"",IF(AND(EXACT(SquadExport!$BT119,TRUE),EXACT(SquadExport!$BL119,TRUE)),HARMEAN(WeightedParse!I119,WeightedParse!J119,WeightedParse!K119,WeightedParse!Q119,WeightedParse!T119,WeightedParse!V119,WeightedParse!X119,WeightedParse!Z119,WeightedParse!AD119,WeightedParse!AH119,WeightedParse!AI119,WeightedParse!AJ119,WeightedParse!AK119,WeightedParse!AN119,WeightedParse!AO119),HARMEAN(WeightedParse!I119,WeightedParse!J119,WeightedParse!K119,WeightedParse!Q119,WeightedParse!T119,WeightedParse!V119,WeightedParse!X119,WeightedParse!Z119,WeightedParse!AD119,WeightedParse!AH119,WeightedParse!AI119,WeightedParse!AJ119,WeightedParse!AK119,WeightedParse!AN119,WeightedParse!AO119)*Variables!$B$5),"")</f>
        <v/>
      </c>
      <c r="AW119" s="114" t="str">
        <f>IF($A119&gt;"",IF(AND(EXACT(SquadExport!$BT119,TRUE),EXACT(SquadExport!$BL119,TRUE)),HARMEAN(WeightedParse!I119,WeightedParse!J119,WeightedParse!K119,WeightedParse!Q119,WeightedParse!T119,WeightedParse!V119,WeightedParse!X119,WeightedParse!Z119,WeightedParse!AB119,WeightedParse!AD119,WeightedParse!AF119,WeightedParse!AG119,WeightedParse!AI119,WeightedParse!AJ119,WeightedParse!AK119),HARMEAN(WeightedParse!I119,WeightedParse!J119,WeightedParse!K119,WeightedParse!Q119,WeightedParse!T119,WeightedParse!V119,WeightedParse!X119,WeightedParse!Z119,WeightedParse!AB119,WeightedParse!AD119,WeightedParse!AF119,WeightedParse!AG119,WeightedParse!AI119,WeightedParse!AJ119,WeightedParse!AK119)*Variables!$B$5),"")</f>
        <v/>
      </c>
      <c r="AX119" s="114" t="str">
        <f>IF($A119&gt;"",IF(AND(EXACT(SquadExport!$BT119,TRUE),EXACT(SquadExport!$BL119,TRUE)),HARMEAN(WeightedParse!K119,WeightedParse!Q119,WeightedParse!U119,WeightedParse!V119,WeightedParse!W119,WeightedParse!X119,WeightedParse!Y119,WeightedParse!Z119,WeightedParse!AD119,WeightedParse!AF119,WeightedParse!AH119,WeightedParse!AI119,WeightedParse!AJ119,WeightedParse!AK119,WeightedParse!AN119,WeightedParse!AO119,WeightedParse!AP119),HARMEAN(WeightedParse!K119,WeightedParse!Q119,WeightedParse!U119,WeightedParse!V119,WeightedParse!W119,WeightedParse!X119,WeightedParse!Y119,WeightedParse!Z119,WeightedParse!AD119,WeightedParse!AF119,WeightedParse!AH119,WeightedParse!AI119,WeightedParse!AJ119,WeightedParse!AK119,WeightedParse!AN119,WeightedParse!AO119,WeightedParse!AP119)*Variables!$B$5),"")</f>
        <v/>
      </c>
      <c r="AY119" s="114" t="str">
        <f>IF($A119&gt;"",IF(AND(EXACT(SquadExport!$BT119,TRUE),EXACT(SquadExport!$BL119,TRUE)),HARMEAN(WeightedParse!I119,WeightedParse!J119,WeightedParse!K119,WeightedParse!M119,WeightedParse!N119,WeightedParse!Q119,WeightedParse!T119,WeightedParse!V119,WeightedParse!X119,WeightedParse!Z119,WeightedParse!AD119,WeightedParse!AF119,WeightedParse!AG119,WeightedParse!AH119,WeightedParse!AI119,WeightedParse!AJ119,WeightedParse!AK119,WeightedParse!AL119,WeightedParse!AN119,WeightedParse!AO119,WeightedParse!AP119),HARMEAN(WeightedParse!I119,WeightedParse!J119,WeightedParse!K119,WeightedParse!M119,WeightedParse!N119,WeightedParse!Q119,WeightedParse!T119,WeightedParse!V119,WeightedParse!X119,WeightedParse!Z119,WeightedParse!AD119,WeightedParse!AF119,WeightedParse!AG119,WeightedParse!AH119,WeightedParse!AI119,WeightedParse!AJ119,WeightedParse!AK119,WeightedParse!AL119,WeightedParse!AN119,WeightedParse!AO119,WeightedParse!AP119)*Variables!$B$5),"")</f>
        <v/>
      </c>
    </row>
    <row r="120" spans="1:51" ht="15" customHeight="1" x14ac:dyDescent="0.25">
      <c r="A120" s="3" t="str">
        <f>IF(WeightedParse!A120&gt;"",WeightedParse!A120,"")</f>
        <v/>
      </c>
      <c r="B120" s="4" t="str">
        <f>IF(WeightedParse!B120&gt;0,WeightedParse!B120,"")</f>
        <v/>
      </c>
      <c r="C120" s="4" t="str">
        <f>IF(A120&gt;"",IF(AND(B120&lt;=Variables!$B$8,G120&gt;2),"Youth",IF(AND(B120&lt;=Variables!$B$8,G120&lt;=2),"Prospect",IF(AND(B120&gt;=Variables!$B$9,G120&gt;2),"Old",IF(G120&gt;=3,"Reserves","First Team")))),"")</f>
        <v/>
      </c>
      <c r="D120" s="4" t="str">
        <f>SquadExport!BJ120</f>
        <v/>
      </c>
      <c r="E120" s="4" t="str">
        <f>IF(A120&gt;"",VLOOKUP(F120,Roles!A:B,2,FALSE)&amp;IF(OR(VLOOKUP(F120,Roles!$A:$B,2,FALSE)="FB",VLOOKUP(F120,Roles!$A:$B,2,FALSE)="WB",VLOOKUP(F120,Roles!$A:$B,2,FALSE)="WM",VLOOKUP(F120,Roles!$A:$B,2,FALSE)="W"),IF(AND(SquadExport!BK120=TRUE,SquadExport!BM120=TRUE,WeightedParse!BB120&gt;=WeightedParse!BC120)," (R)",IF(AND(SquadExport!BK120=TRUE,SquadExport!BM120=TRUE,WeightedParse!BB120&lt;WeightedParse!BC120)," (L)",IF(AND(SquadExport!BK120=TRUE,SquadExport!BM120=FALSE), " (L)",IF(AND(SquadExport!BK120=FALSE,SquadExport!BM120=TRUE)," (R)","")))),""),"")</f>
        <v/>
      </c>
      <c r="F120" s="4" t="str" cm="1">
        <f t="array" ref="F120">IF(A120&gt;"",INDEX($J$1:$AY$1,SUMPRODUCT(MAX(($J$2:$AY$200=MAX($J120:$AY120))*(COLUMN($J$2:$AY$200))))-COLUMN($J$1)+1),"")</f>
        <v/>
      </c>
      <c r="G120" s="4" t="str">
        <f t="shared" si="3"/>
        <v/>
      </c>
      <c r="H120" s="4" t="str">
        <f t="shared" si="4"/>
        <v/>
      </c>
      <c r="I120" s="5" t="str">
        <f t="shared" si="5"/>
        <v/>
      </c>
      <c r="J120" s="114" t="str">
        <f>IF($A120&gt;"",HARMEAN(WeightedParse!V120,WeightedParse!Y120,WeightedParse!Z120,WeightedParse!AE120,WeightedParse!AJ120,WeightedParse!AQ120,WeightedParse!AR120,WeightedParse!AS120,WeightedParse!AU120,WeightedParse!AV120,WeightedParse!AW120,WeightedParse!AY120,WeightedParse!BA120),"")</f>
        <v/>
      </c>
      <c r="K120" s="114" t="str">
        <f>IF(A120&gt;"",HARMEAN(WeightedParse!K120,WeightedParse!Q120,WeightedParse!V120,WeightedParse!X120,WeightedParse!Y120,WeightedParse!Z120,WeightedParse!AE120,WeightedParse!AG120,WeightedParse!AI120,WeightedParse!AJ120,WeightedParse!AQ120,WeightedParse!AR120,WeightedParse!AS120,WeightedParse!AU120,WeightedParse!AV120,WeightedParse!AW120,WeightedParse!AY120,WeightedParse!AZ120,WeightedParse!BA120),"")</f>
        <v/>
      </c>
      <c r="L120" s="114" t="str">
        <f>IF($A120&gt;"",IF(AND(EXACT(SquadExport!$BO120,TRUE),EXACT(SquadExport!$BL120,TRUE)),HARMEAN(WeightedParse!M120,WeightedParse!P120,WeightedParse!S120,WeightedParse!U120,WeightedParse!V120,WeightedParse!W120,WeightedParse!Y120,WeightedParse!AE120,WeightedParse!AL120,WeightedParse!AN120,WeightedParse!AP120),HARMEAN(WeightedParse!M120,WeightedParse!P120,WeightedParse!S120,WeightedParse!U120,WeightedParse!V120,WeightedParse!W120,WeightedParse!Y120,WeightedParse!AE120,WeightedParse!AL120,WeightedParse!AN120,WeightedParse!AP120)*Variables!$B$5),"")</f>
        <v/>
      </c>
      <c r="M120" s="114" t="str">
        <f>IF($A120&gt;"",IF(AND(EXACT(SquadExport!$BO120,TRUE),EXACT(SquadExport!$BL120,TRUE)),HARMEAN(WeightedParse!M120,WeightedParse!P120,WeightedParse!S120,WeightedParse!U120,WeightedParse!V120,WeightedParse!W120,WeightedParse!X120,WeightedParse!Y120,WeightedParse!Z120,WeightedParse!AE120,WeightedParse!AL120,WeightedParse!AN120,WeightedParse!AP120),HARMEAN(WeightedParse!M120,WeightedParse!P120,WeightedParse!S120,WeightedParse!U120,WeightedParse!V120,WeightedParse!W120,WeightedParse!X120,WeightedParse!Y120,WeightedParse!Z120,WeightedParse!AE120,WeightedParse!AL120,WeightedParse!AN120,WeightedParse!AP120)*Variables!$B$5),"")</f>
        <v/>
      </c>
      <c r="N120" s="114" t="str">
        <f>IF($A120&gt;"",IF(AND(EXACT(SquadExport!$BO120,TRUE),EXACT(SquadExport!$BL120,TRUE)),HARMEAN(WeightedParse!K120,WeightedParse!M120,WeightedParse!P120,WeightedParse!Q120,WeightedParse!S120,WeightedParse!T120,WeightedParse!U120,WeightedParse!V120,WeightedParse!W120,WeightedParse!X120,WeightedParse!Y120,WeightedParse!Z120,WeightedParse!AE120,WeightedParse!AG120,WeightedParse!AL120,WeightedParse!AN120,WeightedParse!AP120),HARMEAN(WeightedParse!K120,WeightedParse!M120,WeightedParse!P120,WeightedParse!Q120,WeightedParse!S120,WeightedParse!T120,WeightedParse!U120,WeightedParse!V120,WeightedParse!W120,WeightedParse!X120,WeightedParse!Y120,WeightedParse!Z120,WeightedParse!AE120,WeightedParse!AG120,WeightedParse!AL120,WeightedParse!AN120,WeightedParse!AP120)*Variables!$B$5),"")</f>
        <v/>
      </c>
      <c r="O120" s="114" t="str">
        <f>IF($A120&gt;"",IF(AND(EXACT(SquadExport!$BO120,TRUE),EXACT(SquadExport!$BL120,TRUE)),HARMEAN(WeightedParse!I120,WeightedParse!K120,WeightedParse!M120,WeightedParse!P120,WeightedParse!Q120,WeightedParse!S120,WeightedParse!T120,WeightedParse!V120,WeightedParse!W120,WeightedParse!X120,WeightedParse!Y120,WeightedParse!Z120,WeightedParse!AB120,WeightedParse!AE120,WeightedParse!AF120,WeightedParse!AG120,WeightedParse!AJ120,WeightedParse!AK120,WeightedParse!AL120,WeightedParse!AN120,WeightedParse!AO120,WeightedParse!AP120),HARMEAN(WeightedParse!I120,WeightedParse!K120,WeightedParse!M120,WeightedParse!P120,WeightedParse!Q120,WeightedParse!S120,WeightedParse!T120,WeightedParse!V120,WeightedParse!W120,WeightedParse!X120,WeightedParse!Y120,WeightedParse!Z120,WeightedParse!AB120,WeightedParse!AE120,WeightedParse!AF120,WeightedParse!AG120,WeightedParse!AJ120,WeightedParse!AK120,WeightedParse!AL120,WeightedParse!AN120,WeightedParse!AO120,WeightedParse!AP120)*Variables!$B$5),"")</f>
        <v/>
      </c>
      <c r="P120" s="114" t="str">
        <f>IF($A120&gt;"",IF(AND(OR(EXACT(SquadExport!$BO120,TRUE),EXACT(SquadExport!$BP120,TRUE)),OR(EXACT(SquadExport!$BK120,TRUE),EXACT(SquadExport!$BM120,TRUE))),HARMEAN(WeightedParse!M120,WeightedParse!P120,WeightedParse!S120,WeightedParse!U120,WeightedParse!V120,WeightedParse!W120,WeightedParse!Y120,WeightedParse!AE120,WeightedParse!AF120,WeightedParse!AP120),HARMEAN(WeightedParse!M120,WeightedParse!P120,WeightedParse!S120,WeightedParse!U120,WeightedParse!V120,WeightedParse!W120,WeightedParse!Y120,WeightedParse!AE120,WeightedParse!AF120,WeightedParse!AP120)*Variables!$B$5),"")</f>
        <v/>
      </c>
      <c r="Q120" s="114" t="str">
        <f>IF($A120&gt;"",IF(AND(OR(EXACT(SquadExport!$BO120,TRUE),EXACT(SquadExport!$BP120,TRUE)),OR(EXACT(SquadExport!$BK120,TRUE),EXACT(SquadExport!$BM120,TRUE))),HARMEAN(WeightedParse!H120,WeightedParse!P120,WeightedParse!Q120,WeightedParse!S120,WeightedParse!T120,WeightedParse!V120,WeightedParse!X120,WeightedParse!Y120,WeightedParse!Z120,WeightedParse!AE120,WeightedParse!AF120,WeightedParse!AH120,WeightedParse!AN120,WeightedParse!AO120),HARMEAN(WeightedParse!H120,WeightedParse!P120,WeightedParse!Q120,WeightedParse!S120,WeightedParse!T120,WeightedParse!V120,WeightedParse!X120,WeightedParse!Y120,WeightedParse!Z120,WeightedParse!AE120,WeightedParse!AF120,WeightedParse!AH120,WeightedParse!AN120,WeightedParse!AO120)*Variables!$B$5),"")</f>
        <v/>
      </c>
      <c r="R120" s="115" t="str">
        <f>IF($A120&gt;"",IF(AND(OR(EXACT(SquadExport!$BO120,TRUE),EXACT(SquadExport!$BP120,TRUE)),OR(EXACT(SquadExport!$BK120,TRUE),EXACT(SquadExport!$BM120,TRUE))),HARMEAN(WeightedParse!H120,WeightedParse!I120,WeightedParse!K120,WeightedParse!P120,WeightedParse!Q120,WeightedParse!S120,WeightedParse!T120,WeightedParse!V120,WeightedParse!Y120,WeightedParse!Z120,WeightedParse!AD120,WeightedParse!AE120,WeightedParse!AF120,WeightedParse!AH120,WeightedParse!AI120,WeightedParse!AJ120,WeightedParse!AN120,WeightedParse!AO120),HARMEAN(WeightedParse!H120,WeightedParse!I120,WeightedParse!K120,WeightedParse!P120,WeightedParse!Q120,WeightedParse!S120,WeightedParse!T120,WeightedParse!V120,WeightedParse!Y120,WeightedParse!Z120,WeightedParse!AD120,WeightedParse!AE120,WeightedParse!AF120,WeightedParse!AH120,WeightedParse!AI120,WeightedParse!AJ120,WeightedParse!AN120,WeightedParse!AO120)*Variables!$B$5),"")</f>
        <v/>
      </c>
      <c r="S120" s="115" t="str">
        <f>IF($A120&gt;"",IF(AND(OR(EXACT(SquadExport!$BO120,TRUE),EXACT(SquadExport!$BP120,TRUE)),OR(EXACT(SquadExport!$BK120,TRUE),EXACT(SquadExport!$BM120,TRUE))),HARMEAN(WeightedParse!H120,WeightedParse!I120,WeightedParse!K120,WeightedParse!Q120,WeightedParse!S120,WeightedParse!T120,WeightedParse!V120,WeightedParse!X120,WeightedParse!Z120,WeightedParse!AB120,WeightedParse!AD120,WeightedParse!AF120,WeightedParse!AG120,WeightedParse!AH120,WeightedParse!AI120,WeightedParse!AJ120,WeightedParse!AK120,WeightedParse!AN120,WeightedParse!AO120),HARMEAN(WeightedParse!H120,WeightedParse!I120,WeightedParse!K120,WeightedParse!Q120,WeightedParse!S120,WeightedParse!T120,WeightedParse!V120,WeightedParse!X120,WeightedParse!Z120,WeightedParse!AB120,WeightedParse!AD120,WeightedParse!AF120,WeightedParse!AG120,WeightedParse!AH120,WeightedParse!AI120,WeightedParse!AJ120,WeightedParse!AK120,WeightedParse!AN120,WeightedParse!AO120)*Variables!$B$5),"")</f>
        <v/>
      </c>
      <c r="T120" s="114" t="str">
        <f>IF($A120&gt;"",IF(AND(OR(EXACT(SquadExport!$BO120,TRUE),EXACT(SquadExport!$BP120,TRUE)),OR(EXACT(SquadExport!$BK120,TRUE),EXACT(SquadExport!$BM120,TRUE))),HARMEAN(WeightedParse!I120,WeightedParse!K120,WeightedParse!N120,WeightedParse!P120,WeightedParse!Q120,WeightedParse!S120,WeightedParse!T120,WeightedParse!V120,WeightedParse!X120,WeightedParse!Y120,WeightedParse!Z120,WeightedParse!AB120,WeightedParse!AD120,WeightedParse!AE120,WeightedParse!AF120,WeightedParse!AH120,WeightedParse!AI120,WeightedParse!AJ120,WeightedParse!AN120,WeightedParse!AO120)*WeightedParse!BD120,(HARMEAN(WeightedParse!I120,WeightedParse!K120,WeightedParse!N120,WeightedParse!P120,WeightedParse!Q120,WeightedParse!S120,WeightedParse!T120,WeightedParse!V120,WeightedParse!X120,WeightedParse!Y120,WeightedParse!Z120,WeightedParse!AB120,WeightedParse!AD120,WeightedParse!AE120,WeightedParse!AF120,WeightedParse!AH120,WeightedParse!AI120,WeightedParse!AJ120,WeightedParse!AN120,WeightedParse!AO120)*WeightedParse!BD120)*Variables!$B$5),"")</f>
        <v/>
      </c>
      <c r="U120" s="114" t="str">
        <f>IF($A120&gt;"",IF(EXACT(SquadExport!$BQ120,TRUE),HARMEAN(WeightedParse!P120,WeightedParse!S120,WeightedParse!V120,WeightedParse!X120,WeightedParse!Y120,WeightedParse!Z120,WeightedParse!AE120,WeightedParse!AF120,WeightedParse!AP120),HARMEAN(WeightedParse!P120,WeightedParse!S120,WeightedParse!V120,WeightedParse!X120,WeightedParse!Y120,WeightedParse!Z120,WeightedParse!AE120,WeightedParse!AF120,WeightedParse!AP120)*Variables!$B$5),"")</f>
        <v/>
      </c>
      <c r="V120" s="114" t="str">
        <f>IF($A120&gt;"",IF(EXACT(SquadExport!$BQ120,TRUE),HARMEAN(WeightedParse!K120,WeightedParse!Q120,WeightedParse!S120,WeightedParse!T120,WeightedParse!V120,WeightedParse!X120,WeightedParse!Z120,WeightedParse!AE120,WeightedParse!AF120,WeightedParse!AG120,WeightedParse!AH120,WeightedParse!AK120),HARMEAN(WeightedParse!K120,WeightedParse!Q120,WeightedParse!S120,WeightedParse!T120,WeightedParse!V120,WeightedParse!X120,WeightedParse!Z120,WeightedParse!AE120,WeightedParse!AF120,WeightedParse!AG120,WeightedParse!AH120,WeightedParse!AK120)*Variables!$B$5),"")</f>
        <v/>
      </c>
      <c r="W120" s="114" t="str">
        <f>IF($A120&gt;"",IF(EXACT(SquadExport!$BQ120,TRUE),HARMEAN(WeightedParse!I120,WeightedParse!K120,WeightedParse!N120,WeightedParse!Q120,WeightedParse!T120,WeightedParse!V120,WeightedParse!X120,WeightedParse!Z120,WeightedParse!AB120,WeightedParse!AD120,WeightedParse!AF120,WeightedParse!AG120,WeightedParse!AK120),HARMEAN(WeightedParse!I120,WeightedParse!K120,WeightedParse!N120,WeightedParse!Q120,WeightedParse!T120,WeightedParse!V120,WeightedParse!X120,WeightedParse!Z120,WeightedParse!AB120,WeightedParse!AD120,WeightedParse!AF120,WeightedParse!AG120,WeightedParse!AK120)*Variables!$B$5),"")</f>
        <v/>
      </c>
      <c r="X120" s="114" t="str">
        <f>IF($A120&gt;"",IF(EXACT(SquadExport!$BQ120,TRUE),HARMEAN(WeightedParse!K120,WeightedParse!P120,WeightedParse!Q120,WeightedParse!S120,WeightedParse!U120,WeightedParse!V120,WeightedParse!X120,WeightedParse!Y120,WeightedParse!Z120,WeightedParse!AE120,WeightedParse!AF120,WeightedParse!AH120,WeightedParse!AO120,WeightedParse!AP120),HARMEAN(WeightedParse!K120,WeightedParse!P120,WeightedParse!Q120,WeightedParse!S120,WeightedParse!U120,WeightedParse!V120,WeightedParse!X120,WeightedParse!Y120,WeightedParse!Z120,WeightedParse!AE120,WeightedParse!AF120,WeightedParse!AH120,WeightedParse!AO120,WeightedParse!AP120)*Variables!$B$5),"")</f>
        <v/>
      </c>
      <c r="Y120" s="114" t="str">
        <f>IF($A120&gt;"",IF(EXACT(SquadExport!$BQ120,TRUE),HARMEAN(WeightedParse!P120,WeightedParse!Q120,WeightedParse!S120,WeightedParse!U120,WeightedParse!V120,WeightedParse!W120,WeightedParse!Y120,WeightedParse!AE120,WeightedParse!AF120,WeightedParse!AH120,WeightedParse!AJ120,WeightedParse!AN120,WeightedParse!AO120,WeightedParse!AP120),HARMEAN(WeightedParse!P120,WeightedParse!Q120,WeightedParse!S120,WeightedParse!U120,WeightedParse!V120,WeightedParse!W120,WeightedParse!Y120,WeightedParse!AE120,WeightedParse!AF120,WeightedParse!AH120,WeightedParse!AJ120,WeightedParse!AN120,WeightedParse!AO120,WeightedParse!AP120)*Variables!$B$5),"")</f>
        <v/>
      </c>
      <c r="Z120" s="114" t="str">
        <f>IF($A120&gt;"",IF(EXACT(SquadExport!$BQ120,TRUE),HARMEAN(WeightedParse!M120,WeightedParse!P120,WeightedParse!Q120,WeightedParse!S120,WeightedParse!U120,WeightedParse!V120,WeightedParse!W120,WeightedParse!X120,WeightedParse!Y120,WeightedParse!Z120,WeightedParse!AE120,WeightedParse!AF120,WeightedParse!AH120,WeightedParse!AL120,WeightedParse!AO120,WeightedParse!AP120),HARMEAN(WeightedParse!M120,WeightedParse!P120,WeightedParse!Q120,WeightedParse!S120,WeightedParse!U120,WeightedParse!V120,WeightedParse!W120,WeightedParse!X120,WeightedParse!Y120,WeightedParse!Z120,WeightedParse!AE120,WeightedParse!AF120,WeightedParse!AH120,WeightedParse!AL120,WeightedParse!AO120,WeightedParse!AP120)*Variables!$B$5),"")</f>
        <v/>
      </c>
      <c r="AA120" s="114" t="str">
        <f>IF($A120&gt;"",IF(EXACT(SquadExport!$BQ120,TRUE),HARMEAN(WeightedParse!J120,WeightedParse!K120,WeightedParse!N120,WeightedParse!P120,WeightedParse!Q120,WeightedParse!S120,WeightedParse!V120,WeightedParse!X120,WeightedParse!Y120,WeightedParse!Z120,WeightedParse!AD120,WeightedParse!AE120,WeightedParse!AH120,WeightedParse!AI120,WeightedParse!AK120,WeightedParse!AN120,WeightedParse!AO120,WeightedParse!AP120),HARMEAN(WeightedParse!J120,WeightedParse!K120,WeightedParse!N120,WeightedParse!P120,WeightedParse!Q120,WeightedParse!S120,WeightedParse!V120,WeightedParse!X120,WeightedParse!Y120,WeightedParse!Z120,WeightedParse!AD120,WeightedParse!AE120,WeightedParse!AH120,WeightedParse!AI120,WeightedParse!AK120,WeightedParse!AN120,WeightedParse!AO120,WeightedParse!AP120)*Variables!$B$5),"")</f>
        <v/>
      </c>
      <c r="AB120" s="114" t="str">
        <f>IF($A120&gt;"",IF(AND(EXACT(SquadExport!$BR120,TRUE),EXACT(SquadExport!$BL120,TRUE)),HARMEAN(WeightedParse!I120,WeightedParse!K120,WeightedParse!N120,WeightedParse!Q120,WeightedParse!T120,WeightedParse!V120,WeightedParse!X120,WeightedParse!Y120,WeightedParse!Z120,WeightedParse!AD120,WeightedParse!AE120,WeightedParse!AF120,WeightedParse!AG120,WeightedParse!AH120,WeightedParse!AI120,WeightedParse!AJ120,WeightedParse!AK120,WeightedParse!AN120,WeightedParse!AO120),HARMEAN(WeightedParse!I120,WeightedParse!K120,WeightedParse!N120,WeightedParse!Q120,WeightedParse!T120,WeightedParse!V120,WeightedParse!X120,WeightedParse!Y120,WeightedParse!Z120,WeightedParse!AD120,WeightedParse!AE120,WeightedParse!AF120,WeightedParse!AG120,WeightedParse!AH120,WeightedParse!AI120,WeightedParse!AJ120,WeightedParse!AK120,WeightedParse!AN120,WeightedParse!AO120)*Variables!$B$5),"")</f>
        <v/>
      </c>
      <c r="AC120" s="114" t="str">
        <f>IF($A120&gt;"",IF(AND(EXACT(SquadExport!$BR120,TRUE),EXACT(SquadExport!$BL120,TRUE)),HARMEAN(WeightedParse!K120,WeightedParse!Q120,WeightedParse!S120,WeightedParse!T120,WeightedParse!V120,WeightedParse!X120,WeightedParse!Y120,WeightedParse!Z120,WeightedParse!AD120,WeightedParse!AE120,WeightedParse!AF120,WeightedParse!AG120,WeightedParse!AH120,WeightedParse!AO120),HARMEAN(WeightedParse!K120,WeightedParse!Q120,WeightedParse!S120,WeightedParse!T120,WeightedParse!V120,WeightedParse!X120,WeightedParse!Y120,WeightedParse!Z120,WeightedParse!AD120,WeightedParse!AE120,WeightedParse!AF120,WeightedParse!AG120,WeightedParse!AH120,WeightedParse!AO120)*Variables!$B$5),"")</f>
        <v/>
      </c>
      <c r="AD120" s="114" t="str">
        <f>IF($A120&gt;"",IF(AND(EXACT(SquadExport!$BR120,TRUE),EXACT(SquadExport!$BL120,TRUE)),HARMEAN(WeightedParse!I120,WeightedParse!J120,WeightedParse!K120,WeightedParse!N120,WeightedParse!Q120,WeightedParse!S120,WeightedParse!T120,WeightedParse!V120,WeightedParse!X120,WeightedParse!Z120,WeightedParse!AB120,WeightedParse!AD120,WeightedParse!AG120,WeightedParse!AH120,WeightedParse!AI120,WeightedParse!AK120,WeightedParse!AO120),HARMEAN(WeightedParse!I120,WeightedParse!J120,WeightedParse!K120,WeightedParse!N120,WeightedParse!Q120,WeightedParse!S120,WeightedParse!T120,WeightedParse!V120,WeightedParse!X120,WeightedParse!Z120,WeightedParse!AB120,WeightedParse!AD120,WeightedParse!AG120,WeightedParse!AH120,WeightedParse!AI120,WeightedParse!AK120,WeightedParse!AO120)*Variables!$B$5),"")</f>
        <v/>
      </c>
      <c r="AE120" s="114" t="str">
        <f>IF($A120&gt;"",IF(AND(EXACT(SquadExport!$BR120,TRUE),EXACT(SquadExport!$BL120,TRUE)),HARMEAN(WeightedParse!K120,WeightedParse!N120,WeightedParse!P120,WeightedParse!Q120,WeightedParse!S120,WeightedParse!T120,WeightedParse!U120,WeightedParse!V120,WeightedParse!X120,WeightedParse!Y120,WeightedParse!Z120,WeightedParse!AD120,WeightedParse!AE120,WeightedParse!AF120,WeightedParse!AG120,WeightedParse!AH120,WeightedParse!AI120,WeightedParse!AO120),HARMEAN(WeightedParse!K120,WeightedParse!N120,WeightedParse!P120,WeightedParse!Q120,WeightedParse!S120,WeightedParse!T120,WeightedParse!U120,WeightedParse!V120,WeightedParse!X120,WeightedParse!Y120,WeightedParse!Z120,WeightedParse!AD120,WeightedParse!AE120,WeightedParse!AF120,WeightedParse!AG120,WeightedParse!AH120,WeightedParse!AI120,WeightedParse!AO120)*Variables!$B$5),"")</f>
        <v/>
      </c>
      <c r="AF120" s="114" t="str">
        <f>IF($A120&gt;"",IF(AND(EXACT(SquadExport!$BR120,TRUE),EXACT(SquadExport!$BL120,TRUE)),HARMEAN(WeightedParse!I120,WeightedParse!J120,WeightedParse!K120,WeightedParse!N120,WeightedParse!Q120,WeightedParse!S120,WeightedParse!T120,WeightedParse!U120,WeightedParse!V120,WeightedParse!X120,WeightedParse!Z120,WeightedParse!AD120,WeightedParse!AE120,WeightedParse!AF120,WeightedParse!AH120,WeightedParse!AI120,WeightedParse!AK120,WeightedParse!AN120,WeightedParse!AO120,WeightedParse!AP120),HARMEAN(WeightedParse!I120,WeightedParse!J120,WeightedParse!K120,WeightedParse!N120,WeightedParse!Q120,WeightedParse!S120,WeightedParse!T120,WeightedParse!U120,WeightedParse!V120,WeightedParse!X120,WeightedParse!Z120,WeightedParse!AD120,WeightedParse!AE120,WeightedParse!AF120,WeightedParse!AH120,WeightedParse!AI120,WeightedParse!AK120,WeightedParse!AN120,WeightedParse!AO120,WeightedParse!AP120)*Variables!$B$5),"")</f>
        <v/>
      </c>
      <c r="AG120" s="114" t="str">
        <f>IF($A120&gt;"",IF(AND(OR(EXACT(SquadExport!$BR120,TRUE),EXACT(SquadExport!$BS120,TRUE)),OR(EXACT(SquadExport!$BK120,TRUE),EXACT(SquadExport!$BM120,TRUE))),HARMEAN(WeightedParse!I120,WeightedParse!K120,WeightedParse!Q120,WeightedParse!T120,WeightedParse!X120,WeightedParse!Z120,WeightedParse!AD120,WeightedParse!AF120,WeightedParse!AG120,WeightedParse!AJ120),HARMEAN(WeightedParse!I120,WeightedParse!K120,WeightedParse!Q120,WeightedParse!T120,WeightedParse!X120,WeightedParse!Z120,WeightedParse!AD120,WeightedParse!AF120,WeightedParse!AG120,WeightedParse!AJ120)*Variables!$B$5),"")</f>
        <v/>
      </c>
      <c r="AH120" s="114" t="str">
        <f>IF($A120&gt;"",IF(AND(OR(EXACT(SquadExport!$BR120,TRUE),EXACT(SquadExport!$BS120,TRUE)),OR(EXACT(SquadExport!$BK120,TRUE),EXACT(SquadExport!$BM120,TRUE))),HARMEAN(WeightedParse!H120,WeightedParse!K120,WeightedParse!P120,WeightedParse!Q120,WeightedParse!S120,WeightedParse!T120,WeightedParse!V120,WeightedParse!X120,WeightedParse!Y120,WeightedParse!Z120,WeightedParse!AD120,WeightedParse!AE120,WeightedParse!AF120,WeightedParse!AG120,WeightedParse!AH120,WeightedParse!AO120),HARMEAN(WeightedParse!H120,WeightedParse!K120,WeightedParse!P120,WeightedParse!Q120,WeightedParse!S120,WeightedParse!T120,WeightedParse!V120,WeightedParse!X120,WeightedParse!Y120,WeightedParse!Z120,WeightedParse!AD120,WeightedParse!AE120,WeightedParse!AF120,WeightedParse!AG120,WeightedParse!AH120,WeightedParse!AO120)*Variables!$B$5),"")</f>
        <v/>
      </c>
      <c r="AI120" s="114" t="str">
        <f>IF($A120&gt;"",IF(AND(OR(EXACT(SquadExport!$BR120,TRUE),EXACT(SquadExport!$BS120,TRUE)),OR(EXACT(SquadExport!$BK120,TRUE),EXACT(SquadExport!$BM120,TRUE))),HARMEAN(WeightedParse!H120,WeightedParse!I120,WeightedParse!K120,WeightedParse!P120,WeightedParse!Q120,WeightedParse!S120,WeightedParse!T120,WeightedParse!U120,WeightedParse!V120,WeightedParse!X120,WeightedParse!Y120,WeightedParse!Z120,WeightedParse!AD120,WeightedParse!AE120,WeightedParse!AF120,WeightedParse!AH120,WeightedParse!AI120,WeightedParse!AO120),HARMEAN(WeightedParse!H120,WeightedParse!I120,WeightedParse!K120,WeightedParse!P120,WeightedParse!Q120,WeightedParse!S120,WeightedParse!T120,WeightedParse!U120,WeightedParse!V120,WeightedParse!X120,WeightedParse!Y120,WeightedParse!Z120,WeightedParse!AD120,WeightedParse!AE120,WeightedParse!AF120,WeightedParse!AH120,WeightedParse!AI120,WeightedParse!AO120)*Variables!$B$5),"")</f>
        <v/>
      </c>
      <c r="AJ120" s="114" t="str">
        <f>IF($A120&gt;"",IF(AND(OR(EXACT(SquadExport!$BR120,TRUE),EXACT(SquadExport!$BS120,TRUE)),OR(EXACT(SquadExport!$BK120,TRUE),EXACT(SquadExport!$BM120,TRUE))),HARMEAN(WeightedParse!H120,WeightedParse!K120,WeightedParse!M120,WeightedParse!V120,WeightedParse!W120,WeightedParse!AD120,WeightedParse!AF120,WeightedParse!AH120,WeightedParse!AK120,WeightedParse!AL120,WeightedParse!AO120,WeightedParse!AP120)*(CONVERT(LEFT(SquadExport!$E120,FIND("'",SquadExport!$E120)-1)+((MID(SquadExport!$E120,FIND("'",SquadExport!$E120)+1,LEN(SquadExport!$E120)-FIND("'",SquadExport!$E120)-1))/12),"ft","m")-1)/(Variables!$C$4-1),(HARMEAN(WeightedParse!H120,WeightedParse!K120,WeightedParse!M120,WeightedParse!V120,WeightedParse!W120,WeightedParse!AD120,WeightedParse!AF120,WeightedParse!AH120,WeightedParse!AK120,WeightedParse!AL120,WeightedParse!AO120,WeightedParse!AP120)*(CONVERT(LEFT(SquadExport!$E120,FIND("'",SquadExport!$E120)-1)+((MID(SquadExport!$E120,FIND("'",SquadExport!$E120)+1,LEN(SquadExport!$E120)-FIND("'",SquadExport!$E120)-1))/12),"ft","m")-1)/(Variables!$C$4-1))*Variables!$B$5),"")</f>
        <v/>
      </c>
      <c r="AK120" s="114" t="str">
        <f>IF($A120&gt;"",IF(AND(OR(EXACT(SquadExport!$BR120,TRUE),EXACT(SquadExport!$BS120,TRUE)),OR(EXACT(SquadExport!$BK120,TRUE),EXACT(SquadExport!$BM120,TRUE))),HARMEAN(WeightedParse!J120,WeightedParse!K120,WeightedParse!T120,WeightedParse!V120,WeightedParse!X120,WeightedParse!Y120,WeightedParse!Z120,WeightedParse!AD120,WeightedParse!AH120,WeightedParse!AI120,WeightedParse!AK120,WeightedParse!AO120),HARMEAN(WeightedParse!J120,WeightedParse!K120,WeightedParse!T120,WeightedParse!V120,WeightedParse!X120,WeightedParse!Y120,WeightedParse!Z120,WeightedParse!AD120,WeightedParse!AH120,WeightedParse!AI120,WeightedParse!AK120,WeightedParse!AO120)*Variables!$B$5),"")</f>
        <v/>
      </c>
      <c r="AL120" s="114" t="str">
        <f>IF($A120&gt;"",IF(AND(OR(EXACT(SquadExport!$BR120,TRUE),EXACT(SquadExport!$BS120,TRUE)),OR(EXACT(SquadExport!$BK120,TRUE),EXACT(SquadExport!$BM120,TRUE))),HARMEAN(WeightedParse!H120,WeightedParse!I120,WeightedParse!K120,WeightedParse!Q120,WeightedParse!T120,WeightedParse!V120,WeightedParse!AB120,WeightedParse!AD120,WeightedParse!AH120,WeightedParse!AI120,WeightedParse!AJ120,WeightedParse!AN120,WeightedParse!AO120),HARMEAN(WeightedParse!H120,WeightedParse!I120,WeightedParse!K120,WeightedParse!Q120,WeightedParse!T120,WeightedParse!V120,WeightedParse!AB120,WeightedParse!AD120,WeightedParse!AH120,WeightedParse!AI120,WeightedParse!AJ120,WeightedParse!AN120,WeightedParse!AO120)*Variables!$B$5),"")</f>
        <v/>
      </c>
      <c r="AM120" s="114" t="str">
        <f>IF($A120&gt;"",IF(AND(OR(EXACT(SquadExport!$BR120,TRUE),EXACT(SquadExport!$BS120,TRUE)),OR(EXACT(SquadExport!$BK120,TRUE),EXACT(SquadExport!$BM120,TRUE))),HARMEAN(WeightedParse!I120,WeightedParse!J120,WeightedParse!K120,WeightedParse!N120,WeightedParse!Q120,WeightedParse!T120,WeightedParse!V120,WeightedParse!X120,WeightedParse!AB120,WeightedParse!AD120,WeightedParse!AG120,WeightedParse!AI120,WeightedParse!AJ120,WeightedParse!AK120,WeightedParse!AN120)*WeightedParse!BD120,(HARMEAN(WeightedParse!I120,WeightedParse!J120,WeightedParse!K120,WeightedParse!N120,WeightedParse!Q120,WeightedParse!T120,WeightedParse!V120,WeightedParse!X120,WeightedParse!AB120,WeightedParse!AD120,WeightedParse!AG120,WeightedParse!AI120,WeightedParse!AJ120,WeightedParse!AK120,WeightedParse!AN120)*WeightedParse!BD120)*Variables!$B$5),"")</f>
        <v/>
      </c>
      <c r="AN120" s="114" t="str">
        <f>IF($A120&gt;"",IF(AND(OR(EXACT(SquadExport!$BR120,TRUE),EXACT(SquadExport!$BS120,TRUE)),OR(EXACT(SquadExport!$BK120,TRUE),EXACT(SquadExport!$BM120,TRUE))),HARMEAN(WeightedParse!H120,WeightedParse!I120,WeightedParse!K120,WeightedParse!N120,WeightedParse!Q120,WeightedParse!T120,WeightedParse!V120,WeightedParse!X120,WeightedParse!Z120,WeightedParse!AD120,WeightedParse!AG120,WeightedParse!AH120,WeightedParse!AI120,WeightedParse!AJ120,WeightedParse!AN120,WeightedParse!AO120)*WeightedParse!BD120,(HARMEAN(WeightedParse!H120,WeightedParse!I120,WeightedParse!K120,WeightedParse!N120,WeightedParse!Q120,WeightedParse!T120,WeightedParse!V120,WeightedParse!X120,WeightedParse!Z120,WeightedParse!AD120,WeightedParse!AG120,WeightedParse!AH120,WeightedParse!AI120,WeightedParse!AJ120,WeightedParse!AN120,WeightedParse!AO120)*WeightedParse!BD120)*Variables!$B$5),"")</f>
        <v/>
      </c>
      <c r="AO120" s="114" t="str">
        <f>IF($A120&gt;"",IF(AND(EXACT(SquadExport!$BS120,TRUE),EXACT(SquadExport!$BL120,TRUE)),HARMEAN(WeightedParse!K120,WeightedParse!Q120,WeightedParse!T120,WeightedParse!V120,WeightedParse!X120,WeightedParse!Z120,WeightedParse!AB120,WeightedParse!AD120,WeightedParse!AG120,WeightedParse!AK120),HARMEAN(WeightedParse!K120,WeightedParse!Q120,WeightedParse!T120,WeightedParse!V120,WeightedParse!X120,WeightedParse!Z120,WeightedParse!AB120,WeightedParse!AD120,WeightedParse!AG120,WeightedParse!AK120)*Variables!$B$5),"")</f>
        <v/>
      </c>
      <c r="AP120" s="114" t="str">
        <f>IF($A120&gt;"",IF(AND(EXACT(SquadExport!$BS120,TRUE),EXACT(SquadExport!$BL120,TRUE)),HARMEAN(WeightedParse!I120,WeightedParse!K120,WeightedParse!Q120,WeightedParse!T120,WeightedParse!V120,WeightedParse!X120,WeightedParse!Z120,WeightedParse!AB120,WeightedParse!AD120,WeightedParse!AF120,WeightedParse!AG120,WeightedParse!AI120,WeightedParse!AJ120),HARMEAN(WeightedParse!I120,WeightedParse!K120,WeightedParse!Q120,WeightedParse!T120,WeightedParse!V120,WeightedParse!X120,WeightedParse!Z120,WeightedParse!AB120,WeightedParse!AD120,WeightedParse!AF120,WeightedParse!AG120,WeightedParse!AI120,WeightedParse!AJ120)*Variables!$B$5),"")</f>
        <v/>
      </c>
      <c r="AQ120" s="114" t="str">
        <f>IF($A120&gt;"",IF(AND(EXACT(SquadExport!$BS120,TRUE),EXACT(SquadExport!$BL120,TRUE)),HARMEAN(WeightedParse!I120,WeightedParse!J120,WeightedParse!K120,WeightedParse!Q120,WeightedParse!T120,WeightedParse!V120,WeightedParse!X120,WeightedParse!Z120,WeightedParse!AB120,WeightedParse!AD120,WeightedParse!AG120,WeightedParse!AI120,WeightedParse!AJ120,WeightedParse!AK120),HARMEAN(WeightedParse!I120,WeightedParse!J120,WeightedParse!K120,WeightedParse!Q120,WeightedParse!T120,WeightedParse!V120,WeightedParse!X120,WeightedParse!Z120,WeightedParse!AB120,WeightedParse!AD120,WeightedParse!AG120,WeightedParse!AI120,WeightedParse!AJ120,WeightedParse!AK120)*Variables!$B$5),"")</f>
        <v/>
      </c>
      <c r="AR120" s="114" t="str">
        <f>IF($A120&gt;"",IF(AND(EXACT(SquadExport!$BS120,TRUE),EXACT(SquadExport!$BL120,TRUE)),HARMEAN(WeightedParse!I120,WeightedParse!J120,WeightedParse!K120,WeightedParse!Q120,WeightedParse!T120,WeightedParse!V120,WeightedParse!X120,WeightedParse!Y120,WeightedParse!Z120,WeightedParse!AD120,WeightedParse!AH120,WeightedParse!AI120,WeightedParse!AJ120,WeightedParse!AK120,WeightedParse!AN120,WeightedParse!AO120),HARMEAN(WeightedParse!I120,WeightedParse!J120,WeightedParse!K120,WeightedParse!Q120,WeightedParse!T120,WeightedParse!V120,WeightedParse!X120,WeightedParse!Y120,WeightedParse!Z120,WeightedParse!AD120,WeightedParse!AH120,WeightedParse!AI120,WeightedParse!AJ120,WeightedParse!AK120,WeightedParse!AN120,WeightedParse!AO120)*Variables!$B$5),"")</f>
        <v/>
      </c>
      <c r="AS120" s="114" t="str">
        <f>IF($A120&gt;"",IF(AND(EXACT(SquadExport!$BT120,TRUE),EXACT(SquadExport!$BL120,TRUE)),HARMEAN(WeightedParse!J120,WeightedParse!K120,WeightedParse!M120,WeightedParse!T120,WeightedParse!V120,WeightedParse!X120,WeightedParse!Z120,WeightedParse!AD120,WeightedParse!AI120),(HARMEAN(WeightedParse!J120,WeightedParse!K120,WeightedParse!M120,WeightedParse!T120,WeightedParse!V120,WeightedParse!X120,WeightedParse!Z120,WeightedParse!AD120,WeightedParse!AI120)*Variables!$B$5)),"")</f>
        <v/>
      </c>
      <c r="AT120" s="114" t="str">
        <f>IF($A120&gt;"",IF(AND(EXACT(SquadExport!$BT120,TRUE),EXACT(SquadExport!$BL120,TRUE)),HARMEAN(WeightedParse!J120,WeightedParse!K120,WeightedParse!M120,WeightedParse!U120,WeightedParse!V120,WeightedParse!W120,WeightedParse!X120,WeightedParse!Z120,WeightedParse!AD120,WeightedParse!AF120,WeightedParse!AK120,WeightedParse!AL120,WeightedParse!AP120)*(CONVERT(LEFT(SquadExport!$E120,FIND("'",SquadExport!$E120)-1)+((MID(SquadExport!$E120,FIND("'",SquadExport!$E120)+1,LEN(SquadExport!$E120)-FIND("'",SquadExport!$E120)-1))/12),"ft","m")-1)/(Variables!$C$4-1),(HARMEAN(WeightedParse!J120,WeightedParse!K120,WeightedParse!M120,WeightedParse!U120,WeightedParse!V120,WeightedParse!W120,WeightedParse!X120,WeightedParse!Z120,WeightedParse!AD120,WeightedParse!AF120,WeightedParse!AK120,WeightedParse!AL120,WeightedParse!AP120)*(CONVERT(LEFT(SquadExport!$E120,FIND("'",SquadExport!$E120)-1)+((MID(SquadExport!$E120,FIND("'",SquadExport!$E120)+1,LEN(SquadExport!$E120)-FIND("'",SquadExport!$E120)-1))/12),"ft","m")-1)/(Variables!$C$4-1)))*Variables!$B$5,"")</f>
        <v/>
      </c>
      <c r="AU120" s="114" t="str">
        <f>IF($A120&gt;"",IF(AND(EXACT(SquadExport!$BT120,TRUE),EXACT(SquadExport!$BL120,TRUE)),HARMEAN(WeightedParse!I120,WeightedParse!J120,WeightedParse!K120,WeightedParse!Q120,WeightedParse!T120,WeightedParse!V120,WeightedParse!X120,WeightedParse!Z120,WeightedParse!AB120,WeightedParse!AD120,WeightedParse!AF120,WeightedParse!AG120,WeightedParse!AK120,WeightedParse!AP120),HARMEAN(WeightedParse!I120,WeightedParse!J120,WeightedParse!K120,WeightedParse!Q120,WeightedParse!T120,WeightedParse!V120,WeightedParse!X120,WeightedParse!Z120,WeightedParse!AB120,WeightedParse!AD120,WeightedParse!AF120,WeightedParse!AG120,WeightedParse!AK120,WeightedParse!AP120)*Variables!$B$5),"")</f>
        <v/>
      </c>
      <c r="AV120" s="114" t="str">
        <f>IF($A120&gt;"",IF(AND(EXACT(SquadExport!$BT120,TRUE),EXACT(SquadExport!$BL120,TRUE)),HARMEAN(WeightedParse!I120,WeightedParse!J120,WeightedParse!K120,WeightedParse!Q120,WeightedParse!T120,WeightedParse!V120,WeightedParse!X120,WeightedParse!Z120,WeightedParse!AD120,WeightedParse!AH120,WeightedParse!AI120,WeightedParse!AJ120,WeightedParse!AK120,WeightedParse!AN120,WeightedParse!AO120),HARMEAN(WeightedParse!I120,WeightedParse!J120,WeightedParse!K120,WeightedParse!Q120,WeightedParse!T120,WeightedParse!V120,WeightedParse!X120,WeightedParse!Z120,WeightedParse!AD120,WeightedParse!AH120,WeightedParse!AI120,WeightedParse!AJ120,WeightedParse!AK120,WeightedParse!AN120,WeightedParse!AO120)*Variables!$B$5),"")</f>
        <v/>
      </c>
      <c r="AW120" s="114" t="str">
        <f>IF($A120&gt;"",IF(AND(EXACT(SquadExport!$BT120,TRUE),EXACT(SquadExport!$BL120,TRUE)),HARMEAN(WeightedParse!I120,WeightedParse!J120,WeightedParse!K120,WeightedParse!Q120,WeightedParse!T120,WeightedParse!V120,WeightedParse!X120,WeightedParse!Z120,WeightedParse!AB120,WeightedParse!AD120,WeightedParse!AF120,WeightedParse!AG120,WeightedParse!AI120,WeightedParse!AJ120,WeightedParse!AK120),HARMEAN(WeightedParse!I120,WeightedParse!J120,WeightedParse!K120,WeightedParse!Q120,WeightedParse!T120,WeightedParse!V120,WeightedParse!X120,WeightedParse!Z120,WeightedParse!AB120,WeightedParse!AD120,WeightedParse!AF120,WeightedParse!AG120,WeightedParse!AI120,WeightedParse!AJ120,WeightedParse!AK120)*Variables!$B$5),"")</f>
        <v/>
      </c>
      <c r="AX120" s="114" t="str">
        <f>IF($A120&gt;"",IF(AND(EXACT(SquadExport!$BT120,TRUE),EXACT(SquadExport!$BL120,TRUE)),HARMEAN(WeightedParse!K120,WeightedParse!Q120,WeightedParse!U120,WeightedParse!V120,WeightedParse!W120,WeightedParse!X120,WeightedParse!Y120,WeightedParse!Z120,WeightedParse!AD120,WeightedParse!AF120,WeightedParse!AH120,WeightedParse!AI120,WeightedParse!AJ120,WeightedParse!AK120,WeightedParse!AN120,WeightedParse!AO120,WeightedParse!AP120),HARMEAN(WeightedParse!K120,WeightedParse!Q120,WeightedParse!U120,WeightedParse!V120,WeightedParse!W120,WeightedParse!X120,WeightedParse!Y120,WeightedParse!Z120,WeightedParse!AD120,WeightedParse!AF120,WeightedParse!AH120,WeightedParse!AI120,WeightedParse!AJ120,WeightedParse!AK120,WeightedParse!AN120,WeightedParse!AO120,WeightedParse!AP120)*Variables!$B$5),"")</f>
        <v/>
      </c>
      <c r="AY120" s="114" t="str">
        <f>IF($A120&gt;"",IF(AND(EXACT(SquadExport!$BT120,TRUE),EXACT(SquadExport!$BL120,TRUE)),HARMEAN(WeightedParse!I120,WeightedParse!J120,WeightedParse!K120,WeightedParse!M120,WeightedParse!N120,WeightedParse!Q120,WeightedParse!T120,WeightedParse!V120,WeightedParse!X120,WeightedParse!Z120,WeightedParse!AD120,WeightedParse!AF120,WeightedParse!AG120,WeightedParse!AH120,WeightedParse!AI120,WeightedParse!AJ120,WeightedParse!AK120,WeightedParse!AL120,WeightedParse!AN120,WeightedParse!AO120,WeightedParse!AP120),HARMEAN(WeightedParse!I120,WeightedParse!J120,WeightedParse!K120,WeightedParse!M120,WeightedParse!N120,WeightedParse!Q120,WeightedParse!T120,WeightedParse!V120,WeightedParse!X120,WeightedParse!Z120,WeightedParse!AD120,WeightedParse!AF120,WeightedParse!AG120,WeightedParse!AH120,WeightedParse!AI120,WeightedParse!AJ120,WeightedParse!AK120,WeightedParse!AL120,WeightedParse!AN120,WeightedParse!AO120,WeightedParse!AP120)*Variables!$B$5),"")</f>
        <v/>
      </c>
    </row>
    <row r="121" spans="1:51" ht="15" customHeight="1" x14ac:dyDescent="0.25">
      <c r="A121" s="3" t="str">
        <f>IF(WeightedParse!A121&gt;"",WeightedParse!A121,"")</f>
        <v/>
      </c>
      <c r="B121" s="4" t="str">
        <f>IF(WeightedParse!B121&gt;0,WeightedParse!B121,"")</f>
        <v/>
      </c>
      <c r="C121" s="4" t="str">
        <f>IF(A121&gt;"",IF(AND(B121&lt;=Variables!$B$8,G121&gt;2),"Youth",IF(AND(B121&lt;=Variables!$B$8,G121&lt;=2),"Prospect",IF(AND(B121&gt;=Variables!$B$9,G121&gt;2),"Old",IF(G121&gt;=3,"Reserves","First Team")))),"")</f>
        <v/>
      </c>
      <c r="D121" s="4" t="str">
        <f>SquadExport!BJ121</f>
        <v/>
      </c>
      <c r="E121" s="4" t="str">
        <f>IF(A121&gt;"",VLOOKUP(F121,Roles!A:B,2,FALSE)&amp;IF(OR(VLOOKUP(F121,Roles!$A:$B,2,FALSE)="FB",VLOOKUP(F121,Roles!$A:$B,2,FALSE)="WB",VLOOKUP(F121,Roles!$A:$B,2,FALSE)="WM",VLOOKUP(F121,Roles!$A:$B,2,FALSE)="W"),IF(AND(SquadExport!BK121=TRUE,SquadExport!BM121=TRUE,WeightedParse!BB121&gt;=WeightedParse!BC121)," (R)",IF(AND(SquadExport!BK121=TRUE,SquadExport!BM121=TRUE,WeightedParse!BB121&lt;WeightedParse!BC121)," (L)",IF(AND(SquadExport!BK121=TRUE,SquadExport!BM121=FALSE), " (L)",IF(AND(SquadExport!BK121=FALSE,SquadExport!BM121=TRUE)," (R)","")))),""),"")</f>
        <v/>
      </c>
      <c r="F121" s="4" t="str" cm="1">
        <f t="array" ref="F121">IF(A121&gt;"",INDEX($J$1:$AY$1,SUMPRODUCT(MAX(($J$2:$AY$200=MAX($J121:$AY121))*(COLUMN($J$2:$AY$200))))-COLUMN($J$1)+1),"")</f>
        <v/>
      </c>
      <c r="G121" s="4" t="str">
        <f t="shared" si="3"/>
        <v/>
      </c>
      <c r="H121" s="4" t="str">
        <f t="shared" si="4"/>
        <v/>
      </c>
      <c r="I121" s="5" t="str">
        <f t="shared" si="5"/>
        <v/>
      </c>
      <c r="J121" s="114" t="str">
        <f>IF($A121&gt;"",HARMEAN(WeightedParse!V121,WeightedParse!Y121,WeightedParse!Z121,WeightedParse!AE121,WeightedParse!AJ121,WeightedParse!AQ121,WeightedParse!AR121,WeightedParse!AS121,WeightedParse!AU121,WeightedParse!AV121,WeightedParse!AW121,WeightedParse!AY121,WeightedParse!BA121),"")</f>
        <v/>
      </c>
      <c r="K121" s="114" t="str">
        <f>IF(A121&gt;"",HARMEAN(WeightedParse!K121,WeightedParse!Q121,WeightedParse!V121,WeightedParse!X121,WeightedParse!Y121,WeightedParse!Z121,WeightedParse!AE121,WeightedParse!AG121,WeightedParse!AI121,WeightedParse!AJ121,WeightedParse!AQ121,WeightedParse!AR121,WeightedParse!AS121,WeightedParse!AU121,WeightedParse!AV121,WeightedParse!AW121,WeightedParse!AY121,WeightedParse!AZ121,WeightedParse!BA121),"")</f>
        <v/>
      </c>
      <c r="L121" s="114" t="str">
        <f>IF($A121&gt;"",IF(AND(EXACT(SquadExport!$BO121,TRUE),EXACT(SquadExport!$BL121,TRUE)),HARMEAN(WeightedParse!M121,WeightedParse!P121,WeightedParse!S121,WeightedParse!U121,WeightedParse!V121,WeightedParse!W121,WeightedParse!Y121,WeightedParse!AE121,WeightedParse!AL121,WeightedParse!AN121,WeightedParse!AP121),HARMEAN(WeightedParse!M121,WeightedParse!P121,WeightedParse!S121,WeightedParse!U121,WeightedParse!V121,WeightedParse!W121,WeightedParse!Y121,WeightedParse!AE121,WeightedParse!AL121,WeightedParse!AN121,WeightedParse!AP121)*Variables!$B$5),"")</f>
        <v/>
      </c>
      <c r="M121" s="114" t="str">
        <f>IF($A121&gt;"",IF(AND(EXACT(SquadExport!$BO121,TRUE),EXACT(SquadExport!$BL121,TRUE)),HARMEAN(WeightedParse!M121,WeightedParse!P121,WeightedParse!S121,WeightedParse!U121,WeightedParse!V121,WeightedParse!W121,WeightedParse!X121,WeightedParse!Y121,WeightedParse!Z121,WeightedParse!AE121,WeightedParse!AL121,WeightedParse!AN121,WeightedParse!AP121),HARMEAN(WeightedParse!M121,WeightedParse!P121,WeightedParse!S121,WeightedParse!U121,WeightedParse!V121,WeightedParse!W121,WeightedParse!X121,WeightedParse!Y121,WeightedParse!Z121,WeightedParse!AE121,WeightedParse!AL121,WeightedParse!AN121,WeightedParse!AP121)*Variables!$B$5),"")</f>
        <v/>
      </c>
      <c r="N121" s="114" t="str">
        <f>IF($A121&gt;"",IF(AND(EXACT(SquadExport!$BO121,TRUE),EXACT(SquadExport!$BL121,TRUE)),HARMEAN(WeightedParse!K121,WeightedParse!M121,WeightedParse!P121,WeightedParse!Q121,WeightedParse!S121,WeightedParse!T121,WeightedParse!U121,WeightedParse!V121,WeightedParse!W121,WeightedParse!X121,WeightedParse!Y121,WeightedParse!Z121,WeightedParse!AE121,WeightedParse!AG121,WeightedParse!AL121,WeightedParse!AN121,WeightedParse!AP121),HARMEAN(WeightedParse!K121,WeightedParse!M121,WeightedParse!P121,WeightedParse!Q121,WeightedParse!S121,WeightedParse!T121,WeightedParse!U121,WeightedParse!V121,WeightedParse!W121,WeightedParse!X121,WeightedParse!Y121,WeightedParse!Z121,WeightedParse!AE121,WeightedParse!AG121,WeightedParse!AL121,WeightedParse!AN121,WeightedParse!AP121)*Variables!$B$5),"")</f>
        <v/>
      </c>
      <c r="O121" s="114" t="str">
        <f>IF($A121&gt;"",IF(AND(EXACT(SquadExport!$BO121,TRUE),EXACT(SquadExport!$BL121,TRUE)),HARMEAN(WeightedParse!I121,WeightedParse!K121,WeightedParse!M121,WeightedParse!P121,WeightedParse!Q121,WeightedParse!S121,WeightedParse!T121,WeightedParse!V121,WeightedParse!W121,WeightedParse!X121,WeightedParse!Y121,WeightedParse!Z121,WeightedParse!AB121,WeightedParse!AE121,WeightedParse!AF121,WeightedParse!AG121,WeightedParse!AJ121,WeightedParse!AK121,WeightedParse!AL121,WeightedParse!AN121,WeightedParse!AO121,WeightedParse!AP121),HARMEAN(WeightedParse!I121,WeightedParse!K121,WeightedParse!M121,WeightedParse!P121,WeightedParse!Q121,WeightedParse!S121,WeightedParse!T121,WeightedParse!V121,WeightedParse!W121,WeightedParse!X121,WeightedParse!Y121,WeightedParse!Z121,WeightedParse!AB121,WeightedParse!AE121,WeightedParse!AF121,WeightedParse!AG121,WeightedParse!AJ121,WeightedParse!AK121,WeightedParse!AL121,WeightedParse!AN121,WeightedParse!AO121,WeightedParse!AP121)*Variables!$B$5),"")</f>
        <v/>
      </c>
      <c r="P121" s="114" t="str">
        <f>IF($A121&gt;"",IF(AND(OR(EXACT(SquadExport!$BO121,TRUE),EXACT(SquadExport!$BP121,TRUE)),OR(EXACT(SquadExport!$BK121,TRUE),EXACT(SquadExport!$BM121,TRUE))),HARMEAN(WeightedParse!M121,WeightedParse!P121,WeightedParse!S121,WeightedParse!U121,WeightedParse!V121,WeightedParse!W121,WeightedParse!Y121,WeightedParse!AE121,WeightedParse!AF121,WeightedParse!AP121),HARMEAN(WeightedParse!M121,WeightedParse!P121,WeightedParse!S121,WeightedParse!U121,WeightedParse!V121,WeightedParse!W121,WeightedParse!Y121,WeightedParse!AE121,WeightedParse!AF121,WeightedParse!AP121)*Variables!$B$5),"")</f>
        <v/>
      </c>
      <c r="Q121" s="114" t="str">
        <f>IF($A121&gt;"",IF(AND(OR(EXACT(SquadExport!$BO121,TRUE),EXACT(SquadExport!$BP121,TRUE)),OR(EXACT(SquadExport!$BK121,TRUE),EXACT(SquadExport!$BM121,TRUE))),HARMEAN(WeightedParse!H121,WeightedParse!P121,WeightedParse!Q121,WeightedParse!S121,WeightedParse!T121,WeightedParse!V121,WeightedParse!X121,WeightedParse!Y121,WeightedParse!Z121,WeightedParse!AE121,WeightedParse!AF121,WeightedParse!AH121,WeightedParse!AN121,WeightedParse!AO121),HARMEAN(WeightedParse!H121,WeightedParse!P121,WeightedParse!Q121,WeightedParse!S121,WeightedParse!T121,WeightedParse!V121,WeightedParse!X121,WeightedParse!Y121,WeightedParse!Z121,WeightedParse!AE121,WeightedParse!AF121,WeightedParse!AH121,WeightedParse!AN121,WeightedParse!AO121)*Variables!$B$5),"")</f>
        <v/>
      </c>
      <c r="R121" s="115" t="str">
        <f>IF($A121&gt;"",IF(AND(OR(EXACT(SquadExport!$BO121,TRUE),EXACT(SquadExport!$BP121,TRUE)),OR(EXACT(SquadExport!$BK121,TRUE),EXACT(SquadExport!$BM121,TRUE))),HARMEAN(WeightedParse!H121,WeightedParse!I121,WeightedParse!K121,WeightedParse!P121,WeightedParse!Q121,WeightedParse!S121,WeightedParse!T121,WeightedParse!V121,WeightedParse!Y121,WeightedParse!Z121,WeightedParse!AD121,WeightedParse!AE121,WeightedParse!AF121,WeightedParse!AH121,WeightedParse!AI121,WeightedParse!AJ121,WeightedParse!AN121,WeightedParse!AO121),HARMEAN(WeightedParse!H121,WeightedParse!I121,WeightedParse!K121,WeightedParse!P121,WeightedParse!Q121,WeightedParse!S121,WeightedParse!T121,WeightedParse!V121,WeightedParse!Y121,WeightedParse!Z121,WeightedParse!AD121,WeightedParse!AE121,WeightedParse!AF121,WeightedParse!AH121,WeightedParse!AI121,WeightedParse!AJ121,WeightedParse!AN121,WeightedParse!AO121)*Variables!$B$5),"")</f>
        <v/>
      </c>
      <c r="S121" s="115" t="str">
        <f>IF($A121&gt;"",IF(AND(OR(EXACT(SquadExport!$BO121,TRUE),EXACT(SquadExport!$BP121,TRUE)),OR(EXACT(SquadExport!$BK121,TRUE),EXACT(SquadExport!$BM121,TRUE))),HARMEAN(WeightedParse!H121,WeightedParse!I121,WeightedParse!K121,WeightedParse!Q121,WeightedParse!S121,WeightedParse!T121,WeightedParse!V121,WeightedParse!X121,WeightedParse!Z121,WeightedParse!AB121,WeightedParse!AD121,WeightedParse!AF121,WeightedParse!AG121,WeightedParse!AH121,WeightedParse!AI121,WeightedParse!AJ121,WeightedParse!AK121,WeightedParse!AN121,WeightedParse!AO121),HARMEAN(WeightedParse!H121,WeightedParse!I121,WeightedParse!K121,WeightedParse!Q121,WeightedParse!S121,WeightedParse!T121,WeightedParse!V121,WeightedParse!X121,WeightedParse!Z121,WeightedParse!AB121,WeightedParse!AD121,WeightedParse!AF121,WeightedParse!AG121,WeightedParse!AH121,WeightedParse!AI121,WeightedParse!AJ121,WeightedParse!AK121,WeightedParse!AN121,WeightedParse!AO121)*Variables!$B$5),"")</f>
        <v/>
      </c>
      <c r="T121" s="114" t="str">
        <f>IF($A121&gt;"",IF(AND(OR(EXACT(SquadExport!$BO121,TRUE),EXACT(SquadExport!$BP121,TRUE)),OR(EXACT(SquadExport!$BK121,TRUE),EXACT(SquadExport!$BM121,TRUE))),HARMEAN(WeightedParse!I121,WeightedParse!K121,WeightedParse!N121,WeightedParse!P121,WeightedParse!Q121,WeightedParse!S121,WeightedParse!T121,WeightedParse!V121,WeightedParse!X121,WeightedParse!Y121,WeightedParse!Z121,WeightedParse!AB121,WeightedParse!AD121,WeightedParse!AE121,WeightedParse!AF121,WeightedParse!AH121,WeightedParse!AI121,WeightedParse!AJ121,WeightedParse!AN121,WeightedParse!AO121)*WeightedParse!BD121,(HARMEAN(WeightedParse!I121,WeightedParse!K121,WeightedParse!N121,WeightedParse!P121,WeightedParse!Q121,WeightedParse!S121,WeightedParse!T121,WeightedParse!V121,WeightedParse!X121,WeightedParse!Y121,WeightedParse!Z121,WeightedParse!AB121,WeightedParse!AD121,WeightedParse!AE121,WeightedParse!AF121,WeightedParse!AH121,WeightedParse!AI121,WeightedParse!AJ121,WeightedParse!AN121,WeightedParse!AO121)*WeightedParse!BD121)*Variables!$B$5),"")</f>
        <v/>
      </c>
      <c r="U121" s="114" t="str">
        <f>IF($A121&gt;"",IF(EXACT(SquadExport!$BQ121,TRUE),HARMEAN(WeightedParse!P121,WeightedParse!S121,WeightedParse!V121,WeightedParse!X121,WeightedParse!Y121,WeightedParse!Z121,WeightedParse!AE121,WeightedParse!AF121,WeightedParse!AP121),HARMEAN(WeightedParse!P121,WeightedParse!S121,WeightedParse!V121,WeightedParse!X121,WeightedParse!Y121,WeightedParse!Z121,WeightedParse!AE121,WeightedParse!AF121,WeightedParse!AP121)*Variables!$B$5),"")</f>
        <v/>
      </c>
      <c r="V121" s="114" t="str">
        <f>IF($A121&gt;"",IF(EXACT(SquadExport!$BQ121,TRUE),HARMEAN(WeightedParse!K121,WeightedParse!Q121,WeightedParse!S121,WeightedParse!T121,WeightedParse!V121,WeightedParse!X121,WeightedParse!Z121,WeightedParse!AE121,WeightedParse!AF121,WeightedParse!AG121,WeightedParse!AH121,WeightedParse!AK121),HARMEAN(WeightedParse!K121,WeightedParse!Q121,WeightedParse!S121,WeightedParse!T121,WeightedParse!V121,WeightedParse!X121,WeightedParse!Z121,WeightedParse!AE121,WeightedParse!AF121,WeightedParse!AG121,WeightedParse!AH121,WeightedParse!AK121)*Variables!$B$5),"")</f>
        <v/>
      </c>
      <c r="W121" s="114" t="str">
        <f>IF($A121&gt;"",IF(EXACT(SquadExport!$BQ121,TRUE),HARMEAN(WeightedParse!I121,WeightedParse!K121,WeightedParse!N121,WeightedParse!Q121,WeightedParse!T121,WeightedParse!V121,WeightedParse!X121,WeightedParse!Z121,WeightedParse!AB121,WeightedParse!AD121,WeightedParse!AF121,WeightedParse!AG121,WeightedParse!AK121),HARMEAN(WeightedParse!I121,WeightedParse!K121,WeightedParse!N121,WeightedParse!Q121,WeightedParse!T121,WeightedParse!V121,WeightedParse!X121,WeightedParse!Z121,WeightedParse!AB121,WeightedParse!AD121,WeightedParse!AF121,WeightedParse!AG121,WeightedParse!AK121)*Variables!$B$5),"")</f>
        <v/>
      </c>
      <c r="X121" s="114" t="str">
        <f>IF($A121&gt;"",IF(EXACT(SquadExport!$BQ121,TRUE),HARMEAN(WeightedParse!K121,WeightedParse!P121,WeightedParse!Q121,WeightedParse!S121,WeightedParse!U121,WeightedParse!V121,WeightedParse!X121,WeightedParse!Y121,WeightedParse!Z121,WeightedParse!AE121,WeightedParse!AF121,WeightedParse!AH121,WeightedParse!AO121,WeightedParse!AP121),HARMEAN(WeightedParse!K121,WeightedParse!P121,WeightedParse!Q121,WeightedParse!S121,WeightedParse!U121,WeightedParse!V121,WeightedParse!X121,WeightedParse!Y121,WeightedParse!Z121,WeightedParse!AE121,WeightedParse!AF121,WeightedParse!AH121,WeightedParse!AO121,WeightedParse!AP121)*Variables!$B$5),"")</f>
        <v/>
      </c>
      <c r="Y121" s="114" t="str">
        <f>IF($A121&gt;"",IF(EXACT(SquadExport!$BQ121,TRUE),HARMEAN(WeightedParse!P121,WeightedParse!Q121,WeightedParse!S121,WeightedParse!U121,WeightedParse!V121,WeightedParse!W121,WeightedParse!Y121,WeightedParse!AE121,WeightedParse!AF121,WeightedParse!AH121,WeightedParse!AJ121,WeightedParse!AN121,WeightedParse!AO121,WeightedParse!AP121),HARMEAN(WeightedParse!P121,WeightedParse!Q121,WeightedParse!S121,WeightedParse!U121,WeightedParse!V121,WeightedParse!W121,WeightedParse!Y121,WeightedParse!AE121,WeightedParse!AF121,WeightedParse!AH121,WeightedParse!AJ121,WeightedParse!AN121,WeightedParse!AO121,WeightedParse!AP121)*Variables!$B$5),"")</f>
        <v/>
      </c>
      <c r="Z121" s="114" t="str">
        <f>IF($A121&gt;"",IF(EXACT(SquadExport!$BQ121,TRUE),HARMEAN(WeightedParse!M121,WeightedParse!P121,WeightedParse!Q121,WeightedParse!S121,WeightedParse!U121,WeightedParse!V121,WeightedParse!W121,WeightedParse!X121,WeightedParse!Y121,WeightedParse!Z121,WeightedParse!AE121,WeightedParse!AF121,WeightedParse!AH121,WeightedParse!AL121,WeightedParse!AO121,WeightedParse!AP121),HARMEAN(WeightedParse!M121,WeightedParse!P121,WeightedParse!Q121,WeightedParse!S121,WeightedParse!U121,WeightedParse!V121,WeightedParse!W121,WeightedParse!X121,WeightedParse!Y121,WeightedParse!Z121,WeightedParse!AE121,WeightedParse!AF121,WeightedParse!AH121,WeightedParse!AL121,WeightedParse!AO121,WeightedParse!AP121)*Variables!$B$5),"")</f>
        <v/>
      </c>
      <c r="AA121" s="114" t="str">
        <f>IF($A121&gt;"",IF(EXACT(SquadExport!$BQ121,TRUE),HARMEAN(WeightedParse!J121,WeightedParse!K121,WeightedParse!N121,WeightedParse!P121,WeightedParse!Q121,WeightedParse!S121,WeightedParse!V121,WeightedParse!X121,WeightedParse!Y121,WeightedParse!Z121,WeightedParse!AD121,WeightedParse!AE121,WeightedParse!AH121,WeightedParse!AI121,WeightedParse!AK121,WeightedParse!AN121,WeightedParse!AO121,WeightedParse!AP121),HARMEAN(WeightedParse!J121,WeightedParse!K121,WeightedParse!N121,WeightedParse!P121,WeightedParse!Q121,WeightedParse!S121,WeightedParse!V121,WeightedParse!X121,WeightedParse!Y121,WeightedParse!Z121,WeightedParse!AD121,WeightedParse!AE121,WeightedParse!AH121,WeightedParse!AI121,WeightedParse!AK121,WeightedParse!AN121,WeightedParse!AO121,WeightedParse!AP121)*Variables!$B$5),"")</f>
        <v/>
      </c>
      <c r="AB121" s="114" t="str">
        <f>IF($A121&gt;"",IF(AND(EXACT(SquadExport!$BR121,TRUE),EXACT(SquadExport!$BL121,TRUE)),HARMEAN(WeightedParse!I121,WeightedParse!K121,WeightedParse!N121,WeightedParse!Q121,WeightedParse!T121,WeightedParse!V121,WeightedParse!X121,WeightedParse!Y121,WeightedParse!Z121,WeightedParse!AD121,WeightedParse!AE121,WeightedParse!AF121,WeightedParse!AG121,WeightedParse!AH121,WeightedParse!AI121,WeightedParse!AJ121,WeightedParse!AK121,WeightedParse!AN121,WeightedParse!AO121),HARMEAN(WeightedParse!I121,WeightedParse!K121,WeightedParse!N121,WeightedParse!Q121,WeightedParse!T121,WeightedParse!V121,WeightedParse!X121,WeightedParse!Y121,WeightedParse!Z121,WeightedParse!AD121,WeightedParse!AE121,WeightedParse!AF121,WeightedParse!AG121,WeightedParse!AH121,WeightedParse!AI121,WeightedParse!AJ121,WeightedParse!AK121,WeightedParse!AN121,WeightedParse!AO121)*Variables!$B$5),"")</f>
        <v/>
      </c>
      <c r="AC121" s="114" t="str">
        <f>IF($A121&gt;"",IF(AND(EXACT(SquadExport!$BR121,TRUE),EXACT(SquadExport!$BL121,TRUE)),HARMEAN(WeightedParse!K121,WeightedParse!Q121,WeightedParse!S121,WeightedParse!T121,WeightedParse!V121,WeightedParse!X121,WeightedParse!Y121,WeightedParse!Z121,WeightedParse!AD121,WeightedParse!AE121,WeightedParse!AF121,WeightedParse!AG121,WeightedParse!AH121,WeightedParse!AO121),HARMEAN(WeightedParse!K121,WeightedParse!Q121,WeightedParse!S121,WeightedParse!T121,WeightedParse!V121,WeightedParse!X121,WeightedParse!Y121,WeightedParse!Z121,WeightedParse!AD121,WeightedParse!AE121,WeightedParse!AF121,WeightedParse!AG121,WeightedParse!AH121,WeightedParse!AO121)*Variables!$B$5),"")</f>
        <v/>
      </c>
      <c r="AD121" s="114" t="str">
        <f>IF($A121&gt;"",IF(AND(EXACT(SquadExport!$BR121,TRUE),EXACT(SquadExport!$BL121,TRUE)),HARMEAN(WeightedParse!I121,WeightedParse!J121,WeightedParse!K121,WeightedParse!N121,WeightedParse!Q121,WeightedParse!S121,WeightedParse!T121,WeightedParse!V121,WeightedParse!X121,WeightedParse!Z121,WeightedParse!AB121,WeightedParse!AD121,WeightedParse!AG121,WeightedParse!AH121,WeightedParse!AI121,WeightedParse!AK121,WeightedParse!AO121),HARMEAN(WeightedParse!I121,WeightedParse!J121,WeightedParse!K121,WeightedParse!N121,WeightedParse!Q121,WeightedParse!S121,WeightedParse!T121,WeightedParse!V121,WeightedParse!X121,WeightedParse!Z121,WeightedParse!AB121,WeightedParse!AD121,WeightedParse!AG121,WeightedParse!AH121,WeightedParse!AI121,WeightedParse!AK121,WeightedParse!AO121)*Variables!$B$5),"")</f>
        <v/>
      </c>
      <c r="AE121" s="114" t="str">
        <f>IF($A121&gt;"",IF(AND(EXACT(SquadExport!$BR121,TRUE),EXACT(SquadExport!$BL121,TRUE)),HARMEAN(WeightedParse!K121,WeightedParse!N121,WeightedParse!P121,WeightedParse!Q121,WeightedParse!S121,WeightedParse!T121,WeightedParse!U121,WeightedParse!V121,WeightedParse!X121,WeightedParse!Y121,WeightedParse!Z121,WeightedParse!AD121,WeightedParse!AE121,WeightedParse!AF121,WeightedParse!AG121,WeightedParse!AH121,WeightedParse!AI121,WeightedParse!AO121),HARMEAN(WeightedParse!K121,WeightedParse!N121,WeightedParse!P121,WeightedParse!Q121,WeightedParse!S121,WeightedParse!T121,WeightedParse!U121,WeightedParse!V121,WeightedParse!X121,WeightedParse!Y121,WeightedParse!Z121,WeightedParse!AD121,WeightedParse!AE121,WeightedParse!AF121,WeightedParse!AG121,WeightedParse!AH121,WeightedParse!AI121,WeightedParse!AO121)*Variables!$B$5),"")</f>
        <v/>
      </c>
      <c r="AF121" s="114" t="str">
        <f>IF($A121&gt;"",IF(AND(EXACT(SquadExport!$BR121,TRUE),EXACT(SquadExport!$BL121,TRUE)),HARMEAN(WeightedParse!I121,WeightedParse!J121,WeightedParse!K121,WeightedParse!N121,WeightedParse!Q121,WeightedParse!S121,WeightedParse!T121,WeightedParse!U121,WeightedParse!V121,WeightedParse!X121,WeightedParse!Z121,WeightedParse!AD121,WeightedParse!AE121,WeightedParse!AF121,WeightedParse!AH121,WeightedParse!AI121,WeightedParse!AK121,WeightedParse!AN121,WeightedParse!AO121,WeightedParse!AP121),HARMEAN(WeightedParse!I121,WeightedParse!J121,WeightedParse!K121,WeightedParse!N121,WeightedParse!Q121,WeightedParse!S121,WeightedParse!T121,WeightedParse!U121,WeightedParse!V121,WeightedParse!X121,WeightedParse!Z121,WeightedParse!AD121,WeightedParse!AE121,WeightedParse!AF121,WeightedParse!AH121,WeightedParse!AI121,WeightedParse!AK121,WeightedParse!AN121,WeightedParse!AO121,WeightedParse!AP121)*Variables!$B$5),"")</f>
        <v/>
      </c>
      <c r="AG121" s="114" t="str">
        <f>IF($A121&gt;"",IF(AND(OR(EXACT(SquadExport!$BR121,TRUE),EXACT(SquadExport!$BS121,TRUE)),OR(EXACT(SquadExport!$BK121,TRUE),EXACT(SquadExport!$BM121,TRUE))),HARMEAN(WeightedParse!I121,WeightedParse!K121,WeightedParse!Q121,WeightedParse!T121,WeightedParse!X121,WeightedParse!Z121,WeightedParse!AD121,WeightedParse!AF121,WeightedParse!AG121,WeightedParse!AJ121),HARMEAN(WeightedParse!I121,WeightedParse!K121,WeightedParse!Q121,WeightedParse!T121,WeightedParse!X121,WeightedParse!Z121,WeightedParse!AD121,WeightedParse!AF121,WeightedParse!AG121,WeightedParse!AJ121)*Variables!$B$5),"")</f>
        <v/>
      </c>
      <c r="AH121" s="114" t="str">
        <f>IF($A121&gt;"",IF(AND(OR(EXACT(SquadExport!$BR121,TRUE),EXACT(SquadExport!$BS121,TRUE)),OR(EXACT(SquadExport!$BK121,TRUE),EXACT(SquadExport!$BM121,TRUE))),HARMEAN(WeightedParse!H121,WeightedParse!K121,WeightedParse!P121,WeightedParse!Q121,WeightedParse!S121,WeightedParse!T121,WeightedParse!V121,WeightedParse!X121,WeightedParse!Y121,WeightedParse!Z121,WeightedParse!AD121,WeightedParse!AE121,WeightedParse!AF121,WeightedParse!AG121,WeightedParse!AH121,WeightedParse!AO121),HARMEAN(WeightedParse!H121,WeightedParse!K121,WeightedParse!P121,WeightedParse!Q121,WeightedParse!S121,WeightedParse!T121,WeightedParse!V121,WeightedParse!X121,WeightedParse!Y121,WeightedParse!Z121,WeightedParse!AD121,WeightedParse!AE121,WeightedParse!AF121,WeightedParse!AG121,WeightedParse!AH121,WeightedParse!AO121)*Variables!$B$5),"")</f>
        <v/>
      </c>
      <c r="AI121" s="114" t="str">
        <f>IF($A121&gt;"",IF(AND(OR(EXACT(SquadExport!$BR121,TRUE),EXACT(SquadExport!$BS121,TRUE)),OR(EXACT(SquadExport!$BK121,TRUE),EXACT(SquadExport!$BM121,TRUE))),HARMEAN(WeightedParse!H121,WeightedParse!I121,WeightedParse!K121,WeightedParse!P121,WeightedParse!Q121,WeightedParse!S121,WeightedParse!T121,WeightedParse!U121,WeightedParse!V121,WeightedParse!X121,WeightedParse!Y121,WeightedParse!Z121,WeightedParse!AD121,WeightedParse!AE121,WeightedParse!AF121,WeightedParse!AH121,WeightedParse!AI121,WeightedParse!AO121),HARMEAN(WeightedParse!H121,WeightedParse!I121,WeightedParse!K121,WeightedParse!P121,WeightedParse!Q121,WeightedParse!S121,WeightedParse!T121,WeightedParse!U121,WeightedParse!V121,WeightedParse!X121,WeightedParse!Y121,WeightedParse!Z121,WeightedParse!AD121,WeightedParse!AE121,WeightedParse!AF121,WeightedParse!AH121,WeightedParse!AI121,WeightedParse!AO121)*Variables!$B$5),"")</f>
        <v/>
      </c>
      <c r="AJ121" s="114" t="str">
        <f>IF($A121&gt;"",IF(AND(OR(EXACT(SquadExport!$BR121,TRUE),EXACT(SquadExport!$BS121,TRUE)),OR(EXACT(SquadExport!$BK121,TRUE),EXACT(SquadExport!$BM121,TRUE))),HARMEAN(WeightedParse!H121,WeightedParse!K121,WeightedParse!M121,WeightedParse!V121,WeightedParse!W121,WeightedParse!AD121,WeightedParse!AF121,WeightedParse!AH121,WeightedParse!AK121,WeightedParse!AL121,WeightedParse!AO121,WeightedParse!AP121)*(CONVERT(LEFT(SquadExport!$E121,FIND("'",SquadExport!$E121)-1)+((MID(SquadExport!$E121,FIND("'",SquadExport!$E121)+1,LEN(SquadExport!$E121)-FIND("'",SquadExport!$E121)-1))/12),"ft","m")-1)/(Variables!$C$4-1),(HARMEAN(WeightedParse!H121,WeightedParse!K121,WeightedParse!M121,WeightedParse!V121,WeightedParse!W121,WeightedParse!AD121,WeightedParse!AF121,WeightedParse!AH121,WeightedParse!AK121,WeightedParse!AL121,WeightedParse!AO121,WeightedParse!AP121)*(CONVERT(LEFT(SquadExport!$E121,FIND("'",SquadExport!$E121)-1)+((MID(SquadExport!$E121,FIND("'",SquadExport!$E121)+1,LEN(SquadExport!$E121)-FIND("'",SquadExport!$E121)-1))/12),"ft","m")-1)/(Variables!$C$4-1))*Variables!$B$5),"")</f>
        <v/>
      </c>
      <c r="AK121" s="114" t="str">
        <f>IF($A121&gt;"",IF(AND(OR(EXACT(SquadExport!$BR121,TRUE),EXACT(SquadExport!$BS121,TRUE)),OR(EXACT(SquadExport!$BK121,TRUE),EXACT(SquadExport!$BM121,TRUE))),HARMEAN(WeightedParse!J121,WeightedParse!K121,WeightedParse!T121,WeightedParse!V121,WeightedParse!X121,WeightedParse!Y121,WeightedParse!Z121,WeightedParse!AD121,WeightedParse!AH121,WeightedParse!AI121,WeightedParse!AK121,WeightedParse!AO121),HARMEAN(WeightedParse!J121,WeightedParse!K121,WeightedParse!T121,WeightedParse!V121,WeightedParse!X121,WeightedParse!Y121,WeightedParse!Z121,WeightedParse!AD121,WeightedParse!AH121,WeightedParse!AI121,WeightedParse!AK121,WeightedParse!AO121)*Variables!$B$5),"")</f>
        <v/>
      </c>
      <c r="AL121" s="114" t="str">
        <f>IF($A121&gt;"",IF(AND(OR(EXACT(SquadExport!$BR121,TRUE),EXACT(SquadExport!$BS121,TRUE)),OR(EXACT(SquadExport!$BK121,TRUE),EXACT(SquadExport!$BM121,TRUE))),HARMEAN(WeightedParse!H121,WeightedParse!I121,WeightedParse!K121,WeightedParse!Q121,WeightedParse!T121,WeightedParse!V121,WeightedParse!AB121,WeightedParse!AD121,WeightedParse!AH121,WeightedParse!AI121,WeightedParse!AJ121,WeightedParse!AN121,WeightedParse!AO121),HARMEAN(WeightedParse!H121,WeightedParse!I121,WeightedParse!K121,WeightedParse!Q121,WeightedParse!T121,WeightedParse!V121,WeightedParse!AB121,WeightedParse!AD121,WeightedParse!AH121,WeightedParse!AI121,WeightedParse!AJ121,WeightedParse!AN121,WeightedParse!AO121)*Variables!$B$5),"")</f>
        <v/>
      </c>
      <c r="AM121" s="114" t="str">
        <f>IF($A121&gt;"",IF(AND(OR(EXACT(SquadExport!$BR121,TRUE),EXACT(SquadExport!$BS121,TRUE)),OR(EXACT(SquadExport!$BK121,TRUE),EXACT(SquadExport!$BM121,TRUE))),HARMEAN(WeightedParse!I121,WeightedParse!J121,WeightedParse!K121,WeightedParse!N121,WeightedParse!Q121,WeightedParse!T121,WeightedParse!V121,WeightedParse!X121,WeightedParse!AB121,WeightedParse!AD121,WeightedParse!AG121,WeightedParse!AI121,WeightedParse!AJ121,WeightedParse!AK121,WeightedParse!AN121)*WeightedParse!BD121,(HARMEAN(WeightedParse!I121,WeightedParse!J121,WeightedParse!K121,WeightedParse!N121,WeightedParse!Q121,WeightedParse!T121,WeightedParse!V121,WeightedParse!X121,WeightedParse!AB121,WeightedParse!AD121,WeightedParse!AG121,WeightedParse!AI121,WeightedParse!AJ121,WeightedParse!AK121,WeightedParse!AN121)*WeightedParse!BD121)*Variables!$B$5),"")</f>
        <v/>
      </c>
      <c r="AN121" s="114" t="str">
        <f>IF($A121&gt;"",IF(AND(OR(EXACT(SquadExport!$BR121,TRUE),EXACT(SquadExport!$BS121,TRUE)),OR(EXACT(SquadExport!$BK121,TRUE),EXACT(SquadExport!$BM121,TRUE))),HARMEAN(WeightedParse!H121,WeightedParse!I121,WeightedParse!K121,WeightedParse!N121,WeightedParse!Q121,WeightedParse!T121,WeightedParse!V121,WeightedParse!X121,WeightedParse!Z121,WeightedParse!AD121,WeightedParse!AG121,WeightedParse!AH121,WeightedParse!AI121,WeightedParse!AJ121,WeightedParse!AN121,WeightedParse!AO121)*WeightedParse!BD121,(HARMEAN(WeightedParse!H121,WeightedParse!I121,WeightedParse!K121,WeightedParse!N121,WeightedParse!Q121,WeightedParse!T121,WeightedParse!V121,WeightedParse!X121,WeightedParse!Z121,WeightedParse!AD121,WeightedParse!AG121,WeightedParse!AH121,WeightedParse!AI121,WeightedParse!AJ121,WeightedParse!AN121,WeightedParse!AO121)*WeightedParse!BD121)*Variables!$B$5),"")</f>
        <v/>
      </c>
      <c r="AO121" s="114" t="str">
        <f>IF($A121&gt;"",IF(AND(EXACT(SquadExport!$BS121,TRUE),EXACT(SquadExport!$BL121,TRUE)),HARMEAN(WeightedParse!K121,WeightedParse!Q121,WeightedParse!T121,WeightedParse!V121,WeightedParse!X121,WeightedParse!Z121,WeightedParse!AB121,WeightedParse!AD121,WeightedParse!AG121,WeightedParse!AK121),HARMEAN(WeightedParse!K121,WeightedParse!Q121,WeightedParse!T121,WeightedParse!V121,WeightedParse!X121,WeightedParse!Z121,WeightedParse!AB121,WeightedParse!AD121,WeightedParse!AG121,WeightedParse!AK121)*Variables!$B$5),"")</f>
        <v/>
      </c>
      <c r="AP121" s="114" t="str">
        <f>IF($A121&gt;"",IF(AND(EXACT(SquadExport!$BS121,TRUE),EXACT(SquadExport!$BL121,TRUE)),HARMEAN(WeightedParse!I121,WeightedParse!K121,WeightedParse!Q121,WeightedParse!T121,WeightedParse!V121,WeightedParse!X121,WeightedParse!Z121,WeightedParse!AB121,WeightedParse!AD121,WeightedParse!AF121,WeightedParse!AG121,WeightedParse!AI121,WeightedParse!AJ121),HARMEAN(WeightedParse!I121,WeightedParse!K121,WeightedParse!Q121,WeightedParse!T121,WeightedParse!V121,WeightedParse!X121,WeightedParse!Z121,WeightedParse!AB121,WeightedParse!AD121,WeightedParse!AF121,WeightedParse!AG121,WeightedParse!AI121,WeightedParse!AJ121)*Variables!$B$5),"")</f>
        <v/>
      </c>
      <c r="AQ121" s="114" t="str">
        <f>IF($A121&gt;"",IF(AND(EXACT(SquadExport!$BS121,TRUE),EXACT(SquadExport!$BL121,TRUE)),HARMEAN(WeightedParse!I121,WeightedParse!J121,WeightedParse!K121,WeightedParse!Q121,WeightedParse!T121,WeightedParse!V121,WeightedParse!X121,WeightedParse!Z121,WeightedParse!AB121,WeightedParse!AD121,WeightedParse!AG121,WeightedParse!AI121,WeightedParse!AJ121,WeightedParse!AK121),HARMEAN(WeightedParse!I121,WeightedParse!J121,WeightedParse!K121,WeightedParse!Q121,WeightedParse!T121,WeightedParse!V121,WeightedParse!X121,WeightedParse!Z121,WeightedParse!AB121,WeightedParse!AD121,WeightedParse!AG121,WeightedParse!AI121,WeightedParse!AJ121,WeightedParse!AK121)*Variables!$B$5),"")</f>
        <v/>
      </c>
      <c r="AR121" s="114" t="str">
        <f>IF($A121&gt;"",IF(AND(EXACT(SquadExport!$BS121,TRUE),EXACT(SquadExport!$BL121,TRUE)),HARMEAN(WeightedParse!I121,WeightedParse!J121,WeightedParse!K121,WeightedParse!Q121,WeightedParse!T121,WeightedParse!V121,WeightedParse!X121,WeightedParse!Y121,WeightedParse!Z121,WeightedParse!AD121,WeightedParse!AH121,WeightedParse!AI121,WeightedParse!AJ121,WeightedParse!AK121,WeightedParse!AN121,WeightedParse!AO121),HARMEAN(WeightedParse!I121,WeightedParse!J121,WeightedParse!K121,WeightedParse!Q121,WeightedParse!T121,WeightedParse!V121,WeightedParse!X121,WeightedParse!Y121,WeightedParse!Z121,WeightedParse!AD121,WeightedParse!AH121,WeightedParse!AI121,WeightedParse!AJ121,WeightedParse!AK121,WeightedParse!AN121,WeightedParse!AO121)*Variables!$B$5),"")</f>
        <v/>
      </c>
      <c r="AS121" s="114" t="str">
        <f>IF($A121&gt;"",IF(AND(EXACT(SquadExport!$BT121,TRUE),EXACT(SquadExport!$BL121,TRUE)),HARMEAN(WeightedParse!J121,WeightedParse!K121,WeightedParse!M121,WeightedParse!T121,WeightedParse!V121,WeightedParse!X121,WeightedParse!Z121,WeightedParse!AD121,WeightedParse!AI121),(HARMEAN(WeightedParse!J121,WeightedParse!K121,WeightedParse!M121,WeightedParse!T121,WeightedParse!V121,WeightedParse!X121,WeightedParse!Z121,WeightedParse!AD121,WeightedParse!AI121)*Variables!$B$5)),"")</f>
        <v/>
      </c>
      <c r="AT121" s="114" t="str">
        <f>IF($A121&gt;"",IF(AND(EXACT(SquadExport!$BT121,TRUE),EXACT(SquadExport!$BL121,TRUE)),HARMEAN(WeightedParse!J121,WeightedParse!K121,WeightedParse!M121,WeightedParse!U121,WeightedParse!V121,WeightedParse!W121,WeightedParse!X121,WeightedParse!Z121,WeightedParse!AD121,WeightedParse!AF121,WeightedParse!AK121,WeightedParse!AL121,WeightedParse!AP121)*(CONVERT(LEFT(SquadExport!$E121,FIND("'",SquadExport!$E121)-1)+((MID(SquadExport!$E121,FIND("'",SquadExport!$E121)+1,LEN(SquadExport!$E121)-FIND("'",SquadExport!$E121)-1))/12),"ft","m")-1)/(Variables!$C$4-1),(HARMEAN(WeightedParse!J121,WeightedParse!K121,WeightedParse!M121,WeightedParse!U121,WeightedParse!V121,WeightedParse!W121,WeightedParse!X121,WeightedParse!Z121,WeightedParse!AD121,WeightedParse!AF121,WeightedParse!AK121,WeightedParse!AL121,WeightedParse!AP121)*(CONVERT(LEFT(SquadExport!$E121,FIND("'",SquadExport!$E121)-1)+((MID(SquadExport!$E121,FIND("'",SquadExport!$E121)+1,LEN(SquadExport!$E121)-FIND("'",SquadExport!$E121)-1))/12),"ft","m")-1)/(Variables!$C$4-1)))*Variables!$B$5,"")</f>
        <v/>
      </c>
      <c r="AU121" s="114" t="str">
        <f>IF($A121&gt;"",IF(AND(EXACT(SquadExport!$BT121,TRUE),EXACT(SquadExport!$BL121,TRUE)),HARMEAN(WeightedParse!I121,WeightedParse!J121,WeightedParse!K121,WeightedParse!Q121,WeightedParse!T121,WeightedParse!V121,WeightedParse!X121,WeightedParse!Z121,WeightedParse!AB121,WeightedParse!AD121,WeightedParse!AF121,WeightedParse!AG121,WeightedParse!AK121,WeightedParse!AP121),HARMEAN(WeightedParse!I121,WeightedParse!J121,WeightedParse!K121,WeightedParse!Q121,WeightedParse!T121,WeightedParse!V121,WeightedParse!X121,WeightedParse!Z121,WeightedParse!AB121,WeightedParse!AD121,WeightedParse!AF121,WeightedParse!AG121,WeightedParse!AK121,WeightedParse!AP121)*Variables!$B$5),"")</f>
        <v/>
      </c>
      <c r="AV121" s="114" t="str">
        <f>IF($A121&gt;"",IF(AND(EXACT(SquadExport!$BT121,TRUE),EXACT(SquadExport!$BL121,TRUE)),HARMEAN(WeightedParse!I121,WeightedParse!J121,WeightedParse!K121,WeightedParse!Q121,WeightedParse!T121,WeightedParse!V121,WeightedParse!X121,WeightedParse!Z121,WeightedParse!AD121,WeightedParse!AH121,WeightedParse!AI121,WeightedParse!AJ121,WeightedParse!AK121,WeightedParse!AN121,WeightedParse!AO121),HARMEAN(WeightedParse!I121,WeightedParse!J121,WeightedParse!K121,WeightedParse!Q121,WeightedParse!T121,WeightedParse!V121,WeightedParse!X121,WeightedParse!Z121,WeightedParse!AD121,WeightedParse!AH121,WeightedParse!AI121,WeightedParse!AJ121,WeightedParse!AK121,WeightedParse!AN121,WeightedParse!AO121)*Variables!$B$5),"")</f>
        <v/>
      </c>
      <c r="AW121" s="114" t="str">
        <f>IF($A121&gt;"",IF(AND(EXACT(SquadExport!$BT121,TRUE),EXACT(SquadExport!$BL121,TRUE)),HARMEAN(WeightedParse!I121,WeightedParse!J121,WeightedParse!K121,WeightedParse!Q121,WeightedParse!T121,WeightedParse!V121,WeightedParse!X121,WeightedParse!Z121,WeightedParse!AB121,WeightedParse!AD121,WeightedParse!AF121,WeightedParse!AG121,WeightedParse!AI121,WeightedParse!AJ121,WeightedParse!AK121),HARMEAN(WeightedParse!I121,WeightedParse!J121,WeightedParse!K121,WeightedParse!Q121,WeightedParse!T121,WeightedParse!V121,WeightedParse!X121,WeightedParse!Z121,WeightedParse!AB121,WeightedParse!AD121,WeightedParse!AF121,WeightedParse!AG121,WeightedParse!AI121,WeightedParse!AJ121,WeightedParse!AK121)*Variables!$B$5),"")</f>
        <v/>
      </c>
      <c r="AX121" s="114" t="str">
        <f>IF($A121&gt;"",IF(AND(EXACT(SquadExport!$BT121,TRUE),EXACT(SquadExport!$BL121,TRUE)),HARMEAN(WeightedParse!K121,WeightedParse!Q121,WeightedParse!U121,WeightedParse!V121,WeightedParse!W121,WeightedParse!X121,WeightedParse!Y121,WeightedParse!Z121,WeightedParse!AD121,WeightedParse!AF121,WeightedParse!AH121,WeightedParse!AI121,WeightedParse!AJ121,WeightedParse!AK121,WeightedParse!AN121,WeightedParse!AO121,WeightedParse!AP121),HARMEAN(WeightedParse!K121,WeightedParse!Q121,WeightedParse!U121,WeightedParse!V121,WeightedParse!W121,WeightedParse!X121,WeightedParse!Y121,WeightedParse!Z121,WeightedParse!AD121,WeightedParse!AF121,WeightedParse!AH121,WeightedParse!AI121,WeightedParse!AJ121,WeightedParse!AK121,WeightedParse!AN121,WeightedParse!AO121,WeightedParse!AP121)*Variables!$B$5),"")</f>
        <v/>
      </c>
      <c r="AY121" s="114" t="str">
        <f>IF($A121&gt;"",IF(AND(EXACT(SquadExport!$BT121,TRUE),EXACT(SquadExport!$BL121,TRUE)),HARMEAN(WeightedParse!I121,WeightedParse!J121,WeightedParse!K121,WeightedParse!M121,WeightedParse!N121,WeightedParse!Q121,WeightedParse!T121,WeightedParse!V121,WeightedParse!X121,WeightedParse!Z121,WeightedParse!AD121,WeightedParse!AF121,WeightedParse!AG121,WeightedParse!AH121,WeightedParse!AI121,WeightedParse!AJ121,WeightedParse!AK121,WeightedParse!AL121,WeightedParse!AN121,WeightedParse!AO121,WeightedParse!AP121),HARMEAN(WeightedParse!I121,WeightedParse!J121,WeightedParse!K121,WeightedParse!M121,WeightedParse!N121,WeightedParse!Q121,WeightedParse!T121,WeightedParse!V121,WeightedParse!X121,WeightedParse!Z121,WeightedParse!AD121,WeightedParse!AF121,WeightedParse!AG121,WeightedParse!AH121,WeightedParse!AI121,WeightedParse!AJ121,WeightedParse!AK121,WeightedParse!AL121,WeightedParse!AN121,WeightedParse!AO121,WeightedParse!AP121)*Variables!$B$5),"")</f>
        <v/>
      </c>
    </row>
    <row r="122" spans="1:51" ht="15" customHeight="1" x14ac:dyDescent="0.25">
      <c r="A122" s="3" t="str">
        <f>IF(WeightedParse!A122&gt;"",WeightedParse!A122,"")</f>
        <v/>
      </c>
      <c r="B122" s="4" t="str">
        <f>IF(WeightedParse!B122&gt;0,WeightedParse!B122,"")</f>
        <v/>
      </c>
      <c r="C122" s="4" t="str">
        <f>IF(A122&gt;"",IF(AND(B122&lt;=Variables!$B$8,G122&gt;2),"Youth",IF(AND(B122&lt;=Variables!$B$8,G122&lt;=2),"Prospect",IF(AND(B122&gt;=Variables!$B$9,G122&gt;2),"Old",IF(G122&gt;=3,"Reserves","First Team")))),"")</f>
        <v/>
      </c>
      <c r="D122" s="4" t="str">
        <f>SquadExport!BJ122</f>
        <v/>
      </c>
      <c r="E122" s="4" t="str">
        <f>IF(A122&gt;"",VLOOKUP(F122,Roles!A:B,2,FALSE)&amp;IF(OR(VLOOKUP(F122,Roles!$A:$B,2,FALSE)="FB",VLOOKUP(F122,Roles!$A:$B,2,FALSE)="WB",VLOOKUP(F122,Roles!$A:$B,2,FALSE)="WM",VLOOKUP(F122,Roles!$A:$B,2,FALSE)="W"),IF(AND(SquadExport!BK122=TRUE,SquadExport!BM122=TRUE,WeightedParse!BB122&gt;=WeightedParse!BC122)," (R)",IF(AND(SquadExport!BK122=TRUE,SquadExport!BM122=TRUE,WeightedParse!BB122&lt;WeightedParse!BC122)," (L)",IF(AND(SquadExport!BK122=TRUE,SquadExport!BM122=FALSE), " (L)",IF(AND(SquadExport!BK122=FALSE,SquadExport!BM122=TRUE)," (R)","")))),""),"")</f>
        <v/>
      </c>
      <c r="F122" s="4" t="str" cm="1">
        <f t="array" ref="F122">IF(A122&gt;"",INDEX($J$1:$AY$1,SUMPRODUCT(MAX(($J$2:$AY$200=MAX($J122:$AY122))*(COLUMN($J$2:$AY$200))))-COLUMN($J$1)+1),"")</f>
        <v/>
      </c>
      <c r="G122" s="4" t="str">
        <f t="shared" si="3"/>
        <v/>
      </c>
      <c r="H122" s="4" t="str">
        <f t="shared" si="4"/>
        <v/>
      </c>
      <c r="I122" s="5" t="str">
        <f t="shared" si="5"/>
        <v/>
      </c>
      <c r="J122" s="114" t="str">
        <f>IF($A122&gt;"",HARMEAN(WeightedParse!V122,WeightedParse!Y122,WeightedParse!Z122,WeightedParse!AE122,WeightedParse!AJ122,WeightedParse!AQ122,WeightedParse!AR122,WeightedParse!AS122,WeightedParse!AU122,WeightedParse!AV122,WeightedParse!AW122,WeightedParse!AY122,WeightedParse!BA122),"")</f>
        <v/>
      </c>
      <c r="K122" s="114" t="str">
        <f>IF(A122&gt;"",HARMEAN(WeightedParse!K122,WeightedParse!Q122,WeightedParse!V122,WeightedParse!X122,WeightedParse!Y122,WeightedParse!Z122,WeightedParse!AE122,WeightedParse!AG122,WeightedParse!AI122,WeightedParse!AJ122,WeightedParse!AQ122,WeightedParse!AR122,WeightedParse!AS122,WeightedParse!AU122,WeightedParse!AV122,WeightedParse!AW122,WeightedParse!AY122,WeightedParse!AZ122,WeightedParse!BA122),"")</f>
        <v/>
      </c>
      <c r="L122" s="114" t="str">
        <f>IF($A122&gt;"",IF(AND(EXACT(SquadExport!$BO122,TRUE),EXACT(SquadExport!$BL122,TRUE)),HARMEAN(WeightedParse!M122,WeightedParse!P122,WeightedParse!S122,WeightedParse!U122,WeightedParse!V122,WeightedParse!W122,WeightedParse!Y122,WeightedParse!AE122,WeightedParse!AL122,WeightedParse!AN122,WeightedParse!AP122),HARMEAN(WeightedParse!M122,WeightedParse!P122,WeightedParse!S122,WeightedParse!U122,WeightedParse!V122,WeightedParse!W122,WeightedParse!Y122,WeightedParse!AE122,WeightedParse!AL122,WeightedParse!AN122,WeightedParse!AP122)*Variables!$B$5),"")</f>
        <v/>
      </c>
      <c r="M122" s="114" t="str">
        <f>IF($A122&gt;"",IF(AND(EXACT(SquadExport!$BO122,TRUE),EXACT(SquadExport!$BL122,TRUE)),HARMEAN(WeightedParse!M122,WeightedParse!P122,WeightedParse!S122,WeightedParse!U122,WeightedParse!V122,WeightedParse!W122,WeightedParse!X122,WeightedParse!Y122,WeightedParse!Z122,WeightedParse!AE122,WeightedParse!AL122,WeightedParse!AN122,WeightedParse!AP122),HARMEAN(WeightedParse!M122,WeightedParse!P122,WeightedParse!S122,WeightedParse!U122,WeightedParse!V122,WeightedParse!W122,WeightedParse!X122,WeightedParse!Y122,WeightedParse!Z122,WeightedParse!AE122,WeightedParse!AL122,WeightedParse!AN122,WeightedParse!AP122)*Variables!$B$5),"")</f>
        <v/>
      </c>
      <c r="N122" s="114" t="str">
        <f>IF($A122&gt;"",IF(AND(EXACT(SquadExport!$BO122,TRUE),EXACT(SquadExport!$BL122,TRUE)),HARMEAN(WeightedParse!K122,WeightedParse!M122,WeightedParse!P122,WeightedParse!Q122,WeightedParse!S122,WeightedParse!T122,WeightedParse!U122,WeightedParse!V122,WeightedParse!W122,WeightedParse!X122,WeightedParse!Y122,WeightedParse!Z122,WeightedParse!AE122,WeightedParse!AG122,WeightedParse!AL122,WeightedParse!AN122,WeightedParse!AP122),HARMEAN(WeightedParse!K122,WeightedParse!M122,WeightedParse!P122,WeightedParse!Q122,WeightedParse!S122,WeightedParse!T122,WeightedParse!U122,WeightedParse!V122,WeightedParse!W122,WeightedParse!X122,WeightedParse!Y122,WeightedParse!Z122,WeightedParse!AE122,WeightedParse!AG122,WeightedParse!AL122,WeightedParse!AN122,WeightedParse!AP122)*Variables!$B$5),"")</f>
        <v/>
      </c>
      <c r="O122" s="114" t="str">
        <f>IF($A122&gt;"",IF(AND(EXACT(SquadExport!$BO122,TRUE),EXACT(SquadExport!$BL122,TRUE)),HARMEAN(WeightedParse!I122,WeightedParse!K122,WeightedParse!M122,WeightedParse!P122,WeightedParse!Q122,WeightedParse!S122,WeightedParse!T122,WeightedParse!V122,WeightedParse!W122,WeightedParse!X122,WeightedParse!Y122,WeightedParse!Z122,WeightedParse!AB122,WeightedParse!AE122,WeightedParse!AF122,WeightedParse!AG122,WeightedParse!AJ122,WeightedParse!AK122,WeightedParse!AL122,WeightedParse!AN122,WeightedParse!AO122,WeightedParse!AP122),HARMEAN(WeightedParse!I122,WeightedParse!K122,WeightedParse!M122,WeightedParse!P122,WeightedParse!Q122,WeightedParse!S122,WeightedParse!T122,WeightedParse!V122,WeightedParse!W122,WeightedParse!X122,WeightedParse!Y122,WeightedParse!Z122,WeightedParse!AB122,WeightedParse!AE122,WeightedParse!AF122,WeightedParse!AG122,WeightedParse!AJ122,WeightedParse!AK122,WeightedParse!AL122,WeightedParse!AN122,WeightedParse!AO122,WeightedParse!AP122)*Variables!$B$5),"")</f>
        <v/>
      </c>
      <c r="P122" s="114" t="str">
        <f>IF($A122&gt;"",IF(AND(OR(EXACT(SquadExport!$BO122,TRUE),EXACT(SquadExport!$BP122,TRUE)),OR(EXACT(SquadExport!$BK122,TRUE),EXACT(SquadExport!$BM122,TRUE))),HARMEAN(WeightedParse!M122,WeightedParse!P122,WeightedParse!S122,WeightedParse!U122,WeightedParse!V122,WeightedParse!W122,WeightedParse!Y122,WeightedParse!AE122,WeightedParse!AF122,WeightedParse!AP122),HARMEAN(WeightedParse!M122,WeightedParse!P122,WeightedParse!S122,WeightedParse!U122,WeightedParse!V122,WeightedParse!W122,WeightedParse!Y122,WeightedParse!AE122,WeightedParse!AF122,WeightedParse!AP122)*Variables!$B$5),"")</f>
        <v/>
      </c>
      <c r="Q122" s="114" t="str">
        <f>IF($A122&gt;"",IF(AND(OR(EXACT(SquadExport!$BO122,TRUE),EXACT(SquadExport!$BP122,TRUE)),OR(EXACT(SquadExport!$BK122,TRUE),EXACT(SquadExport!$BM122,TRUE))),HARMEAN(WeightedParse!H122,WeightedParse!P122,WeightedParse!Q122,WeightedParse!S122,WeightedParse!T122,WeightedParse!V122,WeightedParse!X122,WeightedParse!Y122,WeightedParse!Z122,WeightedParse!AE122,WeightedParse!AF122,WeightedParse!AH122,WeightedParse!AN122,WeightedParse!AO122),HARMEAN(WeightedParse!H122,WeightedParse!P122,WeightedParse!Q122,WeightedParse!S122,WeightedParse!T122,WeightedParse!V122,WeightedParse!X122,WeightedParse!Y122,WeightedParse!Z122,WeightedParse!AE122,WeightedParse!AF122,WeightedParse!AH122,WeightedParse!AN122,WeightedParse!AO122)*Variables!$B$5),"")</f>
        <v/>
      </c>
      <c r="R122" s="115" t="str">
        <f>IF($A122&gt;"",IF(AND(OR(EXACT(SquadExport!$BO122,TRUE),EXACT(SquadExport!$BP122,TRUE)),OR(EXACT(SquadExport!$BK122,TRUE),EXACT(SquadExport!$BM122,TRUE))),HARMEAN(WeightedParse!H122,WeightedParse!I122,WeightedParse!K122,WeightedParse!P122,WeightedParse!Q122,WeightedParse!S122,WeightedParse!T122,WeightedParse!V122,WeightedParse!Y122,WeightedParse!Z122,WeightedParse!AD122,WeightedParse!AE122,WeightedParse!AF122,WeightedParse!AH122,WeightedParse!AI122,WeightedParse!AJ122,WeightedParse!AN122,WeightedParse!AO122),HARMEAN(WeightedParse!H122,WeightedParse!I122,WeightedParse!K122,WeightedParse!P122,WeightedParse!Q122,WeightedParse!S122,WeightedParse!T122,WeightedParse!V122,WeightedParse!Y122,WeightedParse!Z122,WeightedParse!AD122,WeightedParse!AE122,WeightedParse!AF122,WeightedParse!AH122,WeightedParse!AI122,WeightedParse!AJ122,WeightedParse!AN122,WeightedParse!AO122)*Variables!$B$5),"")</f>
        <v/>
      </c>
      <c r="S122" s="115" t="str">
        <f>IF($A122&gt;"",IF(AND(OR(EXACT(SquadExport!$BO122,TRUE),EXACT(SquadExport!$BP122,TRUE)),OR(EXACT(SquadExport!$BK122,TRUE),EXACT(SquadExport!$BM122,TRUE))),HARMEAN(WeightedParse!H122,WeightedParse!I122,WeightedParse!K122,WeightedParse!Q122,WeightedParse!S122,WeightedParse!T122,WeightedParse!V122,WeightedParse!X122,WeightedParse!Z122,WeightedParse!AB122,WeightedParse!AD122,WeightedParse!AF122,WeightedParse!AG122,WeightedParse!AH122,WeightedParse!AI122,WeightedParse!AJ122,WeightedParse!AK122,WeightedParse!AN122,WeightedParse!AO122),HARMEAN(WeightedParse!H122,WeightedParse!I122,WeightedParse!K122,WeightedParse!Q122,WeightedParse!S122,WeightedParse!T122,WeightedParse!V122,WeightedParse!X122,WeightedParse!Z122,WeightedParse!AB122,WeightedParse!AD122,WeightedParse!AF122,WeightedParse!AG122,WeightedParse!AH122,WeightedParse!AI122,WeightedParse!AJ122,WeightedParse!AK122,WeightedParse!AN122,WeightedParse!AO122)*Variables!$B$5),"")</f>
        <v/>
      </c>
      <c r="T122" s="114" t="str">
        <f>IF($A122&gt;"",IF(AND(OR(EXACT(SquadExport!$BO122,TRUE),EXACT(SquadExport!$BP122,TRUE)),OR(EXACT(SquadExport!$BK122,TRUE),EXACT(SquadExport!$BM122,TRUE))),HARMEAN(WeightedParse!I122,WeightedParse!K122,WeightedParse!N122,WeightedParse!P122,WeightedParse!Q122,WeightedParse!S122,WeightedParse!T122,WeightedParse!V122,WeightedParse!X122,WeightedParse!Y122,WeightedParse!Z122,WeightedParse!AB122,WeightedParse!AD122,WeightedParse!AE122,WeightedParse!AF122,WeightedParse!AH122,WeightedParse!AI122,WeightedParse!AJ122,WeightedParse!AN122,WeightedParse!AO122)*WeightedParse!BD122,(HARMEAN(WeightedParse!I122,WeightedParse!K122,WeightedParse!N122,WeightedParse!P122,WeightedParse!Q122,WeightedParse!S122,WeightedParse!T122,WeightedParse!V122,WeightedParse!X122,WeightedParse!Y122,WeightedParse!Z122,WeightedParse!AB122,WeightedParse!AD122,WeightedParse!AE122,WeightedParse!AF122,WeightedParse!AH122,WeightedParse!AI122,WeightedParse!AJ122,WeightedParse!AN122,WeightedParse!AO122)*WeightedParse!BD122)*Variables!$B$5),"")</f>
        <v/>
      </c>
      <c r="U122" s="114" t="str">
        <f>IF($A122&gt;"",IF(EXACT(SquadExport!$BQ122,TRUE),HARMEAN(WeightedParse!P122,WeightedParse!S122,WeightedParse!V122,WeightedParse!X122,WeightedParse!Y122,WeightedParse!Z122,WeightedParse!AE122,WeightedParse!AF122,WeightedParse!AP122),HARMEAN(WeightedParse!P122,WeightedParse!S122,WeightedParse!V122,WeightedParse!X122,WeightedParse!Y122,WeightedParse!Z122,WeightedParse!AE122,WeightedParse!AF122,WeightedParse!AP122)*Variables!$B$5),"")</f>
        <v/>
      </c>
      <c r="V122" s="114" t="str">
        <f>IF($A122&gt;"",IF(EXACT(SquadExport!$BQ122,TRUE),HARMEAN(WeightedParse!K122,WeightedParse!Q122,WeightedParse!S122,WeightedParse!T122,WeightedParse!V122,WeightedParse!X122,WeightedParse!Z122,WeightedParse!AE122,WeightedParse!AF122,WeightedParse!AG122,WeightedParse!AH122,WeightedParse!AK122),HARMEAN(WeightedParse!K122,WeightedParse!Q122,WeightedParse!S122,WeightedParse!T122,WeightedParse!V122,WeightedParse!X122,WeightedParse!Z122,WeightedParse!AE122,WeightedParse!AF122,WeightedParse!AG122,WeightedParse!AH122,WeightedParse!AK122)*Variables!$B$5),"")</f>
        <v/>
      </c>
      <c r="W122" s="114" t="str">
        <f>IF($A122&gt;"",IF(EXACT(SquadExport!$BQ122,TRUE),HARMEAN(WeightedParse!I122,WeightedParse!K122,WeightedParse!N122,WeightedParse!Q122,WeightedParse!T122,WeightedParse!V122,WeightedParse!X122,WeightedParse!Z122,WeightedParse!AB122,WeightedParse!AD122,WeightedParse!AF122,WeightedParse!AG122,WeightedParse!AK122),HARMEAN(WeightedParse!I122,WeightedParse!K122,WeightedParse!N122,WeightedParse!Q122,WeightedParse!T122,WeightedParse!V122,WeightedParse!X122,WeightedParse!Z122,WeightedParse!AB122,WeightedParse!AD122,WeightedParse!AF122,WeightedParse!AG122,WeightedParse!AK122)*Variables!$B$5),"")</f>
        <v/>
      </c>
      <c r="X122" s="114" t="str">
        <f>IF($A122&gt;"",IF(EXACT(SquadExport!$BQ122,TRUE),HARMEAN(WeightedParse!K122,WeightedParse!P122,WeightedParse!Q122,WeightedParse!S122,WeightedParse!U122,WeightedParse!V122,WeightedParse!X122,WeightedParse!Y122,WeightedParse!Z122,WeightedParse!AE122,WeightedParse!AF122,WeightedParse!AH122,WeightedParse!AO122,WeightedParse!AP122),HARMEAN(WeightedParse!K122,WeightedParse!P122,WeightedParse!Q122,WeightedParse!S122,WeightedParse!U122,WeightedParse!V122,WeightedParse!X122,WeightedParse!Y122,WeightedParse!Z122,WeightedParse!AE122,WeightedParse!AF122,WeightedParse!AH122,WeightedParse!AO122,WeightedParse!AP122)*Variables!$B$5),"")</f>
        <v/>
      </c>
      <c r="Y122" s="114" t="str">
        <f>IF($A122&gt;"",IF(EXACT(SquadExport!$BQ122,TRUE),HARMEAN(WeightedParse!P122,WeightedParse!Q122,WeightedParse!S122,WeightedParse!U122,WeightedParse!V122,WeightedParse!W122,WeightedParse!Y122,WeightedParse!AE122,WeightedParse!AF122,WeightedParse!AH122,WeightedParse!AJ122,WeightedParse!AN122,WeightedParse!AO122,WeightedParse!AP122),HARMEAN(WeightedParse!P122,WeightedParse!Q122,WeightedParse!S122,WeightedParse!U122,WeightedParse!V122,WeightedParse!W122,WeightedParse!Y122,WeightedParse!AE122,WeightedParse!AF122,WeightedParse!AH122,WeightedParse!AJ122,WeightedParse!AN122,WeightedParse!AO122,WeightedParse!AP122)*Variables!$B$5),"")</f>
        <v/>
      </c>
      <c r="Z122" s="114" t="str">
        <f>IF($A122&gt;"",IF(EXACT(SquadExport!$BQ122,TRUE),HARMEAN(WeightedParse!M122,WeightedParse!P122,WeightedParse!Q122,WeightedParse!S122,WeightedParse!U122,WeightedParse!V122,WeightedParse!W122,WeightedParse!X122,WeightedParse!Y122,WeightedParse!Z122,WeightedParse!AE122,WeightedParse!AF122,WeightedParse!AH122,WeightedParse!AL122,WeightedParse!AO122,WeightedParse!AP122),HARMEAN(WeightedParse!M122,WeightedParse!P122,WeightedParse!Q122,WeightedParse!S122,WeightedParse!U122,WeightedParse!V122,WeightedParse!W122,WeightedParse!X122,WeightedParse!Y122,WeightedParse!Z122,WeightedParse!AE122,WeightedParse!AF122,WeightedParse!AH122,WeightedParse!AL122,WeightedParse!AO122,WeightedParse!AP122)*Variables!$B$5),"")</f>
        <v/>
      </c>
      <c r="AA122" s="114" t="str">
        <f>IF($A122&gt;"",IF(EXACT(SquadExport!$BQ122,TRUE),HARMEAN(WeightedParse!J122,WeightedParse!K122,WeightedParse!N122,WeightedParse!P122,WeightedParse!Q122,WeightedParse!S122,WeightedParse!V122,WeightedParse!X122,WeightedParse!Y122,WeightedParse!Z122,WeightedParse!AD122,WeightedParse!AE122,WeightedParse!AH122,WeightedParse!AI122,WeightedParse!AK122,WeightedParse!AN122,WeightedParse!AO122,WeightedParse!AP122),HARMEAN(WeightedParse!J122,WeightedParse!K122,WeightedParse!N122,WeightedParse!P122,WeightedParse!Q122,WeightedParse!S122,WeightedParse!V122,WeightedParse!X122,WeightedParse!Y122,WeightedParse!Z122,WeightedParse!AD122,WeightedParse!AE122,WeightedParse!AH122,WeightedParse!AI122,WeightedParse!AK122,WeightedParse!AN122,WeightedParse!AO122,WeightedParse!AP122)*Variables!$B$5),"")</f>
        <v/>
      </c>
      <c r="AB122" s="114" t="str">
        <f>IF($A122&gt;"",IF(AND(EXACT(SquadExport!$BR122,TRUE),EXACT(SquadExport!$BL122,TRUE)),HARMEAN(WeightedParse!I122,WeightedParse!K122,WeightedParse!N122,WeightedParse!Q122,WeightedParse!T122,WeightedParse!V122,WeightedParse!X122,WeightedParse!Y122,WeightedParse!Z122,WeightedParse!AD122,WeightedParse!AE122,WeightedParse!AF122,WeightedParse!AG122,WeightedParse!AH122,WeightedParse!AI122,WeightedParse!AJ122,WeightedParse!AK122,WeightedParse!AN122,WeightedParse!AO122),HARMEAN(WeightedParse!I122,WeightedParse!K122,WeightedParse!N122,WeightedParse!Q122,WeightedParse!T122,WeightedParse!V122,WeightedParse!X122,WeightedParse!Y122,WeightedParse!Z122,WeightedParse!AD122,WeightedParse!AE122,WeightedParse!AF122,WeightedParse!AG122,WeightedParse!AH122,WeightedParse!AI122,WeightedParse!AJ122,WeightedParse!AK122,WeightedParse!AN122,WeightedParse!AO122)*Variables!$B$5),"")</f>
        <v/>
      </c>
      <c r="AC122" s="114" t="str">
        <f>IF($A122&gt;"",IF(AND(EXACT(SquadExport!$BR122,TRUE),EXACT(SquadExport!$BL122,TRUE)),HARMEAN(WeightedParse!K122,WeightedParse!Q122,WeightedParse!S122,WeightedParse!T122,WeightedParse!V122,WeightedParse!X122,WeightedParse!Y122,WeightedParse!Z122,WeightedParse!AD122,WeightedParse!AE122,WeightedParse!AF122,WeightedParse!AG122,WeightedParse!AH122,WeightedParse!AO122),HARMEAN(WeightedParse!K122,WeightedParse!Q122,WeightedParse!S122,WeightedParse!T122,WeightedParse!V122,WeightedParse!X122,WeightedParse!Y122,WeightedParse!Z122,WeightedParse!AD122,WeightedParse!AE122,WeightedParse!AF122,WeightedParse!AG122,WeightedParse!AH122,WeightedParse!AO122)*Variables!$B$5),"")</f>
        <v/>
      </c>
      <c r="AD122" s="114" t="str">
        <f>IF($A122&gt;"",IF(AND(EXACT(SquadExport!$BR122,TRUE),EXACT(SquadExport!$BL122,TRUE)),HARMEAN(WeightedParse!I122,WeightedParse!J122,WeightedParse!K122,WeightedParse!N122,WeightedParse!Q122,WeightedParse!S122,WeightedParse!T122,WeightedParse!V122,WeightedParse!X122,WeightedParse!Z122,WeightedParse!AB122,WeightedParse!AD122,WeightedParse!AG122,WeightedParse!AH122,WeightedParse!AI122,WeightedParse!AK122,WeightedParse!AO122),HARMEAN(WeightedParse!I122,WeightedParse!J122,WeightedParse!K122,WeightedParse!N122,WeightedParse!Q122,WeightedParse!S122,WeightedParse!T122,WeightedParse!V122,WeightedParse!X122,WeightedParse!Z122,WeightedParse!AB122,WeightedParse!AD122,WeightedParse!AG122,WeightedParse!AH122,WeightedParse!AI122,WeightedParse!AK122,WeightedParse!AO122)*Variables!$B$5),"")</f>
        <v/>
      </c>
      <c r="AE122" s="114" t="str">
        <f>IF($A122&gt;"",IF(AND(EXACT(SquadExport!$BR122,TRUE),EXACT(SquadExport!$BL122,TRUE)),HARMEAN(WeightedParse!K122,WeightedParse!N122,WeightedParse!P122,WeightedParse!Q122,WeightedParse!S122,WeightedParse!T122,WeightedParse!U122,WeightedParse!V122,WeightedParse!X122,WeightedParse!Y122,WeightedParse!Z122,WeightedParse!AD122,WeightedParse!AE122,WeightedParse!AF122,WeightedParse!AG122,WeightedParse!AH122,WeightedParse!AI122,WeightedParse!AO122),HARMEAN(WeightedParse!K122,WeightedParse!N122,WeightedParse!P122,WeightedParse!Q122,WeightedParse!S122,WeightedParse!T122,WeightedParse!U122,WeightedParse!V122,WeightedParse!X122,WeightedParse!Y122,WeightedParse!Z122,WeightedParse!AD122,WeightedParse!AE122,WeightedParse!AF122,WeightedParse!AG122,WeightedParse!AH122,WeightedParse!AI122,WeightedParse!AO122)*Variables!$B$5),"")</f>
        <v/>
      </c>
      <c r="AF122" s="114" t="str">
        <f>IF($A122&gt;"",IF(AND(EXACT(SquadExport!$BR122,TRUE),EXACT(SquadExport!$BL122,TRUE)),HARMEAN(WeightedParse!I122,WeightedParse!J122,WeightedParse!K122,WeightedParse!N122,WeightedParse!Q122,WeightedParse!S122,WeightedParse!T122,WeightedParse!U122,WeightedParse!V122,WeightedParse!X122,WeightedParse!Z122,WeightedParse!AD122,WeightedParse!AE122,WeightedParse!AF122,WeightedParse!AH122,WeightedParse!AI122,WeightedParse!AK122,WeightedParse!AN122,WeightedParse!AO122,WeightedParse!AP122),HARMEAN(WeightedParse!I122,WeightedParse!J122,WeightedParse!K122,WeightedParse!N122,WeightedParse!Q122,WeightedParse!S122,WeightedParse!T122,WeightedParse!U122,WeightedParse!V122,WeightedParse!X122,WeightedParse!Z122,WeightedParse!AD122,WeightedParse!AE122,WeightedParse!AF122,WeightedParse!AH122,WeightedParse!AI122,WeightedParse!AK122,WeightedParse!AN122,WeightedParse!AO122,WeightedParse!AP122)*Variables!$B$5),"")</f>
        <v/>
      </c>
      <c r="AG122" s="114" t="str">
        <f>IF($A122&gt;"",IF(AND(OR(EXACT(SquadExport!$BR122,TRUE),EXACT(SquadExport!$BS122,TRUE)),OR(EXACT(SquadExport!$BK122,TRUE),EXACT(SquadExport!$BM122,TRUE))),HARMEAN(WeightedParse!I122,WeightedParse!K122,WeightedParse!Q122,WeightedParse!T122,WeightedParse!X122,WeightedParse!Z122,WeightedParse!AD122,WeightedParse!AF122,WeightedParse!AG122,WeightedParse!AJ122),HARMEAN(WeightedParse!I122,WeightedParse!K122,WeightedParse!Q122,WeightedParse!T122,WeightedParse!X122,WeightedParse!Z122,WeightedParse!AD122,WeightedParse!AF122,WeightedParse!AG122,WeightedParse!AJ122)*Variables!$B$5),"")</f>
        <v/>
      </c>
      <c r="AH122" s="114" t="str">
        <f>IF($A122&gt;"",IF(AND(OR(EXACT(SquadExport!$BR122,TRUE),EXACT(SquadExport!$BS122,TRUE)),OR(EXACT(SquadExport!$BK122,TRUE),EXACT(SquadExport!$BM122,TRUE))),HARMEAN(WeightedParse!H122,WeightedParse!K122,WeightedParse!P122,WeightedParse!Q122,WeightedParse!S122,WeightedParse!T122,WeightedParse!V122,WeightedParse!X122,WeightedParse!Y122,WeightedParse!Z122,WeightedParse!AD122,WeightedParse!AE122,WeightedParse!AF122,WeightedParse!AG122,WeightedParse!AH122,WeightedParse!AO122),HARMEAN(WeightedParse!H122,WeightedParse!K122,WeightedParse!P122,WeightedParse!Q122,WeightedParse!S122,WeightedParse!T122,WeightedParse!V122,WeightedParse!X122,WeightedParse!Y122,WeightedParse!Z122,WeightedParse!AD122,WeightedParse!AE122,WeightedParse!AF122,WeightedParse!AG122,WeightedParse!AH122,WeightedParse!AO122)*Variables!$B$5),"")</f>
        <v/>
      </c>
      <c r="AI122" s="114" t="str">
        <f>IF($A122&gt;"",IF(AND(OR(EXACT(SquadExport!$BR122,TRUE),EXACT(SquadExport!$BS122,TRUE)),OR(EXACT(SquadExport!$BK122,TRUE),EXACT(SquadExport!$BM122,TRUE))),HARMEAN(WeightedParse!H122,WeightedParse!I122,WeightedParse!K122,WeightedParse!P122,WeightedParse!Q122,WeightedParse!S122,WeightedParse!T122,WeightedParse!U122,WeightedParse!V122,WeightedParse!X122,WeightedParse!Y122,WeightedParse!Z122,WeightedParse!AD122,WeightedParse!AE122,WeightedParse!AF122,WeightedParse!AH122,WeightedParse!AI122,WeightedParse!AO122),HARMEAN(WeightedParse!H122,WeightedParse!I122,WeightedParse!K122,WeightedParse!P122,WeightedParse!Q122,WeightedParse!S122,WeightedParse!T122,WeightedParse!U122,WeightedParse!V122,WeightedParse!X122,WeightedParse!Y122,WeightedParse!Z122,WeightedParse!AD122,WeightedParse!AE122,WeightedParse!AF122,WeightedParse!AH122,WeightedParse!AI122,WeightedParse!AO122)*Variables!$B$5),"")</f>
        <v/>
      </c>
      <c r="AJ122" s="114" t="str">
        <f>IF($A122&gt;"",IF(AND(OR(EXACT(SquadExport!$BR122,TRUE),EXACT(SquadExport!$BS122,TRUE)),OR(EXACT(SquadExport!$BK122,TRUE),EXACT(SquadExport!$BM122,TRUE))),HARMEAN(WeightedParse!H122,WeightedParse!K122,WeightedParse!M122,WeightedParse!V122,WeightedParse!W122,WeightedParse!AD122,WeightedParse!AF122,WeightedParse!AH122,WeightedParse!AK122,WeightedParse!AL122,WeightedParse!AO122,WeightedParse!AP122)*(CONVERT(LEFT(SquadExport!$E122,FIND("'",SquadExport!$E122)-1)+((MID(SquadExport!$E122,FIND("'",SquadExport!$E122)+1,LEN(SquadExport!$E122)-FIND("'",SquadExport!$E122)-1))/12),"ft","m")-1)/(Variables!$C$4-1),(HARMEAN(WeightedParse!H122,WeightedParse!K122,WeightedParse!M122,WeightedParse!V122,WeightedParse!W122,WeightedParse!AD122,WeightedParse!AF122,WeightedParse!AH122,WeightedParse!AK122,WeightedParse!AL122,WeightedParse!AO122,WeightedParse!AP122)*(CONVERT(LEFT(SquadExport!$E122,FIND("'",SquadExport!$E122)-1)+((MID(SquadExport!$E122,FIND("'",SquadExport!$E122)+1,LEN(SquadExport!$E122)-FIND("'",SquadExport!$E122)-1))/12),"ft","m")-1)/(Variables!$C$4-1))*Variables!$B$5),"")</f>
        <v/>
      </c>
      <c r="AK122" s="114" t="str">
        <f>IF($A122&gt;"",IF(AND(OR(EXACT(SquadExport!$BR122,TRUE),EXACT(SquadExport!$BS122,TRUE)),OR(EXACT(SquadExport!$BK122,TRUE),EXACT(SquadExport!$BM122,TRUE))),HARMEAN(WeightedParse!J122,WeightedParse!K122,WeightedParse!T122,WeightedParse!V122,WeightedParse!X122,WeightedParse!Y122,WeightedParse!Z122,WeightedParse!AD122,WeightedParse!AH122,WeightedParse!AI122,WeightedParse!AK122,WeightedParse!AO122),HARMEAN(WeightedParse!J122,WeightedParse!K122,WeightedParse!T122,WeightedParse!V122,WeightedParse!X122,WeightedParse!Y122,WeightedParse!Z122,WeightedParse!AD122,WeightedParse!AH122,WeightedParse!AI122,WeightedParse!AK122,WeightedParse!AO122)*Variables!$B$5),"")</f>
        <v/>
      </c>
      <c r="AL122" s="114" t="str">
        <f>IF($A122&gt;"",IF(AND(OR(EXACT(SquadExport!$BR122,TRUE),EXACT(SquadExport!$BS122,TRUE)),OR(EXACT(SquadExport!$BK122,TRUE),EXACT(SquadExport!$BM122,TRUE))),HARMEAN(WeightedParse!H122,WeightedParse!I122,WeightedParse!K122,WeightedParse!Q122,WeightedParse!T122,WeightedParse!V122,WeightedParse!AB122,WeightedParse!AD122,WeightedParse!AH122,WeightedParse!AI122,WeightedParse!AJ122,WeightedParse!AN122,WeightedParse!AO122),HARMEAN(WeightedParse!H122,WeightedParse!I122,WeightedParse!K122,WeightedParse!Q122,WeightedParse!T122,WeightedParse!V122,WeightedParse!AB122,WeightedParse!AD122,WeightedParse!AH122,WeightedParse!AI122,WeightedParse!AJ122,WeightedParse!AN122,WeightedParse!AO122)*Variables!$B$5),"")</f>
        <v/>
      </c>
      <c r="AM122" s="114" t="str">
        <f>IF($A122&gt;"",IF(AND(OR(EXACT(SquadExport!$BR122,TRUE),EXACT(SquadExport!$BS122,TRUE)),OR(EXACT(SquadExport!$BK122,TRUE),EXACT(SquadExport!$BM122,TRUE))),HARMEAN(WeightedParse!I122,WeightedParse!J122,WeightedParse!K122,WeightedParse!N122,WeightedParse!Q122,WeightedParse!T122,WeightedParse!V122,WeightedParse!X122,WeightedParse!AB122,WeightedParse!AD122,WeightedParse!AG122,WeightedParse!AI122,WeightedParse!AJ122,WeightedParse!AK122,WeightedParse!AN122)*WeightedParse!BD122,(HARMEAN(WeightedParse!I122,WeightedParse!J122,WeightedParse!K122,WeightedParse!N122,WeightedParse!Q122,WeightedParse!T122,WeightedParse!V122,WeightedParse!X122,WeightedParse!AB122,WeightedParse!AD122,WeightedParse!AG122,WeightedParse!AI122,WeightedParse!AJ122,WeightedParse!AK122,WeightedParse!AN122)*WeightedParse!BD122)*Variables!$B$5),"")</f>
        <v/>
      </c>
      <c r="AN122" s="114" t="str">
        <f>IF($A122&gt;"",IF(AND(OR(EXACT(SquadExport!$BR122,TRUE),EXACT(SquadExport!$BS122,TRUE)),OR(EXACT(SquadExport!$BK122,TRUE),EXACT(SquadExport!$BM122,TRUE))),HARMEAN(WeightedParse!H122,WeightedParse!I122,WeightedParse!K122,WeightedParse!N122,WeightedParse!Q122,WeightedParse!T122,WeightedParse!V122,WeightedParse!X122,WeightedParse!Z122,WeightedParse!AD122,WeightedParse!AG122,WeightedParse!AH122,WeightedParse!AI122,WeightedParse!AJ122,WeightedParse!AN122,WeightedParse!AO122)*WeightedParse!BD122,(HARMEAN(WeightedParse!H122,WeightedParse!I122,WeightedParse!K122,WeightedParse!N122,WeightedParse!Q122,WeightedParse!T122,WeightedParse!V122,WeightedParse!X122,WeightedParse!Z122,WeightedParse!AD122,WeightedParse!AG122,WeightedParse!AH122,WeightedParse!AI122,WeightedParse!AJ122,WeightedParse!AN122,WeightedParse!AO122)*WeightedParse!BD122)*Variables!$B$5),"")</f>
        <v/>
      </c>
      <c r="AO122" s="114" t="str">
        <f>IF($A122&gt;"",IF(AND(EXACT(SquadExport!$BS122,TRUE),EXACT(SquadExport!$BL122,TRUE)),HARMEAN(WeightedParse!K122,WeightedParse!Q122,WeightedParse!T122,WeightedParse!V122,WeightedParse!X122,WeightedParse!Z122,WeightedParse!AB122,WeightedParse!AD122,WeightedParse!AG122,WeightedParse!AK122),HARMEAN(WeightedParse!K122,WeightedParse!Q122,WeightedParse!T122,WeightedParse!V122,WeightedParse!X122,WeightedParse!Z122,WeightedParse!AB122,WeightedParse!AD122,WeightedParse!AG122,WeightedParse!AK122)*Variables!$B$5),"")</f>
        <v/>
      </c>
      <c r="AP122" s="114" t="str">
        <f>IF($A122&gt;"",IF(AND(EXACT(SquadExport!$BS122,TRUE),EXACT(SquadExport!$BL122,TRUE)),HARMEAN(WeightedParse!I122,WeightedParse!K122,WeightedParse!Q122,WeightedParse!T122,WeightedParse!V122,WeightedParse!X122,WeightedParse!Z122,WeightedParse!AB122,WeightedParse!AD122,WeightedParse!AF122,WeightedParse!AG122,WeightedParse!AI122,WeightedParse!AJ122),HARMEAN(WeightedParse!I122,WeightedParse!K122,WeightedParse!Q122,WeightedParse!T122,WeightedParse!V122,WeightedParse!X122,WeightedParse!Z122,WeightedParse!AB122,WeightedParse!AD122,WeightedParse!AF122,WeightedParse!AG122,WeightedParse!AI122,WeightedParse!AJ122)*Variables!$B$5),"")</f>
        <v/>
      </c>
      <c r="AQ122" s="114" t="str">
        <f>IF($A122&gt;"",IF(AND(EXACT(SquadExport!$BS122,TRUE),EXACT(SquadExport!$BL122,TRUE)),HARMEAN(WeightedParse!I122,WeightedParse!J122,WeightedParse!K122,WeightedParse!Q122,WeightedParse!T122,WeightedParse!V122,WeightedParse!X122,WeightedParse!Z122,WeightedParse!AB122,WeightedParse!AD122,WeightedParse!AG122,WeightedParse!AI122,WeightedParse!AJ122,WeightedParse!AK122),HARMEAN(WeightedParse!I122,WeightedParse!J122,WeightedParse!K122,WeightedParse!Q122,WeightedParse!T122,WeightedParse!V122,WeightedParse!X122,WeightedParse!Z122,WeightedParse!AB122,WeightedParse!AD122,WeightedParse!AG122,WeightedParse!AI122,WeightedParse!AJ122,WeightedParse!AK122)*Variables!$B$5),"")</f>
        <v/>
      </c>
      <c r="AR122" s="114" t="str">
        <f>IF($A122&gt;"",IF(AND(EXACT(SquadExport!$BS122,TRUE),EXACT(SquadExport!$BL122,TRUE)),HARMEAN(WeightedParse!I122,WeightedParse!J122,WeightedParse!K122,WeightedParse!Q122,WeightedParse!T122,WeightedParse!V122,WeightedParse!X122,WeightedParse!Y122,WeightedParse!Z122,WeightedParse!AD122,WeightedParse!AH122,WeightedParse!AI122,WeightedParse!AJ122,WeightedParse!AK122,WeightedParse!AN122,WeightedParse!AO122),HARMEAN(WeightedParse!I122,WeightedParse!J122,WeightedParse!K122,WeightedParse!Q122,WeightedParse!T122,WeightedParse!V122,WeightedParse!X122,WeightedParse!Y122,WeightedParse!Z122,WeightedParse!AD122,WeightedParse!AH122,WeightedParse!AI122,WeightedParse!AJ122,WeightedParse!AK122,WeightedParse!AN122,WeightedParse!AO122)*Variables!$B$5),"")</f>
        <v/>
      </c>
      <c r="AS122" s="114" t="str">
        <f>IF($A122&gt;"",IF(AND(EXACT(SquadExport!$BT122,TRUE),EXACT(SquadExport!$BL122,TRUE)),HARMEAN(WeightedParse!J122,WeightedParse!K122,WeightedParse!M122,WeightedParse!T122,WeightedParse!V122,WeightedParse!X122,WeightedParse!Z122,WeightedParse!AD122,WeightedParse!AI122),(HARMEAN(WeightedParse!J122,WeightedParse!K122,WeightedParse!M122,WeightedParse!T122,WeightedParse!V122,WeightedParse!X122,WeightedParse!Z122,WeightedParse!AD122,WeightedParse!AI122)*Variables!$B$5)),"")</f>
        <v/>
      </c>
      <c r="AT122" s="114" t="str">
        <f>IF($A122&gt;"",IF(AND(EXACT(SquadExport!$BT122,TRUE),EXACT(SquadExport!$BL122,TRUE)),HARMEAN(WeightedParse!J122,WeightedParse!K122,WeightedParse!M122,WeightedParse!U122,WeightedParse!V122,WeightedParse!W122,WeightedParse!X122,WeightedParse!Z122,WeightedParse!AD122,WeightedParse!AF122,WeightedParse!AK122,WeightedParse!AL122,WeightedParse!AP122)*(CONVERT(LEFT(SquadExport!$E122,FIND("'",SquadExport!$E122)-1)+((MID(SquadExport!$E122,FIND("'",SquadExport!$E122)+1,LEN(SquadExport!$E122)-FIND("'",SquadExport!$E122)-1))/12),"ft","m")-1)/(Variables!$C$4-1),(HARMEAN(WeightedParse!J122,WeightedParse!K122,WeightedParse!M122,WeightedParse!U122,WeightedParse!V122,WeightedParse!W122,WeightedParse!X122,WeightedParse!Z122,WeightedParse!AD122,WeightedParse!AF122,WeightedParse!AK122,WeightedParse!AL122,WeightedParse!AP122)*(CONVERT(LEFT(SquadExport!$E122,FIND("'",SquadExport!$E122)-1)+((MID(SquadExport!$E122,FIND("'",SquadExport!$E122)+1,LEN(SquadExport!$E122)-FIND("'",SquadExport!$E122)-1))/12),"ft","m")-1)/(Variables!$C$4-1)))*Variables!$B$5,"")</f>
        <v/>
      </c>
      <c r="AU122" s="114" t="str">
        <f>IF($A122&gt;"",IF(AND(EXACT(SquadExport!$BT122,TRUE),EXACT(SquadExport!$BL122,TRUE)),HARMEAN(WeightedParse!I122,WeightedParse!J122,WeightedParse!K122,WeightedParse!Q122,WeightedParse!T122,WeightedParse!V122,WeightedParse!X122,WeightedParse!Z122,WeightedParse!AB122,WeightedParse!AD122,WeightedParse!AF122,WeightedParse!AG122,WeightedParse!AK122,WeightedParse!AP122),HARMEAN(WeightedParse!I122,WeightedParse!J122,WeightedParse!K122,WeightedParse!Q122,WeightedParse!T122,WeightedParse!V122,WeightedParse!X122,WeightedParse!Z122,WeightedParse!AB122,WeightedParse!AD122,WeightedParse!AF122,WeightedParse!AG122,WeightedParse!AK122,WeightedParse!AP122)*Variables!$B$5),"")</f>
        <v/>
      </c>
      <c r="AV122" s="114" t="str">
        <f>IF($A122&gt;"",IF(AND(EXACT(SquadExport!$BT122,TRUE),EXACT(SquadExport!$BL122,TRUE)),HARMEAN(WeightedParse!I122,WeightedParse!J122,WeightedParse!K122,WeightedParse!Q122,WeightedParse!T122,WeightedParse!V122,WeightedParse!X122,WeightedParse!Z122,WeightedParse!AD122,WeightedParse!AH122,WeightedParse!AI122,WeightedParse!AJ122,WeightedParse!AK122,WeightedParse!AN122,WeightedParse!AO122),HARMEAN(WeightedParse!I122,WeightedParse!J122,WeightedParse!K122,WeightedParse!Q122,WeightedParse!T122,WeightedParse!V122,WeightedParse!X122,WeightedParse!Z122,WeightedParse!AD122,WeightedParse!AH122,WeightedParse!AI122,WeightedParse!AJ122,WeightedParse!AK122,WeightedParse!AN122,WeightedParse!AO122)*Variables!$B$5),"")</f>
        <v/>
      </c>
      <c r="AW122" s="114" t="str">
        <f>IF($A122&gt;"",IF(AND(EXACT(SquadExport!$BT122,TRUE),EXACT(SquadExport!$BL122,TRUE)),HARMEAN(WeightedParse!I122,WeightedParse!J122,WeightedParse!K122,WeightedParse!Q122,WeightedParse!T122,WeightedParse!V122,WeightedParse!X122,WeightedParse!Z122,WeightedParse!AB122,WeightedParse!AD122,WeightedParse!AF122,WeightedParse!AG122,WeightedParse!AI122,WeightedParse!AJ122,WeightedParse!AK122),HARMEAN(WeightedParse!I122,WeightedParse!J122,WeightedParse!K122,WeightedParse!Q122,WeightedParse!T122,WeightedParse!V122,WeightedParse!X122,WeightedParse!Z122,WeightedParse!AB122,WeightedParse!AD122,WeightedParse!AF122,WeightedParse!AG122,WeightedParse!AI122,WeightedParse!AJ122,WeightedParse!AK122)*Variables!$B$5),"")</f>
        <v/>
      </c>
      <c r="AX122" s="114" t="str">
        <f>IF($A122&gt;"",IF(AND(EXACT(SquadExport!$BT122,TRUE),EXACT(SquadExport!$BL122,TRUE)),HARMEAN(WeightedParse!K122,WeightedParse!Q122,WeightedParse!U122,WeightedParse!V122,WeightedParse!W122,WeightedParse!X122,WeightedParse!Y122,WeightedParse!Z122,WeightedParse!AD122,WeightedParse!AF122,WeightedParse!AH122,WeightedParse!AI122,WeightedParse!AJ122,WeightedParse!AK122,WeightedParse!AN122,WeightedParse!AO122,WeightedParse!AP122),HARMEAN(WeightedParse!K122,WeightedParse!Q122,WeightedParse!U122,WeightedParse!V122,WeightedParse!W122,WeightedParse!X122,WeightedParse!Y122,WeightedParse!Z122,WeightedParse!AD122,WeightedParse!AF122,WeightedParse!AH122,WeightedParse!AI122,WeightedParse!AJ122,WeightedParse!AK122,WeightedParse!AN122,WeightedParse!AO122,WeightedParse!AP122)*Variables!$B$5),"")</f>
        <v/>
      </c>
      <c r="AY122" s="114" t="str">
        <f>IF($A122&gt;"",IF(AND(EXACT(SquadExport!$BT122,TRUE),EXACT(SquadExport!$BL122,TRUE)),HARMEAN(WeightedParse!I122,WeightedParse!J122,WeightedParse!K122,WeightedParse!M122,WeightedParse!N122,WeightedParse!Q122,WeightedParse!T122,WeightedParse!V122,WeightedParse!X122,WeightedParse!Z122,WeightedParse!AD122,WeightedParse!AF122,WeightedParse!AG122,WeightedParse!AH122,WeightedParse!AI122,WeightedParse!AJ122,WeightedParse!AK122,WeightedParse!AL122,WeightedParse!AN122,WeightedParse!AO122,WeightedParse!AP122),HARMEAN(WeightedParse!I122,WeightedParse!J122,WeightedParse!K122,WeightedParse!M122,WeightedParse!N122,WeightedParse!Q122,WeightedParse!T122,WeightedParse!V122,WeightedParse!X122,WeightedParse!Z122,WeightedParse!AD122,WeightedParse!AF122,WeightedParse!AG122,WeightedParse!AH122,WeightedParse!AI122,WeightedParse!AJ122,WeightedParse!AK122,WeightedParse!AL122,WeightedParse!AN122,WeightedParse!AO122,WeightedParse!AP122)*Variables!$B$5),"")</f>
        <v/>
      </c>
    </row>
    <row r="123" spans="1:51" ht="15" customHeight="1" x14ac:dyDescent="0.25">
      <c r="A123" s="3" t="str">
        <f>IF(WeightedParse!A123&gt;"",WeightedParse!A123,"")</f>
        <v/>
      </c>
      <c r="B123" s="4" t="str">
        <f>IF(WeightedParse!B123&gt;0,WeightedParse!B123,"")</f>
        <v/>
      </c>
      <c r="C123" s="4" t="str">
        <f>IF(A123&gt;"",IF(AND(B123&lt;=Variables!$B$8,G123&gt;2),"Youth",IF(AND(B123&lt;=Variables!$B$8,G123&lt;=2),"Prospect",IF(AND(B123&gt;=Variables!$B$9,G123&gt;2),"Old",IF(G123&gt;=3,"Reserves","First Team")))),"")</f>
        <v/>
      </c>
      <c r="D123" s="4" t="str">
        <f>SquadExport!BJ123</f>
        <v/>
      </c>
      <c r="E123" s="4" t="str">
        <f>IF(A123&gt;"",VLOOKUP(F123,Roles!A:B,2,FALSE)&amp;IF(OR(VLOOKUP(F123,Roles!$A:$B,2,FALSE)="FB",VLOOKUP(F123,Roles!$A:$B,2,FALSE)="WB",VLOOKUP(F123,Roles!$A:$B,2,FALSE)="WM",VLOOKUP(F123,Roles!$A:$B,2,FALSE)="W"),IF(AND(SquadExport!BK123=TRUE,SquadExport!BM123=TRUE,WeightedParse!BB123&gt;=WeightedParse!BC123)," (R)",IF(AND(SquadExport!BK123=TRUE,SquadExport!BM123=TRUE,WeightedParse!BB123&lt;WeightedParse!BC123)," (L)",IF(AND(SquadExport!BK123=TRUE,SquadExport!BM123=FALSE), " (L)",IF(AND(SquadExport!BK123=FALSE,SquadExport!BM123=TRUE)," (R)","")))),""),"")</f>
        <v/>
      </c>
      <c r="F123" s="4" t="str" cm="1">
        <f t="array" ref="F123">IF(A123&gt;"",INDEX($J$1:$AY$1,SUMPRODUCT(MAX(($J$2:$AY$200=MAX($J123:$AY123))*(COLUMN($J$2:$AY$200))))-COLUMN($J$1)+1),"")</f>
        <v/>
      </c>
      <c r="G123" s="4" t="str">
        <f t="shared" si="3"/>
        <v/>
      </c>
      <c r="H123" s="4" t="str">
        <f t="shared" si="4"/>
        <v/>
      </c>
      <c r="I123" s="5" t="str">
        <f t="shared" si="5"/>
        <v/>
      </c>
      <c r="J123" s="114" t="str">
        <f>IF($A123&gt;"",HARMEAN(WeightedParse!V123,WeightedParse!Y123,WeightedParse!Z123,WeightedParse!AE123,WeightedParse!AJ123,WeightedParse!AQ123,WeightedParse!AR123,WeightedParse!AS123,WeightedParse!AU123,WeightedParse!AV123,WeightedParse!AW123,WeightedParse!AY123,WeightedParse!BA123),"")</f>
        <v/>
      </c>
      <c r="K123" s="114" t="str">
        <f>IF(A123&gt;"",HARMEAN(WeightedParse!K123,WeightedParse!Q123,WeightedParse!V123,WeightedParse!X123,WeightedParse!Y123,WeightedParse!Z123,WeightedParse!AE123,WeightedParse!AG123,WeightedParse!AI123,WeightedParse!AJ123,WeightedParse!AQ123,WeightedParse!AR123,WeightedParse!AS123,WeightedParse!AU123,WeightedParse!AV123,WeightedParse!AW123,WeightedParse!AY123,WeightedParse!AZ123,WeightedParse!BA123),"")</f>
        <v/>
      </c>
      <c r="L123" s="114" t="str">
        <f>IF($A123&gt;"",IF(AND(EXACT(SquadExport!$BO123,TRUE),EXACT(SquadExport!$BL123,TRUE)),HARMEAN(WeightedParse!M123,WeightedParse!P123,WeightedParse!S123,WeightedParse!U123,WeightedParse!V123,WeightedParse!W123,WeightedParse!Y123,WeightedParse!AE123,WeightedParse!AL123,WeightedParse!AN123,WeightedParse!AP123),HARMEAN(WeightedParse!M123,WeightedParse!P123,WeightedParse!S123,WeightedParse!U123,WeightedParse!V123,WeightedParse!W123,WeightedParse!Y123,WeightedParse!AE123,WeightedParse!AL123,WeightedParse!AN123,WeightedParse!AP123)*Variables!$B$5),"")</f>
        <v/>
      </c>
      <c r="M123" s="114" t="str">
        <f>IF($A123&gt;"",IF(AND(EXACT(SquadExport!$BO123,TRUE),EXACT(SquadExport!$BL123,TRUE)),HARMEAN(WeightedParse!M123,WeightedParse!P123,WeightedParse!S123,WeightedParse!U123,WeightedParse!V123,WeightedParse!W123,WeightedParse!X123,WeightedParse!Y123,WeightedParse!Z123,WeightedParse!AE123,WeightedParse!AL123,WeightedParse!AN123,WeightedParse!AP123),HARMEAN(WeightedParse!M123,WeightedParse!P123,WeightedParse!S123,WeightedParse!U123,WeightedParse!V123,WeightedParse!W123,WeightedParse!X123,WeightedParse!Y123,WeightedParse!Z123,WeightedParse!AE123,WeightedParse!AL123,WeightedParse!AN123,WeightedParse!AP123)*Variables!$B$5),"")</f>
        <v/>
      </c>
      <c r="N123" s="114" t="str">
        <f>IF($A123&gt;"",IF(AND(EXACT(SquadExport!$BO123,TRUE),EXACT(SquadExport!$BL123,TRUE)),HARMEAN(WeightedParse!K123,WeightedParse!M123,WeightedParse!P123,WeightedParse!Q123,WeightedParse!S123,WeightedParse!T123,WeightedParse!U123,WeightedParse!V123,WeightedParse!W123,WeightedParse!X123,WeightedParse!Y123,WeightedParse!Z123,WeightedParse!AE123,WeightedParse!AG123,WeightedParse!AL123,WeightedParse!AN123,WeightedParse!AP123),HARMEAN(WeightedParse!K123,WeightedParse!M123,WeightedParse!P123,WeightedParse!Q123,WeightedParse!S123,WeightedParse!T123,WeightedParse!U123,WeightedParse!V123,WeightedParse!W123,WeightedParse!X123,WeightedParse!Y123,WeightedParse!Z123,WeightedParse!AE123,WeightedParse!AG123,WeightedParse!AL123,WeightedParse!AN123,WeightedParse!AP123)*Variables!$B$5),"")</f>
        <v/>
      </c>
      <c r="O123" s="114" t="str">
        <f>IF($A123&gt;"",IF(AND(EXACT(SquadExport!$BO123,TRUE),EXACT(SquadExport!$BL123,TRUE)),HARMEAN(WeightedParse!I123,WeightedParse!K123,WeightedParse!M123,WeightedParse!P123,WeightedParse!Q123,WeightedParse!S123,WeightedParse!T123,WeightedParse!V123,WeightedParse!W123,WeightedParse!X123,WeightedParse!Y123,WeightedParse!Z123,WeightedParse!AB123,WeightedParse!AE123,WeightedParse!AF123,WeightedParse!AG123,WeightedParse!AJ123,WeightedParse!AK123,WeightedParse!AL123,WeightedParse!AN123,WeightedParse!AO123,WeightedParse!AP123),HARMEAN(WeightedParse!I123,WeightedParse!K123,WeightedParse!M123,WeightedParse!P123,WeightedParse!Q123,WeightedParse!S123,WeightedParse!T123,WeightedParse!V123,WeightedParse!W123,WeightedParse!X123,WeightedParse!Y123,WeightedParse!Z123,WeightedParse!AB123,WeightedParse!AE123,WeightedParse!AF123,WeightedParse!AG123,WeightedParse!AJ123,WeightedParse!AK123,WeightedParse!AL123,WeightedParse!AN123,WeightedParse!AO123,WeightedParse!AP123)*Variables!$B$5),"")</f>
        <v/>
      </c>
      <c r="P123" s="114" t="str">
        <f>IF($A123&gt;"",IF(AND(OR(EXACT(SquadExport!$BO123,TRUE),EXACT(SquadExport!$BP123,TRUE)),OR(EXACT(SquadExport!$BK123,TRUE),EXACT(SquadExport!$BM123,TRUE))),HARMEAN(WeightedParse!M123,WeightedParse!P123,WeightedParse!S123,WeightedParse!U123,WeightedParse!V123,WeightedParse!W123,WeightedParse!Y123,WeightedParse!AE123,WeightedParse!AF123,WeightedParse!AP123),HARMEAN(WeightedParse!M123,WeightedParse!P123,WeightedParse!S123,WeightedParse!U123,WeightedParse!V123,WeightedParse!W123,WeightedParse!Y123,WeightedParse!AE123,WeightedParse!AF123,WeightedParse!AP123)*Variables!$B$5),"")</f>
        <v/>
      </c>
      <c r="Q123" s="114" t="str">
        <f>IF($A123&gt;"",IF(AND(OR(EXACT(SquadExport!$BO123,TRUE),EXACT(SquadExport!$BP123,TRUE)),OR(EXACT(SquadExport!$BK123,TRUE),EXACT(SquadExport!$BM123,TRUE))),HARMEAN(WeightedParse!H123,WeightedParse!P123,WeightedParse!Q123,WeightedParse!S123,WeightedParse!T123,WeightedParse!V123,WeightedParse!X123,WeightedParse!Y123,WeightedParse!Z123,WeightedParse!AE123,WeightedParse!AF123,WeightedParse!AH123,WeightedParse!AN123,WeightedParse!AO123),HARMEAN(WeightedParse!H123,WeightedParse!P123,WeightedParse!Q123,WeightedParse!S123,WeightedParse!T123,WeightedParse!V123,WeightedParse!X123,WeightedParse!Y123,WeightedParse!Z123,WeightedParse!AE123,WeightedParse!AF123,WeightedParse!AH123,WeightedParse!AN123,WeightedParse!AO123)*Variables!$B$5),"")</f>
        <v/>
      </c>
      <c r="R123" s="115" t="str">
        <f>IF($A123&gt;"",IF(AND(OR(EXACT(SquadExport!$BO123,TRUE),EXACT(SquadExport!$BP123,TRUE)),OR(EXACT(SquadExport!$BK123,TRUE),EXACT(SquadExport!$BM123,TRUE))),HARMEAN(WeightedParse!H123,WeightedParse!I123,WeightedParse!K123,WeightedParse!P123,WeightedParse!Q123,WeightedParse!S123,WeightedParse!T123,WeightedParse!V123,WeightedParse!Y123,WeightedParse!Z123,WeightedParse!AD123,WeightedParse!AE123,WeightedParse!AF123,WeightedParse!AH123,WeightedParse!AI123,WeightedParse!AJ123,WeightedParse!AN123,WeightedParse!AO123),HARMEAN(WeightedParse!H123,WeightedParse!I123,WeightedParse!K123,WeightedParse!P123,WeightedParse!Q123,WeightedParse!S123,WeightedParse!T123,WeightedParse!V123,WeightedParse!Y123,WeightedParse!Z123,WeightedParse!AD123,WeightedParse!AE123,WeightedParse!AF123,WeightedParse!AH123,WeightedParse!AI123,WeightedParse!AJ123,WeightedParse!AN123,WeightedParse!AO123)*Variables!$B$5),"")</f>
        <v/>
      </c>
      <c r="S123" s="115" t="str">
        <f>IF($A123&gt;"",IF(AND(OR(EXACT(SquadExport!$BO123,TRUE),EXACT(SquadExport!$BP123,TRUE)),OR(EXACT(SquadExport!$BK123,TRUE),EXACT(SquadExport!$BM123,TRUE))),HARMEAN(WeightedParse!H123,WeightedParse!I123,WeightedParse!K123,WeightedParse!Q123,WeightedParse!S123,WeightedParse!T123,WeightedParse!V123,WeightedParse!X123,WeightedParse!Z123,WeightedParse!AB123,WeightedParse!AD123,WeightedParse!AF123,WeightedParse!AG123,WeightedParse!AH123,WeightedParse!AI123,WeightedParse!AJ123,WeightedParse!AK123,WeightedParse!AN123,WeightedParse!AO123),HARMEAN(WeightedParse!H123,WeightedParse!I123,WeightedParse!K123,WeightedParse!Q123,WeightedParse!S123,WeightedParse!T123,WeightedParse!V123,WeightedParse!X123,WeightedParse!Z123,WeightedParse!AB123,WeightedParse!AD123,WeightedParse!AF123,WeightedParse!AG123,WeightedParse!AH123,WeightedParse!AI123,WeightedParse!AJ123,WeightedParse!AK123,WeightedParse!AN123,WeightedParse!AO123)*Variables!$B$5),"")</f>
        <v/>
      </c>
      <c r="T123" s="114" t="str">
        <f>IF($A123&gt;"",IF(AND(OR(EXACT(SquadExport!$BO123,TRUE),EXACT(SquadExport!$BP123,TRUE)),OR(EXACT(SquadExport!$BK123,TRUE),EXACT(SquadExport!$BM123,TRUE))),HARMEAN(WeightedParse!I123,WeightedParse!K123,WeightedParse!N123,WeightedParse!P123,WeightedParse!Q123,WeightedParse!S123,WeightedParse!T123,WeightedParse!V123,WeightedParse!X123,WeightedParse!Y123,WeightedParse!Z123,WeightedParse!AB123,WeightedParse!AD123,WeightedParse!AE123,WeightedParse!AF123,WeightedParse!AH123,WeightedParse!AI123,WeightedParse!AJ123,WeightedParse!AN123,WeightedParse!AO123)*WeightedParse!BD123,(HARMEAN(WeightedParse!I123,WeightedParse!K123,WeightedParse!N123,WeightedParse!P123,WeightedParse!Q123,WeightedParse!S123,WeightedParse!T123,WeightedParse!V123,WeightedParse!X123,WeightedParse!Y123,WeightedParse!Z123,WeightedParse!AB123,WeightedParse!AD123,WeightedParse!AE123,WeightedParse!AF123,WeightedParse!AH123,WeightedParse!AI123,WeightedParse!AJ123,WeightedParse!AN123,WeightedParse!AO123)*WeightedParse!BD123)*Variables!$B$5),"")</f>
        <v/>
      </c>
      <c r="U123" s="114" t="str">
        <f>IF($A123&gt;"",IF(EXACT(SquadExport!$BQ123,TRUE),HARMEAN(WeightedParse!P123,WeightedParse!S123,WeightedParse!V123,WeightedParse!X123,WeightedParse!Y123,WeightedParse!Z123,WeightedParse!AE123,WeightedParse!AF123,WeightedParse!AP123),HARMEAN(WeightedParse!P123,WeightedParse!S123,WeightedParse!V123,WeightedParse!X123,WeightedParse!Y123,WeightedParse!Z123,WeightedParse!AE123,WeightedParse!AF123,WeightedParse!AP123)*Variables!$B$5),"")</f>
        <v/>
      </c>
      <c r="V123" s="114" t="str">
        <f>IF($A123&gt;"",IF(EXACT(SquadExport!$BQ123,TRUE),HARMEAN(WeightedParse!K123,WeightedParse!Q123,WeightedParse!S123,WeightedParse!T123,WeightedParse!V123,WeightedParse!X123,WeightedParse!Z123,WeightedParse!AE123,WeightedParse!AF123,WeightedParse!AG123,WeightedParse!AH123,WeightedParse!AK123),HARMEAN(WeightedParse!K123,WeightedParse!Q123,WeightedParse!S123,WeightedParse!T123,WeightedParse!V123,WeightedParse!X123,WeightedParse!Z123,WeightedParse!AE123,WeightedParse!AF123,WeightedParse!AG123,WeightedParse!AH123,WeightedParse!AK123)*Variables!$B$5),"")</f>
        <v/>
      </c>
      <c r="W123" s="114" t="str">
        <f>IF($A123&gt;"",IF(EXACT(SquadExport!$BQ123,TRUE),HARMEAN(WeightedParse!I123,WeightedParse!K123,WeightedParse!N123,WeightedParse!Q123,WeightedParse!T123,WeightedParse!V123,WeightedParse!X123,WeightedParse!Z123,WeightedParse!AB123,WeightedParse!AD123,WeightedParse!AF123,WeightedParse!AG123,WeightedParse!AK123),HARMEAN(WeightedParse!I123,WeightedParse!K123,WeightedParse!N123,WeightedParse!Q123,WeightedParse!T123,WeightedParse!V123,WeightedParse!X123,WeightedParse!Z123,WeightedParse!AB123,WeightedParse!AD123,WeightedParse!AF123,WeightedParse!AG123,WeightedParse!AK123)*Variables!$B$5),"")</f>
        <v/>
      </c>
      <c r="X123" s="114" t="str">
        <f>IF($A123&gt;"",IF(EXACT(SquadExport!$BQ123,TRUE),HARMEAN(WeightedParse!K123,WeightedParse!P123,WeightedParse!Q123,WeightedParse!S123,WeightedParse!U123,WeightedParse!V123,WeightedParse!X123,WeightedParse!Y123,WeightedParse!Z123,WeightedParse!AE123,WeightedParse!AF123,WeightedParse!AH123,WeightedParse!AO123,WeightedParse!AP123),HARMEAN(WeightedParse!K123,WeightedParse!P123,WeightedParse!Q123,WeightedParse!S123,WeightedParse!U123,WeightedParse!V123,WeightedParse!X123,WeightedParse!Y123,WeightedParse!Z123,WeightedParse!AE123,WeightedParse!AF123,WeightedParse!AH123,WeightedParse!AO123,WeightedParse!AP123)*Variables!$B$5),"")</f>
        <v/>
      </c>
      <c r="Y123" s="114" t="str">
        <f>IF($A123&gt;"",IF(EXACT(SquadExport!$BQ123,TRUE),HARMEAN(WeightedParse!P123,WeightedParse!Q123,WeightedParse!S123,WeightedParse!U123,WeightedParse!V123,WeightedParse!W123,WeightedParse!Y123,WeightedParse!AE123,WeightedParse!AF123,WeightedParse!AH123,WeightedParse!AJ123,WeightedParse!AN123,WeightedParse!AO123,WeightedParse!AP123),HARMEAN(WeightedParse!P123,WeightedParse!Q123,WeightedParse!S123,WeightedParse!U123,WeightedParse!V123,WeightedParse!W123,WeightedParse!Y123,WeightedParse!AE123,WeightedParse!AF123,WeightedParse!AH123,WeightedParse!AJ123,WeightedParse!AN123,WeightedParse!AO123,WeightedParse!AP123)*Variables!$B$5),"")</f>
        <v/>
      </c>
      <c r="Z123" s="114" t="str">
        <f>IF($A123&gt;"",IF(EXACT(SquadExport!$BQ123,TRUE),HARMEAN(WeightedParse!M123,WeightedParse!P123,WeightedParse!Q123,WeightedParse!S123,WeightedParse!U123,WeightedParse!V123,WeightedParse!W123,WeightedParse!X123,WeightedParse!Y123,WeightedParse!Z123,WeightedParse!AE123,WeightedParse!AF123,WeightedParse!AH123,WeightedParse!AL123,WeightedParse!AO123,WeightedParse!AP123),HARMEAN(WeightedParse!M123,WeightedParse!P123,WeightedParse!Q123,WeightedParse!S123,WeightedParse!U123,WeightedParse!V123,WeightedParse!W123,WeightedParse!X123,WeightedParse!Y123,WeightedParse!Z123,WeightedParse!AE123,WeightedParse!AF123,WeightedParse!AH123,WeightedParse!AL123,WeightedParse!AO123,WeightedParse!AP123)*Variables!$B$5),"")</f>
        <v/>
      </c>
      <c r="AA123" s="114" t="str">
        <f>IF($A123&gt;"",IF(EXACT(SquadExport!$BQ123,TRUE),HARMEAN(WeightedParse!J123,WeightedParse!K123,WeightedParse!N123,WeightedParse!P123,WeightedParse!Q123,WeightedParse!S123,WeightedParse!V123,WeightedParse!X123,WeightedParse!Y123,WeightedParse!Z123,WeightedParse!AD123,WeightedParse!AE123,WeightedParse!AH123,WeightedParse!AI123,WeightedParse!AK123,WeightedParse!AN123,WeightedParse!AO123,WeightedParse!AP123),HARMEAN(WeightedParse!J123,WeightedParse!K123,WeightedParse!N123,WeightedParse!P123,WeightedParse!Q123,WeightedParse!S123,WeightedParse!V123,WeightedParse!X123,WeightedParse!Y123,WeightedParse!Z123,WeightedParse!AD123,WeightedParse!AE123,WeightedParse!AH123,WeightedParse!AI123,WeightedParse!AK123,WeightedParse!AN123,WeightedParse!AO123,WeightedParse!AP123)*Variables!$B$5),"")</f>
        <v/>
      </c>
      <c r="AB123" s="114" t="str">
        <f>IF($A123&gt;"",IF(AND(EXACT(SquadExport!$BR123,TRUE),EXACT(SquadExport!$BL123,TRUE)),HARMEAN(WeightedParse!I123,WeightedParse!K123,WeightedParse!N123,WeightedParse!Q123,WeightedParse!T123,WeightedParse!V123,WeightedParse!X123,WeightedParse!Y123,WeightedParse!Z123,WeightedParse!AD123,WeightedParse!AE123,WeightedParse!AF123,WeightedParse!AG123,WeightedParse!AH123,WeightedParse!AI123,WeightedParse!AJ123,WeightedParse!AK123,WeightedParse!AN123,WeightedParse!AO123),HARMEAN(WeightedParse!I123,WeightedParse!K123,WeightedParse!N123,WeightedParse!Q123,WeightedParse!T123,WeightedParse!V123,WeightedParse!X123,WeightedParse!Y123,WeightedParse!Z123,WeightedParse!AD123,WeightedParse!AE123,WeightedParse!AF123,WeightedParse!AG123,WeightedParse!AH123,WeightedParse!AI123,WeightedParse!AJ123,WeightedParse!AK123,WeightedParse!AN123,WeightedParse!AO123)*Variables!$B$5),"")</f>
        <v/>
      </c>
      <c r="AC123" s="114" t="str">
        <f>IF($A123&gt;"",IF(AND(EXACT(SquadExport!$BR123,TRUE),EXACT(SquadExport!$BL123,TRUE)),HARMEAN(WeightedParse!K123,WeightedParse!Q123,WeightedParse!S123,WeightedParse!T123,WeightedParse!V123,WeightedParse!X123,WeightedParse!Y123,WeightedParse!Z123,WeightedParse!AD123,WeightedParse!AE123,WeightedParse!AF123,WeightedParse!AG123,WeightedParse!AH123,WeightedParse!AO123),HARMEAN(WeightedParse!K123,WeightedParse!Q123,WeightedParse!S123,WeightedParse!T123,WeightedParse!V123,WeightedParse!X123,WeightedParse!Y123,WeightedParse!Z123,WeightedParse!AD123,WeightedParse!AE123,WeightedParse!AF123,WeightedParse!AG123,WeightedParse!AH123,WeightedParse!AO123)*Variables!$B$5),"")</f>
        <v/>
      </c>
      <c r="AD123" s="114" t="str">
        <f>IF($A123&gt;"",IF(AND(EXACT(SquadExport!$BR123,TRUE),EXACT(SquadExport!$BL123,TRUE)),HARMEAN(WeightedParse!I123,WeightedParse!J123,WeightedParse!K123,WeightedParse!N123,WeightedParse!Q123,WeightedParse!S123,WeightedParse!T123,WeightedParse!V123,WeightedParse!X123,WeightedParse!Z123,WeightedParse!AB123,WeightedParse!AD123,WeightedParse!AG123,WeightedParse!AH123,WeightedParse!AI123,WeightedParse!AK123,WeightedParse!AO123),HARMEAN(WeightedParse!I123,WeightedParse!J123,WeightedParse!K123,WeightedParse!N123,WeightedParse!Q123,WeightedParse!S123,WeightedParse!T123,WeightedParse!V123,WeightedParse!X123,WeightedParse!Z123,WeightedParse!AB123,WeightedParse!AD123,WeightedParse!AG123,WeightedParse!AH123,WeightedParse!AI123,WeightedParse!AK123,WeightedParse!AO123)*Variables!$B$5),"")</f>
        <v/>
      </c>
      <c r="AE123" s="114" t="str">
        <f>IF($A123&gt;"",IF(AND(EXACT(SquadExport!$BR123,TRUE),EXACT(SquadExport!$BL123,TRUE)),HARMEAN(WeightedParse!K123,WeightedParse!N123,WeightedParse!P123,WeightedParse!Q123,WeightedParse!S123,WeightedParse!T123,WeightedParse!U123,WeightedParse!V123,WeightedParse!X123,WeightedParse!Y123,WeightedParse!Z123,WeightedParse!AD123,WeightedParse!AE123,WeightedParse!AF123,WeightedParse!AG123,WeightedParse!AH123,WeightedParse!AI123,WeightedParse!AO123),HARMEAN(WeightedParse!K123,WeightedParse!N123,WeightedParse!P123,WeightedParse!Q123,WeightedParse!S123,WeightedParse!T123,WeightedParse!U123,WeightedParse!V123,WeightedParse!X123,WeightedParse!Y123,WeightedParse!Z123,WeightedParse!AD123,WeightedParse!AE123,WeightedParse!AF123,WeightedParse!AG123,WeightedParse!AH123,WeightedParse!AI123,WeightedParse!AO123)*Variables!$B$5),"")</f>
        <v/>
      </c>
      <c r="AF123" s="114" t="str">
        <f>IF($A123&gt;"",IF(AND(EXACT(SquadExport!$BR123,TRUE),EXACT(SquadExport!$BL123,TRUE)),HARMEAN(WeightedParse!I123,WeightedParse!J123,WeightedParse!K123,WeightedParse!N123,WeightedParse!Q123,WeightedParse!S123,WeightedParse!T123,WeightedParse!U123,WeightedParse!V123,WeightedParse!X123,WeightedParse!Z123,WeightedParse!AD123,WeightedParse!AE123,WeightedParse!AF123,WeightedParse!AH123,WeightedParse!AI123,WeightedParse!AK123,WeightedParse!AN123,WeightedParse!AO123,WeightedParse!AP123),HARMEAN(WeightedParse!I123,WeightedParse!J123,WeightedParse!K123,WeightedParse!N123,WeightedParse!Q123,WeightedParse!S123,WeightedParse!T123,WeightedParse!U123,WeightedParse!V123,WeightedParse!X123,WeightedParse!Z123,WeightedParse!AD123,WeightedParse!AE123,WeightedParse!AF123,WeightedParse!AH123,WeightedParse!AI123,WeightedParse!AK123,WeightedParse!AN123,WeightedParse!AO123,WeightedParse!AP123)*Variables!$B$5),"")</f>
        <v/>
      </c>
      <c r="AG123" s="114" t="str">
        <f>IF($A123&gt;"",IF(AND(OR(EXACT(SquadExport!$BR123,TRUE),EXACT(SquadExport!$BS123,TRUE)),OR(EXACT(SquadExport!$BK123,TRUE),EXACT(SquadExport!$BM123,TRUE))),HARMEAN(WeightedParse!I123,WeightedParse!K123,WeightedParse!Q123,WeightedParse!T123,WeightedParse!X123,WeightedParse!Z123,WeightedParse!AD123,WeightedParse!AF123,WeightedParse!AG123,WeightedParse!AJ123),HARMEAN(WeightedParse!I123,WeightedParse!K123,WeightedParse!Q123,WeightedParse!T123,WeightedParse!X123,WeightedParse!Z123,WeightedParse!AD123,WeightedParse!AF123,WeightedParse!AG123,WeightedParse!AJ123)*Variables!$B$5),"")</f>
        <v/>
      </c>
      <c r="AH123" s="114" t="str">
        <f>IF($A123&gt;"",IF(AND(OR(EXACT(SquadExport!$BR123,TRUE),EXACT(SquadExport!$BS123,TRUE)),OR(EXACT(SquadExport!$BK123,TRUE),EXACT(SquadExport!$BM123,TRUE))),HARMEAN(WeightedParse!H123,WeightedParse!K123,WeightedParse!P123,WeightedParse!Q123,WeightedParse!S123,WeightedParse!T123,WeightedParse!V123,WeightedParse!X123,WeightedParse!Y123,WeightedParse!Z123,WeightedParse!AD123,WeightedParse!AE123,WeightedParse!AF123,WeightedParse!AG123,WeightedParse!AH123,WeightedParse!AO123),HARMEAN(WeightedParse!H123,WeightedParse!K123,WeightedParse!P123,WeightedParse!Q123,WeightedParse!S123,WeightedParse!T123,WeightedParse!V123,WeightedParse!X123,WeightedParse!Y123,WeightedParse!Z123,WeightedParse!AD123,WeightedParse!AE123,WeightedParse!AF123,WeightedParse!AG123,WeightedParse!AH123,WeightedParse!AO123)*Variables!$B$5),"")</f>
        <v/>
      </c>
      <c r="AI123" s="114" t="str">
        <f>IF($A123&gt;"",IF(AND(OR(EXACT(SquadExport!$BR123,TRUE),EXACT(SquadExport!$BS123,TRUE)),OR(EXACT(SquadExport!$BK123,TRUE),EXACT(SquadExport!$BM123,TRUE))),HARMEAN(WeightedParse!H123,WeightedParse!I123,WeightedParse!K123,WeightedParse!P123,WeightedParse!Q123,WeightedParse!S123,WeightedParse!T123,WeightedParse!U123,WeightedParse!V123,WeightedParse!X123,WeightedParse!Y123,WeightedParse!Z123,WeightedParse!AD123,WeightedParse!AE123,WeightedParse!AF123,WeightedParse!AH123,WeightedParse!AI123,WeightedParse!AO123),HARMEAN(WeightedParse!H123,WeightedParse!I123,WeightedParse!K123,WeightedParse!P123,WeightedParse!Q123,WeightedParse!S123,WeightedParse!T123,WeightedParse!U123,WeightedParse!V123,WeightedParse!X123,WeightedParse!Y123,WeightedParse!Z123,WeightedParse!AD123,WeightedParse!AE123,WeightedParse!AF123,WeightedParse!AH123,WeightedParse!AI123,WeightedParse!AO123)*Variables!$B$5),"")</f>
        <v/>
      </c>
      <c r="AJ123" s="114" t="str">
        <f>IF($A123&gt;"",IF(AND(OR(EXACT(SquadExport!$BR123,TRUE),EXACT(SquadExport!$BS123,TRUE)),OR(EXACT(SquadExport!$BK123,TRUE),EXACT(SquadExport!$BM123,TRUE))),HARMEAN(WeightedParse!H123,WeightedParse!K123,WeightedParse!M123,WeightedParse!V123,WeightedParse!W123,WeightedParse!AD123,WeightedParse!AF123,WeightedParse!AH123,WeightedParse!AK123,WeightedParse!AL123,WeightedParse!AO123,WeightedParse!AP123)*(CONVERT(LEFT(SquadExport!$E123,FIND("'",SquadExport!$E123)-1)+((MID(SquadExport!$E123,FIND("'",SquadExport!$E123)+1,LEN(SquadExport!$E123)-FIND("'",SquadExport!$E123)-1))/12),"ft","m")-1)/(Variables!$C$4-1),(HARMEAN(WeightedParse!H123,WeightedParse!K123,WeightedParse!M123,WeightedParse!V123,WeightedParse!W123,WeightedParse!AD123,WeightedParse!AF123,WeightedParse!AH123,WeightedParse!AK123,WeightedParse!AL123,WeightedParse!AO123,WeightedParse!AP123)*(CONVERT(LEFT(SquadExport!$E123,FIND("'",SquadExport!$E123)-1)+((MID(SquadExport!$E123,FIND("'",SquadExport!$E123)+1,LEN(SquadExport!$E123)-FIND("'",SquadExport!$E123)-1))/12),"ft","m")-1)/(Variables!$C$4-1))*Variables!$B$5),"")</f>
        <v/>
      </c>
      <c r="AK123" s="114" t="str">
        <f>IF($A123&gt;"",IF(AND(OR(EXACT(SquadExport!$BR123,TRUE),EXACT(SquadExport!$BS123,TRUE)),OR(EXACT(SquadExport!$BK123,TRUE),EXACT(SquadExport!$BM123,TRUE))),HARMEAN(WeightedParse!J123,WeightedParse!K123,WeightedParse!T123,WeightedParse!V123,WeightedParse!X123,WeightedParse!Y123,WeightedParse!Z123,WeightedParse!AD123,WeightedParse!AH123,WeightedParse!AI123,WeightedParse!AK123,WeightedParse!AO123),HARMEAN(WeightedParse!J123,WeightedParse!K123,WeightedParse!T123,WeightedParse!V123,WeightedParse!X123,WeightedParse!Y123,WeightedParse!Z123,WeightedParse!AD123,WeightedParse!AH123,WeightedParse!AI123,WeightedParse!AK123,WeightedParse!AO123)*Variables!$B$5),"")</f>
        <v/>
      </c>
      <c r="AL123" s="114" t="str">
        <f>IF($A123&gt;"",IF(AND(OR(EXACT(SquadExport!$BR123,TRUE),EXACT(SquadExport!$BS123,TRUE)),OR(EXACT(SquadExport!$BK123,TRUE),EXACT(SquadExport!$BM123,TRUE))),HARMEAN(WeightedParse!H123,WeightedParse!I123,WeightedParse!K123,WeightedParse!Q123,WeightedParse!T123,WeightedParse!V123,WeightedParse!AB123,WeightedParse!AD123,WeightedParse!AH123,WeightedParse!AI123,WeightedParse!AJ123,WeightedParse!AN123,WeightedParse!AO123),HARMEAN(WeightedParse!H123,WeightedParse!I123,WeightedParse!K123,WeightedParse!Q123,WeightedParse!T123,WeightedParse!V123,WeightedParse!AB123,WeightedParse!AD123,WeightedParse!AH123,WeightedParse!AI123,WeightedParse!AJ123,WeightedParse!AN123,WeightedParse!AO123)*Variables!$B$5),"")</f>
        <v/>
      </c>
      <c r="AM123" s="114" t="str">
        <f>IF($A123&gt;"",IF(AND(OR(EXACT(SquadExport!$BR123,TRUE),EXACT(SquadExport!$BS123,TRUE)),OR(EXACT(SquadExport!$BK123,TRUE),EXACT(SquadExport!$BM123,TRUE))),HARMEAN(WeightedParse!I123,WeightedParse!J123,WeightedParse!K123,WeightedParse!N123,WeightedParse!Q123,WeightedParse!T123,WeightedParse!V123,WeightedParse!X123,WeightedParse!AB123,WeightedParse!AD123,WeightedParse!AG123,WeightedParse!AI123,WeightedParse!AJ123,WeightedParse!AK123,WeightedParse!AN123)*WeightedParse!BD123,(HARMEAN(WeightedParse!I123,WeightedParse!J123,WeightedParse!K123,WeightedParse!N123,WeightedParse!Q123,WeightedParse!T123,WeightedParse!V123,WeightedParse!X123,WeightedParse!AB123,WeightedParse!AD123,WeightedParse!AG123,WeightedParse!AI123,WeightedParse!AJ123,WeightedParse!AK123,WeightedParse!AN123)*WeightedParse!BD123)*Variables!$B$5),"")</f>
        <v/>
      </c>
      <c r="AN123" s="114" t="str">
        <f>IF($A123&gt;"",IF(AND(OR(EXACT(SquadExport!$BR123,TRUE),EXACT(SquadExport!$BS123,TRUE)),OR(EXACT(SquadExport!$BK123,TRUE),EXACT(SquadExport!$BM123,TRUE))),HARMEAN(WeightedParse!H123,WeightedParse!I123,WeightedParse!K123,WeightedParse!N123,WeightedParse!Q123,WeightedParse!T123,WeightedParse!V123,WeightedParse!X123,WeightedParse!Z123,WeightedParse!AD123,WeightedParse!AG123,WeightedParse!AH123,WeightedParse!AI123,WeightedParse!AJ123,WeightedParse!AN123,WeightedParse!AO123)*WeightedParse!BD123,(HARMEAN(WeightedParse!H123,WeightedParse!I123,WeightedParse!K123,WeightedParse!N123,WeightedParse!Q123,WeightedParse!T123,WeightedParse!V123,WeightedParse!X123,WeightedParse!Z123,WeightedParse!AD123,WeightedParse!AG123,WeightedParse!AH123,WeightedParse!AI123,WeightedParse!AJ123,WeightedParse!AN123,WeightedParse!AO123)*WeightedParse!BD123)*Variables!$B$5),"")</f>
        <v/>
      </c>
      <c r="AO123" s="114" t="str">
        <f>IF($A123&gt;"",IF(AND(EXACT(SquadExport!$BS123,TRUE),EXACT(SquadExport!$BL123,TRUE)),HARMEAN(WeightedParse!K123,WeightedParse!Q123,WeightedParse!T123,WeightedParse!V123,WeightedParse!X123,WeightedParse!Z123,WeightedParse!AB123,WeightedParse!AD123,WeightedParse!AG123,WeightedParse!AK123),HARMEAN(WeightedParse!K123,WeightedParse!Q123,WeightedParse!T123,WeightedParse!V123,WeightedParse!X123,WeightedParse!Z123,WeightedParse!AB123,WeightedParse!AD123,WeightedParse!AG123,WeightedParse!AK123)*Variables!$B$5),"")</f>
        <v/>
      </c>
      <c r="AP123" s="114" t="str">
        <f>IF($A123&gt;"",IF(AND(EXACT(SquadExport!$BS123,TRUE),EXACT(SquadExport!$BL123,TRUE)),HARMEAN(WeightedParse!I123,WeightedParse!K123,WeightedParse!Q123,WeightedParse!T123,WeightedParse!V123,WeightedParse!X123,WeightedParse!Z123,WeightedParse!AB123,WeightedParse!AD123,WeightedParse!AF123,WeightedParse!AG123,WeightedParse!AI123,WeightedParse!AJ123),HARMEAN(WeightedParse!I123,WeightedParse!K123,WeightedParse!Q123,WeightedParse!T123,WeightedParse!V123,WeightedParse!X123,WeightedParse!Z123,WeightedParse!AB123,WeightedParse!AD123,WeightedParse!AF123,WeightedParse!AG123,WeightedParse!AI123,WeightedParse!AJ123)*Variables!$B$5),"")</f>
        <v/>
      </c>
      <c r="AQ123" s="114" t="str">
        <f>IF($A123&gt;"",IF(AND(EXACT(SquadExport!$BS123,TRUE),EXACT(SquadExport!$BL123,TRUE)),HARMEAN(WeightedParse!I123,WeightedParse!J123,WeightedParse!K123,WeightedParse!Q123,WeightedParse!T123,WeightedParse!V123,WeightedParse!X123,WeightedParse!Z123,WeightedParse!AB123,WeightedParse!AD123,WeightedParse!AG123,WeightedParse!AI123,WeightedParse!AJ123,WeightedParse!AK123),HARMEAN(WeightedParse!I123,WeightedParse!J123,WeightedParse!K123,WeightedParse!Q123,WeightedParse!T123,WeightedParse!V123,WeightedParse!X123,WeightedParse!Z123,WeightedParse!AB123,WeightedParse!AD123,WeightedParse!AG123,WeightedParse!AI123,WeightedParse!AJ123,WeightedParse!AK123)*Variables!$B$5),"")</f>
        <v/>
      </c>
      <c r="AR123" s="114" t="str">
        <f>IF($A123&gt;"",IF(AND(EXACT(SquadExport!$BS123,TRUE),EXACT(SquadExport!$BL123,TRUE)),HARMEAN(WeightedParse!I123,WeightedParse!J123,WeightedParse!K123,WeightedParse!Q123,WeightedParse!T123,WeightedParse!V123,WeightedParse!X123,WeightedParse!Y123,WeightedParse!Z123,WeightedParse!AD123,WeightedParse!AH123,WeightedParse!AI123,WeightedParse!AJ123,WeightedParse!AK123,WeightedParse!AN123,WeightedParse!AO123),HARMEAN(WeightedParse!I123,WeightedParse!J123,WeightedParse!K123,WeightedParse!Q123,WeightedParse!T123,WeightedParse!V123,WeightedParse!X123,WeightedParse!Y123,WeightedParse!Z123,WeightedParse!AD123,WeightedParse!AH123,WeightedParse!AI123,WeightedParse!AJ123,WeightedParse!AK123,WeightedParse!AN123,WeightedParse!AO123)*Variables!$B$5),"")</f>
        <v/>
      </c>
      <c r="AS123" s="114" t="str">
        <f>IF($A123&gt;"",IF(AND(EXACT(SquadExport!$BT123,TRUE),EXACT(SquadExport!$BL123,TRUE)),HARMEAN(WeightedParse!J123,WeightedParse!K123,WeightedParse!M123,WeightedParse!T123,WeightedParse!V123,WeightedParse!X123,WeightedParse!Z123,WeightedParse!AD123,WeightedParse!AI123),(HARMEAN(WeightedParse!J123,WeightedParse!K123,WeightedParse!M123,WeightedParse!T123,WeightedParse!V123,WeightedParse!X123,WeightedParse!Z123,WeightedParse!AD123,WeightedParse!AI123)*Variables!$B$5)),"")</f>
        <v/>
      </c>
      <c r="AT123" s="114" t="str">
        <f>IF($A123&gt;"",IF(AND(EXACT(SquadExport!$BT123,TRUE),EXACT(SquadExport!$BL123,TRUE)),HARMEAN(WeightedParse!J123,WeightedParse!K123,WeightedParse!M123,WeightedParse!U123,WeightedParse!V123,WeightedParse!W123,WeightedParse!X123,WeightedParse!Z123,WeightedParse!AD123,WeightedParse!AF123,WeightedParse!AK123,WeightedParse!AL123,WeightedParse!AP123)*(CONVERT(LEFT(SquadExport!$E123,FIND("'",SquadExport!$E123)-1)+((MID(SquadExport!$E123,FIND("'",SquadExport!$E123)+1,LEN(SquadExport!$E123)-FIND("'",SquadExport!$E123)-1))/12),"ft","m")-1)/(Variables!$C$4-1),(HARMEAN(WeightedParse!J123,WeightedParse!K123,WeightedParse!M123,WeightedParse!U123,WeightedParse!V123,WeightedParse!W123,WeightedParse!X123,WeightedParse!Z123,WeightedParse!AD123,WeightedParse!AF123,WeightedParse!AK123,WeightedParse!AL123,WeightedParse!AP123)*(CONVERT(LEFT(SquadExport!$E123,FIND("'",SquadExport!$E123)-1)+((MID(SquadExport!$E123,FIND("'",SquadExport!$E123)+1,LEN(SquadExport!$E123)-FIND("'",SquadExport!$E123)-1))/12),"ft","m")-1)/(Variables!$C$4-1)))*Variables!$B$5,"")</f>
        <v/>
      </c>
      <c r="AU123" s="114" t="str">
        <f>IF($A123&gt;"",IF(AND(EXACT(SquadExport!$BT123,TRUE),EXACT(SquadExport!$BL123,TRUE)),HARMEAN(WeightedParse!I123,WeightedParse!J123,WeightedParse!K123,WeightedParse!Q123,WeightedParse!T123,WeightedParse!V123,WeightedParse!X123,WeightedParse!Z123,WeightedParse!AB123,WeightedParse!AD123,WeightedParse!AF123,WeightedParse!AG123,WeightedParse!AK123,WeightedParse!AP123),HARMEAN(WeightedParse!I123,WeightedParse!J123,WeightedParse!K123,WeightedParse!Q123,WeightedParse!T123,WeightedParse!V123,WeightedParse!X123,WeightedParse!Z123,WeightedParse!AB123,WeightedParse!AD123,WeightedParse!AF123,WeightedParse!AG123,WeightedParse!AK123,WeightedParse!AP123)*Variables!$B$5),"")</f>
        <v/>
      </c>
      <c r="AV123" s="114" t="str">
        <f>IF($A123&gt;"",IF(AND(EXACT(SquadExport!$BT123,TRUE),EXACT(SquadExport!$BL123,TRUE)),HARMEAN(WeightedParse!I123,WeightedParse!J123,WeightedParse!K123,WeightedParse!Q123,WeightedParse!T123,WeightedParse!V123,WeightedParse!X123,WeightedParse!Z123,WeightedParse!AD123,WeightedParse!AH123,WeightedParse!AI123,WeightedParse!AJ123,WeightedParse!AK123,WeightedParse!AN123,WeightedParse!AO123),HARMEAN(WeightedParse!I123,WeightedParse!J123,WeightedParse!K123,WeightedParse!Q123,WeightedParse!T123,WeightedParse!V123,WeightedParse!X123,WeightedParse!Z123,WeightedParse!AD123,WeightedParse!AH123,WeightedParse!AI123,WeightedParse!AJ123,WeightedParse!AK123,WeightedParse!AN123,WeightedParse!AO123)*Variables!$B$5),"")</f>
        <v/>
      </c>
      <c r="AW123" s="114" t="str">
        <f>IF($A123&gt;"",IF(AND(EXACT(SquadExport!$BT123,TRUE),EXACT(SquadExport!$BL123,TRUE)),HARMEAN(WeightedParse!I123,WeightedParse!J123,WeightedParse!K123,WeightedParse!Q123,WeightedParse!T123,WeightedParse!V123,WeightedParse!X123,WeightedParse!Z123,WeightedParse!AB123,WeightedParse!AD123,WeightedParse!AF123,WeightedParse!AG123,WeightedParse!AI123,WeightedParse!AJ123,WeightedParse!AK123),HARMEAN(WeightedParse!I123,WeightedParse!J123,WeightedParse!K123,WeightedParse!Q123,WeightedParse!T123,WeightedParse!V123,WeightedParse!X123,WeightedParse!Z123,WeightedParse!AB123,WeightedParse!AD123,WeightedParse!AF123,WeightedParse!AG123,WeightedParse!AI123,WeightedParse!AJ123,WeightedParse!AK123)*Variables!$B$5),"")</f>
        <v/>
      </c>
      <c r="AX123" s="114" t="str">
        <f>IF($A123&gt;"",IF(AND(EXACT(SquadExport!$BT123,TRUE),EXACT(SquadExport!$BL123,TRUE)),HARMEAN(WeightedParse!K123,WeightedParse!Q123,WeightedParse!U123,WeightedParse!V123,WeightedParse!W123,WeightedParse!X123,WeightedParse!Y123,WeightedParse!Z123,WeightedParse!AD123,WeightedParse!AF123,WeightedParse!AH123,WeightedParse!AI123,WeightedParse!AJ123,WeightedParse!AK123,WeightedParse!AN123,WeightedParse!AO123,WeightedParse!AP123),HARMEAN(WeightedParse!K123,WeightedParse!Q123,WeightedParse!U123,WeightedParse!V123,WeightedParse!W123,WeightedParse!X123,WeightedParse!Y123,WeightedParse!Z123,WeightedParse!AD123,WeightedParse!AF123,WeightedParse!AH123,WeightedParse!AI123,WeightedParse!AJ123,WeightedParse!AK123,WeightedParse!AN123,WeightedParse!AO123,WeightedParse!AP123)*Variables!$B$5),"")</f>
        <v/>
      </c>
      <c r="AY123" s="114" t="str">
        <f>IF($A123&gt;"",IF(AND(EXACT(SquadExport!$BT123,TRUE),EXACT(SquadExport!$BL123,TRUE)),HARMEAN(WeightedParse!I123,WeightedParse!J123,WeightedParse!K123,WeightedParse!M123,WeightedParse!N123,WeightedParse!Q123,WeightedParse!T123,WeightedParse!V123,WeightedParse!X123,WeightedParse!Z123,WeightedParse!AD123,WeightedParse!AF123,WeightedParse!AG123,WeightedParse!AH123,WeightedParse!AI123,WeightedParse!AJ123,WeightedParse!AK123,WeightedParse!AL123,WeightedParse!AN123,WeightedParse!AO123,WeightedParse!AP123),HARMEAN(WeightedParse!I123,WeightedParse!J123,WeightedParse!K123,WeightedParse!M123,WeightedParse!N123,WeightedParse!Q123,WeightedParse!T123,WeightedParse!V123,WeightedParse!X123,WeightedParse!Z123,WeightedParse!AD123,WeightedParse!AF123,WeightedParse!AG123,WeightedParse!AH123,WeightedParse!AI123,WeightedParse!AJ123,WeightedParse!AK123,WeightedParse!AL123,WeightedParse!AN123,WeightedParse!AO123,WeightedParse!AP123)*Variables!$B$5),"")</f>
        <v/>
      </c>
    </row>
    <row r="124" spans="1:51" ht="15" customHeight="1" x14ac:dyDescent="0.25">
      <c r="A124" s="3" t="str">
        <f>IF(WeightedParse!A124&gt;"",WeightedParse!A124,"")</f>
        <v/>
      </c>
      <c r="B124" s="4" t="str">
        <f>IF(WeightedParse!B124&gt;0,WeightedParse!B124,"")</f>
        <v/>
      </c>
      <c r="C124" s="4" t="str">
        <f>IF(A124&gt;"",IF(AND(B124&lt;=Variables!$B$8,G124&gt;2),"Youth",IF(AND(B124&lt;=Variables!$B$8,G124&lt;=2),"Prospect",IF(AND(B124&gt;=Variables!$B$9,G124&gt;2),"Old",IF(G124&gt;=3,"Reserves","First Team")))),"")</f>
        <v/>
      </c>
      <c r="D124" s="4" t="str">
        <f>SquadExport!BJ124</f>
        <v/>
      </c>
      <c r="E124" s="4" t="str">
        <f>IF(A124&gt;"",VLOOKUP(F124,Roles!A:B,2,FALSE)&amp;IF(OR(VLOOKUP(F124,Roles!$A:$B,2,FALSE)="FB",VLOOKUP(F124,Roles!$A:$B,2,FALSE)="WB",VLOOKUP(F124,Roles!$A:$B,2,FALSE)="WM",VLOOKUP(F124,Roles!$A:$B,2,FALSE)="W"),IF(AND(SquadExport!BK124=TRUE,SquadExport!BM124=TRUE,WeightedParse!BB124&gt;=WeightedParse!BC124)," (R)",IF(AND(SquadExport!BK124=TRUE,SquadExport!BM124=TRUE,WeightedParse!BB124&lt;WeightedParse!BC124)," (L)",IF(AND(SquadExport!BK124=TRUE,SquadExport!BM124=FALSE), " (L)",IF(AND(SquadExport!BK124=FALSE,SquadExport!BM124=TRUE)," (R)","")))),""),"")</f>
        <v/>
      </c>
      <c r="F124" s="4" t="str" cm="1">
        <f t="array" ref="F124">IF(A124&gt;"",INDEX($J$1:$AY$1,SUMPRODUCT(MAX(($J$2:$AY$200=MAX($J124:$AY124))*(COLUMN($J$2:$AY$200))))-COLUMN($J$1)+1),"")</f>
        <v/>
      </c>
      <c r="G124" s="4" t="str">
        <f t="shared" si="3"/>
        <v/>
      </c>
      <c r="H124" s="4" t="str">
        <f t="shared" si="4"/>
        <v/>
      </c>
      <c r="I124" s="5" t="str">
        <f t="shared" si="5"/>
        <v/>
      </c>
      <c r="J124" s="114" t="str">
        <f>IF($A124&gt;"",HARMEAN(WeightedParse!V124,WeightedParse!Y124,WeightedParse!Z124,WeightedParse!AE124,WeightedParse!AJ124,WeightedParse!AQ124,WeightedParse!AR124,WeightedParse!AS124,WeightedParse!AU124,WeightedParse!AV124,WeightedParse!AW124,WeightedParse!AY124,WeightedParse!BA124),"")</f>
        <v/>
      </c>
      <c r="K124" s="114" t="str">
        <f>IF(A124&gt;"",HARMEAN(WeightedParse!K124,WeightedParse!Q124,WeightedParse!V124,WeightedParse!X124,WeightedParse!Y124,WeightedParse!Z124,WeightedParse!AE124,WeightedParse!AG124,WeightedParse!AI124,WeightedParse!AJ124,WeightedParse!AQ124,WeightedParse!AR124,WeightedParse!AS124,WeightedParse!AU124,WeightedParse!AV124,WeightedParse!AW124,WeightedParse!AY124,WeightedParse!AZ124,WeightedParse!BA124),"")</f>
        <v/>
      </c>
      <c r="L124" s="114" t="str">
        <f>IF($A124&gt;"",IF(AND(EXACT(SquadExport!$BO124,TRUE),EXACT(SquadExport!$BL124,TRUE)),HARMEAN(WeightedParse!M124,WeightedParse!P124,WeightedParse!S124,WeightedParse!U124,WeightedParse!V124,WeightedParse!W124,WeightedParse!Y124,WeightedParse!AE124,WeightedParse!AL124,WeightedParse!AN124,WeightedParse!AP124),HARMEAN(WeightedParse!M124,WeightedParse!P124,WeightedParse!S124,WeightedParse!U124,WeightedParse!V124,WeightedParse!W124,WeightedParse!Y124,WeightedParse!AE124,WeightedParse!AL124,WeightedParse!AN124,WeightedParse!AP124)*Variables!$B$5),"")</f>
        <v/>
      </c>
      <c r="M124" s="114" t="str">
        <f>IF($A124&gt;"",IF(AND(EXACT(SquadExport!$BO124,TRUE),EXACT(SquadExport!$BL124,TRUE)),HARMEAN(WeightedParse!M124,WeightedParse!P124,WeightedParse!S124,WeightedParse!U124,WeightedParse!V124,WeightedParse!W124,WeightedParse!X124,WeightedParse!Y124,WeightedParse!Z124,WeightedParse!AE124,WeightedParse!AL124,WeightedParse!AN124,WeightedParse!AP124),HARMEAN(WeightedParse!M124,WeightedParse!P124,WeightedParse!S124,WeightedParse!U124,WeightedParse!V124,WeightedParse!W124,WeightedParse!X124,WeightedParse!Y124,WeightedParse!Z124,WeightedParse!AE124,WeightedParse!AL124,WeightedParse!AN124,WeightedParse!AP124)*Variables!$B$5),"")</f>
        <v/>
      </c>
      <c r="N124" s="114" t="str">
        <f>IF($A124&gt;"",IF(AND(EXACT(SquadExport!$BO124,TRUE),EXACT(SquadExport!$BL124,TRUE)),HARMEAN(WeightedParse!K124,WeightedParse!M124,WeightedParse!P124,WeightedParse!Q124,WeightedParse!S124,WeightedParse!T124,WeightedParse!U124,WeightedParse!V124,WeightedParse!W124,WeightedParse!X124,WeightedParse!Y124,WeightedParse!Z124,WeightedParse!AE124,WeightedParse!AG124,WeightedParse!AL124,WeightedParse!AN124,WeightedParse!AP124),HARMEAN(WeightedParse!K124,WeightedParse!M124,WeightedParse!P124,WeightedParse!Q124,WeightedParse!S124,WeightedParse!T124,WeightedParse!U124,WeightedParse!V124,WeightedParse!W124,WeightedParse!X124,WeightedParse!Y124,WeightedParse!Z124,WeightedParse!AE124,WeightedParse!AG124,WeightedParse!AL124,WeightedParse!AN124,WeightedParse!AP124)*Variables!$B$5),"")</f>
        <v/>
      </c>
      <c r="O124" s="114" t="str">
        <f>IF($A124&gt;"",IF(AND(EXACT(SquadExport!$BO124,TRUE),EXACT(SquadExport!$BL124,TRUE)),HARMEAN(WeightedParse!I124,WeightedParse!K124,WeightedParse!M124,WeightedParse!P124,WeightedParse!Q124,WeightedParse!S124,WeightedParse!T124,WeightedParse!V124,WeightedParse!W124,WeightedParse!X124,WeightedParse!Y124,WeightedParse!Z124,WeightedParse!AB124,WeightedParse!AE124,WeightedParse!AF124,WeightedParse!AG124,WeightedParse!AJ124,WeightedParse!AK124,WeightedParse!AL124,WeightedParse!AN124,WeightedParse!AO124,WeightedParse!AP124),HARMEAN(WeightedParse!I124,WeightedParse!K124,WeightedParse!M124,WeightedParse!P124,WeightedParse!Q124,WeightedParse!S124,WeightedParse!T124,WeightedParse!V124,WeightedParse!W124,WeightedParse!X124,WeightedParse!Y124,WeightedParse!Z124,WeightedParse!AB124,WeightedParse!AE124,WeightedParse!AF124,WeightedParse!AG124,WeightedParse!AJ124,WeightedParse!AK124,WeightedParse!AL124,WeightedParse!AN124,WeightedParse!AO124,WeightedParse!AP124)*Variables!$B$5),"")</f>
        <v/>
      </c>
      <c r="P124" s="114" t="str">
        <f>IF($A124&gt;"",IF(AND(OR(EXACT(SquadExport!$BO124,TRUE),EXACT(SquadExport!$BP124,TRUE)),OR(EXACT(SquadExport!$BK124,TRUE),EXACT(SquadExport!$BM124,TRUE))),HARMEAN(WeightedParse!M124,WeightedParse!P124,WeightedParse!S124,WeightedParse!U124,WeightedParse!V124,WeightedParse!W124,WeightedParse!Y124,WeightedParse!AE124,WeightedParse!AF124,WeightedParse!AP124),HARMEAN(WeightedParse!M124,WeightedParse!P124,WeightedParse!S124,WeightedParse!U124,WeightedParse!V124,WeightedParse!W124,WeightedParse!Y124,WeightedParse!AE124,WeightedParse!AF124,WeightedParse!AP124)*Variables!$B$5),"")</f>
        <v/>
      </c>
      <c r="Q124" s="114" t="str">
        <f>IF($A124&gt;"",IF(AND(OR(EXACT(SquadExport!$BO124,TRUE),EXACT(SquadExport!$BP124,TRUE)),OR(EXACT(SquadExport!$BK124,TRUE),EXACT(SquadExport!$BM124,TRUE))),HARMEAN(WeightedParse!H124,WeightedParse!P124,WeightedParse!Q124,WeightedParse!S124,WeightedParse!T124,WeightedParse!V124,WeightedParse!X124,WeightedParse!Y124,WeightedParse!Z124,WeightedParse!AE124,WeightedParse!AF124,WeightedParse!AH124,WeightedParse!AN124,WeightedParse!AO124),HARMEAN(WeightedParse!H124,WeightedParse!P124,WeightedParse!Q124,WeightedParse!S124,WeightedParse!T124,WeightedParse!V124,WeightedParse!X124,WeightedParse!Y124,WeightedParse!Z124,WeightedParse!AE124,WeightedParse!AF124,WeightedParse!AH124,WeightedParse!AN124,WeightedParse!AO124)*Variables!$B$5),"")</f>
        <v/>
      </c>
      <c r="R124" s="115" t="str">
        <f>IF($A124&gt;"",IF(AND(OR(EXACT(SquadExport!$BO124,TRUE),EXACT(SquadExport!$BP124,TRUE)),OR(EXACT(SquadExport!$BK124,TRUE),EXACT(SquadExport!$BM124,TRUE))),HARMEAN(WeightedParse!H124,WeightedParse!I124,WeightedParse!K124,WeightedParse!P124,WeightedParse!Q124,WeightedParse!S124,WeightedParse!T124,WeightedParse!V124,WeightedParse!Y124,WeightedParse!Z124,WeightedParse!AD124,WeightedParse!AE124,WeightedParse!AF124,WeightedParse!AH124,WeightedParse!AI124,WeightedParse!AJ124,WeightedParse!AN124,WeightedParse!AO124),HARMEAN(WeightedParse!H124,WeightedParse!I124,WeightedParse!K124,WeightedParse!P124,WeightedParse!Q124,WeightedParse!S124,WeightedParse!T124,WeightedParse!V124,WeightedParse!Y124,WeightedParse!Z124,WeightedParse!AD124,WeightedParse!AE124,WeightedParse!AF124,WeightedParse!AH124,WeightedParse!AI124,WeightedParse!AJ124,WeightedParse!AN124,WeightedParse!AO124)*Variables!$B$5),"")</f>
        <v/>
      </c>
      <c r="S124" s="115" t="str">
        <f>IF($A124&gt;"",IF(AND(OR(EXACT(SquadExport!$BO124,TRUE),EXACT(SquadExport!$BP124,TRUE)),OR(EXACT(SquadExport!$BK124,TRUE),EXACT(SquadExport!$BM124,TRUE))),HARMEAN(WeightedParse!H124,WeightedParse!I124,WeightedParse!K124,WeightedParse!Q124,WeightedParse!S124,WeightedParse!T124,WeightedParse!V124,WeightedParse!X124,WeightedParse!Z124,WeightedParse!AB124,WeightedParse!AD124,WeightedParse!AF124,WeightedParse!AG124,WeightedParse!AH124,WeightedParse!AI124,WeightedParse!AJ124,WeightedParse!AK124,WeightedParse!AN124,WeightedParse!AO124),HARMEAN(WeightedParse!H124,WeightedParse!I124,WeightedParse!K124,WeightedParse!Q124,WeightedParse!S124,WeightedParse!T124,WeightedParse!V124,WeightedParse!X124,WeightedParse!Z124,WeightedParse!AB124,WeightedParse!AD124,WeightedParse!AF124,WeightedParse!AG124,WeightedParse!AH124,WeightedParse!AI124,WeightedParse!AJ124,WeightedParse!AK124,WeightedParse!AN124,WeightedParse!AO124)*Variables!$B$5),"")</f>
        <v/>
      </c>
      <c r="T124" s="114" t="str">
        <f>IF($A124&gt;"",IF(AND(OR(EXACT(SquadExport!$BO124,TRUE),EXACT(SquadExport!$BP124,TRUE)),OR(EXACT(SquadExport!$BK124,TRUE),EXACT(SquadExport!$BM124,TRUE))),HARMEAN(WeightedParse!I124,WeightedParse!K124,WeightedParse!N124,WeightedParse!P124,WeightedParse!Q124,WeightedParse!S124,WeightedParse!T124,WeightedParse!V124,WeightedParse!X124,WeightedParse!Y124,WeightedParse!Z124,WeightedParse!AB124,WeightedParse!AD124,WeightedParse!AE124,WeightedParse!AF124,WeightedParse!AH124,WeightedParse!AI124,WeightedParse!AJ124,WeightedParse!AN124,WeightedParse!AO124)*WeightedParse!BD124,(HARMEAN(WeightedParse!I124,WeightedParse!K124,WeightedParse!N124,WeightedParse!P124,WeightedParse!Q124,WeightedParse!S124,WeightedParse!T124,WeightedParse!V124,WeightedParse!X124,WeightedParse!Y124,WeightedParse!Z124,WeightedParse!AB124,WeightedParse!AD124,WeightedParse!AE124,WeightedParse!AF124,WeightedParse!AH124,WeightedParse!AI124,WeightedParse!AJ124,WeightedParse!AN124,WeightedParse!AO124)*WeightedParse!BD124)*Variables!$B$5),"")</f>
        <v/>
      </c>
      <c r="U124" s="114" t="str">
        <f>IF($A124&gt;"",IF(EXACT(SquadExport!$BQ124,TRUE),HARMEAN(WeightedParse!P124,WeightedParse!S124,WeightedParse!V124,WeightedParse!X124,WeightedParse!Y124,WeightedParse!Z124,WeightedParse!AE124,WeightedParse!AF124,WeightedParse!AP124),HARMEAN(WeightedParse!P124,WeightedParse!S124,WeightedParse!V124,WeightedParse!X124,WeightedParse!Y124,WeightedParse!Z124,WeightedParse!AE124,WeightedParse!AF124,WeightedParse!AP124)*Variables!$B$5),"")</f>
        <v/>
      </c>
      <c r="V124" s="114" t="str">
        <f>IF($A124&gt;"",IF(EXACT(SquadExport!$BQ124,TRUE),HARMEAN(WeightedParse!K124,WeightedParse!Q124,WeightedParse!S124,WeightedParse!T124,WeightedParse!V124,WeightedParse!X124,WeightedParse!Z124,WeightedParse!AE124,WeightedParse!AF124,WeightedParse!AG124,WeightedParse!AH124,WeightedParse!AK124),HARMEAN(WeightedParse!K124,WeightedParse!Q124,WeightedParse!S124,WeightedParse!T124,WeightedParse!V124,WeightedParse!X124,WeightedParse!Z124,WeightedParse!AE124,WeightedParse!AF124,WeightedParse!AG124,WeightedParse!AH124,WeightedParse!AK124)*Variables!$B$5),"")</f>
        <v/>
      </c>
      <c r="W124" s="114" t="str">
        <f>IF($A124&gt;"",IF(EXACT(SquadExport!$BQ124,TRUE),HARMEAN(WeightedParse!I124,WeightedParse!K124,WeightedParse!N124,WeightedParse!Q124,WeightedParse!T124,WeightedParse!V124,WeightedParse!X124,WeightedParse!Z124,WeightedParse!AB124,WeightedParse!AD124,WeightedParse!AF124,WeightedParse!AG124,WeightedParse!AK124),HARMEAN(WeightedParse!I124,WeightedParse!K124,WeightedParse!N124,WeightedParse!Q124,WeightedParse!T124,WeightedParse!V124,WeightedParse!X124,WeightedParse!Z124,WeightedParse!AB124,WeightedParse!AD124,WeightedParse!AF124,WeightedParse!AG124,WeightedParse!AK124)*Variables!$B$5),"")</f>
        <v/>
      </c>
      <c r="X124" s="114" t="str">
        <f>IF($A124&gt;"",IF(EXACT(SquadExport!$BQ124,TRUE),HARMEAN(WeightedParse!K124,WeightedParse!P124,WeightedParse!Q124,WeightedParse!S124,WeightedParse!U124,WeightedParse!V124,WeightedParse!X124,WeightedParse!Y124,WeightedParse!Z124,WeightedParse!AE124,WeightedParse!AF124,WeightedParse!AH124,WeightedParse!AO124,WeightedParse!AP124),HARMEAN(WeightedParse!K124,WeightedParse!P124,WeightedParse!Q124,WeightedParse!S124,WeightedParse!U124,WeightedParse!V124,WeightedParse!X124,WeightedParse!Y124,WeightedParse!Z124,WeightedParse!AE124,WeightedParse!AF124,WeightedParse!AH124,WeightedParse!AO124,WeightedParse!AP124)*Variables!$B$5),"")</f>
        <v/>
      </c>
      <c r="Y124" s="114" t="str">
        <f>IF($A124&gt;"",IF(EXACT(SquadExport!$BQ124,TRUE),HARMEAN(WeightedParse!P124,WeightedParse!Q124,WeightedParse!S124,WeightedParse!U124,WeightedParse!V124,WeightedParse!W124,WeightedParse!Y124,WeightedParse!AE124,WeightedParse!AF124,WeightedParse!AH124,WeightedParse!AJ124,WeightedParse!AN124,WeightedParse!AO124,WeightedParse!AP124),HARMEAN(WeightedParse!P124,WeightedParse!Q124,WeightedParse!S124,WeightedParse!U124,WeightedParse!V124,WeightedParse!W124,WeightedParse!Y124,WeightedParse!AE124,WeightedParse!AF124,WeightedParse!AH124,WeightedParse!AJ124,WeightedParse!AN124,WeightedParse!AO124,WeightedParse!AP124)*Variables!$B$5),"")</f>
        <v/>
      </c>
      <c r="Z124" s="114" t="str">
        <f>IF($A124&gt;"",IF(EXACT(SquadExport!$BQ124,TRUE),HARMEAN(WeightedParse!M124,WeightedParse!P124,WeightedParse!Q124,WeightedParse!S124,WeightedParse!U124,WeightedParse!V124,WeightedParse!W124,WeightedParse!X124,WeightedParse!Y124,WeightedParse!Z124,WeightedParse!AE124,WeightedParse!AF124,WeightedParse!AH124,WeightedParse!AL124,WeightedParse!AO124,WeightedParse!AP124),HARMEAN(WeightedParse!M124,WeightedParse!P124,WeightedParse!Q124,WeightedParse!S124,WeightedParse!U124,WeightedParse!V124,WeightedParse!W124,WeightedParse!X124,WeightedParse!Y124,WeightedParse!Z124,WeightedParse!AE124,WeightedParse!AF124,WeightedParse!AH124,WeightedParse!AL124,WeightedParse!AO124,WeightedParse!AP124)*Variables!$B$5),"")</f>
        <v/>
      </c>
      <c r="AA124" s="114" t="str">
        <f>IF($A124&gt;"",IF(EXACT(SquadExport!$BQ124,TRUE),HARMEAN(WeightedParse!J124,WeightedParse!K124,WeightedParse!N124,WeightedParse!P124,WeightedParse!Q124,WeightedParse!S124,WeightedParse!V124,WeightedParse!X124,WeightedParse!Y124,WeightedParse!Z124,WeightedParse!AD124,WeightedParse!AE124,WeightedParse!AH124,WeightedParse!AI124,WeightedParse!AK124,WeightedParse!AN124,WeightedParse!AO124,WeightedParse!AP124),HARMEAN(WeightedParse!J124,WeightedParse!K124,WeightedParse!N124,WeightedParse!P124,WeightedParse!Q124,WeightedParse!S124,WeightedParse!V124,WeightedParse!X124,WeightedParse!Y124,WeightedParse!Z124,WeightedParse!AD124,WeightedParse!AE124,WeightedParse!AH124,WeightedParse!AI124,WeightedParse!AK124,WeightedParse!AN124,WeightedParse!AO124,WeightedParse!AP124)*Variables!$B$5),"")</f>
        <v/>
      </c>
      <c r="AB124" s="114" t="str">
        <f>IF($A124&gt;"",IF(AND(EXACT(SquadExport!$BR124,TRUE),EXACT(SquadExport!$BL124,TRUE)),HARMEAN(WeightedParse!I124,WeightedParse!K124,WeightedParse!N124,WeightedParse!Q124,WeightedParse!T124,WeightedParse!V124,WeightedParse!X124,WeightedParse!Y124,WeightedParse!Z124,WeightedParse!AD124,WeightedParse!AE124,WeightedParse!AF124,WeightedParse!AG124,WeightedParse!AH124,WeightedParse!AI124,WeightedParse!AJ124,WeightedParse!AK124,WeightedParse!AN124,WeightedParse!AO124),HARMEAN(WeightedParse!I124,WeightedParse!K124,WeightedParse!N124,WeightedParse!Q124,WeightedParse!T124,WeightedParse!V124,WeightedParse!X124,WeightedParse!Y124,WeightedParse!Z124,WeightedParse!AD124,WeightedParse!AE124,WeightedParse!AF124,WeightedParse!AG124,WeightedParse!AH124,WeightedParse!AI124,WeightedParse!AJ124,WeightedParse!AK124,WeightedParse!AN124,WeightedParse!AO124)*Variables!$B$5),"")</f>
        <v/>
      </c>
      <c r="AC124" s="114" t="str">
        <f>IF($A124&gt;"",IF(AND(EXACT(SquadExport!$BR124,TRUE),EXACT(SquadExport!$BL124,TRUE)),HARMEAN(WeightedParse!K124,WeightedParse!Q124,WeightedParse!S124,WeightedParse!T124,WeightedParse!V124,WeightedParse!X124,WeightedParse!Y124,WeightedParse!Z124,WeightedParse!AD124,WeightedParse!AE124,WeightedParse!AF124,WeightedParse!AG124,WeightedParse!AH124,WeightedParse!AO124),HARMEAN(WeightedParse!K124,WeightedParse!Q124,WeightedParse!S124,WeightedParse!T124,WeightedParse!V124,WeightedParse!X124,WeightedParse!Y124,WeightedParse!Z124,WeightedParse!AD124,WeightedParse!AE124,WeightedParse!AF124,WeightedParse!AG124,WeightedParse!AH124,WeightedParse!AO124)*Variables!$B$5),"")</f>
        <v/>
      </c>
      <c r="AD124" s="114" t="str">
        <f>IF($A124&gt;"",IF(AND(EXACT(SquadExport!$BR124,TRUE),EXACT(SquadExport!$BL124,TRUE)),HARMEAN(WeightedParse!I124,WeightedParse!J124,WeightedParse!K124,WeightedParse!N124,WeightedParse!Q124,WeightedParse!S124,WeightedParse!T124,WeightedParse!V124,WeightedParse!X124,WeightedParse!Z124,WeightedParse!AB124,WeightedParse!AD124,WeightedParse!AG124,WeightedParse!AH124,WeightedParse!AI124,WeightedParse!AK124,WeightedParse!AO124),HARMEAN(WeightedParse!I124,WeightedParse!J124,WeightedParse!K124,WeightedParse!N124,WeightedParse!Q124,WeightedParse!S124,WeightedParse!T124,WeightedParse!V124,WeightedParse!X124,WeightedParse!Z124,WeightedParse!AB124,WeightedParse!AD124,WeightedParse!AG124,WeightedParse!AH124,WeightedParse!AI124,WeightedParse!AK124,WeightedParse!AO124)*Variables!$B$5),"")</f>
        <v/>
      </c>
      <c r="AE124" s="114" t="str">
        <f>IF($A124&gt;"",IF(AND(EXACT(SquadExport!$BR124,TRUE),EXACT(SquadExport!$BL124,TRUE)),HARMEAN(WeightedParse!K124,WeightedParse!N124,WeightedParse!P124,WeightedParse!Q124,WeightedParse!S124,WeightedParse!T124,WeightedParse!U124,WeightedParse!V124,WeightedParse!X124,WeightedParse!Y124,WeightedParse!Z124,WeightedParse!AD124,WeightedParse!AE124,WeightedParse!AF124,WeightedParse!AG124,WeightedParse!AH124,WeightedParse!AI124,WeightedParse!AO124),HARMEAN(WeightedParse!K124,WeightedParse!N124,WeightedParse!P124,WeightedParse!Q124,WeightedParse!S124,WeightedParse!T124,WeightedParse!U124,WeightedParse!V124,WeightedParse!X124,WeightedParse!Y124,WeightedParse!Z124,WeightedParse!AD124,WeightedParse!AE124,WeightedParse!AF124,WeightedParse!AG124,WeightedParse!AH124,WeightedParse!AI124,WeightedParse!AO124)*Variables!$B$5),"")</f>
        <v/>
      </c>
      <c r="AF124" s="114" t="str">
        <f>IF($A124&gt;"",IF(AND(EXACT(SquadExport!$BR124,TRUE),EXACT(SquadExport!$BL124,TRUE)),HARMEAN(WeightedParse!I124,WeightedParse!J124,WeightedParse!K124,WeightedParse!N124,WeightedParse!Q124,WeightedParse!S124,WeightedParse!T124,WeightedParse!U124,WeightedParse!V124,WeightedParse!X124,WeightedParse!Z124,WeightedParse!AD124,WeightedParse!AE124,WeightedParse!AF124,WeightedParse!AH124,WeightedParse!AI124,WeightedParse!AK124,WeightedParse!AN124,WeightedParse!AO124,WeightedParse!AP124),HARMEAN(WeightedParse!I124,WeightedParse!J124,WeightedParse!K124,WeightedParse!N124,WeightedParse!Q124,WeightedParse!S124,WeightedParse!T124,WeightedParse!U124,WeightedParse!V124,WeightedParse!X124,WeightedParse!Z124,WeightedParse!AD124,WeightedParse!AE124,WeightedParse!AF124,WeightedParse!AH124,WeightedParse!AI124,WeightedParse!AK124,WeightedParse!AN124,WeightedParse!AO124,WeightedParse!AP124)*Variables!$B$5),"")</f>
        <v/>
      </c>
      <c r="AG124" s="114" t="str">
        <f>IF($A124&gt;"",IF(AND(OR(EXACT(SquadExport!$BR124,TRUE),EXACT(SquadExport!$BS124,TRUE)),OR(EXACT(SquadExport!$BK124,TRUE),EXACT(SquadExport!$BM124,TRUE))),HARMEAN(WeightedParse!I124,WeightedParse!K124,WeightedParse!Q124,WeightedParse!T124,WeightedParse!X124,WeightedParse!Z124,WeightedParse!AD124,WeightedParse!AF124,WeightedParse!AG124,WeightedParse!AJ124),HARMEAN(WeightedParse!I124,WeightedParse!K124,WeightedParse!Q124,WeightedParse!T124,WeightedParse!X124,WeightedParse!Z124,WeightedParse!AD124,WeightedParse!AF124,WeightedParse!AG124,WeightedParse!AJ124)*Variables!$B$5),"")</f>
        <v/>
      </c>
      <c r="AH124" s="114" t="str">
        <f>IF($A124&gt;"",IF(AND(OR(EXACT(SquadExport!$BR124,TRUE),EXACT(SquadExport!$BS124,TRUE)),OR(EXACT(SquadExport!$BK124,TRUE),EXACT(SquadExport!$BM124,TRUE))),HARMEAN(WeightedParse!H124,WeightedParse!K124,WeightedParse!P124,WeightedParse!Q124,WeightedParse!S124,WeightedParse!T124,WeightedParse!V124,WeightedParse!X124,WeightedParse!Y124,WeightedParse!Z124,WeightedParse!AD124,WeightedParse!AE124,WeightedParse!AF124,WeightedParse!AG124,WeightedParse!AH124,WeightedParse!AO124),HARMEAN(WeightedParse!H124,WeightedParse!K124,WeightedParse!P124,WeightedParse!Q124,WeightedParse!S124,WeightedParse!T124,WeightedParse!V124,WeightedParse!X124,WeightedParse!Y124,WeightedParse!Z124,WeightedParse!AD124,WeightedParse!AE124,WeightedParse!AF124,WeightedParse!AG124,WeightedParse!AH124,WeightedParse!AO124)*Variables!$B$5),"")</f>
        <v/>
      </c>
      <c r="AI124" s="114" t="str">
        <f>IF($A124&gt;"",IF(AND(OR(EXACT(SquadExport!$BR124,TRUE),EXACT(SquadExport!$BS124,TRUE)),OR(EXACT(SquadExport!$BK124,TRUE),EXACT(SquadExport!$BM124,TRUE))),HARMEAN(WeightedParse!H124,WeightedParse!I124,WeightedParse!K124,WeightedParse!P124,WeightedParse!Q124,WeightedParse!S124,WeightedParse!T124,WeightedParse!U124,WeightedParse!V124,WeightedParse!X124,WeightedParse!Y124,WeightedParse!Z124,WeightedParse!AD124,WeightedParse!AE124,WeightedParse!AF124,WeightedParse!AH124,WeightedParse!AI124,WeightedParse!AO124),HARMEAN(WeightedParse!H124,WeightedParse!I124,WeightedParse!K124,WeightedParse!P124,WeightedParse!Q124,WeightedParse!S124,WeightedParse!T124,WeightedParse!U124,WeightedParse!V124,WeightedParse!X124,WeightedParse!Y124,WeightedParse!Z124,WeightedParse!AD124,WeightedParse!AE124,WeightedParse!AF124,WeightedParse!AH124,WeightedParse!AI124,WeightedParse!AO124)*Variables!$B$5),"")</f>
        <v/>
      </c>
      <c r="AJ124" s="114" t="str">
        <f>IF($A124&gt;"",IF(AND(OR(EXACT(SquadExport!$BR124,TRUE),EXACT(SquadExport!$BS124,TRUE)),OR(EXACT(SquadExport!$BK124,TRUE),EXACT(SquadExport!$BM124,TRUE))),HARMEAN(WeightedParse!H124,WeightedParse!K124,WeightedParse!M124,WeightedParse!V124,WeightedParse!W124,WeightedParse!AD124,WeightedParse!AF124,WeightedParse!AH124,WeightedParse!AK124,WeightedParse!AL124,WeightedParse!AO124,WeightedParse!AP124)*(CONVERT(LEFT(SquadExport!$E124,FIND("'",SquadExport!$E124)-1)+((MID(SquadExport!$E124,FIND("'",SquadExport!$E124)+1,LEN(SquadExport!$E124)-FIND("'",SquadExport!$E124)-1))/12),"ft","m")-1)/(Variables!$C$4-1),(HARMEAN(WeightedParse!H124,WeightedParse!K124,WeightedParse!M124,WeightedParse!V124,WeightedParse!W124,WeightedParse!AD124,WeightedParse!AF124,WeightedParse!AH124,WeightedParse!AK124,WeightedParse!AL124,WeightedParse!AO124,WeightedParse!AP124)*(CONVERT(LEFT(SquadExport!$E124,FIND("'",SquadExport!$E124)-1)+((MID(SquadExport!$E124,FIND("'",SquadExport!$E124)+1,LEN(SquadExport!$E124)-FIND("'",SquadExport!$E124)-1))/12),"ft","m")-1)/(Variables!$C$4-1))*Variables!$B$5),"")</f>
        <v/>
      </c>
      <c r="AK124" s="114" t="str">
        <f>IF($A124&gt;"",IF(AND(OR(EXACT(SquadExport!$BR124,TRUE),EXACT(SquadExport!$BS124,TRUE)),OR(EXACT(SquadExport!$BK124,TRUE),EXACT(SquadExport!$BM124,TRUE))),HARMEAN(WeightedParse!J124,WeightedParse!K124,WeightedParse!T124,WeightedParse!V124,WeightedParse!X124,WeightedParse!Y124,WeightedParse!Z124,WeightedParse!AD124,WeightedParse!AH124,WeightedParse!AI124,WeightedParse!AK124,WeightedParse!AO124),HARMEAN(WeightedParse!J124,WeightedParse!K124,WeightedParse!T124,WeightedParse!V124,WeightedParse!X124,WeightedParse!Y124,WeightedParse!Z124,WeightedParse!AD124,WeightedParse!AH124,WeightedParse!AI124,WeightedParse!AK124,WeightedParse!AO124)*Variables!$B$5),"")</f>
        <v/>
      </c>
      <c r="AL124" s="114" t="str">
        <f>IF($A124&gt;"",IF(AND(OR(EXACT(SquadExport!$BR124,TRUE),EXACT(SquadExport!$BS124,TRUE)),OR(EXACT(SquadExport!$BK124,TRUE),EXACT(SquadExport!$BM124,TRUE))),HARMEAN(WeightedParse!H124,WeightedParse!I124,WeightedParse!K124,WeightedParse!Q124,WeightedParse!T124,WeightedParse!V124,WeightedParse!AB124,WeightedParse!AD124,WeightedParse!AH124,WeightedParse!AI124,WeightedParse!AJ124,WeightedParse!AN124,WeightedParse!AO124),HARMEAN(WeightedParse!H124,WeightedParse!I124,WeightedParse!K124,WeightedParse!Q124,WeightedParse!T124,WeightedParse!V124,WeightedParse!AB124,WeightedParse!AD124,WeightedParse!AH124,WeightedParse!AI124,WeightedParse!AJ124,WeightedParse!AN124,WeightedParse!AO124)*Variables!$B$5),"")</f>
        <v/>
      </c>
      <c r="AM124" s="114" t="str">
        <f>IF($A124&gt;"",IF(AND(OR(EXACT(SquadExport!$BR124,TRUE),EXACT(SquadExport!$BS124,TRUE)),OR(EXACT(SquadExport!$BK124,TRUE),EXACT(SquadExport!$BM124,TRUE))),HARMEAN(WeightedParse!I124,WeightedParse!J124,WeightedParse!K124,WeightedParse!N124,WeightedParse!Q124,WeightedParse!T124,WeightedParse!V124,WeightedParse!X124,WeightedParse!AB124,WeightedParse!AD124,WeightedParse!AG124,WeightedParse!AI124,WeightedParse!AJ124,WeightedParse!AK124,WeightedParse!AN124)*WeightedParse!BD124,(HARMEAN(WeightedParse!I124,WeightedParse!J124,WeightedParse!K124,WeightedParse!N124,WeightedParse!Q124,WeightedParse!T124,WeightedParse!V124,WeightedParse!X124,WeightedParse!AB124,WeightedParse!AD124,WeightedParse!AG124,WeightedParse!AI124,WeightedParse!AJ124,WeightedParse!AK124,WeightedParse!AN124)*WeightedParse!BD124)*Variables!$B$5),"")</f>
        <v/>
      </c>
      <c r="AN124" s="114" t="str">
        <f>IF($A124&gt;"",IF(AND(OR(EXACT(SquadExport!$BR124,TRUE),EXACT(SquadExport!$BS124,TRUE)),OR(EXACT(SquadExport!$BK124,TRUE),EXACT(SquadExport!$BM124,TRUE))),HARMEAN(WeightedParse!H124,WeightedParse!I124,WeightedParse!K124,WeightedParse!N124,WeightedParse!Q124,WeightedParse!T124,WeightedParse!V124,WeightedParse!X124,WeightedParse!Z124,WeightedParse!AD124,WeightedParse!AG124,WeightedParse!AH124,WeightedParse!AI124,WeightedParse!AJ124,WeightedParse!AN124,WeightedParse!AO124)*WeightedParse!BD124,(HARMEAN(WeightedParse!H124,WeightedParse!I124,WeightedParse!K124,WeightedParse!N124,WeightedParse!Q124,WeightedParse!T124,WeightedParse!V124,WeightedParse!X124,WeightedParse!Z124,WeightedParse!AD124,WeightedParse!AG124,WeightedParse!AH124,WeightedParse!AI124,WeightedParse!AJ124,WeightedParse!AN124,WeightedParse!AO124)*WeightedParse!BD124)*Variables!$B$5),"")</f>
        <v/>
      </c>
      <c r="AO124" s="114" t="str">
        <f>IF($A124&gt;"",IF(AND(EXACT(SquadExport!$BS124,TRUE),EXACT(SquadExport!$BL124,TRUE)),HARMEAN(WeightedParse!K124,WeightedParse!Q124,WeightedParse!T124,WeightedParse!V124,WeightedParse!X124,WeightedParse!Z124,WeightedParse!AB124,WeightedParse!AD124,WeightedParse!AG124,WeightedParse!AK124),HARMEAN(WeightedParse!K124,WeightedParse!Q124,WeightedParse!T124,WeightedParse!V124,WeightedParse!X124,WeightedParse!Z124,WeightedParse!AB124,WeightedParse!AD124,WeightedParse!AG124,WeightedParse!AK124)*Variables!$B$5),"")</f>
        <v/>
      </c>
      <c r="AP124" s="114" t="str">
        <f>IF($A124&gt;"",IF(AND(EXACT(SquadExport!$BS124,TRUE),EXACT(SquadExport!$BL124,TRUE)),HARMEAN(WeightedParse!I124,WeightedParse!K124,WeightedParse!Q124,WeightedParse!T124,WeightedParse!V124,WeightedParse!X124,WeightedParse!Z124,WeightedParse!AB124,WeightedParse!AD124,WeightedParse!AF124,WeightedParse!AG124,WeightedParse!AI124,WeightedParse!AJ124),HARMEAN(WeightedParse!I124,WeightedParse!K124,WeightedParse!Q124,WeightedParse!T124,WeightedParse!V124,WeightedParse!X124,WeightedParse!Z124,WeightedParse!AB124,WeightedParse!AD124,WeightedParse!AF124,WeightedParse!AG124,WeightedParse!AI124,WeightedParse!AJ124)*Variables!$B$5),"")</f>
        <v/>
      </c>
      <c r="AQ124" s="114" t="str">
        <f>IF($A124&gt;"",IF(AND(EXACT(SquadExport!$BS124,TRUE),EXACT(SquadExport!$BL124,TRUE)),HARMEAN(WeightedParse!I124,WeightedParse!J124,WeightedParse!K124,WeightedParse!Q124,WeightedParse!T124,WeightedParse!V124,WeightedParse!X124,WeightedParse!Z124,WeightedParse!AB124,WeightedParse!AD124,WeightedParse!AG124,WeightedParse!AI124,WeightedParse!AJ124,WeightedParse!AK124),HARMEAN(WeightedParse!I124,WeightedParse!J124,WeightedParse!K124,WeightedParse!Q124,WeightedParse!T124,WeightedParse!V124,WeightedParse!X124,WeightedParse!Z124,WeightedParse!AB124,WeightedParse!AD124,WeightedParse!AG124,WeightedParse!AI124,WeightedParse!AJ124,WeightedParse!AK124)*Variables!$B$5),"")</f>
        <v/>
      </c>
      <c r="AR124" s="114" t="str">
        <f>IF($A124&gt;"",IF(AND(EXACT(SquadExport!$BS124,TRUE),EXACT(SquadExport!$BL124,TRUE)),HARMEAN(WeightedParse!I124,WeightedParse!J124,WeightedParse!K124,WeightedParse!Q124,WeightedParse!T124,WeightedParse!V124,WeightedParse!X124,WeightedParse!Y124,WeightedParse!Z124,WeightedParse!AD124,WeightedParse!AH124,WeightedParse!AI124,WeightedParse!AJ124,WeightedParse!AK124,WeightedParse!AN124,WeightedParse!AO124),HARMEAN(WeightedParse!I124,WeightedParse!J124,WeightedParse!K124,WeightedParse!Q124,WeightedParse!T124,WeightedParse!V124,WeightedParse!X124,WeightedParse!Y124,WeightedParse!Z124,WeightedParse!AD124,WeightedParse!AH124,WeightedParse!AI124,WeightedParse!AJ124,WeightedParse!AK124,WeightedParse!AN124,WeightedParse!AO124)*Variables!$B$5),"")</f>
        <v/>
      </c>
      <c r="AS124" s="114" t="str">
        <f>IF($A124&gt;"",IF(AND(EXACT(SquadExport!$BT124,TRUE),EXACT(SquadExport!$BL124,TRUE)),HARMEAN(WeightedParse!J124,WeightedParse!K124,WeightedParse!M124,WeightedParse!T124,WeightedParse!V124,WeightedParse!X124,WeightedParse!Z124,WeightedParse!AD124,WeightedParse!AI124),(HARMEAN(WeightedParse!J124,WeightedParse!K124,WeightedParse!M124,WeightedParse!T124,WeightedParse!V124,WeightedParse!X124,WeightedParse!Z124,WeightedParse!AD124,WeightedParse!AI124)*Variables!$B$5)),"")</f>
        <v/>
      </c>
      <c r="AT124" s="114" t="str">
        <f>IF($A124&gt;"",IF(AND(EXACT(SquadExport!$BT124,TRUE),EXACT(SquadExport!$BL124,TRUE)),HARMEAN(WeightedParse!J124,WeightedParse!K124,WeightedParse!M124,WeightedParse!U124,WeightedParse!V124,WeightedParse!W124,WeightedParse!X124,WeightedParse!Z124,WeightedParse!AD124,WeightedParse!AF124,WeightedParse!AK124,WeightedParse!AL124,WeightedParse!AP124)*(CONVERT(LEFT(SquadExport!$E124,FIND("'",SquadExport!$E124)-1)+((MID(SquadExport!$E124,FIND("'",SquadExport!$E124)+1,LEN(SquadExport!$E124)-FIND("'",SquadExport!$E124)-1))/12),"ft","m")-1)/(Variables!$C$4-1),(HARMEAN(WeightedParse!J124,WeightedParse!K124,WeightedParse!M124,WeightedParse!U124,WeightedParse!V124,WeightedParse!W124,WeightedParse!X124,WeightedParse!Z124,WeightedParse!AD124,WeightedParse!AF124,WeightedParse!AK124,WeightedParse!AL124,WeightedParse!AP124)*(CONVERT(LEFT(SquadExport!$E124,FIND("'",SquadExport!$E124)-1)+((MID(SquadExport!$E124,FIND("'",SquadExport!$E124)+1,LEN(SquadExport!$E124)-FIND("'",SquadExport!$E124)-1))/12),"ft","m")-1)/(Variables!$C$4-1)))*Variables!$B$5,"")</f>
        <v/>
      </c>
      <c r="AU124" s="114" t="str">
        <f>IF($A124&gt;"",IF(AND(EXACT(SquadExport!$BT124,TRUE),EXACT(SquadExport!$BL124,TRUE)),HARMEAN(WeightedParse!I124,WeightedParse!J124,WeightedParse!K124,WeightedParse!Q124,WeightedParse!T124,WeightedParse!V124,WeightedParse!X124,WeightedParse!Z124,WeightedParse!AB124,WeightedParse!AD124,WeightedParse!AF124,WeightedParse!AG124,WeightedParse!AK124,WeightedParse!AP124),HARMEAN(WeightedParse!I124,WeightedParse!J124,WeightedParse!K124,WeightedParse!Q124,WeightedParse!T124,WeightedParse!V124,WeightedParse!X124,WeightedParse!Z124,WeightedParse!AB124,WeightedParse!AD124,WeightedParse!AF124,WeightedParse!AG124,WeightedParse!AK124,WeightedParse!AP124)*Variables!$B$5),"")</f>
        <v/>
      </c>
      <c r="AV124" s="114" t="str">
        <f>IF($A124&gt;"",IF(AND(EXACT(SquadExport!$BT124,TRUE),EXACT(SquadExport!$BL124,TRUE)),HARMEAN(WeightedParse!I124,WeightedParse!J124,WeightedParse!K124,WeightedParse!Q124,WeightedParse!T124,WeightedParse!V124,WeightedParse!X124,WeightedParse!Z124,WeightedParse!AD124,WeightedParse!AH124,WeightedParse!AI124,WeightedParse!AJ124,WeightedParse!AK124,WeightedParse!AN124,WeightedParse!AO124),HARMEAN(WeightedParse!I124,WeightedParse!J124,WeightedParse!K124,WeightedParse!Q124,WeightedParse!T124,WeightedParse!V124,WeightedParse!X124,WeightedParse!Z124,WeightedParse!AD124,WeightedParse!AH124,WeightedParse!AI124,WeightedParse!AJ124,WeightedParse!AK124,WeightedParse!AN124,WeightedParse!AO124)*Variables!$B$5),"")</f>
        <v/>
      </c>
      <c r="AW124" s="114" t="str">
        <f>IF($A124&gt;"",IF(AND(EXACT(SquadExport!$BT124,TRUE),EXACT(SquadExport!$BL124,TRUE)),HARMEAN(WeightedParse!I124,WeightedParse!J124,WeightedParse!K124,WeightedParse!Q124,WeightedParse!T124,WeightedParse!V124,WeightedParse!X124,WeightedParse!Z124,WeightedParse!AB124,WeightedParse!AD124,WeightedParse!AF124,WeightedParse!AG124,WeightedParse!AI124,WeightedParse!AJ124,WeightedParse!AK124),HARMEAN(WeightedParse!I124,WeightedParse!J124,WeightedParse!K124,WeightedParse!Q124,WeightedParse!T124,WeightedParse!V124,WeightedParse!X124,WeightedParse!Z124,WeightedParse!AB124,WeightedParse!AD124,WeightedParse!AF124,WeightedParse!AG124,WeightedParse!AI124,WeightedParse!AJ124,WeightedParse!AK124)*Variables!$B$5),"")</f>
        <v/>
      </c>
      <c r="AX124" s="114" t="str">
        <f>IF($A124&gt;"",IF(AND(EXACT(SquadExport!$BT124,TRUE),EXACT(SquadExport!$BL124,TRUE)),HARMEAN(WeightedParse!K124,WeightedParse!Q124,WeightedParse!U124,WeightedParse!V124,WeightedParse!W124,WeightedParse!X124,WeightedParse!Y124,WeightedParse!Z124,WeightedParse!AD124,WeightedParse!AF124,WeightedParse!AH124,WeightedParse!AI124,WeightedParse!AJ124,WeightedParse!AK124,WeightedParse!AN124,WeightedParse!AO124,WeightedParse!AP124),HARMEAN(WeightedParse!K124,WeightedParse!Q124,WeightedParse!U124,WeightedParse!V124,WeightedParse!W124,WeightedParse!X124,WeightedParse!Y124,WeightedParse!Z124,WeightedParse!AD124,WeightedParse!AF124,WeightedParse!AH124,WeightedParse!AI124,WeightedParse!AJ124,WeightedParse!AK124,WeightedParse!AN124,WeightedParse!AO124,WeightedParse!AP124)*Variables!$B$5),"")</f>
        <v/>
      </c>
      <c r="AY124" s="114" t="str">
        <f>IF($A124&gt;"",IF(AND(EXACT(SquadExport!$BT124,TRUE),EXACT(SquadExport!$BL124,TRUE)),HARMEAN(WeightedParse!I124,WeightedParse!J124,WeightedParse!K124,WeightedParse!M124,WeightedParse!N124,WeightedParse!Q124,WeightedParse!T124,WeightedParse!V124,WeightedParse!X124,WeightedParse!Z124,WeightedParse!AD124,WeightedParse!AF124,WeightedParse!AG124,WeightedParse!AH124,WeightedParse!AI124,WeightedParse!AJ124,WeightedParse!AK124,WeightedParse!AL124,WeightedParse!AN124,WeightedParse!AO124,WeightedParse!AP124),HARMEAN(WeightedParse!I124,WeightedParse!J124,WeightedParse!K124,WeightedParse!M124,WeightedParse!N124,WeightedParse!Q124,WeightedParse!T124,WeightedParse!V124,WeightedParse!X124,WeightedParse!Z124,WeightedParse!AD124,WeightedParse!AF124,WeightedParse!AG124,WeightedParse!AH124,WeightedParse!AI124,WeightedParse!AJ124,WeightedParse!AK124,WeightedParse!AL124,WeightedParse!AN124,WeightedParse!AO124,WeightedParse!AP124)*Variables!$B$5),"")</f>
        <v/>
      </c>
    </row>
    <row r="125" spans="1:51" ht="15" customHeight="1" x14ac:dyDescent="0.25">
      <c r="A125" s="3" t="str">
        <f>IF(WeightedParse!A125&gt;"",WeightedParse!A125,"")</f>
        <v/>
      </c>
      <c r="B125" s="4" t="str">
        <f>IF(WeightedParse!B125&gt;0,WeightedParse!B125,"")</f>
        <v/>
      </c>
      <c r="C125" s="4" t="str">
        <f>IF(A125&gt;"",IF(AND(B125&lt;=Variables!$B$8,G125&gt;2),"Youth",IF(AND(B125&lt;=Variables!$B$8,G125&lt;=2),"Prospect",IF(AND(B125&gt;=Variables!$B$9,G125&gt;2),"Old",IF(G125&gt;=3,"Reserves","First Team")))),"")</f>
        <v/>
      </c>
      <c r="D125" s="4" t="str">
        <f>SquadExport!BJ125</f>
        <v/>
      </c>
      <c r="E125" s="4" t="str">
        <f>IF(A125&gt;"",VLOOKUP(F125,Roles!A:B,2,FALSE)&amp;IF(OR(VLOOKUP(F125,Roles!$A:$B,2,FALSE)="FB",VLOOKUP(F125,Roles!$A:$B,2,FALSE)="WB",VLOOKUP(F125,Roles!$A:$B,2,FALSE)="WM",VLOOKUP(F125,Roles!$A:$B,2,FALSE)="W"),IF(AND(SquadExport!BK125=TRUE,SquadExport!BM125=TRUE,WeightedParse!BB125&gt;=WeightedParse!BC125)," (R)",IF(AND(SquadExport!BK125=TRUE,SquadExport!BM125=TRUE,WeightedParse!BB125&lt;WeightedParse!BC125)," (L)",IF(AND(SquadExport!BK125=TRUE,SquadExport!BM125=FALSE), " (L)",IF(AND(SquadExport!BK125=FALSE,SquadExport!BM125=TRUE)," (R)","")))),""),"")</f>
        <v/>
      </c>
      <c r="F125" s="4" t="str" cm="1">
        <f t="array" ref="F125">IF(A125&gt;"",INDEX($J$1:$AY$1,SUMPRODUCT(MAX(($J$2:$AY$200=MAX($J125:$AY125))*(COLUMN($J$2:$AY$200))))-COLUMN($J$1)+1),"")</f>
        <v/>
      </c>
      <c r="G125" s="4" t="str">
        <f t="shared" si="3"/>
        <v/>
      </c>
      <c r="H125" s="4" t="str">
        <f t="shared" si="4"/>
        <v/>
      </c>
      <c r="I125" s="5" t="str">
        <f t="shared" si="5"/>
        <v/>
      </c>
      <c r="J125" s="114" t="str">
        <f>IF($A125&gt;"",HARMEAN(WeightedParse!V125,WeightedParse!Y125,WeightedParse!Z125,WeightedParse!AE125,WeightedParse!AJ125,WeightedParse!AQ125,WeightedParse!AR125,WeightedParse!AS125,WeightedParse!AU125,WeightedParse!AV125,WeightedParse!AW125,WeightedParse!AY125,WeightedParse!BA125),"")</f>
        <v/>
      </c>
      <c r="K125" s="114" t="str">
        <f>IF(A125&gt;"",HARMEAN(WeightedParse!K125,WeightedParse!Q125,WeightedParse!V125,WeightedParse!X125,WeightedParse!Y125,WeightedParse!Z125,WeightedParse!AE125,WeightedParse!AG125,WeightedParse!AI125,WeightedParse!AJ125,WeightedParse!AQ125,WeightedParse!AR125,WeightedParse!AS125,WeightedParse!AU125,WeightedParse!AV125,WeightedParse!AW125,WeightedParse!AY125,WeightedParse!AZ125,WeightedParse!BA125),"")</f>
        <v/>
      </c>
      <c r="L125" s="114" t="str">
        <f>IF($A125&gt;"",IF(AND(EXACT(SquadExport!$BO125,TRUE),EXACT(SquadExport!$BL125,TRUE)),HARMEAN(WeightedParse!M125,WeightedParse!P125,WeightedParse!S125,WeightedParse!U125,WeightedParse!V125,WeightedParse!W125,WeightedParse!Y125,WeightedParse!AE125,WeightedParse!AL125,WeightedParse!AN125,WeightedParse!AP125),HARMEAN(WeightedParse!M125,WeightedParse!P125,WeightedParse!S125,WeightedParse!U125,WeightedParse!V125,WeightedParse!W125,WeightedParse!Y125,WeightedParse!AE125,WeightedParse!AL125,WeightedParse!AN125,WeightedParse!AP125)*Variables!$B$5),"")</f>
        <v/>
      </c>
      <c r="M125" s="114" t="str">
        <f>IF($A125&gt;"",IF(AND(EXACT(SquadExport!$BO125,TRUE),EXACT(SquadExport!$BL125,TRUE)),HARMEAN(WeightedParse!M125,WeightedParse!P125,WeightedParse!S125,WeightedParse!U125,WeightedParse!V125,WeightedParse!W125,WeightedParse!X125,WeightedParse!Y125,WeightedParse!Z125,WeightedParse!AE125,WeightedParse!AL125,WeightedParse!AN125,WeightedParse!AP125),HARMEAN(WeightedParse!M125,WeightedParse!P125,WeightedParse!S125,WeightedParse!U125,WeightedParse!V125,WeightedParse!W125,WeightedParse!X125,WeightedParse!Y125,WeightedParse!Z125,WeightedParse!AE125,WeightedParse!AL125,WeightedParse!AN125,WeightedParse!AP125)*Variables!$B$5),"")</f>
        <v/>
      </c>
      <c r="N125" s="114" t="str">
        <f>IF($A125&gt;"",IF(AND(EXACT(SquadExport!$BO125,TRUE),EXACT(SquadExport!$BL125,TRUE)),HARMEAN(WeightedParse!K125,WeightedParse!M125,WeightedParse!P125,WeightedParse!Q125,WeightedParse!S125,WeightedParse!T125,WeightedParse!U125,WeightedParse!V125,WeightedParse!W125,WeightedParse!X125,WeightedParse!Y125,WeightedParse!Z125,WeightedParse!AE125,WeightedParse!AG125,WeightedParse!AL125,WeightedParse!AN125,WeightedParse!AP125),HARMEAN(WeightedParse!K125,WeightedParse!M125,WeightedParse!P125,WeightedParse!Q125,WeightedParse!S125,WeightedParse!T125,WeightedParse!U125,WeightedParse!V125,WeightedParse!W125,WeightedParse!X125,WeightedParse!Y125,WeightedParse!Z125,WeightedParse!AE125,WeightedParse!AG125,WeightedParse!AL125,WeightedParse!AN125,WeightedParse!AP125)*Variables!$B$5),"")</f>
        <v/>
      </c>
      <c r="O125" s="114" t="str">
        <f>IF($A125&gt;"",IF(AND(EXACT(SquadExport!$BO125,TRUE),EXACT(SquadExport!$BL125,TRUE)),HARMEAN(WeightedParse!I125,WeightedParse!K125,WeightedParse!M125,WeightedParse!P125,WeightedParse!Q125,WeightedParse!S125,WeightedParse!T125,WeightedParse!V125,WeightedParse!W125,WeightedParse!X125,WeightedParse!Y125,WeightedParse!Z125,WeightedParse!AB125,WeightedParse!AE125,WeightedParse!AF125,WeightedParse!AG125,WeightedParse!AJ125,WeightedParse!AK125,WeightedParse!AL125,WeightedParse!AN125,WeightedParse!AO125,WeightedParse!AP125),HARMEAN(WeightedParse!I125,WeightedParse!K125,WeightedParse!M125,WeightedParse!P125,WeightedParse!Q125,WeightedParse!S125,WeightedParse!T125,WeightedParse!V125,WeightedParse!W125,WeightedParse!X125,WeightedParse!Y125,WeightedParse!Z125,WeightedParse!AB125,WeightedParse!AE125,WeightedParse!AF125,WeightedParse!AG125,WeightedParse!AJ125,WeightedParse!AK125,WeightedParse!AL125,WeightedParse!AN125,WeightedParse!AO125,WeightedParse!AP125)*Variables!$B$5),"")</f>
        <v/>
      </c>
      <c r="P125" s="114" t="str">
        <f>IF($A125&gt;"",IF(AND(OR(EXACT(SquadExport!$BO125,TRUE),EXACT(SquadExport!$BP125,TRUE)),OR(EXACT(SquadExport!$BK125,TRUE),EXACT(SquadExport!$BM125,TRUE))),HARMEAN(WeightedParse!M125,WeightedParse!P125,WeightedParse!S125,WeightedParse!U125,WeightedParse!V125,WeightedParse!W125,WeightedParse!Y125,WeightedParse!AE125,WeightedParse!AF125,WeightedParse!AP125),HARMEAN(WeightedParse!M125,WeightedParse!P125,WeightedParse!S125,WeightedParse!U125,WeightedParse!V125,WeightedParse!W125,WeightedParse!Y125,WeightedParse!AE125,WeightedParse!AF125,WeightedParse!AP125)*Variables!$B$5),"")</f>
        <v/>
      </c>
      <c r="Q125" s="114" t="str">
        <f>IF($A125&gt;"",IF(AND(OR(EXACT(SquadExport!$BO125,TRUE),EXACT(SquadExport!$BP125,TRUE)),OR(EXACT(SquadExport!$BK125,TRUE),EXACT(SquadExport!$BM125,TRUE))),HARMEAN(WeightedParse!H125,WeightedParse!P125,WeightedParse!Q125,WeightedParse!S125,WeightedParse!T125,WeightedParse!V125,WeightedParse!X125,WeightedParse!Y125,WeightedParse!Z125,WeightedParse!AE125,WeightedParse!AF125,WeightedParse!AH125,WeightedParse!AN125,WeightedParse!AO125),HARMEAN(WeightedParse!H125,WeightedParse!P125,WeightedParse!Q125,WeightedParse!S125,WeightedParse!T125,WeightedParse!V125,WeightedParse!X125,WeightedParse!Y125,WeightedParse!Z125,WeightedParse!AE125,WeightedParse!AF125,WeightedParse!AH125,WeightedParse!AN125,WeightedParse!AO125)*Variables!$B$5),"")</f>
        <v/>
      </c>
      <c r="R125" s="115" t="str">
        <f>IF($A125&gt;"",IF(AND(OR(EXACT(SquadExport!$BO125,TRUE),EXACT(SquadExport!$BP125,TRUE)),OR(EXACT(SquadExport!$BK125,TRUE),EXACT(SquadExport!$BM125,TRUE))),HARMEAN(WeightedParse!H125,WeightedParse!I125,WeightedParse!K125,WeightedParse!P125,WeightedParse!Q125,WeightedParse!S125,WeightedParse!T125,WeightedParse!V125,WeightedParse!Y125,WeightedParse!Z125,WeightedParse!AD125,WeightedParse!AE125,WeightedParse!AF125,WeightedParse!AH125,WeightedParse!AI125,WeightedParse!AJ125,WeightedParse!AN125,WeightedParse!AO125),HARMEAN(WeightedParse!H125,WeightedParse!I125,WeightedParse!K125,WeightedParse!P125,WeightedParse!Q125,WeightedParse!S125,WeightedParse!T125,WeightedParse!V125,WeightedParse!Y125,WeightedParse!Z125,WeightedParse!AD125,WeightedParse!AE125,WeightedParse!AF125,WeightedParse!AH125,WeightedParse!AI125,WeightedParse!AJ125,WeightedParse!AN125,WeightedParse!AO125)*Variables!$B$5),"")</f>
        <v/>
      </c>
      <c r="S125" s="115" t="str">
        <f>IF($A125&gt;"",IF(AND(OR(EXACT(SquadExport!$BO125,TRUE),EXACT(SquadExport!$BP125,TRUE)),OR(EXACT(SquadExport!$BK125,TRUE),EXACT(SquadExport!$BM125,TRUE))),HARMEAN(WeightedParse!H125,WeightedParse!I125,WeightedParse!K125,WeightedParse!Q125,WeightedParse!S125,WeightedParse!T125,WeightedParse!V125,WeightedParse!X125,WeightedParse!Z125,WeightedParse!AB125,WeightedParse!AD125,WeightedParse!AF125,WeightedParse!AG125,WeightedParse!AH125,WeightedParse!AI125,WeightedParse!AJ125,WeightedParse!AK125,WeightedParse!AN125,WeightedParse!AO125),HARMEAN(WeightedParse!H125,WeightedParse!I125,WeightedParse!K125,WeightedParse!Q125,WeightedParse!S125,WeightedParse!T125,WeightedParse!V125,WeightedParse!X125,WeightedParse!Z125,WeightedParse!AB125,WeightedParse!AD125,WeightedParse!AF125,WeightedParse!AG125,WeightedParse!AH125,WeightedParse!AI125,WeightedParse!AJ125,WeightedParse!AK125,WeightedParse!AN125,WeightedParse!AO125)*Variables!$B$5),"")</f>
        <v/>
      </c>
      <c r="T125" s="114" t="str">
        <f>IF($A125&gt;"",IF(AND(OR(EXACT(SquadExport!$BO125,TRUE),EXACT(SquadExport!$BP125,TRUE)),OR(EXACT(SquadExport!$BK125,TRUE),EXACT(SquadExport!$BM125,TRUE))),HARMEAN(WeightedParse!I125,WeightedParse!K125,WeightedParse!N125,WeightedParse!P125,WeightedParse!Q125,WeightedParse!S125,WeightedParse!T125,WeightedParse!V125,WeightedParse!X125,WeightedParse!Y125,WeightedParse!Z125,WeightedParse!AB125,WeightedParse!AD125,WeightedParse!AE125,WeightedParse!AF125,WeightedParse!AH125,WeightedParse!AI125,WeightedParse!AJ125,WeightedParse!AN125,WeightedParse!AO125)*WeightedParse!BD125,(HARMEAN(WeightedParse!I125,WeightedParse!K125,WeightedParse!N125,WeightedParse!P125,WeightedParse!Q125,WeightedParse!S125,WeightedParse!T125,WeightedParse!V125,WeightedParse!X125,WeightedParse!Y125,WeightedParse!Z125,WeightedParse!AB125,WeightedParse!AD125,WeightedParse!AE125,WeightedParse!AF125,WeightedParse!AH125,WeightedParse!AI125,WeightedParse!AJ125,WeightedParse!AN125,WeightedParse!AO125)*WeightedParse!BD125)*Variables!$B$5),"")</f>
        <v/>
      </c>
      <c r="U125" s="114" t="str">
        <f>IF($A125&gt;"",IF(EXACT(SquadExport!$BQ125,TRUE),HARMEAN(WeightedParse!P125,WeightedParse!S125,WeightedParse!V125,WeightedParse!X125,WeightedParse!Y125,WeightedParse!Z125,WeightedParse!AE125,WeightedParse!AF125,WeightedParse!AP125),HARMEAN(WeightedParse!P125,WeightedParse!S125,WeightedParse!V125,WeightedParse!X125,WeightedParse!Y125,WeightedParse!Z125,WeightedParse!AE125,WeightedParse!AF125,WeightedParse!AP125)*Variables!$B$5),"")</f>
        <v/>
      </c>
      <c r="V125" s="114" t="str">
        <f>IF($A125&gt;"",IF(EXACT(SquadExport!$BQ125,TRUE),HARMEAN(WeightedParse!K125,WeightedParse!Q125,WeightedParse!S125,WeightedParse!T125,WeightedParse!V125,WeightedParse!X125,WeightedParse!Z125,WeightedParse!AE125,WeightedParse!AF125,WeightedParse!AG125,WeightedParse!AH125,WeightedParse!AK125),HARMEAN(WeightedParse!K125,WeightedParse!Q125,WeightedParse!S125,WeightedParse!T125,WeightedParse!V125,WeightedParse!X125,WeightedParse!Z125,WeightedParse!AE125,WeightedParse!AF125,WeightedParse!AG125,WeightedParse!AH125,WeightedParse!AK125)*Variables!$B$5),"")</f>
        <v/>
      </c>
      <c r="W125" s="114" t="str">
        <f>IF($A125&gt;"",IF(EXACT(SquadExport!$BQ125,TRUE),HARMEAN(WeightedParse!I125,WeightedParse!K125,WeightedParse!N125,WeightedParse!Q125,WeightedParse!T125,WeightedParse!V125,WeightedParse!X125,WeightedParse!Z125,WeightedParse!AB125,WeightedParse!AD125,WeightedParse!AF125,WeightedParse!AG125,WeightedParse!AK125),HARMEAN(WeightedParse!I125,WeightedParse!K125,WeightedParse!N125,WeightedParse!Q125,WeightedParse!T125,WeightedParse!V125,WeightedParse!X125,WeightedParse!Z125,WeightedParse!AB125,WeightedParse!AD125,WeightedParse!AF125,WeightedParse!AG125,WeightedParse!AK125)*Variables!$B$5),"")</f>
        <v/>
      </c>
      <c r="X125" s="114" t="str">
        <f>IF($A125&gt;"",IF(EXACT(SquadExport!$BQ125,TRUE),HARMEAN(WeightedParse!K125,WeightedParse!P125,WeightedParse!Q125,WeightedParse!S125,WeightedParse!U125,WeightedParse!V125,WeightedParse!X125,WeightedParse!Y125,WeightedParse!Z125,WeightedParse!AE125,WeightedParse!AF125,WeightedParse!AH125,WeightedParse!AO125,WeightedParse!AP125),HARMEAN(WeightedParse!K125,WeightedParse!P125,WeightedParse!Q125,WeightedParse!S125,WeightedParse!U125,WeightedParse!V125,WeightedParse!X125,WeightedParse!Y125,WeightedParse!Z125,WeightedParse!AE125,WeightedParse!AF125,WeightedParse!AH125,WeightedParse!AO125,WeightedParse!AP125)*Variables!$B$5),"")</f>
        <v/>
      </c>
      <c r="Y125" s="114" t="str">
        <f>IF($A125&gt;"",IF(EXACT(SquadExport!$BQ125,TRUE),HARMEAN(WeightedParse!P125,WeightedParse!Q125,WeightedParse!S125,WeightedParse!U125,WeightedParse!V125,WeightedParse!W125,WeightedParse!Y125,WeightedParse!AE125,WeightedParse!AF125,WeightedParse!AH125,WeightedParse!AJ125,WeightedParse!AN125,WeightedParse!AO125,WeightedParse!AP125),HARMEAN(WeightedParse!P125,WeightedParse!Q125,WeightedParse!S125,WeightedParse!U125,WeightedParse!V125,WeightedParse!W125,WeightedParse!Y125,WeightedParse!AE125,WeightedParse!AF125,WeightedParse!AH125,WeightedParse!AJ125,WeightedParse!AN125,WeightedParse!AO125,WeightedParse!AP125)*Variables!$B$5),"")</f>
        <v/>
      </c>
      <c r="Z125" s="114" t="str">
        <f>IF($A125&gt;"",IF(EXACT(SquadExport!$BQ125,TRUE),HARMEAN(WeightedParse!M125,WeightedParse!P125,WeightedParse!Q125,WeightedParse!S125,WeightedParse!U125,WeightedParse!V125,WeightedParse!W125,WeightedParse!X125,WeightedParse!Y125,WeightedParse!Z125,WeightedParse!AE125,WeightedParse!AF125,WeightedParse!AH125,WeightedParse!AL125,WeightedParse!AO125,WeightedParse!AP125),HARMEAN(WeightedParse!M125,WeightedParse!P125,WeightedParse!Q125,WeightedParse!S125,WeightedParse!U125,WeightedParse!V125,WeightedParse!W125,WeightedParse!X125,WeightedParse!Y125,WeightedParse!Z125,WeightedParse!AE125,WeightedParse!AF125,WeightedParse!AH125,WeightedParse!AL125,WeightedParse!AO125,WeightedParse!AP125)*Variables!$B$5),"")</f>
        <v/>
      </c>
      <c r="AA125" s="114" t="str">
        <f>IF($A125&gt;"",IF(EXACT(SquadExport!$BQ125,TRUE),HARMEAN(WeightedParse!J125,WeightedParse!K125,WeightedParse!N125,WeightedParse!P125,WeightedParse!Q125,WeightedParse!S125,WeightedParse!V125,WeightedParse!X125,WeightedParse!Y125,WeightedParse!Z125,WeightedParse!AD125,WeightedParse!AE125,WeightedParse!AH125,WeightedParse!AI125,WeightedParse!AK125,WeightedParse!AN125,WeightedParse!AO125,WeightedParse!AP125),HARMEAN(WeightedParse!J125,WeightedParse!K125,WeightedParse!N125,WeightedParse!P125,WeightedParse!Q125,WeightedParse!S125,WeightedParse!V125,WeightedParse!X125,WeightedParse!Y125,WeightedParse!Z125,WeightedParse!AD125,WeightedParse!AE125,WeightedParse!AH125,WeightedParse!AI125,WeightedParse!AK125,WeightedParse!AN125,WeightedParse!AO125,WeightedParse!AP125)*Variables!$B$5),"")</f>
        <v/>
      </c>
      <c r="AB125" s="114" t="str">
        <f>IF($A125&gt;"",IF(AND(EXACT(SquadExport!$BR125,TRUE),EXACT(SquadExport!$BL125,TRUE)),HARMEAN(WeightedParse!I125,WeightedParse!K125,WeightedParse!N125,WeightedParse!Q125,WeightedParse!T125,WeightedParse!V125,WeightedParse!X125,WeightedParse!Y125,WeightedParse!Z125,WeightedParse!AD125,WeightedParse!AE125,WeightedParse!AF125,WeightedParse!AG125,WeightedParse!AH125,WeightedParse!AI125,WeightedParse!AJ125,WeightedParse!AK125,WeightedParse!AN125,WeightedParse!AO125),HARMEAN(WeightedParse!I125,WeightedParse!K125,WeightedParse!N125,WeightedParse!Q125,WeightedParse!T125,WeightedParse!V125,WeightedParse!X125,WeightedParse!Y125,WeightedParse!Z125,WeightedParse!AD125,WeightedParse!AE125,WeightedParse!AF125,WeightedParse!AG125,WeightedParse!AH125,WeightedParse!AI125,WeightedParse!AJ125,WeightedParse!AK125,WeightedParse!AN125,WeightedParse!AO125)*Variables!$B$5),"")</f>
        <v/>
      </c>
      <c r="AC125" s="114" t="str">
        <f>IF($A125&gt;"",IF(AND(EXACT(SquadExport!$BR125,TRUE),EXACT(SquadExport!$BL125,TRUE)),HARMEAN(WeightedParse!K125,WeightedParse!Q125,WeightedParse!S125,WeightedParse!T125,WeightedParse!V125,WeightedParse!X125,WeightedParse!Y125,WeightedParse!Z125,WeightedParse!AD125,WeightedParse!AE125,WeightedParse!AF125,WeightedParse!AG125,WeightedParse!AH125,WeightedParse!AO125),HARMEAN(WeightedParse!K125,WeightedParse!Q125,WeightedParse!S125,WeightedParse!T125,WeightedParse!V125,WeightedParse!X125,WeightedParse!Y125,WeightedParse!Z125,WeightedParse!AD125,WeightedParse!AE125,WeightedParse!AF125,WeightedParse!AG125,WeightedParse!AH125,WeightedParse!AO125)*Variables!$B$5),"")</f>
        <v/>
      </c>
      <c r="AD125" s="114" t="str">
        <f>IF($A125&gt;"",IF(AND(EXACT(SquadExport!$BR125,TRUE),EXACT(SquadExport!$BL125,TRUE)),HARMEAN(WeightedParse!I125,WeightedParse!J125,WeightedParse!K125,WeightedParse!N125,WeightedParse!Q125,WeightedParse!S125,WeightedParse!T125,WeightedParse!V125,WeightedParse!X125,WeightedParse!Z125,WeightedParse!AB125,WeightedParse!AD125,WeightedParse!AG125,WeightedParse!AH125,WeightedParse!AI125,WeightedParse!AK125,WeightedParse!AO125),HARMEAN(WeightedParse!I125,WeightedParse!J125,WeightedParse!K125,WeightedParse!N125,WeightedParse!Q125,WeightedParse!S125,WeightedParse!T125,WeightedParse!V125,WeightedParse!X125,WeightedParse!Z125,WeightedParse!AB125,WeightedParse!AD125,WeightedParse!AG125,WeightedParse!AH125,WeightedParse!AI125,WeightedParse!AK125,WeightedParse!AO125)*Variables!$B$5),"")</f>
        <v/>
      </c>
      <c r="AE125" s="114" t="str">
        <f>IF($A125&gt;"",IF(AND(EXACT(SquadExport!$BR125,TRUE),EXACT(SquadExport!$BL125,TRUE)),HARMEAN(WeightedParse!K125,WeightedParse!N125,WeightedParse!P125,WeightedParse!Q125,WeightedParse!S125,WeightedParse!T125,WeightedParse!U125,WeightedParse!V125,WeightedParse!X125,WeightedParse!Y125,WeightedParse!Z125,WeightedParse!AD125,WeightedParse!AE125,WeightedParse!AF125,WeightedParse!AG125,WeightedParse!AH125,WeightedParse!AI125,WeightedParse!AO125),HARMEAN(WeightedParse!K125,WeightedParse!N125,WeightedParse!P125,WeightedParse!Q125,WeightedParse!S125,WeightedParse!T125,WeightedParse!U125,WeightedParse!V125,WeightedParse!X125,WeightedParse!Y125,WeightedParse!Z125,WeightedParse!AD125,WeightedParse!AE125,WeightedParse!AF125,WeightedParse!AG125,WeightedParse!AH125,WeightedParse!AI125,WeightedParse!AO125)*Variables!$B$5),"")</f>
        <v/>
      </c>
      <c r="AF125" s="114" t="str">
        <f>IF($A125&gt;"",IF(AND(EXACT(SquadExport!$BR125,TRUE),EXACT(SquadExport!$BL125,TRUE)),HARMEAN(WeightedParse!I125,WeightedParse!J125,WeightedParse!K125,WeightedParse!N125,WeightedParse!Q125,WeightedParse!S125,WeightedParse!T125,WeightedParse!U125,WeightedParse!V125,WeightedParse!X125,WeightedParse!Z125,WeightedParse!AD125,WeightedParse!AE125,WeightedParse!AF125,WeightedParse!AH125,WeightedParse!AI125,WeightedParse!AK125,WeightedParse!AN125,WeightedParse!AO125,WeightedParse!AP125),HARMEAN(WeightedParse!I125,WeightedParse!J125,WeightedParse!K125,WeightedParse!N125,WeightedParse!Q125,WeightedParse!S125,WeightedParse!T125,WeightedParse!U125,WeightedParse!V125,WeightedParse!X125,WeightedParse!Z125,WeightedParse!AD125,WeightedParse!AE125,WeightedParse!AF125,WeightedParse!AH125,WeightedParse!AI125,WeightedParse!AK125,WeightedParse!AN125,WeightedParse!AO125,WeightedParse!AP125)*Variables!$B$5),"")</f>
        <v/>
      </c>
      <c r="AG125" s="114" t="str">
        <f>IF($A125&gt;"",IF(AND(OR(EXACT(SquadExport!$BR125,TRUE),EXACT(SquadExport!$BS125,TRUE)),OR(EXACT(SquadExport!$BK125,TRUE),EXACT(SquadExport!$BM125,TRUE))),HARMEAN(WeightedParse!I125,WeightedParse!K125,WeightedParse!Q125,WeightedParse!T125,WeightedParse!X125,WeightedParse!Z125,WeightedParse!AD125,WeightedParse!AF125,WeightedParse!AG125,WeightedParse!AJ125),HARMEAN(WeightedParse!I125,WeightedParse!K125,WeightedParse!Q125,WeightedParse!T125,WeightedParse!X125,WeightedParse!Z125,WeightedParse!AD125,WeightedParse!AF125,WeightedParse!AG125,WeightedParse!AJ125)*Variables!$B$5),"")</f>
        <v/>
      </c>
      <c r="AH125" s="114" t="str">
        <f>IF($A125&gt;"",IF(AND(OR(EXACT(SquadExport!$BR125,TRUE),EXACT(SquadExport!$BS125,TRUE)),OR(EXACT(SquadExport!$BK125,TRUE),EXACT(SquadExport!$BM125,TRUE))),HARMEAN(WeightedParse!H125,WeightedParse!K125,WeightedParse!P125,WeightedParse!Q125,WeightedParse!S125,WeightedParse!T125,WeightedParse!V125,WeightedParse!X125,WeightedParse!Y125,WeightedParse!Z125,WeightedParse!AD125,WeightedParse!AE125,WeightedParse!AF125,WeightedParse!AG125,WeightedParse!AH125,WeightedParse!AO125),HARMEAN(WeightedParse!H125,WeightedParse!K125,WeightedParse!P125,WeightedParse!Q125,WeightedParse!S125,WeightedParse!T125,WeightedParse!V125,WeightedParse!X125,WeightedParse!Y125,WeightedParse!Z125,WeightedParse!AD125,WeightedParse!AE125,WeightedParse!AF125,WeightedParse!AG125,WeightedParse!AH125,WeightedParse!AO125)*Variables!$B$5),"")</f>
        <v/>
      </c>
      <c r="AI125" s="114" t="str">
        <f>IF($A125&gt;"",IF(AND(OR(EXACT(SquadExport!$BR125,TRUE),EXACT(SquadExport!$BS125,TRUE)),OR(EXACT(SquadExport!$BK125,TRUE),EXACT(SquadExport!$BM125,TRUE))),HARMEAN(WeightedParse!H125,WeightedParse!I125,WeightedParse!K125,WeightedParse!P125,WeightedParse!Q125,WeightedParse!S125,WeightedParse!T125,WeightedParse!U125,WeightedParse!V125,WeightedParse!X125,WeightedParse!Y125,WeightedParse!Z125,WeightedParse!AD125,WeightedParse!AE125,WeightedParse!AF125,WeightedParse!AH125,WeightedParse!AI125,WeightedParse!AO125),HARMEAN(WeightedParse!H125,WeightedParse!I125,WeightedParse!K125,WeightedParse!P125,WeightedParse!Q125,WeightedParse!S125,WeightedParse!T125,WeightedParse!U125,WeightedParse!V125,WeightedParse!X125,WeightedParse!Y125,WeightedParse!Z125,WeightedParse!AD125,WeightedParse!AE125,WeightedParse!AF125,WeightedParse!AH125,WeightedParse!AI125,WeightedParse!AO125)*Variables!$B$5),"")</f>
        <v/>
      </c>
      <c r="AJ125" s="114" t="str">
        <f>IF($A125&gt;"",IF(AND(OR(EXACT(SquadExport!$BR125,TRUE),EXACT(SquadExport!$BS125,TRUE)),OR(EXACT(SquadExport!$BK125,TRUE),EXACT(SquadExport!$BM125,TRUE))),HARMEAN(WeightedParse!H125,WeightedParse!K125,WeightedParse!M125,WeightedParse!V125,WeightedParse!W125,WeightedParse!AD125,WeightedParse!AF125,WeightedParse!AH125,WeightedParse!AK125,WeightedParse!AL125,WeightedParse!AO125,WeightedParse!AP125)*(CONVERT(LEFT(SquadExport!$E125,FIND("'",SquadExport!$E125)-1)+((MID(SquadExport!$E125,FIND("'",SquadExport!$E125)+1,LEN(SquadExport!$E125)-FIND("'",SquadExport!$E125)-1))/12),"ft","m")-1)/(Variables!$C$4-1),(HARMEAN(WeightedParse!H125,WeightedParse!K125,WeightedParse!M125,WeightedParse!V125,WeightedParse!W125,WeightedParse!AD125,WeightedParse!AF125,WeightedParse!AH125,WeightedParse!AK125,WeightedParse!AL125,WeightedParse!AO125,WeightedParse!AP125)*(CONVERT(LEFT(SquadExport!$E125,FIND("'",SquadExport!$E125)-1)+((MID(SquadExport!$E125,FIND("'",SquadExport!$E125)+1,LEN(SquadExport!$E125)-FIND("'",SquadExport!$E125)-1))/12),"ft","m")-1)/(Variables!$C$4-1))*Variables!$B$5),"")</f>
        <v/>
      </c>
      <c r="AK125" s="114" t="str">
        <f>IF($A125&gt;"",IF(AND(OR(EXACT(SquadExport!$BR125,TRUE),EXACT(SquadExport!$BS125,TRUE)),OR(EXACT(SquadExport!$BK125,TRUE),EXACT(SquadExport!$BM125,TRUE))),HARMEAN(WeightedParse!J125,WeightedParse!K125,WeightedParse!T125,WeightedParse!V125,WeightedParse!X125,WeightedParse!Y125,WeightedParse!Z125,WeightedParse!AD125,WeightedParse!AH125,WeightedParse!AI125,WeightedParse!AK125,WeightedParse!AO125),HARMEAN(WeightedParse!J125,WeightedParse!K125,WeightedParse!T125,WeightedParse!V125,WeightedParse!X125,WeightedParse!Y125,WeightedParse!Z125,WeightedParse!AD125,WeightedParse!AH125,WeightedParse!AI125,WeightedParse!AK125,WeightedParse!AO125)*Variables!$B$5),"")</f>
        <v/>
      </c>
      <c r="AL125" s="114" t="str">
        <f>IF($A125&gt;"",IF(AND(OR(EXACT(SquadExport!$BR125,TRUE),EXACT(SquadExport!$BS125,TRUE)),OR(EXACT(SquadExport!$BK125,TRUE),EXACT(SquadExport!$BM125,TRUE))),HARMEAN(WeightedParse!H125,WeightedParse!I125,WeightedParse!K125,WeightedParse!Q125,WeightedParse!T125,WeightedParse!V125,WeightedParse!AB125,WeightedParse!AD125,WeightedParse!AH125,WeightedParse!AI125,WeightedParse!AJ125,WeightedParse!AN125,WeightedParse!AO125),HARMEAN(WeightedParse!H125,WeightedParse!I125,WeightedParse!K125,WeightedParse!Q125,WeightedParse!T125,WeightedParse!V125,WeightedParse!AB125,WeightedParse!AD125,WeightedParse!AH125,WeightedParse!AI125,WeightedParse!AJ125,WeightedParse!AN125,WeightedParse!AO125)*Variables!$B$5),"")</f>
        <v/>
      </c>
      <c r="AM125" s="114" t="str">
        <f>IF($A125&gt;"",IF(AND(OR(EXACT(SquadExport!$BR125,TRUE),EXACT(SquadExport!$BS125,TRUE)),OR(EXACT(SquadExport!$BK125,TRUE),EXACT(SquadExport!$BM125,TRUE))),HARMEAN(WeightedParse!I125,WeightedParse!J125,WeightedParse!K125,WeightedParse!N125,WeightedParse!Q125,WeightedParse!T125,WeightedParse!V125,WeightedParse!X125,WeightedParse!AB125,WeightedParse!AD125,WeightedParse!AG125,WeightedParse!AI125,WeightedParse!AJ125,WeightedParse!AK125,WeightedParse!AN125)*WeightedParse!BD125,(HARMEAN(WeightedParse!I125,WeightedParse!J125,WeightedParse!K125,WeightedParse!N125,WeightedParse!Q125,WeightedParse!T125,WeightedParse!V125,WeightedParse!X125,WeightedParse!AB125,WeightedParse!AD125,WeightedParse!AG125,WeightedParse!AI125,WeightedParse!AJ125,WeightedParse!AK125,WeightedParse!AN125)*WeightedParse!BD125)*Variables!$B$5),"")</f>
        <v/>
      </c>
      <c r="AN125" s="114" t="str">
        <f>IF($A125&gt;"",IF(AND(OR(EXACT(SquadExport!$BR125,TRUE),EXACT(SquadExport!$BS125,TRUE)),OR(EXACT(SquadExport!$BK125,TRUE),EXACT(SquadExport!$BM125,TRUE))),HARMEAN(WeightedParse!H125,WeightedParse!I125,WeightedParse!K125,WeightedParse!N125,WeightedParse!Q125,WeightedParse!T125,WeightedParse!V125,WeightedParse!X125,WeightedParse!Z125,WeightedParse!AD125,WeightedParse!AG125,WeightedParse!AH125,WeightedParse!AI125,WeightedParse!AJ125,WeightedParse!AN125,WeightedParse!AO125)*WeightedParse!BD125,(HARMEAN(WeightedParse!H125,WeightedParse!I125,WeightedParse!K125,WeightedParse!N125,WeightedParse!Q125,WeightedParse!T125,WeightedParse!V125,WeightedParse!X125,WeightedParse!Z125,WeightedParse!AD125,WeightedParse!AG125,WeightedParse!AH125,WeightedParse!AI125,WeightedParse!AJ125,WeightedParse!AN125,WeightedParse!AO125)*WeightedParse!BD125)*Variables!$B$5),"")</f>
        <v/>
      </c>
      <c r="AO125" s="114" t="str">
        <f>IF($A125&gt;"",IF(AND(EXACT(SquadExport!$BS125,TRUE),EXACT(SquadExport!$BL125,TRUE)),HARMEAN(WeightedParse!K125,WeightedParse!Q125,WeightedParse!T125,WeightedParse!V125,WeightedParse!X125,WeightedParse!Z125,WeightedParse!AB125,WeightedParse!AD125,WeightedParse!AG125,WeightedParse!AK125),HARMEAN(WeightedParse!K125,WeightedParse!Q125,WeightedParse!T125,WeightedParse!V125,WeightedParse!X125,WeightedParse!Z125,WeightedParse!AB125,WeightedParse!AD125,WeightedParse!AG125,WeightedParse!AK125)*Variables!$B$5),"")</f>
        <v/>
      </c>
      <c r="AP125" s="114" t="str">
        <f>IF($A125&gt;"",IF(AND(EXACT(SquadExport!$BS125,TRUE),EXACT(SquadExport!$BL125,TRUE)),HARMEAN(WeightedParse!I125,WeightedParse!K125,WeightedParse!Q125,WeightedParse!T125,WeightedParse!V125,WeightedParse!X125,WeightedParse!Z125,WeightedParse!AB125,WeightedParse!AD125,WeightedParse!AF125,WeightedParse!AG125,WeightedParse!AI125,WeightedParse!AJ125),HARMEAN(WeightedParse!I125,WeightedParse!K125,WeightedParse!Q125,WeightedParse!T125,WeightedParse!V125,WeightedParse!X125,WeightedParse!Z125,WeightedParse!AB125,WeightedParse!AD125,WeightedParse!AF125,WeightedParse!AG125,WeightedParse!AI125,WeightedParse!AJ125)*Variables!$B$5),"")</f>
        <v/>
      </c>
      <c r="AQ125" s="114" t="str">
        <f>IF($A125&gt;"",IF(AND(EXACT(SquadExport!$BS125,TRUE),EXACT(SquadExport!$BL125,TRUE)),HARMEAN(WeightedParse!I125,WeightedParse!J125,WeightedParse!K125,WeightedParse!Q125,WeightedParse!T125,WeightedParse!V125,WeightedParse!X125,WeightedParse!Z125,WeightedParse!AB125,WeightedParse!AD125,WeightedParse!AG125,WeightedParse!AI125,WeightedParse!AJ125,WeightedParse!AK125),HARMEAN(WeightedParse!I125,WeightedParse!J125,WeightedParse!K125,WeightedParse!Q125,WeightedParse!T125,WeightedParse!V125,WeightedParse!X125,WeightedParse!Z125,WeightedParse!AB125,WeightedParse!AD125,WeightedParse!AG125,WeightedParse!AI125,WeightedParse!AJ125,WeightedParse!AK125)*Variables!$B$5),"")</f>
        <v/>
      </c>
      <c r="AR125" s="114" t="str">
        <f>IF($A125&gt;"",IF(AND(EXACT(SquadExport!$BS125,TRUE),EXACT(SquadExport!$BL125,TRUE)),HARMEAN(WeightedParse!I125,WeightedParse!J125,WeightedParse!K125,WeightedParse!Q125,WeightedParse!T125,WeightedParse!V125,WeightedParse!X125,WeightedParse!Y125,WeightedParse!Z125,WeightedParse!AD125,WeightedParse!AH125,WeightedParse!AI125,WeightedParse!AJ125,WeightedParse!AK125,WeightedParse!AN125,WeightedParse!AO125),HARMEAN(WeightedParse!I125,WeightedParse!J125,WeightedParse!K125,WeightedParse!Q125,WeightedParse!T125,WeightedParse!V125,WeightedParse!X125,WeightedParse!Y125,WeightedParse!Z125,WeightedParse!AD125,WeightedParse!AH125,WeightedParse!AI125,WeightedParse!AJ125,WeightedParse!AK125,WeightedParse!AN125,WeightedParse!AO125)*Variables!$B$5),"")</f>
        <v/>
      </c>
      <c r="AS125" s="114" t="str">
        <f>IF($A125&gt;"",IF(AND(EXACT(SquadExport!$BT125,TRUE),EXACT(SquadExport!$BL125,TRUE)),HARMEAN(WeightedParse!J125,WeightedParse!K125,WeightedParse!M125,WeightedParse!T125,WeightedParse!V125,WeightedParse!X125,WeightedParse!Z125,WeightedParse!AD125,WeightedParse!AI125),(HARMEAN(WeightedParse!J125,WeightedParse!K125,WeightedParse!M125,WeightedParse!T125,WeightedParse!V125,WeightedParse!X125,WeightedParse!Z125,WeightedParse!AD125,WeightedParse!AI125)*Variables!$B$5)),"")</f>
        <v/>
      </c>
      <c r="AT125" s="114" t="str">
        <f>IF($A125&gt;"",IF(AND(EXACT(SquadExport!$BT125,TRUE),EXACT(SquadExport!$BL125,TRUE)),HARMEAN(WeightedParse!J125,WeightedParse!K125,WeightedParse!M125,WeightedParse!U125,WeightedParse!V125,WeightedParse!W125,WeightedParse!X125,WeightedParse!Z125,WeightedParse!AD125,WeightedParse!AF125,WeightedParse!AK125,WeightedParse!AL125,WeightedParse!AP125)*(CONVERT(LEFT(SquadExport!$E125,FIND("'",SquadExport!$E125)-1)+((MID(SquadExport!$E125,FIND("'",SquadExport!$E125)+1,LEN(SquadExport!$E125)-FIND("'",SquadExport!$E125)-1))/12),"ft","m")-1)/(Variables!$C$4-1),(HARMEAN(WeightedParse!J125,WeightedParse!K125,WeightedParse!M125,WeightedParse!U125,WeightedParse!V125,WeightedParse!W125,WeightedParse!X125,WeightedParse!Z125,WeightedParse!AD125,WeightedParse!AF125,WeightedParse!AK125,WeightedParse!AL125,WeightedParse!AP125)*(CONVERT(LEFT(SquadExport!$E125,FIND("'",SquadExport!$E125)-1)+((MID(SquadExport!$E125,FIND("'",SquadExport!$E125)+1,LEN(SquadExport!$E125)-FIND("'",SquadExport!$E125)-1))/12),"ft","m")-1)/(Variables!$C$4-1)))*Variables!$B$5,"")</f>
        <v/>
      </c>
      <c r="AU125" s="114" t="str">
        <f>IF($A125&gt;"",IF(AND(EXACT(SquadExport!$BT125,TRUE),EXACT(SquadExport!$BL125,TRUE)),HARMEAN(WeightedParse!I125,WeightedParse!J125,WeightedParse!K125,WeightedParse!Q125,WeightedParse!T125,WeightedParse!V125,WeightedParse!X125,WeightedParse!Z125,WeightedParse!AB125,WeightedParse!AD125,WeightedParse!AF125,WeightedParse!AG125,WeightedParse!AK125,WeightedParse!AP125),HARMEAN(WeightedParse!I125,WeightedParse!J125,WeightedParse!K125,WeightedParse!Q125,WeightedParse!T125,WeightedParse!V125,WeightedParse!X125,WeightedParse!Z125,WeightedParse!AB125,WeightedParse!AD125,WeightedParse!AF125,WeightedParse!AG125,WeightedParse!AK125,WeightedParse!AP125)*Variables!$B$5),"")</f>
        <v/>
      </c>
      <c r="AV125" s="114" t="str">
        <f>IF($A125&gt;"",IF(AND(EXACT(SquadExport!$BT125,TRUE),EXACT(SquadExport!$BL125,TRUE)),HARMEAN(WeightedParse!I125,WeightedParse!J125,WeightedParse!K125,WeightedParse!Q125,WeightedParse!T125,WeightedParse!V125,WeightedParse!X125,WeightedParse!Z125,WeightedParse!AD125,WeightedParse!AH125,WeightedParse!AI125,WeightedParse!AJ125,WeightedParse!AK125,WeightedParse!AN125,WeightedParse!AO125),HARMEAN(WeightedParse!I125,WeightedParse!J125,WeightedParse!K125,WeightedParse!Q125,WeightedParse!T125,WeightedParse!V125,WeightedParse!X125,WeightedParse!Z125,WeightedParse!AD125,WeightedParse!AH125,WeightedParse!AI125,WeightedParse!AJ125,WeightedParse!AK125,WeightedParse!AN125,WeightedParse!AO125)*Variables!$B$5),"")</f>
        <v/>
      </c>
      <c r="AW125" s="114" t="str">
        <f>IF($A125&gt;"",IF(AND(EXACT(SquadExport!$BT125,TRUE),EXACT(SquadExport!$BL125,TRUE)),HARMEAN(WeightedParse!I125,WeightedParse!J125,WeightedParse!K125,WeightedParse!Q125,WeightedParse!T125,WeightedParse!V125,WeightedParse!X125,WeightedParse!Z125,WeightedParse!AB125,WeightedParse!AD125,WeightedParse!AF125,WeightedParse!AG125,WeightedParse!AI125,WeightedParse!AJ125,WeightedParse!AK125),HARMEAN(WeightedParse!I125,WeightedParse!J125,WeightedParse!K125,WeightedParse!Q125,WeightedParse!T125,WeightedParse!V125,WeightedParse!X125,WeightedParse!Z125,WeightedParse!AB125,WeightedParse!AD125,WeightedParse!AF125,WeightedParse!AG125,WeightedParse!AI125,WeightedParse!AJ125,WeightedParse!AK125)*Variables!$B$5),"")</f>
        <v/>
      </c>
      <c r="AX125" s="114" t="str">
        <f>IF($A125&gt;"",IF(AND(EXACT(SquadExport!$BT125,TRUE),EXACT(SquadExport!$BL125,TRUE)),HARMEAN(WeightedParse!K125,WeightedParse!Q125,WeightedParse!U125,WeightedParse!V125,WeightedParse!W125,WeightedParse!X125,WeightedParse!Y125,WeightedParse!Z125,WeightedParse!AD125,WeightedParse!AF125,WeightedParse!AH125,WeightedParse!AI125,WeightedParse!AJ125,WeightedParse!AK125,WeightedParse!AN125,WeightedParse!AO125,WeightedParse!AP125),HARMEAN(WeightedParse!K125,WeightedParse!Q125,WeightedParse!U125,WeightedParse!V125,WeightedParse!W125,WeightedParse!X125,WeightedParse!Y125,WeightedParse!Z125,WeightedParse!AD125,WeightedParse!AF125,WeightedParse!AH125,WeightedParse!AI125,WeightedParse!AJ125,WeightedParse!AK125,WeightedParse!AN125,WeightedParse!AO125,WeightedParse!AP125)*Variables!$B$5),"")</f>
        <v/>
      </c>
      <c r="AY125" s="114" t="str">
        <f>IF($A125&gt;"",IF(AND(EXACT(SquadExport!$BT125,TRUE),EXACT(SquadExport!$BL125,TRUE)),HARMEAN(WeightedParse!I125,WeightedParse!J125,WeightedParse!K125,WeightedParse!M125,WeightedParse!N125,WeightedParse!Q125,WeightedParse!T125,WeightedParse!V125,WeightedParse!X125,WeightedParse!Z125,WeightedParse!AD125,WeightedParse!AF125,WeightedParse!AG125,WeightedParse!AH125,WeightedParse!AI125,WeightedParse!AJ125,WeightedParse!AK125,WeightedParse!AL125,WeightedParse!AN125,WeightedParse!AO125,WeightedParse!AP125),HARMEAN(WeightedParse!I125,WeightedParse!J125,WeightedParse!K125,WeightedParse!M125,WeightedParse!N125,WeightedParse!Q125,WeightedParse!T125,WeightedParse!V125,WeightedParse!X125,WeightedParse!Z125,WeightedParse!AD125,WeightedParse!AF125,WeightedParse!AG125,WeightedParse!AH125,WeightedParse!AI125,WeightedParse!AJ125,WeightedParse!AK125,WeightedParse!AL125,WeightedParse!AN125,WeightedParse!AO125,WeightedParse!AP125)*Variables!$B$5),"")</f>
        <v/>
      </c>
    </row>
    <row r="126" spans="1:51" ht="15" customHeight="1" x14ac:dyDescent="0.25">
      <c r="A126" s="3" t="str">
        <f>IF(WeightedParse!A126&gt;"",WeightedParse!A126,"")</f>
        <v/>
      </c>
      <c r="B126" s="4" t="str">
        <f>IF(WeightedParse!B126&gt;0,WeightedParse!B126,"")</f>
        <v/>
      </c>
      <c r="C126" s="4" t="str">
        <f>IF(A126&gt;"",IF(AND(B126&lt;=Variables!$B$8,G126&gt;2),"Youth",IF(AND(B126&lt;=Variables!$B$8,G126&lt;=2),"Prospect",IF(AND(B126&gt;=Variables!$B$9,G126&gt;2),"Old",IF(G126&gt;=3,"Reserves","First Team")))),"")</f>
        <v/>
      </c>
      <c r="D126" s="4" t="str">
        <f>SquadExport!BJ126</f>
        <v/>
      </c>
      <c r="E126" s="4" t="str">
        <f>IF(A126&gt;"",VLOOKUP(F126,Roles!A:B,2,FALSE)&amp;IF(OR(VLOOKUP(F126,Roles!$A:$B,2,FALSE)="FB",VLOOKUP(F126,Roles!$A:$B,2,FALSE)="WB",VLOOKUP(F126,Roles!$A:$B,2,FALSE)="WM",VLOOKUP(F126,Roles!$A:$B,2,FALSE)="W"),IF(AND(SquadExport!BK126=TRUE,SquadExport!BM126=TRUE,WeightedParse!BB126&gt;=WeightedParse!BC126)," (R)",IF(AND(SquadExport!BK126=TRUE,SquadExport!BM126=TRUE,WeightedParse!BB126&lt;WeightedParse!BC126)," (L)",IF(AND(SquadExport!BK126=TRUE,SquadExport!BM126=FALSE), " (L)",IF(AND(SquadExport!BK126=FALSE,SquadExport!BM126=TRUE)," (R)","")))),""),"")</f>
        <v/>
      </c>
      <c r="F126" s="4" t="str" cm="1">
        <f t="array" ref="F126">IF(A126&gt;"",INDEX($J$1:$AY$1,SUMPRODUCT(MAX(($J$2:$AY$200=MAX($J126:$AY126))*(COLUMN($J$2:$AY$200))))-COLUMN($J$1)+1),"")</f>
        <v/>
      </c>
      <c r="G126" s="4" t="str">
        <f t="shared" si="3"/>
        <v/>
      </c>
      <c r="H126" s="4" t="str">
        <f t="shared" si="4"/>
        <v/>
      </c>
      <c r="I126" s="5" t="str">
        <f t="shared" si="5"/>
        <v/>
      </c>
      <c r="J126" s="114" t="str">
        <f>IF($A126&gt;"",HARMEAN(WeightedParse!V126,WeightedParse!Y126,WeightedParse!Z126,WeightedParse!AE126,WeightedParse!AJ126,WeightedParse!AQ126,WeightedParse!AR126,WeightedParse!AS126,WeightedParse!AU126,WeightedParse!AV126,WeightedParse!AW126,WeightedParse!AY126,WeightedParse!BA126),"")</f>
        <v/>
      </c>
      <c r="K126" s="114" t="str">
        <f>IF(A126&gt;"",HARMEAN(WeightedParse!K126,WeightedParse!Q126,WeightedParse!V126,WeightedParse!X126,WeightedParse!Y126,WeightedParse!Z126,WeightedParse!AE126,WeightedParse!AG126,WeightedParse!AI126,WeightedParse!AJ126,WeightedParse!AQ126,WeightedParse!AR126,WeightedParse!AS126,WeightedParse!AU126,WeightedParse!AV126,WeightedParse!AW126,WeightedParse!AY126,WeightedParse!AZ126,WeightedParse!BA126),"")</f>
        <v/>
      </c>
      <c r="L126" s="114" t="str">
        <f>IF($A126&gt;"",IF(AND(EXACT(SquadExport!$BO126,TRUE),EXACT(SquadExport!$BL126,TRUE)),HARMEAN(WeightedParse!M126,WeightedParse!P126,WeightedParse!S126,WeightedParse!U126,WeightedParse!V126,WeightedParse!W126,WeightedParse!Y126,WeightedParse!AE126,WeightedParse!AL126,WeightedParse!AN126,WeightedParse!AP126),HARMEAN(WeightedParse!M126,WeightedParse!P126,WeightedParse!S126,WeightedParse!U126,WeightedParse!V126,WeightedParse!W126,WeightedParse!Y126,WeightedParse!AE126,WeightedParse!AL126,WeightedParse!AN126,WeightedParse!AP126)*Variables!$B$5),"")</f>
        <v/>
      </c>
      <c r="M126" s="114" t="str">
        <f>IF($A126&gt;"",IF(AND(EXACT(SquadExport!$BO126,TRUE),EXACT(SquadExport!$BL126,TRUE)),HARMEAN(WeightedParse!M126,WeightedParse!P126,WeightedParse!S126,WeightedParse!U126,WeightedParse!V126,WeightedParse!W126,WeightedParse!X126,WeightedParse!Y126,WeightedParse!Z126,WeightedParse!AE126,WeightedParse!AL126,WeightedParse!AN126,WeightedParse!AP126),HARMEAN(WeightedParse!M126,WeightedParse!P126,WeightedParse!S126,WeightedParse!U126,WeightedParse!V126,WeightedParse!W126,WeightedParse!X126,WeightedParse!Y126,WeightedParse!Z126,WeightedParse!AE126,WeightedParse!AL126,WeightedParse!AN126,WeightedParse!AP126)*Variables!$B$5),"")</f>
        <v/>
      </c>
      <c r="N126" s="114" t="str">
        <f>IF($A126&gt;"",IF(AND(EXACT(SquadExport!$BO126,TRUE),EXACT(SquadExport!$BL126,TRUE)),HARMEAN(WeightedParse!K126,WeightedParse!M126,WeightedParse!P126,WeightedParse!Q126,WeightedParse!S126,WeightedParse!T126,WeightedParse!U126,WeightedParse!V126,WeightedParse!W126,WeightedParse!X126,WeightedParse!Y126,WeightedParse!Z126,WeightedParse!AE126,WeightedParse!AG126,WeightedParse!AL126,WeightedParse!AN126,WeightedParse!AP126),HARMEAN(WeightedParse!K126,WeightedParse!M126,WeightedParse!P126,WeightedParse!Q126,WeightedParse!S126,WeightedParse!T126,WeightedParse!U126,WeightedParse!V126,WeightedParse!W126,WeightedParse!X126,WeightedParse!Y126,WeightedParse!Z126,WeightedParse!AE126,WeightedParse!AG126,WeightedParse!AL126,WeightedParse!AN126,WeightedParse!AP126)*Variables!$B$5),"")</f>
        <v/>
      </c>
      <c r="O126" s="114" t="str">
        <f>IF($A126&gt;"",IF(AND(EXACT(SquadExport!$BO126,TRUE),EXACT(SquadExport!$BL126,TRUE)),HARMEAN(WeightedParse!I126,WeightedParse!K126,WeightedParse!M126,WeightedParse!P126,WeightedParse!Q126,WeightedParse!S126,WeightedParse!T126,WeightedParse!V126,WeightedParse!W126,WeightedParse!X126,WeightedParse!Y126,WeightedParse!Z126,WeightedParse!AB126,WeightedParse!AE126,WeightedParse!AF126,WeightedParse!AG126,WeightedParse!AJ126,WeightedParse!AK126,WeightedParse!AL126,WeightedParse!AN126,WeightedParse!AO126,WeightedParse!AP126),HARMEAN(WeightedParse!I126,WeightedParse!K126,WeightedParse!M126,WeightedParse!P126,WeightedParse!Q126,WeightedParse!S126,WeightedParse!T126,WeightedParse!V126,WeightedParse!W126,WeightedParse!X126,WeightedParse!Y126,WeightedParse!Z126,WeightedParse!AB126,WeightedParse!AE126,WeightedParse!AF126,WeightedParse!AG126,WeightedParse!AJ126,WeightedParse!AK126,WeightedParse!AL126,WeightedParse!AN126,WeightedParse!AO126,WeightedParse!AP126)*Variables!$B$5),"")</f>
        <v/>
      </c>
      <c r="P126" s="114" t="str">
        <f>IF($A126&gt;"",IF(AND(OR(EXACT(SquadExport!$BO126,TRUE),EXACT(SquadExport!$BP126,TRUE)),OR(EXACT(SquadExport!$BK126,TRUE),EXACT(SquadExport!$BM126,TRUE))),HARMEAN(WeightedParse!M126,WeightedParse!P126,WeightedParse!S126,WeightedParse!U126,WeightedParse!V126,WeightedParse!W126,WeightedParse!Y126,WeightedParse!AE126,WeightedParse!AF126,WeightedParse!AP126),HARMEAN(WeightedParse!M126,WeightedParse!P126,WeightedParse!S126,WeightedParse!U126,WeightedParse!V126,WeightedParse!W126,WeightedParse!Y126,WeightedParse!AE126,WeightedParse!AF126,WeightedParse!AP126)*Variables!$B$5),"")</f>
        <v/>
      </c>
      <c r="Q126" s="114" t="str">
        <f>IF($A126&gt;"",IF(AND(OR(EXACT(SquadExport!$BO126,TRUE),EXACT(SquadExport!$BP126,TRUE)),OR(EXACT(SquadExport!$BK126,TRUE),EXACT(SquadExport!$BM126,TRUE))),HARMEAN(WeightedParse!H126,WeightedParse!P126,WeightedParse!Q126,WeightedParse!S126,WeightedParse!T126,WeightedParse!V126,WeightedParse!X126,WeightedParse!Y126,WeightedParse!Z126,WeightedParse!AE126,WeightedParse!AF126,WeightedParse!AH126,WeightedParse!AN126,WeightedParse!AO126),HARMEAN(WeightedParse!H126,WeightedParse!P126,WeightedParse!Q126,WeightedParse!S126,WeightedParse!T126,WeightedParse!V126,WeightedParse!X126,WeightedParse!Y126,WeightedParse!Z126,WeightedParse!AE126,WeightedParse!AF126,WeightedParse!AH126,WeightedParse!AN126,WeightedParse!AO126)*Variables!$B$5),"")</f>
        <v/>
      </c>
      <c r="R126" s="115" t="str">
        <f>IF($A126&gt;"",IF(AND(OR(EXACT(SquadExport!$BO126,TRUE),EXACT(SquadExport!$BP126,TRUE)),OR(EXACT(SquadExport!$BK126,TRUE),EXACT(SquadExport!$BM126,TRUE))),HARMEAN(WeightedParse!H126,WeightedParse!I126,WeightedParse!K126,WeightedParse!P126,WeightedParse!Q126,WeightedParse!S126,WeightedParse!T126,WeightedParse!V126,WeightedParse!Y126,WeightedParse!Z126,WeightedParse!AD126,WeightedParse!AE126,WeightedParse!AF126,WeightedParse!AH126,WeightedParse!AI126,WeightedParse!AJ126,WeightedParse!AN126,WeightedParse!AO126),HARMEAN(WeightedParse!H126,WeightedParse!I126,WeightedParse!K126,WeightedParse!P126,WeightedParse!Q126,WeightedParse!S126,WeightedParse!T126,WeightedParse!V126,WeightedParse!Y126,WeightedParse!Z126,WeightedParse!AD126,WeightedParse!AE126,WeightedParse!AF126,WeightedParse!AH126,WeightedParse!AI126,WeightedParse!AJ126,WeightedParse!AN126,WeightedParse!AO126)*Variables!$B$5),"")</f>
        <v/>
      </c>
      <c r="S126" s="115" t="str">
        <f>IF($A126&gt;"",IF(AND(OR(EXACT(SquadExport!$BO126,TRUE),EXACT(SquadExport!$BP126,TRUE)),OR(EXACT(SquadExport!$BK126,TRUE),EXACT(SquadExport!$BM126,TRUE))),HARMEAN(WeightedParse!H126,WeightedParse!I126,WeightedParse!K126,WeightedParse!Q126,WeightedParse!S126,WeightedParse!T126,WeightedParse!V126,WeightedParse!X126,WeightedParse!Z126,WeightedParse!AB126,WeightedParse!AD126,WeightedParse!AF126,WeightedParse!AG126,WeightedParse!AH126,WeightedParse!AI126,WeightedParse!AJ126,WeightedParse!AK126,WeightedParse!AN126,WeightedParse!AO126),HARMEAN(WeightedParse!H126,WeightedParse!I126,WeightedParse!K126,WeightedParse!Q126,WeightedParse!S126,WeightedParse!T126,WeightedParse!V126,WeightedParse!X126,WeightedParse!Z126,WeightedParse!AB126,WeightedParse!AD126,WeightedParse!AF126,WeightedParse!AG126,WeightedParse!AH126,WeightedParse!AI126,WeightedParse!AJ126,WeightedParse!AK126,WeightedParse!AN126,WeightedParse!AO126)*Variables!$B$5),"")</f>
        <v/>
      </c>
      <c r="T126" s="114" t="str">
        <f>IF($A126&gt;"",IF(AND(OR(EXACT(SquadExport!$BO126,TRUE),EXACT(SquadExport!$BP126,TRUE)),OR(EXACT(SquadExport!$BK126,TRUE),EXACT(SquadExport!$BM126,TRUE))),HARMEAN(WeightedParse!I126,WeightedParse!K126,WeightedParse!N126,WeightedParse!P126,WeightedParse!Q126,WeightedParse!S126,WeightedParse!T126,WeightedParse!V126,WeightedParse!X126,WeightedParse!Y126,WeightedParse!Z126,WeightedParse!AB126,WeightedParse!AD126,WeightedParse!AE126,WeightedParse!AF126,WeightedParse!AH126,WeightedParse!AI126,WeightedParse!AJ126,WeightedParse!AN126,WeightedParse!AO126)*WeightedParse!BD126,(HARMEAN(WeightedParse!I126,WeightedParse!K126,WeightedParse!N126,WeightedParse!P126,WeightedParse!Q126,WeightedParse!S126,WeightedParse!T126,WeightedParse!V126,WeightedParse!X126,WeightedParse!Y126,WeightedParse!Z126,WeightedParse!AB126,WeightedParse!AD126,WeightedParse!AE126,WeightedParse!AF126,WeightedParse!AH126,WeightedParse!AI126,WeightedParse!AJ126,WeightedParse!AN126,WeightedParse!AO126)*WeightedParse!BD126)*Variables!$B$5),"")</f>
        <v/>
      </c>
      <c r="U126" s="114" t="str">
        <f>IF($A126&gt;"",IF(EXACT(SquadExport!$BQ126,TRUE),HARMEAN(WeightedParse!P126,WeightedParse!S126,WeightedParse!V126,WeightedParse!X126,WeightedParse!Y126,WeightedParse!Z126,WeightedParse!AE126,WeightedParse!AF126,WeightedParse!AP126),HARMEAN(WeightedParse!P126,WeightedParse!S126,WeightedParse!V126,WeightedParse!X126,WeightedParse!Y126,WeightedParse!Z126,WeightedParse!AE126,WeightedParse!AF126,WeightedParse!AP126)*Variables!$B$5),"")</f>
        <v/>
      </c>
      <c r="V126" s="114" t="str">
        <f>IF($A126&gt;"",IF(EXACT(SquadExport!$BQ126,TRUE),HARMEAN(WeightedParse!K126,WeightedParse!Q126,WeightedParse!S126,WeightedParse!T126,WeightedParse!V126,WeightedParse!X126,WeightedParse!Z126,WeightedParse!AE126,WeightedParse!AF126,WeightedParse!AG126,WeightedParse!AH126,WeightedParse!AK126),HARMEAN(WeightedParse!K126,WeightedParse!Q126,WeightedParse!S126,WeightedParse!T126,WeightedParse!V126,WeightedParse!X126,WeightedParse!Z126,WeightedParse!AE126,WeightedParse!AF126,WeightedParse!AG126,WeightedParse!AH126,WeightedParse!AK126)*Variables!$B$5),"")</f>
        <v/>
      </c>
      <c r="W126" s="114" t="str">
        <f>IF($A126&gt;"",IF(EXACT(SquadExport!$BQ126,TRUE),HARMEAN(WeightedParse!I126,WeightedParse!K126,WeightedParse!N126,WeightedParse!Q126,WeightedParse!T126,WeightedParse!V126,WeightedParse!X126,WeightedParse!Z126,WeightedParse!AB126,WeightedParse!AD126,WeightedParse!AF126,WeightedParse!AG126,WeightedParse!AK126),HARMEAN(WeightedParse!I126,WeightedParse!K126,WeightedParse!N126,WeightedParse!Q126,WeightedParse!T126,WeightedParse!V126,WeightedParse!X126,WeightedParse!Z126,WeightedParse!AB126,WeightedParse!AD126,WeightedParse!AF126,WeightedParse!AG126,WeightedParse!AK126)*Variables!$B$5),"")</f>
        <v/>
      </c>
      <c r="X126" s="114" t="str">
        <f>IF($A126&gt;"",IF(EXACT(SquadExport!$BQ126,TRUE),HARMEAN(WeightedParse!K126,WeightedParse!P126,WeightedParse!Q126,WeightedParse!S126,WeightedParse!U126,WeightedParse!V126,WeightedParse!X126,WeightedParse!Y126,WeightedParse!Z126,WeightedParse!AE126,WeightedParse!AF126,WeightedParse!AH126,WeightedParse!AO126,WeightedParse!AP126),HARMEAN(WeightedParse!K126,WeightedParse!P126,WeightedParse!Q126,WeightedParse!S126,WeightedParse!U126,WeightedParse!V126,WeightedParse!X126,WeightedParse!Y126,WeightedParse!Z126,WeightedParse!AE126,WeightedParse!AF126,WeightedParse!AH126,WeightedParse!AO126,WeightedParse!AP126)*Variables!$B$5),"")</f>
        <v/>
      </c>
      <c r="Y126" s="114" t="str">
        <f>IF($A126&gt;"",IF(EXACT(SquadExport!$BQ126,TRUE),HARMEAN(WeightedParse!P126,WeightedParse!Q126,WeightedParse!S126,WeightedParse!U126,WeightedParse!V126,WeightedParse!W126,WeightedParse!Y126,WeightedParse!AE126,WeightedParse!AF126,WeightedParse!AH126,WeightedParse!AJ126,WeightedParse!AN126,WeightedParse!AO126,WeightedParse!AP126),HARMEAN(WeightedParse!P126,WeightedParse!Q126,WeightedParse!S126,WeightedParse!U126,WeightedParse!V126,WeightedParse!W126,WeightedParse!Y126,WeightedParse!AE126,WeightedParse!AF126,WeightedParse!AH126,WeightedParse!AJ126,WeightedParse!AN126,WeightedParse!AO126,WeightedParse!AP126)*Variables!$B$5),"")</f>
        <v/>
      </c>
      <c r="Z126" s="114" t="str">
        <f>IF($A126&gt;"",IF(EXACT(SquadExport!$BQ126,TRUE),HARMEAN(WeightedParse!M126,WeightedParse!P126,WeightedParse!Q126,WeightedParse!S126,WeightedParse!U126,WeightedParse!V126,WeightedParse!W126,WeightedParse!X126,WeightedParse!Y126,WeightedParse!Z126,WeightedParse!AE126,WeightedParse!AF126,WeightedParse!AH126,WeightedParse!AL126,WeightedParse!AO126,WeightedParse!AP126),HARMEAN(WeightedParse!M126,WeightedParse!P126,WeightedParse!Q126,WeightedParse!S126,WeightedParse!U126,WeightedParse!V126,WeightedParse!W126,WeightedParse!X126,WeightedParse!Y126,WeightedParse!Z126,WeightedParse!AE126,WeightedParse!AF126,WeightedParse!AH126,WeightedParse!AL126,WeightedParse!AO126,WeightedParse!AP126)*Variables!$B$5),"")</f>
        <v/>
      </c>
      <c r="AA126" s="114" t="str">
        <f>IF($A126&gt;"",IF(EXACT(SquadExport!$BQ126,TRUE),HARMEAN(WeightedParse!J126,WeightedParse!K126,WeightedParse!N126,WeightedParse!P126,WeightedParse!Q126,WeightedParse!S126,WeightedParse!V126,WeightedParse!X126,WeightedParse!Y126,WeightedParse!Z126,WeightedParse!AD126,WeightedParse!AE126,WeightedParse!AH126,WeightedParse!AI126,WeightedParse!AK126,WeightedParse!AN126,WeightedParse!AO126,WeightedParse!AP126),HARMEAN(WeightedParse!J126,WeightedParse!K126,WeightedParse!N126,WeightedParse!P126,WeightedParse!Q126,WeightedParse!S126,WeightedParse!V126,WeightedParse!X126,WeightedParse!Y126,WeightedParse!Z126,WeightedParse!AD126,WeightedParse!AE126,WeightedParse!AH126,WeightedParse!AI126,WeightedParse!AK126,WeightedParse!AN126,WeightedParse!AO126,WeightedParse!AP126)*Variables!$B$5),"")</f>
        <v/>
      </c>
      <c r="AB126" s="114" t="str">
        <f>IF($A126&gt;"",IF(AND(EXACT(SquadExport!$BR126,TRUE),EXACT(SquadExport!$BL126,TRUE)),HARMEAN(WeightedParse!I126,WeightedParse!K126,WeightedParse!N126,WeightedParse!Q126,WeightedParse!T126,WeightedParse!V126,WeightedParse!X126,WeightedParse!Y126,WeightedParse!Z126,WeightedParse!AD126,WeightedParse!AE126,WeightedParse!AF126,WeightedParse!AG126,WeightedParse!AH126,WeightedParse!AI126,WeightedParse!AJ126,WeightedParse!AK126,WeightedParse!AN126,WeightedParse!AO126),HARMEAN(WeightedParse!I126,WeightedParse!K126,WeightedParse!N126,WeightedParse!Q126,WeightedParse!T126,WeightedParse!V126,WeightedParse!X126,WeightedParse!Y126,WeightedParse!Z126,WeightedParse!AD126,WeightedParse!AE126,WeightedParse!AF126,WeightedParse!AG126,WeightedParse!AH126,WeightedParse!AI126,WeightedParse!AJ126,WeightedParse!AK126,WeightedParse!AN126,WeightedParse!AO126)*Variables!$B$5),"")</f>
        <v/>
      </c>
      <c r="AC126" s="114" t="str">
        <f>IF($A126&gt;"",IF(AND(EXACT(SquadExport!$BR126,TRUE),EXACT(SquadExport!$BL126,TRUE)),HARMEAN(WeightedParse!K126,WeightedParse!Q126,WeightedParse!S126,WeightedParse!T126,WeightedParse!V126,WeightedParse!X126,WeightedParse!Y126,WeightedParse!Z126,WeightedParse!AD126,WeightedParse!AE126,WeightedParse!AF126,WeightedParse!AG126,WeightedParse!AH126,WeightedParse!AO126),HARMEAN(WeightedParse!K126,WeightedParse!Q126,WeightedParse!S126,WeightedParse!T126,WeightedParse!V126,WeightedParse!X126,WeightedParse!Y126,WeightedParse!Z126,WeightedParse!AD126,WeightedParse!AE126,WeightedParse!AF126,WeightedParse!AG126,WeightedParse!AH126,WeightedParse!AO126)*Variables!$B$5),"")</f>
        <v/>
      </c>
      <c r="AD126" s="114" t="str">
        <f>IF($A126&gt;"",IF(AND(EXACT(SquadExport!$BR126,TRUE),EXACT(SquadExport!$BL126,TRUE)),HARMEAN(WeightedParse!I126,WeightedParse!J126,WeightedParse!K126,WeightedParse!N126,WeightedParse!Q126,WeightedParse!S126,WeightedParse!T126,WeightedParse!V126,WeightedParse!X126,WeightedParse!Z126,WeightedParse!AB126,WeightedParse!AD126,WeightedParse!AG126,WeightedParse!AH126,WeightedParse!AI126,WeightedParse!AK126,WeightedParse!AO126),HARMEAN(WeightedParse!I126,WeightedParse!J126,WeightedParse!K126,WeightedParse!N126,WeightedParse!Q126,WeightedParse!S126,WeightedParse!T126,WeightedParse!V126,WeightedParse!X126,WeightedParse!Z126,WeightedParse!AB126,WeightedParse!AD126,WeightedParse!AG126,WeightedParse!AH126,WeightedParse!AI126,WeightedParse!AK126,WeightedParse!AO126)*Variables!$B$5),"")</f>
        <v/>
      </c>
      <c r="AE126" s="114" t="str">
        <f>IF($A126&gt;"",IF(AND(EXACT(SquadExport!$BR126,TRUE),EXACT(SquadExport!$BL126,TRUE)),HARMEAN(WeightedParse!K126,WeightedParse!N126,WeightedParse!P126,WeightedParse!Q126,WeightedParse!S126,WeightedParse!T126,WeightedParse!U126,WeightedParse!V126,WeightedParse!X126,WeightedParse!Y126,WeightedParse!Z126,WeightedParse!AD126,WeightedParse!AE126,WeightedParse!AF126,WeightedParse!AG126,WeightedParse!AH126,WeightedParse!AI126,WeightedParse!AO126),HARMEAN(WeightedParse!K126,WeightedParse!N126,WeightedParse!P126,WeightedParse!Q126,WeightedParse!S126,WeightedParse!T126,WeightedParse!U126,WeightedParse!V126,WeightedParse!X126,WeightedParse!Y126,WeightedParse!Z126,WeightedParse!AD126,WeightedParse!AE126,WeightedParse!AF126,WeightedParse!AG126,WeightedParse!AH126,WeightedParse!AI126,WeightedParse!AO126)*Variables!$B$5),"")</f>
        <v/>
      </c>
      <c r="AF126" s="114" t="str">
        <f>IF($A126&gt;"",IF(AND(EXACT(SquadExport!$BR126,TRUE),EXACT(SquadExport!$BL126,TRUE)),HARMEAN(WeightedParse!I126,WeightedParse!J126,WeightedParse!K126,WeightedParse!N126,WeightedParse!Q126,WeightedParse!S126,WeightedParse!T126,WeightedParse!U126,WeightedParse!V126,WeightedParse!X126,WeightedParse!Z126,WeightedParse!AD126,WeightedParse!AE126,WeightedParse!AF126,WeightedParse!AH126,WeightedParse!AI126,WeightedParse!AK126,WeightedParse!AN126,WeightedParse!AO126,WeightedParse!AP126),HARMEAN(WeightedParse!I126,WeightedParse!J126,WeightedParse!K126,WeightedParse!N126,WeightedParse!Q126,WeightedParse!S126,WeightedParse!T126,WeightedParse!U126,WeightedParse!V126,WeightedParse!X126,WeightedParse!Z126,WeightedParse!AD126,WeightedParse!AE126,WeightedParse!AF126,WeightedParse!AH126,WeightedParse!AI126,WeightedParse!AK126,WeightedParse!AN126,WeightedParse!AO126,WeightedParse!AP126)*Variables!$B$5),"")</f>
        <v/>
      </c>
      <c r="AG126" s="114" t="str">
        <f>IF($A126&gt;"",IF(AND(OR(EXACT(SquadExport!$BR126,TRUE),EXACT(SquadExport!$BS126,TRUE)),OR(EXACT(SquadExport!$BK126,TRUE),EXACT(SquadExport!$BM126,TRUE))),HARMEAN(WeightedParse!I126,WeightedParse!K126,WeightedParse!Q126,WeightedParse!T126,WeightedParse!X126,WeightedParse!Z126,WeightedParse!AD126,WeightedParse!AF126,WeightedParse!AG126,WeightedParse!AJ126),HARMEAN(WeightedParse!I126,WeightedParse!K126,WeightedParse!Q126,WeightedParse!T126,WeightedParse!X126,WeightedParse!Z126,WeightedParse!AD126,WeightedParse!AF126,WeightedParse!AG126,WeightedParse!AJ126)*Variables!$B$5),"")</f>
        <v/>
      </c>
      <c r="AH126" s="114" t="str">
        <f>IF($A126&gt;"",IF(AND(OR(EXACT(SquadExport!$BR126,TRUE),EXACT(SquadExport!$BS126,TRUE)),OR(EXACT(SquadExport!$BK126,TRUE),EXACT(SquadExport!$BM126,TRUE))),HARMEAN(WeightedParse!H126,WeightedParse!K126,WeightedParse!P126,WeightedParse!Q126,WeightedParse!S126,WeightedParse!T126,WeightedParse!V126,WeightedParse!X126,WeightedParse!Y126,WeightedParse!Z126,WeightedParse!AD126,WeightedParse!AE126,WeightedParse!AF126,WeightedParse!AG126,WeightedParse!AH126,WeightedParse!AO126),HARMEAN(WeightedParse!H126,WeightedParse!K126,WeightedParse!P126,WeightedParse!Q126,WeightedParse!S126,WeightedParse!T126,WeightedParse!V126,WeightedParse!X126,WeightedParse!Y126,WeightedParse!Z126,WeightedParse!AD126,WeightedParse!AE126,WeightedParse!AF126,WeightedParse!AG126,WeightedParse!AH126,WeightedParse!AO126)*Variables!$B$5),"")</f>
        <v/>
      </c>
      <c r="AI126" s="114" t="str">
        <f>IF($A126&gt;"",IF(AND(OR(EXACT(SquadExport!$BR126,TRUE),EXACT(SquadExport!$BS126,TRUE)),OR(EXACT(SquadExport!$BK126,TRUE),EXACT(SquadExport!$BM126,TRUE))),HARMEAN(WeightedParse!H126,WeightedParse!I126,WeightedParse!K126,WeightedParse!P126,WeightedParse!Q126,WeightedParse!S126,WeightedParse!T126,WeightedParse!U126,WeightedParse!V126,WeightedParse!X126,WeightedParse!Y126,WeightedParse!Z126,WeightedParse!AD126,WeightedParse!AE126,WeightedParse!AF126,WeightedParse!AH126,WeightedParse!AI126,WeightedParse!AO126),HARMEAN(WeightedParse!H126,WeightedParse!I126,WeightedParse!K126,WeightedParse!P126,WeightedParse!Q126,WeightedParse!S126,WeightedParse!T126,WeightedParse!U126,WeightedParse!V126,WeightedParse!X126,WeightedParse!Y126,WeightedParse!Z126,WeightedParse!AD126,WeightedParse!AE126,WeightedParse!AF126,WeightedParse!AH126,WeightedParse!AI126,WeightedParse!AO126)*Variables!$B$5),"")</f>
        <v/>
      </c>
      <c r="AJ126" s="114" t="str">
        <f>IF($A126&gt;"",IF(AND(OR(EXACT(SquadExport!$BR126,TRUE),EXACT(SquadExport!$BS126,TRUE)),OR(EXACT(SquadExport!$BK126,TRUE),EXACT(SquadExport!$BM126,TRUE))),HARMEAN(WeightedParse!H126,WeightedParse!K126,WeightedParse!M126,WeightedParse!V126,WeightedParse!W126,WeightedParse!AD126,WeightedParse!AF126,WeightedParse!AH126,WeightedParse!AK126,WeightedParse!AL126,WeightedParse!AO126,WeightedParse!AP126)*(CONVERT(LEFT(SquadExport!$E126,FIND("'",SquadExport!$E126)-1)+((MID(SquadExport!$E126,FIND("'",SquadExport!$E126)+1,LEN(SquadExport!$E126)-FIND("'",SquadExport!$E126)-1))/12),"ft","m")-1)/(Variables!$C$4-1),(HARMEAN(WeightedParse!H126,WeightedParse!K126,WeightedParse!M126,WeightedParse!V126,WeightedParse!W126,WeightedParse!AD126,WeightedParse!AF126,WeightedParse!AH126,WeightedParse!AK126,WeightedParse!AL126,WeightedParse!AO126,WeightedParse!AP126)*(CONVERT(LEFT(SquadExport!$E126,FIND("'",SquadExport!$E126)-1)+((MID(SquadExport!$E126,FIND("'",SquadExport!$E126)+1,LEN(SquadExport!$E126)-FIND("'",SquadExport!$E126)-1))/12),"ft","m")-1)/(Variables!$C$4-1))*Variables!$B$5),"")</f>
        <v/>
      </c>
      <c r="AK126" s="114" t="str">
        <f>IF($A126&gt;"",IF(AND(OR(EXACT(SquadExport!$BR126,TRUE),EXACT(SquadExport!$BS126,TRUE)),OR(EXACT(SquadExport!$BK126,TRUE),EXACT(SquadExport!$BM126,TRUE))),HARMEAN(WeightedParse!J126,WeightedParse!K126,WeightedParse!T126,WeightedParse!V126,WeightedParse!X126,WeightedParse!Y126,WeightedParse!Z126,WeightedParse!AD126,WeightedParse!AH126,WeightedParse!AI126,WeightedParse!AK126,WeightedParse!AO126),HARMEAN(WeightedParse!J126,WeightedParse!K126,WeightedParse!T126,WeightedParse!V126,WeightedParse!X126,WeightedParse!Y126,WeightedParse!Z126,WeightedParse!AD126,WeightedParse!AH126,WeightedParse!AI126,WeightedParse!AK126,WeightedParse!AO126)*Variables!$B$5),"")</f>
        <v/>
      </c>
      <c r="AL126" s="114" t="str">
        <f>IF($A126&gt;"",IF(AND(OR(EXACT(SquadExport!$BR126,TRUE),EXACT(SquadExport!$BS126,TRUE)),OR(EXACT(SquadExport!$BK126,TRUE),EXACT(SquadExport!$BM126,TRUE))),HARMEAN(WeightedParse!H126,WeightedParse!I126,WeightedParse!K126,WeightedParse!Q126,WeightedParse!T126,WeightedParse!V126,WeightedParse!AB126,WeightedParse!AD126,WeightedParse!AH126,WeightedParse!AI126,WeightedParse!AJ126,WeightedParse!AN126,WeightedParse!AO126),HARMEAN(WeightedParse!H126,WeightedParse!I126,WeightedParse!K126,WeightedParse!Q126,WeightedParse!T126,WeightedParse!V126,WeightedParse!AB126,WeightedParse!AD126,WeightedParse!AH126,WeightedParse!AI126,WeightedParse!AJ126,WeightedParse!AN126,WeightedParse!AO126)*Variables!$B$5),"")</f>
        <v/>
      </c>
      <c r="AM126" s="114" t="str">
        <f>IF($A126&gt;"",IF(AND(OR(EXACT(SquadExport!$BR126,TRUE),EXACT(SquadExport!$BS126,TRUE)),OR(EXACT(SquadExport!$BK126,TRUE),EXACT(SquadExport!$BM126,TRUE))),HARMEAN(WeightedParse!I126,WeightedParse!J126,WeightedParse!K126,WeightedParse!N126,WeightedParse!Q126,WeightedParse!T126,WeightedParse!V126,WeightedParse!X126,WeightedParse!AB126,WeightedParse!AD126,WeightedParse!AG126,WeightedParse!AI126,WeightedParse!AJ126,WeightedParse!AK126,WeightedParse!AN126)*WeightedParse!BD126,(HARMEAN(WeightedParse!I126,WeightedParse!J126,WeightedParse!K126,WeightedParse!N126,WeightedParse!Q126,WeightedParse!T126,WeightedParse!V126,WeightedParse!X126,WeightedParse!AB126,WeightedParse!AD126,WeightedParse!AG126,WeightedParse!AI126,WeightedParse!AJ126,WeightedParse!AK126,WeightedParse!AN126)*WeightedParse!BD126)*Variables!$B$5),"")</f>
        <v/>
      </c>
      <c r="AN126" s="114" t="str">
        <f>IF($A126&gt;"",IF(AND(OR(EXACT(SquadExport!$BR126,TRUE),EXACT(SquadExport!$BS126,TRUE)),OR(EXACT(SquadExport!$BK126,TRUE),EXACT(SquadExport!$BM126,TRUE))),HARMEAN(WeightedParse!H126,WeightedParse!I126,WeightedParse!K126,WeightedParse!N126,WeightedParse!Q126,WeightedParse!T126,WeightedParse!V126,WeightedParse!X126,WeightedParse!Z126,WeightedParse!AD126,WeightedParse!AG126,WeightedParse!AH126,WeightedParse!AI126,WeightedParse!AJ126,WeightedParse!AN126,WeightedParse!AO126)*WeightedParse!BD126,(HARMEAN(WeightedParse!H126,WeightedParse!I126,WeightedParse!K126,WeightedParse!N126,WeightedParse!Q126,WeightedParse!T126,WeightedParse!V126,WeightedParse!X126,WeightedParse!Z126,WeightedParse!AD126,WeightedParse!AG126,WeightedParse!AH126,WeightedParse!AI126,WeightedParse!AJ126,WeightedParse!AN126,WeightedParse!AO126)*WeightedParse!BD126)*Variables!$B$5),"")</f>
        <v/>
      </c>
      <c r="AO126" s="114" t="str">
        <f>IF($A126&gt;"",IF(AND(EXACT(SquadExport!$BS126,TRUE),EXACT(SquadExport!$BL126,TRUE)),HARMEAN(WeightedParse!K126,WeightedParse!Q126,WeightedParse!T126,WeightedParse!V126,WeightedParse!X126,WeightedParse!Z126,WeightedParse!AB126,WeightedParse!AD126,WeightedParse!AG126,WeightedParse!AK126),HARMEAN(WeightedParse!K126,WeightedParse!Q126,WeightedParse!T126,WeightedParse!V126,WeightedParse!X126,WeightedParse!Z126,WeightedParse!AB126,WeightedParse!AD126,WeightedParse!AG126,WeightedParse!AK126)*Variables!$B$5),"")</f>
        <v/>
      </c>
      <c r="AP126" s="114" t="str">
        <f>IF($A126&gt;"",IF(AND(EXACT(SquadExport!$BS126,TRUE),EXACT(SquadExport!$BL126,TRUE)),HARMEAN(WeightedParse!I126,WeightedParse!K126,WeightedParse!Q126,WeightedParse!T126,WeightedParse!V126,WeightedParse!X126,WeightedParse!Z126,WeightedParse!AB126,WeightedParse!AD126,WeightedParse!AF126,WeightedParse!AG126,WeightedParse!AI126,WeightedParse!AJ126),HARMEAN(WeightedParse!I126,WeightedParse!K126,WeightedParse!Q126,WeightedParse!T126,WeightedParse!V126,WeightedParse!X126,WeightedParse!Z126,WeightedParse!AB126,WeightedParse!AD126,WeightedParse!AF126,WeightedParse!AG126,WeightedParse!AI126,WeightedParse!AJ126)*Variables!$B$5),"")</f>
        <v/>
      </c>
      <c r="AQ126" s="114" t="str">
        <f>IF($A126&gt;"",IF(AND(EXACT(SquadExport!$BS126,TRUE),EXACT(SquadExport!$BL126,TRUE)),HARMEAN(WeightedParse!I126,WeightedParse!J126,WeightedParse!K126,WeightedParse!Q126,WeightedParse!T126,WeightedParse!V126,WeightedParse!X126,WeightedParse!Z126,WeightedParse!AB126,WeightedParse!AD126,WeightedParse!AG126,WeightedParse!AI126,WeightedParse!AJ126,WeightedParse!AK126),HARMEAN(WeightedParse!I126,WeightedParse!J126,WeightedParse!K126,WeightedParse!Q126,WeightedParse!T126,WeightedParse!V126,WeightedParse!X126,WeightedParse!Z126,WeightedParse!AB126,WeightedParse!AD126,WeightedParse!AG126,WeightedParse!AI126,WeightedParse!AJ126,WeightedParse!AK126)*Variables!$B$5),"")</f>
        <v/>
      </c>
      <c r="AR126" s="114" t="str">
        <f>IF($A126&gt;"",IF(AND(EXACT(SquadExport!$BS126,TRUE),EXACT(SquadExport!$BL126,TRUE)),HARMEAN(WeightedParse!I126,WeightedParse!J126,WeightedParse!K126,WeightedParse!Q126,WeightedParse!T126,WeightedParse!V126,WeightedParse!X126,WeightedParse!Y126,WeightedParse!Z126,WeightedParse!AD126,WeightedParse!AH126,WeightedParse!AI126,WeightedParse!AJ126,WeightedParse!AK126,WeightedParse!AN126,WeightedParse!AO126),HARMEAN(WeightedParse!I126,WeightedParse!J126,WeightedParse!K126,WeightedParse!Q126,WeightedParse!T126,WeightedParse!V126,WeightedParse!X126,WeightedParse!Y126,WeightedParse!Z126,WeightedParse!AD126,WeightedParse!AH126,WeightedParse!AI126,WeightedParse!AJ126,WeightedParse!AK126,WeightedParse!AN126,WeightedParse!AO126)*Variables!$B$5),"")</f>
        <v/>
      </c>
      <c r="AS126" s="114" t="str">
        <f>IF($A126&gt;"",IF(AND(EXACT(SquadExport!$BT126,TRUE),EXACT(SquadExport!$BL126,TRUE)),HARMEAN(WeightedParse!J126,WeightedParse!K126,WeightedParse!M126,WeightedParse!T126,WeightedParse!V126,WeightedParse!X126,WeightedParse!Z126,WeightedParse!AD126,WeightedParse!AI126),(HARMEAN(WeightedParse!J126,WeightedParse!K126,WeightedParse!M126,WeightedParse!T126,WeightedParse!V126,WeightedParse!X126,WeightedParse!Z126,WeightedParse!AD126,WeightedParse!AI126)*Variables!$B$5)),"")</f>
        <v/>
      </c>
      <c r="AT126" s="114" t="str">
        <f>IF($A126&gt;"",IF(AND(EXACT(SquadExport!$BT126,TRUE),EXACT(SquadExport!$BL126,TRUE)),HARMEAN(WeightedParse!J126,WeightedParse!K126,WeightedParse!M126,WeightedParse!U126,WeightedParse!V126,WeightedParse!W126,WeightedParse!X126,WeightedParse!Z126,WeightedParse!AD126,WeightedParse!AF126,WeightedParse!AK126,WeightedParse!AL126,WeightedParse!AP126)*(CONVERT(LEFT(SquadExport!$E126,FIND("'",SquadExport!$E126)-1)+((MID(SquadExport!$E126,FIND("'",SquadExport!$E126)+1,LEN(SquadExport!$E126)-FIND("'",SquadExport!$E126)-1))/12),"ft","m")-1)/(Variables!$C$4-1),(HARMEAN(WeightedParse!J126,WeightedParse!K126,WeightedParse!M126,WeightedParse!U126,WeightedParse!V126,WeightedParse!W126,WeightedParse!X126,WeightedParse!Z126,WeightedParse!AD126,WeightedParse!AF126,WeightedParse!AK126,WeightedParse!AL126,WeightedParse!AP126)*(CONVERT(LEFT(SquadExport!$E126,FIND("'",SquadExport!$E126)-1)+((MID(SquadExport!$E126,FIND("'",SquadExport!$E126)+1,LEN(SquadExport!$E126)-FIND("'",SquadExport!$E126)-1))/12),"ft","m")-1)/(Variables!$C$4-1)))*Variables!$B$5,"")</f>
        <v/>
      </c>
      <c r="AU126" s="114" t="str">
        <f>IF($A126&gt;"",IF(AND(EXACT(SquadExport!$BT126,TRUE),EXACT(SquadExport!$BL126,TRUE)),HARMEAN(WeightedParse!I126,WeightedParse!J126,WeightedParse!K126,WeightedParse!Q126,WeightedParse!T126,WeightedParse!V126,WeightedParse!X126,WeightedParse!Z126,WeightedParse!AB126,WeightedParse!AD126,WeightedParse!AF126,WeightedParse!AG126,WeightedParse!AK126,WeightedParse!AP126),HARMEAN(WeightedParse!I126,WeightedParse!J126,WeightedParse!K126,WeightedParse!Q126,WeightedParse!T126,WeightedParse!V126,WeightedParse!X126,WeightedParse!Z126,WeightedParse!AB126,WeightedParse!AD126,WeightedParse!AF126,WeightedParse!AG126,WeightedParse!AK126,WeightedParse!AP126)*Variables!$B$5),"")</f>
        <v/>
      </c>
      <c r="AV126" s="114" t="str">
        <f>IF($A126&gt;"",IF(AND(EXACT(SquadExport!$BT126,TRUE),EXACT(SquadExport!$BL126,TRUE)),HARMEAN(WeightedParse!I126,WeightedParse!J126,WeightedParse!K126,WeightedParse!Q126,WeightedParse!T126,WeightedParse!V126,WeightedParse!X126,WeightedParse!Z126,WeightedParse!AD126,WeightedParse!AH126,WeightedParse!AI126,WeightedParse!AJ126,WeightedParse!AK126,WeightedParse!AN126,WeightedParse!AO126),HARMEAN(WeightedParse!I126,WeightedParse!J126,WeightedParse!K126,WeightedParse!Q126,WeightedParse!T126,WeightedParse!V126,WeightedParse!X126,WeightedParse!Z126,WeightedParse!AD126,WeightedParse!AH126,WeightedParse!AI126,WeightedParse!AJ126,WeightedParse!AK126,WeightedParse!AN126,WeightedParse!AO126)*Variables!$B$5),"")</f>
        <v/>
      </c>
      <c r="AW126" s="114" t="str">
        <f>IF($A126&gt;"",IF(AND(EXACT(SquadExport!$BT126,TRUE),EXACT(SquadExport!$BL126,TRUE)),HARMEAN(WeightedParse!I126,WeightedParse!J126,WeightedParse!K126,WeightedParse!Q126,WeightedParse!T126,WeightedParse!V126,WeightedParse!X126,WeightedParse!Z126,WeightedParse!AB126,WeightedParse!AD126,WeightedParse!AF126,WeightedParse!AG126,WeightedParse!AI126,WeightedParse!AJ126,WeightedParse!AK126),HARMEAN(WeightedParse!I126,WeightedParse!J126,WeightedParse!K126,WeightedParse!Q126,WeightedParse!T126,WeightedParse!V126,WeightedParse!X126,WeightedParse!Z126,WeightedParse!AB126,WeightedParse!AD126,WeightedParse!AF126,WeightedParse!AG126,WeightedParse!AI126,WeightedParse!AJ126,WeightedParse!AK126)*Variables!$B$5),"")</f>
        <v/>
      </c>
      <c r="AX126" s="114" t="str">
        <f>IF($A126&gt;"",IF(AND(EXACT(SquadExport!$BT126,TRUE),EXACT(SquadExport!$BL126,TRUE)),HARMEAN(WeightedParse!K126,WeightedParse!Q126,WeightedParse!U126,WeightedParse!V126,WeightedParse!W126,WeightedParse!X126,WeightedParse!Y126,WeightedParse!Z126,WeightedParse!AD126,WeightedParse!AF126,WeightedParse!AH126,WeightedParse!AI126,WeightedParse!AJ126,WeightedParse!AK126,WeightedParse!AN126,WeightedParse!AO126,WeightedParse!AP126),HARMEAN(WeightedParse!K126,WeightedParse!Q126,WeightedParse!U126,WeightedParse!V126,WeightedParse!W126,WeightedParse!X126,WeightedParse!Y126,WeightedParse!Z126,WeightedParse!AD126,WeightedParse!AF126,WeightedParse!AH126,WeightedParse!AI126,WeightedParse!AJ126,WeightedParse!AK126,WeightedParse!AN126,WeightedParse!AO126,WeightedParse!AP126)*Variables!$B$5),"")</f>
        <v/>
      </c>
      <c r="AY126" s="114" t="str">
        <f>IF($A126&gt;"",IF(AND(EXACT(SquadExport!$BT126,TRUE),EXACT(SquadExport!$BL126,TRUE)),HARMEAN(WeightedParse!I126,WeightedParse!J126,WeightedParse!K126,WeightedParse!M126,WeightedParse!N126,WeightedParse!Q126,WeightedParse!T126,WeightedParse!V126,WeightedParse!X126,WeightedParse!Z126,WeightedParse!AD126,WeightedParse!AF126,WeightedParse!AG126,WeightedParse!AH126,WeightedParse!AI126,WeightedParse!AJ126,WeightedParse!AK126,WeightedParse!AL126,WeightedParse!AN126,WeightedParse!AO126,WeightedParse!AP126),HARMEAN(WeightedParse!I126,WeightedParse!J126,WeightedParse!K126,WeightedParse!M126,WeightedParse!N126,WeightedParse!Q126,WeightedParse!T126,WeightedParse!V126,WeightedParse!X126,WeightedParse!Z126,WeightedParse!AD126,WeightedParse!AF126,WeightedParse!AG126,WeightedParse!AH126,WeightedParse!AI126,WeightedParse!AJ126,WeightedParse!AK126,WeightedParse!AL126,WeightedParse!AN126,WeightedParse!AO126,WeightedParse!AP126)*Variables!$B$5),"")</f>
        <v/>
      </c>
    </row>
    <row r="127" spans="1:51" ht="15" customHeight="1" x14ac:dyDescent="0.25">
      <c r="A127" s="3" t="str">
        <f>IF(WeightedParse!A127&gt;"",WeightedParse!A127,"")</f>
        <v/>
      </c>
      <c r="B127" s="4" t="str">
        <f>IF(WeightedParse!B127&gt;0,WeightedParse!B127,"")</f>
        <v/>
      </c>
      <c r="C127" s="4" t="str">
        <f>IF(A127&gt;"",IF(AND(B127&lt;=Variables!$B$8,G127&gt;2),"Youth",IF(AND(B127&lt;=Variables!$B$8,G127&lt;=2),"Prospect",IF(AND(B127&gt;=Variables!$B$9,G127&gt;2),"Old",IF(G127&gt;=3,"Reserves","First Team")))),"")</f>
        <v/>
      </c>
      <c r="D127" s="4" t="str">
        <f>SquadExport!BJ127</f>
        <v/>
      </c>
      <c r="E127" s="4" t="str">
        <f>IF(A127&gt;"",VLOOKUP(F127,Roles!A:B,2,FALSE)&amp;IF(OR(VLOOKUP(F127,Roles!$A:$B,2,FALSE)="FB",VLOOKUP(F127,Roles!$A:$B,2,FALSE)="WB",VLOOKUP(F127,Roles!$A:$B,2,FALSE)="WM",VLOOKUP(F127,Roles!$A:$B,2,FALSE)="W"),IF(AND(SquadExport!BK127=TRUE,SquadExport!BM127=TRUE,WeightedParse!BB127&gt;=WeightedParse!BC127)," (R)",IF(AND(SquadExport!BK127=TRUE,SquadExport!BM127=TRUE,WeightedParse!BB127&lt;WeightedParse!BC127)," (L)",IF(AND(SquadExport!BK127=TRUE,SquadExport!BM127=FALSE), " (L)",IF(AND(SquadExport!BK127=FALSE,SquadExport!BM127=TRUE)," (R)","")))),""),"")</f>
        <v/>
      </c>
      <c r="F127" s="4" t="str" cm="1">
        <f t="array" ref="F127">IF(A127&gt;"",INDEX($J$1:$AY$1,SUMPRODUCT(MAX(($J$2:$AY$200=MAX($J127:$AY127))*(COLUMN($J$2:$AY$200))))-COLUMN($J$1)+1),"")</f>
        <v/>
      </c>
      <c r="G127" s="4" t="str">
        <f t="shared" si="3"/>
        <v/>
      </c>
      <c r="H127" s="4" t="str">
        <f t="shared" si="4"/>
        <v/>
      </c>
      <c r="I127" s="5" t="str">
        <f t="shared" si="5"/>
        <v/>
      </c>
      <c r="J127" s="114" t="str">
        <f>IF($A127&gt;"",HARMEAN(WeightedParse!V127,WeightedParse!Y127,WeightedParse!Z127,WeightedParse!AE127,WeightedParse!AJ127,WeightedParse!AQ127,WeightedParse!AR127,WeightedParse!AS127,WeightedParse!AU127,WeightedParse!AV127,WeightedParse!AW127,WeightedParse!AY127,WeightedParse!BA127),"")</f>
        <v/>
      </c>
      <c r="K127" s="114" t="str">
        <f>IF(A127&gt;"",HARMEAN(WeightedParse!K127,WeightedParse!Q127,WeightedParse!V127,WeightedParse!X127,WeightedParse!Y127,WeightedParse!Z127,WeightedParse!AE127,WeightedParse!AG127,WeightedParse!AI127,WeightedParse!AJ127,WeightedParse!AQ127,WeightedParse!AR127,WeightedParse!AS127,WeightedParse!AU127,WeightedParse!AV127,WeightedParse!AW127,WeightedParse!AY127,WeightedParse!AZ127,WeightedParse!BA127),"")</f>
        <v/>
      </c>
      <c r="L127" s="114" t="str">
        <f>IF($A127&gt;"",IF(AND(EXACT(SquadExport!$BO127,TRUE),EXACT(SquadExport!$BL127,TRUE)),HARMEAN(WeightedParse!M127,WeightedParse!P127,WeightedParse!S127,WeightedParse!U127,WeightedParse!V127,WeightedParse!W127,WeightedParse!Y127,WeightedParse!AE127,WeightedParse!AL127,WeightedParse!AN127,WeightedParse!AP127),HARMEAN(WeightedParse!M127,WeightedParse!P127,WeightedParse!S127,WeightedParse!U127,WeightedParse!V127,WeightedParse!W127,WeightedParse!Y127,WeightedParse!AE127,WeightedParse!AL127,WeightedParse!AN127,WeightedParse!AP127)*Variables!$B$5),"")</f>
        <v/>
      </c>
      <c r="M127" s="114" t="str">
        <f>IF($A127&gt;"",IF(AND(EXACT(SquadExport!$BO127,TRUE),EXACT(SquadExport!$BL127,TRUE)),HARMEAN(WeightedParse!M127,WeightedParse!P127,WeightedParse!S127,WeightedParse!U127,WeightedParse!V127,WeightedParse!W127,WeightedParse!X127,WeightedParse!Y127,WeightedParse!Z127,WeightedParse!AE127,WeightedParse!AL127,WeightedParse!AN127,WeightedParse!AP127),HARMEAN(WeightedParse!M127,WeightedParse!P127,WeightedParse!S127,WeightedParse!U127,WeightedParse!V127,WeightedParse!W127,WeightedParse!X127,WeightedParse!Y127,WeightedParse!Z127,WeightedParse!AE127,WeightedParse!AL127,WeightedParse!AN127,WeightedParse!AP127)*Variables!$B$5),"")</f>
        <v/>
      </c>
      <c r="N127" s="114" t="str">
        <f>IF($A127&gt;"",IF(AND(EXACT(SquadExport!$BO127,TRUE),EXACT(SquadExport!$BL127,TRUE)),HARMEAN(WeightedParse!K127,WeightedParse!M127,WeightedParse!P127,WeightedParse!Q127,WeightedParse!S127,WeightedParse!T127,WeightedParse!U127,WeightedParse!V127,WeightedParse!W127,WeightedParse!X127,WeightedParse!Y127,WeightedParse!Z127,WeightedParse!AE127,WeightedParse!AG127,WeightedParse!AL127,WeightedParse!AN127,WeightedParse!AP127),HARMEAN(WeightedParse!K127,WeightedParse!M127,WeightedParse!P127,WeightedParse!Q127,WeightedParse!S127,WeightedParse!T127,WeightedParse!U127,WeightedParse!V127,WeightedParse!W127,WeightedParse!X127,WeightedParse!Y127,WeightedParse!Z127,WeightedParse!AE127,WeightedParse!AG127,WeightedParse!AL127,WeightedParse!AN127,WeightedParse!AP127)*Variables!$B$5),"")</f>
        <v/>
      </c>
      <c r="O127" s="114" t="str">
        <f>IF($A127&gt;"",IF(AND(EXACT(SquadExport!$BO127,TRUE),EXACT(SquadExport!$BL127,TRUE)),HARMEAN(WeightedParse!I127,WeightedParse!K127,WeightedParse!M127,WeightedParse!P127,WeightedParse!Q127,WeightedParse!S127,WeightedParse!T127,WeightedParse!V127,WeightedParse!W127,WeightedParse!X127,WeightedParse!Y127,WeightedParse!Z127,WeightedParse!AB127,WeightedParse!AE127,WeightedParse!AF127,WeightedParse!AG127,WeightedParse!AJ127,WeightedParse!AK127,WeightedParse!AL127,WeightedParse!AN127,WeightedParse!AO127,WeightedParse!AP127),HARMEAN(WeightedParse!I127,WeightedParse!K127,WeightedParse!M127,WeightedParse!P127,WeightedParse!Q127,WeightedParse!S127,WeightedParse!T127,WeightedParse!V127,WeightedParse!W127,WeightedParse!X127,WeightedParse!Y127,WeightedParse!Z127,WeightedParse!AB127,WeightedParse!AE127,WeightedParse!AF127,WeightedParse!AG127,WeightedParse!AJ127,WeightedParse!AK127,WeightedParse!AL127,WeightedParse!AN127,WeightedParse!AO127,WeightedParse!AP127)*Variables!$B$5),"")</f>
        <v/>
      </c>
      <c r="P127" s="114" t="str">
        <f>IF($A127&gt;"",IF(AND(OR(EXACT(SquadExport!$BO127,TRUE),EXACT(SquadExport!$BP127,TRUE)),OR(EXACT(SquadExport!$BK127,TRUE),EXACT(SquadExport!$BM127,TRUE))),HARMEAN(WeightedParse!M127,WeightedParse!P127,WeightedParse!S127,WeightedParse!U127,WeightedParse!V127,WeightedParse!W127,WeightedParse!Y127,WeightedParse!AE127,WeightedParse!AF127,WeightedParse!AP127),HARMEAN(WeightedParse!M127,WeightedParse!P127,WeightedParse!S127,WeightedParse!U127,WeightedParse!V127,WeightedParse!W127,WeightedParse!Y127,WeightedParse!AE127,WeightedParse!AF127,WeightedParse!AP127)*Variables!$B$5),"")</f>
        <v/>
      </c>
      <c r="Q127" s="114" t="str">
        <f>IF($A127&gt;"",IF(AND(OR(EXACT(SquadExport!$BO127,TRUE),EXACT(SquadExport!$BP127,TRUE)),OR(EXACT(SquadExport!$BK127,TRUE),EXACT(SquadExport!$BM127,TRUE))),HARMEAN(WeightedParse!H127,WeightedParse!P127,WeightedParse!Q127,WeightedParse!S127,WeightedParse!T127,WeightedParse!V127,WeightedParse!X127,WeightedParse!Y127,WeightedParse!Z127,WeightedParse!AE127,WeightedParse!AF127,WeightedParse!AH127,WeightedParse!AN127,WeightedParse!AO127),HARMEAN(WeightedParse!H127,WeightedParse!P127,WeightedParse!Q127,WeightedParse!S127,WeightedParse!T127,WeightedParse!V127,WeightedParse!X127,WeightedParse!Y127,WeightedParse!Z127,WeightedParse!AE127,WeightedParse!AF127,WeightedParse!AH127,WeightedParse!AN127,WeightedParse!AO127)*Variables!$B$5),"")</f>
        <v/>
      </c>
      <c r="R127" s="115" t="str">
        <f>IF($A127&gt;"",IF(AND(OR(EXACT(SquadExport!$BO127,TRUE),EXACT(SquadExport!$BP127,TRUE)),OR(EXACT(SquadExport!$BK127,TRUE),EXACT(SquadExport!$BM127,TRUE))),HARMEAN(WeightedParse!H127,WeightedParse!I127,WeightedParse!K127,WeightedParse!P127,WeightedParse!Q127,WeightedParse!S127,WeightedParse!T127,WeightedParse!V127,WeightedParse!Y127,WeightedParse!Z127,WeightedParse!AD127,WeightedParse!AE127,WeightedParse!AF127,WeightedParse!AH127,WeightedParse!AI127,WeightedParse!AJ127,WeightedParse!AN127,WeightedParse!AO127),HARMEAN(WeightedParse!H127,WeightedParse!I127,WeightedParse!K127,WeightedParse!P127,WeightedParse!Q127,WeightedParse!S127,WeightedParse!T127,WeightedParse!V127,WeightedParse!Y127,WeightedParse!Z127,WeightedParse!AD127,WeightedParse!AE127,WeightedParse!AF127,WeightedParse!AH127,WeightedParse!AI127,WeightedParse!AJ127,WeightedParse!AN127,WeightedParse!AO127)*Variables!$B$5),"")</f>
        <v/>
      </c>
      <c r="S127" s="115" t="str">
        <f>IF($A127&gt;"",IF(AND(OR(EXACT(SquadExport!$BO127,TRUE),EXACT(SquadExport!$BP127,TRUE)),OR(EXACT(SquadExport!$BK127,TRUE),EXACT(SquadExport!$BM127,TRUE))),HARMEAN(WeightedParse!H127,WeightedParse!I127,WeightedParse!K127,WeightedParse!Q127,WeightedParse!S127,WeightedParse!T127,WeightedParse!V127,WeightedParse!X127,WeightedParse!Z127,WeightedParse!AB127,WeightedParse!AD127,WeightedParse!AF127,WeightedParse!AG127,WeightedParse!AH127,WeightedParse!AI127,WeightedParse!AJ127,WeightedParse!AK127,WeightedParse!AN127,WeightedParse!AO127),HARMEAN(WeightedParse!H127,WeightedParse!I127,WeightedParse!K127,WeightedParse!Q127,WeightedParse!S127,WeightedParse!T127,WeightedParse!V127,WeightedParse!X127,WeightedParse!Z127,WeightedParse!AB127,WeightedParse!AD127,WeightedParse!AF127,WeightedParse!AG127,WeightedParse!AH127,WeightedParse!AI127,WeightedParse!AJ127,WeightedParse!AK127,WeightedParse!AN127,WeightedParse!AO127)*Variables!$B$5),"")</f>
        <v/>
      </c>
      <c r="T127" s="114" t="str">
        <f>IF($A127&gt;"",IF(AND(OR(EXACT(SquadExport!$BO127,TRUE),EXACT(SquadExport!$BP127,TRUE)),OR(EXACT(SquadExport!$BK127,TRUE),EXACT(SquadExport!$BM127,TRUE))),HARMEAN(WeightedParse!I127,WeightedParse!K127,WeightedParse!N127,WeightedParse!P127,WeightedParse!Q127,WeightedParse!S127,WeightedParse!T127,WeightedParse!V127,WeightedParse!X127,WeightedParse!Y127,WeightedParse!Z127,WeightedParse!AB127,WeightedParse!AD127,WeightedParse!AE127,WeightedParse!AF127,WeightedParse!AH127,WeightedParse!AI127,WeightedParse!AJ127,WeightedParse!AN127,WeightedParse!AO127)*WeightedParse!BD127,(HARMEAN(WeightedParse!I127,WeightedParse!K127,WeightedParse!N127,WeightedParse!P127,WeightedParse!Q127,WeightedParse!S127,WeightedParse!T127,WeightedParse!V127,WeightedParse!X127,WeightedParse!Y127,WeightedParse!Z127,WeightedParse!AB127,WeightedParse!AD127,WeightedParse!AE127,WeightedParse!AF127,WeightedParse!AH127,WeightedParse!AI127,WeightedParse!AJ127,WeightedParse!AN127,WeightedParse!AO127)*WeightedParse!BD127)*Variables!$B$5),"")</f>
        <v/>
      </c>
      <c r="U127" s="114" t="str">
        <f>IF($A127&gt;"",IF(EXACT(SquadExport!$BQ127,TRUE),HARMEAN(WeightedParse!P127,WeightedParse!S127,WeightedParse!V127,WeightedParse!X127,WeightedParse!Y127,WeightedParse!Z127,WeightedParse!AE127,WeightedParse!AF127,WeightedParse!AP127),HARMEAN(WeightedParse!P127,WeightedParse!S127,WeightedParse!V127,WeightedParse!X127,WeightedParse!Y127,WeightedParse!Z127,WeightedParse!AE127,WeightedParse!AF127,WeightedParse!AP127)*Variables!$B$5),"")</f>
        <v/>
      </c>
      <c r="V127" s="114" t="str">
        <f>IF($A127&gt;"",IF(EXACT(SquadExport!$BQ127,TRUE),HARMEAN(WeightedParse!K127,WeightedParse!Q127,WeightedParse!S127,WeightedParse!T127,WeightedParse!V127,WeightedParse!X127,WeightedParse!Z127,WeightedParse!AE127,WeightedParse!AF127,WeightedParse!AG127,WeightedParse!AH127,WeightedParse!AK127),HARMEAN(WeightedParse!K127,WeightedParse!Q127,WeightedParse!S127,WeightedParse!T127,WeightedParse!V127,WeightedParse!X127,WeightedParse!Z127,WeightedParse!AE127,WeightedParse!AF127,WeightedParse!AG127,WeightedParse!AH127,WeightedParse!AK127)*Variables!$B$5),"")</f>
        <v/>
      </c>
      <c r="W127" s="114" t="str">
        <f>IF($A127&gt;"",IF(EXACT(SquadExport!$BQ127,TRUE),HARMEAN(WeightedParse!I127,WeightedParse!K127,WeightedParse!N127,WeightedParse!Q127,WeightedParse!T127,WeightedParse!V127,WeightedParse!X127,WeightedParse!Z127,WeightedParse!AB127,WeightedParse!AD127,WeightedParse!AF127,WeightedParse!AG127,WeightedParse!AK127),HARMEAN(WeightedParse!I127,WeightedParse!K127,WeightedParse!N127,WeightedParse!Q127,WeightedParse!T127,WeightedParse!V127,WeightedParse!X127,WeightedParse!Z127,WeightedParse!AB127,WeightedParse!AD127,WeightedParse!AF127,WeightedParse!AG127,WeightedParse!AK127)*Variables!$B$5),"")</f>
        <v/>
      </c>
      <c r="X127" s="114" t="str">
        <f>IF($A127&gt;"",IF(EXACT(SquadExport!$BQ127,TRUE),HARMEAN(WeightedParse!K127,WeightedParse!P127,WeightedParse!Q127,WeightedParse!S127,WeightedParse!U127,WeightedParse!V127,WeightedParse!X127,WeightedParse!Y127,WeightedParse!Z127,WeightedParse!AE127,WeightedParse!AF127,WeightedParse!AH127,WeightedParse!AO127,WeightedParse!AP127),HARMEAN(WeightedParse!K127,WeightedParse!P127,WeightedParse!Q127,WeightedParse!S127,WeightedParse!U127,WeightedParse!V127,WeightedParse!X127,WeightedParse!Y127,WeightedParse!Z127,WeightedParse!AE127,WeightedParse!AF127,WeightedParse!AH127,WeightedParse!AO127,WeightedParse!AP127)*Variables!$B$5),"")</f>
        <v/>
      </c>
      <c r="Y127" s="114" t="str">
        <f>IF($A127&gt;"",IF(EXACT(SquadExport!$BQ127,TRUE),HARMEAN(WeightedParse!P127,WeightedParse!Q127,WeightedParse!S127,WeightedParse!U127,WeightedParse!V127,WeightedParse!W127,WeightedParse!Y127,WeightedParse!AE127,WeightedParse!AF127,WeightedParse!AH127,WeightedParse!AJ127,WeightedParse!AN127,WeightedParse!AO127,WeightedParse!AP127),HARMEAN(WeightedParse!P127,WeightedParse!Q127,WeightedParse!S127,WeightedParse!U127,WeightedParse!V127,WeightedParse!W127,WeightedParse!Y127,WeightedParse!AE127,WeightedParse!AF127,WeightedParse!AH127,WeightedParse!AJ127,WeightedParse!AN127,WeightedParse!AO127,WeightedParse!AP127)*Variables!$B$5),"")</f>
        <v/>
      </c>
      <c r="Z127" s="114" t="str">
        <f>IF($A127&gt;"",IF(EXACT(SquadExport!$BQ127,TRUE),HARMEAN(WeightedParse!M127,WeightedParse!P127,WeightedParse!Q127,WeightedParse!S127,WeightedParse!U127,WeightedParse!V127,WeightedParse!W127,WeightedParse!X127,WeightedParse!Y127,WeightedParse!Z127,WeightedParse!AE127,WeightedParse!AF127,WeightedParse!AH127,WeightedParse!AL127,WeightedParse!AO127,WeightedParse!AP127),HARMEAN(WeightedParse!M127,WeightedParse!P127,WeightedParse!Q127,WeightedParse!S127,WeightedParse!U127,WeightedParse!V127,WeightedParse!W127,WeightedParse!X127,WeightedParse!Y127,WeightedParse!Z127,WeightedParse!AE127,WeightedParse!AF127,WeightedParse!AH127,WeightedParse!AL127,WeightedParse!AO127,WeightedParse!AP127)*Variables!$B$5),"")</f>
        <v/>
      </c>
      <c r="AA127" s="114" t="str">
        <f>IF($A127&gt;"",IF(EXACT(SquadExport!$BQ127,TRUE),HARMEAN(WeightedParse!J127,WeightedParse!K127,WeightedParse!N127,WeightedParse!P127,WeightedParse!Q127,WeightedParse!S127,WeightedParse!V127,WeightedParse!X127,WeightedParse!Y127,WeightedParse!Z127,WeightedParse!AD127,WeightedParse!AE127,WeightedParse!AH127,WeightedParse!AI127,WeightedParse!AK127,WeightedParse!AN127,WeightedParse!AO127,WeightedParse!AP127),HARMEAN(WeightedParse!J127,WeightedParse!K127,WeightedParse!N127,WeightedParse!P127,WeightedParse!Q127,WeightedParse!S127,WeightedParse!V127,WeightedParse!X127,WeightedParse!Y127,WeightedParse!Z127,WeightedParse!AD127,WeightedParse!AE127,WeightedParse!AH127,WeightedParse!AI127,WeightedParse!AK127,WeightedParse!AN127,WeightedParse!AO127,WeightedParse!AP127)*Variables!$B$5),"")</f>
        <v/>
      </c>
      <c r="AB127" s="114" t="str">
        <f>IF($A127&gt;"",IF(AND(EXACT(SquadExport!$BR127,TRUE),EXACT(SquadExport!$BL127,TRUE)),HARMEAN(WeightedParse!I127,WeightedParse!K127,WeightedParse!N127,WeightedParse!Q127,WeightedParse!T127,WeightedParse!V127,WeightedParse!X127,WeightedParse!Y127,WeightedParse!Z127,WeightedParse!AD127,WeightedParse!AE127,WeightedParse!AF127,WeightedParse!AG127,WeightedParse!AH127,WeightedParse!AI127,WeightedParse!AJ127,WeightedParse!AK127,WeightedParse!AN127,WeightedParse!AO127),HARMEAN(WeightedParse!I127,WeightedParse!K127,WeightedParse!N127,WeightedParse!Q127,WeightedParse!T127,WeightedParse!V127,WeightedParse!X127,WeightedParse!Y127,WeightedParse!Z127,WeightedParse!AD127,WeightedParse!AE127,WeightedParse!AF127,WeightedParse!AG127,WeightedParse!AH127,WeightedParse!AI127,WeightedParse!AJ127,WeightedParse!AK127,WeightedParse!AN127,WeightedParse!AO127)*Variables!$B$5),"")</f>
        <v/>
      </c>
      <c r="AC127" s="114" t="str">
        <f>IF($A127&gt;"",IF(AND(EXACT(SquadExport!$BR127,TRUE),EXACT(SquadExport!$BL127,TRUE)),HARMEAN(WeightedParse!K127,WeightedParse!Q127,WeightedParse!S127,WeightedParse!T127,WeightedParse!V127,WeightedParse!X127,WeightedParse!Y127,WeightedParse!Z127,WeightedParse!AD127,WeightedParse!AE127,WeightedParse!AF127,WeightedParse!AG127,WeightedParse!AH127,WeightedParse!AO127),HARMEAN(WeightedParse!K127,WeightedParse!Q127,WeightedParse!S127,WeightedParse!T127,WeightedParse!V127,WeightedParse!X127,WeightedParse!Y127,WeightedParse!Z127,WeightedParse!AD127,WeightedParse!AE127,WeightedParse!AF127,WeightedParse!AG127,WeightedParse!AH127,WeightedParse!AO127)*Variables!$B$5),"")</f>
        <v/>
      </c>
      <c r="AD127" s="114" t="str">
        <f>IF($A127&gt;"",IF(AND(EXACT(SquadExport!$BR127,TRUE),EXACT(SquadExport!$BL127,TRUE)),HARMEAN(WeightedParse!I127,WeightedParse!J127,WeightedParse!K127,WeightedParse!N127,WeightedParse!Q127,WeightedParse!S127,WeightedParse!T127,WeightedParse!V127,WeightedParse!X127,WeightedParse!Z127,WeightedParse!AB127,WeightedParse!AD127,WeightedParse!AG127,WeightedParse!AH127,WeightedParse!AI127,WeightedParse!AK127,WeightedParse!AO127),HARMEAN(WeightedParse!I127,WeightedParse!J127,WeightedParse!K127,WeightedParse!N127,WeightedParse!Q127,WeightedParse!S127,WeightedParse!T127,WeightedParse!V127,WeightedParse!X127,WeightedParse!Z127,WeightedParse!AB127,WeightedParse!AD127,WeightedParse!AG127,WeightedParse!AH127,WeightedParse!AI127,WeightedParse!AK127,WeightedParse!AO127)*Variables!$B$5),"")</f>
        <v/>
      </c>
      <c r="AE127" s="114" t="str">
        <f>IF($A127&gt;"",IF(AND(EXACT(SquadExport!$BR127,TRUE),EXACT(SquadExport!$BL127,TRUE)),HARMEAN(WeightedParse!K127,WeightedParse!N127,WeightedParse!P127,WeightedParse!Q127,WeightedParse!S127,WeightedParse!T127,WeightedParse!U127,WeightedParse!V127,WeightedParse!X127,WeightedParse!Y127,WeightedParse!Z127,WeightedParse!AD127,WeightedParse!AE127,WeightedParse!AF127,WeightedParse!AG127,WeightedParse!AH127,WeightedParse!AI127,WeightedParse!AO127),HARMEAN(WeightedParse!K127,WeightedParse!N127,WeightedParse!P127,WeightedParse!Q127,WeightedParse!S127,WeightedParse!T127,WeightedParse!U127,WeightedParse!V127,WeightedParse!X127,WeightedParse!Y127,WeightedParse!Z127,WeightedParse!AD127,WeightedParse!AE127,WeightedParse!AF127,WeightedParse!AG127,WeightedParse!AH127,WeightedParse!AI127,WeightedParse!AO127)*Variables!$B$5),"")</f>
        <v/>
      </c>
      <c r="AF127" s="114" t="str">
        <f>IF($A127&gt;"",IF(AND(EXACT(SquadExport!$BR127,TRUE),EXACT(SquadExport!$BL127,TRUE)),HARMEAN(WeightedParse!I127,WeightedParse!J127,WeightedParse!K127,WeightedParse!N127,WeightedParse!Q127,WeightedParse!S127,WeightedParse!T127,WeightedParse!U127,WeightedParse!V127,WeightedParse!X127,WeightedParse!Z127,WeightedParse!AD127,WeightedParse!AE127,WeightedParse!AF127,WeightedParse!AH127,WeightedParse!AI127,WeightedParse!AK127,WeightedParse!AN127,WeightedParse!AO127,WeightedParse!AP127),HARMEAN(WeightedParse!I127,WeightedParse!J127,WeightedParse!K127,WeightedParse!N127,WeightedParse!Q127,WeightedParse!S127,WeightedParse!T127,WeightedParse!U127,WeightedParse!V127,WeightedParse!X127,WeightedParse!Z127,WeightedParse!AD127,WeightedParse!AE127,WeightedParse!AF127,WeightedParse!AH127,WeightedParse!AI127,WeightedParse!AK127,WeightedParse!AN127,WeightedParse!AO127,WeightedParse!AP127)*Variables!$B$5),"")</f>
        <v/>
      </c>
      <c r="AG127" s="114" t="str">
        <f>IF($A127&gt;"",IF(AND(OR(EXACT(SquadExport!$BR127,TRUE),EXACT(SquadExport!$BS127,TRUE)),OR(EXACT(SquadExport!$BK127,TRUE),EXACT(SquadExport!$BM127,TRUE))),HARMEAN(WeightedParse!I127,WeightedParse!K127,WeightedParse!Q127,WeightedParse!T127,WeightedParse!X127,WeightedParse!Z127,WeightedParse!AD127,WeightedParse!AF127,WeightedParse!AG127,WeightedParse!AJ127),HARMEAN(WeightedParse!I127,WeightedParse!K127,WeightedParse!Q127,WeightedParse!T127,WeightedParse!X127,WeightedParse!Z127,WeightedParse!AD127,WeightedParse!AF127,WeightedParse!AG127,WeightedParse!AJ127)*Variables!$B$5),"")</f>
        <v/>
      </c>
      <c r="AH127" s="114" t="str">
        <f>IF($A127&gt;"",IF(AND(OR(EXACT(SquadExport!$BR127,TRUE),EXACT(SquadExport!$BS127,TRUE)),OR(EXACT(SquadExport!$BK127,TRUE),EXACT(SquadExport!$BM127,TRUE))),HARMEAN(WeightedParse!H127,WeightedParse!K127,WeightedParse!P127,WeightedParse!Q127,WeightedParse!S127,WeightedParse!T127,WeightedParse!V127,WeightedParse!X127,WeightedParse!Y127,WeightedParse!Z127,WeightedParse!AD127,WeightedParse!AE127,WeightedParse!AF127,WeightedParse!AG127,WeightedParse!AH127,WeightedParse!AO127),HARMEAN(WeightedParse!H127,WeightedParse!K127,WeightedParse!P127,WeightedParse!Q127,WeightedParse!S127,WeightedParse!T127,WeightedParse!V127,WeightedParse!X127,WeightedParse!Y127,WeightedParse!Z127,WeightedParse!AD127,WeightedParse!AE127,WeightedParse!AF127,WeightedParse!AG127,WeightedParse!AH127,WeightedParse!AO127)*Variables!$B$5),"")</f>
        <v/>
      </c>
      <c r="AI127" s="114" t="str">
        <f>IF($A127&gt;"",IF(AND(OR(EXACT(SquadExport!$BR127,TRUE),EXACT(SquadExport!$BS127,TRUE)),OR(EXACT(SquadExport!$BK127,TRUE),EXACT(SquadExport!$BM127,TRUE))),HARMEAN(WeightedParse!H127,WeightedParse!I127,WeightedParse!K127,WeightedParse!P127,WeightedParse!Q127,WeightedParse!S127,WeightedParse!T127,WeightedParse!U127,WeightedParse!V127,WeightedParse!X127,WeightedParse!Y127,WeightedParse!Z127,WeightedParse!AD127,WeightedParse!AE127,WeightedParse!AF127,WeightedParse!AH127,WeightedParse!AI127,WeightedParse!AO127),HARMEAN(WeightedParse!H127,WeightedParse!I127,WeightedParse!K127,WeightedParse!P127,WeightedParse!Q127,WeightedParse!S127,WeightedParse!T127,WeightedParse!U127,WeightedParse!V127,WeightedParse!X127,WeightedParse!Y127,WeightedParse!Z127,WeightedParse!AD127,WeightedParse!AE127,WeightedParse!AF127,WeightedParse!AH127,WeightedParse!AI127,WeightedParse!AO127)*Variables!$B$5),"")</f>
        <v/>
      </c>
      <c r="AJ127" s="114" t="str">
        <f>IF($A127&gt;"",IF(AND(OR(EXACT(SquadExport!$BR127,TRUE),EXACT(SquadExport!$BS127,TRUE)),OR(EXACT(SquadExport!$BK127,TRUE),EXACT(SquadExport!$BM127,TRUE))),HARMEAN(WeightedParse!H127,WeightedParse!K127,WeightedParse!M127,WeightedParse!V127,WeightedParse!W127,WeightedParse!AD127,WeightedParse!AF127,WeightedParse!AH127,WeightedParse!AK127,WeightedParse!AL127,WeightedParse!AO127,WeightedParse!AP127)*(CONVERT(LEFT(SquadExport!$E127,FIND("'",SquadExport!$E127)-1)+((MID(SquadExport!$E127,FIND("'",SquadExport!$E127)+1,LEN(SquadExport!$E127)-FIND("'",SquadExport!$E127)-1))/12),"ft","m")-1)/(Variables!$C$4-1),(HARMEAN(WeightedParse!H127,WeightedParse!K127,WeightedParse!M127,WeightedParse!V127,WeightedParse!W127,WeightedParse!AD127,WeightedParse!AF127,WeightedParse!AH127,WeightedParse!AK127,WeightedParse!AL127,WeightedParse!AO127,WeightedParse!AP127)*(CONVERT(LEFT(SquadExport!$E127,FIND("'",SquadExport!$E127)-1)+((MID(SquadExport!$E127,FIND("'",SquadExport!$E127)+1,LEN(SquadExport!$E127)-FIND("'",SquadExport!$E127)-1))/12),"ft","m")-1)/(Variables!$C$4-1))*Variables!$B$5),"")</f>
        <v/>
      </c>
      <c r="AK127" s="114" t="str">
        <f>IF($A127&gt;"",IF(AND(OR(EXACT(SquadExport!$BR127,TRUE),EXACT(SquadExport!$BS127,TRUE)),OR(EXACT(SquadExport!$BK127,TRUE),EXACT(SquadExport!$BM127,TRUE))),HARMEAN(WeightedParse!J127,WeightedParse!K127,WeightedParse!T127,WeightedParse!V127,WeightedParse!X127,WeightedParse!Y127,WeightedParse!Z127,WeightedParse!AD127,WeightedParse!AH127,WeightedParse!AI127,WeightedParse!AK127,WeightedParse!AO127),HARMEAN(WeightedParse!J127,WeightedParse!K127,WeightedParse!T127,WeightedParse!V127,WeightedParse!X127,WeightedParse!Y127,WeightedParse!Z127,WeightedParse!AD127,WeightedParse!AH127,WeightedParse!AI127,WeightedParse!AK127,WeightedParse!AO127)*Variables!$B$5),"")</f>
        <v/>
      </c>
      <c r="AL127" s="114" t="str">
        <f>IF($A127&gt;"",IF(AND(OR(EXACT(SquadExport!$BR127,TRUE),EXACT(SquadExport!$BS127,TRUE)),OR(EXACT(SquadExport!$BK127,TRUE),EXACT(SquadExport!$BM127,TRUE))),HARMEAN(WeightedParse!H127,WeightedParse!I127,WeightedParse!K127,WeightedParse!Q127,WeightedParse!T127,WeightedParse!V127,WeightedParse!AB127,WeightedParse!AD127,WeightedParse!AH127,WeightedParse!AI127,WeightedParse!AJ127,WeightedParse!AN127,WeightedParse!AO127),HARMEAN(WeightedParse!H127,WeightedParse!I127,WeightedParse!K127,WeightedParse!Q127,WeightedParse!T127,WeightedParse!V127,WeightedParse!AB127,WeightedParse!AD127,WeightedParse!AH127,WeightedParse!AI127,WeightedParse!AJ127,WeightedParse!AN127,WeightedParse!AO127)*Variables!$B$5),"")</f>
        <v/>
      </c>
      <c r="AM127" s="114" t="str">
        <f>IF($A127&gt;"",IF(AND(OR(EXACT(SquadExport!$BR127,TRUE),EXACT(SquadExport!$BS127,TRUE)),OR(EXACT(SquadExport!$BK127,TRUE),EXACT(SquadExport!$BM127,TRUE))),HARMEAN(WeightedParse!I127,WeightedParse!J127,WeightedParse!K127,WeightedParse!N127,WeightedParse!Q127,WeightedParse!T127,WeightedParse!V127,WeightedParse!X127,WeightedParse!AB127,WeightedParse!AD127,WeightedParse!AG127,WeightedParse!AI127,WeightedParse!AJ127,WeightedParse!AK127,WeightedParse!AN127)*WeightedParse!BD127,(HARMEAN(WeightedParse!I127,WeightedParse!J127,WeightedParse!K127,WeightedParse!N127,WeightedParse!Q127,WeightedParse!T127,WeightedParse!V127,WeightedParse!X127,WeightedParse!AB127,WeightedParse!AD127,WeightedParse!AG127,WeightedParse!AI127,WeightedParse!AJ127,WeightedParse!AK127,WeightedParse!AN127)*WeightedParse!BD127)*Variables!$B$5),"")</f>
        <v/>
      </c>
      <c r="AN127" s="114" t="str">
        <f>IF($A127&gt;"",IF(AND(OR(EXACT(SquadExport!$BR127,TRUE),EXACT(SquadExport!$BS127,TRUE)),OR(EXACT(SquadExport!$BK127,TRUE),EXACT(SquadExport!$BM127,TRUE))),HARMEAN(WeightedParse!H127,WeightedParse!I127,WeightedParse!K127,WeightedParse!N127,WeightedParse!Q127,WeightedParse!T127,WeightedParse!V127,WeightedParse!X127,WeightedParse!Z127,WeightedParse!AD127,WeightedParse!AG127,WeightedParse!AH127,WeightedParse!AI127,WeightedParse!AJ127,WeightedParse!AN127,WeightedParse!AO127)*WeightedParse!BD127,(HARMEAN(WeightedParse!H127,WeightedParse!I127,WeightedParse!K127,WeightedParse!N127,WeightedParse!Q127,WeightedParse!T127,WeightedParse!V127,WeightedParse!X127,WeightedParse!Z127,WeightedParse!AD127,WeightedParse!AG127,WeightedParse!AH127,WeightedParse!AI127,WeightedParse!AJ127,WeightedParse!AN127,WeightedParse!AO127)*WeightedParse!BD127)*Variables!$B$5),"")</f>
        <v/>
      </c>
      <c r="AO127" s="114" t="str">
        <f>IF($A127&gt;"",IF(AND(EXACT(SquadExport!$BS127,TRUE),EXACT(SquadExport!$BL127,TRUE)),HARMEAN(WeightedParse!K127,WeightedParse!Q127,WeightedParse!T127,WeightedParse!V127,WeightedParse!X127,WeightedParse!Z127,WeightedParse!AB127,WeightedParse!AD127,WeightedParse!AG127,WeightedParse!AK127),HARMEAN(WeightedParse!K127,WeightedParse!Q127,WeightedParse!T127,WeightedParse!V127,WeightedParse!X127,WeightedParse!Z127,WeightedParse!AB127,WeightedParse!AD127,WeightedParse!AG127,WeightedParse!AK127)*Variables!$B$5),"")</f>
        <v/>
      </c>
      <c r="AP127" s="114" t="str">
        <f>IF($A127&gt;"",IF(AND(EXACT(SquadExport!$BS127,TRUE),EXACT(SquadExport!$BL127,TRUE)),HARMEAN(WeightedParse!I127,WeightedParse!K127,WeightedParse!Q127,WeightedParse!T127,WeightedParse!V127,WeightedParse!X127,WeightedParse!Z127,WeightedParse!AB127,WeightedParse!AD127,WeightedParse!AF127,WeightedParse!AG127,WeightedParse!AI127,WeightedParse!AJ127),HARMEAN(WeightedParse!I127,WeightedParse!K127,WeightedParse!Q127,WeightedParse!T127,WeightedParse!V127,WeightedParse!X127,WeightedParse!Z127,WeightedParse!AB127,WeightedParse!AD127,WeightedParse!AF127,WeightedParse!AG127,WeightedParse!AI127,WeightedParse!AJ127)*Variables!$B$5),"")</f>
        <v/>
      </c>
      <c r="AQ127" s="114" t="str">
        <f>IF($A127&gt;"",IF(AND(EXACT(SquadExport!$BS127,TRUE),EXACT(SquadExport!$BL127,TRUE)),HARMEAN(WeightedParse!I127,WeightedParse!J127,WeightedParse!K127,WeightedParse!Q127,WeightedParse!T127,WeightedParse!V127,WeightedParse!X127,WeightedParse!Z127,WeightedParse!AB127,WeightedParse!AD127,WeightedParse!AG127,WeightedParse!AI127,WeightedParse!AJ127,WeightedParse!AK127),HARMEAN(WeightedParse!I127,WeightedParse!J127,WeightedParse!K127,WeightedParse!Q127,WeightedParse!T127,WeightedParse!V127,WeightedParse!X127,WeightedParse!Z127,WeightedParse!AB127,WeightedParse!AD127,WeightedParse!AG127,WeightedParse!AI127,WeightedParse!AJ127,WeightedParse!AK127)*Variables!$B$5),"")</f>
        <v/>
      </c>
      <c r="AR127" s="114" t="str">
        <f>IF($A127&gt;"",IF(AND(EXACT(SquadExport!$BS127,TRUE),EXACT(SquadExport!$BL127,TRUE)),HARMEAN(WeightedParse!I127,WeightedParse!J127,WeightedParse!K127,WeightedParse!Q127,WeightedParse!T127,WeightedParse!V127,WeightedParse!X127,WeightedParse!Y127,WeightedParse!Z127,WeightedParse!AD127,WeightedParse!AH127,WeightedParse!AI127,WeightedParse!AJ127,WeightedParse!AK127,WeightedParse!AN127,WeightedParse!AO127),HARMEAN(WeightedParse!I127,WeightedParse!J127,WeightedParse!K127,WeightedParse!Q127,WeightedParse!T127,WeightedParse!V127,WeightedParse!X127,WeightedParse!Y127,WeightedParse!Z127,WeightedParse!AD127,WeightedParse!AH127,WeightedParse!AI127,WeightedParse!AJ127,WeightedParse!AK127,WeightedParse!AN127,WeightedParse!AO127)*Variables!$B$5),"")</f>
        <v/>
      </c>
      <c r="AS127" s="114" t="str">
        <f>IF($A127&gt;"",IF(AND(EXACT(SquadExport!$BT127,TRUE),EXACT(SquadExport!$BL127,TRUE)),HARMEAN(WeightedParse!J127,WeightedParse!K127,WeightedParse!M127,WeightedParse!T127,WeightedParse!V127,WeightedParse!X127,WeightedParse!Z127,WeightedParse!AD127,WeightedParse!AI127),(HARMEAN(WeightedParse!J127,WeightedParse!K127,WeightedParse!M127,WeightedParse!T127,WeightedParse!V127,WeightedParse!X127,WeightedParse!Z127,WeightedParse!AD127,WeightedParse!AI127)*Variables!$B$5)),"")</f>
        <v/>
      </c>
      <c r="AT127" s="114" t="str">
        <f>IF($A127&gt;"",IF(AND(EXACT(SquadExport!$BT127,TRUE),EXACT(SquadExport!$BL127,TRUE)),HARMEAN(WeightedParse!J127,WeightedParse!K127,WeightedParse!M127,WeightedParse!U127,WeightedParse!V127,WeightedParse!W127,WeightedParse!X127,WeightedParse!Z127,WeightedParse!AD127,WeightedParse!AF127,WeightedParse!AK127,WeightedParse!AL127,WeightedParse!AP127)*(CONVERT(LEFT(SquadExport!$E127,FIND("'",SquadExport!$E127)-1)+((MID(SquadExport!$E127,FIND("'",SquadExport!$E127)+1,LEN(SquadExport!$E127)-FIND("'",SquadExport!$E127)-1))/12),"ft","m")-1)/(Variables!$C$4-1),(HARMEAN(WeightedParse!J127,WeightedParse!K127,WeightedParse!M127,WeightedParse!U127,WeightedParse!V127,WeightedParse!W127,WeightedParse!X127,WeightedParse!Z127,WeightedParse!AD127,WeightedParse!AF127,WeightedParse!AK127,WeightedParse!AL127,WeightedParse!AP127)*(CONVERT(LEFT(SquadExport!$E127,FIND("'",SquadExport!$E127)-1)+((MID(SquadExport!$E127,FIND("'",SquadExport!$E127)+1,LEN(SquadExport!$E127)-FIND("'",SquadExport!$E127)-1))/12),"ft","m")-1)/(Variables!$C$4-1)))*Variables!$B$5,"")</f>
        <v/>
      </c>
      <c r="AU127" s="114" t="str">
        <f>IF($A127&gt;"",IF(AND(EXACT(SquadExport!$BT127,TRUE),EXACT(SquadExport!$BL127,TRUE)),HARMEAN(WeightedParse!I127,WeightedParse!J127,WeightedParse!K127,WeightedParse!Q127,WeightedParse!T127,WeightedParse!V127,WeightedParse!X127,WeightedParse!Z127,WeightedParse!AB127,WeightedParse!AD127,WeightedParse!AF127,WeightedParse!AG127,WeightedParse!AK127,WeightedParse!AP127),HARMEAN(WeightedParse!I127,WeightedParse!J127,WeightedParse!K127,WeightedParse!Q127,WeightedParse!T127,WeightedParse!V127,WeightedParse!X127,WeightedParse!Z127,WeightedParse!AB127,WeightedParse!AD127,WeightedParse!AF127,WeightedParse!AG127,WeightedParse!AK127,WeightedParse!AP127)*Variables!$B$5),"")</f>
        <v/>
      </c>
      <c r="AV127" s="114" t="str">
        <f>IF($A127&gt;"",IF(AND(EXACT(SquadExport!$BT127,TRUE),EXACT(SquadExport!$BL127,TRUE)),HARMEAN(WeightedParse!I127,WeightedParse!J127,WeightedParse!K127,WeightedParse!Q127,WeightedParse!T127,WeightedParse!V127,WeightedParse!X127,WeightedParse!Z127,WeightedParse!AD127,WeightedParse!AH127,WeightedParse!AI127,WeightedParse!AJ127,WeightedParse!AK127,WeightedParse!AN127,WeightedParse!AO127),HARMEAN(WeightedParse!I127,WeightedParse!J127,WeightedParse!K127,WeightedParse!Q127,WeightedParse!T127,WeightedParse!V127,WeightedParse!X127,WeightedParse!Z127,WeightedParse!AD127,WeightedParse!AH127,WeightedParse!AI127,WeightedParse!AJ127,WeightedParse!AK127,WeightedParse!AN127,WeightedParse!AO127)*Variables!$B$5),"")</f>
        <v/>
      </c>
      <c r="AW127" s="114" t="str">
        <f>IF($A127&gt;"",IF(AND(EXACT(SquadExport!$BT127,TRUE),EXACT(SquadExport!$BL127,TRUE)),HARMEAN(WeightedParse!I127,WeightedParse!J127,WeightedParse!K127,WeightedParse!Q127,WeightedParse!T127,WeightedParse!V127,WeightedParse!X127,WeightedParse!Z127,WeightedParse!AB127,WeightedParse!AD127,WeightedParse!AF127,WeightedParse!AG127,WeightedParse!AI127,WeightedParse!AJ127,WeightedParse!AK127),HARMEAN(WeightedParse!I127,WeightedParse!J127,WeightedParse!K127,WeightedParse!Q127,WeightedParse!T127,WeightedParse!V127,WeightedParse!X127,WeightedParse!Z127,WeightedParse!AB127,WeightedParse!AD127,WeightedParse!AF127,WeightedParse!AG127,WeightedParse!AI127,WeightedParse!AJ127,WeightedParse!AK127)*Variables!$B$5),"")</f>
        <v/>
      </c>
      <c r="AX127" s="114" t="str">
        <f>IF($A127&gt;"",IF(AND(EXACT(SquadExport!$BT127,TRUE),EXACT(SquadExport!$BL127,TRUE)),HARMEAN(WeightedParse!K127,WeightedParse!Q127,WeightedParse!U127,WeightedParse!V127,WeightedParse!W127,WeightedParse!X127,WeightedParse!Y127,WeightedParse!Z127,WeightedParse!AD127,WeightedParse!AF127,WeightedParse!AH127,WeightedParse!AI127,WeightedParse!AJ127,WeightedParse!AK127,WeightedParse!AN127,WeightedParse!AO127,WeightedParse!AP127),HARMEAN(WeightedParse!K127,WeightedParse!Q127,WeightedParse!U127,WeightedParse!V127,WeightedParse!W127,WeightedParse!X127,WeightedParse!Y127,WeightedParse!Z127,WeightedParse!AD127,WeightedParse!AF127,WeightedParse!AH127,WeightedParse!AI127,WeightedParse!AJ127,WeightedParse!AK127,WeightedParse!AN127,WeightedParse!AO127,WeightedParse!AP127)*Variables!$B$5),"")</f>
        <v/>
      </c>
      <c r="AY127" s="114" t="str">
        <f>IF($A127&gt;"",IF(AND(EXACT(SquadExport!$BT127,TRUE),EXACT(SquadExport!$BL127,TRUE)),HARMEAN(WeightedParse!I127,WeightedParse!J127,WeightedParse!K127,WeightedParse!M127,WeightedParse!N127,WeightedParse!Q127,WeightedParse!T127,WeightedParse!V127,WeightedParse!X127,WeightedParse!Z127,WeightedParse!AD127,WeightedParse!AF127,WeightedParse!AG127,WeightedParse!AH127,WeightedParse!AI127,WeightedParse!AJ127,WeightedParse!AK127,WeightedParse!AL127,WeightedParse!AN127,WeightedParse!AO127,WeightedParse!AP127),HARMEAN(WeightedParse!I127,WeightedParse!J127,WeightedParse!K127,WeightedParse!M127,WeightedParse!N127,WeightedParse!Q127,WeightedParse!T127,WeightedParse!V127,WeightedParse!X127,WeightedParse!Z127,WeightedParse!AD127,WeightedParse!AF127,WeightedParse!AG127,WeightedParse!AH127,WeightedParse!AI127,WeightedParse!AJ127,WeightedParse!AK127,WeightedParse!AL127,WeightedParse!AN127,WeightedParse!AO127,WeightedParse!AP127)*Variables!$B$5),"")</f>
        <v/>
      </c>
    </row>
    <row r="128" spans="1:51" ht="15" customHeight="1" x14ac:dyDescent="0.25">
      <c r="A128" s="3" t="str">
        <f>IF(WeightedParse!A128&gt;"",WeightedParse!A128,"")</f>
        <v/>
      </c>
      <c r="B128" s="4" t="str">
        <f>IF(WeightedParse!B128&gt;0,WeightedParse!B128,"")</f>
        <v/>
      </c>
      <c r="C128" s="4" t="str">
        <f>IF(A128&gt;"",IF(AND(B128&lt;=Variables!$B$8,G128&gt;2),"Youth",IF(AND(B128&lt;=Variables!$B$8,G128&lt;=2),"Prospect",IF(AND(B128&gt;=Variables!$B$9,G128&gt;2),"Old",IF(G128&gt;=3,"Reserves","First Team")))),"")</f>
        <v/>
      </c>
      <c r="D128" s="4" t="str">
        <f>SquadExport!BJ128</f>
        <v/>
      </c>
      <c r="E128" s="4" t="str">
        <f>IF(A128&gt;"",VLOOKUP(F128,Roles!A:B,2,FALSE)&amp;IF(OR(VLOOKUP(F128,Roles!$A:$B,2,FALSE)="FB",VLOOKUP(F128,Roles!$A:$B,2,FALSE)="WB",VLOOKUP(F128,Roles!$A:$B,2,FALSE)="WM",VLOOKUP(F128,Roles!$A:$B,2,FALSE)="W"),IF(AND(SquadExport!BK128=TRUE,SquadExport!BM128=TRUE,WeightedParse!BB128&gt;=WeightedParse!BC128)," (R)",IF(AND(SquadExport!BK128=TRUE,SquadExport!BM128=TRUE,WeightedParse!BB128&lt;WeightedParse!BC128)," (L)",IF(AND(SquadExport!BK128=TRUE,SquadExport!BM128=FALSE), " (L)",IF(AND(SquadExport!BK128=FALSE,SquadExport!BM128=TRUE)," (R)","")))),""),"")</f>
        <v/>
      </c>
      <c r="F128" s="4" t="str" cm="1">
        <f t="array" ref="F128">IF(A128&gt;"",INDEX($J$1:$AY$1,SUMPRODUCT(MAX(($J$2:$AY$200=MAX($J128:$AY128))*(COLUMN($J$2:$AY$200))))-COLUMN($J$1)+1),"")</f>
        <v/>
      </c>
      <c r="G128" s="4" t="str">
        <f t="shared" si="3"/>
        <v/>
      </c>
      <c r="H128" s="4" t="str">
        <f t="shared" si="4"/>
        <v/>
      </c>
      <c r="I128" s="5" t="str">
        <f t="shared" si="5"/>
        <v/>
      </c>
      <c r="J128" s="114" t="str">
        <f>IF($A128&gt;"",HARMEAN(WeightedParse!V128,WeightedParse!Y128,WeightedParse!Z128,WeightedParse!AE128,WeightedParse!AJ128,WeightedParse!AQ128,WeightedParse!AR128,WeightedParse!AS128,WeightedParse!AU128,WeightedParse!AV128,WeightedParse!AW128,WeightedParse!AY128,WeightedParse!BA128),"")</f>
        <v/>
      </c>
      <c r="K128" s="114" t="str">
        <f>IF(A128&gt;"",HARMEAN(WeightedParse!K128,WeightedParse!Q128,WeightedParse!V128,WeightedParse!X128,WeightedParse!Y128,WeightedParse!Z128,WeightedParse!AE128,WeightedParse!AG128,WeightedParse!AI128,WeightedParse!AJ128,WeightedParse!AQ128,WeightedParse!AR128,WeightedParse!AS128,WeightedParse!AU128,WeightedParse!AV128,WeightedParse!AW128,WeightedParse!AY128,WeightedParse!AZ128,WeightedParse!BA128),"")</f>
        <v/>
      </c>
      <c r="L128" s="114" t="str">
        <f>IF($A128&gt;"",IF(AND(EXACT(SquadExport!$BO128,TRUE),EXACT(SquadExport!$BL128,TRUE)),HARMEAN(WeightedParse!M128,WeightedParse!P128,WeightedParse!S128,WeightedParse!U128,WeightedParse!V128,WeightedParse!W128,WeightedParse!Y128,WeightedParse!AE128,WeightedParse!AL128,WeightedParse!AN128,WeightedParse!AP128),HARMEAN(WeightedParse!M128,WeightedParse!P128,WeightedParse!S128,WeightedParse!U128,WeightedParse!V128,WeightedParse!W128,WeightedParse!Y128,WeightedParse!AE128,WeightedParse!AL128,WeightedParse!AN128,WeightedParse!AP128)*Variables!$B$5),"")</f>
        <v/>
      </c>
      <c r="M128" s="114" t="str">
        <f>IF($A128&gt;"",IF(AND(EXACT(SquadExport!$BO128,TRUE),EXACT(SquadExport!$BL128,TRUE)),HARMEAN(WeightedParse!M128,WeightedParse!P128,WeightedParse!S128,WeightedParse!U128,WeightedParse!V128,WeightedParse!W128,WeightedParse!X128,WeightedParse!Y128,WeightedParse!Z128,WeightedParse!AE128,WeightedParse!AL128,WeightedParse!AN128,WeightedParse!AP128),HARMEAN(WeightedParse!M128,WeightedParse!P128,WeightedParse!S128,WeightedParse!U128,WeightedParse!V128,WeightedParse!W128,WeightedParse!X128,WeightedParse!Y128,WeightedParse!Z128,WeightedParse!AE128,WeightedParse!AL128,WeightedParse!AN128,WeightedParse!AP128)*Variables!$B$5),"")</f>
        <v/>
      </c>
      <c r="N128" s="114" t="str">
        <f>IF($A128&gt;"",IF(AND(EXACT(SquadExport!$BO128,TRUE),EXACT(SquadExport!$BL128,TRUE)),HARMEAN(WeightedParse!K128,WeightedParse!M128,WeightedParse!P128,WeightedParse!Q128,WeightedParse!S128,WeightedParse!T128,WeightedParse!U128,WeightedParse!V128,WeightedParse!W128,WeightedParse!X128,WeightedParse!Y128,WeightedParse!Z128,WeightedParse!AE128,WeightedParse!AG128,WeightedParse!AL128,WeightedParse!AN128,WeightedParse!AP128),HARMEAN(WeightedParse!K128,WeightedParse!M128,WeightedParse!P128,WeightedParse!Q128,WeightedParse!S128,WeightedParse!T128,WeightedParse!U128,WeightedParse!V128,WeightedParse!W128,WeightedParse!X128,WeightedParse!Y128,WeightedParse!Z128,WeightedParse!AE128,WeightedParse!AG128,WeightedParse!AL128,WeightedParse!AN128,WeightedParse!AP128)*Variables!$B$5),"")</f>
        <v/>
      </c>
      <c r="O128" s="114" t="str">
        <f>IF($A128&gt;"",IF(AND(EXACT(SquadExport!$BO128,TRUE),EXACT(SquadExport!$BL128,TRUE)),HARMEAN(WeightedParse!I128,WeightedParse!K128,WeightedParse!M128,WeightedParse!P128,WeightedParse!Q128,WeightedParse!S128,WeightedParse!T128,WeightedParse!V128,WeightedParse!W128,WeightedParse!X128,WeightedParse!Y128,WeightedParse!Z128,WeightedParse!AB128,WeightedParse!AE128,WeightedParse!AF128,WeightedParse!AG128,WeightedParse!AJ128,WeightedParse!AK128,WeightedParse!AL128,WeightedParse!AN128,WeightedParse!AO128,WeightedParse!AP128),HARMEAN(WeightedParse!I128,WeightedParse!K128,WeightedParse!M128,WeightedParse!P128,WeightedParse!Q128,WeightedParse!S128,WeightedParse!T128,WeightedParse!V128,WeightedParse!W128,WeightedParse!X128,WeightedParse!Y128,WeightedParse!Z128,WeightedParse!AB128,WeightedParse!AE128,WeightedParse!AF128,WeightedParse!AG128,WeightedParse!AJ128,WeightedParse!AK128,WeightedParse!AL128,WeightedParse!AN128,WeightedParse!AO128,WeightedParse!AP128)*Variables!$B$5),"")</f>
        <v/>
      </c>
      <c r="P128" s="114" t="str">
        <f>IF($A128&gt;"",IF(AND(OR(EXACT(SquadExport!$BO128,TRUE),EXACT(SquadExport!$BP128,TRUE)),OR(EXACT(SquadExport!$BK128,TRUE),EXACT(SquadExport!$BM128,TRUE))),HARMEAN(WeightedParse!M128,WeightedParse!P128,WeightedParse!S128,WeightedParse!U128,WeightedParse!V128,WeightedParse!W128,WeightedParse!Y128,WeightedParse!AE128,WeightedParse!AF128,WeightedParse!AP128),HARMEAN(WeightedParse!M128,WeightedParse!P128,WeightedParse!S128,WeightedParse!U128,WeightedParse!V128,WeightedParse!W128,WeightedParse!Y128,WeightedParse!AE128,WeightedParse!AF128,WeightedParse!AP128)*Variables!$B$5),"")</f>
        <v/>
      </c>
      <c r="Q128" s="114" t="str">
        <f>IF($A128&gt;"",IF(AND(OR(EXACT(SquadExport!$BO128,TRUE),EXACT(SquadExport!$BP128,TRUE)),OR(EXACT(SquadExport!$BK128,TRUE),EXACT(SquadExport!$BM128,TRUE))),HARMEAN(WeightedParse!H128,WeightedParse!P128,WeightedParse!Q128,WeightedParse!S128,WeightedParse!T128,WeightedParse!V128,WeightedParse!X128,WeightedParse!Y128,WeightedParse!Z128,WeightedParse!AE128,WeightedParse!AF128,WeightedParse!AH128,WeightedParse!AN128,WeightedParse!AO128),HARMEAN(WeightedParse!H128,WeightedParse!P128,WeightedParse!Q128,WeightedParse!S128,WeightedParse!T128,WeightedParse!V128,WeightedParse!X128,WeightedParse!Y128,WeightedParse!Z128,WeightedParse!AE128,WeightedParse!AF128,WeightedParse!AH128,WeightedParse!AN128,WeightedParse!AO128)*Variables!$B$5),"")</f>
        <v/>
      </c>
      <c r="R128" s="115" t="str">
        <f>IF($A128&gt;"",IF(AND(OR(EXACT(SquadExport!$BO128,TRUE),EXACT(SquadExport!$BP128,TRUE)),OR(EXACT(SquadExport!$BK128,TRUE),EXACT(SquadExport!$BM128,TRUE))),HARMEAN(WeightedParse!H128,WeightedParse!I128,WeightedParse!K128,WeightedParse!P128,WeightedParse!Q128,WeightedParse!S128,WeightedParse!T128,WeightedParse!V128,WeightedParse!Y128,WeightedParse!Z128,WeightedParse!AD128,WeightedParse!AE128,WeightedParse!AF128,WeightedParse!AH128,WeightedParse!AI128,WeightedParse!AJ128,WeightedParse!AN128,WeightedParse!AO128),HARMEAN(WeightedParse!H128,WeightedParse!I128,WeightedParse!K128,WeightedParse!P128,WeightedParse!Q128,WeightedParse!S128,WeightedParse!T128,WeightedParse!V128,WeightedParse!Y128,WeightedParse!Z128,WeightedParse!AD128,WeightedParse!AE128,WeightedParse!AF128,WeightedParse!AH128,WeightedParse!AI128,WeightedParse!AJ128,WeightedParse!AN128,WeightedParse!AO128)*Variables!$B$5),"")</f>
        <v/>
      </c>
      <c r="S128" s="115" t="str">
        <f>IF($A128&gt;"",IF(AND(OR(EXACT(SquadExport!$BO128,TRUE),EXACT(SquadExport!$BP128,TRUE)),OR(EXACT(SquadExport!$BK128,TRUE),EXACT(SquadExport!$BM128,TRUE))),HARMEAN(WeightedParse!H128,WeightedParse!I128,WeightedParse!K128,WeightedParse!Q128,WeightedParse!S128,WeightedParse!T128,WeightedParse!V128,WeightedParse!X128,WeightedParse!Z128,WeightedParse!AB128,WeightedParse!AD128,WeightedParse!AF128,WeightedParse!AG128,WeightedParse!AH128,WeightedParse!AI128,WeightedParse!AJ128,WeightedParse!AK128,WeightedParse!AN128,WeightedParse!AO128),HARMEAN(WeightedParse!H128,WeightedParse!I128,WeightedParse!K128,WeightedParse!Q128,WeightedParse!S128,WeightedParse!T128,WeightedParse!V128,WeightedParse!X128,WeightedParse!Z128,WeightedParse!AB128,WeightedParse!AD128,WeightedParse!AF128,WeightedParse!AG128,WeightedParse!AH128,WeightedParse!AI128,WeightedParse!AJ128,WeightedParse!AK128,WeightedParse!AN128,WeightedParse!AO128)*Variables!$B$5),"")</f>
        <v/>
      </c>
      <c r="T128" s="114" t="str">
        <f>IF($A128&gt;"",IF(AND(OR(EXACT(SquadExport!$BO128,TRUE),EXACT(SquadExport!$BP128,TRUE)),OR(EXACT(SquadExport!$BK128,TRUE),EXACT(SquadExport!$BM128,TRUE))),HARMEAN(WeightedParse!I128,WeightedParse!K128,WeightedParse!N128,WeightedParse!P128,WeightedParse!Q128,WeightedParse!S128,WeightedParse!T128,WeightedParse!V128,WeightedParse!X128,WeightedParse!Y128,WeightedParse!Z128,WeightedParse!AB128,WeightedParse!AD128,WeightedParse!AE128,WeightedParse!AF128,WeightedParse!AH128,WeightedParse!AI128,WeightedParse!AJ128,WeightedParse!AN128,WeightedParse!AO128)*WeightedParse!BD128,(HARMEAN(WeightedParse!I128,WeightedParse!K128,WeightedParse!N128,WeightedParse!P128,WeightedParse!Q128,WeightedParse!S128,WeightedParse!T128,WeightedParse!V128,WeightedParse!X128,WeightedParse!Y128,WeightedParse!Z128,WeightedParse!AB128,WeightedParse!AD128,WeightedParse!AE128,WeightedParse!AF128,WeightedParse!AH128,WeightedParse!AI128,WeightedParse!AJ128,WeightedParse!AN128,WeightedParse!AO128)*WeightedParse!BD128)*Variables!$B$5),"")</f>
        <v/>
      </c>
      <c r="U128" s="114" t="str">
        <f>IF($A128&gt;"",IF(EXACT(SquadExport!$BQ128,TRUE),HARMEAN(WeightedParse!P128,WeightedParse!S128,WeightedParse!V128,WeightedParse!X128,WeightedParse!Y128,WeightedParse!Z128,WeightedParse!AE128,WeightedParse!AF128,WeightedParse!AP128),HARMEAN(WeightedParse!P128,WeightedParse!S128,WeightedParse!V128,WeightedParse!X128,WeightedParse!Y128,WeightedParse!Z128,WeightedParse!AE128,WeightedParse!AF128,WeightedParse!AP128)*Variables!$B$5),"")</f>
        <v/>
      </c>
      <c r="V128" s="114" t="str">
        <f>IF($A128&gt;"",IF(EXACT(SquadExport!$BQ128,TRUE),HARMEAN(WeightedParse!K128,WeightedParse!Q128,WeightedParse!S128,WeightedParse!T128,WeightedParse!V128,WeightedParse!X128,WeightedParse!Z128,WeightedParse!AE128,WeightedParse!AF128,WeightedParse!AG128,WeightedParse!AH128,WeightedParse!AK128),HARMEAN(WeightedParse!K128,WeightedParse!Q128,WeightedParse!S128,WeightedParse!T128,WeightedParse!V128,WeightedParse!X128,WeightedParse!Z128,WeightedParse!AE128,WeightedParse!AF128,WeightedParse!AG128,WeightedParse!AH128,WeightedParse!AK128)*Variables!$B$5),"")</f>
        <v/>
      </c>
      <c r="W128" s="114" t="str">
        <f>IF($A128&gt;"",IF(EXACT(SquadExport!$BQ128,TRUE),HARMEAN(WeightedParse!I128,WeightedParse!K128,WeightedParse!N128,WeightedParse!Q128,WeightedParse!T128,WeightedParse!V128,WeightedParse!X128,WeightedParse!Z128,WeightedParse!AB128,WeightedParse!AD128,WeightedParse!AF128,WeightedParse!AG128,WeightedParse!AK128),HARMEAN(WeightedParse!I128,WeightedParse!K128,WeightedParse!N128,WeightedParse!Q128,WeightedParse!T128,WeightedParse!V128,WeightedParse!X128,WeightedParse!Z128,WeightedParse!AB128,WeightedParse!AD128,WeightedParse!AF128,WeightedParse!AG128,WeightedParse!AK128)*Variables!$B$5),"")</f>
        <v/>
      </c>
      <c r="X128" s="114" t="str">
        <f>IF($A128&gt;"",IF(EXACT(SquadExport!$BQ128,TRUE),HARMEAN(WeightedParse!K128,WeightedParse!P128,WeightedParse!Q128,WeightedParse!S128,WeightedParse!U128,WeightedParse!V128,WeightedParse!X128,WeightedParse!Y128,WeightedParse!Z128,WeightedParse!AE128,WeightedParse!AF128,WeightedParse!AH128,WeightedParse!AO128,WeightedParse!AP128),HARMEAN(WeightedParse!K128,WeightedParse!P128,WeightedParse!Q128,WeightedParse!S128,WeightedParse!U128,WeightedParse!V128,WeightedParse!X128,WeightedParse!Y128,WeightedParse!Z128,WeightedParse!AE128,WeightedParse!AF128,WeightedParse!AH128,WeightedParse!AO128,WeightedParse!AP128)*Variables!$B$5),"")</f>
        <v/>
      </c>
      <c r="Y128" s="114" t="str">
        <f>IF($A128&gt;"",IF(EXACT(SquadExport!$BQ128,TRUE),HARMEAN(WeightedParse!P128,WeightedParse!Q128,WeightedParse!S128,WeightedParse!U128,WeightedParse!V128,WeightedParse!W128,WeightedParse!Y128,WeightedParse!AE128,WeightedParse!AF128,WeightedParse!AH128,WeightedParse!AJ128,WeightedParse!AN128,WeightedParse!AO128,WeightedParse!AP128),HARMEAN(WeightedParse!P128,WeightedParse!Q128,WeightedParse!S128,WeightedParse!U128,WeightedParse!V128,WeightedParse!W128,WeightedParse!Y128,WeightedParse!AE128,WeightedParse!AF128,WeightedParse!AH128,WeightedParse!AJ128,WeightedParse!AN128,WeightedParse!AO128,WeightedParse!AP128)*Variables!$B$5),"")</f>
        <v/>
      </c>
      <c r="Z128" s="114" t="str">
        <f>IF($A128&gt;"",IF(EXACT(SquadExport!$BQ128,TRUE),HARMEAN(WeightedParse!M128,WeightedParse!P128,WeightedParse!Q128,WeightedParse!S128,WeightedParse!U128,WeightedParse!V128,WeightedParse!W128,WeightedParse!X128,WeightedParse!Y128,WeightedParse!Z128,WeightedParse!AE128,WeightedParse!AF128,WeightedParse!AH128,WeightedParse!AL128,WeightedParse!AO128,WeightedParse!AP128),HARMEAN(WeightedParse!M128,WeightedParse!P128,WeightedParse!Q128,WeightedParse!S128,WeightedParse!U128,WeightedParse!V128,WeightedParse!W128,WeightedParse!X128,WeightedParse!Y128,WeightedParse!Z128,WeightedParse!AE128,WeightedParse!AF128,WeightedParse!AH128,WeightedParse!AL128,WeightedParse!AO128,WeightedParse!AP128)*Variables!$B$5),"")</f>
        <v/>
      </c>
      <c r="AA128" s="114" t="str">
        <f>IF($A128&gt;"",IF(EXACT(SquadExport!$BQ128,TRUE),HARMEAN(WeightedParse!J128,WeightedParse!K128,WeightedParse!N128,WeightedParse!P128,WeightedParse!Q128,WeightedParse!S128,WeightedParse!V128,WeightedParse!X128,WeightedParse!Y128,WeightedParse!Z128,WeightedParse!AD128,WeightedParse!AE128,WeightedParse!AH128,WeightedParse!AI128,WeightedParse!AK128,WeightedParse!AN128,WeightedParse!AO128,WeightedParse!AP128),HARMEAN(WeightedParse!J128,WeightedParse!K128,WeightedParse!N128,WeightedParse!P128,WeightedParse!Q128,WeightedParse!S128,WeightedParse!V128,WeightedParse!X128,WeightedParse!Y128,WeightedParse!Z128,WeightedParse!AD128,WeightedParse!AE128,WeightedParse!AH128,WeightedParse!AI128,WeightedParse!AK128,WeightedParse!AN128,WeightedParse!AO128,WeightedParse!AP128)*Variables!$B$5),"")</f>
        <v/>
      </c>
      <c r="AB128" s="114" t="str">
        <f>IF($A128&gt;"",IF(AND(EXACT(SquadExport!$BR128,TRUE),EXACT(SquadExport!$BL128,TRUE)),HARMEAN(WeightedParse!I128,WeightedParse!K128,WeightedParse!N128,WeightedParse!Q128,WeightedParse!T128,WeightedParse!V128,WeightedParse!X128,WeightedParse!Y128,WeightedParse!Z128,WeightedParse!AD128,WeightedParse!AE128,WeightedParse!AF128,WeightedParse!AG128,WeightedParse!AH128,WeightedParse!AI128,WeightedParse!AJ128,WeightedParse!AK128,WeightedParse!AN128,WeightedParse!AO128),HARMEAN(WeightedParse!I128,WeightedParse!K128,WeightedParse!N128,WeightedParse!Q128,WeightedParse!T128,WeightedParse!V128,WeightedParse!X128,WeightedParse!Y128,WeightedParse!Z128,WeightedParse!AD128,WeightedParse!AE128,WeightedParse!AF128,WeightedParse!AG128,WeightedParse!AH128,WeightedParse!AI128,WeightedParse!AJ128,WeightedParse!AK128,WeightedParse!AN128,WeightedParse!AO128)*Variables!$B$5),"")</f>
        <v/>
      </c>
      <c r="AC128" s="114" t="str">
        <f>IF($A128&gt;"",IF(AND(EXACT(SquadExport!$BR128,TRUE),EXACT(SquadExport!$BL128,TRUE)),HARMEAN(WeightedParse!K128,WeightedParse!Q128,WeightedParse!S128,WeightedParse!T128,WeightedParse!V128,WeightedParse!X128,WeightedParse!Y128,WeightedParse!Z128,WeightedParse!AD128,WeightedParse!AE128,WeightedParse!AF128,WeightedParse!AG128,WeightedParse!AH128,WeightedParse!AO128),HARMEAN(WeightedParse!K128,WeightedParse!Q128,WeightedParse!S128,WeightedParse!T128,WeightedParse!V128,WeightedParse!X128,WeightedParse!Y128,WeightedParse!Z128,WeightedParse!AD128,WeightedParse!AE128,WeightedParse!AF128,WeightedParse!AG128,WeightedParse!AH128,WeightedParse!AO128)*Variables!$B$5),"")</f>
        <v/>
      </c>
      <c r="AD128" s="114" t="str">
        <f>IF($A128&gt;"",IF(AND(EXACT(SquadExport!$BR128,TRUE),EXACT(SquadExport!$BL128,TRUE)),HARMEAN(WeightedParse!I128,WeightedParse!J128,WeightedParse!K128,WeightedParse!N128,WeightedParse!Q128,WeightedParse!S128,WeightedParse!T128,WeightedParse!V128,WeightedParse!X128,WeightedParse!Z128,WeightedParse!AB128,WeightedParse!AD128,WeightedParse!AG128,WeightedParse!AH128,WeightedParse!AI128,WeightedParse!AK128,WeightedParse!AO128),HARMEAN(WeightedParse!I128,WeightedParse!J128,WeightedParse!K128,WeightedParse!N128,WeightedParse!Q128,WeightedParse!S128,WeightedParse!T128,WeightedParse!V128,WeightedParse!X128,WeightedParse!Z128,WeightedParse!AB128,WeightedParse!AD128,WeightedParse!AG128,WeightedParse!AH128,WeightedParse!AI128,WeightedParse!AK128,WeightedParse!AO128)*Variables!$B$5),"")</f>
        <v/>
      </c>
      <c r="AE128" s="114" t="str">
        <f>IF($A128&gt;"",IF(AND(EXACT(SquadExport!$BR128,TRUE),EXACT(SquadExport!$BL128,TRUE)),HARMEAN(WeightedParse!K128,WeightedParse!N128,WeightedParse!P128,WeightedParse!Q128,WeightedParse!S128,WeightedParse!T128,WeightedParse!U128,WeightedParse!V128,WeightedParse!X128,WeightedParse!Y128,WeightedParse!Z128,WeightedParse!AD128,WeightedParse!AE128,WeightedParse!AF128,WeightedParse!AG128,WeightedParse!AH128,WeightedParse!AI128,WeightedParse!AO128),HARMEAN(WeightedParse!K128,WeightedParse!N128,WeightedParse!P128,WeightedParse!Q128,WeightedParse!S128,WeightedParse!T128,WeightedParse!U128,WeightedParse!V128,WeightedParse!X128,WeightedParse!Y128,WeightedParse!Z128,WeightedParse!AD128,WeightedParse!AE128,WeightedParse!AF128,WeightedParse!AG128,WeightedParse!AH128,WeightedParse!AI128,WeightedParse!AO128)*Variables!$B$5),"")</f>
        <v/>
      </c>
      <c r="AF128" s="114" t="str">
        <f>IF($A128&gt;"",IF(AND(EXACT(SquadExport!$BR128,TRUE),EXACT(SquadExport!$BL128,TRUE)),HARMEAN(WeightedParse!I128,WeightedParse!J128,WeightedParse!K128,WeightedParse!N128,WeightedParse!Q128,WeightedParse!S128,WeightedParse!T128,WeightedParse!U128,WeightedParse!V128,WeightedParse!X128,WeightedParse!Z128,WeightedParse!AD128,WeightedParse!AE128,WeightedParse!AF128,WeightedParse!AH128,WeightedParse!AI128,WeightedParse!AK128,WeightedParse!AN128,WeightedParse!AO128,WeightedParse!AP128),HARMEAN(WeightedParse!I128,WeightedParse!J128,WeightedParse!K128,WeightedParse!N128,WeightedParse!Q128,WeightedParse!S128,WeightedParse!T128,WeightedParse!U128,WeightedParse!V128,WeightedParse!X128,WeightedParse!Z128,WeightedParse!AD128,WeightedParse!AE128,WeightedParse!AF128,WeightedParse!AH128,WeightedParse!AI128,WeightedParse!AK128,WeightedParse!AN128,WeightedParse!AO128,WeightedParse!AP128)*Variables!$B$5),"")</f>
        <v/>
      </c>
      <c r="AG128" s="114" t="str">
        <f>IF($A128&gt;"",IF(AND(OR(EXACT(SquadExport!$BR128,TRUE),EXACT(SquadExport!$BS128,TRUE)),OR(EXACT(SquadExport!$BK128,TRUE),EXACT(SquadExport!$BM128,TRUE))),HARMEAN(WeightedParse!I128,WeightedParse!K128,WeightedParse!Q128,WeightedParse!T128,WeightedParse!X128,WeightedParse!Z128,WeightedParse!AD128,WeightedParse!AF128,WeightedParse!AG128,WeightedParse!AJ128),HARMEAN(WeightedParse!I128,WeightedParse!K128,WeightedParse!Q128,WeightedParse!T128,WeightedParse!X128,WeightedParse!Z128,WeightedParse!AD128,WeightedParse!AF128,WeightedParse!AG128,WeightedParse!AJ128)*Variables!$B$5),"")</f>
        <v/>
      </c>
      <c r="AH128" s="114" t="str">
        <f>IF($A128&gt;"",IF(AND(OR(EXACT(SquadExport!$BR128,TRUE),EXACT(SquadExport!$BS128,TRUE)),OR(EXACT(SquadExport!$BK128,TRUE),EXACT(SquadExport!$BM128,TRUE))),HARMEAN(WeightedParse!H128,WeightedParse!K128,WeightedParse!P128,WeightedParse!Q128,WeightedParse!S128,WeightedParse!T128,WeightedParse!V128,WeightedParse!X128,WeightedParse!Y128,WeightedParse!Z128,WeightedParse!AD128,WeightedParse!AE128,WeightedParse!AF128,WeightedParse!AG128,WeightedParse!AH128,WeightedParse!AO128),HARMEAN(WeightedParse!H128,WeightedParse!K128,WeightedParse!P128,WeightedParse!Q128,WeightedParse!S128,WeightedParse!T128,WeightedParse!V128,WeightedParse!X128,WeightedParse!Y128,WeightedParse!Z128,WeightedParse!AD128,WeightedParse!AE128,WeightedParse!AF128,WeightedParse!AG128,WeightedParse!AH128,WeightedParse!AO128)*Variables!$B$5),"")</f>
        <v/>
      </c>
      <c r="AI128" s="114" t="str">
        <f>IF($A128&gt;"",IF(AND(OR(EXACT(SquadExport!$BR128,TRUE),EXACT(SquadExport!$BS128,TRUE)),OR(EXACT(SquadExport!$BK128,TRUE),EXACT(SquadExport!$BM128,TRUE))),HARMEAN(WeightedParse!H128,WeightedParse!I128,WeightedParse!K128,WeightedParse!P128,WeightedParse!Q128,WeightedParse!S128,WeightedParse!T128,WeightedParse!U128,WeightedParse!V128,WeightedParse!X128,WeightedParse!Y128,WeightedParse!Z128,WeightedParse!AD128,WeightedParse!AE128,WeightedParse!AF128,WeightedParse!AH128,WeightedParse!AI128,WeightedParse!AO128),HARMEAN(WeightedParse!H128,WeightedParse!I128,WeightedParse!K128,WeightedParse!P128,WeightedParse!Q128,WeightedParse!S128,WeightedParse!T128,WeightedParse!U128,WeightedParse!V128,WeightedParse!X128,WeightedParse!Y128,WeightedParse!Z128,WeightedParse!AD128,WeightedParse!AE128,WeightedParse!AF128,WeightedParse!AH128,WeightedParse!AI128,WeightedParse!AO128)*Variables!$B$5),"")</f>
        <v/>
      </c>
      <c r="AJ128" s="114" t="str">
        <f>IF($A128&gt;"",IF(AND(OR(EXACT(SquadExport!$BR128,TRUE),EXACT(SquadExport!$BS128,TRUE)),OR(EXACT(SquadExport!$BK128,TRUE),EXACT(SquadExport!$BM128,TRUE))),HARMEAN(WeightedParse!H128,WeightedParse!K128,WeightedParse!M128,WeightedParse!V128,WeightedParse!W128,WeightedParse!AD128,WeightedParse!AF128,WeightedParse!AH128,WeightedParse!AK128,WeightedParse!AL128,WeightedParse!AO128,WeightedParse!AP128)*(CONVERT(LEFT(SquadExport!$E128,FIND("'",SquadExport!$E128)-1)+((MID(SquadExport!$E128,FIND("'",SquadExport!$E128)+1,LEN(SquadExport!$E128)-FIND("'",SquadExport!$E128)-1))/12),"ft","m")-1)/(Variables!$C$4-1),(HARMEAN(WeightedParse!H128,WeightedParse!K128,WeightedParse!M128,WeightedParse!V128,WeightedParse!W128,WeightedParse!AD128,WeightedParse!AF128,WeightedParse!AH128,WeightedParse!AK128,WeightedParse!AL128,WeightedParse!AO128,WeightedParse!AP128)*(CONVERT(LEFT(SquadExport!$E128,FIND("'",SquadExport!$E128)-1)+((MID(SquadExport!$E128,FIND("'",SquadExport!$E128)+1,LEN(SquadExport!$E128)-FIND("'",SquadExport!$E128)-1))/12),"ft","m")-1)/(Variables!$C$4-1))*Variables!$B$5),"")</f>
        <v/>
      </c>
      <c r="AK128" s="114" t="str">
        <f>IF($A128&gt;"",IF(AND(OR(EXACT(SquadExport!$BR128,TRUE),EXACT(SquadExport!$BS128,TRUE)),OR(EXACT(SquadExport!$BK128,TRUE),EXACT(SquadExport!$BM128,TRUE))),HARMEAN(WeightedParse!J128,WeightedParse!K128,WeightedParse!T128,WeightedParse!V128,WeightedParse!X128,WeightedParse!Y128,WeightedParse!Z128,WeightedParse!AD128,WeightedParse!AH128,WeightedParse!AI128,WeightedParse!AK128,WeightedParse!AO128),HARMEAN(WeightedParse!J128,WeightedParse!K128,WeightedParse!T128,WeightedParse!V128,WeightedParse!X128,WeightedParse!Y128,WeightedParse!Z128,WeightedParse!AD128,WeightedParse!AH128,WeightedParse!AI128,WeightedParse!AK128,WeightedParse!AO128)*Variables!$B$5),"")</f>
        <v/>
      </c>
      <c r="AL128" s="114" t="str">
        <f>IF($A128&gt;"",IF(AND(OR(EXACT(SquadExport!$BR128,TRUE),EXACT(SquadExport!$BS128,TRUE)),OR(EXACT(SquadExport!$BK128,TRUE),EXACT(SquadExport!$BM128,TRUE))),HARMEAN(WeightedParse!H128,WeightedParse!I128,WeightedParse!K128,WeightedParse!Q128,WeightedParse!T128,WeightedParse!V128,WeightedParse!AB128,WeightedParse!AD128,WeightedParse!AH128,WeightedParse!AI128,WeightedParse!AJ128,WeightedParse!AN128,WeightedParse!AO128),HARMEAN(WeightedParse!H128,WeightedParse!I128,WeightedParse!K128,WeightedParse!Q128,WeightedParse!T128,WeightedParse!V128,WeightedParse!AB128,WeightedParse!AD128,WeightedParse!AH128,WeightedParse!AI128,WeightedParse!AJ128,WeightedParse!AN128,WeightedParse!AO128)*Variables!$B$5),"")</f>
        <v/>
      </c>
      <c r="AM128" s="114" t="str">
        <f>IF($A128&gt;"",IF(AND(OR(EXACT(SquadExport!$BR128,TRUE),EXACT(SquadExport!$BS128,TRUE)),OR(EXACT(SquadExport!$BK128,TRUE),EXACT(SquadExport!$BM128,TRUE))),HARMEAN(WeightedParse!I128,WeightedParse!J128,WeightedParse!K128,WeightedParse!N128,WeightedParse!Q128,WeightedParse!T128,WeightedParse!V128,WeightedParse!X128,WeightedParse!AB128,WeightedParse!AD128,WeightedParse!AG128,WeightedParse!AI128,WeightedParse!AJ128,WeightedParse!AK128,WeightedParse!AN128)*WeightedParse!BD128,(HARMEAN(WeightedParse!I128,WeightedParse!J128,WeightedParse!K128,WeightedParse!N128,WeightedParse!Q128,WeightedParse!T128,WeightedParse!V128,WeightedParse!X128,WeightedParse!AB128,WeightedParse!AD128,WeightedParse!AG128,WeightedParse!AI128,WeightedParse!AJ128,WeightedParse!AK128,WeightedParse!AN128)*WeightedParse!BD128)*Variables!$B$5),"")</f>
        <v/>
      </c>
      <c r="AN128" s="114" t="str">
        <f>IF($A128&gt;"",IF(AND(OR(EXACT(SquadExport!$BR128,TRUE),EXACT(SquadExport!$BS128,TRUE)),OR(EXACT(SquadExport!$BK128,TRUE),EXACT(SquadExport!$BM128,TRUE))),HARMEAN(WeightedParse!H128,WeightedParse!I128,WeightedParse!K128,WeightedParse!N128,WeightedParse!Q128,WeightedParse!T128,WeightedParse!V128,WeightedParse!X128,WeightedParse!Z128,WeightedParse!AD128,WeightedParse!AG128,WeightedParse!AH128,WeightedParse!AI128,WeightedParse!AJ128,WeightedParse!AN128,WeightedParse!AO128)*WeightedParse!BD128,(HARMEAN(WeightedParse!H128,WeightedParse!I128,WeightedParse!K128,WeightedParse!N128,WeightedParse!Q128,WeightedParse!T128,WeightedParse!V128,WeightedParse!X128,WeightedParse!Z128,WeightedParse!AD128,WeightedParse!AG128,WeightedParse!AH128,WeightedParse!AI128,WeightedParse!AJ128,WeightedParse!AN128,WeightedParse!AO128)*WeightedParse!BD128)*Variables!$B$5),"")</f>
        <v/>
      </c>
      <c r="AO128" s="114" t="str">
        <f>IF($A128&gt;"",IF(AND(EXACT(SquadExport!$BS128,TRUE),EXACT(SquadExport!$BL128,TRUE)),HARMEAN(WeightedParse!K128,WeightedParse!Q128,WeightedParse!T128,WeightedParse!V128,WeightedParse!X128,WeightedParse!Z128,WeightedParse!AB128,WeightedParse!AD128,WeightedParse!AG128,WeightedParse!AK128),HARMEAN(WeightedParse!K128,WeightedParse!Q128,WeightedParse!T128,WeightedParse!V128,WeightedParse!X128,WeightedParse!Z128,WeightedParse!AB128,WeightedParse!AD128,WeightedParse!AG128,WeightedParse!AK128)*Variables!$B$5),"")</f>
        <v/>
      </c>
      <c r="AP128" s="114" t="str">
        <f>IF($A128&gt;"",IF(AND(EXACT(SquadExport!$BS128,TRUE),EXACT(SquadExport!$BL128,TRUE)),HARMEAN(WeightedParse!I128,WeightedParse!K128,WeightedParse!Q128,WeightedParse!T128,WeightedParse!V128,WeightedParse!X128,WeightedParse!Z128,WeightedParse!AB128,WeightedParse!AD128,WeightedParse!AF128,WeightedParse!AG128,WeightedParse!AI128,WeightedParse!AJ128),HARMEAN(WeightedParse!I128,WeightedParse!K128,WeightedParse!Q128,WeightedParse!T128,WeightedParse!V128,WeightedParse!X128,WeightedParse!Z128,WeightedParse!AB128,WeightedParse!AD128,WeightedParse!AF128,WeightedParse!AG128,WeightedParse!AI128,WeightedParse!AJ128)*Variables!$B$5),"")</f>
        <v/>
      </c>
      <c r="AQ128" s="114" t="str">
        <f>IF($A128&gt;"",IF(AND(EXACT(SquadExport!$BS128,TRUE),EXACT(SquadExport!$BL128,TRUE)),HARMEAN(WeightedParse!I128,WeightedParse!J128,WeightedParse!K128,WeightedParse!Q128,WeightedParse!T128,WeightedParse!V128,WeightedParse!X128,WeightedParse!Z128,WeightedParse!AB128,WeightedParse!AD128,WeightedParse!AG128,WeightedParse!AI128,WeightedParse!AJ128,WeightedParse!AK128),HARMEAN(WeightedParse!I128,WeightedParse!J128,WeightedParse!K128,WeightedParse!Q128,WeightedParse!T128,WeightedParse!V128,WeightedParse!X128,WeightedParse!Z128,WeightedParse!AB128,WeightedParse!AD128,WeightedParse!AG128,WeightedParse!AI128,WeightedParse!AJ128,WeightedParse!AK128)*Variables!$B$5),"")</f>
        <v/>
      </c>
      <c r="AR128" s="114" t="str">
        <f>IF($A128&gt;"",IF(AND(EXACT(SquadExport!$BS128,TRUE),EXACT(SquadExport!$BL128,TRUE)),HARMEAN(WeightedParse!I128,WeightedParse!J128,WeightedParse!K128,WeightedParse!Q128,WeightedParse!T128,WeightedParse!V128,WeightedParse!X128,WeightedParse!Y128,WeightedParse!Z128,WeightedParse!AD128,WeightedParse!AH128,WeightedParse!AI128,WeightedParse!AJ128,WeightedParse!AK128,WeightedParse!AN128,WeightedParse!AO128),HARMEAN(WeightedParse!I128,WeightedParse!J128,WeightedParse!K128,WeightedParse!Q128,WeightedParse!T128,WeightedParse!V128,WeightedParse!X128,WeightedParse!Y128,WeightedParse!Z128,WeightedParse!AD128,WeightedParse!AH128,WeightedParse!AI128,WeightedParse!AJ128,WeightedParse!AK128,WeightedParse!AN128,WeightedParse!AO128)*Variables!$B$5),"")</f>
        <v/>
      </c>
      <c r="AS128" s="114" t="str">
        <f>IF($A128&gt;"",IF(AND(EXACT(SquadExport!$BT128,TRUE),EXACT(SquadExport!$BL128,TRUE)),HARMEAN(WeightedParse!J128,WeightedParse!K128,WeightedParse!M128,WeightedParse!T128,WeightedParse!V128,WeightedParse!X128,WeightedParse!Z128,WeightedParse!AD128,WeightedParse!AI128),(HARMEAN(WeightedParse!J128,WeightedParse!K128,WeightedParse!M128,WeightedParse!T128,WeightedParse!V128,WeightedParse!X128,WeightedParse!Z128,WeightedParse!AD128,WeightedParse!AI128)*Variables!$B$5)),"")</f>
        <v/>
      </c>
      <c r="AT128" s="114" t="str">
        <f>IF($A128&gt;"",IF(AND(EXACT(SquadExport!$BT128,TRUE),EXACT(SquadExport!$BL128,TRUE)),HARMEAN(WeightedParse!J128,WeightedParse!K128,WeightedParse!M128,WeightedParse!U128,WeightedParse!V128,WeightedParse!W128,WeightedParse!X128,WeightedParse!Z128,WeightedParse!AD128,WeightedParse!AF128,WeightedParse!AK128,WeightedParse!AL128,WeightedParse!AP128)*(CONVERT(LEFT(SquadExport!$E128,FIND("'",SquadExport!$E128)-1)+((MID(SquadExport!$E128,FIND("'",SquadExport!$E128)+1,LEN(SquadExport!$E128)-FIND("'",SquadExport!$E128)-1))/12),"ft","m")-1)/(Variables!$C$4-1),(HARMEAN(WeightedParse!J128,WeightedParse!K128,WeightedParse!M128,WeightedParse!U128,WeightedParse!V128,WeightedParse!W128,WeightedParse!X128,WeightedParse!Z128,WeightedParse!AD128,WeightedParse!AF128,WeightedParse!AK128,WeightedParse!AL128,WeightedParse!AP128)*(CONVERT(LEFT(SquadExport!$E128,FIND("'",SquadExport!$E128)-1)+((MID(SquadExport!$E128,FIND("'",SquadExport!$E128)+1,LEN(SquadExport!$E128)-FIND("'",SquadExport!$E128)-1))/12),"ft","m")-1)/(Variables!$C$4-1)))*Variables!$B$5,"")</f>
        <v/>
      </c>
      <c r="AU128" s="114" t="str">
        <f>IF($A128&gt;"",IF(AND(EXACT(SquadExport!$BT128,TRUE),EXACT(SquadExport!$BL128,TRUE)),HARMEAN(WeightedParse!I128,WeightedParse!J128,WeightedParse!K128,WeightedParse!Q128,WeightedParse!T128,WeightedParse!V128,WeightedParse!X128,WeightedParse!Z128,WeightedParse!AB128,WeightedParse!AD128,WeightedParse!AF128,WeightedParse!AG128,WeightedParse!AK128,WeightedParse!AP128),HARMEAN(WeightedParse!I128,WeightedParse!J128,WeightedParse!K128,WeightedParse!Q128,WeightedParse!T128,WeightedParse!V128,WeightedParse!X128,WeightedParse!Z128,WeightedParse!AB128,WeightedParse!AD128,WeightedParse!AF128,WeightedParse!AG128,WeightedParse!AK128,WeightedParse!AP128)*Variables!$B$5),"")</f>
        <v/>
      </c>
      <c r="AV128" s="114" t="str">
        <f>IF($A128&gt;"",IF(AND(EXACT(SquadExport!$BT128,TRUE),EXACT(SquadExport!$BL128,TRUE)),HARMEAN(WeightedParse!I128,WeightedParse!J128,WeightedParse!K128,WeightedParse!Q128,WeightedParse!T128,WeightedParse!V128,WeightedParse!X128,WeightedParse!Z128,WeightedParse!AD128,WeightedParse!AH128,WeightedParse!AI128,WeightedParse!AJ128,WeightedParse!AK128,WeightedParse!AN128,WeightedParse!AO128),HARMEAN(WeightedParse!I128,WeightedParse!J128,WeightedParse!K128,WeightedParse!Q128,WeightedParse!T128,WeightedParse!V128,WeightedParse!X128,WeightedParse!Z128,WeightedParse!AD128,WeightedParse!AH128,WeightedParse!AI128,WeightedParse!AJ128,WeightedParse!AK128,WeightedParse!AN128,WeightedParse!AO128)*Variables!$B$5),"")</f>
        <v/>
      </c>
      <c r="AW128" s="114" t="str">
        <f>IF($A128&gt;"",IF(AND(EXACT(SquadExport!$BT128,TRUE),EXACT(SquadExport!$BL128,TRUE)),HARMEAN(WeightedParse!I128,WeightedParse!J128,WeightedParse!K128,WeightedParse!Q128,WeightedParse!T128,WeightedParse!V128,WeightedParse!X128,WeightedParse!Z128,WeightedParse!AB128,WeightedParse!AD128,WeightedParse!AF128,WeightedParse!AG128,WeightedParse!AI128,WeightedParse!AJ128,WeightedParse!AK128),HARMEAN(WeightedParse!I128,WeightedParse!J128,WeightedParse!K128,WeightedParse!Q128,WeightedParse!T128,WeightedParse!V128,WeightedParse!X128,WeightedParse!Z128,WeightedParse!AB128,WeightedParse!AD128,WeightedParse!AF128,WeightedParse!AG128,WeightedParse!AI128,WeightedParse!AJ128,WeightedParse!AK128)*Variables!$B$5),"")</f>
        <v/>
      </c>
      <c r="AX128" s="114" t="str">
        <f>IF($A128&gt;"",IF(AND(EXACT(SquadExport!$BT128,TRUE),EXACT(SquadExport!$BL128,TRUE)),HARMEAN(WeightedParse!K128,WeightedParse!Q128,WeightedParse!U128,WeightedParse!V128,WeightedParse!W128,WeightedParse!X128,WeightedParse!Y128,WeightedParse!Z128,WeightedParse!AD128,WeightedParse!AF128,WeightedParse!AH128,WeightedParse!AI128,WeightedParse!AJ128,WeightedParse!AK128,WeightedParse!AN128,WeightedParse!AO128,WeightedParse!AP128),HARMEAN(WeightedParse!K128,WeightedParse!Q128,WeightedParse!U128,WeightedParse!V128,WeightedParse!W128,WeightedParse!X128,WeightedParse!Y128,WeightedParse!Z128,WeightedParse!AD128,WeightedParse!AF128,WeightedParse!AH128,WeightedParse!AI128,WeightedParse!AJ128,WeightedParse!AK128,WeightedParse!AN128,WeightedParse!AO128,WeightedParse!AP128)*Variables!$B$5),"")</f>
        <v/>
      </c>
      <c r="AY128" s="114" t="str">
        <f>IF($A128&gt;"",IF(AND(EXACT(SquadExport!$BT128,TRUE),EXACT(SquadExport!$BL128,TRUE)),HARMEAN(WeightedParse!I128,WeightedParse!J128,WeightedParse!K128,WeightedParse!M128,WeightedParse!N128,WeightedParse!Q128,WeightedParse!T128,WeightedParse!V128,WeightedParse!X128,WeightedParse!Z128,WeightedParse!AD128,WeightedParse!AF128,WeightedParse!AG128,WeightedParse!AH128,WeightedParse!AI128,WeightedParse!AJ128,WeightedParse!AK128,WeightedParse!AL128,WeightedParse!AN128,WeightedParse!AO128,WeightedParse!AP128),HARMEAN(WeightedParse!I128,WeightedParse!J128,WeightedParse!K128,WeightedParse!M128,WeightedParse!N128,WeightedParse!Q128,WeightedParse!T128,WeightedParse!V128,WeightedParse!X128,WeightedParse!Z128,WeightedParse!AD128,WeightedParse!AF128,WeightedParse!AG128,WeightedParse!AH128,WeightedParse!AI128,WeightedParse!AJ128,WeightedParse!AK128,WeightedParse!AL128,WeightedParse!AN128,WeightedParse!AO128,WeightedParse!AP128)*Variables!$B$5),"")</f>
        <v/>
      </c>
    </row>
    <row r="129" spans="1:51" ht="15" customHeight="1" x14ac:dyDescent="0.25">
      <c r="A129" s="3" t="str">
        <f>IF(WeightedParse!A129&gt;"",WeightedParse!A129,"")</f>
        <v/>
      </c>
      <c r="B129" s="4" t="str">
        <f>IF(WeightedParse!B129&gt;0,WeightedParse!B129,"")</f>
        <v/>
      </c>
      <c r="C129" s="4" t="str">
        <f>IF(A129&gt;"",IF(AND(B129&lt;=Variables!$B$8,G129&gt;2),"Youth",IF(AND(B129&lt;=Variables!$B$8,G129&lt;=2),"Prospect",IF(AND(B129&gt;=Variables!$B$9,G129&gt;2),"Old",IF(G129&gt;=3,"Reserves","First Team")))),"")</f>
        <v/>
      </c>
      <c r="D129" s="4" t="str">
        <f>SquadExport!BJ129</f>
        <v/>
      </c>
      <c r="E129" s="4" t="str">
        <f>IF(A129&gt;"",VLOOKUP(F129,Roles!A:B,2,FALSE)&amp;IF(OR(VLOOKUP(F129,Roles!$A:$B,2,FALSE)="FB",VLOOKUP(F129,Roles!$A:$B,2,FALSE)="WB",VLOOKUP(F129,Roles!$A:$B,2,FALSE)="WM",VLOOKUP(F129,Roles!$A:$B,2,FALSE)="W"),IF(AND(SquadExport!BK129=TRUE,SquadExport!BM129=TRUE,WeightedParse!BB129&gt;=WeightedParse!BC129)," (R)",IF(AND(SquadExport!BK129=TRUE,SquadExport!BM129=TRUE,WeightedParse!BB129&lt;WeightedParse!BC129)," (L)",IF(AND(SquadExport!BK129=TRUE,SquadExport!BM129=FALSE), " (L)",IF(AND(SquadExport!BK129=FALSE,SquadExport!BM129=TRUE)," (R)","")))),""),"")</f>
        <v/>
      </c>
      <c r="F129" s="4" t="str" cm="1">
        <f t="array" ref="F129">IF(A129&gt;"",INDEX($J$1:$AY$1,SUMPRODUCT(MAX(($J$2:$AY$200=MAX($J129:$AY129))*(COLUMN($J$2:$AY$200))))-COLUMN($J$1)+1),"")</f>
        <v/>
      </c>
      <c r="G129" s="4" t="str">
        <f t="shared" si="3"/>
        <v/>
      </c>
      <c r="H129" s="4" t="str">
        <f t="shared" si="4"/>
        <v/>
      </c>
      <c r="I129" s="5" t="str">
        <f t="shared" si="5"/>
        <v/>
      </c>
      <c r="J129" s="114" t="str">
        <f>IF($A129&gt;"",HARMEAN(WeightedParse!V129,WeightedParse!Y129,WeightedParse!Z129,WeightedParse!AE129,WeightedParse!AJ129,WeightedParse!AQ129,WeightedParse!AR129,WeightedParse!AS129,WeightedParse!AU129,WeightedParse!AV129,WeightedParse!AW129,WeightedParse!AY129,WeightedParse!BA129),"")</f>
        <v/>
      </c>
      <c r="K129" s="114" t="str">
        <f>IF(A129&gt;"",HARMEAN(WeightedParse!K129,WeightedParse!Q129,WeightedParse!V129,WeightedParse!X129,WeightedParse!Y129,WeightedParse!Z129,WeightedParse!AE129,WeightedParse!AG129,WeightedParse!AI129,WeightedParse!AJ129,WeightedParse!AQ129,WeightedParse!AR129,WeightedParse!AS129,WeightedParse!AU129,WeightedParse!AV129,WeightedParse!AW129,WeightedParse!AY129,WeightedParse!AZ129,WeightedParse!BA129),"")</f>
        <v/>
      </c>
      <c r="L129" s="114" t="str">
        <f>IF($A129&gt;"",IF(AND(EXACT(SquadExport!$BO129,TRUE),EXACT(SquadExport!$BL129,TRUE)),HARMEAN(WeightedParse!M129,WeightedParse!P129,WeightedParse!S129,WeightedParse!U129,WeightedParse!V129,WeightedParse!W129,WeightedParse!Y129,WeightedParse!AE129,WeightedParse!AL129,WeightedParse!AN129,WeightedParse!AP129),HARMEAN(WeightedParse!M129,WeightedParse!P129,WeightedParse!S129,WeightedParse!U129,WeightedParse!V129,WeightedParse!W129,WeightedParse!Y129,WeightedParse!AE129,WeightedParse!AL129,WeightedParse!AN129,WeightedParse!AP129)*Variables!$B$5),"")</f>
        <v/>
      </c>
      <c r="M129" s="114" t="str">
        <f>IF($A129&gt;"",IF(AND(EXACT(SquadExport!$BO129,TRUE),EXACT(SquadExport!$BL129,TRUE)),HARMEAN(WeightedParse!M129,WeightedParse!P129,WeightedParse!S129,WeightedParse!U129,WeightedParse!V129,WeightedParse!W129,WeightedParse!X129,WeightedParse!Y129,WeightedParse!Z129,WeightedParse!AE129,WeightedParse!AL129,WeightedParse!AN129,WeightedParse!AP129),HARMEAN(WeightedParse!M129,WeightedParse!P129,WeightedParse!S129,WeightedParse!U129,WeightedParse!V129,WeightedParse!W129,WeightedParse!X129,WeightedParse!Y129,WeightedParse!Z129,WeightedParse!AE129,WeightedParse!AL129,WeightedParse!AN129,WeightedParse!AP129)*Variables!$B$5),"")</f>
        <v/>
      </c>
      <c r="N129" s="114" t="str">
        <f>IF($A129&gt;"",IF(AND(EXACT(SquadExport!$BO129,TRUE),EXACT(SquadExport!$BL129,TRUE)),HARMEAN(WeightedParse!K129,WeightedParse!M129,WeightedParse!P129,WeightedParse!Q129,WeightedParse!S129,WeightedParse!T129,WeightedParse!U129,WeightedParse!V129,WeightedParse!W129,WeightedParse!X129,WeightedParse!Y129,WeightedParse!Z129,WeightedParse!AE129,WeightedParse!AG129,WeightedParse!AL129,WeightedParse!AN129,WeightedParse!AP129),HARMEAN(WeightedParse!K129,WeightedParse!M129,WeightedParse!P129,WeightedParse!Q129,WeightedParse!S129,WeightedParse!T129,WeightedParse!U129,WeightedParse!V129,WeightedParse!W129,WeightedParse!X129,WeightedParse!Y129,WeightedParse!Z129,WeightedParse!AE129,WeightedParse!AG129,WeightedParse!AL129,WeightedParse!AN129,WeightedParse!AP129)*Variables!$B$5),"")</f>
        <v/>
      </c>
      <c r="O129" s="114" t="str">
        <f>IF($A129&gt;"",IF(AND(EXACT(SquadExport!$BO129,TRUE),EXACT(SquadExport!$BL129,TRUE)),HARMEAN(WeightedParse!I129,WeightedParse!K129,WeightedParse!M129,WeightedParse!P129,WeightedParse!Q129,WeightedParse!S129,WeightedParse!T129,WeightedParse!V129,WeightedParse!W129,WeightedParse!X129,WeightedParse!Y129,WeightedParse!Z129,WeightedParse!AB129,WeightedParse!AE129,WeightedParse!AF129,WeightedParse!AG129,WeightedParse!AJ129,WeightedParse!AK129,WeightedParse!AL129,WeightedParse!AN129,WeightedParse!AO129,WeightedParse!AP129),HARMEAN(WeightedParse!I129,WeightedParse!K129,WeightedParse!M129,WeightedParse!P129,WeightedParse!Q129,WeightedParse!S129,WeightedParse!T129,WeightedParse!V129,WeightedParse!W129,WeightedParse!X129,WeightedParse!Y129,WeightedParse!Z129,WeightedParse!AB129,WeightedParse!AE129,WeightedParse!AF129,WeightedParse!AG129,WeightedParse!AJ129,WeightedParse!AK129,WeightedParse!AL129,WeightedParse!AN129,WeightedParse!AO129,WeightedParse!AP129)*Variables!$B$5),"")</f>
        <v/>
      </c>
      <c r="P129" s="114" t="str">
        <f>IF($A129&gt;"",IF(AND(OR(EXACT(SquadExport!$BO129,TRUE),EXACT(SquadExport!$BP129,TRUE)),OR(EXACT(SquadExport!$BK129,TRUE),EXACT(SquadExport!$BM129,TRUE))),HARMEAN(WeightedParse!M129,WeightedParse!P129,WeightedParse!S129,WeightedParse!U129,WeightedParse!V129,WeightedParse!W129,WeightedParse!Y129,WeightedParse!AE129,WeightedParse!AF129,WeightedParse!AP129),HARMEAN(WeightedParse!M129,WeightedParse!P129,WeightedParse!S129,WeightedParse!U129,WeightedParse!V129,WeightedParse!W129,WeightedParse!Y129,WeightedParse!AE129,WeightedParse!AF129,WeightedParse!AP129)*Variables!$B$5),"")</f>
        <v/>
      </c>
      <c r="Q129" s="114" t="str">
        <f>IF($A129&gt;"",IF(AND(OR(EXACT(SquadExport!$BO129,TRUE),EXACT(SquadExport!$BP129,TRUE)),OR(EXACT(SquadExport!$BK129,TRUE),EXACT(SquadExport!$BM129,TRUE))),HARMEAN(WeightedParse!H129,WeightedParse!P129,WeightedParse!Q129,WeightedParse!S129,WeightedParse!T129,WeightedParse!V129,WeightedParse!X129,WeightedParse!Y129,WeightedParse!Z129,WeightedParse!AE129,WeightedParse!AF129,WeightedParse!AH129,WeightedParse!AN129,WeightedParse!AO129),HARMEAN(WeightedParse!H129,WeightedParse!P129,WeightedParse!Q129,WeightedParse!S129,WeightedParse!T129,WeightedParse!V129,WeightedParse!X129,WeightedParse!Y129,WeightedParse!Z129,WeightedParse!AE129,WeightedParse!AF129,WeightedParse!AH129,WeightedParse!AN129,WeightedParse!AO129)*Variables!$B$5),"")</f>
        <v/>
      </c>
      <c r="R129" s="115" t="str">
        <f>IF($A129&gt;"",IF(AND(OR(EXACT(SquadExport!$BO129,TRUE),EXACT(SquadExport!$BP129,TRUE)),OR(EXACT(SquadExport!$BK129,TRUE),EXACT(SquadExport!$BM129,TRUE))),HARMEAN(WeightedParse!H129,WeightedParse!I129,WeightedParse!K129,WeightedParse!P129,WeightedParse!Q129,WeightedParse!S129,WeightedParse!T129,WeightedParse!V129,WeightedParse!Y129,WeightedParse!Z129,WeightedParse!AD129,WeightedParse!AE129,WeightedParse!AF129,WeightedParse!AH129,WeightedParse!AI129,WeightedParse!AJ129,WeightedParse!AN129,WeightedParse!AO129),HARMEAN(WeightedParse!H129,WeightedParse!I129,WeightedParse!K129,WeightedParse!P129,WeightedParse!Q129,WeightedParse!S129,WeightedParse!T129,WeightedParse!V129,WeightedParse!Y129,WeightedParse!Z129,WeightedParse!AD129,WeightedParse!AE129,WeightedParse!AF129,WeightedParse!AH129,WeightedParse!AI129,WeightedParse!AJ129,WeightedParse!AN129,WeightedParse!AO129)*Variables!$B$5),"")</f>
        <v/>
      </c>
      <c r="S129" s="115" t="str">
        <f>IF($A129&gt;"",IF(AND(OR(EXACT(SquadExport!$BO129,TRUE),EXACT(SquadExport!$BP129,TRUE)),OR(EXACT(SquadExport!$BK129,TRUE),EXACT(SquadExport!$BM129,TRUE))),HARMEAN(WeightedParse!H129,WeightedParse!I129,WeightedParse!K129,WeightedParse!Q129,WeightedParse!S129,WeightedParse!T129,WeightedParse!V129,WeightedParse!X129,WeightedParse!Z129,WeightedParse!AB129,WeightedParse!AD129,WeightedParse!AF129,WeightedParse!AG129,WeightedParse!AH129,WeightedParse!AI129,WeightedParse!AJ129,WeightedParse!AK129,WeightedParse!AN129,WeightedParse!AO129),HARMEAN(WeightedParse!H129,WeightedParse!I129,WeightedParse!K129,WeightedParse!Q129,WeightedParse!S129,WeightedParse!T129,WeightedParse!V129,WeightedParse!X129,WeightedParse!Z129,WeightedParse!AB129,WeightedParse!AD129,WeightedParse!AF129,WeightedParse!AG129,WeightedParse!AH129,WeightedParse!AI129,WeightedParse!AJ129,WeightedParse!AK129,WeightedParse!AN129,WeightedParse!AO129)*Variables!$B$5),"")</f>
        <v/>
      </c>
      <c r="T129" s="114" t="str">
        <f>IF($A129&gt;"",IF(AND(OR(EXACT(SquadExport!$BO129,TRUE),EXACT(SquadExport!$BP129,TRUE)),OR(EXACT(SquadExport!$BK129,TRUE),EXACT(SquadExport!$BM129,TRUE))),HARMEAN(WeightedParse!I129,WeightedParse!K129,WeightedParse!N129,WeightedParse!P129,WeightedParse!Q129,WeightedParse!S129,WeightedParse!T129,WeightedParse!V129,WeightedParse!X129,WeightedParse!Y129,WeightedParse!Z129,WeightedParse!AB129,WeightedParse!AD129,WeightedParse!AE129,WeightedParse!AF129,WeightedParse!AH129,WeightedParse!AI129,WeightedParse!AJ129,WeightedParse!AN129,WeightedParse!AO129)*WeightedParse!BD129,(HARMEAN(WeightedParse!I129,WeightedParse!K129,WeightedParse!N129,WeightedParse!P129,WeightedParse!Q129,WeightedParse!S129,WeightedParse!T129,WeightedParse!V129,WeightedParse!X129,WeightedParse!Y129,WeightedParse!Z129,WeightedParse!AB129,WeightedParse!AD129,WeightedParse!AE129,WeightedParse!AF129,WeightedParse!AH129,WeightedParse!AI129,WeightedParse!AJ129,WeightedParse!AN129,WeightedParse!AO129)*WeightedParse!BD129)*Variables!$B$5),"")</f>
        <v/>
      </c>
      <c r="U129" s="114" t="str">
        <f>IF($A129&gt;"",IF(EXACT(SquadExport!$BQ129,TRUE),HARMEAN(WeightedParse!P129,WeightedParse!S129,WeightedParse!V129,WeightedParse!X129,WeightedParse!Y129,WeightedParse!Z129,WeightedParse!AE129,WeightedParse!AF129,WeightedParse!AP129),HARMEAN(WeightedParse!P129,WeightedParse!S129,WeightedParse!V129,WeightedParse!X129,WeightedParse!Y129,WeightedParse!Z129,WeightedParse!AE129,WeightedParse!AF129,WeightedParse!AP129)*Variables!$B$5),"")</f>
        <v/>
      </c>
      <c r="V129" s="114" t="str">
        <f>IF($A129&gt;"",IF(EXACT(SquadExport!$BQ129,TRUE),HARMEAN(WeightedParse!K129,WeightedParse!Q129,WeightedParse!S129,WeightedParse!T129,WeightedParse!V129,WeightedParse!X129,WeightedParse!Z129,WeightedParse!AE129,WeightedParse!AF129,WeightedParse!AG129,WeightedParse!AH129,WeightedParse!AK129),HARMEAN(WeightedParse!K129,WeightedParse!Q129,WeightedParse!S129,WeightedParse!T129,WeightedParse!V129,WeightedParse!X129,WeightedParse!Z129,WeightedParse!AE129,WeightedParse!AF129,WeightedParse!AG129,WeightedParse!AH129,WeightedParse!AK129)*Variables!$B$5),"")</f>
        <v/>
      </c>
      <c r="W129" s="114" t="str">
        <f>IF($A129&gt;"",IF(EXACT(SquadExport!$BQ129,TRUE),HARMEAN(WeightedParse!I129,WeightedParse!K129,WeightedParse!N129,WeightedParse!Q129,WeightedParse!T129,WeightedParse!V129,WeightedParse!X129,WeightedParse!Z129,WeightedParse!AB129,WeightedParse!AD129,WeightedParse!AF129,WeightedParse!AG129,WeightedParse!AK129),HARMEAN(WeightedParse!I129,WeightedParse!K129,WeightedParse!N129,WeightedParse!Q129,WeightedParse!T129,WeightedParse!V129,WeightedParse!X129,WeightedParse!Z129,WeightedParse!AB129,WeightedParse!AD129,WeightedParse!AF129,WeightedParse!AG129,WeightedParse!AK129)*Variables!$B$5),"")</f>
        <v/>
      </c>
      <c r="X129" s="114" t="str">
        <f>IF($A129&gt;"",IF(EXACT(SquadExport!$BQ129,TRUE),HARMEAN(WeightedParse!K129,WeightedParse!P129,WeightedParse!Q129,WeightedParse!S129,WeightedParse!U129,WeightedParse!V129,WeightedParse!X129,WeightedParse!Y129,WeightedParse!Z129,WeightedParse!AE129,WeightedParse!AF129,WeightedParse!AH129,WeightedParse!AO129,WeightedParse!AP129),HARMEAN(WeightedParse!K129,WeightedParse!P129,WeightedParse!Q129,WeightedParse!S129,WeightedParse!U129,WeightedParse!V129,WeightedParse!X129,WeightedParse!Y129,WeightedParse!Z129,WeightedParse!AE129,WeightedParse!AF129,WeightedParse!AH129,WeightedParse!AO129,WeightedParse!AP129)*Variables!$B$5),"")</f>
        <v/>
      </c>
      <c r="Y129" s="114" t="str">
        <f>IF($A129&gt;"",IF(EXACT(SquadExport!$BQ129,TRUE),HARMEAN(WeightedParse!P129,WeightedParse!Q129,WeightedParse!S129,WeightedParse!U129,WeightedParse!V129,WeightedParse!W129,WeightedParse!Y129,WeightedParse!AE129,WeightedParse!AF129,WeightedParse!AH129,WeightedParse!AJ129,WeightedParse!AN129,WeightedParse!AO129,WeightedParse!AP129),HARMEAN(WeightedParse!P129,WeightedParse!Q129,WeightedParse!S129,WeightedParse!U129,WeightedParse!V129,WeightedParse!W129,WeightedParse!Y129,WeightedParse!AE129,WeightedParse!AF129,WeightedParse!AH129,WeightedParse!AJ129,WeightedParse!AN129,WeightedParse!AO129,WeightedParse!AP129)*Variables!$B$5),"")</f>
        <v/>
      </c>
      <c r="Z129" s="114" t="str">
        <f>IF($A129&gt;"",IF(EXACT(SquadExport!$BQ129,TRUE),HARMEAN(WeightedParse!M129,WeightedParse!P129,WeightedParse!Q129,WeightedParse!S129,WeightedParse!U129,WeightedParse!V129,WeightedParse!W129,WeightedParse!X129,WeightedParse!Y129,WeightedParse!Z129,WeightedParse!AE129,WeightedParse!AF129,WeightedParse!AH129,WeightedParse!AL129,WeightedParse!AO129,WeightedParse!AP129),HARMEAN(WeightedParse!M129,WeightedParse!P129,WeightedParse!Q129,WeightedParse!S129,WeightedParse!U129,WeightedParse!V129,WeightedParse!W129,WeightedParse!X129,WeightedParse!Y129,WeightedParse!Z129,WeightedParse!AE129,WeightedParse!AF129,WeightedParse!AH129,WeightedParse!AL129,WeightedParse!AO129,WeightedParse!AP129)*Variables!$B$5),"")</f>
        <v/>
      </c>
      <c r="AA129" s="114" t="str">
        <f>IF($A129&gt;"",IF(EXACT(SquadExport!$BQ129,TRUE),HARMEAN(WeightedParse!J129,WeightedParse!K129,WeightedParse!N129,WeightedParse!P129,WeightedParse!Q129,WeightedParse!S129,WeightedParse!V129,WeightedParse!X129,WeightedParse!Y129,WeightedParse!Z129,WeightedParse!AD129,WeightedParse!AE129,WeightedParse!AH129,WeightedParse!AI129,WeightedParse!AK129,WeightedParse!AN129,WeightedParse!AO129,WeightedParse!AP129),HARMEAN(WeightedParse!J129,WeightedParse!K129,WeightedParse!N129,WeightedParse!P129,WeightedParse!Q129,WeightedParse!S129,WeightedParse!V129,WeightedParse!X129,WeightedParse!Y129,WeightedParse!Z129,WeightedParse!AD129,WeightedParse!AE129,WeightedParse!AH129,WeightedParse!AI129,WeightedParse!AK129,WeightedParse!AN129,WeightedParse!AO129,WeightedParse!AP129)*Variables!$B$5),"")</f>
        <v/>
      </c>
      <c r="AB129" s="114" t="str">
        <f>IF($A129&gt;"",IF(AND(EXACT(SquadExport!$BR129,TRUE),EXACT(SquadExport!$BL129,TRUE)),HARMEAN(WeightedParse!I129,WeightedParse!K129,WeightedParse!N129,WeightedParse!Q129,WeightedParse!T129,WeightedParse!V129,WeightedParse!X129,WeightedParse!Y129,WeightedParse!Z129,WeightedParse!AD129,WeightedParse!AE129,WeightedParse!AF129,WeightedParse!AG129,WeightedParse!AH129,WeightedParse!AI129,WeightedParse!AJ129,WeightedParse!AK129,WeightedParse!AN129,WeightedParse!AO129),HARMEAN(WeightedParse!I129,WeightedParse!K129,WeightedParse!N129,WeightedParse!Q129,WeightedParse!T129,WeightedParse!V129,WeightedParse!X129,WeightedParse!Y129,WeightedParse!Z129,WeightedParse!AD129,WeightedParse!AE129,WeightedParse!AF129,WeightedParse!AG129,WeightedParse!AH129,WeightedParse!AI129,WeightedParse!AJ129,WeightedParse!AK129,WeightedParse!AN129,WeightedParse!AO129)*Variables!$B$5),"")</f>
        <v/>
      </c>
      <c r="AC129" s="114" t="str">
        <f>IF($A129&gt;"",IF(AND(EXACT(SquadExport!$BR129,TRUE),EXACT(SquadExport!$BL129,TRUE)),HARMEAN(WeightedParse!K129,WeightedParse!Q129,WeightedParse!S129,WeightedParse!T129,WeightedParse!V129,WeightedParse!X129,WeightedParse!Y129,WeightedParse!Z129,WeightedParse!AD129,WeightedParse!AE129,WeightedParse!AF129,WeightedParse!AG129,WeightedParse!AH129,WeightedParse!AO129),HARMEAN(WeightedParse!K129,WeightedParse!Q129,WeightedParse!S129,WeightedParse!T129,WeightedParse!V129,WeightedParse!X129,WeightedParse!Y129,WeightedParse!Z129,WeightedParse!AD129,WeightedParse!AE129,WeightedParse!AF129,WeightedParse!AG129,WeightedParse!AH129,WeightedParse!AO129)*Variables!$B$5),"")</f>
        <v/>
      </c>
      <c r="AD129" s="114" t="str">
        <f>IF($A129&gt;"",IF(AND(EXACT(SquadExport!$BR129,TRUE),EXACT(SquadExport!$BL129,TRUE)),HARMEAN(WeightedParse!I129,WeightedParse!J129,WeightedParse!K129,WeightedParse!N129,WeightedParse!Q129,WeightedParse!S129,WeightedParse!T129,WeightedParse!V129,WeightedParse!X129,WeightedParse!Z129,WeightedParse!AB129,WeightedParse!AD129,WeightedParse!AG129,WeightedParse!AH129,WeightedParse!AI129,WeightedParse!AK129,WeightedParse!AO129),HARMEAN(WeightedParse!I129,WeightedParse!J129,WeightedParse!K129,WeightedParse!N129,WeightedParse!Q129,WeightedParse!S129,WeightedParse!T129,WeightedParse!V129,WeightedParse!X129,WeightedParse!Z129,WeightedParse!AB129,WeightedParse!AD129,WeightedParse!AG129,WeightedParse!AH129,WeightedParse!AI129,WeightedParse!AK129,WeightedParse!AO129)*Variables!$B$5),"")</f>
        <v/>
      </c>
      <c r="AE129" s="114" t="str">
        <f>IF($A129&gt;"",IF(AND(EXACT(SquadExport!$BR129,TRUE),EXACT(SquadExport!$BL129,TRUE)),HARMEAN(WeightedParse!K129,WeightedParse!N129,WeightedParse!P129,WeightedParse!Q129,WeightedParse!S129,WeightedParse!T129,WeightedParse!U129,WeightedParse!V129,WeightedParse!X129,WeightedParse!Y129,WeightedParse!Z129,WeightedParse!AD129,WeightedParse!AE129,WeightedParse!AF129,WeightedParse!AG129,WeightedParse!AH129,WeightedParse!AI129,WeightedParse!AO129),HARMEAN(WeightedParse!K129,WeightedParse!N129,WeightedParse!P129,WeightedParse!Q129,WeightedParse!S129,WeightedParse!T129,WeightedParse!U129,WeightedParse!V129,WeightedParse!X129,WeightedParse!Y129,WeightedParse!Z129,WeightedParse!AD129,WeightedParse!AE129,WeightedParse!AF129,WeightedParse!AG129,WeightedParse!AH129,WeightedParse!AI129,WeightedParse!AO129)*Variables!$B$5),"")</f>
        <v/>
      </c>
      <c r="AF129" s="114" t="str">
        <f>IF($A129&gt;"",IF(AND(EXACT(SquadExport!$BR129,TRUE),EXACT(SquadExport!$BL129,TRUE)),HARMEAN(WeightedParse!I129,WeightedParse!J129,WeightedParse!K129,WeightedParse!N129,WeightedParse!Q129,WeightedParse!S129,WeightedParse!T129,WeightedParse!U129,WeightedParse!V129,WeightedParse!X129,WeightedParse!Z129,WeightedParse!AD129,WeightedParse!AE129,WeightedParse!AF129,WeightedParse!AH129,WeightedParse!AI129,WeightedParse!AK129,WeightedParse!AN129,WeightedParse!AO129,WeightedParse!AP129),HARMEAN(WeightedParse!I129,WeightedParse!J129,WeightedParse!K129,WeightedParse!N129,WeightedParse!Q129,WeightedParse!S129,WeightedParse!T129,WeightedParse!U129,WeightedParse!V129,WeightedParse!X129,WeightedParse!Z129,WeightedParse!AD129,WeightedParse!AE129,WeightedParse!AF129,WeightedParse!AH129,WeightedParse!AI129,WeightedParse!AK129,WeightedParse!AN129,WeightedParse!AO129,WeightedParse!AP129)*Variables!$B$5),"")</f>
        <v/>
      </c>
      <c r="AG129" s="114" t="str">
        <f>IF($A129&gt;"",IF(AND(OR(EXACT(SquadExport!$BR129,TRUE),EXACT(SquadExport!$BS129,TRUE)),OR(EXACT(SquadExport!$BK129,TRUE),EXACT(SquadExport!$BM129,TRUE))),HARMEAN(WeightedParse!I129,WeightedParse!K129,WeightedParse!Q129,WeightedParse!T129,WeightedParse!X129,WeightedParse!Z129,WeightedParse!AD129,WeightedParse!AF129,WeightedParse!AG129,WeightedParse!AJ129),HARMEAN(WeightedParse!I129,WeightedParse!K129,WeightedParse!Q129,WeightedParse!T129,WeightedParse!X129,WeightedParse!Z129,WeightedParse!AD129,WeightedParse!AF129,WeightedParse!AG129,WeightedParse!AJ129)*Variables!$B$5),"")</f>
        <v/>
      </c>
      <c r="AH129" s="114" t="str">
        <f>IF($A129&gt;"",IF(AND(OR(EXACT(SquadExport!$BR129,TRUE),EXACT(SquadExport!$BS129,TRUE)),OR(EXACT(SquadExport!$BK129,TRUE),EXACT(SquadExport!$BM129,TRUE))),HARMEAN(WeightedParse!H129,WeightedParse!K129,WeightedParse!P129,WeightedParse!Q129,WeightedParse!S129,WeightedParse!T129,WeightedParse!V129,WeightedParse!X129,WeightedParse!Y129,WeightedParse!Z129,WeightedParse!AD129,WeightedParse!AE129,WeightedParse!AF129,WeightedParse!AG129,WeightedParse!AH129,WeightedParse!AO129),HARMEAN(WeightedParse!H129,WeightedParse!K129,WeightedParse!P129,WeightedParse!Q129,WeightedParse!S129,WeightedParse!T129,WeightedParse!V129,WeightedParse!X129,WeightedParse!Y129,WeightedParse!Z129,WeightedParse!AD129,WeightedParse!AE129,WeightedParse!AF129,WeightedParse!AG129,WeightedParse!AH129,WeightedParse!AO129)*Variables!$B$5),"")</f>
        <v/>
      </c>
      <c r="AI129" s="114" t="str">
        <f>IF($A129&gt;"",IF(AND(OR(EXACT(SquadExport!$BR129,TRUE),EXACT(SquadExport!$BS129,TRUE)),OR(EXACT(SquadExport!$BK129,TRUE),EXACT(SquadExport!$BM129,TRUE))),HARMEAN(WeightedParse!H129,WeightedParse!I129,WeightedParse!K129,WeightedParse!P129,WeightedParse!Q129,WeightedParse!S129,WeightedParse!T129,WeightedParse!U129,WeightedParse!V129,WeightedParse!X129,WeightedParse!Y129,WeightedParse!Z129,WeightedParse!AD129,WeightedParse!AE129,WeightedParse!AF129,WeightedParse!AH129,WeightedParse!AI129,WeightedParse!AO129),HARMEAN(WeightedParse!H129,WeightedParse!I129,WeightedParse!K129,WeightedParse!P129,WeightedParse!Q129,WeightedParse!S129,WeightedParse!T129,WeightedParse!U129,WeightedParse!V129,WeightedParse!X129,WeightedParse!Y129,WeightedParse!Z129,WeightedParse!AD129,WeightedParse!AE129,WeightedParse!AF129,WeightedParse!AH129,WeightedParse!AI129,WeightedParse!AO129)*Variables!$B$5),"")</f>
        <v/>
      </c>
      <c r="AJ129" s="114" t="str">
        <f>IF($A129&gt;"",IF(AND(OR(EXACT(SquadExport!$BR129,TRUE),EXACT(SquadExport!$BS129,TRUE)),OR(EXACT(SquadExport!$BK129,TRUE),EXACT(SquadExport!$BM129,TRUE))),HARMEAN(WeightedParse!H129,WeightedParse!K129,WeightedParse!M129,WeightedParse!V129,WeightedParse!W129,WeightedParse!AD129,WeightedParse!AF129,WeightedParse!AH129,WeightedParse!AK129,WeightedParse!AL129,WeightedParse!AO129,WeightedParse!AP129)*(CONVERT(LEFT(SquadExport!$E129,FIND("'",SquadExport!$E129)-1)+((MID(SquadExport!$E129,FIND("'",SquadExport!$E129)+1,LEN(SquadExport!$E129)-FIND("'",SquadExport!$E129)-1))/12),"ft","m")-1)/(Variables!$C$4-1),(HARMEAN(WeightedParse!H129,WeightedParse!K129,WeightedParse!M129,WeightedParse!V129,WeightedParse!W129,WeightedParse!AD129,WeightedParse!AF129,WeightedParse!AH129,WeightedParse!AK129,WeightedParse!AL129,WeightedParse!AO129,WeightedParse!AP129)*(CONVERT(LEFT(SquadExport!$E129,FIND("'",SquadExport!$E129)-1)+((MID(SquadExport!$E129,FIND("'",SquadExport!$E129)+1,LEN(SquadExport!$E129)-FIND("'",SquadExport!$E129)-1))/12),"ft","m")-1)/(Variables!$C$4-1))*Variables!$B$5),"")</f>
        <v/>
      </c>
      <c r="AK129" s="114" t="str">
        <f>IF($A129&gt;"",IF(AND(OR(EXACT(SquadExport!$BR129,TRUE),EXACT(SquadExport!$BS129,TRUE)),OR(EXACT(SquadExport!$BK129,TRUE),EXACT(SquadExport!$BM129,TRUE))),HARMEAN(WeightedParse!J129,WeightedParse!K129,WeightedParse!T129,WeightedParse!V129,WeightedParse!X129,WeightedParse!Y129,WeightedParse!Z129,WeightedParse!AD129,WeightedParse!AH129,WeightedParse!AI129,WeightedParse!AK129,WeightedParse!AO129),HARMEAN(WeightedParse!J129,WeightedParse!K129,WeightedParse!T129,WeightedParse!V129,WeightedParse!X129,WeightedParse!Y129,WeightedParse!Z129,WeightedParse!AD129,WeightedParse!AH129,WeightedParse!AI129,WeightedParse!AK129,WeightedParse!AO129)*Variables!$B$5),"")</f>
        <v/>
      </c>
      <c r="AL129" s="114" t="str">
        <f>IF($A129&gt;"",IF(AND(OR(EXACT(SquadExport!$BR129,TRUE),EXACT(SquadExport!$BS129,TRUE)),OR(EXACT(SquadExport!$BK129,TRUE),EXACT(SquadExport!$BM129,TRUE))),HARMEAN(WeightedParse!H129,WeightedParse!I129,WeightedParse!K129,WeightedParse!Q129,WeightedParse!T129,WeightedParse!V129,WeightedParse!AB129,WeightedParse!AD129,WeightedParse!AH129,WeightedParse!AI129,WeightedParse!AJ129,WeightedParse!AN129,WeightedParse!AO129),HARMEAN(WeightedParse!H129,WeightedParse!I129,WeightedParse!K129,WeightedParse!Q129,WeightedParse!T129,WeightedParse!V129,WeightedParse!AB129,WeightedParse!AD129,WeightedParse!AH129,WeightedParse!AI129,WeightedParse!AJ129,WeightedParse!AN129,WeightedParse!AO129)*Variables!$B$5),"")</f>
        <v/>
      </c>
      <c r="AM129" s="114" t="str">
        <f>IF($A129&gt;"",IF(AND(OR(EXACT(SquadExport!$BR129,TRUE),EXACT(SquadExport!$BS129,TRUE)),OR(EXACT(SquadExport!$BK129,TRUE),EXACT(SquadExport!$BM129,TRUE))),HARMEAN(WeightedParse!I129,WeightedParse!J129,WeightedParse!K129,WeightedParse!N129,WeightedParse!Q129,WeightedParse!T129,WeightedParse!V129,WeightedParse!X129,WeightedParse!AB129,WeightedParse!AD129,WeightedParse!AG129,WeightedParse!AI129,WeightedParse!AJ129,WeightedParse!AK129,WeightedParse!AN129)*WeightedParse!BD129,(HARMEAN(WeightedParse!I129,WeightedParse!J129,WeightedParse!K129,WeightedParse!N129,WeightedParse!Q129,WeightedParse!T129,WeightedParse!V129,WeightedParse!X129,WeightedParse!AB129,WeightedParse!AD129,WeightedParse!AG129,WeightedParse!AI129,WeightedParse!AJ129,WeightedParse!AK129,WeightedParse!AN129)*WeightedParse!BD129)*Variables!$B$5),"")</f>
        <v/>
      </c>
      <c r="AN129" s="114" t="str">
        <f>IF($A129&gt;"",IF(AND(OR(EXACT(SquadExport!$BR129,TRUE),EXACT(SquadExport!$BS129,TRUE)),OR(EXACT(SquadExport!$BK129,TRUE),EXACT(SquadExport!$BM129,TRUE))),HARMEAN(WeightedParse!H129,WeightedParse!I129,WeightedParse!K129,WeightedParse!N129,WeightedParse!Q129,WeightedParse!T129,WeightedParse!V129,WeightedParse!X129,WeightedParse!Z129,WeightedParse!AD129,WeightedParse!AG129,WeightedParse!AH129,WeightedParse!AI129,WeightedParse!AJ129,WeightedParse!AN129,WeightedParse!AO129)*WeightedParse!BD129,(HARMEAN(WeightedParse!H129,WeightedParse!I129,WeightedParse!K129,WeightedParse!N129,WeightedParse!Q129,WeightedParse!T129,WeightedParse!V129,WeightedParse!X129,WeightedParse!Z129,WeightedParse!AD129,WeightedParse!AG129,WeightedParse!AH129,WeightedParse!AI129,WeightedParse!AJ129,WeightedParse!AN129,WeightedParse!AO129)*WeightedParse!BD129)*Variables!$B$5),"")</f>
        <v/>
      </c>
      <c r="AO129" s="114" t="str">
        <f>IF($A129&gt;"",IF(AND(EXACT(SquadExport!$BS129,TRUE),EXACT(SquadExport!$BL129,TRUE)),HARMEAN(WeightedParse!K129,WeightedParse!Q129,WeightedParse!T129,WeightedParse!V129,WeightedParse!X129,WeightedParse!Z129,WeightedParse!AB129,WeightedParse!AD129,WeightedParse!AG129,WeightedParse!AK129),HARMEAN(WeightedParse!K129,WeightedParse!Q129,WeightedParse!T129,WeightedParse!V129,WeightedParse!X129,WeightedParse!Z129,WeightedParse!AB129,WeightedParse!AD129,WeightedParse!AG129,WeightedParse!AK129)*Variables!$B$5),"")</f>
        <v/>
      </c>
      <c r="AP129" s="114" t="str">
        <f>IF($A129&gt;"",IF(AND(EXACT(SquadExport!$BS129,TRUE),EXACT(SquadExport!$BL129,TRUE)),HARMEAN(WeightedParse!I129,WeightedParse!K129,WeightedParse!Q129,WeightedParse!T129,WeightedParse!V129,WeightedParse!X129,WeightedParse!Z129,WeightedParse!AB129,WeightedParse!AD129,WeightedParse!AF129,WeightedParse!AG129,WeightedParse!AI129,WeightedParse!AJ129),HARMEAN(WeightedParse!I129,WeightedParse!K129,WeightedParse!Q129,WeightedParse!T129,WeightedParse!V129,WeightedParse!X129,WeightedParse!Z129,WeightedParse!AB129,WeightedParse!AD129,WeightedParse!AF129,WeightedParse!AG129,WeightedParse!AI129,WeightedParse!AJ129)*Variables!$B$5),"")</f>
        <v/>
      </c>
      <c r="AQ129" s="114" t="str">
        <f>IF($A129&gt;"",IF(AND(EXACT(SquadExport!$BS129,TRUE),EXACT(SquadExport!$BL129,TRUE)),HARMEAN(WeightedParse!I129,WeightedParse!J129,WeightedParse!K129,WeightedParse!Q129,WeightedParse!T129,WeightedParse!V129,WeightedParse!X129,WeightedParse!Z129,WeightedParse!AB129,WeightedParse!AD129,WeightedParse!AG129,WeightedParse!AI129,WeightedParse!AJ129,WeightedParse!AK129),HARMEAN(WeightedParse!I129,WeightedParse!J129,WeightedParse!K129,WeightedParse!Q129,WeightedParse!T129,WeightedParse!V129,WeightedParse!X129,WeightedParse!Z129,WeightedParse!AB129,WeightedParse!AD129,WeightedParse!AG129,WeightedParse!AI129,WeightedParse!AJ129,WeightedParse!AK129)*Variables!$B$5),"")</f>
        <v/>
      </c>
      <c r="AR129" s="114" t="str">
        <f>IF($A129&gt;"",IF(AND(EXACT(SquadExport!$BS129,TRUE),EXACT(SquadExport!$BL129,TRUE)),HARMEAN(WeightedParse!I129,WeightedParse!J129,WeightedParse!K129,WeightedParse!Q129,WeightedParse!T129,WeightedParse!V129,WeightedParse!X129,WeightedParse!Y129,WeightedParse!Z129,WeightedParse!AD129,WeightedParse!AH129,WeightedParse!AI129,WeightedParse!AJ129,WeightedParse!AK129,WeightedParse!AN129,WeightedParse!AO129),HARMEAN(WeightedParse!I129,WeightedParse!J129,WeightedParse!K129,WeightedParse!Q129,WeightedParse!T129,WeightedParse!V129,WeightedParse!X129,WeightedParse!Y129,WeightedParse!Z129,WeightedParse!AD129,WeightedParse!AH129,WeightedParse!AI129,WeightedParse!AJ129,WeightedParse!AK129,WeightedParse!AN129,WeightedParse!AO129)*Variables!$B$5),"")</f>
        <v/>
      </c>
      <c r="AS129" s="114" t="str">
        <f>IF($A129&gt;"",IF(AND(EXACT(SquadExport!$BT129,TRUE),EXACT(SquadExport!$BL129,TRUE)),HARMEAN(WeightedParse!J129,WeightedParse!K129,WeightedParse!M129,WeightedParse!T129,WeightedParse!V129,WeightedParse!X129,WeightedParse!Z129,WeightedParse!AD129,WeightedParse!AI129),(HARMEAN(WeightedParse!J129,WeightedParse!K129,WeightedParse!M129,WeightedParse!T129,WeightedParse!V129,WeightedParse!X129,WeightedParse!Z129,WeightedParse!AD129,WeightedParse!AI129)*Variables!$B$5)),"")</f>
        <v/>
      </c>
      <c r="AT129" s="114" t="str">
        <f>IF($A129&gt;"",IF(AND(EXACT(SquadExport!$BT129,TRUE),EXACT(SquadExport!$BL129,TRUE)),HARMEAN(WeightedParse!J129,WeightedParse!K129,WeightedParse!M129,WeightedParse!U129,WeightedParse!V129,WeightedParse!W129,WeightedParse!X129,WeightedParse!Z129,WeightedParse!AD129,WeightedParse!AF129,WeightedParse!AK129,WeightedParse!AL129,WeightedParse!AP129)*(CONVERT(LEFT(SquadExport!$E129,FIND("'",SquadExport!$E129)-1)+((MID(SquadExport!$E129,FIND("'",SquadExport!$E129)+1,LEN(SquadExport!$E129)-FIND("'",SquadExport!$E129)-1))/12),"ft","m")-1)/(Variables!$C$4-1),(HARMEAN(WeightedParse!J129,WeightedParse!K129,WeightedParse!M129,WeightedParse!U129,WeightedParse!V129,WeightedParse!W129,WeightedParse!X129,WeightedParse!Z129,WeightedParse!AD129,WeightedParse!AF129,WeightedParse!AK129,WeightedParse!AL129,WeightedParse!AP129)*(CONVERT(LEFT(SquadExport!$E129,FIND("'",SquadExport!$E129)-1)+((MID(SquadExport!$E129,FIND("'",SquadExport!$E129)+1,LEN(SquadExport!$E129)-FIND("'",SquadExport!$E129)-1))/12),"ft","m")-1)/(Variables!$C$4-1)))*Variables!$B$5,"")</f>
        <v/>
      </c>
      <c r="AU129" s="114" t="str">
        <f>IF($A129&gt;"",IF(AND(EXACT(SquadExport!$BT129,TRUE),EXACT(SquadExport!$BL129,TRUE)),HARMEAN(WeightedParse!I129,WeightedParse!J129,WeightedParse!K129,WeightedParse!Q129,WeightedParse!T129,WeightedParse!V129,WeightedParse!X129,WeightedParse!Z129,WeightedParse!AB129,WeightedParse!AD129,WeightedParse!AF129,WeightedParse!AG129,WeightedParse!AK129,WeightedParse!AP129),HARMEAN(WeightedParse!I129,WeightedParse!J129,WeightedParse!K129,WeightedParse!Q129,WeightedParse!T129,WeightedParse!V129,WeightedParse!X129,WeightedParse!Z129,WeightedParse!AB129,WeightedParse!AD129,WeightedParse!AF129,WeightedParse!AG129,WeightedParse!AK129,WeightedParse!AP129)*Variables!$B$5),"")</f>
        <v/>
      </c>
      <c r="AV129" s="114" t="str">
        <f>IF($A129&gt;"",IF(AND(EXACT(SquadExport!$BT129,TRUE),EXACT(SquadExport!$BL129,TRUE)),HARMEAN(WeightedParse!I129,WeightedParse!J129,WeightedParse!K129,WeightedParse!Q129,WeightedParse!T129,WeightedParse!V129,WeightedParse!X129,WeightedParse!Z129,WeightedParse!AD129,WeightedParse!AH129,WeightedParse!AI129,WeightedParse!AJ129,WeightedParse!AK129,WeightedParse!AN129,WeightedParse!AO129),HARMEAN(WeightedParse!I129,WeightedParse!J129,WeightedParse!K129,WeightedParse!Q129,WeightedParse!T129,WeightedParse!V129,WeightedParse!X129,WeightedParse!Z129,WeightedParse!AD129,WeightedParse!AH129,WeightedParse!AI129,WeightedParse!AJ129,WeightedParse!AK129,WeightedParse!AN129,WeightedParse!AO129)*Variables!$B$5),"")</f>
        <v/>
      </c>
      <c r="AW129" s="114" t="str">
        <f>IF($A129&gt;"",IF(AND(EXACT(SquadExport!$BT129,TRUE),EXACT(SquadExport!$BL129,TRUE)),HARMEAN(WeightedParse!I129,WeightedParse!J129,WeightedParse!K129,WeightedParse!Q129,WeightedParse!T129,WeightedParse!V129,WeightedParse!X129,WeightedParse!Z129,WeightedParse!AB129,WeightedParse!AD129,WeightedParse!AF129,WeightedParse!AG129,WeightedParse!AI129,WeightedParse!AJ129,WeightedParse!AK129),HARMEAN(WeightedParse!I129,WeightedParse!J129,WeightedParse!K129,WeightedParse!Q129,WeightedParse!T129,WeightedParse!V129,WeightedParse!X129,WeightedParse!Z129,WeightedParse!AB129,WeightedParse!AD129,WeightedParse!AF129,WeightedParse!AG129,WeightedParse!AI129,WeightedParse!AJ129,WeightedParse!AK129)*Variables!$B$5),"")</f>
        <v/>
      </c>
      <c r="AX129" s="114" t="str">
        <f>IF($A129&gt;"",IF(AND(EXACT(SquadExport!$BT129,TRUE),EXACT(SquadExport!$BL129,TRUE)),HARMEAN(WeightedParse!K129,WeightedParse!Q129,WeightedParse!U129,WeightedParse!V129,WeightedParse!W129,WeightedParse!X129,WeightedParse!Y129,WeightedParse!Z129,WeightedParse!AD129,WeightedParse!AF129,WeightedParse!AH129,WeightedParse!AI129,WeightedParse!AJ129,WeightedParse!AK129,WeightedParse!AN129,WeightedParse!AO129,WeightedParse!AP129),HARMEAN(WeightedParse!K129,WeightedParse!Q129,WeightedParse!U129,WeightedParse!V129,WeightedParse!W129,WeightedParse!X129,WeightedParse!Y129,WeightedParse!Z129,WeightedParse!AD129,WeightedParse!AF129,WeightedParse!AH129,WeightedParse!AI129,WeightedParse!AJ129,WeightedParse!AK129,WeightedParse!AN129,WeightedParse!AO129,WeightedParse!AP129)*Variables!$B$5),"")</f>
        <v/>
      </c>
      <c r="AY129" s="114" t="str">
        <f>IF($A129&gt;"",IF(AND(EXACT(SquadExport!$BT129,TRUE),EXACT(SquadExport!$BL129,TRUE)),HARMEAN(WeightedParse!I129,WeightedParse!J129,WeightedParse!K129,WeightedParse!M129,WeightedParse!N129,WeightedParse!Q129,WeightedParse!T129,WeightedParse!V129,WeightedParse!X129,WeightedParse!Z129,WeightedParse!AD129,WeightedParse!AF129,WeightedParse!AG129,WeightedParse!AH129,WeightedParse!AI129,WeightedParse!AJ129,WeightedParse!AK129,WeightedParse!AL129,WeightedParse!AN129,WeightedParse!AO129,WeightedParse!AP129),HARMEAN(WeightedParse!I129,WeightedParse!J129,WeightedParse!K129,WeightedParse!M129,WeightedParse!N129,WeightedParse!Q129,WeightedParse!T129,WeightedParse!V129,WeightedParse!X129,WeightedParse!Z129,WeightedParse!AD129,WeightedParse!AF129,WeightedParse!AG129,WeightedParse!AH129,WeightedParse!AI129,WeightedParse!AJ129,WeightedParse!AK129,WeightedParse!AL129,WeightedParse!AN129,WeightedParse!AO129,WeightedParse!AP129)*Variables!$B$5),"")</f>
        <v/>
      </c>
    </row>
    <row r="130" spans="1:51" ht="15" customHeight="1" x14ac:dyDescent="0.25">
      <c r="A130" s="3" t="str">
        <f>IF(WeightedParse!A130&gt;"",WeightedParse!A130,"")</f>
        <v/>
      </c>
      <c r="B130" s="4" t="str">
        <f>IF(WeightedParse!B130&gt;0,WeightedParse!B130,"")</f>
        <v/>
      </c>
      <c r="C130" s="4" t="str">
        <f>IF(A130&gt;"",IF(AND(B130&lt;=Variables!$B$8,G130&gt;2),"Youth",IF(AND(B130&lt;=Variables!$B$8,G130&lt;=2),"Prospect",IF(AND(B130&gt;=Variables!$B$9,G130&gt;2),"Old",IF(G130&gt;=3,"Reserves","First Team")))),"")</f>
        <v/>
      </c>
      <c r="D130" s="4" t="str">
        <f>SquadExport!BJ130</f>
        <v/>
      </c>
      <c r="E130" s="4" t="str">
        <f>IF(A130&gt;"",VLOOKUP(F130,Roles!A:B,2,FALSE)&amp;IF(OR(VLOOKUP(F130,Roles!$A:$B,2,FALSE)="FB",VLOOKUP(F130,Roles!$A:$B,2,FALSE)="WB",VLOOKUP(F130,Roles!$A:$B,2,FALSE)="WM",VLOOKUP(F130,Roles!$A:$B,2,FALSE)="W"),IF(AND(SquadExport!BK130=TRUE,SquadExport!BM130=TRUE,WeightedParse!BB130&gt;=WeightedParse!BC130)," (R)",IF(AND(SquadExport!BK130=TRUE,SquadExport!BM130=TRUE,WeightedParse!BB130&lt;WeightedParse!BC130)," (L)",IF(AND(SquadExport!BK130=TRUE,SquadExport!BM130=FALSE), " (L)",IF(AND(SquadExport!BK130=FALSE,SquadExport!BM130=TRUE)," (R)","")))),""),"")</f>
        <v/>
      </c>
      <c r="F130" s="4" t="str" cm="1">
        <f t="array" ref="F130">IF(A130&gt;"",INDEX($J$1:$AY$1,SUMPRODUCT(MAX(($J$2:$AY$200=MAX($J130:$AY130))*(COLUMN($J$2:$AY$200))))-COLUMN($J$1)+1),"")</f>
        <v/>
      </c>
      <c r="G130" s="4" t="str">
        <f t="shared" si="3"/>
        <v/>
      </c>
      <c r="H130" s="4" t="str">
        <f t="shared" si="4"/>
        <v/>
      </c>
      <c r="I130" s="5" t="str">
        <f t="shared" si="5"/>
        <v/>
      </c>
      <c r="J130" s="114" t="str">
        <f>IF($A130&gt;"",HARMEAN(WeightedParse!V130,WeightedParse!Y130,WeightedParse!Z130,WeightedParse!AE130,WeightedParse!AJ130,WeightedParse!AQ130,WeightedParse!AR130,WeightedParse!AS130,WeightedParse!AU130,WeightedParse!AV130,WeightedParse!AW130,WeightedParse!AY130,WeightedParse!BA130),"")</f>
        <v/>
      </c>
      <c r="K130" s="114" t="str">
        <f>IF(A130&gt;"",HARMEAN(WeightedParse!K130,WeightedParse!Q130,WeightedParse!V130,WeightedParse!X130,WeightedParse!Y130,WeightedParse!Z130,WeightedParse!AE130,WeightedParse!AG130,WeightedParse!AI130,WeightedParse!AJ130,WeightedParse!AQ130,WeightedParse!AR130,WeightedParse!AS130,WeightedParse!AU130,WeightedParse!AV130,WeightedParse!AW130,WeightedParse!AY130,WeightedParse!AZ130,WeightedParse!BA130),"")</f>
        <v/>
      </c>
      <c r="L130" s="114" t="str">
        <f>IF($A130&gt;"",IF(AND(EXACT(SquadExport!$BO130,TRUE),EXACT(SquadExport!$BL130,TRUE)),HARMEAN(WeightedParse!M130,WeightedParse!P130,WeightedParse!S130,WeightedParse!U130,WeightedParse!V130,WeightedParse!W130,WeightedParse!Y130,WeightedParse!AE130,WeightedParse!AL130,WeightedParse!AN130,WeightedParse!AP130),HARMEAN(WeightedParse!M130,WeightedParse!P130,WeightedParse!S130,WeightedParse!U130,WeightedParse!V130,WeightedParse!W130,WeightedParse!Y130,WeightedParse!AE130,WeightedParse!AL130,WeightedParse!AN130,WeightedParse!AP130)*Variables!$B$5),"")</f>
        <v/>
      </c>
      <c r="M130" s="114" t="str">
        <f>IF($A130&gt;"",IF(AND(EXACT(SquadExport!$BO130,TRUE),EXACT(SquadExport!$BL130,TRUE)),HARMEAN(WeightedParse!M130,WeightedParse!P130,WeightedParse!S130,WeightedParse!U130,WeightedParse!V130,WeightedParse!W130,WeightedParse!X130,WeightedParse!Y130,WeightedParse!Z130,WeightedParse!AE130,WeightedParse!AL130,WeightedParse!AN130,WeightedParse!AP130),HARMEAN(WeightedParse!M130,WeightedParse!P130,WeightedParse!S130,WeightedParse!U130,WeightedParse!V130,WeightedParse!W130,WeightedParse!X130,WeightedParse!Y130,WeightedParse!Z130,WeightedParse!AE130,WeightedParse!AL130,WeightedParse!AN130,WeightedParse!AP130)*Variables!$B$5),"")</f>
        <v/>
      </c>
      <c r="N130" s="114" t="str">
        <f>IF($A130&gt;"",IF(AND(EXACT(SquadExport!$BO130,TRUE),EXACT(SquadExport!$BL130,TRUE)),HARMEAN(WeightedParse!K130,WeightedParse!M130,WeightedParse!P130,WeightedParse!Q130,WeightedParse!S130,WeightedParse!T130,WeightedParse!U130,WeightedParse!V130,WeightedParse!W130,WeightedParse!X130,WeightedParse!Y130,WeightedParse!Z130,WeightedParse!AE130,WeightedParse!AG130,WeightedParse!AL130,WeightedParse!AN130,WeightedParse!AP130),HARMEAN(WeightedParse!K130,WeightedParse!M130,WeightedParse!P130,WeightedParse!Q130,WeightedParse!S130,WeightedParse!T130,WeightedParse!U130,WeightedParse!V130,WeightedParse!W130,WeightedParse!X130,WeightedParse!Y130,WeightedParse!Z130,WeightedParse!AE130,WeightedParse!AG130,WeightedParse!AL130,WeightedParse!AN130,WeightedParse!AP130)*Variables!$B$5),"")</f>
        <v/>
      </c>
      <c r="O130" s="114" t="str">
        <f>IF($A130&gt;"",IF(AND(EXACT(SquadExport!$BO130,TRUE),EXACT(SquadExport!$BL130,TRUE)),HARMEAN(WeightedParse!I130,WeightedParse!K130,WeightedParse!M130,WeightedParse!P130,WeightedParse!Q130,WeightedParse!S130,WeightedParse!T130,WeightedParse!V130,WeightedParse!W130,WeightedParse!X130,WeightedParse!Y130,WeightedParse!Z130,WeightedParse!AB130,WeightedParse!AE130,WeightedParse!AF130,WeightedParse!AG130,WeightedParse!AJ130,WeightedParse!AK130,WeightedParse!AL130,WeightedParse!AN130,WeightedParse!AO130,WeightedParse!AP130),HARMEAN(WeightedParse!I130,WeightedParse!K130,WeightedParse!M130,WeightedParse!P130,WeightedParse!Q130,WeightedParse!S130,WeightedParse!T130,WeightedParse!V130,WeightedParse!W130,WeightedParse!X130,WeightedParse!Y130,WeightedParse!Z130,WeightedParse!AB130,WeightedParse!AE130,WeightedParse!AF130,WeightedParse!AG130,WeightedParse!AJ130,WeightedParse!AK130,WeightedParse!AL130,WeightedParse!AN130,WeightedParse!AO130,WeightedParse!AP130)*Variables!$B$5),"")</f>
        <v/>
      </c>
      <c r="P130" s="114" t="str">
        <f>IF($A130&gt;"",IF(AND(OR(EXACT(SquadExport!$BO130,TRUE),EXACT(SquadExport!$BP130,TRUE)),OR(EXACT(SquadExport!$BK130,TRUE),EXACT(SquadExport!$BM130,TRUE))),HARMEAN(WeightedParse!M130,WeightedParse!P130,WeightedParse!S130,WeightedParse!U130,WeightedParse!V130,WeightedParse!W130,WeightedParse!Y130,WeightedParse!AE130,WeightedParse!AF130,WeightedParse!AP130),HARMEAN(WeightedParse!M130,WeightedParse!P130,WeightedParse!S130,WeightedParse!U130,WeightedParse!V130,WeightedParse!W130,WeightedParse!Y130,WeightedParse!AE130,WeightedParse!AF130,WeightedParse!AP130)*Variables!$B$5),"")</f>
        <v/>
      </c>
      <c r="Q130" s="114" t="str">
        <f>IF($A130&gt;"",IF(AND(OR(EXACT(SquadExport!$BO130,TRUE),EXACT(SquadExport!$BP130,TRUE)),OR(EXACT(SquadExport!$BK130,TRUE),EXACT(SquadExport!$BM130,TRUE))),HARMEAN(WeightedParse!H130,WeightedParse!P130,WeightedParse!Q130,WeightedParse!S130,WeightedParse!T130,WeightedParse!V130,WeightedParse!X130,WeightedParse!Y130,WeightedParse!Z130,WeightedParse!AE130,WeightedParse!AF130,WeightedParse!AH130,WeightedParse!AN130,WeightedParse!AO130),HARMEAN(WeightedParse!H130,WeightedParse!P130,WeightedParse!Q130,WeightedParse!S130,WeightedParse!T130,WeightedParse!V130,WeightedParse!X130,WeightedParse!Y130,WeightedParse!Z130,WeightedParse!AE130,WeightedParse!AF130,WeightedParse!AH130,WeightedParse!AN130,WeightedParse!AO130)*Variables!$B$5),"")</f>
        <v/>
      </c>
      <c r="R130" s="115" t="str">
        <f>IF($A130&gt;"",IF(AND(OR(EXACT(SquadExport!$BO130,TRUE),EXACT(SquadExport!$BP130,TRUE)),OR(EXACT(SquadExport!$BK130,TRUE),EXACT(SquadExport!$BM130,TRUE))),HARMEAN(WeightedParse!H130,WeightedParse!I130,WeightedParse!K130,WeightedParse!P130,WeightedParse!Q130,WeightedParse!S130,WeightedParse!T130,WeightedParse!V130,WeightedParse!Y130,WeightedParse!Z130,WeightedParse!AD130,WeightedParse!AE130,WeightedParse!AF130,WeightedParse!AH130,WeightedParse!AI130,WeightedParse!AJ130,WeightedParse!AN130,WeightedParse!AO130),HARMEAN(WeightedParse!H130,WeightedParse!I130,WeightedParse!K130,WeightedParse!P130,WeightedParse!Q130,WeightedParse!S130,WeightedParse!T130,WeightedParse!V130,WeightedParse!Y130,WeightedParse!Z130,WeightedParse!AD130,WeightedParse!AE130,WeightedParse!AF130,WeightedParse!AH130,WeightedParse!AI130,WeightedParse!AJ130,WeightedParse!AN130,WeightedParse!AO130)*Variables!$B$5),"")</f>
        <v/>
      </c>
      <c r="S130" s="115" t="str">
        <f>IF($A130&gt;"",IF(AND(OR(EXACT(SquadExport!$BO130,TRUE),EXACT(SquadExport!$BP130,TRUE)),OR(EXACT(SquadExport!$BK130,TRUE),EXACT(SquadExport!$BM130,TRUE))),HARMEAN(WeightedParse!H130,WeightedParse!I130,WeightedParse!K130,WeightedParse!Q130,WeightedParse!S130,WeightedParse!T130,WeightedParse!V130,WeightedParse!X130,WeightedParse!Z130,WeightedParse!AB130,WeightedParse!AD130,WeightedParse!AF130,WeightedParse!AG130,WeightedParse!AH130,WeightedParse!AI130,WeightedParse!AJ130,WeightedParse!AK130,WeightedParse!AN130,WeightedParse!AO130),HARMEAN(WeightedParse!H130,WeightedParse!I130,WeightedParse!K130,WeightedParse!Q130,WeightedParse!S130,WeightedParse!T130,WeightedParse!V130,WeightedParse!X130,WeightedParse!Z130,WeightedParse!AB130,WeightedParse!AD130,WeightedParse!AF130,WeightedParse!AG130,WeightedParse!AH130,WeightedParse!AI130,WeightedParse!AJ130,WeightedParse!AK130,WeightedParse!AN130,WeightedParse!AO130)*Variables!$B$5),"")</f>
        <v/>
      </c>
      <c r="T130" s="114" t="str">
        <f>IF($A130&gt;"",IF(AND(OR(EXACT(SquadExport!$BO130,TRUE),EXACT(SquadExport!$BP130,TRUE)),OR(EXACT(SquadExport!$BK130,TRUE),EXACT(SquadExport!$BM130,TRUE))),HARMEAN(WeightedParse!I130,WeightedParse!K130,WeightedParse!N130,WeightedParse!P130,WeightedParse!Q130,WeightedParse!S130,WeightedParse!T130,WeightedParse!V130,WeightedParse!X130,WeightedParse!Y130,WeightedParse!Z130,WeightedParse!AB130,WeightedParse!AD130,WeightedParse!AE130,WeightedParse!AF130,WeightedParse!AH130,WeightedParse!AI130,WeightedParse!AJ130,WeightedParse!AN130,WeightedParse!AO130)*WeightedParse!BD130,(HARMEAN(WeightedParse!I130,WeightedParse!K130,WeightedParse!N130,WeightedParse!P130,WeightedParse!Q130,WeightedParse!S130,WeightedParse!T130,WeightedParse!V130,WeightedParse!X130,WeightedParse!Y130,WeightedParse!Z130,WeightedParse!AB130,WeightedParse!AD130,WeightedParse!AE130,WeightedParse!AF130,WeightedParse!AH130,WeightedParse!AI130,WeightedParse!AJ130,WeightedParse!AN130,WeightedParse!AO130)*WeightedParse!BD130)*Variables!$B$5),"")</f>
        <v/>
      </c>
      <c r="U130" s="114" t="str">
        <f>IF($A130&gt;"",IF(EXACT(SquadExport!$BQ130,TRUE),HARMEAN(WeightedParse!P130,WeightedParse!S130,WeightedParse!V130,WeightedParse!X130,WeightedParse!Y130,WeightedParse!Z130,WeightedParse!AE130,WeightedParse!AF130,WeightedParse!AP130),HARMEAN(WeightedParse!P130,WeightedParse!S130,WeightedParse!V130,WeightedParse!X130,WeightedParse!Y130,WeightedParse!Z130,WeightedParse!AE130,WeightedParse!AF130,WeightedParse!AP130)*Variables!$B$5),"")</f>
        <v/>
      </c>
      <c r="V130" s="114" t="str">
        <f>IF($A130&gt;"",IF(EXACT(SquadExport!$BQ130,TRUE),HARMEAN(WeightedParse!K130,WeightedParse!Q130,WeightedParse!S130,WeightedParse!T130,WeightedParse!V130,WeightedParse!X130,WeightedParse!Z130,WeightedParse!AE130,WeightedParse!AF130,WeightedParse!AG130,WeightedParse!AH130,WeightedParse!AK130),HARMEAN(WeightedParse!K130,WeightedParse!Q130,WeightedParse!S130,WeightedParse!T130,WeightedParse!V130,WeightedParse!X130,WeightedParse!Z130,WeightedParse!AE130,WeightedParse!AF130,WeightedParse!AG130,WeightedParse!AH130,WeightedParse!AK130)*Variables!$B$5),"")</f>
        <v/>
      </c>
      <c r="W130" s="114" t="str">
        <f>IF($A130&gt;"",IF(EXACT(SquadExport!$BQ130,TRUE),HARMEAN(WeightedParse!I130,WeightedParse!K130,WeightedParse!N130,WeightedParse!Q130,WeightedParse!T130,WeightedParse!V130,WeightedParse!X130,WeightedParse!Z130,WeightedParse!AB130,WeightedParse!AD130,WeightedParse!AF130,WeightedParse!AG130,WeightedParse!AK130),HARMEAN(WeightedParse!I130,WeightedParse!K130,WeightedParse!N130,WeightedParse!Q130,WeightedParse!T130,WeightedParse!V130,WeightedParse!X130,WeightedParse!Z130,WeightedParse!AB130,WeightedParse!AD130,WeightedParse!AF130,WeightedParse!AG130,WeightedParse!AK130)*Variables!$B$5),"")</f>
        <v/>
      </c>
      <c r="X130" s="114" t="str">
        <f>IF($A130&gt;"",IF(EXACT(SquadExport!$BQ130,TRUE),HARMEAN(WeightedParse!K130,WeightedParse!P130,WeightedParse!Q130,WeightedParse!S130,WeightedParse!U130,WeightedParse!V130,WeightedParse!X130,WeightedParse!Y130,WeightedParse!Z130,WeightedParse!AE130,WeightedParse!AF130,WeightedParse!AH130,WeightedParse!AO130,WeightedParse!AP130),HARMEAN(WeightedParse!K130,WeightedParse!P130,WeightedParse!Q130,WeightedParse!S130,WeightedParse!U130,WeightedParse!V130,WeightedParse!X130,WeightedParse!Y130,WeightedParse!Z130,WeightedParse!AE130,WeightedParse!AF130,WeightedParse!AH130,WeightedParse!AO130,WeightedParse!AP130)*Variables!$B$5),"")</f>
        <v/>
      </c>
      <c r="Y130" s="114" t="str">
        <f>IF($A130&gt;"",IF(EXACT(SquadExport!$BQ130,TRUE),HARMEAN(WeightedParse!P130,WeightedParse!Q130,WeightedParse!S130,WeightedParse!U130,WeightedParse!V130,WeightedParse!W130,WeightedParse!Y130,WeightedParse!AE130,WeightedParse!AF130,WeightedParse!AH130,WeightedParse!AJ130,WeightedParse!AN130,WeightedParse!AO130,WeightedParse!AP130),HARMEAN(WeightedParse!P130,WeightedParse!Q130,WeightedParse!S130,WeightedParse!U130,WeightedParse!V130,WeightedParse!W130,WeightedParse!Y130,WeightedParse!AE130,WeightedParse!AF130,WeightedParse!AH130,WeightedParse!AJ130,WeightedParse!AN130,WeightedParse!AO130,WeightedParse!AP130)*Variables!$B$5),"")</f>
        <v/>
      </c>
      <c r="Z130" s="114" t="str">
        <f>IF($A130&gt;"",IF(EXACT(SquadExport!$BQ130,TRUE),HARMEAN(WeightedParse!M130,WeightedParse!P130,WeightedParse!Q130,WeightedParse!S130,WeightedParse!U130,WeightedParse!V130,WeightedParse!W130,WeightedParse!X130,WeightedParse!Y130,WeightedParse!Z130,WeightedParse!AE130,WeightedParse!AF130,WeightedParse!AH130,WeightedParse!AL130,WeightedParse!AO130,WeightedParse!AP130),HARMEAN(WeightedParse!M130,WeightedParse!P130,WeightedParse!Q130,WeightedParse!S130,WeightedParse!U130,WeightedParse!V130,WeightedParse!W130,WeightedParse!X130,WeightedParse!Y130,WeightedParse!Z130,WeightedParse!AE130,WeightedParse!AF130,WeightedParse!AH130,WeightedParse!AL130,WeightedParse!AO130,WeightedParse!AP130)*Variables!$B$5),"")</f>
        <v/>
      </c>
      <c r="AA130" s="114" t="str">
        <f>IF($A130&gt;"",IF(EXACT(SquadExport!$BQ130,TRUE),HARMEAN(WeightedParse!J130,WeightedParse!K130,WeightedParse!N130,WeightedParse!P130,WeightedParse!Q130,WeightedParse!S130,WeightedParse!V130,WeightedParse!X130,WeightedParse!Y130,WeightedParse!Z130,WeightedParse!AD130,WeightedParse!AE130,WeightedParse!AH130,WeightedParse!AI130,WeightedParse!AK130,WeightedParse!AN130,WeightedParse!AO130,WeightedParse!AP130),HARMEAN(WeightedParse!J130,WeightedParse!K130,WeightedParse!N130,WeightedParse!P130,WeightedParse!Q130,WeightedParse!S130,WeightedParse!V130,WeightedParse!X130,WeightedParse!Y130,WeightedParse!Z130,WeightedParse!AD130,WeightedParse!AE130,WeightedParse!AH130,WeightedParse!AI130,WeightedParse!AK130,WeightedParse!AN130,WeightedParse!AO130,WeightedParse!AP130)*Variables!$B$5),"")</f>
        <v/>
      </c>
      <c r="AB130" s="114" t="str">
        <f>IF($A130&gt;"",IF(AND(EXACT(SquadExport!$BR130,TRUE),EXACT(SquadExport!$BL130,TRUE)),HARMEAN(WeightedParse!I130,WeightedParse!K130,WeightedParse!N130,WeightedParse!Q130,WeightedParse!T130,WeightedParse!V130,WeightedParse!X130,WeightedParse!Y130,WeightedParse!Z130,WeightedParse!AD130,WeightedParse!AE130,WeightedParse!AF130,WeightedParse!AG130,WeightedParse!AH130,WeightedParse!AI130,WeightedParse!AJ130,WeightedParse!AK130,WeightedParse!AN130,WeightedParse!AO130),HARMEAN(WeightedParse!I130,WeightedParse!K130,WeightedParse!N130,WeightedParse!Q130,WeightedParse!T130,WeightedParse!V130,WeightedParse!X130,WeightedParse!Y130,WeightedParse!Z130,WeightedParse!AD130,WeightedParse!AE130,WeightedParse!AF130,WeightedParse!AG130,WeightedParse!AH130,WeightedParse!AI130,WeightedParse!AJ130,WeightedParse!AK130,WeightedParse!AN130,WeightedParse!AO130)*Variables!$B$5),"")</f>
        <v/>
      </c>
      <c r="AC130" s="114" t="str">
        <f>IF($A130&gt;"",IF(AND(EXACT(SquadExport!$BR130,TRUE),EXACT(SquadExport!$BL130,TRUE)),HARMEAN(WeightedParse!K130,WeightedParse!Q130,WeightedParse!S130,WeightedParse!T130,WeightedParse!V130,WeightedParse!X130,WeightedParse!Y130,WeightedParse!Z130,WeightedParse!AD130,WeightedParse!AE130,WeightedParse!AF130,WeightedParse!AG130,WeightedParse!AH130,WeightedParse!AO130),HARMEAN(WeightedParse!K130,WeightedParse!Q130,WeightedParse!S130,WeightedParse!T130,WeightedParse!V130,WeightedParse!X130,WeightedParse!Y130,WeightedParse!Z130,WeightedParse!AD130,WeightedParse!AE130,WeightedParse!AF130,WeightedParse!AG130,WeightedParse!AH130,WeightedParse!AO130)*Variables!$B$5),"")</f>
        <v/>
      </c>
      <c r="AD130" s="114" t="str">
        <f>IF($A130&gt;"",IF(AND(EXACT(SquadExport!$BR130,TRUE),EXACT(SquadExport!$BL130,TRUE)),HARMEAN(WeightedParse!I130,WeightedParse!J130,WeightedParse!K130,WeightedParse!N130,WeightedParse!Q130,WeightedParse!S130,WeightedParse!T130,WeightedParse!V130,WeightedParse!X130,WeightedParse!Z130,WeightedParse!AB130,WeightedParse!AD130,WeightedParse!AG130,WeightedParse!AH130,WeightedParse!AI130,WeightedParse!AK130,WeightedParse!AO130),HARMEAN(WeightedParse!I130,WeightedParse!J130,WeightedParse!K130,WeightedParse!N130,WeightedParse!Q130,WeightedParse!S130,WeightedParse!T130,WeightedParse!V130,WeightedParse!X130,WeightedParse!Z130,WeightedParse!AB130,WeightedParse!AD130,WeightedParse!AG130,WeightedParse!AH130,WeightedParse!AI130,WeightedParse!AK130,WeightedParse!AO130)*Variables!$B$5),"")</f>
        <v/>
      </c>
      <c r="AE130" s="114" t="str">
        <f>IF($A130&gt;"",IF(AND(EXACT(SquadExport!$BR130,TRUE),EXACT(SquadExport!$BL130,TRUE)),HARMEAN(WeightedParse!K130,WeightedParse!N130,WeightedParse!P130,WeightedParse!Q130,WeightedParse!S130,WeightedParse!T130,WeightedParse!U130,WeightedParse!V130,WeightedParse!X130,WeightedParse!Y130,WeightedParse!Z130,WeightedParse!AD130,WeightedParse!AE130,WeightedParse!AF130,WeightedParse!AG130,WeightedParse!AH130,WeightedParse!AI130,WeightedParse!AO130),HARMEAN(WeightedParse!K130,WeightedParse!N130,WeightedParse!P130,WeightedParse!Q130,WeightedParse!S130,WeightedParse!T130,WeightedParse!U130,WeightedParse!V130,WeightedParse!X130,WeightedParse!Y130,WeightedParse!Z130,WeightedParse!AD130,WeightedParse!AE130,WeightedParse!AF130,WeightedParse!AG130,WeightedParse!AH130,WeightedParse!AI130,WeightedParse!AO130)*Variables!$B$5),"")</f>
        <v/>
      </c>
      <c r="AF130" s="114" t="str">
        <f>IF($A130&gt;"",IF(AND(EXACT(SquadExport!$BR130,TRUE),EXACT(SquadExport!$BL130,TRUE)),HARMEAN(WeightedParse!I130,WeightedParse!J130,WeightedParse!K130,WeightedParse!N130,WeightedParse!Q130,WeightedParse!S130,WeightedParse!T130,WeightedParse!U130,WeightedParse!V130,WeightedParse!X130,WeightedParse!Z130,WeightedParse!AD130,WeightedParse!AE130,WeightedParse!AF130,WeightedParse!AH130,WeightedParse!AI130,WeightedParse!AK130,WeightedParse!AN130,WeightedParse!AO130,WeightedParse!AP130),HARMEAN(WeightedParse!I130,WeightedParse!J130,WeightedParse!K130,WeightedParse!N130,WeightedParse!Q130,WeightedParse!S130,WeightedParse!T130,WeightedParse!U130,WeightedParse!V130,WeightedParse!X130,WeightedParse!Z130,WeightedParse!AD130,WeightedParse!AE130,WeightedParse!AF130,WeightedParse!AH130,WeightedParse!AI130,WeightedParse!AK130,WeightedParse!AN130,WeightedParse!AO130,WeightedParse!AP130)*Variables!$B$5),"")</f>
        <v/>
      </c>
      <c r="AG130" s="114" t="str">
        <f>IF($A130&gt;"",IF(AND(OR(EXACT(SquadExport!$BR130,TRUE),EXACT(SquadExport!$BS130,TRUE)),OR(EXACT(SquadExport!$BK130,TRUE),EXACT(SquadExport!$BM130,TRUE))),HARMEAN(WeightedParse!I130,WeightedParse!K130,WeightedParse!Q130,WeightedParse!T130,WeightedParse!X130,WeightedParse!Z130,WeightedParse!AD130,WeightedParse!AF130,WeightedParse!AG130,WeightedParse!AJ130),HARMEAN(WeightedParse!I130,WeightedParse!K130,WeightedParse!Q130,WeightedParse!T130,WeightedParse!X130,WeightedParse!Z130,WeightedParse!AD130,WeightedParse!AF130,WeightedParse!AG130,WeightedParse!AJ130)*Variables!$B$5),"")</f>
        <v/>
      </c>
      <c r="AH130" s="114" t="str">
        <f>IF($A130&gt;"",IF(AND(OR(EXACT(SquadExport!$BR130,TRUE),EXACT(SquadExport!$BS130,TRUE)),OR(EXACT(SquadExport!$BK130,TRUE),EXACT(SquadExport!$BM130,TRUE))),HARMEAN(WeightedParse!H130,WeightedParse!K130,WeightedParse!P130,WeightedParse!Q130,WeightedParse!S130,WeightedParse!T130,WeightedParse!V130,WeightedParse!X130,WeightedParse!Y130,WeightedParse!Z130,WeightedParse!AD130,WeightedParse!AE130,WeightedParse!AF130,WeightedParse!AG130,WeightedParse!AH130,WeightedParse!AO130),HARMEAN(WeightedParse!H130,WeightedParse!K130,WeightedParse!P130,WeightedParse!Q130,WeightedParse!S130,WeightedParse!T130,WeightedParse!V130,WeightedParse!X130,WeightedParse!Y130,WeightedParse!Z130,WeightedParse!AD130,WeightedParse!AE130,WeightedParse!AF130,WeightedParse!AG130,WeightedParse!AH130,WeightedParse!AO130)*Variables!$B$5),"")</f>
        <v/>
      </c>
      <c r="AI130" s="114" t="str">
        <f>IF($A130&gt;"",IF(AND(OR(EXACT(SquadExport!$BR130,TRUE),EXACT(SquadExport!$BS130,TRUE)),OR(EXACT(SquadExport!$BK130,TRUE),EXACT(SquadExport!$BM130,TRUE))),HARMEAN(WeightedParse!H130,WeightedParse!I130,WeightedParse!K130,WeightedParse!P130,WeightedParse!Q130,WeightedParse!S130,WeightedParse!T130,WeightedParse!U130,WeightedParse!V130,WeightedParse!X130,WeightedParse!Y130,WeightedParse!Z130,WeightedParse!AD130,WeightedParse!AE130,WeightedParse!AF130,WeightedParse!AH130,WeightedParse!AI130,WeightedParse!AO130),HARMEAN(WeightedParse!H130,WeightedParse!I130,WeightedParse!K130,WeightedParse!P130,WeightedParse!Q130,WeightedParse!S130,WeightedParse!T130,WeightedParse!U130,WeightedParse!V130,WeightedParse!X130,WeightedParse!Y130,WeightedParse!Z130,WeightedParse!AD130,WeightedParse!AE130,WeightedParse!AF130,WeightedParse!AH130,WeightedParse!AI130,WeightedParse!AO130)*Variables!$B$5),"")</f>
        <v/>
      </c>
      <c r="AJ130" s="114" t="str">
        <f>IF($A130&gt;"",IF(AND(OR(EXACT(SquadExport!$BR130,TRUE),EXACT(SquadExport!$BS130,TRUE)),OR(EXACT(SquadExport!$BK130,TRUE),EXACT(SquadExport!$BM130,TRUE))),HARMEAN(WeightedParse!H130,WeightedParse!K130,WeightedParse!M130,WeightedParse!V130,WeightedParse!W130,WeightedParse!AD130,WeightedParse!AF130,WeightedParse!AH130,WeightedParse!AK130,WeightedParse!AL130,WeightedParse!AO130,WeightedParse!AP130)*(CONVERT(LEFT(SquadExport!$E130,FIND("'",SquadExport!$E130)-1)+((MID(SquadExport!$E130,FIND("'",SquadExport!$E130)+1,LEN(SquadExport!$E130)-FIND("'",SquadExport!$E130)-1))/12),"ft","m")-1)/(Variables!$C$4-1),(HARMEAN(WeightedParse!H130,WeightedParse!K130,WeightedParse!M130,WeightedParse!V130,WeightedParse!W130,WeightedParse!AD130,WeightedParse!AF130,WeightedParse!AH130,WeightedParse!AK130,WeightedParse!AL130,WeightedParse!AO130,WeightedParse!AP130)*(CONVERT(LEFT(SquadExport!$E130,FIND("'",SquadExport!$E130)-1)+((MID(SquadExport!$E130,FIND("'",SquadExport!$E130)+1,LEN(SquadExport!$E130)-FIND("'",SquadExport!$E130)-1))/12),"ft","m")-1)/(Variables!$C$4-1))*Variables!$B$5),"")</f>
        <v/>
      </c>
      <c r="AK130" s="114" t="str">
        <f>IF($A130&gt;"",IF(AND(OR(EXACT(SquadExport!$BR130,TRUE),EXACT(SquadExport!$BS130,TRUE)),OR(EXACT(SquadExport!$BK130,TRUE),EXACT(SquadExport!$BM130,TRUE))),HARMEAN(WeightedParse!J130,WeightedParse!K130,WeightedParse!T130,WeightedParse!V130,WeightedParse!X130,WeightedParse!Y130,WeightedParse!Z130,WeightedParse!AD130,WeightedParse!AH130,WeightedParse!AI130,WeightedParse!AK130,WeightedParse!AO130),HARMEAN(WeightedParse!J130,WeightedParse!K130,WeightedParse!T130,WeightedParse!V130,WeightedParse!X130,WeightedParse!Y130,WeightedParse!Z130,WeightedParse!AD130,WeightedParse!AH130,WeightedParse!AI130,WeightedParse!AK130,WeightedParse!AO130)*Variables!$B$5),"")</f>
        <v/>
      </c>
      <c r="AL130" s="114" t="str">
        <f>IF($A130&gt;"",IF(AND(OR(EXACT(SquadExport!$BR130,TRUE),EXACT(SquadExport!$BS130,TRUE)),OR(EXACT(SquadExport!$BK130,TRUE),EXACT(SquadExport!$BM130,TRUE))),HARMEAN(WeightedParse!H130,WeightedParse!I130,WeightedParse!K130,WeightedParse!Q130,WeightedParse!T130,WeightedParse!V130,WeightedParse!AB130,WeightedParse!AD130,WeightedParse!AH130,WeightedParse!AI130,WeightedParse!AJ130,WeightedParse!AN130,WeightedParse!AO130),HARMEAN(WeightedParse!H130,WeightedParse!I130,WeightedParse!K130,WeightedParse!Q130,WeightedParse!T130,WeightedParse!V130,WeightedParse!AB130,WeightedParse!AD130,WeightedParse!AH130,WeightedParse!AI130,WeightedParse!AJ130,WeightedParse!AN130,WeightedParse!AO130)*Variables!$B$5),"")</f>
        <v/>
      </c>
      <c r="AM130" s="114" t="str">
        <f>IF($A130&gt;"",IF(AND(OR(EXACT(SquadExport!$BR130,TRUE),EXACT(SquadExport!$BS130,TRUE)),OR(EXACT(SquadExport!$BK130,TRUE),EXACT(SquadExport!$BM130,TRUE))),HARMEAN(WeightedParse!I130,WeightedParse!J130,WeightedParse!K130,WeightedParse!N130,WeightedParse!Q130,WeightedParse!T130,WeightedParse!V130,WeightedParse!X130,WeightedParse!AB130,WeightedParse!AD130,WeightedParse!AG130,WeightedParse!AI130,WeightedParse!AJ130,WeightedParse!AK130,WeightedParse!AN130)*WeightedParse!BD130,(HARMEAN(WeightedParse!I130,WeightedParse!J130,WeightedParse!K130,WeightedParse!N130,WeightedParse!Q130,WeightedParse!T130,WeightedParse!V130,WeightedParse!X130,WeightedParse!AB130,WeightedParse!AD130,WeightedParse!AG130,WeightedParse!AI130,WeightedParse!AJ130,WeightedParse!AK130,WeightedParse!AN130)*WeightedParse!BD130)*Variables!$B$5),"")</f>
        <v/>
      </c>
      <c r="AN130" s="114" t="str">
        <f>IF($A130&gt;"",IF(AND(OR(EXACT(SquadExport!$BR130,TRUE),EXACT(SquadExport!$BS130,TRUE)),OR(EXACT(SquadExport!$BK130,TRUE),EXACT(SquadExport!$BM130,TRUE))),HARMEAN(WeightedParse!H130,WeightedParse!I130,WeightedParse!K130,WeightedParse!N130,WeightedParse!Q130,WeightedParse!T130,WeightedParse!V130,WeightedParse!X130,WeightedParse!Z130,WeightedParse!AD130,WeightedParse!AG130,WeightedParse!AH130,WeightedParse!AI130,WeightedParse!AJ130,WeightedParse!AN130,WeightedParse!AO130)*WeightedParse!BD130,(HARMEAN(WeightedParse!H130,WeightedParse!I130,WeightedParse!K130,WeightedParse!N130,WeightedParse!Q130,WeightedParse!T130,WeightedParse!V130,WeightedParse!X130,WeightedParse!Z130,WeightedParse!AD130,WeightedParse!AG130,WeightedParse!AH130,WeightedParse!AI130,WeightedParse!AJ130,WeightedParse!AN130,WeightedParse!AO130)*WeightedParse!BD130)*Variables!$B$5),"")</f>
        <v/>
      </c>
      <c r="AO130" s="114" t="str">
        <f>IF($A130&gt;"",IF(AND(EXACT(SquadExport!$BS130,TRUE),EXACT(SquadExport!$BL130,TRUE)),HARMEAN(WeightedParse!K130,WeightedParse!Q130,WeightedParse!T130,WeightedParse!V130,WeightedParse!X130,WeightedParse!Z130,WeightedParse!AB130,WeightedParse!AD130,WeightedParse!AG130,WeightedParse!AK130),HARMEAN(WeightedParse!K130,WeightedParse!Q130,WeightedParse!T130,WeightedParse!V130,WeightedParse!X130,WeightedParse!Z130,WeightedParse!AB130,WeightedParse!AD130,WeightedParse!AG130,WeightedParse!AK130)*Variables!$B$5),"")</f>
        <v/>
      </c>
      <c r="AP130" s="114" t="str">
        <f>IF($A130&gt;"",IF(AND(EXACT(SquadExport!$BS130,TRUE),EXACT(SquadExport!$BL130,TRUE)),HARMEAN(WeightedParse!I130,WeightedParse!K130,WeightedParse!Q130,WeightedParse!T130,WeightedParse!V130,WeightedParse!X130,WeightedParse!Z130,WeightedParse!AB130,WeightedParse!AD130,WeightedParse!AF130,WeightedParse!AG130,WeightedParse!AI130,WeightedParse!AJ130),HARMEAN(WeightedParse!I130,WeightedParse!K130,WeightedParse!Q130,WeightedParse!T130,WeightedParse!V130,WeightedParse!X130,WeightedParse!Z130,WeightedParse!AB130,WeightedParse!AD130,WeightedParse!AF130,WeightedParse!AG130,WeightedParse!AI130,WeightedParse!AJ130)*Variables!$B$5),"")</f>
        <v/>
      </c>
      <c r="AQ130" s="114" t="str">
        <f>IF($A130&gt;"",IF(AND(EXACT(SquadExport!$BS130,TRUE),EXACT(SquadExport!$BL130,TRUE)),HARMEAN(WeightedParse!I130,WeightedParse!J130,WeightedParse!K130,WeightedParse!Q130,WeightedParse!T130,WeightedParse!V130,WeightedParse!X130,WeightedParse!Z130,WeightedParse!AB130,WeightedParse!AD130,WeightedParse!AG130,WeightedParse!AI130,WeightedParse!AJ130,WeightedParse!AK130),HARMEAN(WeightedParse!I130,WeightedParse!J130,WeightedParse!K130,WeightedParse!Q130,WeightedParse!T130,WeightedParse!V130,WeightedParse!X130,WeightedParse!Z130,WeightedParse!AB130,WeightedParse!AD130,WeightedParse!AG130,WeightedParse!AI130,WeightedParse!AJ130,WeightedParse!AK130)*Variables!$B$5),"")</f>
        <v/>
      </c>
      <c r="AR130" s="114" t="str">
        <f>IF($A130&gt;"",IF(AND(EXACT(SquadExport!$BS130,TRUE),EXACT(SquadExport!$BL130,TRUE)),HARMEAN(WeightedParse!I130,WeightedParse!J130,WeightedParse!K130,WeightedParse!Q130,WeightedParse!T130,WeightedParse!V130,WeightedParse!X130,WeightedParse!Y130,WeightedParse!Z130,WeightedParse!AD130,WeightedParse!AH130,WeightedParse!AI130,WeightedParse!AJ130,WeightedParse!AK130,WeightedParse!AN130,WeightedParse!AO130),HARMEAN(WeightedParse!I130,WeightedParse!J130,WeightedParse!K130,WeightedParse!Q130,WeightedParse!T130,WeightedParse!V130,WeightedParse!X130,WeightedParse!Y130,WeightedParse!Z130,WeightedParse!AD130,WeightedParse!AH130,WeightedParse!AI130,WeightedParse!AJ130,WeightedParse!AK130,WeightedParse!AN130,WeightedParse!AO130)*Variables!$B$5),"")</f>
        <v/>
      </c>
      <c r="AS130" s="114" t="str">
        <f>IF($A130&gt;"",IF(AND(EXACT(SquadExport!$BT130,TRUE),EXACT(SquadExport!$BL130,TRUE)),HARMEAN(WeightedParse!J130,WeightedParse!K130,WeightedParse!M130,WeightedParse!T130,WeightedParse!V130,WeightedParse!X130,WeightedParse!Z130,WeightedParse!AD130,WeightedParse!AI130),(HARMEAN(WeightedParse!J130,WeightedParse!K130,WeightedParse!M130,WeightedParse!T130,WeightedParse!V130,WeightedParse!X130,WeightedParse!Z130,WeightedParse!AD130,WeightedParse!AI130)*Variables!$B$5)),"")</f>
        <v/>
      </c>
      <c r="AT130" s="114" t="str">
        <f>IF($A130&gt;"",IF(AND(EXACT(SquadExport!$BT130,TRUE),EXACT(SquadExport!$BL130,TRUE)),HARMEAN(WeightedParse!J130,WeightedParse!K130,WeightedParse!M130,WeightedParse!U130,WeightedParse!V130,WeightedParse!W130,WeightedParse!X130,WeightedParse!Z130,WeightedParse!AD130,WeightedParse!AF130,WeightedParse!AK130,WeightedParse!AL130,WeightedParse!AP130)*(CONVERT(LEFT(SquadExport!$E130,FIND("'",SquadExport!$E130)-1)+((MID(SquadExport!$E130,FIND("'",SquadExport!$E130)+1,LEN(SquadExport!$E130)-FIND("'",SquadExport!$E130)-1))/12),"ft","m")-1)/(Variables!$C$4-1),(HARMEAN(WeightedParse!J130,WeightedParse!K130,WeightedParse!M130,WeightedParse!U130,WeightedParse!V130,WeightedParse!W130,WeightedParse!X130,WeightedParse!Z130,WeightedParse!AD130,WeightedParse!AF130,WeightedParse!AK130,WeightedParse!AL130,WeightedParse!AP130)*(CONVERT(LEFT(SquadExport!$E130,FIND("'",SquadExport!$E130)-1)+((MID(SquadExport!$E130,FIND("'",SquadExport!$E130)+1,LEN(SquadExport!$E130)-FIND("'",SquadExport!$E130)-1))/12),"ft","m")-1)/(Variables!$C$4-1)))*Variables!$B$5,"")</f>
        <v/>
      </c>
      <c r="AU130" s="114" t="str">
        <f>IF($A130&gt;"",IF(AND(EXACT(SquadExport!$BT130,TRUE),EXACT(SquadExport!$BL130,TRUE)),HARMEAN(WeightedParse!I130,WeightedParse!J130,WeightedParse!K130,WeightedParse!Q130,WeightedParse!T130,WeightedParse!V130,WeightedParse!X130,WeightedParse!Z130,WeightedParse!AB130,WeightedParse!AD130,WeightedParse!AF130,WeightedParse!AG130,WeightedParse!AK130,WeightedParse!AP130),HARMEAN(WeightedParse!I130,WeightedParse!J130,WeightedParse!K130,WeightedParse!Q130,WeightedParse!T130,WeightedParse!V130,WeightedParse!X130,WeightedParse!Z130,WeightedParse!AB130,WeightedParse!AD130,WeightedParse!AF130,WeightedParse!AG130,WeightedParse!AK130,WeightedParse!AP130)*Variables!$B$5),"")</f>
        <v/>
      </c>
      <c r="AV130" s="114" t="str">
        <f>IF($A130&gt;"",IF(AND(EXACT(SquadExport!$BT130,TRUE),EXACT(SquadExport!$BL130,TRUE)),HARMEAN(WeightedParse!I130,WeightedParse!J130,WeightedParse!K130,WeightedParse!Q130,WeightedParse!T130,WeightedParse!V130,WeightedParse!X130,WeightedParse!Z130,WeightedParse!AD130,WeightedParse!AH130,WeightedParse!AI130,WeightedParse!AJ130,WeightedParse!AK130,WeightedParse!AN130,WeightedParse!AO130),HARMEAN(WeightedParse!I130,WeightedParse!J130,WeightedParse!K130,WeightedParse!Q130,WeightedParse!T130,WeightedParse!V130,WeightedParse!X130,WeightedParse!Z130,WeightedParse!AD130,WeightedParse!AH130,WeightedParse!AI130,WeightedParse!AJ130,WeightedParse!AK130,WeightedParse!AN130,WeightedParse!AO130)*Variables!$B$5),"")</f>
        <v/>
      </c>
      <c r="AW130" s="114" t="str">
        <f>IF($A130&gt;"",IF(AND(EXACT(SquadExport!$BT130,TRUE),EXACT(SquadExport!$BL130,TRUE)),HARMEAN(WeightedParse!I130,WeightedParse!J130,WeightedParse!K130,WeightedParse!Q130,WeightedParse!T130,WeightedParse!V130,WeightedParse!X130,WeightedParse!Z130,WeightedParse!AB130,WeightedParse!AD130,WeightedParse!AF130,WeightedParse!AG130,WeightedParse!AI130,WeightedParse!AJ130,WeightedParse!AK130),HARMEAN(WeightedParse!I130,WeightedParse!J130,WeightedParse!K130,WeightedParse!Q130,WeightedParse!T130,WeightedParse!V130,WeightedParse!X130,WeightedParse!Z130,WeightedParse!AB130,WeightedParse!AD130,WeightedParse!AF130,WeightedParse!AG130,WeightedParse!AI130,WeightedParse!AJ130,WeightedParse!AK130)*Variables!$B$5),"")</f>
        <v/>
      </c>
      <c r="AX130" s="114" t="str">
        <f>IF($A130&gt;"",IF(AND(EXACT(SquadExport!$BT130,TRUE),EXACT(SquadExport!$BL130,TRUE)),HARMEAN(WeightedParse!K130,WeightedParse!Q130,WeightedParse!U130,WeightedParse!V130,WeightedParse!W130,WeightedParse!X130,WeightedParse!Y130,WeightedParse!Z130,WeightedParse!AD130,WeightedParse!AF130,WeightedParse!AH130,WeightedParse!AI130,WeightedParse!AJ130,WeightedParse!AK130,WeightedParse!AN130,WeightedParse!AO130,WeightedParse!AP130),HARMEAN(WeightedParse!K130,WeightedParse!Q130,WeightedParse!U130,WeightedParse!V130,WeightedParse!W130,WeightedParse!X130,WeightedParse!Y130,WeightedParse!Z130,WeightedParse!AD130,WeightedParse!AF130,WeightedParse!AH130,WeightedParse!AI130,WeightedParse!AJ130,WeightedParse!AK130,WeightedParse!AN130,WeightedParse!AO130,WeightedParse!AP130)*Variables!$B$5),"")</f>
        <v/>
      </c>
      <c r="AY130" s="114" t="str">
        <f>IF($A130&gt;"",IF(AND(EXACT(SquadExport!$BT130,TRUE),EXACT(SquadExport!$BL130,TRUE)),HARMEAN(WeightedParse!I130,WeightedParse!J130,WeightedParse!K130,WeightedParse!M130,WeightedParse!N130,WeightedParse!Q130,WeightedParse!T130,WeightedParse!V130,WeightedParse!X130,WeightedParse!Z130,WeightedParse!AD130,WeightedParse!AF130,WeightedParse!AG130,WeightedParse!AH130,WeightedParse!AI130,WeightedParse!AJ130,WeightedParse!AK130,WeightedParse!AL130,WeightedParse!AN130,WeightedParse!AO130,WeightedParse!AP130),HARMEAN(WeightedParse!I130,WeightedParse!J130,WeightedParse!K130,WeightedParse!M130,WeightedParse!N130,WeightedParse!Q130,WeightedParse!T130,WeightedParse!V130,WeightedParse!X130,WeightedParse!Z130,WeightedParse!AD130,WeightedParse!AF130,WeightedParse!AG130,WeightedParse!AH130,WeightedParse!AI130,WeightedParse!AJ130,WeightedParse!AK130,WeightedParse!AL130,WeightedParse!AN130,WeightedParse!AO130,WeightedParse!AP130)*Variables!$B$5),"")</f>
        <v/>
      </c>
    </row>
    <row r="131" spans="1:51" ht="15" customHeight="1" x14ac:dyDescent="0.25">
      <c r="A131" s="3" t="str">
        <f>IF(WeightedParse!A131&gt;"",WeightedParse!A131,"")</f>
        <v/>
      </c>
      <c r="B131" s="4" t="str">
        <f>IF(WeightedParse!B131&gt;0,WeightedParse!B131,"")</f>
        <v/>
      </c>
      <c r="C131" s="4" t="str">
        <f>IF(A131&gt;"",IF(AND(B131&lt;=Variables!$B$8,G131&gt;2),"Youth",IF(AND(B131&lt;=Variables!$B$8,G131&lt;=2),"Prospect",IF(AND(B131&gt;=Variables!$B$9,G131&gt;2),"Old",IF(G131&gt;=3,"Reserves","First Team")))),"")</f>
        <v/>
      </c>
      <c r="D131" s="4" t="str">
        <f>SquadExport!BJ131</f>
        <v/>
      </c>
      <c r="E131" s="4" t="str">
        <f>IF(A131&gt;"",VLOOKUP(F131,Roles!A:B,2,FALSE)&amp;IF(OR(VLOOKUP(F131,Roles!$A:$B,2,FALSE)="FB",VLOOKUP(F131,Roles!$A:$B,2,FALSE)="WB",VLOOKUP(F131,Roles!$A:$B,2,FALSE)="WM",VLOOKUP(F131,Roles!$A:$B,2,FALSE)="W"),IF(AND(SquadExport!BK131=TRUE,SquadExport!BM131=TRUE,WeightedParse!BB131&gt;=WeightedParse!BC131)," (R)",IF(AND(SquadExport!BK131=TRUE,SquadExport!BM131=TRUE,WeightedParse!BB131&lt;WeightedParse!BC131)," (L)",IF(AND(SquadExport!BK131=TRUE,SquadExport!BM131=FALSE), " (L)",IF(AND(SquadExport!BK131=FALSE,SquadExport!BM131=TRUE)," (R)","")))),""),"")</f>
        <v/>
      </c>
      <c r="F131" s="4" t="str" cm="1">
        <f t="array" ref="F131">IF(A131&gt;"",INDEX($J$1:$AY$1,SUMPRODUCT(MAX(($J$2:$AY$200=MAX($J131:$AY131))*(COLUMN($J$2:$AY$200))))-COLUMN($J$1)+1),"")</f>
        <v/>
      </c>
      <c r="G131" s="4" t="str">
        <f t="shared" ref="G131:G194" si="6">IF(A131&gt;"",COUNTIFS($E$2:$E$200,E131,$I$2:$I$200,"&gt;"&amp;I131)+1,"")</f>
        <v/>
      </c>
      <c r="H131" s="4" t="str">
        <f t="shared" ref="H131:H194" si="7">IF(A131&gt;"",_xlfn.RANK.EQ(I131,$I$2:$I$200,0),"")</f>
        <v/>
      </c>
      <c r="I131" s="5" t="str">
        <f t="shared" ref="I131:I194" si="8">IF(A131&gt;"",IF(E131="GK",HARMEAN(J131:K131),IF(E131="D",HARMEAN(L131:O131),IF(OR(E131="FB (R)", E131="FB (L)",E131="FB (RL)",E131="FB (RLC)",E131="WB (R)",E131="WB (L)",E131="WB (RL)",E131="WB (RLC)"),HARMEAN(P131:T131),IF(E131="DM",HARMEAN(U131:AA131),IF(E131="M",HARMEAN(AB131:AF131),IF(OR(E131="WM (R)",E131="WM (L)",E131="WM (RL)",E131="WM (RLC)"),HARMEAN(AG131:AI131),IF(OR(E131="W",E131="W (R)",E131="W (L)",E131="W (RL)",E131="W (RLC)"),HARMEAN(AJ131:AN131),IF(E131="AM",HARMEAN(AO131:AR131),IF(E131="ST",HARMEAN(AS131:AY131),""))))))))),"")</f>
        <v/>
      </c>
      <c r="J131" s="114" t="str">
        <f>IF($A131&gt;"",HARMEAN(WeightedParse!V131,WeightedParse!Y131,WeightedParse!Z131,WeightedParse!AE131,WeightedParse!AJ131,WeightedParse!AQ131,WeightedParse!AR131,WeightedParse!AS131,WeightedParse!AU131,WeightedParse!AV131,WeightedParse!AW131,WeightedParse!AY131,WeightedParse!BA131),"")</f>
        <v/>
      </c>
      <c r="K131" s="114" t="str">
        <f>IF(A131&gt;"",HARMEAN(WeightedParse!K131,WeightedParse!Q131,WeightedParse!V131,WeightedParse!X131,WeightedParse!Y131,WeightedParse!Z131,WeightedParse!AE131,WeightedParse!AG131,WeightedParse!AI131,WeightedParse!AJ131,WeightedParse!AQ131,WeightedParse!AR131,WeightedParse!AS131,WeightedParse!AU131,WeightedParse!AV131,WeightedParse!AW131,WeightedParse!AY131,WeightedParse!AZ131,WeightedParse!BA131),"")</f>
        <v/>
      </c>
      <c r="L131" s="114" t="str">
        <f>IF($A131&gt;"",IF(AND(EXACT(SquadExport!$BO131,TRUE),EXACT(SquadExport!$BL131,TRUE)),HARMEAN(WeightedParse!M131,WeightedParse!P131,WeightedParse!S131,WeightedParse!U131,WeightedParse!V131,WeightedParse!W131,WeightedParse!Y131,WeightedParse!AE131,WeightedParse!AL131,WeightedParse!AN131,WeightedParse!AP131),HARMEAN(WeightedParse!M131,WeightedParse!P131,WeightedParse!S131,WeightedParse!U131,WeightedParse!V131,WeightedParse!W131,WeightedParse!Y131,WeightedParse!AE131,WeightedParse!AL131,WeightedParse!AN131,WeightedParse!AP131)*Variables!$B$5),"")</f>
        <v/>
      </c>
      <c r="M131" s="114" t="str">
        <f>IF($A131&gt;"",IF(AND(EXACT(SquadExport!$BO131,TRUE),EXACT(SquadExport!$BL131,TRUE)),HARMEAN(WeightedParse!M131,WeightedParse!P131,WeightedParse!S131,WeightedParse!U131,WeightedParse!V131,WeightedParse!W131,WeightedParse!X131,WeightedParse!Y131,WeightedParse!Z131,WeightedParse!AE131,WeightedParse!AL131,WeightedParse!AN131,WeightedParse!AP131),HARMEAN(WeightedParse!M131,WeightedParse!P131,WeightedParse!S131,WeightedParse!U131,WeightedParse!V131,WeightedParse!W131,WeightedParse!X131,WeightedParse!Y131,WeightedParse!Z131,WeightedParse!AE131,WeightedParse!AL131,WeightedParse!AN131,WeightedParse!AP131)*Variables!$B$5),"")</f>
        <v/>
      </c>
      <c r="N131" s="114" t="str">
        <f>IF($A131&gt;"",IF(AND(EXACT(SquadExport!$BO131,TRUE),EXACT(SquadExport!$BL131,TRUE)),HARMEAN(WeightedParse!K131,WeightedParse!M131,WeightedParse!P131,WeightedParse!Q131,WeightedParse!S131,WeightedParse!T131,WeightedParse!U131,WeightedParse!V131,WeightedParse!W131,WeightedParse!X131,WeightedParse!Y131,WeightedParse!Z131,WeightedParse!AE131,WeightedParse!AG131,WeightedParse!AL131,WeightedParse!AN131,WeightedParse!AP131),HARMEAN(WeightedParse!K131,WeightedParse!M131,WeightedParse!P131,WeightedParse!Q131,WeightedParse!S131,WeightedParse!T131,WeightedParse!U131,WeightedParse!V131,WeightedParse!W131,WeightedParse!X131,WeightedParse!Y131,WeightedParse!Z131,WeightedParse!AE131,WeightedParse!AG131,WeightedParse!AL131,WeightedParse!AN131,WeightedParse!AP131)*Variables!$B$5),"")</f>
        <v/>
      </c>
      <c r="O131" s="114" t="str">
        <f>IF($A131&gt;"",IF(AND(EXACT(SquadExport!$BO131,TRUE),EXACT(SquadExport!$BL131,TRUE)),HARMEAN(WeightedParse!I131,WeightedParse!K131,WeightedParse!M131,WeightedParse!P131,WeightedParse!Q131,WeightedParse!S131,WeightedParse!T131,WeightedParse!V131,WeightedParse!W131,WeightedParse!X131,WeightedParse!Y131,WeightedParse!Z131,WeightedParse!AB131,WeightedParse!AE131,WeightedParse!AF131,WeightedParse!AG131,WeightedParse!AJ131,WeightedParse!AK131,WeightedParse!AL131,WeightedParse!AN131,WeightedParse!AO131,WeightedParse!AP131),HARMEAN(WeightedParse!I131,WeightedParse!K131,WeightedParse!M131,WeightedParse!P131,WeightedParse!Q131,WeightedParse!S131,WeightedParse!T131,WeightedParse!V131,WeightedParse!W131,WeightedParse!X131,WeightedParse!Y131,WeightedParse!Z131,WeightedParse!AB131,WeightedParse!AE131,WeightedParse!AF131,WeightedParse!AG131,WeightedParse!AJ131,WeightedParse!AK131,WeightedParse!AL131,WeightedParse!AN131,WeightedParse!AO131,WeightedParse!AP131)*Variables!$B$5),"")</f>
        <v/>
      </c>
      <c r="P131" s="114" t="str">
        <f>IF($A131&gt;"",IF(AND(OR(EXACT(SquadExport!$BO131,TRUE),EXACT(SquadExport!$BP131,TRUE)),OR(EXACT(SquadExport!$BK131,TRUE),EXACT(SquadExport!$BM131,TRUE))),HARMEAN(WeightedParse!M131,WeightedParse!P131,WeightedParse!S131,WeightedParse!U131,WeightedParse!V131,WeightedParse!W131,WeightedParse!Y131,WeightedParse!AE131,WeightedParse!AF131,WeightedParse!AP131),HARMEAN(WeightedParse!M131,WeightedParse!P131,WeightedParse!S131,WeightedParse!U131,WeightedParse!V131,WeightedParse!W131,WeightedParse!Y131,WeightedParse!AE131,WeightedParse!AF131,WeightedParse!AP131)*Variables!$B$5),"")</f>
        <v/>
      </c>
      <c r="Q131" s="114" t="str">
        <f>IF($A131&gt;"",IF(AND(OR(EXACT(SquadExport!$BO131,TRUE),EXACT(SquadExport!$BP131,TRUE)),OR(EXACT(SquadExport!$BK131,TRUE),EXACT(SquadExport!$BM131,TRUE))),HARMEAN(WeightedParse!H131,WeightedParse!P131,WeightedParse!Q131,WeightedParse!S131,WeightedParse!T131,WeightedParse!V131,WeightedParse!X131,WeightedParse!Y131,WeightedParse!Z131,WeightedParse!AE131,WeightedParse!AF131,WeightedParse!AH131,WeightedParse!AN131,WeightedParse!AO131),HARMEAN(WeightedParse!H131,WeightedParse!P131,WeightedParse!Q131,WeightedParse!S131,WeightedParse!T131,WeightedParse!V131,WeightedParse!X131,WeightedParse!Y131,WeightedParse!Z131,WeightedParse!AE131,WeightedParse!AF131,WeightedParse!AH131,WeightedParse!AN131,WeightedParse!AO131)*Variables!$B$5),"")</f>
        <v/>
      </c>
      <c r="R131" s="115" t="str">
        <f>IF($A131&gt;"",IF(AND(OR(EXACT(SquadExport!$BO131,TRUE),EXACT(SquadExport!$BP131,TRUE)),OR(EXACT(SquadExport!$BK131,TRUE),EXACT(SquadExport!$BM131,TRUE))),HARMEAN(WeightedParse!H131,WeightedParse!I131,WeightedParse!K131,WeightedParse!P131,WeightedParse!Q131,WeightedParse!S131,WeightedParse!T131,WeightedParse!V131,WeightedParse!Y131,WeightedParse!Z131,WeightedParse!AD131,WeightedParse!AE131,WeightedParse!AF131,WeightedParse!AH131,WeightedParse!AI131,WeightedParse!AJ131,WeightedParse!AN131,WeightedParse!AO131),HARMEAN(WeightedParse!H131,WeightedParse!I131,WeightedParse!K131,WeightedParse!P131,WeightedParse!Q131,WeightedParse!S131,WeightedParse!T131,WeightedParse!V131,WeightedParse!Y131,WeightedParse!Z131,WeightedParse!AD131,WeightedParse!AE131,WeightedParse!AF131,WeightedParse!AH131,WeightedParse!AI131,WeightedParse!AJ131,WeightedParse!AN131,WeightedParse!AO131)*Variables!$B$5),"")</f>
        <v/>
      </c>
      <c r="S131" s="115" t="str">
        <f>IF($A131&gt;"",IF(AND(OR(EXACT(SquadExport!$BO131,TRUE),EXACT(SquadExport!$BP131,TRUE)),OR(EXACT(SquadExport!$BK131,TRUE),EXACT(SquadExport!$BM131,TRUE))),HARMEAN(WeightedParse!H131,WeightedParse!I131,WeightedParse!K131,WeightedParse!Q131,WeightedParse!S131,WeightedParse!T131,WeightedParse!V131,WeightedParse!X131,WeightedParse!Z131,WeightedParse!AB131,WeightedParse!AD131,WeightedParse!AF131,WeightedParse!AG131,WeightedParse!AH131,WeightedParse!AI131,WeightedParse!AJ131,WeightedParse!AK131,WeightedParse!AN131,WeightedParse!AO131),HARMEAN(WeightedParse!H131,WeightedParse!I131,WeightedParse!K131,WeightedParse!Q131,WeightedParse!S131,WeightedParse!T131,WeightedParse!V131,WeightedParse!X131,WeightedParse!Z131,WeightedParse!AB131,WeightedParse!AD131,WeightedParse!AF131,WeightedParse!AG131,WeightedParse!AH131,WeightedParse!AI131,WeightedParse!AJ131,WeightedParse!AK131,WeightedParse!AN131,WeightedParse!AO131)*Variables!$B$5),"")</f>
        <v/>
      </c>
      <c r="T131" s="114" t="str">
        <f>IF($A131&gt;"",IF(AND(OR(EXACT(SquadExport!$BO131,TRUE),EXACT(SquadExport!$BP131,TRUE)),OR(EXACT(SquadExport!$BK131,TRUE),EXACT(SquadExport!$BM131,TRUE))),HARMEAN(WeightedParse!I131,WeightedParse!K131,WeightedParse!N131,WeightedParse!P131,WeightedParse!Q131,WeightedParse!S131,WeightedParse!T131,WeightedParse!V131,WeightedParse!X131,WeightedParse!Y131,WeightedParse!Z131,WeightedParse!AB131,WeightedParse!AD131,WeightedParse!AE131,WeightedParse!AF131,WeightedParse!AH131,WeightedParse!AI131,WeightedParse!AJ131,WeightedParse!AN131,WeightedParse!AO131)*WeightedParse!BD131,(HARMEAN(WeightedParse!I131,WeightedParse!K131,WeightedParse!N131,WeightedParse!P131,WeightedParse!Q131,WeightedParse!S131,WeightedParse!T131,WeightedParse!V131,WeightedParse!X131,WeightedParse!Y131,WeightedParse!Z131,WeightedParse!AB131,WeightedParse!AD131,WeightedParse!AE131,WeightedParse!AF131,WeightedParse!AH131,WeightedParse!AI131,WeightedParse!AJ131,WeightedParse!AN131,WeightedParse!AO131)*WeightedParse!BD131)*Variables!$B$5),"")</f>
        <v/>
      </c>
      <c r="U131" s="114" t="str">
        <f>IF($A131&gt;"",IF(EXACT(SquadExport!$BQ131,TRUE),HARMEAN(WeightedParse!P131,WeightedParse!S131,WeightedParse!V131,WeightedParse!X131,WeightedParse!Y131,WeightedParse!Z131,WeightedParse!AE131,WeightedParse!AF131,WeightedParse!AP131),HARMEAN(WeightedParse!P131,WeightedParse!S131,WeightedParse!V131,WeightedParse!X131,WeightedParse!Y131,WeightedParse!Z131,WeightedParse!AE131,WeightedParse!AF131,WeightedParse!AP131)*Variables!$B$5),"")</f>
        <v/>
      </c>
      <c r="V131" s="114" t="str">
        <f>IF($A131&gt;"",IF(EXACT(SquadExport!$BQ131,TRUE),HARMEAN(WeightedParse!K131,WeightedParse!Q131,WeightedParse!S131,WeightedParse!T131,WeightedParse!V131,WeightedParse!X131,WeightedParse!Z131,WeightedParse!AE131,WeightedParse!AF131,WeightedParse!AG131,WeightedParse!AH131,WeightedParse!AK131),HARMEAN(WeightedParse!K131,WeightedParse!Q131,WeightedParse!S131,WeightedParse!T131,WeightedParse!V131,WeightedParse!X131,WeightedParse!Z131,WeightedParse!AE131,WeightedParse!AF131,WeightedParse!AG131,WeightedParse!AH131,WeightedParse!AK131)*Variables!$B$5),"")</f>
        <v/>
      </c>
      <c r="W131" s="114" t="str">
        <f>IF($A131&gt;"",IF(EXACT(SquadExport!$BQ131,TRUE),HARMEAN(WeightedParse!I131,WeightedParse!K131,WeightedParse!N131,WeightedParse!Q131,WeightedParse!T131,WeightedParse!V131,WeightedParse!X131,WeightedParse!Z131,WeightedParse!AB131,WeightedParse!AD131,WeightedParse!AF131,WeightedParse!AG131,WeightedParse!AK131),HARMEAN(WeightedParse!I131,WeightedParse!K131,WeightedParse!N131,WeightedParse!Q131,WeightedParse!T131,WeightedParse!V131,WeightedParse!X131,WeightedParse!Z131,WeightedParse!AB131,WeightedParse!AD131,WeightedParse!AF131,WeightedParse!AG131,WeightedParse!AK131)*Variables!$B$5),"")</f>
        <v/>
      </c>
      <c r="X131" s="114" t="str">
        <f>IF($A131&gt;"",IF(EXACT(SquadExport!$BQ131,TRUE),HARMEAN(WeightedParse!K131,WeightedParse!P131,WeightedParse!Q131,WeightedParse!S131,WeightedParse!U131,WeightedParse!V131,WeightedParse!X131,WeightedParse!Y131,WeightedParse!Z131,WeightedParse!AE131,WeightedParse!AF131,WeightedParse!AH131,WeightedParse!AO131,WeightedParse!AP131),HARMEAN(WeightedParse!K131,WeightedParse!P131,WeightedParse!Q131,WeightedParse!S131,WeightedParse!U131,WeightedParse!V131,WeightedParse!X131,WeightedParse!Y131,WeightedParse!Z131,WeightedParse!AE131,WeightedParse!AF131,WeightedParse!AH131,WeightedParse!AO131,WeightedParse!AP131)*Variables!$B$5),"")</f>
        <v/>
      </c>
      <c r="Y131" s="114" t="str">
        <f>IF($A131&gt;"",IF(EXACT(SquadExport!$BQ131,TRUE),HARMEAN(WeightedParse!P131,WeightedParse!Q131,WeightedParse!S131,WeightedParse!U131,WeightedParse!V131,WeightedParse!W131,WeightedParse!Y131,WeightedParse!AE131,WeightedParse!AF131,WeightedParse!AH131,WeightedParse!AJ131,WeightedParse!AN131,WeightedParse!AO131,WeightedParse!AP131),HARMEAN(WeightedParse!P131,WeightedParse!Q131,WeightedParse!S131,WeightedParse!U131,WeightedParse!V131,WeightedParse!W131,WeightedParse!Y131,WeightedParse!AE131,WeightedParse!AF131,WeightedParse!AH131,WeightedParse!AJ131,WeightedParse!AN131,WeightedParse!AO131,WeightedParse!AP131)*Variables!$B$5),"")</f>
        <v/>
      </c>
      <c r="Z131" s="114" t="str">
        <f>IF($A131&gt;"",IF(EXACT(SquadExport!$BQ131,TRUE),HARMEAN(WeightedParse!M131,WeightedParse!P131,WeightedParse!Q131,WeightedParse!S131,WeightedParse!U131,WeightedParse!V131,WeightedParse!W131,WeightedParse!X131,WeightedParse!Y131,WeightedParse!Z131,WeightedParse!AE131,WeightedParse!AF131,WeightedParse!AH131,WeightedParse!AL131,WeightedParse!AO131,WeightedParse!AP131),HARMEAN(WeightedParse!M131,WeightedParse!P131,WeightedParse!Q131,WeightedParse!S131,WeightedParse!U131,WeightedParse!V131,WeightedParse!W131,WeightedParse!X131,WeightedParse!Y131,WeightedParse!Z131,WeightedParse!AE131,WeightedParse!AF131,WeightedParse!AH131,WeightedParse!AL131,WeightedParse!AO131,WeightedParse!AP131)*Variables!$B$5),"")</f>
        <v/>
      </c>
      <c r="AA131" s="114" t="str">
        <f>IF($A131&gt;"",IF(EXACT(SquadExport!$BQ131,TRUE),HARMEAN(WeightedParse!J131,WeightedParse!K131,WeightedParse!N131,WeightedParse!P131,WeightedParse!Q131,WeightedParse!S131,WeightedParse!V131,WeightedParse!X131,WeightedParse!Y131,WeightedParse!Z131,WeightedParse!AD131,WeightedParse!AE131,WeightedParse!AH131,WeightedParse!AI131,WeightedParse!AK131,WeightedParse!AN131,WeightedParse!AO131,WeightedParse!AP131),HARMEAN(WeightedParse!J131,WeightedParse!K131,WeightedParse!N131,WeightedParse!P131,WeightedParse!Q131,WeightedParse!S131,WeightedParse!V131,WeightedParse!X131,WeightedParse!Y131,WeightedParse!Z131,WeightedParse!AD131,WeightedParse!AE131,WeightedParse!AH131,WeightedParse!AI131,WeightedParse!AK131,WeightedParse!AN131,WeightedParse!AO131,WeightedParse!AP131)*Variables!$B$5),"")</f>
        <v/>
      </c>
      <c r="AB131" s="114" t="str">
        <f>IF($A131&gt;"",IF(AND(EXACT(SquadExport!$BR131,TRUE),EXACT(SquadExport!$BL131,TRUE)),HARMEAN(WeightedParse!I131,WeightedParse!K131,WeightedParse!N131,WeightedParse!Q131,WeightedParse!T131,WeightedParse!V131,WeightedParse!X131,WeightedParse!Y131,WeightedParse!Z131,WeightedParse!AD131,WeightedParse!AE131,WeightedParse!AF131,WeightedParse!AG131,WeightedParse!AH131,WeightedParse!AI131,WeightedParse!AJ131,WeightedParse!AK131,WeightedParse!AN131,WeightedParse!AO131),HARMEAN(WeightedParse!I131,WeightedParse!K131,WeightedParse!N131,WeightedParse!Q131,WeightedParse!T131,WeightedParse!V131,WeightedParse!X131,WeightedParse!Y131,WeightedParse!Z131,WeightedParse!AD131,WeightedParse!AE131,WeightedParse!AF131,WeightedParse!AG131,WeightedParse!AH131,WeightedParse!AI131,WeightedParse!AJ131,WeightedParse!AK131,WeightedParse!AN131,WeightedParse!AO131)*Variables!$B$5),"")</f>
        <v/>
      </c>
      <c r="AC131" s="114" t="str">
        <f>IF($A131&gt;"",IF(AND(EXACT(SquadExport!$BR131,TRUE),EXACT(SquadExport!$BL131,TRUE)),HARMEAN(WeightedParse!K131,WeightedParse!Q131,WeightedParse!S131,WeightedParse!T131,WeightedParse!V131,WeightedParse!X131,WeightedParse!Y131,WeightedParse!Z131,WeightedParse!AD131,WeightedParse!AE131,WeightedParse!AF131,WeightedParse!AG131,WeightedParse!AH131,WeightedParse!AO131),HARMEAN(WeightedParse!K131,WeightedParse!Q131,WeightedParse!S131,WeightedParse!T131,WeightedParse!V131,WeightedParse!X131,WeightedParse!Y131,WeightedParse!Z131,WeightedParse!AD131,WeightedParse!AE131,WeightedParse!AF131,WeightedParse!AG131,WeightedParse!AH131,WeightedParse!AO131)*Variables!$B$5),"")</f>
        <v/>
      </c>
      <c r="AD131" s="114" t="str">
        <f>IF($A131&gt;"",IF(AND(EXACT(SquadExport!$BR131,TRUE),EXACT(SquadExport!$BL131,TRUE)),HARMEAN(WeightedParse!I131,WeightedParse!J131,WeightedParse!K131,WeightedParse!N131,WeightedParse!Q131,WeightedParse!S131,WeightedParse!T131,WeightedParse!V131,WeightedParse!X131,WeightedParse!Z131,WeightedParse!AB131,WeightedParse!AD131,WeightedParse!AG131,WeightedParse!AH131,WeightedParse!AI131,WeightedParse!AK131,WeightedParse!AO131),HARMEAN(WeightedParse!I131,WeightedParse!J131,WeightedParse!K131,WeightedParse!N131,WeightedParse!Q131,WeightedParse!S131,WeightedParse!T131,WeightedParse!V131,WeightedParse!X131,WeightedParse!Z131,WeightedParse!AB131,WeightedParse!AD131,WeightedParse!AG131,WeightedParse!AH131,WeightedParse!AI131,WeightedParse!AK131,WeightedParse!AO131)*Variables!$B$5),"")</f>
        <v/>
      </c>
      <c r="AE131" s="114" t="str">
        <f>IF($A131&gt;"",IF(AND(EXACT(SquadExport!$BR131,TRUE),EXACT(SquadExport!$BL131,TRUE)),HARMEAN(WeightedParse!K131,WeightedParse!N131,WeightedParse!P131,WeightedParse!Q131,WeightedParse!S131,WeightedParse!T131,WeightedParse!U131,WeightedParse!V131,WeightedParse!X131,WeightedParse!Y131,WeightedParse!Z131,WeightedParse!AD131,WeightedParse!AE131,WeightedParse!AF131,WeightedParse!AG131,WeightedParse!AH131,WeightedParse!AI131,WeightedParse!AO131),HARMEAN(WeightedParse!K131,WeightedParse!N131,WeightedParse!P131,WeightedParse!Q131,WeightedParse!S131,WeightedParse!T131,WeightedParse!U131,WeightedParse!V131,WeightedParse!X131,WeightedParse!Y131,WeightedParse!Z131,WeightedParse!AD131,WeightedParse!AE131,WeightedParse!AF131,WeightedParse!AG131,WeightedParse!AH131,WeightedParse!AI131,WeightedParse!AO131)*Variables!$B$5),"")</f>
        <v/>
      </c>
      <c r="AF131" s="114" t="str">
        <f>IF($A131&gt;"",IF(AND(EXACT(SquadExport!$BR131,TRUE),EXACT(SquadExport!$BL131,TRUE)),HARMEAN(WeightedParse!I131,WeightedParse!J131,WeightedParse!K131,WeightedParse!N131,WeightedParse!Q131,WeightedParse!S131,WeightedParse!T131,WeightedParse!U131,WeightedParse!V131,WeightedParse!X131,WeightedParse!Z131,WeightedParse!AD131,WeightedParse!AE131,WeightedParse!AF131,WeightedParse!AH131,WeightedParse!AI131,WeightedParse!AK131,WeightedParse!AN131,WeightedParse!AO131,WeightedParse!AP131),HARMEAN(WeightedParse!I131,WeightedParse!J131,WeightedParse!K131,WeightedParse!N131,WeightedParse!Q131,WeightedParse!S131,WeightedParse!T131,WeightedParse!U131,WeightedParse!V131,WeightedParse!X131,WeightedParse!Z131,WeightedParse!AD131,WeightedParse!AE131,WeightedParse!AF131,WeightedParse!AH131,WeightedParse!AI131,WeightedParse!AK131,WeightedParse!AN131,WeightedParse!AO131,WeightedParse!AP131)*Variables!$B$5),"")</f>
        <v/>
      </c>
      <c r="AG131" s="114" t="str">
        <f>IF($A131&gt;"",IF(AND(OR(EXACT(SquadExport!$BR131,TRUE),EXACT(SquadExport!$BS131,TRUE)),OR(EXACT(SquadExport!$BK131,TRUE),EXACT(SquadExport!$BM131,TRUE))),HARMEAN(WeightedParse!I131,WeightedParse!K131,WeightedParse!Q131,WeightedParse!T131,WeightedParse!X131,WeightedParse!Z131,WeightedParse!AD131,WeightedParse!AF131,WeightedParse!AG131,WeightedParse!AJ131),HARMEAN(WeightedParse!I131,WeightedParse!K131,WeightedParse!Q131,WeightedParse!T131,WeightedParse!X131,WeightedParse!Z131,WeightedParse!AD131,WeightedParse!AF131,WeightedParse!AG131,WeightedParse!AJ131)*Variables!$B$5),"")</f>
        <v/>
      </c>
      <c r="AH131" s="114" t="str">
        <f>IF($A131&gt;"",IF(AND(OR(EXACT(SquadExport!$BR131,TRUE),EXACT(SquadExport!$BS131,TRUE)),OR(EXACT(SquadExport!$BK131,TRUE),EXACT(SquadExport!$BM131,TRUE))),HARMEAN(WeightedParse!H131,WeightedParse!K131,WeightedParse!P131,WeightedParse!Q131,WeightedParse!S131,WeightedParse!T131,WeightedParse!V131,WeightedParse!X131,WeightedParse!Y131,WeightedParse!Z131,WeightedParse!AD131,WeightedParse!AE131,WeightedParse!AF131,WeightedParse!AG131,WeightedParse!AH131,WeightedParse!AO131),HARMEAN(WeightedParse!H131,WeightedParse!K131,WeightedParse!P131,WeightedParse!Q131,WeightedParse!S131,WeightedParse!T131,WeightedParse!V131,WeightedParse!X131,WeightedParse!Y131,WeightedParse!Z131,WeightedParse!AD131,WeightedParse!AE131,WeightedParse!AF131,WeightedParse!AG131,WeightedParse!AH131,WeightedParse!AO131)*Variables!$B$5),"")</f>
        <v/>
      </c>
      <c r="AI131" s="114" t="str">
        <f>IF($A131&gt;"",IF(AND(OR(EXACT(SquadExport!$BR131,TRUE),EXACT(SquadExport!$BS131,TRUE)),OR(EXACT(SquadExport!$BK131,TRUE),EXACT(SquadExport!$BM131,TRUE))),HARMEAN(WeightedParse!H131,WeightedParse!I131,WeightedParse!K131,WeightedParse!P131,WeightedParse!Q131,WeightedParse!S131,WeightedParse!T131,WeightedParse!U131,WeightedParse!V131,WeightedParse!X131,WeightedParse!Y131,WeightedParse!Z131,WeightedParse!AD131,WeightedParse!AE131,WeightedParse!AF131,WeightedParse!AH131,WeightedParse!AI131,WeightedParse!AO131),HARMEAN(WeightedParse!H131,WeightedParse!I131,WeightedParse!K131,WeightedParse!P131,WeightedParse!Q131,WeightedParse!S131,WeightedParse!T131,WeightedParse!U131,WeightedParse!V131,WeightedParse!X131,WeightedParse!Y131,WeightedParse!Z131,WeightedParse!AD131,WeightedParse!AE131,WeightedParse!AF131,WeightedParse!AH131,WeightedParse!AI131,WeightedParse!AO131)*Variables!$B$5),"")</f>
        <v/>
      </c>
      <c r="AJ131" s="114" t="str">
        <f>IF($A131&gt;"",IF(AND(OR(EXACT(SquadExport!$BR131,TRUE),EXACT(SquadExport!$BS131,TRUE)),OR(EXACT(SquadExport!$BK131,TRUE),EXACT(SquadExport!$BM131,TRUE))),HARMEAN(WeightedParse!H131,WeightedParse!K131,WeightedParse!M131,WeightedParse!V131,WeightedParse!W131,WeightedParse!AD131,WeightedParse!AF131,WeightedParse!AH131,WeightedParse!AK131,WeightedParse!AL131,WeightedParse!AO131,WeightedParse!AP131)*(CONVERT(LEFT(SquadExport!$E131,FIND("'",SquadExport!$E131)-1)+((MID(SquadExport!$E131,FIND("'",SquadExport!$E131)+1,LEN(SquadExport!$E131)-FIND("'",SquadExport!$E131)-1))/12),"ft","m")-1)/(Variables!$C$4-1),(HARMEAN(WeightedParse!H131,WeightedParse!K131,WeightedParse!M131,WeightedParse!V131,WeightedParse!W131,WeightedParse!AD131,WeightedParse!AF131,WeightedParse!AH131,WeightedParse!AK131,WeightedParse!AL131,WeightedParse!AO131,WeightedParse!AP131)*(CONVERT(LEFT(SquadExport!$E131,FIND("'",SquadExport!$E131)-1)+((MID(SquadExport!$E131,FIND("'",SquadExport!$E131)+1,LEN(SquadExport!$E131)-FIND("'",SquadExport!$E131)-1))/12),"ft","m")-1)/(Variables!$C$4-1))*Variables!$B$5),"")</f>
        <v/>
      </c>
      <c r="AK131" s="114" t="str">
        <f>IF($A131&gt;"",IF(AND(OR(EXACT(SquadExport!$BR131,TRUE),EXACT(SquadExport!$BS131,TRUE)),OR(EXACT(SquadExport!$BK131,TRUE),EXACT(SquadExport!$BM131,TRUE))),HARMEAN(WeightedParse!J131,WeightedParse!K131,WeightedParse!T131,WeightedParse!V131,WeightedParse!X131,WeightedParse!Y131,WeightedParse!Z131,WeightedParse!AD131,WeightedParse!AH131,WeightedParse!AI131,WeightedParse!AK131,WeightedParse!AO131),HARMEAN(WeightedParse!J131,WeightedParse!K131,WeightedParse!T131,WeightedParse!V131,WeightedParse!X131,WeightedParse!Y131,WeightedParse!Z131,WeightedParse!AD131,WeightedParse!AH131,WeightedParse!AI131,WeightedParse!AK131,WeightedParse!AO131)*Variables!$B$5),"")</f>
        <v/>
      </c>
      <c r="AL131" s="114" t="str">
        <f>IF($A131&gt;"",IF(AND(OR(EXACT(SquadExport!$BR131,TRUE),EXACT(SquadExport!$BS131,TRUE)),OR(EXACT(SquadExport!$BK131,TRUE),EXACT(SquadExport!$BM131,TRUE))),HARMEAN(WeightedParse!H131,WeightedParse!I131,WeightedParse!K131,WeightedParse!Q131,WeightedParse!T131,WeightedParse!V131,WeightedParse!AB131,WeightedParse!AD131,WeightedParse!AH131,WeightedParse!AI131,WeightedParse!AJ131,WeightedParse!AN131,WeightedParse!AO131),HARMEAN(WeightedParse!H131,WeightedParse!I131,WeightedParse!K131,WeightedParse!Q131,WeightedParse!T131,WeightedParse!V131,WeightedParse!AB131,WeightedParse!AD131,WeightedParse!AH131,WeightedParse!AI131,WeightedParse!AJ131,WeightedParse!AN131,WeightedParse!AO131)*Variables!$B$5),"")</f>
        <v/>
      </c>
      <c r="AM131" s="114" t="str">
        <f>IF($A131&gt;"",IF(AND(OR(EXACT(SquadExport!$BR131,TRUE),EXACT(SquadExport!$BS131,TRUE)),OR(EXACT(SquadExport!$BK131,TRUE),EXACT(SquadExport!$BM131,TRUE))),HARMEAN(WeightedParse!I131,WeightedParse!J131,WeightedParse!K131,WeightedParse!N131,WeightedParse!Q131,WeightedParse!T131,WeightedParse!V131,WeightedParse!X131,WeightedParse!AB131,WeightedParse!AD131,WeightedParse!AG131,WeightedParse!AI131,WeightedParse!AJ131,WeightedParse!AK131,WeightedParse!AN131)*WeightedParse!BD131,(HARMEAN(WeightedParse!I131,WeightedParse!J131,WeightedParse!K131,WeightedParse!N131,WeightedParse!Q131,WeightedParse!T131,WeightedParse!V131,WeightedParse!X131,WeightedParse!AB131,WeightedParse!AD131,WeightedParse!AG131,WeightedParse!AI131,WeightedParse!AJ131,WeightedParse!AK131,WeightedParse!AN131)*WeightedParse!BD131)*Variables!$B$5),"")</f>
        <v/>
      </c>
      <c r="AN131" s="114" t="str">
        <f>IF($A131&gt;"",IF(AND(OR(EXACT(SquadExport!$BR131,TRUE),EXACT(SquadExport!$BS131,TRUE)),OR(EXACT(SquadExport!$BK131,TRUE),EXACT(SquadExport!$BM131,TRUE))),HARMEAN(WeightedParse!H131,WeightedParse!I131,WeightedParse!K131,WeightedParse!N131,WeightedParse!Q131,WeightedParse!T131,WeightedParse!V131,WeightedParse!X131,WeightedParse!Z131,WeightedParse!AD131,WeightedParse!AG131,WeightedParse!AH131,WeightedParse!AI131,WeightedParse!AJ131,WeightedParse!AN131,WeightedParse!AO131)*WeightedParse!BD131,(HARMEAN(WeightedParse!H131,WeightedParse!I131,WeightedParse!K131,WeightedParse!N131,WeightedParse!Q131,WeightedParse!T131,WeightedParse!V131,WeightedParse!X131,WeightedParse!Z131,WeightedParse!AD131,WeightedParse!AG131,WeightedParse!AH131,WeightedParse!AI131,WeightedParse!AJ131,WeightedParse!AN131,WeightedParse!AO131)*WeightedParse!BD131)*Variables!$B$5),"")</f>
        <v/>
      </c>
      <c r="AO131" s="114" t="str">
        <f>IF($A131&gt;"",IF(AND(EXACT(SquadExport!$BS131,TRUE),EXACT(SquadExport!$BL131,TRUE)),HARMEAN(WeightedParse!K131,WeightedParse!Q131,WeightedParse!T131,WeightedParse!V131,WeightedParse!X131,WeightedParse!Z131,WeightedParse!AB131,WeightedParse!AD131,WeightedParse!AG131,WeightedParse!AK131),HARMEAN(WeightedParse!K131,WeightedParse!Q131,WeightedParse!T131,WeightedParse!V131,WeightedParse!X131,WeightedParse!Z131,WeightedParse!AB131,WeightedParse!AD131,WeightedParse!AG131,WeightedParse!AK131)*Variables!$B$5),"")</f>
        <v/>
      </c>
      <c r="AP131" s="114" t="str">
        <f>IF($A131&gt;"",IF(AND(EXACT(SquadExport!$BS131,TRUE),EXACT(SquadExport!$BL131,TRUE)),HARMEAN(WeightedParse!I131,WeightedParse!K131,WeightedParse!Q131,WeightedParse!T131,WeightedParse!V131,WeightedParse!X131,WeightedParse!Z131,WeightedParse!AB131,WeightedParse!AD131,WeightedParse!AF131,WeightedParse!AG131,WeightedParse!AI131,WeightedParse!AJ131),HARMEAN(WeightedParse!I131,WeightedParse!K131,WeightedParse!Q131,WeightedParse!T131,WeightedParse!V131,WeightedParse!X131,WeightedParse!Z131,WeightedParse!AB131,WeightedParse!AD131,WeightedParse!AF131,WeightedParse!AG131,WeightedParse!AI131,WeightedParse!AJ131)*Variables!$B$5),"")</f>
        <v/>
      </c>
      <c r="AQ131" s="114" t="str">
        <f>IF($A131&gt;"",IF(AND(EXACT(SquadExport!$BS131,TRUE),EXACT(SquadExport!$BL131,TRUE)),HARMEAN(WeightedParse!I131,WeightedParse!J131,WeightedParse!K131,WeightedParse!Q131,WeightedParse!T131,WeightedParse!V131,WeightedParse!X131,WeightedParse!Z131,WeightedParse!AB131,WeightedParse!AD131,WeightedParse!AG131,WeightedParse!AI131,WeightedParse!AJ131,WeightedParse!AK131),HARMEAN(WeightedParse!I131,WeightedParse!J131,WeightedParse!K131,WeightedParse!Q131,WeightedParse!T131,WeightedParse!V131,WeightedParse!X131,WeightedParse!Z131,WeightedParse!AB131,WeightedParse!AD131,WeightedParse!AG131,WeightedParse!AI131,WeightedParse!AJ131,WeightedParse!AK131)*Variables!$B$5),"")</f>
        <v/>
      </c>
      <c r="AR131" s="114" t="str">
        <f>IF($A131&gt;"",IF(AND(EXACT(SquadExport!$BS131,TRUE),EXACT(SquadExport!$BL131,TRUE)),HARMEAN(WeightedParse!I131,WeightedParse!J131,WeightedParse!K131,WeightedParse!Q131,WeightedParse!T131,WeightedParse!V131,WeightedParse!X131,WeightedParse!Y131,WeightedParse!Z131,WeightedParse!AD131,WeightedParse!AH131,WeightedParse!AI131,WeightedParse!AJ131,WeightedParse!AK131,WeightedParse!AN131,WeightedParse!AO131),HARMEAN(WeightedParse!I131,WeightedParse!J131,WeightedParse!K131,WeightedParse!Q131,WeightedParse!T131,WeightedParse!V131,WeightedParse!X131,WeightedParse!Y131,WeightedParse!Z131,WeightedParse!AD131,WeightedParse!AH131,WeightedParse!AI131,WeightedParse!AJ131,WeightedParse!AK131,WeightedParse!AN131,WeightedParse!AO131)*Variables!$B$5),"")</f>
        <v/>
      </c>
      <c r="AS131" s="114" t="str">
        <f>IF($A131&gt;"",IF(AND(EXACT(SquadExport!$BT131,TRUE),EXACT(SquadExport!$BL131,TRUE)),HARMEAN(WeightedParse!J131,WeightedParse!K131,WeightedParse!M131,WeightedParse!T131,WeightedParse!V131,WeightedParse!X131,WeightedParse!Z131,WeightedParse!AD131,WeightedParse!AI131),(HARMEAN(WeightedParse!J131,WeightedParse!K131,WeightedParse!M131,WeightedParse!T131,WeightedParse!V131,WeightedParse!X131,WeightedParse!Z131,WeightedParse!AD131,WeightedParse!AI131)*Variables!$B$5)),"")</f>
        <v/>
      </c>
      <c r="AT131" s="114" t="str">
        <f>IF($A131&gt;"",IF(AND(EXACT(SquadExport!$BT131,TRUE),EXACT(SquadExport!$BL131,TRUE)),HARMEAN(WeightedParse!J131,WeightedParse!K131,WeightedParse!M131,WeightedParse!U131,WeightedParse!V131,WeightedParse!W131,WeightedParse!X131,WeightedParse!Z131,WeightedParse!AD131,WeightedParse!AF131,WeightedParse!AK131,WeightedParse!AL131,WeightedParse!AP131)*(CONVERT(LEFT(SquadExport!$E131,FIND("'",SquadExport!$E131)-1)+((MID(SquadExport!$E131,FIND("'",SquadExport!$E131)+1,LEN(SquadExport!$E131)-FIND("'",SquadExport!$E131)-1))/12),"ft","m")-1)/(Variables!$C$4-1),(HARMEAN(WeightedParse!J131,WeightedParse!K131,WeightedParse!M131,WeightedParse!U131,WeightedParse!V131,WeightedParse!W131,WeightedParse!X131,WeightedParse!Z131,WeightedParse!AD131,WeightedParse!AF131,WeightedParse!AK131,WeightedParse!AL131,WeightedParse!AP131)*(CONVERT(LEFT(SquadExport!$E131,FIND("'",SquadExport!$E131)-1)+((MID(SquadExport!$E131,FIND("'",SquadExport!$E131)+1,LEN(SquadExport!$E131)-FIND("'",SquadExport!$E131)-1))/12),"ft","m")-1)/(Variables!$C$4-1)))*Variables!$B$5,"")</f>
        <v/>
      </c>
      <c r="AU131" s="114" t="str">
        <f>IF($A131&gt;"",IF(AND(EXACT(SquadExport!$BT131,TRUE),EXACT(SquadExport!$BL131,TRUE)),HARMEAN(WeightedParse!I131,WeightedParse!J131,WeightedParse!K131,WeightedParse!Q131,WeightedParse!T131,WeightedParse!V131,WeightedParse!X131,WeightedParse!Z131,WeightedParse!AB131,WeightedParse!AD131,WeightedParse!AF131,WeightedParse!AG131,WeightedParse!AK131,WeightedParse!AP131),HARMEAN(WeightedParse!I131,WeightedParse!J131,WeightedParse!K131,WeightedParse!Q131,WeightedParse!T131,WeightedParse!V131,WeightedParse!X131,WeightedParse!Z131,WeightedParse!AB131,WeightedParse!AD131,WeightedParse!AF131,WeightedParse!AG131,WeightedParse!AK131,WeightedParse!AP131)*Variables!$B$5),"")</f>
        <v/>
      </c>
      <c r="AV131" s="114" t="str">
        <f>IF($A131&gt;"",IF(AND(EXACT(SquadExport!$BT131,TRUE),EXACT(SquadExport!$BL131,TRUE)),HARMEAN(WeightedParse!I131,WeightedParse!J131,WeightedParse!K131,WeightedParse!Q131,WeightedParse!T131,WeightedParse!V131,WeightedParse!X131,WeightedParse!Z131,WeightedParse!AD131,WeightedParse!AH131,WeightedParse!AI131,WeightedParse!AJ131,WeightedParse!AK131,WeightedParse!AN131,WeightedParse!AO131),HARMEAN(WeightedParse!I131,WeightedParse!J131,WeightedParse!K131,WeightedParse!Q131,WeightedParse!T131,WeightedParse!V131,WeightedParse!X131,WeightedParse!Z131,WeightedParse!AD131,WeightedParse!AH131,WeightedParse!AI131,WeightedParse!AJ131,WeightedParse!AK131,WeightedParse!AN131,WeightedParse!AO131)*Variables!$B$5),"")</f>
        <v/>
      </c>
      <c r="AW131" s="114" t="str">
        <f>IF($A131&gt;"",IF(AND(EXACT(SquadExport!$BT131,TRUE),EXACT(SquadExport!$BL131,TRUE)),HARMEAN(WeightedParse!I131,WeightedParse!J131,WeightedParse!K131,WeightedParse!Q131,WeightedParse!T131,WeightedParse!V131,WeightedParse!X131,WeightedParse!Z131,WeightedParse!AB131,WeightedParse!AD131,WeightedParse!AF131,WeightedParse!AG131,WeightedParse!AI131,WeightedParse!AJ131,WeightedParse!AK131),HARMEAN(WeightedParse!I131,WeightedParse!J131,WeightedParse!K131,WeightedParse!Q131,WeightedParse!T131,WeightedParse!V131,WeightedParse!X131,WeightedParse!Z131,WeightedParse!AB131,WeightedParse!AD131,WeightedParse!AF131,WeightedParse!AG131,WeightedParse!AI131,WeightedParse!AJ131,WeightedParse!AK131)*Variables!$B$5),"")</f>
        <v/>
      </c>
      <c r="AX131" s="114" t="str">
        <f>IF($A131&gt;"",IF(AND(EXACT(SquadExport!$BT131,TRUE),EXACT(SquadExport!$BL131,TRUE)),HARMEAN(WeightedParse!K131,WeightedParse!Q131,WeightedParse!U131,WeightedParse!V131,WeightedParse!W131,WeightedParse!X131,WeightedParse!Y131,WeightedParse!Z131,WeightedParse!AD131,WeightedParse!AF131,WeightedParse!AH131,WeightedParse!AI131,WeightedParse!AJ131,WeightedParse!AK131,WeightedParse!AN131,WeightedParse!AO131,WeightedParse!AP131),HARMEAN(WeightedParse!K131,WeightedParse!Q131,WeightedParse!U131,WeightedParse!V131,WeightedParse!W131,WeightedParse!X131,WeightedParse!Y131,WeightedParse!Z131,WeightedParse!AD131,WeightedParse!AF131,WeightedParse!AH131,WeightedParse!AI131,WeightedParse!AJ131,WeightedParse!AK131,WeightedParse!AN131,WeightedParse!AO131,WeightedParse!AP131)*Variables!$B$5),"")</f>
        <v/>
      </c>
      <c r="AY131" s="114" t="str">
        <f>IF($A131&gt;"",IF(AND(EXACT(SquadExport!$BT131,TRUE),EXACT(SquadExport!$BL131,TRUE)),HARMEAN(WeightedParse!I131,WeightedParse!J131,WeightedParse!K131,WeightedParse!M131,WeightedParse!N131,WeightedParse!Q131,WeightedParse!T131,WeightedParse!V131,WeightedParse!X131,WeightedParse!Z131,WeightedParse!AD131,WeightedParse!AF131,WeightedParse!AG131,WeightedParse!AH131,WeightedParse!AI131,WeightedParse!AJ131,WeightedParse!AK131,WeightedParse!AL131,WeightedParse!AN131,WeightedParse!AO131,WeightedParse!AP131),HARMEAN(WeightedParse!I131,WeightedParse!J131,WeightedParse!K131,WeightedParse!M131,WeightedParse!N131,WeightedParse!Q131,WeightedParse!T131,WeightedParse!V131,WeightedParse!X131,WeightedParse!Z131,WeightedParse!AD131,WeightedParse!AF131,WeightedParse!AG131,WeightedParse!AH131,WeightedParse!AI131,WeightedParse!AJ131,WeightedParse!AK131,WeightedParse!AL131,WeightedParse!AN131,WeightedParse!AO131,WeightedParse!AP131)*Variables!$B$5),"")</f>
        <v/>
      </c>
    </row>
    <row r="132" spans="1:51" ht="15" customHeight="1" x14ac:dyDescent="0.25">
      <c r="A132" s="3" t="str">
        <f>IF(WeightedParse!A132&gt;"",WeightedParse!A132,"")</f>
        <v/>
      </c>
      <c r="B132" s="4" t="str">
        <f>IF(WeightedParse!B132&gt;0,WeightedParse!B132,"")</f>
        <v/>
      </c>
      <c r="C132" s="4" t="str">
        <f>IF(A132&gt;"",IF(AND(B132&lt;=Variables!$B$8,G132&gt;2),"Youth",IF(AND(B132&lt;=Variables!$B$8,G132&lt;=2),"Prospect",IF(AND(B132&gt;=Variables!$B$9,G132&gt;2),"Old",IF(G132&gt;=3,"Reserves","First Team")))),"")</f>
        <v/>
      </c>
      <c r="D132" s="4" t="str">
        <f>SquadExport!BJ132</f>
        <v/>
      </c>
      <c r="E132" s="4" t="str">
        <f>IF(A132&gt;"",VLOOKUP(F132,Roles!A:B,2,FALSE)&amp;IF(OR(VLOOKUP(F132,Roles!$A:$B,2,FALSE)="FB",VLOOKUP(F132,Roles!$A:$B,2,FALSE)="WB",VLOOKUP(F132,Roles!$A:$B,2,FALSE)="WM",VLOOKUP(F132,Roles!$A:$B,2,FALSE)="W"),IF(AND(SquadExport!BK132=TRUE,SquadExport!BM132=TRUE,WeightedParse!BB132&gt;=WeightedParse!BC132)," (R)",IF(AND(SquadExport!BK132=TRUE,SquadExport!BM132=TRUE,WeightedParse!BB132&lt;WeightedParse!BC132)," (L)",IF(AND(SquadExport!BK132=TRUE,SquadExport!BM132=FALSE), " (L)",IF(AND(SquadExport!BK132=FALSE,SquadExport!BM132=TRUE)," (R)","")))),""),"")</f>
        <v/>
      </c>
      <c r="F132" s="4" t="str" cm="1">
        <f t="array" ref="F132">IF(A132&gt;"",INDEX($J$1:$AY$1,SUMPRODUCT(MAX(($J$2:$AY$200=MAX($J132:$AY132))*(COLUMN($J$2:$AY$200))))-COLUMN($J$1)+1),"")</f>
        <v/>
      </c>
      <c r="G132" s="4" t="str">
        <f t="shared" si="6"/>
        <v/>
      </c>
      <c r="H132" s="4" t="str">
        <f t="shared" si="7"/>
        <v/>
      </c>
      <c r="I132" s="5" t="str">
        <f t="shared" si="8"/>
        <v/>
      </c>
      <c r="J132" s="114" t="str">
        <f>IF($A132&gt;"",HARMEAN(WeightedParse!V132,WeightedParse!Y132,WeightedParse!Z132,WeightedParse!AE132,WeightedParse!AJ132,WeightedParse!AQ132,WeightedParse!AR132,WeightedParse!AS132,WeightedParse!AU132,WeightedParse!AV132,WeightedParse!AW132,WeightedParse!AY132,WeightedParse!BA132),"")</f>
        <v/>
      </c>
      <c r="K132" s="114" t="str">
        <f>IF(A132&gt;"",HARMEAN(WeightedParse!K132,WeightedParse!Q132,WeightedParse!V132,WeightedParse!X132,WeightedParse!Y132,WeightedParse!Z132,WeightedParse!AE132,WeightedParse!AG132,WeightedParse!AI132,WeightedParse!AJ132,WeightedParse!AQ132,WeightedParse!AR132,WeightedParse!AS132,WeightedParse!AU132,WeightedParse!AV132,WeightedParse!AW132,WeightedParse!AY132,WeightedParse!AZ132,WeightedParse!BA132),"")</f>
        <v/>
      </c>
      <c r="L132" s="114" t="str">
        <f>IF($A132&gt;"",IF(AND(EXACT(SquadExport!$BO132,TRUE),EXACT(SquadExport!$BL132,TRUE)),HARMEAN(WeightedParse!M132,WeightedParse!P132,WeightedParse!S132,WeightedParse!U132,WeightedParse!V132,WeightedParse!W132,WeightedParse!Y132,WeightedParse!AE132,WeightedParse!AL132,WeightedParse!AN132,WeightedParse!AP132),HARMEAN(WeightedParse!M132,WeightedParse!P132,WeightedParse!S132,WeightedParse!U132,WeightedParse!V132,WeightedParse!W132,WeightedParse!Y132,WeightedParse!AE132,WeightedParse!AL132,WeightedParse!AN132,WeightedParse!AP132)*Variables!$B$5),"")</f>
        <v/>
      </c>
      <c r="M132" s="114" t="str">
        <f>IF($A132&gt;"",IF(AND(EXACT(SquadExport!$BO132,TRUE),EXACT(SquadExport!$BL132,TRUE)),HARMEAN(WeightedParse!M132,WeightedParse!P132,WeightedParse!S132,WeightedParse!U132,WeightedParse!V132,WeightedParse!W132,WeightedParse!X132,WeightedParse!Y132,WeightedParse!Z132,WeightedParse!AE132,WeightedParse!AL132,WeightedParse!AN132,WeightedParse!AP132),HARMEAN(WeightedParse!M132,WeightedParse!P132,WeightedParse!S132,WeightedParse!U132,WeightedParse!V132,WeightedParse!W132,WeightedParse!X132,WeightedParse!Y132,WeightedParse!Z132,WeightedParse!AE132,WeightedParse!AL132,WeightedParse!AN132,WeightedParse!AP132)*Variables!$B$5),"")</f>
        <v/>
      </c>
      <c r="N132" s="114" t="str">
        <f>IF($A132&gt;"",IF(AND(EXACT(SquadExport!$BO132,TRUE),EXACT(SquadExport!$BL132,TRUE)),HARMEAN(WeightedParse!K132,WeightedParse!M132,WeightedParse!P132,WeightedParse!Q132,WeightedParse!S132,WeightedParse!T132,WeightedParse!U132,WeightedParse!V132,WeightedParse!W132,WeightedParse!X132,WeightedParse!Y132,WeightedParse!Z132,WeightedParse!AE132,WeightedParse!AG132,WeightedParse!AL132,WeightedParse!AN132,WeightedParse!AP132),HARMEAN(WeightedParse!K132,WeightedParse!M132,WeightedParse!P132,WeightedParse!Q132,WeightedParse!S132,WeightedParse!T132,WeightedParse!U132,WeightedParse!V132,WeightedParse!W132,WeightedParse!X132,WeightedParse!Y132,WeightedParse!Z132,WeightedParse!AE132,WeightedParse!AG132,WeightedParse!AL132,WeightedParse!AN132,WeightedParse!AP132)*Variables!$B$5),"")</f>
        <v/>
      </c>
      <c r="O132" s="114" t="str">
        <f>IF($A132&gt;"",IF(AND(EXACT(SquadExport!$BO132,TRUE),EXACT(SquadExport!$BL132,TRUE)),HARMEAN(WeightedParse!I132,WeightedParse!K132,WeightedParse!M132,WeightedParse!P132,WeightedParse!Q132,WeightedParse!S132,WeightedParse!T132,WeightedParse!V132,WeightedParse!W132,WeightedParse!X132,WeightedParse!Y132,WeightedParse!Z132,WeightedParse!AB132,WeightedParse!AE132,WeightedParse!AF132,WeightedParse!AG132,WeightedParse!AJ132,WeightedParse!AK132,WeightedParse!AL132,WeightedParse!AN132,WeightedParse!AO132,WeightedParse!AP132),HARMEAN(WeightedParse!I132,WeightedParse!K132,WeightedParse!M132,WeightedParse!P132,WeightedParse!Q132,WeightedParse!S132,WeightedParse!T132,WeightedParse!V132,WeightedParse!W132,WeightedParse!X132,WeightedParse!Y132,WeightedParse!Z132,WeightedParse!AB132,WeightedParse!AE132,WeightedParse!AF132,WeightedParse!AG132,WeightedParse!AJ132,WeightedParse!AK132,WeightedParse!AL132,WeightedParse!AN132,WeightedParse!AO132,WeightedParse!AP132)*Variables!$B$5),"")</f>
        <v/>
      </c>
      <c r="P132" s="114" t="str">
        <f>IF($A132&gt;"",IF(AND(OR(EXACT(SquadExport!$BO132,TRUE),EXACT(SquadExport!$BP132,TRUE)),OR(EXACT(SquadExport!$BK132,TRUE),EXACT(SquadExport!$BM132,TRUE))),HARMEAN(WeightedParse!M132,WeightedParse!P132,WeightedParse!S132,WeightedParse!U132,WeightedParse!V132,WeightedParse!W132,WeightedParse!Y132,WeightedParse!AE132,WeightedParse!AF132,WeightedParse!AP132),HARMEAN(WeightedParse!M132,WeightedParse!P132,WeightedParse!S132,WeightedParse!U132,WeightedParse!V132,WeightedParse!W132,WeightedParse!Y132,WeightedParse!AE132,WeightedParse!AF132,WeightedParse!AP132)*Variables!$B$5),"")</f>
        <v/>
      </c>
      <c r="Q132" s="114" t="str">
        <f>IF($A132&gt;"",IF(AND(OR(EXACT(SquadExport!$BO132,TRUE),EXACT(SquadExport!$BP132,TRUE)),OR(EXACT(SquadExport!$BK132,TRUE),EXACT(SquadExport!$BM132,TRUE))),HARMEAN(WeightedParse!H132,WeightedParse!P132,WeightedParse!Q132,WeightedParse!S132,WeightedParse!T132,WeightedParse!V132,WeightedParse!X132,WeightedParse!Y132,WeightedParse!Z132,WeightedParse!AE132,WeightedParse!AF132,WeightedParse!AH132,WeightedParse!AN132,WeightedParse!AO132),HARMEAN(WeightedParse!H132,WeightedParse!P132,WeightedParse!Q132,WeightedParse!S132,WeightedParse!T132,WeightedParse!V132,WeightedParse!X132,WeightedParse!Y132,WeightedParse!Z132,WeightedParse!AE132,WeightedParse!AF132,WeightedParse!AH132,WeightedParse!AN132,WeightedParse!AO132)*Variables!$B$5),"")</f>
        <v/>
      </c>
      <c r="R132" s="115" t="str">
        <f>IF($A132&gt;"",IF(AND(OR(EXACT(SquadExport!$BO132,TRUE),EXACT(SquadExport!$BP132,TRUE)),OR(EXACT(SquadExport!$BK132,TRUE),EXACT(SquadExport!$BM132,TRUE))),HARMEAN(WeightedParse!H132,WeightedParse!I132,WeightedParse!K132,WeightedParse!P132,WeightedParse!Q132,WeightedParse!S132,WeightedParse!T132,WeightedParse!V132,WeightedParse!Y132,WeightedParse!Z132,WeightedParse!AD132,WeightedParse!AE132,WeightedParse!AF132,WeightedParse!AH132,WeightedParse!AI132,WeightedParse!AJ132,WeightedParse!AN132,WeightedParse!AO132),HARMEAN(WeightedParse!H132,WeightedParse!I132,WeightedParse!K132,WeightedParse!P132,WeightedParse!Q132,WeightedParse!S132,WeightedParse!T132,WeightedParse!V132,WeightedParse!Y132,WeightedParse!Z132,WeightedParse!AD132,WeightedParse!AE132,WeightedParse!AF132,WeightedParse!AH132,WeightedParse!AI132,WeightedParse!AJ132,WeightedParse!AN132,WeightedParse!AO132)*Variables!$B$5),"")</f>
        <v/>
      </c>
      <c r="S132" s="115" t="str">
        <f>IF($A132&gt;"",IF(AND(OR(EXACT(SquadExport!$BO132,TRUE),EXACT(SquadExport!$BP132,TRUE)),OR(EXACT(SquadExport!$BK132,TRUE),EXACT(SquadExport!$BM132,TRUE))),HARMEAN(WeightedParse!H132,WeightedParse!I132,WeightedParse!K132,WeightedParse!Q132,WeightedParse!S132,WeightedParse!T132,WeightedParse!V132,WeightedParse!X132,WeightedParse!Z132,WeightedParse!AB132,WeightedParse!AD132,WeightedParse!AF132,WeightedParse!AG132,WeightedParse!AH132,WeightedParse!AI132,WeightedParse!AJ132,WeightedParse!AK132,WeightedParse!AN132,WeightedParse!AO132),HARMEAN(WeightedParse!H132,WeightedParse!I132,WeightedParse!K132,WeightedParse!Q132,WeightedParse!S132,WeightedParse!T132,WeightedParse!V132,WeightedParse!X132,WeightedParse!Z132,WeightedParse!AB132,WeightedParse!AD132,WeightedParse!AF132,WeightedParse!AG132,WeightedParse!AH132,WeightedParse!AI132,WeightedParse!AJ132,WeightedParse!AK132,WeightedParse!AN132,WeightedParse!AO132)*Variables!$B$5),"")</f>
        <v/>
      </c>
      <c r="T132" s="114" t="str">
        <f>IF($A132&gt;"",IF(AND(OR(EXACT(SquadExport!$BO132,TRUE),EXACT(SquadExport!$BP132,TRUE)),OR(EXACT(SquadExport!$BK132,TRUE),EXACT(SquadExport!$BM132,TRUE))),HARMEAN(WeightedParse!I132,WeightedParse!K132,WeightedParse!N132,WeightedParse!P132,WeightedParse!Q132,WeightedParse!S132,WeightedParse!T132,WeightedParse!V132,WeightedParse!X132,WeightedParse!Y132,WeightedParse!Z132,WeightedParse!AB132,WeightedParse!AD132,WeightedParse!AE132,WeightedParse!AF132,WeightedParse!AH132,WeightedParse!AI132,WeightedParse!AJ132,WeightedParse!AN132,WeightedParse!AO132)*WeightedParse!BD132,(HARMEAN(WeightedParse!I132,WeightedParse!K132,WeightedParse!N132,WeightedParse!P132,WeightedParse!Q132,WeightedParse!S132,WeightedParse!T132,WeightedParse!V132,WeightedParse!X132,WeightedParse!Y132,WeightedParse!Z132,WeightedParse!AB132,WeightedParse!AD132,WeightedParse!AE132,WeightedParse!AF132,WeightedParse!AH132,WeightedParse!AI132,WeightedParse!AJ132,WeightedParse!AN132,WeightedParse!AO132)*WeightedParse!BD132)*Variables!$B$5),"")</f>
        <v/>
      </c>
      <c r="U132" s="114" t="str">
        <f>IF($A132&gt;"",IF(EXACT(SquadExport!$BQ132,TRUE),HARMEAN(WeightedParse!P132,WeightedParse!S132,WeightedParse!V132,WeightedParse!X132,WeightedParse!Y132,WeightedParse!Z132,WeightedParse!AE132,WeightedParse!AF132,WeightedParse!AP132),HARMEAN(WeightedParse!P132,WeightedParse!S132,WeightedParse!V132,WeightedParse!X132,WeightedParse!Y132,WeightedParse!Z132,WeightedParse!AE132,WeightedParse!AF132,WeightedParse!AP132)*Variables!$B$5),"")</f>
        <v/>
      </c>
      <c r="V132" s="114" t="str">
        <f>IF($A132&gt;"",IF(EXACT(SquadExport!$BQ132,TRUE),HARMEAN(WeightedParse!K132,WeightedParse!Q132,WeightedParse!S132,WeightedParse!T132,WeightedParse!V132,WeightedParse!X132,WeightedParse!Z132,WeightedParse!AE132,WeightedParse!AF132,WeightedParse!AG132,WeightedParse!AH132,WeightedParse!AK132),HARMEAN(WeightedParse!K132,WeightedParse!Q132,WeightedParse!S132,WeightedParse!T132,WeightedParse!V132,WeightedParse!X132,WeightedParse!Z132,WeightedParse!AE132,WeightedParse!AF132,WeightedParse!AG132,WeightedParse!AH132,WeightedParse!AK132)*Variables!$B$5),"")</f>
        <v/>
      </c>
      <c r="W132" s="114" t="str">
        <f>IF($A132&gt;"",IF(EXACT(SquadExport!$BQ132,TRUE),HARMEAN(WeightedParse!I132,WeightedParse!K132,WeightedParse!N132,WeightedParse!Q132,WeightedParse!T132,WeightedParse!V132,WeightedParse!X132,WeightedParse!Z132,WeightedParse!AB132,WeightedParse!AD132,WeightedParse!AF132,WeightedParse!AG132,WeightedParse!AK132),HARMEAN(WeightedParse!I132,WeightedParse!K132,WeightedParse!N132,WeightedParse!Q132,WeightedParse!T132,WeightedParse!V132,WeightedParse!X132,WeightedParse!Z132,WeightedParse!AB132,WeightedParse!AD132,WeightedParse!AF132,WeightedParse!AG132,WeightedParse!AK132)*Variables!$B$5),"")</f>
        <v/>
      </c>
      <c r="X132" s="114" t="str">
        <f>IF($A132&gt;"",IF(EXACT(SquadExport!$BQ132,TRUE),HARMEAN(WeightedParse!K132,WeightedParse!P132,WeightedParse!Q132,WeightedParse!S132,WeightedParse!U132,WeightedParse!V132,WeightedParse!X132,WeightedParse!Y132,WeightedParse!Z132,WeightedParse!AE132,WeightedParse!AF132,WeightedParse!AH132,WeightedParse!AO132,WeightedParse!AP132),HARMEAN(WeightedParse!K132,WeightedParse!P132,WeightedParse!Q132,WeightedParse!S132,WeightedParse!U132,WeightedParse!V132,WeightedParse!X132,WeightedParse!Y132,WeightedParse!Z132,WeightedParse!AE132,WeightedParse!AF132,WeightedParse!AH132,WeightedParse!AO132,WeightedParse!AP132)*Variables!$B$5),"")</f>
        <v/>
      </c>
      <c r="Y132" s="114" t="str">
        <f>IF($A132&gt;"",IF(EXACT(SquadExport!$BQ132,TRUE),HARMEAN(WeightedParse!P132,WeightedParse!Q132,WeightedParse!S132,WeightedParse!U132,WeightedParse!V132,WeightedParse!W132,WeightedParse!Y132,WeightedParse!AE132,WeightedParse!AF132,WeightedParse!AH132,WeightedParse!AJ132,WeightedParse!AN132,WeightedParse!AO132,WeightedParse!AP132),HARMEAN(WeightedParse!P132,WeightedParse!Q132,WeightedParse!S132,WeightedParse!U132,WeightedParse!V132,WeightedParse!W132,WeightedParse!Y132,WeightedParse!AE132,WeightedParse!AF132,WeightedParse!AH132,WeightedParse!AJ132,WeightedParse!AN132,WeightedParse!AO132,WeightedParse!AP132)*Variables!$B$5),"")</f>
        <v/>
      </c>
      <c r="Z132" s="114" t="str">
        <f>IF($A132&gt;"",IF(EXACT(SquadExport!$BQ132,TRUE),HARMEAN(WeightedParse!M132,WeightedParse!P132,WeightedParse!Q132,WeightedParse!S132,WeightedParse!U132,WeightedParse!V132,WeightedParse!W132,WeightedParse!X132,WeightedParse!Y132,WeightedParse!Z132,WeightedParse!AE132,WeightedParse!AF132,WeightedParse!AH132,WeightedParse!AL132,WeightedParse!AO132,WeightedParse!AP132),HARMEAN(WeightedParse!M132,WeightedParse!P132,WeightedParse!Q132,WeightedParse!S132,WeightedParse!U132,WeightedParse!V132,WeightedParse!W132,WeightedParse!X132,WeightedParse!Y132,WeightedParse!Z132,WeightedParse!AE132,WeightedParse!AF132,WeightedParse!AH132,WeightedParse!AL132,WeightedParse!AO132,WeightedParse!AP132)*Variables!$B$5),"")</f>
        <v/>
      </c>
      <c r="AA132" s="114" t="str">
        <f>IF($A132&gt;"",IF(EXACT(SquadExport!$BQ132,TRUE),HARMEAN(WeightedParse!J132,WeightedParse!K132,WeightedParse!N132,WeightedParse!P132,WeightedParse!Q132,WeightedParse!S132,WeightedParse!V132,WeightedParse!X132,WeightedParse!Y132,WeightedParse!Z132,WeightedParse!AD132,WeightedParse!AE132,WeightedParse!AH132,WeightedParse!AI132,WeightedParse!AK132,WeightedParse!AN132,WeightedParse!AO132,WeightedParse!AP132),HARMEAN(WeightedParse!J132,WeightedParse!K132,WeightedParse!N132,WeightedParse!P132,WeightedParse!Q132,WeightedParse!S132,WeightedParse!V132,WeightedParse!X132,WeightedParse!Y132,WeightedParse!Z132,WeightedParse!AD132,WeightedParse!AE132,WeightedParse!AH132,WeightedParse!AI132,WeightedParse!AK132,WeightedParse!AN132,WeightedParse!AO132,WeightedParse!AP132)*Variables!$B$5),"")</f>
        <v/>
      </c>
      <c r="AB132" s="114" t="str">
        <f>IF($A132&gt;"",IF(AND(EXACT(SquadExport!$BR132,TRUE),EXACT(SquadExport!$BL132,TRUE)),HARMEAN(WeightedParse!I132,WeightedParse!K132,WeightedParse!N132,WeightedParse!Q132,WeightedParse!T132,WeightedParse!V132,WeightedParse!X132,WeightedParse!Y132,WeightedParse!Z132,WeightedParse!AD132,WeightedParse!AE132,WeightedParse!AF132,WeightedParse!AG132,WeightedParse!AH132,WeightedParse!AI132,WeightedParse!AJ132,WeightedParse!AK132,WeightedParse!AN132,WeightedParse!AO132),HARMEAN(WeightedParse!I132,WeightedParse!K132,WeightedParse!N132,WeightedParse!Q132,WeightedParse!T132,WeightedParse!V132,WeightedParse!X132,WeightedParse!Y132,WeightedParse!Z132,WeightedParse!AD132,WeightedParse!AE132,WeightedParse!AF132,WeightedParse!AG132,WeightedParse!AH132,WeightedParse!AI132,WeightedParse!AJ132,WeightedParse!AK132,WeightedParse!AN132,WeightedParse!AO132)*Variables!$B$5),"")</f>
        <v/>
      </c>
      <c r="AC132" s="114" t="str">
        <f>IF($A132&gt;"",IF(AND(EXACT(SquadExport!$BR132,TRUE),EXACT(SquadExport!$BL132,TRUE)),HARMEAN(WeightedParse!K132,WeightedParse!Q132,WeightedParse!S132,WeightedParse!T132,WeightedParse!V132,WeightedParse!X132,WeightedParse!Y132,WeightedParse!Z132,WeightedParse!AD132,WeightedParse!AE132,WeightedParse!AF132,WeightedParse!AG132,WeightedParse!AH132,WeightedParse!AO132),HARMEAN(WeightedParse!K132,WeightedParse!Q132,WeightedParse!S132,WeightedParse!T132,WeightedParse!V132,WeightedParse!X132,WeightedParse!Y132,WeightedParse!Z132,WeightedParse!AD132,WeightedParse!AE132,WeightedParse!AF132,WeightedParse!AG132,WeightedParse!AH132,WeightedParse!AO132)*Variables!$B$5),"")</f>
        <v/>
      </c>
      <c r="AD132" s="114" t="str">
        <f>IF($A132&gt;"",IF(AND(EXACT(SquadExport!$BR132,TRUE),EXACT(SquadExport!$BL132,TRUE)),HARMEAN(WeightedParse!I132,WeightedParse!J132,WeightedParse!K132,WeightedParse!N132,WeightedParse!Q132,WeightedParse!S132,WeightedParse!T132,WeightedParse!V132,WeightedParse!X132,WeightedParse!Z132,WeightedParse!AB132,WeightedParse!AD132,WeightedParse!AG132,WeightedParse!AH132,WeightedParse!AI132,WeightedParse!AK132,WeightedParse!AO132),HARMEAN(WeightedParse!I132,WeightedParse!J132,WeightedParse!K132,WeightedParse!N132,WeightedParse!Q132,WeightedParse!S132,WeightedParse!T132,WeightedParse!V132,WeightedParse!X132,WeightedParse!Z132,WeightedParse!AB132,WeightedParse!AD132,WeightedParse!AG132,WeightedParse!AH132,WeightedParse!AI132,WeightedParse!AK132,WeightedParse!AO132)*Variables!$B$5),"")</f>
        <v/>
      </c>
      <c r="AE132" s="114" t="str">
        <f>IF($A132&gt;"",IF(AND(EXACT(SquadExport!$BR132,TRUE),EXACT(SquadExport!$BL132,TRUE)),HARMEAN(WeightedParse!K132,WeightedParse!N132,WeightedParse!P132,WeightedParse!Q132,WeightedParse!S132,WeightedParse!T132,WeightedParse!U132,WeightedParse!V132,WeightedParse!X132,WeightedParse!Y132,WeightedParse!Z132,WeightedParse!AD132,WeightedParse!AE132,WeightedParse!AF132,WeightedParse!AG132,WeightedParse!AH132,WeightedParse!AI132,WeightedParse!AO132),HARMEAN(WeightedParse!K132,WeightedParse!N132,WeightedParse!P132,WeightedParse!Q132,WeightedParse!S132,WeightedParse!T132,WeightedParse!U132,WeightedParse!V132,WeightedParse!X132,WeightedParse!Y132,WeightedParse!Z132,WeightedParse!AD132,WeightedParse!AE132,WeightedParse!AF132,WeightedParse!AG132,WeightedParse!AH132,WeightedParse!AI132,WeightedParse!AO132)*Variables!$B$5),"")</f>
        <v/>
      </c>
      <c r="AF132" s="114" t="str">
        <f>IF($A132&gt;"",IF(AND(EXACT(SquadExport!$BR132,TRUE),EXACT(SquadExport!$BL132,TRUE)),HARMEAN(WeightedParse!I132,WeightedParse!J132,WeightedParse!K132,WeightedParse!N132,WeightedParse!Q132,WeightedParse!S132,WeightedParse!T132,WeightedParse!U132,WeightedParse!V132,WeightedParse!X132,WeightedParse!Z132,WeightedParse!AD132,WeightedParse!AE132,WeightedParse!AF132,WeightedParse!AH132,WeightedParse!AI132,WeightedParse!AK132,WeightedParse!AN132,WeightedParse!AO132,WeightedParse!AP132),HARMEAN(WeightedParse!I132,WeightedParse!J132,WeightedParse!K132,WeightedParse!N132,WeightedParse!Q132,WeightedParse!S132,WeightedParse!T132,WeightedParse!U132,WeightedParse!V132,WeightedParse!X132,WeightedParse!Z132,WeightedParse!AD132,WeightedParse!AE132,WeightedParse!AF132,WeightedParse!AH132,WeightedParse!AI132,WeightedParse!AK132,WeightedParse!AN132,WeightedParse!AO132,WeightedParse!AP132)*Variables!$B$5),"")</f>
        <v/>
      </c>
      <c r="AG132" s="114" t="str">
        <f>IF($A132&gt;"",IF(AND(OR(EXACT(SquadExport!$BR132,TRUE),EXACT(SquadExport!$BS132,TRUE)),OR(EXACT(SquadExport!$BK132,TRUE),EXACT(SquadExport!$BM132,TRUE))),HARMEAN(WeightedParse!I132,WeightedParse!K132,WeightedParse!Q132,WeightedParse!T132,WeightedParse!X132,WeightedParse!Z132,WeightedParse!AD132,WeightedParse!AF132,WeightedParse!AG132,WeightedParse!AJ132),HARMEAN(WeightedParse!I132,WeightedParse!K132,WeightedParse!Q132,WeightedParse!T132,WeightedParse!X132,WeightedParse!Z132,WeightedParse!AD132,WeightedParse!AF132,WeightedParse!AG132,WeightedParse!AJ132)*Variables!$B$5),"")</f>
        <v/>
      </c>
      <c r="AH132" s="114" t="str">
        <f>IF($A132&gt;"",IF(AND(OR(EXACT(SquadExport!$BR132,TRUE),EXACT(SquadExport!$BS132,TRUE)),OR(EXACT(SquadExport!$BK132,TRUE),EXACT(SquadExport!$BM132,TRUE))),HARMEAN(WeightedParse!H132,WeightedParse!K132,WeightedParse!P132,WeightedParse!Q132,WeightedParse!S132,WeightedParse!T132,WeightedParse!V132,WeightedParse!X132,WeightedParse!Y132,WeightedParse!Z132,WeightedParse!AD132,WeightedParse!AE132,WeightedParse!AF132,WeightedParse!AG132,WeightedParse!AH132,WeightedParse!AO132),HARMEAN(WeightedParse!H132,WeightedParse!K132,WeightedParse!P132,WeightedParse!Q132,WeightedParse!S132,WeightedParse!T132,WeightedParse!V132,WeightedParse!X132,WeightedParse!Y132,WeightedParse!Z132,WeightedParse!AD132,WeightedParse!AE132,WeightedParse!AF132,WeightedParse!AG132,WeightedParse!AH132,WeightedParse!AO132)*Variables!$B$5),"")</f>
        <v/>
      </c>
      <c r="AI132" s="114" t="str">
        <f>IF($A132&gt;"",IF(AND(OR(EXACT(SquadExport!$BR132,TRUE),EXACT(SquadExport!$BS132,TRUE)),OR(EXACT(SquadExport!$BK132,TRUE),EXACT(SquadExport!$BM132,TRUE))),HARMEAN(WeightedParse!H132,WeightedParse!I132,WeightedParse!K132,WeightedParse!P132,WeightedParse!Q132,WeightedParse!S132,WeightedParse!T132,WeightedParse!U132,WeightedParse!V132,WeightedParse!X132,WeightedParse!Y132,WeightedParse!Z132,WeightedParse!AD132,WeightedParse!AE132,WeightedParse!AF132,WeightedParse!AH132,WeightedParse!AI132,WeightedParse!AO132),HARMEAN(WeightedParse!H132,WeightedParse!I132,WeightedParse!K132,WeightedParse!P132,WeightedParse!Q132,WeightedParse!S132,WeightedParse!T132,WeightedParse!U132,WeightedParse!V132,WeightedParse!X132,WeightedParse!Y132,WeightedParse!Z132,WeightedParse!AD132,WeightedParse!AE132,WeightedParse!AF132,WeightedParse!AH132,WeightedParse!AI132,WeightedParse!AO132)*Variables!$B$5),"")</f>
        <v/>
      </c>
      <c r="AJ132" s="114" t="str">
        <f>IF($A132&gt;"",IF(AND(OR(EXACT(SquadExport!$BR132,TRUE),EXACT(SquadExport!$BS132,TRUE)),OR(EXACT(SquadExport!$BK132,TRUE),EXACT(SquadExport!$BM132,TRUE))),HARMEAN(WeightedParse!H132,WeightedParse!K132,WeightedParse!M132,WeightedParse!V132,WeightedParse!W132,WeightedParse!AD132,WeightedParse!AF132,WeightedParse!AH132,WeightedParse!AK132,WeightedParse!AL132,WeightedParse!AO132,WeightedParse!AP132)*(CONVERT(LEFT(SquadExport!$E132,FIND("'",SquadExport!$E132)-1)+((MID(SquadExport!$E132,FIND("'",SquadExport!$E132)+1,LEN(SquadExport!$E132)-FIND("'",SquadExport!$E132)-1))/12),"ft","m")-1)/(Variables!$C$4-1),(HARMEAN(WeightedParse!H132,WeightedParse!K132,WeightedParse!M132,WeightedParse!V132,WeightedParse!W132,WeightedParse!AD132,WeightedParse!AF132,WeightedParse!AH132,WeightedParse!AK132,WeightedParse!AL132,WeightedParse!AO132,WeightedParse!AP132)*(CONVERT(LEFT(SquadExport!$E132,FIND("'",SquadExport!$E132)-1)+((MID(SquadExport!$E132,FIND("'",SquadExport!$E132)+1,LEN(SquadExport!$E132)-FIND("'",SquadExport!$E132)-1))/12),"ft","m")-1)/(Variables!$C$4-1))*Variables!$B$5),"")</f>
        <v/>
      </c>
      <c r="AK132" s="114" t="str">
        <f>IF($A132&gt;"",IF(AND(OR(EXACT(SquadExport!$BR132,TRUE),EXACT(SquadExport!$BS132,TRUE)),OR(EXACT(SquadExport!$BK132,TRUE),EXACT(SquadExport!$BM132,TRUE))),HARMEAN(WeightedParse!J132,WeightedParse!K132,WeightedParse!T132,WeightedParse!V132,WeightedParse!X132,WeightedParse!Y132,WeightedParse!Z132,WeightedParse!AD132,WeightedParse!AH132,WeightedParse!AI132,WeightedParse!AK132,WeightedParse!AO132),HARMEAN(WeightedParse!J132,WeightedParse!K132,WeightedParse!T132,WeightedParse!V132,WeightedParse!X132,WeightedParse!Y132,WeightedParse!Z132,WeightedParse!AD132,WeightedParse!AH132,WeightedParse!AI132,WeightedParse!AK132,WeightedParse!AO132)*Variables!$B$5),"")</f>
        <v/>
      </c>
      <c r="AL132" s="114" t="str">
        <f>IF($A132&gt;"",IF(AND(OR(EXACT(SquadExport!$BR132,TRUE),EXACT(SquadExport!$BS132,TRUE)),OR(EXACT(SquadExport!$BK132,TRUE),EXACT(SquadExport!$BM132,TRUE))),HARMEAN(WeightedParse!H132,WeightedParse!I132,WeightedParse!K132,WeightedParse!Q132,WeightedParse!T132,WeightedParse!V132,WeightedParse!AB132,WeightedParse!AD132,WeightedParse!AH132,WeightedParse!AI132,WeightedParse!AJ132,WeightedParse!AN132,WeightedParse!AO132),HARMEAN(WeightedParse!H132,WeightedParse!I132,WeightedParse!K132,WeightedParse!Q132,WeightedParse!T132,WeightedParse!V132,WeightedParse!AB132,WeightedParse!AD132,WeightedParse!AH132,WeightedParse!AI132,WeightedParse!AJ132,WeightedParse!AN132,WeightedParse!AO132)*Variables!$B$5),"")</f>
        <v/>
      </c>
      <c r="AM132" s="114" t="str">
        <f>IF($A132&gt;"",IF(AND(OR(EXACT(SquadExport!$BR132,TRUE),EXACT(SquadExport!$BS132,TRUE)),OR(EXACT(SquadExport!$BK132,TRUE),EXACT(SquadExport!$BM132,TRUE))),HARMEAN(WeightedParse!I132,WeightedParse!J132,WeightedParse!K132,WeightedParse!N132,WeightedParse!Q132,WeightedParse!T132,WeightedParse!V132,WeightedParse!X132,WeightedParse!AB132,WeightedParse!AD132,WeightedParse!AG132,WeightedParse!AI132,WeightedParse!AJ132,WeightedParse!AK132,WeightedParse!AN132)*WeightedParse!BD132,(HARMEAN(WeightedParse!I132,WeightedParse!J132,WeightedParse!K132,WeightedParse!N132,WeightedParse!Q132,WeightedParse!T132,WeightedParse!V132,WeightedParse!X132,WeightedParse!AB132,WeightedParse!AD132,WeightedParse!AG132,WeightedParse!AI132,WeightedParse!AJ132,WeightedParse!AK132,WeightedParse!AN132)*WeightedParse!BD132)*Variables!$B$5),"")</f>
        <v/>
      </c>
      <c r="AN132" s="114" t="str">
        <f>IF($A132&gt;"",IF(AND(OR(EXACT(SquadExport!$BR132,TRUE),EXACT(SquadExport!$BS132,TRUE)),OR(EXACT(SquadExport!$BK132,TRUE),EXACT(SquadExport!$BM132,TRUE))),HARMEAN(WeightedParse!H132,WeightedParse!I132,WeightedParse!K132,WeightedParse!N132,WeightedParse!Q132,WeightedParse!T132,WeightedParse!V132,WeightedParse!X132,WeightedParse!Z132,WeightedParse!AD132,WeightedParse!AG132,WeightedParse!AH132,WeightedParse!AI132,WeightedParse!AJ132,WeightedParse!AN132,WeightedParse!AO132)*WeightedParse!BD132,(HARMEAN(WeightedParse!H132,WeightedParse!I132,WeightedParse!K132,WeightedParse!N132,WeightedParse!Q132,WeightedParse!T132,WeightedParse!V132,WeightedParse!X132,WeightedParse!Z132,WeightedParse!AD132,WeightedParse!AG132,WeightedParse!AH132,WeightedParse!AI132,WeightedParse!AJ132,WeightedParse!AN132,WeightedParse!AO132)*WeightedParse!BD132)*Variables!$B$5),"")</f>
        <v/>
      </c>
      <c r="AO132" s="114" t="str">
        <f>IF($A132&gt;"",IF(AND(EXACT(SquadExport!$BS132,TRUE),EXACT(SquadExport!$BL132,TRUE)),HARMEAN(WeightedParse!K132,WeightedParse!Q132,WeightedParse!T132,WeightedParse!V132,WeightedParse!X132,WeightedParse!Z132,WeightedParse!AB132,WeightedParse!AD132,WeightedParse!AG132,WeightedParse!AK132),HARMEAN(WeightedParse!K132,WeightedParse!Q132,WeightedParse!T132,WeightedParse!V132,WeightedParse!X132,WeightedParse!Z132,WeightedParse!AB132,WeightedParse!AD132,WeightedParse!AG132,WeightedParse!AK132)*Variables!$B$5),"")</f>
        <v/>
      </c>
      <c r="AP132" s="114" t="str">
        <f>IF($A132&gt;"",IF(AND(EXACT(SquadExport!$BS132,TRUE),EXACT(SquadExport!$BL132,TRUE)),HARMEAN(WeightedParse!I132,WeightedParse!K132,WeightedParse!Q132,WeightedParse!T132,WeightedParse!V132,WeightedParse!X132,WeightedParse!Z132,WeightedParse!AB132,WeightedParse!AD132,WeightedParse!AF132,WeightedParse!AG132,WeightedParse!AI132,WeightedParse!AJ132),HARMEAN(WeightedParse!I132,WeightedParse!K132,WeightedParse!Q132,WeightedParse!T132,WeightedParse!V132,WeightedParse!X132,WeightedParse!Z132,WeightedParse!AB132,WeightedParse!AD132,WeightedParse!AF132,WeightedParse!AG132,WeightedParse!AI132,WeightedParse!AJ132)*Variables!$B$5),"")</f>
        <v/>
      </c>
      <c r="AQ132" s="114" t="str">
        <f>IF($A132&gt;"",IF(AND(EXACT(SquadExport!$BS132,TRUE),EXACT(SquadExport!$BL132,TRUE)),HARMEAN(WeightedParse!I132,WeightedParse!J132,WeightedParse!K132,WeightedParse!Q132,WeightedParse!T132,WeightedParse!V132,WeightedParse!X132,WeightedParse!Z132,WeightedParse!AB132,WeightedParse!AD132,WeightedParse!AG132,WeightedParse!AI132,WeightedParse!AJ132,WeightedParse!AK132),HARMEAN(WeightedParse!I132,WeightedParse!J132,WeightedParse!K132,WeightedParse!Q132,WeightedParse!T132,WeightedParse!V132,WeightedParse!X132,WeightedParse!Z132,WeightedParse!AB132,WeightedParse!AD132,WeightedParse!AG132,WeightedParse!AI132,WeightedParse!AJ132,WeightedParse!AK132)*Variables!$B$5),"")</f>
        <v/>
      </c>
      <c r="AR132" s="114" t="str">
        <f>IF($A132&gt;"",IF(AND(EXACT(SquadExport!$BS132,TRUE),EXACT(SquadExport!$BL132,TRUE)),HARMEAN(WeightedParse!I132,WeightedParse!J132,WeightedParse!K132,WeightedParse!Q132,WeightedParse!T132,WeightedParse!V132,WeightedParse!X132,WeightedParse!Y132,WeightedParse!Z132,WeightedParse!AD132,WeightedParse!AH132,WeightedParse!AI132,WeightedParse!AJ132,WeightedParse!AK132,WeightedParse!AN132,WeightedParse!AO132),HARMEAN(WeightedParse!I132,WeightedParse!J132,WeightedParse!K132,WeightedParse!Q132,WeightedParse!T132,WeightedParse!V132,WeightedParse!X132,WeightedParse!Y132,WeightedParse!Z132,WeightedParse!AD132,WeightedParse!AH132,WeightedParse!AI132,WeightedParse!AJ132,WeightedParse!AK132,WeightedParse!AN132,WeightedParse!AO132)*Variables!$B$5),"")</f>
        <v/>
      </c>
      <c r="AS132" s="114" t="str">
        <f>IF($A132&gt;"",IF(AND(EXACT(SquadExport!$BT132,TRUE),EXACT(SquadExport!$BL132,TRUE)),HARMEAN(WeightedParse!J132,WeightedParse!K132,WeightedParse!M132,WeightedParse!T132,WeightedParse!V132,WeightedParse!X132,WeightedParse!Z132,WeightedParse!AD132,WeightedParse!AI132),(HARMEAN(WeightedParse!J132,WeightedParse!K132,WeightedParse!M132,WeightedParse!T132,WeightedParse!V132,WeightedParse!X132,WeightedParse!Z132,WeightedParse!AD132,WeightedParse!AI132)*Variables!$B$5)),"")</f>
        <v/>
      </c>
      <c r="AT132" s="114" t="str">
        <f>IF($A132&gt;"",IF(AND(EXACT(SquadExport!$BT132,TRUE),EXACT(SquadExport!$BL132,TRUE)),HARMEAN(WeightedParse!J132,WeightedParse!K132,WeightedParse!M132,WeightedParse!U132,WeightedParse!V132,WeightedParse!W132,WeightedParse!X132,WeightedParse!Z132,WeightedParse!AD132,WeightedParse!AF132,WeightedParse!AK132,WeightedParse!AL132,WeightedParse!AP132)*(CONVERT(LEFT(SquadExport!$E132,FIND("'",SquadExport!$E132)-1)+((MID(SquadExport!$E132,FIND("'",SquadExport!$E132)+1,LEN(SquadExport!$E132)-FIND("'",SquadExport!$E132)-1))/12),"ft","m")-1)/(Variables!$C$4-1),(HARMEAN(WeightedParse!J132,WeightedParse!K132,WeightedParse!M132,WeightedParse!U132,WeightedParse!V132,WeightedParse!W132,WeightedParse!X132,WeightedParse!Z132,WeightedParse!AD132,WeightedParse!AF132,WeightedParse!AK132,WeightedParse!AL132,WeightedParse!AP132)*(CONVERT(LEFT(SquadExport!$E132,FIND("'",SquadExport!$E132)-1)+((MID(SquadExport!$E132,FIND("'",SquadExport!$E132)+1,LEN(SquadExport!$E132)-FIND("'",SquadExport!$E132)-1))/12),"ft","m")-1)/(Variables!$C$4-1)))*Variables!$B$5,"")</f>
        <v/>
      </c>
      <c r="AU132" s="114" t="str">
        <f>IF($A132&gt;"",IF(AND(EXACT(SquadExport!$BT132,TRUE),EXACT(SquadExport!$BL132,TRUE)),HARMEAN(WeightedParse!I132,WeightedParse!J132,WeightedParse!K132,WeightedParse!Q132,WeightedParse!T132,WeightedParse!V132,WeightedParse!X132,WeightedParse!Z132,WeightedParse!AB132,WeightedParse!AD132,WeightedParse!AF132,WeightedParse!AG132,WeightedParse!AK132,WeightedParse!AP132),HARMEAN(WeightedParse!I132,WeightedParse!J132,WeightedParse!K132,WeightedParse!Q132,WeightedParse!T132,WeightedParse!V132,WeightedParse!X132,WeightedParse!Z132,WeightedParse!AB132,WeightedParse!AD132,WeightedParse!AF132,WeightedParse!AG132,WeightedParse!AK132,WeightedParse!AP132)*Variables!$B$5),"")</f>
        <v/>
      </c>
      <c r="AV132" s="114" t="str">
        <f>IF($A132&gt;"",IF(AND(EXACT(SquadExport!$BT132,TRUE),EXACT(SquadExport!$BL132,TRUE)),HARMEAN(WeightedParse!I132,WeightedParse!J132,WeightedParse!K132,WeightedParse!Q132,WeightedParse!T132,WeightedParse!V132,WeightedParse!X132,WeightedParse!Z132,WeightedParse!AD132,WeightedParse!AH132,WeightedParse!AI132,WeightedParse!AJ132,WeightedParse!AK132,WeightedParse!AN132,WeightedParse!AO132),HARMEAN(WeightedParse!I132,WeightedParse!J132,WeightedParse!K132,WeightedParse!Q132,WeightedParse!T132,WeightedParse!V132,WeightedParse!X132,WeightedParse!Z132,WeightedParse!AD132,WeightedParse!AH132,WeightedParse!AI132,WeightedParse!AJ132,WeightedParse!AK132,WeightedParse!AN132,WeightedParse!AO132)*Variables!$B$5),"")</f>
        <v/>
      </c>
      <c r="AW132" s="114" t="str">
        <f>IF($A132&gt;"",IF(AND(EXACT(SquadExport!$BT132,TRUE),EXACT(SquadExport!$BL132,TRUE)),HARMEAN(WeightedParse!I132,WeightedParse!J132,WeightedParse!K132,WeightedParse!Q132,WeightedParse!T132,WeightedParse!V132,WeightedParse!X132,WeightedParse!Z132,WeightedParse!AB132,WeightedParse!AD132,WeightedParse!AF132,WeightedParse!AG132,WeightedParse!AI132,WeightedParse!AJ132,WeightedParse!AK132),HARMEAN(WeightedParse!I132,WeightedParse!J132,WeightedParse!K132,WeightedParse!Q132,WeightedParse!T132,WeightedParse!V132,WeightedParse!X132,WeightedParse!Z132,WeightedParse!AB132,WeightedParse!AD132,WeightedParse!AF132,WeightedParse!AG132,WeightedParse!AI132,WeightedParse!AJ132,WeightedParse!AK132)*Variables!$B$5),"")</f>
        <v/>
      </c>
      <c r="AX132" s="114" t="str">
        <f>IF($A132&gt;"",IF(AND(EXACT(SquadExport!$BT132,TRUE),EXACT(SquadExport!$BL132,TRUE)),HARMEAN(WeightedParse!K132,WeightedParse!Q132,WeightedParse!U132,WeightedParse!V132,WeightedParse!W132,WeightedParse!X132,WeightedParse!Y132,WeightedParse!Z132,WeightedParse!AD132,WeightedParse!AF132,WeightedParse!AH132,WeightedParse!AI132,WeightedParse!AJ132,WeightedParse!AK132,WeightedParse!AN132,WeightedParse!AO132,WeightedParse!AP132),HARMEAN(WeightedParse!K132,WeightedParse!Q132,WeightedParse!U132,WeightedParse!V132,WeightedParse!W132,WeightedParse!X132,WeightedParse!Y132,WeightedParse!Z132,WeightedParse!AD132,WeightedParse!AF132,WeightedParse!AH132,WeightedParse!AI132,WeightedParse!AJ132,WeightedParse!AK132,WeightedParse!AN132,WeightedParse!AO132,WeightedParse!AP132)*Variables!$B$5),"")</f>
        <v/>
      </c>
      <c r="AY132" s="114" t="str">
        <f>IF($A132&gt;"",IF(AND(EXACT(SquadExport!$BT132,TRUE),EXACT(SquadExport!$BL132,TRUE)),HARMEAN(WeightedParse!I132,WeightedParse!J132,WeightedParse!K132,WeightedParse!M132,WeightedParse!N132,WeightedParse!Q132,WeightedParse!T132,WeightedParse!V132,WeightedParse!X132,WeightedParse!Z132,WeightedParse!AD132,WeightedParse!AF132,WeightedParse!AG132,WeightedParse!AH132,WeightedParse!AI132,WeightedParse!AJ132,WeightedParse!AK132,WeightedParse!AL132,WeightedParse!AN132,WeightedParse!AO132,WeightedParse!AP132),HARMEAN(WeightedParse!I132,WeightedParse!J132,WeightedParse!K132,WeightedParse!M132,WeightedParse!N132,WeightedParse!Q132,WeightedParse!T132,WeightedParse!V132,WeightedParse!X132,WeightedParse!Z132,WeightedParse!AD132,WeightedParse!AF132,WeightedParse!AG132,WeightedParse!AH132,WeightedParse!AI132,WeightedParse!AJ132,WeightedParse!AK132,WeightedParse!AL132,WeightedParse!AN132,WeightedParse!AO132,WeightedParse!AP132)*Variables!$B$5),"")</f>
        <v/>
      </c>
    </row>
    <row r="133" spans="1:51" ht="15" customHeight="1" x14ac:dyDescent="0.25">
      <c r="A133" s="3" t="str">
        <f>IF(WeightedParse!A133&gt;"",WeightedParse!A133,"")</f>
        <v/>
      </c>
      <c r="B133" s="4" t="str">
        <f>IF(WeightedParse!B133&gt;0,WeightedParse!B133,"")</f>
        <v/>
      </c>
      <c r="C133" s="4" t="str">
        <f>IF(A133&gt;"",IF(AND(B133&lt;=Variables!$B$8,G133&gt;2),"Youth",IF(AND(B133&lt;=Variables!$B$8,G133&lt;=2),"Prospect",IF(AND(B133&gt;=Variables!$B$9,G133&gt;2),"Old",IF(G133&gt;=3,"Reserves","First Team")))),"")</f>
        <v/>
      </c>
      <c r="D133" s="4" t="str">
        <f>SquadExport!BJ133</f>
        <v/>
      </c>
      <c r="E133" s="4" t="str">
        <f>IF(A133&gt;"",VLOOKUP(F133,Roles!A:B,2,FALSE)&amp;IF(OR(VLOOKUP(F133,Roles!$A:$B,2,FALSE)="FB",VLOOKUP(F133,Roles!$A:$B,2,FALSE)="WB",VLOOKUP(F133,Roles!$A:$B,2,FALSE)="WM",VLOOKUP(F133,Roles!$A:$B,2,FALSE)="W"),IF(AND(SquadExport!BK133=TRUE,SquadExport!BM133=TRUE,WeightedParse!BB133&gt;=WeightedParse!BC133)," (R)",IF(AND(SquadExport!BK133=TRUE,SquadExport!BM133=TRUE,WeightedParse!BB133&lt;WeightedParse!BC133)," (L)",IF(AND(SquadExport!BK133=TRUE,SquadExport!BM133=FALSE), " (L)",IF(AND(SquadExport!BK133=FALSE,SquadExport!BM133=TRUE)," (R)","")))),""),"")</f>
        <v/>
      </c>
      <c r="F133" s="4" t="str" cm="1">
        <f t="array" ref="F133">IF(A133&gt;"",INDEX($J$1:$AY$1,SUMPRODUCT(MAX(($J$2:$AY$200=MAX($J133:$AY133))*(COLUMN($J$2:$AY$200))))-COLUMN($J$1)+1),"")</f>
        <v/>
      </c>
      <c r="G133" s="4" t="str">
        <f t="shared" si="6"/>
        <v/>
      </c>
      <c r="H133" s="4" t="str">
        <f t="shared" si="7"/>
        <v/>
      </c>
      <c r="I133" s="5" t="str">
        <f t="shared" si="8"/>
        <v/>
      </c>
      <c r="J133" s="114" t="str">
        <f>IF($A133&gt;"",HARMEAN(WeightedParse!V133,WeightedParse!Y133,WeightedParse!Z133,WeightedParse!AE133,WeightedParse!AJ133,WeightedParse!AQ133,WeightedParse!AR133,WeightedParse!AS133,WeightedParse!AU133,WeightedParse!AV133,WeightedParse!AW133,WeightedParse!AY133,WeightedParse!BA133),"")</f>
        <v/>
      </c>
      <c r="K133" s="114" t="str">
        <f>IF(A133&gt;"",HARMEAN(WeightedParse!K133,WeightedParse!Q133,WeightedParse!V133,WeightedParse!X133,WeightedParse!Y133,WeightedParse!Z133,WeightedParse!AE133,WeightedParse!AG133,WeightedParse!AI133,WeightedParse!AJ133,WeightedParse!AQ133,WeightedParse!AR133,WeightedParse!AS133,WeightedParse!AU133,WeightedParse!AV133,WeightedParse!AW133,WeightedParse!AY133,WeightedParse!AZ133,WeightedParse!BA133),"")</f>
        <v/>
      </c>
      <c r="L133" s="114" t="str">
        <f>IF($A133&gt;"",IF(AND(EXACT(SquadExport!$BO133,TRUE),EXACT(SquadExport!$BL133,TRUE)),HARMEAN(WeightedParse!M133,WeightedParse!P133,WeightedParse!S133,WeightedParse!U133,WeightedParse!V133,WeightedParse!W133,WeightedParse!Y133,WeightedParse!AE133,WeightedParse!AL133,WeightedParse!AN133,WeightedParse!AP133),HARMEAN(WeightedParse!M133,WeightedParse!P133,WeightedParse!S133,WeightedParse!U133,WeightedParse!V133,WeightedParse!W133,WeightedParse!Y133,WeightedParse!AE133,WeightedParse!AL133,WeightedParse!AN133,WeightedParse!AP133)*Variables!$B$5),"")</f>
        <v/>
      </c>
      <c r="M133" s="114" t="str">
        <f>IF($A133&gt;"",IF(AND(EXACT(SquadExport!$BO133,TRUE),EXACT(SquadExport!$BL133,TRUE)),HARMEAN(WeightedParse!M133,WeightedParse!P133,WeightedParse!S133,WeightedParse!U133,WeightedParse!V133,WeightedParse!W133,WeightedParse!X133,WeightedParse!Y133,WeightedParse!Z133,WeightedParse!AE133,WeightedParse!AL133,WeightedParse!AN133,WeightedParse!AP133),HARMEAN(WeightedParse!M133,WeightedParse!P133,WeightedParse!S133,WeightedParse!U133,WeightedParse!V133,WeightedParse!W133,WeightedParse!X133,WeightedParse!Y133,WeightedParse!Z133,WeightedParse!AE133,WeightedParse!AL133,WeightedParse!AN133,WeightedParse!AP133)*Variables!$B$5),"")</f>
        <v/>
      </c>
      <c r="N133" s="114" t="str">
        <f>IF($A133&gt;"",IF(AND(EXACT(SquadExport!$BO133,TRUE),EXACT(SquadExport!$BL133,TRUE)),HARMEAN(WeightedParse!K133,WeightedParse!M133,WeightedParse!P133,WeightedParse!Q133,WeightedParse!S133,WeightedParse!T133,WeightedParse!U133,WeightedParse!V133,WeightedParse!W133,WeightedParse!X133,WeightedParse!Y133,WeightedParse!Z133,WeightedParse!AE133,WeightedParse!AG133,WeightedParse!AL133,WeightedParse!AN133,WeightedParse!AP133),HARMEAN(WeightedParse!K133,WeightedParse!M133,WeightedParse!P133,WeightedParse!Q133,WeightedParse!S133,WeightedParse!T133,WeightedParse!U133,WeightedParse!V133,WeightedParse!W133,WeightedParse!X133,WeightedParse!Y133,WeightedParse!Z133,WeightedParse!AE133,WeightedParse!AG133,WeightedParse!AL133,WeightedParse!AN133,WeightedParse!AP133)*Variables!$B$5),"")</f>
        <v/>
      </c>
      <c r="O133" s="114" t="str">
        <f>IF($A133&gt;"",IF(AND(EXACT(SquadExport!$BO133,TRUE),EXACT(SquadExport!$BL133,TRUE)),HARMEAN(WeightedParse!I133,WeightedParse!K133,WeightedParse!M133,WeightedParse!P133,WeightedParse!Q133,WeightedParse!S133,WeightedParse!T133,WeightedParse!V133,WeightedParse!W133,WeightedParse!X133,WeightedParse!Y133,WeightedParse!Z133,WeightedParse!AB133,WeightedParse!AE133,WeightedParse!AF133,WeightedParse!AG133,WeightedParse!AJ133,WeightedParse!AK133,WeightedParse!AL133,WeightedParse!AN133,WeightedParse!AO133,WeightedParse!AP133),HARMEAN(WeightedParse!I133,WeightedParse!K133,WeightedParse!M133,WeightedParse!P133,WeightedParse!Q133,WeightedParse!S133,WeightedParse!T133,WeightedParse!V133,WeightedParse!W133,WeightedParse!X133,WeightedParse!Y133,WeightedParse!Z133,WeightedParse!AB133,WeightedParse!AE133,WeightedParse!AF133,WeightedParse!AG133,WeightedParse!AJ133,WeightedParse!AK133,WeightedParse!AL133,WeightedParse!AN133,WeightedParse!AO133,WeightedParse!AP133)*Variables!$B$5),"")</f>
        <v/>
      </c>
      <c r="P133" s="114" t="str">
        <f>IF($A133&gt;"",IF(AND(OR(EXACT(SquadExport!$BO133,TRUE),EXACT(SquadExport!$BP133,TRUE)),OR(EXACT(SquadExport!$BK133,TRUE),EXACT(SquadExport!$BM133,TRUE))),HARMEAN(WeightedParse!M133,WeightedParse!P133,WeightedParse!S133,WeightedParse!U133,WeightedParse!V133,WeightedParse!W133,WeightedParse!Y133,WeightedParse!AE133,WeightedParse!AF133,WeightedParse!AP133),HARMEAN(WeightedParse!M133,WeightedParse!P133,WeightedParse!S133,WeightedParse!U133,WeightedParse!V133,WeightedParse!W133,WeightedParse!Y133,WeightedParse!AE133,WeightedParse!AF133,WeightedParse!AP133)*Variables!$B$5),"")</f>
        <v/>
      </c>
      <c r="Q133" s="114" t="str">
        <f>IF($A133&gt;"",IF(AND(OR(EXACT(SquadExport!$BO133,TRUE),EXACT(SquadExport!$BP133,TRUE)),OR(EXACT(SquadExport!$BK133,TRUE),EXACT(SquadExport!$BM133,TRUE))),HARMEAN(WeightedParse!H133,WeightedParse!P133,WeightedParse!Q133,WeightedParse!S133,WeightedParse!T133,WeightedParse!V133,WeightedParse!X133,WeightedParse!Y133,WeightedParse!Z133,WeightedParse!AE133,WeightedParse!AF133,WeightedParse!AH133,WeightedParse!AN133,WeightedParse!AO133),HARMEAN(WeightedParse!H133,WeightedParse!P133,WeightedParse!Q133,WeightedParse!S133,WeightedParse!T133,WeightedParse!V133,WeightedParse!X133,WeightedParse!Y133,WeightedParse!Z133,WeightedParse!AE133,WeightedParse!AF133,WeightedParse!AH133,WeightedParse!AN133,WeightedParse!AO133)*Variables!$B$5),"")</f>
        <v/>
      </c>
      <c r="R133" s="115" t="str">
        <f>IF($A133&gt;"",IF(AND(OR(EXACT(SquadExport!$BO133,TRUE),EXACT(SquadExport!$BP133,TRUE)),OR(EXACT(SquadExport!$BK133,TRUE),EXACT(SquadExport!$BM133,TRUE))),HARMEAN(WeightedParse!H133,WeightedParse!I133,WeightedParse!K133,WeightedParse!P133,WeightedParse!Q133,WeightedParse!S133,WeightedParse!T133,WeightedParse!V133,WeightedParse!Y133,WeightedParse!Z133,WeightedParse!AD133,WeightedParse!AE133,WeightedParse!AF133,WeightedParse!AH133,WeightedParse!AI133,WeightedParse!AJ133,WeightedParse!AN133,WeightedParse!AO133),HARMEAN(WeightedParse!H133,WeightedParse!I133,WeightedParse!K133,WeightedParse!P133,WeightedParse!Q133,WeightedParse!S133,WeightedParse!T133,WeightedParse!V133,WeightedParse!Y133,WeightedParse!Z133,WeightedParse!AD133,WeightedParse!AE133,WeightedParse!AF133,WeightedParse!AH133,WeightedParse!AI133,WeightedParse!AJ133,WeightedParse!AN133,WeightedParse!AO133)*Variables!$B$5),"")</f>
        <v/>
      </c>
      <c r="S133" s="115" t="str">
        <f>IF($A133&gt;"",IF(AND(OR(EXACT(SquadExport!$BO133,TRUE),EXACT(SquadExport!$BP133,TRUE)),OR(EXACT(SquadExport!$BK133,TRUE),EXACT(SquadExport!$BM133,TRUE))),HARMEAN(WeightedParse!H133,WeightedParse!I133,WeightedParse!K133,WeightedParse!Q133,WeightedParse!S133,WeightedParse!T133,WeightedParse!V133,WeightedParse!X133,WeightedParse!Z133,WeightedParse!AB133,WeightedParse!AD133,WeightedParse!AF133,WeightedParse!AG133,WeightedParse!AH133,WeightedParse!AI133,WeightedParse!AJ133,WeightedParse!AK133,WeightedParse!AN133,WeightedParse!AO133),HARMEAN(WeightedParse!H133,WeightedParse!I133,WeightedParse!K133,WeightedParse!Q133,WeightedParse!S133,WeightedParse!T133,WeightedParse!V133,WeightedParse!X133,WeightedParse!Z133,WeightedParse!AB133,WeightedParse!AD133,WeightedParse!AF133,WeightedParse!AG133,WeightedParse!AH133,WeightedParse!AI133,WeightedParse!AJ133,WeightedParse!AK133,WeightedParse!AN133,WeightedParse!AO133)*Variables!$B$5),"")</f>
        <v/>
      </c>
      <c r="T133" s="114" t="str">
        <f>IF($A133&gt;"",IF(AND(OR(EXACT(SquadExport!$BO133,TRUE),EXACT(SquadExport!$BP133,TRUE)),OR(EXACT(SquadExport!$BK133,TRUE),EXACT(SquadExport!$BM133,TRUE))),HARMEAN(WeightedParse!I133,WeightedParse!K133,WeightedParse!N133,WeightedParse!P133,WeightedParse!Q133,WeightedParse!S133,WeightedParse!T133,WeightedParse!V133,WeightedParse!X133,WeightedParse!Y133,WeightedParse!Z133,WeightedParse!AB133,WeightedParse!AD133,WeightedParse!AE133,WeightedParse!AF133,WeightedParse!AH133,WeightedParse!AI133,WeightedParse!AJ133,WeightedParse!AN133,WeightedParse!AO133)*WeightedParse!BD133,(HARMEAN(WeightedParse!I133,WeightedParse!K133,WeightedParse!N133,WeightedParse!P133,WeightedParse!Q133,WeightedParse!S133,WeightedParse!T133,WeightedParse!V133,WeightedParse!X133,WeightedParse!Y133,WeightedParse!Z133,WeightedParse!AB133,WeightedParse!AD133,WeightedParse!AE133,WeightedParse!AF133,WeightedParse!AH133,WeightedParse!AI133,WeightedParse!AJ133,WeightedParse!AN133,WeightedParse!AO133)*WeightedParse!BD133)*Variables!$B$5),"")</f>
        <v/>
      </c>
      <c r="U133" s="114" t="str">
        <f>IF($A133&gt;"",IF(EXACT(SquadExport!$BQ133,TRUE),HARMEAN(WeightedParse!P133,WeightedParse!S133,WeightedParse!V133,WeightedParse!X133,WeightedParse!Y133,WeightedParse!Z133,WeightedParse!AE133,WeightedParse!AF133,WeightedParse!AP133),HARMEAN(WeightedParse!P133,WeightedParse!S133,WeightedParse!V133,WeightedParse!X133,WeightedParse!Y133,WeightedParse!Z133,WeightedParse!AE133,WeightedParse!AF133,WeightedParse!AP133)*Variables!$B$5),"")</f>
        <v/>
      </c>
      <c r="V133" s="114" t="str">
        <f>IF($A133&gt;"",IF(EXACT(SquadExport!$BQ133,TRUE),HARMEAN(WeightedParse!K133,WeightedParse!Q133,WeightedParse!S133,WeightedParse!T133,WeightedParse!V133,WeightedParse!X133,WeightedParse!Z133,WeightedParse!AE133,WeightedParse!AF133,WeightedParse!AG133,WeightedParse!AH133,WeightedParse!AK133),HARMEAN(WeightedParse!K133,WeightedParse!Q133,WeightedParse!S133,WeightedParse!T133,WeightedParse!V133,WeightedParse!X133,WeightedParse!Z133,WeightedParse!AE133,WeightedParse!AF133,WeightedParse!AG133,WeightedParse!AH133,WeightedParse!AK133)*Variables!$B$5),"")</f>
        <v/>
      </c>
      <c r="W133" s="114" t="str">
        <f>IF($A133&gt;"",IF(EXACT(SquadExport!$BQ133,TRUE),HARMEAN(WeightedParse!I133,WeightedParse!K133,WeightedParse!N133,WeightedParse!Q133,WeightedParse!T133,WeightedParse!V133,WeightedParse!X133,WeightedParse!Z133,WeightedParse!AB133,WeightedParse!AD133,WeightedParse!AF133,WeightedParse!AG133,WeightedParse!AK133),HARMEAN(WeightedParse!I133,WeightedParse!K133,WeightedParse!N133,WeightedParse!Q133,WeightedParse!T133,WeightedParse!V133,WeightedParse!X133,WeightedParse!Z133,WeightedParse!AB133,WeightedParse!AD133,WeightedParse!AF133,WeightedParse!AG133,WeightedParse!AK133)*Variables!$B$5),"")</f>
        <v/>
      </c>
      <c r="X133" s="114" t="str">
        <f>IF($A133&gt;"",IF(EXACT(SquadExport!$BQ133,TRUE),HARMEAN(WeightedParse!K133,WeightedParse!P133,WeightedParse!Q133,WeightedParse!S133,WeightedParse!U133,WeightedParse!V133,WeightedParse!X133,WeightedParse!Y133,WeightedParse!Z133,WeightedParse!AE133,WeightedParse!AF133,WeightedParse!AH133,WeightedParse!AO133,WeightedParse!AP133),HARMEAN(WeightedParse!K133,WeightedParse!P133,WeightedParse!Q133,WeightedParse!S133,WeightedParse!U133,WeightedParse!V133,WeightedParse!X133,WeightedParse!Y133,WeightedParse!Z133,WeightedParse!AE133,WeightedParse!AF133,WeightedParse!AH133,WeightedParse!AO133,WeightedParse!AP133)*Variables!$B$5),"")</f>
        <v/>
      </c>
      <c r="Y133" s="114" t="str">
        <f>IF($A133&gt;"",IF(EXACT(SquadExport!$BQ133,TRUE),HARMEAN(WeightedParse!P133,WeightedParse!Q133,WeightedParse!S133,WeightedParse!U133,WeightedParse!V133,WeightedParse!W133,WeightedParse!Y133,WeightedParse!AE133,WeightedParse!AF133,WeightedParse!AH133,WeightedParse!AJ133,WeightedParse!AN133,WeightedParse!AO133,WeightedParse!AP133),HARMEAN(WeightedParse!P133,WeightedParse!Q133,WeightedParse!S133,WeightedParse!U133,WeightedParse!V133,WeightedParse!W133,WeightedParse!Y133,WeightedParse!AE133,WeightedParse!AF133,WeightedParse!AH133,WeightedParse!AJ133,WeightedParse!AN133,WeightedParse!AO133,WeightedParse!AP133)*Variables!$B$5),"")</f>
        <v/>
      </c>
      <c r="Z133" s="114" t="str">
        <f>IF($A133&gt;"",IF(EXACT(SquadExport!$BQ133,TRUE),HARMEAN(WeightedParse!M133,WeightedParse!P133,WeightedParse!Q133,WeightedParse!S133,WeightedParse!U133,WeightedParse!V133,WeightedParse!W133,WeightedParse!X133,WeightedParse!Y133,WeightedParse!Z133,WeightedParse!AE133,WeightedParse!AF133,WeightedParse!AH133,WeightedParse!AL133,WeightedParse!AO133,WeightedParse!AP133),HARMEAN(WeightedParse!M133,WeightedParse!P133,WeightedParse!Q133,WeightedParse!S133,WeightedParse!U133,WeightedParse!V133,WeightedParse!W133,WeightedParse!X133,WeightedParse!Y133,WeightedParse!Z133,WeightedParse!AE133,WeightedParse!AF133,WeightedParse!AH133,WeightedParse!AL133,WeightedParse!AO133,WeightedParse!AP133)*Variables!$B$5),"")</f>
        <v/>
      </c>
      <c r="AA133" s="114" t="str">
        <f>IF($A133&gt;"",IF(EXACT(SquadExport!$BQ133,TRUE),HARMEAN(WeightedParse!J133,WeightedParse!K133,WeightedParse!N133,WeightedParse!P133,WeightedParse!Q133,WeightedParse!S133,WeightedParse!V133,WeightedParse!X133,WeightedParse!Y133,WeightedParse!Z133,WeightedParse!AD133,WeightedParse!AE133,WeightedParse!AH133,WeightedParse!AI133,WeightedParse!AK133,WeightedParse!AN133,WeightedParse!AO133,WeightedParse!AP133),HARMEAN(WeightedParse!J133,WeightedParse!K133,WeightedParse!N133,WeightedParse!P133,WeightedParse!Q133,WeightedParse!S133,WeightedParse!V133,WeightedParse!X133,WeightedParse!Y133,WeightedParse!Z133,WeightedParse!AD133,WeightedParse!AE133,WeightedParse!AH133,WeightedParse!AI133,WeightedParse!AK133,WeightedParse!AN133,WeightedParse!AO133,WeightedParse!AP133)*Variables!$B$5),"")</f>
        <v/>
      </c>
      <c r="AB133" s="114" t="str">
        <f>IF($A133&gt;"",IF(AND(EXACT(SquadExport!$BR133,TRUE),EXACT(SquadExport!$BL133,TRUE)),HARMEAN(WeightedParse!I133,WeightedParse!K133,WeightedParse!N133,WeightedParse!Q133,WeightedParse!T133,WeightedParse!V133,WeightedParse!X133,WeightedParse!Y133,WeightedParse!Z133,WeightedParse!AD133,WeightedParse!AE133,WeightedParse!AF133,WeightedParse!AG133,WeightedParse!AH133,WeightedParse!AI133,WeightedParse!AJ133,WeightedParse!AK133,WeightedParse!AN133,WeightedParse!AO133),HARMEAN(WeightedParse!I133,WeightedParse!K133,WeightedParse!N133,WeightedParse!Q133,WeightedParse!T133,WeightedParse!V133,WeightedParse!X133,WeightedParse!Y133,WeightedParse!Z133,WeightedParse!AD133,WeightedParse!AE133,WeightedParse!AF133,WeightedParse!AG133,WeightedParse!AH133,WeightedParse!AI133,WeightedParse!AJ133,WeightedParse!AK133,WeightedParse!AN133,WeightedParse!AO133)*Variables!$B$5),"")</f>
        <v/>
      </c>
      <c r="AC133" s="114" t="str">
        <f>IF($A133&gt;"",IF(AND(EXACT(SquadExport!$BR133,TRUE),EXACT(SquadExport!$BL133,TRUE)),HARMEAN(WeightedParse!K133,WeightedParse!Q133,WeightedParse!S133,WeightedParse!T133,WeightedParse!V133,WeightedParse!X133,WeightedParse!Y133,WeightedParse!Z133,WeightedParse!AD133,WeightedParse!AE133,WeightedParse!AF133,WeightedParse!AG133,WeightedParse!AH133,WeightedParse!AO133),HARMEAN(WeightedParse!K133,WeightedParse!Q133,WeightedParse!S133,WeightedParse!T133,WeightedParse!V133,WeightedParse!X133,WeightedParse!Y133,WeightedParse!Z133,WeightedParse!AD133,WeightedParse!AE133,WeightedParse!AF133,WeightedParse!AG133,WeightedParse!AH133,WeightedParse!AO133)*Variables!$B$5),"")</f>
        <v/>
      </c>
      <c r="AD133" s="114" t="str">
        <f>IF($A133&gt;"",IF(AND(EXACT(SquadExport!$BR133,TRUE),EXACT(SquadExport!$BL133,TRUE)),HARMEAN(WeightedParse!I133,WeightedParse!J133,WeightedParse!K133,WeightedParse!N133,WeightedParse!Q133,WeightedParse!S133,WeightedParse!T133,WeightedParse!V133,WeightedParse!X133,WeightedParse!Z133,WeightedParse!AB133,WeightedParse!AD133,WeightedParse!AG133,WeightedParse!AH133,WeightedParse!AI133,WeightedParse!AK133,WeightedParse!AO133),HARMEAN(WeightedParse!I133,WeightedParse!J133,WeightedParse!K133,WeightedParse!N133,WeightedParse!Q133,WeightedParse!S133,WeightedParse!T133,WeightedParse!V133,WeightedParse!X133,WeightedParse!Z133,WeightedParse!AB133,WeightedParse!AD133,WeightedParse!AG133,WeightedParse!AH133,WeightedParse!AI133,WeightedParse!AK133,WeightedParse!AO133)*Variables!$B$5),"")</f>
        <v/>
      </c>
      <c r="AE133" s="114" t="str">
        <f>IF($A133&gt;"",IF(AND(EXACT(SquadExport!$BR133,TRUE),EXACT(SquadExport!$BL133,TRUE)),HARMEAN(WeightedParse!K133,WeightedParse!N133,WeightedParse!P133,WeightedParse!Q133,WeightedParse!S133,WeightedParse!T133,WeightedParse!U133,WeightedParse!V133,WeightedParse!X133,WeightedParse!Y133,WeightedParse!Z133,WeightedParse!AD133,WeightedParse!AE133,WeightedParse!AF133,WeightedParse!AG133,WeightedParse!AH133,WeightedParse!AI133,WeightedParse!AO133),HARMEAN(WeightedParse!K133,WeightedParse!N133,WeightedParse!P133,WeightedParse!Q133,WeightedParse!S133,WeightedParse!T133,WeightedParse!U133,WeightedParse!V133,WeightedParse!X133,WeightedParse!Y133,WeightedParse!Z133,WeightedParse!AD133,WeightedParse!AE133,WeightedParse!AF133,WeightedParse!AG133,WeightedParse!AH133,WeightedParse!AI133,WeightedParse!AO133)*Variables!$B$5),"")</f>
        <v/>
      </c>
      <c r="AF133" s="114" t="str">
        <f>IF($A133&gt;"",IF(AND(EXACT(SquadExport!$BR133,TRUE),EXACT(SquadExport!$BL133,TRUE)),HARMEAN(WeightedParse!I133,WeightedParse!J133,WeightedParse!K133,WeightedParse!N133,WeightedParse!Q133,WeightedParse!S133,WeightedParse!T133,WeightedParse!U133,WeightedParse!V133,WeightedParse!X133,WeightedParse!Z133,WeightedParse!AD133,WeightedParse!AE133,WeightedParse!AF133,WeightedParse!AH133,WeightedParse!AI133,WeightedParse!AK133,WeightedParse!AN133,WeightedParse!AO133,WeightedParse!AP133),HARMEAN(WeightedParse!I133,WeightedParse!J133,WeightedParse!K133,WeightedParse!N133,WeightedParse!Q133,WeightedParse!S133,WeightedParse!T133,WeightedParse!U133,WeightedParse!V133,WeightedParse!X133,WeightedParse!Z133,WeightedParse!AD133,WeightedParse!AE133,WeightedParse!AF133,WeightedParse!AH133,WeightedParse!AI133,WeightedParse!AK133,WeightedParse!AN133,WeightedParse!AO133,WeightedParse!AP133)*Variables!$B$5),"")</f>
        <v/>
      </c>
      <c r="AG133" s="114" t="str">
        <f>IF($A133&gt;"",IF(AND(OR(EXACT(SquadExport!$BR133,TRUE),EXACT(SquadExport!$BS133,TRUE)),OR(EXACT(SquadExport!$BK133,TRUE),EXACT(SquadExport!$BM133,TRUE))),HARMEAN(WeightedParse!I133,WeightedParse!K133,WeightedParse!Q133,WeightedParse!T133,WeightedParse!X133,WeightedParse!Z133,WeightedParse!AD133,WeightedParse!AF133,WeightedParse!AG133,WeightedParse!AJ133),HARMEAN(WeightedParse!I133,WeightedParse!K133,WeightedParse!Q133,WeightedParse!T133,WeightedParse!X133,WeightedParse!Z133,WeightedParse!AD133,WeightedParse!AF133,WeightedParse!AG133,WeightedParse!AJ133)*Variables!$B$5),"")</f>
        <v/>
      </c>
      <c r="AH133" s="114" t="str">
        <f>IF($A133&gt;"",IF(AND(OR(EXACT(SquadExport!$BR133,TRUE),EXACT(SquadExport!$BS133,TRUE)),OR(EXACT(SquadExport!$BK133,TRUE),EXACT(SquadExport!$BM133,TRUE))),HARMEAN(WeightedParse!H133,WeightedParse!K133,WeightedParse!P133,WeightedParse!Q133,WeightedParse!S133,WeightedParse!T133,WeightedParse!V133,WeightedParse!X133,WeightedParse!Y133,WeightedParse!Z133,WeightedParse!AD133,WeightedParse!AE133,WeightedParse!AF133,WeightedParse!AG133,WeightedParse!AH133,WeightedParse!AO133),HARMEAN(WeightedParse!H133,WeightedParse!K133,WeightedParse!P133,WeightedParse!Q133,WeightedParse!S133,WeightedParse!T133,WeightedParse!V133,WeightedParse!X133,WeightedParse!Y133,WeightedParse!Z133,WeightedParse!AD133,WeightedParse!AE133,WeightedParse!AF133,WeightedParse!AG133,WeightedParse!AH133,WeightedParse!AO133)*Variables!$B$5),"")</f>
        <v/>
      </c>
      <c r="AI133" s="114" t="str">
        <f>IF($A133&gt;"",IF(AND(OR(EXACT(SquadExport!$BR133,TRUE),EXACT(SquadExport!$BS133,TRUE)),OR(EXACT(SquadExport!$BK133,TRUE),EXACT(SquadExport!$BM133,TRUE))),HARMEAN(WeightedParse!H133,WeightedParse!I133,WeightedParse!K133,WeightedParse!P133,WeightedParse!Q133,WeightedParse!S133,WeightedParse!T133,WeightedParse!U133,WeightedParse!V133,WeightedParse!X133,WeightedParse!Y133,WeightedParse!Z133,WeightedParse!AD133,WeightedParse!AE133,WeightedParse!AF133,WeightedParse!AH133,WeightedParse!AI133,WeightedParse!AO133),HARMEAN(WeightedParse!H133,WeightedParse!I133,WeightedParse!K133,WeightedParse!P133,WeightedParse!Q133,WeightedParse!S133,WeightedParse!T133,WeightedParse!U133,WeightedParse!V133,WeightedParse!X133,WeightedParse!Y133,WeightedParse!Z133,WeightedParse!AD133,WeightedParse!AE133,WeightedParse!AF133,WeightedParse!AH133,WeightedParse!AI133,WeightedParse!AO133)*Variables!$B$5),"")</f>
        <v/>
      </c>
      <c r="AJ133" s="114" t="str">
        <f>IF($A133&gt;"",IF(AND(OR(EXACT(SquadExport!$BR133,TRUE),EXACT(SquadExport!$BS133,TRUE)),OR(EXACT(SquadExport!$BK133,TRUE),EXACT(SquadExport!$BM133,TRUE))),HARMEAN(WeightedParse!H133,WeightedParse!K133,WeightedParse!M133,WeightedParse!V133,WeightedParse!W133,WeightedParse!AD133,WeightedParse!AF133,WeightedParse!AH133,WeightedParse!AK133,WeightedParse!AL133,WeightedParse!AO133,WeightedParse!AP133)*(CONVERT(LEFT(SquadExport!$E133,FIND("'",SquadExport!$E133)-1)+((MID(SquadExport!$E133,FIND("'",SquadExport!$E133)+1,LEN(SquadExport!$E133)-FIND("'",SquadExport!$E133)-1))/12),"ft","m")-1)/(Variables!$C$4-1),(HARMEAN(WeightedParse!H133,WeightedParse!K133,WeightedParse!M133,WeightedParse!V133,WeightedParse!W133,WeightedParse!AD133,WeightedParse!AF133,WeightedParse!AH133,WeightedParse!AK133,WeightedParse!AL133,WeightedParse!AO133,WeightedParse!AP133)*(CONVERT(LEFT(SquadExport!$E133,FIND("'",SquadExport!$E133)-1)+((MID(SquadExport!$E133,FIND("'",SquadExport!$E133)+1,LEN(SquadExport!$E133)-FIND("'",SquadExport!$E133)-1))/12),"ft","m")-1)/(Variables!$C$4-1))*Variables!$B$5),"")</f>
        <v/>
      </c>
      <c r="AK133" s="114" t="str">
        <f>IF($A133&gt;"",IF(AND(OR(EXACT(SquadExport!$BR133,TRUE),EXACT(SquadExport!$BS133,TRUE)),OR(EXACT(SquadExport!$BK133,TRUE),EXACT(SquadExport!$BM133,TRUE))),HARMEAN(WeightedParse!J133,WeightedParse!K133,WeightedParse!T133,WeightedParse!V133,WeightedParse!X133,WeightedParse!Y133,WeightedParse!Z133,WeightedParse!AD133,WeightedParse!AH133,WeightedParse!AI133,WeightedParse!AK133,WeightedParse!AO133),HARMEAN(WeightedParse!J133,WeightedParse!K133,WeightedParse!T133,WeightedParse!V133,WeightedParse!X133,WeightedParse!Y133,WeightedParse!Z133,WeightedParse!AD133,WeightedParse!AH133,WeightedParse!AI133,WeightedParse!AK133,WeightedParse!AO133)*Variables!$B$5),"")</f>
        <v/>
      </c>
      <c r="AL133" s="114" t="str">
        <f>IF($A133&gt;"",IF(AND(OR(EXACT(SquadExport!$BR133,TRUE),EXACT(SquadExport!$BS133,TRUE)),OR(EXACT(SquadExport!$BK133,TRUE),EXACT(SquadExport!$BM133,TRUE))),HARMEAN(WeightedParse!H133,WeightedParse!I133,WeightedParse!K133,WeightedParse!Q133,WeightedParse!T133,WeightedParse!V133,WeightedParse!AB133,WeightedParse!AD133,WeightedParse!AH133,WeightedParse!AI133,WeightedParse!AJ133,WeightedParse!AN133,WeightedParse!AO133),HARMEAN(WeightedParse!H133,WeightedParse!I133,WeightedParse!K133,WeightedParse!Q133,WeightedParse!T133,WeightedParse!V133,WeightedParse!AB133,WeightedParse!AD133,WeightedParse!AH133,WeightedParse!AI133,WeightedParse!AJ133,WeightedParse!AN133,WeightedParse!AO133)*Variables!$B$5),"")</f>
        <v/>
      </c>
      <c r="AM133" s="114" t="str">
        <f>IF($A133&gt;"",IF(AND(OR(EXACT(SquadExport!$BR133,TRUE),EXACT(SquadExport!$BS133,TRUE)),OR(EXACT(SquadExport!$BK133,TRUE),EXACT(SquadExport!$BM133,TRUE))),HARMEAN(WeightedParse!I133,WeightedParse!J133,WeightedParse!K133,WeightedParse!N133,WeightedParse!Q133,WeightedParse!T133,WeightedParse!V133,WeightedParse!X133,WeightedParse!AB133,WeightedParse!AD133,WeightedParse!AG133,WeightedParse!AI133,WeightedParse!AJ133,WeightedParse!AK133,WeightedParse!AN133)*WeightedParse!BD133,(HARMEAN(WeightedParse!I133,WeightedParse!J133,WeightedParse!K133,WeightedParse!N133,WeightedParse!Q133,WeightedParse!T133,WeightedParse!V133,WeightedParse!X133,WeightedParse!AB133,WeightedParse!AD133,WeightedParse!AG133,WeightedParse!AI133,WeightedParse!AJ133,WeightedParse!AK133,WeightedParse!AN133)*WeightedParse!BD133)*Variables!$B$5),"")</f>
        <v/>
      </c>
      <c r="AN133" s="114" t="str">
        <f>IF($A133&gt;"",IF(AND(OR(EXACT(SquadExport!$BR133,TRUE),EXACT(SquadExport!$BS133,TRUE)),OR(EXACT(SquadExport!$BK133,TRUE),EXACT(SquadExport!$BM133,TRUE))),HARMEAN(WeightedParse!H133,WeightedParse!I133,WeightedParse!K133,WeightedParse!N133,WeightedParse!Q133,WeightedParse!T133,WeightedParse!V133,WeightedParse!X133,WeightedParse!Z133,WeightedParse!AD133,WeightedParse!AG133,WeightedParse!AH133,WeightedParse!AI133,WeightedParse!AJ133,WeightedParse!AN133,WeightedParse!AO133)*WeightedParse!BD133,(HARMEAN(WeightedParse!H133,WeightedParse!I133,WeightedParse!K133,WeightedParse!N133,WeightedParse!Q133,WeightedParse!T133,WeightedParse!V133,WeightedParse!X133,WeightedParse!Z133,WeightedParse!AD133,WeightedParse!AG133,WeightedParse!AH133,WeightedParse!AI133,WeightedParse!AJ133,WeightedParse!AN133,WeightedParse!AO133)*WeightedParse!BD133)*Variables!$B$5),"")</f>
        <v/>
      </c>
      <c r="AO133" s="114" t="str">
        <f>IF($A133&gt;"",IF(AND(EXACT(SquadExport!$BS133,TRUE),EXACT(SquadExport!$BL133,TRUE)),HARMEAN(WeightedParse!K133,WeightedParse!Q133,WeightedParse!T133,WeightedParse!V133,WeightedParse!X133,WeightedParse!Z133,WeightedParse!AB133,WeightedParse!AD133,WeightedParse!AG133,WeightedParse!AK133),HARMEAN(WeightedParse!K133,WeightedParse!Q133,WeightedParse!T133,WeightedParse!V133,WeightedParse!X133,WeightedParse!Z133,WeightedParse!AB133,WeightedParse!AD133,WeightedParse!AG133,WeightedParse!AK133)*Variables!$B$5),"")</f>
        <v/>
      </c>
      <c r="AP133" s="114" t="str">
        <f>IF($A133&gt;"",IF(AND(EXACT(SquadExport!$BS133,TRUE),EXACT(SquadExport!$BL133,TRUE)),HARMEAN(WeightedParse!I133,WeightedParse!K133,WeightedParse!Q133,WeightedParse!T133,WeightedParse!V133,WeightedParse!X133,WeightedParse!Z133,WeightedParse!AB133,WeightedParse!AD133,WeightedParse!AF133,WeightedParse!AG133,WeightedParse!AI133,WeightedParse!AJ133),HARMEAN(WeightedParse!I133,WeightedParse!K133,WeightedParse!Q133,WeightedParse!T133,WeightedParse!V133,WeightedParse!X133,WeightedParse!Z133,WeightedParse!AB133,WeightedParse!AD133,WeightedParse!AF133,WeightedParse!AG133,WeightedParse!AI133,WeightedParse!AJ133)*Variables!$B$5),"")</f>
        <v/>
      </c>
      <c r="AQ133" s="114" t="str">
        <f>IF($A133&gt;"",IF(AND(EXACT(SquadExport!$BS133,TRUE),EXACT(SquadExport!$BL133,TRUE)),HARMEAN(WeightedParse!I133,WeightedParse!J133,WeightedParse!K133,WeightedParse!Q133,WeightedParse!T133,WeightedParse!V133,WeightedParse!X133,WeightedParse!Z133,WeightedParse!AB133,WeightedParse!AD133,WeightedParse!AG133,WeightedParse!AI133,WeightedParse!AJ133,WeightedParse!AK133),HARMEAN(WeightedParse!I133,WeightedParse!J133,WeightedParse!K133,WeightedParse!Q133,WeightedParse!T133,WeightedParse!V133,WeightedParse!X133,WeightedParse!Z133,WeightedParse!AB133,WeightedParse!AD133,WeightedParse!AG133,WeightedParse!AI133,WeightedParse!AJ133,WeightedParse!AK133)*Variables!$B$5),"")</f>
        <v/>
      </c>
      <c r="AR133" s="114" t="str">
        <f>IF($A133&gt;"",IF(AND(EXACT(SquadExport!$BS133,TRUE),EXACT(SquadExport!$BL133,TRUE)),HARMEAN(WeightedParse!I133,WeightedParse!J133,WeightedParse!K133,WeightedParse!Q133,WeightedParse!T133,WeightedParse!V133,WeightedParse!X133,WeightedParse!Y133,WeightedParse!Z133,WeightedParse!AD133,WeightedParse!AH133,WeightedParse!AI133,WeightedParse!AJ133,WeightedParse!AK133,WeightedParse!AN133,WeightedParse!AO133),HARMEAN(WeightedParse!I133,WeightedParse!J133,WeightedParse!K133,WeightedParse!Q133,WeightedParse!T133,WeightedParse!V133,WeightedParse!X133,WeightedParse!Y133,WeightedParse!Z133,WeightedParse!AD133,WeightedParse!AH133,WeightedParse!AI133,WeightedParse!AJ133,WeightedParse!AK133,WeightedParse!AN133,WeightedParse!AO133)*Variables!$B$5),"")</f>
        <v/>
      </c>
      <c r="AS133" s="114" t="str">
        <f>IF($A133&gt;"",IF(AND(EXACT(SquadExport!$BT133,TRUE),EXACT(SquadExport!$BL133,TRUE)),HARMEAN(WeightedParse!J133,WeightedParse!K133,WeightedParse!M133,WeightedParse!T133,WeightedParse!V133,WeightedParse!X133,WeightedParse!Z133,WeightedParse!AD133,WeightedParse!AI133),(HARMEAN(WeightedParse!J133,WeightedParse!K133,WeightedParse!M133,WeightedParse!T133,WeightedParse!V133,WeightedParse!X133,WeightedParse!Z133,WeightedParse!AD133,WeightedParse!AI133)*Variables!$B$5)),"")</f>
        <v/>
      </c>
      <c r="AT133" s="114" t="str">
        <f>IF($A133&gt;"",IF(AND(EXACT(SquadExport!$BT133,TRUE),EXACT(SquadExport!$BL133,TRUE)),HARMEAN(WeightedParse!J133,WeightedParse!K133,WeightedParse!M133,WeightedParse!U133,WeightedParse!V133,WeightedParse!W133,WeightedParse!X133,WeightedParse!Z133,WeightedParse!AD133,WeightedParse!AF133,WeightedParse!AK133,WeightedParse!AL133,WeightedParse!AP133)*(CONVERT(LEFT(SquadExport!$E133,FIND("'",SquadExport!$E133)-1)+((MID(SquadExport!$E133,FIND("'",SquadExport!$E133)+1,LEN(SquadExport!$E133)-FIND("'",SquadExport!$E133)-1))/12),"ft","m")-1)/(Variables!$C$4-1),(HARMEAN(WeightedParse!J133,WeightedParse!K133,WeightedParse!M133,WeightedParse!U133,WeightedParse!V133,WeightedParse!W133,WeightedParse!X133,WeightedParse!Z133,WeightedParse!AD133,WeightedParse!AF133,WeightedParse!AK133,WeightedParse!AL133,WeightedParse!AP133)*(CONVERT(LEFT(SquadExport!$E133,FIND("'",SquadExport!$E133)-1)+((MID(SquadExport!$E133,FIND("'",SquadExport!$E133)+1,LEN(SquadExport!$E133)-FIND("'",SquadExport!$E133)-1))/12),"ft","m")-1)/(Variables!$C$4-1)))*Variables!$B$5,"")</f>
        <v/>
      </c>
      <c r="AU133" s="114" t="str">
        <f>IF($A133&gt;"",IF(AND(EXACT(SquadExport!$BT133,TRUE),EXACT(SquadExport!$BL133,TRUE)),HARMEAN(WeightedParse!I133,WeightedParse!J133,WeightedParse!K133,WeightedParse!Q133,WeightedParse!T133,WeightedParse!V133,WeightedParse!X133,WeightedParse!Z133,WeightedParse!AB133,WeightedParse!AD133,WeightedParse!AF133,WeightedParse!AG133,WeightedParse!AK133,WeightedParse!AP133),HARMEAN(WeightedParse!I133,WeightedParse!J133,WeightedParse!K133,WeightedParse!Q133,WeightedParse!T133,WeightedParse!V133,WeightedParse!X133,WeightedParse!Z133,WeightedParse!AB133,WeightedParse!AD133,WeightedParse!AF133,WeightedParse!AG133,WeightedParse!AK133,WeightedParse!AP133)*Variables!$B$5),"")</f>
        <v/>
      </c>
      <c r="AV133" s="114" t="str">
        <f>IF($A133&gt;"",IF(AND(EXACT(SquadExport!$BT133,TRUE),EXACT(SquadExport!$BL133,TRUE)),HARMEAN(WeightedParse!I133,WeightedParse!J133,WeightedParse!K133,WeightedParse!Q133,WeightedParse!T133,WeightedParse!V133,WeightedParse!X133,WeightedParse!Z133,WeightedParse!AD133,WeightedParse!AH133,WeightedParse!AI133,WeightedParse!AJ133,WeightedParse!AK133,WeightedParse!AN133,WeightedParse!AO133),HARMEAN(WeightedParse!I133,WeightedParse!J133,WeightedParse!K133,WeightedParse!Q133,WeightedParse!T133,WeightedParse!V133,WeightedParse!X133,WeightedParse!Z133,WeightedParse!AD133,WeightedParse!AH133,WeightedParse!AI133,WeightedParse!AJ133,WeightedParse!AK133,WeightedParse!AN133,WeightedParse!AO133)*Variables!$B$5),"")</f>
        <v/>
      </c>
      <c r="AW133" s="114" t="str">
        <f>IF($A133&gt;"",IF(AND(EXACT(SquadExport!$BT133,TRUE),EXACT(SquadExport!$BL133,TRUE)),HARMEAN(WeightedParse!I133,WeightedParse!J133,WeightedParse!K133,WeightedParse!Q133,WeightedParse!T133,WeightedParse!V133,WeightedParse!X133,WeightedParse!Z133,WeightedParse!AB133,WeightedParse!AD133,WeightedParse!AF133,WeightedParse!AG133,WeightedParse!AI133,WeightedParse!AJ133,WeightedParse!AK133),HARMEAN(WeightedParse!I133,WeightedParse!J133,WeightedParse!K133,WeightedParse!Q133,WeightedParse!T133,WeightedParse!V133,WeightedParse!X133,WeightedParse!Z133,WeightedParse!AB133,WeightedParse!AD133,WeightedParse!AF133,WeightedParse!AG133,WeightedParse!AI133,WeightedParse!AJ133,WeightedParse!AK133)*Variables!$B$5),"")</f>
        <v/>
      </c>
      <c r="AX133" s="114" t="str">
        <f>IF($A133&gt;"",IF(AND(EXACT(SquadExport!$BT133,TRUE),EXACT(SquadExport!$BL133,TRUE)),HARMEAN(WeightedParse!K133,WeightedParse!Q133,WeightedParse!U133,WeightedParse!V133,WeightedParse!W133,WeightedParse!X133,WeightedParse!Y133,WeightedParse!Z133,WeightedParse!AD133,WeightedParse!AF133,WeightedParse!AH133,WeightedParse!AI133,WeightedParse!AJ133,WeightedParse!AK133,WeightedParse!AN133,WeightedParse!AO133,WeightedParse!AP133),HARMEAN(WeightedParse!K133,WeightedParse!Q133,WeightedParse!U133,WeightedParse!V133,WeightedParse!W133,WeightedParse!X133,WeightedParse!Y133,WeightedParse!Z133,WeightedParse!AD133,WeightedParse!AF133,WeightedParse!AH133,WeightedParse!AI133,WeightedParse!AJ133,WeightedParse!AK133,WeightedParse!AN133,WeightedParse!AO133,WeightedParse!AP133)*Variables!$B$5),"")</f>
        <v/>
      </c>
      <c r="AY133" s="114" t="str">
        <f>IF($A133&gt;"",IF(AND(EXACT(SquadExport!$BT133,TRUE),EXACT(SquadExport!$BL133,TRUE)),HARMEAN(WeightedParse!I133,WeightedParse!J133,WeightedParse!K133,WeightedParse!M133,WeightedParse!N133,WeightedParse!Q133,WeightedParse!T133,WeightedParse!V133,WeightedParse!X133,WeightedParse!Z133,WeightedParse!AD133,WeightedParse!AF133,WeightedParse!AG133,WeightedParse!AH133,WeightedParse!AI133,WeightedParse!AJ133,WeightedParse!AK133,WeightedParse!AL133,WeightedParse!AN133,WeightedParse!AO133,WeightedParse!AP133),HARMEAN(WeightedParse!I133,WeightedParse!J133,WeightedParse!K133,WeightedParse!M133,WeightedParse!N133,WeightedParse!Q133,WeightedParse!T133,WeightedParse!V133,WeightedParse!X133,WeightedParse!Z133,WeightedParse!AD133,WeightedParse!AF133,WeightedParse!AG133,WeightedParse!AH133,WeightedParse!AI133,WeightedParse!AJ133,WeightedParse!AK133,WeightedParse!AL133,WeightedParse!AN133,WeightedParse!AO133,WeightedParse!AP133)*Variables!$B$5),"")</f>
        <v/>
      </c>
    </row>
    <row r="134" spans="1:51" ht="15" customHeight="1" x14ac:dyDescent="0.25">
      <c r="A134" s="3" t="str">
        <f>IF(WeightedParse!A134&gt;"",WeightedParse!A134,"")</f>
        <v/>
      </c>
      <c r="B134" s="4" t="str">
        <f>IF(WeightedParse!B134&gt;0,WeightedParse!B134,"")</f>
        <v/>
      </c>
      <c r="C134" s="4" t="str">
        <f>IF(A134&gt;"",IF(AND(B134&lt;=Variables!$B$8,G134&gt;2),"Youth",IF(AND(B134&lt;=Variables!$B$8,G134&lt;=2),"Prospect",IF(AND(B134&gt;=Variables!$B$9,G134&gt;2),"Old",IF(G134&gt;=3,"Reserves","First Team")))),"")</f>
        <v/>
      </c>
      <c r="D134" s="4" t="str">
        <f>SquadExport!BJ134</f>
        <v/>
      </c>
      <c r="E134" s="4" t="str">
        <f>IF(A134&gt;"",VLOOKUP(F134,Roles!A:B,2,FALSE)&amp;IF(OR(VLOOKUP(F134,Roles!$A:$B,2,FALSE)="FB",VLOOKUP(F134,Roles!$A:$B,2,FALSE)="WB",VLOOKUP(F134,Roles!$A:$B,2,FALSE)="WM",VLOOKUP(F134,Roles!$A:$B,2,FALSE)="W"),IF(AND(SquadExport!BK134=TRUE,SquadExport!BM134=TRUE,WeightedParse!BB134&gt;=WeightedParse!BC134)," (R)",IF(AND(SquadExport!BK134=TRUE,SquadExport!BM134=TRUE,WeightedParse!BB134&lt;WeightedParse!BC134)," (L)",IF(AND(SquadExport!BK134=TRUE,SquadExport!BM134=FALSE), " (L)",IF(AND(SquadExport!BK134=FALSE,SquadExport!BM134=TRUE)," (R)","")))),""),"")</f>
        <v/>
      </c>
      <c r="F134" s="4" t="str" cm="1">
        <f t="array" ref="F134">IF(A134&gt;"",INDEX($J$1:$AY$1,SUMPRODUCT(MAX(($J$2:$AY$200=MAX($J134:$AY134))*(COLUMN($J$2:$AY$200))))-COLUMN($J$1)+1),"")</f>
        <v/>
      </c>
      <c r="G134" s="4" t="str">
        <f t="shared" si="6"/>
        <v/>
      </c>
      <c r="H134" s="4" t="str">
        <f t="shared" si="7"/>
        <v/>
      </c>
      <c r="I134" s="5" t="str">
        <f t="shared" si="8"/>
        <v/>
      </c>
      <c r="J134" s="114" t="str">
        <f>IF($A134&gt;"",HARMEAN(WeightedParse!V134,WeightedParse!Y134,WeightedParse!Z134,WeightedParse!AE134,WeightedParse!AJ134,WeightedParse!AQ134,WeightedParse!AR134,WeightedParse!AS134,WeightedParse!AU134,WeightedParse!AV134,WeightedParse!AW134,WeightedParse!AY134,WeightedParse!BA134),"")</f>
        <v/>
      </c>
      <c r="K134" s="114" t="str">
        <f>IF(A134&gt;"",HARMEAN(WeightedParse!K134,WeightedParse!Q134,WeightedParse!V134,WeightedParse!X134,WeightedParse!Y134,WeightedParse!Z134,WeightedParse!AE134,WeightedParse!AG134,WeightedParse!AI134,WeightedParse!AJ134,WeightedParse!AQ134,WeightedParse!AR134,WeightedParse!AS134,WeightedParse!AU134,WeightedParse!AV134,WeightedParse!AW134,WeightedParse!AY134,WeightedParse!AZ134,WeightedParse!BA134),"")</f>
        <v/>
      </c>
      <c r="L134" s="114" t="str">
        <f>IF($A134&gt;"",IF(AND(EXACT(SquadExport!$BO134,TRUE),EXACT(SquadExport!$BL134,TRUE)),HARMEAN(WeightedParse!M134,WeightedParse!P134,WeightedParse!S134,WeightedParse!U134,WeightedParse!V134,WeightedParse!W134,WeightedParse!Y134,WeightedParse!AE134,WeightedParse!AL134,WeightedParse!AN134,WeightedParse!AP134),HARMEAN(WeightedParse!M134,WeightedParse!P134,WeightedParse!S134,WeightedParse!U134,WeightedParse!V134,WeightedParse!W134,WeightedParse!Y134,WeightedParse!AE134,WeightedParse!AL134,WeightedParse!AN134,WeightedParse!AP134)*Variables!$B$5),"")</f>
        <v/>
      </c>
      <c r="M134" s="114" t="str">
        <f>IF($A134&gt;"",IF(AND(EXACT(SquadExport!$BO134,TRUE),EXACT(SquadExport!$BL134,TRUE)),HARMEAN(WeightedParse!M134,WeightedParse!P134,WeightedParse!S134,WeightedParse!U134,WeightedParse!V134,WeightedParse!W134,WeightedParse!X134,WeightedParse!Y134,WeightedParse!Z134,WeightedParse!AE134,WeightedParse!AL134,WeightedParse!AN134,WeightedParse!AP134),HARMEAN(WeightedParse!M134,WeightedParse!P134,WeightedParse!S134,WeightedParse!U134,WeightedParse!V134,WeightedParse!W134,WeightedParse!X134,WeightedParse!Y134,WeightedParse!Z134,WeightedParse!AE134,WeightedParse!AL134,WeightedParse!AN134,WeightedParse!AP134)*Variables!$B$5),"")</f>
        <v/>
      </c>
      <c r="N134" s="114" t="str">
        <f>IF($A134&gt;"",IF(AND(EXACT(SquadExport!$BO134,TRUE),EXACT(SquadExport!$BL134,TRUE)),HARMEAN(WeightedParse!K134,WeightedParse!M134,WeightedParse!P134,WeightedParse!Q134,WeightedParse!S134,WeightedParse!T134,WeightedParse!U134,WeightedParse!V134,WeightedParse!W134,WeightedParse!X134,WeightedParse!Y134,WeightedParse!Z134,WeightedParse!AE134,WeightedParse!AG134,WeightedParse!AL134,WeightedParse!AN134,WeightedParse!AP134),HARMEAN(WeightedParse!K134,WeightedParse!M134,WeightedParse!P134,WeightedParse!Q134,WeightedParse!S134,WeightedParse!T134,WeightedParse!U134,WeightedParse!V134,WeightedParse!W134,WeightedParse!X134,WeightedParse!Y134,WeightedParse!Z134,WeightedParse!AE134,WeightedParse!AG134,WeightedParse!AL134,WeightedParse!AN134,WeightedParse!AP134)*Variables!$B$5),"")</f>
        <v/>
      </c>
      <c r="O134" s="114" t="str">
        <f>IF($A134&gt;"",IF(AND(EXACT(SquadExport!$BO134,TRUE),EXACT(SquadExport!$BL134,TRUE)),HARMEAN(WeightedParse!I134,WeightedParse!K134,WeightedParse!M134,WeightedParse!P134,WeightedParse!Q134,WeightedParse!S134,WeightedParse!T134,WeightedParse!V134,WeightedParse!W134,WeightedParse!X134,WeightedParse!Y134,WeightedParse!Z134,WeightedParse!AB134,WeightedParse!AE134,WeightedParse!AF134,WeightedParse!AG134,WeightedParse!AJ134,WeightedParse!AK134,WeightedParse!AL134,WeightedParse!AN134,WeightedParse!AO134,WeightedParse!AP134),HARMEAN(WeightedParse!I134,WeightedParse!K134,WeightedParse!M134,WeightedParse!P134,WeightedParse!Q134,WeightedParse!S134,WeightedParse!T134,WeightedParse!V134,WeightedParse!W134,WeightedParse!X134,WeightedParse!Y134,WeightedParse!Z134,WeightedParse!AB134,WeightedParse!AE134,WeightedParse!AF134,WeightedParse!AG134,WeightedParse!AJ134,WeightedParse!AK134,WeightedParse!AL134,WeightedParse!AN134,WeightedParse!AO134,WeightedParse!AP134)*Variables!$B$5),"")</f>
        <v/>
      </c>
      <c r="P134" s="114" t="str">
        <f>IF($A134&gt;"",IF(AND(OR(EXACT(SquadExport!$BO134,TRUE),EXACT(SquadExport!$BP134,TRUE)),OR(EXACT(SquadExport!$BK134,TRUE),EXACT(SquadExport!$BM134,TRUE))),HARMEAN(WeightedParse!M134,WeightedParse!P134,WeightedParse!S134,WeightedParse!U134,WeightedParse!V134,WeightedParse!W134,WeightedParse!Y134,WeightedParse!AE134,WeightedParse!AF134,WeightedParse!AP134),HARMEAN(WeightedParse!M134,WeightedParse!P134,WeightedParse!S134,WeightedParse!U134,WeightedParse!V134,WeightedParse!W134,WeightedParse!Y134,WeightedParse!AE134,WeightedParse!AF134,WeightedParse!AP134)*Variables!$B$5),"")</f>
        <v/>
      </c>
      <c r="Q134" s="114" t="str">
        <f>IF($A134&gt;"",IF(AND(OR(EXACT(SquadExport!$BO134,TRUE),EXACT(SquadExport!$BP134,TRUE)),OR(EXACT(SquadExport!$BK134,TRUE),EXACT(SquadExport!$BM134,TRUE))),HARMEAN(WeightedParse!H134,WeightedParse!P134,WeightedParse!Q134,WeightedParse!S134,WeightedParse!T134,WeightedParse!V134,WeightedParse!X134,WeightedParse!Y134,WeightedParse!Z134,WeightedParse!AE134,WeightedParse!AF134,WeightedParse!AH134,WeightedParse!AN134,WeightedParse!AO134),HARMEAN(WeightedParse!H134,WeightedParse!P134,WeightedParse!Q134,WeightedParse!S134,WeightedParse!T134,WeightedParse!V134,WeightedParse!X134,WeightedParse!Y134,WeightedParse!Z134,WeightedParse!AE134,WeightedParse!AF134,WeightedParse!AH134,WeightedParse!AN134,WeightedParse!AO134)*Variables!$B$5),"")</f>
        <v/>
      </c>
      <c r="R134" s="115" t="str">
        <f>IF($A134&gt;"",IF(AND(OR(EXACT(SquadExport!$BO134,TRUE),EXACT(SquadExport!$BP134,TRUE)),OR(EXACT(SquadExport!$BK134,TRUE),EXACT(SquadExport!$BM134,TRUE))),HARMEAN(WeightedParse!H134,WeightedParse!I134,WeightedParse!K134,WeightedParse!P134,WeightedParse!Q134,WeightedParse!S134,WeightedParse!T134,WeightedParse!V134,WeightedParse!Y134,WeightedParse!Z134,WeightedParse!AD134,WeightedParse!AE134,WeightedParse!AF134,WeightedParse!AH134,WeightedParse!AI134,WeightedParse!AJ134,WeightedParse!AN134,WeightedParse!AO134),HARMEAN(WeightedParse!H134,WeightedParse!I134,WeightedParse!K134,WeightedParse!P134,WeightedParse!Q134,WeightedParse!S134,WeightedParse!T134,WeightedParse!V134,WeightedParse!Y134,WeightedParse!Z134,WeightedParse!AD134,WeightedParse!AE134,WeightedParse!AF134,WeightedParse!AH134,WeightedParse!AI134,WeightedParse!AJ134,WeightedParse!AN134,WeightedParse!AO134)*Variables!$B$5),"")</f>
        <v/>
      </c>
      <c r="S134" s="115" t="str">
        <f>IF($A134&gt;"",IF(AND(OR(EXACT(SquadExport!$BO134,TRUE),EXACT(SquadExport!$BP134,TRUE)),OR(EXACT(SquadExport!$BK134,TRUE),EXACT(SquadExport!$BM134,TRUE))),HARMEAN(WeightedParse!H134,WeightedParse!I134,WeightedParse!K134,WeightedParse!Q134,WeightedParse!S134,WeightedParse!T134,WeightedParse!V134,WeightedParse!X134,WeightedParse!Z134,WeightedParse!AB134,WeightedParse!AD134,WeightedParse!AF134,WeightedParse!AG134,WeightedParse!AH134,WeightedParse!AI134,WeightedParse!AJ134,WeightedParse!AK134,WeightedParse!AN134,WeightedParse!AO134),HARMEAN(WeightedParse!H134,WeightedParse!I134,WeightedParse!K134,WeightedParse!Q134,WeightedParse!S134,WeightedParse!T134,WeightedParse!V134,WeightedParse!X134,WeightedParse!Z134,WeightedParse!AB134,WeightedParse!AD134,WeightedParse!AF134,WeightedParse!AG134,WeightedParse!AH134,WeightedParse!AI134,WeightedParse!AJ134,WeightedParse!AK134,WeightedParse!AN134,WeightedParse!AO134)*Variables!$B$5),"")</f>
        <v/>
      </c>
      <c r="T134" s="114" t="str">
        <f>IF($A134&gt;"",IF(AND(OR(EXACT(SquadExport!$BO134,TRUE),EXACT(SquadExport!$BP134,TRUE)),OR(EXACT(SquadExport!$BK134,TRUE),EXACT(SquadExport!$BM134,TRUE))),HARMEAN(WeightedParse!I134,WeightedParse!K134,WeightedParse!N134,WeightedParse!P134,WeightedParse!Q134,WeightedParse!S134,WeightedParse!T134,WeightedParse!V134,WeightedParse!X134,WeightedParse!Y134,WeightedParse!Z134,WeightedParse!AB134,WeightedParse!AD134,WeightedParse!AE134,WeightedParse!AF134,WeightedParse!AH134,WeightedParse!AI134,WeightedParse!AJ134,WeightedParse!AN134,WeightedParse!AO134)*WeightedParse!BD134,(HARMEAN(WeightedParse!I134,WeightedParse!K134,WeightedParse!N134,WeightedParse!P134,WeightedParse!Q134,WeightedParse!S134,WeightedParse!T134,WeightedParse!V134,WeightedParse!X134,WeightedParse!Y134,WeightedParse!Z134,WeightedParse!AB134,WeightedParse!AD134,WeightedParse!AE134,WeightedParse!AF134,WeightedParse!AH134,WeightedParse!AI134,WeightedParse!AJ134,WeightedParse!AN134,WeightedParse!AO134)*WeightedParse!BD134)*Variables!$B$5),"")</f>
        <v/>
      </c>
      <c r="U134" s="114" t="str">
        <f>IF($A134&gt;"",IF(EXACT(SquadExport!$BQ134,TRUE),HARMEAN(WeightedParse!P134,WeightedParse!S134,WeightedParse!V134,WeightedParse!X134,WeightedParse!Y134,WeightedParse!Z134,WeightedParse!AE134,WeightedParse!AF134,WeightedParse!AP134),HARMEAN(WeightedParse!P134,WeightedParse!S134,WeightedParse!V134,WeightedParse!X134,WeightedParse!Y134,WeightedParse!Z134,WeightedParse!AE134,WeightedParse!AF134,WeightedParse!AP134)*Variables!$B$5),"")</f>
        <v/>
      </c>
      <c r="V134" s="114" t="str">
        <f>IF($A134&gt;"",IF(EXACT(SquadExport!$BQ134,TRUE),HARMEAN(WeightedParse!K134,WeightedParse!Q134,WeightedParse!S134,WeightedParse!T134,WeightedParse!V134,WeightedParse!X134,WeightedParse!Z134,WeightedParse!AE134,WeightedParse!AF134,WeightedParse!AG134,WeightedParse!AH134,WeightedParse!AK134),HARMEAN(WeightedParse!K134,WeightedParse!Q134,WeightedParse!S134,WeightedParse!T134,WeightedParse!V134,WeightedParse!X134,WeightedParse!Z134,WeightedParse!AE134,WeightedParse!AF134,WeightedParse!AG134,WeightedParse!AH134,WeightedParse!AK134)*Variables!$B$5),"")</f>
        <v/>
      </c>
      <c r="W134" s="114" t="str">
        <f>IF($A134&gt;"",IF(EXACT(SquadExport!$BQ134,TRUE),HARMEAN(WeightedParse!I134,WeightedParse!K134,WeightedParse!N134,WeightedParse!Q134,WeightedParse!T134,WeightedParse!V134,WeightedParse!X134,WeightedParse!Z134,WeightedParse!AB134,WeightedParse!AD134,WeightedParse!AF134,WeightedParse!AG134,WeightedParse!AK134),HARMEAN(WeightedParse!I134,WeightedParse!K134,WeightedParse!N134,WeightedParse!Q134,WeightedParse!T134,WeightedParse!V134,WeightedParse!X134,WeightedParse!Z134,WeightedParse!AB134,WeightedParse!AD134,WeightedParse!AF134,WeightedParse!AG134,WeightedParse!AK134)*Variables!$B$5),"")</f>
        <v/>
      </c>
      <c r="X134" s="114" t="str">
        <f>IF($A134&gt;"",IF(EXACT(SquadExport!$BQ134,TRUE),HARMEAN(WeightedParse!K134,WeightedParse!P134,WeightedParse!Q134,WeightedParse!S134,WeightedParse!U134,WeightedParse!V134,WeightedParse!X134,WeightedParse!Y134,WeightedParse!Z134,WeightedParse!AE134,WeightedParse!AF134,WeightedParse!AH134,WeightedParse!AO134,WeightedParse!AP134),HARMEAN(WeightedParse!K134,WeightedParse!P134,WeightedParse!Q134,WeightedParse!S134,WeightedParse!U134,WeightedParse!V134,WeightedParse!X134,WeightedParse!Y134,WeightedParse!Z134,WeightedParse!AE134,WeightedParse!AF134,WeightedParse!AH134,WeightedParse!AO134,WeightedParse!AP134)*Variables!$B$5),"")</f>
        <v/>
      </c>
      <c r="Y134" s="114" t="str">
        <f>IF($A134&gt;"",IF(EXACT(SquadExport!$BQ134,TRUE),HARMEAN(WeightedParse!P134,WeightedParse!Q134,WeightedParse!S134,WeightedParse!U134,WeightedParse!V134,WeightedParse!W134,WeightedParse!Y134,WeightedParse!AE134,WeightedParse!AF134,WeightedParse!AH134,WeightedParse!AJ134,WeightedParse!AN134,WeightedParse!AO134,WeightedParse!AP134),HARMEAN(WeightedParse!P134,WeightedParse!Q134,WeightedParse!S134,WeightedParse!U134,WeightedParse!V134,WeightedParse!W134,WeightedParse!Y134,WeightedParse!AE134,WeightedParse!AF134,WeightedParse!AH134,WeightedParse!AJ134,WeightedParse!AN134,WeightedParse!AO134,WeightedParse!AP134)*Variables!$B$5),"")</f>
        <v/>
      </c>
      <c r="Z134" s="114" t="str">
        <f>IF($A134&gt;"",IF(EXACT(SquadExport!$BQ134,TRUE),HARMEAN(WeightedParse!M134,WeightedParse!P134,WeightedParse!Q134,WeightedParse!S134,WeightedParse!U134,WeightedParse!V134,WeightedParse!W134,WeightedParse!X134,WeightedParse!Y134,WeightedParse!Z134,WeightedParse!AE134,WeightedParse!AF134,WeightedParse!AH134,WeightedParse!AL134,WeightedParse!AO134,WeightedParse!AP134),HARMEAN(WeightedParse!M134,WeightedParse!P134,WeightedParse!Q134,WeightedParse!S134,WeightedParse!U134,WeightedParse!V134,WeightedParse!W134,WeightedParse!X134,WeightedParse!Y134,WeightedParse!Z134,WeightedParse!AE134,WeightedParse!AF134,WeightedParse!AH134,WeightedParse!AL134,WeightedParse!AO134,WeightedParse!AP134)*Variables!$B$5),"")</f>
        <v/>
      </c>
      <c r="AA134" s="114" t="str">
        <f>IF($A134&gt;"",IF(EXACT(SquadExport!$BQ134,TRUE),HARMEAN(WeightedParse!J134,WeightedParse!K134,WeightedParse!N134,WeightedParse!P134,WeightedParse!Q134,WeightedParse!S134,WeightedParse!V134,WeightedParse!X134,WeightedParse!Y134,WeightedParse!Z134,WeightedParse!AD134,WeightedParse!AE134,WeightedParse!AH134,WeightedParse!AI134,WeightedParse!AK134,WeightedParse!AN134,WeightedParse!AO134,WeightedParse!AP134),HARMEAN(WeightedParse!J134,WeightedParse!K134,WeightedParse!N134,WeightedParse!P134,WeightedParse!Q134,WeightedParse!S134,WeightedParse!V134,WeightedParse!X134,WeightedParse!Y134,WeightedParse!Z134,WeightedParse!AD134,WeightedParse!AE134,WeightedParse!AH134,WeightedParse!AI134,WeightedParse!AK134,WeightedParse!AN134,WeightedParse!AO134,WeightedParse!AP134)*Variables!$B$5),"")</f>
        <v/>
      </c>
      <c r="AB134" s="114" t="str">
        <f>IF($A134&gt;"",IF(AND(EXACT(SquadExport!$BR134,TRUE),EXACT(SquadExport!$BL134,TRUE)),HARMEAN(WeightedParse!I134,WeightedParse!K134,WeightedParse!N134,WeightedParse!Q134,WeightedParse!T134,WeightedParse!V134,WeightedParse!X134,WeightedParse!Y134,WeightedParse!Z134,WeightedParse!AD134,WeightedParse!AE134,WeightedParse!AF134,WeightedParse!AG134,WeightedParse!AH134,WeightedParse!AI134,WeightedParse!AJ134,WeightedParse!AK134,WeightedParse!AN134,WeightedParse!AO134),HARMEAN(WeightedParse!I134,WeightedParse!K134,WeightedParse!N134,WeightedParse!Q134,WeightedParse!T134,WeightedParse!V134,WeightedParse!X134,WeightedParse!Y134,WeightedParse!Z134,WeightedParse!AD134,WeightedParse!AE134,WeightedParse!AF134,WeightedParse!AG134,WeightedParse!AH134,WeightedParse!AI134,WeightedParse!AJ134,WeightedParse!AK134,WeightedParse!AN134,WeightedParse!AO134)*Variables!$B$5),"")</f>
        <v/>
      </c>
      <c r="AC134" s="114" t="str">
        <f>IF($A134&gt;"",IF(AND(EXACT(SquadExport!$BR134,TRUE),EXACT(SquadExport!$BL134,TRUE)),HARMEAN(WeightedParse!K134,WeightedParse!Q134,WeightedParse!S134,WeightedParse!T134,WeightedParse!V134,WeightedParse!X134,WeightedParse!Y134,WeightedParse!Z134,WeightedParse!AD134,WeightedParse!AE134,WeightedParse!AF134,WeightedParse!AG134,WeightedParse!AH134,WeightedParse!AO134),HARMEAN(WeightedParse!K134,WeightedParse!Q134,WeightedParse!S134,WeightedParse!T134,WeightedParse!V134,WeightedParse!X134,WeightedParse!Y134,WeightedParse!Z134,WeightedParse!AD134,WeightedParse!AE134,WeightedParse!AF134,WeightedParse!AG134,WeightedParse!AH134,WeightedParse!AO134)*Variables!$B$5),"")</f>
        <v/>
      </c>
      <c r="AD134" s="114" t="str">
        <f>IF($A134&gt;"",IF(AND(EXACT(SquadExport!$BR134,TRUE),EXACT(SquadExport!$BL134,TRUE)),HARMEAN(WeightedParse!I134,WeightedParse!J134,WeightedParse!K134,WeightedParse!N134,WeightedParse!Q134,WeightedParse!S134,WeightedParse!T134,WeightedParse!V134,WeightedParse!X134,WeightedParse!Z134,WeightedParse!AB134,WeightedParse!AD134,WeightedParse!AG134,WeightedParse!AH134,WeightedParse!AI134,WeightedParse!AK134,WeightedParse!AO134),HARMEAN(WeightedParse!I134,WeightedParse!J134,WeightedParse!K134,WeightedParse!N134,WeightedParse!Q134,WeightedParse!S134,WeightedParse!T134,WeightedParse!V134,WeightedParse!X134,WeightedParse!Z134,WeightedParse!AB134,WeightedParse!AD134,WeightedParse!AG134,WeightedParse!AH134,WeightedParse!AI134,WeightedParse!AK134,WeightedParse!AO134)*Variables!$B$5),"")</f>
        <v/>
      </c>
      <c r="AE134" s="114" t="str">
        <f>IF($A134&gt;"",IF(AND(EXACT(SquadExport!$BR134,TRUE),EXACT(SquadExport!$BL134,TRUE)),HARMEAN(WeightedParse!K134,WeightedParse!N134,WeightedParse!P134,WeightedParse!Q134,WeightedParse!S134,WeightedParse!T134,WeightedParse!U134,WeightedParse!V134,WeightedParse!X134,WeightedParse!Y134,WeightedParse!Z134,WeightedParse!AD134,WeightedParse!AE134,WeightedParse!AF134,WeightedParse!AG134,WeightedParse!AH134,WeightedParse!AI134,WeightedParse!AO134),HARMEAN(WeightedParse!K134,WeightedParse!N134,WeightedParse!P134,WeightedParse!Q134,WeightedParse!S134,WeightedParse!T134,WeightedParse!U134,WeightedParse!V134,WeightedParse!X134,WeightedParse!Y134,WeightedParse!Z134,WeightedParse!AD134,WeightedParse!AE134,WeightedParse!AF134,WeightedParse!AG134,WeightedParse!AH134,WeightedParse!AI134,WeightedParse!AO134)*Variables!$B$5),"")</f>
        <v/>
      </c>
      <c r="AF134" s="114" t="str">
        <f>IF($A134&gt;"",IF(AND(EXACT(SquadExport!$BR134,TRUE),EXACT(SquadExport!$BL134,TRUE)),HARMEAN(WeightedParse!I134,WeightedParse!J134,WeightedParse!K134,WeightedParse!N134,WeightedParse!Q134,WeightedParse!S134,WeightedParse!T134,WeightedParse!U134,WeightedParse!V134,WeightedParse!X134,WeightedParse!Z134,WeightedParse!AD134,WeightedParse!AE134,WeightedParse!AF134,WeightedParse!AH134,WeightedParse!AI134,WeightedParse!AK134,WeightedParse!AN134,WeightedParse!AO134,WeightedParse!AP134),HARMEAN(WeightedParse!I134,WeightedParse!J134,WeightedParse!K134,WeightedParse!N134,WeightedParse!Q134,WeightedParse!S134,WeightedParse!T134,WeightedParse!U134,WeightedParse!V134,WeightedParse!X134,WeightedParse!Z134,WeightedParse!AD134,WeightedParse!AE134,WeightedParse!AF134,WeightedParse!AH134,WeightedParse!AI134,WeightedParse!AK134,WeightedParse!AN134,WeightedParse!AO134,WeightedParse!AP134)*Variables!$B$5),"")</f>
        <v/>
      </c>
      <c r="AG134" s="114" t="str">
        <f>IF($A134&gt;"",IF(AND(OR(EXACT(SquadExport!$BR134,TRUE),EXACT(SquadExport!$BS134,TRUE)),OR(EXACT(SquadExport!$BK134,TRUE),EXACT(SquadExport!$BM134,TRUE))),HARMEAN(WeightedParse!I134,WeightedParse!K134,WeightedParse!Q134,WeightedParse!T134,WeightedParse!X134,WeightedParse!Z134,WeightedParse!AD134,WeightedParse!AF134,WeightedParse!AG134,WeightedParse!AJ134),HARMEAN(WeightedParse!I134,WeightedParse!K134,WeightedParse!Q134,WeightedParse!T134,WeightedParse!X134,WeightedParse!Z134,WeightedParse!AD134,WeightedParse!AF134,WeightedParse!AG134,WeightedParse!AJ134)*Variables!$B$5),"")</f>
        <v/>
      </c>
      <c r="AH134" s="114" t="str">
        <f>IF($A134&gt;"",IF(AND(OR(EXACT(SquadExport!$BR134,TRUE),EXACT(SquadExport!$BS134,TRUE)),OR(EXACT(SquadExport!$BK134,TRUE),EXACT(SquadExport!$BM134,TRUE))),HARMEAN(WeightedParse!H134,WeightedParse!K134,WeightedParse!P134,WeightedParse!Q134,WeightedParse!S134,WeightedParse!T134,WeightedParse!V134,WeightedParse!X134,WeightedParse!Y134,WeightedParse!Z134,WeightedParse!AD134,WeightedParse!AE134,WeightedParse!AF134,WeightedParse!AG134,WeightedParse!AH134,WeightedParse!AO134),HARMEAN(WeightedParse!H134,WeightedParse!K134,WeightedParse!P134,WeightedParse!Q134,WeightedParse!S134,WeightedParse!T134,WeightedParse!V134,WeightedParse!X134,WeightedParse!Y134,WeightedParse!Z134,WeightedParse!AD134,WeightedParse!AE134,WeightedParse!AF134,WeightedParse!AG134,WeightedParse!AH134,WeightedParse!AO134)*Variables!$B$5),"")</f>
        <v/>
      </c>
      <c r="AI134" s="114" t="str">
        <f>IF($A134&gt;"",IF(AND(OR(EXACT(SquadExport!$BR134,TRUE),EXACT(SquadExport!$BS134,TRUE)),OR(EXACT(SquadExport!$BK134,TRUE),EXACT(SquadExport!$BM134,TRUE))),HARMEAN(WeightedParse!H134,WeightedParse!I134,WeightedParse!K134,WeightedParse!P134,WeightedParse!Q134,WeightedParse!S134,WeightedParse!T134,WeightedParse!U134,WeightedParse!V134,WeightedParse!X134,WeightedParse!Y134,WeightedParse!Z134,WeightedParse!AD134,WeightedParse!AE134,WeightedParse!AF134,WeightedParse!AH134,WeightedParse!AI134,WeightedParse!AO134),HARMEAN(WeightedParse!H134,WeightedParse!I134,WeightedParse!K134,WeightedParse!P134,WeightedParse!Q134,WeightedParse!S134,WeightedParse!T134,WeightedParse!U134,WeightedParse!V134,WeightedParse!X134,WeightedParse!Y134,WeightedParse!Z134,WeightedParse!AD134,WeightedParse!AE134,WeightedParse!AF134,WeightedParse!AH134,WeightedParse!AI134,WeightedParse!AO134)*Variables!$B$5),"")</f>
        <v/>
      </c>
      <c r="AJ134" s="114" t="str">
        <f>IF($A134&gt;"",IF(AND(OR(EXACT(SquadExport!$BR134,TRUE),EXACT(SquadExport!$BS134,TRUE)),OR(EXACT(SquadExport!$BK134,TRUE),EXACT(SquadExport!$BM134,TRUE))),HARMEAN(WeightedParse!H134,WeightedParse!K134,WeightedParse!M134,WeightedParse!V134,WeightedParse!W134,WeightedParse!AD134,WeightedParse!AF134,WeightedParse!AH134,WeightedParse!AK134,WeightedParse!AL134,WeightedParse!AO134,WeightedParse!AP134)*(CONVERT(LEFT(SquadExport!$E134,FIND("'",SquadExport!$E134)-1)+((MID(SquadExport!$E134,FIND("'",SquadExport!$E134)+1,LEN(SquadExport!$E134)-FIND("'",SquadExport!$E134)-1))/12),"ft","m")-1)/(Variables!$C$4-1),(HARMEAN(WeightedParse!H134,WeightedParse!K134,WeightedParse!M134,WeightedParse!V134,WeightedParse!W134,WeightedParse!AD134,WeightedParse!AF134,WeightedParse!AH134,WeightedParse!AK134,WeightedParse!AL134,WeightedParse!AO134,WeightedParse!AP134)*(CONVERT(LEFT(SquadExport!$E134,FIND("'",SquadExport!$E134)-1)+((MID(SquadExport!$E134,FIND("'",SquadExport!$E134)+1,LEN(SquadExport!$E134)-FIND("'",SquadExport!$E134)-1))/12),"ft","m")-1)/(Variables!$C$4-1))*Variables!$B$5),"")</f>
        <v/>
      </c>
      <c r="AK134" s="114" t="str">
        <f>IF($A134&gt;"",IF(AND(OR(EXACT(SquadExport!$BR134,TRUE),EXACT(SquadExport!$BS134,TRUE)),OR(EXACT(SquadExport!$BK134,TRUE),EXACT(SquadExport!$BM134,TRUE))),HARMEAN(WeightedParse!J134,WeightedParse!K134,WeightedParse!T134,WeightedParse!V134,WeightedParse!X134,WeightedParse!Y134,WeightedParse!Z134,WeightedParse!AD134,WeightedParse!AH134,WeightedParse!AI134,WeightedParse!AK134,WeightedParse!AO134),HARMEAN(WeightedParse!J134,WeightedParse!K134,WeightedParse!T134,WeightedParse!V134,WeightedParse!X134,WeightedParse!Y134,WeightedParse!Z134,WeightedParse!AD134,WeightedParse!AH134,WeightedParse!AI134,WeightedParse!AK134,WeightedParse!AO134)*Variables!$B$5),"")</f>
        <v/>
      </c>
      <c r="AL134" s="114" t="str">
        <f>IF($A134&gt;"",IF(AND(OR(EXACT(SquadExport!$BR134,TRUE),EXACT(SquadExport!$BS134,TRUE)),OR(EXACT(SquadExport!$BK134,TRUE),EXACT(SquadExport!$BM134,TRUE))),HARMEAN(WeightedParse!H134,WeightedParse!I134,WeightedParse!K134,WeightedParse!Q134,WeightedParse!T134,WeightedParse!V134,WeightedParse!AB134,WeightedParse!AD134,WeightedParse!AH134,WeightedParse!AI134,WeightedParse!AJ134,WeightedParse!AN134,WeightedParse!AO134),HARMEAN(WeightedParse!H134,WeightedParse!I134,WeightedParse!K134,WeightedParse!Q134,WeightedParse!T134,WeightedParse!V134,WeightedParse!AB134,WeightedParse!AD134,WeightedParse!AH134,WeightedParse!AI134,WeightedParse!AJ134,WeightedParse!AN134,WeightedParse!AO134)*Variables!$B$5),"")</f>
        <v/>
      </c>
      <c r="AM134" s="114" t="str">
        <f>IF($A134&gt;"",IF(AND(OR(EXACT(SquadExport!$BR134,TRUE),EXACT(SquadExport!$BS134,TRUE)),OR(EXACT(SquadExport!$BK134,TRUE),EXACT(SquadExport!$BM134,TRUE))),HARMEAN(WeightedParse!I134,WeightedParse!J134,WeightedParse!K134,WeightedParse!N134,WeightedParse!Q134,WeightedParse!T134,WeightedParse!V134,WeightedParse!X134,WeightedParse!AB134,WeightedParse!AD134,WeightedParse!AG134,WeightedParse!AI134,WeightedParse!AJ134,WeightedParse!AK134,WeightedParse!AN134)*WeightedParse!BD134,(HARMEAN(WeightedParse!I134,WeightedParse!J134,WeightedParse!K134,WeightedParse!N134,WeightedParse!Q134,WeightedParse!T134,WeightedParse!V134,WeightedParse!X134,WeightedParse!AB134,WeightedParse!AD134,WeightedParse!AG134,WeightedParse!AI134,WeightedParse!AJ134,WeightedParse!AK134,WeightedParse!AN134)*WeightedParse!BD134)*Variables!$B$5),"")</f>
        <v/>
      </c>
      <c r="AN134" s="114" t="str">
        <f>IF($A134&gt;"",IF(AND(OR(EXACT(SquadExport!$BR134,TRUE),EXACT(SquadExport!$BS134,TRUE)),OR(EXACT(SquadExport!$BK134,TRUE),EXACT(SquadExport!$BM134,TRUE))),HARMEAN(WeightedParse!H134,WeightedParse!I134,WeightedParse!K134,WeightedParse!N134,WeightedParse!Q134,WeightedParse!T134,WeightedParse!V134,WeightedParse!X134,WeightedParse!Z134,WeightedParse!AD134,WeightedParse!AG134,WeightedParse!AH134,WeightedParse!AI134,WeightedParse!AJ134,WeightedParse!AN134,WeightedParse!AO134)*WeightedParse!BD134,(HARMEAN(WeightedParse!H134,WeightedParse!I134,WeightedParse!K134,WeightedParse!N134,WeightedParse!Q134,WeightedParse!T134,WeightedParse!V134,WeightedParse!X134,WeightedParse!Z134,WeightedParse!AD134,WeightedParse!AG134,WeightedParse!AH134,WeightedParse!AI134,WeightedParse!AJ134,WeightedParse!AN134,WeightedParse!AO134)*WeightedParse!BD134)*Variables!$B$5),"")</f>
        <v/>
      </c>
      <c r="AO134" s="114" t="str">
        <f>IF($A134&gt;"",IF(AND(EXACT(SquadExport!$BS134,TRUE),EXACT(SquadExport!$BL134,TRUE)),HARMEAN(WeightedParse!K134,WeightedParse!Q134,WeightedParse!T134,WeightedParse!V134,WeightedParse!X134,WeightedParse!Z134,WeightedParse!AB134,WeightedParse!AD134,WeightedParse!AG134,WeightedParse!AK134),HARMEAN(WeightedParse!K134,WeightedParse!Q134,WeightedParse!T134,WeightedParse!V134,WeightedParse!X134,WeightedParse!Z134,WeightedParse!AB134,WeightedParse!AD134,WeightedParse!AG134,WeightedParse!AK134)*Variables!$B$5),"")</f>
        <v/>
      </c>
      <c r="AP134" s="114" t="str">
        <f>IF($A134&gt;"",IF(AND(EXACT(SquadExport!$BS134,TRUE),EXACT(SquadExport!$BL134,TRUE)),HARMEAN(WeightedParse!I134,WeightedParse!K134,WeightedParse!Q134,WeightedParse!T134,WeightedParse!V134,WeightedParse!X134,WeightedParse!Z134,WeightedParse!AB134,WeightedParse!AD134,WeightedParse!AF134,WeightedParse!AG134,WeightedParse!AI134,WeightedParse!AJ134),HARMEAN(WeightedParse!I134,WeightedParse!K134,WeightedParse!Q134,WeightedParse!T134,WeightedParse!V134,WeightedParse!X134,WeightedParse!Z134,WeightedParse!AB134,WeightedParse!AD134,WeightedParse!AF134,WeightedParse!AG134,WeightedParse!AI134,WeightedParse!AJ134)*Variables!$B$5),"")</f>
        <v/>
      </c>
      <c r="AQ134" s="114" t="str">
        <f>IF($A134&gt;"",IF(AND(EXACT(SquadExport!$BS134,TRUE),EXACT(SquadExport!$BL134,TRUE)),HARMEAN(WeightedParse!I134,WeightedParse!J134,WeightedParse!K134,WeightedParse!Q134,WeightedParse!T134,WeightedParse!V134,WeightedParse!X134,WeightedParse!Z134,WeightedParse!AB134,WeightedParse!AD134,WeightedParse!AG134,WeightedParse!AI134,WeightedParse!AJ134,WeightedParse!AK134),HARMEAN(WeightedParse!I134,WeightedParse!J134,WeightedParse!K134,WeightedParse!Q134,WeightedParse!T134,WeightedParse!V134,WeightedParse!X134,WeightedParse!Z134,WeightedParse!AB134,WeightedParse!AD134,WeightedParse!AG134,WeightedParse!AI134,WeightedParse!AJ134,WeightedParse!AK134)*Variables!$B$5),"")</f>
        <v/>
      </c>
      <c r="AR134" s="114" t="str">
        <f>IF($A134&gt;"",IF(AND(EXACT(SquadExport!$BS134,TRUE),EXACT(SquadExport!$BL134,TRUE)),HARMEAN(WeightedParse!I134,WeightedParse!J134,WeightedParse!K134,WeightedParse!Q134,WeightedParse!T134,WeightedParse!V134,WeightedParse!X134,WeightedParse!Y134,WeightedParse!Z134,WeightedParse!AD134,WeightedParse!AH134,WeightedParse!AI134,WeightedParse!AJ134,WeightedParse!AK134,WeightedParse!AN134,WeightedParse!AO134),HARMEAN(WeightedParse!I134,WeightedParse!J134,WeightedParse!K134,WeightedParse!Q134,WeightedParse!T134,WeightedParse!V134,WeightedParse!X134,WeightedParse!Y134,WeightedParse!Z134,WeightedParse!AD134,WeightedParse!AH134,WeightedParse!AI134,WeightedParse!AJ134,WeightedParse!AK134,WeightedParse!AN134,WeightedParse!AO134)*Variables!$B$5),"")</f>
        <v/>
      </c>
      <c r="AS134" s="114" t="str">
        <f>IF($A134&gt;"",IF(AND(EXACT(SquadExport!$BT134,TRUE),EXACT(SquadExport!$BL134,TRUE)),HARMEAN(WeightedParse!J134,WeightedParse!K134,WeightedParse!M134,WeightedParse!T134,WeightedParse!V134,WeightedParse!X134,WeightedParse!Z134,WeightedParse!AD134,WeightedParse!AI134),(HARMEAN(WeightedParse!J134,WeightedParse!K134,WeightedParse!M134,WeightedParse!T134,WeightedParse!V134,WeightedParse!X134,WeightedParse!Z134,WeightedParse!AD134,WeightedParse!AI134)*Variables!$B$5)),"")</f>
        <v/>
      </c>
      <c r="AT134" s="114" t="str">
        <f>IF($A134&gt;"",IF(AND(EXACT(SquadExport!$BT134,TRUE),EXACT(SquadExport!$BL134,TRUE)),HARMEAN(WeightedParse!J134,WeightedParse!K134,WeightedParse!M134,WeightedParse!U134,WeightedParse!V134,WeightedParse!W134,WeightedParse!X134,WeightedParse!Z134,WeightedParse!AD134,WeightedParse!AF134,WeightedParse!AK134,WeightedParse!AL134,WeightedParse!AP134)*(CONVERT(LEFT(SquadExport!$E134,FIND("'",SquadExport!$E134)-1)+((MID(SquadExport!$E134,FIND("'",SquadExport!$E134)+1,LEN(SquadExport!$E134)-FIND("'",SquadExport!$E134)-1))/12),"ft","m")-1)/(Variables!$C$4-1),(HARMEAN(WeightedParse!J134,WeightedParse!K134,WeightedParse!M134,WeightedParse!U134,WeightedParse!V134,WeightedParse!W134,WeightedParse!X134,WeightedParse!Z134,WeightedParse!AD134,WeightedParse!AF134,WeightedParse!AK134,WeightedParse!AL134,WeightedParse!AP134)*(CONVERT(LEFT(SquadExport!$E134,FIND("'",SquadExport!$E134)-1)+((MID(SquadExport!$E134,FIND("'",SquadExport!$E134)+1,LEN(SquadExport!$E134)-FIND("'",SquadExport!$E134)-1))/12),"ft","m")-1)/(Variables!$C$4-1)))*Variables!$B$5,"")</f>
        <v/>
      </c>
      <c r="AU134" s="114" t="str">
        <f>IF($A134&gt;"",IF(AND(EXACT(SquadExport!$BT134,TRUE),EXACT(SquadExport!$BL134,TRUE)),HARMEAN(WeightedParse!I134,WeightedParse!J134,WeightedParse!K134,WeightedParse!Q134,WeightedParse!T134,WeightedParse!V134,WeightedParse!X134,WeightedParse!Z134,WeightedParse!AB134,WeightedParse!AD134,WeightedParse!AF134,WeightedParse!AG134,WeightedParse!AK134,WeightedParse!AP134),HARMEAN(WeightedParse!I134,WeightedParse!J134,WeightedParse!K134,WeightedParse!Q134,WeightedParse!T134,WeightedParse!V134,WeightedParse!X134,WeightedParse!Z134,WeightedParse!AB134,WeightedParse!AD134,WeightedParse!AF134,WeightedParse!AG134,WeightedParse!AK134,WeightedParse!AP134)*Variables!$B$5),"")</f>
        <v/>
      </c>
      <c r="AV134" s="114" t="str">
        <f>IF($A134&gt;"",IF(AND(EXACT(SquadExport!$BT134,TRUE),EXACT(SquadExport!$BL134,TRUE)),HARMEAN(WeightedParse!I134,WeightedParse!J134,WeightedParse!K134,WeightedParse!Q134,WeightedParse!T134,WeightedParse!V134,WeightedParse!X134,WeightedParse!Z134,WeightedParse!AD134,WeightedParse!AH134,WeightedParse!AI134,WeightedParse!AJ134,WeightedParse!AK134,WeightedParse!AN134,WeightedParse!AO134),HARMEAN(WeightedParse!I134,WeightedParse!J134,WeightedParse!K134,WeightedParse!Q134,WeightedParse!T134,WeightedParse!V134,WeightedParse!X134,WeightedParse!Z134,WeightedParse!AD134,WeightedParse!AH134,WeightedParse!AI134,WeightedParse!AJ134,WeightedParse!AK134,WeightedParse!AN134,WeightedParse!AO134)*Variables!$B$5),"")</f>
        <v/>
      </c>
      <c r="AW134" s="114" t="str">
        <f>IF($A134&gt;"",IF(AND(EXACT(SquadExport!$BT134,TRUE),EXACT(SquadExport!$BL134,TRUE)),HARMEAN(WeightedParse!I134,WeightedParse!J134,WeightedParse!K134,WeightedParse!Q134,WeightedParse!T134,WeightedParse!V134,WeightedParse!X134,WeightedParse!Z134,WeightedParse!AB134,WeightedParse!AD134,WeightedParse!AF134,WeightedParse!AG134,WeightedParse!AI134,WeightedParse!AJ134,WeightedParse!AK134),HARMEAN(WeightedParse!I134,WeightedParse!J134,WeightedParse!K134,WeightedParse!Q134,WeightedParse!T134,WeightedParse!V134,WeightedParse!X134,WeightedParse!Z134,WeightedParse!AB134,WeightedParse!AD134,WeightedParse!AF134,WeightedParse!AG134,WeightedParse!AI134,WeightedParse!AJ134,WeightedParse!AK134)*Variables!$B$5),"")</f>
        <v/>
      </c>
      <c r="AX134" s="114" t="str">
        <f>IF($A134&gt;"",IF(AND(EXACT(SquadExport!$BT134,TRUE),EXACT(SquadExport!$BL134,TRUE)),HARMEAN(WeightedParse!K134,WeightedParse!Q134,WeightedParse!U134,WeightedParse!V134,WeightedParse!W134,WeightedParse!X134,WeightedParse!Y134,WeightedParse!Z134,WeightedParse!AD134,WeightedParse!AF134,WeightedParse!AH134,WeightedParse!AI134,WeightedParse!AJ134,WeightedParse!AK134,WeightedParse!AN134,WeightedParse!AO134,WeightedParse!AP134),HARMEAN(WeightedParse!K134,WeightedParse!Q134,WeightedParse!U134,WeightedParse!V134,WeightedParse!W134,WeightedParse!X134,WeightedParse!Y134,WeightedParse!Z134,WeightedParse!AD134,WeightedParse!AF134,WeightedParse!AH134,WeightedParse!AI134,WeightedParse!AJ134,WeightedParse!AK134,WeightedParse!AN134,WeightedParse!AO134,WeightedParse!AP134)*Variables!$B$5),"")</f>
        <v/>
      </c>
      <c r="AY134" s="114" t="str">
        <f>IF($A134&gt;"",IF(AND(EXACT(SquadExport!$BT134,TRUE),EXACT(SquadExport!$BL134,TRUE)),HARMEAN(WeightedParse!I134,WeightedParse!J134,WeightedParse!K134,WeightedParse!M134,WeightedParse!N134,WeightedParse!Q134,WeightedParse!T134,WeightedParse!V134,WeightedParse!X134,WeightedParse!Z134,WeightedParse!AD134,WeightedParse!AF134,WeightedParse!AG134,WeightedParse!AH134,WeightedParse!AI134,WeightedParse!AJ134,WeightedParse!AK134,WeightedParse!AL134,WeightedParse!AN134,WeightedParse!AO134,WeightedParse!AP134),HARMEAN(WeightedParse!I134,WeightedParse!J134,WeightedParse!K134,WeightedParse!M134,WeightedParse!N134,WeightedParse!Q134,WeightedParse!T134,WeightedParse!V134,WeightedParse!X134,WeightedParse!Z134,WeightedParse!AD134,WeightedParse!AF134,WeightedParse!AG134,WeightedParse!AH134,WeightedParse!AI134,WeightedParse!AJ134,WeightedParse!AK134,WeightedParse!AL134,WeightedParse!AN134,WeightedParse!AO134,WeightedParse!AP134)*Variables!$B$5),"")</f>
        <v/>
      </c>
    </row>
    <row r="135" spans="1:51" ht="15" customHeight="1" x14ac:dyDescent="0.25">
      <c r="A135" s="3" t="str">
        <f>IF(WeightedParse!A135&gt;"",WeightedParse!A135,"")</f>
        <v/>
      </c>
      <c r="B135" s="4" t="str">
        <f>IF(WeightedParse!B135&gt;0,WeightedParse!B135,"")</f>
        <v/>
      </c>
      <c r="C135" s="4" t="str">
        <f>IF(A135&gt;"",IF(AND(B135&lt;=Variables!$B$8,G135&gt;2),"Youth",IF(AND(B135&lt;=Variables!$B$8,G135&lt;=2),"Prospect",IF(AND(B135&gt;=Variables!$B$9,G135&gt;2),"Old",IF(G135&gt;=3,"Reserves","First Team")))),"")</f>
        <v/>
      </c>
      <c r="D135" s="4" t="str">
        <f>SquadExport!BJ135</f>
        <v/>
      </c>
      <c r="E135" s="4" t="str">
        <f>IF(A135&gt;"",VLOOKUP(F135,Roles!A:B,2,FALSE)&amp;IF(OR(VLOOKUP(F135,Roles!$A:$B,2,FALSE)="FB",VLOOKUP(F135,Roles!$A:$B,2,FALSE)="WB",VLOOKUP(F135,Roles!$A:$B,2,FALSE)="WM",VLOOKUP(F135,Roles!$A:$B,2,FALSE)="W"),IF(AND(SquadExport!BK135=TRUE,SquadExport!BM135=TRUE,WeightedParse!BB135&gt;=WeightedParse!BC135)," (R)",IF(AND(SquadExport!BK135=TRUE,SquadExport!BM135=TRUE,WeightedParse!BB135&lt;WeightedParse!BC135)," (L)",IF(AND(SquadExport!BK135=TRUE,SquadExport!BM135=FALSE), " (L)",IF(AND(SquadExport!BK135=FALSE,SquadExport!BM135=TRUE)," (R)","")))),""),"")</f>
        <v/>
      </c>
      <c r="F135" s="4" t="str" cm="1">
        <f t="array" ref="F135">IF(A135&gt;"",INDEX($J$1:$AY$1,SUMPRODUCT(MAX(($J$2:$AY$200=MAX($J135:$AY135))*(COLUMN($J$2:$AY$200))))-COLUMN($J$1)+1),"")</f>
        <v/>
      </c>
      <c r="G135" s="4" t="str">
        <f t="shared" si="6"/>
        <v/>
      </c>
      <c r="H135" s="4" t="str">
        <f t="shared" si="7"/>
        <v/>
      </c>
      <c r="I135" s="5" t="str">
        <f t="shared" si="8"/>
        <v/>
      </c>
      <c r="J135" s="114" t="str">
        <f>IF($A135&gt;"",HARMEAN(WeightedParse!V135,WeightedParse!Y135,WeightedParse!Z135,WeightedParse!AE135,WeightedParse!AJ135,WeightedParse!AQ135,WeightedParse!AR135,WeightedParse!AS135,WeightedParse!AU135,WeightedParse!AV135,WeightedParse!AW135,WeightedParse!AY135,WeightedParse!BA135),"")</f>
        <v/>
      </c>
      <c r="K135" s="114" t="str">
        <f>IF(A135&gt;"",HARMEAN(WeightedParse!K135,WeightedParse!Q135,WeightedParse!V135,WeightedParse!X135,WeightedParse!Y135,WeightedParse!Z135,WeightedParse!AE135,WeightedParse!AG135,WeightedParse!AI135,WeightedParse!AJ135,WeightedParse!AQ135,WeightedParse!AR135,WeightedParse!AS135,WeightedParse!AU135,WeightedParse!AV135,WeightedParse!AW135,WeightedParse!AY135,WeightedParse!AZ135,WeightedParse!BA135),"")</f>
        <v/>
      </c>
      <c r="L135" s="114" t="str">
        <f>IF($A135&gt;"",IF(AND(EXACT(SquadExport!$BO135,TRUE),EXACT(SquadExport!$BL135,TRUE)),HARMEAN(WeightedParse!M135,WeightedParse!P135,WeightedParse!S135,WeightedParse!U135,WeightedParse!V135,WeightedParse!W135,WeightedParse!Y135,WeightedParse!AE135,WeightedParse!AL135,WeightedParse!AN135,WeightedParse!AP135),HARMEAN(WeightedParse!M135,WeightedParse!P135,WeightedParse!S135,WeightedParse!U135,WeightedParse!V135,WeightedParse!W135,WeightedParse!Y135,WeightedParse!AE135,WeightedParse!AL135,WeightedParse!AN135,WeightedParse!AP135)*Variables!$B$5),"")</f>
        <v/>
      </c>
      <c r="M135" s="114" t="str">
        <f>IF($A135&gt;"",IF(AND(EXACT(SquadExport!$BO135,TRUE),EXACT(SquadExport!$BL135,TRUE)),HARMEAN(WeightedParse!M135,WeightedParse!P135,WeightedParse!S135,WeightedParse!U135,WeightedParse!V135,WeightedParse!W135,WeightedParse!X135,WeightedParse!Y135,WeightedParse!Z135,WeightedParse!AE135,WeightedParse!AL135,WeightedParse!AN135,WeightedParse!AP135),HARMEAN(WeightedParse!M135,WeightedParse!P135,WeightedParse!S135,WeightedParse!U135,WeightedParse!V135,WeightedParse!W135,WeightedParse!X135,WeightedParse!Y135,WeightedParse!Z135,WeightedParse!AE135,WeightedParse!AL135,WeightedParse!AN135,WeightedParse!AP135)*Variables!$B$5),"")</f>
        <v/>
      </c>
      <c r="N135" s="114" t="str">
        <f>IF($A135&gt;"",IF(AND(EXACT(SquadExport!$BO135,TRUE),EXACT(SquadExport!$BL135,TRUE)),HARMEAN(WeightedParse!K135,WeightedParse!M135,WeightedParse!P135,WeightedParse!Q135,WeightedParse!S135,WeightedParse!T135,WeightedParse!U135,WeightedParse!V135,WeightedParse!W135,WeightedParse!X135,WeightedParse!Y135,WeightedParse!Z135,WeightedParse!AE135,WeightedParse!AG135,WeightedParse!AL135,WeightedParse!AN135,WeightedParse!AP135),HARMEAN(WeightedParse!K135,WeightedParse!M135,WeightedParse!P135,WeightedParse!Q135,WeightedParse!S135,WeightedParse!T135,WeightedParse!U135,WeightedParse!V135,WeightedParse!W135,WeightedParse!X135,WeightedParse!Y135,WeightedParse!Z135,WeightedParse!AE135,WeightedParse!AG135,WeightedParse!AL135,WeightedParse!AN135,WeightedParse!AP135)*Variables!$B$5),"")</f>
        <v/>
      </c>
      <c r="O135" s="114" t="str">
        <f>IF($A135&gt;"",IF(AND(EXACT(SquadExport!$BO135,TRUE),EXACT(SquadExport!$BL135,TRUE)),HARMEAN(WeightedParse!I135,WeightedParse!K135,WeightedParse!M135,WeightedParse!P135,WeightedParse!Q135,WeightedParse!S135,WeightedParse!T135,WeightedParse!V135,WeightedParse!W135,WeightedParse!X135,WeightedParse!Y135,WeightedParse!Z135,WeightedParse!AB135,WeightedParse!AE135,WeightedParse!AF135,WeightedParse!AG135,WeightedParse!AJ135,WeightedParse!AK135,WeightedParse!AL135,WeightedParse!AN135,WeightedParse!AO135,WeightedParse!AP135),HARMEAN(WeightedParse!I135,WeightedParse!K135,WeightedParse!M135,WeightedParse!P135,WeightedParse!Q135,WeightedParse!S135,WeightedParse!T135,WeightedParse!V135,WeightedParse!W135,WeightedParse!X135,WeightedParse!Y135,WeightedParse!Z135,WeightedParse!AB135,WeightedParse!AE135,WeightedParse!AF135,WeightedParse!AG135,WeightedParse!AJ135,WeightedParse!AK135,WeightedParse!AL135,WeightedParse!AN135,WeightedParse!AO135,WeightedParse!AP135)*Variables!$B$5),"")</f>
        <v/>
      </c>
      <c r="P135" s="114" t="str">
        <f>IF($A135&gt;"",IF(AND(OR(EXACT(SquadExport!$BO135,TRUE),EXACT(SquadExport!$BP135,TRUE)),OR(EXACT(SquadExport!$BK135,TRUE),EXACT(SquadExport!$BM135,TRUE))),HARMEAN(WeightedParse!M135,WeightedParse!P135,WeightedParse!S135,WeightedParse!U135,WeightedParse!V135,WeightedParse!W135,WeightedParse!Y135,WeightedParse!AE135,WeightedParse!AF135,WeightedParse!AP135),HARMEAN(WeightedParse!M135,WeightedParse!P135,WeightedParse!S135,WeightedParse!U135,WeightedParse!V135,WeightedParse!W135,WeightedParse!Y135,WeightedParse!AE135,WeightedParse!AF135,WeightedParse!AP135)*Variables!$B$5),"")</f>
        <v/>
      </c>
      <c r="Q135" s="114" t="str">
        <f>IF($A135&gt;"",IF(AND(OR(EXACT(SquadExport!$BO135,TRUE),EXACT(SquadExport!$BP135,TRUE)),OR(EXACT(SquadExport!$BK135,TRUE),EXACT(SquadExport!$BM135,TRUE))),HARMEAN(WeightedParse!H135,WeightedParse!P135,WeightedParse!Q135,WeightedParse!S135,WeightedParse!T135,WeightedParse!V135,WeightedParse!X135,WeightedParse!Y135,WeightedParse!Z135,WeightedParse!AE135,WeightedParse!AF135,WeightedParse!AH135,WeightedParse!AN135,WeightedParse!AO135),HARMEAN(WeightedParse!H135,WeightedParse!P135,WeightedParse!Q135,WeightedParse!S135,WeightedParse!T135,WeightedParse!V135,WeightedParse!X135,WeightedParse!Y135,WeightedParse!Z135,WeightedParse!AE135,WeightedParse!AF135,WeightedParse!AH135,WeightedParse!AN135,WeightedParse!AO135)*Variables!$B$5),"")</f>
        <v/>
      </c>
      <c r="R135" s="115" t="str">
        <f>IF($A135&gt;"",IF(AND(OR(EXACT(SquadExport!$BO135,TRUE),EXACT(SquadExport!$BP135,TRUE)),OR(EXACT(SquadExport!$BK135,TRUE),EXACT(SquadExport!$BM135,TRUE))),HARMEAN(WeightedParse!H135,WeightedParse!I135,WeightedParse!K135,WeightedParse!P135,WeightedParse!Q135,WeightedParse!S135,WeightedParse!T135,WeightedParse!V135,WeightedParse!Y135,WeightedParse!Z135,WeightedParse!AD135,WeightedParse!AE135,WeightedParse!AF135,WeightedParse!AH135,WeightedParse!AI135,WeightedParse!AJ135,WeightedParse!AN135,WeightedParse!AO135),HARMEAN(WeightedParse!H135,WeightedParse!I135,WeightedParse!K135,WeightedParse!P135,WeightedParse!Q135,WeightedParse!S135,WeightedParse!T135,WeightedParse!V135,WeightedParse!Y135,WeightedParse!Z135,WeightedParse!AD135,WeightedParse!AE135,WeightedParse!AF135,WeightedParse!AH135,WeightedParse!AI135,WeightedParse!AJ135,WeightedParse!AN135,WeightedParse!AO135)*Variables!$B$5),"")</f>
        <v/>
      </c>
      <c r="S135" s="115" t="str">
        <f>IF($A135&gt;"",IF(AND(OR(EXACT(SquadExport!$BO135,TRUE),EXACT(SquadExport!$BP135,TRUE)),OR(EXACT(SquadExport!$BK135,TRUE),EXACT(SquadExport!$BM135,TRUE))),HARMEAN(WeightedParse!H135,WeightedParse!I135,WeightedParse!K135,WeightedParse!Q135,WeightedParse!S135,WeightedParse!T135,WeightedParse!V135,WeightedParse!X135,WeightedParse!Z135,WeightedParse!AB135,WeightedParse!AD135,WeightedParse!AF135,WeightedParse!AG135,WeightedParse!AH135,WeightedParse!AI135,WeightedParse!AJ135,WeightedParse!AK135,WeightedParse!AN135,WeightedParse!AO135),HARMEAN(WeightedParse!H135,WeightedParse!I135,WeightedParse!K135,WeightedParse!Q135,WeightedParse!S135,WeightedParse!T135,WeightedParse!V135,WeightedParse!X135,WeightedParse!Z135,WeightedParse!AB135,WeightedParse!AD135,WeightedParse!AF135,WeightedParse!AG135,WeightedParse!AH135,WeightedParse!AI135,WeightedParse!AJ135,WeightedParse!AK135,WeightedParse!AN135,WeightedParse!AO135)*Variables!$B$5),"")</f>
        <v/>
      </c>
      <c r="T135" s="114" t="str">
        <f>IF($A135&gt;"",IF(AND(OR(EXACT(SquadExport!$BO135,TRUE),EXACT(SquadExport!$BP135,TRUE)),OR(EXACT(SquadExport!$BK135,TRUE),EXACT(SquadExport!$BM135,TRUE))),HARMEAN(WeightedParse!I135,WeightedParse!K135,WeightedParse!N135,WeightedParse!P135,WeightedParse!Q135,WeightedParse!S135,WeightedParse!T135,WeightedParse!V135,WeightedParse!X135,WeightedParse!Y135,WeightedParse!Z135,WeightedParse!AB135,WeightedParse!AD135,WeightedParse!AE135,WeightedParse!AF135,WeightedParse!AH135,WeightedParse!AI135,WeightedParse!AJ135,WeightedParse!AN135,WeightedParse!AO135)*WeightedParse!BD135,(HARMEAN(WeightedParse!I135,WeightedParse!K135,WeightedParse!N135,WeightedParse!P135,WeightedParse!Q135,WeightedParse!S135,WeightedParse!T135,WeightedParse!V135,WeightedParse!X135,WeightedParse!Y135,WeightedParse!Z135,WeightedParse!AB135,WeightedParse!AD135,WeightedParse!AE135,WeightedParse!AF135,WeightedParse!AH135,WeightedParse!AI135,WeightedParse!AJ135,WeightedParse!AN135,WeightedParse!AO135)*WeightedParse!BD135)*Variables!$B$5),"")</f>
        <v/>
      </c>
      <c r="U135" s="114" t="str">
        <f>IF($A135&gt;"",IF(EXACT(SquadExport!$BQ135,TRUE),HARMEAN(WeightedParse!P135,WeightedParse!S135,WeightedParse!V135,WeightedParse!X135,WeightedParse!Y135,WeightedParse!Z135,WeightedParse!AE135,WeightedParse!AF135,WeightedParse!AP135),HARMEAN(WeightedParse!P135,WeightedParse!S135,WeightedParse!V135,WeightedParse!X135,WeightedParse!Y135,WeightedParse!Z135,WeightedParse!AE135,WeightedParse!AF135,WeightedParse!AP135)*Variables!$B$5),"")</f>
        <v/>
      </c>
      <c r="V135" s="114" t="str">
        <f>IF($A135&gt;"",IF(EXACT(SquadExport!$BQ135,TRUE),HARMEAN(WeightedParse!K135,WeightedParse!Q135,WeightedParse!S135,WeightedParse!T135,WeightedParse!V135,WeightedParse!X135,WeightedParse!Z135,WeightedParse!AE135,WeightedParse!AF135,WeightedParse!AG135,WeightedParse!AH135,WeightedParse!AK135),HARMEAN(WeightedParse!K135,WeightedParse!Q135,WeightedParse!S135,WeightedParse!T135,WeightedParse!V135,WeightedParse!X135,WeightedParse!Z135,WeightedParse!AE135,WeightedParse!AF135,WeightedParse!AG135,WeightedParse!AH135,WeightedParse!AK135)*Variables!$B$5),"")</f>
        <v/>
      </c>
      <c r="W135" s="114" t="str">
        <f>IF($A135&gt;"",IF(EXACT(SquadExport!$BQ135,TRUE),HARMEAN(WeightedParse!I135,WeightedParse!K135,WeightedParse!N135,WeightedParse!Q135,WeightedParse!T135,WeightedParse!V135,WeightedParse!X135,WeightedParse!Z135,WeightedParse!AB135,WeightedParse!AD135,WeightedParse!AF135,WeightedParse!AG135,WeightedParse!AK135),HARMEAN(WeightedParse!I135,WeightedParse!K135,WeightedParse!N135,WeightedParse!Q135,WeightedParse!T135,WeightedParse!V135,WeightedParse!X135,WeightedParse!Z135,WeightedParse!AB135,WeightedParse!AD135,WeightedParse!AF135,WeightedParse!AG135,WeightedParse!AK135)*Variables!$B$5),"")</f>
        <v/>
      </c>
      <c r="X135" s="114" t="str">
        <f>IF($A135&gt;"",IF(EXACT(SquadExport!$BQ135,TRUE),HARMEAN(WeightedParse!K135,WeightedParse!P135,WeightedParse!Q135,WeightedParse!S135,WeightedParse!U135,WeightedParse!V135,WeightedParse!X135,WeightedParse!Y135,WeightedParse!Z135,WeightedParse!AE135,WeightedParse!AF135,WeightedParse!AH135,WeightedParse!AO135,WeightedParse!AP135),HARMEAN(WeightedParse!K135,WeightedParse!P135,WeightedParse!Q135,WeightedParse!S135,WeightedParse!U135,WeightedParse!V135,WeightedParse!X135,WeightedParse!Y135,WeightedParse!Z135,WeightedParse!AE135,WeightedParse!AF135,WeightedParse!AH135,WeightedParse!AO135,WeightedParse!AP135)*Variables!$B$5),"")</f>
        <v/>
      </c>
      <c r="Y135" s="114" t="str">
        <f>IF($A135&gt;"",IF(EXACT(SquadExport!$BQ135,TRUE),HARMEAN(WeightedParse!P135,WeightedParse!Q135,WeightedParse!S135,WeightedParse!U135,WeightedParse!V135,WeightedParse!W135,WeightedParse!Y135,WeightedParse!AE135,WeightedParse!AF135,WeightedParse!AH135,WeightedParse!AJ135,WeightedParse!AN135,WeightedParse!AO135,WeightedParse!AP135),HARMEAN(WeightedParse!P135,WeightedParse!Q135,WeightedParse!S135,WeightedParse!U135,WeightedParse!V135,WeightedParse!W135,WeightedParse!Y135,WeightedParse!AE135,WeightedParse!AF135,WeightedParse!AH135,WeightedParse!AJ135,WeightedParse!AN135,WeightedParse!AO135,WeightedParse!AP135)*Variables!$B$5),"")</f>
        <v/>
      </c>
      <c r="Z135" s="114" t="str">
        <f>IF($A135&gt;"",IF(EXACT(SquadExport!$BQ135,TRUE),HARMEAN(WeightedParse!M135,WeightedParse!P135,WeightedParse!Q135,WeightedParse!S135,WeightedParse!U135,WeightedParse!V135,WeightedParse!W135,WeightedParse!X135,WeightedParse!Y135,WeightedParse!Z135,WeightedParse!AE135,WeightedParse!AF135,WeightedParse!AH135,WeightedParse!AL135,WeightedParse!AO135,WeightedParse!AP135),HARMEAN(WeightedParse!M135,WeightedParse!P135,WeightedParse!Q135,WeightedParse!S135,WeightedParse!U135,WeightedParse!V135,WeightedParse!W135,WeightedParse!X135,WeightedParse!Y135,WeightedParse!Z135,WeightedParse!AE135,WeightedParse!AF135,WeightedParse!AH135,WeightedParse!AL135,WeightedParse!AO135,WeightedParse!AP135)*Variables!$B$5),"")</f>
        <v/>
      </c>
      <c r="AA135" s="114" t="str">
        <f>IF($A135&gt;"",IF(EXACT(SquadExport!$BQ135,TRUE),HARMEAN(WeightedParse!J135,WeightedParse!K135,WeightedParse!N135,WeightedParse!P135,WeightedParse!Q135,WeightedParse!S135,WeightedParse!V135,WeightedParse!X135,WeightedParse!Y135,WeightedParse!Z135,WeightedParse!AD135,WeightedParse!AE135,WeightedParse!AH135,WeightedParse!AI135,WeightedParse!AK135,WeightedParse!AN135,WeightedParse!AO135,WeightedParse!AP135),HARMEAN(WeightedParse!J135,WeightedParse!K135,WeightedParse!N135,WeightedParse!P135,WeightedParse!Q135,WeightedParse!S135,WeightedParse!V135,WeightedParse!X135,WeightedParse!Y135,WeightedParse!Z135,WeightedParse!AD135,WeightedParse!AE135,WeightedParse!AH135,WeightedParse!AI135,WeightedParse!AK135,WeightedParse!AN135,WeightedParse!AO135,WeightedParse!AP135)*Variables!$B$5),"")</f>
        <v/>
      </c>
      <c r="AB135" s="114" t="str">
        <f>IF($A135&gt;"",IF(AND(EXACT(SquadExport!$BR135,TRUE),EXACT(SquadExport!$BL135,TRUE)),HARMEAN(WeightedParse!I135,WeightedParse!K135,WeightedParse!N135,WeightedParse!Q135,WeightedParse!T135,WeightedParse!V135,WeightedParse!X135,WeightedParse!Y135,WeightedParse!Z135,WeightedParse!AD135,WeightedParse!AE135,WeightedParse!AF135,WeightedParse!AG135,WeightedParse!AH135,WeightedParse!AI135,WeightedParse!AJ135,WeightedParse!AK135,WeightedParse!AN135,WeightedParse!AO135),HARMEAN(WeightedParse!I135,WeightedParse!K135,WeightedParse!N135,WeightedParse!Q135,WeightedParse!T135,WeightedParse!V135,WeightedParse!X135,WeightedParse!Y135,WeightedParse!Z135,WeightedParse!AD135,WeightedParse!AE135,WeightedParse!AF135,WeightedParse!AG135,WeightedParse!AH135,WeightedParse!AI135,WeightedParse!AJ135,WeightedParse!AK135,WeightedParse!AN135,WeightedParse!AO135)*Variables!$B$5),"")</f>
        <v/>
      </c>
      <c r="AC135" s="114" t="str">
        <f>IF($A135&gt;"",IF(AND(EXACT(SquadExport!$BR135,TRUE),EXACT(SquadExport!$BL135,TRUE)),HARMEAN(WeightedParse!K135,WeightedParse!Q135,WeightedParse!S135,WeightedParse!T135,WeightedParse!V135,WeightedParse!X135,WeightedParse!Y135,WeightedParse!Z135,WeightedParse!AD135,WeightedParse!AE135,WeightedParse!AF135,WeightedParse!AG135,WeightedParse!AH135,WeightedParse!AO135),HARMEAN(WeightedParse!K135,WeightedParse!Q135,WeightedParse!S135,WeightedParse!T135,WeightedParse!V135,WeightedParse!X135,WeightedParse!Y135,WeightedParse!Z135,WeightedParse!AD135,WeightedParse!AE135,WeightedParse!AF135,WeightedParse!AG135,WeightedParse!AH135,WeightedParse!AO135)*Variables!$B$5),"")</f>
        <v/>
      </c>
      <c r="AD135" s="114" t="str">
        <f>IF($A135&gt;"",IF(AND(EXACT(SquadExport!$BR135,TRUE),EXACT(SquadExport!$BL135,TRUE)),HARMEAN(WeightedParse!I135,WeightedParse!J135,WeightedParse!K135,WeightedParse!N135,WeightedParse!Q135,WeightedParse!S135,WeightedParse!T135,WeightedParse!V135,WeightedParse!X135,WeightedParse!Z135,WeightedParse!AB135,WeightedParse!AD135,WeightedParse!AG135,WeightedParse!AH135,WeightedParse!AI135,WeightedParse!AK135,WeightedParse!AO135),HARMEAN(WeightedParse!I135,WeightedParse!J135,WeightedParse!K135,WeightedParse!N135,WeightedParse!Q135,WeightedParse!S135,WeightedParse!T135,WeightedParse!V135,WeightedParse!X135,WeightedParse!Z135,WeightedParse!AB135,WeightedParse!AD135,WeightedParse!AG135,WeightedParse!AH135,WeightedParse!AI135,WeightedParse!AK135,WeightedParse!AO135)*Variables!$B$5),"")</f>
        <v/>
      </c>
      <c r="AE135" s="114" t="str">
        <f>IF($A135&gt;"",IF(AND(EXACT(SquadExport!$BR135,TRUE),EXACT(SquadExport!$BL135,TRUE)),HARMEAN(WeightedParse!K135,WeightedParse!N135,WeightedParse!P135,WeightedParse!Q135,WeightedParse!S135,WeightedParse!T135,WeightedParse!U135,WeightedParse!V135,WeightedParse!X135,WeightedParse!Y135,WeightedParse!Z135,WeightedParse!AD135,WeightedParse!AE135,WeightedParse!AF135,WeightedParse!AG135,WeightedParse!AH135,WeightedParse!AI135,WeightedParse!AO135),HARMEAN(WeightedParse!K135,WeightedParse!N135,WeightedParse!P135,WeightedParse!Q135,WeightedParse!S135,WeightedParse!T135,WeightedParse!U135,WeightedParse!V135,WeightedParse!X135,WeightedParse!Y135,WeightedParse!Z135,WeightedParse!AD135,WeightedParse!AE135,WeightedParse!AF135,WeightedParse!AG135,WeightedParse!AH135,WeightedParse!AI135,WeightedParse!AO135)*Variables!$B$5),"")</f>
        <v/>
      </c>
      <c r="AF135" s="114" t="str">
        <f>IF($A135&gt;"",IF(AND(EXACT(SquadExport!$BR135,TRUE),EXACT(SquadExport!$BL135,TRUE)),HARMEAN(WeightedParse!I135,WeightedParse!J135,WeightedParse!K135,WeightedParse!N135,WeightedParse!Q135,WeightedParse!S135,WeightedParse!T135,WeightedParse!U135,WeightedParse!V135,WeightedParse!X135,WeightedParse!Z135,WeightedParse!AD135,WeightedParse!AE135,WeightedParse!AF135,WeightedParse!AH135,WeightedParse!AI135,WeightedParse!AK135,WeightedParse!AN135,WeightedParse!AO135,WeightedParse!AP135),HARMEAN(WeightedParse!I135,WeightedParse!J135,WeightedParse!K135,WeightedParse!N135,WeightedParse!Q135,WeightedParse!S135,WeightedParse!T135,WeightedParse!U135,WeightedParse!V135,WeightedParse!X135,WeightedParse!Z135,WeightedParse!AD135,WeightedParse!AE135,WeightedParse!AF135,WeightedParse!AH135,WeightedParse!AI135,WeightedParse!AK135,WeightedParse!AN135,WeightedParse!AO135,WeightedParse!AP135)*Variables!$B$5),"")</f>
        <v/>
      </c>
      <c r="AG135" s="114" t="str">
        <f>IF($A135&gt;"",IF(AND(OR(EXACT(SquadExport!$BR135,TRUE),EXACT(SquadExport!$BS135,TRUE)),OR(EXACT(SquadExport!$BK135,TRUE),EXACT(SquadExport!$BM135,TRUE))),HARMEAN(WeightedParse!I135,WeightedParse!K135,WeightedParse!Q135,WeightedParse!T135,WeightedParse!X135,WeightedParse!Z135,WeightedParse!AD135,WeightedParse!AF135,WeightedParse!AG135,WeightedParse!AJ135),HARMEAN(WeightedParse!I135,WeightedParse!K135,WeightedParse!Q135,WeightedParse!T135,WeightedParse!X135,WeightedParse!Z135,WeightedParse!AD135,WeightedParse!AF135,WeightedParse!AG135,WeightedParse!AJ135)*Variables!$B$5),"")</f>
        <v/>
      </c>
      <c r="AH135" s="114" t="str">
        <f>IF($A135&gt;"",IF(AND(OR(EXACT(SquadExport!$BR135,TRUE),EXACT(SquadExport!$BS135,TRUE)),OR(EXACT(SquadExport!$BK135,TRUE),EXACT(SquadExport!$BM135,TRUE))),HARMEAN(WeightedParse!H135,WeightedParse!K135,WeightedParse!P135,WeightedParse!Q135,WeightedParse!S135,WeightedParse!T135,WeightedParse!V135,WeightedParse!X135,WeightedParse!Y135,WeightedParse!Z135,WeightedParse!AD135,WeightedParse!AE135,WeightedParse!AF135,WeightedParse!AG135,WeightedParse!AH135,WeightedParse!AO135),HARMEAN(WeightedParse!H135,WeightedParse!K135,WeightedParse!P135,WeightedParse!Q135,WeightedParse!S135,WeightedParse!T135,WeightedParse!V135,WeightedParse!X135,WeightedParse!Y135,WeightedParse!Z135,WeightedParse!AD135,WeightedParse!AE135,WeightedParse!AF135,WeightedParse!AG135,WeightedParse!AH135,WeightedParse!AO135)*Variables!$B$5),"")</f>
        <v/>
      </c>
      <c r="AI135" s="114" t="str">
        <f>IF($A135&gt;"",IF(AND(OR(EXACT(SquadExport!$BR135,TRUE),EXACT(SquadExport!$BS135,TRUE)),OR(EXACT(SquadExport!$BK135,TRUE),EXACT(SquadExport!$BM135,TRUE))),HARMEAN(WeightedParse!H135,WeightedParse!I135,WeightedParse!K135,WeightedParse!P135,WeightedParse!Q135,WeightedParse!S135,WeightedParse!T135,WeightedParse!U135,WeightedParse!V135,WeightedParse!X135,WeightedParse!Y135,WeightedParse!Z135,WeightedParse!AD135,WeightedParse!AE135,WeightedParse!AF135,WeightedParse!AH135,WeightedParse!AI135,WeightedParse!AO135),HARMEAN(WeightedParse!H135,WeightedParse!I135,WeightedParse!K135,WeightedParse!P135,WeightedParse!Q135,WeightedParse!S135,WeightedParse!T135,WeightedParse!U135,WeightedParse!V135,WeightedParse!X135,WeightedParse!Y135,WeightedParse!Z135,WeightedParse!AD135,WeightedParse!AE135,WeightedParse!AF135,WeightedParse!AH135,WeightedParse!AI135,WeightedParse!AO135)*Variables!$B$5),"")</f>
        <v/>
      </c>
      <c r="AJ135" s="114" t="str">
        <f>IF($A135&gt;"",IF(AND(OR(EXACT(SquadExport!$BR135,TRUE),EXACT(SquadExport!$BS135,TRUE)),OR(EXACT(SquadExport!$BK135,TRUE),EXACT(SquadExport!$BM135,TRUE))),HARMEAN(WeightedParse!H135,WeightedParse!K135,WeightedParse!M135,WeightedParse!V135,WeightedParse!W135,WeightedParse!AD135,WeightedParse!AF135,WeightedParse!AH135,WeightedParse!AK135,WeightedParse!AL135,WeightedParse!AO135,WeightedParse!AP135)*(CONVERT(LEFT(SquadExport!$E135,FIND("'",SquadExport!$E135)-1)+((MID(SquadExport!$E135,FIND("'",SquadExport!$E135)+1,LEN(SquadExport!$E135)-FIND("'",SquadExport!$E135)-1))/12),"ft","m")-1)/(Variables!$C$4-1),(HARMEAN(WeightedParse!H135,WeightedParse!K135,WeightedParse!M135,WeightedParse!V135,WeightedParse!W135,WeightedParse!AD135,WeightedParse!AF135,WeightedParse!AH135,WeightedParse!AK135,WeightedParse!AL135,WeightedParse!AO135,WeightedParse!AP135)*(CONVERT(LEFT(SquadExport!$E135,FIND("'",SquadExport!$E135)-1)+((MID(SquadExport!$E135,FIND("'",SquadExport!$E135)+1,LEN(SquadExport!$E135)-FIND("'",SquadExport!$E135)-1))/12),"ft","m")-1)/(Variables!$C$4-1))*Variables!$B$5),"")</f>
        <v/>
      </c>
      <c r="AK135" s="114" t="str">
        <f>IF($A135&gt;"",IF(AND(OR(EXACT(SquadExport!$BR135,TRUE),EXACT(SquadExport!$BS135,TRUE)),OR(EXACT(SquadExport!$BK135,TRUE),EXACT(SquadExport!$BM135,TRUE))),HARMEAN(WeightedParse!J135,WeightedParse!K135,WeightedParse!T135,WeightedParse!V135,WeightedParse!X135,WeightedParse!Y135,WeightedParse!Z135,WeightedParse!AD135,WeightedParse!AH135,WeightedParse!AI135,WeightedParse!AK135,WeightedParse!AO135),HARMEAN(WeightedParse!J135,WeightedParse!K135,WeightedParse!T135,WeightedParse!V135,WeightedParse!X135,WeightedParse!Y135,WeightedParse!Z135,WeightedParse!AD135,WeightedParse!AH135,WeightedParse!AI135,WeightedParse!AK135,WeightedParse!AO135)*Variables!$B$5),"")</f>
        <v/>
      </c>
      <c r="AL135" s="114" t="str">
        <f>IF($A135&gt;"",IF(AND(OR(EXACT(SquadExport!$BR135,TRUE),EXACT(SquadExport!$BS135,TRUE)),OR(EXACT(SquadExport!$BK135,TRUE),EXACT(SquadExport!$BM135,TRUE))),HARMEAN(WeightedParse!H135,WeightedParse!I135,WeightedParse!K135,WeightedParse!Q135,WeightedParse!T135,WeightedParse!V135,WeightedParse!AB135,WeightedParse!AD135,WeightedParse!AH135,WeightedParse!AI135,WeightedParse!AJ135,WeightedParse!AN135,WeightedParse!AO135),HARMEAN(WeightedParse!H135,WeightedParse!I135,WeightedParse!K135,WeightedParse!Q135,WeightedParse!T135,WeightedParse!V135,WeightedParse!AB135,WeightedParse!AD135,WeightedParse!AH135,WeightedParse!AI135,WeightedParse!AJ135,WeightedParse!AN135,WeightedParse!AO135)*Variables!$B$5),"")</f>
        <v/>
      </c>
      <c r="AM135" s="114" t="str">
        <f>IF($A135&gt;"",IF(AND(OR(EXACT(SquadExport!$BR135,TRUE),EXACT(SquadExport!$BS135,TRUE)),OR(EXACT(SquadExport!$BK135,TRUE),EXACT(SquadExport!$BM135,TRUE))),HARMEAN(WeightedParse!I135,WeightedParse!J135,WeightedParse!K135,WeightedParse!N135,WeightedParse!Q135,WeightedParse!T135,WeightedParse!V135,WeightedParse!X135,WeightedParse!AB135,WeightedParse!AD135,WeightedParse!AG135,WeightedParse!AI135,WeightedParse!AJ135,WeightedParse!AK135,WeightedParse!AN135)*WeightedParse!BD135,(HARMEAN(WeightedParse!I135,WeightedParse!J135,WeightedParse!K135,WeightedParse!N135,WeightedParse!Q135,WeightedParse!T135,WeightedParse!V135,WeightedParse!X135,WeightedParse!AB135,WeightedParse!AD135,WeightedParse!AG135,WeightedParse!AI135,WeightedParse!AJ135,WeightedParse!AK135,WeightedParse!AN135)*WeightedParse!BD135)*Variables!$B$5),"")</f>
        <v/>
      </c>
      <c r="AN135" s="114" t="str">
        <f>IF($A135&gt;"",IF(AND(OR(EXACT(SquadExport!$BR135,TRUE),EXACT(SquadExport!$BS135,TRUE)),OR(EXACT(SquadExport!$BK135,TRUE),EXACT(SquadExport!$BM135,TRUE))),HARMEAN(WeightedParse!H135,WeightedParse!I135,WeightedParse!K135,WeightedParse!N135,WeightedParse!Q135,WeightedParse!T135,WeightedParse!V135,WeightedParse!X135,WeightedParse!Z135,WeightedParse!AD135,WeightedParse!AG135,WeightedParse!AH135,WeightedParse!AI135,WeightedParse!AJ135,WeightedParse!AN135,WeightedParse!AO135)*WeightedParse!BD135,(HARMEAN(WeightedParse!H135,WeightedParse!I135,WeightedParse!K135,WeightedParse!N135,WeightedParse!Q135,WeightedParse!T135,WeightedParse!V135,WeightedParse!X135,WeightedParse!Z135,WeightedParse!AD135,WeightedParse!AG135,WeightedParse!AH135,WeightedParse!AI135,WeightedParse!AJ135,WeightedParse!AN135,WeightedParse!AO135)*WeightedParse!BD135)*Variables!$B$5),"")</f>
        <v/>
      </c>
      <c r="AO135" s="114" t="str">
        <f>IF($A135&gt;"",IF(AND(EXACT(SquadExport!$BS135,TRUE),EXACT(SquadExport!$BL135,TRUE)),HARMEAN(WeightedParse!K135,WeightedParse!Q135,WeightedParse!T135,WeightedParse!V135,WeightedParse!X135,WeightedParse!Z135,WeightedParse!AB135,WeightedParse!AD135,WeightedParse!AG135,WeightedParse!AK135),HARMEAN(WeightedParse!K135,WeightedParse!Q135,WeightedParse!T135,WeightedParse!V135,WeightedParse!X135,WeightedParse!Z135,WeightedParse!AB135,WeightedParse!AD135,WeightedParse!AG135,WeightedParse!AK135)*Variables!$B$5),"")</f>
        <v/>
      </c>
      <c r="AP135" s="114" t="str">
        <f>IF($A135&gt;"",IF(AND(EXACT(SquadExport!$BS135,TRUE),EXACT(SquadExport!$BL135,TRUE)),HARMEAN(WeightedParse!I135,WeightedParse!K135,WeightedParse!Q135,WeightedParse!T135,WeightedParse!V135,WeightedParse!X135,WeightedParse!Z135,WeightedParse!AB135,WeightedParse!AD135,WeightedParse!AF135,WeightedParse!AG135,WeightedParse!AI135,WeightedParse!AJ135),HARMEAN(WeightedParse!I135,WeightedParse!K135,WeightedParse!Q135,WeightedParse!T135,WeightedParse!V135,WeightedParse!X135,WeightedParse!Z135,WeightedParse!AB135,WeightedParse!AD135,WeightedParse!AF135,WeightedParse!AG135,WeightedParse!AI135,WeightedParse!AJ135)*Variables!$B$5),"")</f>
        <v/>
      </c>
      <c r="AQ135" s="114" t="str">
        <f>IF($A135&gt;"",IF(AND(EXACT(SquadExport!$BS135,TRUE),EXACT(SquadExport!$BL135,TRUE)),HARMEAN(WeightedParse!I135,WeightedParse!J135,WeightedParse!K135,WeightedParse!Q135,WeightedParse!T135,WeightedParse!V135,WeightedParse!X135,WeightedParse!Z135,WeightedParse!AB135,WeightedParse!AD135,WeightedParse!AG135,WeightedParse!AI135,WeightedParse!AJ135,WeightedParse!AK135),HARMEAN(WeightedParse!I135,WeightedParse!J135,WeightedParse!K135,WeightedParse!Q135,WeightedParse!T135,WeightedParse!V135,WeightedParse!X135,WeightedParse!Z135,WeightedParse!AB135,WeightedParse!AD135,WeightedParse!AG135,WeightedParse!AI135,WeightedParse!AJ135,WeightedParse!AK135)*Variables!$B$5),"")</f>
        <v/>
      </c>
      <c r="AR135" s="114" t="str">
        <f>IF($A135&gt;"",IF(AND(EXACT(SquadExport!$BS135,TRUE),EXACT(SquadExport!$BL135,TRUE)),HARMEAN(WeightedParse!I135,WeightedParse!J135,WeightedParse!K135,WeightedParse!Q135,WeightedParse!T135,WeightedParse!V135,WeightedParse!X135,WeightedParse!Y135,WeightedParse!Z135,WeightedParse!AD135,WeightedParse!AH135,WeightedParse!AI135,WeightedParse!AJ135,WeightedParse!AK135,WeightedParse!AN135,WeightedParse!AO135),HARMEAN(WeightedParse!I135,WeightedParse!J135,WeightedParse!K135,WeightedParse!Q135,WeightedParse!T135,WeightedParse!V135,WeightedParse!X135,WeightedParse!Y135,WeightedParse!Z135,WeightedParse!AD135,WeightedParse!AH135,WeightedParse!AI135,WeightedParse!AJ135,WeightedParse!AK135,WeightedParse!AN135,WeightedParse!AO135)*Variables!$B$5),"")</f>
        <v/>
      </c>
      <c r="AS135" s="114" t="str">
        <f>IF($A135&gt;"",IF(AND(EXACT(SquadExport!$BT135,TRUE),EXACT(SquadExport!$BL135,TRUE)),HARMEAN(WeightedParse!J135,WeightedParse!K135,WeightedParse!M135,WeightedParse!T135,WeightedParse!V135,WeightedParse!X135,WeightedParse!Z135,WeightedParse!AD135,WeightedParse!AI135),(HARMEAN(WeightedParse!J135,WeightedParse!K135,WeightedParse!M135,WeightedParse!T135,WeightedParse!V135,WeightedParse!X135,WeightedParse!Z135,WeightedParse!AD135,WeightedParse!AI135)*Variables!$B$5)),"")</f>
        <v/>
      </c>
      <c r="AT135" s="114" t="str">
        <f>IF($A135&gt;"",IF(AND(EXACT(SquadExport!$BT135,TRUE),EXACT(SquadExport!$BL135,TRUE)),HARMEAN(WeightedParse!J135,WeightedParse!K135,WeightedParse!M135,WeightedParse!U135,WeightedParse!V135,WeightedParse!W135,WeightedParse!X135,WeightedParse!Z135,WeightedParse!AD135,WeightedParse!AF135,WeightedParse!AK135,WeightedParse!AL135,WeightedParse!AP135)*(CONVERT(LEFT(SquadExport!$E135,FIND("'",SquadExport!$E135)-1)+((MID(SquadExport!$E135,FIND("'",SquadExport!$E135)+1,LEN(SquadExport!$E135)-FIND("'",SquadExport!$E135)-1))/12),"ft","m")-1)/(Variables!$C$4-1),(HARMEAN(WeightedParse!J135,WeightedParse!K135,WeightedParse!M135,WeightedParse!U135,WeightedParse!V135,WeightedParse!W135,WeightedParse!X135,WeightedParse!Z135,WeightedParse!AD135,WeightedParse!AF135,WeightedParse!AK135,WeightedParse!AL135,WeightedParse!AP135)*(CONVERT(LEFT(SquadExport!$E135,FIND("'",SquadExport!$E135)-1)+((MID(SquadExport!$E135,FIND("'",SquadExport!$E135)+1,LEN(SquadExport!$E135)-FIND("'",SquadExport!$E135)-1))/12),"ft","m")-1)/(Variables!$C$4-1)))*Variables!$B$5,"")</f>
        <v/>
      </c>
      <c r="AU135" s="114" t="str">
        <f>IF($A135&gt;"",IF(AND(EXACT(SquadExport!$BT135,TRUE),EXACT(SquadExport!$BL135,TRUE)),HARMEAN(WeightedParse!I135,WeightedParse!J135,WeightedParse!K135,WeightedParse!Q135,WeightedParse!T135,WeightedParse!V135,WeightedParse!X135,WeightedParse!Z135,WeightedParse!AB135,WeightedParse!AD135,WeightedParse!AF135,WeightedParse!AG135,WeightedParse!AK135,WeightedParse!AP135),HARMEAN(WeightedParse!I135,WeightedParse!J135,WeightedParse!K135,WeightedParse!Q135,WeightedParse!T135,WeightedParse!V135,WeightedParse!X135,WeightedParse!Z135,WeightedParse!AB135,WeightedParse!AD135,WeightedParse!AF135,WeightedParse!AG135,WeightedParse!AK135,WeightedParse!AP135)*Variables!$B$5),"")</f>
        <v/>
      </c>
      <c r="AV135" s="114" t="str">
        <f>IF($A135&gt;"",IF(AND(EXACT(SquadExport!$BT135,TRUE),EXACT(SquadExport!$BL135,TRUE)),HARMEAN(WeightedParse!I135,WeightedParse!J135,WeightedParse!K135,WeightedParse!Q135,WeightedParse!T135,WeightedParse!V135,WeightedParse!X135,WeightedParse!Z135,WeightedParse!AD135,WeightedParse!AH135,WeightedParse!AI135,WeightedParse!AJ135,WeightedParse!AK135,WeightedParse!AN135,WeightedParse!AO135),HARMEAN(WeightedParse!I135,WeightedParse!J135,WeightedParse!K135,WeightedParse!Q135,WeightedParse!T135,WeightedParse!V135,WeightedParse!X135,WeightedParse!Z135,WeightedParse!AD135,WeightedParse!AH135,WeightedParse!AI135,WeightedParse!AJ135,WeightedParse!AK135,WeightedParse!AN135,WeightedParse!AO135)*Variables!$B$5),"")</f>
        <v/>
      </c>
      <c r="AW135" s="114" t="str">
        <f>IF($A135&gt;"",IF(AND(EXACT(SquadExport!$BT135,TRUE),EXACT(SquadExport!$BL135,TRUE)),HARMEAN(WeightedParse!I135,WeightedParse!J135,WeightedParse!K135,WeightedParse!Q135,WeightedParse!T135,WeightedParse!V135,WeightedParse!X135,WeightedParse!Z135,WeightedParse!AB135,WeightedParse!AD135,WeightedParse!AF135,WeightedParse!AG135,WeightedParse!AI135,WeightedParse!AJ135,WeightedParse!AK135),HARMEAN(WeightedParse!I135,WeightedParse!J135,WeightedParse!K135,WeightedParse!Q135,WeightedParse!T135,WeightedParse!V135,WeightedParse!X135,WeightedParse!Z135,WeightedParse!AB135,WeightedParse!AD135,WeightedParse!AF135,WeightedParse!AG135,WeightedParse!AI135,WeightedParse!AJ135,WeightedParse!AK135)*Variables!$B$5),"")</f>
        <v/>
      </c>
      <c r="AX135" s="114" t="str">
        <f>IF($A135&gt;"",IF(AND(EXACT(SquadExport!$BT135,TRUE),EXACT(SquadExport!$BL135,TRUE)),HARMEAN(WeightedParse!K135,WeightedParse!Q135,WeightedParse!U135,WeightedParse!V135,WeightedParse!W135,WeightedParse!X135,WeightedParse!Y135,WeightedParse!Z135,WeightedParse!AD135,WeightedParse!AF135,WeightedParse!AH135,WeightedParse!AI135,WeightedParse!AJ135,WeightedParse!AK135,WeightedParse!AN135,WeightedParse!AO135,WeightedParse!AP135),HARMEAN(WeightedParse!K135,WeightedParse!Q135,WeightedParse!U135,WeightedParse!V135,WeightedParse!W135,WeightedParse!X135,WeightedParse!Y135,WeightedParse!Z135,WeightedParse!AD135,WeightedParse!AF135,WeightedParse!AH135,WeightedParse!AI135,WeightedParse!AJ135,WeightedParse!AK135,WeightedParse!AN135,WeightedParse!AO135,WeightedParse!AP135)*Variables!$B$5),"")</f>
        <v/>
      </c>
      <c r="AY135" s="114" t="str">
        <f>IF($A135&gt;"",IF(AND(EXACT(SquadExport!$BT135,TRUE),EXACT(SquadExport!$BL135,TRUE)),HARMEAN(WeightedParse!I135,WeightedParse!J135,WeightedParse!K135,WeightedParse!M135,WeightedParse!N135,WeightedParse!Q135,WeightedParse!T135,WeightedParse!V135,WeightedParse!X135,WeightedParse!Z135,WeightedParse!AD135,WeightedParse!AF135,WeightedParse!AG135,WeightedParse!AH135,WeightedParse!AI135,WeightedParse!AJ135,WeightedParse!AK135,WeightedParse!AL135,WeightedParse!AN135,WeightedParse!AO135,WeightedParse!AP135),HARMEAN(WeightedParse!I135,WeightedParse!J135,WeightedParse!K135,WeightedParse!M135,WeightedParse!N135,WeightedParse!Q135,WeightedParse!T135,WeightedParse!V135,WeightedParse!X135,WeightedParse!Z135,WeightedParse!AD135,WeightedParse!AF135,WeightedParse!AG135,WeightedParse!AH135,WeightedParse!AI135,WeightedParse!AJ135,WeightedParse!AK135,WeightedParse!AL135,WeightedParse!AN135,WeightedParse!AO135,WeightedParse!AP135)*Variables!$B$5),"")</f>
        <v/>
      </c>
    </row>
    <row r="136" spans="1:51" ht="15" customHeight="1" x14ac:dyDescent="0.25">
      <c r="A136" s="3" t="str">
        <f>IF(WeightedParse!A136&gt;"",WeightedParse!A136,"")</f>
        <v/>
      </c>
      <c r="B136" s="4" t="str">
        <f>IF(WeightedParse!B136&gt;0,WeightedParse!B136,"")</f>
        <v/>
      </c>
      <c r="C136" s="4" t="str">
        <f>IF(A136&gt;"",IF(AND(B136&lt;=Variables!$B$8,G136&gt;2),"Youth",IF(AND(B136&lt;=Variables!$B$8,G136&lt;=2),"Prospect",IF(AND(B136&gt;=Variables!$B$9,G136&gt;2),"Old",IF(G136&gt;=3,"Reserves","First Team")))),"")</f>
        <v/>
      </c>
      <c r="D136" s="4" t="str">
        <f>SquadExport!BJ136</f>
        <v/>
      </c>
      <c r="E136" s="4" t="str">
        <f>IF(A136&gt;"",VLOOKUP(F136,Roles!A:B,2,FALSE)&amp;IF(OR(VLOOKUP(F136,Roles!$A:$B,2,FALSE)="FB",VLOOKUP(F136,Roles!$A:$B,2,FALSE)="WB",VLOOKUP(F136,Roles!$A:$B,2,FALSE)="WM",VLOOKUP(F136,Roles!$A:$B,2,FALSE)="W"),IF(AND(SquadExport!BK136=TRUE,SquadExport!BM136=TRUE,WeightedParse!BB136&gt;=WeightedParse!BC136)," (R)",IF(AND(SquadExport!BK136=TRUE,SquadExport!BM136=TRUE,WeightedParse!BB136&lt;WeightedParse!BC136)," (L)",IF(AND(SquadExport!BK136=TRUE,SquadExport!BM136=FALSE), " (L)",IF(AND(SquadExport!BK136=FALSE,SquadExport!BM136=TRUE)," (R)","")))),""),"")</f>
        <v/>
      </c>
      <c r="F136" s="4" t="str" cm="1">
        <f t="array" ref="F136">IF(A136&gt;"",INDEX($J$1:$AY$1,SUMPRODUCT(MAX(($J$2:$AY$200=MAX($J136:$AY136))*(COLUMN($J$2:$AY$200))))-COLUMN($J$1)+1),"")</f>
        <v/>
      </c>
      <c r="G136" s="4" t="str">
        <f t="shared" si="6"/>
        <v/>
      </c>
      <c r="H136" s="4" t="str">
        <f t="shared" si="7"/>
        <v/>
      </c>
      <c r="I136" s="5" t="str">
        <f t="shared" si="8"/>
        <v/>
      </c>
      <c r="J136" s="114" t="str">
        <f>IF($A136&gt;"",HARMEAN(WeightedParse!V136,WeightedParse!Y136,WeightedParse!Z136,WeightedParse!AE136,WeightedParse!AJ136,WeightedParse!AQ136,WeightedParse!AR136,WeightedParse!AS136,WeightedParse!AU136,WeightedParse!AV136,WeightedParse!AW136,WeightedParse!AY136,WeightedParse!BA136),"")</f>
        <v/>
      </c>
      <c r="K136" s="114" t="str">
        <f>IF(A136&gt;"",HARMEAN(WeightedParse!K136,WeightedParse!Q136,WeightedParse!V136,WeightedParse!X136,WeightedParse!Y136,WeightedParse!Z136,WeightedParse!AE136,WeightedParse!AG136,WeightedParse!AI136,WeightedParse!AJ136,WeightedParse!AQ136,WeightedParse!AR136,WeightedParse!AS136,WeightedParse!AU136,WeightedParse!AV136,WeightedParse!AW136,WeightedParse!AY136,WeightedParse!AZ136,WeightedParse!BA136),"")</f>
        <v/>
      </c>
      <c r="L136" s="114" t="str">
        <f>IF($A136&gt;"",IF(AND(EXACT(SquadExport!$BO136,TRUE),EXACT(SquadExport!$BL136,TRUE)),HARMEAN(WeightedParse!M136,WeightedParse!P136,WeightedParse!S136,WeightedParse!U136,WeightedParse!V136,WeightedParse!W136,WeightedParse!Y136,WeightedParse!AE136,WeightedParse!AL136,WeightedParse!AN136,WeightedParse!AP136),HARMEAN(WeightedParse!M136,WeightedParse!P136,WeightedParse!S136,WeightedParse!U136,WeightedParse!V136,WeightedParse!W136,WeightedParse!Y136,WeightedParse!AE136,WeightedParse!AL136,WeightedParse!AN136,WeightedParse!AP136)*Variables!$B$5),"")</f>
        <v/>
      </c>
      <c r="M136" s="114" t="str">
        <f>IF($A136&gt;"",IF(AND(EXACT(SquadExport!$BO136,TRUE),EXACT(SquadExport!$BL136,TRUE)),HARMEAN(WeightedParse!M136,WeightedParse!P136,WeightedParse!S136,WeightedParse!U136,WeightedParse!V136,WeightedParse!W136,WeightedParse!X136,WeightedParse!Y136,WeightedParse!Z136,WeightedParse!AE136,WeightedParse!AL136,WeightedParse!AN136,WeightedParse!AP136),HARMEAN(WeightedParse!M136,WeightedParse!P136,WeightedParse!S136,WeightedParse!U136,WeightedParse!V136,WeightedParse!W136,WeightedParse!X136,WeightedParse!Y136,WeightedParse!Z136,WeightedParse!AE136,WeightedParse!AL136,WeightedParse!AN136,WeightedParse!AP136)*Variables!$B$5),"")</f>
        <v/>
      </c>
      <c r="N136" s="114" t="str">
        <f>IF($A136&gt;"",IF(AND(EXACT(SquadExport!$BO136,TRUE),EXACT(SquadExport!$BL136,TRUE)),HARMEAN(WeightedParse!K136,WeightedParse!M136,WeightedParse!P136,WeightedParse!Q136,WeightedParse!S136,WeightedParse!T136,WeightedParse!U136,WeightedParse!V136,WeightedParse!W136,WeightedParse!X136,WeightedParse!Y136,WeightedParse!Z136,WeightedParse!AE136,WeightedParse!AG136,WeightedParse!AL136,WeightedParse!AN136,WeightedParse!AP136),HARMEAN(WeightedParse!K136,WeightedParse!M136,WeightedParse!P136,WeightedParse!Q136,WeightedParse!S136,WeightedParse!T136,WeightedParse!U136,WeightedParse!V136,WeightedParse!W136,WeightedParse!X136,WeightedParse!Y136,WeightedParse!Z136,WeightedParse!AE136,WeightedParse!AG136,WeightedParse!AL136,WeightedParse!AN136,WeightedParse!AP136)*Variables!$B$5),"")</f>
        <v/>
      </c>
      <c r="O136" s="114" t="str">
        <f>IF($A136&gt;"",IF(AND(EXACT(SquadExport!$BO136,TRUE),EXACT(SquadExport!$BL136,TRUE)),HARMEAN(WeightedParse!I136,WeightedParse!K136,WeightedParse!M136,WeightedParse!P136,WeightedParse!Q136,WeightedParse!S136,WeightedParse!T136,WeightedParse!V136,WeightedParse!W136,WeightedParse!X136,WeightedParse!Y136,WeightedParse!Z136,WeightedParse!AB136,WeightedParse!AE136,WeightedParse!AF136,WeightedParse!AG136,WeightedParse!AJ136,WeightedParse!AK136,WeightedParse!AL136,WeightedParse!AN136,WeightedParse!AO136,WeightedParse!AP136),HARMEAN(WeightedParse!I136,WeightedParse!K136,WeightedParse!M136,WeightedParse!P136,WeightedParse!Q136,WeightedParse!S136,WeightedParse!T136,WeightedParse!V136,WeightedParse!W136,WeightedParse!X136,WeightedParse!Y136,WeightedParse!Z136,WeightedParse!AB136,WeightedParse!AE136,WeightedParse!AF136,WeightedParse!AG136,WeightedParse!AJ136,WeightedParse!AK136,WeightedParse!AL136,WeightedParse!AN136,WeightedParse!AO136,WeightedParse!AP136)*Variables!$B$5),"")</f>
        <v/>
      </c>
      <c r="P136" s="114" t="str">
        <f>IF($A136&gt;"",IF(AND(OR(EXACT(SquadExport!$BO136,TRUE),EXACT(SquadExport!$BP136,TRUE)),OR(EXACT(SquadExport!$BK136,TRUE),EXACT(SquadExport!$BM136,TRUE))),HARMEAN(WeightedParse!M136,WeightedParse!P136,WeightedParse!S136,WeightedParse!U136,WeightedParse!V136,WeightedParse!W136,WeightedParse!Y136,WeightedParse!AE136,WeightedParse!AF136,WeightedParse!AP136),HARMEAN(WeightedParse!M136,WeightedParse!P136,WeightedParse!S136,WeightedParse!U136,WeightedParse!V136,WeightedParse!W136,WeightedParse!Y136,WeightedParse!AE136,WeightedParse!AF136,WeightedParse!AP136)*Variables!$B$5),"")</f>
        <v/>
      </c>
      <c r="Q136" s="114" t="str">
        <f>IF($A136&gt;"",IF(AND(OR(EXACT(SquadExport!$BO136,TRUE),EXACT(SquadExport!$BP136,TRUE)),OR(EXACT(SquadExport!$BK136,TRUE),EXACT(SquadExport!$BM136,TRUE))),HARMEAN(WeightedParse!H136,WeightedParse!P136,WeightedParse!Q136,WeightedParse!S136,WeightedParse!T136,WeightedParse!V136,WeightedParse!X136,WeightedParse!Y136,WeightedParse!Z136,WeightedParse!AE136,WeightedParse!AF136,WeightedParse!AH136,WeightedParse!AN136,WeightedParse!AO136),HARMEAN(WeightedParse!H136,WeightedParse!P136,WeightedParse!Q136,WeightedParse!S136,WeightedParse!T136,WeightedParse!V136,WeightedParse!X136,WeightedParse!Y136,WeightedParse!Z136,WeightedParse!AE136,WeightedParse!AF136,WeightedParse!AH136,WeightedParse!AN136,WeightedParse!AO136)*Variables!$B$5),"")</f>
        <v/>
      </c>
      <c r="R136" s="115" t="str">
        <f>IF($A136&gt;"",IF(AND(OR(EXACT(SquadExport!$BO136,TRUE),EXACT(SquadExport!$BP136,TRUE)),OR(EXACT(SquadExport!$BK136,TRUE),EXACT(SquadExport!$BM136,TRUE))),HARMEAN(WeightedParse!H136,WeightedParse!I136,WeightedParse!K136,WeightedParse!P136,WeightedParse!Q136,WeightedParse!S136,WeightedParse!T136,WeightedParse!V136,WeightedParse!Y136,WeightedParse!Z136,WeightedParse!AD136,WeightedParse!AE136,WeightedParse!AF136,WeightedParse!AH136,WeightedParse!AI136,WeightedParse!AJ136,WeightedParse!AN136,WeightedParse!AO136),HARMEAN(WeightedParse!H136,WeightedParse!I136,WeightedParse!K136,WeightedParse!P136,WeightedParse!Q136,WeightedParse!S136,WeightedParse!T136,WeightedParse!V136,WeightedParse!Y136,WeightedParse!Z136,WeightedParse!AD136,WeightedParse!AE136,WeightedParse!AF136,WeightedParse!AH136,WeightedParse!AI136,WeightedParse!AJ136,WeightedParse!AN136,WeightedParse!AO136)*Variables!$B$5),"")</f>
        <v/>
      </c>
      <c r="S136" s="115" t="str">
        <f>IF($A136&gt;"",IF(AND(OR(EXACT(SquadExport!$BO136,TRUE),EXACT(SquadExport!$BP136,TRUE)),OR(EXACT(SquadExport!$BK136,TRUE),EXACT(SquadExport!$BM136,TRUE))),HARMEAN(WeightedParse!H136,WeightedParse!I136,WeightedParse!K136,WeightedParse!Q136,WeightedParse!S136,WeightedParse!T136,WeightedParse!V136,WeightedParse!X136,WeightedParse!Z136,WeightedParse!AB136,WeightedParse!AD136,WeightedParse!AF136,WeightedParse!AG136,WeightedParse!AH136,WeightedParse!AI136,WeightedParse!AJ136,WeightedParse!AK136,WeightedParse!AN136,WeightedParse!AO136),HARMEAN(WeightedParse!H136,WeightedParse!I136,WeightedParse!K136,WeightedParse!Q136,WeightedParse!S136,WeightedParse!T136,WeightedParse!V136,WeightedParse!X136,WeightedParse!Z136,WeightedParse!AB136,WeightedParse!AD136,WeightedParse!AF136,WeightedParse!AG136,WeightedParse!AH136,WeightedParse!AI136,WeightedParse!AJ136,WeightedParse!AK136,WeightedParse!AN136,WeightedParse!AO136)*Variables!$B$5),"")</f>
        <v/>
      </c>
      <c r="T136" s="114" t="str">
        <f>IF($A136&gt;"",IF(AND(OR(EXACT(SquadExport!$BO136,TRUE),EXACT(SquadExport!$BP136,TRUE)),OR(EXACT(SquadExport!$BK136,TRUE),EXACT(SquadExport!$BM136,TRUE))),HARMEAN(WeightedParse!I136,WeightedParse!K136,WeightedParse!N136,WeightedParse!P136,WeightedParse!Q136,WeightedParse!S136,WeightedParse!T136,WeightedParse!V136,WeightedParse!X136,WeightedParse!Y136,WeightedParse!Z136,WeightedParse!AB136,WeightedParse!AD136,WeightedParse!AE136,WeightedParse!AF136,WeightedParse!AH136,WeightedParse!AI136,WeightedParse!AJ136,WeightedParse!AN136,WeightedParse!AO136)*WeightedParse!BD136,(HARMEAN(WeightedParse!I136,WeightedParse!K136,WeightedParse!N136,WeightedParse!P136,WeightedParse!Q136,WeightedParse!S136,WeightedParse!T136,WeightedParse!V136,WeightedParse!X136,WeightedParse!Y136,WeightedParse!Z136,WeightedParse!AB136,WeightedParse!AD136,WeightedParse!AE136,WeightedParse!AF136,WeightedParse!AH136,WeightedParse!AI136,WeightedParse!AJ136,WeightedParse!AN136,WeightedParse!AO136)*WeightedParse!BD136)*Variables!$B$5),"")</f>
        <v/>
      </c>
      <c r="U136" s="114" t="str">
        <f>IF($A136&gt;"",IF(EXACT(SquadExport!$BQ136,TRUE),HARMEAN(WeightedParse!P136,WeightedParse!S136,WeightedParse!V136,WeightedParse!X136,WeightedParse!Y136,WeightedParse!Z136,WeightedParse!AE136,WeightedParse!AF136,WeightedParse!AP136),HARMEAN(WeightedParse!P136,WeightedParse!S136,WeightedParse!V136,WeightedParse!X136,WeightedParse!Y136,WeightedParse!Z136,WeightedParse!AE136,WeightedParse!AF136,WeightedParse!AP136)*Variables!$B$5),"")</f>
        <v/>
      </c>
      <c r="V136" s="114" t="str">
        <f>IF($A136&gt;"",IF(EXACT(SquadExport!$BQ136,TRUE),HARMEAN(WeightedParse!K136,WeightedParse!Q136,WeightedParse!S136,WeightedParse!T136,WeightedParse!V136,WeightedParse!X136,WeightedParse!Z136,WeightedParse!AE136,WeightedParse!AF136,WeightedParse!AG136,WeightedParse!AH136,WeightedParse!AK136),HARMEAN(WeightedParse!K136,WeightedParse!Q136,WeightedParse!S136,WeightedParse!T136,WeightedParse!V136,WeightedParse!X136,WeightedParse!Z136,WeightedParse!AE136,WeightedParse!AF136,WeightedParse!AG136,WeightedParse!AH136,WeightedParse!AK136)*Variables!$B$5),"")</f>
        <v/>
      </c>
      <c r="W136" s="114" t="str">
        <f>IF($A136&gt;"",IF(EXACT(SquadExport!$BQ136,TRUE),HARMEAN(WeightedParse!I136,WeightedParse!K136,WeightedParse!N136,WeightedParse!Q136,WeightedParse!T136,WeightedParse!V136,WeightedParse!X136,WeightedParse!Z136,WeightedParse!AB136,WeightedParse!AD136,WeightedParse!AF136,WeightedParse!AG136,WeightedParse!AK136),HARMEAN(WeightedParse!I136,WeightedParse!K136,WeightedParse!N136,WeightedParse!Q136,WeightedParse!T136,WeightedParse!V136,WeightedParse!X136,WeightedParse!Z136,WeightedParse!AB136,WeightedParse!AD136,WeightedParse!AF136,WeightedParse!AG136,WeightedParse!AK136)*Variables!$B$5),"")</f>
        <v/>
      </c>
      <c r="X136" s="114" t="str">
        <f>IF($A136&gt;"",IF(EXACT(SquadExport!$BQ136,TRUE),HARMEAN(WeightedParse!K136,WeightedParse!P136,WeightedParse!Q136,WeightedParse!S136,WeightedParse!U136,WeightedParse!V136,WeightedParse!X136,WeightedParse!Y136,WeightedParse!Z136,WeightedParse!AE136,WeightedParse!AF136,WeightedParse!AH136,WeightedParse!AO136,WeightedParse!AP136),HARMEAN(WeightedParse!K136,WeightedParse!P136,WeightedParse!Q136,WeightedParse!S136,WeightedParse!U136,WeightedParse!V136,WeightedParse!X136,WeightedParse!Y136,WeightedParse!Z136,WeightedParse!AE136,WeightedParse!AF136,WeightedParse!AH136,WeightedParse!AO136,WeightedParse!AP136)*Variables!$B$5),"")</f>
        <v/>
      </c>
      <c r="Y136" s="114" t="str">
        <f>IF($A136&gt;"",IF(EXACT(SquadExport!$BQ136,TRUE),HARMEAN(WeightedParse!P136,WeightedParse!Q136,WeightedParse!S136,WeightedParse!U136,WeightedParse!V136,WeightedParse!W136,WeightedParse!Y136,WeightedParse!AE136,WeightedParse!AF136,WeightedParse!AH136,WeightedParse!AJ136,WeightedParse!AN136,WeightedParse!AO136,WeightedParse!AP136),HARMEAN(WeightedParse!P136,WeightedParse!Q136,WeightedParse!S136,WeightedParse!U136,WeightedParse!V136,WeightedParse!W136,WeightedParse!Y136,WeightedParse!AE136,WeightedParse!AF136,WeightedParse!AH136,WeightedParse!AJ136,WeightedParse!AN136,WeightedParse!AO136,WeightedParse!AP136)*Variables!$B$5),"")</f>
        <v/>
      </c>
      <c r="Z136" s="114" t="str">
        <f>IF($A136&gt;"",IF(EXACT(SquadExport!$BQ136,TRUE),HARMEAN(WeightedParse!M136,WeightedParse!P136,WeightedParse!Q136,WeightedParse!S136,WeightedParse!U136,WeightedParse!V136,WeightedParse!W136,WeightedParse!X136,WeightedParse!Y136,WeightedParse!Z136,WeightedParse!AE136,WeightedParse!AF136,WeightedParse!AH136,WeightedParse!AL136,WeightedParse!AO136,WeightedParse!AP136),HARMEAN(WeightedParse!M136,WeightedParse!P136,WeightedParse!Q136,WeightedParse!S136,WeightedParse!U136,WeightedParse!V136,WeightedParse!W136,WeightedParse!X136,WeightedParse!Y136,WeightedParse!Z136,WeightedParse!AE136,WeightedParse!AF136,WeightedParse!AH136,WeightedParse!AL136,WeightedParse!AO136,WeightedParse!AP136)*Variables!$B$5),"")</f>
        <v/>
      </c>
      <c r="AA136" s="114" t="str">
        <f>IF($A136&gt;"",IF(EXACT(SquadExport!$BQ136,TRUE),HARMEAN(WeightedParse!J136,WeightedParse!K136,WeightedParse!N136,WeightedParse!P136,WeightedParse!Q136,WeightedParse!S136,WeightedParse!V136,WeightedParse!X136,WeightedParse!Y136,WeightedParse!Z136,WeightedParse!AD136,WeightedParse!AE136,WeightedParse!AH136,WeightedParse!AI136,WeightedParse!AK136,WeightedParse!AN136,WeightedParse!AO136,WeightedParse!AP136),HARMEAN(WeightedParse!J136,WeightedParse!K136,WeightedParse!N136,WeightedParse!P136,WeightedParse!Q136,WeightedParse!S136,WeightedParse!V136,WeightedParse!X136,WeightedParse!Y136,WeightedParse!Z136,WeightedParse!AD136,WeightedParse!AE136,WeightedParse!AH136,WeightedParse!AI136,WeightedParse!AK136,WeightedParse!AN136,WeightedParse!AO136,WeightedParse!AP136)*Variables!$B$5),"")</f>
        <v/>
      </c>
      <c r="AB136" s="114" t="str">
        <f>IF($A136&gt;"",IF(AND(EXACT(SquadExport!$BR136,TRUE),EXACT(SquadExport!$BL136,TRUE)),HARMEAN(WeightedParse!I136,WeightedParse!K136,WeightedParse!N136,WeightedParse!Q136,WeightedParse!T136,WeightedParse!V136,WeightedParse!X136,WeightedParse!Y136,WeightedParse!Z136,WeightedParse!AD136,WeightedParse!AE136,WeightedParse!AF136,WeightedParse!AG136,WeightedParse!AH136,WeightedParse!AI136,WeightedParse!AJ136,WeightedParse!AK136,WeightedParse!AN136,WeightedParse!AO136),HARMEAN(WeightedParse!I136,WeightedParse!K136,WeightedParse!N136,WeightedParse!Q136,WeightedParse!T136,WeightedParse!V136,WeightedParse!X136,WeightedParse!Y136,WeightedParse!Z136,WeightedParse!AD136,WeightedParse!AE136,WeightedParse!AF136,WeightedParse!AG136,WeightedParse!AH136,WeightedParse!AI136,WeightedParse!AJ136,WeightedParse!AK136,WeightedParse!AN136,WeightedParse!AO136)*Variables!$B$5),"")</f>
        <v/>
      </c>
      <c r="AC136" s="114" t="str">
        <f>IF($A136&gt;"",IF(AND(EXACT(SquadExport!$BR136,TRUE),EXACT(SquadExport!$BL136,TRUE)),HARMEAN(WeightedParse!K136,WeightedParse!Q136,WeightedParse!S136,WeightedParse!T136,WeightedParse!V136,WeightedParse!X136,WeightedParse!Y136,WeightedParse!Z136,WeightedParse!AD136,WeightedParse!AE136,WeightedParse!AF136,WeightedParse!AG136,WeightedParse!AH136,WeightedParse!AO136),HARMEAN(WeightedParse!K136,WeightedParse!Q136,WeightedParse!S136,WeightedParse!T136,WeightedParse!V136,WeightedParse!X136,WeightedParse!Y136,WeightedParse!Z136,WeightedParse!AD136,WeightedParse!AE136,WeightedParse!AF136,WeightedParse!AG136,WeightedParse!AH136,WeightedParse!AO136)*Variables!$B$5),"")</f>
        <v/>
      </c>
      <c r="AD136" s="114" t="str">
        <f>IF($A136&gt;"",IF(AND(EXACT(SquadExport!$BR136,TRUE),EXACT(SquadExport!$BL136,TRUE)),HARMEAN(WeightedParse!I136,WeightedParse!J136,WeightedParse!K136,WeightedParse!N136,WeightedParse!Q136,WeightedParse!S136,WeightedParse!T136,WeightedParse!V136,WeightedParse!X136,WeightedParse!Z136,WeightedParse!AB136,WeightedParse!AD136,WeightedParse!AG136,WeightedParse!AH136,WeightedParse!AI136,WeightedParse!AK136,WeightedParse!AO136),HARMEAN(WeightedParse!I136,WeightedParse!J136,WeightedParse!K136,WeightedParse!N136,WeightedParse!Q136,WeightedParse!S136,WeightedParse!T136,WeightedParse!V136,WeightedParse!X136,WeightedParse!Z136,WeightedParse!AB136,WeightedParse!AD136,WeightedParse!AG136,WeightedParse!AH136,WeightedParse!AI136,WeightedParse!AK136,WeightedParse!AO136)*Variables!$B$5),"")</f>
        <v/>
      </c>
      <c r="AE136" s="114" t="str">
        <f>IF($A136&gt;"",IF(AND(EXACT(SquadExport!$BR136,TRUE),EXACT(SquadExport!$BL136,TRUE)),HARMEAN(WeightedParse!K136,WeightedParse!N136,WeightedParse!P136,WeightedParse!Q136,WeightedParse!S136,WeightedParse!T136,WeightedParse!U136,WeightedParse!V136,WeightedParse!X136,WeightedParse!Y136,WeightedParse!Z136,WeightedParse!AD136,WeightedParse!AE136,WeightedParse!AF136,WeightedParse!AG136,WeightedParse!AH136,WeightedParse!AI136,WeightedParse!AO136),HARMEAN(WeightedParse!K136,WeightedParse!N136,WeightedParse!P136,WeightedParse!Q136,WeightedParse!S136,WeightedParse!T136,WeightedParse!U136,WeightedParse!V136,WeightedParse!X136,WeightedParse!Y136,WeightedParse!Z136,WeightedParse!AD136,WeightedParse!AE136,WeightedParse!AF136,WeightedParse!AG136,WeightedParse!AH136,WeightedParse!AI136,WeightedParse!AO136)*Variables!$B$5),"")</f>
        <v/>
      </c>
      <c r="AF136" s="114" t="str">
        <f>IF($A136&gt;"",IF(AND(EXACT(SquadExport!$BR136,TRUE),EXACT(SquadExport!$BL136,TRUE)),HARMEAN(WeightedParse!I136,WeightedParse!J136,WeightedParse!K136,WeightedParse!N136,WeightedParse!Q136,WeightedParse!S136,WeightedParse!T136,WeightedParse!U136,WeightedParse!V136,WeightedParse!X136,WeightedParse!Z136,WeightedParse!AD136,WeightedParse!AE136,WeightedParse!AF136,WeightedParse!AH136,WeightedParse!AI136,WeightedParse!AK136,WeightedParse!AN136,WeightedParse!AO136,WeightedParse!AP136),HARMEAN(WeightedParse!I136,WeightedParse!J136,WeightedParse!K136,WeightedParse!N136,WeightedParse!Q136,WeightedParse!S136,WeightedParse!T136,WeightedParse!U136,WeightedParse!V136,WeightedParse!X136,WeightedParse!Z136,WeightedParse!AD136,WeightedParse!AE136,WeightedParse!AF136,WeightedParse!AH136,WeightedParse!AI136,WeightedParse!AK136,WeightedParse!AN136,WeightedParse!AO136,WeightedParse!AP136)*Variables!$B$5),"")</f>
        <v/>
      </c>
      <c r="AG136" s="114" t="str">
        <f>IF($A136&gt;"",IF(AND(OR(EXACT(SquadExport!$BR136,TRUE),EXACT(SquadExport!$BS136,TRUE)),OR(EXACT(SquadExport!$BK136,TRUE),EXACT(SquadExport!$BM136,TRUE))),HARMEAN(WeightedParse!I136,WeightedParse!K136,WeightedParse!Q136,WeightedParse!T136,WeightedParse!X136,WeightedParse!Z136,WeightedParse!AD136,WeightedParse!AF136,WeightedParse!AG136,WeightedParse!AJ136),HARMEAN(WeightedParse!I136,WeightedParse!K136,WeightedParse!Q136,WeightedParse!T136,WeightedParse!X136,WeightedParse!Z136,WeightedParse!AD136,WeightedParse!AF136,WeightedParse!AG136,WeightedParse!AJ136)*Variables!$B$5),"")</f>
        <v/>
      </c>
      <c r="AH136" s="114" t="str">
        <f>IF($A136&gt;"",IF(AND(OR(EXACT(SquadExport!$BR136,TRUE),EXACT(SquadExport!$BS136,TRUE)),OR(EXACT(SquadExport!$BK136,TRUE),EXACT(SquadExport!$BM136,TRUE))),HARMEAN(WeightedParse!H136,WeightedParse!K136,WeightedParse!P136,WeightedParse!Q136,WeightedParse!S136,WeightedParse!T136,WeightedParse!V136,WeightedParse!X136,WeightedParse!Y136,WeightedParse!Z136,WeightedParse!AD136,WeightedParse!AE136,WeightedParse!AF136,WeightedParse!AG136,WeightedParse!AH136,WeightedParse!AO136),HARMEAN(WeightedParse!H136,WeightedParse!K136,WeightedParse!P136,WeightedParse!Q136,WeightedParse!S136,WeightedParse!T136,WeightedParse!V136,WeightedParse!X136,WeightedParse!Y136,WeightedParse!Z136,WeightedParse!AD136,WeightedParse!AE136,WeightedParse!AF136,WeightedParse!AG136,WeightedParse!AH136,WeightedParse!AO136)*Variables!$B$5),"")</f>
        <v/>
      </c>
      <c r="AI136" s="114" t="str">
        <f>IF($A136&gt;"",IF(AND(OR(EXACT(SquadExport!$BR136,TRUE),EXACT(SquadExport!$BS136,TRUE)),OR(EXACT(SquadExport!$BK136,TRUE),EXACT(SquadExport!$BM136,TRUE))),HARMEAN(WeightedParse!H136,WeightedParse!I136,WeightedParse!K136,WeightedParse!P136,WeightedParse!Q136,WeightedParse!S136,WeightedParse!T136,WeightedParse!U136,WeightedParse!V136,WeightedParse!X136,WeightedParse!Y136,WeightedParse!Z136,WeightedParse!AD136,WeightedParse!AE136,WeightedParse!AF136,WeightedParse!AH136,WeightedParse!AI136,WeightedParse!AO136),HARMEAN(WeightedParse!H136,WeightedParse!I136,WeightedParse!K136,WeightedParse!P136,WeightedParse!Q136,WeightedParse!S136,WeightedParse!T136,WeightedParse!U136,WeightedParse!V136,WeightedParse!X136,WeightedParse!Y136,WeightedParse!Z136,WeightedParse!AD136,WeightedParse!AE136,WeightedParse!AF136,WeightedParse!AH136,WeightedParse!AI136,WeightedParse!AO136)*Variables!$B$5),"")</f>
        <v/>
      </c>
      <c r="AJ136" s="114" t="str">
        <f>IF($A136&gt;"",IF(AND(OR(EXACT(SquadExport!$BR136,TRUE),EXACT(SquadExport!$BS136,TRUE)),OR(EXACT(SquadExport!$BK136,TRUE),EXACT(SquadExport!$BM136,TRUE))),HARMEAN(WeightedParse!H136,WeightedParse!K136,WeightedParse!M136,WeightedParse!V136,WeightedParse!W136,WeightedParse!AD136,WeightedParse!AF136,WeightedParse!AH136,WeightedParse!AK136,WeightedParse!AL136,WeightedParse!AO136,WeightedParse!AP136)*(CONVERT(LEFT(SquadExport!$E136,FIND("'",SquadExport!$E136)-1)+((MID(SquadExport!$E136,FIND("'",SquadExport!$E136)+1,LEN(SquadExport!$E136)-FIND("'",SquadExport!$E136)-1))/12),"ft","m")-1)/(Variables!$C$4-1),(HARMEAN(WeightedParse!H136,WeightedParse!K136,WeightedParse!M136,WeightedParse!V136,WeightedParse!W136,WeightedParse!AD136,WeightedParse!AF136,WeightedParse!AH136,WeightedParse!AK136,WeightedParse!AL136,WeightedParse!AO136,WeightedParse!AP136)*(CONVERT(LEFT(SquadExport!$E136,FIND("'",SquadExport!$E136)-1)+((MID(SquadExport!$E136,FIND("'",SquadExport!$E136)+1,LEN(SquadExport!$E136)-FIND("'",SquadExport!$E136)-1))/12),"ft","m")-1)/(Variables!$C$4-1))*Variables!$B$5),"")</f>
        <v/>
      </c>
      <c r="AK136" s="114" t="str">
        <f>IF($A136&gt;"",IF(AND(OR(EXACT(SquadExport!$BR136,TRUE),EXACT(SquadExport!$BS136,TRUE)),OR(EXACT(SquadExport!$BK136,TRUE),EXACT(SquadExport!$BM136,TRUE))),HARMEAN(WeightedParse!J136,WeightedParse!K136,WeightedParse!T136,WeightedParse!V136,WeightedParse!X136,WeightedParse!Y136,WeightedParse!Z136,WeightedParse!AD136,WeightedParse!AH136,WeightedParse!AI136,WeightedParse!AK136,WeightedParse!AO136),HARMEAN(WeightedParse!J136,WeightedParse!K136,WeightedParse!T136,WeightedParse!V136,WeightedParse!X136,WeightedParse!Y136,WeightedParse!Z136,WeightedParse!AD136,WeightedParse!AH136,WeightedParse!AI136,WeightedParse!AK136,WeightedParse!AO136)*Variables!$B$5),"")</f>
        <v/>
      </c>
      <c r="AL136" s="114" t="str">
        <f>IF($A136&gt;"",IF(AND(OR(EXACT(SquadExport!$BR136,TRUE),EXACT(SquadExport!$BS136,TRUE)),OR(EXACT(SquadExport!$BK136,TRUE),EXACT(SquadExport!$BM136,TRUE))),HARMEAN(WeightedParse!H136,WeightedParse!I136,WeightedParse!K136,WeightedParse!Q136,WeightedParse!T136,WeightedParse!V136,WeightedParse!AB136,WeightedParse!AD136,WeightedParse!AH136,WeightedParse!AI136,WeightedParse!AJ136,WeightedParse!AN136,WeightedParse!AO136),HARMEAN(WeightedParse!H136,WeightedParse!I136,WeightedParse!K136,WeightedParse!Q136,WeightedParse!T136,WeightedParse!V136,WeightedParse!AB136,WeightedParse!AD136,WeightedParse!AH136,WeightedParse!AI136,WeightedParse!AJ136,WeightedParse!AN136,WeightedParse!AO136)*Variables!$B$5),"")</f>
        <v/>
      </c>
      <c r="AM136" s="114" t="str">
        <f>IF($A136&gt;"",IF(AND(OR(EXACT(SquadExport!$BR136,TRUE),EXACT(SquadExport!$BS136,TRUE)),OR(EXACT(SquadExport!$BK136,TRUE),EXACT(SquadExport!$BM136,TRUE))),HARMEAN(WeightedParse!I136,WeightedParse!J136,WeightedParse!K136,WeightedParse!N136,WeightedParse!Q136,WeightedParse!T136,WeightedParse!V136,WeightedParse!X136,WeightedParse!AB136,WeightedParse!AD136,WeightedParse!AG136,WeightedParse!AI136,WeightedParse!AJ136,WeightedParse!AK136,WeightedParse!AN136)*WeightedParse!BD136,(HARMEAN(WeightedParse!I136,WeightedParse!J136,WeightedParse!K136,WeightedParse!N136,WeightedParse!Q136,WeightedParse!T136,WeightedParse!V136,WeightedParse!X136,WeightedParse!AB136,WeightedParse!AD136,WeightedParse!AG136,WeightedParse!AI136,WeightedParse!AJ136,WeightedParse!AK136,WeightedParse!AN136)*WeightedParse!BD136)*Variables!$B$5),"")</f>
        <v/>
      </c>
      <c r="AN136" s="114" t="str">
        <f>IF($A136&gt;"",IF(AND(OR(EXACT(SquadExport!$BR136,TRUE),EXACT(SquadExport!$BS136,TRUE)),OR(EXACT(SquadExport!$BK136,TRUE),EXACT(SquadExport!$BM136,TRUE))),HARMEAN(WeightedParse!H136,WeightedParse!I136,WeightedParse!K136,WeightedParse!N136,WeightedParse!Q136,WeightedParse!T136,WeightedParse!V136,WeightedParse!X136,WeightedParse!Z136,WeightedParse!AD136,WeightedParse!AG136,WeightedParse!AH136,WeightedParse!AI136,WeightedParse!AJ136,WeightedParse!AN136,WeightedParse!AO136)*WeightedParse!BD136,(HARMEAN(WeightedParse!H136,WeightedParse!I136,WeightedParse!K136,WeightedParse!N136,WeightedParse!Q136,WeightedParse!T136,WeightedParse!V136,WeightedParse!X136,WeightedParse!Z136,WeightedParse!AD136,WeightedParse!AG136,WeightedParse!AH136,WeightedParse!AI136,WeightedParse!AJ136,WeightedParse!AN136,WeightedParse!AO136)*WeightedParse!BD136)*Variables!$B$5),"")</f>
        <v/>
      </c>
      <c r="AO136" s="114" t="str">
        <f>IF($A136&gt;"",IF(AND(EXACT(SquadExport!$BS136,TRUE),EXACT(SquadExport!$BL136,TRUE)),HARMEAN(WeightedParse!K136,WeightedParse!Q136,WeightedParse!T136,WeightedParse!V136,WeightedParse!X136,WeightedParse!Z136,WeightedParse!AB136,WeightedParse!AD136,WeightedParse!AG136,WeightedParse!AK136),HARMEAN(WeightedParse!K136,WeightedParse!Q136,WeightedParse!T136,WeightedParse!V136,WeightedParse!X136,WeightedParse!Z136,WeightedParse!AB136,WeightedParse!AD136,WeightedParse!AG136,WeightedParse!AK136)*Variables!$B$5),"")</f>
        <v/>
      </c>
      <c r="AP136" s="114" t="str">
        <f>IF($A136&gt;"",IF(AND(EXACT(SquadExport!$BS136,TRUE),EXACT(SquadExport!$BL136,TRUE)),HARMEAN(WeightedParse!I136,WeightedParse!K136,WeightedParse!Q136,WeightedParse!T136,WeightedParse!V136,WeightedParse!X136,WeightedParse!Z136,WeightedParse!AB136,WeightedParse!AD136,WeightedParse!AF136,WeightedParse!AG136,WeightedParse!AI136,WeightedParse!AJ136),HARMEAN(WeightedParse!I136,WeightedParse!K136,WeightedParse!Q136,WeightedParse!T136,WeightedParse!V136,WeightedParse!X136,WeightedParse!Z136,WeightedParse!AB136,WeightedParse!AD136,WeightedParse!AF136,WeightedParse!AG136,WeightedParse!AI136,WeightedParse!AJ136)*Variables!$B$5),"")</f>
        <v/>
      </c>
      <c r="AQ136" s="114" t="str">
        <f>IF($A136&gt;"",IF(AND(EXACT(SquadExport!$BS136,TRUE),EXACT(SquadExport!$BL136,TRUE)),HARMEAN(WeightedParse!I136,WeightedParse!J136,WeightedParse!K136,WeightedParse!Q136,WeightedParse!T136,WeightedParse!V136,WeightedParse!X136,WeightedParse!Z136,WeightedParse!AB136,WeightedParse!AD136,WeightedParse!AG136,WeightedParse!AI136,WeightedParse!AJ136,WeightedParse!AK136),HARMEAN(WeightedParse!I136,WeightedParse!J136,WeightedParse!K136,WeightedParse!Q136,WeightedParse!T136,WeightedParse!V136,WeightedParse!X136,WeightedParse!Z136,WeightedParse!AB136,WeightedParse!AD136,WeightedParse!AG136,WeightedParse!AI136,WeightedParse!AJ136,WeightedParse!AK136)*Variables!$B$5),"")</f>
        <v/>
      </c>
      <c r="AR136" s="114" t="str">
        <f>IF($A136&gt;"",IF(AND(EXACT(SquadExport!$BS136,TRUE),EXACT(SquadExport!$BL136,TRUE)),HARMEAN(WeightedParse!I136,WeightedParse!J136,WeightedParse!K136,WeightedParse!Q136,WeightedParse!T136,WeightedParse!V136,WeightedParse!X136,WeightedParse!Y136,WeightedParse!Z136,WeightedParse!AD136,WeightedParse!AH136,WeightedParse!AI136,WeightedParse!AJ136,WeightedParse!AK136,WeightedParse!AN136,WeightedParse!AO136),HARMEAN(WeightedParse!I136,WeightedParse!J136,WeightedParse!K136,WeightedParse!Q136,WeightedParse!T136,WeightedParse!V136,WeightedParse!X136,WeightedParse!Y136,WeightedParse!Z136,WeightedParse!AD136,WeightedParse!AH136,WeightedParse!AI136,WeightedParse!AJ136,WeightedParse!AK136,WeightedParse!AN136,WeightedParse!AO136)*Variables!$B$5),"")</f>
        <v/>
      </c>
      <c r="AS136" s="114" t="str">
        <f>IF($A136&gt;"",IF(AND(EXACT(SquadExport!$BT136,TRUE),EXACT(SquadExport!$BL136,TRUE)),HARMEAN(WeightedParse!J136,WeightedParse!K136,WeightedParse!M136,WeightedParse!T136,WeightedParse!V136,WeightedParse!X136,WeightedParse!Z136,WeightedParse!AD136,WeightedParse!AI136),(HARMEAN(WeightedParse!J136,WeightedParse!K136,WeightedParse!M136,WeightedParse!T136,WeightedParse!V136,WeightedParse!X136,WeightedParse!Z136,WeightedParse!AD136,WeightedParse!AI136)*Variables!$B$5)),"")</f>
        <v/>
      </c>
      <c r="AT136" s="114" t="str">
        <f>IF($A136&gt;"",IF(AND(EXACT(SquadExport!$BT136,TRUE),EXACT(SquadExport!$BL136,TRUE)),HARMEAN(WeightedParse!J136,WeightedParse!K136,WeightedParse!M136,WeightedParse!U136,WeightedParse!V136,WeightedParse!W136,WeightedParse!X136,WeightedParse!Z136,WeightedParse!AD136,WeightedParse!AF136,WeightedParse!AK136,WeightedParse!AL136,WeightedParse!AP136)*(CONVERT(LEFT(SquadExport!$E136,FIND("'",SquadExport!$E136)-1)+((MID(SquadExport!$E136,FIND("'",SquadExport!$E136)+1,LEN(SquadExport!$E136)-FIND("'",SquadExport!$E136)-1))/12),"ft","m")-1)/(Variables!$C$4-1),(HARMEAN(WeightedParse!J136,WeightedParse!K136,WeightedParse!M136,WeightedParse!U136,WeightedParse!V136,WeightedParse!W136,WeightedParse!X136,WeightedParse!Z136,WeightedParse!AD136,WeightedParse!AF136,WeightedParse!AK136,WeightedParse!AL136,WeightedParse!AP136)*(CONVERT(LEFT(SquadExport!$E136,FIND("'",SquadExport!$E136)-1)+((MID(SquadExport!$E136,FIND("'",SquadExport!$E136)+1,LEN(SquadExport!$E136)-FIND("'",SquadExport!$E136)-1))/12),"ft","m")-1)/(Variables!$C$4-1)))*Variables!$B$5,"")</f>
        <v/>
      </c>
      <c r="AU136" s="114" t="str">
        <f>IF($A136&gt;"",IF(AND(EXACT(SquadExport!$BT136,TRUE),EXACT(SquadExport!$BL136,TRUE)),HARMEAN(WeightedParse!I136,WeightedParse!J136,WeightedParse!K136,WeightedParse!Q136,WeightedParse!T136,WeightedParse!V136,WeightedParse!X136,WeightedParse!Z136,WeightedParse!AB136,WeightedParse!AD136,WeightedParse!AF136,WeightedParse!AG136,WeightedParse!AK136,WeightedParse!AP136),HARMEAN(WeightedParse!I136,WeightedParse!J136,WeightedParse!K136,WeightedParse!Q136,WeightedParse!T136,WeightedParse!V136,WeightedParse!X136,WeightedParse!Z136,WeightedParse!AB136,WeightedParse!AD136,WeightedParse!AF136,WeightedParse!AG136,WeightedParse!AK136,WeightedParse!AP136)*Variables!$B$5),"")</f>
        <v/>
      </c>
      <c r="AV136" s="114" t="str">
        <f>IF($A136&gt;"",IF(AND(EXACT(SquadExport!$BT136,TRUE),EXACT(SquadExport!$BL136,TRUE)),HARMEAN(WeightedParse!I136,WeightedParse!J136,WeightedParse!K136,WeightedParse!Q136,WeightedParse!T136,WeightedParse!V136,WeightedParse!X136,WeightedParse!Z136,WeightedParse!AD136,WeightedParse!AH136,WeightedParse!AI136,WeightedParse!AJ136,WeightedParse!AK136,WeightedParse!AN136,WeightedParse!AO136),HARMEAN(WeightedParse!I136,WeightedParse!J136,WeightedParse!K136,WeightedParse!Q136,WeightedParse!T136,WeightedParse!V136,WeightedParse!X136,WeightedParse!Z136,WeightedParse!AD136,WeightedParse!AH136,WeightedParse!AI136,WeightedParse!AJ136,WeightedParse!AK136,WeightedParse!AN136,WeightedParse!AO136)*Variables!$B$5),"")</f>
        <v/>
      </c>
      <c r="AW136" s="114" t="str">
        <f>IF($A136&gt;"",IF(AND(EXACT(SquadExport!$BT136,TRUE),EXACT(SquadExport!$BL136,TRUE)),HARMEAN(WeightedParse!I136,WeightedParse!J136,WeightedParse!K136,WeightedParse!Q136,WeightedParse!T136,WeightedParse!V136,WeightedParse!X136,WeightedParse!Z136,WeightedParse!AB136,WeightedParse!AD136,WeightedParse!AF136,WeightedParse!AG136,WeightedParse!AI136,WeightedParse!AJ136,WeightedParse!AK136),HARMEAN(WeightedParse!I136,WeightedParse!J136,WeightedParse!K136,WeightedParse!Q136,WeightedParse!T136,WeightedParse!V136,WeightedParse!X136,WeightedParse!Z136,WeightedParse!AB136,WeightedParse!AD136,WeightedParse!AF136,WeightedParse!AG136,WeightedParse!AI136,WeightedParse!AJ136,WeightedParse!AK136)*Variables!$B$5),"")</f>
        <v/>
      </c>
      <c r="AX136" s="114" t="str">
        <f>IF($A136&gt;"",IF(AND(EXACT(SquadExport!$BT136,TRUE),EXACT(SquadExport!$BL136,TRUE)),HARMEAN(WeightedParse!K136,WeightedParse!Q136,WeightedParse!U136,WeightedParse!V136,WeightedParse!W136,WeightedParse!X136,WeightedParse!Y136,WeightedParse!Z136,WeightedParse!AD136,WeightedParse!AF136,WeightedParse!AH136,WeightedParse!AI136,WeightedParse!AJ136,WeightedParse!AK136,WeightedParse!AN136,WeightedParse!AO136,WeightedParse!AP136),HARMEAN(WeightedParse!K136,WeightedParse!Q136,WeightedParse!U136,WeightedParse!V136,WeightedParse!W136,WeightedParse!X136,WeightedParse!Y136,WeightedParse!Z136,WeightedParse!AD136,WeightedParse!AF136,WeightedParse!AH136,WeightedParse!AI136,WeightedParse!AJ136,WeightedParse!AK136,WeightedParse!AN136,WeightedParse!AO136,WeightedParse!AP136)*Variables!$B$5),"")</f>
        <v/>
      </c>
      <c r="AY136" s="114" t="str">
        <f>IF($A136&gt;"",IF(AND(EXACT(SquadExport!$BT136,TRUE),EXACT(SquadExport!$BL136,TRUE)),HARMEAN(WeightedParse!I136,WeightedParse!J136,WeightedParse!K136,WeightedParse!M136,WeightedParse!N136,WeightedParse!Q136,WeightedParse!T136,WeightedParse!V136,WeightedParse!X136,WeightedParse!Z136,WeightedParse!AD136,WeightedParse!AF136,WeightedParse!AG136,WeightedParse!AH136,WeightedParse!AI136,WeightedParse!AJ136,WeightedParse!AK136,WeightedParse!AL136,WeightedParse!AN136,WeightedParse!AO136,WeightedParse!AP136),HARMEAN(WeightedParse!I136,WeightedParse!J136,WeightedParse!K136,WeightedParse!M136,WeightedParse!N136,WeightedParse!Q136,WeightedParse!T136,WeightedParse!V136,WeightedParse!X136,WeightedParse!Z136,WeightedParse!AD136,WeightedParse!AF136,WeightedParse!AG136,WeightedParse!AH136,WeightedParse!AI136,WeightedParse!AJ136,WeightedParse!AK136,WeightedParse!AL136,WeightedParse!AN136,WeightedParse!AO136,WeightedParse!AP136)*Variables!$B$5),"")</f>
        <v/>
      </c>
    </row>
    <row r="137" spans="1:51" ht="15" customHeight="1" x14ac:dyDescent="0.25">
      <c r="A137" s="3" t="str">
        <f>IF(WeightedParse!A137&gt;"",WeightedParse!A137,"")</f>
        <v/>
      </c>
      <c r="B137" s="4" t="str">
        <f>IF(WeightedParse!B137&gt;0,WeightedParse!B137,"")</f>
        <v/>
      </c>
      <c r="C137" s="4" t="str">
        <f>IF(A137&gt;"",IF(AND(B137&lt;=Variables!$B$8,G137&gt;2),"Youth",IF(AND(B137&lt;=Variables!$B$8,G137&lt;=2),"Prospect",IF(AND(B137&gt;=Variables!$B$9,G137&gt;2),"Old",IF(G137&gt;=3,"Reserves","First Team")))),"")</f>
        <v/>
      </c>
      <c r="D137" s="4" t="str">
        <f>SquadExport!BJ137</f>
        <v/>
      </c>
      <c r="E137" s="4" t="str">
        <f>IF(A137&gt;"",VLOOKUP(F137,Roles!A:B,2,FALSE)&amp;IF(OR(VLOOKUP(F137,Roles!$A:$B,2,FALSE)="FB",VLOOKUP(F137,Roles!$A:$B,2,FALSE)="WB",VLOOKUP(F137,Roles!$A:$B,2,FALSE)="WM",VLOOKUP(F137,Roles!$A:$B,2,FALSE)="W"),IF(AND(SquadExport!BK137=TRUE,SquadExport!BM137=TRUE,WeightedParse!BB137&gt;=WeightedParse!BC137)," (R)",IF(AND(SquadExport!BK137=TRUE,SquadExport!BM137=TRUE,WeightedParse!BB137&lt;WeightedParse!BC137)," (L)",IF(AND(SquadExport!BK137=TRUE,SquadExport!BM137=FALSE), " (L)",IF(AND(SquadExport!BK137=FALSE,SquadExport!BM137=TRUE)," (R)","")))),""),"")</f>
        <v/>
      </c>
      <c r="F137" s="4" t="str" cm="1">
        <f t="array" ref="F137">IF(A137&gt;"",INDEX($J$1:$AY$1,SUMPRODUCT(MAX(($J$2:$AY$200=MAX($J137:$AY137))*(COLUMN($J$2:$AY$200))))-COLUMN($J$1)+1),"")</f>
        <v/>
      </c>
      <c r="G137" s="4" t="str">
        <f t="shared" si="6"/>
        <v/>
      </c>
      <c r="H137" s="4" t="str">
        <f t="shared" si="7"/>
        <v/>
      </c>
      <c r="I137" s="5" t="str">
        <f t="shared" si="8"/>
        <v/>
      </c>
      <c r="J137" s="114" t="str">
        <f>IF($A137&gt;"",HARMEAN(WeightedParse!V137,WeightedParse!Y137,WeightedParse!Z137,WeightedParse!AE137,WeightedParse!AJ137,WeightedParse!AQ137,WeightedParse!AR137,WeightedParse!AS137,WeightedParse!AU137,WeightedParse!AV137,WeightedParse!AW137,WeightedParse!AY137,WeightedParse!BA137),"")</f>
        <v/>
      </c>
      <c r="K137" s="114" t="str">
        <f>IF(A137&gt;"",HARMEAN(WeightedParse!K137,WeightedParse!Q137,WeightedParse!V137,WeightedParse!X137,WeightedParse!Y137,WeightedParse!Z137,WeightedParse!AE137,WeightedParse!AG137,WeightedParse!AI137,WeightedParse!AJ137,WeightedParse!AQ137,WeightedParse!AR137,WeightedParse!AS137,WeightedParse!AU137,WeightedParse!AV137,WeightedParse!AW137,WeightedParse!AY137,WeightedParse!AZ137,WeightedParse!BA137),"")</f>
        <v/>
      </c>
      <c r="L137" s="114" t="str">
        <f>IF($A137&gt;"",IF(AND(EXACT(SquadExport!$BO137,TRUE),EXACT(SquadExport!$BL137,TRUE)),HARMEAN(WeightedParse!M137,WeightedParse!P137,WeightedParse!S137,WeightedParse!U137,WeightedParse!V137,WeightedParse!W137,WeightedParse!Y137,WeightedParse!AE137,WeightedParse!AL137,WeightedParse!AN137,WeightedParse!AP137),HARMEAN(WeightedParse!M137,WeightedParse!P137,WeightedParse!S137,WeightedParse!U137,WeightedParse!V137,WeightedParse!W137,WeightedParse!Y137,WeightedParse!AE137,WeightedParse!AL137,WeightedParse!AN137,WeightedParse!AP137)*Variables!$B$5),"")</f>
        <v/>
      </c>
      <c r="M137" s="114" t="str">
        <f>IF($A137&gt;"",IF(AND(EXACT(SquadExport!$BO137,TRUE),EXACT(SquadExport!$BL137,TRUE)),HARMEAN(WeightedParse!M137,WeightedParse!P137,WeightedParse!S137,WeightedParse!U137,WeightedParse!V137,WeightedParse!W137,WeightedParse!X137,WeightedParse!Y137,WeightedParse!Z137,WeightedParse!AE137,WeightedParse!AL137,WeightedParse!AN137,WeightedParse!AP137),HARMEAN(WeightedParse!M137,WeightedParse!P137,WeightedParse!S137,WeightedParse!U137,WeightedParse!V137,WeightedParse!W137,WeightedParse!X137,WeightedParse!Y137,WeightedParse!Z137,WeightedParse!AE137,WeightedParse!AL137,WeightedParse!AN137,WeightedParse!AP137)*Variables!$B$5),"")</f>
        <v/>
      </c>
      <c r="N137" s="114" t="str">
        <f>IF($A137&gt;"",IF(AND(EXACT(SquadExport!$BO137,TRUE),EXACT(SquadExport!$BL137,TRUE)),HARMEAN(WeightedParse!K137,WeightedParse!M137,WeightedParse!P137,WeightedParse!Q137,WeightedParse!S137,WeightedParse!T137,WeightedParse!U137,WeightedParse!V137,WeightedParse!W137,WeightedParse!X137,WeightedParse!Y137,WeightedParse!Z137,WeightedParse!AE137,WeightedParse!AG137,WeightedParse!AL137,WeightedParse!AN137,WeightedParse!AP137),HARMEAN(WeightedParse!K137,WeightedParse!M137,WeightedParse!P137,WeightedParse!Q137,WeightedParse!S137,WeightedParse!T137,WeightedParse!U137,WeightedParse!V137,WeightedParse!W137,WeightedParse!X137,WeightedParse!Y137,WeightedParse!Z137,WeightedParse!AE137,WeightedParse!AG137,WeightedParse!AL137,WeightedParse!AN137,WeightedParse!AP137)*Variables!$B$5),"")</f>
        <v/>
      </c>
      <c r="O137" s="114" t="str">
        <f>IF($A137&gt;"",IF(AND(EXACT(SquadExport!$BO137,TRUE),EXACT(SquadExport!$BL137,TRUE)),HARMEAN(WeightedParse!I137,WeightedParse!K137,WeightedParse!M137,WeightedParse!P137,WeightedParse!Q137,WeightedParse!S137,WeightedParse!T137,WeightedParse!V137,WeightedParse!W137,WeightedParse!X137,WeightedParse!Y137,WeightedParse!Z137,WeightedParse!AB137,WeightedParse!AE137,WeightedParse!AF137,WeightedParse!AG137,WeightedParse!AJ137,WeightedParse!AK137,WeightedParse!AL137,WeightedParse!AN137,WeightedParse!AO137,WeightedParse!AP137),HARMEAN(WeightedParse!I137,WeightedParse!K137,WeightedParse!M137,WeightedParse!P137,WeightedParse!Q137,WeightedParse!S137,WeightedParse!T137,WeightedParse!V137,WeightedParse!W137,WeightedParse!X137,WeightedParse!Y137,WeightedParse!Z137,WeightedParse!AB137,WeightedParse!AE137,WeightedParse!AF137,WeightedParse!AG137,WeightedParse!AJ137,WeightedParse!AK137,WeightedParse!AL137,WeightedParse!AN137,WeightedParse!AO137,WeightedParse!AP137)*Variables!$B$5),"")</f>
        <v/>
      </c>
      <c r="P137" s="114" t="str">
        <f>IF($A137&gt;"",IF(AND(OR(EXACT(SquadExport!$BO137,TRUE),EXACT(SquadExport!$BP137,TRUE)),OR(EXACT(SquadExport!$BK137,TRUE),EXACT(SquadExport!$BM137,TRUE))),HARMEAN(WeightedParse!M137,WeightedParse!P137,WeightedParse!S137,WeightedParse!U137,WeightedParse!V137,WeightedParse!W137,WeightedParse!Y137,WeightedParse!AE137,WeightedParse!AF137,WeightedParse!AP137),HARMEAN(WeightedParse!M137,WeightedParse!P137,WeightedParse!S137,WeightedParse!U137,WeightedParse!V137,WeightedParse!W137,WeightedParse!Y137,WeightedParse!AE137,WeightedParse!AF137,WeightedParse!AP137)*Variables!$B$5),"")</f>
        <v/>
      </c>
      <c r="Q137" s="114" t="str">
        <f>IF($A137&gt;"",IF(AND(OR(EXACT(SquadExport!$BO137,TRUE),EXACT(SquadExport!$BP137,TRUE)),OR(EXACT(SquadExport!$BK137,TRUE),EXACT(SquadExport!$BM137,TRUE))),HARMEAN(WeightedParse!H137,WeightedParse!P137,WeightedParse!Q137,WeightedParse!S137,WeightedParse!T137,WeightedParse!V137,WeightedParse!X137,WeightedParse!Y137,WeightedParse!Z137,WeightedParse!AE137,WeightedParse!AF137,WeightedParse!AH137,WeightedParse!AN137,WeightedParse!AO137),HARMEAN(WeightedParse!H137,WeightedParse!P137,WeightedParse!Q137,WeightedParse!S137,WeightedParse!T137,WeightedParse!V137,WeightedParse!X137,WeightedParse!Y137,WeightedParse!Z137,WeightedParse!AE137,WeightedParse!AF137,WeightedParse!AH137,WeightedParse!AN137,WeightedParse!AO137)*Variables!$B$5),"")</f>
        <v/>
      </c>
      <c r="R137" s="115" t="str">
        <f>IF($A137&gt;"",IF(AND(OR(EXACT(SquadExport!$BO137,TRUE),EXACT(SquadExport!$BP137,TRUE)),OR(EXACT(SquadExport!$BK137,TRUE),EXACT(SquadExport!$BM137,TRUE))),HARMEAN(WeightedParse!H137,WeightedParse!I137,WeightedParse!K137,WeightedParse!P137,WeightedParse!Q137,WeightedParse!S137,WeightedParse!T137,WeightedParse!V137,WeightedParse!Y137,WeightedParse!Z137,WeightedParse!AD137,WeightedParse!AE137,WeightedParse!AF137,WeightedParse!AH137,WeightedParse!AI137,WeightedParse!AJ137,WeightedParse!AN137,WeightedParse!AO137),HARMEAN(WeightedParse!H137,WeightedParse!I137,WeightedParse!K137,WeightedParse!P137,WeightedParse!Q137,WeightedParse!S137,WeightedParse!T137,WeightedParse!V137,WeightedParse!Y137,WeightedParse!Z137,WeightedParse!AD137,WeightedParse!AE137,WeightedParse!AF137,WeightedParse!AH137,WeightedParse!AI137,WeightedParse!AJ137,WeightedParse!AN137,WeightedParse!AO137)*Variables!$B$5),"")</f>
        <v/>
      </c>
      <c r="S137" s="115" t="str">
        <f>IF($A137&gt;"",IF(AND(OR(EXACT(SquadExport!$BO137,TRUE),EXACT(SquadExport!$BP137,TRUE)),OR(EXACT(SquadExport!$BK137,TRUE),EXACT(SquadExport!$BM137,TRUE))),HARMEAN(WeightedParse!H137,WeightedParse!I137,WeightedParse!K137,WeightedParse!Q137,WeightedParse!S137,WeightedParse!T137,WeightedParse!V137,WeightedParse!X137,WeightedParse!Z137,WeightedParse!AB137,WeightedParse!AD137,WeightedParse!AF137,WeightedParse!AG137,WeightedParse!AH137,WeightedParse!AI137,WeightedParse!AJ137,WeightedParse!AK137,WeightedParse!AN137,WeightedParse!AO137),HARMEAN(WeightedParse!H137,WeightedParse!I137,WeightedParse!K137,WeightedParse!Q137,WeightedParse!S137,WeightedParse!T137,WeightedParse!V137,WeightedParse!X137,WeightedParse!Z137,WeightedParse!AB137,WeightedParse!AD137,WeightedParse!AF137,WeightedParse!AG137,WeightedParse!AH137,WeightedParse!AI137,WeightedParse!AJ137,WeightedParse!AK137,WeightedParse!AN137,WeightedParse!AO137)*Variables!$B$5),"")</f>
        <v/>
      </c>
      <c r="T137" s="114" t="str">
        <f>IF($A137&gt;"",IF(AND(OR(EXACT(SquadExport!$BO137,TRUE),EXACT(SquadExport!$BP137,TRUE)),OR(EXACT(SquadExport!$BK137,TRUE),EXACT(SquadExport!$BM137,TRUE))),HARMEAN(WeightedParse!I137,WeightedParse!K137,WeightedParse!N137,WeightedParse!P137,WeightedParse!Q137,WeightedParse!S137,WeightedParse!T137,WeightedParse!V137,WeightedParse!X137,WeightedParse!Y137,WeightedParse!Z137,WeightedParse!AB137,WeightedParse!AD137,WeightedParse!AE137,WeightedParse!AF137,WeightedParse!AH137,WeightedParse!AI137,WeightedParse!AJ137,WeightedParse!AN137,WeightedParse!AO137)*WeightedParse!BD137,(HARMEAN(WeightedParse!I137,WeightedParse!K137,WeightedParse!N137,WeightedParse!P137,WeightedParse!Q137,WeightedParse!S137,WeightedParse!T137,WeightedParse!V137,WeightedParse!X137,WeightedParse!Y137,WeightedParse!Z137,WeightedParse!AB137,WeightedParse!AD137,WeightedParse!AE137,WeightedParse!AF137,WeightedParse!AH137,WeightedParse!AI137,WeightedParse!AJ137,WeightedParse!AN137,WeightedParse!AO137)*WeightedParse!BD137)*Variables!$B$5),"")</f>
        <v/>
      </c>
      <c r="U137" s="114" t="str">
        <f>IF($A137&gt;"",IF(EXACT(SquadExport!$BQ137,TRUE),HARMEAN(WeightedParse!P137,WeightedParse!S137,WeightedParse!V137,WeightedParse!X137,WeightedParse!Y137,WeightedParse!Z137,WeightedParse!AE137,WeightedParse!AF137,WeightedParse!AP137),HARMEAN(WeightedParse!P137,WeightedParse!S137,WeightedParse!V137,WeightedParse!X137,WeightedParse!Y137,WeightedParse!Z137,WeightedParse!AE137,WeightedParse!AF137,WeightedParse!AP137)*Variables!$B$5),"")</f>
        <v/>
      </c>
      <c r="V137" s="114" t="str">
        <f>IF($A137&gt;"",IF(EXACT(SquadExport!$BQ137,TRUE),HARMEAN(WeightedParse!K137,WeightedParse!Q137,WeightedParse!S137,WeightedParse!T137,WeightedParse!V137,WeightedParse!X137,WeightedParse!Z137,WeightedParse!AE137,WeightedParse!AF137,WeightedParse!AG137,WeightedParse!AH137,WeightedParse!AK137),HARMEAN(WeightedParse!K137,WeightedParse!Q137,WeightedParse!S137,WeightedParse!T137,WeightedParse!V137,WeightedParse!X137,WeightedParse!Z137,WeightedParse!AE137,WeightedParse!AF137,WeightedParse!AG137,WeightedParse!AH137,WeightedParse!AK137)*Variables!$B$5),"")</f>
        <v/>
      </c>
      <c r="W137" s="114" t="str">
        <f>IF($A137&gt;"",IF(EXACT(SquadExport!$BQ137,TRUE),HARMEAN(WeightedParse!I137,WeightedParse!K137,WeightedParse!N137,WeightedParse!Q137,WeightedParse!T137,WeightedParse!V137,WeightedParse!X137,WeightedParse!Z137,WeightedParse!AB137,WeightedParse!AD137,WeightedParse!AF137,WeightedParse!AG137,WeightedParse!AK137),HARMEAN(WeightedParse!I137,WeightedParse!K137,WeightedParse!N137,WeightedParse!Q137,WeightedParse!T137,WeightedParse!V137,WeightedParse!X137,WeightedParse!Z137,WeightedParse!AB137,WeightedParse!AD137,WeightedParse!AF137,WeightedParse!AG137,WeightedParse!AK137)*Variables!$B$5),"")</f>
        <v/>
      </c>
      <c r="X137" s="114" t="str">
        <f>IF($A137&gt;"",IF(EXACT(SquadExport!$BQ137,TRUE),HARMEAN(WeightedParse!K137,WeightedParse!P137,WeightedParse!Q137,WeightedParse!S137,WeightedParse!U137,WeightedParse!V137,WeightedParse!X137,WeightedParse!Y137,WeightedParse!Z137,WeightedParse!AE137,WeightedParse!AF137,WeightedParse!AH137,WeightedParse!AO137,WeightedParse!AP137),HARMEAN(WeightedParse!K137,WeightedParse!P137,WeightedParse!Q137,WeightedParse!S137,WeightedParse!U137,WeightedParse!V137,WeightedParse!X137,WeightedParse!Y137,WeightedParse!Z137,WeightedParse!AE137,WeightedParse!AF137,WeightedParse!AH137,WeightedParse!AO137,WeightedParse!AP137)*Variables!$B$5),"")</f>
        <v/>
      </c>
      <c r="Y137" s="114" t="str">
        <f>IF($A137&gt;"",IF(EXACT(SquadExport!$BQ137,TRUE),HARMEAN(WeightedParse!P137,WeightedParse!Q137,WeightedParse!S137,WeightedParse!U137,WeightedParse!V137,WeightedParse!W137,WeightedParse!Y137,WeightedParse!AE137,WeightedParse!AF137,WeightedParse!AH137,WeightedParse!AJ137,WeightedParse!AN137,WeightedParse!AO137,WeightedParse!AP137),HARMEAN(WeightedParse!P137,WeightedParse!Q137,WeightedParse!S137,WeightedParse!U137,WeightedParse!V137,WeightedParse!W137,WeightedParse!Y137,WeightedParse!AE137,WeightedParse!AF137,WeightedParse!AH137,WeightedParse!AJ137,WeightedParse!AN137,WeightedParse!AO137,WeightedParse!AP137)*Variables!$B$5),"")</f>
        <v/>
      </c>
      <c r="Z137" s="114" t="str">
        <f>IF($A137&gt;"",IF(EXACT(SquadExport!$BQ137,TRUE),HARMEAN(WeightedParse!M137,WeightedParse!P137,WeightedParse!Q137,WeightedParse!S137,WeightedParse!U137,WeightedParse!V137,WeightedParse!W137,WeightedParse!X137,WeightedParse!Y137,WeightedParse!Z137,WeightedParse!AE137,WeightedParse!AF137,WeightedParse!AH137,WeightedParse!AL137,WeightedParse!AO137,WeightedParse!AP137),HARMEAN(WeightedParse!M137,WeightedParse!P137,WeightedParse!Q137,WeightedParse!S137,WeightedParse!U137,WeightedParse!V137,WeightedParse!W137,WeightedParse!X137,WeightedParse!Y137,WeightedParse!Z137,WeightedParse!AE137,WeightedParse!AF137,WeightedParse!AH137,WeightedParse!AL137,WeightedParse!AO137,WeightedParse!AP137)*Variables!$B$5),"")</f>
        <v/>
      </c>
      <c r="AA137" s="114" t="str">
        <f>IF($A137&gt;"",IF(EXACT(SquadExport!$BQ137,TRUE),HARMEAN(WeightedParse!J137,WeightedParse!K137,WeightedParse!N137,WeightedParse!P137,WeightedParse!Q137,WeightedParse!S137,WeightedParse!V137,WeightedParse!X137,WeightedParse!Y137,WeightedParse!Z137,WeightedParse!AD137,WeightedParse!AE137,WeightedParse!AH137,WeightedParse!AI137,WeightedParse!AK137,WeightedParse!AN137,WeightedParse!AO137,WeightedParse!AP137),HARMEAN(WeightedParse!J137,WeightedParse!K137,WeightedParse!N137,WeightedParse!P137,WeightedParse!Q137,WeightedParse!S137,WeightedParse!V137,WeightedParse!X137,WeightedParse!Y137,WeightedParse!Z137,WeightedParse!AD137,WeightedParse!AE137,WeightedParse!AH137,WeightedParse!AI137,WeightedParse!AK137,WeightedParse!AN137,WeightedParse!AO137,WeightedParse!AP137)*Variables!$B$5),"")</f>
        <v/>
      </c>
      <c r="AB137" s="114" t="str">
        <f>IF($A137&gt;"",IF(AND(EXACT(SquadExport!$BR137,TRUE),EXACT(SquadExport!$BL137,TRUE)),HARMEAN(WeightedParse!I137,WeightedParse!K137,WeightedParse!N137,WeightedParse!Q137,WeightedParse!T137,WeightedParse!V137,WeightedParse!X137,WeightedParse!Y137,WeightedParse!Z137,WeightedParse!AD137,WeightedParse!AE137,WeightedParse!AF137,WeightedParse!AG137,WeightedParse!AH137,WeightedParse!AI137,WeightedParse!AJ137,WeightedParse!AK137,WeightedParse!AN137,WeightedParse!AO137),HARMEAN(WeightedParse!I137,WeightedParse!K137,WeightedParse!N137,WeightedParse!Q137,WeightedParse!T137,WeightedParse!V137,WeightedParse!X137,WeightedParse!Y137,WeightedParse!Z137,WeightedParse!AD137,WeightedParse!AE137,WeightedParse!AF137,WeightedParse!AG137,WeightedParse!AH137,WeightedParse!AI137,WeightedParse!AJ137,WeightedParse!AK137,WeightedParse!AN137,WeightedParse!AO137)*Variables!$B$5),"")</f>
        <v/>
      </c>
      <c r="AC137" s="114" t="str">
        <f>IF($A137&gt;"",IF(AND(EXACT(SquadExport!$BR137,TRUE),EXACT(SquadExport!$BL137,TRUE)),HARMEAN(WeightedParse!K137,WeightedParse!Q137,WeightedParse!S137,WeightedParse!T137,WeightedParse!V137,WeightedParse!X137,WeightedParse!Y137,WeightedParse!Z137,WeightedParse!AD137,WeightedParse!AE137,WeightedParse!AF137,WeightedParse!AG137,WeightedParse!AH137,WeightedParse!AO137),HARMEAN(WeightedParse!K137,WeightedParse!Q137,WeightedParse!S137,WeightedParse!T137,WeightedParse!V137,WeightedParse!X137,WeightedParse!Y137,WeightedParse!Z137,WeightedParse!AD137,WeightedParse!AE137,WeightedParse!AF137,WeightedParse!AG137,WeightedParse!AH137,WeightedParse!AO137)*Variables!$B$5),"")</f>
        <v/>
      </c>
      <c r="AD137" s="114" t="str">
        <f>IF($A137&gt;"",IF(AND(EXACT(SquadExport!$BR137,TRUE),EXACT(SquadExport!$BL137,TRUE)),HARMEAN(WeightedParse!I137,WeightedParse!J137,WeightedParse!K137,WeightedParse!N137,WeightedParse!Q137,WeightedParse!S137,WeightedParse!T137,WeightedParse!V137,WeightedParse!X137,WeightedParse!Z137,WeightedParse!AB137,WeightedParse!AD137,WeightedParse!AG137,WeightedParse!AH137,WeightedParse!AI137,WeightedParse!AK137,WeightedParse!AO137),HARMEAN(WeightedParse!I137,WeightedParse!J137,WeightedParse!K137,WeightedParse!N137,WeightedParse!Q137,WeightedParse!S137,WeightedParse!T137,WeightedParse!V137,WeightedParse!X137,WeightedParse!Z137,WeightedParse!AB137,WeightedParse!AD137,WeightedParse!AG137,WeightedParse!AH137,WeightedParse!AI137,WeightedParse!AK137,WeightedParse!AO137)*Variables!$B$5),"")</f>
        <v/>
      </c>
      <c r="AE137" s="114" t="str">
        <f>IF($A137&gt;"",IF(AND(EXACT(SquadExport!$BR137,TRUE),EXACT(SquadExport!$BL137,TRUE)),HARMEAN(WeightedParse!K137,WeightedParse!N137,WeightedParse!P137,WeightedParse!Q137,WeightedParse!S137,WeightedParse!T137,WeightedParse!U137,WeightedParse!V137,WeightedParse!X137,WeightedParse!Y137,WeightedParse!Z137,WeightedParse!AD137,WeightedParse!AE137,WeightedParse!AF137,WeightedParse!AG137,WeightedParse!AH137,WeightedParse!AI137,WeightedParse!AO137),HARMEAN(WeightedParse!K137,WeightedParse!N137,WeightedParse!P137,WeightedParse!Q137,WeightedParse!S137,WeightedParse!T137,WeightedParse!U137,WeightedParse!V137,WeightedParse!X137,WeightedParse!Y137,WeightedParse!Z137,WeightedParse!AD137,WeightedParse!AE137,WeightedParse!AF137,WeightedParse!AG137,WeightedParse!AH137,WeightedParse!AI137,WeightedParse!AO137)*Variables!$B$5),"")</f>
        <v/>
      </c>
      <c r="AF137" s="114" t="str">
        <f>IF($A137&gt;"",IF(AND(EXACT(SquadExport!$BR137,TRUE),EXACT(SquadExport!$BL137,TRUE)),HARMEAN(WeightedParse!I137,WeightedParse!J137,WeightedParse!K137,WeightedParse!N137,WeightedParse!Q137,WeightedParse!S137,WeightedParse!T137,WeightedParse!U137,WeightedParse!V137,WeightedParse!X137,WeightedParse!Z137,WeightedParse!AD137,WeightedParse!AE137,WeightedParse!AF137,WeightedParse!AH137,WeightedParse!AI137,WeightedParse!AK137,WeightedParse!AN137,WeightedParse!AO137,WeightedParse!AP137),HARMEAN(WeightedParse!I137,WeightedParse!J137,WeightedParse!K137,WeightedParse!N137,WeightedParse!Q137,WeightedParse!S137,WeightedParse!T137,WeightedParse!U137,WeightedParse!V137,WeightedParse!X137,WeightedParse!Z137,WeightedParse!AD137,WeightedParse!AE137,WeightedParse!AF137,WeightedParse!AH137,WeightedParse!AI137,WeightedParse!AK137,WeightedParse!AN137,WeightedParse!AO137,WeightedParse!AP137)*Variables!$B$5),"")</f>
        <v/>
      </c>
      <c r="AG137" s="114" t="str">
        <f>IF($A137&gt;"",IF(AND(OR(EXACT(SquadExport!$BR137,TRUE),EXACT(SquadExport!$BS137,TRUE)),OR(EXACT(SquadExport!$BK137,TRUE),EXACT(SquadExport!$BM137,TRUE))),HARMEAN(WeightedParse!I137,WeightedParse!K137,WeightedParse!Q137,WeightedParse!T137,WeightedParse!X137,WeightedParse!Z137,WeightedParse!AD137,WeightedParse!AF137,WeightedParse!AG137,WeightedParse!AJ137),HARMEAN(WeightedParse!I137,WeightedParse!K137,WeightedParse!Q137,WeightedParse!T137,WeightedParse!X137,WeightedParse!Z137,WeightedParse!AD137,WeightedParse!AF137,WeightedParse!AG137,WeightedParse!AJ137)*Variables!$B$5),"")</f>
        <v/>
      </c>
      <c r="AH137" s="114" t="str">
        <f>IF($A137&gt;"",IF(AND(OR(EXACT(SquadExport!$BR137,TRUE),EXACT(SquadExport!$BS137,TRUE)),OR(EXACT(SquadExport!$BK137,TRUE),EXACT(SquadExport!$BM137,TRUE))),HARMEAN(WeightedParse!H137,WeightedParse!K137,WeightedParse!P137,WeightedParse!Q137,WeightedParse!S137,WeightedParse!T137,WeightedParse!V137,WeightedParse!X137,WeightedParse!Y137,WeightedParse!Z137,WeightedParse!AD137,WeightedParse!AE137,WeightedParse!AF137,WeightedParse!AG137,WeightedParse!AH137,WeightedParse!AO137),HARMEAN(WeightedParse!H137,WeightedParse!K137,WeightedParse!P137,WeightedParse!Q137,WeightedParse!S137,WeightedParse!T137,WeightedParse!V137,WeightedParse!X137,WeightedParse!Y137,WeightedParse!Z137,WeightedParse!AD137,WeightedParse!AE137,WeightedParse!AF137,WeightedParse!AG137,WeightedParse!AH137,WeightedParse!AO137)*Variables!$B$5),"")</f>
        <v/>
      </c>
      <c r="AI137" s="114" t="str">
        <f>IF($A137&gt;"",IF(AND(OR(EXACT(SquadExport!$BR137,TRUE),EXACT(SquadExport!$BS137,TRUE)),OR(EXACT(SquadExport!$BK137,TRUE),EXACT(SquadExport!$BM137,TRUE))),HARMEAN(WeightedParse!H137,WeightedParse!I137,WeightedParse!K137,WeightedParse!P137,WeightedParse!Q137,WeightedParse!S137,WeightedParse!T137,WeightedParse!U137,WeightedParse!V137,WeightedParse!X137,WeightedParse!Y137,WeightedParse!Z137,WeightedParse!AD137,WeightedParse!AE137,WeightedParse!AF137,WeightedParse!AH137,WeightedParse!AI137,WeightedParse!AO137),HARMEAN(WeightedParse!H137,WeightedParse!I137,WeightedParse!K137,WeightedParse!P137,WeightedParse!Q137,WeightedParse!S137,WeightedParse!T137,WeightedParse!U137,WeightedParse!V137,WeightedParse!X137,WeightedParse!Y137,WeightedParse!Z137,WeightedParse!AD137,WeightedParse!AE137,WeightedParse!AF137,WeightedParse!AH137,WeightedParse!AI137,WeightedParse!AO137)*Variables!$B$5),"")</f>
        <v/>
      </c>
      <c r="AJ137" s="114" t="str">
        <f>IF($A137&gt;"",IF(AND(OR(EXACT(SquadExport!$BR137,TRUE),EXACT(SquadExport!$BS137,TRUE)),OR(EXACT(SquadExport!$BK137,TRUE),EXACT(SquadExport!$BM137,TRUE))),HARMEAN(WeightedParse!H137,WeightedParse!K137,WeightedParse!M137,WeightedParse!V137,WeightedParse!W137,WeightedParse!AD137,WeightedParse!AF137,WeightedParse!AH137,WeightedParse!AK137,WeightedParse!AL137,WeightedParse!AO137,WeightedParse!AP137)*(CONVERT(LEFT(SquadExport!$E137,FIND("'",SquadExport!$E137)-1)+((MID(SquadExport!$E137,FIND("'",SquadExport!$E137)+1,LEN(SquadExport!$E137)-FIND("'",SquadExport!$E137)-1))/12),"ft","m")-1)/(Variables!$C$4-1),(HARMEAN(WeightedParse!H137,WeightedParse!K137,WeightedParse!M137,WeightedParse!V137,WeightedParse!W137,WeightedParse!AD137,WeightedParse!AF137,WeightedParse!AH137,WeightedParse!AK137,WeightedParse!AL137,WeightedParse!AO137,WeightedParse!AP137)*(CONVERT(LEFT(SquadExport!$E137,FIND("'",SquadExport!$E137)-1)+((MID(SquadExport!$E137,FIND("'",SquadExport!$E137)+1,LEN(SquadExport!$E137)-FIND("'",SquadExport!$E137)-1))/12),"ft","m")-1)/(Variables!$C$4-1))*Variables!$B$5),"")</f>
        <v/>
      </c>
      <c r="AK137" s="114" t="str">
        <f>IF($A137&gt;"",IF(AND(OR(EXACT(SquadExport!$BR137,TRUE),EXACT(SquadExport!$BS137,TRUE)),OR(EXACT(SquadExport!$BK137,TRUE),EXACT(SquadExport!$BM137,TRUE))),HARMEAN(WeightedParse!J137,WeightedParse!K137,WeightedParse!T137,WeightedParse!V137,WeightedParse!X137,WeightedParse!Y137,WeightedParse!Z137,WeightedParse!AD137,WeightedParse!AH137,WeightedParse!AI137,WeightedParse!AK137,WeightedParse!AO137),HARMEAN(WeightedParse!J137,WeightedParse!K137,WeightedParse!T137,WeightedParse!V137,WeightedParse!X137,WeightedParse!Y137,WeightedParse!Z137,WeightedParse!AD137,WeightedParse!AH137,WeightedParse!AI137,WeightedParse!AK137,WeightedParse!AO137)*Variables!$B$5),"")</f>
        <v/>
      </c>
      <c r="AL137" s="114" t="str">
        <f>IF($A137&gt;"",IF(AND(OR(EXACT(SquadExport!$BR137,TRUE),EXACT(SquadExport!$BS137,TRUE)),OR(EXACT(SquadExport!$BK137,TRUE),EXACT(SquadExport!$BM137,TRUE))),HARMEAN(WeightedParse!H137,WeightedParse!I137,WeightedParse!K137,WeightedParse!Q137,WeightedParse!T137,WeightedParse!V137,WeightedParse!AB137,WeightedParse!AD137,WeightedParse!AH137,WeightedParse!AI137,WeightedParse!AJ137,WeightedParse!AN137,WeightedParse!AO137),HARMEAN(WeightedParse!H137,WeightedParse!I137,WeightedParse!K137,WeightedParse!Q137,WeightedParse!T137,WeightedParse!V137,WeightedParse!AB137,WeightedParse!AD137,WeightedParse!AH137,WeightedParse!AI137,WeightedParse!AJ137,WeightedParse!AN137,WeightedParse!AO137)*Variables!$B$5),"")</f>
        <v/>
      </c>
      <c r="AM137" s="114" t="str">
        <f>IF($A137&gt;"",IF(AND(OR(EXACT(SquadExport!$BR137,TRUE),EXACT(SquadExport!$BS137,TRUE)),OR(EXACT(SquadExport!$BK137,TRUE),EXACT(SquadExport!$BM137,TRUE))),HARMEAN(WeightedParse!I137,WeightedParse!J137,WeightedParse!K137,WeightedParse!N137,WeightedParse!Q137,WeightedParse!T137,WeightedParse!V137,WeightedParse!X137,WeightedParse!AB137,WeightedParse!AD137,WeightedParse!AG137,WeightedParse!AI137,WeightedParse!AJ137,WeightedParse!AK137,WeightedParse!AN137)*WeightedParse!BD137,(HARMEAN(WeightedParse!I137,WeightedParse!J137,WeightedParse!K137,WeightedParse!N137,WeightedParse!Q137,WeightedParse!T137,WeightedParse!V137,WeightedParse!X137,WeightedParse!AB137,WeightedParse!AD137,WeightedParse!AG137,WeightedParse!AI137,WeightedParse!AJ137,WeightedParse!AK137,WeightedParse!AN137)*WeightedParse!BD137)*Variables!$B$5),"")</f>
        <v/>
      </c>
      <c r="AN137" s="114" t="str">
        <f>IF($A137&gt;"",IF(AND(OR(EXACT(SquadExport!$BR137,TRUE),EXACT(SquadExport!$BS137,TRUE)),OR(EXACT(SquadExport!$BK137,TRUE),EXACT(SquadExport!$BM137,TRUE))),HARMEAN(WeightedParse!H137,WeightedParse!I137,WeightedParse!K137,WeightedParse!N137,WeightedParse!Q137,WeightedParse!T137,WeightedParse!V137,WeightedParse!X137,WeightedParse!Z137,WeightedParse!AD137,WeightedParse!AG137,WeightedParse!AH137,WeightedParse!AI137,WeightedParse!AJ137,WeightedParse!AN137,WeightedParse!AO137)*WeightedParse!BD137,(HARMEAN(WeightedParse!H137,WeightedParse!I137,WeightedParse!K137,WeightedParse!N137,WeightedParse!Q137,WeightedParse!T137,WeightedParse!V137,WeightedParse!X137,WeightedParse!Z137,WeightedParse!AD137,WeightedParse!AG137,WeightedParse!AH137,WeightedParse!AI137,WeightedParse!AJ137,WeightedParse!AN137,WeightedParse!AO137)*WeightedParse!BD137)*Variables!$B$5),"")</f>
        <v/>
      </c>
      <c r="AO137" s="114" t="str">
        <f>IF($A137&gt;"",IF(AND(EXACT(SquadExport!$BS137,TRUE),EXACT(SquadExport!$BL137,TRUE)),HARMEAN(WeightedParse!K137,WeightedParse!Q137,WeightedParse!T137,WeightedParse!V137,WeightedParse!X137,WeightedParse!Z137,WeightedParse!AB137,WeightedParse!AD137,WeightedParse!AG137,WeightedParse!AK137),HARMEAN(WeightedParse!K137,WeightedParse!Q137,WeightedParse!T137,WeightedParse!V137,WeightedParse!X137,WeightedParse!Z137,WeightedParse!AB137,WeightedParse!AD137,WeightedParse!AG137,WeightedParse!AK137)*Variables!$B$5),"")</f>
        <v/>
      </c>
      <c r="AP137" s="114" t="str">
        <f>IF($A137&gt;"",IF(AND(EXACT(SquadExport!$BS137,TRUE),EXACT(SquadExport!$BL137,TRUE)),HARMEAN(WeightedParse!I137,WeightedParse!K137,WeightedParse!Q137,WeightedParse!T137,WeightedParse!V137,WeightedParse!X137,WeightedParse!Z137,WeightedParse!AB137,WeightedParse!AD137,WeightedParse!AF137,WeightedParse!AG137,WeightedParse!AI137,WeightedParse!AJ137),HARMEAN(WeightedParse!I137,WeightedParse!K137,WeightedParse!Q137,WeightedParse!T137,WeightedParse!V137,WeightedParse!X137,WeightedParse!Z137,WeightedParse!AB137,WeightedParse!AD137,WeightedParse!AF137,WeightedParse!AG137,WeightedParse!AI137,WeightedParse!AJ137)*Variables!$B$5),"")</f>
        <v/>
      </c>
      <c r="AQ137" s="114" t="str">
        <f>IF($A137&gt;"",IF(AND(EXACT(SquadExport!$BS137,TRUE),EXACT(SquadExport!$BL137,TRUE)),HARMEAN(WeightedParse!I137,WeightedParse!J137,WeightedParse!K137,WeightedParse!Q137,WeightedParse!T137,WeightedParse!V137,WeightedParse!X137,WeightedParse!Z137,WeightedParse!AB137,WeightedParse!AD137,WeightedParse!AG137,WeightedParse!AI137,WeightedParse!AJ137,WeightedParse!AK137),HARMEAN(WeightedParse!I137,WeightedParse!J137,WeightedParse!K137,WeightedParse!Q137,WeightedParse!T137,WeightedParse!V137,WeightedParse!X137,WeightedParse!Z137,WeightedParse!AB137,WeightedParse!AD137,WeightedParse!AG137,WeightedParse!AI137,WeightedParse!AJ137,WeightedParse!AK137)*Variables!$B$5),"")</f>
        <v/>
      </c>
      <c r="AR137" s="114" t="str">
        <f>IF($A137&gt;"",IF(AND(EXACT(SquadExport!$BS137,TRUE),EXACT(SquadExport!$BL137,TRUE)),HARMEAN(WeightedParse!I137,WeightedParse!J137,WeightedParse!K137,WeightedParse!Q137,WeightedParse!T137,WeightedParse!V137,WeightedParse!X137,WeightedParse!Y137,WeightedParse!Z137,WeightedParse!AD137,WeightedParse!AH137,WeightedParse!AI137,WeightedParse!AJ137,WeightedParse!AK137,WeightedParse!AN137,WeightedParse!AO137),HARMEAN(WeightedParse!I137,WeightedParse!J137,WeightedParse!K137,WeightedParse!Q137,WeightedParse!T137,WeightedParse!V137,WeightedParse!X137,WeightedParse!Y137,WeightedParse!Z137,WeightedParse!AD137,WeightedParse!AH137,WeightedParse!AI137,WeightedParse!AJ137,WeightedParse!AK137,WeightedParse!AN137,WeightedParse!AO137)*Variables!$B$5),"")</f>
        <v/>
      </c>
      <c r="AS137" s="114" t="str">
        <f>IF($A137&gt;"",IF(AND(EXACT(SquadExport!$BT137,TRUE),EXACT(SquadExport!$BL137,TRUE)),HARMEAN(WeightedParse!J137,WeightedParse!K137,WeightedParse!M137,WeightedParse!T137,WeightedParse!V137,WeightedParse!X137,WeightedParse!Z137,WeightedParse!AD137,WeightedParse!AI137),(HARMEAN(WeightedParse!J137,WeightedParse!K137,WeightedParse!M137,WeightedParse!T137,WeightedParse!V137,WeightedParse!X137,WeightedParse!Z137,WeightedParse!AD137,WeightedParse!AI137)*Variables!$B$5)),"")</f>
        <v/>
      </c>
      <c r="AT137" s="114" t="str">
        <f>IF($A137&gt;"",IF(AND(EXACT(SquadExport!$BT137,TRUE),EXACT(SquadExport!$BL137,TRUE)),HARMEAN(WeightedParse!J137,WeightedParse!K137,WeightedParse!M137,WeightedParse!U137,WeightedParse!V137,WeightedParse!W137,WeightedParse!X137,WeightedParse!Z137,WeightedParse!AD137,WeightedParse!AF137,WeightedParse!AK137,WeightedParse!AL137,WeightedParse!AP137)*(CONVERT(LEFT(SquadExport!$E137,FIND("'",SquadExport!$E137)-1)+((MID(SquadExport!$E137,FIND("'",SquadExport!$E137)+1,LEN(SquadExport!$E137)-FIND("'",SquadExport!$E137)-1))/12),"ft","m")-1)/(Variables!$C$4-1),(HARMEAN(WeightedParse!J137,WeightedParse!K137,WeightedParse!M137,WeightedParse!U137,WeightedParse!V137,WeightedParse!W137,WeightedParse!X137,WeightedParse!Z137,WeightedParse!AD137,WeightedParse!AF137,WeightedParse!AK137,WeightedParse!AL137,WeightedParse!AP137)*(CONVERT(LEFT(SquadExport!$E137,FIND("'",SquadExport!$E137)-1)+((MID(SquadExport!$E137,FIND("'",SquadExport!$E137)+1,LEN(SquadExport!$E137)-FIND("'",SquadExport!$E137)-1))/12),"ft","m")-1)/(Variables!$C$4-1)))*Variables!$B$5,"")</f>
        <v/>
      </c>
      <c r="AU137" s="114" t="str">
        <f>IF($A137&gt;"",IF(AND(EXACT(SquadExport!$BT137,TRUE),EXACT(SquadExport!$BL137,TRUE)),HARMEAN(WeightedParse!I137,WeightedParse!J137,WeightedParse!K137,WeightedParse!Q137,WeightedParse!T137,WeightedParse!V137,WeightedParse!X137,WeightedParse!Z137,WeightedParse!AB137,WeightedParse!AD137,WeightedParse!AF137,WeightedParse!AG137,WeightedParse!AK137,WeightedParse!AP137),HARMEAN(WeightedParse!I137,WeightedParse!J137,WeightedParse!K137,WeightedParse!Q137,WeightedParse!T137,WeightedParse!V137,WeightedParse!X137,WeightedParse!Z137,WeightedParse!AB137,WeightedParse!AD137,WeightedParse!AF137,WeightedParse!AG137,WeightedParse!AK137,WeightedParse!AP137)*Variables!$B$5),"")</f>
        <v/>
      </c>
      <c r="AV137" s="114" t="str">
        <f>IF($A137&gt;"",IF(AND(EXACT(SquadExport!$BT137,TRUE),EXACT(SquadExport!$BL137,TRUE)),HARMEAN(WeightedParse!I137,WeightedParse!J137,WeightedParse!K137,WeightedParse!Q137,WeightedParse!T137,WeightedParse!V137,WeightedParse!X137,WeightedParse!Z137,WeightedParse!AD137,WeightedParse!AH137,WeightedParse!AI137,WeightedParse!AJ137,WeightedParse!AK137,WeightedParse!AN137,WeightedParse!AO137),HARMEAN(WeightedParse!I137,WeightedParse!J137,WeightedParse!K137,WeightedParse!Q137,WeightedParse!T137,WeightedParse!V137,WeightedParse!X137,WeightedParse!Z137,WeightedParse!AD137,WeightedParse!AH137,WeightedParse!AI137,WeightedParse!AJ137,WeightedParse!AK137,WeightedParse!AN137,WeightedParse!AO137)*Variables!$B$5),"")</f>
        <v/>
      </c>
      <c r="AW137" s="114" t="str">
        <f>IF($A137&gt;"",IF(AND(EXACT(SquadExport!$BT137,TRUE),EXACT(SquadExport!$BL137,TRUE)),HARMEAN(WeightedParse!I137,WeightedParse!J137,WeightedParse!K137,WeightedParse!Q137,WeightedParse!T137,WeightedParse!V137,WeightedParse!X137,WeightedParse!Z137,WeightedParse!AB137,WeightedParse!AD137,WeightedParse!AF137,WeightedParse!AG137,WeightedParse!AI137,WeightedParse!AJ137,WeightedParse!AK137),HARMEAN(WeightedParse!I137,WeightedParse!J137,WeightedParse!K137,WeightedParse!Q137,WeightedParse!T137,WeightedParse!V137,WeightedParse!X137,WeightedParse!Z137,WeightedParse!AB137,WeightedParse!AD137,WeightedParse!AF137,WeightedParse!AG137,WeightedParse!AI137,WeightedParse!AJ137,WeightedParse!AK137)*Variables!$B$5),"")</f>
        <v/>
      </c>
      <c r="AX137" s="114" t="str">
        <f>IF($A137&gt;"",IF(AND(EXACT(SquadExport!$BT137,TRUE),EXACT(SquadExport!$BL137,TRUE)),HARMEAN(WeightedParse!K137,WeightedParse!Q137,WeightedParse!U137,WeightedParse!V137,WeightedParse!W137,WeightedParse!X137,WeightedParse!Y137,WeightedParse!Z137,WeightedParse!AD137,WeightedParse!AF137,WeightedParse!AH137,WeightedParse!AI137,WeightedParse!AJ137,WeightedParse!AK137,WeightedParse!AN137,WeightedParse!AO137,WeightedParse!AP137),HARMEAN(WeightedParse!K137,WeightedParse!Q137,WeightedParse!U137,WeightedParse!V137,WeightedParse!W137,WeightedParse!X137,WeightedParse!Y137,WeightedParse!Z137,WeightedParse!AD137,WeightedParse!AF137,WeightedParse!AH137,WeightedParse!AI137,WeightedParse!AJ137,WeightedParse!AK137,WeightedParse!AN137,WeightedParse!AO137,WeightedParse!AP137)*Variables!$B$5),"")</f>
        <v/>
      </c>
      <c r="AY137" s="114" t="str">
        <f>IF($A137&gt;"",IF(AND(EXACT(SquadExport!$BT137,TRUE),EXACT(SquadExport!$BL137,TRUE)),HARMEAN(WeightedParse!I137,WeightedParse!J137,WeightedParse!K137,WeightedParse!M137,WeightedParse!N137,WeightedParse!Q137,WeightedParse!T137,WeightedParse!V137,WeightedParse!X137,WeightedParse!Z137,WeightedParse!AD137,WeightedParse!AF137,WeightedParse!AG137,WeightedParse!AH137,WeightedParse!AI137,WeightedParse!AJ137,WeightedParse!AK137,WeightedParse!AL137,WeightedParse!AN137,WeightedParse!AO137,WeightedParse!AP137),HARMEAN(WeightedParse!I137,WeightedParse!J137,WeightedParse!K137,WeightedParse!M137,WeightedParse!N137,WeightedParse!Q137,WeightedParse!T137,WeightedParse!V137,WeightedParse!X137,WeightedParse!Z137,WeightedParse!AD137,WeightedParse!AF137,WeightedParse!AG137,WeightedParse!AH137,WeightedParse!AI137,WeightedParse!AJ137,WeightedParse!AK137,WeightedParse!AL137,WeightedParse!AN137,WeightedParse!AO137,WeightedParse!AP137)*Variables!$B$5),"")</f>
        <v/>
      </c>
    </row>
    <row r="138" spans="1:51" ht="15" customHeight="1" x14ac:dyDescent="0.25">
      <c r="A138" s="3" t="str">
        <f>IF(WeightedParse!A138&gt;"",WeightedParse!A138,"")</f>
        <v/>
      </c>
      <c r="B138" s="4" t="str">
        <f>IF(WeightedParse!B138&gt;0,WeightedParse!B138,"")</f>
        <v/>
      </c>
      <c r="C138" s="4" t="str">
        <f>IF(A138&gt;"",IF(AND(B138&lt;=Variables!$B$8,G138&gt;2),"Youth",IF(AND(B138&lt;=Variables!$B$8,G138&lt;=2),"Prospect",IF(AND(B138&gt;=Variables!$B$9,G138&gt;2),"Old",IF(G138&gt;=3,"Reserves","First Team")))),"")</f>
        <v/>
      </c>
      <c r="D138" s="4" t="str">
        <f>SquadExport!BJ138</f>
        <v/>
      </c>
      <c r="E138" s="4" t="str">
        <f>IF(A138&gt;"",VLOOKUP(F138,Roles!A:B,2,FALSE)&amp;IF(OR(VLOOKUP(F138,Roles!$A:$B,2,FALSE)="FB",VLOOKUP(F138,Roles!$A:$B,2,FALSE)="WB",VLOOKUP(F138,Roles!$A:$B,2,FALSE)="WM",VLOOKUP(F138,Roles!$A:$B,2,FALSE)="W"),IF(AND(SquadExport!BK138=TRUE,SquadExport!BM138=TRUE,WeightedParse!BB138&gt;=WeightedParse!BC138)," (R)",IF(AND(SquadExport!BK138=TRUE,SquadExport!BM138=TRUE,WeightedParse!BB138&lt;WeightedParse!BC138)," (L)",IF(AND(SquadExport!BK138=TRUE,SquadExport!BM138=FALSE), " (L)",IF(AND(SquadExport!BK138=FALSE,SquadExport!BM138=TRUE)," (R)","")))),""),"")</f>
        <v/>
      </c>
      <c r="F138" s="4" t="str" cm="1">
        <f t="array" ref="F138">IF(A138&gt;"",INDEX($J$1:$AY$1,SUMPRODUCT(MAX(($J$2:$AY$200=MAX($J138:$AY138))*(COLUMN($J$2:$AY$200))))-COLUMN($J$1)+1),"")</f>
        <v/>
      </c>
      <c r="G138" s="4" t="str">
        <f t="shared" si="6"/>
        <v/>
      </c>
      <c r="H138" s="4" t="str">
        <f t="shared" si="7"/>
        <v/>
      </c>
      <c r="I138" s="5" t="str">
        <f t="shared" si="8"/>
        <v/>
      </c>
      <c r="J138" s="114" t="str">
        <f>IF($A138&gt;"",HARMEAN(WeightedParse!V138,WeightedParse!Y138,WeightedParse!Z138,WeightedParse!AE138,WeightedParse!AJ138,WeightedParse!AQ138,WeightedParse!AR138,WeightedParse!AS138,WeightedParse!AU138,WeightedParse!AV138,WeightedParse!AW138,WeightedParse!AY138,WeightedParse!BA138),"")</f>
        <v/>
      </c>
      <c r="K138" s="114" t="str">
        <f>IF(A138&gt;"",HARMEAN(WeightedParse!K138,WeightedParse!Q138,WeightedParse!V138,WeightedParse!X138,WeightedParse!Y138,WeightedParse!Z138,WeightedParse!AE138,WeightedParse!AG138,WeightedParse!AI138,WeightedParse!AJ138,WeightedParse!AQ138,WeightedParse!AR138,WeightedParse!AS138,WeightedParse!AU138,WeightedParse!AV138,WeightedParse!AW138,WeightedParse!AY138,WeightedParse!AZ138,WeightedParse!BA138),"")</f>
        <v/>
      </c>
      <c r="L138" s="114" t="str">
        <f>IF($A138&gt;"",IF(AND(EXACT(SquadExport!$BO138,TRUE),EXACT(SquadExport!$BL138,TRUE)),HARMEAN(WeightedParse!M138,WeightedParse!P138,WeightedParse!S138,WeightedParse!U138,WeightedParse!V138,WeightedParse!W138,WeightedParse!Y138,WeightedParse!AE138,WeightedParse!AL138,WeightedParse!AN138,WeightedParse!AP138),HARMEAN(WeightedParse!M138,WeightedParse!P138,WeightedParse!S138,WeightedParse!U138,WeightedParse!V138,WeightedParse!W138,WeightedParse!Y138,WeightedParse!AE138,WeightedParse!AL138,WeightedParse!AN138,WeightedParse!AP138)*Variables!$B$5),"")</f>
        <v/>
      </c>
      <c r="M138" s="114" t="str">
        <f>IF($A138&gt;"",IF(AND(EXACT(SquadExport!$BO138,TRUE),EXACT(SquadExport!$BL138,TRUE)),HARMEAN(WeightedParse!M138,WeightedParse!P138,WeightedParse!S138,WeightedParse!U138,WeightedParse!V138,WeightedParse!W138,WeightedParse!X138,WeightedParse!Y138,WeightedParse!Z138,WeightedParse!AE138,WeightedParse!AL138,WeightedParse!AN138,WeightedParse!AP138),HARMEAN(WeightedParse!M138,WeightedParse!P138,WeightedParse!S138,WeightedParse!U138,WeightedParse!V138,WeightedParse!W138,WeightedParse!X138,WeightedParse!Y138,WeightedParse!Z138,WeightedParse!AE138,WeightedParse!AL138,WeightedParse!AN138,WeightedParse!AP138)*Variables!$B$5),"")</f>
        <v/>
      </c>
      <c r="N138" s="114" t="str">
        <f>IF($A138&gt;"",IF(AND(EXACT(SquadExport!$BO138,TRUE),EXACT(SquadExport!$BL138,TRUE)),HARMEAN(WeightedParse!K138,WeightedParse!M138,WeightedParse!P138,WeightedParse!Q138,WeightedParse!S138,WeightedParse!T138,WeightedParse!U138,WeightedParse!V138,WeightedParse!W138,WeightedParse!X138,WeightedParse!Y138,WeightedParse!Z138,WeightedParse!AE138,WeightedParse!AG138,WeightedParse!AL138,WeightedParse!AN138,WeightedParse!AP138),HARMEAN(WeightedParse!K138,WeightedParse!M138,WeightedParse!P138,WeightedParse!Q138,WeightedParse!S138,WeightedParse!T138,WeightedParse!U138,WeightedParse!V138,WeightedParse!W138,WeightedParse!X138,WeightedParse!Y138,WeightedParse!Z138,WeightedParse!AE138,WeightedParse!AG138,WeightedParse!AL138,WeightedParse!AN138,WeightedParse!AP138)*Variables!$B$5),"")</f>
        <v/>
      </c>
      <c r="O138" s="114" t="str">
        <f>IF($A138&gt;"",IF(AND(EXACT(SquadExport!$BO138,TRUE),EXACT(SquadExport!$BL138,TRUE)),HARMEAN(WeightedParse!I138,WeightedParse!K138,WeightedParse!M138,WeightedParse!P138,WeightedParse!Q138,WeightedParse!S138,WeightedParse!T138,WeightedParse!V138,WeightedParse!W138,WeightedParse!X138,WeightedParse!Y138,WeightedParse!Z138,WeightedParse!AB138,WeightedParse!AE138,WeightedParse!AF138,WeightedParse!AG138,WeightedParse!AJ138,WeightedParse!AK138,WeightedParse!AL138,WeightedParse!AN138,WeightedParse!AO138,WeightedParse!AP138),HARMEAN(WeightedParse!I138,WeightedParse!K138,WeightedParse!M138,WeightedParse!P138,WeightedParse!Q138,WeightedParse!S138,WeightedParse!T138,WeightedParse!V138,WeightedParse!W138,WeightedParse!X138,WeightedParse!Y138,WeightedParse!Z138,WeightedParse!AB138,WeightedParse!AE138,WeightedParse!AF138,WeightedParse!AG138,WeightedParse!AJ138,WeightedParse!AK138,WeightedParse!AL138,WeightedParse!AN138,WeightedParse!AO138,WeightedParse!AP138)*Variables!$B$5),"")</f>
        <v/>
      </c>
      <c r="P138" s="114" t="str">
        <f>IF($A138&gt;"",IF(AND(OR(EXACT(SquadExport!$BO138,TRUE),EXACT(SquadExport!$BP138,TRUE)),OR(EXACT(SquadExport!$BK138,TRUE),EXACT(SquadExport!$BM138,TRUE))),HARMEAN(WeightedParse!M138,WeightedParse!P138,WeightedParse!S138,WeightedParse!U138,WeightedParse!V138,WeightedParse!W138,WeightedParse!Y138,WeightedParse!AE138,WeightedParse!AF138,WeightedParse!AP138),HARMEAN(WeightedParse!M138,WeightedParse!P138,WeightedParse!S138,WeightedParse!U138,WeightedParse!V138,WeightedParse!W138,WeightedParse!Y138,WeightedParse!AE138,WeightedParse!AF138,WeightedParse!AP138)*Variables!$B$5),"")</f>
        <v/>
      </c>
      <c r="Q138" s="114" t="str">
        <f>IF($A138&gt;"",IF(AND(OR(EXACT(SquadExport!$BO138,TRUE),EXACT(SquadExport!$BP138,TRUE)),OR(EXACT(SquadExport!$BK138,TRUE),EXACT(SquadExport!$BM138,TRUE))),HARMEAN(WeightedParse!H138,WeightedParse!P138,WeightedParse!Q138,WeightedParse!S138,WeightedParse!T138,WeightedParse!V138,WeightedParse!X138,WeightedParse!Y138,WeightedParse!Z138,WeightedParse!AE138,WeightedParse!AF138,WeightedParse!AH138,WeightedParse!AN138,WeightedParse!AO138),HARMEAN(WeightedParse!H138,WeightedParse!P138,WeightedParse!Q138,WeightedParse!S138,WeightedParse!T138,WeightedParse!V138,WeightedParse!X138,WeightedParse!Y138,WeightedParse!Z138,WeightedParse!AE138,WeightedParse!AF138,WeightedParse!AH138,WeightedParse!AN138,WeightedParse!AO138)*Variables!$B$5),"")</f>
        <v/>
      </c>
      <c r="R138" s="115" t="str">
        <f>IF($A138&gt;"",IF(AND(OR(EXACT(SquadExport!$BO138,TRUE),EXACT(SquadExport!$BP138,TRUE)),OR(EXACT(SquadExport!$BK138,TRUE),EXACT(SquadExport!$BM138,TRUE))),HARMEAN(WeightedParse!H138,WeightedParse!I138,WeightedParse!K138,WeightedParse!P138,WeightedParse!Q138,WeightedParse!S138,WeightedParse!T138,WeightedParse!V138,WeightedParse!Y138,WeightedParse!Z138,WeightedParse!AD138,WeightedParse!AE138,WeightedParse!AF138,WeightedParse!AH138,WeightedParse!AI138,WeightedParse!AJ138,WeightedParse!AN138,WeightedParse!AO138),HARMEAN(WeightedParse!H138,WeightedParse!I138,WeightedParse!K138,WeightedParse!P138,WeightedParse!Q138,WeightedParse!S138,WeightedParse!T138,WeightedParse!V138,WeightedParse!Y138,WeightedParse!Z138,WeightedParse!AD138,WeightedParse!AE138,WeightedParse!AF138,WeightedParse!AH138,WeightedParse!AI138,WeightedParse!AJ138,WeightedParse!AN138,WeightedParse!AO138)*Variables!$B$5),"")</f>
        <v/>
      </c>
      <c r="S138" s="115" t="str">
        <f>IF($A138&gt;"",IF(AND(OR(EXACT(SquadExport!$BO138,TRUE),EXACT(SquadExport!$BP138,TRUE)),OR(EXACT(SquadExport!$BK138,TRUE),EXACT(SquadExport!$BM138,TRUE))),HARMEAN(WeightedParse!H138,WeightedParse!I138,WeightedParse!K138,WeightedParse!Q138,WeightedParse!S138,WeightedParse!T138,WeightedParse!V138,WeightedParse!X138,WeightedParse!Z138,WeightedParse!AB138,WeightedParse!AD138,WeightedParse!AF138,WeightedParse!AG138,WeightedParse!AH138,WeightedParse!AI138,WeightedParse!AJ138,WeightedParse!AK138,WeightedParse!AN138,WeightedParse!AO138),HARMEAN(WeightedParse!H138,WeightedParse!I138,WeightedParse!K138,WeightedParse!Q138,WeightedParse!S138,WeightedParse!T138,WeightedParse!V138,WeightedParse!X138,WeightedParse!Z138,WeightedParse!AB138,WeightedParse!AD138,WeightedParse!AF138,WeightedParse!AG138,WeightedParse!AH138,WeightedParse!AI138,WeightedParse!AJ138,WeightedParse!AK138,WeightedParse!AN138,WeightedParse!AO138)*Variables!$B$5),"")</f>
        <v/>
      </c>
      <c r="T138" s="114" t="str">
        <f>IF($A138&gt;"",IF(AND(OR(EXACT(SquadExport!$BO138,TRUE),EXACT(SquadExport!$BP138,TRUE)),OR(EXACT(SquadExport!$BK138,TRUE),EXACT(SquadExport!$BM138,TRUE))),HARMEAN(WeightedParse!I138,WeightedParse!K138,WeightedParse!N138,WeightedParse!P138,WeightedParse!Q138,WeightedParse!S138,WeightedParse!T138,WeightedParse!V138,WeightedParse!X138,WeightedParse!Y138,WeightedParse!Z138,WeightedParse!AB138,WeightedParse!AD138,WeightedParse!AE138,WeightedParse!AF138,WeightedParse!AH138,WeightedParse!AI138,WeightedParse!AJ138,WeightedParse!AN138,WeightedParse!AO138)*WeightedParse!BD138,(HARMEAN(WeightedParse!I138,WeightedParse!K138,WeightedParse!N138,WeightedParse!P138,WeightedParse!Q138,WeightedParse!S138,WeightedParse!T138,WeightedParse!V138,WeightedParse!X138,WeightedParse!Y138,WeightedParse!Z138,WeightedParse!AB138,WeightedParse!AD138,WeightedParse!AE138,WeightedParse!AF138,WeightedParse!AH138,WeightedParse!AI138,WeightedParse!AJ138,WeightedParse!AN138,WeightedParse!AO138)*WeightedParse!BD138)*Variables!$B$5),"")</f>
        <v/>
      </c>
      <c r="U138" s="114" t="str">
        <f>IF($A138&gt;"",IF(EXACT(SquadExport!$BQ138,TRUE),HARMEAN(WeightedParse!P138,WeightedParse!S138,WeightedParse!V138,WeightedParse!X138,WeightedParse!Y138,WeightedParse!Z138,WeightedParse!AE138,WeightedParse!AF138,WeightedParse!AP138),HARMEAN(WeightedParse!P138,WeightedParse!S138,WeightedParse!V138,WeightedParse!X138,WeightedParse!Y138,WeightedParse!Z138,WeightedParse!AE138,WeightedParse!AF138,WeightedParse!AP138)*Variables!$B$5),"")</f>
        <v/>
      </c>
      <c r="V138" s="114" t="str">
        <f>IF($A138&gt;"",IF(EXACT(SquadExport!$BQ138,TRUE),HARMEAN(WeightedParse!K138,WeightedParse!Q138,WeightedParse!S138,WeightedParse!T138,WeightedParse!V138,WeightedParse!X138,WeightedParse!Z138,WeightedParse!AE138,WeightedParse!AF138,WeightedParse!AG138,WeightedParse!AH138,WeightedParse!AK138),HARMEAN(WeightedParse!K138,WeightedParse!Q138,WeightedParse!S138,WeightedParse!T138,WeightedParse!V138,WeightedParse!X138,WeightedParse!Z138,WeightedParse!AE138,WeightedParse!AF138,WeightedParse!AG138,WeightedParse!AH138,WeightedParse!AK138)*Variables!$B$5),"")</f>
        <v/>
      </c>
      <c r="W138" s="114" t="str">
        <f>IF($A138&gt;"",IF(EXACT(SquadExport!$BQ138,TRUE),HARMEAN(WeightedParse!I138,WeightedParse!K138,WeightedParse!N138,WeightedParse!Q138,WeightedParse!T138,WeightedParse!V138,WeightedParse!X138,WeightedParse!Z138,WeightedParse!AB138,WeightedParse!AD138,WeightedParse!AF138,WeightedParse!AG138,WeightedParse!AK138),HARMEAN(WeightedParse!I138,WeightedParse!K138,WeightedParse!N138,WeightedParse!Q138,WeightedParse!T138,WeightedParse!V138,WeightedParse!X138,WeightedParse!Z138,WeightedParse!AB138,WeightedParse!AD138,WeightedParse!AF138,WeightedParse!AG138,WeightedParse!AK138)*Variables!$B$5),"")</f>
        <v/>
      </c>
      <c r="X138" s="114" t="str">
        <f>IF($A138&gt;"",IF(EXACT(SquadExport!$BQ138,TRUE),HARMEAN(WeightedParse!K138,WeightedParse!P138,WeightedParse!Q138,WeightedParse!S138,WeightedParse!U138,WeightedParse!V138,WeightedParse!X138,WeightedParse!Y138,WeightedParse!Z138,WeightedParse!AE138,WeightedParse!AF138,WeightedParse!AH138,WeightedParse!AO138,WeightedParse!AP138),HARMEAN(WeightedParse!K138,WeightedParse!P138,WeightedParse!Q138,WeightedParse!S138,WeightedParse!U138,WeightedParse!V138,WeightedParse!X138,WeightedParse!Y138,WeightedParse!Z138,WeightedParse!AE138,WeightedParse!AF138,WeightedParse!AH138,WeightedParse!AO138,WeightedParse!AP138)*Variables!$B$5),"")</f>
        <v/>
      </c>
      <c r="Y138" s="114" t="str">
        <f>IF($A138&gt;"",IF(EXACT(SquadExport!$BQ138,TRUE),HARMEAN(WeightedParse!P138,WeightedParse!Q138,WeightedParse!S138,WeightedParse!U138,WeightedParse!V138,WeightedParse!W138,WeightedParse!Y138,WeightedParse!AE138,WeightedParse!AF138,WeightedParse!AH138,WeightedParse!AJ138,WeightedParse!AN138,WeightedParse!AO138,WeightedParse!AP138),HARMEAN(WeightedParse!P138,WeightedParse!Q138,WeightedParse!S138,WeightedParse!U138,WeightedParse!V138,WeightedParse!W138,WeightedParse!Y138,WeightedParse!AE138,WeightedParse!AF138,WeightedParse!AH138,WeightedParse!AJ138,WeightedParse!AN138,WeightedParse!AO138,WeightedParse!AP138)*Variables!$B$5),"")</f>
        <v/>
      </c>
      <c r="Z138" s="114" t="str">
        <f>IF($A138&gt;"",IF(EXACT(SquadExport!$BQ138,TRUE),HARMEAN(WeightedParse!M138,WeightedParse!P138,WeightedParse!Q138,WeightedParse!S138,WeightedParse!U138,WeightedParse!V138,WeightedParse!W138,WeightedParse!X138,WeightedParse!Y138,WeightedParse!Z138,WeightedParse!AE138,WeightedParse!AF138,WeightedParse!AH138,WeightedParse!AL138,WeightedParse!AO138,WeightedParse!AP138),HARMEAN(WeightedParse!M138,WeightedParse!P138,WeightedParse!Q138,WeightedParse!S138,WeightedParse!U138,WeightedParse!V138,WeightedParse!W138,WeightedParse!X138,WeightedParse!Y138,WeightedParse!Z138,WeightedParse!AE138,WeightedParse!AF138,WeightedParse!AH138,WeightedParse!AL138,WeightedParse!AO138,WeightedParse!AP138)*Variables!$B$5),"")</f>
        <v/>
      </c>
      <c r="AA138" s="114" t="str">
        <f>IF($A138&gt;"",IF(EXACT(SquadExport!$BQ138,TRUE),HARMEAN(WeightedParse!J138,WeightedParse!K138,WeightedParse!N138,WeightedParse!P138,WeightedParse!Q138,WeightedParse!S138,WeightedParse!V138,WeightedParse!X138,WeightedParse!Y138,WeightedParse!Z138,WeightedParse!AD138,WeightedParse!AE138,WeightedParse!AH138,WeightedParse!AI138,WeightedParse!AK138,WeightedParse!AN138,WeightedParse!AO138,WeightedParse!AP138),HARMEAN(WeightedParse!J138,WeightedParse!K138,WeightedParse!N138,WeightedParse!P138,WeightedParse!Q138,WeightedParse!S138,WeightedParse!V138,WeightedParse!X138,WeightedParse!Y138,WeightedParse!Z138,WeightedParse!AD138,WeightedParse!AE138,WeightedParse!AH138,WeightedParse!AI138,WeightedParse!AK138,WeightedParse!AN138,WeightedParse!AO138,WeightedParse!AP138)*Variables!$B$5),"")</f>
        <v/>
      </c>
      <c r="AB138" s="114" t="str">
        <f>IF($A138&gt;"",IF(AND(EXACT(SquadExport!$BR138,TRUE),EXACT(SquadExport!$BL138,TRUE)),HARMEAN(WeightedParse!I138,WeightedParse!K138,WeightedParse!N138,WeightedParse!Q138,WeightedParse!T138,WeightedParse!V138,WeightedParse!X138,WeightedParse!Y138,WeightedParse!Z138,WeightedParse!AD138,WeightedParse!AE138,WeightedParse!AF138,WeightedParse!AG138,WeightedParse!AH138,WeightedParse!AI138,WeightedParse!AJ138,WeightedParse!AK138,WeightedParse!AN138,WeightedParse!AO138),HARMEAN(WeightedParse!I138,WeightedParse!K138,WeightedParse!N138,WeightedParse!Q138,WeightedParse!T138,WeightedParse!V138,WeightedParse!X138,WeightedParse!Y138,WeightedParse!Z138,WeightedParse!AD138,WeightedParse!AE138,WeightedParse!AF138,WeightedParse!AG138,WeightedParse!AH138,WeightedParse!AI138,WeightedParse!AJ138,WeightedParse!AK138,WeightedParse!AN138,WeightedParse!AO138)*Variables!$B$5),"")</f>
        <v/>
      </c>
      <c r="AC138" s="114" t="str">
        <f>IF($A138&gt;"",IF(AND(EXACT(SquadExport!$BR138,TRUE),EXACT(SquadExport!$BL138,TRUE)),HARMEAN(WeightedParse!K138,WeightedParse!Q138,WeightedParse!S138,WeightedParse!T138,WeightedParse!V138,WeightedParse!X138,WeightedParse!Y138,WeightedParse!Z138,WeightedParse!AD138,WeightedParse!AE138,WeightedParse!AF138,WeightedParse!AG138,WeightedParse!AH138,WeightedParse!AO138),HARMEAN(WeightedParse!K138,WeightedParse!Q138,WeightedParse!S138,WeightedParse!T138,WeightedParse!V138,WeightedParse!X138,WeightedParse!Y138,WeightedParse!Z138,WeightedParse!AD138,WeightedParse!AE138,WeightedParse!AF138,WeightedParse!AG138,WeightedParse!AH138,WeightedParse!AO138)*Variables!$B$5),"")</f>
        <v/>
      </c>
      <c r="AD138" s="114" t="str">
        <f>IF($A138&gt;"",IF(AND(EXACT(SquadExport!$BR138,TRUE),EXACT(SquadExport!$BL138,TRUE)),HARMEAN(WeightedParse!I138,WeightedParse!J138,WeightedParse!K138,WeightedParse!N138,WeightedParse!Q138,WeightedParse!S138,WeightedParse!T138,WeightedParse!V138,WeightedParse!X138,WeightedParse!Z138,WeightedParse!AB138,WeightedParse!AD138,WeightedParse!AG138,WeightedParse!AH138,WeightedParse!AI138,WeightedParse!AK138,WeightedParse!AO138),HARMEAN(WeightedParse!I138,WeightedParse!J138,WeightedParse!K138,WeightedParse!N138,WeightedParse!Q138,WeightedParse!S138,WeightedParse!T138,WeightedParse!V138,WeightedParse!X138,WeightedParse!Z138,WeightedParse!AB138,WeightedParse!AD138,WeightedParse!AG138,WeightedParse!AH138,WeightedParse!AI138,WeightedParse!AK138,WeightedParse!AO138)*Variables!$B$5),"")</f>
        <v/>
      </c>
      <c r="AE138" s="114" t="str">
        <f>IF($A138&gt;"",IF(AND(EXACT(SquadExport!$BR138,TRUE),EXACT(SquadExport!$BL138,TRUE)),HARMEAN(WeightedParse!K138,WeightedParse!N138,WeightedParse!P138,WeightedParse!Q138,WeightedParse!S138,WeightedParse!T138,WeightedParse!U138,WeightedParse!V138,WeightedParse!X138,WeightedParse!Y138,WeightedParse!Z138,WeightedParse!AD138,WeightedParse!AE138,WeightedParse!AF138,WeightedParse!AG138,WeightedParse!AH138,WeightedParse!AI138,WeightedParse!AO138),HARMEAN(WeightedParse!K138,WeightedParse!N138,WeightedParse!P138,WeightedParse!Q138,WeightedParse!S138,WeightedParse!T138,WeightedParse!U138,WeightedParse!V138,WeightedParse!X138,WeightedParse!Y138,WeightedParse!Z138,WeightedParse!AD138,WeightedParse!AE138,WeightedParse!AF138,WeightedParse!AG138,WeightedParse!AH138,WeightedParse!AI138,WeightedParse!AO138)*Variables!$B$5),"")</f>
        <v/>
      </c>
      <c r="AF138" s="114" t="str">
        <f>IF($A138&gt;"",IF(AND(EXACT(SquadExport!$BR138,TRUE),EXACT(SquadExport!$BL138,TRUE)),HARMEAN(WeightedParse!I138,WeightedParse!J138,WeightedParse!K138,WeightedParse!N138,WeightedParse!Q138,WeightedParse!S138,WeightedParse!T138,WeightedParse!U138,WeightedParse!V138,WeightedParse!X138,WeightedParse!Z138,WeightedParse!AD138,WeightedParse!AE138,WeightedParse!AF138,WeightedParse!AH138,WeightedParse!AI138,WeightedParse!AK138,WeightedParse!AN138,WeightedParse!AO138,WeightedParse!AP138),HARMEAN(WeightedParse!I138,WeightedParse!J138,WeightedParse!K138,WeightedParse!N138,WeightedParse!Q138,WeightedParse!S138,WeightedParse!T138,WeightedParse!U138,WeightedParse!V138,WeightedParse!X138,WeightedParse!Z138,WeightedParse!AD138,WeightedParse!AE138,WeightedParse!AF138,WeightedParse!AH138,WeightedParse!AI138,WeightedParse!AK138,WeightedParse!AN138,WeightedParse!AO138,WeightedParse!AP138)*Variables!$B$5),"")</f>
        <v/>
      </c>
      <c r="AG138" s="114" t="str">
        <f>IF($A138&gt;"",IF(AND(OR(EXACT(SquadExport!$BR138,TRUE),EXACT(SquadExport!$BS138,TRUE)),OR(EXACT(SquadExport!$BK138,TRUE),EXACT(SquadExport!$BM138,TRUE))),HARMEAN(WeightedParse!I138,WeightedParse!K138,WeightedParse!Q138,WeightedParse!T138,WeightedParse!X138,WeightedParse!Z138,WeightedParse!AD138,WeightedParse!AF138,WeightedParse!AG138,WeightedParse!AJ138),HARMEAN(WeightedParse!I138,WeightedParse!K138,WeightedParse!Q138,WeightedParse!T138,WeightedParse!X138,WeightedParse!Z138,WeightedParse!AD138,WeightedParse!AF138,WeightedParse!AG138,WeightedParse!AJ138)*Variables!$B$5),"")</f>
        <v/>
      </c>
      <c r="AH138" s="114" t="str">
        <f>IF($A138&gt;"",IF(AND(OR(EXACT(SquadExport!$BR138,TRUE),EXACT(SquadExport!$BS138,TRUE)),OR(EXACT(SquadExport!$BK138,TRUE),EXACT(SquadExport!$BM138,TRUE))),HARMEAN(WeightedParse!H138,WeightedParse!K138,WeightedParse!P138,WeightedParse!Q138,WeightedParse!S138,WeightedParse!T138,WeightedParse!V138,WeightedParse!X138,WeightedParse!Y138,WeightedParse!Z138,WeightedParse!AD138,WeightedParse!AE138,WeightedParse!AF138,WeightedParse!AG138,WeightedParse!AH138,WeightedParse!AO138),HARMEAN(WeightedParse!H138,WeightedParse!K138,WeightedParse!P138,WeightedParse!Q138,WeightedParse!S138,WeightedParse!T138,WeightedParse!V138,WeightedParse!X138,WeightedParse!Y138,WeightedParse!Z138,WeightedParse!AD138,WeightedParse!AE138,WeightedParse!AF138,WeightedParse!AG138,WeightedParse!AH138,WeightedParse!AO138)*Variables!$B$5),"")</f>
        <v/>
      </c>
      <c r="AI138" s="114" t="str">
        <f>IF($A138&gt;"",IF(AND(OR(EXACT(SquadExport!$BR138,TRUE),EXACT(SquadExport!$BS138,TRUE)),OR(EXACT(SquadExport!$BK138,TRUE),EXACT(SquadExport!$BM138,TRUE))),HARMEAN(WeightedParse!H138,WeightedParse!I138,WeightedParse!K138,WeightedParse!P138,WeightedParse!Q138,WeightedParse!S138,WeightedParse!T138,WeightedParse!U138,WeightedParse!V138,WeightedParse!X138,WeightedParse!Y138,WeightedParse!Z138,WeightedParse!AD138,WeightedParse!AE138,WeightedParse!AF138,WeightedParse!AH138,WeightedParse!AI138,WeightedParse!AO138),HARMEAN(WeightedParse!H138,WeightedParse!I138,WeightedParse!K138,WeightedParse!P138,WeightedParse!Q138,WeightedParse!S138,WeightedParse!T138,WeightedParse!U138,WeightedParse!V138,WeightedParse!X138,WeightedParse!Y138,WeightedParse!Z138,WeightedParse!AD138,WeightedParse!AE138,WeightedParse!AF138,WeightedParse!AH138,WeightedParse!AI138,WeightedParse!AO138)*Variables!$B$5),"")</f>
        <v/>
      </c>
      <c r="AJ138" s="114" t="str">
        <f>IF($A138&gt;"",IF(AND(OR(EXACT(SquadExport!$BR138,TRUE),EXACT(SquadExport!$BS138,TRUE)),OR(EXACT(SquadExport!$BK138,TRUE),EXACT(SquadExport!$BM138,TRUE))),HARMEAN(WeightedParse!H138,WeightedParse!K138,WeightedParse!M138,WeightedParse!V138,WeightedParse!W138,WeightedParse!AD138,WeightedParse!AF138,WeightedParse!AH138,WeightedParse!AK138,WeightedParse!AL138,WeightedParse!AO138,WeightedParse!AP138)*(CONVERT(LEFT(SquadExport!$E138,FIND("'",SquadExport!$E138)-1)+((MID(SquadExport!$E138,FIND("'",SquadExport!$E138)+1,LEN(SquadExport!$E138)-FIND("'",SquadExport!$E138)-1))/12),"ft","m")-1)/(Variables!$C$4-1),(HARMEAN(WeightedParse!H138,WeightedParse!K138,WeightedParse!M138,WeightedParse!V138,WeightedParse!W138,WeightedParse!AD138,WeightedParse!AF138,WeightedParse!AH138,WeightedParse!AK138,WeightedParse!AL138,WeightedParse!AO138,WeightedParse!AP138)*(CONVERT(LEFT(SquadExport!$E138,FIND("'",SquadExport!$E138)-1)+((MID(SquadExport!$E138,FIND("'",SquadExport!$E138)+1,LEN(SquadExport!$E138)-FIND("'",SquadExport!$E138)-1))/12),"ft","m")-1)/(Variables!$C$4-1))*Variables!$B$5),"")</f>
        <v/>
      </c>
      <c r="AK138" s="114" t="str">
        <f>IF($A138&gt;"",IF(AND(OR(EXACT(SquadExport!$BR138,TRUE),EXACT(SquadExport!$BS138,TRUE)),OR(EXACT(SquadExport!$BK138,TRUE),EXACT(SquadExport!$BM138,TRUE))),HARMEAN(WeightedParse!J138,WeightedParse!K138,WeightedParse!T138,WeightedParse!V138,WeightedParse!X138,WeightedParse!Y138,WeightedParse!Z138,WeightedParse!AD138,WeightedParse!AH138,WeightedParse!AI138,WeightedParse!AK138,WeightedParse!AO138),HARMEAN(WeightedParse!J138,WeightedParse!K138,WeightedParse!T138,WeightedParse!V138,WeightedParse!X138,WeightedParse!Y138,WeightedParse!Z138,WeightedParse!AD138,WeightedParse!AH138,WeightedParse!AI138,WeightedParse!AK138,WeightedParse!AO138)*Variables!$B$5),"")</f>
        <v/>
      </c>
      <c r="AL138" s="114" t="str">
        <f>IF($A138&gt;"",IF(AND(OR(EXACT(SquadExport!$BR138,TRUE),EXACT(SquadExport!$BS138,TRUE)),OR(EXACT(SquadExport!$BK138,TRUE),EXACT(SquadExport!$BM138,TRUE))),HARMEAN(WeightedParse!H138,WeightedParse!I138,WeightedParse!K138,WeightedParse!Q138,WeightedParse!T138,WeightedParse!V138,WeightedParse!AB138,WeightedParse!AD138,WeightedParse!AH138,WeightedParse!AI138,WeightedParse!AJ138,WeightedParse!AN138,WeightedParse!AO138),HARMEAN(WeightedParse!H138,WeightedParse!I138,WeightedParse!K138,WeightedParse!Q138,WeightedParse!T138,WeightedParse!V138,WeightedParse!AB138,WeightedParse!AD138,WeightedParse!AH138,WeightedParse!AI138,WeightedParse!AJ138,WeightedParse!AN138,WeightedParse!AO138)*Variables!$B$5),"")</f>
        <v/>
      </c>
      <c r="AM138" s="114" t="str">
        <f>IF($A138&gt;"",IF(AND(OR(EXACT(SquadExport!$BR138,TRUE),EXACT(SquadExport!$BS138,TRUE)),OR(EXACT(SquadExport!$BK138,TRUE),EXACT(SquadExport!$BM138,TRUE))),HARMEAN(WeightedParse!I138,WeightedParse!J138,WeightedParse!K138,WeightedParse!N138,WeightedParse!Q138,WeightedParse!T138,WeightedParse!V138,WeightedParse!X138,WeightedParse!AB138,WeightedParse!AD138,WeightedParse!AG138,WeightedParse!AI138,WeightedParse!AJ138,WeightedParse!AK138,WeightedParse!AN138)*WeightedParse!BD138,(HARMEAN(WeightedParse!I138,WeightedParse!J138,WeightedParse!K138,WeightedParse!N138,WeightedParse!Q138,WeightedParse!T138,WeightedParse!V138,WeightedParse!X138,WeightedParse!AB138,WeightedParse!AD138,WeightedParse!AG138,WeightedParse!AI138,WeightedParse!AJ138,WeightedParse!AK138,WeightedParse!AN138)*WeightedParse!BD138)*Variables!$B$5),"")</f>
        <v/>
      </c>
      <c r="AN138" s="114" t="str">
        <f>IF($A138&gt;"",IF(AND(OR(EXACT(SquadExport!$BR138,TRUE),EXACT(SquadExport!$BS138,TRUE)),OR(EXACT(SquadExport!$BK138,TRUE),EXACT(SquadExport!$BM138,TRUE))),HARMEAN(WeightedParse!H138,WeightedParse!I138,WeightedParse!K138,WeightedParse!N138,WeightedParse!Q138,WeightedParse!T138,WeightedParse!V138,WeightedParse!X138,WeightedParse!Z138,WeightedParse!AD138,WeightedParse!AG138,WeightedParse!AH138,WeightedParse!AI138,WeightedParse!AJ138,WeightedParse!AN138,WeightedParse!AO138)*WeightedParse!BD138,(HARMEAN(WeightedParse!H138,WeightedParse!I138,WeightedParse!K138,WeightedParse!N138,WeightedParse!Q138,WeightedParse!T138,WeightedParse!V138,WeightedParse!X138,WeightedParse!Z138,WeightedParse!AD138,WeightedParse!AG138,WeightedParse!AH138,WeightedParse!AI138,WeightedParse!AJ138,WeightedParse!AN138,WeightedParse!AO138)*WeightedParse!BD138)*Variables!$B$5),"")</f>
        <v/>
      </c>
      <c r="AO138" s="114" t="str">
        <f>IF($A138&gt;"",IF(AND(EXACT(SquadExport!$BS138,TRUE),EXACT(SquadExport!$BL138,TRUE)),HARMEAN(WeightedParse!K138,WeightedParse!Q138,WeightedParse!T138,WeightedParse!V138,WeightedParse!X138,WeightedParse!Z138,WeightedParse!AB138,WeightedParse!AD138,WeightedParse!AG138,WeightedParse!AK138),HARMEAN(WeightedParse!K138,WeightedParse!Q138,WeightedParse!T138,WeightedParse!V138,WeightedParse!X138,WeightedParse!Z138,WeightedParse!AB138,WeightedParse!AD138,WeightedParse!AG138,WeightedParse!AK138)*Variables!$B$5),"")</f>
        <v/>
      </c>
      <c r="AP138" s="114" t="str">
        <f>IF($A138&gt;"",IF(AND(EXACT(SquadExport!$BS138,TRUE),EXACT(SquadExport!$BL138,TRUE)),HARMEAN(WeightedParse!I138,WeightedParse!K138,WeightedParse!Q138,WeightedParse!T138,WeightedParse!V138,WeightedParse!X138,WeightedParse!Z138,WeightedParse!AB138,WeightedParse!AD138,WeightedParse!AF138,WeightedParse!AG138,WeightedParse!AI138,WeightedParse!AJ138),HARMEAN(WeightedParse!I138,WeightedParse!K138,WeightedParse!Q138,WeightedParse!T138,WeightedParse!V138,WeightedParse!X138,WeightedParse!Z138,WeightedParse!AB138,WeightedParse!AD138,WeightedParse!AF138,WeightedParse!AG138,WeightedParse!AI138,WeightedParse!AJ138)*Variables!$B$5),"")</f>
        <v/>
      </c>
      <c r="AQ138" s="114" t="str">
        <f>IF($A138&gt;"",IF(AND(EXACT(SquadExport!$BS138,TRUE),EXACT(SquadExport!$BL138,TRUE)),HARMEAN(WeightedParse!I138,WeightedParse!J138,WeightedParse!K138,WeightedParse!Q138,WeightedParse!T138,WeightedParse!V138,WeightedParse!X138,WeightedParse!Z138,WeightedParse!AB138,WeightedParse!AD138,WeightedParse!AG138,WeightedParse!AI138,WeightedParse!AJ138,WeightedParse!AK138),HARMEAN(WeightedParse!I138,WeightedParse!J138,WeightedParse!K138,WeightedParse!Q138,WeightedParse!T138,WeightedParse!V138,WeightedParse!X138,WeightedParse!Z138,WeightedParse!AB138,WeightedParse!AD138,WeightedParse!AG138,WeightedParse!AI138,WeightedParse!AJ138,WeightedParse!AK138)*Variables!$B$5),"")</f>
        <v/>
      </c>
      <c r="AR138" s="114" t="str">
        <f>IF($A138&gt;"",IF(AND(EXACT(SquadExport!$BS138,TRUE),EXACT(SquadExport!$BL138,TRUE)),HARMEAN(WeightedParse!I138,WeightedParse!J138,WeightedParse!K138,WeightedParse!Q138,WeightedParse!T138,WeightedParse!V138,WeightedParse!X138,WeightedParse!Y138,WeightedParse!Z138,WeightedParse!AD138,WeightedParse!AH138,WeightedParse!AI138,WeightedParse!AJ138,WeightedParse!AK138,WeightedParse!AN138,WeightedParse!AO138),HARMEAN(WeightedParse!I138,WeightedParse!J138,WeightedParse!K138,WeightedParse!Q138,WeightedParse!T138,WeightedParse!V138,WeightedParse!X138,WeightedParse!Y138,WeightedParse!Z138,WeightedParse!AD138,WeightedParse!AH138,WeightedParse!AI138,WeightedParse!AJ138,WeightedParse!AK138,WeightedParse!AN138,WeightedParse!AO138)*Variables!$B$5),"")</f>
        <v/>
      </c>
      <c r="AS138" s="114" t="str">
        <f>IF($A138&gt;"",IF(AND(EXACT(SquadExport!$BT138,TRUE),EXACT(SquadExport!$BL138,TRUE)),HARMEAN(WeightedParse!J138,WeightedParse!K138,WeightedParse!M138,WeightedParse!T138,WeightedParse!V138,WeightedParse!X138,WeightedParse!Z138,WeightedParse!AD138,WeightedParse!AI138),(HARMEAN(WeightedParse!J138,WeightedParse!K138,WeightedParse!M138,WeightedParse!T138,WeightedParse!V138,WeightedParse!X138,WeightedParse!Z138,WeightedParse!AD138,WeightedParse!AI138)*Variables!$B$5)),"")</f>
        <v/>
      </c>
      <c r="AT138" s="114" t="str">
        <f>IF($A138&gt;"",IF(AND(EXACT(SquadExport!$BT138,TRUE),EXACT(SquadExport!$BL138,TRUE)),HARMEAN(WeightedParse!J138,WeightedParse!K138,WeightedParse!M138,WeightedParse!U138,WeightedParse!V138,WeightedParse!W138,WeightedParse!X138,WeightedParse!Z138,WeightedParse!AD138,WeightedParse!AF138,WeightedParse!AK138,WeightedParse!AL138,WeightedParse!AP138)*(CONVERT(LEFT(SquadExport!$E138,FIND("'",SquadExport!$E138)-1)+((MID(SquadExport!$E138,FIND("'",SquadExport!$E138)+1,LEN(SquadExport!$E138)-FIND("'",SquadExport!$E138)-1))/12),"ft","m")-1)/(Variables!$C$4-1),(HARMEAN(WeightedParse!J138,WeightedParse!K138,WeightedParse!M138,WeightedParse!U138,WeightedParse!V138,WeightedParse!W138,WeightedParse!X138,WeightedParse!Z138,WeightedParse!AD138,WeightedParse!AF138,WeightedParse!AK138,WeightedParse!AL138,WeightedParse!AP138)*(CONVERT(LEFT(SquadExport!$E138,FIND("'",SquadExport!$E138)-1)+((MID(SquadExport!$E138,FIND("'",SquadExport!$E138)+1,LEN(SquadExport!$E138)-FIND("'",SquadExport!$E138)-1))/12),"ft","m")-1)/(Variables!$C$4-1)))*Variables!$B$5,"")</f>
        <v/>
      </c>
      <c r="AU138" s="114" t="str">
        <f>IF($A138&gt;"",IF(AND(EXACT(SquadExport!$BT138,TRUE),EXACT(SquadExport!$BL138,TRUE)),HARMEAN(WeightedParse!I138,WeightedParse!J138,WeightedParse!K138,WeightedParse!Q138,WeightedParse!T138,WeightedParse!V138,WeightedParse!X138,WeightedParse!Z138,WeightedParse!AB138,WeightedParse!AD138,WeightedParse!AF138,WeightedParse!AG138,WeightedParse!AK138,WeightedParse!AP138),HARMEAN(WeightedParse!I138,WeightedParse!J138,WeightedParse!K138,WeightedParse!Q138,WeightedParse!T138,WeightedParse!V138,WeightedParse!X138,WeightedParse!Z138,WeightedParse!AB138,WeightedParse!AD138,WeightedParse!AF138,WeightedParse!AG138,WeightedParse!AK138,WeightedParse!AP138)*Variables!$B$5),"")</f>
        <v/>
      </c>
      <c r="AV138" s="114" t="str">
        <f>IF($A138&gt;"",IF(AND(EXACT(SquadExport!$BT138,TRUE),EXACT(SquadExport!$BL138,TRUE)),HARMEAN(WeightedParse!I138,WeightedParse!J138,WeightedParse!K138,WeightedParse!Q138,WeightedParse!T138,WeightedParse!V138,WeightedParse!X138,WeightedParse!Z138,WeightedParse!AD138,WeightedParse!AH138,WeightedParse!AI138,WeightedParse!AJ138,WeightedParse!AK138,WeightedParse!AN138,WeightedParse!AO138),HARMEAN(WeightedParse!I138,WeightedParse!J138,WeightedParse!K138,WeightedParse!Q138,WeightedParse!T138,WeightedParse!V138,WeightedParse!X138,WeightedParse!Z138,WeightedParse!AD138,WeightedParse!AH138,WeightedParse!AI138,WeightedParse!AJ138,WeightedParse!AK138,WeightedParse!AN138,WeightedParse!AO138)*Variables!$B$5),"")</f>
        <v/>
      </c>
      <c r="AW138" s="114" t="str">
        <f>IF($A138&gt;"",IF(AND(EXACT(SquadExport!$BT138,TRUE),EXACT(SquadExport!$BL138,TRUE)),HARMEAN(WeightedParse!I138,WeightedParse!J138,WeightedParse!K138,WeightedParse!Q138,WeightedParse!T138,WeightedParse!V138,WeightedParse!X138,WeightedParse!Z138,WeightedParse!AB138,WeightedParse!AD138,WeightedParse!AF138,WeightedParse!AG138,WeightedParse!AI138,WeightedParse!AJ138,WeightedParse!AK138),HARMEAN(WeightedParse!I138,WeightedParse!J138,WeightedParse!K138,WeightedParse!Q138,WeightedParse!T138,WeightedParse!V138,WeightedParse!X138,WeightedParse!Z138,WeightedParse!AB138,WeightedParse!AD138,WeightedParse!AF138,WeightedParse!AG138,WeightedParse!AI138,WeightedParse!AJ138,WeightedParse!AK138)*Variables!$B$5),"")</f>
        <v/>
      </c>
      <c r="AX138" s="114" t="str">
        <f>IF($A138&gt;"",IF(AND(EXACT(SquadExport!$BT138,TRUE),EXACT(SquadExport!$BL138,TRUE)),HARMEAN(WeightedParse!K138,WeightedParse!Q138,WeightedParse!U138,WeightedParse!V138,WeightedParse!W138,WeightedParse!X138,WeightedParse!Y138,WeightedParse!Z138,WeightedParse!AD138,WeightedParse!AF138,WeightedParse!AH138,WeightedParse!AI138,WeightedParse!AJ138,WeightedParse!AK138,WeightedParse!AN138,WeightedParse!AO138,WeightedParse!AP138),HARMEAN(WeightedParse!K138,WeightedParse!Q138,WeightedParse!U138,WeightedParse!V138,WeightedParse!W138,WeightedParse!X138,WeightedParse!Y138,WeightedParse!Z138,WeightedParse!AD138,WeightedParse!AF138,WeightedParse!AH138,WeightedParse!AI138,WeightedParse!AJ138,WeightedParse!AK138,WeightedParse!AN138,WeightedParse!AO138,WeightedParse!AP138)*Variables!$B$5),"")</f>
        <v/>
      </c>
      <c r="AY138" s="114" t="str">
        <f>IF($A138&gt;"",IF(AND(EXACT(SquadExport!$BT138,TRUE),EXACT(SquadExport!$BL138,TRUE)),HARMEAN(WeightedParse!I138,WeightedParse!J138,WeightedParse!K138,WeightedParse!M138,WeightedParse!N138,WeightedParse!Q138,WeightedParse!T138,WeightedParse!V138,WeightedParse!X138,WeightedParse!Z138,WeightedParse!AD138,WeightedParse!AF138,WeightedParse!AG138,WeightedParse!AH138,WeightedParse!AI138,WeightedParse!AJ138,WeightedParse!AK138,WeightedParse!AL138,WeightedParse!AN138,WeightedParse!AO138,WeightedParse!AP138),HARMEAN(WeightedParse!I138,WeightedParse!J138,WeightedParse!K138,WeightedParse!M138,WeightedParse!N138,WeightedParse!Q138,WeightedParse!T138,WeightedParse!V138,WeightedParse!X138,WeightedParse!Z138,WeightedParse!AD138,WeightedParse!AF138,WeightedParse!AG138,WeightedParse!AH138,WeightedParse!AI138,WeightedParse!AJ138,WeightedParse!AK138,WeightedParse!AL138,WeightedParse!AN138,WeightedParse!AO138,WeightedParse!AP138)*Variables!$B$5),"")</f>
        <v/>
      </c>
    </row>
    <row r="139" spans="1:51" ht="15" customHeight="1" x14ac:dyDescent="0.25">
      <c r="A139" s="3" t="str">
        <f>IF(WeightedParse!A139&gt;"",WeightedParse!A139,"")</f>
        <v/>
      </c>
      <c r="B139" s="4" t="str">
        <f>IF(WeightedParse!B139&gt;0,WeightedParse!B139,"")</f>
        <v/>
      </c>
      <c r="C139" s="4" t="str">
        <f>IF(A139&gt;"",IF(AND(B139&lt;=Variables!$B$8,G139&gt;2),"Youth",IF(AND(B139&lt;=Variables!$B$8,G139&lt;=2),"Prospect",IF(AND(B139&gt;=Variables!$B$9,G139&gt;2),"Old",IF(G139&gt;=3,"Reserves","First Team")))),"")</f>
        <v/>
      </c>
      <c r="D139" s="4" t="str">
        <f>SquadExport!BJ139</f>
        <v/>
      </c>
      <c r="E139" s="4" t="str">
        <f>IF(A139&gt;"",VLOOKUP(F139,Roles!A:B,2,FALSE)&amp;IF(OR(VLOOKUP(F139,Roles!$A:$B,2,FALSE)="FB",VLOOKUP(F139,Roles!$A:$B,2,FALSE)="WB",VLOOKUP(F139,Roles!$A:$B,2,FALSE)="WM",VLOOKUP(F139,Roles!$A:$B,2,FALSE)="W"),IF(AND(SquadExport!BK139=TRUE,SquadExport!BM139=TRUE,WeightedParse!BB139&gt;=WeightedParse!BC139)," (R)",IF(AND(SquadExport!BK139=TRUE,SquadExport!BM139=TRUE,WeightedParse!BB139&lt;WeightedParse!BC139)," (L)",IF(AND(SquadExport!BK139=TRUE,SquadExport!BM139=FALSE), " (L)",IF(AND(SquadExport!BK139=FALSE,SquadExport!BM139=TRUE)," (R)","")))),""),"")</f>
        <v/>
      </c>
      <c r="F139" s="4" t="str" cm="1">
        <f t="array" ref="F139">IF(A139&gt;"",INDEX($J$1:$AY$1,SUMPRODUCT(MAX(($J$2:$AY$200=MAX($J139:$AY139))*(COLUMN($J$2:$AY$200))))-COLUMN($J$1)+1),"")</f>
        <v/>
      </c>
      <c r="G139" s="4" t="str">
        <f t="shared" si="6"/>
        <v/>
      </c>
      <c r="H139" s="4" t="str">
        <f t="shared" si="7"/>
        <v/>
      </c>
      <c r="I139" s="5" t="str">
        <f t="shared" si="8"/>
        <v/>
      </c>
      <c r="J139" s="114" t="str">
        <f>IF($A139&gt;"",HARMEAN(WeightedParse!V139,WeightedParse!Y139,WeightedParse!Z139,WeightedParse!AE139,WeightedParse!AJ139,WeightedParse!AQ139,WeightedParse!AR139,WeightedParse!AS139,WeightedParse!AU139,WeightedParse!AV139,WeightedParse!AW139,WeightedParse!AY139,WeightedParse!BA139),"")</f>
        <v/>
      </c>
      <c r="K139" s="114" t="str">
        <f>IF(A139&gt;"",HARMEAN(WeightedParse!K139,WeightedParse!Q139,WeightedParse!V139,WeightedParse!X139,WeightedParse!Y139,WeightedParse!Z139,WeightedParse!AE139,WeightedParse!AG139,WeightedParse!AI139,WeightedParse!AJ139,WeightedParse!AQ139,WeightedParse!AR139,WeightedParse!AS139,WeightedParse!AU139,WeightedParse!AV139,WeightedParse!AW139,WeightedParse!AY139,WeightedParse!AZ139,WeightedParse!BA139),"")</f>
        <v/>
      </c>
      <c r="L139" s="114" t="str">
        <f>IF($A139&gt;"",IF(AND(EXACT(SquadExport!$BO139,TRUE),EXACT(SquadExport!$BL139,TRUE)),HARMEAN(WeightedParse!M139,WeightedParse!P139,WeightedParse!S139,WeightedParse!U139,WeightedParse!V139,WeightedParse!W139,WeightedParse!Y139,WeightedParse!AE139,WeightedParse!AL139,WeightedParse!AN139,WeightedParse!AP139),HARMEAN(WeightedParse!M139,WeightedParse!P139,WeightedParse!S139,WeightedParse!U139,WeightedParse!V139,WeightedParse!W139,WeightedParse!Y139,WeightedParse!AE139,WeightedParse!AL139,WeightedParse!AN139,WeightedParse!AP139)*Variables!$B$5),"")</f>
        <v/>
      </c>
      <c r="M139" s="114" t="str">
        <f>IF($A139&gt;"",IF(AND(EXACT(SquadExport!$BO139,TRUE),EXACT(SquadExport!$BL139,TRUE)),HARMEAN(WeightedParse!M139,WeightedParse!P139,WeightedParse!S139,WeightedParse!U139,WeightedParse!V139,WeightedParse!W139,WeightedParse!X139,WeightedParse!Y139,WeightedParse!Z139,WeightedParse!AE139,WeightedParse!AL139,WeightedParse!AN139,WeightedParse!AP139),HARMEAN(WeightedParse!M139,WeightedParse!P139,WeightedParse!S139,WeightedParse!U139,WeightedParse!V139,WeightedParse!W139,WeightedParse!X139,WeightedParse!Y139,WeightedParse!Z139,WeightedParse!AE139,WeightedParse!AL139,WeightedParse!AN139,WeightedParse!AP139)*Variables!$B$5),"")</f>
        <v/>
      </c>
      <c r="N139" s="114" t="str">
        <f>IF($A139&gt;"",IF(AND(EXACT(SquadExport!$BO139,TRUE),EXACT(SquadExport!$BL139,TRUE)),HARMEAN(WeightedParse!K139,WeightedParse!M139,WeightedParse!P139,WeightedParse!Q139,WeightedParse!S139,WeightedParse!T139,WeightedParse!U139,WeightedParse!V139,WeightedParse!W139,WeightedParse!X139,WeightedParse!Y139,WeightedParse!Z139,WeightedParse!AE139,WeightedParse!AG139,WeightedParse!AL139,WeightedParse!AN139,WeightedParse!AP139),HARMEAN(WeightedParse!K139,WeightedParse!M139,WeightedParse!P139,WeightedParse!Q139,WeightedParse!S139,WeightedParse!T139,WeightedParse!U139,WeightedParse!V139,WeightedParse!W139,WeightedParse!X139,WeightedParse!Y139,WeightedParse!Z139,WeightedParse!AE139,WeightedParse!AG139,WeightedParse!AL139,WeightedParse!AN139,WeightedParse!AP139)*Variables!$B$5),"")</f>
        <v/>
      </c>
      <c r="O139" s="114" t="str">
        <f>IF($A139&gt;"",IF(AND(EXACT(SquadExport!$BO139,TRUE),EXACT(SquadExport!$BL139,TRUE)),HARMEAN(WeightedParse!I139,WeightedParse!K139,WeightedParse!M139,WeightedParse!P139,WeightedParse!Q139,WeightedParse!S139,WeightedParse!T139,WeightedParse!V139,WeightedParse!W139,WeightedParse!X139,WeightedParse!Y139,WeightedParse!Z139,WeightedParse!AB139,WeightedParse!AE139,WeightedParse!AF139,WeightedParse!AG139,WeightedParse!AJ139,WeightedParse!AK139,WeightedParse!AL139,WeightedParse!AN139,WeightedParse!AO139,WeightedParse!AP139),HARMEAN(WeightedParse!I139,WeightedParse!K139,WeightedParse!M139,WeightedParse!P139,WeightedParse!Q139,WeightedParse!S139,WeightedParse!T139,WeightedParse!V139,WeightedParse!W139,WeightedParse!X139,WeightedParse!Y139,WeightedParse!Z139,WeightedParse!AB139,WeightedParse!AE139,WeightedParse!AF139,WeightedParse!AG139,WeightedParse!AJ139,WeightedParse!AK139,WeightedParse!AL139,WeightedParse!AN139,WeightedParse!AO139,WeightedParse!AP139)*Variables!$B$5),"")</f>
        <v/>
      </c>
      <c r="P139" s="114" t="str">
        <f>IF($A139&gt;"",IF(AND(OR(EXACT(SquadExport!$BO139,TRUE),EXACT(SquadExport!$BP139,TRUE)),OR(EXACT(SquadExport!$BK139,TRUE),EXACT(SquadExport!$BM139,TRUE))),HARMEAN(WeightedParse!M139,WeightedParse!P139,WeightedParse!S139,WeightedParse!U139,WeightedParse!V139,WeightedParse!W139,WeightedParse!Y139,WeightedParse!AE139,WeightedParse!AF139,WeightedParse!AP139),HARMEAN(WeightedParse!M139,WeightedParse!P139,WeightedParse!S139,WeightedParse!U139,WeightedParse!V139,WeightedParse!W139,WeightedParse!Y139,WeightedParse!AE139,WeightedParse!AF139,WeightedParse!AP139)*Variables!$B$5),"")</f>
        <v/>
      </c>
      <c r="Q139" s="114" t="str">
        <f>IF($A139&gt;"",IF(AND(OR(EXACT(SquadExport!$BO139,TRUE),EXACT(SquadExport!$BP139,TRUE)),OR(EXACT(SquadExport!$BK139,TRUE),EXACT(SquadExport!$BM139,TRUE))),HARMEAN(WeightedParse!H139,WeightedParse!P139,WeightedParse!Q139,WeightedParse!S139,WeightedParse!T139,WeightedParse!V139,WeightedParse!X139,WeightedParse!Y139,WeightedParse!Z139,WeightedParse!AE139,WeightedParse!AF139,WeightedParse!AH139,WeightedParse!AN139,WeightedParse!AO139),HARMEAN(WeightedParse!H139,WeightedParse!P139,WeightedParse!Q139,WeightedParse!S139,WeightedParse!T139,WeightedParse!V139,WeightedParse!X139,WeightedParse!Y139,WeightedParse!Z139,WeightedParse!AE139,WeightedParse!AF139,WeightedParse!AH139,WeightedParse!AN139,WeightedParse!AO139)*Variables!$B$5),"")</f>
        <v/>
      </c>
      <c r="R139" s="115" t="str">
        <f>IF($A139&gt;"",IF(AND(OR(EXACT(SquadExport!$BO139,TRUE),EXACT(SquadExport!$BP139,TRUE)),OR(EXACT(SquadExport!$BK139,TRUE),EXACT(SquadExport!$BM139,TRUE))),HARMEAN(WeightedParse!H139,WeightedParse!I139,WeightedParse!K139,WeightedParse!P139,WeightedParse!Q139,WeightedParse!S139,WeightedParse!T139,WeightedParse!V139,WeightedParse!Y139,WeightedParse!Z139,WeightedParse!AD139,WeightedParse!AE139,WeightedParse!AF139,WeightedParse!AH139,WeightedParse!AI139,WeightedParse!AJ139,WeightedParse!AN139,WeightedParse!AO139),HARMEAN(WeightedParse!H139,WeightedParse!I139,WeightedParse!K139,WeightedParse!P139,WeightedParse!Q139,WeightedParse!S139,WeightedParse!T139,WeightedParse!V139,WeightedParse!Y139,WeightedParse!Z139,WeightedParse!AD139,WeightedParse!AE139,WeightedParse!AF139,WeightedParse!AH139,WeightedParse!AI139,WeightedParse!AJ139,WeightedParse!AN139,WeightedParse!AO139)*Variables!$B$5),"")</f>
        <v/>
      </c>
      <c r="S139" s="115" t="str">
        <f>IF($A139&gt;"",IF(AND(OR(EXACT(SquadExport!$BO139,TRUE),EXACT(SquadExport!$BP139,TRUE)),OR(EXACT(SquadExport!$BK139,TRUE),EXACT(SquadExport!$BM139,TRUE))),HARMEAN(WeightedParse!H139,WeightedParse!I139,WeightedParse!K139,WeightedParse!Q139,WeightedParse!S139,WeightedParse!T139,WeightedParse!V139,WeightedParse!X139,WeightedParse!Z139,WeightedParse!AB139,WeightedParse!AD139,WeightedParse!AF139,WeightedParse!AG139,WeightedParse!AH139,WeightedParse!AI139,WeightedParse!AJ139,WeightedParse!AK139,WeightedParse!AN139,WeightedParse!AO139),HARMEAN(WeightedParse!H139,WeightedParse!I139,WeightedParse!K139,WeightedParse!Q139,WeightedParse!S139,WeightedParse!T139,WeightedParse!V139,WeightedParse!X139,WeightedParse!Z139,WeightedParse!AB139,WeightedParse!AD139,WeightedParse!AF139,WeightedParse!AG139,WeightedParse!AH139,WeightedParse!AI139,WeightedParse!AJ139,WeightedParse!AK139,WeightedParse!AN139,WeightedParse!AO139)*Variables!$B$5),"")</f>
        <v/>
      </c>
      <c r="T139" s="114" t="str">
        <f>IF($A139&gt;"",IF(AND(OR(EXACT(SquadExport!$BO139,TRUE),EXACT(SquadExport!$BP139,TRUE)),OR(EXACT(SquadExport!$BK139,TRUE),EXACT(SquadExport!$BM139,TRUE))),HARMEAN(WeightedParse!I139,WeightedParse!K139,WeightedParse!N139,WeightedParse!P139,WeightedParse!Q139,WeightedParse!S139,WeightedParse!T139,WeightedParse!V139,WeightedParse!X139,WeightedParse!Y139,WeightedParse!Z139,WeightedParse!AB139,WeightedParse!AD139,WeightedParse!AE139,WeightedParse!AF139,WeightedParse!AH139,WeightedParse!AI139,WeightedParse!AJ139,WeightedParse!AN139,WeightedParse!AO139)*WeightedParse!BD139,(HARMEAN(WeightedParse!I139,WeightedParse!K139,WeightedParse!N139,WeightedParse!P139,WeightedParse!Q139,WeightedParse!S139,WeightedParse!T139,WeightedParse!V139,WeightedParse!X139,WeightedParse!Y139,WeightedParse!Z139,WeightedParse!AB139,WeightedParse!AD139,WeightedParse!AE139,WeightedParse!AF139,WeightedParse!AH139,WeightedParse!AI139,WeightedParse!AJ139,WeightedParse!AN139,WeightedParse!AO139)*WeightedParse!BD139)*Variables!$B$5),"")</f>
        <v/>
      </c>
      <c r="U139" s="114" t="str">
        <f>IF($A139&gt;"",IF(EXACT(SquadExport!$BQ139,TRUE),HARMEAN(WeightedParse!P139,WeightedParse!S139,WeightedParse!V139,WeightedParse!X139,WeightedParse!Y139,WeightedParse!Z139,WeightedParse!AE139,WeightedParse!AF139,WeightedParse!AP139),HARMEAN(WeightedParse!P139,WeightedParse!S139,WeightedParse!V139,WeightedParse!X139,WeightedParse!Y139,WeightedParse!Z139,WeightedParse!AE139,WeightedParse!AF139,WeightedParse!AP139)*Variables!$B$5),"")</f>
        <v/>
      </c>
      <c r="V139" s="114" t="str">
        <f>IF($A139&gt;"",IF(EXACT(SquadExport!$BQ139,TRUE),HARMEAN(WeightedParse!K139,WeightedParse!Q139,WeightedParse!S139,WeightedParse!T139,WeightedParse!V139,WeightedParse!X139,WeightedParse!Z139,WeightedParse!AE139,WeightedParse!AF139,WeightedParse!AG139,WeightedParse!AH139,WeightedParse!AK139),HARMEAN(WeightedParse!K139,WeightedParse!Q139,WeightedParse!S139,WeightedParse!T139,WeightedParse!V139,WeightedParse!X139,WeightedParse!Z139,WeightedParse!AE139,WeightedParse!AF139,WeightedParse!AG139,WeightedParse!AH139,WeightedParse!AK139)*Variables!$B$5),"")</f>
        <v/>
      </c>
      <c r="W139" s="114" t="str">
        <f>IF($A139&gt;"",IF(EXACT(SquadExport!$BQ139,TRUE),HARMEAN(WeightedParse!I139,WeightedParse!K139,WeightedParse!N139,WeightedParse!Q139,WeightedParse!T139,WeightedParse!V139,WeightedParse!X139,WeightedParse!Z139,WeightedParse!AB139,WeightedParse!AD139,WeightedParse!AF139,WeightedParse!AG139,WeightedParse!AK139),HARMEAN(WeightedParse!I139,WeightedParse!K139,WeightedParse!N139,WeightedParse!Q139,WeightedParse!T139,WeightedParse!V139,WeightedParse!X139,WeightedParse!Z139,WeightedParse!AB139,WeightedParse!AD139,WeightedParse!AF139,WeightedParse!AG139,WeightedParse!AK139)*Variables!$B$5),"")</f>
        <v/>
      </c>
      <c r="X139" s="114" t="str">
        <f>IF($A139&gt;"",IF(EXACT(SquadExport!$BQ139,TRUE),HARMEAN(WeightedParse!K139,WeightedParse!P139,WeightedParse!Q139,WeightedParse!S139,WeightedParse!U139,WeightedParse!V139,WeightedParse!X139,WeightedParse!Y139,WeightedParse!Z139,WeightedParse!AE139,WeightedParse!AF139,WeightedParse!AH139,WeightedParse!AO139,WeightedParse!AP139),HARMEAN(WeightedParse!K139,WeightedParse!P139,WeightedParse!Q139,WeightedParse!S139,WeightedParse!U139,WeightedParse!V139,WeightedParse!X139,WeightedParse!Y139,WeightedParse!Z139,WeightedParse!AE139,WeightedParse!AF139,WeightedParse!AH139,WeightedParse!AO139,WeightedParse!AP139)*Variables!$B$5),"")</f>
        <v/>
      </c>
      <c r="Y139" s="114" t="str">
        <f>IF($A139&gt;"",IF(EXACT(SquadExport!$BQ139,TRUE),HARMEAN(WeightedParse!P139,WeightedParse!Q139,WeightedParse!S139,WeightedParse!U139,WeightedParse!V139,WeightedParse!W139,WeightedParse!Y139,WeightedParse!AE139,WeightedParse!AF139,WeightedParse!AH139,WeightedParse!AJ139,WeightedParse!AN139,WeightedParse!AO139,WeightedParse!AP139),HARMEAN(WeightedParse!P139,WeightedParse!Q139,WeightedParse!S139,WeightedParse!U139,WeightedParse!V139,WeightedParse!W139,WeightedParse!Y139,WeightedParse!AE139,WeightedParse!AF139,WeightedParse!AH139,WeightedParse!AJ139,WeightedParse!AN139,WeightedParse!AO139,WeightedParse!AP139)*Variables!$B$5),"")</f>
        <v/>
      </c>
      <c r="Z139" s="114" t="str">
        <f>IF($A139&gt;"",IF(EXACT(SquadExport!$BQ139,TRUE),HARMEAN(WeightedParse!M139,WeightedParse!P139,WeightedParse!Q139,WeightedParse!S139,WeightedParse!U139,WeightedParse!V139,WeightedParse!W139,WeightedParse!X139,WeightedParse!Y139,WeightedParse!Z139,WeightedParse!AE139,WeightedParse!AF139,WeightedParse!AH139,WeightedParse!AL139,WeightedParse!AO139,WeightedParse!AP139),HARMEAN(WeightedParse!M139,WeightedParse!P139,WeightedParse!Q139,WeightedParse!S139,WeightedParse!U139,WeightedParse!V139,WeightedParse!W139,WeightedParse!X139,WeightedParse!Y139,WeightedParse!Z139,WeightedParse!AE139,WeightedParse!AF139,WeightedParse!AH139,WeightedParse!AL139,WeightedParse!AO139,WeightedParse!AP139)*Variables!$B$5),"")</f>
        <v/>
      </c>
      <c r="AA139" s="114" t="str">
        <f>IF($A139&gt;"",IF(EXACT(SquadExport!$BQ139,TRUE),HARMEAN(WeightedParse!J139,WeightedParse!K139,WeightedParse!N139,WeightedParse!P139,WeightedParse!Q139,WeightedParse!S139,WeightedParse!V139,WeightedParse!X139,WeightedParse!Y139,WeightedParse!Z139,WeightedParse!AD139,WeightedParse!AE139,WeightedParse!AH139,WeightedParse!AI139,WeightedParse!AK139,WeightedParse!AN139,WeightedParse!AO139,WeightedParse!AP139),HARMEAN(WeightedParse!J139,WeightedParse!K139,WeightedParse!N139,WeightedParse!P139,WeightedParse!Q139,WeightedParse!S139,WeightedParse!V139,WeightedParse!X139,WeightedParse!Y139,WeightedParse!Z139,WeightedParse!AD139,WeightedParse!AE139,WeightedParse!AH139,WeightedParse!AI139,WeightedParse!AK139,WeightedParse!AN139,WeightedParse!AO139,WeightedParse!AP139)*Variables!$B$5),"")</f>
        <v/>
      </c>
      <c r="AB139" s="114" t="str">
        <f>IF($A139&gt;"",IF(AND(EXACT(SquadExport!$BR139,TRUE),EXACT(SquadExport!$BL139,TRUE)),HARMEAN(WeightedParse!I139,WeightedParse!K139,WeightedParse!N139,WeightedParse!Q139,WeightedParse!T139,WeightedParse!V139,WeightedParse!X139,WeightedParse!Y139,WeightedParse!Z139,WeightedParse!AD139,WeightedParse!AE139,WeightedParse!AF139,WeightedParse!AG139,WeightedParse!AH139,WeightedParse!AI139,WeightedParse!AJ139,WeightedParse!AK139,WeightedParse!AN139,WeightedParse!AO139),HARMEAN(WeightedParse!I139,WeightedParse!K139,WeightedParse!N139,WeightedParse!Q139,WeightedParse!T139,WeightedParse!V139,WeightedParse!X139,WeightedParse!Y139,WeightedParse!Z139,WeightedParse!AD139,WeightedParse!AE139,WeightedParse!AF139,WeightedParse!AG139,WeightedParse!AH139,WeightedParse!AI139,WeightedParse!AJ139,WeightedParse!AK139,WeightedParse!AN139,WeightedParse!AO139)*Variables!$B$5),"")</f>
        <v/>
      </c>
      <c r="AC139" s="114" t="str">
        <f>IF($A139&gt;"",IF(AND(EXACT(SquadExport!$BR139,TRUE),EXACT(SquadExport!$BL139,TRUE)),HARMEAN(WeightedParse!K139,WeightedParse!Q139,WeightedParse!S139,WeightedParse!T139,WeightedParse!V139,WeightedParse!X139,WeightedParse!Y139,WeightedParse!Z139,WeightedParse!AD139,WeightedParse!AE139,WeightedParse!AF139,WeightedParse!AG139,WeightedParse!AH139,WeightedParse!AO139),HARMEAN(WeightedParse!K139,WeightedParse!Q139,WeightedParse!S139,WeightedParse!T139,WeightedParse!V139,WeightedParse!X139,WeightedParse!Y139,WeightedParse!Z139,WeightedParse!AD139,WeightedParse!AE139,WeightedParse!AF139,WeightedParse!AG139,WeightedParse!AH139,WeightedParse!AO139)*Variables!$B$5),"")</f>
        <v/>
      </c>
      <c r="AD139" s="114" t="str">
        <f>IF($A139&gt;"",IF(AND(EXACT(SquadExport!$BR139,TRUE),EXACT(SquadExport!$BL139,TRUE)),HARMEAN(WeightedParse!I139,WeightedParse!J139,WeightedParse!K139,WeightedParse!N139,WeightedParse!Q139,WeightedParse!S139,WeightedParse!T139,WeightedParse!V139,WeightedParse!X139,WeightedParse!Z139,WeightedParse!AB139,WeightedParse!AD139,WeightedParse!AG139,WeightedParse!AH139,WeightedParse!AI139,WeightedParse!AK139,WeightedParse!AO139),HARMEAN(WeightedParse!I139,WeightedParse!J139,WeightedParse!K139,WeightedParse!N139,WeightedParse!Q139,WeightedParse!S139,WeightedParse!T139,WeightedParse!V139,WeightedParse!X139,WeightedParse!Z139,WeightedParse!AB139,WeightedParse!AD139,WeightedParse!AG139,WeightedParse!AH139,WeightedParse!AI139,WeightedParse!AK139,WeightedParse!AO139)*Variables!$B$5),"")</f>
        <v/>
      </c>
      <c r="AE139" s="114" t="str">
        <f>IF($A139&gt;"",IF(AND(EXACT(SquadExport!$BR139,TRUE),EXACT(SquadExport!$BL139,TRUE)),HARMEAN(WeightedParse!K139,WeightedParse!N139,WeightedParse!P139,WeightedParse!Q139,WeightedParse!S139,WeightedParse!T139,WeightedParse!U139,WeightedParse!V139,WeightedParse!X139,WeightedParse!Y139,WeightedParse!Z139,WeightedParse!AD139,WeightedParse!AE139,WeightedParse!AF139,WeightedParse!AG139,WeightedParse!AH139,WeightedParse!AI139,WeightedParse!AO139),HARMEAN(WeightedParse!K139,WeightedParse!N139,WeightedParse!P139,WeightedParse!Q139,WeightedParse!S139,WeightedParse!T139,WeightedParse!U139,WeightedParse!V139,WeightedParse!X139,WeightedParse!Y139,WeightedParse!Z139,WeightedParse!AD139,WeightedParse!AE139,WeightedParse!AF139,WeightedParse!AG139,WeightedParse!AH139,WeightedParse!AI139,WeightedParse!AO139)*Variables!$B$5),"")</f>
        <v/>
      </c>
      <c r="AF139" s="114" t="str">
        <f>IF($A139&gt;"",IF(AND(EXACT(SquadExport!$BR139,TRUE),EXACT(SquadExport!$BL139,TRUE)),HARMEAN(WeightedParse!I139,WeightedParse!J139,WeightedParse!K139,WeightedParse!N139,WeightedParse!Q139,WeightedParse!S139,WeightedParse!T139,WeightedParse!U139,WeightedParse!V139,WeightedParse!X139,WeightedParse!Z139,WeightedParse!AD139,WeightedParse!AE139,WeightedParse!AF139,WeightedParse!AH139,WeightedParse!AI139,WeightedParse!AK139,WeightedParse!AN139,WeightedParse!AO139,WeightedParse!AP139),HARMEAN(WeightedParse!I139,WeightedParse!J139,WeightedParse!K139,WeightedParse!N139,WeightedParse!Q139,WeightedParse!S139,WeightedParse!T139,WeightedParse!U139,WeightedParse!V139,WeightedParse!X139,WeightedParse!Z139,WeightedParse!AD139,WeightedParse!AE139,WeightedParse!AF139,WeightedParse!AH139,WeightedParse!AI139,WeightedParse!AK139,WeightedParse!AN139,WeightedParse!AO139,WeightedParse!AP139)*Variables!$B$5),"")</f>
        <v/>
      </c>
      <c r="AG139" s="114" t="str">
        <f>IF($A139&gt;"",IF(AND(OR(EXACT(SquadExport!$BR139,TRUE),EXACT(SquadExport!$BS139,TRUE)),OR(EXACT(SquadExport!$BK139,TRUE),EXACT(SquadExport!$BM139,TRUE))),HARMEAN(WeightedParse!I139,WeightedParse!K139,WeightedParse!Q139,WeightedParse!T139,WeightedParse!X139,WeightedParse!Z139,WeightedParse!AD139,WeightedParse!AF139,WeightedParse!AG139,WeightedParse!AJ139),HARMEAN(WeightedParse!I139,WeightedParse!K139,WeightedParse!Q139,WeightedParse!T139,WeightedParse!X139,WeightedParse!Z139,WeightedParse!AD139,WeightedParse!AF139,WeightedParse!AG139,WeightedParse!AJ139)*Variables!$B$5),"")</f>
        <v/>
      </c>
      <c r="AH139" s="114" t="str">
        <f>IF($A139&gt;"",IF(AND(OR(EXACT(SquadExport!$BR139,TRUE),EXACT(SquadExport!$BS139,TRUE)),OR(EXACT(SquadExport!$BK139,TRUE),EXACT(SquadExport!$BM139,TRUE))),HARMEAN(WeightedParse!H139,WeightedParse!K139,WeightedParse!P139,WeightedParse!Q139,WeightedParse!S139,WeightedParse!T139,WeightedParse!V139,WeightedParse!X139,WeightedParse!Y139,WeightedParse!Z139,WeightedParse!AD139,WeightedParse!AE139,WeightedParse!AF139,WeightedParse!AG139,WeightedParse!AH139,WeightedParse!AO139),HARMEAN(WeightedParse!H139,WeightedParse!K139,WeightedParse!P139,WeightedParse!Q139,WeightedParse!S139,WeightedParse!T139,WeightedParse!V139,WeightedParse!X139,WeightedParse!Y139,WeightedParse!Z139,WeightedParse!AD139,WeightedParse!AE139,WeightedParse!AF139,WeightedParse!AG139,WeightedParse!AH139,WeightedParse!AO139)*Variables!$B$5),"")</f>
        <v/>
      </c>
      <c r="AI139" s="114" t="str">
        <f>IF($A139&gt;"",IF(AND(OR(EXACT(SquadExport!$BR139,TRUE),EXACT(SquadExport!$BS139,TRUE)),OR(EXACT(SquadExport!$BK139,TRUE),EXACT(SquadExport!$BM139,TRUE))),HARMEAN(WeightedParse!H139,WeightedParse!I139,WeightedParse!K139,WeightedParse!P139,WeightedParse!Q139,WeightedParse!S139,WeightedParse!T139,WeightedParse!U139,WeightedParse!V139,WeightedParse!X139,WeightedParse!Y139,WeightedParse!Z139,WeightedParse!AD139,WeightedParse!AE139,WeightedParse!AF139,WeightedParse!AH139,WeightedParse!AI139,WeightedParse!AO139),HARMEAN(WeightedParse!H139,WeightedParse!I139,WeightedParse!K139,WeightedParse!P139,WeightedParse!Q139,WeightedParse!S139,WeightedParse!T139,WeightedParse!U139,WeightedParse!V139,WeightedParse!X139,WeightedParse!Y139,WeightedParse!Z139,WeightedParse!AD139,WeightedParse!AE139,WeightedParse!AF139,WeightedParse!AH139,WeightedParse!AI139,WeightedParse!AO139)*Variables!$B$5),"")</f>
        <v/>
      </c>
      <c r="AJ139" s="114" t="str">
        <f>IF($A139&gt;"",IF(AND(OR(EXACT(SquadExport!$BR139,TRUE),EXACT(SquadExport!$BS139,TRUE)),OR(EXACT(SquadExport!$BK139,TRUE),EXACT(SquadExport!$BM139,TRUE))),HARMEAN(WeightedParse!H139,WeightedParse!K139,WeightedParse!M139,WeightedParse!V139,WeightedParse!W139,WeightedParse!AD139,WeightedParse!AF139,WeightedParse!AH139,WeightedParse!AK139,WeightedParse!AL139,WeightedParse!AO139,WeightedParse!AP139)*(CONVERT(LEFT(SquadExport!$E139,FIND("'",SquadExport!$E139)-1)+((MID(SquadExport!$E139,FIND("'",SquadExport!$E139)+1,LEN(SquadExport!$E139)-FIND("'",SquadExport!$E139)-1))/12),"ft","m")-1)/(Variables!$C$4-1),(HARMEAN(WeightedParse!H139,WeightedParse!K139,WeightedParse!M139,WeightedParse!V139,WeightedParse!W139,WeightedParse!AD139,WeightedParse!AF139,WeightedParse!AH139,WeightedParse!AK139,WeightedParse!AL139,WeightedParse!AO139,WeightedParse!AP139)*(CONVERT(LEFT(SquadExport!$E139,FIND("'",SquadExport!$E139)-1)+((MID(SquadExport!$E139,FIND("'",SquadExport!$E139)+1,LEN(SquadExport!$E139)-FIND("'",SquadExport!$E139)-1))/12),"ft","m")-1)/(Variables!$C$4-1))*Variables!$B$5),"")</f>
        <v/>
      </c>
      <c r="AK139" s="114" t="str">
        <f>IF($A139&gt;"",IF(AND(OR(EXACT(SquadExport!$BR139,TRUE),EXACT(SquadExport!$BS139,TRUE)),OR(EXACT(SquadExport!$BK139,TRUE),EXACT(SquadExport!$BM139,TRUE))),HARMEAN(WeightedParse!J139,WeightedParse!K139,WeightedParse!T139,WeightedParse!V139,WeightedParse!X139,WeightedParse!Y139,WeightedParse!Z139,WeightedParse!AD139,WeightedParse!AH139,WeightedParse!AI139,WeightedParse!AK139,WeightedParse!AO139),HARMEAN(WeightedParse!J139,WeightedParse!K139,WeightedParse!T139,WeightedParse!V139,WeightedParse!X139,WeightedParse!Y139,WeightedParse!Z139,WeightedParse!AD139,WeightedParse!AH139,WeightedParse!AI139,WeightedParse!AK139,WeightedParse!AO139)*Variables!$B$5),"")</f>
        <v/>
      </c>
      <c r="AL139" s="114" t="str">
        <f>IF($A139&gt;"",IF(AND(OR(EXACT(SquadExport!$BR139,TRUE),EXACT(SquadExport!$BS139,TRUE)),OR(EXACT(SquadExport!$BK139,TRUE),EXACT(SquadExport!$BM139,TRUE))),HARMEAN(WeightedParse!H139,WeightedParse!I139,WeightedParse!K139,WeightedParse!Q139,WeightedParse!T139,WeightedParse!V139,WeightedParse!AB139,WeightedParse!AD139,WeightedParse!AH139,WeightedParse!AI139,WeightedParse!AJ139,WeightedParse!AN139,WeightedParse!AO139),HARMEAN(WeightedParse!H139,WeightedParse!I139,WeightedParse!K139,WeightedParse!Q139,WeightedParse!T139,WeightedParse!V139,WeightedParse!AB139,WeightedParse!AD139,WeightedParse!AH139,WeightedParse!AI139,WeightedParse!AJ139,WeightedParse!AN139,WeightedParse!AO139)*Variables!$B$5),"")</f>
        <v/>
      </c>
      <c r="AM139" s="114" t="str">
        <f>IF($A139&gt;"",IF(AND(OR(EXACT(SquadExport!$BR139,TRUE),EXACT(SquadExport!$BS139,TRUE)),OR(EXACT(SquadExport!$BK139,TRUE),EXACT(SquadExport!$BM139,TRUE))),HARMEAN(WeightedParse!I139,WeightedParse!J139,WeightedParse!K139,WeightedParse!N139,WeightedParse!Q139,WeightedParse!T139,WeightedParse!V139,WeightedParse!X139,WeightedParse!AB139,WeightedParse!AD139,WeightedParse!AG139,WeightedParse!AI139,WeightedParse!AJ139,WeightedParse!AK139,WeightedParse!AN139)*WeightedParse!BD139,(HARMEAN(WeightedParse!I139,WeightedParse!J139,WeightedParse!K139,WeightedParse!N139,WeightedParse!Q139,WeightedParse!T139,WeightedParse!V139,WeightedParse!X139,WeightedParse!AB139,WeightedParse!AD139,WeightedParse!AG139,WeightedParse!AI139,WeightedParse!AJ139,WeightedParse!AK139,WeightedParse!AN139)*WeightedParse!BD139)*Variables!$B$5),"")</f>
        <v/>
      </c>
      <c r="AN139" s="114" t="str">
        <f>IF($A139&gt;"",IF(AND(OR(EXACT(SquadExport!$BR139,TRUE),EXACT(SquadExport!$BS139,TRUE)),OR(EXACT(SquadExport!$BK139,TRUE),EXACT(SquadExport!$BM139,TRUE))),HARMEAN(WeightedParse!H139,WeightedParse!I139,WeightedParse!K139,WeightedParse!N139,WeightedParse!Q139,WeightedParse!T139,WeightedParse!V139,WeightedParse!X139,WeightedParse!Z139,WeightedParse!AD139,WeightedParse!AG139,WeightedParse!AH139,WeightedParse!AI139,WeightedParse!AJ139,WeightedParse!AN139,WeightedParse!AO139)*WeightedParse!BD139,(HARMEAN(WeightedParse!H139,WeightedParse!I139,WeightedParse!K139,WeightedParse!N139,WeightedParse!Q139,WeightedParse!T139,WeightedParse!V139,WeightedParse!X139,WeightedParse!Z139,WeightedParse!AD139,WeightedParse!AG139,WeightedParse!AH139,WeightedParse!AI139,WeightedParse!AJ139,WeightedParse!AN139,WeightedParse!AO139)*WeightedParse!BD139)*Variables!$B$5),"")</f>
        <v/>
      </c>
      <c r="AO139" s="114" t="str">
        <f>IF($A139&gt;"",IF(AND(EXACT(SquadExport!$BS139,TRUE),EXACT(SquadExport!$BL139,TRUE)),HARMEAN(WeightedParse!K139,WeightedParse!Q139,WeightedParse!T139,WeightedParse!V139,WeightedParse!X139,WeightedParse!Z139,WeightedParse!AB139,WeightedParse!AD139,WeightedParse!AG139,WeightedParse!AK139),HARMEAN(WeightedParse!K139,WeightedParse!Q139,WeightedParse!T139,WeightedParse!V139,WeightedParse!X139,WeightedParse!Z139,WeightedParse!AB139,WeightedParse!AD139,WeightedParse!AG139,WeightedParse!AK139)*Variables!$B$5),"")</f>
        <v/>
      </c>
      <c r="AP139" s="114" t="str">
        <f>IF($A139&gt;"",IF(AND(EXACT(SquadExport!$BS139,TRUE),EXACT(SquadExport!$BL139,TRUE)),HARMEAN(WeightedParse!I139,WeightedParse!K139,WeightedParse!Q139,WeightedParse!T139,WeightedParse!V139,WeightedParse!X139,WeightedParse!Z139,WeightedParse!AB139,WeightedParse!AD139,WeightedParse!AF139,WeightedParse!AG139,WeightedParse!AI139,WeightedParse!AJ139),HARMEAN(WeightedParse!I139,WeightedParse!K139,WeightedParse!Q139,WeightedParse!T139,WeightedParse!V139,WeightedParse!X139,WeightedParse!Z139,WeightedParse!AB139,WeightedParse!AD139,WeightedParse!AF139,WeightedParse!AG139,WeightedParse!AI139,WeightedParse!AJ139)*Variables!$B$5),"")</f>
        <v/>
      </c>
      <c r="AQ139" s="114" t="str">
        <f>IF($A139&gt;"",IF(AND(EXACT(SquadExport!$BS139,TRUE),EXACT(SquadExport!$BL139,TRUE)),HARMEAN(WeightedParse!I139,WeightedParse!J139,WeightedParse!K139,WeightedParse!Q139,WeightedParse!T139,WeightedParse!V139,WeightedParse!X139,WeightedParse!Z139,WeightedParse!AB139,WeightedParse!AD139,WeightedParse!AG139,WeightedParse!AI139,WeightedParse!AJ139,WeightedParse!AK139),HARMEAN(WeightedParse!I139,WeightedParse!J139,WeightedParse!K139,WeightedParse!Q139,WeightedParse!T139,WeightedParse!V139,WeightedParse!X139,WeightedParse!Z139,WeightedParse!AB139,WeightedParse!AD139,WeightedParse!AG139,WeightedParse!AI139,WeightedParse!AJ139,WeightedParse!AK139)*Variables!$B$5),"")</f>
        <v/>
      </c>
      <c r="AR139" s="114" t="str">
        <f>IF($A139&gt;"",IF(AND(EXACT(SquadExport!$BS139,TRUE),EXACT(SquadExport!$BL139,TRUE)),HARMEAN(WeightedParse!I139,WeightedParse!J139,WeightedParse!K139,WeightedParse!Q139,WeightedParse!T139,WeightedParse!V139,WeightedParse!X139,WeightedParse!Y139,WeightedParse!Z139,WeightedParse!AD139,WeightedParse!AH139,WeightedParse!AI139,WeightedParse!AJ139,WeightedParse!AK139,WeightedParse!AN139,WeightedParse!AO139),HARMEAN(WeightedParse!I139,WeightedParse!J139,WeightedParse!K139,WeightedParse!Q139,WeightedParse!T139,WeightedParse!V139,WeightedParse!X139,WeightedParse!Y139,WeightedParse!Z139,WeightedParse!AD139,WeightedParse!AH139,WeightedParse!AI139,WeightedParse!AJ139,WeightedParse!AK139,WeightedParse!AN139,WeightedParse!AO139)*Variables!$B$5),"")</f>
        <v/>
      </c>
      <c r="AS139" s="114" t="str">
        <f>IF($A139&gt;"",IF(AND(EXACT(SquadExport!$BT139,TRUE),EXACT(SquadExport!$BL139,TRUE)),HARMEAN(WeightedParse!J139,WeightedParse!K139,WeightedParse!M139,WeightedParse!T139,WeightedParse!V139,WeightedParse!X139,WeightedParse!Z139,WeightedParse!AD139,WeightedParse!AI139),(HARMEAN(WeightedParse!J139,WeightedParse!K139,WeightedParse!M139,WeightedParse!T139,WeightedParse!V139,WeightedParse!X139,WeightedParse!Z139,WeightedParse!AD139,WeightedParse!AI139)*Variables!$B$5)),"")</f>
        <v/>
      </c>
      <c r="AT139" s="114" t="str">
        <f>IF($A139&gt;"",IF(AND(EXACT(SquadExport!$BT139,TRUE),EXACT(SquadExport!$BL139,TRUE)),HARMEAN(WeightedParse!J139,WeightedParse!K139,WeightedParse!M139,WeightedParse!U139,WeightedParse!V139,WeightedParse!W139,WeightedParse!X139,WeightedParse!Z139,WeightedParse!AD139,WeightedParse!AF139,WeightedParse!AK139,WeightedParse!AL139,WeightedParse!AP139)*(CONVERT(LEFT(SquadExport!$E139,FIND("'",SquadExport!$E139)-1)+((MID(SquadExport!$E139,FIND("'",SquadExport!$E139)+1,LEN(SquadExport!$E139)-FIND("'",SquadExport!$E139)-1))/12),"ft","m")-1)/(Variables!$C$4-1),(HARMEAN(WeightedParse!J139,WeightedParse!K139,WeightedParse!M139,WeightedParse!U139,WeightedParse!V139,WeightedParse!W139,WeightedParse!X139,WeightedParse!Z139,WeightedParse!AD139,WeightedParse!AF139,WeightedParse!AK139,WeightedParse!AL139,WeightedParse!AP139)*(CONVERT(LEFT(SquadExport!$E139,FIND("'",SquadExport!$E139)-1)+((MID(SquadExport!$E139,FIND("'",SquadExport!$E139)+1,LEN(SquadExport!$E139)-FIND("'",SquadExport!$E139)-1))/12),"ft","m")-1)/(Variables!$C$4-1)))*Variables!$B$5,"")</f>
        <v/>
      </c>
      <c r="AU139" s="114" t="str">
        <f>IF($A139&gt;"",IF(AND(EXACT(SquadExport!$BT139,TRUE),EXACT(SquadExport!$BL139,TRUE)),HARMEAN(WeightedParse!I139,WeightedParse!J139,WeightedParse!K139,WeightedParse!Q139,WeightedParse!T139,WeightedParse!V139,WeightedParse!X139,WeightedParse!Z139,WeightedParse!AB139,WeightedParse!AD139,WeightedParse!AF139,WeightedParse!AG139,WeightedParse!AK139,WeightedParse!AP139),HARMEAN(WeightedParse!I139,WeightedParse!J139,WeightedParse!K139,WeightedParse!Q139,WeightedParse!T139,WeightedParse!V139,WeightedParse!X139,WeightedParse!Z139,WeightedParse!AB139,WeightedParse!AD139,WeightedParse!AF139,WeightedParse!AG139,WeightedParse!AK139,WeightedParse!AP139)*Variables!$B$5),"")</f>
        <v/>
      </c>
      <c r="AV139" s="114" t="str">
        <f>IF($A139&gt;"",IF(AND(EXACT(SquadExport!$BT139,TRUE),EXACT(SquadExport!$BL139,TRUE)),HARMEAN(WeightedParse!I139,WeightedParse!J139,WeightedParse!K139,WeightedParse!Q139,WeightedParse!T139,WeightedParse!V139,WeightedParse!X139,WeightedParse!Z139,WeightedParse!AD139,WeightedParse!AH139,WeightedParse!AI139,WeightedParse!AJ139,WeightedParse!AK139,WeightedParse!AN139,WeightedParse!AO139),HARMEAN(WeightedParse!I139,WeightedParse!J139,WeightedParse!K139,WeightedParse!Q139,WeightedParse!T139,WeightedParse!V139,WeightedParse!X139,WeightedParse!Z139,WeightedParse!AD139,WeightedParse!AH139,WeightedParse!AI139,WeightedParse!AJ139,WeightedParse!AK139,WeightedParse!AN139,WeightedParse!AO139)*Variables!$B$5),"")</f>
        <v/>
      </c>
      <c r="AW139" s="114" t="str">
        <f>IF($A139&gt;"",IF(AND(EXACT(SquadExport!$BT139,TRUE),EXACT(SquadExport!$BL139,TRUE)),HARMEAN(WeightedParse!I139,WeightedParse!J139,WeightedParse!K139,WeightedParse!Q139,WeightedParse!T139,WeightedParse!V139,WeightedParse!X139,WeightedParse!Z139,WeightedParse!AB139,WeightedParse!AD139,WeightedParse!AF139,WeightedParse!AG139,WeightedParse!AI139,WeightedParse!AJ139,WeightedParse!AK139),HARMEAN(WeightedParse!I139,WeightedParse!J139,WeightedParse!K139,WeightedParse!Q139,WeightedParse!T139,WeightedParse!V139,WeightedParse!X139,WeightedParse!Z139,WeightedParse!AB139,WeightedParse!AD139,WeightedParse!AF139,WeightedParse!AG139,WeightedParse!AI139,WeightedParse!AJ139,WeightedParse!AK139)*Variables!$B$5),"")</f>
        <v/>
      </c>
      <c r="AX139" s="114" t="str">
        <f>IF($A139&gt;"",IF(AND(EXACT(SquadExport!$BT139,TRUE),EXACT(SquadExport!$BL139,TRUE)),HARMEAN(WeightedParse!K139,WeightedParse!Q139,WeightedParse!U139,WeightedParse!V139,WeightedParse!W139,WeightedParse!X139,WeightedParse!Y139,WeightedParse!Z139,WeightedParse!AD139,WeightedParse!AF139,WeightedParse!AH139,WeightedParse!AI139,WeightedParse!AJ139,WeightedParse!AK139,WeightedParse!AN139,WeightedParse!AO139,WeightedParse!AP139),HARMEAN(WeightedParse!K139,WeightedParse!Q139,WeightedParse!U139,WeightedParse!V139,WeightedParse!W139,WeightedParse!X139,WeightedParse!Y139,WeightedParse!Z139,WeightedParse!AD139,WeightedParse!AF139,WeightedParse!AH139,WeightedParse!AI139,WeightedParse!AJ139,WeightedParse!AK139,WeightedParse!AN139,WeightedParse!AO139,WeightedParse!AP139)*Variables!$B$5),"")</f>
        <v/>
      </c>
      <c r="AY139" s="114" t="str">
        <f>IF($A139&gt;"",IF(AND(EXACT(SquadExport!$BT139,TRUE),EXACT(SquadExport!$BL139,TRUE)),HARMEAN(WeightedParse!I139,WeightedParse!J139,WeightedParse!K139,WeightedParse!M139,WeightedParse!N139,WeightedParse!Q139,WeightedParse!T139,WeightedParse!V139,WeightedParse!X139,WeightedParse!Z139,WeightedParse!AD139,WeightedParse!AF139,WeightedParse!AG139,WeightedParse!AH139,WeightedParse!AI139,WeightedParse!AJ139,WeightedParse!AK139,WeightedParse!AL139,WeightedParse!AN139,WeightedParse!AO139,WeightedParse!AP139),HARMEAN(WeightedParse!I139,WeightedParse!J139,WeightedParse!K139,WeightedParse!M139,WeightedParse!N139,WeightedParse!Q139,WeightedParse!T139,WeightedParse!V139,WeightedParse!X139,WeightedParse!Z139,WeightedParse!AD139,WeightedParse!AF139,WeightedParse!AG139,WeightedParse!AH139,WeightedParse!AI139,WeightedParse!AJ139,WeightedParse!AK139,WeightedParse!AL139,WeightedParse!AN139,WeightedParse!AO139,WeightedParse!AP139)*Variables!$B$5),"")</f>
        <v/>
      </c>
    </row>
    <row r="140" spans="1:51" ht="15" customHeight="1" x14ac:dyDescent="0.25">
      <c r="A140" s="3" t="str">
        <f>IF(WeightedParse!A140&gt;"",WeightedParse!A140,"")</f>
        <v/>
      </c>
      <c r="B140" s="4" t="str">
        <f>IF(WeightedParse!B140&gt;0,WeightedParse!B140,"")</f>
        <v/>
      </c>
      <c r="C140" s="4" t="str">
        <f>IF(A140&gt;"",IF(AND(B140&lt;=Variables!$B$8,G140&gt;2),"Youth",IF(AND(B140&lt;=Variables!$B$8,G140&lt;=2),"Prospect",IF(AND(B140&gt;=Variables!$B$9,G140&gt;2),"Old",IF(G140&gt;=3,"Reserves","First Team")))),"")</f>
        <v/>
      </c>
      <c r="D140" s="4" t="str">
        <f>SquadExport!BJ140</f>
        <v/>
      </c>
      <c r="E140" s="4" t="str">
        <f>IF(A140&gt;"",VLOOKUP(F140,Roles!A:B,2,FALSE)&amp;IF(OR(VLOOKUP(F140,Roles!$A:$B,2,FALSE)="FB",VLOOKUP(F140,Roles!$A:$B,2,FALSE)="WB",VLOOKUP(F140,Roles!$A:$B,2,FALSE)="WM",VLOOKUP(F140,Roles!$A:$B,2,FALSE)="W"),IF(AND(SquadExport!BK140=TRUE,SquadExport!BM140=TRUE,WeightedParse!BB140&gt;=WeightedParse!BC140)," (R)",IF(AND(SquadExport!BK140=TRUE,SquadExport!BM140=TRUE,WeightedParse!BB140&lt;WeightedParse!BC140)," (L)",IF(AND(SquadExport!BK140=TRUE,SquadExport!BM140=FALSE), " (L)",IF(AND(SquadExport!BK140=FALSE,SquadExport!BM140=TRUE)," (R)","")))),""),"")</f>
        <v/>
      </c>
      <c r="F140" s="4" t="str" cm="1">
        <f t="array" ref="F140">IF(A140&gt;"",INDEX($J$1:$AY$1,SUMPRODUCT(MAX(($J$2:$AY$200=MAX($J140:$AY140))*(COLUMN($J$2:$AY$200))))-COLUMN($J$1)+1),"")</f>
        <v/>
      </c>
      <c r="G140" s="4" t="str">
        <f t="shared" si="6"/>
        <v/>
      </c>
      <c r="H140" s="4" t="str">
        <f t="shared" si="7"/>
        <v/>
      </c>
      <c r="I140" s="5" t="str">
        <f t="shared" si="8"/>
        <v/>
      </c>
      <c r="J140" s="114" t="str">
        <f>IF($A140&gt;"",HARMEAN(WeightedParse!V140,WeightedParse!Y140,WeightedParse!Z140,WeightedParse!AE140,WeightedParse!AJ140,WeightedParse!AQ140,WeightedParse!AR140,WeightedParse!AS140,WeightedParse!AU140,WeightedParse!AV140,WeightedParse!AW140,WeightedParse!AY140,WeightedParse!BA140),"")</f>
        <v/>
      </c>
      <c r="K140" s="114" t="str">
        <f>IF(A140&gt;"",HARMEAN(WeightedParse!K140,WeightedParse!Q140,WeightedParse!V140,WeightedParse!X140,WeightedParse!Y140,WeightedParse!Z140,WeightedParse!AE140,WeightedParse!AG140,WeightedParse!AI140,WeightedParse!AJ140,WeightedParse!AQ140,WeightedParse!AR140,WeightedParse!AS140,WeightedParse!AU140,WeightedParse!AV140,WeightedParse!AW140,WeightedParse!AY140,WeightedParse!AZ140,WeightedParse!BA140),"")</f>
        <v/>
      </c>
      <c r="L140" s="114" t="str">
        <f>IF($A140&gt;"",IF(AND(EXACT(SquadExport!$BO140,TRUE),EXACT(SquadExport!$BL140,TRUE)),HARMEAN(WeightedParse!M140,WeightedParse!P140,WeightedParse!S140,WeightedParse!U140,WeightedParse!V140,WeightedParse!W140,WeightedParse!Y140,WeightedParse!AE140,WeightedParse!AL140,WeightedParse!AN140,WeightedParse!AP140),HARMEAN(WeightedParse!M140,WeightedParse!P140,WeightedParse!S140,WeightedParse!U140,WeightedParse!V140,WeightedParse!W140,WeightedParse!Y140,WeightedParse!AE140,WeightedParse!AL140,WeightedParse!AN140,WeightedParse!AP140)*Variables!$B$5),"")</f>
        <v/>
      </c>
      <c r="M140" s="114" t="str">
        <f>IF($A140&gt;"",IF(AND(EXACT(SquadExport!$BO140,TRUE),EXACT(SquadExport!$BL140,TRUE)),HARMEAN(WeightedParse!M140,WeightedParse!P140,WeightedParse!S140,WeightedParse!U140,WeightedParse!V140,WeightedParse!W140,WeightedParse!X140,WeightedParse!Y140,WeightedParse!Z140,WeightedParse!AE140,WeightedParse!AL140,WeightedParse!AN140,WeightedParse!AP140),HARMEAN(WeightedParse!M140,WeightedParse!P140,WeightedParse!S140,WeightedParse!U140,WeightedParse!V140,WeightedParse!W140,WeightedParse!X140,WeightedParse!Y140,WeightedParse!Z140,WeightedParse!AE140,WeightedParse!AL140,WeightedParse!AN140,WeightedParse!AP140)*Variables!$B$5),"")</f>
        <v/>
      </c>
      <c r="N140" s="114" t="str">
        <f>IF($A140&gt;"",IF(AND(EXACT(SquadExport!$BO140,TRUE),EXACT(SquadExport!$BL140,TRUE)),HARMEAN(WeightedParse!K140,WeightedParse!M140,WeightedParse!P140,WeightedParse!Q140,WeightedParse!S140,WeightedParse!T140,WeightedParse!U140,WeightedParse!V140,WeightedParse!W140,WeightedParse!X140,WeightedParse!Y140,WeightedParse!Z140,WeightedParse!AE140,WeightedParse!AG140,WeightedParse!AL140,WeightedParse!AN140,WeightedParse!AP140),HARMEAN(WeightedParse!K140,WeightedParse!M140,WeightedParse!P140,WeightedParse!Q140,WeightedParse!S140,WeightedParse!T140,WeightedParse!U140,WeightedParse!V140,WeightedParse!W140,WeightedParse!X140,WeightedParse!Y140,WeightedParse!Z140,WeightedParse!AE140,WeightedParse!AG140,WeightedParse!AL140,WeightedParse!AN140,WeightedParse!AP140)*Variables!$B$5),"")</f>
        <v/>
      </c>
      <c r="O140" s="114" t="str">
        <f>IF($A140&gt;"",IF(AND(EXACT(SquadExport!$BO140,TRUE),EXACT(SquadExport!$BL140,TRUE)),HARMEAN(WeightedParse!I140,WeightedParse!K140,WeightedParse!M140,WeightedParse!P140,WeightedParse!Q140,WeightedParse!S140,WeightedParse!T140,WeightedParse!V140,WeightedParse!W140,WeightedParse!X140,WeightedParse!Y140,WeightedParse!Z140,WeightedParse!AB140,WeightedParse!AE140,WeightedParse!AF140,WeightedParse!AG140,WeightedParse!AJ140,WeightedParse!AK140,WeightedParse!AL140,WeightedParse!AN140,WeightedParse!AO140,WeightedParse!AP140),HARMEAN(WeightedParse!I140,WeightedParse!K140,WeightedParse!M140,WeightedParse!P140,WeightedParse!Q140,WeightedParse!S140,WeightedParse!T140,WeightedParse!V140,WeightedParse!W140,WeightedParse!X140,WeightedParse!Y140,WeightedParse!Z140,WeightedParse!AB140,WeightedParse!AE140,WeightedParse!AF140,WeightedParse!AG140,WeightedParse!AJ140,WeightedParse!AK140,WeightedParse!AL140,WeightedParse!AN140,WeightedParse!AO140,WeightedParse!AP140)*Variables!$B$5),"")</f>
        <v/>
      </c>
      <c r="P140" s="114" t="str">
        <f>IF($A140&gt;"",IF(AND(OR(EXACT(SquadExport!$BO140,TRUE),EXACT(SquadExport!$BP140,TRUE)),OR(EXACT(SquadExport!$BK140,TRUE),EXACT(SquadExport!$BM140,TRUE))),HARMEAN(WeightedParse!M140,WeightedParse!P140,WeightedParse!S140,WeightedParse!U140,WeightedParse!V140,WeightedParse!W140,WeightedParse!Y140,WeightedParse!AE140,WeightedParse!AF140,WeightedParse!AP140),HARMEAN(WeightedParse!M140,WeightedParse!P140,WeightedParse!S140,WeightedParse!U140,WeightedParse!V140,WeightedParse!W140,WeightedParse!Y140,WeightedParse!AE140,WeightedParse!AF140,WeightedParse!AP140)*Variables!$B$5),"")</f>
        <v/>
      </c>
      <c r="Q140" s="114" t="str">
        <f>IF($A140&gt;"",IF(AND(OR(EXACT(SquadExport!$BO140,TRUE),EXACT(SquadExport!$BP140,TRUE)),OR(EXACT(SquadExport!$BK140,TRUE),EXACT(SquadExport!$BM140,TRUE))),HARMEAN(WeightedParse!H140,WeightedParse!P140,WeightedParse!Q140,WeightedParse!S140,WeightedParse!T140,WeightedParse!V140,WeightedParse!X140,WeightedParse!Y140,WeightedParse!Z140,WeightedParse!AE140,WeightedParse!AF140,WeightedParse!AH140,WeightedParse!AN140,WeightedParse!AO140),HARMEAN(WeightedParse!H140,WeightedParse!P140,WeightedParse!Q140,WeightedParse!S140,WeightedParse!T140,WeightedParse!V140,WeightedParse!X140,WeightedParse!Y140,WeightedParse!Z140,WeightedParse!AE140,WeightedParse!AF140,WeightedParse!AH140,WeightedParse!AN140,WeightedParse!AO140)*Variables!$B$5),"")</f>
        <v/>
      </c>
      <c r="R140" s="115" t="str">
        <f>IF($A140&gt;"",IF(AND(OR(EXACT(SquadExport!$BO140,TRUE),EXACT(SquadExport!$BP140,TRUE)),OR(EXACT(SquadExport!$BK140,TRUE),EXACT(SquadExport!$BM140,TRUE))),HARMEAN(WeightedParse!H140,WeightedParse!I140,WeightedParse!K140,WeightedParse!P140,WeightedParse!Q140,WeightedParse!S140,WeightedParse!T140,WeightedParse!V140,WeightedParse!Y140,WeightedParse!Z140,WeightedParse!AD140,WeightedParse!AE140,WeightedParse!AF140,WeightedParse!AH140,WeightedParse!AI140,WeightedParse!AJ140,WeightedParse!AN140,WeightedParse!AO140),HARMEAN(WeightedParse!H140,WeightedParse!I140,WeightedParse!K140,WeightedParse!P140,WeightedParse!Q140,WeightedParse!S140,WeightedParse!T140,WeightedParse!V140,WeightedParse!Y140,WeightedParse!Z140,WeightedParse!AD140,WeightedParse!AE140,WeightedParse!AF140,WeightedParse!AH140,WeightedParse!AI140,WeightedParse!AJ140,WeightedParse!AN140,WeightedParse!AO140)*Variables!$B$5),"")</f>
        <v/>
      </c>
      <c r="S140" s="115" t="str">
        <f>IF($A140&gt;"",IF(AND(OR(EXACT(SquadExport!$BO140,TRUE),EXACT(SquadExport!$BP140,TRUE)),OR(EXACT(SquadExport!$BK140,TRUE),EXACT(SquadExport!$BM140,TRUE))),HARMEAN(WeightedParse!H140,WeightedParse!I140,WeightedParse!K140,WeightedParse!Q140,WeightedParse!S140,WeightedParse!T140,WeightedParse!V140,WeightedParse!X140,WeightedParse!Z140,WeightedParse!AB140,WeightedParse!AD140,WeightedParse!AF140,WeightedParse!AG140,WeightedParse!AH140,WeightedParse!AI140,WeightedParse!AJ140,WeightedParse!AK140,WeightedParse!AN140,WeightedParse!AO140),HARMEAN(WeightedParse!H140,WeightedParse!I140,WeightedParse!K140,WeightedParse!Q140,WeightedParse!S140,WeightedParse!T140,WeightedParse!V140,WeightedParse!X140,WeightedParse!Z140,WeightedParse!AB140,WeightedParse!AD140,WeightedParse!AF140,WeightedParse!AG140,WeightedParse!AH140,WeightedParse!AI140,WeightedParse!AJ140,WeightedParse!AK140,WeightedParse!AN140,WeightedParse!AO140)*Variables!$B$5),"")</f>
        <v/>
      </c>
      <c r="T140" s="114" t="str">
        <f>IF($A140&gt;"",IF(AND(OR(EXACT(SquadExport!$BO140,TRUE),EXACT(SquadExport!$BP140,TRUE)),OR(EXACT(SquadExport!$BK140,TRUE),EXACT(SquadExport!$BM140,TRUE))),HARMEAN(WeightedParse!I140,WeightedParse!K140,WeightedParse!N140,WeightedParse!P140,WeightedParse!Q140,WeightedParse!S140,WeightedParse!T140,WeightedParse!V140,WeightedParse!X140,WeightedParse!Y140,WeightedParse!Z140,WeightedParse!AB140,WeightedParse!AD140,WeightedParse!AE140,WeightedParse!AF140,WeightedParse!AH140,WeightedParse!AI140,WeightedParse!AJ140,WeightedParse!AN140,WeightedParse!AO140)*WeightedParse!BD140,(HARMEAN(WeightedParse!I140,WeightedParse!K140,WeightedParse!N140,WeightedParse!P140,WeightedParse!Q140,WeightedParse!S140,WeightedParse!T140,WeightedParse!V140,WeightedParse!X140,WeightedParse!Y140,WeightedParse!Z140,WeightedParse!AB140,WeightedParse!AD140,WeightedParse!AE140,WeightedParse!AF140,WeightedParse!AH140,WeightedParse!AI140,WeightedParse!AJ140,WeightedParse!AN140,WeightedParse!AO140)*WeightedParse!BD140)*Variables!$B$5),"")</f>
        <v/>
      </c>
      <c r="U140" s="114" t="str">
        <f>IF($A140&gt;"",IF(EXACT(SquadExport!$BQ140,TRUE),HARMEAN(WeightedParse!P140,WeightedParse!S140,WeightedParse!V140,WeightedParse!X140,WeightedParse!Y140,WeightedParse!Z140,WeightedParse!AE140,WeightedParse!AF140,WeightedParse!AP140),HARMEAN(WeightedParse!P140,WeightedParse!S140,WeightedParse!V140,WeightedParse!X140,WeightedParse!Y140,WeightedParse!Z140,WeightedParse!AE140,WeightedParse!AF140,WeightedParse!AP140)*Variables!$B$5),"")</f>
        <v/>
      </c>
      <c r="V140" s="114" t="str">
        <f>IF($A140&gt;"",IF(EXACT(SquadExport!$BQ140,TRUE),HARMEAN(WeightedParse!K140,WeightedParse!Q140,WeightedParse!S140,WeightedParse!T140,WeightedParse!V140,WeightedParse!X140,WeightedParse!Z140,WeightedParse!AE140,WeightedParse!AF140,WeightedParse!AG140,WeightedParse!AH140,WeightedParse!AK140),HARMEAN(WeightedParse!K140,WeightedParse!Q140,WeightedParse!S140,WeightedParse!T140,WeightedParse!V140,WeightedParse!X140,WeightedParse!Z140,WeightedParse!AE140,WeightedParse!AF140,WeightedParse!AG140,WeightedParse!AH140,WeightedParse!AK140)*Variables!$B$5),"")</f>
        <v/>
      </c>
      <c r="W140" s="114" t="str">
        <f>IF($A140&gt;"",IF(EXACT(SquadExport!$BQ140,TRUE),HARMEAN(WeightedParse!I140,WeightedParse!K140,WeightedParse!N140,WeightedParse!Q140,WeightedParse!T140,WeightedParse!V140,WeightedParse!X140,WeightedParse!Z140,WeightedParse!AB140,WeightedParse!AD140,WeightedParse!AF140,WeightedParse!AG140,WeightedParse!AK140),HARMEAN(WeightedParse!I140,WeightedParse!K140,WeightedParse!N140,WeightedParse!Q140,WeightedParse!T140,WeightedParse!V140,WeightedParse!X140,WeightedParse!Z140,WeightedParse!AB140,WeightedParse!AD140,WeightedParse!AF140,WeightedParse!AG140,WeightedParse!AK140)*Variables!$B$5),"")</f>
        <v/>
      </c>
      <c r="X140" s="114" t="str">
        <f>IF($A140&gt;"",IF(EXACT(SquadExport!$BQ140,TRUE),HARMEAN(WeightedParse!K140,WeightedParse!P140,WeightedParse!Q140,WeightedParse!S140,WeightedParse!U140,WeightedParse!V140,WeightedParse!X140,WeightedParse!Y140,WeightedParse!Z140,WeightedParse!AE140,WeightedParse!AF140,WeightedParse!AH140,WeightedParse!AO140,WeightedParse!AP140),HARMEAN(WeightedParse!K140,WeightedParse!P140,WeightedParse!Q140,WeightedParse!S140,WeightedParse!U140,WeightedParse!V140,WeightedParse!X140,WeightedParse!Y140,WeightedParse!Z140,WeightedParse!AE140,WeightedParse!AF140,WeightedParse!AH140,WeightedParse!AO140,WeightedParse!AP140)*Variables!$B$5),"")</f>
        <v/>
      </c>
      <c r="Y140" s="114" t="str">
        <f>IF($A140&gt;"",IF(EXACT(SquadExport!$BQ140,TRUE),HARMEAN(WeightedParse!P140,WeightedParse!Q140,WeightedParse!S140,WeightedParse!U140,WeightedParse!V140,WeightedParse!W140,WeightedParse!Y140,WeightedParse!AE140,WeightedParse!AF140,WeightedParse!AH140,WeightedParse!AJ140,WeightedParse!AN140,WeightedParse!AO140,WeightedParse!AP140),HARMEAN(WeightedParse!P140,WeightedParse!Q140,WeightedParse!S140,WeightedParse!U140,WeightedParse!V140,WeightedParse!W140,WeightedParse!Y140,WeightedParse!AE140,WeightedParse!AF140,WeightedParse!AH140,WeightedParse!AJ140,WeightedParse!AN140,WeightedParse!AO140,WeightedParse!AP140)*Variables!$B$5),"")</f>
        <v/>
      </c>
      <c r="Z140" s="114" t="str">
        <f>IF($A140&gt;"",IF(EXACT(SquadExport!$BQ140,TRUE),HARMEAN(WeightedParse!M140,WeightedParse!P140,WeightedParse!Q140,WeightedParse!S140,WeightedParse!U140,WeightedParse!V140,WeightedParse!W140,WeightedParse!X140,WeightedParse!Y140,WeightedParse!Z140,WeightedParse!AE140,WeightedParse!AF140,WeightedParse!AH140,WeightedParse!AL140,WeightedParse!AO140,WeightedParse!AP140),HARMEAN(WeightedParse!M140,WeightedParse!P140,WeightedParse!Q140,WeightedParse!S140,WeightedParse!U140,WeightedParse!V140,WeightedParse!W140,WeightedParse!X140,WeightedParse!Y140,WeightedParse!Z140,WeightedParse!AE140,WeightedParse!AF140,WeightedParse!AH140,WeightedParse!AL140,WeightedParse!AO140,WeightedParse!AP140)*Variables!$B$5),"")</f>
        <v/>
      </c>
      <c r="AA140" s="114" t="str">
        <f>IF($A140&gt;"",IF(EXACT(SquadExport!$BQ140,TRUE),HARMEAN(WeightedParse!J140,WeightedParse!K140,WeightedParse!N140,WeightedParse!P140,WeightedParse!Q140,WeightedParse!S140,WeightedParse!V140,WeightedParse!X140,WeightedParse!Y140,WeightedParse!Z140,WeightedParse!AD140,WeightedParse!AE140,WeightedParse!AH140,WeightedParse!AI140,WeightedParse!AK140,WeightedParse!AN140,WeightedParse!AO140,WeightedParse!AP140),HARMEAN(WeightedParse!J140,WeightedParse!K140,WeightedParse!N140,WeightedParse!P140,WeightedParse!Q140,WeightedParse!S140,WeightedParse!V140,WeightedParse!X140,WeightedParse!Y140,WeightedParse!Z140,WeightedParse!AD140,WeightedParse!AE140,WeightedParse!AH140,WeightedParse!AI140,WeightedParse!AK140,WeightedParse!AN140,WeightedParse!AO140,WeightedParse!AP140)*Variables!$B$5),"")</f>
        <v/>
      </c>
      <c r="AB140" s="114" t="str">
        <f>IF($A140&gt;"",IF(AND(EXACT(SquadExport!$BR140,TRUE),EXACT(SquadExport!$BL140,TRUE)),HARMEAN(WeightedParse!I140,WeightedParse!K140,WeightedParse!N140,WeightedParse!Q140,WeightedParse!T140,WeightedParse!V140,WeightedParse!X140,WeightedParse!Y140,WeightedParse!Z140,WeightedParse!AD140,WeightedParse!AE140,WeightedParse!AF140,WeightedParse!AG140,WeightedParse!AH140,WeightedParse!AI140,WeightedParse!AJ140,WeightedParse!AK140,WeightedParse!AN140,WeightedParse!AO140),HARMEAN(WeightedParse!I140,WeightedParse!K140,WeightedParse!N140,WeightedParse!Q140,WeightedParse!T140,WeightedParse!V140,WeightedParse!X140,WeightedParse!Y140,WeightedParse!Z140,WeightedParse!AD140,WeightedParse!AE140,WeightedParse!AF140,WeightedParse!AG140,WeightedParse!AH140,WeightedParse!AI140,WeightedParse!AJ140,WeightedParse!AK140,WeightedParse!AN140,WeightedParse!AO140)*Variables!$B$5),"")</f>
        <v/>
      </c>
      <c r="AC140" s="114" t="str">
        <f>IF($A140&gt;"",IF(AND(EXACT(SquadExport!$BR140,TRUE),EXACT(SquadExport!$BL140,TRUE)),HARMEAN(WeightedParse!K140,WeightedParse!Q140,WeightedParse!S140,WeightedParse!T140,WeightedParse!V140,WeightedParse!X140,WeightedParse!Y140,WeightedParse!Z140,WeightedParse!AD140,WeightedParse!AE140,WeightedParse!AF140,WeightedParse!AG140,WeightedParse!AH140,WeightedParse!AO140),HARMEAN(WeightedParse!K140,WeightedParse!Q140,WeightedParse!S140,WeightedParse!T140,WeightedParse!V140,WeightedParse!X140,WeightedParse!Y140,WeightedParse!Z140,WeightedParse!AD140,WeightedParse!AE140,WeightedParse!AF140,WeightedParse!AG140,WeightedParse!AH140,WeightedParse!AO140)*Variables!$B$5),"")</f>
        <v/>
      </c>
      <c r="AD140" s="114" t="str">
        <f>IF($A140&gt;"",IF(AND(EXACT(SquadExport!$BR140,TRUE),EXACT(SquadExport!$BL140,TRUE)),HARMEAN(WeightedParse!I140,WeightedParse!J140,WeightedParse!K140,WeightedParse!N140,WeightedParse!Q140,WeightedParse!S140,WeightedParse!T140,WeightedParse!V140,WeightedParse!X140,WeightedParse!Z140,WeightedParse!AB140,WeightedParse!AD140,WeightedParse!AG140,WeightedParse!AH140,WeightedParse!AI140,WeightedParse!AK140,WeightedParse!AO140),HARMEAN(WeightedParse!I140,WeightedParse!J140,WeightedParse!K140,WeightedParse!N140,WeightedParse!Q140,WeightedParse!S140,WeightedParse!T140,WeightedParse!V140,WeightedParse!X140,WeightedParse!Z140,WeightedParse!AB140,WeightedParse!AD140,WeightedParse!AG140,WeightedParse!AH140,WeightedParse!AI140,WeightedParse!AK140,WeightedParse!AO140)*Variables!$B$5),"")</f>
        <v/>
      </c>
      <c r="AE140" s="114" t="str">
        <f>IF($A140&gt;"",IF(AND(EXACT(SquadExport!$BR140,TRUE),EXACT(SquadExport!$BL140,TRUE)),HARMEAN(WeightedParse!K140,WeightedParse!N140,WeightedParse!P140,WeightedParse!Q140,WeightedParse!S140,WeightedParse!T140,WeightedParse!U140,WeightedParse!V140,WeightedParse!X140,WeightedParse!Y140,WeightedParse!Z140,WeightedParse!AD140,WeightedParse!AE140,WeightedParse!AF140,WeightedParse!AG140,WeightedParse!AH140,WeightedParse!AI140,WeightedParse!AO140),HARMEAN(WeightedParse!K140,WeightedParse!N140,WeightedParse!P140,WeightedParse!Q140,WeightedParse!S140,WeightedParse!T140,WeightedParse!U140,WeightedParse!V140,WeightedParse!X140,WeightedParse!Y140,WeightedParse!Z140,WeightedParse!AD140,WeightedParse!AE140,WeightedParse!AF140,WeightedParse!AG140,WeightedParse!AH140,WeightedParse!AI140,WeightedParse!AO140)*Variables!$B$5),"")</f>
        <v/>
      </c>
      <c r="AF140" s="114" t="str">
        <f>IF($A140&gt;"",IF(AND(EXACT(SquadExport!$BR140,TRUE),EXACT(SquadExport!$BL140,TRUE)),HARMEAN(WeightedParse!I140,WeightedParse!J140,WeightedParse!K140,WeightedParse!N140,WeightedParse!Q140,WeightedParse!S140,WeightedParse!T140,WeightedParse!U140,WeightedParse!V140,WeightedParse!X140,WeightedParse!Z140,WeightedParse!AD140,WeightedParse!AE140,WeightedParse!AF140,WeightedParse!AH140,WeightedParse!AI140,WeightedParse!AK140,WeightedParse!AN140,WeightedParse!AO140,WeightedParse!AP140),HARMEAN(WeightedParse!I140,WeightedParse!J140,WeightedParse!K140,WeightedParse!N140,WeightedParse!Q140,WeightedParse!S140,WeightedParse!T140,WeightedParse!U140,WeightedParse!V140,WeightedParse!X140,WeightedParse!Z140,WeightedParse!AD140,WeightedParse!AE140,WeightedParse!AF140,WeightedParse!AH140,WeightedParse!AI140,WeightedParse!AK140,WeightedParse!AN140,WeightedParse!AO140,WeightedParse!AP140)*Variables!$B$5),"")</f>
        <v/>
      </c>
      <c r="AG140" s="114" t="str">
        <f>IF($A140&gt;"",IF(AND(OR(EXACT(SquadExport!$BR140,TRUE),EXACT(SquadExport!$BS140,TRUE)),OR(EXACT(SquadExport!$BK140,TRUE),EXACT(SquadExport!$BM140,TRUE))),HARMEAN(WeightedParse!I140,WeightedParse!K140,WeightedParse!Q140,WeightedParse!T140,WeightedParse!X140,WeightedParse!Z140,WeightedParse!AD140,WeightedParse!AF140,WeightedParse!AG140,WeightedParse!AJ140),HARMEAN(WeightedParse!I140,WeightedParse!K140,WeightedParse!Q140,WeightedParse!T140,WeightedParse!X140,WeightedParse!Z140,WeightedParse!AD140,WeightedParse!AF140,WeightedParse!AG140,WeightedParse!AJ140)*Variables!$B$5),"")</f>
        <v/>
      </c>
      <c r="AH140" s="114" t="str">
        <f>IF($A140&gt;"",IF(AND(OR(EXACT(SquadExport!$BR140,TRUE),EXACT(SquadExport!$BS140,TRUE)),OR(EXACT(SquadExport!$BK140,TRUE),EXACT(SquadExport!$BM140,TRUE))),HARMEAN(WeightedParse!H140,WeightedParse!K140,WeightedParse!P140,WeightedParse!Q140,WeightedParse!S140,WeightedParse!T140,WeightedParse!V140,WeightedParse!X140,WeightedParse!Y140,WeightedParse!Z140,WeightedParse!AD140,WeightedParse!AE140,WeightedParse!AF140,WeightedParse!AG140,WeightedParse!AH140,WeightedParse!AO140),HARMEAN(WeightedParse!H140,WeightedParse!K140,WeightedParse!P140,WeightedParse!Q140,WeightedParse!S140,WeightedParse!T140,WeightedParse!V140,WeightedParse!X140,WeightedParse!Y140,WeightedParse!Z140,WeightedParse!AD140,WeightedParse!AE140,WeightedParse!AF140,WeightedParse!AG140,WeightedParse!AH140,WeightedParse!AO140)*Variables!$B$5),"")</f>
        <v/>
      </c>
      <c r="AI140" s="114" t="str">
        <f>IF($A140&gt;"",IF(AND(OR(EXACT(SquadExport!$BR140,TRUE),EXACT(SquadExport!$BS140,TRUE)),OR(EXACT(SquadExport!$BK140,TRUE),EXACT(SquadExport!$BM140,TRUE))),HARMEAN(WeightedParse!H140,WeightedParse!I140,WeightedParse!K140,WeightedParse!P140,WeightedParse!Q140,WeightedParse!S140,WeightedParse!T140,WeightedParse!U140,WeightedParse!V140,WeightedParse!X140,WeightedParse!Y140,WeightedParse!Z140,WeightedParse!AD140,WeightedParse!AE140,WeightedParse!AF140,WeightedParse!AH140,WeightedParse!AI140,WeightedParse!AO140),HARMEAN(WeightedParse!H140,WeightedParse!I140,WeightedParse!K140,WeightedParse!P140,WeightedParse!Q140,WeightedParse!S140,WeightedParse!T140,WeightedParse!U140,WeightedParse!V140,WeightedParse!X140,WeightedParse!Y140,WeightedParse!Z140,WeightedParse!AD140,WeightedParse!AE140,WeightedParse!AF140,WeightedParse!AH140,WeightedParse!AI140,WeightedParse!AO140)*Variables!$B$5),"")</f>
        <v/>
      </c>
      <c r="AJ140" s="114" t="str">
        <f>IF($A140&gt;"",IF(AND(OR(EXACT(SquadExport!$BR140,TRUE),EXACT(SquadExport!$BS140,TRUE)),OR(EXACT(SquadExport!$BK140,TRUE),EXACT(SquadExport!$BM140,TRUE))),HARMEAN(WeightedParse!H140,WeightedParse!K140,WeightedParse!M140,WeightedParse!V140,WeightedParse!W140,WeightedParse!AD140,WeightedParse!AF140,WeightedParse!AH140,WeightedParse!AK140,WeightedParse!AL140,WeightedParse!AO140,WeightedParse!AP140)*(CONVERT(LEFT(SquadExport!$E140,FIND("'",SquadExport!$E140)-1)+((MID(SquadExport!$E140,FIND("'",SquadExport!$E140)+1,LEN(SquadExport!$E140)-FIND("'",SquadExport!$E140)-1))/12),"ft","m")-1)/(Variables!$C$4-1),(HARMEAN(WeightedParse!H140,WeightedParse!K140,WeightedParse!M140,WeightedParse!V140,WeightedParse!W140,WeightedParse!AD140,WeightedParse!AF140,WeightedParse!AH140,WeightedParse!AK140,WeightedParse!AL140,WeightedParse!AO140,WeightedParse!AP140)*(CONVERT(LEFT(SquadExport!$E140,FIND("'",SquadExport!$E140)-1)+((MID(SquadExport!$E140,FIND("'",SquadExport!$E140)+1,LEN(SquadExport!$E140)-FIND("'",SquadExport!$E140)-1))/12),"ft","m")-1)/(Variables!$C$4-1))*Variables!$B$5),"")</f>
        <v/>
      </c>
      <c r="AK140" s="114" t="str">
        <f>IF($A140&gt;"",IF(AND(OR(EXACT(SquadExport!$BR140,TRUE),EXACT(SquadExport!$BS140,TRUE)),OR(EXACT(SquadExport!$BK140,TRUE),EXACT(SquadExport!$BM140,TRUE))),HARMEAN(WeightedParse!J140,WeightedParse!K140,WeightedParse!T140,WeightedParse!V140,WeightedParse!X140,WeightedParse!Y140,WeightedParse!Z140,WeightedParse!AD140,WeightedParse!AH140,WeightedParse!AI140,WeightedParse!AK140,WeightedParse!AO140),HARMEAN(WeightedParse!J140,WeightedParse!K140,WeightedParse!T140,WeightedParse!V140,WeightedParse!X140,WeightedParse!Y140,WeightedParse!Z140,WeightedParse!AD140,WeightedParse!AH140,WeightedParse!AI140,WeightedParse!AK140,WeightedParse!AO140)*Variables!$B$5),"")</f>
        <v/>
      </c>
      <c r="AL140" s="114" t="str">
        <f>IF($A140&gt;"",IF(AND(OR(EXACT(SquadExport!$BR140,TRUE),EXACT(SquadExport!$BS140,TRUE)),OR(EXACT(SquadExport!$BK140,TRUE),EXACT(SquadExport!$BM140,TRUE))),HARMEAN(WeightedParse!H140,WeightedParse!I140,WeightedParse!K140,WeightedParse!Q140,WeightedParse!T140,WeightedParse!V140,WeightedParse!AB140,WeightedParse!AD140,WeightedParse!AH140,WeightedParse!AI140,WeightedParse!AJ140,WeightedParse!AN140,WeightedParse!AO140),HARMEAN(WeightedParse!H140,WeightedParse!I140,WeightedParse!K140,WeightedParse!Q140,WeightedParse!T140,WeightedParse!V140,WeightedParse!AB140,WeightedParse!AD140,WeightedParse!AH140,WeightedParse!AI140,WeightedParse!AJ140,WeightedParse!AN140,WeightedParse!AO140)*Variables!$B$5),"")</f>
        <v/>
      </c>
      <c r="AM140" s="114" t="str">
        <f>IF($A140&gt;"",IF(AND(OR(EXACT(SquadExport!$BR140,TRUE),EXACT(SquadExport!$BS140,TRUE)),OR(EXACT(SquadExport!$BK140,TRUE),EXACT(SquadExport!$BM140,TRUE))),HARMEAN(WeightedParse!I140,WeightedParse!J140,WeightedParse!K140,WeightedParse!N140,WeightedParse!Q140,WeightedParse!T140,WeightedParse!V140,WeightedParse!X140,WeightedParse!AB140,WeightedParse!AD140,WeightedParse!AG140,WeightedParse!AI140,WeightedParse!AJ140,WeightedParse!AK140,WeightedParse!AN140)*WeightedParse!BD140,(HARMEAN(WeightedParse!I140,WeightedParse!J140,WeightedParse!K140,WeightedParse!N140,WeightedParse!Q140,WeightedParse!T140,WeightedParse!V140,WeightedParse!X140,WeightedParse!AB140,WeightedParse!AD140,WeightedParse!AG140,WeightedParse!AI140,WeightedParse!AJ140,WeightedParse!AK140,WeightedParse!AN140)*WeightedParse!BD140)*Variables!$B$5),"")</f>
        <v/>
      </c>
      <c r="AN140" s="114" t="str">
        <f>IF($A140&gt;"",IF(AND(OR(EXACT(SquadExport!$BR140,TRUE),EXACT(SquadExport!$BS140,TRUE)),OR(EXACT(SquadExport!$BK140,TRUE),EXACT(SquadExport!$BM140,TRUE))),HARMEAN(WeightedParse!H140,WeightedParse!I140,WeightedParse!K140,WeightedParse!N140,WeightedParse!Q140,WeightedParse!T140,WeightedParse!V140,WeightedParse!X140,WeightedParse!Z140,WeightedParse!AD140,WeightedParse!AG140,WeightedParse!AH140,WeightedParse!AI140,WeightedParse!AJ140,WeightedParse!AN140,WeightedParse!AO140)*WeightedParse!BD140,(HARMEAN(WeightedParse!H140,WeightedParse!I140,WeightedParse!K140,WeightedParse!N140,WeightedParse!Q140,WeightedParse!T140,WeightedParse!V140,WeightedParse!X140,WeightedParse!Z140,WeightedParse!AD140,WeightedParse!AG140,WeightedParse!AH140,WeightedParse!AI140,WeightedParse!AJ140,WeightedParse!AN140,WeightedParse!AO140)*WeightedParse!BD140)*Variables!$B$5),"")</f>
        <v/>
      </c>
      <c r="AO140" s="114" t="str">
        <f>IF($A140&gt;"",IF(AND(EXACT(SquadExport!$BS140,TRUE),EXACT(SquadExport!$BL140,TRUE)),HARMEAN(WeightedParse!K140,WeightedParse!Q140,WeightedParse!T140,WeightedParse!V140,WeightedParse!X140,WeightedParse!Z140,WeightedParse!AB140,WeightedParse!AD140,WeightedParse!AG140,WeightedParse!AK140),HARMEAN(WeightedParse!K140,WeightedParse!Q140,WeightedParse!T140,WeightedParse!V140,WeightedParse!X140,WeightedParse!Z140,WeightedParse!AB140,WeightedParse!AD140,WeightedParse!AG140,WeightedParse!AK140)*Variables!$B$5),"")</f>
        <v/>
      </c>
      <c r="AP140" s="114" t="str">
        <f>IF($A140&gt;"",IF(AND(EXACT(SquadExport!$BS140,TRUE),EXACT(SquadExport!$BL140,TRUE)),HARMEAN(WeightedParse!I140,WeightedParse!K140,WeightedParse!Q140,WeightedParse!T140,WeightedParse!V140,WeightedParse!X140,WeightedParse!Z140,WeightedParse!AB140,WeightedParse!AD140,WeightedParse!AF140,WeightedParse!AG140,WeightedParse!AI140,WeightedParse!AJ140),HARMEAN(WeightedParse!I140,WeightedParse!K140,WeightedParse!Q140,WeightedParse!T140,WeightedParse!V140,WeightedParse!X140,WeightedParse!Z140,WeightedParse!AB140,WeightedParse!AD140,WeightedParse!AF140,WeightedParse!AG140,WeightedParse!AI140,WeightedParse!AJ140)*Variables!$B$5),"")</f>
        <v/>
      </c>
      <c r="AQ140" s="114" t="str">
        <f>IF($A140&gt;"",IF(AND(EXACT(SquadExport!$BS140,TRUE),EXACT(SquadExport!$BL140,TRUE)),HARMEAN(WeightedParse!I140,WeightedParse!J140,WeightedParse!K140,WeightedParse!Q140,WeightedParse!T140,WeightedParse!V140,WeightedParse!X140,WeightedParse!Z140,WeightedParse!AB140,WeightedParse!AD140,WeightedParse!AG140,WeightedParse!AI140,WeightedParse!AJ140,WeightedParse!AK140),HARMEAN(WeightedParse!I140,WeightedParse!J140,WeightedParse!K140,WeightedParse!Q140,WeightedParse!T140,WeightedParse!V140,WeightedParse!X140,WeightedParse!Z140,WeightedParse!AB140,WeightedParse!AD140,WeightedParse!AG140,WeightedParse!AI140,WeightedParse!AJ140,WeightedParse!AK140)*Variables!$B$5),"")</f>
        <v/>
      </c>
      <c r="AR140" s="114" t="str">
        <f>IF($A140&gt;"",IF(AND(EXACT(SquadExport!$BS140,TRUE),EXACT(SquadExport!$BL140,TRUE)),HARMEAN(WeightedParse!I140,WeightedParse!J140,WeightedParse!K140,WeightedParse!Q140,WeightedParse!T140,WeightedParse!V140,WeightedParse!X140,WeightedParse!Y140,WeightedParse!Z140,WeightedParse!AD140,WeightedParse!AH140,WeightedParse!AI140,WeightedParse!AJ140,WeightedParse!AK140,WeightedParse!AN140,WeightedParse!AO140),HARMEAN(WeightedParse!I140,WeightedParse!J140,WeightedParse!K140,WeightedParse!Q140,WeightedParse!T140,WeightedParse!V140,WeightedParse!X140,WeightedParse!Y140,WeightedParse!Z140,WeightedParse!AD140,WeightedParse!AH140,WeightedParse!AI140,WeightedParse!AJ140,WeightedParse!AK140,WeightedParse!AN140,WeightedParse!AO140)*Variables!$B$5),"")</f>
        <v/>
      </c>
      <c r="AS140" s="114" t="str">
        <f>IF($A140&gt;"",IF(AND(EXACT(SquadExport!$BT140,TRUE),EXACT(SquadExport!$BL140,TRUE)),HARMEAN(WeightedParse!J140,WeightedParse!K140,WeightedParse!M140,WeightedParse!T140,WeightedParse!V140,WeightedParse!X140,WeightedParse!Z140,WeightedParse!AD140,WeightedParse!AI140),(HARMEAN(WeightedParse!J140,WeightedParse!K140,WeightedParse!M140,WeightedParse!T140,WeightedParse!V140,WeightedParse!X140,WeightedParse!Z140,WeightedParse!AD140,WeightedParse!AI140)*Variables!$B$5)),"")</f>
        <v/>
      </c>
      <c r="AT140" s="114" t="str">
        <f>IF($A140&gt;"",IF(AND(EXACT(SquadExport!$BT140,TRUE),EXACT(SquadExport!$BL140,TRUE)),HARMEAN(WeightedParse!J140,WeightedParse!K140,WeightedParse!M140,WeightedParse!U140,WeightedParse!V140,WeightedParse!W140,WeightedParse!X140,WeightedParse!Z140,WeightedParse!AD140,WeightedParse!AF140,WeightedParse!AK140,WeightedParse!AL140,WeightedParse!AP140)*(CONVERT(LEFT(SquadExport!$E140,FIND("'",SquadExport!$E140)-1)+((MID(SquadExport!$E140,FIND("'",SquadExport!$E140)+1,LEN(SquadExport!$E140)-FIND("'",SquadExport!$E140)-1))/12),"ft","m")-1)/(Variables!$C$4-1),(HARMEAN(WeightedParse!J140,WeightedParse!K140,WeightedParse!M140,WeightedParse!U140,WeightedParse!V140,WeightedParse!W140,WeightedParse!X140,WeightedParse!Z140,WeightedParse!AD140,WeightedParse!AF140,WeightedParse!AK140,WeightedParse!AL140,WeightedParse!AP140)*(CONVERT(LEFT(SquadExport!$E140,FIND("'",SquadExport!$E140)-1)+((MID(SquadExport!$E140,FIND("'",SquadExport!$E140)+1,LEN(SquadExport!$E140)-FIND("'",SquadExport!$E140)-1))/12),"ft","m")-1)/(Variables!$C$4-1)))*Variables!$B$5,"")</f>
        <v/>
      </c>
      <c r="AU140" s="114" t="str">
        <f>IF($A140&gt;"",IF(AND(EXACT(SquadExport!$BT140,TRUE),EXACT(SquadExport!$BL140,TRUE)),HARMEAN(WeightedParse!I140,WeightedParse!J140,WeightedParse!K140,WeightedParse!Q140,WeightedParse!T140,WeightedParse!V140,WeightedParse!X140,WeightedParse!Z140,WeightedParse!AB140,WeightedParse!AD140,WeightedParse!AF140,WeightedParse!AG140,WeightedParse!AK140,WeightedParse!AP140),HARMEAN(WeightedParse!I140,WeightedParse!J140,WeightedParse!K140,WeightedParse!Q140,WeightedParse!T140,WeightedParse!V140,WeightedParse!X140,WeightedParse!Z140,WeightedParse!AB140,WeightedParse!AD140,WeightedParse!AF140,WeightedParse!AG140,WeightedParse!AK140,WeightedParse!AP140)*Variables!$B$5),"")</f>
        <v/>
      </c>
      <c r="AV140" s="114" t="str">
        <f>IF($A140&gt;"",IF(AND(EXACT(SquadExport!$BT140,TRUE),EXACT(SquadExport!$BL140,TRUE)),HARMEAN(WeightedParse!I140,WeightedParse!J140,WeightedParse!K140,WeightedParse!Q140,WeightedParse!T140,WeightedParse!V140,WeightedParse!X140,WeightedParse!Z140,WeightedParse!AD140,WeightedParse!AH140,WeightedParse!AI140,WeightedParse!AJ140,WeightedParse!AK140,WeightedParse!AN140,WeightedParse!AO140),HARMEAN(WeightedParse!I140,WeightedParse!J140,WeightedParse!K140,WeightedParse!Q140,WeightedParse!T140,WeightedParse!V140,WeightedParse!X140,WeightedParse!Z140,WeightedParse!AD140,WeightedParse!AH140,WeightedParse!AI140,WeightedParse!AJ140,WeightedParse!AK140,WeightedParse!AN140,WeightedParse!AO140)*Variables!$B$5),"")</f>
        <v/>
      </c>
      <c r="AW140" s="114" t="str">
        <f>IF($A140&gt;"",IF(AND(EXACT(SquadExport!$BT140,TRUE),EXACT(SquadExport!$BL140,TRUE)),HARMEAN(WeightedParse!I140,WeightedParse!J140,WeightedParse!K140,WeightedParse!Q140,WeightedParse!T140,WeightedParse!V140,WeightedParse!X140,WeightedParse!Z140,WeightedParse!AB140,WeightedParse!AD140,WeightedParse!AF140,WeightedParse!AG140,WeightedParse!AI140,WeightedParse!AJ140,WeightedParse!AK140),HARMEAN(WeightedParse!I140,WeightedParse!J140,WeightedParse!K140,WeightedParse!Q140,WeightedParse!T140,WeightedParse!V140,WeightedParse!X140,WeightedParse!Z140,WeightedParse!AB140,WeightedParse!AD140,WeightedParse!AF140,WeightedParse!AG140,WeightedParse!AI140,WeightedParse!AJ140,WeightedParse!AK140)*Variables!$B$5),"")</f>
        <v/>
      </c>
      <c r="AX140" s="114" t="str">
        <f>IF($A140&gt;"",IF(AND(EXACT(SquadExport!$BT140,TRUE),EXACT(SquadExport!$BL140,TRUE)),HARMEAN(WeightedParse!K140,WeightedParse!Q140,WeightedParse!U140,WeightedParse!V140,WeightedParse!W140,WeightedParse!X140,WeightedParse!Y140,WeightedParse!Z140,WeightedParse!AD140,WeightedParse!AF140,WeightedParse!AH140,WeightedParse!AI140,WeightedParse!AJ140,WeightedParse!AK140,WeightedParse!AN140,WeightedParse!AO140,WeightedParse!AP140),HARMEAN(WeightedParse!K140,WeightedParse!Q140,WeightedParse!U140,WeightedParse!V140,WeightedParse!W140,WeightedParse!X140,WeightedParse!Y140,WeightedParse!Z140,WeightedParse!AD140,WeightedParse!AF140,WeightedParse!AH140,WeightedParse!AI140,WeightedParse!AJ140,WeightedParse!AK140,WeightedParse!AN140,WeightedParse!AO140,WeightedParse!AP140)*Variables!$B$5),"")</f>
        <v/>
      </c>
      <c r="AY140" s="114" t="str">
        <f>IF($A140&gt;"",IF(AND(EXACT(SquadExport!$BT140,TRUE),EXACT(SquadExport!$BL140,TRUE)),HARMEAN(WeightedParse!I140,WeightedParse!J140,WeightedParse!K140,WeightedParse!M140,WeightedParse!N140,WeightedParse!Q140,WeightedParse!T140,WeightedParse!V140,WeightedParse!X140,WeightedParse!Z140,WeightedParse!AD140,WeightedParse!AF140,WeightedParse!AG140,WeightedParse!AH140,WeightedParse!AI140,WeightedParse!AJ140,WeightedParse!AK140,WeightedParse!AL140,WeightedParse!AN140,WeightedParse!AO140,WeightedParse!AP140),HARMEAN(WeightedParse!I140,WeightedParse!J140,WeightedParse!K140,WeightedParse!M140,WeightedParse!N140,WeightedParse!Q140,WeightedParse!T140,WeightedParse!V140,WeightedParse!X140,WeightedParse!Z140,WeightedParse!AD140,WeightedParse!AF140,WeightedParse!AG140,WeightedParse!AH140,WeightedParse!AI140,WeightedParse!AJ140,WeightedParse!AK140,WeightedParse!AL140,WeightedParse!AN140,WeightedParse!AO140,WeightedParse!AP140)*Variables!$B$5),"")</f>
        <v/>
      </c>
    </row>
    <row r="141" spans="1:51" ht="15" customHeight="1" x14ac:dyDescent="0.25">
      <c r="A141" s="3" t="str">
        <f>IF(WeightedParse!A141&gt;"",WeightedParse!A141,"")</f>
        <v/>
      </c>
      <c r="B141" s="4" t="str">
        <f>IF(WeightedParse!B141&gt;0,WeightedParse!B141,"")</f>
        <v/>
      </c>
      <c r="C141" s="4" t="str">
        <f>IF(A141&gt;"",IF(AND(B141&lt;=Variables!$B$8,G141&gt;2),"Youth",IF(AND(B141&lt;=Variables!$B$8,G141&lt;=2),"Prospect",IF(AND(B141&gt;=Variables!$B$9,G141&gt;2),"Old",IF(G141&gt;=3,"Reserves","First Team")))),"")</f>
        <v/>
      </c>
      <c r="D141" s="4" t="str">
        <f>SquadExport!BJ141</f>
        <v/>
      </c>
      <c r="E141" s="4" t="str">
        <f>IF(A141&gt;"",VLOOKUP(F141,Roles!A:B,2,FALSE)&amp;IF(OR(VLOOKUP(F141,Roles!$A:$B,2,FALSE)="FB",VLOOKUP(F141,Roles!$A:$B,2,FALSE)="WB",VLOOKUP(F141,Roles!$A:$B,2,FALSE)="WM",VLOOKUP(F141,Roles!$A:$B,2,FALSE)="W"),IF(AND(SquadExport!BK141=TRUE,SquadExport!BM141=TRUE,WeightedParse!BB141&gt;=WeightedParse!BC141)," (R)",IF(AND(SquadExport!BK141=TRUE,SquadExport!BM141=TRUE,WeightedParse!BB141&lt;WeightedParse!BC141)," (L)",IF(AND(SquadExport!BK141=TRUE,SquadExport!BM141=FALSE), " (L)",IF(AND(SquadExport!BK141=FALSE,SquadExport!BM141=TRUE)," (R)","")))),""),"")</f>
        <v/>
      </c>
      <c r="F141" s="4" t="str" cm="1">
        <f t="array" ref="F141">IF(A141&gt;"",INDEX($J$1:$AY$1,SUMPRODUCT(MAX(($J$2:$AY$200=MAX($J141:$AY141))*(COLUMN($J$2:$AY$200))))-COLUMN($J$1)+1),"")</f>
        <v/>
      </c>
      <c r="G141" s="4" t="str">
        <f t="shared" si="6"/>
        <v/>
      </c>
      <c r="H141" s="4" t="str">
        <f t="shared" si="7"/>
        <v/>
      </c>
      <c r="I141" s="5" t="str">
        <f t="shared" si="8"/>
        <v/>
      </c>
      <c r="J141" s="114" t="str">
        <f>IF($A141&gt;"",HARMEAN(WeightedParse!V141,WeightedParse!Y141,WeightedParse!Z141,WeightedParse!AE141,WeightedParse!AJ141,WeightedParse!AQ141,WeightedParse!AR141,WeightedParse!AS141,WeightedParse!AU141,WeightedParse!AV141,WeightedParse!AW141,WeightedParse!AY141,WeightedParse!BA141),"")</f>
        <v/>
      </c>
      <c r="K141" s="114" t="str">
        <f>IF(A141&gt;"",HARMEAN(WeightedParse!K141,WeightedParse!Q141,WeightedParse!V141,WeightedParse!X141,WeightedParse!Y141,WeightedParse!Z141,WeightedParse!AE141,WeightedParse!AG141,WeightedParse!AI141,WeightedParse!AJ141,WeightedParse!AQ141,WeightedParse!AR141,WeightedParse!AS141,WeightedParse!AU141,WeightedParse!AV141,WeightedParse!AW141,WeightedParse!AY141,WeightedParse!AZ141,WeightedParse!BA141),"")</f>
        <v/>
      </c>
      <c r="L141" s="114" t="str">
        <f>IF($A141&gt;"",IF(AND(EXACT(SquadExport!$BO141,TRUE),EXACT(SquadExport!$BL141,TRUE)),HARMEAN(WeightedParse!M141,WeightedParse!P141,WeightedParse!S141,WeightedParse!U141,WeightedParse!V141,WeightedParse!W141,WeightedParse!Y141,WeightedParse!AE141,WeightedParse!AL141,WeightedParse!AN141,WeightedParse!AP141),HARMEAN(WeightedParse!M141,WeightedParse!P141,WeightedParse!S141,WeightedParse!U141,WeightedParse!V141,WeightedParse!W141,WeightedParse!Y141,WeightedParse!AE141,WeightedParse!AL141,WeightedParse!AN141,WeightedParse!AP141)*Variables!$B$5),"")</f>
        <v/>
      </c>
      <c r="M141" s="114" t="str">
        <f>IF($A141&gt;"",IF(AND(EXACT(SquadExport!$BO141,TRUE),EXACT(SquadExport!$BL141,TRUE)),HARMEAN(WeightedParse!M141,WeightedParse!P141,WeightedParse!S141,WeightedParse!U141,WeightedParse!V141,WeightedParse!W141,WeightedParse!X141,WeightedParse!Y141,WeightedParse!Z141,WeightedParse!AE141,WeightedParse!AL141,WeightedParse!AN141,WeightedParse!AP141),HARMEAN(WeightedParse!M141,WeightedParse!P141,WeightedParse!S141,WeightedParse!U141,WeightedParse!V141,WeightedParse!W141,WeightedParse!X141,WeightedParse!Y141,WeightedParse!Z141,WeightedParse!AE141,WeightedParse!AL141,WeightedParse!AN141,WeightedParse!AP141)*Variables!$B$5),"")</f>
        <v/>
      </c>
      <c r="N141" s="114" t="str">
        <f>IF($A141&gt;"",IF(AND(EXACT(SquadExport!$BO141,TRUE),EXACT(SquadExport!$BL141,TRUE)),HARMEAN(WeightedParse!K141,WeightedParse!M141,WeightedParse!P141,WeightedParse!Q141,WeightedParse!S141,WeightedParse!T141,WeightedParse!U141,WeightedParse!V141,WeightedParse!W141,WeightedParse!X141,WeightedParse!Y141,WeightedParse!Z141,WeightedParse!AE141,WeightedParse!AG141,WeightedParse!AL141,WeightedParse!AN141,WeightedParse!AP141),HARMEAN(WeightedParse!K141,WeightedParse!M141,WeightedParse!P141,WeightedParse!Q141,WeightedParse!S141,WeightedParse!T141,WeightedParse!U141,WeightedParse!V141,WeightedParse!W141,WeightedParse!X141,WeightedParse!Y141,WeightedParse!Z141,WeightedParse!AE141,WeightedParse!AG141,WeightedParse!AL141,WeightedParse!AN141,WeightedParse!AP141)*Variables!$B$5),"")</f>
        <v/>
      </c>
      <c r="O141" s="114" t="str">
        <f>IF($A141&gt;"",IF(AND(EXACT(SquadExport!$BO141,TRUE),EXACT(SquadExport!$BL141,TRUE)),HARMEAN(WeightedParse!I141,WeightedParse!K141,WeightedParse!M141,WeightedParse!P141,WeightedParse!Q141,WeightedParse!S141,WeightedParse!T141,WeightedParse!V141,WeightedParse!W141,WeightedParse!X141,WeightedParse!Y141,WeightedParse!Z141,WeightedParse!AB141,WeightedParse!AE141,WeightedParse!AF141,WeightedParse!AG141,WeightedParse!AJ141,WeightedParse!AK141,WeightedParse!AL141,WeightedParse!AN141,WeightedParse!AO141,WeightedParse!AP141),HARMEAN(WeightedParse!I141,WeightedParse!K141,WeightedParse!M141,WeightedParse!P141,WeightedParse!Q141,WeightedParse!S141,WeightedParse!T141,WeightedParse!V141,WeightedParse!W141,WeightedParse!X141,WeightedParse!Y141,WeightedParse!Z141,WeightedParse!AB141,WeightedParse!AE141,WeightedParse!AF141,WeightedParse!AG141,WeightedParse!AJ141,WeightedParse!AK141,WeightedParse!AL141,WeightedParse!AN141,WeightedParse!AO141,WeightedParse!AP141)*Variables!$B$5),"")</f>
        <v/>
      </c>
      <c r="P141" s="114" t="str">
        <f>IF($A141&gt;"",IF(AND(OR(EXACT(SquadExport!$BO141,TRUE),EXACT(SquadExport!$BP141,TRUE)),OR(EXACT(SquadExport!$BK141,TRUE),EXACT(SquadExport!$BM141,TRUE))),HARMEAN(WeightedParse!M141,WeightedParse!P141,WeightedParse!S141,WeightedParse!U141,WeightedParse!V141,WeightedParse!W141,WeightedParse!Y141,WeightedParse!AE141,WeightedParse!AF141,WeightedParse!AP141),HARMEAN(WeightedParse!M141,WeightedParse!P141,WeightedParse!S141,WeightedParse!U141,WeightedParse!V141,WeightedParse!W141,WeightedParse!Y141,WeightedParse!AE141,WeightedParse!AF141,WeightedParse!AP141)*Variables!$B$5),"")</f>
        <v/>
      </c>
      <c r="Q141" s="114" t="str">
        <f>IF($A141&gt;"",IF(AND(OR(EXACT(SquadExport!$BO141,TRUE),EXACT(SquadExport!$BP141,TRUE)),OR(EXACT(SquadExport!$BK141,TRUE),EXACT(SquadExport!$BM141,TRUE))),HARMEAN(WeightedParse!H141,WeightedParse!P141,WeightedParse!Q141,WeightedParse!S141,WeightedParse!T141,WeightedParse!V141,WeightedParse!X141,WeightedParse!Y141,WeightedParse!Z141,WeightedParse!AE141,WeightedParse!AF141,WeightedParse!AH141,WeightedParse!AN141,WeightedParse!AO141),HARMEAN(WeightedParse!H141,WeightedParse!P141,WeightedParse!Q141,WeightedParse!S141,WeightedParse!T141,WeightedParse!V141,WeightedParse!X141,WeightedParse!Y141,WeightedParse!Z141,WeightedParse!AE141,WeightedParse!AF141,WeightedParse!AH141,WeightedParse!AN141,WeightedParse!AO141)*Variables!$B$5),"")</f>
        <v/>
      </c>
      <c r="R141" s="115" t="str">
        <f>IF($A141&gt;"",IF(AND(OR(EXACT(SquadExport!$BO141,TRUE),EXACT(SquadExport!$BP141,TRUE)),OR(EXACT(SquadExport!$BK141,TRUE),EXACT(SquadExport!$BM141,TRUE))),HARMEAN(WeightedParse!H141,WeightedParse!I141,WeightedParse!K141,WeightedParse!P141,WeightedParse!Q141,WeightedParse!S141,WeightedParse!T141,WeightedParse!V141,WeightedParse!Y141,WeightedParse!Z141,WeightedParse!AD141,WeightedParse!AE141,WeightedParse!AF141,WeightedParse!AH141,WeightedParse!AI141,WeightedParse!AJ141,WeightedParse!AN141,WeightedParse!AO141),HARMEAN(WeightedParse!H141,WeightedParse!I141,WeightedParse!K141,WeightedParse!P141,WeightedParse!Q141,WeightedParse!S141,WeightedParse!T141,WeightedParse!V141,WeightedParse!Y141,WeightedParse!Z141,WeightedParse!AD141,WeightedParse!AE141,WeightedParse!AF141,WeightedParse!AH141,WeightedParse!AI141,WeightedParse!AJ141,WeightedParse!AN141,WeightedParse!AO141)*Variables!$B$5),"")</f>
        <v/>
      </c>
      <c r="S141" s="115" t="str">
        <f>IF($A141&gt;"",IF(AND(OR(EXACT(SquadExport!$BO141,TRUE),EXACT(SquadExport!$BP141,TRUE)),OR(EXACT(SquadExport!$BK141,TRUE),EXACT(SquadExport!$BM141,TRUE))),HARMEAN(WeightedParse!H141,WeightedParse!I141,WeightedParse!K141,WeightedParse!Q141,WeightedParse!S141,WeightedParse!T141,WeightedParse!V141,WeightedParse!X141,WeightedParse!Z141,WeightedParse!AB141,WeightedParse!AD141,WeightedParse!AF141,WeightedParse!AG141,WeightedParse!AH141,WeightedParse!AI141,WeightedParse!AJ141,WeightedParse!AK141,WeightedParse!AN141,WeightedParse!AO141),HARMEAN(WeightedParse!H141,WeightedParse!I141,WeightedParse!K141,WeightedParse!Q141,WeightedParse!S141,WeightedParse!T141,WeightedParse!V141,WeightedParse!X141,WeightedParse!Z141,WeightedParse!AB141,WeightedParse!AD141,WeightedParse!AF141,WeightedParse!AG141,WeightedParse!AH141,WeightedParse!AI141,WeightedParse!AJ141,WeightedParse!AK141,WeightedParse!AN141,WeightedParse!AO141)*Variables!$B$5),"")</f>
        <v/>
      </c>
      <c r="T141" s="114" t="str">
        <f>IF($A141&gt;"",IF(AND(OR(EXACT(SquadExport!$BO141,TRUE),EXACT(SquadExport!$BP141,TRUE)),OR(EXACT(SquadExport!$BK141,TRUE),EXACT(SquadExport!$BM141,TRUE))),HARMEAN(WeightedParse!I141,WeightedParse!K141,WeightedParse!N141,WeightedParse!P141,WeightedParse!Q141,WeightedParse!S141,WeightedParse!T141,WeightedParse!V141,WeightedParse!X141,WeightedParse!Y141,WeightedParse!Z141,WeightedParse!AB141,WeightedParse!AD141,WeightedParse!AE141,WeightedParse!AF141,WeightedParse!AH141,WeightedParse!AI141,WeightedParse!AJ141,WeightedParse!AN141,WeightedParse!AO141)*WeightedParse!BD141,(HARMEAN(WeightedParse!I141,WeightedParse!K141,WeightedParse!N141,WeightedParse!P141,WeightedParse!Q141,WeightedParse!S141,WeightedParse!T141,WeightedParse!V141,WeightedParse!X141,WeightedParse!Y141,WeightedParse!Z141,WeightedParse!AB141,WeightedParse!AD141,WeightedParse!AE141,WeightedParse!AF141,WeightedParse!AH141,WeightedParse!AI141,WeightedParse!AJ141,WeightedParse!AN141,WeightedParse!AO141)*WeightedParse!BD141)*Variables!$B$5),"")</f>
        <v/>
      </c>
      <c r="U141" s="114" t="str">
        <f>IF($A141&gt;"",IF(EXACT(SquadExport!$BQ141,TRUE),HARMEAN(WeightedParse!P141,WeightedParse!S141,WeightedParse!V141,WeightedParse!X141,WeightedParse!Y141,WeightedParse!Z141,WeightedParse!AE141,WeightedParse!AF141,WeightedParse!AP141),HARMEAN(WeightedParse!P141,WeightedParse!S141,WeightedParse!V141,WeightedParse!X141,WeightedParse!Y141,WeightedParse!Z141,WeightedParse!AE141,WeightedParse!AF141,WeightedParse!AP141)*Variables!$B$5),"")</f>
        <v/>
      </c>
      <c r="V141" s="114" t="str">
        <f>IF($A141&gt;"",IF(EXACT(SquadExport!$BQ141,TRUE),HARMEAN(WeightedParse!K141,WeightedParse!Q141,WeightedParse!S141,WeightedParse!T141,WeightedParse!V141,WeightedParse!X141,WeightedParse!Z141,WeightedParse!AE141,WeightedParse!AF141,WeightedParse!AG141,WeightedParse!AH141,WeightedParse!AK141),HARMEAN(WeightedParse!K141,WeightedParse!Q141,WeightedParse!S141,WeightedParse!T141,WeightedParse!V141,WeightedParse!X141,WeightedParse!Z141,WeightedParse!AE141,WeightedParse!AF141,WeightedParse!AG141,WeightedParse!AH141,WeightedParse!AK141)*Variables!$B$5),"")</f>
        <v/>
      </c>
      <c r="W141" s="114" t="str">
        <f>IF($A141&gt;"",IF(EXACT(SquadExport!$BQ141,TRUE),HARMEAN(WeightedParse!I141,WeightedParse!K141,WeightedParse!N141,WeightedParse!Q141,WeightedParse!T141,WeightedParse!V141,WeightedParse!X141,WeightedParse!Z141,WeightedParse!AB141,WeightedParse!AD141,WeightedParse!AF141,WeightedParse!AG141,WeightedParse!AK141),HARMEAN(WeightedParse!I141,WeightedParse!K141,WeightedParse!N141,WeightedParse!Q141,WeightedParse!T141,WeightedParse!V141,WeightedParse!X141,WeightedParse!Z141,WeightedParse!AB141,WeightedParse!AD141,WeightedParse!AF141,WeightedParse!AG141,WeightedParse!AK141)*Variables!$B$5),"")</f>
        <v/>
      </c>
      <c r="X141" s="114" t="str">
        <f>IF($A141&gt;"",IF(EXACT(SquadExport!$BQ141,TRUE),HARMEAN(WeightedParse!K141,WeightedParse!P141,WeightedParse!Q141,WeightedParse!S141,WeightedParse!U141,WeightedParse!V141,WeightedParse!X141,WeightedParse!Y141,WeightedParse!Z141,WeightedParse!AE141,WeightedParse!AF141,WeightedParse!AH141,WeightedParse!AO141,WeightedParse!AP141),HARMEAN(WeightedParse!K141,WeightedParse!P141,WeightedParse!Q141,WeightedParse!S141,WeightedParse!U141,WeightedParse!V141,WeightedParse!X141,WeightedParse!Y141,WeightedParse!Z141,WeightedParse!AE141,WeightedParse!AF141,WeightedParse!AH141,WeightedParse!AO141,WeightedParse!AP141)*Variables!$B$5),"")</f>
        <v/>
      </c>
      <c r="Y141" s="114" t="str">
        <f>IF($A141&gt;"",IF(EXACT(SquadExport!$BQ141,TRUE),HARMEAN(WeightedParse!P141,WeightedParse!Q141,WeightedParse!S141,WeightedParse!U141,WeightedParse!V141,WeightedParse!W141,WeightedParse!Y141,WeightedParse!AE141,WeightedParse!AF141,WeightedParse!AH141,WeightedParse!AJ141,WeightedParse!AN141,WeightedParse!AO141,WeightedParse!AP141),HARMEAN(WeightedParse!P141,WeightedParse!Q141,WeightedParse!S141,WeightedParse!U141,WeightedParse!V141,WeightedParse!W141,WeightedParse!Y141,WeightedParse!AE141,WeightedParse!AF141,WeightedParse!AH141,WeightedParse!AJ141,WeightedParse!AN141,WeightedParse!AO141,WeightedParse!AP141)*Variables!$B$5),"")</f>
        <v/>
      </c>
      <c r="Z141" s="114" t="str">
        <f>IF($A141&gt;"",IF(EXACT(SquadExport!$BQ141,TRUE),HARMEAN(WeightedParse!M141,WeightedParse!P141,WeightedParse!Q141,WeightedParse!S141,WeightedParse!U141,WeightedParse!V141,WeightedParse!W141,WeightedParse!X141,WeightedParse!Y141,WeightedParse!Z141,WeightedParse!AE141,WeightedParse!AF141,WeightedParse!AH141,WeightedParse!AL141,WeightedParse!AO141,WeightedParse!AP141),HARMEAN(WeightedParse!M141,WeightedParse!P141,WeightedParse!Q141,WeightedParse!S141,WeightedParse!U141,WeightedParse!V141,WeightedParse!W141,WeightedParse!X141,WeightedParse!Y141,WeightedParse!Z141,WeightedParse!AE141,WeightedParse!AF141,WeightedParse!AH141,WeightedParse!AL141,WeightedParse!AO141,WeightedParse!AP141)*Variables!$B$5),"")</f>
        <v/>
      </c>
      <c r="AA141" s="114" t="str">
        <f>IF($A141&gt;"",IF(EXACT(SquadExport!$BQ141,TRUE),HARMEAN(WeightedParse!J141,WeightedParse!K141,WeightedParse!N141,WeightedParse!P141,WeightedParse!Q141,WeightedParse!S141,WeightedParse!V141,WeightedParse!X141,WeightedParse!Y141,WeightedParse!Z141,WeightedParse!AD141,WeightedParse!AE141,WeightedParse!AH141,WeightedParse!AI141,WeightedParse!AK141,WeightedParse!AN141,WeightedParse!AO141,WeightedParse!AP141),HARMEAN(WeightedParse!J141,WeightedParse!K141,WeightedParse!N141,WeightedParse!P141,WeightedParse!Q141,WeightedParse!S141,WeightedParse!V141,WeightedParse!X141,WeightedParse!Y141,WeightedParse!Z141,WeightedParse!AD141,WeightedParse!AE141,WeightedParse!AH141,WeightedParse!AI141,WeightedParse!AK141,WeightedParse!AN141,WeightedParse!AO141,WeightedParse!AP141)*Variables!$B$5),"")</f>
        <v/>
      </c>
      <c r="AB141" s="114" t="str">
        <f>IF($A141&gt;"",IF(AND(EXACT(SquadExport!$BR141,TRUE),EXACT(SquadExport!$BL141,TRUE)),HARMEAN(WeightedParse!I141,WeightedParse!K141,WeightedParse!N141,WeightedParse!Q141,WeightedParse!T141,WeightedParse!V141,WeightedParse!X141,WeightedParse!Y141,WeightedParse!Z141,WeightedParse!AD141,WeightedParse!AE141,WeightedParse!AF141,WeightedParse!AG141,WeightedParse!AH141,WeightedParse!AI141,WeightedParse!AJ141,WeightedParse!AK141,WeightedParse!AN141,WeightedParse!AO141),HARMEAN(WeightedParse!I141,WeightedParse!K141,WeightedParse!N141,WeightedParse!Q141,WeightedParse!T141,WeightedParse!V141,WeightedParse!X141,WeightedParse!Y141,WeightedParse!Z141,WeightedParse!AD141,WeightedParse!AE141,WeightedParse!AF141,WeightedParse!AG141,WeightedParse!AH141,WeightedParse!AI141,WeightedParse!AJ141,WeightedParse!AK141,WeightedParse!AN141,WeightedParse!AO141)*Variables!$B$5),"")</f>
        <v/>
      </c>
      <c r="AC141" s="114" t="str">
        <f>IF($A141&gt;"",IF(AND(EXACT(SquadExport!$BR141,TRUE),EXACT(SquadExport!$BL141,TRUE)),HARMEAN(WeightedParse!K141,WeightedParse!Q141,WeightedParse!S141,WeightedParse!T141,WeightedParse!V141,WeightedParse!X141,WeightedParse!Y141,WeightedParse!Z141,WeightedParse!AD141,WeightedParse!AE141,WeightedParse!AF141,WeightedParse!AG141,WeightedParse!AH141,WeightedParse!AO141),HARMEAN(WeightedParse!K141,WeightedParse!Q141,WeightedParse!S141,WeightedParse!T141,WeightedParse!V141,WeightedParse!X141,WeightedParse!Y141,WeightedParse!Z141,WeightedParse!AD141,WeightedParse!AE141,WeightedParse!AF141,WeightedParse!AG141,WeightedParse!AH141,WeightedParse!AO141)*Variables!$B$5),"")</f>
        <v/>
      </c>
      <c r="AD141" s="114" t="str">
        <f>IF($A141&gt;"",IF(AND(EXACT(SquadExport!$BR141,TRUE),EXACT(SquadExport!$BL141,TRUE)),HARMEAN(WeightedParse!I141,WeightedParse!J141,WeightedParse!K141,WeightedParse!N141,WeightedParse!Q141,WeightedParse!S141,WeightedParse!T141,WeightedParse!V141,WeightedParse!X141,WeightedParse!Z141,WeightedParse!AB141,WeightedParse!AD141,WeightedParse!AG141,WeightedParse!AH141,WeightedParse!AI141,WeightedParse!AK141,WeightedParse!AO141),HARMEAN(WeightedParse!I141,WeightedParse!J141,WeightedParse!K141,WeightedParse!N141,WeightedParse!Q141,WeightedParse!S141,WeightedParse!T141,WeightedParse!V141,WeightedParse!X141,WeightedParse!Z141,WeightedParse!AB141,WeightedParse!AD141,WeightedParse!AG141,WeightedParse!AH141,WeightedParse!AI141,WeightedParse!AK141,WeightedParse!AO141)*Variables!$B$5),"")</f>
        <v/>
      </c>
      <c r="AE141" s="114" t="str">
        <f>IF($A141&gt;"",IF(AND(EXACT(SquadExport!$BR141,TRUE),EXACT(SquadExport!$BL141,TRUE)),HARMEAN(WeightedParse!K141,WeightedParse!N141,WeightedParse!P141,WeightedParse!Q141,WeightedParse!S141,WeightedParse!T141,WeightedParse!U141,WeightedParse!V141,WeightedParse!X141,WeightedParse!Y141,WeightedParse!Z141,WeightedParse!AD141,WeightedParse!AE141,WeightedParse!AF141,WeightedParse!AG141,WeightedParse!AH141,WeightedParse!AI141,WeightedParse!AO141),HARMEAN(WeightedParse!K141,WeightedParse!N141,WeightedParse!P141,WeightedParse!Q141,WeightedParse!S141,WeightedParse!T141,WeightedParse!U141,WeightedParse!V141,WeightedParse!X141,WeightedParse!Y141,WeightedParse!Z141,WeightedParse!AD141,WeightedParse!AE141,WeightedParse!AF141,WeightedParse!AG141,WeightedParse!AH141,WeightedParse!AI141,WeightedParse!AO141)*Variables!$B$5),"")</f>
        <v/>
      </c>
      <c r="AF141" s="114" t="str">
        <f>IF($A141&gt;"",IF(AND(EXACT(SquadExport!$BR141,TRUE),EXACT(SquadExport!$BL141,TRUE)),HARMEAN(WeightedParse!I141,WeightedParse!J141,WeightedParse!K141,WeightedParse!N141,WeightedParse!Q141,WeightedParse!S141,WeightedParse!T141,WeightedParse!U141,WeightedParse!V141,WeightedParse!X141,WeightedParse!Z141,WeightedParse!AD141,WeightedParse!AE141,WeightedParse!AF141,WeightedParse!AH141,WeightedParse!AI141,WeightedParse!AK141,WeightedParse!AN141,WeightedParse!AO141,WeightedParse!AP141),HARMEAN(WeightedParse!I141,WeightedParse!J141,WeightedParse!K141,WeightedParse!N141,WeightedParse!Q141,WeightedParse!S141,WeightedParse!T141,WeightedParse!U141,WeightedParse!V141,WeightedParse!X141,WeightedParse!Z141,WeightedParse!AD141,WeightedParse!AE141,WeightedParse!AF141,WeightedParse!AH141,WeightedParse!AI141,WeightedParse!AK141,WeightedParse!AN141,WeightedParse!AO141,WeightedParse!AP141)*Variables!$B$5),"")</f>
        <v/>
      </c>
      <c r="AG141" s="114" t="str">
        <f>IF($A141&gt;"",IF(AND(OR(EXACT(SquadExport!$BR141,TRUE),EXACT(SquadExport!$BS141,TRUE)),OR(EXACT(SquadExport!$BK141,TRUE),EXACT(SquadExport!$BM141,TRUE))),HARMEAN(WeightedParse!I141,WeightedParse!K141,WeightedParse!Q141,WeightedParse!T141,WeightedParse!X141,WeightedParse!Z141,WeightedParse!AD141,WeightedParse!AF141,WeightedParse!AG141,WeightedParse!AJ141),HARMEAN(WeightedParse!I141,WeightedParse!K141,WeightedParse!Q141,WeightedParse!T141,WeightedParse!X141,WeightedParse!Z141,WeightedParse!AD141,WeightedParse!AF141,WeightedParse!AG141,WeightedParse!AJ141)*Variables!$B$5),"")</f>
        <v/>
      </c>
      <c r="AH141" s="114" t="str">
        <f>IF($A141&gt;"",IF(AND(OR(EXACT(SquadExport!$BR141,TRUE),EXACT(SquadExport!$BS141,TRUE)),OR(EXACT(SquadExport!$BK141,TRUE),EXACT(SquadExport!$BM141,TRUE))),HARMEAN(WeightedParse!H141,WeightedParse!K141,WeightedParse!P141,WeightedParse!Q141,WeightedParse!S141,WeightedParse!T141,WeightedParse!V141,WeightedParse!X141,WeightedParse!Y141,WeightedParse!Z141,WeightedParse!AD141,WeightedParse!AE141,WeightedParse!AF141,WeightedParse!AG141,WeightedParse!AH141,WeightedParse!AO141),HARMEAN(WeightedParse!H141,WeightedParse!K141,WeightedParse!P141,WeightedParse!Q141,WeightedParse!S141,WeightedParse!T141,WeightedParse!V141,WeightedParse!X141,WeightedParse!Y141,WeightedParse!Z141,WeightedParse!AD141,WeightedParse!AE141,WeightedParse!AF141,WeightedParse!AG141,WeightedParse!AH141,WeightedParse!AO141)*Variables!$B$5),"")</f>
        <v/>
      </c>
      <c r="AI141" s="114" t="str">
        <f>IF($A141&gt;"",IF(AND(OR(EXACT(SquadExport!$BR141,TRUE),EXACT(SquadExport!$BS141,TRUE)),OR(EXACT(SquadExport!$BK141,TRUE),EXACT(SquadExport!$BM141,TRUE))),HARMEAN(WeightedParse!H141,WeightedParse!I141,WeightedParse!K141,WeightedParse!P141,WeightedParse!Q141,WeightedParse!S141,WeightedParse!T141,WeightedParse!U141,WeightedParse!V141,WeightedParse!X141,WeightedParse!Y141,WeightedParse!Z141,WeightedParse!AD141,WeightedParse!AE141,WeightedParse!AF141,WeightedParse!AH141,WeightedParse!AI141,WeightedParse!AO141),HARMEAN(WeightedParse!H141,WeightedParse!I141,WeightedParse!K141,WeightedParse!P141,WeightedParse!Q141,WeightedParse!S141,WeightedParse!T141,WeightedParse!U141,WeightedParse!V141,WeightedParse!X141,WeightedParse!Y141,WeightedParse!Z141,WeightedParse!AD141,WeightedParse!AE141,WeightedParse!AF141,WeightedParse!AH141,WeightedParse!AI141,WeightedParse!AO141)*Variables!$B$5),"")</f>
        <v/>
      </c>
      <c r="AJ141" s="114" t="str">
        <f>IF($A141&gt;"",IF(AND(OR(EXACT(SquadExport!$BR141,TRUE),EXACT(SquadExport!$BS141,TRUE)),OR(EXACT(SquadExport!$BK141,TRUE),EXACT(SquadExport!$BM141,TRUE))),HARMEAN(WeightedParse!H141,WeightedParse!K141,WeightedParse!M141,WeightedParse!V141,WeightedParse!W141,WeightedParse!AD141,WeightedParse!AF141,WeightedParse!AH141,WeightedParse!AK141,WeightedParse!AL141,WeightedParse!AO141,WeightedParse!AP141)*(CONVERT(LEFT(SquadExport!$E141,FIND("'",SquadExport!$E141)-1)+((MID(SquadExport!$E141,FIND("'",SquadExport!$E141)+1,LEN(SquadExport!$E141)-FIND("'",SquadExport!$E141)-1))/12),"ft","m")-1)/(Variables!$C$4-1),(HARMEAN(WeightedParse!H141,WeightedParse!K141,WeightedParse!M141,WeightedParse!V141,WeightedParse!W141,WeightedParse!AD141,WeightedParse!AF141,WeightedParse!AH141,WeightedParse!AK141,WeightedParse!AL141,WeightedParse!AO141,WeightedParse!AP141)*(CONVERT(LEFT(SquadExport!$E141,FIND("'",SquadExport!$E141)-1)+((MID(SquadExport!$E141,FIND("'",SquadExport!$E141)+1,LEN(SquadExport!$E141)-FIND("'",SquadExport!$E141)-1))/12),"ft","m")-1)/(Variables!$C$4-1))*Variables!$B$5),"")</f>
        <v/>
      </c>
      <c r="AK141" s="114" t="str">
        <f>IF($A141&gt;"",IF(AND(OR(EXACT(SquadExport!$BR141,TRUE),EXACT(SquadExport!$BS141,TRUE)),OR(EXACT(SquadExport!$BK141,TRUE),EXACT(SquadExport!$BM141,TRUE))),HARMEAN(WeightedParse!J141,WeightedParse!K141,WeightedParse!T141,WeightedParse!V141,WeightedParse!X141,WeightedParse!Y141,WeightedParse!Z141,WeightedParse!AD141,WeightedParse!AH141,WeightedParse!AI141,WeightedParse!AK141,WeightedParse!AO141),HARMEAN(WeightedParse!J141,WeightedParse!K141,WeightedParse!T141,WeightedParse!V141,WeightedParse!X141,WeightedParse!Y141,WeightedParse!Z141,WeightedParse!AD141,WeightedParse!AH141,WeightedParse!AI141,WeightedParse!AK141,WeightedParse!AO141)*Variables!$B$5),"")</f>
        <v/>
      </c>
      <c r="AL141" s="114" t="str">
        <f>IF($A141&gt;"",IF(AND(OR(EXACT(SquadExport!$BR141,TRUE),EXACT(SquadExport!$BS141,TRUE)),OR(EXACT(SquadExport!$BK141,TRUE),EXACT(SquadExport!$BM141,TRUE))),HARMEAN(WeightedParse!H141,WeightedParse!I141,WeightedParse!K141,WeightedParse!Q141,WeightedParse!T141,WeightedParse!V141,WeightedParse!AB141,WeightedParse!AD141,WeightedParse!AH141,WeightedParse!AI141,WeightedParse!AJ141,WeightedParse!AN141,WeightedParse!AO141),HARMEAN(WeightedParse!H141,WeightedParse!I141,WeightedParse!K141,WeightedParse!Q141,WeightedParse!T141,WeightedParse!V141,WeightedParse!AB141,WeightedParse!AD141,WeightedParse!AH141,WeightedParse!AI141,WeightedParse!AJ141,WeightedParse!AN141,WeightedParse!AO141)*Variables!$B$5),"")</f>
        <v/>
      </c>
      <c r="AM141" s="114" t="str">
        <f>IF($A141&gt;"",IF(AND(OR(EXACT(SquadExport!$BR141,TRUE),EXACT(SquadExport!$BS141,TRUE)),OR(EXACT(SquadExport!$BK141,TRUE),EXACT(SquadExport!$BM141,TRUE))),HARMEAN(WeightedParse!I141,WeightedParse!J141,WeightedParse!K141,WeightedParse!N141,WeightedParse!Q141,WeightedParse!T141,WeightedParse!V141,WeightedParse!X141,WeightedParse!AB141,WeightedParse!AD141,WeightedParse!AG141,WeightedParse!AI141,WeightedParse!AJ141,WeightedParse!AK141,WeightedParse!AN141)*WeightedParse!BD141,(HARMEAN(WeightedParse!I141,WeightedParse!J141,WeightedParse!K141,WeightedParse!N141,WeightedParse!Q141,WeightedParse!T141,WeightedParse!V141,WeightedParse!X141,WeightedParse!AB141,WeightedParse!AD141,WeightedParse!AG141,WeightedParse!AI141,WeightedParse!AJ141,WeightedParse!AK141,WeightedParse!AN141)*WeightedParse!BD141)*Variables!$B$5),"")</f>
        <v/>
      </c>
      <c r="AN141" s="114" t="str">
        <f>IF($A141&gt;"",IF(AND(OR(EXACT(SquadExport!$BR141,TRUE),EXACT(SquadExport!$BS141,TRUE)),OR(EXACT(SquadExport!$BK141,TRUE),EXACT(SquadExport!$BM141,TRUE))),HARMEAN(WeightedParse!H141,WeightedParse!I141,WeightedParse!K141,WeightedParse!N141,WeightedParse!Q141,WeightedParse!T141,WeightedParse!V141,WeightedParse!X141,WeightedParse!Z141,WeightedParse!AD141,WeightedParse!AG141,WeightedParse!AH141,WeightedParse!AI141,WeightedParse!AJ141,WeightedParse!AN141,WeightedParse!AO141)*WeightedParse!BD141,(HARMEAN(WeightedParse!H141,WeightedParse!I141,WeightedParse!K141,WeightedParse!N141,WeightedParse!Q141,WeightedParse!T141,WeightedParse!V141,WeightedParse!X141,WeightedParse!Z141,WeightedParse!AD141,WeightedParse!AG141,WeightedParse!AH141,WeightedParse!AI141,WeightedParse!AJ141,WeightedParse!AN141,WeightedParse!AO141)*WeightedParse!BD141)*Variables!$B$5),"")</f>
        <v/>
      </c>
      <c r="AO141" s="114" t="str">
        <f>IF($A141&gt;"",IF(AND(EXACT(SquadExport!$BS141,TRUE),EXACT(SquadExport!$BL141,TRUE)),HARMEAN(WeightedParse!K141,WeightedParse!Q141,WeightedParse!T141,WeightedParse!V141,WeightedParse!X141,WeightedParse!Z141,WeightedParse!AB141,WeightedParse!AD141,WeightedParse!AG141,WeightedParse!AK141),HARMEAN(WeightedParse!K141,WeightedParse!Q141,WeightedParse!T141,WeightedParse!V141,WeightedParse!X141,WeightedParse!Z141,WeightedParse!AB141,WeightedParse!AD141,WeightedParse!AG141,WeightedParse!AK141)*Variables!$B$5),"")</f>
        <v/>
      </c>
      <c r="AP141" s="114" t="str">
        <f>IF($A141&gt;"",IF(AND(EXACT(SquadExport!$BS141,TRUE),EXACT(SquadExport!$BL141,TRUE)),HARMEAN(WeightedParse!I141,WeightedParse!K141,WeightedParse!Q141,WeightedParse!T141,WeightedParse!V141,WeightedParse!X141,WeightedParse!Z141,WeightedParse!AB141,WeightedParse!AD141,WeightedParse!AF141,WeightedParse!AG141,WeightedParse!AI141,WeightedParse!AJ141),HARMEAN(WeightedParse!I141,WeightedParse!K141,WeightedParse!Q141,WeightedParse!T141,WeightedParse!V141,WeightedParse!X141,WeightedParse!Z141,WeightedParse!AB141,WeightedParse!AD141,WeightedParse!AF141,WeightedParse!AG141,WeightedParse!AI141,WeightedParse!AJ141)*Variables!$B$5),"")</f>
        <v/>
      </c>
      <c r="AQ141" s="114" t="str">
        <f>IF($A141&gt;"",IF(AND(EXACT(SquadExport!$BS141,TRUE),EXACT(SquadExport!$BL141,TRUE)),HARMEAN(WeightedParse!I141,WeightedParse!J141,WeightedParse!K141,WeightedParse!Q141,WeightedParse!T141,WeightedParse!V141,WeightedParse!X141,WeightedParse!Z141,WeightedParse!AB141,WeightedParse!AD141,WeightedParse!AG141,WeightedParse!AI141,WeightedParse!AJ141,WeightedParse!AK141),HARMEAN(WeightedParse!I141,WeightedParse!J141,WeightedParse!K141,WeightedParse!Q141,WeightedParse!T141,WeightedParse!V141,WeightedParse!X141,WeightedParse!Z141,WeightedParse!AB141,WeightedParse!AD141,WeightedParse!AG141,WeightedParse!AI141,WeightedParse!AJ141,WeightedParse!AK141)*Variables!$B$5),"")</f>
        <v/>
      </c>
      <c r="AR141" s="114" t="str">
        <f>IF($A141&gt;"",IF(AND(EXACT(SquadExport!$BS141,TRUE),EXACT(SquadExport!$BL141,TRUE)),HARMEAN(WeightedParse!I141,WeightedParse!J141,WeightedParse!K141,WeightedParse!Q141,WeightedParse!T141,WeightedParse!V141,WeightedParse!X141,WeightedParse!Y141,WeightedParse!Z141,WeightedParse!AD141,WeightedParse!AH141,WeightedParse!AI141,WeightedParse!AJ141,WeightedParse!AK141,WeightedParse!AN141,WeightedParse!AO141),HARMEAN(WeightedParse!I141,WeightedParse!J141,WeightedParse!K141,WeightedParse!Q141,WeightedParse!T141,WeightedParse!V141,WeightedParse!X141,WeightedParse!Y141,WeightedParse!Z141,WeightedParse!AD141,WeightedParse!AH141,WeightedParse!AI141,WeightedParse!AJ141,WeightedParse!AK141,WeightedParse!AN141,WeightedParse!AO141)*Variables!$B$5),"")</f>
        <v/>
      </c>
      <c r="AS141" s="114" t="str">
        <f>IF($A141&gt;"",IF(AND(EXACT(SquadExport!$BT141,TRUE),EXACT(SquadExport!$BL141,TRUE)),HARMEAN(WeightedParse!J141,WeightedParse!K141,WeightedParse!M141,WeightedParse!T141,WeightedParse!V141,WeightedParse!X141,WeightedParse!Z141,WeightedParse!AD141,WeightedParse!AI141),(HARMEAN(WeightedParse!J141,WeightedParse!K141,WeightedParse!M141,WeightedParse!T141,WeightedParse!V141,WeightedParse!X141,WeightedParse!Z141,WeightedParse!AD141,WeightedParse!AI141)*Variables!$B$5)),"")</f>
        <v/>
      </c>
      <c r="AT141" s="114" t="str">
        <f>IF($A141&gt;"",IF(AND(EXACT(SquadExport!$BT141,TRUE),EXACT(SquadExport!$BL141,TRUE)),HARMEAN(WeightedParse!J141,WeightedParse!K141,WeightedParse!M141,WeightedParse!U141,WeightedParse!V141,WeightedParse!W141,WeightedParse!X141,WeightedParse!Z141,WeightedParse!AD141,WeightedParse!AF141,WeightedParse!AK141,WeightedParse!AL141,WeightedParse!AP141)*(CONVERT(LEFT(SquadExport!$E141,FIND("'",SquadExport!$E141)-1)+((MID(SquadExport!$E141,FIND("'",SquadExport!$E141)+1,LEN(SquadExport!$E141)-FIND("'",SquadExport!$E141)-1))/12),"ft","m")-1)/(Variables!$C$4-1),(HARMEAN(WeightedParse!J141,WeightedParse!K141,WeightedParse!M141,WeightedParse!U141,WeightedParse!V141,WeightedParse!W141,WeightedParse!X141,WeightedParse!Z141,WeightedParse!AD141,WeightedParse!AF141,WeightedParse!AK141,WeightedParse!AL141,WeightedParse!AP141)*(CONVERT(LEFT(SquadExport!$E141,FIND("'",SquadExport!$E141)-1)+((MID(SquadExport!$E141,FIND("'",SquadExport!$E141)+1,LEN(SquadExport!$E141)-FIND("'",SquadExport!$E141)-1))/12),"ft","m")-1)/(Variables!$C$4-1)))*Variables!$B$5,"")</f>
        <v/>
      </c>
      <c r="AU141" s="114" t="str">
        <f>IF($A141&gt;"",IF(AND(EXACT(SquadExport!$BT141,TRUE),EXACT(SquadExport!$BL141,TRUE)),HARMEAN(WeightedParse!I141,WeightedParse!J141,WeightedParse!K141,WeightedParse!Q141,WeightedParse!T141,WeightedParse!V141,WeightedParse!X141,WeightedParse!Z141,WeightedParse!AB141,WeightedParse!AD141,WeightedParse!AF141,WeightedParse!AG141,WeightedParse!AK141,WeightedParse!AP141),HARMEAN(WeightedParse!I141,WeightedParse!J141,WeightedParse!K141,WeightedParse!Q141,WeightedParse!T141,WeightedParse!V141,WeightedParse!X141,WeightedParse!Z141,WeightedParse!AB141,WeightedParse!AD141,WeightedParse!AF141,WeightedParse!AG141,WeightedParse!AK141,WeightedParse!AP141)*Variables!$B$5),"")</f>
        <v/>
      </c>
      <c r="AV141" s="114" t="str">
        <f>IF($A141&gt;"",IF(AND(EXACT(SquadExport!$BT141,TRUE),EXACT(SquadExport!$BL141,TRUE)),HARMEAN(WeightedParse!I141,WeightedParse!J141,WeightedParse!K141,WeightedParse!Q141,WeightedParse!T141,WeightedParse!V141,WeightedParse!X141,WeightedParse!Z141,WeightedParse!AD141,WeightedParse!AH141,WeightedParse!AI141,WeightedParse!AJ141,WeightedParse!AK141,WeightedParse!AN141,WeightedParse!AO141),HARMEAN(WeightedParse!I141,WeightedParse!J141,WeightedParse!K141,WeightedParse!Q141,WeightedParse!T141,WeightedParse!V141,WeightedParse!X141,WeightedParse!Z141,WeightedParse!AD141,WeightedParse!AH141,WeightedParse!AI141,WeightedParse!AJ141,WeightedParse!AK141,WeightedParse!AN141,WeightedParse!AO141)*Variables!$B$5),"")</f>
        <v/>
      </c>
      <c r="AW141" s="114" t="str">
        <f>IF($A141&gt;"",IF(AND(EXACT(SquadExport!$BT141,TRUE),EXACT(SquadExport!$BL141,TRUE)),HARMEAN(WeightedParse!I141,WeightedParse!J141,WeightedParse!K141,WeightedParse!Q141,WeightedParse!T141,WeightedParse!V141,WeightedParse!X141,WeightedParse!Z141,WeightedParse!AB141,WeightedParse!AD141,WeightedParse!AF141,WeightedParse!AG141,WeightedParse!AI141,WeightedParse!AJ141,WeightedParse!AK141),HARMEAN(WeightedParse!I141,WeightedParse!J141,WeightedParse!K141,WeightedParse!Q141,WeightedParse!T141,WeightedParse!V141,WeightedParse!X141,WeightedParse!Z141,WeightedParse!AB141,WeightedParse!AD141,WeightedParse!AF141,WeightedParse!AG141,WeightedParse!AI141,WeightedParse!AJ141,WeightedParse!AK141)*Variables!$B$5),"")</f>
        <v/>
      </c>
      <c r="AX141" s="114" t="str">
        <f>IF($A141&gt;"",IF(AND(EXACT(SquadExport!$BT141,TRUE),EXACT(SquadExport!$BL141,TRUE)),HARMEAN(WeightedParse!K141,WeightedParse!Q141,WeightedParse!U141,WeightedParse!V141,WeightedParse!W141,WeightedParse!X141,WeightedParse!Y141,WeightedParse!Z141,WeightedParse!AD141,WeightedParse!AF141,WeightedParse!AH141,WeightedParse!AI141,WeightedParse!AJ141,WeightedParse!AK141,WeightedParse!AN141,WeightedParse!AO141,WeightedParse!AP141),HARMEAN(WeightedParse!K141,WeightedParse!Q141,WeightedParse!U141,WeightedParse!V141,WeightedParse!W141,WeightedParse!X141,WeightedParse!Y141,WeightedParse!Z141,WeightedParse!AD141,WeightedParse!AF141,WeightedParse!AH141,WeightedParse!AI141,WeightedParse!AJ141,WeightedParse!AK141,WeightedParse!AN141,WeightedParse!AO141,WeightedParse!AP141)*Variables!$B$5),"")</f>
        <v/>
      </c>
      <c r="AY141" s="114" t="str">
        <f>IF($A141&gt;"",IF(AND(EXACT(SquadExport!$BT141,TRUE),EXACT(SquadExport!$BL141,TRUE)),HARMEAN(WeightedParse!I141,WeightedParse!J141,WeightedParse!K141,WeightedParse!M141,WeightedParse!N141,WeightedParse!Q141,WeightedParse!T141,WeightedParse!V141,WeightedParse!X141,WeightedParse!Z141,WeightedParse!AD141,WeightedParse!AF141,WeightedParse!AG141,WeightedParse!AH141,WeightedParse!AI141,WeightedParse!AJ141,WeightedParse!AK141,WeightedParse!AL141,WeightedParse!AN141,WeightedParse!AO141,WeightedParse!AP141),HARMEAN(WeightedParse!I141,WeightedParse!J141,WeightedParse!K141,WeightedParse!M141,WeightedParse!N141,WeightedParse!Q141,WeightedParse!T141,WeightedParse!V141,WeightedParse!X141,WeightedParse!Z141,WeightedParse!AD141,WeightedParse!AF141,WeightedParse!AG141,WeightedParse!AH141,WeightedParse!AI141,WeightedParse!AJ141,WeightedParse!AK141,WeightedParse!AL141,WeightedParse!AN141,WeightedParse!AO141,WeightedParse!AP141)*Variables!$B$5),"")</f>
        <v/>
      </c>
    </row>
    <row r="142" spans="1:51" ht="15" customHeight="1" x14ac:dyDescent="0.25">
      <c r="A142" s="3" t="str">
        <f>IF(WeightedParse!A142&gt;"",WeightedParse!A142,"")</f>
        <v/>
      </c>
      <c r="B142" s="4" t="str">
        <f>IF(WeightedParse!B142&gt;0,WeightedParse!B142,"")</f>
        <v/>
      </c>
      <c r="C142" s="4" t="str">
        <f>IF(A142&gt;"",IF(AND(B142&lt;=Variables!$B$8,G142&gt;2),"Youth",IF(AND(B142&lt;=Variables!$B$8,G142&lt;=2),"Prospect",IF(AND(B142&gt;=Variables!$B$9,G142&gt;2),"Old",IF(G142&gt;=3,"Reserves","First Team")))),"")</f>
        <v/>
      </c>
      <c r="D142" s="4" t="str">
        <f>SquadExport!BJ142</f>
        <v/>
      </c>
      <c r="E142" s="4" t="str">
        <f>IF(A142&gt;"",VLOOKUP(F142,Roles!A:B,2,FALSE)&amp;IF(OR(VLOOKUP(F142,Roles!$A:$B,2,FALSE)="FB",VLOOKUP(F142,Roles!$A:$B,2,FALSE)="WB",VLOOKUP(F142,Roles!$A:$B,2,FALSE)="WM",VLOOKUP(F142,Roles!$A:$B,2,FALSE)="W"),IF(AND(SquadExport!BK142=TRUE,SquadExport!BM142=TRUE,WeightedParse!BB142&gt;=WeightedParse!BC142)," (R)",IF(AND(SquadExport!BK142=TRUE,SquadExport!BM142=TRUE,WeightedParse!BB142&lt;WeightedParse!BC142)," (L)",IF(AND(SquadExport!BK142=TRUE,SquadExport!BM142=FALSE), " (L)",IF(AND(SquadExport!BK142=FALSE,SquadExport!BM142=TRUE)," (R)","")))),""),"")</f>
        <v/>
      </c>
      <c r="F142" s="4" t="str" cm="1">
        <f t="array" ref="F142">IF(A142&gt;"",INDEX($J$1:$AY$1,SUMPRODUCT(MAX(($J$2:$AY$200=MAX($J142:$AY142))*(COLUMN($J$2:$AY$200))))-COLUMN($J$1)+1),"")</f>
        <v/>
      </c>
      <c r="G142" s="4" t="str">
        <f t="shared" si="6"/>
        <v/>
      </c>
      <c r="H142" s="4" t="str">
        <f t="shared" si="7"/>
        <v/>
      </c>
      <c r="I142" s="5" t="str">
        <f t="shared" si="8"/>
        <v/>
      </c>
      <c r="J142" s="114" t="str">
        <f>IF($A142&gt;"",HARMEAN(WeightedParse!V142,WeightedParse!Y142,WeightedParse!Z142,WeightedParse!AE142,WeightedParse!AJ142,WeightedParse!AQ142,WeightedParse!AR142,WeightedParse!AS142,WeightedParse!AU142,WeightedParse!AV142,WeightedParse!AW142,WeightedParse!AY142,WeightedParse!BA142),"")</f>
        <v/>
      </c>
      <c r="K142" s="114" t="str">
        <f>IF(A142&gt;"",HARMEAN(WeightedParse!K142,WeightedParse!Q142,WeightedParse!V142,WeightedParse!X142,WeightedParse!Y142,WeightedParse!Z142,WeightedParse!AE142,WeightedParse!AG142,WeightedParse!AI142,WeightedParse!AJ142,WeightedParse!AQ142,WeightedParse!AR142,WeightedParse!AS142,WeightedParse!AU142,WeightedParse!AV142,WeightedParse!AW142,WeightedParse!AY142,WeightedParse!AZ142,WeightedParse!BA142),"")</f>
        <v/>
      </c>
      <c r="L142" s="114" t="str">
        <f>IF($A142&gt;"",IF(AND(EXACT(SquadExport!$BO142,TRUE),EXACT(SquadExport!$BL142,TRUE)),HARMEAN(WeightedParse!M142,WeightedParse!P142,WeightedParse!S142,WeightedParse!U142,WeightedParse!V142,WeightedParse!W142,WeightedParse!Y142,WeightedParse!AE142,WeightedParse!AL142,WeightedParse!AN142,WeightedParse!AP142),HARMEAN(WeightedParse!M142,WeightedParse!P142,WeightedParse!S142,WeightedParse!U142,WeightedParse!V142,WeightedParse!W142,WeightedParse!Y142,WeightedParse!AE142,WeightedParse!AL142,WeightedParse!AN142,WeightedParse!AP142)*Variables!$B$5),"")</f>
        <v/>
      </c>
      <c r="M142" s="114" t="str">
        <f>IF($A142&gt;"",IF(AND(EXACT(SquadExport!$BO142,TRUE),EXACT(SquadExport!$BL142,TRUE)),HARMEAN(WeightedParse!M142,WeightedParse!P142,WeightedParse!S142,WeightedParse!U142,WeightedParse!V142,WeightedParse!W142,WeightedParse!X142,WeightedParse!Y142,WeightedParse!Z142,WeightedParse!AE142,WeightedParse!AL142,WeightedParse!AN142,WeightedParse!AP142),HARMEAN(WeightedParse!M142,WeightedParse!P142,WeightedParse!S142,WeightedParse!U142,WeightedParse!V142,WeightedParse!W142,WeightedParse!X142,WeightedParse!Y142,WeightedParse!Z142,WeightedParse!AE142,WeightedParse!AL142,WeightedParse!AN142,WeightedParse!AP142)*Variables!$B$5),"")</f>
        <v/>
      </c>
      <c r="N142" s="114" t="str">
        <f>IF($A142&gt;"",IF(AND(EXACT(SquadExport!$BO142,TRUE),EXACT(SquadExport!$BL142,TRUE)),HARMEAN(WeightedParse!K142,WeightedParse!M142,WeightedParse!P142,WeightedParse!Q142,WeightedParse!S142,WeightedParse!T142,WeightedParse!U142,WeightedParse!V142,WeightedParse!W142,WeightedParse!X142,WeightedParse!Y142,WeightedParse!Z142,WeightedParse!AE142,WeightedParse!AG142,WeightedParse!AL142,WeightedParse!AN142,WeightedParse!AP142),HARMEAN(WeightedParse!K142,WeightedParse!M142,WeightedParse!P142,WeightedParse!Q142,WeightedParse!S142,WeightedParse!T142,WeightedParse!U142,WeightedParse!V142,WeightedParse!W142,WeightedParse!X142,WeightedParse!Y142,WeightedParse!Z142,WeightedParse!AE142,WeightedParse!AG142,WeightedParse!AL142,WeightedParse!AN142,WeightedParse!AP142)*Variables!$B$5),"")</f>
        <v/>
      </c>
      <c r="O142" s="114" t="str">
        <f>IF($A142&gt;"",IF(AND(EXACT(SquadExport!$BO142,TRUE),EXACT(SquadExport!$BL142,TRUE)),HARMEAN(WeightedParse!I142,WeightedParse!K142,WeightedParse!M142,WeightedParse!P142,WeightedParse!Q142,WeightedParse!S142,WeightedParse!T142,WeightedParse!V142,WeightedParse!W142,WeightedParse!X142,WeightedParse!Y142,WeightedParse!Z142,WeightedParse!AB142,WeightedParse!AE142,WeightedParse!AF142,WeightedParse!AG142,WeightedParse!AJ142,WeightedParse!AK142,WeightedParse!AL142,WeightedParse!AN142,WeightedParse!AO142,WeightedParse!AP142),HARMEAN(WeightedParse!I142,WeightedParse!K142,WeightedParse!M142,WeightedParse!P142,WeightedParse!Q142,WeightedParse!S142,WeightedParse!T142,WeightedParse!V142,WeightedParse!W142,WeightedParse!X142,WeightedParse!Y142,WeightedParse!Z142,WeightedParse!AB142,WeightedParse!AE142,WeightedParse!AF142,WeightedParse!AG142,WeightedParse!AJ142,WeightedParse!AK142,WeightedParse!AL142,WeightedParse!AN142,WeightedParse!AO142,WeightedParse!AP142)*Variables!$B$5),"")</f>
        <v/>
      </c>
      <c r="P142" s="114" t="str">
        <f>IF($A142&gt;"",IF(AND(OR(EXACT(SquadExport!$BO142,TRUE),EXACT(SquadExport!$BP142,TRUE)),OR(EXACT(SquadExport!$BK142,TRUE),EXACT(SquadExport!$BM142,TRUE))),HARMEAN(WeightedParse!M142,WeightedParse!P142,WeightedParse!S142,WeightedParse!U142,WeightedParse!V142,WeightedParse!W142,WeightedParse!Y142,WeightedParse!AE142,WeightedParse!AF142,WeightedParse!AP142),HARMEAN(WeightedParse!M142,WeightedParse!P142,WeightedParse!S142,WeightedParse!U142,WeightedParse!V142,WeightedParse!W142,WeightedParse!Y142,WeightedParse!AE142,WeightedParse!AF142,WeightedParse!AP142)*Variables!$B$5),"")</f>
        <v/>
      </c>
      <c r="Q142" s="114" t="str">
        <f>IF($A142&gt;"",IF(AND(OR(EXACT(SquadExport!$BO142,TRUE),EXACT(SquadExport!$BP142,TRUE)),OR(EXACT(SquadExport!$BK142,TRUE),EXACT(SquadExport!$BM142,TRUE))),HARMEAN(WeightedParse!H142,WeightedParse!P142,WeightedParse!Q142,WeightedParse!S142,WeightedParse!T142,WeightedParse!V142,WeightedParse!X142,WeightedParse!Y142,WeightedParse!Z142,WeightedParse!AE142,WeightedParse!AF142,WeightedParse!AH142,WeightedParse!AN142,WeightedParse!AO142),HARMEAN(WeightedParse!H142,WeightedParse!P142,WeightedParse!Q142,WeightedParse!S142,WeightedParse!T142,WeightedParse!V142,WeightedParse!X142,WeightedParse!Y142,WeightedParse!Z142,WeightedParse!AE142,WeightedParse!AF142,WeightedParse!AH142,WeightedParse!AN142,WeightedParse!AO142)*Variables!$B$5),"")</f>
        <v/>
      </c>
      <c r="R142" s="115" t="str">
        <f>IF($A142&gt;"",IF(AND(OR(EXACT(SquadExport!$BO142,TRUE),EXACT(SquadExport!$BP142,TRUE)),OR(EXACT(SquadExport!$BK142,TRUE),EXACT(SquadExport!$BM142,TRUE))),HARMEAN(WeightedParse!H142,WeightedParse!I142,WeightedParse!K142,WeightedParse!P142,WeightedParse!Q142,WeightedParse!S142,WeightedParse!T142,WeightedParse!V142,WeightedParse!Y142,WeightedParse!Z142,WeightedParse!AD142,WeightedParse!AE142,WeightedParse!AF142,WeightedParse!AH142,WeightedParse!AI142,WeightedParse!AJ142,WeightedParse!AN142,WeightedParse!AO142),HARMEAN(WeightedParse!H142,WeightedParse!I142,WeightedParse!K142,WeightedParse!P142,WeightedParse!Q142,WeightedParse!S142,WeightedParse!T142,WeightedParse!V142,WeightedParse!Y142,WeightedParse!Z142,WeightedParse!AD142,WeightedParse!AE142,WeightedParse!AF142,WeightedParse!AH142,WeightedParse!AI142,WeightedParse!AJ142,WeightedParse!AN142,WeightedParse!AO142)*Variables!$B$5),"")</f>
        <v/>
      </c>
      <c r="S142" s="115" t="str">
        <f>IF($A142&gt;"",IF(AND(OR(EXACT(SquadExport!$BO142,TRUE),EXACT(SquadExport!$BP142,TRUE)),OR(EXACT(SquadExport!$BK142,TRUE),EXACT(SquadExport!$BM142,TRUE))),HARMEAN(WeightedParse!H142,WeightedParse!I142,WeightedParse!K142,WeightedParse!Q142,WeightedParse!S142,WeightedParse!T142,WeightedParse!V142,WeightedParse!X142,WeightedParse!Z142,WeightedParse!AB142,WeightedParse!AD142,WeightedParse!AF142,WeightedParse!AG142,WeightedParse!AH142,WeightedParse!AI142,WeightedParse!AJ142,WeightedParse!AK142,WeightedParse!AN142,WeightedParse!AO142),HARMEAN(WeightedParse!H142,WeightedParse!I142,WeightedParse!K142,WeightedParse!Q142,WeightedParse!S142,WeightedParse!T142,WeightedParse!V142,WeightedParse!X142,WeightedParse!Z142,WeightedParse!AB142,WeightedParse!AD142,WeightedParse!AF142,WeightedParse!AG142,WeightedParse!AH142,WeightedParse!AI142,WeightedParse!AJ142,WeightedParse!AK142,WeightedParse!AN142,WeightedParse!AO142)*Variables!$B$5),"")</f>
        <v/>
      </c>
      <c r="T142" s="114" t="str">
        <f>IF($A142&gt;"",IF(AND(OR(EXACT(SquadExport!$BO142,TRUE),EXACT(SquadExport!$BP142,TRUE)),OR(EXACT(SquadExport!$BK142,TRUE),EXACT(SquadExport!$BM142,TRUE))),HARMEAN(WeightedParse!I142,WeightedParse!K142,WeightedParse!N142,WeightedParse!P142,WeightedParse!Q142,WeightedParse!S142,WeightedParse!T142,WeightedParse!V142,WeightedParse!X142,WeightedParse!Y142,WeightedParse!Z142,WeightedParse!AB142,WeightedParse!AD142,WeightedParse!AE142,WeightedParse!AF142,WeightedParse!AH142,WeightedParse!AI142,WeightedParse!AJ142,WeightedParse!AN142,WeightedParse!AO142)*WeightedParse!BD142,(HARMEAN(WeightedParse!I142,WeightedParse!K142,WeightedParse!N142,WeightedParse!P142,WeightedParse!Q142,WeightedParse!S142,WeightedParse!T142,WeightedParse!V142,WeightedParse!X142,WeightedParse!Y142,WeightedParse!Z142,WeightedParse!AB142,WeightedParse!AD142,WeightedParse!AE142,WeightedParse!AF142,WeightedParse!AH142,WeightedParse!AI142,WeightedParse!AJ142,WeightedParse!AN142,WeightedParse!AO142)*WeightedParse!BD142)*Variables!$B$5),"")</f>
        <v/>
      </c>
      <c r="U142" s="114" t="str">
        <f>IF($A142&gt;"",IF(EXACT(SquadExport!$BQ142,TRUE),HARMEAN(WeightedParse!P142,WeightedParse!S142,WeightedParse!V142,WeightedParse!X142,WeightedParse!Y142,WeightedParse!Z142,WeightedParse!AE142,WeightedParse!AF142,WeightedParse!AP142),HARMEAN(WeightedParse!P142,WeightedParse!S142,WeightedParse!V142,WeightedParse!X142,WeightedParse!Y142,WeightedParse!Z142,WeightedParse!AE142,WeightedParse!AF142,WeightedParse!AP142)*Variables!$B$5),"")</f>
        <v/>
      </c>
      <c r="V142" s="114" t="str">
        <f>IF($A142&gt;"",IF(EXACT(SquadExport!$BQ142,TRUE),HARMEAN(WeightedParse!K142,WeightedParse!Q142,WeightedParse!S142,WeightedParse!T142,WeightedParse!V142,WeightedParse!X142,WeightedParse!Z142,WeightedParse!AE142,WeightedParse!AF142,WeightedParse!AG142,WeightedParse!AH142,WeightedParse!AK142),HARMEAN(WeightedParse!K142,WeightedParse!Q142,WeightedParse!S142,WeightedParse!T142,WeightedParse!V142,WeightedParse!X142,WeightedParse!Z142,WeightedParse!AE142,WeightedParse!AF142,WeightedParse!AG142,WeightedParse!AH142,WeightedParse!AK142)*Variables!$B$5),"")</f>
        <v/>
      </c>
      <c r="W142" s="114" t="str">
        <f>IF($A142&gt;"",IF(EXACT(SquadExport!$BQ142,TRUE),HARMEAN(WeightedParse!I142,WeightedParse!K142,WeightedParse!N142,WeightedParse!Q142,WeightedParse!T142,WeightedParse!V142,WeightedParse!X142,WeightedParse!Z142,WeightedParse!AB142,WeightedParse!AD142,WeightedParse!AF142,WeightedParse!AG142,WeightedParse!AK142),HARMEAN(WeightedParse!I142,WeightedParse!K142,WeightedParse!N142,WeightedParse!Q142,WeightedParse!T142,WeightedParse!V142,WeightedParse!X142,WeightedParse!Z142,WeightedParse!AB142,WeightedParse!AD142,WeightedParse!AF142,WeightedParse!AG142,WeightedParse!AK142)*Variables!$B$5),"")</f>
        <v/>
      </c>
      <c r="X142" s="114" t="str">
        <f>IF($A142&gt;"",IF(EXACT(SquadExport!$BQ142,TRUE),HARMEAN(WeightedParse!K142,WeightedParse!P142,WeightedParse!Q142,WeightedParse!S142,WeightedParse!U142,WeightedParse!V142,WeightedParse!X142,WeightedParse!Y142,WeightedParse!Z142,WeightedParse!AE142,WeightedParse!AF142,WeightedParse!AH142,WeightedParse!AO142,WeightedParse!AP142),HARMEAN(WeightedParse!K142,WeightedParse!P142,WeightedParse!Q142,WeightedParse!S142,WeightedParse!U142,WeightedParse!V142,WeightedParse!X142,WeightedParse!Y142,WeightedParse!Z142,WeightedParse!AE142,WeightedParse!AF142,WeightedParse!AH142,WeightedParse!AO142,WeightedParse!AP142)*Variables!$B$5),"")</f>
        <v/>
      </c>
      <c r="Y142" s="114" t="str">
        <f>IF($A142&gt;"",IF(EXACT(SquadExport!$BQ142,TRUE),HARMEAN(WeightedParse!P142,WeightedParse!Q142,WeightedParse!S142,WeightedParse!U142,WeightedParse!V142,WeightedParse!W142,WeightedParse!Y142,WeightedParse!AE142,WeightedParse!AF142,WeightedParse!AH142,WeightedParse!AJ142,WeightedParse!AN142,WeightedParse!AO142,WeightedParse!AP142),HARMEAN(WeightedParse!P142,WeightedParse!Q142,WeightedParse!S142,WeightedParse!U142,WeightedParse!V142,WeightedParse!W142,WeightedParse!Y142,WeightedParse!AE142,WeightedParse!AF142,WeightedParse!AH142,WeightedParse!AJ142,WeightedParse!AN142,WeightedParse!AO142,WeightedParse!AP142)*Variables!$B$5),"")</f>
        <v/>
      </c>
      <c r="Z142" s="114" t="str">
        <f>IF($A142&gt;"",IF(EXACT(SquadExport!$BQ142,TRUE),HARMEAN(WeightedParse!M142,WeightedParse!P142,WeightedParse!Q142,WeightedParse!S142,WeightedParse!U142,WeightedParse!V142,WeightedParse!W142,WeightedParse!X142,WeightedParse!Y142,WeightedParse!Z142,WeightedParse!AE142,WeightedParse!AF142,WeightedParse!AH142,WeightedParse!AL142,WeightedParse!AO142,WeightedParse!AP142),HARMEAN(WeightedParse!M142,WeightedParse!P142,WeightedParse!Q142,WeightedParse!S142,WeightedParse!U142,WeightedParse!V142,WeightedParse!W142,WeightedParse!X142,WeightedParse!Y142,WeightedParse!Z142,WeightedParse!AE142,WeightedParse!AF142,WeightedParse!AH142,WeightedParse!AL142,WeightedParse!AO142,WeightedParse!AP142)*Variables!$B$5),"")</f>
        <v/>
      </c>
      <c r="AA142" s="114" t="str">
        <f>IF($A142&gt;"",IF(EXACT(SquadExport!$BQ142,TRUE),HARMEAN(WeightedParse!J142,WeightedParse!K142,WeightedParse!N142,WeightedParse!P142,WeightedParse!Q142,WeightedParse!S142,WeightedParse!V142,WeightedParse!X142,WeightedParse!Y142,WeightedParse!Z142,WeightedParse!AD142,WeightedParse!AE142,WeightedParse!AH142,WeightedParse!AI142,WeightedParse!AK142,WeightedParse!AN142,WeightedParse!AO142,WeightedParse!AP142),HARMEAN(WeightedParse!J142,WeightedParse!K142,WeightedParse!N142,WeightedParse!P142,WeightedParse!Q142,WeightedParse!S142,WeightedParse!V142,WeightedParse!X142,WeightedParse!Y142,WeightedParse!Z142,WeightedParse!AD142,WeightedParse!AE142,WeightedParse!AH142,WeightedParse!AI142,WeightedParse!AK142,WeightedParse!AN142,WeightedParse!AO142,WeightedParse!AP142)*Variables!$B$5),"")</f>
        <v/>
      </c>
      <c r="AB142" s="114" t="str">
        <f>IF($A142&gt;"",IF(AND(EXACT(SquadExport!$BR142,TRUE),EXACT(SquadExport!$BL142,TRUE)),HARMEAN(WeightedParse!I142,WeightedParse!K142,WeightedParse!N142,WeightedParse!Q142,WeightedParse!T142,WeightedParse!V142,WeightedParse!X142,WeightedParse!Y142,WeightedParse!Z142,WeightedParse!AD142,WeightedParse!AE142,WeightedParse!AF142,WeightedParse!AG142,WeightedParse!AH142,WeightedParse!AI142,WeightedParse!AJ142,WeightedParse!AK142,WeightedParse!AN142,WeightedParse!AO142),HARMEAN(WeightedParse!I142,WeightedParse!K142,WeightedParse!N142,WeightedParse!Q142,WeightedParse!T142,WeightedParse!V142,WeightedParse!X142,WeightedParse!Y142,WeightedParse!Z142,WeightedParse!AD142,WeightedParse!AE142,WeightedParse!AF142,WeightedParse!AG142,WeightedParse!AH142,WeightedParse!AI142,WeightedParse!AJ142,WeightedParse!AK142,WeightedParse!AN142,WeightedParse!AO142)*Variables!$B$5),"")</f>
        <v/>
      </c>
      <c r="AC142" s="114" t="str">
        <f>IF($A142&gt;"",IF(AND(EXACT(SquadExport!$BR142,TRUE),EXACT(SquadExport!$BL142,TRUE)),HARMEAN(WeightedParse!K142,WeightedParse!Q142,WeightedParse!S142,WeightedParse!T142,WeightedParse!V142,WeightedParse!X142,WeightedParse!Y142,WeightedParse!Z142,WeightedParse!AD142,WeightedParse!AE142,WeightedParse!AF142,WeightedParse!AG142,WeightedParse!AH142,WeightedParse!AO142),HARMEAN(WeightedParse!K142,WeightedParse!Q142,WeightedParse!S142,WeightedParse!T142,WeightedParse!V142,WeightedParse!X142,WeightedParse!Y142,WeightedParse!Z142,WeightedParse!AD142,WeightedParse!AE142,WeightedParse!AF142,WeightedParse!AG142,WeightedParse!AH142,WeightedParse!AO142)*Variables!$B$5),"")</f>
        <v/>
      </c>
      <c r="AD142" s="114" t="str">
        <f>IF($A142&gt;"",IF(AND(EXACT(SquadExport!$BR142,TRUE),EXACT(SquadExport!$BL142,TRUE)),HARMEAN(WeightedParse!I142,WeightedParse!J142,WeightedParse!K142,WeightedParse!N142,WeightedParse!Q142,WeightedParse!S142,WeightedParse!T142,WeightedParse!V142,WeightedParse!X142,WeightedParse!Z142,WeightedParse!AB142,WeightedParse!AD142,WeightedParse!AG142,WeightedParse!AH142,WeightedParse!AI142,WeightedParse!AK142,WeightedParse!AO142),HARMEAN(WeightedParse!I142,WeightedParse!J142,WeightedParse!K142,WeightedParse!N142,WeightedParse!Q142,WeightedParse!S142,WeightedParse!T142,WeightedParse!V142,WeightedParse!X142,WeightedParse!Z142,WeightedParse!AB142,WeightedParse!AD142,WeightedParse!AG142,WeightedParse!AH142,WeightedParse!AI142,WeightedParse!AK142,WeightedParse!AO142)*Variables!$B$5),"")</f>
        <v/>
      </c>
      <c r="AE142" s="114" t="str">
        <f>IF($A142&gt;"",IF(AND(EXACT(SquadExport!$BR142,TRUE),EXACT(SquadExport!$BL142,TRUE)),HARMEAN(WeightedParse!K142,WeightedParse!N142,WeightedParse!P142,WeightedParse!Q142,WeightedParse!S142,WeightedParse!T142,WeightedParse!U142,WeightedParse!V142,WeightedParse!X142,WeightedParse!Y142,WeightedParse!Z142,WeightedParse!AD142,WeightedParse!AE142,WeightedParse!AF142,WeightedParse!AG142,WeightedParse!AH142,WeightedParse!AI142,WeightedParse!AO142),HARMEAN(WeightedParse!K142,WeightedParse!N142,WeightedParse!P142,WeightedParse!Q142,WeightedParse!S142,WeightedParse!T142,WeightedParse!U142,WeightedParse!V142,WeightedParse!X142,WeightedParse!Y142,WeightedParse!Z142,WeightedParse!AD142,WeightedParse!AE142,WeightedParse!AF142,WeightedParse!AG142,WeightedParse!AH142,WeightedParse!AI142,WeightedParse!AO142)*Variables!$B$5),"")</f>
        <v/>
      </c>
      <c r="AF142" s="114" t="str">
        <f>IF($A142&gt;"",IF(AND(EXACT(SquadExport!$BR142,TRUE),EXACT(SquadExport!$BL142,TRUE)),HARMEAN(WeightedParse!I142,WeightedParse!J142,WeightedParse!K142,WeightedParse!N142,WeightedParse!Q142,WeightedParse!S142,WeightedParse!T142,WeightedParse!U142,WeightedParse!V142,WeightedParse!X142,WeightedParse!Z142,WeightedParse!AD142,WeightedParse!AE142,WeightedParse!AF142,WeightedParse!AH142,WeightedParse!AI142,WeightedParse!AK142,WeightedParse!AN142,WeightedParse!AO142,WeightedParse!AP142),HARMEAN(WeightedParse!I142,WeightedParse!J142,WeightedParse!K142,WeightedParse!N142,WeightedParse!Q142,WeightedParse!S142,WeightedParse!T142,WeightedParse!U142,WeightedParse!V142,WeightedParse!X142,WeightedParse!Z142,WeightedParse!AD142,WeightedParse!AE142,WeightedParse!AF142,WeightedParse!AH142,WeightedParse!AI142,WeightedParse!AK142,WeightedParse!AN142,WeightedParse!AO142,WeightedParse!AP142)*Variables!$B$5),"")</f>
        <v/>
      </c>
      <c r="AG142" s="114" t="str">
        <f>IF($A142&gt;"",IF(AND(OR(EXACT(SquadExport!$BR142,TRUE),EXACT(SquadExport!$BS142,TRUE)),OR(EXACT(SquadExport!$BK142,TRUE),EXACT(SquadExport!$BM142,TRUE))),HARMEAN(WeightedParse!I142,WeightedParse!K142,WeightedParse!Q142,WeightedParse!T142,WeightedParse!X142,WeightedParse!Z142,WeightedParse!AD142,WeightedParse!AF142,WeightedParse!AG142,WeightedParse!AJ142),HARMEAN(WeightedParse!I142,WeightedParse!K142,WeightedParse!Q142,WeightedParse!T142,WeightedParse!X142,WeightedParse!Z142,WeightedParse!AD142,WeightedParse!AF142,WeightedParse!AG142,WeightedParse!AJ142)*Variables!$B$5),"")</f>
        <v/>
      </c>
      <c r="AH142" s="114" t="str">
        <f>IF($A142&gt;"",IF(AND(OR(EXACT(SquadExport!$BR142,TRUE),EXACT(SquadExport!$BS142,TRUE)),OR(EXACT(SquadExport!$BK142,TRUE),EXACT(SquadExport!$BM142,TRUE))),HARMEAN(WeightedParse!H142,WeightedParse!K142,WeightedParse!P142,WeightedParse!Q142,WeightedParse!S142,WeightedParse!T142,WeightedParse!V142,WeightedParse!X142,WeightedParse!Y142,WeightedParse!Z142,WeightedParse!AD142,WeightedParse!AE142,WeightedParse!AF142,WeightedParse!AG142,WeightedParse!AH142,WeightedParse!AO142),HARMEAN(WeightedParse!H142,WeightedParse!K142,WeightedParse!P142,WeightedParse!Q142,WeightedParse!S142,WeightedParse!T142,WeightedParse!V142,WeightedParse!X142,WeightedParse!Y142,WeightedParse!Z142,WeightedParse!AD142,WeightedParse!AE142,WeightedParse!AF142,WeightedParse!AG142,WeightedParse!AH142,WeightedParse!AO142)*Variables!$B$5),"")</f>
        <v/>
      </c>
      <c r="AI142" s="114" t="str">
        <f>IF($A142&gt;"",IF(AND(OR(EXACT(SquadExport!$BR142,TRUE),EXACT(SquadExport!$BS142,TRUE)),OR(EXACT(SquadExport!$BK142,TRUE),EXACT(SquadExport!$BM142,TRUE))),HARMEAN(WeightedParse!H142,WeightedParse!I142,WeightedParse!K142,WeightedParse!P142,WeightedParse!Q142,WeightedParse!S142,WeightedParse!T142,WeightedParse!U142,WeightedParse!V142,WeightedParse!X142,WeightedParse!Y142,WeightedParse!Z142,WeightedParse!AD142,WeightedParse!AE142,WeightedParse!AF142,WeightedParse!AH142,WeightedParse!AI142,WeightedParse!AO142),HARMEAN(WeightedParse!H142,WeightedParse!I142,WeightedParse!K142,WeightedParse!P142,WeightedParse!Q142,WeightedParse!S142,WeightedParse!T142,WeightedParse!U142,WeightedParse!V142,WeightedParse!X142,WeightedParse!Y142,WeightedParse!Z142,WeightedParse!AD142,WeightedParse!AE142,WeightedParse!AF142,WeightedParse!AH142,WeightedParse!AI142,WeightedParse!AO142)*Variables!$B$5),"")</f>
        <v/>
      </c>
      <c r="AJ142" s="114" t="str">
        <f>IF($A142&gt;"",IF(AND(OR(EXACT(SquadExport!$BR142,TRUE),EXACT(SquadExport!$BS142,TRUE)),OR(EXACT(SquadExport!$BK142,TRUE),EXACT(SquadExport!$BM142,TRUE))),HARMEAN(WeightedParse!H142,WeightedParse!K142,WeightedParse!M142,WeightedParse!V142,WeightedParse!W142,WeightedParse!AD142,WeightedParse!AF142,WeightedParse!AH142,WeightedParse!AK142,WeightedParse!AL142,WeightedParse!AO142,WeightedParse!AP142)*(CONVERT(LEFT(SquadExport!$E142,FIND("'",SquadExport!$E142)-1)+((MID(SquadExport!$E142,FIND("'",SquadExport!$E142)+1,LEN(SquadExport!$E142)-FIND("'",SquadExport!$E142)-1))/12),"ft","m")-1)/(Variables!$C$4-1),(HARMEAN(WeightedParse!H142,WeightedParse!K142,WeightedParse!M142,WeightedParse!V142,WeightedParse!W142,WeightedParse!AD142,WeightedParse!AF142,WeightedParse!AH142,WeightedParse!AK142,WeightedParse!AL142,WeightedParse!AO142,WeightedParse!AP142)*(CONVERT(LEFT(SquadExport!$E142,FIND("'",SquadExport!$E142)-1)+((MID(SquadExport!$E142,FIND("'",SquadExport!$E142)+1,LEN(SquadExport!$E142)-FIND("'",SquadExport!$E142)-1))/12),"ft","m")-1)/(Variables!$C$4-1))*Variables!$B$5),"")</f>
        <v/>
      </c>
      <c r="AK142" s="114" t="str">
        <f>IF($A142&gt;"",IF(AND(OR(EXACT(SquadExport!$BR142,TRUE),EXACT(SquadExport!$BS142,TRUE)),OR(EXACT(SquadExport!$BK142,TRUE),EXACT(SquadExport!$BM142,TRUE))),HARMEAN(WeightedParse!J142,WeightedParse!K142,WeightedParse!T142,WeightedParse!V142,WeightedParse!X142,WeightedParse!Y142,WeightedParse!Z142,WeightedParse!AD142,WeightedParse!AH142,WeightedParse!AI142,WeightedParse!AK142,WeightedParse!AO142),HARMEAN(WeightedParse!J142,WeightedParse!K142,WeightedParse!T142,WeightedParse!V142,WeightedParse!X142,WeightedParse!Y142,WeightedParse!Z142,WeightedParse!AD142,WeightedParse!AH142,WeightedParse!AI142,WeightedParse!AK142,WeightedParse!AO142)*Variables!$B$5),"")</f>
        <v/>
      </c>
      <c r="AL142" s="114" t="str">
        <f>IF($A142&gt;"",IF(AND(OR(EXACT(SquadExport!$BR142,TRUE),EXACT(SquadExport!$BS142,TRUE)),OR(EXACT(SquadExport!$BK142,TRUE),EXACT(SquadExport!$BM142,TRUE))),HARMEAN(WeightedParse!H142,WeightedParse!I142,WeightedParse!K142,WeightedParse!Q142,WeightedParse!T142,WeightedParse!V142,WeightedParse!AB142,WeightedParse!AD142,WeightedParse!AH142,WeightedParse!AI142,WeightedParse!AJ142,WeightedParse!AN142,WeightedParse!AO142),HARMEAN(WeightedParse!H142,WeightedParse!I142,WeightedParse!K142,WeightedParse!Q142,WeightedParse!T142,WeightedParse!V142,WeightedParse!AB142,WeightedParse!AD142,WeightedParse!AH142,WeightedParse!AI142,WeightedParse!AJ142,WeightedParse!AN142,WeightedParse!AO142)*Variables!$B$5),"")</f>
        <v/>
      </c>
      <c r="AM142" s="114" t="str">
        <f>IF($A142&gt;"",IF(AND(OR(EXACT(SquadExport!$BR142,TRUE),EXACT(SquadExport!$BS142,TRUE)),OR(EXACT(SquadExport!$BK142,TRUE),EXACT(SquadExport!$BM142,TRUE))),HARMEAN(WeightedParse!I142,WeightedParse!J142,WeightedParse!K142,WeightedParse!N142,WeightedParse!Q142,WeightedParse!T142,WeightedParse!V142,WeightedParse!X142,WeightedParse!AB142,WeightedParse!AD142,WeightedParse!AG142,WeightedParse!AI142,WeightedParse!AJ142,WeightedParse!AK142,WeightedParse!AN142)*WeightedParse!BD142,(HARMEAN(WeightedParse!I142,WeightedParse!J142,WeightedParse!K142,WeightedParse!N142,WeightedParse!Q142,WeightedParse!T142,WeightedParse!V142,WeightedParse!X142,WeightedParse!AB142,WeightedParse!AD142,WeightedParse!AG142,WeightedParse!AI142,WeightedParse!AJ142,WeightedParse!AK142,WeightedParse!AN142)*WeightedParse!BD142)*Variables!$B$5),"")</f>
        <v/>
      </c>
      <c r="AN142" s="114" t="str">
        <f>IF($A142&gt;"",IF(AND(OR(EXACT(SquadExport!$BR142,TRUE),EXACT(SquadExport!$BS142,TRUE)),OR(EXACT(SquadExport!$BK142,TRUE),EXACT(SquadExport!$BM142,TRUE))),HARMEAN(WeightedParse!H142,WeightedParse!I142,WeightedParse!K142,WeightedParse!N142,WeightedParse!Q142,WeightedParse!T142,WeightedParse!V142,WeightedParse!X142,WeightedParse!Z142,WeightedParse!AD142,WeightedParse!AG142,WeightedParse!AH142,WeightedParse!AI142,WeightedParse!AJ142,WeightedParse!AN142,WeightedParse!AO142)*WeightedParse!BD142,(HARMEAN(WeightedParse!H142,WeightedParse!I142,WeightedParse!K142,WeightedParse!N142,WeightedParse!Q142,WeightedParse!T142,WeightedParse!V142,WeightedParse!X142,WeightedParse!Z142,WeightedParse!AD142,WeightedParse!AG142,WeightedParse!AH142,WeightedParse!AI142,WeightedParse!AJ142,WeightedParse!AN142,WeightedParse!AO142)*WeightedParse!BD142)*Variables!$B$5),"")</f>
        <v/>
      </c>
      <c r="AO142" s="114" t="str">
        <f>IF($A142&gt;"",IF(AND(EXACT(SquadExport!$BS142,TRUE),EXACT(SquadExport!$BL142,TRUE)),HARMEAN(WeightedParse!K142,WeightedParse!Q142,WeightedParse!T142,WeightedParse!V142,WeightedParse!X142,WeightedParse!Z142,WeightedParse!AB142,WeightedParse!AD142,WeightedParse!AG142,WeightedParse!AK142),HARMEAN(WeightedParse!K142,WeightedParse!Q142,WeightedParse!T142,WeightedParse!V142,WeightedParse!X142,WeightedParse!Z142,WeightedParse!AB142,WeightedParse!AD142,WeightedParse!AG142,WeightedParse!AK142)*Variables!$B$5),"")</f>
        <v/>
      </c>
      <c r="AP142" s="114" t="str">
        <f>IF($A142&gt;"",IF(AND(EXACT(SquadExport!$BS142,TRUE),EXACT(SquadExport!$BL142,TRUE)),HARMEAN(WeightedParse!I142,WeightedParse!K142,WeightedParse!Q142,WeightedParse!T142,WeightedParse!V142,WeightedParse!X142,WeightedParse!Z142,WeightedParse!AB142,WeightedParse!AD142,WeightedParse!AF142,WeightedParse!AG142,WeightedParse!AI142,WeightedParse!AJ142),HARMEAN(WeightedParse!I142,WeightedParse!K142,WeightedParse!Q142,WeightedParse!T142,WeightedParse!V142,WeightedParse!X142,WeightedParse!Z142,WeightedParse!AB142,WeightedParse!AD142,WeightedParse!AF142,WeightedParse!AG142,WeightedParse!AI142,WeightedParse!AJ142)*Variables!$B$5),"")</f>
        <v/>
      </c>
      <c r="AQ142" s="114" t="str">
        <f>IF($A142&gt;"",IF(AND(EXACT(SquadExport!$BS142,TRUE),EXACT(SquadExport!$BL142,TRUE)),HARMEAN(WeightedParse!I142,WeightedParse!J142,WeightedParse!K142,WeightedParse!Q142,WeightedParse!T142,WeightedParse!V142,WeightedParse!X142,WeightedParse!Z142,WeightedParse!AB142,WeightedParse!AD142,WeightedParse!AG142,WeightedParse!AI142,WeightedParse!AJ142,WeightedParse!AK142),HARMEAN(WeightedParse!I142,WeightedParse!J142,WeightedParse!K142,WeightedParse!Q142,WeightedParse!T142,WeightedParse!V142,WeightedParse!X142,WeightedParse!Z142,WeightedParse!AB142,WeightedParse!AD142,WeightedParse!AG142,WeightedParse!AI142,WeightedParse!AJ142,WeightedParse!AK142)*Variables!$B$5),"")</f>
        <v/>
      </c>
      <c r="AR142" s="114" t="str">
        <f>IF($A142&gt;"",IF(AND(EXACT(SquadExport!$BS142,TRUE),EXACT(SquadExport!$BL142,TRUE)),HARMEAN(WeightedParse!I142,WeightedParse!J142,WeightedParse!K142,WeightedParse!Q142,WeightedParse!T142,WeightedParse!V142,WeightedParse!X142,WeightedParse!Y142,WeightedParse!Z142,WeightedParse!AD142,WeightedParse!AH142,WeightedParse!AI142,WeightedParse!AJ142,WeightedParse!AK142,WeightedParse!AN142,WeightedParse!AO142),HARMEAN(WeightedParse!I142,WeightedParse!J142,WeightedParse!K142,WeightedParse!Q142,WeightedParse!T142,WeightedParse!V142,WeightedParse!X142,WeightedParse!Y142,WeightedParse!Z142,WeightedParse!AD142,WeightedParse!AH142,WeightedParse!AI142,WeightedParse!AJ142,WeightedParse!AK142,WeightedParse!AN142,WeightedParse!AO142)*Variables!$B$5),"")</f>
        <v/>
      </c>
      <c r="AS142" s="114" t="str">
        <f>IF($A142&gt;"",IF(AND(EXACT(SquadExport!$BT142,TRUE),EXACT(SquadExport!$BL142,TRUE)),HARMEAN(WeightedParse!J142,WeightedParse!K142,WeightedParse!M142,WeightedParse!T142,WeightedParse!V142,WeightedParse!X142,WeightedParse!Z142,WeightedParse!AD142,WeightedParse!AI142),(HARMEAN(WeightedParse!J142,WeightedParse!K142,WeightedParse!M142,WeightedParse!T142,WeightedParse!V142,WeightedParse!X142,WeightedParse!Z142,WeightedParse!AD142,WeightedParse!AI142)*Variables!$B$5)),"")</f>
        <v/>
      </c>
      <c r="AT142" s="114" t="str">
        <f>IF($A142&gt;"",IF(AND(EXACT(SquadExport!$BT142,TRUE),EXACT(SquadExport!$BL142,TRUE)),HARMEAN(WeightedParse!J142,WeightedParse!K142,WeightedParse!M142,WeightedParse!U142,WeightedParse!V142,WeightedParse!W142,WeightedParse!X142,WeightedParse!Z142,WeightedParse!AD142,WeightedParse!AF142,WeightedParse!AK142,WeightedParse!AL142,WeightedParse!AP142)*(CONVERT(LEFT(SquadExport!$E142,FIND("'",SquadExport!$E142)-1)+((MID(SquadExport!$E142,FIND("'",SquadExport!$E142)+1,LEN(SquadExport!$E142)-FIND("'",SquadExport!$E142)-1))/12),"ft","m")-1)/(Variables!$C$4-1),(HARMEAN(WeightedParse!J142,WeightedParse!K142,WeightedParse!M142,WeightedParse!U142,WeightedParse!V142,WeightedParse!W142,WeightedParse!X142,WeightedParse!Z142,WeightedParse!AD142,WeightedParse!AF142,WeightedParse!AK142,WeightedParse!AL142,WeightedParse!AP142)*(CONVERT(LEFT(SquadExport!$E142,FIND("'",SquadExport!$E142)-1)+((MID(SquadExport!$E142,FIND("'",SquadExport!$E142)+1,LEN(SquadExport!$E142)-FIND("'",SquadExport!$E142)-1))/12),"ft","m")-1)/(Variables!$C$4-1)))*Variables!$B$5,"")</f>
        <v/>
      </c>
      <c r="AU142" s="114" t="str">
        <f>IF($A142&gt;"",IF(AND(EXACT(SquadExport!$BT142,TRUE),EXACT(SquadExport!$BL142,TRUE)),HARMEAN(WeightedParse!I142,WeightedParse!J142,WeightedParse!K142,WeightedParse!Q142,WeightedParse!T142,WeightedParse!V142,WeightedParse!X142,WeightedParse!Z142,WeightedParse!AB142,WeightedParse!AD142,WeightedParse!AF142,WeightedParse!AG142,WeightedParse!AK142,WeightedParse!AP142),HARMEAN(WeightedParse!I142,WeightedParse!J142,WeightedParse!K142,WeightedParse!Q142,WeightedParse!T142,WeightedParse!V142,WeightedParse!X142,WeightedParse!Z142,WeightedParse!AB142,WeightedParse!AD142,WeightedParse!AF142,WeightedParse!AG142,WeightedParse!AK142,WeightedParse!AP142)*Variables!$B$5),"")</f>
        <v/>
      </c>
      <c r="AV142" s="114" t="str">
        <f>IF($A142&gt;"",IF(AND(EXACT(SquadExport!$BT142,TRUE),EXACT(SquadExport!$BL142,TRUE)),HARMEAN(WeightedParse!I142,WeightedParse!J142,WeightedParse!K142,WeightedParse!Q142,WeightedParse!T142,WeightedParse!V142,WeightedParse!X142,WeightedParse!Z142,WeightedParse!AD142,WeightedParse!AH142,WeightedParse!AI142,WeightedParse!AJ142,WeightedParse!AK142,WeightedParse!AN142,WeightedParse!AO142),HARMEAN(WeightedParse!I142,WeightedParse!J142,WeightedParse!K142,WeightedParse!Q142,WeightedParse!T142,WeightedParse!V142,WeightedParse!X142,WeightedParse!Z142,WeightedParse!AD142,WeightedParse!AH142,WeightedParse!AI142,WeightedParse!AJ142,WeightedParse!AK142,WeightedParse!AN142,WeightedParse!AO142)*Variables!$B$5),"")</f>
        <v/>
      </c>
      <c r="AW142" s="114" t="str">
        <f>IF($A142&gt;"",IF(AND(EXACT(SquadExport!$BT142,TRUE),EXACT(SquadExport!$BL142,TRUE)),HARMEAN(WeightedParse!I142,WeightedParse!J142,WeightedParse!K142,WeightedParse!Q142,WeightedParse!T142,WeightedParse!V142,WeightedParse!X142,WeightedParse!Z142,WeightedParse!AB142,WeightedParse!AD142,WeightedParse!AF142,WeightedParse!AG142,WeightedParse!AI142,WeightedParse!AJ142,WeightedParse!AK142),HARMEAN(WeightedParse!I142,WeightedParse!J142,WeightedParse!K142,WeightedParse!Q142,WeightedParse!T142,WeightedParse!V142,WeightedParse!X142,WeightedParse!Z142,WeightedParse!AB142,WeightedParse!AD142,WeightedParse!AF142,WeightedParse!AG142,WeightedParse!AI142,WeightedParse!AJ142,WeightedParse!AK142)*Variables!$B$5),"")</f>
        <v/>
      </c>
      <c r="AX142" s="114" t="str">
        <f>IF($A142&gt;"",IF(AND(EXACT(SquadExport!$BT142,TRUE),EXACT(SquadExport!$BL142,TRUE)),HARMEAN(WeightedParse!K142,WeightedParse!Q142,WeightedParse!U142,WeightedParse!V142,WeightedParse!W142,WeightedParse!X142,WeightedParse!Y142,WeightedParse!Z142,WeightedParse!AD142,WeightedParse!AF142,WeightedParse!AH142,WeightedParse!AI142,WeightedParse!AJ142,WeightedParse!AK142,WeightedParse!AN142,WeightedParse!AO142,WeightedParse!AP142),HARMEAN(WeightedParse!K142,WeightedParse!Q142,WeightedParse!U142,WeightedParse!V142,WeightedParse!W142,WeightedParse!X142,WeightedParse!Y142,WeightedParse!Z142,WeightedParse!AD142,WeightedParse!AF142,WeightedParse!AH142,WeightedParse!AI142,WeightedParse!AJ142,WeightedParse!AK142,WeightedParse!AN142,WeightedParse!AO142,WeightedParse!AP142)*Variables!$B$5),"")</f>
        <v/>
      </c>
      <c r="AY142" s="114" t="str">
        <f>IF($A142&gt;"",IF(AND(EXACT(SquadExport!$BT142,TRUE),EXACT(SquadExport!$BL142,TRUE)),HARMEAN(WeightedParse!I142,WeightedParse!J142,WeightedParse!K142,WeightedParse!M142,WeightedParse!N142,WeightedParse!Q142,WeightedParse!T142,WeightedParse!V142,WeightedParse!X142,WeightedParse!Z142,WeightedParse!AD142,WeightedParse!AF142,WeightedParse!AG142,WeightedParse!AH142,WeightedParse!AI142,WeightedParse!AJ142,WeightedParse!AK142,WeightedParse!AL142,WeightedParse!AN142,WeightedParse!AO142,WeightedParse!AP142),HARMEAN(WeightedParse!I142,WeightedParse!J142,WeightedParse!K142,WeightedParse!M142,WeightedParse!N142,WeightedParse!Q142,WeightedParse!T142,WeightedParse!V142,WeightedParse!X142,WeightedParse!Z142,WeightedParse!AD142,WeightedParse!AF142,WeightedParse!AG142,WeightedParse!AH142,WeightedParse!AI142,WeightedParse!AJ142,WeightedParse!AK142,WeightedParse!AL142,WeightedParse!AN142,WeightedParse!AO142,WeightedParse!AP142)*Variables!$B$5),"")</f>
        <v/>
      </c>
    </row>
    <row r="143" spans="1:51" ht="15" customHeight="1" x14ac:dyDescent="0.25">
      <c r="A143" s="3" t="str">
        <f>IF(WeightedParse!A143&gt;"",WeightedParse!A143,"")</f>
        <v/>
      </c>
      <c r="B143" s="4" t="str">
        <f>IF(WeightedParse!B143&gt;0,WeightedParse!B143,"")</f>
        <v/>
      </c>
      <c r="C143" s="4" t="str">
        <f>IF(A143&gt;"",IF(AND(B143&lt;=Variables!$B$8,G143&gt;2),"Youth",IF(AND(B143&lt;=Variables!$B$8,G143&lt;=2),"Prospect",IF(AND(B143&gt;=Variables!$B$9,G143&gt;2),"Old",IF(G143&gt;=3,"Reserves","First Team")))),"")</f>
        <v/>
      </c>
      <c r="D143" s="4" t="str">
        <f>SquadExport!BJ143</f>
        <v/>
      </c>
      <c r="E143" s="4" t="str">
        <f>IF(A143&gt;"",VLOOKUP(F143,Roles!A:B,2,FALSE)&amp;IF(OR(VLOOKUP(F143,Roles!$A:$B,2,FALSE)="FB",VLOOKUP(F143,Roles!$A:$B,2,FALSE)="WB",VLOOKUP(F143,Roles!$A:$B,2,FALSE)="WM",VLOOKUP(F143,Roles!$A:$B,2,FALSE)="W"),IF(AND(SquadExport!BK143=TRUE,SquadExport!BM143=TRUE,WeightedParse!BB143&gt;=WeightedParse!BC143)," (R)",IF(AND(SquadExport!BK143=TRUE,SquadExport!BM143=TRUE,WeightedParse!BB143&lt;WeightedParse!BC143)," (L)",IF(AND(SquadExport!BK143=TRUE,SquadExport!BM143=FALSE), " (L)",IF(AND(SquadExport!BK143=FALSE,SquadExport!BM143=TRUE)," (R)","")))),""),"")</f>
        <v/>
      </c>
      <c r="F143" s="4" t="str" cm="1">
        <f t="array" ref="F143">IF(A143&gt;"",INDEX($J$1:$AY$1,SUMPRODUCT(MAX(($J$2:$AY$200=MAX($J143:$AY143))*(COLUMN($J$2:$AY$200))))-COLUMN($J$1)+1),"")</f>
        <v/>
      </c>
      <c r="G143" s="4" t="str">
        <f t="shared" si="6"/>
        <v/>
      </c>
      <c r="H143" s="4" t="str">
        <f t="shared" si="7"/>
        <v/>
      </c>
      <c r="I143" s="5" t="str">
        <f t="shared" si="8"/>
        <v/>
      </c>
      <c r="J143" s="114" t="str">
        <f>IF($A143&gt;"",HARMEAN(WeightedParse!V143,WeightedParse!Y143,WeightedParse!Z143,WeightedParse!AE143,WeightedParse!AJ143,WeightedParse!AQ143,WeightedParse!AR143,WeightedParse!AS143,WeightedParse!AU143,WeightedParse!AV143,WeightedParse!AW143,WeightedParse!AY143,WeightedParse!BA143),"")</f>
        <v/>
      </c>
      <c r="K143" s="114" t="str">
        <f>IF(A143&gt;"",HARMEAN(WeightedParse!K143,WeightedParse!Q143,WeightedParse!V143,WeightedParse!X143,WeightedParse!Y143,WeightedParse!Z143,WeightedParse!AE143,WeightedParse!AG143,WeightedParse!AI143,WeightedParse!AJ143,WeightedParse!AQ143,WeightedParse!AR143,WeightedParse!AS143,WeightedParse!AU143,WeightedParse!AV143,WeightedParse!AW143,WeightedParse!AY143,WeightedParse!AZ143,WeightedParse!BA143),"")</f>
        <v/>
      </c>
      <c r="L143" s="114" t="str">
        <f>IF($A143&gt;"",IF(AND(EXACT(SquadExport!$BO143,TRUE),EXACT(SquadExport!$BL143,TRUE)),HARMEAN(WeightedParse!M143,WeightedParse!P143,WeightedParse!S143,WeightedParse!U143,WeightedParse!V143,WeightedParse!W143,WeightedParse!Y143,WeightedParse!AE143,WeightedParse!AL143,WeightedParse!AN143,WeightedParse!AP143),HARMEAN(WeightedParse!M143,WeightedParse!P143,WeightedParse!S143,WeightedParse!U143,WeightedParse!V143,WeightedParse!W143,WeightedParse!Y143,WeightedParse!AE143,WeightedParse!AL143,WeightedParse!AN143,WeightedParse!AP143)*Variables!$B$5),"")</f>
        <v/>
      </c>
      <c r="M143" s="114" t="str">
        <f>IF($A143&gt;"",IF(AND(EXACT(SquadExport!$BO143,TRUE),EXACT(SquadExport!$BL143,TRUE)),HARMEAN(WeightedParse!M143,WeightedParse!P143,WeightedParse!S143,WeightedParse!U143,WeightedParse!V143,WeightedParse!W143,WeightedParse!X143,WeightedParse!Y143,WeightedParse!Z143,WeightedParse!AE143,WeightedParse!AL143,WeightedParse!AN143,WeightedParse!AP143),HARMEAN(WeightedParse!M143,WeightedParse!P143,WeightedParse!S143,WeightedParse!U143,WeightedParse!V143,WeightedParse!W143,WeightedParse!X143,WeightedParse!Y143,WeightedParse!Z143,WeightedParse!AE143,WeightedParse!AL143,WeightedParse!AN143,WeightedParse!AP143)*Variables!$B$5),"")</f>
        <v/>
      </c>
      <c r="N143" s="114" t="str">
        <f>IF($A143&gt;"",IF(AND(EXACT(SquadExport!$BO143,TRUE),EXACT(SquadExport!$BL143,TRUE)),HARMEAN(WeightedParse!K143,WeightedParse!M143,WeightedParse!P143,WeightedParse!Q143,WeightedParse!S143,WeightedParse!T143,WeightedParse!U143,WeightedParse!V143,WeightedParse!W143,WeightedParse!X143,WeightedParse!Y143,WeightedParse!Z143,WeightedParse!AE143,WeightedParse!AG143,WeightedParse!AL143,WeightedParse!AN143,WeightedParse!AP143),HARMEAN(WeightedParse!K143,WeightedParse!M143,WeightedParse!P143,WeightedParse!Q143,WeightedParse!S143,WeightedParse!T143,WeightedParse!U143,WeightedParse!V143,WeightedParse!W143,WeightedParse!X143,WeightedParse!Y143,WeightedParse!Z143,WeightedParse!AE143,WeightedParse!AG143,WeightedParse!AL143,WeightedParse!AN143,WeightedParse!AP143)*Variables!$B$5),"")</f>
        <v/>
      </c>
      <c r="O143" s="114" t="str">
        <f>IF($A143&gt;"",IF(AND(EXACT(SquadExport!$BO143,TRUE),EXACT(SquadExport!$BL143,TRUE)),HARMEAN(WeightedParse!I143,WeightedParse!K143,WeightedParse!M143,WeightedParse!P143,WeightedParse!Q143,WeightedParse!S143,WeightedParse!T143,WeightedParse!V143,WeightedParse!W143,WeightedParse!X143,WeightedParse!Y143,WeightedParse!Z143,WeightedParse!AB143,WeightedParse!AE143,WeightedParse!AF143,WeightedParse!AG143,WeightedParse!AJ143,WeightedParse!AK143,WeightedParse!AL143,WeightedParse!AN143,WeightedParse!AO143,WeightedParse!AP143),HARMEAN(WeightedParse!I143,WeightedParse!K143,WeightedParse!M143,WeightedParse!P143,WeightedParse!Q143,WeightedParse!S143,WeightedParse!T143,WeightedParse!V143,WeightedParse!W143,WeightedParse!X143,WeightedParse!Y143,WeightedParse!Z143,WeightedParse!AB143,WeightedParse!AE143,WeightedParse!AF143,WeightedParse!AG143,WeightedParse!AJ143,WeightedParse!AK143,WeightedParse!AL143,WeightedParse!AN143,WeightedParse!AO143,WeightedParse!AP143)*Variables!$B$5),"")</f>
        <v/>
      </c>
      <c r="P143" s="114" t="str">
        <f>IF($A143&gt;"",IF(AND(OR(EXACT(SquadExport!$BO143,TRUE),EXACT(SquadExport!$BP143,TRUE)),OR(EXACT(SquadExport!$BK143,TRUE),EXACT(SquadExport!$BM143,TRUE))),HARMEAN(WeightedParse!M143,WeightedParse!P143,WeightedParse!S143,WeightedParse!U143,WeightedParse!V143,WeightedParse!W143,WeightedParse!Y143,WeightedParse!AE143,WeightedParse!AF143,WeightedParse!AP143),HARMEAN(WeightedParse!M143,WeightedParse!P143,WeightedParse!S143,WeightedParse!U143,WeightedParse!V143,WeightedParse!W143,WeightedParse!Y143,WeightedParse!AE143,WeightedParse!AF143,WeightedParse!AP143)*Variables!$B$5),"")</f>
        <v/>
      </c>
      <c r="Q143" s="114" t="str">
        <f>IF($A143&gt;"",IF(AND(OR(EXACT(SquadExport!$BO143,TRUE),EXACT(SquadExport!$BP143,TRUE)),OR(EXACT(SquadExport!$BK143,TRUE),EXACT(SquadExport!$BM143,TRUE))),HARMEAN(WeightedParse!H143,WeightedParse!P143,WeightedParse!Q143,WeightedParse!S143,WeightedParse!T143,WeightedParse!V143,WeightedParse!X143,WeightedParse!Y143,WeightedParse!Z143,WeightedParse!AE143,WeightedParse!AF143,WeightedParse!AH143,WeightedParse!AN143,WeightedParse!AO143),HARMEAN(WeightedParse!H143,WeightedParse!P143,WeightedParse!Q143,WeightedParse!S143,WeightedParse!T143,WeightedParse!V143,WeightedParse!X143,WeightedParse!Y143,WeightedParse!Z143,WeightedParse!AE143,WeightedParse!AF143,WeightedParse!AH143,WeightedParse!AN143,WeightedParse!AO143)*Variables!$B$5),"")</f>
        <v/>
      </c>
      <c r="R143" s="115" t="str">
        <f>IF($A143&gt;"",IF(AND(OR(EXACT(SquadExport!$BO143,TRUE),EXACT(SquadExport!$BP143,TRUE)),OR(EXACT(SquadExport!$BK143,TRUE),EXACT(SquadExport!$BM143,TRUE))),HARMEAN(WeightedParse!H143,WeightedParse!I143,WeightedParse!K143,WeightedParse!P143,WeightedParse!Q143,WeightedParse!S143,WeightedParse!T143,WeightedParse!V143,WeightedParse!Y143,WeightedParse!Z143,WeightedParse!AD143,WeightedParse!AE143,WeightedParse!AF143,WeightedParse!AH143,WeightedParse!AI143,WeightedParse!AJ143,WeightedParse!AN143,WeightedParse!AO143),HARMEAN(WeightedParse!H143,WeightedParse!I143,WeightedParse!K143,WeightedParse!P143,WeightedParse!Q143,WeightedParse!S143,WeightedParse!T143,WeightedParse!V143,WeightedParse!Y143,WeightedParse!Z143,WeightedParse!AD143,WeightedParse!AE143,WeightedParse!AF143,WeightedParse!AH143,WeightedParse!AI143,WeightedParse!AJ143,WeightedParse!AN143,WeightedParse!AO143)*Variables!$B$5),"")</f>
        <v/>
      </c>
      <c r="S143" s="115" t="str">
        <f>IF($A143&gt;"",IF(AND(OR(EXACT(SquadExport!$BO143,TRUE),EXACT(SquadExport!$BP143,TRUE)),OR(EXACT(SquadExport!$BK143,TRUE),EXACT(SquadExport!$BM143,TRUE))),HARMEAN(WeightedParse!H143,WeightedParse!I143,WeightedParse!K143,WeightedParse!Q143,WeightedParse!S143,WeightedParse!T143,WeightedParse!V143,WeightedParse!X143,WeightedParse!Z143,WeightedParse!AB143,WeightedParse!AD143,WeightedParse!AF143,WeightedParse!AG143,WeightedParse!AH143,WeightedParse!AI143,WeightedParse!AJ143,WeightedParse!AK143,WeightedParse!AN143,WeightedParse!AO143),HARMEAN(WeightedParse!H143,WeightedParse!I143,WeightedParse!K143,WeightedParse!Q143,WeightedParse!S143,WeightedParse!T143,WeightedParse!V143,WeightedParse!X143,WeightedParse!Z143,WeightedParse!AB143,WeightedParse!AD143,WeightedParse!AF143,WeightedParse!AG143,WeightedParse!AH143,WeightedParse!AI143,WeightedParse!AJ143,WeightedParse!AK143,WeightedParse!AN143,WeightedParse!AO143)*Variables!$B$5),"")</f>
        <v/>
      </c>
      <c r="T143" s="114" t="str">
        <f>IF($A143&gt;"",IF(AND(OR(EXACT(SquadExport!$BO143,TRUE),EXACT(SquadExport!$BP143,TRUE)),OR(EXACT(SquadExport!$BK143,TRUE),EXACT(SquadExport!$BM143,TRUE))),HARMEAN(WeightedParse!I143,WeightedParse!K143,WeightedParse!N143,WeightedParse!P143,WeightedParse!Q143,WeightedParse!S143,WeightedParse!T143,WeightedParse!V143,WeightedParse!X143,WeightedParse!Y143,WeightedParse!Z143,WeightedParse!AB143,WeightedParse!AD143,WeightedParse!AE143,WeightedParse!AF143,WeightedParse!AH143,WeightedParse!AI143,WeightedParse!AJ143,WeightedParse!AN143,WeightedParse!AO143)*WeightedParse!BD143,(HARMEAN(WeightedParse!I143,WeightedParse!K143,WeightedParse!N143,WeightedParse!P143,WeightedParse!Q143,WeightedParse!S143,WeightedParse!T143,WeightedParse!V143,WeightedParse!X143,WeightedParse!Y143,WeightedParse!Z143,WeightedParse!AB143,WeightedParse!AD143,WeightedParse!AE143,WeightedParse!AF143,WeightedParse!AH143,WeightedParse!AI143,WeightedParse!AJ143,WeightedParse!AN143,WeightedParse!AO143)*WeightedParse!BD143)*Variables!$B$5),"")</f>
        <v/>
      </c>
      <c r="U143" s="114" t="str">
        <f>IF($A143&gt;"",IF(EXACT(SquadExport!$BQ143,TRUE),HARMEAN(WeightedParse!P143,WeightedParse!S143,WeightedParse!V143,WeightedParse!X143,WeightedParse!Y143,WeightedParse!Z143,WeightedParse!AE143,WeightedParse!AF143,WeightedParse!AP143),HARMEAN(WeightedParse!P143,WeightedParse!S143,WeightedParse!V143,WeightedParse!X143,WeightedParse!Y143,WeightedParse!Z143,WeightedParse!AE143,WeightedParse!AF143,WeightedParse!AP143)*Variables!$B$5),"")</f>
        <v/>
      </c>
      <c r="V143" s="114" t="str">
        <f>IF($A143&gt;"",IF(EXACT(SquadExport!$BQ143,TRUE),HARMEAN(WeightedParse!K143,WeightedParse!Q143,WeightedParse!S143,WeightedParse!T143,WeightedParse!V143,WeightedParse!X143,WeightedParse!Z143,WeightedParse!AE143,WeightedParse!AF143,WeightedParse!AG143,WeightedParse!AH143,WeightedParse!AK143),HARMEAN(WeightedParse!K143,WeightedParse!Q143,WeightedParse!S143,WeightedParse!T143,WeightedParse!V143,WeightedParse!X143,WeightedParse!Z143,WeightedParse!AE143,WeightedParse!AF143,WeightedParse!AG143,WeightedParse!AH143,WeightedParse!AK143)*Variables!$B$5),"")</f>
        <v/>
      </c>
      <c r="W143" s="114" t="str">
        <f>IF($A143&gt;"",IF(EXACT(SquadExport!$BQ143,TRUE),HARMEAN(WeightedParse!I143,WeightedParse!K143,WeightedParse!N143,WeightedParse!Q143,WeightedParse!T143,WeightedParse!V143,WeightedParse!X143,WeightedParse!Z143,WeightedParse!AB143,WeightedParse!AD143,WeightedParse!AF143,WeightedParse!AG143,WeightedParse!AK143),HARMEAN(WeightedParse!I143,WeightedParse!K143,WeightedParse!N143,WeightedParse!Q143,WeightedParse!T143,WeightedParse!V143,WeightedParse!X143,WeightedParse!Z143,WeightedParse!AB143,WeightedParse!AD143,WeightedParse!AF143,WeightedParse!AG143,WeightedParse!AK143)*Variables!$B$5),"")</f>
        <v/>
      </c>
      <c r="X143" s="114" t="str">
        <f>IF($A143&gt;"",IF(EXACT(SquadExport!$BQ143,TRUE),HARMEAN(WeightedParse!K143,WeightedParse!P143,WeightedParse!Q143,WeightedParse!S143,WeightedParse!U143,WeightedParse!V143,WeightedParse!X143,WeightedParse!Y143,WeightedParse!Z143,WeightedParse!AE143,WeightedParse!AF143,WeightedParse!AH143,WeightedParse!AO143,WeightedParse!AP143),HARMEAN(WeightedParse!K143,WeightedParse!P143,WeightedParse!Q143,WeightedParse!S143,WeightedParse!U143,WeightedParse!V143,WeightedParse!X143,WeightedParse!Y143,WeightedParse!Z143,WeightedParse!AE143,WeightedParse!AF143,WeightedParse!AH143,WeightedParse!AO143,WeightedParse!AP143)*Variables!$B$5),"")</f>
        <v/>
      </c>
      <c r="Y143" s="114" t="str">
        <f>IF($A143&gt;"",IF(EXACT(SquadExport!$BQ143,TRUE),HARMEAN(WeightedParse!P143,WeightedParse!Q143,WeightedParse!S143,WeightedParse!U143,WeightedParse!V143,WeightedParse!W143,WeightedParse!Y143,WeightedParse!AE143,WeightedParse!AF143,WeightedParse!AH143,WeightedParse!AJ143,WeightedParse!AN143,WeightedParse!AO143,WeightedParse!AP143),HARMEAN(WeightedParse!P143,WeightedParse!Q143,WeightedParse!S143,WeightedParse!U143,WeightedParse!V143,WeightedParse!W143,WeightedParse!Y143,WeightedParse!AE143,WeightedParse!AF143,WeightedParse!AH143,WeightedParse!AJ143,WeightedParse!AN143,WeightedParse!AO143,WeightedParse!AP143)*Variables!$B$5),"")</f>
        <v/>
      </c>
      <c r="Z143" s="114" t="str">
        <f>IF($A143&gt;"",IF(EXACT(SquadExport!$BQ143,TRUE),HARMEAN(WeightedParse!M143,WeightedParse!P143,WeightedParse!Q143,WeightedParse!S143,WeightedParse!U143,WeightedParse!V143,WeightedParse!W143,WeightedParse!X143,WeightedParse!Y143,WeightedParse!Z143,WeightedParse!AE143,WeightedParse!AF143,WeightedParse!AH143,WeightedParse!AL143,WeightedParse!AO143,WeightedParse!AP143),HARMEAN(WeightedParse!M143,WeightedParse!P143,WeightedParse!Q143,WeightedParse!S143,WeightedParse!U143,WeightedParse!V143,WeightedParse!W143,WeightedParse!X143,WeightedParse!Y143,WeightedParse!Z143,WeightedParse!AE143,WeightedParse!AF143,WeightedParse!AH143,WeightedParse!AL143,WeightedParse!AO143,WeightedParse!AP143)*Variables!$B$5),"")</f>
        <v/>
      </c>
      <c r="AA143" s="114" t="str">
        <f>IF($A143&gt;"",IF(EXACT(SquadExport!$BQ143,TRUE),HARMEAN(WeightedParse!J143,WeightedParse!K143,WeightedParse!N143,WeightedParse!P143,WeightedParse!Q143,WeightedParse!S143,WeightedParse!V143,WeightedParse!X143,WeightedParse!Y143,WeightedParse!Z143,WeightedParse!AD143,WeightedParse!AE143,WeightedParse!AH143,WeightedParse!AI143,WeightedParse!AK143,WeightedParse!AN143,WeightedParse!AO143,WeightedParse!AP143),HARMEAN(WeightedParse!J143,WeightedParse!K143,WeightedParse!N143,WeightedParse!P143,WeightedParse!Q143,WeightedParse!S143,WeightedParse!V143,WeightedParse!X143,WeightedParse!Y143,WeightedParse!Z143,WeightedParse!AD143,WeightedParse!AE143,WeightedParse!AH143,WeightedParse!AI143,WeightedParse!AK143,WeightedParse!AN143,WeightedParse!AO143,WeightedParse!AP143)*Variables!$B$5),"")</f>
        <v/>
      </c>
      <c r="AB143" s="114" t="str">
        <f>IF($A143&gt;"",IF(AND(EXACT(SquadExport!$BR143,TRUE),EXACT(SquadExport!$BL143,TRUE)),HARMEAN(WeightedParse!I143,WeightedParse!K143,WeightedParse!N143,WeightedParse!Q143,WeightedParse!T143,WeightedParse!V143,WeightedParse!X143,WeightedParse!Y143,WeightedParse!Z143,WeightedParse!AD143,WeightedParse!AE143,WeightedParse!AF143,WeightedParse!AG143,WeightedParse!AH143,WeightedParse!AI143,WeightedParse!AJ143,WeightedParse!AK143,WeightedParse!AN143,WeightedParse!AO143),HARMEAN(WeightedParse!I143,WeightedParse!K143,WeightedParse!N143,WeightedParse!Q143,WeightedParse!T143,WeightedParse!V143,WeightedParse!X143,WeightedParse!Y143,WeightedParse!Z143,WeightedParse!AD143,WeightedParse!AE143,WeightedParse!AF143,WeightedParse!AG143,WeightedParse!AH143,WeightedParse!AI143,WeightedParse!AJ143,WeightedParse!AK143,WeightedParse!AN143,WeightedParse!AO143)*Variables!$B$5),"")</f>
        <v/>
      </c>
      <c r="AC143" s="114" t="str">
        <f>IF($A143&gt;"",IF(AND(EXACT(SquadExport!$BR143,TRUE),EXACT(SquadExport!$BL143,TRUE)),HARMEAN(WeightedParse!K143,WeightedParse!Q143,WeightedParse!S143,WeightedParse!T143,WeightedParse!V143,WeightedParse!X143,WeightedParse!Y143,WeightedParse!Z143,WeightedParse!AD143,WeightedParse!AE143,WeightedParse!AF143,WeightedParse!AG143,WeightedParse!AH143,WeightedParse!AO143),HARMEAN(WeightedParse!K143,WeightedParse!Q143,WeightedParse!S143,WeightedParse!T143,WeightedParse!V143,WeightedParse!X143,WeightedParse!Y143,WeightedParse!Z143,WeightedParse!AD143,WeightedParse!AE143,WeightedParse!AF143,WeightedParse!AG143,WeightedParse!AH143,WeightedParse!AO143)*Variables!$B$5),"")</f>
        <v/>
      </c>
      <c r="AD143" s="114" t="str">
        <f>IF($A143&gt;"",IF(AND(EXACT(SquadExport!$BR143,TRUE),EXACT(SquadExport!$BL143,TRUE)),HARMEAN(WeightedParse!I143,WeightedParse!J143,WeightedParse!K143,WeightedParse!N143,WeightedParse!Q143,WeightedParse!S143,WeightedParse!T143,WeightedParse!V143,WeightedParse!X143,WeightedParse!Z143,WeightedParse!AB143,WeightedParse!AD143,WeightedParse!AG143,WeightedParse!AH143,WeightedParse!AI143,WeightedParse!AK143,WeightedParse!AO143),HARMEAN(WeightedParse!I143,WeightedParse!J143,WeightedParse!K143,WeightedParse!N143,WeightedParse!Q143,WeightedParse!S143,WeightedParse!T143,WeightedParse!V143,WeightedParse!X143,WeightedParse!Z143,WeightedParse!AB143,WeightedParse!AD143,WeightedParse!AG143,WeightedParse!AH143,WeightedParse!AI143,WeightedParse!AK143,WeightedParse!AO143)*Variables!$B$5),"")</f>
        <v/>
      </c>
      <c r="AE143" s="114" t="str">
        <f>IF($A143&gt;"",IF(AND(EXACT(SquadExport!$BR143,TRUE),EXACT(SquadExport!$BL143,TRUE)),HARMEAN(WeightedParse!K143,WeightedParse!N143,WeightedParse!P143,WeightedParse!Q143,WeightedParse!S143,WeightedParse!T143,WeightedParse!U143,WeightedParse!V143,WeightedParse!X143,WeightedParse!Y143,WeightedParse!Z143,WeightedParse!AD143,WeightedParse!AE143,WeightedParse!AF143,WeightedParse!AG143,WeightedParse!AH143,WeightedParse!AI143,WeightedParse!AO143),HARMEAN(WeightedParse!K143,WeightedParse!N143,WeightedParse!P143,WeightedParse!Q143,WeightedParse!S143,WeightedParse!T143,WeightedParse!U143,WeightedParse!V143,WeightedParse!X143,WeightedParse!Y143,WeightedParse!Z143,WeightedParse!AD143,WeightedParse!AE143,WeightedParse!AF143,WeightedParse!AG143,WeightedParse!AH143,WeightedParse!AI143,WeightedParse!AO143)*Variables!$B$5),"")</f>
        <v/>
      </c>
      <c r="AF143" s="114" t="str">
        <f>IF($A143&gt;"",IF(AND(EXACT(SquadExport!$BR143,TRUE),EXACT(SquadExport!$BL143,TRUE)),HARMEAN(WeightedParse!I143,WeightedParse!J143,WeightedParse!K143,WeightedParse!N143,WeightedParse!Q143,WeightedParse!S143,WeightedParse!T143,WeightedParse!U143,WeightedParse!V143,WeightedParse!X143,WeightedParse!Z143,WeightedParse!AD143,WeightedParse!AE143,WeightedParse!AF143,WeightedParse!AH143,WeightedParse!AI143,WeightedParse!AK143,WeightedParse!AN143,WeightedParse!AO143,WeightedParse!AP143),HARMEAN(WeightedParse!I143,WeightedParse!J143,WeightedParse!K143,WeightedParse!N143,WeightedParse!Q143,WeightedParse!S143,WeightedParse!T143,WeightedParse!U143,WeightedParse!V143,WeightedParse!X143,WeightedParse!Z143,WeightedParse!AD143,WeightedParse!AE143,WeightedParse!AF143,WeightedParse!AH143,WeightedParse!AI143,WeightedParse!AK143,WeightedParse!AN143,WeightedParse!AO143,WeightedParse!AP143)*Variables!$B$5),"")</f>
        <v/>
      </c>
      <c r="AG143" s="114" t="str">
        <f>IF($A143&gt;"",IF(AND(OR(EXACT(SquadExport!$BR143,TRUE),EXACT(SquadExport!$BS143,TRUE)),OR(EXACT(SquadExport!$BK143,TRUE),EXACT(SquadExport!$BM143,TRUE))),HARMEAN(WeightedParse!I143,WeightedParse!K143,WeightedParse!Q143,WeightedParse!T143,WeightedParse!X143,WeightedParse!Z143,WeightedParse!AD143,WeightedParse!AF143,WeightedParse!AG143,WeightedParse!AJ143),HARMEAN(WeightedParse!I143,WeightedParse!K143,WeightedParse!Q143,WeightedParse!T143,WeightedParse!X143,WeightedParse!Z143,WeightedParse!AD143,WeightedParse!AF143,WeightedParse!AG143,WeightedParse!AJ143)*Variables!$B$5),"")</f>
        <v/>
      </c>
      <c r="AH143" s="114" t="str">
        <f>IF($A143&gt;"",IF(AND(OR(EXACT(SquadExport!$BR143,TRUE),EXACT(SquadExport!$BS143,TRUE)),OR(EXACT(SquadExport!$BK143,TRUE),EXACT(SquadExport!$BM143,TRUE))),HARMEAN(WeightedParse!H143,WeightedParse!K143,WeightedParse!P143,WeightedParse!Q143,WeightedParse!S143,WeightedParse!T143,WeightedParse!V143,WeightedParse!X143,WeightedParse!Y143,WeightedParse!Z143,WeightedParse!AD143,WeightedParse!AE143,WeightedParse!AF143,WeightedParse!AG143,WeightedParse!AH143,WeightedParse!AO143),HARMEAN(WeightedParse!H143,WeightedParse!K143,WeightedParse!P143,WeightedParse!Q143,WeightedParse!S143,WeightedParse!T143,WeightedParse!V143,WeightedParse!X143,WeightedParse!Y143,WeightedParse!Z143,WeightedParse!AD143,WeightedParse!AE143,WeightedParse!AF143,WeightedParse!AG143,WeightedParse!AH143,WeightedParse!AO143)*Variables!$B$5),"")</f>
        <v/>
      </c>
      <c r="AI143" s="114" t="str">
        <f>IF($A143&gt;"",IF(AND(OR(EXACT(SquadExport!$BR143,TRUE),EXACT(SquadExport!$BS143,TRUE)),OR(EXACT(SquadExport!$BK143,TRUE),EXACT(SquadExport!$BM143,TRUE))),HARMEAN(WeightedParse!H143,WeightedParse!I143,WeightedParse!K143,WeightedParse!P143,WeightedParse!Q143,WeightedParse!S143,WeightedParse!T143,WeightedParse!U143,WeightedParse!V143,WeightedParse!X143,WeightedParse!Y143,WeightedParse!Z143,WeightedParse!AD143,WeightedParse!AE143,WeightedParse!AF143,WeightedParse!AH143,WeightedParse!AI143,WeightedParse!AO143),HARMEAN(WeightedParse!H143,WeightedParse!I143,WeightedParse!K143,WeightedParse!P143,WeightedParse!Q143,WeightedParse!S143,WeightedParse!T143,WeightedParse!U143,WeightedParse!V143,WeightedParse!X143,WeightedParse!Y143,WeightedParse!Z143,WeightedParse!AD143,WeightedParse!AE143,WeightedParse!AF143,WeightedParse!AH143,WeightedParse!AI143,WeightedParse!AO143)*Variables!$B$5),"")</f>
        <v/>
      </c>
      <c r="AJ143" s="114" t="str">
        <f>IF($A143&gt;"",IF(AND(OR(EXACT(SquadExport!$BR143,TRUE),EXACT(SquadExport!$BS143,TRUE)),OR(EXACT(SquadExport!$BK143,TRUE),EXACT(SquadExport!$BM143,TRUE))),HARMEAN(WeightedParse!H143,WeightedParse!K143,WeightedParse!M143,WeightedParse!V143,WeightedParse!W143,WeightedParse!AD143,WeightedParse!AF143,WeightedParse!AH143,WeightedParse!AK143,WeightedParse!AL143,WeightedParse!AO143,WeightedParse!AP143)*(CONVERT(LEFT(SquadExport!$E143,FIND("'",SquadExport!$E143)-1)+((MID(SquadExport!$E143,FIND("'",SquadExport!$E143)+1,LEN(SquadExport!$E143)-FIND("'",SquadExport!$E143)-1))/12),"ft","m")-1)/(Variables!$C$4-1),(HARMEAN(WeightedParse!H143,WeightedParse!K143,WeightedParse!M143,WeightedParse!V143,WeightedParse!W143,WeightedParse!AD143,WeightedParse!AF143,WeightedParse!AH143,WeightedParse!AK143,WeightedParse!AL143,WeightedParse!AO143,WeightedParse!AP143)*(CONVERT(LEFT(SquadExport!$E143,FIND("'",SquadExport!$E143)-1)+((MID(SquadExport!$E143,FIND("'",SquadExport!$E143)+1,LEN(SquadExport!$E143)-FIND("'",SquadExport!$E143)-1))/12),"ft","m")-1)/(Variables!$C$4-1))*Variables!$B$5),"")</f>
        <v/>
      </c>
      <c r="AK143" s="114" t="str">
        <f>IF($A143&gt;"",IF(AND(OR(EXACT(SquadExport!$BR143,TRUE),EXACT(SquadExport!$BS143,TRUE)),OR(EXACT(SquadExport!$BK143,TRUE),EXACT(SquadExport!$BM143,TRUE))),HARMEAN(WeightedParse!J143,WeightedParse!K143,WeightedParse!T143,WeightedParse!V143,WeightedParse!X143,WeightedParse!Y143,WeightedParse!Z143,WeightedParse!AD143,WeightedParse!AH143,WeightedParse!AI143,WeightedParse!AK143,WeightedParse!AO143),HARMEAN(WeightedParse!J143,WeightedParse!K143,WeightedParse!T143,WeightedParse!V143,WeightedParse!X143,WeightedParse!Y143,WeightedParse!Z143,WeightedParse!AD143,WeightedParse!AH143,WeightedParse!AI143,WeightedParse!AK143,WeightedParse!AO143)*Variables!$B$5),"")</f>
        <v/>
      </c>
      <c r="AL143" s="114" t="str">
        <f>IF($A143&gt;"",IF(AND(OR(EXACT(SquadExport!$BR143,TRUE),EXACT(SquadExport!$BS143,TRUE)),OR(EXACT(SquadExport!$BK143,TRUE),EXACT(SquadExport!$BM143,TRUE))),HARMEAN(WeightedParse!H143,WeightedParse!I143,WeightedParse!K143,WeightedParse!Q143,WeightedParse!T143,WeightedParse!V143,WeightedParse!AB143,WeightedParse!AD143,WeightedParse!AH143,WeightedParse!AI143,WeightedParse!AJ143,WeightedParse!AN143,WeightedParse!AO143),HARMEAN(WeightedParse!H143,WeightedParse!I143,WeightedParse!K143,WeightedParse!Q143,WeightedParse!T143,WeightedParse!V143,WeightedParse!AB143,WeightedParse!AD143,WeightedParse!AH143,WeightedParse!AI143,WeightedParse!AJ143,WeightedParse!AN143,WeightedParse!AO143)*Variables!$B$5),"")</f>
        <v/>
      </c>
      <c r="AM143" s="114" t="str">
        <f>IF($A143&gt;"",IF(AND(OR(EXACT(SquadExport!$BR143,TRUE),EXACT(SquadExport!$BS143,TRUE)),OR(EXACT(SquadExport!$BK143,TRUE),EXACT(SquadExport!$BM143,TRUE))),HARMEAN(WeightedParse!I143,WeightedParse!J143,WeightedParse!K143,WeightedParse!N143,WeightedParse!Q143,WeightedParse!T143,WeightedParse!V143,WeightedParse!X143,WeightedParse!AB143,WeightedParse!AD143,WeightedParse!AG143,WeightedParse!AI143,WeightedParse!AJ143,WeightedParse!AK143,WeightedParse!AN143)*WeightedParse!BD143,(HARMEAN(WeightedParse!I143,WeightedParse!J143,WeightedParse!K143,WeightedParse!N143,WeightedParse!Q143,WeightedParse!T143,WeightedParse!V143,WeightedParse!X143,WeightedParse!AB143,WeightedParse!AD143,WeightedParse!AG143,WeightedParse!AI143,WeightedParse!AJ143,WeightedParse!AK143,WeightedParse!AN143)*WeightedParse!BD143)*Variables!$B$5),"")</f>
        <v/>
      </c>
      <c r="AN143" s="114" t="str">
        <f>IF($A143&gt;"",IF(AND(OR(EXACT(SquadExport!$BR143,TRUE),EXACT(SquadExport!$BS143,TRUE)),OR(EXACT(SquadExport!$BK143,TRUE),EXACT(SquadExport!$BM143,TRUE))),HARMEAN(WeightedParse!H143,WeightedParse!I143,WeightedParse!K143,WeightedParse!N143,WeightedParse!Q143,WeightedParse!T143,WeightedParse!V143,WeightedParse!X143,WeightedParse!Z143,WeightedParse!AD143,WeightedParse!AG143,WeightedParse!AH143,WeightedParse!AI143,WeightedParse!AJ143,WeightedParse!AN143,WeightedParse!AO143)*WeightedParse!BD143,(HARMEAN(WeightedParse!H143,WeightedParse!I143,WeightedParse!K143,WeightedParse!N143,WeightedParse!Q143,WeightedParse!T143,WeightedParse!V143,WeightedParse!X143,WeightedParse!Z143,WeightedParse!AD143,WeightedParse!AG143,WeightedParse!AH143,WeightedParse!AI143,WeightedParse!AJ143,WeightedParse!AN143,WeightedParse!AO143)*WeightedParse!BD143)*Variables!$B$5),"")</f>
        <v/>
      </c>
      <c r="AO143" s="114" t="str">
        <f>IF($A143&gt;"",IF(AND(EXACT(SquadExport!$BS143,TRUE),EXACT(SquadExport!$BL143,TRUE)),HARMEAN(WeightedParse!K143,WeightedParse!Q143,WeightedParse!T143,WeightedParse!V143,WeightedParse!X143,WeightedParse!Z143,WeightedParse!AB143,WeightedParse!AD143,WeightedParse!AG143,WeightedParse!AK143),HARMEAN(WeightedParse!K143,WeightedParse!Q143,WeightedParse!T143,WeightedParse!V143,WeightedParse!X143,WeightedParse!Z143,WeightedParse!AB143,WeightedParse!AD143,WeightedParse!AG143,WeightedParse!AK143)*Variables!$B$5),"")</f>
        <v/>
      </c>
      <c r="AP143" s="114" t="str">
        <f>IF($A143&gt;"",IF(AND(EXACT(SquadExport!$BS143,TRUE),EXACT(SquadExport!$BL143,TRUE)),HARMEAN(WeightedParse!I143,WeightedParse!K143,WeightedParse!Q143,WeightedParse!T143,WeightedParse!V143,WeightedParse!X143,WeightedParse!Z143,WeightedParse!AB143,WeightedParse!AD143,WeightedParse!AF143,WeightedParse!AG143,WeightedParse!AI143,WeightedParse!AJ143),HARMEAN(WeightedParse!I143,WeightedParse!K143,WeightedParse!Q143,WeightedParse!T143,WeightedParse!V143,WeightedParse!X143,WeightedParse!Z143,WeightedParse!AB143,WeightedParse!AD143,WeightedParse!AF143,WeightedParse!AG143,WeightedParse!AI143,WeightedParse!AJ143)*Variables!$B$5),"")</f>
        <v/>
      </c>
      <c r="AQ143" s="114" t="str">
        <f>IF($A143&gt;"",IF(AND(EXACT(SquadExport!$BS143,TRUE),EXACT(SquadExport!$BL143,TRUE)),HARMEAN(WeightedParse!I143,WeightedParse!J143,WeightedParse!K143,WeightedParse!Q143,WeightedParse!T143,WeightedParse!V143,WeightedParse!X143,WeightedParse!Z143,WeightedParse!AB143,WeightedParse!AD143,WeightedParse!AG143,WeightedParse!AI143,WeightedParse!AJ143,WeightedParse!AK143),HARMEAN(WeightedParse!I143,WeightedParse!J143,WeightedParse!K143,WeightedParse!Q143,WeightedParse!T143,WeightedParse!V143,WeightedParse!X143,WeightedParse!Z143,WeightedParse!AB143,WeightedParse!AD143,WeightedParse!AG143,WeightedParse!AI143,WeightedParse!AJ143,WeightedParse!AK143)*Variables!$B$5),"")</f>
        <v/>
      </c>
      <c r="AR143" s="114" t="str">
        <f>IF($A143&gt;"",IF(AND(EXACT(SquadExport!$BS143,TRUE),EXACT(SquadExport!$BL143,TRUE)),HARMEAN(WeightedParse!I143,WeightedParse!J143,WeightedParse!K143,WeightedParse!Q143,WeightedParse!T143,WeightedParse!V143,WeightedParse!X143,WeightedParse!Y143,WeightedParse!Z143,WeightedParse!AD143,WeightedParse!AH143,WeightedParse!AI143,WeightedParse!AJ143,WeightedParse!AK143,WeightedParse!AN143,WeightedParse!AO143),HARMEAN(WeightedParse!I143,WeightedParse!J143,WeightedParse!K143,WeightedParse!Q143,WeightedParse!T143,WeightedParse!V143,WeightedParse!X143,WeightedParse!Y143,WeightedParse!Z143,WeightedParse!AD143,WeightedParse!AH143,WeightedParse!AI143,WeightedParse!AJ143,WeightedParse!AK143,WeightedParse!AN143,WeightedParse!AO143)*Variables!$B$5),"")</f>
        <v/>
      </c>
      <c r="AS143" s="114" t="str">
        <f>IF($A143&gt;"",IF(AND(EXACT(SquadExport!$BT143,TRUE),EXACT(SquadExport!$BL143,TRUE)),HARMEAN(WeightedParse!J143,WeightedParse!K143,WeightedParse!M143,WeightedParse!T143,WeightedParse!V143,WeightedParse!X143,WeightedParse!Z143,WeightedParse!AD143,WeightedParse!AI143),(HARMEAN(WeightedParse!J143,WeightedParse!K143,WeightedParse!M143,WeightedParse!T143,WeightedParse!V143,WeightedParse!X143,WeightedParse!Z143,WeightedParse!AD143,WeightedParse!AI143)*Variables!$B$5)),"")</f>
        <v/>
      </c>
      <c r="AT143" s="114" t="str">
        <f>IF($A143&gt;"",IF(AND(EXACT(SquadExport!$BT143,TRUE),EXACT(SquadExport!$BL143,TRUE)),HARMEAN(WeightedParse!J143,WeightedParse!K143,WeightedParse!M143,WeightedParse!U143,WeightedParse!V143,WeightedParse!W143,WeightedParse!X143,WeightedParse!Z143,WeightedParse!AD143,WeightedParse!AF143,WeightedParse!AK143,WeightedParse!AL143,WeightedParse!AP143)*(CONVERT(LEFT(SquadExport!$E143,FIND("'",SquadExport!$E143)-1)+((MID(SquadExport!$E143,FIND("'",SquadExport!$E143)+1,LEN(SquadExport!$E143)-FIND("'",SquadExport!$E143)-1))/12),"ft","m")-1)/(Variables!$C$4-1),(HARMEAN(WeightedParse!J143,WeightedParse!K143,WeightedParse!M143,WeightedParse!U143,WeightedParse!V143,WeightedParse!W143,WeightedParse!X143,WeightedParse!Z143,WeightedParse!AD143,WeightedParse!AF143,WeightedParse!AK143,WeightedParse!AL143,WeightedParse!AP143)*(CONVERT(LEFT(SquadExport!$E143,FIND("'",SquadExport!$E143)-1)+((MID(SquadExport!$E143,FIND("'",SquadExport!$E143)+1,LEN(SquadExport!$E143)-FIND("'",SquadExport!$E143)-1))/12),"ft","m")-1)/(Variables!$C$4-1)))*Variables!$B$5,"")</f>
        <v/>
      </c>
      <c r="AU143" s="114" t="str">
        <f>IF($A143&gt;"",IF(AND(EXACT(SquadExport!$BT143,TRUE),EXACT(SquadExport!$BL143,TRUE)),HARMEAN(WeightedParse!I143,WeightedParse!J143,WeightedParse!K143,WeightedParse!Q143,WeightedParse!T143,WeightedParse!V143,WeightedParse!X143,WeightedParse!Z143,WeightedParse!AB143,WeightedParse!AD143,WeightedParse!AF143,WeightedParse!AG143,WeightedParse!AK143,WeightedParse!AP143),HARMEAN(WeightedParse!I143,WeightedParse!J143,WeightedParse!K143,WeightedParse!Q143,WeightedParse!T143,WeightedParse!V143,WeightedParse!X143,WeightedParse!Z143,WeightedParse!AB143,WeightedParse!AD143,WeightedParse!AF143,WeightedParse!AG143,WeightedParse!AK143,WeightedParse!AP143)*Variables!$B$5),"")</f>
        <v/>
      </c>
      <c r="AV143" s="114" t="str">
        <f>IF($A143&gt;"",IF(AND(EXACT(SquadExport!$BT143,TRUE),EXACT(SquadExport!$BL143,TRUE)),HARMEAN(WeightedParse!I143,WeightedParse!J143,WeightedParse!K143,WeightedParse!Q143,WeightedParse!T143,WeightedParse!V143,WeightedParse!X143,WeightedParse!Z143,WeightedParse!AD143,WeightedParse!AH143,WeightedParse!AI143,WeightedParse!AJ143,WeightedParse!AK143,WeightedParse!AN143,WeightedParse!AO143),HARMEAN(WeightedParse!I143,WeightedParse!J143,WeightedParse!K143,WeightedParse!Q143,WeightedParse!T143,WeightedParse!V143,WeightedParse!X143,WeightedParse!Z143,WeightedParse!AD143,WeightedParse!AH143,WeightedParse!AI143,WeightedParse!AJ143,WeightedParse!AK143,WeightedParse!AN143,WeightedParse!AO143)*Variables!$B$5),"")</f>
        <v/>
      </c>
      <c r="AW143" s="114" t="str">
        <f>IF($A143&gt;"",IF(AND(EXACT(SquadExport!$BT143,TRUE),EXACT(SquadExport!$BL143,TRUE)),HARMEAN(WeightedParse!I143,WeightedParse!J143,WeightedParse!K143,WeightedParse!Q143,WeightedParse!T143,WeightedParse!V143,WeightedParse!X143,WeightedParse!Z143,WeightedParse!AB143,WeightedParse!AD143,WeightedParse!AF143,WeightedParse!AG143,WeightedParse!AI143,WeightedParse!AJ143,WeightedParse!AK143),HARMEAN(WeightedParse!I143,WeightedParse!J143,WeightedParse!K143,WeightedParse!Q143,WeightedParse!T143,WeightedParse!V143,WeightedParse!X143,WeightedParse!Z143,WeightedParse!AB143,WeightedParse!AD143,WeightedParse!AF143,WeightedParse!AG143,WeightedParse!AI143,WeightedParse!AJ143,WeightedParse!AK143)*Variables!$B$5),"")</f>
        <v/>
      </c>
      <c r="AX143" s="114" t="str">
        <f>IF($A143&gt;"",IF(AND(EXACT(SquadExport!$BT143,TRUE),EXACT(SquadExport!$BL143,TRUE)),HARMEAN(WeightedParse!K143,WeightedParse!Q143,WeightedParse!U143,WeightedParse!V143,WeightedParse!W143,WeightedParse!X143,WeightedParse!Y143,WeightedParse!Z143,WeightedParse!AD143,WeightedParse!AF143,WeightedParse!AH143,WeightedParse!AI143,WeightedParse!AJ143,WeightedParse!AK143,WeightedParse!AN143,WeightedParse!AO143,WeightedParse!AP143),HARMEAN(WeightedParse!K143,WeightedParse!Q143,WeightedParse!U143,WeightedParse!V143,WeightedParse!W143,WeightedParse!X143,WeightedParse!Y143,WeightedParse!Z143,WeightedParse!AD143,WeightedParse!AF143,WeightedParse!AH143,WeightedParse!AI143,WeightedParse!AJ143,WeightedParse!AK143,WeightedParse!AN143,WeightedParse!AO143,WeightedParse!AP143)*Variables!$B$5),"")</f>
        <v/>
      </c>
      <c r="AY143" s="114" t="str">
        <f>IF($A143&gt;"",IF(AND(EXACT(SquadExport!$BT143,TRUE),EXACT(SquadExport!$BL143,TRUE)),HARMEAN(WeightedParse!I143,WeightedParse!J143,WeightedParse!K143,WeightedParse!M143,WeightedParse!N143,WeightedParse!Q143,WeightedParse!T143,WeightedParse!V143,WeightedParse!X143,WeightedParse!Z143,WeightedParse!AD143,WeightedParse!AF143,WeightedParse!AG143,WeightedParse!AH143,WeightedParse!AI143,WeightedParse!AJ143,WeightedParse!AK143,WeightedParse!AL143,WeightedParse!AN143,WeightedParse!AO143,WeightedParse!AP143),HARMEAN(WeightedParse!I143,WeightedParse!J143,WeightedParse!K143,WeightedParse!M143,WeightedParse!N143,WeightedParse!Q143,WeightedParse!T143,WeightedParse!V143,WeightedParse!X143,WeightedParse!Z143,WeightedParse!AD143,WeightedParse!AF143,WeightedParse!AG143,WeightedParse!AH143,WeightedParse!AI143,WeightedParse!AJ143,WeightedParse!AK143,WeightedParse!AL143,WeightedParse!AN143,WeightedParse!AO143,WeightedParse!AP143)*Variables!$B$5),"")</f>
        <v/>
      </c>
    </row>
    <row r="144" spans="1:51" ht="15" customHeight="1" x14ac:dyDescent="0.25">
      <c r="A144" s="3" t="str">
        <f>IF(WeightedParse!A144&gt;"",WeightedParse!A144,"")</f>
        <v/>
      </c>
      <c r="B144" s="4" t="str">
        <f>IF(WeightedParse!B144&gt;0,WeightedParse!B144,"")</f>
        <v/>
      </c>
      <c r="C144" s="4" t="str">
        <f>IF(A144&gt;"",IF(AND(B144&lt;=Variables!$B$8,G144&gt;2),"Youth",IF(AND(B144&lt;=Variables!$B$8,G144&lt;=2),"Prospect",IF(AND(B144&gt;=Variables!$B$9,G144&gt;2),"Old",IF(G144&gt;=3,"Reserves","First Team")))),"")</f>
        <v/>
      </c>
      <c r="D144" s="4" t="str">
        <f>SquadExport!BJ144</f>
        <v/>
      </c>
      <c r="E144" s="4" t="str">
        <f>IF(A144&gt;"",VLOOKUP(F144,Roles!A:B,2,FALSE)&amp;IF(OR(VLOOKUP(F144,Roles!$A:$B,2,FALSE)="FB",VLOOKUP(F144,Roles!$A:$B,2,FALSE)="WB",VLOOKUP(F144,Roles!$A:$B,2,FALSE)="WM",VLOOKUP(F144,Roles!$A:$B,2,FALSE)="W"),IF(AND(SquadExport!BK144=TRUE,SquadExport!BM144=TRUE,WeightedParse!BB144&gt;=WeightedParse!BC144)," (R)",IF(AND(SquadExport!BK144=TRUE,SquadExport!BM144=TRUE,WeightedParse!BB144&lt;WeightedParse!BC144)," (L)",IF(AND(SquadExport!BK144=TRUE,SquadExport!BM144=FALSE), " (L)",IF(AND(SquadExport!BK144=FALSE,SquadExport!BM144=TRUE)," (R)","")))),""),"")</f>
        <v/>
      </c>
      <c r="F144" s="4" t="str" cm="1">
        <f t="array" ref="F144">IF(A144&gt;"",INDEX($J$1:$AY$1,SUMPRODUCT(MAX(($J$2:$AY$200=MAX($J144:$AY144))*(COLUMN($J$2:$AY$200))))-COLUMN($J$1)+1),"")</f>
        <v/>
      </c>
      <c r="G144" s="4" t="str">
        <f t="shared" si="6"/>
        <v/>
      </c>
      <c r="H144" s="4" t="str">
        <f t="shared" si="7"/>
        <v/>
      </c>
      <c r="I144" s="5" t="str">
        <f t="shared" si="8"/>
        <v/>
      </c>
      <c r="J144" s="114" t="str">
        <f>IF($A144&gt;"",HARMEAN(WeightedParse!V144,WeightedParse!Y144,WeightedParse!Z144,WeightedParse!AE144,WeightedParse!AJ144,WeightedParse!AQ144,WeightedParse!AR144,WeightedParse!AS144,WeightedParse!AU144,WeightedParse!AV144,WeightedParse!AW144,WeightedParse!AY144,WeightedParse!BA144),"")</f>
        <v/>
      </c>
      <c r="K144" s="114" t="str">
        <f>IF(A144&gt;"",HARMEAN(WeightedParse!K144,WeightedParse!Q144,WeightedParse!V144,WeightedParse!X144,WeightedParse!Y144,WeightedParse!Z144,WeightedParse!AE144,WeightedParse!AG144,WeightedParse!AI144,WeightedParse!AJ144,WeightedParse!AQ144,WeightedParse!AR144,WeightedParse!AS144,WeightedParse!AU144,WeightedParse!AV144,WeightedParse!AW144,WeightedParse!AY144,WeightedParse!AZ144,WeightedParse!BA144),"")</f>
        <v/>
      </c>
      <c r="L144" s="114" t="str">
        <f>IF($A144&gt;"",IF(AND(EXACT(SquadExport!$BO144,TRUE),EXACT(SquadExport!$BL144,TRUE)),HARMEAN(WeightedParse!M144,WeightedParse!P144,WeightedParse!S144,WeightedParse!U144,WeightedParse!V144,WeightedParse!W144,WeightedParse!Y144,WeightedParse!AE144,WeightedParse!AL144,WeightedParse!AN144,WeightedParse!AP144),HARMEAN(WeightedParse!M144,WeightedParse!P144,WeightedParse!S144,WeightedParse!U144,WeightedParse!V144,WeightedParse!W144,WeightedParse!Y144,WeightedParse!AE144,WeightedParse!AL144,WeightedParse!AN144,WeightedParse!AP144)*Variables!$B$5),"")</f>
        <v/>
      </c>
      <c r="M144" s="114" t="str">
        <f>IF($A144&gt;"",IF(AND(EXACT(SquadExport!$BO144,TRUE),EXACT(SquadExport!$BL144,TRUE)),HARMEAN(WeightedParse!M144,WeightedParse!P144,WeightedParse!S144,WeightedParse!U144,WeightedParse!V144,WeightedParse!W144,WeightedParse!X144,WeightedParse!Y144,WeightedParse!Z144,WeightedParse!AE144,WeightedParse!AL144,WeightedParse!AN144,WeightedParse!AP144),HARMEAN(WeightedParse!M144,WeightedParse!P144,WeightedParse!S144,WeightedParse!U144,WeightedParse!V144,WeightedParse!W144,WeightedParse!X144,WeightedParse!Y144,WeightedParse!Z144,WeightedParse!AE144,WeightedParse!AL144,WeightedParse!AN144,WeightedParse!AP144)*Variables!$B$5),"")</f>
        <v/>
      </c>
      <c r="N144" s="114" t="str">
        <f>IF($A144&gt;"",IF(AND(EXACT(SquadExport!$BO144,TRUE),EXACT(SquadExport!$BL144,TRUE)),HARMEAN(WeightedParse!K144,WeightedParse!M144,WeightedParse!P144,WeightedParse!Q144,WeightedParse!S144,WeightedParse!T144,WeightedParse!U144,WeightedParse!V144,WeightedParse!W144,WeightedParse!X144,WeightedParse!Y144,WeightedParse!Z144,WeightedParse!AE144,WeightedParse!AG144,WeightedParse!AL144,WeightedParse!AN144,WeightedParse!AP144),HARMEAN(WeightedParse!K144,WeightedParse!M144,WeightedParse!P144,WeightedParse!Q144,WeightedParse!S144,WeightedParse!T144,WeightedParse!U144,WeightedParse!V144,WeightedParse!W144,WeightedParse!X144,WeightedParse!Y144,WeightedParse!Z144,WeightedParse!AE144,WeightedParse!AG144,WeightedParse!AL144,WeightedParse!AN144,WeightedParse!AP144)*Variables!$B$5),"")</f>
        <v/>
      </c>
      <c r="O144" s="114" t="str">
        <f>IF($A144&gt;"",IF(AND(EXACT(SquadExport!$BO144,TRUE),EXACT(SquadExport!$BL144,TRUE)),HARMEAN(WeightedParse!I144,WeightedParse!K144,WeightedParse!M144,WeightedParse!P144,WeightedParse!Q144,WeightedParse!S144,WeightedParse!T144,WeightedParse!V144,WeightedParse!W144,WeightedParse!X144,WeightedParse!Y144,WeightedParse!Z144,WeightedParse!AB144,WeightedParse!AE144,WeightedParse!AF144,WeightedParse!AG144,WeightedParse!AJ144,WeightedParse!AK144,WeightedParse!AL144,WeightedParse!AN144,WeightedParse!AO144,WeightedParse!AP144),HARMEAN(WeightedParse!I144,WeightedParse!K144,WeightedParse!M144,WeightedParse!P144,WeightedParse!Q144,WeightedParse!S144,WeightedParse!T144,WeightedParse!V144,WeightedParse!W144,WeightedParse!X144,WeightedParse!Y144,WeightedParse!Z144,WeightedParse!AB144,WeightedParse!AE144,WeightedParse!AF144,WeightedParse!AG144,WeightedParse!AJ144,WeightedParse!AK144,WeightedParse!AL144,WeightedParse!AN144,WeightedParse!AO144,WeightedParse!AP144)*Variables!$B$5),"")</f>
        <v/>
      </c>
      <c r="P144" s="114" t="str">
        <f>IF($A144&gt;"",IF(AND(OR(EXACT(SquadExport!$BO144,TRUE),EXACT(SquadExport!$BP144,TRUE)),OR(EXACT(SquadExport!$BK144,TRUE),EXACT(SquadExport!$BM144,TRUE))),HARMEAN(WeightedParse!M144,WeightedParse!P144,WeightedParse!S144,WeightedParse!U144,WeightedParse!V144,WeightedParse!W144,WeightedParse!Y144,WeightedParse!AE144,WeightedParse!AF144,WeightedParse!AP144),HARMEAN(WeightedParse!M144,WeightedParse!P144,WeightedParse!S144,WeightedParse!U144,WeightedParse!V144,WeightedParse!W144,WeightedParse!Y144,WeightedParse!AE144,WeightedParse!AF144,WeightedParse!AP144)*Variables!$B$5),"")</f>
        <v/>
      </c>
      <c r="Q144" s="114" t="str">
        <f>IF($A144&gt;"",IF(AND(OR(EXACT(SquadExport!$BO144,TRUE),EXACT(SquadExport!$BP144,TRUE)),OR(EXACT(SquadExport!$BK144,TRUE),EXACT(SquadExport!$BM144,TRUE))),HARMEAN(WeightedParse!H144,WeightedParse!P144,WeightedParse!Q144,WeightedParse!S144,WeightedParse!T144,WeightedParse!V144,WeightedParse!X144,WeightedParse!Y144,WeightedParse!Z144,WeightedParse!AE144,WeightedParse!AF144,WeightedParse!AH144,WeightedParse!AN144,WeightedParse!AO144),HARMEAN(WeightedParse!H144,WeightedParse!P144,WeightedParse!Q144,WeightedParse!S144,WeightedParse!T144,WeightedParse!V144,WeightedParse!X144,WeightedParse!Y144,WeightedParse!Z144,WeightedParse!AE144,WeightedParse!AF144,WeightedParse!AH144,WeightedParse!AN144,WeightedParse!AO144)*Variables!$B$5),"")</f>
        <v/>
      </c>
      <c r="R144" s="115" t="str">
        <f>IF($A144&gt;"",IF(AND(OR(EXACT(SquadExport!$BO144,TRUE),EXACT(SquadExport!$BP144,TRUE)),OR(EXACT(SquadExport!$BK144,TRUE),EXACT(SquadExport!$BM144,TRUE))),HARMEAN(WeightedParse!H144,WeightedParse!I144,WeightedParse!K144,WeightedParse!P144,WeightedParse!Q144,WeightedParse!S144,WeightedParse!T144,WeightedParse!V144,WeightedParse!Y144,WeightedParse!Z144,WeightedParse!AD144,WeightedParse!AE144,WeightedParse!AF144,WeightedParse!AH144,WeightedParse!AI144,WeightedParse!AJ144,WeightedParse!AN144,WeightedParse!AO144),HARMEAN(WeightedParse!H144,WeightedParse!I144,WeightedParse!K144,WeightedParse!P144,WeightedParse!Q144,WeightedParse!S144,WeightedParse!T144,WeightedParse!V144,WeightedParse!Y144,WeightedParse!Z144,WeightedParse!AD144,WeightedParse!AE144,WeightedParse!AF144,WeightedParse!AH144,WeightedParse!AI144,WeightedParse!AJ144,WeightedParse!AN144,WeightedParse!AO144)*Variables!$B$5),"")</f>
        <v/>
      </c>
      <c r="S144" s="115" t="str">
        <f>IF($A144&gt;"",IF(AND(OR(EXACT(SquadExport!$BO144,TRUE),EXACT(SquadExport!$BP144,TRUE)),OR(EXACT(SquadExport!$BK144,TRUE),EXACT(SquadExport!$BM144,TRUE))),HARMEAN(WeightedParse!H144,WeightedParse!I144,WeightedParse!K144,WeightedParse!Q144,WeightedParse!S144,WeightedParse!T144,WeightedParse!V144,WeightedParse!X144,WeightedParse!Z144,WeightedParse!AB144,WeightedParse!AD144,WeightedParse!AF144,WeightedParse!AG144,WeightedParse!AH144,WeightedParse!AI144,WeightedParse!AJ144,WeightedParse!AK144,WeightedParse!AN144,WeightedParse!AO144),HARMEAN(WeightedParse!H144,WeightedParse!I144,WeightedParse!K144,WeightedParse!Q144,WeightedParse!S144,WeightedParse!T144,WeightedParse!V144,WeightedParse!X144,WeightedParse!Z144,WeightedParse!AB144,WeightedParse!AD144,WeightedParse!AF144,WeightedParse!AG144,WeightedParse!AH144,WeightedParse!AI144,WeightedParse!AJ144,WeightedParse!AK144,WeightedParse!AN144,WeightedParse!AO144)*Variables!$B$5),"")</f>
        <v/>
      </c>
      <c r="T144" s="114" t="str">
        <f>IF($A144&gt;"",IF(AND(OR(EXACT(SquadExport!$BO144,TRUE),EXACT(SquadExport!$BP144,TRUE)),OR(EXACT(SquadExport!$BK144,TRUE),EXACT(SquadExport!$BM144,TRUE))),HARMEAN(WeightedParse!I144,WeightedParse!K144,WeightedParse!N144,WeightedParse!P144,WeightedParse!Q144,WeightedParse!S144,WeightedParse!T144,WeightedParse!V144,WeightedParse!X144,WeightedParse!Y144,WeightedParse!Z144,WeightedParse!AB144,WeightedParse!AD144,WeightedParse!AE144,WeightedParse!AF144,WeightedParse!AH144,WeightedParse!AI144,WeightedParse!AJ144,WeightedParse!AN144,WeightedParse!AO144)*WeightedParse!BD144,(HARMEAN(WeightedParse!I144,WeightedParse!K144,WeightedParse!N144,WeightedParse!P144,WeightedParse!Q144,WeightedParse!S144,WeightedParse!T144,WeightedParse!V144,WeightedParse!X144,WeightedParse!Y144,WeightedParse!Z144,WeightedParse!AB144,WeightedParse!AD144,WeightedParse!AE144,WeightedParse!AF144,WeightedParse!AH144,WeightedParse!AI144,WeightedParse!AJ144,WeightedParse!AN144,WeightedParse!AO144)*WeightedParse!BD144)*Variables!$B$5),"")</f>
        <v/>
      </c>
      <c r="U144" s="114" t="str">
        <f>IF($A144&gt;"",IF(EXACT(SquadExport!$BQ144,TRUE),HARMEAN(WeightedParse!P144,WeightedParse!S144,WeightedParse!V144,WeightedParse!X144,WeightedParse!Y144,WeightedParse!Z144,WeightedParse!AE144,WeightedParse!AF144,WeightedParse!AP144),HARMEAN(WeightedParse!P144,WeightedParse!S144,WeightedParse!V144,WeightedParse!X144,WeightedParse!Y144,WeightedParse!Z144,WeightedParse!AE144,WeightedParse!AF144,WeightedParse!AP144)*Variables!$B$5),"")</f>
        <v/>
      </c>
      <c r="V144" s="114" t="str">
        <f>IF($A144&gt;"",IF(EXACT(SquadExport!$BQ144,TRUE),HARMEAN(WeightedParse!K144,WeightedParse!Q144,WeightedParse!S144,WeightedParse!T144,WeightedParse!V144,WeightedParse!X144,WeightedParse!Z144,WeightedParse!AE144,WeightedParse!AF144,WeightedParse!AG144,WeightedParse!AH144,WeightedParse!AK144),HARMEAN(WeightedParse!K144,WeightedParse!Q144,WeightedParse!S144,WeightedParse!T144,WeightedParse!V144,WeightedParse!X144,WeightedParse!Z144,WeightedParse!AE144,WeightedParse!AF144,WeightedParse!AG144,WeightedParse!AH144,WeightedParse!AK144)*Variables!$B$5),"")</f>
        <v/>
      </c>
      <c r="W144" s="114" t="str">
        <f>IF($A144&gt;"",IF(EXACT(SquadExport!$BQ144,TRUE),HARMEAN(WeightedParse!I144,WeightedParse!K144,WeightedParse!N144,WeightedParse!Q144,WeightedParse!T144,WeightedParse!V144,WeightedParse!X144,WeightedParse!Z144,WeightedParse!AB144,WeightedParse!AD144,WeightedParse!AF144,WeightedParse!AG144,WeightedParse!AK144),HARMEAN(WeightedParse!I144,WeightedParse!K144,WeightedParse!N144,WeightedParse!Q144,WeightedParse!T144,WeightedParse!V144,WeightedParse!X144,WeightedParse!Z144,WeightedParse!AB144,WeightedParse!AD144,WeightedParse!AF144,WeightedParse!AG144,WeightedParse!AK144)*Variables!$B$5),"")</f>
        <v/>
      </c>
      <c r="X144" s="114" t="str">
        <f>IF($A144&gt;"",IF(EXACT(SquadExport!$BQ144,TRUE),HARMEAN(WeightedParse!K144,WeightedParse!P144,WeightedParse!Q144,WeightedParse!S144,WeightedParse!U144,WeightedParse!V144,WeightedParse!X144,WeightedParse!Y144,WeightedParse!Z144,WeightedParse!AE144,WeightedParse!AF144,WeightedParse!AH144,WeightedParse!AO144,WeightedParse!AP144),HARMEAN(WeightedParse!K144,WeightedParse!P144,WeightedParse!Q144,WeightedParse!S144,WeightedParse!U144,WeightedParse!V144,WeightedParse!X144,WeightedParse!Y144,WeightedParse!Z144,WeightedParse!AE144,WeightedParse!AF144,WeightedParse!AH144,WeightedParse!AO144,WeightedParse!AP144)*Variables!$B$5),"")</f>
        <v/>
      </c>
      <c r="Y144" s="114" t="str">
        <f>IF($A144&gt;"",IF(EXACT(SquadExport!$BQ144,TRUE),HARMEAN(WeightedParse!P144,WeightedParse!Q144,WeightedParse!S144,WeightedParse!U144,WeightedParse!V144,WeightedParse!W144,WeightedParse!Y144,WeightedParse!AE144,WeightedParse!AF144,WeightedParse!AH144,WeightedParse!AJ144,WeightedParse!AN144,WeightedParse!AO144,WeightedParse!AP144),HARMEAN(WeightedParse!P144,WeightedParse!Q144,WeightedParse!S144,WeightedParse!U144,WeightedParse!V144,WeightedParse!W144,WeightedParse!Y144,WeightedParse!AE144,WeightedParse!AF144,WeightedParse!AH144,WeightedParse!AJ144,WeightedParse!AN144,WeightedParse!AO144,WeightedParse!AP144)*Variables!$B$5),"")</f>
        <v/>
      </c>
      <c r="Z144" s="114" t="str">
        <f>IF($A144&gt;"",IF(EXACT(SquadExport!$BQ144,TRUE),HARMEAN(WeightedParse!M144,WeightedParse!P144,WeightedParse!Q144,WeightedParse!S144,WeightedParse!U144,WeightedParse!V144,WeightedParse!W144,WeightedParse!X144,WeightedParse!Y144,WeightedParse!Z144,WeightedParse!AE144,WeightedParse!AF144,WeightedParse!AH144,WeightedParse!AL144,WeightedParse!AO144,WeightedParse!AP144),HARMEAN(WeightedParse!M144,WeightedParse!P144,WeightedParse!Q144,WeightedParse!S144,WeightedParse!U144,WeightedParse!V144,WeightedParse!W144,WeightedParse!X144,WeightedParse!Y144,WeightedParse!Z144,WeightedParse!AE144,WeightedParse!AF144,WeightedParse!AH144,WeightedParse!AL144,WeightedParse!AO144,WeightedParse!AP144)*Variables!$B$5),"")</f>
        <v/>
      </c>
      <c r="AA144" s="114" t="str">
        <f>IF($A144&gt;"",IF(EXACT(SquadExport!$BQ144,TRUE),HARMEAN(WeightedParse!J144,WeightedParse!K144,WeightedParse!N144,WeightedParse!P144,WeightedParse!Q144,WeightedParse!S144,WeightedParse!V144,WeightedParse!X144,WeightedParse!Y144,WeightedParse!Z144,WeightedParse!AD144,WeightedParse!AE144,WeightedParse!AH144,WeightedParse!AI144,WeightedParse!AK144,WeightedParse!AN144,WeightedParse!AO144,WeightedParse!AP144),HARMEAN(WeightedParse!J144,WeightedParse!K144,WeightedParse!N144,WeightedParse!P144,WeightedParse!Q144,WeightedParse!S144,WeightedParse!V144,WeightedParse!X144,WeightedParse!Y144,WeightedParse!Z144,WeightedParse!AD144,WeightedParse!AE144,WeightedParse!AH144,WeightedParse!AI144,WeightedParse!AK144,WeightedParse!AN144,WeightedParse!AO144,WeightedParse!AP144)*Variables!$B$5),"")</f>
        <v/>
      </c>
      <c r="AB144" s="114" t="str">
        <f>IF($A144&gt;"",IF(AND(EXACT(SquadExport!$BR144,TRUE),EXACT(SquadExport!$BL144,TRUE)),HARMEAN(WeightedParse!I144,WeightedParse!K144,WeightedParse!N144,WeightedParse!Q144,WeightedParse!T144,WeightedParse!V144,WeightedParse!X144,WeightedParse!Y144,WeightedParse!Z144,WeightedParse!AD144,WeightedParse!AE144,WeightedParse!AF144,WeightedParse!AG144,WeightedParse!AH144,WeightedParse!AI144,WeightedParse!AJ144,WeightedParse!AK144,WeightedParse!AN144,WeightedParse!AO144),HARMEAN(WeightedParse!I144,WeightedParse!K144,WeightedParse!N144,WeightedParse!Q144,WeightedParse!T144,WeightedParse!V144,WeightedParse!X144,WeightedParse!Y144,WeightedParse!Z144,WeightedParse!AD144,WeightedParse!AE144,WeightedParse!AF144,WeightedParse!AG144,WeightedParse!AH144,WeightedParse!AI144,WeightedParse!AJ144,WeightedParse!AK144,WeightedParse!AN144,WeightedParse!AO144)*Variables!$B$5),"")</f>
        <v/>
      </c>
      <c r="AC144" s="114" t="str">
        <f>IF($A144&gt;"",IF(AND(EXACT(SquadExport!$BR144,TRUE),EXACT(SquadExport!$BL144,TRUE)),HARMEAN(WeightedParse!K144,WeightedParse!Q144,WeightedParse!S144,WeightedParse!T144,WeightedParse!V144,WeightedParse!X144,WeightedParse!Y144,WeightedParse!Z144,WeightedParse!AD144,WeightedParse!AE144,WeightedParse!AF144,WeightedParse!AG144,WeightedParse!AH144,WeightedParse!AO144),HARMEAN(WeightedParse!K144,WeightedParse!Q144,WeightedParse!S144,WeightedParse!T144,WeightedParse!V144,WeightedParse!X144,WeightedParse!Y144,WeightedParse!Z144,WeightedParse!AD144,WeightedParse!AE144,WeightedParse!AF144,WeightedParse!AG144,WeightedParse!AH144,WeightedParse!AO144)*Variables!$B$5),"")</f>
        <v/>
      </c>
      <c r="AD144" s="114" t="str">
        <f>IF($A144&gt;"",IF(AND(EXACT(SquadExport!$BR144,TRUE),EXACT(SquadExport!$BL144,TRUE)),HARMEAN(WeightedParse!I144,WeightedParse!J144,WeightedParse!K144,WeightedParse!N144,WeightedParse!Q144,WeightedParse!S144,WeightedParse!T144,WeightedParse!V144,WeightedParse!X144,WeightedParse!Z144,WeightedParse!AB144,WeightedParse!AD144,WeightedParse!AG144,WeightedParse!AH144,WeightedParse!AI144,WeightedParse!AK144,WeightedParse!AO144),HARMEAN(WeightedParse!I144,WeightedParse!J144,WeightedParse!K144,WeightedParse!N144,WeightedParse!Q144,WeightedParse!S144,WeightedParse!T144,WeightedParse!V144,WeightedParse!X144,WeightedParse!Z144,WeightedParse!AB144,WeightedParse!AD144,WeightedParse!AG144,WeightedParse!AH144,WeightedParse!AI144,WeightedParse!AK144,WeightedParse!AO144)*Variables!$B$5),"")</f>
        <v/>
      </c>
      <c r="AE144" s="114" t="str">
        <f>IF($A144&gt;"",IF(AND(EXACT(SquadExport!$BR144,TRUE),EXACT(SquadExport!$BL144,TRUE)),HARMEAN(WeightedParse!K144,WeightedParse!N144,WeightedParse!P144,WeightedParse!Q144,WeightedParse!S144,WeightedParse!T144,WeightedParse!U144,WeightedParse!V144,WeightedParse!X144,WeightedParse!Y144,WeightedParse!Z144,WeightedParse!AD144,WeightedParse!AE144,WeightedParse!AF144,WeightedParse!AG144,WeightedParse!AH144,WeightedParse!AI144,WeightedParse!AO144),HARMEAN(WeightedParse!K144,WeightedParse!N144,WeightedParse!P144,WeightedParse!Q144,WeightedParse!S144,WeightedParse!T144,WeightedParse!U144,WeightedParse!V144,WeightedParse!X144,WeightedParse!Y144,WeightedParse!Z144,WeightedParse!AD144,WeightedParse!AE144,WeightedParse!AF144,WeightedParse!AG144,WeightedParse!AH144,WeightedParse!AI144,WeightedParse!AO144)*Variables!$B$5),"")</f>
        <v/>
      </c>
      <c r="AF144" s="114" t="str">
        <f>IF($A144&gt;"",IF(AND(EXACT(SquadExport!$BR144,TRUE),EXACT(SquadExport!$BL144,TRUE)),HARMEAN(WeightedParse!I144,WeightedParse!J144,WeightedParse!K144,WeightedParse!N144,WeightedParse!Q144,WeightedParse!S144,WeightedParse!T144,WeightedParse!U144,WeightedParse!V144,WeightedParse!X144,WeightedParse!Z144,WeightedParse!AD144,WeightedParse!AE144,WeightedParse!AF144,WeightedParse!AH144,WeightedParse!AI144,WeightedParse!AK144,WeightedParse!AN144,WeightedParse!AO144,WeightedParse!AP144),HARMEAN(WeightedParse!I144,WeightedParse!J144,WeightedParse!K144,WeightedParse!N144,WeightedParse!Q144,WeightedParse!S144,WeightedParse!T144,WeightedParse!U144,WeightedParse!V144,WeightedParse!X144,WeightedParse!Z144,WeightedParse!AD144,WeightedParse!AE144,WeightedParse!AF144,WeightedParse!AH144,WeightedParse!AI144,WeightedParse!AK144,WeightedParse!AN144,WeightedParse!AO144,WeightedParse!AP144)*Variables!$B$5),"")</f>
        <v/>
      </c>
      <c r="AG144" s="114" t="str">
        <f>IF($A144&gt;"",IF(AND(OR(EXACT(SquadExport!$BR144,TRUE),EXACT(SquadExport!$BS144,TRUE)),OR(EXACT(SquadExport!$BK144,TRUE),EXACT(SquadExport!$BM144,TRUE))),HARMEAN(WeightedParse!I144,WeightedParse!K144,WeightedParse!Q144,WeightedParse!T144,WeightedParse!X144,WeightedParse!Z144,WeightedParse!AD144,WeightedParse!AF144,WeightedParse!AG144,WeightedParse!AJ144),HARMEAN(WeightedParse!I144,WeightedParse!K144,WeightedParse!Q144,WeightedParse!T144,WeightedParse!X144,WeightedParse!Z144,WeightedParse!AD144,WeightedParse!AF144,WeightedParse!AG144,WeightedParse!AJ144)*Variables!$B$5),"")</f>
        <v/>
      </c>
      <c r="AH144" s="114" t="str">
        <f>IF($A144&gt;"",IF(AND(OR(EXACT(SquadExport!$BR144,TRUE),EXACT(SquadExport!$BS144,TRUE)),OR(EXACT(SquadExport!$BK144,TRUE),EXACT(SquadExport!$BM144,TRUE))),HARMEAN(WeightedParse!H144,WeightedParse!K144,WeightedParse!P144,WeightedParse!Q144,WeightedParse!S144,WeightedParse!T144,WeightedParse!V144,WeightedParse!X144,WeightedParse!Y144,WeightedParse!Z144,WeightedParse!AD144,WeightedParse!AE144,WeightedParse!AF144,WeightedParse!AG144,WeightedParse!AH144,WeightedParse!AO144),HARMEAN(WeightedParse!H144,WeightedParse!K144,WeightedParse!P144,WeightedParse!Q144,WeightedParse!S144,WeightedParse!T144,WeightedParse!V144,WeightedParse!X144,WeightedParse!Y144,WeightedParse!Z144,WeightedParse!AD144,WeightedParse!AE144,WeightedParse!AF144,WeightedParse!AG144,WeightedParse!AH144,WeightedParse!AO144)*Variables!$B$5),"")</f>
        <v/>
      </c>
      <c r="AI144" s="114" t="str">
        <f>IF($A144&gt;"",IF(AND(OR(EXACT(SquadExport!$BR144,TRUE),EXACT(SquadExport!$BS144,TRUE)),OR(EXACT(SquadExport!$BK144,TRUE),EXACT(SquadExport!$BM144,TRUE))),HARMEAN(WeightedParse!H144,WeightedParse!I144,WeightedParse!K144,WeightedParse!P144,WeightedParse!Q144,WeightedParse!S144,WeightedParse!T144,WeightedParse!U144,WeightedParse!V144,WeightedParse!X144,WeightedParse!Y144,WeightedParse!Z144,WeightedParse!AD144,WeightedParse!AE144,WeightedParse!AF144,WeightedParse!AH144,WeightedParse!AI144,WeightedParse!AO144),HARMEAN(WeightedParse!H144,WeightedParse!I144,WeightedParse!K144,WeightedParse!P144,WeightedParse!Q144,WeightedParse!S144,WeightedParse!T144,WeightedParse!U144,WeightedParse!V144,WeightedParse!X144,WeightedParse!Y144,WeightedParse!Z144,WeightedParse!AD144,WeightedParse!AE144,WeightedParse!AF144,WeightedParse!AH144,WeightedParse!AI144,WeightedParse!AO144)*Variables!$B$5),"")</f>
        <v/>
      </c>
      <c r="AJ144" s="114" t="str">
        <f>IF($A144&gt;"",IF(AND(OR(EXACT(SquadExport!$BR144,TRUE),EXACT(SquadExport!$BS144,TRUE)),OR(EXACT(SquadExport!$BK144,TRUE),EXACT(SquadExport!$BM144,TRUE))),HARMEAN(WeightedParse!H144,WeightedParse!K144,WeightedParse!M144,WeightedParse!V144,WeightedParse!W144,WeightedParse!AD144,WeightedParse!AF144,WeightedParse!AH144,WeightedParse!AK144,WeightedParse!AL144,WeightedParse!AO144,WeightedParse!AP144)*(CONVERT(LEFT(SquadExport!$E144,FIND("'",SquadExport!$E144)-1)+((MID(SquadExport!$E144,FIND("'",SquadExport!$E144)+1,LEN(SquadExport!$E144)-FIND("'",SquadExport!$E144)-1))/12),"ft","m")-1)/(Variables!$C$4-1),(HARMEAN(WeightedParse!H144,WeightedParse!K144,WeightedParse!M144,WeightedParse!V144,WeightedParse!W144,WeightedParse!AD144,WeightedParse!AF144,WeightedParse!AH144,WeightedParse!AK144,WeightedParse!AL144,WeightedParse!AO144,WeightedParse!AP144)*(CONVERT(LEFT(SquadExport!$E144,FIND("'",SquadExport!$E144)-1)+((MID(SquadExport!$E144,FIND("'",SquadExport!$E144)+1,LEN(SquadExport!$E144)-FIND("'",SquadExport!$E144)-1))/12),"ft","m")-1)/(Variables!$C$4-1))*Variables!$B$5),"")</f>
        <v/>
      </c>
      <c r="AK144" s="114" t="str">
        <f>IF($A144&gt;"",IF(AND(OR(EXACT(SquadExport!$BR144,TRUE),EXACT(SquadExport!$BS144,TRUE)),OR(EXACT(SquadExport!$BK144,TRUE),EXACT(SquadExport!$BM144,TRUE))),HARMEAN(WeightedParse!J144,WeightedParse!K144,WeightedParse!T144,WeightedParse!V144,WeightedParse!X144,WeightedParse!Y144,WeightedParse!Z144,WeightedParse!AD144,WeightedParse!AH144,WeightedParse!AI144,WeightedParse!AK144,WeightedParse!AO144),HARMEAN(WeightedParse!J144,WeightedParse!K144,WeightedParse!T144,WeightedParse!V144,WeightedParse!X144,WeightedParse!Y144,WeightedParse!Z144,WeightedParse!AD144,WeightedParse!AH144,WeightedParse!AI144,WeightedParse!AK144,WeightedParse!AO144)*Variables!$B$5),"")</f>
        <v/>
      </c>
      <c r="AL144" s="114" t="str">
        <f>IF($A144&gt;"",IF(AND(OR(EXACT(SquadExport!$BR144,TRUE),EXACT(SquadExport!$BS144,TRUE)),OR(EXACT(SquadExport!$BK144,TRUE),EXACT(SquadExport!$BM144,TRUE))),HARMEAN(WeightedParse!H144,WeightedParse!I144,WeightedParse!K144,WeightedParse!Q144,WeightedParse!T144,WeightedParse!V144,WeightedParse!AB144,WeightedParse!AD144,WeightedParse!AH144,WeightedParse!AI144,WeightedParse!AJ144,WeightedParse!AN144,WeightedParse!AO144),HARMEAN(WeightedParse!H144,WeightedParse!I144,WeightedParse!K144,WeightedParse!Q144,WeightedParse!T144,WeightedParse!V144,WeightedParse!AB144,WeightedParse!AD144,WeightedParse!AH144,WeightedParse!AI144,WeightedParse!AJ144,WeightedParse!AN144,WeightedParse!AO144)*Variables!$B$5),"")</f>
        <v/>
      </c>
      <c r="AM144" s="114" t="str">
        <f>IF($A144&gt;"",IF(AND(OR(EXACT(SquadExport!$BR144,TRUE),EXACT(SquadExport!$BS144,TRUE)),OR(EXACT(SquadExport!$BK144,TRUE),EXACT(SquadExport!$BM144,TRUE))),HARMEAN(WeightedParse!I144,WeightedParse!J144,WeightedParse!K144,WeightedParse!N144,WeightedParse!Q144,WeightedParse!T144,WeightedParse!V144,WeightedParse!X144,WeightedParse!AB144,WeightedParse!AD144,WeightedParse!AG144,WeightedParse!AI144,WeightedParse!AJ144,WeightedParse!AK144,WeightedParse!AN144)*WeightedParse!BD144,(HARMEAN(WeightedParse!I144,WeightedParse!J144,WeightedParse!K144,WeightedParse!N144,WeightedParse!Q144,WeightedParse!T144,WeightedParse!V144,WeightedParse!X144,WeightedParse!AB144,WeightedParse!AD144,WeightedParse!AG144,WeightedParse!AI144,WeightedParse!AJ144,WeightedParse!AK144,WeightedParse!AN144)*WeightedParse!BD144)*Variables!$B$5),"")</f>
        <v/>
      </c>
      <c r="AN144" s="114" t="str">
        <f>IF($A144&gt;"",IF(AND(OR(EXACT(SquadExport!$BR144,TRUE),EXACT(SquadExport!$BS144,TRUE)),OR(EXACT(SquadExport!$BK144,TRUE),EXACT(SquadExport!$BM144,TRUE))),HARMEAN(WeightedParse!H144,WeightedParse!I144,WeightedParse!K144,WeightedParse!N144,WeightedParse!Q144,WeightedParse!T144,WeightedParse!V144,WeightedParse!X144,WeightedParse!Z144,WeightedParse!AD144,WeightedParse!AG144,WeightedParse!AH144,WeightedParse!AI144,WeightedParse!AJ144,WeightedParse!AN144,WeightedParse!AO144)*WeightedParse!BD144,(HARMEAN(WeightedParse!H144,WeightedParse!I144,WeightedParse!K144,WeightedParse!N144,WeightedParse!Q144,WeightedParse!T144,WeightedParse!V144,WeightedParse!X144,WeightedParse!Z144,WeightedParse!AD144,WeightedParse!AG144,WeightedParse!AH144,WeightedParse!AI144,WeightedParse!AJ144,WeightedParse!AN144,WeightedParse!AO144)*WeightedParse!BD144)*Variables!$B$5),"")</f>
        <v/>
      </c>
      <c r="AO144" s="114" t="str">
        <f>IF($A144&gt;"",IF(AND(EXACT(SquadExport!$BS144,TRUE),EXACT(SquadExport!$BL144,TRUE)),HARMEAN(WeightedParse!K144,WeightedParse!Q144,WeightedParse!T144,WeightedParse!V144,WeightedParse!X144,WeightedParse!Z144,WeightedParse!AB144,WeightedParse!AD144,WeightedParse!AG144,WeightedParse!AK144),HARMEAN(WeightedParse!K144,WeightedParse!Q144,WeightedParse!T144,WeightedParse!V144,WeightedParse!X144,WeightedParse!Z144,WeightedParse!AB144,WeightedParse!AD144,WeightedParse!AG144,WeightedParse!AK144)*Variables!$B$5),"")</f>
        <v/>
      </c>
      <c r="AP144" s="114" t="str">
        <f>IF($A144&gt;"",IF(AND(EXACT(SquadExport!$BS144,TRUE),EXACT(SquadExport!$BL144,TRUE)),HARMEAN(WeightedParse!I144,WeightedParse!K144,WeightedParse!Q144,WeightedParse!T144,WeightedParse!V144,WeightedParse!X144,WeightedParse!Z144,WeightedParse!AB144,WeightedParse!AD144,WeightedParse!AF144,WeightedParse!AG144,WeightedParse!AI144,WeightedParse!AJ144),HARMEAN(WeightedParse!I144,WeightedParse!K144,WeightedParse!Q144,WeightedParse!T144,WeightedParse!V144,WeightedParse!X144,WeightedParse!Z144,WeightedParse!AB144,WeightedParse!AD144,WeightedParse!AF144,WeightedParse!AG144,WeightedParse!AI144,WeightedParse!AJ144)*Variables!$B$5),"")</f>
        <v/>
      </c>
      <c r="AQ144" s="114" t="str">
        <f>IF($A144&gt;"",IF(AND(EXACT(SquadExport!$BS144,TRUE),EXACT(SquadExport!$BL144,TRUE)),HARMEAN(WeightedParse!I144,WeightedParse!J144,WeightedParse!K144,WeightedParse!Q144,WeightedParse!T144,WeightedParse!V144,WeightedParse!X144,WeightedParse!Z144,WeightedParse!AB144,WeightedParse!AD144,WeightedParse!AG144,WeightedParse!AI144,WeightedParse!AJ144,WeightedParse!AK144),HARMEAN(WeightedParse!I144,WeightedParse!J144,WeightedParse!K144,WeightedParse!Q144,WeightedParse!T144,WeightedParse!V144,WeightedParse!X144,WeightedParse!Z144,WeightedParse!AB144,WeightedParse!AD144,WeightedParse!AG144,WeightedParse!AI144,WeightedParse!AJ144,WeightedParse!AK144)*Variables!$B$5),"")</f>
        <v/>
      </c>
      <c r="AR144" s="114" t="str">
        <f>IF($A144&gt;"",IF(AND(EXACT(SquadExport!$BS144,TRUE),EXACT(SquadExport!$BL144,TRUE)),HARMEAN(WeightedParse!I144,WeightedParse!J144,WeightedParse!K144,WeightedParse!Q144,WeightedParse!T144,WeightedParse!V144,WeightedParse!X144,WeightedParse!Y144,WeightedParse!Z144,WeightedParse!AD144,WeightedParse!AH144,WeightedParse!AI144,WeightedParse!AJ144,WeightedParse!AK144,WeightedParse!AN144,WeightedParse!AO144),HARMEAN(WeightedParse!I144,WeightedParse!J144,WeightedParse!K144,WeightedParse!Q144,WeightedParse!T144,WeightedParse!V144,WeightedParse!X144,WeightedParse!Y144,WeightedParse!Z144,WeightedParse!AD144,WeightedParse!AH144,WeightedParse!AI144,WeightedParse!AJ144,WeightedParse!AK144,WeightedParse!AN144,WeightedParse!AO144)*Variables!$B$5),"")</f>
        <v/>
      </c>
      <c r="AS144" s="114" t="str">
        <f>IF($A144&gt;"",IF(AND(EXACT(SquadExport!$BT144,TRUE),EXACT(SquadExport!$BL144,TRUE)),HARMEAN(WeightedParse!J144,WeightedParse!K144,WeightedParse!M144,WeightedParse!T144,WeightedParse!V144,WeightedParse!X144,WeightedParse!Z144,WeightedParse!AD144,WeightedParse!AI144),(HARMEAN(WeightedParse!J144,WeightedParse!K144,WeightedParse!M144,WeightedParse!T144,WeightedParse!V144,WeightedParse!X144,WeightedParse!Z144,WeightedParse!AD144,WeightedParse!AI144)*Variables!$B$5)),"")</f>
        <v/>
      </c>
      <c r="AT144" s="114" t="str">
        <f>IF($A144&gt;"",IF(AND(EXACT(SquadExport!$BT144,TRUE),EXACT(SquadExport!$BL144,TRUE)),HARMEAN(WeightedParse!J144,WeightedParse!K144,WeightedParse!M144,WeightedParse!U144,WeightedParse!V144,WeightedParse!W144,WeightedParse!X144,WeightedParse!Z144,WeightedParse!AD144,WeightedParse!AF144,WeightedParse!AK144,WeightedParse!AL144,WeightedParse!AP144)*(CONVERT(LEFT(SquadExport!$E144,FIND("'",SquadExport!$E144)-1)+((MID(SquadExport!$E144,FIND("'",SquadExport!$E144)+1,LEN(SquadExport!$E144)-FIND("'",SquadExport!$E144)-1))/12),"ft","m")-1)/(Variables!$C$4-1),(HARMEAN(WeightedParse!J144,WeightedParse!K144,WeightedParse!M144,WeightedParse!U144,WeightedParse!V144,WeightedParse!W144,WeightedParse!X144,WeightedParse!Z144,WeightedParse!AD144,WeightedParse!AF144,WeightedParse!AK144,WeightedParse!AL144,WeightedParse!AP144)*(CONVERT(LEFT(SquadExport!$E144,FIND("'",SquadExport!$E144)-1)+((MID(SquadExport!$E144,FIND("'",SquadExport!$E144)+1,LEN(SquadExport!$E144)-FIND("'",SquadExport!$E144)-1))/12),"ft","m")-1)/(Variables!$C$4-1)))*Variables!$B$5,"")</f>
        <v/>
      </c>
      <c r="AU144" s="114" t="str">
        <f>IF($A144&gt;"",IF(AND(EXACT(SquadExport!$BT144,TRUE),EXACT(SquadExport!$BL144,TRUE)),HARMEAN(WeightedParse!I144,WeightedParse!J144,WeightedParse!K144,WeightedParse!Q144,WeightedParse!T144,WeightedParse!V144,WeightedParse!X144,WeightedParse!Z144,WeightedParse!AB144,WeightedParse!AD144,WeightedParse!AF144,WeightedParse!AG144,WeightedParse!AK144,WeightedParse!AP144),HARMEAN(WeightedParse!I144,WeightedParse!J144,WeightedParse!K144,WeightedParse!Q144,WeightedParse!T144,WeightedParse!V144,WeightedParse!X144,WeightedParse!Z144,WeightedParse!AB144,WeightedParse!AD144,WeightedParse!AF144,WeightedParse!AG144,WeightedParse!AK144,WeightedParse!AP144)*Variables!$B$5),"")</f>
        <v/>
      </c>
      <c r="AV144" s="114" t="str">
        <f>IF($A144&gt;"",IF(AND(EXACT(SquadExport!$BT144,TRUE),EXACT(SquadExport!$BL144,TRUE)),HARMEAN(WeightedParse!I144,WeightedParse!J144,WeightedParse!K144,WeightedParse!Q144,WeightedParse!T144,WeightedParse!V144,WeightedParse!X144,WeightedParse!Z144,WeightedParse!AD144,WeightedParse!AH144,WeightedParse!AI144,WeightedParse!AJ144,WeightedParse!AK144,WeightedParse!AN144,WeightedParse!AO144),HARMEAN(WeightedParse!I144,WeightedParse!J144,WeightedParse!K144,WeightedParse!Q144,WeightedParse!T144,WeightedParse!V144,WeightedParse!X144,WeightedParse!Z144,WeightedParse!AD144,WeightedParse!AH144,WeightedParse!AI144,WeightedParse!AJ144,WeightedParse!AK144,WeightedParse!AN144,WeightedParse!AO144)*Variables!$B$5),"")</f>
        <v/>
      </c>
      <c r="AW144" s="114" t="str">
        <f>IF($A144&gt;"",IF(AND(EXACT(SquadExport!$BT144,TRUE),EXACT(SquadExport!$BL144,TRUE)),HARMEAN(WeightedParse!I144,WeightedParse!J144,WeightedParse!K144,WeightedParse!Q144,WeightedParse!T144,WeightedParse!V144,WeightedParse!X144,WeightedParse!Z144,WeightedParse!AB144,WeightedParse!AD144,WeightedParse!AF144,WeightedParse!AG144,WeightedParse!AI144,WeightedParse!AJ144,WeightedParse!AK144),HARMEAN(WeightedParse!I144,WeightedParse!J144,WeightedParse!K144,WeightedParse!Q144,WeightedParse!T144,WeightedParse!V144,WeightedParse!X144,WeightedParse!Z144,WeightedParse!AB144,WeightedParse!AD144,WeightedParse!AF144,WeightedParse!AG144,WeightedParse!AI144,WeightedParse!AJ144,WeightedParse!AK144)*Variables!$B$5),"")</f>
        <v/>
      </c>
      <c r="AX144" s="114" t="str">
        <f>IF($A144&gt;"",IF(AND(EXACT(SquadExport!$BT144,TRUE),EXACT(SquadExport!$BL144,TRUE)),HARMEAN(WeightedParse!K144,WeightedParse!Q144,WeightedParse!U144,WeightedParse!V144,WeightedParse!W144,WeightedParse!X144,WeightedParse!Y144,WeightedParse!Z144,WeightedParse!AD144,WeightedParse!AF144,WeightedParse!AH144,WeightedParse!AI144,WeightedParse!AJ144,WeightedParse!AK144,WeightedParse!AN144,WeightedParse!AO144,WeightedParse!AP144),HARMEAN(WeightedParse!K144,WeightedParse!Q144,WeightedParse!U144,WeightedParse!V144,WeightedParse!W144,WeightedParse!X144,WeightedParse!Y144,WeightedParse!Z144,WeightedParse!AD144,WeightedParse!AF144,WeightedParse!AH144,WeightedParse!AI144,WeightedParse!AJ144,WeightedParse!AK144,WeightedParse!AN144,WeightedParse!AO144,WeightedParse!AP144)*Variables!$B$5),"")</f>
        <v/>
      </c>
      <c r="AY144" s="114" t="str">
        <f>IF($A144&gt;"",IF(AND(EXACT(SquadExport!$BT144,TRUE),EXACT(SquadExport!$BL144,TRUE)),HARMEAN(WeightedParse!I144,WeightedParse!J144,WeightedParse!K144,WeightedParse!M144,WeightedParse!N144,WeightedParse!Q144,WeightedParse!T144,WeightedParse!V144,WeightedParse!X144,WeightedParse!Z144,WeightedParse!AD144,WeightedParse!AF144,WeightedParse!AG144,WeightedParse!AH144,WeightedParse!AI144,WeightedParse!AJ144,WeightedParse!AK144,WeightedParse!AL144,WeightedParse!AN144,WeightedParse!AO144,WeightedParse!AP144),HARMEAN(WeightedParse!I144,WeightedParse!J144,WeightedParse!K144,WeightedParse!M144,WeightedParse!N144,WeightedParse!Q144,WeightedParse!T144,WeightedParse!V144,WeightedParse!X144,WeightedParse!Z144,WeightedParse!AD144,WeightedParse!AF144,WeightedParse!AG144,WeightedParse!AH144,WeightedParse!AI144,WeightedParse!AJ144,WeightedParse!AK144,WeightedParse!AL144,WeightedParse!AN144,WeightedParse!AO144,WeightedParse!AP144)*Variables!$B$5),"")</f>
        <v/>
      </c>
    </row>
    <row r="145" spans="1:51" ht="15" customHeight="1" x14ac:dyDescent="0.25">
      <c r="A145" s="3" t="str">
        <f>IF(WeightedParse!A145&gt;"",WeightedParse!A145,"")</f>
        <v/>
      </c>
      <c r="B145" s="4" t="str">
        <f>IF(WeightedParse!B145&gt;0,WeightedParse!B145,"")</f>
        <v/>
      </c>
      <c r="C145" s="4" t="str">
        <f>IF(A145&gt;"",IF(AND(B145&lt;=Variables!$B$8,G145&gt;2),"Youth",IF(AND(B145&lt;=Variables!$B$8,G145&lt;=2),"Prospect",IF(AND(B145&gt;=Variables!$B$9,G145&gt;2),"Old",IF(G145&gt;=3,"Reserves","First Team")))),"")</f>
        <v/>
      </c>
      <c r="D145" s="4" t="str">
        <f>SquadExport!BJ145</f>
        <v/>
      </c>
      <c r="E145" s="4" t="str">
        <f>IF(A145&gt;"",VLOOKUP(F145,Roles!A:B,2,FALSE)&amp;IF(OR(VLOOKUP(F145,Roles!$A:$B,2,FALSE)="FB",VLOOKUP(F145,Roles!$A:$B,2,FALSE)="WB",VLOOKUP(F145,Roles!$A:$B,2,FALSE)="WM",VLOOKUP(F145,Roles!$A:$B,2,FALSE)="W"),IF(AND(SquadExport!BK145=TRUE,SquadExport!BM145=TRUE,WeightedParse!BB145&gt;=WeightedParse!BC145)," (R)",IF(AND(SquadExport!BK145=TRUE,SquadExport!BM145=TRUE,WeightedParse!BB145&lt;WeightedParse!BC145)," (L)",IF(AND(SquadExport!BK145=TRUE,SquadExport!BM145=FALSE), " (L)",IF(AND(SquadExport!BK145=FALSE,SquadExport!BM145=TRUE)," (R)","")))),""),"")</f>
        <v/>
      </c>
      <c r="F145" s="4" t="str" cm="1">
        <f t="array" ref="F145">IF(A145&gt;"",INDEX($J$1:$AY$1,SUMPRODUCT(MAX(($J$2:$AY$200=MAX($J145:$AY145))*(COLUMN($J$2:$AY$200))))-COLUMN($J$1)+1),"")</f>
        <v/>
      </c>
      <c r="G145" s="4" t="str">
        <f t="shared" si="6"/>
        <v/>
      </c>
      <c r="H145" s="4" t="str">
        <f t="shared" si="7"/>
        <v/>
      </c>
      <c r="I145" s="5" t="str">
        <f t="shared" si="8"/>
        <v/>
      </c>
      <c r="J145" s="114" t="str">
        <f>IF($A145&gt;"",HARMEAN(WeightedParse!V145,WeightedParse!Y145,WeightedParse!Z145,WeightedParse!AE145,WeightedParse!AJ145,WeightedParse!AQ145,WeightedParse!AR145,WeightedParse!AS145,WeightedParse!AU145,WeightedParse!AV145,WeightedParse!AW145,WeightedParse!AY145,WeightedParse!BA145),"")</f>
        <v/>
      </c>
      <c r="K145" s="114" t="str">
        <f>IF(A145&gt;"",HARMEAN(WeightedParse!K145,WeightedParse!Q145,WeightedParse!V145,WeightedParse!X145,WeightedParse!Y145,WeightedParse!Z145,WeightedParse!AE145,WeightedParse!AG145,WeightedParse!AI145,WeightedParse!AJ145,WeightedParse!AQ145,WeightedParse!AR145,WeightedParse!AS145,WeightedParse!AU145,WeightedParse!AV145,WeightedParse!AW145,WeightedParse!AY145,WeightedParse!AZ145,WeightedParse!BA145),"")</f>
        <v/>
      </c>
      <c r="L145" s="114" t="str">
        <f>IF($A145&gt;"",IF(AND(EXACT(SquadExport!$BO145,TRUE),EXACT(SquadExport!$BL145,TRUE)),HARMEAN(WeightedParse!M145,WeightedParse!P145,WeightedParse!S145,WeightedParse!U145,WeightedParse!V145,WeightedParse!W145,WeightedParse!Y145,WeightedParse!AE145,WeightedParse!AL145,WeightedParse!AN145,WeightedParse!AP145),HARMEAN(WeightedParse!M145,WeightedParse!P145,WeightedParse!S145,WeightedParse!U145,WeightedParse!V145,WeightedParse!W145,WeightedParse!Y145,WeightedParse!AE145,WeightedParse!AL145,WeightedParse!AN145,WeightedParse!AP145)*Variables!$B$5),"")</f>
        <v/>
      </c>
      <c r="M145" s="114" t="str">
        <f>IF($A145&gt;"",IF(AND(EXACT(SquadExport!$BO145,TRUE),EXACT(SquadExport!$BL145,TRUE)),HARMEAN(WeightedParse!M145,WeightedParse!P145,WeightedParse!S145,WeightedParse!U145,WeightedParse!V145,WeightedParse!W145,WeightedParse!X145,WeightedParse!Y145,WeightedParse!Z145,WeightedParse!AE145,WeightedParse!AL145,WeightedParse!AN145,WeightedParse!AP145),HARMEAN(WeightedParse!M145,WeightedParse!P145,WeightedParse!S145,WeightedParse!U145,WeightedParse!V145,WeightedParse!W145,WeightedParse!X145,WeightedParse!Y145,WeightedParse!Z145,WeightedParse!AE145,WeightedParse!AL145,WeightedParse!AN145,WeightedParse!AP145)*Variables!$B$5),"")</f>
        <v/>
      </c>
      <c r="N145" s="114" t="str">
        <f>IF($A145&gt;"",IF(AND(EXACT(SquadExport!$BO145,TRUE),EXACT(SquadExport!$BL145,TRUE)),HARMEAN(WeightedParse!K145,WeightedParse!M145,WeightedParse!P145,WeightedParse!Q145,WeightedParse!S145,WeightedParse!T145,WeightedParse!U145,WeightedParse!V145,WeightedParse!W145,WeightedParse!X145,WeightedParse!Y145,WeightedParse!Z145,WeightedParse!AE145,WeightedParse!AG145,WeightedParse!AL145,WeightedParse!AN145,WeightedParse!AP145),HARMEAN(WeightedParse!K145,WeightedParse!M145,WeightedParse!P145,WeightedParse!Q145,WeightedParse!S145,WeightedParse!T145,WeightedParse!U145,WeightedParse!V145,WeightedParse!W145,WeightedParse!X145,WeightedParse!Y145,WeightedParse!Z145,WeightedParse!AE145,WeightedParse!AG145,WeightedParse!AL145,WeightedParse!AN145,WeightedParse!AP145)*Variables!$B$5),"")</f>
        <v/>
      </c>
      <c r="O145" s="114" t="str">
        <f>IF($A145&gt;"",IF(AND(EXACT(SquadExport!$BO145,TRUE),EXACT(SquadExport!$BL145,TRUE)),HARMEAN(WeightedParse!I145,WeightedParse!K145,WeightedParse!M145,WeightedParse!P145,WeightedParse!Q145,WeightedParse!S145,WeightedParse!T145,WeightedParse!V145,WeightedParse!W145,WeightedParse!X145,WeightedParse!Y145,WeightedParse!Z145,WeightedParse!AB145,WeightedParse!AE145,WeightedParse!AF145,WeightedParse!AG145,WeightedParse!AJ145,WeightedParse!AK145,WeightedParse!AL145,WeightedParse!AN145,WeightedParse!AO145,WeightedParse!AP145),HARMEAN(WeightedParse!I145,WeightedParse!K145,WeightedParse!M145,WeightedParse!P145,WeightedParse!Q145,WeightedParse!S145,WeightedParse!T145,WeightedParse!V145,WeightedParse!W145,WeightedParse!X145,WeightedParse!Y145,WeightedParse!Z145,WeightedParse!AB145,WeightedParse!AE145,WeightedParse!AF145,WeightedParse!AG145,WeightedParse!AJ145,WeightedParse!AK145,WeightedParse!AL145,WeightedParse!AN145,WeightedParse!AO145,WeightedParse!AP145)*Variables!$B$5),"")</f>
        <v/>
      </c>
      <c r="P145" s="114" t="str">
        <f>IF($A145&gt;"",IF(AND(OR(EXACT(SquadExport!$BO145,TRUE),EXACT(SquadExport!$BP145,TRUE)),OR(EXACT(SquadExport!$BK145,TRUE),EXACT(SquadExport!$BM145,TRUE))),HARMEAN(WeightedParse!M145,WeightedParse!P145,WeightedParse!S145,WeightedParse!U145,WeightedParse!V145,WeightedParse!W145,WeightedParse!Y145,WeightedParse!AE145,WeightedParse!AF145,WeightedParse!AP145),HARMEAN(WeightedParse!M145,WeightedParse!P145,WeightedParse!S145,WeightedParse!U145,WeightedParse!V145,WeightedParse!W145,WeightedParse!Y145,WeightedParse!AE145,WeightedParse!AF145,WeightedParse!AP145)*Variables!$B$5),"")</f>
        <v/>
      </c>
      <c r="Q145" s="114" t="str">
        <f>IF($A145&gt;"",IF(AND(OR(EXACT(SquadExport!$BO145,TRUE),EXACT(SquadExport!$BP145,TRUE)),OR(EXACT(SquadExport!$BK145,TRUE),EXACT(SquadExport!$BM145,TRUE))),HARMEAN(WeightedParse!H145,WeightedParse!P145,WeightedParse!Q145,WeightedParse!S145,WeightedParse!T145,WeightedParse!V145,WeightedParse!X145,WeightedParse!Y145,WeightedParse!Z145,WeightedParse!AE145,WeightedParse!AF145,WeightedParse!AH145,WeightedParse!AN145,WeightedParse!AO145),HARMEAN(WeightedParse!H145,WeightedParse!P145,WeightedParse!Q145,WeightedParse!S145,WeightedParse!T145,WeightedParse!V145,WeightedParse!X145,WeightedParse!Y145,WeightedParse!Z145,WeightedParse!AE145,WeightedParse!AF145,WeightedParse!AH145,WeightedParse!AN145,WeightedParse!AO145)*Variables!$B$5),"")</f>
        <v/>
      </c>
      <c r="R145" s="115" t="str">
        <f>IF($A145&gt;"",IF(AND(OR(EXACT(SquadExport!$BO145,TRUE),EXACT(SquadExport!$BP145,TRUE)),OR(EXACT(SquadExport!$BK145,TRUE),EXACT(SquadExport!$BM145,TRUE))),HARMEAN(WeightedParse!H145,WeightedParse!I145,WeightedParse!K145,WeightedParse!P145,WeightedParse!Q145,WeightedParse!S145,WeightedParse!T145,WeightedParse!V145,WeightedParse!Y145,WeightedParse!Z145,WeightedParse!AD145,WeightedParse!AE145,WeightedParse!AF145,WeightedParse!AH145,WeightedParse!AI145,WeightedParse!AJ145,WeightedParse!AN145,WeightedParse!AO145),HARMEAN(WeightedParse!H145,WeightedParse!I145,WeightedParse!K145,WeightedParse!P145,WeightedParse!Q145,WeightedParse!S145,WeightedParse!T145,WeightedParse!V145,WeightedParse!Y145,WeightedParse!Z145,WeightedParse!AD145,WeightedParse!AE145,WeightedParse!AF145,WeightedParse!AH145,WeightedParse!AI145,WeightedParse!AJ145,WeightedParse!AN145,WeightedParse!AO145)*Variables!$B$5),"")</f>
        <v/>
      </c>
      <c r="S145" s="115" t="str">
        <f>IF($A145&gt;"",IF(AND(OR(EXACT(SquadExport!$BO145,TRUE),EXACT(SquadExport!$BP145,TRUE)),OR(EXACT(SquadExport!$BK145,TRUE),EXACT(SquadExport!$BM145,TRUE))),HARMEAN(WeightedParse!H145,WeightedParse!I145,WeightedParse!K145,WeightedParse!Q145,WeightedParse!S145,WeightedParse!T145,WeightedParse!V145,WeightedParse!X145,WeightedParse!Z145,WeightedParse!AB145,WeightedParse!AD145,WeightedParse!AF145,WeightedParse!AG145,WeightedParse!AH145,WeightedParse!AI145,WeightedParse!AJ145,WeightedParse!AK145,WeightedParse!AN145,WeightedParse!AO145),HARMEAN(WeightedParse!H145,WeightedParse!I145,WeightedParse!K145,WeightedParse!Q145,WeightedParse!S145,WeightedParse!T145,WeightedParse!V145,WeightedParse!X145,WeightedParse!Z145,WeightedParse!AB145,WeightedParse!AD145,WeightedParse!AF145,WeightedParse!AG145,WeightedParse!AH145,WeightedParse!AI145,WeightedParse!AJ145,WeightedParse!AK145,WeightedParse!AN145,WeightedParse!AO145)*Variables!$B$5),"")</f>
        <v/>
      </c>
      <c r="T145" s="114" t="str">
        <f>IF($A145&gt;"",IF(AND(OR(EXACT(SquadExport!$BO145,TRUE),EXACT(SquadExport!$BP145,TRUE)),OR(EXACT(SquadExport!$BK145,TRUE),EXACT(SquadExport!$BM145,TRUE))),HARMEAN(WeightedParse!I145,WeightedParse!K145,WeightedParse!N145,WeightedParse!P145,WeightedParse!Q145,WeightedParse!S145,WeightedParse!T145,WeightedParse!V145,WeightedParse!X145,WeightedParse!Y145,WeightedParse!Z145,WeightedParse!AB145,WeightedParse!AD145,WeightedParse!AE145,WeightedParse!AF145,WeightedParse!AH145,WeightedParse!AI145,WeightedParse!AJ145,WeightedParse!AN145,WeightedParse!AO145)*WeightedParse!BD145,(HARMEAN(WeightedParse!I145,WeightedParse!K145,WeightedParse!N145,WeightedParse!P145,WeightedParse!Q145,WeightedParse!S145,WeightedParse!T145,WeightedParse!V145,WeightedParse!X145,WeightedParse!Y145,WeightedParse!Z145,WeightedParse!AB145,WeightedParse!AD145,WeightedParse!AE145,WeightedParse!AF145,WeightedParse!AH145,WeightedParse!AI145,WeightedParse!AJ145,WeightedParse!AN145,WeightedParse!AO145)*WeightedParse!BD145)*Variables!$B$5),"")</f>
        <v/>
      </c>
      <c r="U145" s="114" t="str">
        <f>IF($A145&gt;"",IF(EXACT(SquadExport!$BQ145,TRUE),HARMEAN(WeightedParse!P145,WeightedParse!S145,WeightedParse!V145,WeightedParse!X145,WeightedParse!Y145,WeightedParse!Z145,WeightedParse!AE145,WeightedParse!AF145,WeightedParse!AP145),HARMEAN(WeightedParse!P145,WeightedParse!S145,WeightedParse!V145,WeightedParse!X145,WeightedParse!Y145,WeightedParse!Z145,WeightedParse!AE145,WeightedParse!AF145,WeightedParse!AP145)*Variables!$B$5),"")</f>
        <v/>
      </c>
      <c r="V145" s="114" t="str">
        <f>IF($A145&gt;"",IF(EXACT(SquadExport!$BQ145,TRUE),HARMEAN(WeightedParse!K145,WeightedParse!Q145,WeightedParse!S145,WeightedParse!T145,WeightedParse!V145,WeightedParse!X145,WeightedParse!Z145,WeightedParse!AE145,WeightedParse!AF145,WeightedParse!AG145,WeightedParse!AH145,WeightedParse!AK145),HARMEAN(WeightedParse!K145,WeightedParse!Q145,WeightedParse!S145,WeightedParse!T145,WeightedParse!V145,WeightedParse!X145,WeightedParse!Z145,WeightedParse!AE145,WeightedParse!AF145,WeightedParse!AG145,WeightedParse!AH145,WeightedParse!AK145)*Variables!$B$5),"")</f>
        <v/>
      </c>
      <c r="W145" s="114" t="str">
        <f>IF($A145&gt;"",IF(EXACT(SquadExport!$BQ145,TRUE),HARMEAN(WeightedParse!I145,WeightedParse!K145,WeightedParse!N145,WeightedParse!Q145,WeightedParse!T145,WeightedParse!V145,WeightedParse!X145,WeightedParse!Z145,WeightedParse!AB145,WeightedParse!AD145,WeightedParse!AF145,WeightedParse!AG145,WeightedParse!AK145),HARMEAN(WeightedParse!I145,WeightedParse!K145,WeightedParse!N145,WeightedParse!Q145,WeightedParse!T145,WeightedParse!V145,WeightedParse!X145,WeightedParse!Z145,WeightedParse!AB145,WeightedParse!AD145,WeightedParse!AF145,WeightedParse!AG145,WeightedParse!AK145)*Variables!$B$5),"")</f>
        <v/>
      </c>
      <c r="X145" s="114" t="str">
        <f>IF($A145&gt;"",IF(EXACT(SquadExport!$BQ145,TRUE),HARMEAN(WeightedParse!K145,WeightedParse!P145,WeightedParse!Q145,WeightedParse!S145,WeightedParse!U145,WeightedParse!V145,WeightedParse!X145,WeightedParse!Y145,WeightedParse!Z145,WeightedParse!AE145,WeightedParse!AF145,WeightedParse!AH145,WeightedParse!AO145,WeightedParse!AP145),HARMEAN(WeightedParse!K145,WeightedParse!P145,WeightedParse!Q145,WeightedParse!S145,WeightedParse!U145,WeightedParse!V145,WeightedParse!X145,WeightedParse!Y145,WeightedParse!Z145,WeightedParse!AE145,WeightedParse!AF145,WeightedParse!AH145,WeightedParse!AO145,WeightedParse!AP145)*Variables!$B$5),"")</f>
        <v/>
      </c>
      <c r="Y145" s="114" t="str">
        <f>IF($A145&gt;"",IF(EXACT(SquadExport!$BQ145,TRUE),HARMEAN(WeightedParse!P145,WeightedParse!Q145,WeightedParse!S145,WeightedParse!U145,WeightedParse!V145,WeightedParse!W145,WeightedParse!Y145,WeightedParse!AE145,WeightedParse!AF145,WeightedParse!AH145,WeightedParse!AJ145,WeightedParse!AN145,WeightedParse!AO145,WeightedParse!AP145),HARMEAN(WeightedParse!P145,WeightedParse!Q145,WeightedParse!S145,WeightedParse!U145,WeightedParse!V145,WeightedParse!W145,WeightedParse!Y145,WeightedParse!AE145,WeightedParse!AF145,WeightedParse!AH145,WeightedParse!AJ145,WeightedParse!AN145,WeightedParse!AO145,WeightedParse!AP145)*Variables!$B$5),"")</f>
        <v/>
      </c>
      <c r="Z145" s="114" t="str">
        <f>IF($A145&gt;"",IF(EXACT(SquadExport!$BQ145,TRUE),HARMEAN(WeightedParse!M145,WeightedParse!P145,WeightedParse!Q145,WeightedParse!S145,WeightedParse!U145,WeightedParse!V145,WeightedParse!W145,WeightedParse!X145,WeightedParse!Y145,WeightedParse!Z145,WeightedParse!AE145,WeightedParse!AF145,WeightedParse!AH145,WeightedParse!AL145,WeightedParse!AO145,WeightedParse!AP145),HARMEAN(WeightedParse!M145,WeightedParse!P145,WeightedParse!Q145,WeightedParse!S145,WeightedParse!U145,WeightedParse!V145,WeightedParse!W145,WeightedParse!X145,WeightedParse!Y145,WeightedParse!Z145,WeightedParse!AE145,WeightedParse!AF145,WeightedParse!AH145,WeightedParse!AL145,WeightedParse!AO145,WeightedParse!AP145)*Variables!$B$5),"")</f>
        <v/>
      </c>
      <c r="AA145" s="114" t="str">
        <f>IF($A145&gt;"",IF(EXACT(SquadExport!$BQ145,TRUE),HARMEAN(WeightedParse!J145,WeightedParse!K145,WeightedParse!N145,WeightedParse!P145,WeightedParse!Q145,WeightedParse!S145,WeightedParse!V145,WeightedParse!X145,WeightedParse!Y145,WeightedParse!Z145,WeightedParse!AD145,WeightedParse!AE145,WeightedParse!AH145,WeightedParse!AI145,WeightedParse!AK145,WeightedParse!AN145,WeightedParse!AO145,WeightedParse!AP145),HARMEAN(WeightedParse!J145,WeightedParse!K145,WeightedParse!N145,WeightedParse!P145,WeightedParse!Q145,WeightedParse!S145,WeightedParse!V145,WeightedParse!X145,WeightedParse!Y145,WeightedParse!Z145,WeightedParse!AD145,WeightedParse!AE145,WeightedParse!AH145,WeightedParse!AI145,WeightedParse!AK145,WeightedParse!AN145,WeightedParse!AO145,WeightedParse!AP145)*Variables!$B$5),"")</f>
        <v/>
      </c>
      <c r="AB145" s="114" t="str">
        <f>IF($A145&gt;"",IF(AND(EXACT(SquadExport!$BR145,TRUE),EXACT(SquadExport!$BL145,TRUE)),HARMEAN(WeightedParse!I145,WeightedParse!K145,WeightedParse!N145,WeightedParse!Q145,WeightedParse!T145,WeightedParse!V145,WeightedParse!X145,WeightedParse!Y145,WeightedParse!Z145,WeightedParse!AD145,WeightedParse!AE145,WeightedParse!AF145,WeightedParse!AG145,WeightedParse!AH145,WeightedParse!AI145,WeightedParse!AJ145,WeightedParse!AK145,WeightedParse!AN145,WeightedParse!AO145),HARMEAN(WeightedParse!I145,WeightedParse!K145,WeightedParse!N145,WeightedParse!Q145,WeightedParse!T145,WeightedParse!V145,WeightedParse!X145,WeightedParse!Y145,WeightedParse!Z145,WeightedParse!AD145,WeightedParse!AE145,WeightedParse!AF145,WeightedParse!AG145,WeightedParse!AH145,WeightedParse!AI145,WeightedParse!AJ145,WeightedParse!AK145,WeightedParse!AN145,WeightedParse!AO145)*Variables!$B$5),"")</f>
        <v/>
      </c>
      <c r="AC145" s="114" t="str">
        <f>IF($A145&gt;"",IF(AND(EXACT(SquadExport!$BR145,TRUE),EXACT(SquadExport!$BL145,TRUE)),HARMEAN(WeightedParse!K145,WeightedParse!Q145,WeightedParse!S145,WeightedParse!T145,WeightedParse!V145,WeightedParse!X145,WeightedParse!Y145,WeightedParse!Z145,WeightedParse!AD145,WeightedParse!AE145,WeightedParse!AF145,WeightedParse!AG145,WeightedParse!AH145,WeightedParse!AO145),HARMEAN(WeightedParse!K145,WeightedParse!Q145,WeightedParse!S145,WeightedParse!T145,WeightedParse!V145,WeightedParse!X145,WeightedParse!Y145,WeightedParse!Z145,WeightedParse!AD145,WeightedParse!AE145,WeightedParse!AF145,WeightedParse!AG145,WeightedParse!AH145,WeightedParse!AO145)*Variables!$B$5),"")</f>
        <v/>
      </c>
      <c r="AD145" s="114" t="str">
        <f>IF($A145&gt;"",IF(AND(EXACT(SquadExport!$BR145,TRUE),EXACT(SquadExport!$BL145,TRUE)),HARMEAN(WeightedParse!I145,WeightedParse!J145,WeightedParse!K145,WeightedParse!N145,WeightedParse!Q145,WeightedParse!S145,WeightedParse!T145,WeightedParse!V145,WeightedParse!X145,WeightedParse!Z145,WeightedParse!AB145,WeightedParse!AD145,WeightedParse!AG145,WeightedParse!AH145,WeightedParse!AI145,WeightedParse!AK145,WeightedParse!AO145),HARMEAN(WeightedParse!I145,WeightedParse!J145,WeightedParse!K145,WeightedParse!N145,WeightedParse!Q145,WeightedParse!S145,WeightedParse!T145,WeightedParse!V145,WeightedParse!X145,WeightedParse!Z145,WeightedParse!AB145,WeightedParse!AD145,WeightedParse!AG145,WeightedParse!AH145,WeightedParse!AI145,WeightedParse!AK145,WeightedParse!AO145)*Variables!$B$5),"")</f>
        <v/>
      </c>
      <c r="AE145" s="114" t="str">
        <f>IF($A145&gt;"",IF(AND(EXACT(SquadExport!$BR145,TRUE),EXACT(SquadExport!$BL145,TRUE)),HARMEAN(WeightedParse!K145,WeightedParse!N145,WeightedParse!P145,WeightedParse!Q145,WeightedParse!S145,WeightedParse!T145,WeightedParse!U145,WeightedParse!V145,WeightedParse!X145,WeightedParse!Y145,WeightedParse!Z145,WeightedParse!AD145,WeightedParse!AE145,WeightedParse!AF145,WeightedParse!AG145,WeightedParse!AH145,WeightedParse!AI145,WeightedParse!AO145),HARMEAN(WeightedParse!K145,WeightedParse!N145,WeightedParse!P145,WeightedParse!Q145,WeightedParse!S145,WeightedParse!T145,WeightedParse!U145,WeightedParse!V145,WeightedParse!X145,WeightedParse!Y145,WeightedParse!Z145,WeightedParse!AD145,WeightedParse!AE145,WeightedParse!AF145,WeightedParse!AG145,WeightedParse!AH145,WeightedParse!AI145,WeightedParse!AO145)*Variables!$B$5),"")</f>
        <v/>
      </c>
      <c r="AF145" s="114" t="str">
        <f>IF($A145&gt;"",IF(AND(EXACT(SquadExport!$BR145,TRUE),EXACT(SquadExport!$BL145,TRUE)),HARMEAN(WeightedParse!I145,WeightedParse!J145,WeightedParse!K145,WeightedParse!N145,WeightedParse!Q145,WeightedParse!S145,WeightedParse!T145,WeightedParse!U145,WeightedParse!V145,WeightedParse!X145,WeightedParse!Z145,WeightedParse!AD145,WeightedParse!AE145,WeightedParse!AF145,WeightedParse!AH145,WeightedParse!AI145,WeightedParse!AK145,WeightedParse!AN145,WeightedParse!AO145,WeightedParse!AP145),HARMEAN(WeightedParse!I145,WeightedParse!J145,WeightedParse!K145,WeightedParse!N145,WeightedParse!Q145,WeightedParse!S145,WeightedParse!T145,WeightedParse!U145,WeightedParse!V145,WeightedParse!X145,WeightedParse!Z145,WeightedParse!AD145,WeightedParse!AE145,WeightedParse!AF145,WeightedParse!AH145,WeightedParse!AI145,WeightedParse!AK145,WeightedParse!AN145,WeightedParse!AO145,WeightedParse!AP145)*Variables!$B$5),"")</f>
        <v/>
      </c>
      <c r="AG145" s="114" t="str">
        <f>IF($A145&gt;"",IF(AND(OR(EXACT(SquadExport!$BR145,TRUE),EXACT(SquadExport!$BS145,TRUE)),OR(EXACT(SquadExport!$BK145,TRUE),EXACT(SquadExport!$BM145,TRUE))),HARMEAN(WeightedParse!I145,WeightedParse!K145,WeightedParse!Q145,WeightedParse!T145,WeightedParse!X145,WeightedParse!Z145,WeightedParse!AD145,WeightedParse!AF145,WeightedParse!AG145,WeightedParse!AJ145),HARMEAN(WeightedParse!I145,WeightedParse!K145,WeightedParse!Q145,WeightedParse!T145,WeightedParse!X145,WeightedParse!Z145,WeightedParse!AD145,WeightedParse!AF145,WeightedParse!AG145,WeightedParse!AJ145)*Variables!$B$5),"")</f>
        <v/>
      </c>
      <c r="AH145" s="114" t="str">
        <f>IF($A145&gt;"",IF(AND(OR(EXACT(SquadExport!$BR145,TRUE),EXACT(SquadExport!$BS145,TRUE)),OR(EXACT(SquadExport!$BK145,TRUE),EXACT(SquadExport!$BM145,TRUE))),HARMEAN(WeightedParse!H145,WeightedParse!K145,WeightedParse!P145,WeightedParse!Q145,WeightedParse!S145,WeightedParse!T145,WeightedParse!V145,WeightedParse!X145,WeightedParse!Y145,WeightedParse!Z145,WeightedParse!AD145,WeightedParse!AE145,WeightedParse!AF145,WeightedParse!AG145,WeightedParse!AH145,WeightedParse!AO145),HARMEAN(WeightedParse!H145,WeightedParse!K145,WeightedParse!P145,WeightedParse!Q145,WeightedParse!S145,WeightedParse!T145,WeightedParse!V145,WeightedParse!X145,WeightedParse!Y145,WeightedParse!Z145,WeightedParse!AD145,WeightedParse!AE145,WeightedParse!AF145,WeightedParse!AG145,WeightedParse!AH145,WeightedParse!AO145)*Variables!$B$5),"")</f>
        <v/>
      </c>
      <c r="AI145" s="114" t="str">
        <f>IF($A145&gt;"",IF(AND(OR(EXACT(SquadExport!$BR145,TRUE),EXACT(SquadExport!$BS145,TRUE)),OR(EXACT(SquadExport!$BK145,TRUE),EXACT(SquadExport!$BM145,TRUE))),HARMEAN(WeightedParse!H145,WeightedParse!I145,WeightedParse!K145,WeightedParse!P145,WeightedParse!Q145,WeightedParse!S145,WeightedParse!T145,WeightedParse!U145,WeightedParse!V145,WeightedParse!X145,WeightedParse!Y145,WeightedParse!Z145,WeightedParse!AD145,WeightedParse!AE145,WeightedParse!AF145,WeightedParse!AH145,WeightedParse!AI145,WeightedParse!AO145),HARMEAN(WeightedParse!H145,WeightedParse!I145,WeightedParse!K145,WeightedParse!P145,WeightedParse!Q145,WeightedParse!S145,WeightedParse!T145,WeightedParse!U145,WeightedParse!V145,WeightedParse!X145,WeightedParse!Y145,WeightedParse!Z145,WeightedParse!AD145,WeightedParse!AE145,WeightedParse!AF145,WeightedParse!AH145,WeightedParse!AI145,WeightedParse!AO145)*Variables!$B$5),"")</f>
        <v/>
      </c>
      <c r="AJ145" s="114" t="str">
        <f>IF($A145&gt;"",IF(AND(OR(EXACT(SquadExport!$BR145,TRUE),EXACT(SquadExport!$BS145,TRUE)),OR(EXACT(SquadExport!$BK145,TRUE),EXACT(SquadExport!$BM145,TRUE))),HARMEAN(WeightedParse!H145,WeightedParse!K145,WeightedParse!M145,WeightedParse!V145,WeightedParse!W145,WeightedParse!AD145,WeightedParse!AF145,WeightedParse!AH145,WeightedParse!AK145,WeightedParse!AL145,WeightedParse!AO145,WeightedParse!AP145)*(CONVERT(LEFT(SquadExport!$E145,FIND("'",SquadExport!$E145)-1)+((MID(SquadExport!$E145,FIND("'",SquadExport!$E145)+1,LEN(SquadExport!$E145)-FIND("'",SquadExport!$E145)-1))/12),"ft","m")-1)/(Variables!$C$4-1),(HARMEAN(WeightedParse!H145,WeightedParse!K145,WeightedParse!M145,WeightedParse!V145,WeightedParse!W145,WeightedParse!AD145,WeightedParse!AF145,WeightedParse!AH145,WeightedParse!AK145,WeightedParse!AL145,WeightedParse!AO145,WeightedParse!AP145)*(CONVERT(LEFT(SquadExport!$E145,FIND("'",SquadExport!$E145)-1)+((MID(SquadExport!$E145,FIND("'",SquadExport!$E145)+1,LEN(SquadExport!$E145)-FIND("'",SquadExport!$E145)-1))/12),"ft","m")-1)/(Variables!$C$4-1))*Variables!$B$5),"")</f>
        <v/>
      </c>
      <c r="AK145" s="114" t="str">
        <f>IF($A145&gt;"",IF(AND(OR(EXACT(SquadExport!$BR145,TRUE),EXACT(SquadExport!$BS145,TRUE)),OR(EXACT(SquadExport!$BK145,TRUE),EXACT(SquadExport!$BM145,TRUE))),HARMEAN(WeightedParse!J145,WeightedParse!K145,WeightedParse!T145,WeightedParse!V145,WeightedParse!X145,WeightedParse!Y145,WeightedParse!Z145,WeightedParse!AD145,WeightedParse!AH145,WeightedParse!AI145,WeightedParse!AK145,WeightedParse!AO145),HARMEAN(WeightedParse!J145,WeightedParse!K145,WeightedParse!T145,WeightedParse!V145,WeightedParse!X145,WeightedParse!Y145,WeightedParse!Z145,WeightedParse!AD145,WeightedParse!AH145,WeightedParse!AI145,WeightedParse!AK145,WeightedParse!AO145)*Variables!$B$5),"")</f>
        <v/>
      </c>
      <c r="AL145" s="114" t="str">
        <f>IF($A145&gt;"",IF(AND(OR(EXACT(SquadExport!$BR145,TRUE),EXACT(SquadExport!$BS145,TRUE)),OR(EXACT(SquadExport!$BK145,TRUE),EXACT(SquadExport!$BM145,TRUE))),HARMEAN(WeightedParse!H145,WeightedParse!I145,WeightedParse!K145,WeightedParse!Q145,WeightedParse!T145,WeightedParse!V145,WeightedParse!AB145,WeightedParse!AD145,WeightedParse!AH145,WeightedParse!AI145,WeightedParse!AJ145,WeightedParse!AN145,WeightedParse!AO145),HARMEAN(WeightedParse!H145,WeightedParse!I145,WeightedParse!K145,WeightedParse!Q145,WeightedParse!T145,WeightedParse!V145,WeightedParse!AB145,WeightedParse!AD145,WeightedParse!AH145,WeightedParse!AI145,WeightedParse!AJ145,WeightedParse!AN145,WeightedParse!AO145)*Variables!$B$5),"")</f>
        <v/>
      </c>
      <c r="AM145" s="114" t="str">
        <f>IF($A145&gt;"",IF(AND(OR(EXACT(SquadExport!$BR145,TRUE),EXACT(SquadExport!$BS145,TRUE)),OR(EXACT(SquadExport!$BK145,TRUE),EXACT(SquadExport!$BM145,TRUE))),HARMEAN(WeightedParse!I145,WeightedParse!J145,WeightedParse!K145,WeightedParse!N145,WeightedParse!Q145,WeightedParse!T145,WeightedParse!V145,WeightedParse!X145,WeightedParse!AB145,WeightedParse!AD145,WeightedParse!AG145,WeightedParse!AI145,WeightedParse!AJ145,WeightedParse!AK145,WeightedParse!AN145)*WeightedParse!BD145,(HARMEAN(WeightedParse!I145,WeightedParse!J145,WeightedParse!K145,WeightedParse!N145,WeightedParse!Q145,WeightedParse!T145,WeightedParse!V145,WeightedParse!X145,WeightedParse!AB145,WeightedParse!AD145,WeightedParse!AG145,WeightedParse!AI145,WeightedParse!AJ145,WeightedParse!AK145,WeightedParse!AN145)*WeightedParse!BD145)*Variables!$B$5),"")</f>
        <v/>
      </c>
      <c r="AN145" s="114" t="str">
        <f>IF($A145&gt;"",IF(AND(OR(EXACT(SquadExport!$BR145,TRUE),EXACT(SquadExport!$BS145,TRUE)),OR(EXACT(SquadExport!$BK145,TRUE),EXACT(SquadExport!$BM145,TRUE))),HARMEAN(WeightedParse!H145,WeightedParse!I145,WeightedParse!K145,WeightedParse!N145,WeightedParse!Q145,WeightedParse!T145,WeightedParse!V145,WeightedParse!X145,WeightedParse!Z145,WeightedParse!AD145,WeightedParse!AG145,WeightedParse!AH145,WeightedParse!AI145,WeightedParse!AJ145,WeightedParse!AN145,WeightedParse!AO145)*WeightedParse!BD145,(HARMEAN(WeightedParse!H145,WeightedParse!I145,WeightedParse!K145,WeightedParse!N145,WeightedParse!Q145,WeightedParse!T145,WeightedParse!V145,WeightedParse!X145,WeightedParse!Z145,WeightedParse!AD145,WeightedParse!AG145,WeightedParse!AH145,WeightedParse!AI145,WeightedParse!AJ145,WeightedParse!AN145,WeightedParse!AO145)*WeightedParse!BD145)*Variables!$B$5),"")</f>
        <v/>
      </c>
      <c r="AO145" s="114" t="str">
        <f>IF($A145&gt;"",IF(AND(EXACT(SquadExport!$BS145,TRUE),EXACT(SquadExport!$BL145,TRUE)),HARMEAN(WeightedParse!K145,WeightedParse!Q145,WeightedParse!T145,WeightedParse!V145,WeightedParse!X145,WeightedParse!Z145,WeightedParse!AB145,WeightedParse!AD145,WeightedParse!AG145,WeightedParse!AK145),HARMEAN(WeightedParse!K145,WeightedParse!Q145,WeightedParse!T145,WeightedParse!V145,WeightedParse!X145,WeightedParse!Z145,WeightedParse!AB145,WeightedParse!AD145,WeightedParse!AG145,WeightedParse!AK145)*Variables!$B$5),"")</f>
        <v/>
      </c>
      <c r="AP145" s="114" t="str">
        <f>IF($A145&gt;"",IF(AND(EXACT(SquadExport!$BS145,TRUE),EXACT(SquadExport!$BL145,TRUE)),HARMEAN(WeightedParse!I145,WeightedParse!K145,WeightedParse!Q145,WeightedParse!T145,WeightedParse!V145,WeightedParse!X145,WeightedParse!Z145,WeightedParse!AB145,WeightedParse!AD145,WeightedParse!AF145,WeightedParse!AG145,WeightedParse!AI145,WeightedParse!AJ145),HARMEAN(WeightedParse!I145,WeightedParse!K145,WeightedParse!Q145,WeightedParse!T145,WeightedParse!V145,WeightedParse!X145,WeightedParse!Z145,WeightedParse!AB145,WeightedParse!AD145,WeightedParse!AF145,WeightedParse!AG145,WeightedParse!AI145,WeightedParse!AJ145)*Variables!$B$5),"")</f>
        <v/>
      </c>
      <c r="AQ145" s="114" t="str">
        <f>IF($A145&gt;"",IF(AND(EXACT(SquadExport!$BS145,TRUE),EXACT(SquadExport!$BL145,TRUE)),HARMEAN(WeightedParse!I145,WeightedParse!J145,WeightedParse!K145,WeightedParse!Q145,WeightedParse!T145,WeightedParse!V145,WeightedParse!X145,WeightedParse!Z145,WeightedParse!AB145,WeightedParse!AD145,WeightedParse!AG145,WeightedParse!AI145,WeightedParse!AJ145,WeightedParse!AK145),HARMEAN(WeightedParse!I145,WeightedParse!J145,WeightedParse!K145,WeightedParse!Q145,WeightedParse!T145,WeightedParse!V145,WeightedParse!X145,WeightedParse!Z145,WeightedParse!AB145,WeightedParse!AD145,WeightedParse!AG145,WeightedParse!AI145,WeightedParse!AJ145,WeightedParse!AK145)*Variables!$B$5),"")</f>
        <v/>
      </c>
      <c r="AR145" s="114" t="str">
        <f>IF($A145&gt;"",IF(AND(EXACT(SquadExport!$BS145,TRUE),EXACT(SquadExport!$BL145,TRUE)),HARMEAN(WeightedParse!I145,WeightedParse!J145,WeightedParse!K145,WeightedParse!Q145,WeightedParse!T145,WeightedParse!V145,WeightedParse!X145,WeightedParse!Y145,WeightedParse!Z145,WeightedParse!AD145,WeightedParse!AH145,WeightedParse!AI145,WeightedParse!AJ145,WeightedParse!AK145,WeightedParse!AN145,WeightedParse!AO145),HARMEAN(WeightedParse!I145,WeightedParse!J145,WeightedParse!K145,WeightedParse!Q145,WeightedParse!T145,WeightedParse!V145,WeightedParse!X145,WeightedParse!Y145,WeightedParse!Z145,WeightedParse!AD145,WeightedParse!AH145,WeightedParse!AI145,WeightedParse!AJ145,WeightedParse!AK145,WeightedParse!AN145,WeightedParse!AO145)*Variables!$B$5),"")</f>
        <v/>
      </c>
      <c r="AS145" s="114" t="str">
        <f>IF($A145&gt;"",IF(AND(EXACT(SquadExport!$BT145,TRUE),EXACT(SquadExport!$BL145,TRUE)),HARMEAN(WeightedParse!J145,WeightedParse!K145,WeightedParse!M145,WeightedParse!T145,WeightedParse!V145,WeightedParse!X145,WeightedParse!Z145,WeightedParse!AD145,WeightedParse!AI145),(HARMEAN(WeightedParse!J145,WeightedParse!K145,WeightedParse!M145,WeightedParse!T145,WeightedParse!V145,WeightedParse!X145,WeightedParse!Z145,WeightedParse!AD145,WeightedParse!AI145)*Variables!$B$5)),"")</f>
        <v/>
      </c>
      <c r="AT145" s="114" t="str">
        <f>IF($A145&gt;"",IF(AND(EXACT(SquadExport!$BT145,TRUE),EXACT(SquadExport!$BL145,TRUE)),HARMEAN(WeightedParse!J145,WeightedParse!K145,WeightedParse!M145,WeightedParse!U145,WeightedParse!V145,WeightedParse!W145,WeightedParse!X145,WeightedParse!Z145,WeightedParse!AD145,WeightedParse!AF145,WeightedParse!AK145,WeightedParse!AL145,WeightedParse!AP145)*(CONVERT(LEFT(SquadExport!$E145,FIND("'",SquadExport!$E145)-1)+((MID(SquadExport!$E145,FIND("'",SquadExport!$E145)+1,LEN(SquadExport!$E145)-FIND("'",SquadExport!$E145)-1))/12),"ft","m")-1)/(Variables!$C$4-1),(HARMEAN(WeightedParse!J145,WeightedParse!K145,WeightedParse!M145,WeightedParse!U145,WeightedParse!V145,WeightedParse!W145,WeightedParse!X145,WeightedParse!Z145,WeightedParse!AD145,WeightedParse!AF145,WeightedParse!AK145,WeightedParse!AL145,WeightedParse!AP145)*(CONVERT(LEFT(SquadExport!$E145,FIND("'",SquadExport!$E145)-1)+((MID(SquadExport!$E145,FIND("'",SquadExport!$E145)+1,LEN(SquadExport!$E145)-FIND("'",SquadExport!$E145)-1))/12),"ft","m")-1)/(Variables!$C$4-1)))*Variables!$B$5,"")</f>
        <v/>
      </c>
      <c r="AU145" s="114" t="str">
        <f>IF($A145&gt;"",IF(AND(EXACT(SquadExport!$BT145,TRUE),EXACT(SquadExport!$BL145,TRUE)),HARMEAN(WeightedParse!I145,WeightedParse!J145,WeightedParse!K145,WeightedParse!Q145,WeightedParse!T145,WeightedParse!V145,WeightedParse!X145,WeightedParse!Z145,WeightedParse!AB145,WeightedParse!AD145,WeightedParse!AF145,WeightedParse!AG145,WeightedParse!AK145,WeightedParse!AP145),HARMEAN(WeightedParse!I145,WeightedParse!J145,WeightedParse!K145,WeightedParse!Q145,WeightedParse!T145,WeightedParse!V145,WeightedParse!X145,WeightedParse!Z145,WeightedParse!AB145,WeightedParse!AD145,WeightedParse!AF145,WeightedParse!AG145,WeightedParse!AK145,WeightedParse!AP145)*Variables!$B$5),"")</f>
        <v/>
      </c>
      <c r="AV145" s="114" t="str">
        <f>IF($A145&gt;"",IF(AND(EXACT(SquadExport!$BT145,TRUE),EXACT(SquadExport!$BL145,TRUE)),HARMEAN(WeightedParse!I145,WeightedParse!J145,WeightedParse!K145,WeightedParse!Q145,WeightedParse!T145,WeightedParse!V145,WeightedParse!X145,WeightedParse!Z145,WeightedParse!AD145,WeightedParse!AH145,WeightedParse!AI145,WeightedParse!AJ145,WeightedParse!AK145,WeightedParse!AN145,WeightedParse!AO145),HARMEAN(WeightedParse!I145,WeightedParse!J145,WeightedParse!K145,WeightedParse!Q145,WeightedParse!T145,WeightedParse!V145,WeightedParse!X145,WeightedParse!Z145,WeightedParse!AD145,WeightedParse!AH145,WeightedParse!AI145,WeightedParse!AJ145,WeightedParse!AK145,WeightedParse!AN145,WeightedParse!AO145)*Variables!$B$5),"")</f>
        <v/>
      </c>
      <c r="AW145" s="114" t="str">
        <f>IF($A145&gt;"",IF(AND(EXACT(SquadExport!$BT145,TRUE),EXACT(SquadExport!$BL145,TRUE)),HARMEAN(WeightedParse!I145,WeightedParse!J145,WeightedParse!K145,WeightedParse!Q145,WeightedParse!T145,WeightedParse!V145,WeightedParse!X145,WeightedParse!Z145,WeightedParse!AB145,WeightedParse!AD145,WeightedParse!AF145,WeightedParse!AG145,WeightedParse!AI145,WeightedParse!AJ145,WeightedParse!AK145),HARMEAN(WeightedParse!I145,WeightedParse!J145,WeightedParse!K145,WeightedParse!Q145,WeightedParse!T145,WeightedParse!V145,WeightedParse!X145,WeightedParse!Z145,WeightedParse!AB145,WeightedParse!AD145,WeightedParse!AF145,WeightedParse!AG145,WeightedParse!AI145,WeightedParse!AJ145,WeightedParse!AK145)*Variables!$B$5),"")</f>
        <v/>
      </c>
      <c r="AX145" s="114" t="str">
        <f>IF($A145&gt;"",IF(AND(EXACT(SquadExport!$BT145,TRUE),EXACT(SquadExport!$BL145,TRUE)),HARMEAN(WeightedParse!K145,WeightedParse!Q145,WeightedParse!U145,WeightedParse!V145,WeightedParse!W145,WeightedParse!X145,WeightedParse!Y145,WeightedParse!Z145,WeightedParse!AD145,WeightedParse!AF145,WeightedParse!AH145,WeightedParse!AI145,WeightedParse!AJ145,WeightedParse!AK145,WeightedParse!AN145,WeightedParse!AO145,WeightedParse!AP145),HARMEAN(WeightedParse!K145,WeightedParse!Q145,WeightedParse!U145,WeightedParse!V145,WeightedParse!W145,WeightedParse!X145,WeightedParse!Y145,WeightedParse!Z145,WeightedParse!AD145,WeightedParse!AF145,WeightedParse!AH145,WeightedParse!AI145,WeightedParse!AJ145,WeightedParse!AK145,WeightedParse!AN145,WeightedParse!AO145,WeightedParse!AP145)*Variables!$B$5),"")</f>
        <v/>
      </c>
      <c r="AY145" s="114" t="str">
        <f>IF($A145&gt;"",IF(AND(EXACT(SquadExport!$BT145,TRUE),EXACT(SquadExport!$BL145,TRUE)),HARMEAN(WeightedParse!I145,WeightedParse!J145,WeightedParse!K145,WeightedParse!M145,WeightedParse!N145,WeightedParse!Q145,WeightedParse!T145,WeightedParse!V145,WeightedParse!X145,WeightedParse!Z145,WeightedParse!AD145,WeightedParse!AF145,WeightedParse!AG145,WeightedParse!AH145,WeightedParse!AI145,WeightedParse!AJ145,WeightedParse!AK145,WeightedParse!AL145,WeightedParse!AN145,WeightedParse!AO145,WeightedParse!AP145),HARMEAN(WeightedParse!I145,WeightedParse!J145,WeightedParse!K145,WeightedParse!M145,WeightedParse!N145,WeightedParse!Q145,WeightedParse!T145,WeightedParse!V145,WeightedParse!X145,WeightedParse!Z145,WeightedParse!AD145,WeightedParse!AF145,WeightedParse!AG145,WeightedParse!AH145,WeightedParse!AI145,WeightedParse!AJ145,WeightedParse!AK145,WeightedParse!AL145,WeightedParse!AN145,WeightedParse!AO145,WeightedParse!AP145)*Variables!$B$5),"")</f>
        <v/>
      </c>
    </row>
    <row r="146" spans="1:51" ht="15" customHeight="1" x14ac:dyDescent="0.25">
      <c r="A146" s="3" t="str">
        <f>IF(WeightedParse!A146&gt;"",WeightedParse!A146,"")</f>
        <v/>
      </c>
      <c r="B146" s="4" t="str">
        <f>IF(WeightedParse!B146&gt;0,WeightedParse!B146,"")</f>
        <v/>
      </c>
      <c r="C146" s="4" t="str">
        <f>IF(A146&gt;"",IF(AND(B146&lt;=Variables!$B$8,G146&gt;2),"Youth",IF(AND(B146&lt;=Variables!$B$8,G146&lt;=2),"Prospect",IF(AND(B146&gt;=Variables!$B$9,G146&gt;2),"Old",IF(G146&gt;=3,"Reserves","First Team")))),"")</f>
        <v/>
      </c>
      <c r="D146" s="4" t="str">
        <f>SquadExport!BJ146</f>
        <v/>
      </c>
      <c r="E146" s="4" t="str">
        <f>IF(A146&gt;"",VLOOKUP(F146,Roles!A:B,2,FALSE)&amp;IF(OR(VLOOKUP(F146,Roles!$A:$B,2,FALSE)="FB",VLOOKUP(F146,Roles!$A:$B,2,FALSE)="WB",VLOOKUP(F146,Roles!$A:$B,2,FALSE)="WM",VLOOKUP(F146,Roles!$A:$B,2,FALSE)="W"),IF(AND(SquadExport!BK146=TRUE,SquadExport!BM146=TRUE,WeightedParse!BB146&gt;=WeightedParse!BC146)," (R)",IF(AND(SquadExport!BK146=TRUE,SquadExport!BM146=TRUE,WeightedParse!BB146&lt;WeightedParse!BC146)," (L)",IF(AND(SquadExport!BK146=TRUE,SquadExport!BM146=FALSE), " (L)",IF(AND(SquadExport!BK146=FALSE,SquadExport!BM146=TRUE)," (R)","")))),""),"")</f>
        <v/>
      </c>
      <c r="F146" s="4" t="str" cm="1">
        <f t="array" ref="F146">IF(A146&gt;"",INDEX($J$1:$AY$1,SUMPRODUCT(MAX(($J$2:$AY$200=MAX($J146:$AY146))*(COLUMN($J$2:$AY$200))))-COLUMN($J$1)+1),"")</f>
        <v/>
      </c>
      <c r="G146" s="4" t="str">
        <f t="shared" si="6"/>
        <v/>
      </c>
      <c r="H146" s="4" t="str">
        <f t="shared" si="7"/>
        <v/>
      </c>
      <c r="I146" s="5" t="str">
        <f t="shared" si="8"/>
        <v/>
      </c>
      <c r="J146" s="114" t="str">
        <f>IF($A146&gt;"",HARMEAN(WeightedParse!V146,WeightedParse!Y146,WeightedParse!Z146,WeightedParse!AE146,WeightedParse!AJ146,WeightedParse!AQ146,WeightedParse!AR146,WeightedParse!AS146,WeightedParse!AU146,WeightedParse!AV146,WeightedParse!AW146,WeightedParse!AY146,WeightedParse!BA146),"")</f>
        <v/>
      </c>
      <c r="K146" s="114" t="str">
        <f>IF(A146&gt;"",HARMEAN(WeightedParse!K146,WeightedParse!Q146,WeightedParse!V146,WeightedParse!X146,WeightedParse!Y146,WeightedParse!Z146,WeightedParse!AE146,WeightedParse!AG146,WeightedParse!AI146,WeightedParse!AJ146,WeightedParse!AQ146,WeightedParse!AR146,WeightedParse!AS146,WeightedParse!AU146,WeightedParse!AV146,WeightedParse!AW146,WeightedParse!AY146,WeightedParse!AZ146,WeightedParse!BA146),"")</f>
        <v/>
      </c>
      <c r="L146" s="114" t="str">
        <f>IF($A146&gt;"",IF(AND(EXACT(SquadExport!$BO146,TRUE),EXACT(SquadExport!$BL146,TRUE)),HARMEAN(WeightedParse!M146,WeightedParse!P146,WeightedParse!S146,WeightedParse!U146,WeightedParse!V146,WeightedParse!W146,WeightedParse!Y146,WeightedParse!AE146,WeightedParse!AL146,WeightedParse!AN146,WeightedParse!AP146),HARMEAN(WeightedParse!M146,WeightedParse!P146,WeightedParse!S146,WeightedParse!U146,WeightedParse!V146,WeightedParse!W146,WeightedParse!Y146,WeightedParse!AE146,WeightedParse!AL146,WeightedParse!AN146,WeightedParse!AP146)*Variables!$B$5),"")</f>
        <v/>
      </c>
      <c r="M146" s="114" t="str">
        <f>IF($A146&gt;"",IF(AND(EXACT(SquadExport!$BO146,TRUE),EXACT(SquadExport!$BL146,TRUE)),HARMEAN(WeightedParse!M146,WeightedParse!P146,WeightedParse!S146,WeightedParse!U146,WeightedParse!V146,WeightedParse!W146,WeightedParse!X146,WeightedParse!Y146,WeightedParse!Z146,WeightedParse!AE146,WeightedParse!AL146,WeightedParse!AN146,WeightedParse!AP146),HARMEAN(WeightedParse!M146,WeightedParse!P146,WeightedParse!S146,WeightedParse!U146,WeightedParse!V146,WeightedParse!W146,WeightedParse!X146,WeightedParse!Y146,WeightedParse!Z146,WeightedParse!AE146,WeightedParse!AL146,WeightedParse!AN146,WeightedParse!AP146)*Variables!$B$5),"")</f>
        <v/>
      </c>
      <c r="N146" s="114" t="str">
        <f>IF($A146&gt;"",IF(AND(EXACT(SquadExport!$BO146,TRUE),EXACT(SquadExport!$BL146,TRUE)),HARMEAN(WeightedParse!K146,WeightedParse!M146,WeightedParse!P146,WeightedParse!Q146,WeightedParse!S146,WeightedParse!T146,WeightedParse!U146,WeightedParse!V146,WeightedParse!W146,WeightedParse!X146,WeightedParse!Y146,WeightedParse!Z146,WeightedParse!AE146,WeightedParse!AG146,WeightedParse!AL146,WeightedParse!AN146,WeightedParse!AP146),HARMEAN(WeightedParse!K146,WeightedParse!M146,WeightedParse!P146,WeightedParse!Q146,WeightedParse!S146,WeightedParse!T146,WeightedParse!U146,WeightedParse!V146,WeightedParse!W146,WeightedParse!X146,WeightedParse!Y146,WeightedParse!Z146,WeightedParse!AE146,WeightedParse!AG146,WeightedParse!AL146,WeightedParse!AN146,WeightedParse!AP146)*Variables!$B$5),"")</f>
        <v/>
      </c>
      <c r="O146" s="114" t="str">
        <f>IF($A146&gt;"",IF(AND(EXACT(SquadExport!$BO146,TRUE),EXACT(SquadExport!$BL146,TRUE)),HARMEAN(WeightedParse!I146,WeightedParse!K146,WeightedParse!M146,WeightedParse!P146,WeightedParse!Q146,WeightedParse!S146,WeightedParse!T146,WeightedParse!V146,WeightedParse!W146,WeightedParse!X146,WeightedParse!Y146,WeightedParse!Z146,WeightedParse!AB146,WeightedParse!AE146,WeightedParse!AF146,WeightedParse!AG146,WeightedParse!AJ146,WeightedParse!AK146,WeightedParse!AL146,WeightedParse!AN146,WeightedParse!AO146,WeightedParse!AP146),HARMEAN(WeightedParse!I146,WeightedParse!K146,WeightedParse!M146,WeightedParse!P146,WeightedParse!Q146,WeightedParse!S146,WeightedParse!T146,WeightedParse!V146,WeightedParse!W146,WeightedParse!X146,WeightedParse!Y146,WeightedParse!Z146,WeightedParse!AB146,WeightedParse!AE146,WeightedParse!AF146,WeightedParse!AG146,WeightedParse!AJ146,WeightedParse!AK146,WeightedParse!AL146,WeightedParse!AN146,WeightedParse!AO146,WeightedParse!AP146)*Variables!$B$5),"")</f>
        <v/>
      </c>
      <c r="P146" s="114" t="str">
        <f>IF($A146&gt;"",IF(AND(OR(EXACT(SquadExport!$BO146,TRUE),EXACT(SquadExport!$BP146,TRUE)),OR(EXACT(SquadExport!$BK146,TRUE),EXACT(SquadExport!$BM146,TRUE))),HARMEAN(WeightedParse!M146,WeightedParse!P146,WeightedParse!S146,WeightedParse!U146,WeightedParse!V146,WeightedParse!W146,WeightedParse!Y146,WeightedParse!AE146,WeightedParse!AF146,WeightedParse!AP146),HARMEAN(WeightedParse!M146,WeightedParse!P146,WeightedParse!S146,WeightedParse!U146,WeightedParse!V146,WeightedParse!W146,WeightedParse!Y146,WeightedParse!AE146,WeightedParse!AF146,WeightedParse!AP146)*Variables!$B$5),"")</f>
        <v/>
      </c>
      <c r="Q146" s="114" t="str">
        <f>IF($A146&gt;"",IF(AND(OR(EXACT(SquadExport!$BO146,TRUE),EXACT(SquadExport!$BP146,TRUE)),OR(EXACT(SquadExport!$BK146,TRUE),EXACT(SquadExport!$BM146,TRUE))),HARMEAN(WeightedParse!H146,WeightedParse!P146,WeightedParse!Q146,WeightedParse!S146,WeightedParse!T146,WeightedParse!V146,WeightedParse!X146,WeightedParse!Y146,WeightedParse!Z146,WeightedParse!AE146,WeightedParse!AF146,WeightedParse!AH146,WeightedParse!AN146,WeightedParse!AO146),HARMEAN(WeightedParse!H146,WeightedParse!P146,WeightedParse!Q146,WeightedParse!S146,WeightedParse!T146,WeightedParse!V146,WeightedParse!X146,WeightedParse!Y146,WeightedParse!Z146,WeightedParse!AE146,WeightedParse!AF146,WeightedParse!AH146,WeightedParse!AN146,WeightedParse!AO146)*Variables!$B$5),"")</f>
        <v/>
      </c>
      <c r="R146" s="115" t="str">
        <f>IF($A146&gt;"",IF(AND(OR(EXACT(SquadExport!$BO146,TRUE),EXACT(SquadExport!$BP146,TRUE)),OR(EXACT(SquadExport!$BK146,TRUE),EXACT(SquadExport!$BM146,TRUE))),HARMEAN(WeightedParse!H146,WeightedParse!I146,WeightedParse!K146,WeightedParse!P146,WeightedParse!Q146,WeightedParse!S146,WeightedParse!T146,WeightedParse!V146,WeightedParse!Y146,WeightedParse!Z146,WeightedParse!AD146,WeightedParse!AE146,WeightedParse!AF146,WeightedParse!AH146,WeightedParse!AI146,WeightedParse!AJ146,WeightedParse!AN146,WeightedParse!AO146),HARMEAN(WeightedParse!H146,WeightedParse!I146,WeightedParse!K146,WeightedParse!P146,WeightedParse!Q146,WeightedParse!S146,WeightedParse!T146,WeightedParse!V146,WeightedParse!Y146,WeightedParse!Z146,WeightedParse!AD146,WeightedParse!AE146,WeightedParse!AF146,WeightedParse!AH146,WeightedParse!AI146,WeightedParse!AJ146,WeightedParse!AN146,WeightedParse!AO146)*Variables!$B$5),"")</f>
        <v/>
      </c>
      <c r="S146" s="115" t="str">
        <f>IF($A146&gt;"",IF(AND(OR(EXACT(SquadExport!$BO146,TRUE),EXACT(SquadExport!$BP146,TRUE)),OR(EXACT(SquadExport!$BK146,TRUE),EXACT(SquadExport!$BM146,TRUE))),HARMEAN(WeightedParse!H146,WeightedParse!I146,WeightedParse!K146,WeightedParse!Q146,WeightedParse!S146,WeightedParse!T146,WeightedParse!V146,WeightedParse!X146,WeightedParse!Z146,WeightedParse!AB146,WeightedParse!AD146,WeightedParse!AF146,WeightedParse!AG146,WeightedParse!AH146,WeightedParse!AI146,WeightedParse!AJ146,WeightedParse!AK146,WeightedParse!AN146,WeightedParse!AO146),HARMEAN(WeightedParse!H146,WeightedParse!I146,WeightedParse!K146,WeightedParse!Q146,WeightedParse!S146,WeightedParse!T146,WeightedParse!V146,WeightedParse!X146,WeightedParse!Z146,WeightedParse!AB146,WeightedParse!AD146,WeightedParse!AF146,WeightedParse!AG146,WeightedParse!AH146,WeightedParse!AI146,WeightedParse!AJ146,WeightedParse!AK146,WeightedParse!AN146,WeightedParse!AO146)*Variables!$B$5),"")</f>
        <v/>
      </c>
      <c r="T146" s="114" t="str">
        <f>IF($A146&gt;"",IF(AND(OR(EXACT(SquadExport!$BO146,TRUE),EXACT(SquadExport!$BP146,TRUE)),OR(EXACT(SquadExport!$BK146,TRUE),EXACT(SquadExport!$BM146,TRUE))),HARMEAN(WeightedParse!I146,WeightedParse!K146,WeightedParse!N146,WeightedParse!P146,WeightedParse!Q146,WeightedParse!S146,WeightedParse!T146,WeightedParse!V146,WeightedParse!X146,WeightedParse!Y146,WeightedParse!Z146,WeightedParse!AB146,WeightedParse!AD146,WeightedParse!AE146,WeightedParse!AF146,WeightedParse!AH146,WeightedParse!AI146,WeightedParse!AJ146,WeightedParse!AN146,WeightedParse!AO146)*WeightedParse!BD146,(HARMEAN(WeightedParse!I146,WeightedParse!K146,WeightedParse!N146,WeightedParse!P146,WeightedParse!Q146,WeightedParse!S146,WeightedParse!T146,WeightedParse!V146,WeightedParse!X146,WeightedParse!Y146,WeightedParse!Z146,WeightedParse!AB146,WeightedParse!AD146,WeightedParse!AE146,WeightedParse!AF146,WeightedParse!AH146,WeightedParse!AI146,WeightedParse!AJ146,WeightedParse!AN146,WeightedParse!AO146)*WeightedParse!BD146)*Variables!$B$5),"")</f>
        <v/>
      </c>
      <c r="U146" s="114" t="str">
        <f>IF($A146&gt;"",IF(EXACT(SquadExport!$BQ146,TRUE),HARMEAN(WeightedParse!P146,WeightedParse!S146,WeightedParse!V146,WeightedParse!X146,WeightedParse!Y146,WeightedParse!Z146,WeightedParse!AE146,WeightedParse!AF146,WeightedParse!AP146),HARMEAN(WeightedParse!P146,WeightedParse!S146,WeightedParse!V146,WeightedParse!X146,WeightedParse!Y146,WeightedParse!Z146,WeightedParse!AE146,WeightedParse!AF146,WeightedParse!AP146)*Variables!$B$5),"")</f>
        <v/>
      </c>
      <c r="V146" s="114" t="str">
        <f>IF($A146&gt;"",IF(EXACT(SquadExport!$BQ146,TRUE),HARMEAN(WeightedParse!K146,WeightedParse!Q146,WeightedParse!S146,WeightedParse!T146,WeightedParse!V146,WeightedParse!X146,WeightedParse!Z146,WeightedParse!AE146,WeightedParse!AF146,WeightedParse!AG146,WeightedParse!AH146,WeightedParse!AK146),HARMEAN(WeightedParse!K146,WeightedParse!Q146,WeightedParse!S146,WeightedParse!T146,WeightedParse!V146,WeightedParse!X146,WeightedParse!Z146,WeightedParse!AE146,WeightedParse!AF146,WeightedParse!AG146,WeightedParse!AH146,WeightedParse!AK146)*Variables!$B$5),"")</f>
        <v/>
      </c>
      <c r="W146" s="114" t="str">
        <f>IF($A146&gt;"",IF(EXACT(SquadExport!$BQ146,TRUE),HARMEAN(WeightedParse!I146,WeightedParse!K146,WeightedParse!N146,WeightedParse!Q146,WeightedParse!T146,WeightedParse!V146,WeightedParse!X146,WeightedParse!Z146,WeightedParse!AB146,WeightedParse!AD146,WeightedParse!AF146,WeightedParse!AG146,WeightedParse!AK146),HARMEAN(WeightedParse!I146,WeightedParse!K146,WeightedParse!N146,WeightedParse!Q146,WeightedParse!T146,WeightedParse!V146,WeightedParse!X146,WeightedParse!Z146,WeightedParse!AB146,WeightedParse!AD146,WeightedParse!AF146,WeightedParse!AG146,WeightedParse!AK146)*Variables!$B$5),"")</f>
        <v/>
      </c>
      <c r="X146" s="114" t="str">
        <f>IF($A146&gt;"",IF(EXACT(SquadExport!$BQ146,TRUE),HARMEAN(WeightedParse!K146,WeightedParse!P146,WeightedParse!Q146,WeightedParse!S146,WeightedParse!U146,WeightedParse!V146,WeightedParse!X146,WeightedParse!Y146,WeightedParse!Z146,WeightedParse!AE146,WeightedParse!AF146,WeightedParse!AH146,WeightedParse!AO146,WeightedParse!AP146),HARMEAN(WeightedParse!K146,WeightedParse!P146,WeightedParse!Q146,WeightedParse!S146,WeightedParse!U146,WeightedParse!V146,WeightedParse!X146,WeightedParse!Y146,WeightedParse!Z146,WeightedParse!AE146,WeightedParse!AF146,WeightedParse!AH146,WeightedParse!AO146,WeightedParse!AP146)*Variables!$B$5),"")</f>
        <v/>
      </c>
      <c r="Y146" s="114" t="str">
        <f>IF($A146&gt;"",IF(EXACT(SquadExport!$BQ146,TRUE),HARMEAN(WeightedParse!P146,WeightedParse!Q146,WeightedParse!S146,WeightedParse!U146,WeightedParse!V146,WeightedParse!W146,WeightedParse!Y146,WeightedParse!AE146,WeightedParse!AF146,WeightedParse!AH146,WeightedParse!AJ146,WeightedParse!AN146,WeightedParse!AO146,WeightedParse!AP146),HARMEAN(WeightedParse!P146,WeightedParse!Q146,WeightedParse!S146,WeightedParse!U146,WeightedParse!V146,WeightedParse!W146,WeightedParse!Y146,WeightedParse!AE146,WeightedParse!AF146,WeightedParse!AH146,WeightedParse!AJ146,WeightedParse!AN146,WeightedParse!AO146,WeightedParse!AP146)*Variables!$B$5),"")</f>
        <v/>
      </c>
      <c r="Z146" s="114" t="str">
        <f>IF($A146&gt;"",IF(EXACT(SquadExport!$BQ146,TRUE),HARMEAN(WeightedParse!M146,WeightedParse!P146,WeightedParse!Q146,WeightedParse!S146,WeightedParse!U146,WeightedParse!V146,WeightedParse!W146,WeightedParse!X146,WeightedParse!Y146,WeightedParse!Z146,WeightedParse!AE146,WeightedParse!AF146,WeightedParse!AH146,WeightedParse!AL146,WeightedParse!AO146,WeightedParse!AP146),HARMEAN(WeightedParse!M146,WeightedParse!P146,WeightedParse!Q146,WeightedParse!S146,WeightedParse!U146,WeightedParse!V146,WeightedParse!W146,WeightedParse!X146,WeightedParse!Y146,WeightedParse!Z146,WeightedParse!AE146,WeightedParse!AF146,WeightedParse!AH146,WeightedParse!AL146,WeightedParse!AO146,WeightedParse!AP146)*Variables!$B$5),"")</f>
        <v/>
      </c>
      <c r="AA146" s="114" t="str">
        <f>IF($A146&gt;"",IF(EXACT(SquadExport!$BQ146,TRUE),HARMEAN(WeightedParse!J146,WeightedParse!K146,WeightedParse!N146,WeightedParse!P146,WeightedParse!Q146,WeightedParse!S146,WeightedParse!V146,WeightedParse!X146,WeightedParse!Y146,WeightedParse!Z146,WeightedParse!AD146,WeightedParse!AE146,WeightedParse!AH146,WeightedParse!AI146,WeightedParse!AK146,WeightedParse!AN146,WeightedParse!AO146,WeightedParse!AP146),HARMEAN(WeightedParse!J146,WeightedParse!K146,WeightedParse!N146,WeightedParse!P146,WeightedParse!Q146,WeightedParse!S146,WeightedParse!V146,WeightedParse!X146,WeightedParse!Y146,WeightedParse!Z146,WeightedParse!AD146,WeightedParse!AE146,WeightedParse!AH146,WeightedParse!AI146,WeightedParse!AK146,WeightedParse!AN146,WeightedParse!AO146,WeightedParse!AP146)*Variables!$B$5),"")</f>
        <v/>
      </c>
      <c r="AB146" s="114" t="str">
        <f>IF($A146&gt;"",IF(AND(EXACT(SquadExport!$BR146,TRUE),EXACT(SquadExport!$BL146,TRUE)),HARMEAN(WeightedParse!I146,WeightedParse!K146,WeightedParse!N146,WeightedParse!Q146,WeightedParse!T146,WeightedParse!V146,WeightedParse!X146,WeightedParse!Y146,WeightedParse!Z146,WeightedParse!AD146,WeightedParse!AE146,WeightedParse!AF146,WeightedParse!AG146,WeightedParse!AH146,WeightedParse!AI146,WeightedParse!AJ146,WeightedParse!AK146,WeightedParse!AN146,WeightedParse!AO146),HARMEAN(WeightedParse!I146,WeightedParse!K146,WeightedParse!N146,WeightedParse!Q146,WeightedParse!T146,WeightedParse!V146,WeightedParse!X146,WeightedParse!Y146,WeightedParse!Z146,WeightedParse!AD146,WeightedParse!AE146,WeightedParse!AF146,WeightedParse!AG146,WeightedParse!AH146,WeightedParse!AI146,WeightedParse!AJ146,WeightedParse!AK146,WeightedParse!AN146,WeightedParse!AO146)*Variables!$B$5),"")</f>
        <v/>
      </c>
      <c r="AC146" s="114" t="str">
        <f>IF($A146&gt;"",IF(AND(EXACT(SquadExport!$BR146,TRUE),EXACT(SquadExport!$BL146,TRUE)),HARMEAN(WeightedParse!K146,WeightedParse!Q146,WeightedParse!S146,WeightedParse!T146,WeightedParse!V146,WeightedParse!X146,WeightedParse!Y146,WeightedParse!Z146,WeightedParse!AD146,WeightedParse!AE146,WeightedParse!AF146,WeightedParse!AG146,WeightedParse!AH146,WeightedParse!AO146),HARMEAN(WeightedParse!K146,WeightedParse!Q146,WeightedParse!S146,WeightedParse!T146,WeightedParse!V146,WeightedParse!X146,WeightedParse!Y146,WeightedParse!Z146,WeightedParse!AD146,WeightedParse!AE146,WeightedParse!AF146,WeightedParse!AG146,WeightedParse!AH146,WeightedParse!AO146)*Variables!$B$5),"")</f>
        <v/>
      </c>
      <c r="AD146" s="114" t="str">
        <f>IF($A146&gt;"",IF(AND(EXACT(SquadExport!$BR146,TRUE),EXACT(SquadExport!$BL146,TRUE)),HARMEAN(WeightedParse!I146,WeightedParse!J146,WeightedParse!K146,WeightedParse!N146,WeightedParse!Q146,WeightedParse!S146,WeightedParse!T146,WeightedParse!V146,WeightedParse!X146,WeightedParse!Z146,WeightedParse!AB146,WeightedParse!AD146,WeightedParse!AG146,WeightedParse!AH146,WeightedParse!AI146,WeightedParse!AK146,WeightedParse!AO146),HARMEAN(WeightedParse!I146,WeightedParse!J146,WeightedParse!K146,WeightedParse!N146,WeightedParse!Q146,WeightedParse!S146,WeightedParse!T146,WeightedParse!V146,WeightedParse!X146,WeightedParse!Z146,WeightedParse!AB146,WeightedParse!AD146,WeightedParse!AG146,WeightedParse!AH146,WeightedParse!AI146,WeightedParse!AK146,WeightedParse!AO146)*Variables!$B$5),"")</f>
        <v/>
      </c>
      <c r="AE146" s="114" t="str">
        <f>IF($A146&gt;"",IF(AND(EXACT(SquadExport!$BR146,TRUE),EXACT(SquadExport!$BL146,TRUE)),HARMEAN(WeightedParse!K146,WeightedParse!N146,WeightedParse!P146,WeightedParse!Q146,WeightedParse!S146,WeightedParse!T146,WeightedParse!U146,WeightedParse!V146,WeightedParse!X146,WeightedParse!Y146,WeightedParse!Z146,WeightedParse!AD146,WeightedParse!AE146,WeightedParse!AF146,WeightedParse!AG146,WeightedParse!AH146,WeightedParse!AI146,WeightedParse!AO146),HARMEAN(WeightedParse!K146,WeightedParse!N146,WeightedParse!P146,WeightedParse!Q146,WeightedParse!S146,WeightedParse!T146,WeightedParse!U146,WeightedParse!V146,WeightedParse!X146,WeightedParse!Y146,WeightedParse!Z146,WeightedParse!AD146,WeightedParse!AE146,WeightedParse!AF146,WeightedParse!AG146,WeightedParse!AH146,WeightedParse!AI146,WeightedParse!AO146)*Variables!$B$5),"")</f>
        <v/>
      </c>
      <c r="AF146" s="114" t="str">
        <f>IF($A146&gt;"",IF(AND(EXACT(SquadExport!$BR146,TRUE),EXACT(SquadExport!$BL146,TRUE)),HARMEAN(WeightedParse!I146,WeightedParse!J146,WeightedParse!K146,WeightedParse!N146,WeightedParse!Q146,WeightedParse!S146,WeightedParse!T146,WeightedParse!U146,WeightedParse!V146,WeightedParse!X146,WeightedParse!Z146,WeightedParse!AD146,WeightedParse!AE146,WeightedParse!AF146,WeightedParse!AH146,WeightedParse!AI146,WeightedParse!AK146,WeightedParse!AN146,WeightedParse!AO146,WeightedParse!AP146),HARMEAN(WeightedParse!I146,WeightedParse!J146,WeightedParse!K146,WeightedParse!N146,WeightedParse!Q146,WeightedParse!S146,WeightedParse!T146,WeightedParse!U146,WeightedParse!V146,WeightedParse!X146,WeightedParse!Z146,WeightedParse!AD146,WeightedParse!AE146,WeightedParse!AF146,WeightedParse!AH146,WeightedParse!AI146,WeightedParse!AK146,WeightedParse!AN146,WeightedParse!AO146,WeightedParse!AP146)*Variables!$B$5),"")</f>
        <v/>
      </c>
      <c r="AG146" s="114" t="str">
        <f>IF($A146&gt;"",IF(AND(OR(EXACT(SquadExport!$BR146,TRUE),EXACT(SquadExport!$BS146,TRUE)),OR(EXACT(SquadExport!$BK146,TRUE),EXACT(SquadExport!$BM146,TRUE))),HARMEAN(WeightedParse!I146,WeightedParse!K146,WeightedParse!Q146,WeightedParse!T146,WeightedParse!X146,WeightedParse!Z146,WeightedParse!AD146,WeightedParse!AF146,WeightedParse!AG146,WeightedParse!AJ146),HARMEAN(WeightedParse!I146,WeightedParse!K146,WeightedParse!Q146,WeightedParse!T146,WeightedParse!X146,WeightedParse!Z146,WeightedParse!AD146,WeightedParse!AF146,WeightedParse!AG146,WeightedParse!AJ146)*Variables!$B$5),"")</f>
        <v/>
      </c>
      <c r="AH146" s="114" t="str">
        <f>IF($A146&gt;"",IF(AND(OR(EXACT(SquadExport!$BR146,TRUE),EXACT(SquadExport!$BS146,TRUE)),OR(EXACT(SquadExport!$BK146,TRUE),EXACT(SquadExport!$BM146,TRUE))),HARMEAN(WeightedParse!H146,WeightedParse!K146,WeightedParse!P146,WeightedParse!Q146,WeightedParse!S146,WeightedParse!T146,WeightedParse!V146,WeightedParse!X146,WeightedParse!Y146,WeightedParse!Z146,WeightedParse!AD146,WeightedParse!AE146,WeightedParse!AF146,WeightedParse!AG146,WeightedParse!AH146,WeightedParse!AO146),HARMEAN(WeightedParse!H146,WeightedParse!K146,WeightedParse!P146,WeightedParse!Q146,WeightedParse!S146,WeightedParse!T146,WeightedParse!V146,WeightedParse!X146,WeightedParse!Y146,WeightedParse!Z146,WeightedParse!AD146,WeightedParse!AE146,WeightedParse!AF146,WeightedParse!AG146,WeightedParse!AH146,WeightedParse!AO146)*Variables!$B$5),"")</f>
        <v/>
      </c>
      <c r="AI146" s="114" t="str">
        <f>IF($A146&gt;"",IF(AND(OR(EXACT(SquadExport!$BR146,TRUE),EXACT(SquadExport!$BS146,TRUE)),OR(EXACT(SquadExport!$BK146,TRUE),EXACT(SquadExport!$BM146,TRUE))),HARMEAN(WeightedParse!H146,WeightedParse!I146,WeightedParse!K146,WeightedParse!P146,WeightedParse!Q146,WeightedParse!S146,WeightedParse!T146,WeightedParse!U146,WeightedParse!V146,WeightedParse!X146,WeightedParse!Y146,WeightedParse!Z146,WeightedParse!AD146,WeightedParse!AE146,WeightedParse!AF146,WeightedParse!AH146,WeightedParse!AI146,WeightedParse!AO146),HARMEAN(WeightedParse!H146,WeightedParse!I146,WeightedParse!K146,WeightedParse!P146,WeightedParse!Q146,WeightedParse!S146,WeightedParse!T146,WeightedParse!U146,WeightedParse!V146,WeightedParse!X146,WeightedParse!Y146,WeightedParse!Z146,WeightedParse!AD146,WeightedParse!AE146,WeightedParse!AF146,WeightedParse!AH146,WeightedParse!AI146,WeightedParse!AO146)*Variables!$B$5),"")</f>
        <v/>
      </c>
      <c r="AJ146" s="114" t="str">
        <f>IF($A146&gt;"",IF(AND(OR(EXACT(SquadExport!$BR146,TRUE),EXACT(SquadExport!$BS146,TRUE)),OR(EXACT(SquadExport!$BK146,TRUE),EXACT(SquadExport!$BM146,TRUE))),HARMEAN(WeightedParse!H146,WeightedParse!K146,WeightedParse!M146,WeightedParse!V146,WeightedParse!W146,WeightedParse!AD146,WeightedParse!AF146,WeightedParse!AH146,WeightedParse!AK146,WeightedParse!AL146,WeightedParse!AO146,WeightedParse!AP146)*(CONVERT(LEFT(SquadExport!$E146,FIND("'",SquadExport!$E146)-1)+((MID(SquadExport!$E146,FIND("'",SquadExport!$E146)+1,LEN(SquadExport!$E146)-FIND("'",SquadExport!$E146)-1))/12),"ft","m")-1)/(Variables!$C$4-1),(HARMEAN(WeightedParse!H146,WeightedParse!K146,WeightedParse!M146,WeightedParse!V146,WeightedParse!W146,WeightedParse!AD146,WeightedParse!AF146,WeightedParse!AH146,WeightedParse!AK146,WeightedParse!AL146,WeightedParse!AO146,WeightedParse!AP146)*(CONVERT(LEFT(SquadExport!$E146,FIND("'",SquadExport!$E146)-1)+((MID(SquadExport!$E146,FIND("'",SquadExport!$E146)+1,LEN(SquadExport!$E146)-FIND("'",SquadExport!$E146)-1))/12),"ft","m")-1)/(Variables!$C$4-1))*Variables!$B$5),"")</f>
        <v/>
      </c>
      <c r="AK146" s="114" t="str">
        <f>IF($A146&gt;"",IF(AND(OR(EXACT(SquadExport!$BR146,TRUE),EXACT(SquadExport!$BS146,TRUE)),OR(EXACT(SquadExport!$BK146,TRUE),EXACT(SquadExport!$BM146,TRUE))),HARMEAN(WeightedParse!J146,WeightedParse!K146,WeightedParse!T146,WeightedParse!V146,WeightedParse!X146,WeightedParse!Y146,WeightedParse!Z146,WeightedParse!AD146,WeightedParse!AH146,WeightedParse!AI146,WeightedParse!AK146,WeightedParse!AO146),HARMEAN(WeightedParse!J146,WeightedParse!K146,WeightedParse!T146,WeightedParse!V146,WeightedParse!X146,WeightedParse!Y146,WeightedParse!Z146,WeightedParse!AD146,WeightedParse!AH146,WeightedParse!AI146,WeightedParse!AK146,WeightedParse!AO146)*Variables!$B$5),"")</f>
        <v/>
      </c>
      <c r="AL146" s="114" t="str">
        <f>IF($A146&gt;"",IF(AND(OR(EXACT(SquadExport!$BR146,TRUE),EXACT(SquadExport!$BS146,TRUE)),OR(EXACT(SquadExport!$BK146,TRUE),EXACT(SquadExport!$BM146,TRUE))),HARMEAN(WeightedParse!H146,WeightedParse!I146,WeightedParse!K146,WeightedParse!Q146,WeightedParse!T146,WeightedParse!V146,WeightedParse!AB146,WeightedParse!AD146,WeightedParse!AH146,WeightedParse!AI146,WeightedParse!AJ146,WeightedParse!AN146,WeightedParse!AO146),HARMEAN(WeightedParse!H146,WeightedParse!I146,WeightedParse!K146,WeightedParse!Q146,WeightedParse!T146,WeightedParse!V146,WeightedParse!AB146,WeightedParse!AD146,WeightedParse!AH146,WeightedParse!AI146,WeightedParse!AJ146,WeightedParse!AN146,WeightedParse!AO146)*Variables!$B$5),"")</f>
        <v/>
      </c>
      <c r="AM146" s="114" t="str">
        <f>IF($A146&gt;"",IF(AND(OR(EXACT(SquadExport!$BR146,TRUE),EXACT(SquadExport!$BS146,TRUE)),OR(EXACT(SquadExport!$BK146,TRUE),EXACT(SquadExport!$BM146,TRUE))),HARMEAN(WeightedParse!I146,WeightedParse!J146,WeightedParse!K146,WeightedParse!N146,WeightedParse!Q146,WeightedParse!T146,WeightedParse!V146,WeightedParse!X146,WeightedParse!AB146,WeightedParse!AD146,WeightedParse!AG146,WeightedParse!AI146,WeightedParse!AJ146,WeightedParse!AK146,WeightedParse!AN146)*WeightedParse!BD146,(HARMEAN(WeightedParse!I146,WeightedParse!J146,WeightedParse!K146,WeightedParse!N146,WeightedParse!Q146,WeightedParse!T146,WeightedParse!V146,WeightedParse!X146,WeightedParse!AB146,WeightedParse!AD146,WeightedParse!AG146,WeightedParse!AI146,WeightedParse!AJ146,WeightedParse!AK146,WeightedParse!AN146)*WeightedParse!BD146)*Variables!$B$5),"")</f>
        <v/>
      </c>
      <c r="AN146" s="114" t="str">
        <f>IF($A146&gt;"",IF(AND(OR(EXACT(SquadExport!$BR146,TRUE),EXACT(SquadExport!$BS146,TRUE)),OR(EXACT(SquadExport!$BK146,TRUE),EXACT(SquadExport!$BM146,TRUE))),HARMEAN(WeightedParse!H146,WeightedParse!I146,WeightedParse!K146,WeightedParse!N146,WeightedParse!Q146,WeightedParse!T146,WeightedParse!V146,WeightedParse!X146,WeightedParse!Z146,WeightedParse!AD146,WeightedParse!AG146,WeightedParse!AH146,WeightedParse!AI146,WeightedParse!AJ146,WeightedParse!AN146,WeightedParse!AO146)*WeightedParse!BD146,(HARMEAN(WeightedParse!H146,WeightedParse!I146,WeightedParse!K146,WeightedParse!N146,WeightedParse!Q146,WeightedParse!T146,WeightedParse!V146,WeightedParse!X146,WeightedParse!Z146,WeightedParse!AD146,WeightedParse!AG146,WeightedParse!AH146,WeightedParse!AI146,WeightedParse!AJ146,WeightedParse!AN146,WeightedParse!AO146)*WeightedParse!BD146)*Variables!$B$5),"")</f>
        <v/>
      </c>
      <c r="AO146" s="114" t="str">
        <f>IF($A146&gt;"",IF(AND(EXACT(SquadExport!$BS146,TRUE),EXACT(SquadExport!$BL146,TRUE)),HARMEAN(WeightedParse!K146,WeightedParse!Q146,WeightedParse!T146,WeightedParse!V146,WeightedParse!X146,WeightedParse!Z146,WeightedParse!AB146,WeightedParse!AD146,WeightedParse!AG146,WeightedParse!AK146),HARMEAN(WeightedParse!K146,WeightedParse!Q146,WeightedParse!T146,WeightedParse!V146,WeightedParse!X146,WeightedParse!Z146,WeightedParse!AB146,WeightedParse!AD146,WeightedParse!AG146,WeightedParse!AK146)*Variables!$B$5),"")</f>
        <v/>
      </c>
      <c r="AP146" s="114" t="str">
        <f>IF($A146&gt;"",IF(AND(EXACT(SquadExport!$BS146,TRUE),EXACT(SquadExport!$BL146,TRUE)),HARMEAN(WeightedParse!I146,WeightedParse!K146,WeightedParse!Q146,WeightedParse!T146,WeightedParse!V146,WeightedParse!X146,WeightedParse!Z146,WeightedParse!AB146,WeightedParse!AD146,WeightedParse!AF146,WeightedParse!AG146,WeightedParse!AI146,WeightedParse!AJ146),HARMEAN(WeightedParse!I146,WeightedParse!K146,WeightedParse!Q146,WeightedParse!T146,WeightedParse!V146,WeightedParse!X146,WeightedParse!Z146,WeightedParse!AB146,WeightedParse!AD146,WeightedParse!AF146,WeightedParse!AG146,WeightedParse!AI146,WeightedParse!AJ146)*Variables!$B$5),"")</f>
        <v/>
      </c>
      <c r="AQ146" s="114" t="str">
        <f>IF($A146&gt;"",IF(AND(EXACT(SquadExport!$BS146,TRUE),EXACT(SquadExport!$BL146,TRUE)),HARMEAN(WeightedParse!I146,WeightedParse!J146,WeightedParse!K146,WeightedParse!Q146,WeightedParse!T146,WeightedParse!V146,WeightedParse!X146,WeightedParse!Z146,WeightedParse!AB146,WeightedParse!AD146,WeightedParse!AG146,WeightedParse!AI146,WeightedParse!AJ146,WeightedParse!AK146),HARMEAN(WeightedParse!I146,WeightedParse!J146,WeightedParse!K146,WeightedParse!Q146,WeightedParse!T146,WeightedParse!V146,WeightedParse!X146,WeightedParse!Z146,WeightedParse!AB146,WeightedParse!AD146,WeightedParse!AG146,WeightedParse!AI146,WeightedParse!AJ146,WeightedParse!AK146)*Variables!$B$5),"")</f>
        <v/>
      </c>
      <c r="AR146" s="114" t="str">
        <f>IF($A146&gt;"",IF(AND(EXACT(SquadExport!$BS146,TRUE),EXACT(SquadExport!$BL146,TRUE)),HARMEAN(WeightedParse!I146,WeightedParse!J146,WeightedParse!K146,WeightedParse!Q146,WeightedParse!T146,WeightedParse!V146,WeightedParse!X146,WeightedParse!Y146,WeightedParse!Z146,WeightedParse!AD146,WeightedParse!AH146,WeightedParse!AI146,WeightedParse!AJ146,WeightedParse!AK146,WeightedParse!AN146,WeightedParse!AO146),HARMEAN(WeightedParse!I146,WeightedParse!J146,WeightedParse!K146,WeightedParse!Q146,WeightedParse!T146,WeightedParse!V146,WeightedParse!X146,WeightedParse!Y146,WeightedParse!Z146,WeightedParse!AD146,WeightedParse!AH146,WeightedParse!AI146,WeightedParse!AJ146,WeightedParse!AK146,WeightedParse!AN146,WeightedParse!AO146)*Variables!$B$5),"")</f>
        <v/>
      </c>
      <c r="AS146" s="114" t="str">
        <f>IF($A146&gt;"",IF(AND(EXACT(SquadExport!$BT146,TRUE),EXACT(SquadExport!$BL146,TRUE)),HARMEAN(WeightedParse!J146,WeightedParse!K146,WeightedParse!M146,WeightedParse!T146,WeightedParse!V146,WeightedParse!X146,WeightedParse!Z146,WeightedParse!AD146,WeightedParse!AI146),(HARMEAN(WeightedParse!J146,WeightedParse!K146,WeightedParse!M146,WeightedParse!T146,WeightedParse!V146,WeightedParse!X146,WeightedParse!Z146,WeightedParse!AD146,WeightedParse!AI146)*Variables!$B$5)),"")</f>
        <v/>
      </c>
      <c r="AT146" s="114" t="str">
        <f>IF($A146&gt;"",IF(AND(EXACT(SquadExport!$BT146,TRUE),EXACT(SquadExport!$BL146,TRUE)),HARMEAN(WeightedParse!J146,WeightedParse!K146,WeightedParse!M146,WeightedParse!U146,WeightedParse!V146,WeightedParse!W146,WeightedParse!X146,WeightedParse!Z146,WeightedParse!AD146,WeightedParse!AF146,WeightedParse!AK146,WeightedParse!AL146,WeightedParse!AP146)*(CONVERT(LEFT(SquadExport!$E146,FIND("'",SquadExport!$E146)-1)+((MID(SquadExport!$E146,FIND("'",SquadExport!$E146)+1,LEN(SquadExport!$E146)-FIND("'",SquadExport!$E146)-1))/12),"ft","m")-1)/(Variables!$C$4-1),(HARMEAN(WeightedParse!J146,WeightedParse!K146,WeightedParse!M146,WeightedParse!U146,WeightedParse!V146,WeightedParse!W146,WeightedParse!X146,WeightedParse!Z146,WeightedParse!AD146,WeightedParse!AF146,WeightedParse!AK146,WeightedParse!AL146,WeightedParse!AP146)*(CONVERT(LEFT(SquadExport!$E146,FIND("'",SquadExport!$E146)-1)+((MID(SquadExport!$E146,FIND("'",SquadExport!$E146)+1,LEN(SquadExport!$E146)-FIND("'",SquadExport!$E146)-1))/12),"ft","m")-1)/(Variables!$C$4-1)))*Variables!$B$5,"")</f>
        <v/>
      </c>
      <c r="AU146" s="114" t="str">
        <f>IF($A146&gt;"",IF(AND(EXACT(SquadExport!$BT146,TRUE),EXACT(SquadExport!$BL146,TRUE)),HARMEAN(WeightedParse!I146,WeightedParse!J146,WeightedParse!K146,WeightedParse!Q146,WeightedParse!T146,WeightedParse!V146,WeightedParse!X146,WeightedParse!Z146,WeightedParse!AB146,WeightedParse!AD146,WeightedParse!AF146,WeightedParse!AG146,WeightedParse!AK146,WeightedParse!AP146),HARMEAN(WeightedParse!I146,WeightedParse!J146,WeightedParse!K146,WeightedParse!Q146,WeightedParse!T146,WeightedParse!V146,WeightedParse!X146,WeightedParse!Z146,WeightedParse!AB146,WeightedParse!AD146,WeightedParse!AF146,WeightedParse!AG146,WeightedParse!AK146,WeightedParse!AP146)*Variables!$B$5),"")</f>
        <v/>
      </c>
      <c r="AV146" s="114" t="str">
        <f>IF($A146&gt;"",IF(AND(EXACT(SquadExport!$BT146,TRUE),EXACT(SquadExport!$BL146,TRUE)),HARMEAN(WeightedParse!I146,WeightedParse!J146,WeightedParse!K146,WeightedParse!Q146,WeightedParse!T146,WeightedParse!V146,WeightedParse!X146,WeightedParse!Z146,WeightedParse!AD146,WeightedParse!AH146,WeightedParse!AI146,WeightedParse!AJ146,WeightedParse!AK146,WeightedParse!AN146,WeightedParse!AO146),HARMEAN(WeightedParse!I146,WeightedParse!J146,WeightedParse!K146,WeightedParse!Q146,WeightedParse!T146,WeightedParse!V146,WeightedParse!X146,WeightedParse!Z146,WeightedParse!AD146,WeightedParse!AH146,WeightedParse!AI146,WeightedParse!AJ146,WeightedParse!AK146,WeightedParse!AN146,WeightedParse!AO146)*Variables!$B$5),"")</f>
        <v/>
      </c>
      <c r="AW146" s="114" t="str">
        <f>IF($A146&gt;"",IF(AND(EXACT(SquadExport!$BT146,TRUE),EXACT(SquadExport!$BL146,TRUE)),HARMEAN(WeightedParse!I146,WeightedParse!J146,WeightedParse!K146,WeightedParse!Q146,WeightedParse!T146,WeightedParse!V146,WeightedParse!X146,WeightedParse!Z146,WeightedParse!AB146,WeightedParse!AD146,WeightedParse!AF146,WeightedParse!AG146,WeightedParse!AI146,WeightedParse!AJ146,WeightedParse!AK146),HARMEAN(WeightedParse!I146,WeightedParse!J146,WeightedParse!K146,WeightedParse!Q146,WeightedParse!T146,WeightedParse!V146,WeightedParse!X146,WeightedParse!Z146,WeightedParse!AB146,WeightedParse!AD146,WeightedParse!AF146,WeightedParse!AG146,WeightedParse!AI146,WeightedParse!AJ146,WeightedParse!AK146)*Variables!$B$5),"")</f>
        <v/>
      </c>
      <c r="AX146" s="114" t="str">
        <f>IF($A146&gt;"",IF(AND(EXACT(SquadExport!$BT146,TRUE),EXACT(SquadExport!$BL146,TRUE)),HARMEAN(WeightedParse!K146,WeightedParse!Q146,WeightedParse!U146,WeightedParse!V146,WeightedParse!W146,WeightedParse!X146,WeightedParse!Y146,WeightedParse!Z146,WeightedParse!AD146,WeightedParse!AF146,WeightedParse!AH146,WeightedParse!AI146,WeightedParse!AJ146,WeightedParse!AK146,WeightedParse!AN146,WeightedParse!AO146,WeightedParse!AP146),HARMEAN(WeightedParse!K146,WeightedParse!Q146,WeightedParse!U146,WeightedParse!V146,WeightedParse!W146,WeightedParse!X146,WeightedParse!Y146,WeightedParse!Z146,WeightedParse!AD146,WeightedParse!AF146,WeightedParse!AH146,WeightedParse!AI146,WeightedParse!AJ146,WeightedParse!AK146,WeightedParse!AN146,WeightedParse!AO146,WeightedParse!AP146)*Variables!$B$5),"")</f>
        <v/>
      </c>
      <c r="AY146" s="114" t="str">
        <f>IF($A146&gt;"",IF(AND(EXACT(SquadExport!$BT146,TRUE),EXACT(SquadExport!$BL146,TRUE)),HARMEAN(WeightedParse!I146,WeightedParse!J146,WeightedParse!K146,WeightedParse!M146,WeightedParse!N146,WeightedParse!Q146,WeightedParse!T146,WeightedParse!V146,WeightedParse!X146,WeightedParse!Z146,WeightedParse!AD146,WeightedParse!AF146,WeightedParse!AG146,WeightedParse!AH146,WeightedParse!AI146,WeightedParse!AJ146,WeightedParse!AK146,WeightedParse!AL146,WeightedParse!AN146,WeightedParse!AO146,WeightedParse!AP146),HARMEAN(WeightedParse!I146,WeightedParse!J146,WeightedParse!K146,WeightedParse!M146,WeightedParse!N146,WeightedParse!Q146,WeightedParse!T146,WeightedParse!V146,WeightedParse!X146,WeightedParse!Z146,WeightedParse!AD146,WeightedParse!AF146,WeightedParse!AG146,WeightedParse!AH146,WeightedParse!AI146,WeightedParse!AJ146,WeightedParse!AK146,WeightedParse!AL146,WeightedParse!AN146,WeightedParse!AO146,WeightedParse!AP146)*Variables!$B$5),"")</f>
        <v/>
      </c>
    </row>
    <row r="147" spans="1:51" ht="15" customHeight="1" x14ac:dyDescent="0.25">
      <c r="A147" s="3" t="str">
        <f>IF(WeightedParse!A147&gt;"",WeightedParse!A147,"")</f>
        <v/>
      </c>
      <c r="B147" s="4" t="str">
        <f>IF(WeightedParse!B147&gt;0,WeightedParse!B147,"")</f>
        <v/>
      </c>
      <c r="C147" s="4" t="str">
        <f>IF(A147&gt;"",IF(AND(B147&lt;=Variables!$B$8,G147&gt;2),"Youth",IF(AND(B147&lt;=Variables!$B$8,G147&lt;=2),"Prospect",IF(AND(B147&gt;=Variables!$B$9,G147&gt;2),"Old",IF(G147&gt;=3,"Reserves","First Team")))),"")</f>
        <v/>
      </c>
      <c r="D147" s="4" t="str">
        <f>SquadExport!BJ147</f>
        <v/>
      </c>
      <c r="E147" s="4" t="str">
        <f>IF(A147&gt;"",VLOOKUP(F147,Roles!A:B,2,FALSE)&amp;IF(OR(VLOOKUP(F147,Roles!$A:$B,2,FALSE)="FB",VLOOKUP(F147,Roles!$A:$B,2,FALSE)="WB",VLOOKUP(F147,Roles!$A:$B,2,FALSE)="WM",VLOOKUP(F147,Roles!$A:$B,2,FALSE)="W"),IF(AND(SquadExport!BK147=TRUE,SquadExport!BM147=TRUE,WeightedParse!BB147&gt;=WeightedParse!BC147)," (R)",IF(AND(SquadExport!BK147=TRUE,SquadExport!BM147=TRUE,WeightedParse!BB147&lt;WeightedParse!BC147)," (L)",IF(AND(SquadExport!BK147=TRUE,SquadExport!BM147=FALSE), " (L)",IF(AND(SquadExport!BK147=FALSE,SquadExport!BM147=TRUE)," (R)","")))),""),"")</f>
        <v/>
      </c>
      <c r="F147" s="4" t="str" cm="1">
        <f t="array" ref="F147">IF(A147&gt;"",INDEX($J$1:$AY$1,SUMPRODUCT(MAX(($J$2:$AY$200=MAX($J147:$AY147))*(COLUMN($J$2:$AY$200))))-COLUMN($J$1)+1),"")</f>
        <v/>
      </c>
      <c r="G147" s="4" t="str">
        <f t="shared" si="6"/>
        <v/>
      </c>
      <c r="H147" s="4" t="str">
        <f t="shared" si="7"/>
        <v/>
      </c>
      <c r="I147" s="5" t="str">
        <f t="shared" si="8"/>
        <v/>
      </c>
      <c r="J147" s="114" t="str">
        <f>IF($A147&gt;"",HARMEAN(WeightedParse!V147,WeightedParse!Y147,WeightedParse!Z147,WeightedParse!AE147,WeightedParse!AJ147,WeightedParse!AQ147,WeightedParse!AR147,WeightedParse!AS147,WeightedParse!AU147,WeightedParse!AV147,WeightedParse!AW147,WeightedParse!AY147,WeightedParse!BA147),"")</f>
        <v/>
      </c>
      <c r="K147" s="114" t="str">
        <f>IF(A147&gt;"",HARMEAN(WeightedParse!K147,WeightedParse!Q147,WeightedParse!V147,WeightedParse!X147,WeightedParse!Y147,WeightedParse!Z147,WeightedParse!AE147,WeightedParse!AG147,WeightedParse!AI147,WeightedParse!AJ147,WeightedParse!AQ147,WeightedParse!AR147,WeightedParse!AS147,WeightedParse!AU147,WeightedParse!AV147,WeightedParse!AW147,WeightedParse!AY147,WeightedParse!AZ147,WeightedParse!BA147),"")</f>
        <v/>
      </c>
      <c r="L147" s="114" t="str">
        <f>IF($A147&gt;"",IF(AND(EXACT(SquadExport!$BO147,TRUE),EXACT(SquadExport!$BL147,TRUE)),HARMEAN(WeightedParse!M147,WeightedParse!P147,WeightedParse!S147,WeightedParse!U147,WeightedParse!V147,WeightedParse!W147,WeightedParse!Y147,WeightedParse!AE147,WeightedParse!AL147,WeightedParse!AN147,WeightedParse!AP147),HARMEAN(WeightedParse!M147,WeightedParse!P147,WeightedParse!S147,WeightedParse!U147,WeightedParse!V147,WeightedParse!W147,WeightedParse!Y147,WeightedParse!AE147,WeightedParse!AL147,WeightedParse!AN147,WeightedParse!AP147)*Variables!$B$5),"")</f>
        <v/>
      </c>
      <c r="M147" s="114" t="str">
        <f>IF($A147&gt;"",IF(AND(EXACT(SquadExport!$BO147,TRUE),EXACT(SquadExport!$BL147,TRUE)),HARMEAN(WeightedParse!M147,WeightedParse!P147,WeightedParse!S147,WeightedParse!U147,WeightedParse!V147,WeightedParse!W147,WeightedParse!X147,WeightedParse!Y147,WeightedParse!Z147,WeightedParse!AE147,WeightedParse!AL147,WeightedParse!AN147,WeightedParse!AP147),HARMEAN(WeightedParse!M147,WeightedParse!P147,WeightedParse!S147,WeightedParse!U147,WeightedParse!V147,WeightedParse!W147,WeightedParse!X147,WeightedParse!Y147,WeightedParse!Z147,WeightedParse!AE147,WeightedParse!AL147,WeightedParse!AN147,WeightedParse!AP147)*Variables!$B$5),"")</f>
        <v/>
      </c>
      <c r="N147" s="114" t="str">
        <f>IF($A147&gt;"",IF(AND(EXACT(SquadExport!$BO147,TRUE),EXACT(SquadExport!$BL147,TRUE)),HARMEAN(WeightedParse!K147,WeightedParse!M147,WeightedParse!P147,WeightedParse!Q147,WeightedParse!S147,WeightedParse!T147,WeightedParse!U147,WeightedParse!V147,WeightedParse!W147,WeightedParse!X147,WeightedParse!Y147,WeightedParse!Z147,WeightedParse!AE147,WeightedParse!AG147,WeightedParse!AL147,WeightedParse!AN147,WeightedParse!AP147),HARMEAN(WeightedParse!K147,WeightedParse!M147,WeightedParse!P147,WeightedParse!Q147,WeightedParse!S147,WeightedParse!T147,WeightedParse!U147,WeightedParse!V147,WeightedParse!W147,WeightedParse!X147,WeightedParse!Y147,WeightedParse!Z147,WeightedParse!AE147,WeightedParse!AG147,WeightedParse!AL147,WeightedParse!AN147,WeightedParse!AP147)*Variables!$B$5),"")</f>
        <v/>
      </c>
      <c r="O147" s="114" t="str">
        <f>IF($A147&gt;"",IF(AND(EXACT(SquadExport!$BO147,TRUE),EXACT(SquadExport!$BL147,TRUE)),HARMEAN(WeightedParse!I147,WeightedParse!K147,WeightedParse!M147,WeightedParse!P147,WeightedParse!Q147,WeightedParse!S147,WeightedParse!T147,WeightedParse!V147,WeightedParse!W147,WeightedParse!X147,WeightedParse!Y147,WeightedParse!Z147,WeightedParse!AB147,WeightedParse!AE147,WeightedParse!AF147,WeightedParse!AG147,WeightedParse!AJ147,WeightedParse!AK147,WeightedParse!AL147,WeightedParse!AN147,WeightedParse!AO147,WeightedParse!AP147),HARMEAN(WeightedParse!I147,WeightedParse!K147,WeightedParse!M147,WeightedParse!P147,WeightedParse!Q147,WeightedParse!S147,WeightedParse!T147,WeightedParse!V147,WeightedParse!W147,WeightedParse!X147,WeightedParse!Y147,WeightedParse!Z147,WeightedParse!AB147,WeightedParse!AE147,WeightedParse!AF147,WeightedParse!AG147,WeightedParse!AJ147,WeightedParse!AK147,WeightedParse!AL147,WeightedParse!AN147,WeightedParse!AO147,WeightedParse!AP147)*Variables!$B$5),"")</f>
        <v/>
      </c>
      <c r="P147" s="114" t="str">
        <f>IF($A147&gt;"",IF(AND(OR(EXACT(SquadExport!$BO147,TRUE),EXACT(SquadExport!$BP147,TRUE)),OR(EXACT(SquadExport!$BK147,TRUE),EXACT(SquadExport!$BM147,TRUE))),HARMEAN(WeightedParse!M147,WeightedParse!P147,WeightedParse!S147,WeightedParse!U147,WeightedParse!V147,WeightedParse!W147,WeightedParse!Y147,WeightedParse!AE147,WeightedParse!AF147,WeightedParse!AP147),HARMEAN(WeightedParse!M147,WeightedParse!P147,WeightedParse!S147,WeightedParse!U147,WeightedParse!V147,WeightedParse!W147,WeightedParse!Y147,WeightedParse!AE147,WeightedParse!AF147,WeightedParse!AP147)*Variables!$B$5),"")</f>
        <v/>
      </c>
      <c r="Q147" s="114" t="str">
        <f>IF($A147&gt;"",IF(AND(OR(EXACT(SquadExport!$BO147,TRUE),EXACT(SquadExport!$BP147,TRUE)),OR(EXACT(SquadExport!$BK147,TRUE),EXACT(SquadExport!$BM147,TRUE))),HARMEAN(WeightedParse!H147,WeightedParse!P147,WeightedParse!Q147,WeightedParse!S147,WeightedParse!T147,WeightedParse!V147,WeightedParse!X147,WeightedParse!Y147,WeightedParse!Z147,WeightedParse!AE147,WeightedParse!AF147,WeightedParse!AH147,WeightedParse!AN147,WeightedParse!AO147),HARMEAN(WeightedParse!H147,WeightedParse!P147,WeightedParse!Q147,WeightedParse!S147,WeightedParse!T147,WeightedParse!V147,WeightedParse!X147,WeightedParse!Y147,WeightedParse!Z147,WeightedParse!AE147,WeightedParse!AF147,WeightedParse!AH147,WeightedParse!AN147,WeightedParse!AO147)*Variables!$B$5),"")</f>
        <v/>
      </c>
      <c r="R147" s="115" t="str">
        <f>IF($A147&gt;"",IF(AND(OR(EXACT(SquadExport!$BO147,TRUE),EXACT(SquadExport!$BP147,TRUE)),OR(EXACT(SquadExport!$BK147,TRUE),EXACT(SquadExport!$BM147,TRUE))),HARMEAN(WeightedParse!H147,WeightedParse!I147,WeightedParse!K147,WeightedParse!P147,WeightedParse!Q147,WeightedParse!S147,WeightedParse!T147,WeightedParse!V147,WeightedParse!Y147,WeightedParse!Z147,WeightedParse!AD147,WeightedParse!AE147,WeightedParse!AF147,WeightedParse!AH147,WeightedParse!AI147,WeightedParse!AJ147,WeightedParse!AN147,WeightedParse!AO147),HARMEAN(WeightedParse!H147,WeightedParse!I147,WeightedParse!K147,WeightedParse!P147,WeightedParse!Q147,WeightedParse!S147,WeightedParse!T147,WeightedParse!V147,WeightedParse!Y147,WeightedParse!Z147,WeightedParse!AD147,WeightedParse!AE147,WeightedParse!AF147,WeightedParse!AH147,WeightedParse!AI147,WeightedParse!AJ147,WeightedParse!AN147,WeightedParse!AO147)*Variables!$B$5),"")</f>
        <v/>
      </c>
      <c r="S147" s="115" t="str">
        <f>IF($A147&gt;"",IF(AND(OR(EXACT(SquadExport!$BO147,TRUE),EXACT(SquadExport!$BP147,TRUE)),OR(EXACT(SquadExport!$BK147,TRUE),EXACT(SquadExport!$BM147,TRUE))),HARMEAN(WeightedParse!H147,WeightedParse!I147,WeightedParse!K147,WeightedParse!Q147,WeightedParse!S147,WeightedParse!T147,WeightedParse!V147,WeightedParse!X147,WeightedParse!Z147,WeightedParse!AB147,WeightedParse!AD147,WeightedParse!AF147,WeightedParse!AG147,WeightedParse!AH147,WeightedParse!AI147,WeightedParse!AJ147,WeightedParse!AK147,WeightedParse!AN147,WeightedParse!AO147),HARMEAN(WeightedParse!H147,WeightedParse!I147,WeightedParse!K147,WeightedParse!Q147,WeightedParse!S147,WeightedParse!T147,WeightedParse!V147,WeightedParse!X147,WeightedParse!Z147,WeightedParse!AB147,WeightedParse!AD147,WeightedParse!AF147,WeightedParse!AG147,WeightedParse!AH147,WeightedParse!AI147,WeightedParse!AJ147,WeightedParse!AK147,WeightedParse!AN147,WeightedParse!AO147)*Variables!$B$5),"")</f>
        <v/>
      </c>
      <c r="T147" s="114" t="str">
        <f>IF($A147&gt;"",IF(AND(OR(EXACT(SquadExport!$BO147,TRUE),EXACT(SquadExport!$BP147,TRUE)),OR(EXACT(SquadExport!$BK147,TRUE),EXACT(SquadExport!$BM147,TRUE))),HARMEAN(WeightedParse!I147,WeightedParse!K147,WeightedParse!N147,WeightedParse!P147,WeightedParse!Q147,WeightedParse!S147,WeightedParse!T147,WeightedParse!V147,WeightedParse!X147,WeightedParse!Y147,WeightedParse!Z147,WeightedParse!AB147,WeightedParse!AD147,WeightedParse!AE147,WeightedParse!AF147,WeightedParse!AH147,WeightedParse!AI147,WeightedParse!AJ147,WeightedParse!AN147,WeightedParse!AO147)*WeightedParse!BD147,(HARMEAN(WeightedParse!I147,WeightedParse!K147,WeightedParse!N147,WeightedParse!P147,WeightedParse!Q147,WeightedParse!S147,WeightedParse!T147,WeightedParse!V147,WeightedParse!X147,WeightedParse!Y147,WeightedParse!Z147,WeightedParse!AB147,WeightedParse!AD147,WeightedParse!AE147,WeightedParse!AF147,WeightedParse!AH147,WeightedParse!AI147,WeightedParse!AJ147,WeightedParse!AN147,WeightedParse!AO147)*WeightedParse!BD147)*Variables!$B$5),"")</f>
        <v/>
      </c>
      <c r="U147" s="114" t="str">
        <f>IF($A147&gt;"",IF(EXACT(SquadExport!$BQ147,TRUE),HARMEAN(WeightedParse!P147,WeightedParse!S147,WeightedParse!V147,WeightedParse!X147,WeightedParse!Y147,WeightedParse!Z147,WeightedParse!AE147,WeightedParse!AF147,WeightedParse!AP147),HARMEAN(WeightedParse!P147,WeightedParse!S147,WeightedParse!V147,WeightedParse!X147,WeightedParse!Y147,WeightedParse!Z147,WeightedParse!AE147,WeightedParse!AF147,WeightedParse!AP147)*Variables!$B$5),"")</f>
        <v/>
      </c>
      <c r="V147" s="114" t="str">
        <f>IF($A147&gt;"",IF(EXACT(SquadExport!$BQ147,TRUE),HARMEAN(WeightedParse!K147,WeightedParse!Q147,WeightedParse!S147,WeightedParse!T147,WeightedParse!V147,WeightedParse!X147,WeightedParse!Z147,WeightedParse!AE147,WeightedParse!AF147,WeightedParse!AG147,WeightedParse!AH147,WeightedParse!AK147),HARMEAN(WeightedParse!K147,WeightedParse!Q147,WeightedParse!S147,WeightedParse!T147,WeightedParse!V147,WeightedParse!X147,WeightedParse!Z147,WeightedParse!AE147,WeightedParse!AF147,WeightedParse!AG147,WeightedParse!AH147,WeightedParse!AK147)*Variables!$B$5),"")</f>
        <v/>
      </c>
      <c r="W147" s="114" t="str">
        <f>IF($A147&gt;"",IF(EXACT(SquadExport!$BQ147,TRUE),HARMEAN(WeightedParse!I147,WeightedParse!K147,WeightedParse!N147,WeightedParse!Q147,WeightedParse!T147,WeightedParse!V147,WeightedParse!X147,WeightedParse!Z147,WeightedParse!AB147,WeightedParse!AD147,WeightedParse!AF147,WeightedParse!AG147,WeightedParse!AK147),HARMEAN(WeightedParse!I147,WeightedParse!K147,WeightedParse!N147,WeightedParse!Q147,WeightedParse!T147,WeightedParse!V147,WeightedParse!X147,WeightedParse!Z147,WeightedParse!AB147,WeightedParse!AD147,WeightedParse!AF147,WeightedParse!AG147,WeightedParse!AK147)*Variables!$B$5),"")</f>
        <v/>
      </c>
      <c r="X147" s="114" t="str">
        <f>IF($A147&gt;"",IF(EXACT(SquadExport!$BQ147,TRUE),HARMEAN(WeightedParse!K147,WeightedParse!P147,WeightedParse!Q147,WeightedParse!S147,WeightedParse!U147,WeightedParse!V147,WeightedParse!X147,WeightedParse!Y147,WeightedParse!Z147,WeightedParse!AE147,WeightedParse!AF147,WeightedParse!AH147,WeightedParse!AO147,WeightedParse!AP147),HARMEAN(WeightedParse!K147,WeightedParse!P147,WeightedParse!Q147,WeightedParse!S147,WeightedParse!U147,WeightedParse!V147,WeightedParse!X147,WeightedParse!Y147,WeightedParse!Z147,WeightedParse!AE147,WeightedParse!AF147,WeightedParse!AH147,WeightedParse!AO147,WeightedParse!AP147)*Variables!$B$5),"")</f>
        <v/>
      </c>
      <c r="Y147" s="114" t="str">
        <f>IF($A147&gt;"",IF(EXACT(SquadExport!$BQ147,TRUE),HARMEAN(WeightedParse!P147,WeightedParse!Q147,WeightedParse!S147,WeightedParse!U147,WeightedParse!V147,WeightedParse!W147,WeightedParse!Y147,WeightedParse!AE147,WeightedParse!AF147,WeightedParse!AH147,WeightedParse!AJ147,WeightedParse!AN147,WeightedParse!AO147,WeightedParse!AP147),HARMEAN(WeightedParse!P147,WeightedParse!Q147,WeightedParse!S147,WeightedParse!U147,WeightedParse!V147,WeightedParse!W147,WeightedParse!Y147,WeightedParse!AE147,WeightedParse!AF147,WeightedParse!AH147,WeightedParse!AJ147,WeightedParse!AN147,WeightedParse!AO147,WeightedParse!AP147)*Variables!$B$5),"")</f>
        <v/>
      </c>
      <c r="Z147" s="114" t="str">
        <f>IF($A147&gt;"",IF(EXACT(SquadExport!$BQ147,TRUE),HARMEAN(WeightedParse!M147,WeightedParse!P147,WeightedParse!Q147,WeightedParse!S147,WeightedParse!U147,WeightedParse!V147,WeightedParse!W147,WeightedParse!X147,WeightedParse!Y147,WeightedParse!Z147,WeightedParse!AE147,WeightedParse!AF147,WeightedParse!AH147,WeightedParse!AL147,WeightedParse!AO147,WeightedParse!AP147),HARMEAN(WeightedParse!M147,WeightedParse!P147,WeightedParse!Q147,WeightedParse!S147,WeightedParse!U147,WeightedParse!V147,WeightedParse!W147,WeightedParse!X147,WeightedParse!Y147,WeightedParse!Z147,WeightedParse!AE147,WeightedParse!AF147,WeightedParse!AH147,WeightedParse!AL147,WeightedParse!AO147,WeightedParse!AP147)*Variables!$B$5),"")</f>
        <v/>
      </c>
      <c r="AA147" s="114" t="str">
        <f>IF($A147&gt;"",IF(EXACT(SquadExport!$BQ147,TRUE),HARMEAN(WeightedParse!J147,WeightedParse!K147,WeightedParse!N147,WeightedParse!P147,WeightedParse!Q147,WeightedParse!S147,WeightedParse!V147,WeightedParse!X147,WeightedParse!Y147,WeightedParse!Z147,WeightedParse!AD147,WeightedParse!AE147,WeightedParse!AH147,WeightedParse!AI147,WeightedParse!AK147,WeightedParse!AN147,WeightedParse!AO147,WeightedParse!AP147),HARMEAN(WeightedParse!J147,WeightedParse!K147,WeightedParse!N147,WeightedParse!P147,WeightedParse!Q147,WeightedParse!S147,WeightedParse!V147,WeightedParse!X147,WeightedParse!Y147,WeightedParse!Z147,WeightedParse!AD147,WeightedParse!AE147,WeightedParse!AH147,WeightedParse!AI147,WeightedParse!AK147,WeightedParse!AN147,WeightedParse!AO147,WeightedParse!AP147)*Variables!$B$5),"")</f>
        <v/>
      </c>
      <c r="AB147" s="114" t="str">
        <f>IF($A147&gt;"",IF(AND(EXACT(SquadExport!$BR147,TRUE),EXACT(SquadExport!$BL147,TRUE)),HARMEAN(WeightedParse!I147,WeightedParse!K147,WeightedParse!N147,WeightedParse!Q147,WeightedParse!T147,WeightedParse!V147,WeightedParse!X147,WeightedParse!Y147,WeightedParse!Z147,WeightedParse!AD147,WeightedParse!AE147,WeightedParse!AF147,WeightedParse!AG147,WeightedParse!AH147,WeightedParse!AI147,WeightedParse!AJ147,WeightedParse!AK147,WeightedParse!AN147,WeightedParse!AO147),HARMEAN(WeightedParse!I147,WeightedParse!K147,WeightedParse!N147,WeightedParse!Q147,WeightedParse!T147,WeightedParse!V147,WeightedParse!X147,WeightedParse!Y147,WeightedParse!Z147,WeightedParse!AD147,WeightedParse!AE147,WeightedParse!AF147,WeightedParse!AG147,WeightedParse!AH147,WeightedParse!AI147,WeightedParse!AJ147,WeightedParse!AK147,WeightedParse!AN147,WeightedParse!AO147)*Variables!$B$5),"")</f>
        <v/>
      </c>
      <c r="AC147" s="114" t="str">
        <f>IF($A147&gt;"",IF(AND(EXACT(SquadExport!$BR147,TRUE),EXACT(SquadExport!$BL147,TRUE)),HARMEAN(WeightedParse!K147,WeightedParse!Q147,WeightedParse!S147,WeightedParse!T147,WeightedParse!V147,WeightedParse!X147,WeightedParse!Y147,WeightedParse!Z147,WeightedParse!AD147,WeightedParse!AE147,WeightedParse!AF147,WeightedParse!AG147,WeightedParse!AH147,WeightedParse!AO147),HARMEAN(WeightedParse!K147,WeightedParse!Q147,WeightedParse!S147,WeightedParse!T147,WeightedParse!V147,WeightedParse!X147,WeightedParse!Y147,WeightedParse!Z147,WeightedParse!AD147,WeightedParse!AE147,WeightedParse!AF147,WeightedParse!AG147,WeightedParse!AH147,WeightedParse!AO147)*Variables!$B$5),"")</f>
        <v/>
      </c>
      <c r="AD147" s="114" t="str">
        <f>IF($A147&gt;"",IF(AND(EXACT(SquadExport!$BR147,TRUE),EXACT(SquadExport!$BL147,TRUE)),HARMEAN(WeightedParse!I147,WeightedParse!J147,WeightedParse!K147,WeightedParse!N147,WeightedParse!Q147,WeightedParse!S147,WeightedParse!T147,WeightedParse!V147,WeightedParse!X147,WeightedParse!Z147,WeightedParse!AB147,WeightedParse!AD147,WeightedParse!AG147,WeightedParse!AH147,WeightedParse!AI147,WeightedParse!AK147,WeightedParse!AO147),HARMEAN(WeightedParse!I147,WeightedParse!J147,WeightedParse!K147,WeightedParse!N147,WeightedParse!Q147,WeightedParse!S147,WeightedParse!T147,WeightedParse!V147,WeightedParse!X147,WeightedParse!Z147,WeightedParse!AB147,WeightedParse!AD147,WeightedParse!AG147,WeightedParse!AH147,WeightedParse!AI147,WeightedParse!AK147,WeightedParse!AO147)*Variables!$B$5),"")</f>
        <v/>
      </c>
      <c r="AE147" s="114" t="str">
        <f>IF($A147&gt;"",IF(AND(EXACT(SquadExport!$BR147,TRUE),EXACT(SquadExport!$BL147,TRUE)),HARMEAN(WeightedParse!K147,WeightedParse!N147,WeightedParse!P147,WeightedParse!Q147,WeightedParse!S147,WeightedParse!T147,WeightedParse!U147,WeightedParse!V147,WeightedParse!X147,WeightedParse!Y147,WeightedParse!Z147,WeightedParse!AD147,WeightedParse!AE147,WeightedParse!AF147,WeightedParse!AG147,WeightedParse!AH147,WeightedParse!AI147,WeightedParse!AO147),HARMEAN(WeightedParse!K147,WeightedParse!N147,WeightedParse!P147,WeightedParse!Q147,WeightedParse!S147,WeightedParse!T147,WeightedParse!U147,WeightedParse!V147,WeightedParse!X147,WeightedParse!Y147,WeightedParse!Z147,WeightedParse!AD147,WeightedParse!AE147,WeightedParse!AF147,WeightedParse!AG147,WeightedParse!AH147,WeightedParse!AI147,WeightedParse!AO147)*Variables!$B$5),"")</f>
        <v/>
      </c>
      <c r="AF147" s="114" t="str">
        <f>IF($A147&gt;"",IF(AND(EXACT(SquadExport!$BR147,TRUE),EXACT(SquadExport!$BL147,TRUE)),HARMEAN(WeightedParse!I147,WeightedParse!J147,WeightedParse!K147,WeightedParse!N147,WeightedParse!Q147,WeightedParse!S147,WeightedParse!T147,WeightedParse!U147,WeightedParse!V147,WeightedParse!X147,WeightedParse!Z147,WeightedParse!AD147,WeightedParse!AE147,WeightedParse!AF147,WeightedParse!AH147,WeightedParse!AI147,WeightedParse!AK147,WeightedParse!AN147,WeightedParse!AO147,WeightedParse!AP147),HARMEAN(WeightedParse!I147,WeightedParse!J147,WeightedParse!K147,WeightedParse!N147,WeightedParse!Q147,WeightedParse!S147,WeightedParse!T147,WeightedParse!U147,WeightedParse!V147,WeightedParse!X147,WeightedParse!Z147,WeightedParse!AD147,WeightedParse!AE147,WeightedParse!AF147,WeightedParse!AH147,WeightedParse!AI147,WeightedParse!AK147,WeightedParse!AN147,WeightedParse!AO147,WeightedParse!AP147)*Variables!$B$5),"")</f>
        <v/>
      </c>
      <c r="AG147" s="114" t="str">
        <f>IF($A147&gt;"",IF(AND(OR(EXACT(SquadExport!$BR147,TRUE),EXACT(SquadExport!$BS147,TRUE)),OR(EXACT(SquadExport!$BK147,TRUE),EXACT(SquadExport!$BM147,TRUE))),HARMEAN(WeightedParse!I147,WeightedParse!K147,WeightedParse!Q147,WeightedParse!T147,WeightedParse!X147,WeightedParse!Z147,WeightedParse!AD147,WeightedParse!AF147,WeightedParse!AG147,WeightedParse!AJ147),HARMEAN(WeightedParse!I147,WeightedParse!K147,WeightedParse!Q147,WeightedParse!T147,WeightedParse!X147,WeightedParse!Z147,WeightedParse!AD147,WeightedParse!AF147,WeightedParse!AG147,WeightedParse!AJ147)*Variables!$B$5),"")</f>
        <v/>
      </c>
      <c r="AH147" s="114" t="str">
        <f>IF($A147&gt;"",IF(AND(OR(EXACT(SquadExport!$BR147,TRUE),EXACT(SquadExport!$BS147,TRUE)),OR(EXACT(SquadExport!$BK147,TRUE),EXACT(SquadExport!$BM147,TRUE))),HARMEAN(WeightedParse!H147,WeightedParse!K147,WeightedParse!P147,WeightedParse!Q147,WeightedParse!S147,WeightedParse!T147,WeightedParse!V147,WeightedParse!X147,WeightedParse!Y147,WeightedParse!Z147,WeightedParse!AD147,WeightedParse!AE147,WeightedParse!AF147,WeightedParse!AG147,WeightedParse!AH147,WeightedParse!AO147),HARMEAN(WeightedParse!H147,WeightedParse!K147,WeightedParse!P147,WeightedParse!Q147,WeightedParse!S147,WeightedParse!T147,WeightedParse!V147,WeightedParse!X147,WeightedParse!Y147,WeightedParse!Z147,WeightedParse!AD147,WeightedParse!AE147,WeightedParse!AF147,WeightedParse!AG147,WeightedParse!AH147,WeightedParse!AO147)*Variables!$B$5),"")</f>
        <v/>
      </c>
      <c r="AI147" s="114" t="str">
        <f>IF($A147&gt;"",IF(AND(OR(EXACT(SquadExport!$BR147,TRUE),EXACT(SquadExport!$BS147,TRUE)),OR(EXACT(SquadExport!$BK147,TRUE),EXACT(SquadExport!$BM147,TRUE))),HARMEAN(WeightedParse!H147,WeightedParse!I147,WeightedParse!K147,WeightedParse!P147,WeightedParse!Q147,WeightedParse!S147,WeightedParse!T147,WeightedParse!U147,WeightedParse!V147,WeightedParse!X147,WeightedParse!Y147,WeightedParse!Z147,WeightedParse!AD147,WeightedParse!AE147,WeightedParse!AF147,WeightedParse!AH147,WeightedParse!AI147,WeightedParse!AO147),HARMEAN(WeightedParse!H147,WeightedParse!I147,WeightedParse!K147,WeightedParse!P147,WeightedParse!Q147,WeightedParse!S147,WeightedParse!T147,WeightedParse!U147,WeightedParse!V147,WeightedParse!X147,WeightedParse!Y147,WeightedParse!Z147,WeightedParse!AD147,WeightedParse!AE147,WeightedParse!AF147,WeightedParse!AH147,WeightedParse!AI147,WeightedParse!AO147)*Variables!$B$5),"")</f>
        <v/>
      </c>
      <c r="AJ147" s="114" t="str">
        <f>IF($A147&gt;"",IF(AND(OR(EXACT(SquadExport!$BR147,TRUE),EXACT(SquadExport!$BS147,TRUE)),OR(EXACT(SquadExport!$BK147,TRUE),EXACT(SquadExport!$BM147,TRUE))),HARMEAN(WeightedParse!H147,WeightedParse!K147,WeightedParse!M147,WeightedParse!V147,WeightedParse!W147,WeightedParse!AD147,WeightedParse!AF147,WeightedParse!AH147,WeightedParse!AK147,WeightedParse!AL147,WeightedParse!AO147,WeightedParse!AP147)*(CONVERT(LEFT(SquadExport!$E147,FIND("'",SquadExport!$E147)-1)+((MID(SquadExport!$E147,FIND("'",SquadExport!$E147)+1,LEN(SquadExport!$E147)-FIND("'",SquadExport!$E147)-1))/12),"ft","m")-1)/(Variables!$C$4-1),(HARMEAN(WeightedParse!H147,WeightedParse!K147,WeightedParse!M147,WeightedParse!V147,WeightedParse!W147,WeightedParse!AD147,WeightedParse!AF147,WeightedParse!AH147,WeightedParse!AK147,WeightedParse!AL147,WeightedParse!AO147,WeightedParse!AP147)*(CONVERT(LEFT(SquadExport!$E147,FIND("'",SquadExport!$E147)-1)+((MID(SquadExport!$E147,FIND("'",SquadExport!$E147)+1,LEN(SquadExport!$E147)-FIND("'",SquadExport!$E147)-1))/12),"ft","m")-1)/(Variables!$C$4-1))*Variables!$B$5),"")</f>
        <v/>
      </c>
      <c r="AK147" s="114" t="str">
        <f>IF($A147&gt;"",IF(AND(OR(EXACT(SquadExport!$BR147,TRUE),EXACT(SquadExport!$BS147,TRUE)),OR(EXACT(SquadExport!$BK147,TRUE),EXACT(SquadExport!$BM147,TRUE))),HARMEAN(WeightedParse!J147,WeightedParse!K147,WeightedParse!T147,WeightedParse!V147,WeightedParse!X147,WeightedParse!Y147,WeightedParse!Z147,WeightedParse!AD147,WeightedParse!AH147,WeightedParse!AI147,WeightedParse!AK147,WeightedParse!AO147),HARMEAN(WeightedParse!J147,WeightedParse!K147,WeightedParse!T147,WeightedParse!V147,WeightedParse!X147,WeightedParse!Y147,WeightedParse!Z147,WeightedParse!AD147,WeightedParse!AH147,WeightedParse!AI147,WeightedParse!AK147,WeightedParse!AO147)*Variables!$B$5),"")</f>
        <v/>
      </c>
      <c r="AL147" s="114" t="str">
        <f>IF($A147&gt;"",IF(AND(OR(EXACT(SquadExport!$BR147,TRUE),EXACT(SquadExport!$BS147,TRUE)),OR(EXACT(SquadExport!$BK147,TRUE),EXACT(SquadExport!$BM147,TRUE))),HARMEAN(WeightedParse!H147,WeightedParse!I147,WeightedParse!K147,WeightedParse!Q147,WeightedParse!T147,WeightedParse!V147,WeightedParse!AB147,WeightedParse!AD147,WeightedParse!AH147,WeightedParse!AI147,WeightedParse!AJ147,WeightedParse!AN147,WeightedParse!AO147),HARMEAN(WeightedParse!H147,WeightedParse!I147,WeightedParse!K147,WeightedParse!Q147,WeightedParse!T147,WeightedParse!V147,WeightedParse!AB147,WeightedParse!AD147,WeightedParse!AH147,WeightedParse!AI147,WeightedParse!AJ147,WeightedParse!AN147,WeightedParse!AO147)*Variables!$B$5),"")</f>
        <v/>
      </c>
      <c r="AM147" s="114" t="str">
        <f>IF($A147&gt;"",IF(AND(OR(EXACT(SquadExport!$BR147,TRUE),EXACT(SquadExport!$BS147,TRUE)),OR(EXACT(SquadExport!$BK147,TRUE),EXACT(SquadExport!$BM147,TRUE))),HARMEAN(WeightedParse!I147,WeightedParse!J147,WeightedParse!K147,WeightedParse!N147,WeightedParse!Q147,WeightedParse!T147,WeightedParse!V147,WeightedParse!X147,WeightedParse!AB147,WeightedParse!AD147,WeightedParse!AG147,WeightedParse!AI147,WeightedParse!AJ147,WeightedParse!AK147,WeightedParse!AN147)*WeightedParse!BD147,(HARMEAN(WeightedParse!I147,WeightedParse!J147,WeightedParse!K147,WeightedParse!N147,WeightedParse!Q147,WeightedParse!T147,WeightedParse!V147,WeightedParse!X147,WeightedParse!AB147,WeightedParse!AD147,WeightedParse!AG147,WeightedParse!AI147,WeightedParse!AJ147,WeightedParse!AK147,WeightedParse!AN147)*WeightedParse!BD147)*Variables!$B$5),"")</f>
        <v/>
      </c>
      <c r="AN147" s="114" t="str">
        <f>IF($A147&gt;"",IF(AND(OR(EXACT(SquadExport!$BR147,TRUE),EXACT(SquadExport!$BS147,TRUE)),OR(EXACT(SquadExport!$BK147,TRUE),EXACT(SquadExport!$BM147,TRUE))),HARMEAN(WeightedParse!H147,WeightedParse!I147,WeightedParse!K147,WeightedParse!N147,WeightedParse!Q147,WeightedParse!T147,WeightedParse!V147,WeightedParse!X147,WeightedParse!Z147,WeightedParse!AD147,WeightedParse!AG147,WeightedParse!AH147,WeightedParse!AI147,WeightedParse!AJ147,WeightedParse!AN147,WeightedParse!AO147)*WeightedParse!BD147,(HARMEAN(WeightedParse!H147,WeightedParse!I147,WeightedParse!K147,WeightedParse!N147,WeightedParse!Q147,WeightedParse!T147,WeightedParse!V147,WeightedParse!X147,WeightedParse!Z147,WeightedParse!AD147,WeightedParse!AG147,WeightedParse!AH147,WeightedParse!AI147,WeightedParse!AJ147,WeightedParse!AN147,WeightedParse!AO147)*WeightedParse!BD147)*Variables!$B$5),"")</f>
        <v/>
      </c>
      <c r="AO147" s="114" t="str">
        <f>IF($A147&gt;"",IF(AND(EXACT(SquadExport!$BS147,TRUE),EXACT(SquadExport!$BL147,TRUE)),HARMEAN(WeightedParse!K147,WeightedParse!Q147,WeightedParse!T147,WeightedParse!V147,WeightedParse!X147,WeightedParse!Z147,WeightedParse!AB147,WeightedParse!AD147,WeightedParse!AG147,WeightedParse!AK147),HARMEAN(WeightedParse!K147,WeightedParse!Q147,WeightedParse!T147,WeightedParse!V147,WeightedParse!X147,WeightedParse!Z147,WeightedParse!AB147,WeightedParse!AD147,WeightedParse!AG147,WeightedParse!AK147)*Variables!$B$5),"")</f>
        <v/>
      </c>
      <c r="AP147" s="114" t="str">
        <f>IF($A147&gt;"",IF(AND(EXACT(SquadExport!$BS147,TRUE),EXACT(SquadExport!$BL147,TRUE)),HARMEAN(WeightedParse!I147,WeightedParse!K147,WeightedParse!Q147,WeightedParse!T147,WeightedParse!V147,WeightedParse!X147,WeightedParse!Z147,WeightedParse!AB147,WeightedParse!AD147,WeightedParse!AF147,WeightedParse!AG147,WeightedParse!AI147,WeightedParse!AJ147),HARMEAN(WeightedParse!I147,WeightedParse!K147,WeightedParse!Q147,WeightedParse!T147,WeightedParse!V147,WeightedParse!X147,WeightedParse!Z147,WeightedParse!AB147,WeightedParse!AD147,WeightedParse!AF147,WeightedParse!AG147,WeightedParse!AI147,WeightedParse!AJ147)*Variables!$B$5),"")</f>
        <v/>
      </c>
      <c r="AQ147" s="114" t="str">
        <f>IF($A147&gt;"",IF(AND(EXACT(SquadExport!$BS147,TRUE),EXACT(SquadExport!$BL147,TRUE)),HARMEAN(WeightedParse!I147,WeightedParse!J147,WeightedParse!K147,WeightedParse!Q147,WeightedParse!T147,WeightedParse!V147,WeightedParse!X147,WeightedParse!Z147,WeightedParse!AB147,WeightedParse!AD147,WeightedParse!AG147,WeightedParse!AI147,WeightedParse!AJ147,WeightedParse!AK147),HARMEAN(WeightedParse!I147,WeightedParse!J147,WeightedParse!K147,WeightedParse!Q147,WeightedParse!T147,WeightedParse!V147,WeightedParse!X147,WeightedParse!Z147,WeightedParse!AB147,WeightedParse!AD147,WeightedParse!AG147,WeightedParse!AI147,WeightedParse!AJ147,WeightedParse!AK147)*Variables!$B$5),"")</f>
        <v/>
      </c>
      <c r="AR147" s="114" t="str">
        <f>IF($A147&gt;"",IF(AND(EXACT(SquadExport!$BS147,TRUE),EXACT(SquadExport!$BL147,TRUE)),HARMEAN(WeightedParse!I147,WeightedParse!J147,WeightedParse!K147,WeightedParse!Q147,WeightedParse!T147,WeightedParse!V147,WeightedParse!X147,WeightedParse!Y147,WeightedParse!Z147,WeightedParse!AD147,WeightedParse!AH147,WeightedParse!AI147,WeightedParse!AJ147,WeightedParse!AK147,WeightedParse!AN147,WeightedParse!AO147),HARMEAN(WeightedParse!I147,WeightedParse!J147,WeightedParse!K147,WeightedParse!Q147,WeightedParse!T147,WeightedParse!V147,WeightedParse!X147,WeightedParse!Y147,WeightedParse!Z147,WeightedParse!AD147,WeightedParse!AH147,WeightedParse!AI147,WeightedParse!AJ147,WeightedParse!AK147,WeightedParse!AN147,WeightedParse!AO147)*Variables!$B$5),"")</f>
        <v/>
      </c>
      <c r="AS147" s="114" t="str">
        <f>IF($A147&gt;"",IF(AND(EXACT(SquadExport!$BT147,TRUE),EXACT(SquadExport!$BL147,TRUE)),HARMEAN(WeightedParse!J147,WeightedParse!K147,WeightedParse!M147,WeightedParse!T147,WeightedParse!V147,WeightedParse!X147,WeightedParse!Z147,WeightedParse!AD147,WeightedParse!AI147),(HARMEAN(WeightedParse!J147,WeightedParse!K147,WeightedParse!M147,WeightedParse!T147,WeightedParse!V147,WeightedParse!X147,WeightedParse!Z147,WeightedParse!AD147,WeightedParse!AI147)*Variables!$B$5)),"")</f>
        <v/>
      </c>
      <c r="AT147" s="114" t="str">
        <f>IF($A147&gt;"",IF(AND(EXACT(SquadExport!$BT147,TRUE),EXACT(SquadExport!$BL147,TRUE)),HARMEAN(WeightedParse!J147,WeightedParse!K147,WeightedParse!M147,WeightedParse!U147,WeightedParse!V147,WeightedParse!W147,WeightedParse!X147,WeightedParse!Z147,WeightedParse!AD147,WeightedParse!AF147,WeightedParse!AK147,WeightedParse!AL147,WeightedParse!AP147)*(CONVERT(LEFT(SquadExport!$E147,FIND("'",SquadExport!$E147)-1)+((MID(SquadExport!$E147,FIND("'",SquadExport!$E147)+1,LEN(SquadExport!$E147)-FIND("'",SquadExport!$E147)-1))/12),"ft","m")-1)/(Variables!$C$4-1),(HARMEAN(WeightedParse!J147,WeightedParse!K147,WeightedParse!M147,WeightedParse!U147,WeightedParse!V147,WeightedParse!W147,WeightedParse!X147,WeightedParse!Z147,WeightedParse!AD147,WeightedParse!AF147,WeightedParse!AK147,WeightedParse!AL147,WeightedParse!AP147)*(CONVERT(LEFT(SquadExport!$E147,FIND("'",SquadExport!$E147)-1)+((MID(SquadExport!$E147,FIND("'",SquadExport!$E147)+1,LEN(SquadExport!$E147)-FIND("'",SquadExport!$E147)-1))/12),"ft","m")-1)/(Variables!$C$4-1)))*Variables!$B$5,"")</f>
        <v/>
      </c>
      <c r="AU147" s="114" t="str">
        <f>IF($A147&gt;"",IF(AND(EXACT(SquadExport!$BT147,TRUE),EXACT(SquadExport!$BL147,TRUE)),HARMEAN(WeightedParse!I147,WeightedParse!J147,WeightedParse!K147,WeightedParse!Q147,WeightedParse!T147,WeightedParse!V147,WeightedParse!X147,WeightedParse!Z147,WeightedParse!AB147,WeightedParse!AD147,WeightedParse!AF147,WeightedParse!AG147,WeightedParse!AK147,WeightedParse!AP147),HARMEAN(WeightedParse!I147,WeightedParse!J147,WeightedParse!K147,WeightedParse!Q147,WeightedParse!T147,WeightedParse!V147,WeightedParse!X147,WeightedParse!Z147,WeightedParse!AB147,WeightedParse!AD147,WeightedParse!AF147,WeightedParse!AG147,WeightedParse!AK147,WeightedParse!AP147)*Variables!$B$5),"")</f>
        <v/>
      </c>
      <c r="AV147" s="114" t="str">
        <f>IF($A147&gt;"",IF(AND(EXACT(SquadExport!$BT147,TRUE),EXACT(SquadExport!$BL147,TRUE)),HARMEAN(WeightedParse!I147,WeightedParse!J147,WeightedParse!K147,WeightedParse!Q147,WeightedParse!T147,WeightedParse!V147,WeightedParse!X147,WeightedParse!Z147,WeightedParse!AD147,WeightedParse!AH147,WeightedParse!AI147,WeightedParse!AJ147,WeightedParse!AK147,WeightedParse!AN147,WeightedParse!AO147),HARMEAN(WeightedParse!I147,WeightedParse!J147,WeightedParse!K147,WeightedParse!Q147,WeightedParse!T147,WeightedParse!V147,WeightedParse!X147,WeightedParse!Z147,WeightedParse!AD147,WeightedParse!AH147,WeightedParse!AI147,WeightedParse!AJ147,WeightedParse!AK147,WeightedParse!AN147,WeightedParse!AO147)*Variables!$B$5),"")</f>
        <v/>
      </c>
      <c r="AW147" s="114" t="str">
        <f>IF($A147&gt;"",IF(AND(EXACT(SquadExport!$BT147,TRUE),EXACT(SquadExport!$BL147,TRUE)),HARMEAN(WeightedParse!I147,WeightedParse!J147,WeightedParse!K147,WeightedParse!Q147,WeightedParse!T147,WeightedParse!V147,WeightedParse!X147,WeightedParse!Z147,WeightedParse!AB147,WeightedParse!AD147,WeightedParse!AF147,WeightedParse!AG147,WeightedParse!AI147,WeightedParse!AJ147,WeightedParse!AK147),HARMEAN(WeightedParse!I147,WeightedParse!J147,WeightedParse!K147,WeightedParse!Q147,WeightedParse!T147,WeightedParse!V147,WeightedParse!X147,WeightedParse!Z147,WeightedParse!AB147,WeightedParse!AD147,WeightedParse!AF147,WeightedParse!AG147,WeightedParse!AI147,WeightedParse!AJ147,WeightedParse!AK147)*Variables!$B$5),"")</f>
        <v/>
      </c>
      <c r="AX147" s="114" t="str">
        <f>IF($A147&gt;"",IF(AND(EXACT(SquadExport!$BT147,TRUE),EXACT(SquadExport!$BL147,TRUE)),HARMEAN(WeightedParse!K147,WeightedParse!Q147,WeightedParse!U147,WeightedParse!V147,WeightedParse!W147,WeightedParse!X147,WeightedParse!Y147,WeightedParse!Z147,WeightedParse!AD147,WeightedParse!AF147,WeightedParse!AH147,WeightedParse!AI147,WeightedParse!AJ147,WeightedParse!AK147,WeightedParse!AN147,WeightedParse!AO147,WeightedParse!AP147),HARMEAN(WeightedParse!K147,WeightedParse!Q147,WeightedParse!U147,WeightedParse!V147,WeightedParse!W147,WeightedParse!X147,WeightedParse!Y147,WeightedParse!Z147,WeightedParse!AD147,WeightedParse!AF147,WeightedParse!AH147,WeightedParse!AI147,WeightedParse!AJ147,WeightedParse!AK147,WeightedParse!AN147,WeightedParse!AO147,WeightedParse!AP147)*Variables!$B$5),"")</f>
        <v/>
      </c>
      <c r="AY147" s="114" t="str">
        <f>IF($A147&gt;"",IF(AND(EXACT(SquadExport!$BT147,TRUE),EXACT(SquadExport!$BL147,TRUE)),HARMEAN(WeightedParse!I147,WeightedParse!J147,WeightedParse!K147,WeightedParse!M147,WeightedParse!N147,WeightedParse!Q147,WeightedParse!T147,WeightedParse!V147,WeightedParse!X147,WeightedParse!Z147,WeightedParse!AD147,WeightedParse!AF147,WeightedParse!AG147,WeightedParse!AH147,WeightedParse!AI147,WeightedParse!AJ147,WeightedParse!AK147,WeightedParse!AL147,WeightedParse!AN147,WeightedParse!AO147,WeightedParse!AP147),HARMEAN(WeightedParse!I147,WeightedParse!J147,WeightedParse!K147,WeightedParse!M147,WeightedParse!N147,WeightedParse!Q147,WeightedParse!T147,WeightedParse!V147,WeightedParse!X147,WeightedParse!Z147,WeightedParse!AD147,WeightedParse!AF147,WeightedParse!AG147,WeightedParse!AH147,WeightedParse!AI147,WeightedParse!AJ147,WeightedParse!AK147,WeightedParse!AL147,WeightedParse!AN147,WeightedParse!AO147,WeightedParse!AP147)*Variables!$B$5),"")</f>
        <v/>
      </c>
    </row>
    <row r="148" spans="1:51" ht="15" customHeight="1" x14ac:dyDescent="0.25">
      <c r="A148" s="3" t="str">
        <f>IF(WeightedParse!A148&gt;"",WeightedParse!A148,"")</f>
        <v/>
      </c>
      <c r="B148" s="4" t="str">
        <f>IF(WeightedParse!B148&gt;0,WeightedParse!B148,"")</f>
        <v/>
      </c>
      <c r="C148" s="4" t="str">
        <f>IF(A148&gt;"",IF(AND(B148&lt;=Variables!$B$8,G148&gt;2),"Youth",IF(AND(B148&lt;=Variables!$B$8,G148&lt;=2),"Prospect",IF(AND(B148&gt;=Variables!$B$9,G148&gt;2),"Old",IF(G148&gt;=3,"Reserves","First Team")))),"")</f>
        <v/>
      </c>
      <c r="D148" s="4" t="str">
        <f>SquadExport!BJ148</f>
        <v/>
      </c>
      <c r="E148" s="4" t="str">
        <f>IF(A148&gt;"",VLOOKUP(F148,Roles!A:B,2,FALSE)&amp;IF(OR(VLOOKUP(F148,Roles!$A:$B,2,FALSE)="FB",VLOOKUP(F148,Roles!$A:$B,2,FALSE)="WB",VLOOKUP(F148,Roles!$A:$B,2,FALSE)="WM",VLOOKUP(F148,Roles!$A:$B,2,FALSE)="W"),IF(AND(SquadExport!BK148=TRUE,SquadExport!BM148=TRUE,WeightedParse!BB148&gt;=WeightedParse!BC148)," (R)",IF(AND(SquadExport!BK148=TRUE,SquadExport!BM148=TRUE,WeightedParse!BB148&lt;WeightedParse!BC148)," (L)",IF(AND(SquadExport!BK148=TRUE,SquadExport!BM148=FALSE), " (L)",IF(AND(SquadExport!BK148=FALSE,SquadExport!BM148=TRUE)," (R)","")))),""),"")</f>
        <v/>
      </c>
      <c r="F148" s="4" t="str" cm="1">
        <f t="array" ref="F148">IF(A148&gt;"",INDEX($J$1:$AY$1,SUMPRODUCT(MAX(($J$2:$AY$200=MAX($J148:$AY148))*(COLUMN($J$2:$AY$200))))-COLUMN($J$1)+1),"")</f>
        <v/>
      </c>
      <c r="G148" s="4" t="str">
        <f t="shared" si="6"/>
        <v/>
      </c>
      <c r="H148" s="4" t="str">
        <f t="shared" si="7"/>
        <v/>
      </c>
      <c r="I148" s="5" t="str">
        <f t="shared" si="8"/>
        <v/>
      </c>
      <c r="J148" s="114" t="str">
        <f>IF($A148&gt;"",HARMEAN(WeightedParse!V148,WeightedParse!Y148,WeightedParse!Z148,WeightedParse!AE148,WeightedParse!AJ148,WeightedParse!AQ148,WeightedParse!AR148,WeightedParse!AS148,WeightedParse!AU148,WeightedParse!AV148,WeightedParse!AW148,WeightedParse!AY148,WeightedParse!BA148),"")</f>
        <v/>
      </c>
      <c r="K148" s="114" t="str">
        <f>IF(A148&gt;"",HARMEAN(WeightedParse!K148,WeightedParse!Q148,WeightedParse!V148,WeightedParse!X148,WeightedParse!Y148,WeightedParse!Z148,WeightedParse!AE148,WeightedParse!AG148,WeightedParse!AI148,WeightedParse!AJ148,WeightedParse!AQ148,WeightedParse!AR148,WeightedParse!AS148,WeightedParse!AU148,WeightedParse!AV148,WeightedParse!AW148,WeightedParse!AY148,WeightedParse!AZ148,WeightedParse!BA148),"")</f>
        <v/>
      </c>
      <c r="L148" s="114" t="str">
        <f>IF($A148&gt;"",IF(AND(EXACT(SquadExport!$BO148,TRUE),EXACT(SquadExport!$BL148,TRUE)),HARMEAN(WeightedParse!M148,WeightedParse!P148,WeightedParse!S148,WeightedParse!U148,WeightedParse!V148,WeightedParse!W148,WeightedParse!Y148,WeightedParse!AE148,WeightedParse!AL148,WeightedParse!AN148,WeightedParse!AP148),HARMEAN(WeightedParse!M148,WeightedParse!P148,WeightedParse!S148,WeightedParse!U148,WeightedParse!V148,WeightedParse!W148,WeightedParse!Y148,WeightedParse!AE148,WeightedParse!AL148,WeightedParse!AN148,WeightedParse!AP148)*Variables!$B$5),"")</f>
        <v/>
      </c>
      <c r="M148" s="114" t="str">
        <f>IF($A148&gt;"",IF(AND(EXACT(SquadExport!$BO148,TRUE),EXACT(SquadExport!$BL148,TRUE)),HARMEAN(WeightedParse!M148,WeightedParse!P148,WeightedParse!S148,WeightedParse!U148,WeightedParse!V148,WeightedParse!W148,WeightedParse!X148,WeightedParse!Y148,WeightedParse!Z148,WeightedParse!AE148,WeightedParse!AL148,WeightedParse!AN148,WeightedParse!AP148),HARMEAN(WeightedParse!M148,WeightedParse!P148,WeightedParse!S148,WeightedParse!U148,WeightedParse!V148,WeightedParse!W148,WeightedParse!X148,WeightedParse!Y148,WeightedParse!Z148,WeightedParse!AE148,WeightedParse!AL148,WeightedParse!AN148,WeightedParse!AP148)*Variables!$B$5),"")</f>
        <v/>
      </c>
      <c r="N148" s="114" t="str">
        <f>IF($A148&gt;"",IF(AND(EXACT(SquadExport!$BO148,TRUE),EXACT(SquadExport!$BL148,TRUE)),HARMEAN(WeightedParse!K148,WeightedParse!M148,WeightedParse!P148,WeightedParse!Q148,WeightedParse!S148,WeightedParse!T148,WeightedParse!U148,WeightedParse!V148,WeightedParse!W148,WeightedParse!X148,WeightedParse!Y148,WeightedParse!Z148,WeightedParse!AE148,WeightedParse!AG148,WeightedParse!AL148,WeightedParse!AN148,WeightedParse!AP148),HARMEAN(WeightedParse!K148,WeightedParse!M148,WeightedParse!P148,WeightedParse!Q148,WeightedParse!S148,WeightedParse!T148,WeightedParse!U148,WeightedParse!V148,WeightedParse!W148,WeightedParse!X148,WeightedParse!Y148,WeightedParse!Z148,WeightedParse!AE148,WeightedParse!AG148,WeightedParse!AL148,WeightedParse!AN148,WeightedParse!AP148)*Variables!$B$5),"")</f>
        <v/>
      </c>
      <c r="O148" s="114" t="str">
        <f>IF($A148&gt;"",IF(AND(EXACT(SquadExport!$BO148,TRUE),EXACT(SquadExport!$BL148,TRUE)),HARMEAN(WeightedParse!I148,WeightedParse!K148,WeightedParse!M148,WeightedParse!P148,WeightedParse!Q148,WeightedParse!S148,WeightedParse!T148,WeightedParse!V148,WeightedParse!W148,WeightedParse!X148,WeightedParse!Y148,WeightedParse!Z148,WeightedParse!AB148,WeightedParse!AE148,WeightedParse!AF148,WeightedParse!AG148,WeightedParse!AJ148,WeightedParse!AK148,WeightedParse!AL148,WeightedParse!AN148,WeightedParse!AO148,WeightedParse!AP148),HARMEAN(WeightedParse!I148,WeightedParse!K148,WeightedParse!M148,WeightedParse!P148,WeightedParse!Q148,WeightedParse!S148,WeightedParse!T148,WeightedParse!V148,WeightedParse!W148,WeightedParse!X148,WeightedParse!Y148,WeightedParse!Z148,WeightedParse!AB148,WeightedParse!AE148,WeightedParse!AF148,WeightedParse!AG148,WeightedParse!AJ148,WeightedParse!AK148,WeightedParse!AL148,WeightedParse!AN148,WeightedParse!AO148,WeightedParse!AP148)*Variables!$B$5),"")</f>
        <v/>
      </c>
      <c r="P148" s="114" t="str">
        <f>IF($A148&gt;"",IF(AND(OR(EXACT(SquadExport!$BO148,TRUE),EXACT(SquadExport!$BP148,TRUE)),OR(EXACT(SquadExport!$BK148,TRUE),EXACT(SquadExport!$BM148,TRUE))),HARMEAN(WeightedParse!M148,WeightedParse!P148,WeightedParse!S148,WeightedParse!U148,WeightedParse!V148,WeightedParse!W148,WeightedParse!Y148,WeightedParse!AE148,WeightedParse!AF148,WeightedParse!AP148),HARMEAN(WeightedParse!M148,WeightedParse!P148,WeightedParse!S148,WeightedParse!U148,WeightedParse!V148,WeightedParse!W148,WeightedParse!Y148,WeightedParse!AE148,WeightedParse!AF148,WeightedParse!AP148)*Variables!$B$5),"")</f>
        <v/>
      </c>
      <c r="Q148" s="114" t="str">
        <f>IF($A148&gt;"",IF(AND(OR(EXACT(SquadExport!$BO148,TRUE),EXACT(SquadExport!$BP148,TRUE)),OR(EXACT(SquadExport!$BK148,TRUE),EXACT(SquadExport!$BM148,TRUE))),HARMEAN(WeightedParse!H148,WeightedParse!P148,WeightedParse!Q148,WeightedParse!S148,WeightedParse!T148,WeightedParse!V148,WeightedParse!X148,WeightedParse!Y148,WeightedParse!Z148,WeightedParse!AE148,WeightedParse!AF148,WeightedParse!AH148,WeightedParse!AN148,WeightedParse!AO148),HARMEAN(WeightedParse!H148,WeightedParse!P148,WeightedParse!Q148,WeightedParse!S148,WeightedParse!T148,WeightedParse!V148,WeightedParse!X148,WeightedParse!Y148,WeightedParse!Z148,WeightedParse!AE148,WeightedParse!AF148,WeightedParse!AH148,WeightedParse!AN148,WeightedParse!AO148)*Variables!$B$5),"")</f>
        <v/>
      </c>
      <c r="R148" s="115" t="str">
        <f>IF($A148&gt;"",IF(AND(OR(EXACT(SquadExport!$BO148,TRUE),EXACT(SquadExport!$BP148,TRUE)),OR(EXACT(SquadExport!$BK148,TRUE),EXACT(SquadExport!$BM148,TRUE))),HARMEAN(WeightedParse!H148,WeightedParse!I148,WeightedParse!K148,WeightedParse!P148,WeightedParse!Q148,WeightedParse!S148,WeightedParse!T148,WeightedParse!V148,WeightedParse!Y148,WeightedParse!Z148,WeightedParse!AD148,WeightedParse!AE148,WeightedParse!AF148,WeightedParse!AH148,WeightedParse!AI148,WeightedParse!AJ148,WeightedParse!AN148,WeightedParse!AO148),HARMEAN(WeightedParse!H148,WeightedParse!I148,WeightedParse!K148,WeightedParse!P148,WeightedParse!Q148,WeightedParse!S148,WeightedParse!T148,WeightedParse!V148,WeightedParse!Y148,WeightedParse!Z148,WeightedParse!AD148,WeightedParse!AE148,WeightedParse!AF148,WeightedParse!AH148,WeightedParse!AI148,WeightedParse!AJ148,WeightedParse!AN148,WeightedParse!AO148)*Variables!$B$5),"")</f>
        <v/>
      </c>
      <c r="S148" s="115" t="str">
        <f>IF($A148&gt;"",IF(AND(OR(EXACT(SquadExport!$BO148,TRUE),EXACT(SquadExport!$BP148,TRUE)),OR(EXACT(SquadExport!$BK148,TRUE),EXACT(SquadExport!$BM148,TRUE))),HARMEAN(WeightedParse!H148,WeightedParse!I148,WeightedParse!K148,WeightedParse!Q148,WeightedParse!S148,WeightedParse!T148,WeightedParse!V148,WeightedParse!X148,WeightedParse!Z148,WeightedParse!AB148,WeightedParse!AD148,WeightedParse!AF148,WeightedParse!AG148,WeightedParse!AH148,WeightedParse!AI148,WeightedParse!AJ148,WeightedParse!AK148,WeightedParse!AN148,WeightedParse!AO148),HARMEAN(WeightedParse!H148,WeightedParse!I148,WeightedParse!K148,WeightedParse!Q148,WeightedParse!S148,WeightedParse!T148,WeightedParse!V148,WeightedParse!X148,WeightedParse!Z148,WeightedParse!AB148,WeightedParse!AD148,WeightedParse!AF148,WeightedParse!AG148,WeightedParse!AH148,WeightedParse!AI148,WeightedParse!AJ148,WeightedParse!AK148,WeightedParse!AN148,WeightedParse!AO148)*Variables!$B$5),"")</f>
        <v/>
      </c>
      <c r="T148" s="114" t="str">
        <f>IF($A148&gt;"",IF(AND(OR(EXACT(SquadExport!$BO148,TRUE),EXACT(SquadExport!$BP148,TRUE)),OR(EXACT(SquadExport!$BK148,TRUE),EXACT(SquadExport!$BM148,TRUE))),HARMEAN(WeightedParse!I148,WeightedParse!K148,WeightedParse!N148,WeightedParse!P148,WeightedParse!Q148,WeightedParse!S148,WeightedParse!T148,WeightedParse!V148,WeightedParse!X148,WeightedParse!Y148,WeightedParse!Z148,WeightedParse!AB148,WeightedParse!AD148,WeightedParse!AE148,WeightedParse!AF148,WeightedParse!AH148,WeightedParse!AI148,WeightedParse!AJ148,WeightedParse!AN148,WeightedParse!AO148)*WeightedParse!BD148,(HARMEAN(WeightedParse!I148,WeightedParse!K148,WeightedParse!N148,WeightedParse!P148,WeightedParse!Q148,WeightedParse!S148,WeightedParse!T148,WeightedParse!V148,WeightedParse!X148,WeightedParse!Y148,WeightedParse!Z148,WeightedParse!AB148,WeightedParse!AD148,WeightedParse!AE148,WeightedParse!AF148,WeightedParse!AH148,WeightedParse!AI148,WeightedParse!AJ148,WeightedParse!AN148,WeightedParse!AO148)*WeightedParse!BD148)*Variables!$B$5),"")</f>
        <v/>
      </c>
      <c r="U148" s="114" t="str">
        <f>IF($A148&gt;"",IF(EXACT(SquadExport!$BQ148,TRUE),HARMEAN(WeightedParse!P148,WeightedParse!S148,WeightedParse!V148,WeightedParse!X148,WeightedParse!Y148,WeightedParse!Z148,WeightedParse!AE148,WeightedParse!AF148,WeightedParse!AP148),HARMEAN(WeightedParse!P148,WeightedParse!S148,WeightedParse!V148,WeightedParse!X148,WeightedParse!Y148,WeightedParse!Z148,WeightedParse!AE148,WeightedParse!AF148,WeightedParse!AP148)*Variables!$B$5),"")</f>
        <v/>
      </c>
      <c r="V148" s="114" t="str">
        <f>IF($A148&gt;"",IF(EXACT(SquadExport!$BQ148,TRUE),HARMEAN(WeightedParse!K148,WeightedParse!Q148,WeightedParse!S148,WeightedParse!T148,WeightedParse!V148,WeightedParse!X148,WeightedParse!Z148,WeightedParse!AE148,WeightedParse!AF148,WeightedParse!AG148,WeightedParse!AH148,WeightedParse!AK148),HARMEAN(WeightedParse!K148,WeightedParse!Q148,WeightedParse!S148,WeightedParse!T148,WeightedParse!V148,WeightedParse!X148,WeightedParse!Z148,WeightedParse!AE148,WeightedParse!AF148,WeightedParse!AG148,WeightedParse!AH148,WeightedParse!AK148)*Variables!$B$5),"")</f>
        <v/>
      </c>
      <c r="W148" s="114" t="str">
        <f>IF($A148&gt;"",IF(EXACT(SquadExport!$BQ148,TRUE),HARMEAN(WeightedParse!I148,WeightedParse!K148,WeightedParse!N148,WeightedParse!Q148,WeightedParse!T148,WeightedParse!V148,WeightedParse!X148,WeightedParse!Z148,WeightedParse!AB148,WeightedParse!AD148,WeightedParse!AF148,WeightedParse!AG148,WeightedParse!AK148),HARMEAN(WeightedParse!I148,WeightedParse!K148,WeightedParse!N148,WeightedParse!Q148,WeightedParse!T148,WeightedParse!V148,WeightedParse!X148,WeightedParse!Z148,WeightedParse!AB148,WeightedParse!AD148,WeightedParse!AF148,WeightedParse!AG148,WeightedParse!AK148)*Variables!$B$5),"")</f>
        <v/>
      </c>
      <c r="X148" s="114" t="str">
        <f>IF($A148&gt;"",IF(EXACT(SquadExport!$BQ148,TRUE),HARMEAN(WeightedParse!K148,WeightedParse!P148,WeightedParse!Q148,WeightedParse!S148,WeightedParse!U148,WeightedParse!V148,WeightedParse!X148,WeightedParse!Y148,WeightedParse!Z148,WeightedParse!AE148,WeightedParse!AF148,WeightedParse!AH148,WeightedParse!AO148,WeightedParse!AP148),HARMEAN(WeightedParse!K148,WeightedParse!P148,WeightedParse!Q148,WeightedParse!S148,WeightedParse!U148,WeightedParse!V148,WeightedParse!X148,WeightedParse!Y148,WeightedParse!Z148,WeightedParse!AE148,WeightedParse!AF148,WeightedParse!AH148,WeightedParse!AO148,WeightedParse!AP148)*Variables!$B$5),"")</f>
        <v/>
      </c>
      <c r="Y148" s="114" t="str">
        <f>IF($A148&gt;"",IF(EXACT(SquadExport!$BQ148,TRUE),HARMEAN(WeightedParse!P148,WeightedParse!Q148,WeightedParse!S148,WeightedParse!U148,WeightedParse!V148,WeightedParse!W148,WeightedParse!Y148,WeightedParse!AE148,WeightedParse!AF148,WeightedParse!AH148,WeightedParse!AJ148,WeightedParse!AN148,WeightedParse!AO148,WeightedParse!AP148),HARMEAN(WeightedParse!P148,WeightedParse!Q148,WeightedParse!S148,WeightedParse!U148,WeightedParse!V148,WeightedParse!W148,WeightedParse!Y148,WeightedParse!AE148,WeightedParse!AF148,WeightedParse!AH148,WeightedParse!AJ148,WeightedParse!AN148,WeightedParse!AO148,WeightedParse!AP148)*Variables!$B$5),"")</f>
        <v/>
      </c>
      <c r="Z148" s="114" t="str">
        <f>IF($A148&gt;"",IF(EXACT(SquadExport!$BQ148,TRUE),HARMEAN(WeightedParse!M148,WeightedParse!P148,WeightedParse!Q148,WeightedParse!S148,WeightedParse!U148,WeightedParse!V148,WeightedParse!W148,WeightedParse!X148,WeightedParse!Y148,WeightedParse!Z148,WeightedParse!AE148,WeightedParse!AF148,WeightedParse!AH148,WeightedParse!AL148,WeightedParse!AO148,WeightedParse!AP148),HARMEAN(WeightedParse!M148,WeightedParse!P148,WeightedParse!Q148,WeightedParse!S148,WeightedParse!U148,WeightedParse!V148,WeightedParse!W148,WeightedParse!X148,WeightedParse!Y148,WeightedParse!Z148,WeightedParse!AE148,WeightedParse!AF148,WeightedParse!AH148,WeightedParse!AL148,WeightedParse!AO148,WeightedParse!AP148)*Variables!$B$5),"")</f>
        <v/>
      </c>
      <c r="AA148" s="114" t="str">
        <f>IF($A148&gt;"",IF(EXACT(SquadExport!$BQ148,TRUE),HARMEAN(WeightedParse!J148,WeightedParse!K148,WeightedParse!N148,WeightedParse!P148,WeightedParse!Q148,WeightedParse!S148,WeightedParse!V148,WeightedParse!X148,WeightedParse!Y148,WeightedParse!Z148,WeightedParse!AD148,WeightedParse!AE148,WeightedParse!AH148,WeightedParse!AI148,WeightedParse!AK148,WeightedParse!AN148,WeightedParse!AO148,WeightedParse!AP148),HARMEAN(WeightedParse!J148,WeightedParse!K148,WeightedParse!N148,WeightedParse!P148,WeightedParse!Q148,WeightedParse!S148,WeightedParse!V148,WeightedParse!X148,WeightedParse!Y148,WeightedParse!Z148,WeightedParse!AD148,WeightedParse!AE148,WeightedParse!AH148,WeightedParse!AI148,WeightedParse!AK148,WeightedParse!AN148,WeightedParse!AO148,WeightedParse!AP148)*Variables!$B$5),"")</f>
        <v/>
      </c>
      <c r="AB148" s="114" t="str">
        <f>IF($A148&gt;"",IF(AND(EXACT(SquadExport!$BR148,TRUE),EXACT(SquadExport!$BL148,TRUE)),HARMEAN(WeightedParse!I148,WeightedParse!K148,WeightedParse!N148,WeightedParse!Q148,WeightedParse!T148,WeightedParse!V148,WeightedParse!X148,WeightedParse!Y148,WeightedParse!Z148,WeightedParse!AD148,WeightedParse!AE148,WeightedParse!AF148,WeightedParse!AG148,WeightedParse!AH148,WeightedParse!AI148,WeightedParse!AJ148,WeightedParse!AK148,WeightedParse!AN148,WeightedParse!AO148),HARMEAN(WeightedParse!I148,WeightedParse!K148,WeightedParse!N148,WeightedParse!Q148,WeightedParse!T148,WeightedParse!V148,WeightedParse!X148,WeightedParse!Y148,WeightedParse!Z148,WeightedParse!AD148,WeightedParse!AE148,WeightedParse!AF148,WeightedParse!AG148,WeightedParse!AH148,WeightedParse!AI148,WeightedParse!AJ148,WeightedParse!AK148,WeightedParse!AN148,WeightedParse!AO148)*Variables!$B$5),"")</f>
        <v/>
      </c>
      <c r="AC148" s="114" t="str">
        <f>IF($A148&gt;"",IF(AND(EXACT(SquadExport!$BR148,TRUE),EXACT(SquadExport!$BL148,TRUE)),HARMEAN(WeightedParse!K148,WeightedParse!Q148,WeightedParse!S148,WeightedParse!T148,WeightedParse!V148,WeightedParse!X148,WeightedParse!Y148,WeightedParse!Z148,WeightedParse!AD148,WeightedParse!AE148,WeightedParse!AF148,WeightedParse!AG148,WeightedParse!AH148,WeightedParse!AO148),HARMEAN(WeightedParse!K148,WeightedParse!Q148,WeightedParse!S148,WeightedParse!T148,WeightedParse!V148,WeightedParse!X148,WeightedParse!Y148,WeightedParse!Z148,WeightedParse!AD148,WeightedParse!AE148,WeightedParse!AF148,WeightedParse!AG148,WeightedParse!AH148,WeightedParse!AO148)*Variables!$B$5),"")</f>
        <v/>
      </c>
      <c r="AD148" s="114" t="str">
        <f>IF($A148&gt;"",IF(AND(EXACT(SquadExport!$BR148,TRUE),EXACT(SquadExport!$BL148,TRUE)),HARMEAN(WeightedParse!I148,WeightedParse!J148,WeightedParse!K148,WeightedParse!N148,WeightedParse!Q148,WeightedParse!S148,WeightedParse!T148,WeightedParse!V148,WeightedParse!X148,WeightedParse!Z148,WeightedParse!AB148,WeightedParse!AD148,WeightedParse!AG148,WeightedParse!AH148,WeightedParse!AI148,WeightedParse!AK148,WeightedParse!AO148),HARMEAN(WeightedParse!I148,WeightedParse!J148,WeightedParse!K148,WeightedParse!N148,WeightedParse!Q148,WeightedParse!S148,WeightedParse!T148,WeightedParse!V148,WeightedParse!X148,WeightedParse!Z148,WeightedParse!AB148,WeightedParse!AD148,WeightedParse!AG148,WeightedParse!AH148,WeightedParse!AI148,WeightedParse!AK148,WeightedParse!AO148)*Variables!$B$5),"")</f>
        <v/>
      </c>
      <c r="AE148" s="114" t="str">
        <f>IF($A148&gt;"",IF(AND(EXACT(SquadExport!$BR148,TRUE),EXACT(SquadExport!$BL148,TRUE)),HARMEAN(WeightedParse!K148,WeightedParse!N148,WeightedParse!P148,WeightedParse!Q148,WeightedParse!S148,WeightedParse!T148,WeightedParse!U148,WeightedParse!V148,WeightedParse!X148,WeightedParse!Y148,WeightedParse!Z148,WeightedParse!AD148,WeightedParse!AE148,WeightedParse!AF148,WeightedParse!AG148,WeightedParse!AH148,WeightedParse!AI148,WeightedParse!AO148),HARMEAN(WeightedParse!K148,WeightedParse!N148,WeightedParse!P148,WeightedParse!Q148,WeightedParse!S148,WeightedParse!T148,WeightedParse!U148,WeightedParse!V148,WeightedParse!X148,WeightedParse!Y148,WeightedParse!Z148,WeightedParse!AD148,WeightedParse!AE148,WeightedParse!AF148,WeightedParse!AG148,WeightedParse!AH148,WeightedParse!AI148,WeightedParse!AO148)*Variables!$B$5),"")</f>
        <v/>
      </c>
      <c r="AF148" s="114" t="str">
        <f>IF($A148&gt;"",IF(AND(EXACT(SquadExport!$BR148,TRUE),EXACT(SquadExport!$BL148,TRUE)),HARMEAN(WeightedParse!I148,WeightedParse!J148,WeightedParse!K148,WeightedParse!N148,WeightedParse!Q148,WeightedParse!S148,WeightedParse!T148,WeightedParse!U148,WeightedParse!V148,WeightedParse!X148,WeightedParse!Z148,WeightedParse!AD148,WeightedParse!AE148,WeightedParse!AF148,WeightedParse!AH148,WeightedParse!AI148,WeightedParse!AK148,WeightedParse!AN148,WeightedParse!AO148,WeightedParse!AP148),HARMEAN(WeightedParse!I148,WeightedParse!J148,WeightedParse!K148,WeightedParse!N148,WeightedParse!Q148,WeightedParse!S148,WeightedParse!T148,WeightedParse!U148,WeightedParse!V148,WeightedParse!X148,WeightedParse!Z148,WeightedParse!AD148,WeightedParse!AE148,WeightedParse!AF148,WeightedParse!AH148,WeightedParse!AI148,WeightedParse!AK148,WeightedParse!AN148,WeightedParse!AO148,WeightedParse!AP148)*Variables!$B$5),"")</f>
        <v/>
      </c>
      <c r="AG148" s="114" t="str">
        <f>IF($A148&gt;"",IF(AND(OR(EXACT(SquadExport!$BR148,TRUE),EXACT(SquadExport!$BS148,TRUE)),OR(EXACT(SquadExport!$BK148,TRUE),EXACT(SquadExport!$BM148,TRUE))),HARMEAN(WeightedParse!I148,WeightedParse!K148,WeightedParse!Q148,WeightedParse!T148,WeightedParse!X148,WeightedParse!Z148,WeightedParse!AD148,WeightedParse!AF148,WeightedParse!AG148,WeightedParse!AJ148),HARMEAN(WeightedParse!I148,WeightedParse!K148,WeightedParse!Q148,WeightedParse!T148,WeightedParse!X148,WeightedParse!Z148,WeightedParse!AD148,WeightedParse!AF148,WeightedParse!AG148,WeightedParse!AJ148)*Variables!$B$5),"")</f>
        <v/>
      </c>
      <c r="AH148" s="114" t="str">
        <f>IF($A148&gt;"",IF(AND(OR(EXACT(SquadExport!$BR148,TRUE),EXACT(SquadExport!$BS148,TRUE)),OR(EXACT(SquadExport!$BK148,TRUE),EXACT(SquadExport!$BM148,TRUE))),HARMEAN(WeightedParse!H148,WeightedParse!K148,WeightedParse!P148,WeightedParse!Q148,WeightedParse!S148,WeightedParse!T148,WeightedParse!V148,WeightedParse!X148,WeightedParse!Y148,WeightedParse!Z148,WeightedParse!AD148,WeightedParse!AE148,WeightedParse!AF148,WeightedParse!AG148,WeightedParse!AH148,WeightedParse!AO148),HARMEAN(WeightedParse!H148,WeightedParse!K148,WeightedParse!P148,WeightedParse!Q148,WeightedParse!S148,WeightedParse!T148,WeightedParse!V148,WeightedParse!X148,WeightedParse!Y148,WeightedParse!Z148,WeightedParse!AD148,WeightedParse!AE148,WeightedParse!AF148,WeightedParse!AG148,WeightedParse!AH148,WeightedParse!AO148)*Variables!$B$5),"")</f>
        <v/>
      </c>
      <c r="AI148" s="114" t="str">
        <f>IF($A148&gt;"",IF(AND(OR(EXACT(SquadExport!$BR148,TRUE),EXACT(SquadExport!$BS148,TRUE)),OR(EXACT(SquadExport!$BK148,TRUE),EXACT(SquadExport!$BM148,TRUE))),HARMEAN(WeightedParse!H148,WeightedParse!I148,WeightedParse!K148,WeightedParse!P148,WeightedParse!Q148,WeightedParse!S148,WeightedParse!T148,WeightedParse!U148,WeightedParse!V148,WeightedParse!X148,WeightedParse!Y148,WeightedParse!Z148,WeightedParse!AD148,WeightedParse!AE148,WeightedParse!AF148,WeightedParse!AH148,WeightedParse!AI148,WeightedParse!AO148),HARMEAN(WeightedParse!H148,WeightedParse!I148,WeightedParse!K148,WeightedParse!P148,WeightedParse!Q148,WeightedParse!S148,WeightedParse!T148,WeightedParse!U148,WeightedParse!V148,WeightedParse!X148,WeightedParse!Y148,WeightedParse!Z148,WeightedParse!AD148,WeightedParse!AE148,WeightedParse!AF148,WeightedParse!AH148,WeightedParse!AI148,WeightedParse!AO148)*Variables!$B$5),"")</f>
        <v/>
      </c>
      <c r="AJ148" s="114" t="str">
        <f>IF($A148&gt;"",IF(AND(OR(EXACT(SquadExport!$BR148,TRUE),EXACT(SquadExport!$BS148,TRUE)),OR(EXACT(SquadExport!$BK148,TRUE),EXACT(SquadExport!$BM148,TRUE))),HARMEAN(WeightedParse!H148,WeightedParse!K148,WeightedParse!M148,WeightedParse!V148,WeightedParse!W148,WeightedParse!AD148,WeightedParse!AF148,WeightedParse!AH148,WeightedParse!AK148,WeightedParse!AL148,WeightedParse!AO148,WeightedParse!AP148)*(CONVERT(LEFT(SquadExport!$E148,FIND("'",SquadExport!$E148)-1)+((MID(SquadExport!$E148,FIND("'",SquadExport!$E148)+1,LEN(SquadExport!$E148)-FIND("'",SquadExport!$E148)-1))/12),"ft","m")-1)/(Variables!$C$4-1),(HARMEAN(WeightedParse!H148,WeightedParse!K148,WeightedParse!M148,WeightedParse!V148,WeightedParse!W148,WeightedParse!AD148,WeightedParse!AF148,WeightedParse!AH148,WeightedParse!AK148,WeightedParse!AL148,WeightedParse!AO148,WeightedParse!AP148)*(CONVERT(LEFT(SquadExport!$E148,FIND("'",SquadExport!$E148)-1)+((MID(SquadExport!$E148,FIND("'",SquadExport!$E148)+1,LEN(SquadExport!$E148)-FIND("'",SquadExport!$E148)-1))/12),"ft","m")-1)/(Variables!$C$4-1))*Variables!$B$5),"")</f>
        <v/>
      </c>
      <c r="AK148" s="114" t="str">
        <f>IF($A148&gt;"",IF(AND(OR(EXACT(SquadExport!$BR148,TRUE),EXACT(SquadExport!$BS148,TRUE)),OR(EXACT(SquadExport!$BK148,TRUE),EXACT(SquadExport!$BM148,TRUE))),HARMEAN(WeightedParse!J148,WeightedParse!K148,WeightedParse!T148,WeightedParse!V148,WeightedParse!X148,WeightedParse!Y148,WeightedParse!Z148,WeightedParse!AD148,WeightedParse!AH148,WeightedParse!AI148,WeightedParse!AK148,WeightedParse!AO148),HARMEAN(WeightedParse!J148,WeightedParse!K148,WeightedParse!T148,WeightedParse!V148,WeightedParse!X148,WeightedParse!Y148,WeightedParse!Z148,WeightedParse!AD148,WeightedParse!AH148,WeightedParse!AI148,WeightedParse!AK148,WeightedParse!AO148)*Variables!$B$5),"")</f>
        <v/>
      </c>
      <c r="AL148" s="114" t="str">
        <f>IF($A148&gt;"",IF(AND(OR(EXACT(SquadExport!$BR148,TRUE),EXACT(SquadExport!$BS148,TRUE)),OR(EXACT(SquadExport!$BK148,TRUE),EXACT(SquadExport!$BM148,TRUE))),HARMEAN(WeightedParse!H148,WeightedParse!I148,WeightedParse!K148,WeightedParse!Q148,WeightedParse!T148,WeightedParse!V148,WeightedParse!AB148,WeightedParse!AD148,WeightedParse!AH148,WeightedParse!AI148,WeightedParse!AJ148,WeightedParse!AN148,WeightedParse!AO148),HARMEAN(WeightedParse!H148,WeightedParse!I148,WeightedParse!K148,WeightedParse!Q148,WeightedParse!T148,WeightedParse!V148,WeightedParse!AB148,WeightedParse!AD148,WeightedParse!AH148,WeightedParse!AI148,WeightedParse!AJ148,WeightedParse!AN148,WeightedParse!AO148)*Variables!$B$5),"")</f>
        <v/>
      </c>
      <c r="AM148" s="114" t="str">
        <f>IF($A148&gt;"",IF(AND(OR(EXACT(SquadExport!$BR148,TRUE),EXACT(SquadExport!$BS148,TRUE)),OR(EXACT(SquadExport!$BK148,TRUE),EXACT(SquadExport!$BM148,TRUE))),HARMEAN(WeightedParse!I148,WeightedParse!J148,WeightedParse!K148,WeightedParse!N148,WeightedParse!Q148,WeightedParse!T148,WeightedParse!V148,WeightedParse!X148,WeightedParse!AB148,WeightedParse!AD148,WeightedParse!AG148,WeightedParse!AI148,WeightedParse!AJ148,WeightedParse!AK148,WeightedParse!AN148)*WeightedParse!BD148,(HARMEAN(WeightedParse!I148,WeightedParse!J148,WeightedParse!K148,WeightedParse!N148,WeightedParse!Q148,WeightedParse!T148,WeightedParse!V148,WeightedParse!X148,WeightedParse!AB148,WeightedParse!AD148,WeightedParse!AG148,WeightedParse!AI148,WeightedParse!AJ148,WeightedParse!AK148,WeightedParse!AN148)*WeightedParse!BD148)*Variables!$B$5),"")</f>
        <v/>
      </c>
      <c r="AN148" s="114" t="str">
        <f>IF($A148&gt;"",IF(AND(OR(EXACT(SquadExport!$BR148,TRUE),EXACT(SquadExport!$BS148,TRUE)),OR(EXACT(SquadExport!$BK148,TRUE),EXACT(SquadExport!$BM148,TRUE))),HARMEAN(WeightedParse!H148,WeightedParse!I148,WeightedParse!K148,WeightedParse!N148,WeightedParse!Q148,WeightedParse!T148,WeightedParse!V148,WeightedParse!X148,WeightedParse!Z148,WeightedParse!AD148,WeightedParse!AG148,WeightedParse!AH148,WeightedParse!AI148,WeightedParse!AJ148,WeightedParse!AN148,WeightedParse!AO148)*WeightedParse!BD148,(HARMEAN(WeightedParse!H148,WeightedParse!I148,WeightedParse!K148,WeightedParse!N148,WeightedParse!Q148,WeightedParse!T148,WeightedParse!V148,WeightedParse!X148,WeightedParse!Z148,WeightedParse!AD148,WeightedParse!AG148,WeightedParse!AH148,WeightedParse!AI148,WeightedParse!AJ148,WeightedParse!AN148,WeightedParse!AO148)*WeightedParse!BD148)*Variables!$B$5),"")</f>
        <v/>
      </c>
      <c r="AO148" s="114" t="str">
        <f>IF($A148&gt;"",IF(AND(EXACT(SquadExport!$BS148,TRUE),EXACT(SquadExport!$BL148,TRUE)),HARMEAN(WeightedParse!K148,WeightedParse!Q148,WeightedParse!T148,WeightedParse!V148,WeightedParse!X148,WeightedParse!Z148,WeightedParse!AB148,WeightedParse!AD148,WeightedParse!AG148,WeightedParse!AK148),HARMEAN(WeightedParse!K148,WeightedParse!Q148,WeightedParse!T148,WeightedParse!V148,WeightedParse!X148,WeightedParse!Z148,WeightedParse!AB148,WeightedParse!AD148,WeightedParse!AG148,WeightedParse!AK148)*Variables!$B$5),"")</f>
        <v/>
      </c>
      <c r="AP148" s="114" t="str">
        <f>IF($A148&gt;"",IF(AND(EXACT(SquadExport!$BS148,TRUE),EXACT(SquadExport!$BL148,TRUE)),HARMEAN(WeightedParse!I148,WeightedParse!K148,WeightedParse!Q148,WeightedParse!T148,WeightedParse!V148,WeightedParse!X148,WeightedParse!Z148,WeightedParse!AB148,WeightedParse!AD148,WeightedParse!AF148,WeightedParse!AG148,WeightedParse!AI148,WeightedParse!AJ148),HARMEAN(WeightedParse!I148,WeightedParse!K148,WeightedParse!Q148,WeightedParse!T148,WeightedParse!V148,WeightedParse!X148,WeightedParse!Z148,WeightedParse!AB148,WeightedParse!AD148,WeightedParse!AF148,WeightedParse!AG148,WeightedParse!AI148,WeightedParse!AJ148)*Variables!$B$5),"")</f>
        <v/>
      </c>
      <c r="AQ148" s="114" t="str">
        <f>IF($A148&gt;"",IF(AND(EXACT(SquadExport!$BS148,TRUE),EXACT(SquadExport!$BL148,TRUE)),HARMEAN(WeightedParse!I148,WeightedParse!J148,WeightedParse!K148,WeightedParse!Q148,WeightedParse!T148,WeightedParse!V148,WeightedParse!X148,WeightedParse!Z148,WeightedParse!AB148,WeightedParse!AD148,WeightedParse!AG148,WeightedParse!AI148,WeightedParse!AJ148,WeightedParse!AK148),HARMEAN(WeightedParse!I148,WeightedParse!J148,WeightedParse!K148,WeightedParse!Q148,WeightedParse!T148,WeightedParse!V148,WeightedParse!X148,WeightedParse!Z148,WeightedParse!AB148,WeightedParse!AD148,WeightedParse!AG148,WeightedParse!AI148,WeightedParse!AJ148,WeightedParse!AK148)*Variables!$B$5),"")</f>
        <v/>
      </c>
      <c r="AR148" s="114" t="str">
        <f>IF($A148&gt;"",IF(AND(EXACT(SquadExport!$BS148,TRUE),EXACT(SquadExport!$BL148,TRUE)),HARMEAN(WeightedParse!I148,WeightedParse!J148,WeightedParse!K148,WeightedParse!Q148,WeightedParse!T148,WeightedParse!V148,WeightedParse!X148,WeightedParse!Y148,WeightedParse!Z148,WeightedParse!AD148,WeightedParse!AH148,WeightedParse!AI148,WeightedParse!AJ148,WeightedParse!AK148,WeightedParse!AN148,WeightedParse!AO148),HARMEAN(WeightedParse!I148,WeightedParse!J148,WeightedParse!K148,WeightedParse!Q148,WeightedParse!T148,WeightedParse!V148,WeightedParse!X148,WeightedParse!Y148,WeightedParse!Z148,WeightedParse!AD148,WeightedParse!AH148,WeightedParse!AI148,WeightedParse!AJ148,WeightedParse!AK148,WeightedParse!AN148,WeightedParse!AO148)*Variables!$B$5),"")</f>
        <v/>
      </c>
      <c r="AS148" s="114" t="str">
        <f>IF($A148&gt;"",IF(AND(EXACT(SquadExport!$BT148,TRUE),EXACT(SquadExport!$BL148,TRUE)),HARMEAN(WeightedParse!J148,WeightedParse!K148,WeightedParse!M148,WeightedParse!T148,WeightedParse!V148,WeightedParse!X148,WeightedParse!Z148,WeightedParse!AD148,WeightedParse!AI148),(HARMEAN(WeightedParse!J148,WeightedParse!K148,WeightedParse!M148,WeightedParse!T148,WeightedParse!V148,WeightedParse!X148,WeightedParse!Z148,WeightedParse!AD148,WeightedParse!AI148)*Variables!$B$5)),"")</f>
        <v/>
      </c>
      <c r="AT148" s="114" t="str">
        <f>IF($A148&gt;"",IF(AND(EXACT(SquadExport!$BT148,TRUE),EXACT(SquadExport!$BL148,TRUE)),HARMEAN(WeightedParse!J148,WeightedParse!K148,WeightedParse!M148,WeightedParse!U148,WeightedParse!V148,WeightedParse!W148,WeightedParse!X148,WeightedParse!Z148,WeightedParse!AD148,WeightedParse!AF148,WeightedParse!AK148,WeightedParse!AL148,WeightedParse!AP148)*(CONVERT(LEFT(SquadExport!$E148,FIND("'",SquadExport!$E148)-1)+((MID(SquadExport!$E148,FIND("'",SquadExport!$E148)+1,LEN(SquadExport!$E148)-FIND("'",SquadExport!$E148)-1))/12),"ft","m")-1)/(Variables!$C$4-1),(HARMEAN(WeightedParse!J148,WeightedParse!K148,WeightedParse!M148,WeightedParse!U148,WeightedParse!V148,WeightedParse!W148,WeightedParse!X148,WeightedParse!Z148,WeightedParse!AD148,WeightedParse!AF148,WeightedParse!AK148,WeightedParse!AL148,WeightedParse!AP148)*(CONVERT(LEFT(SquadExport!$E148,FIND("'",SquadExport!$E148)-1)+((MID(SquadExport!$E148,FIND("'",SquadExport!$E148)+1,LEN(SquadExport!$E148)-FIND("'",SquadExport!$E148)-1))/12),"ft","m")-1)/(Variables!$C$4-1)))*Variables!$B$5,"")</f>
        <v/>
      </c>
      <c r="AU148" s="114" t="str">
        <f>IF($A148&gt;"",IF(AND(EXACT(SquadExport!$BT148,TRUE),EXACT(SquadExport!$BL148,TRUE)),HARMEAN(WeightedParse!I148,WeightedParse!J148,WeightedParse!K148,WeightedParse!Q148,WeightedParse!T148,WeightedParse!V148,WeightedParse!X148,WeightedParse!Z148,WeightedParse!AB148,WeightedParse!AD148,WeightedParse!AF148,WeightedParse!AG148,WeightedParse!AK148,WeightedParse!AP148),HARMEAN(WeightedParse!I148,WeightedParse!J148,WeightedParse!K148,WeightedParse!Q148,WeightedParse!T148,WeightedParse!V148,WeightedParse!X148,WeightedParse!Z148,WeightedParse!AB148,WeightedParse!AD148,WeightedParse!AF148,WeightedParse!AG148,WeightedParse!AK148,WeightedParse!AP148)*Variables!$B$5),"")</f>
        <v/>
      </c>
      <c r="AV148" s="114" t="str">
        <f>IF($A148&gt;"",IF(AND(EXACT(SquadExport!$BT148,TRUE),EXACT(SquadExport!$BL148,TRUE)),HARMEAN(WeightedParse!I148,WeightedParse!J148,WeightedParse!K148,WeightedParse!Q148,WeightedParse!T148,WeightedParse!V148,WeightedParse!X148,WeightedParse!Z148,WeightedParse!AD148,WeightedParse!AH148,WeightedParse!AI148,WeightedParse!AJ148,WeightedParse!AK148,WeightedParse!AN148,WeightedParse!AO148),HARMEAN(WeightedParse!I148,WeightedParse!J148,WeightedParse!K148,WeightedParse!Q148,WeightedParse!T148,WeightedParse!V148,WeightedParse!X148,WeightedParse!Z148,WeightedParse!AD148,WeightedParse!AH148,WeightedParse!AI148,WeightedParse!AJ148,WeightedParse!AK148,WeightedParse!AN148,WeightedParse!AO148)*Variables!$B$5),"")</f>
        <v/>
      </c>
      <c r="AW148" s="114" t="str">
        <f>IF($A148&gt;"",IF(AND(EXACT(SquadExport!$BT148,TRUE),EXACT(SquadExport!$BL148,TRUE)),HARMEAN(WeightedParse!I148,WeightedParse!J148,WeightedParse!K148,WeightedParse!Q148,WeightedParse!T148,WeightedParse!V148,WeightedParse!X148,WeightedParse!Z148,WeightedParse!AB148,WeightedParse!AD148,WeightedParse!AF148,WeightedParse!AG148,WeightedParse!AI148,WeightedParse!AJ148,WeightedParse!AK148),HARMEAN(WeightedParse!I148,WeightedParse!J148,WeightedParse!K148,WeightedParse!Q148,WeightedParse!T148,WeightedParse!V148,WeightedParse!X148,WeightedParse!Z148,WeightedParse!AB148,WeightedParse!AD148,WeightedParse!AF148,WeightedParse!AG148,WeightedParse!AI148,WeightedParse!AJ148,WeightedParse!AK148)*Variables!$B$5),"")</f>
        <v/>
      </c>
      <c r="AX148" s="114" t="str">
        <f>IF($A148&gt;"",IF(AND(EXACT(SquadExport!$BT148,TRUE),EXACT(SquadExport!$BL148,TRUE)),HARMEAN(WeightedParse!K148,WeightedParse!Q148,WeightedParse!U148,WeightedParse!V148,WeightedParse!W148,WeightedParse!X148,WeightedParse!Y148,WeightedParse!Z148,WeightedParse!AD148,WeightedParse!AF148,WeightedParse!AH148,WeightedParse!AI148,WeightedParse!AJ148,WeightedParse!AK148,WeightedParse!AN148,WeightedParse!AO148,WeightedParse!AP148),HARMEAN(WeightedParse!K148,WeightedParse!Q148,WeightedParse!U148,WeightedParse!V148,WeightedParse!W148,WeightedParse!X148,WeightedParse!Y148,WeightedParse!Z148,WeightedParse!AD148,WeightedParse!AF148,WeightedParse!AH148,WeightedParse!AI148,WeightedParse!AJ148,WeightedParse!AK148,WeightedParse!AN148,WeightedParse!AO148,WeightedParse!AP148)*Variables!$B$5),"")</f>
        <v/>
      </c>
      <c r="AY148" s="114" t="str">
        <f>IF($A148&gt;"",IF(AND(EXACT(SquadExport!$BT148,TRUE),EXACT(SquadExport!$BL148,TRUE)),HARMEAN(WeightedParse!I148,WeightedParse!J148,WeightedParse!K148,WeightedParse!M148,WeightedParse!N148,WeightedParse!Q148,WeightedParse!T148,WeightedParse!V148,WeightedParse!X148,WeightedParse!Z148,WeightedParse!AD148,WeightedParse!AF148,WeightedParse!AG148,WeightedParse!AH148,WeightedParse!AI148,WeightedParse!AJ148,WeightedParse!AK148,WeightedParse!AL148,WeightedParse!AN148,WeightedParse!AO148,WeightedParse!AP148),HARMEAN(WeightedParse!I148,WeightedParse!J148,WeightedParse!K148,WeightedParse!M148,WeightedParse!N148,WeightedParse!Q148,WeightedParse!T148,WeightedParse!V148,WeightedParse!X148,WeightedParse!Z148,WeightedParse!AD148,WeightedParse!AF148,WeightedParse!AG148,WeightedParse!AH148,WeightedParse!AI148,WeightedParse!AJ148,WeightedParse!AK148,WeightedParse!AL148,WeightedParse!AN148,WeightedParse!AO148,WeightedParse!AP148)*Variables!$B$5),"")</f>
        <v/>
      </c>
    </row>
    <row r="149" spans="1:51" ht="15" customHeight="1" x14ac:dyDescent="0.25">
      <c r="A149" s="3" t="str">
        <f>IF(WeightedParse!A149&gt;"",WeightedParse!A149,"")</f>
        <v/>
      </c>
      <c r="B149" s="4" t="str">
        <f>IF(WeightedParse!B149&gt;0,WeightedParse!B149,"")</f>
        <v/>
      </c>
      <c r="C149" s="4" t="str">
        <f>IF(A149&gt;"",IF(AND(B149&lt;=Variables!$B$8,G149&gt;2),"Youth",IF(AND(B149&lt;=Variables!$B$8,G149&lt;=2),"Prospect",IF(AND(B149&gt;=Variables!$B$9,G149&gt;2),"Old",IF(G149&gt;=3,"Reserves","First Team")))),"")</f>
        <v/>
      </c>
      <c r="D149" s="4" t="str">
        <f>SquadExport!BJ149</f>
        <v/>
      </c>
      <c r="E149" s="4" t="str">
        <f>IF(A149&gt;"",VLOOKUP(F149,Roles!A:B,2,FALSE)&amp;IF(OR(VLOOKUP(F149,Roles!$A:$B,2,FALSE)="FB",VLOOKUP(F149,Roles!$A:$B,2,FALSE)="WB",VLOOKUP(F149,Roles!$A:$B,2,FALSE)="WM",VLOOKUP(F149,Roles!$A:$B,2,FALSE)="W"),IF(AND(SquadExport!BK149=TRUE,SquadExport!BM149=TRUE,WeightedParse!BB149&gt;=WeightedParse!BC149)," (R)",IF(AND(SquadExport!BK149=TRUE,SquadExport!BM149=TRUE,WeightedParse!BB149&lt;WeightedParse!BC149)," (L)",IF(AND(SquadExport!BK149=TRUE,SquadExport!BM149=FALSE), " (L)",IF(AND(SquadExport!BK149=FALSE,SquadExport!BM149=TRUE)," (R)","")))),""),"")</f>
        <v/>
      </c>
      <c r="F149" s="4" t="str" cm="1">
        <f t="array" ref="F149">IF(A149&gt;"",INDEX($J$1:$AY$1,SUMPRODUCT(MAX(($J$2:$AY$200=MAX($J149:$AY149))*(COLUMN($J$2:$AY$200))))-COLUMN($J$1)+1),"")</f>
        <v/>
      </c>
      <c r="G149" s="4" t="str">
        <f t="shared" si="6"/>
        <v/>
      </c>
      <c r="H149" s="4" t="str">
        <f t="shared" si="7"/>
        <v/>
      </c>
      <c r="I149" s="5" t="str">
        <f t="shared" si="8"/>
        <v/>
      </c>
      <c r="J149" s="114" t="str">
        <f>IF($A149&gt;"",HARMEAN(WeightedParse!V149,WeightedParse!Y149,WeightedParse!Z149,WeightedParse!AE149,WeightedParse!AJ149,WeightedParse!AQ149,WeightedParse!AR149,WeightedParse!AS149,WeightedParse!AU149,WeightedParse!AV149,WeightedParse!AW149,WeightedParse!AY149,WeightedParse!BA149),"")</f>
        <v/>
      </c>
      <c r="K149" s="114" t="str">
        <f>IF(A149&gt;"",HARMEAN(WeightedParse!K149,WeightedParse!Q149,WeightedParse!V149,WeightedParse!X149,WeightedParse!Y149,WeightedParse!Z149,WeightedParse!AE149,WeightedParse!AG149,WeightedParse!AI149,WeightedParse!AJ149,WeightedParse!AQ149,WeightedParse!AR149,WeightedParse!AS149,WeightedParse!AU149,WeightedParse!AV149,WeightedParse!AW149,WeightedParse!AY149,WeightedParse!AZ149,WeightedParse!BA149),"")</f>
        <v/>
      </c>
      <c r="L149" s="114" t="str">
        <f>IF($A149&gt;"",IF(AND(EXACT(SquadExport!$BO149,TRUE),EXACT(SquadExport!$BL149,TRUE)),HARMEAN(WeightedParse!M149,WeightedParse!P149,WeightedParse!S149,WeightedParse!U149,WeightedParse!V149,WeightedParse!W149,WeightedParse!Y149,WeightedParse!AE149,WeightedParse!AL149,WeightedParse!AN149,WeightedParse!AP149),HARMEAN(WeightedParse!M149,WeightedParse!P149,WeightedParse!S149,WeightedParse!U149,WeightedParse!V149,WeightedParse!W149,WeightedParse!Y149,WeightedParse!AE149,WeightedParse!AL149,WeightedParse!AN149,WeightedParse!AP149)*Variables!$B$5),"")</f>
        <v/>
      </c>
      <c r="M149" s="114" t="str">
        <f>IF($A149&gt;"",IF(AND(EXACT(SquadExport!$BO149,TRUE),EXACT(SquadExport!$BL149,TRUE)),HARMEAN(WeightedParse!M149,WeightedParse!P149,WeightedParse!S149,WeightedParse!U149,WeightedParse!V149,WeightedParse!W149,WeightedParse!X149,WeightedParse!Y149,WeightedParse!Z149,WeightedParse!AE149,WeightedParse!AL149,WeightedParse!AN149,WeightedParse!AP149),HARMEAN(WeightedParse!M149,WeightedParse!P149,WeightedParse!S149,WeightedParse!U149,WeightedParse!V149,WeightedParse!W149,WeightedParse!X149,WeightedParse!Y149,WeightedParse!Z149,WeightedParse!AE149,WeightedParse!AL149,WeightedParse!AN149,WeightedParse!AP149)*Variables!$B$5),"")</f>
        <v/>
      </c>
      <c r="N149" s="114" t="str">
        <f>IF($A149&gt;"",IF(AND(EXACT(SquadExport!$BO149,TRUE),EXACT(SquadExport!$BL149,TRUE)),HARMEAN(WeightedParse!K149,WeightedParse!M149,WeightedParse!P149,WeightedParse!Q149,WeightedParse!S149,WeightedParse!T149,WeightedParse!U149,WeightedParse!V149,WeightedParse!W149,WeightedParse!X149,WeightedParse!Y149,WeightedParse!Z149,WeightedParse!AE149,WeightedParse!AG149,WeightedParse!AL149,WeightedParse!AN149,WeightedParse!AP149),HARMEAN(WeightedParse!K149,WeightedParse!M149,WeightedParse!P149,WeightedParse!Q149,WeightedParse!S149,WeightedParse!T149,WeightedParse!U149,WeightedParse!V149,WeightedParse!W149,WeightedParse!X149,WeightedParse!Y149,WeightedParse!Z149,WeightedParse!AE149,WeightedParse!AG149,WeightedParse!AL149,WeightedParse!AN149,WeightedParse!AP149)*Variables!$B$5),"")</f>
        <v/>
      </c>
      <c r="O149" s="114" t="str">
        <f>IF($A149&gt;"",IF(AND(EXACT(SquadExport!$BO149,TRUE),EXACT(SquadExport!$BL149,TRUE)),HARMEAN(WeightedParse!I149,WeightedParse!K149,WeightedParse!M149,WeightedParse!P149,WeightedParse!Q149,WeightedParse!S149,WeightedParse!T149,WeightedParse!V149,WeightedParse!W149,WeightedParse!X149,WeightedParse!Y149,WeightedParse!Z149,WeightedParse!AB149,WeightedParse!AE149,WeightedParse!AF149,WeightedParse!AG149,WeightedParse!AJ149,WeightedParse!AK149,WeightedParse!AL149,WeightedParse!AN149,WeightedParse!AO149,WeightedParse!AP149),HARMEAN(WeightedParse!I149,WeightedParse!K149,WeightedParse!M149,WeightedParse!P149,WeightedParse!Q149,WeightedParse!S149,WeightedParse!T149,WeightedParse!V149,WeightedParse!W149,WeightedParse!X149,WeightedParse!Y149,WeightedParse!Z149,WeightedParse!AB149,WeightedParse!AE149,WeightedParse!AF149,WeightedParse!AG149,WeightedParse!AJ149,WeightedParse!AK149,WeightedParse!AL149,WeightedParse!AN149,WeightedParse!AO149,WeightedParse!AP149)*Variables!$B$5),"")</f>
        <v/>
      </c>
      <c r="P149" s="114" t="str">
        <f>IF($A149&gt;"",IF(AND(OR(EXACT(SquadExport!$BO149,TRUE),EXACT(SquadExport!$BP149,TRUE)),OR(EXACT(SquadExport!$BK149,TRUE),EXACT(SquadExport!$BM149,TRUE))),HARMEAN(WeightedParse!M149,WeightedParse!P149,WeightedParse!S149,WeightedParse!U149,WeightedParse!V149,WeightedParse!W149,WeightedParse!Y149,WeightedParse!AE149,WeightedParse!AF149,WeightedParse!AP149),HARMEAN(WeightedParse!M149,WeightedParse!P149,WeightedParse!S149,WeightedParse!U149,WeightedParse!V149,WeightedParse!W149,WeightedParse!Y149,WeightedParse!AE149,WeightedParse!AF149,WeightedParse!AP149)*Variables!$B$5),"")</f>
        <v/>
      </c>
      <c r="Q149" s="114" t="str">
        <f>IF($A149&gt;"",IF(AND(OR(EXACT(SquadExport!$BO149,TRUE),EXACT(SquadExport!$BP149,TRUE)),OR(EXACT(SquadExport!$BK149,TRUE),EXACT(SquadExport!$BM149,TRUE))),HARMEAN(WeightedParse!H149,WeightedParse!P149,WeightedParse!Q149,WeightedParse!S149,WeightedParse!T149,WeightedParse!V149,WeightedParse!X149,WeightedParse!Y149,WeightedParse!Z149,WeightedParse!AE149,WeightedParse!AF149,WeightedParse!AH149,WeightedParse!AN149,WeightedParse!AO149),HARMEAN(WeightedParse!H149,WeightedParse!P149,WeightedParse!Q149,WeightedParse!S149,WeightedParse!T149,WeightedParse!V149,WeightedParse!X149,WeightedParse!Y149,WeightedParse!Z149,WeightedParse!AE149,WeightedParse!AF149,WeightedParse!AH149,WeightedParse!AN149,WeightedParse!AO149)*Variables!$B$5),"")</f>
        <v/>
      </c>
      <c r="R149" s="115" t="str">
        <f>IF($A149&gt;"",IF(AND(OR(EXACT(SquadExport!$BO149,TRUE),EXACT(SquadExport!$BP149,TRUE)),OR(EXACT(SquadExport!$BK149,TRUE),EXACT(SquadExport!$BM149,TRUE))),HARMEAN(WeightedParse!H149,WeightedParse!I149,WeightedParse!K149,WeightedParse!P149,WeightedParse!Q149,WeightedParse!S149,WeightedParse!T149,WeightedParse!V149,WeightedParse!Y149,WeightedParse!Z149,WeightedParse!AD149,WeightedParse!AE149,WeightedParse!AF149,WeightedParse!AH149,WeightedParse!AI149,WeightedParse!AJ149,WeightedParse!AN149,WeightedParse!AO149),HARMEAN(WeightedParse!H149,WeightedParse!I149,WeightedParse!K149,WeightedParse!P149,WeightedParse!Q149,WeightedParse!S149,WeightedParse!T149,WeightedParse!V149,WeightedParse!Y149,WeightedParse!Z149,WeightedParse!AD149,WeightedParse!AE149,WeightedParse!AF149,WeightedParse!AH149,WeightedParse!AI149,WeightedParse!AJ149,WeightedParse!AN149,WeightedParse!AO149)*Variables!$B$5),"")</f>
        <v/>
      </c>
      <c r="S149" s="115" t="str">
        <f>IF($A149&gt;"",IF(AND(OR(EXACT(SquadExport!$BO149,TRUE),EXACT(SquadExport!$BP149,TRUE)),OR(EXACT(SquadExport!$BK149,TRUE),EXACT(SquadExport!$BM149,TRUE))),HARMEAN(WeightedParse!H149,WeightedParse!I149,WeightedParse!K149,WeightedParse!Q149,WeightedParse!S149,WeightedParse!T149,WeightedParse!V149,WeightedParse!X149,WeightedParse!Z149,WeightedParse!AB149,WeightedParse!AD149,WeightedParse!AF149,WeightedParse!AG149,WeightedParse!AH149,WeightedParse!AI149,WeightedParse!AJ149,WeightedParse!AK149,WeightedParse!AN149,WeightedParse!AO149),HARMEAN(WeightedParse!H149,WeightedParse!I149,WeightedParse!K149,WeightedParse!Q149,WeightedParse!S149,WeightedParse!T149,WeightedParse!V149,WeightedParse!X149,WeightedParse!Z149,WeightedParse!AB149,WeightedParse!AD149,WeightedParse!AF149,WeightedParse!AG149,WeightedParse!AH149,WeightedParse!AI149,WeightedParse!AJ149,WeightedParse!AK149,WeightedParse!AN149,WeightedParse!AO149)*Variables!$B$5),"")</f>
        <v/>
      </c>
      <c r="T149" s="114" t="str">
        <f>IF($A149&gt;"",IF(AND(OR(EXACT(SquadExport!$BO149,TRUE),EXACT(SquadExport!$BP149,TRUE)),OR(EXACT(SquadExport!$BK149,TRUE),EXACT(SquadExport!$BM149,TRUE))),HARMEAN(WeightedParse!I149,WeightedParse!K149,WeightedParse!N149,WeightedParse!P149,WeightedParse!Q149,WeightedParse!S149,WeightedParse!T149,WeightedParse!V149,WeightedParse!X149,WeightedParse!Y149,WeightedParse!Z149,WeightedParse!AB149,WeightedParse!AD149,WeightedParse!AE149,WeightedParse!AF149,WeightedParse!AH149,WeightedParse!AI149,WeightedParse!AJ149,WeightedParse!AN149,WeightedParse!AO149)*WeightedParse!BD149,(HARMEAN(WeightedParse!I149,WeightedParse!K149,WeightedParse!N149,WeightedParse!P149,WeightedParse!Q149,WeightedParse!S149,WeightedParse!T149,WeightedParse!V149,WeightedParse!X149,WeightedParse!Y149,WeightedParse!Z149,WeightedParse!AB149,WeightedParse!AD149,WeightedParse!AE149,WeightedParse!AF149,WeightedParse!AH149,WeightedParse!AI149,WeightedParse!AJ149,WeightedParse!AN149,WeightedParse!AO149)*WeightedParse!BD149)*Variables!$B$5),"")</f>
        <v/>
      </c>
      <c r="U149" s="114" t="str">
        <f>IF($A149&gt;"",IF(EXACT(SquadExport!$BQ149,TRUE),HARMEAN(WeightedParse!P149,WeightedParse!S149,WeightedParse!V149,WeightedParse!X149,WeightedParse!Y149,WeightedParse!Z149,WeightedParse!AE149,WeightedParse!AF149,WeightedParse!AP149),HARMEAN(WeightedParse!P149,WeightedParse!S149,WeightedParse!V149,WeightedParse!X149,WeightedParse!Y149,WeightedParse!Z149,WeightedParse!AE149,WeightedParse!AF149,WeightedParse!AP149)*Variables!$B$5),"")</f>
        <v/>
      </c>
      <c r="V149" s="114" t="str">
        <f>IF($A149&gt;"",IF(EXACT(SquadExport!$BQ149,TRUE),HARMEAN(WeightedParse!K149,WeightedParse!Q149,WeightedParse!S149,WeightedParse!T149,WeightedParse!V149,WeightedParse!X149,WeightedParse!Z149,WeightedParse!AE149,WeightedParse!AF149,WeightedParse!AG149,WeightedParse!AH149,WeightedParse!AK149),HARMEAN(WeightedParse!K149,WeightedParse!Q149,WeightedParse!S149,WeightedParse!T149,WeightedParse!V149,WeightedParse!X149,WeightedParse!Z149,WeightedParse!AE149,WeightedParse!AF149,WeightedParse!AG149,WeightedParse!AH149,WeightedParse!AK149)*Variables!$B$5),"")</f>
        <v/>
      </c>
      <c r="W149" s="114" t="str">
        <f>IF($A149&gt;"",IF(EXACT(SquadExport!$BQ149,TRUE),HARMEAN(WeightedParse!I149,WeightedParse!K149,WeightedParse!N149,WeightedParse!Q149,WeightedParse!T149,WeightedParse!V149,WeightedParse!X149,WeightedParse!Z149,WeightedParse!AB149,WeightedParse!AD149,WeightedParse!AF149,WeightedParse!AG149,WeightedParse!AK149),HARMEAN(WeightedParse!I149,WeightedParse!K149,WeightedParse!N149,WeightedParse!Q149,WeightedParse!T149,WeightedParse!V149,WeightedParse!X149,WeightedParse!Z149,WeightedParse!AB149,WeightedParse!AD149,WeightedParse!AF149,WeightedParse!AG149,WeightedParse!AK149)*Variables!$B$5),"")</f>
        <v/>
      </c>
      <c r="X149" s="114" t="str">
        <f>IF($A149&gt;"",IF(EXACT(SquadExport!$BQ149,TRUE),HARMEAN(WeightedParse!K149,WeightedParse!P149,WeightedParse!Q149,WeightedParse!S149,WeightedParse!U149,WeightedParse!V149,WeightedParse!X149,WeightedParse!Y149,WeightedParse!Z149,WeightedParse!AE149,WeightedParse!AF149,WeightedParse!AH149,WeightedParse!AO149,WeightedParse!AP149),HARMEAN(WeightedParse!K149,WeightedParse!P149,WeightedParse!Q149,WeightedParse!S149,WeightedParse!U149,WeightedParse!V149,WeightedParse!X149,WeightedParse!Y149,WeightedParse!Z149,WeightedParse!AE149,WeightedParse!AF149,WeightedParse!AH149,WeightedParse!AO149,WeightedParse!AP149)*Variables!$B$5),"")</f>
        <v/>
      </c>
      <c r="Y149" s="114" t="str">
        <f>IF($A149&gt;"",IF(EXACT(SquadExport!$BQ149,TRUE),HARMEAN(WeightedParse!P149,WeightedParse!Q149,WeightedParse!S149,WeightedParse!U149,WeightedParse!V149,WeightedParse!W149,WeightedParse!Y149,WeightedParse!AE149,WeightedParse!AF149,WeightedParse!AH149,WeightedParse!AJ149,WeightedParse!AN149,WeightedParse!AO149,WeightedParse!AP149),HARMEAN(WeightedParse!P149,WeightedParse!Q149,WeightedParse!S149,WeightedParse!U149,WeightedParse!V149,WeightedParse!W149,WeightedParse!Y149,WeightedParse!AE149,WeightedParse!AF149,WeightedParse!AH149,WeightedParse!AJ149,WeightedParse!AN149,WeightedParse!AO149,WeightedParse!AP149)*Variables!$B$5),"")</f>
        <v/>
      </c>
      <c r="Z149" s="114" t="str">
        <f>IF($A149&gt;"",IF(EXACT(SquadExport!$BQ149,TRUE),HARMEAN(WeightedParse!M149,WeightedParse!P149,WeightedParse!Q149,WeightedParse!S149,WeightedParse!U149,WeightedParse!V149,WeightedParse!W149,WeightedParse!X149,WeightedParse!Y149,WeightedParse!Z149,WeightedParse!AE149,WeightedParse!AF149,WeightedParse!AH149,WeightedParse!AL149,WeightedParse!AO149,WeightedParse!AP149),HARMEAN(WeightedParse!M149,WeightedParse!P149,WeightedParse!Q149,WeightedParse!S149,WeightedParse!U149,WeightedParse!V149,WeightedParse!W149,WeightedParse!X149,WeightedParse!Y149,WeightedParse!Z149,WeightedParse!AE149,WeightedParse!AF149,WeightedParse!AH149,WeightedParse!AL149,WeightedParse!AO149,WeightedParse!AP149)*Variables!$B$5),"")</f>
        <v/>
      </c>
      <c r="AA149" s="114" t="str">
        <f>IF($A149&gt;"",IF(EXACT(SquadExport!$BQ149,TRUE),HARMEAN(WeightedParse!J149,WeightedParse!K149,WeightedParse!N149,WeightedParse!P149,WeightedParse!Q149,WeightedParse!S149,WeightedParse!V149,WeightedParse!X149,WeightedParse!Y149,WeightedParse!Z149,WeightedParse!AD149,WeightedParse!AE149,WeightedParse!AH149,WeightedParse!AI149,WeightedParse!AK149,WeightedParse!AN149,WeightedParse!AO149,WeightedParse!AP149),HARMEAN(WeightedParse!J149,WeightedParse!K149,WeightedParse!N149,WeightedParse!P149,WeightedParse!Q149,WeightedParse!S149,WeightedParse!V149,WeightedParse!X149,WeightedParse!Y149,WeightedParse!Z149,WeightedParse!AD149,WeightedParse!AE149,WeightedParse!AH149,WeightedParse!AI149,WeightedParse!AK149,WeightedParse!AN149,WeightedParse!AO149,WeightedParse!AP149)*Variables!$B$5),"")</f>
        <v/>
      </c>
      <c r="AB149" s="114" t="str">
        <f>IF($A149&gt;"",IF(AND(EXACT(SquadExport!$BR149,TRUE),EXACT(SquadExport!$BL149,TRUE)),HARMEAN(WeightedParse!I149,WeightedParse!K149,WeightedParse!N149,WeightedParse!Q149,WeightedParse!T149,WeightedParse!V149,WeightedParse!X149,WeightedParse!Y149,WeightedParse!Z149,WeightedParse!AD149,WeightedParse!AE149,WeightedParse!AF149,WeightedParse!AG149,WeightedParse!AH149,WeightedParse!AI149,WeightedParse!AJ149,WeightedParse!AK149,WeightedParse!AN149,WeightedParse!AO149),HARMEAN(WeightedParse!I149,WeightedParse!K149,WeightedParse!N149,WeightedParse!Q149,WeightedParse!T149,WeightedParse!V149,WeightedParse!X149,WeightedParse!Y149,WeightedParse!Z149,WeightedParse!AD149,WeightedParse!AE149,WeightedParse!AF149,WeightedParse!AG149,WeightedParse!AH149,WeightedParse!AI149,WeightedParse!AJ149,WeightedParse!AK149,WeightedParse!AN149,WeightedParse!AO149)*Variables!$B$5),"")</f>
        <v/>
      </c>
      <c r="AC149" s="114" t="str">
        <f>IF($A149&gt;"",IF(AND(EXACT(SquadExport!$BR149,TRUE),EXACT(SquadExport!$BL149,TRUE)),HARMEAN(WeightedParse!K149,WeightedParse!Q149,WeightedParse!S149,WeightedParse!T149,WeightedParse!V149,WeightedParse!X149,WeightedParse!Y149,WeightedParse!Z149,WeightedParse!AD149,WeightedParse!AE149,WeightedParse!AF149,WeightedParse!AG149,WeightedParse!AH149,WeightedParse!AO149),HARMEAN(WeightedParse!K149,WeightedParse!Q149,WeightedParse!S149,WeightedParse!T149,WeightedParse!V149,WeightedParse!X149,WeightedParse!Y149,WeightedParse!Z149,WeightedParse!AD149,WeightedParse!AE149,WeightedParse!AF149,WeightedParse!AG149,WeightedParse!AH149,WeightedParse!AO149)*Variables!$B$5),"")</f>
        <v/>
      </c>
      <c r="AD149" s="114" t="str">
        <f>IF($A149&gt;"",IF(AND(EXACT(SquadExport!$BR149,TRUE),EXACT(SquadExport!$BL149,TRUE)),HARMEAN(WeightedParse!I149,WeightedParse!J149,WeightedParse!K149,WeightedParse!N149,WeightedParse!Q149,WeightedParse!S149,WeightedParse!T149,WeightedParse!V149,WeightedParse!X149,WeightedParse!Z149,WeightedParse!AB149,WeightedParse!AD149,WeightedParse!AG149,WeightedParse!AH149,WeightedParse!AI149,WeightedParse!AK149,WeightedParse!AO149),HARMEAN(WeightedParse!I149,WeightedParse!J149,WeightedParse!K149,WeightedParse!N149,WeightedParse!Q149,WeightedParse!S149,WeightedParse!T149,WeightedParse!V149,WeightedParse!X149,WeightedParse!Z149,WeightedParse!AB149,WeightedParse!AD149,WeightedParse!AG149,WeightedParse!AH149,WeightedParse!AI149,WeightedParse!AK149,WeightedParse!AO149)*Variables!$B$5),"")</f>
        <v/>
      </c>
      <c r="AE149" s="114" t="str">
        <f>IF($A149&gt;"",IF(AND(EXACT(SquadExport!$BR149,TRUE),EXACT(SquadExport!$BL149,TRUE)),HARMEAN(WeightedParse!K149,WeightedParse!N149,WeightedParse!P149,WeightedParse!Q149,WeightedParse!S149,WeightedParse!T149,WeightedParse!U149,WeightedParse!V149,WeightedParse!X149,WeightedParse!Y149,WeightedParse!Z149,WeightedParse!AD149,WeightedParse!AE149,WeightedParse!AF149,WeightedParse!AG149,WeightedParse!AH149,WeightedParse!AI149,WeightedParse!AO149),HARMEAN(WeightedParse!K149,WeightedParse!N149,WeightedParse!P149,WeightedParse!Q149,WeightedParse!S149,WeightedParse!T149,WeightedParse!U149,WeightedParse!V149,WeightedParse!X149,WeightedParse!Y149,WeightedParse!Z149,WeightedParse!AD149,WeightedParse!AE149,WeightedParse!AF149,WeightedParse!AG149,WeightedParse!AH149,WeightedParse!AI149,WeightedParse!AO149)*Variables!$B$5),"")</f>
        <v/>
      </c>
      <c r="AF149" s="114" t="str">
        <f>IF($A149&gt;"",IF(AND(EXACT(SquadExport!$BR149,TRUE),EXACT(SquadExport!$BL149,TRUE)),HARMEAN(WeightedParse!I149,WeightedParse!J149,WeightedParse!K149,WeightedParse!N149,WeightedParse!Q149,WeightedParse!S149,WeightedParse!T149,WeightedParse!U149,WeightedParse!V149,WeightedParse!X149,WeightedParse!Z149,WeightedParse!AD149,WeightedParse!AE149,WeightedParse!AF149,WeightedParse!AH149,WeightedParse!AI149,WeightedParse!AK149,WeightedParse!AN149,WeightedParse!AO149,WeightedParse!AP149),HARMEAN(WeightedParse!I149,WeightedParse!J149,WeightedParse!K149,WeightedParse!N149,WeightedParse!Q149,WeightedParse!S149,WeightedParse!T149,WeightedParse!U149,WeightedParse!V149,WeightedParse!X149,WeightedParse!Z149,WeightedParse!AD149,WeightedParse!AE149,WeightedParse!AF149,WeightedParse!AH149,WeightedParse!AI149,WeightedParse!AK149,WeightedParse!AN149,WeightedParse!AO149,WeightedParse!AP149)*Variables!$B$5),"")</f>
        <v/>
      </c>
      <c r="AG149" s="114" t="str">
        <f>IF($A149&gt;"",IF(AND(OR(EXACT(SquadExport!$BR149,TRUE),EXACT(SquadExport!$BS149,TRUE)),OR(EXACT(SquadExport!$BK149,TRUE),EXACT(SquadExport!$BM149,TRUE))),HARMEAN(WeightedParse!I149,WeightedParse!K149,WeightedParse!Q149,WeightedParse!T149,WeightedParse!X149,WeightedParse!Z149,WeightedParse!AD149,WeightedParse!AF149,WeightedParse!AG149,WeightedParse!AJ149),HARMEAN(WeightedParse!I149,WeightedParse!K149,WeightedParse!Q149,WeightedParse!T149,WeightedParse!X149,WeightedParse!Z149,WeightedParse!AD149,WeightedParse!AF149,WeightedParse!AG149,WeightedParse!AJ149)*Variables!$B$5),"")</f>
        <v/>
      </c>
      <c r="AH149" s="114" t="str">
        <f>IF($A149&gt;"",IF(AND(OR(EXACT(SquadExport!$BR149,TRUE),EXACT(SquadExport!$BS149,TRUE)),OR(EXACT(SquadExport!$BK149,TRUE),EXACT(SquadExport!$BM149,TRUE))),HARMEAN(WeightedParse!H149,WeightedParse!K149,WeightedParse!P149,WeightedParse!Q149,WeightedParse!S149,WeightedParse!T149,WeightedParse!V149,WeightedParse!X149,WeightedParse!Y149,WeightedParse!Z149,WeightedParse!AD149,WeightedParse!AE149,WeightedParse!AF149,WeightedParse!AG149,WeightedParse!AH149,WeightedParse!AO149),HARMEAN(WeightedParse!H149,WeightedParse!K149,WeightedParse!P149,WeightedParse!Q149,WeightedParse!S149,WeightedParse!T149,WeightedParse!V149,WeightedParse!X149,WeightedParse!Y149,WeightedParse!Z149,WeightedParse!AD149,WeightedParse!AE149,WeightedParse!AF149,WeightedParse!AG149,WeightedParse!AH149,WeightedParse!AO149)*Variables!$B$5),"")</f>
        <v/>
      </c>
      <c r="AI149" s="114" t="str">
        <f>IF($A149&gt;"",IF(AND(OR(EXACT(SquadExport!$BR149,TRUE),EXACT(SquadExport!$BS149,TRUE)),OR(EXACT(SquadExport!$BK149,TRUE),EXACT(SquadExport!$BM149,TRUE))),HARMEAN(WeightedParse!H149,WeightedParse!I149,WeightedParse!K149,WeightedParse!P149,WeightedParse!Q149,WeightedParse!S149,WeightedParse!T149,WeightedParse!U149,WeightedParse!V149,WeightedParse!X149,WeightedParse!Y149,WeightedParse!Z149,WeightedParse!AD149,WeightedParse!AE149,WeightedParse!AF149,WeightedParse!AH149,WeightedParse!AI149,WeightedParse!AO149),HARMEAN(WeightedParse!H149,WeightedParse!I149,WeightedParse!K149,WeightedParse!P149,WeightedParse!Q149,WeightedParse!S149,WeightedParse!T149,WeightedParse!U149,WeightedParse!V149,WeightedParse!X149,WeightedParse!Y149,WeightedParse!Z149,WeightedParse!AD149,WeightedParse!AE149,WeightedParse!AF149,WeightedParse!AH149,WeightedParse!AI149,WeightedParse!AO149)*Variables!$B$5),"")</f>
        <v/>
      </c>
      <c r="AJ149" s="114" t="str">
        <f>IF($A149&gt;"",IF(AND(OR(EXACT(SquadExport!$BR149,TRUE),EXACT(SquadExport!$BS149,TRUE)),OR(EXACT(SquadExport!$BK149,TRUE),EXACT(SquadExport!$BM149,TRUE))),HARMEAN(WeightedParse!H149,WeightedParse!K149,WeightedParse!M149,WeightedParse!V149,WeightedParse!W149,WeightedParse!AD149,WeightedParse!AF149,WeightedParse!AH149,WeightedParse!AK149,WeightedParse!AL149,WeightedParse!AO149,WeightedParse!AP149)*(CONVERT(LEFT(SquadExport!$E149,FIND("'",SquadExport!$E149)-1)+((MID(SquadExport!$E149,FIND("'",SquadExport!$E149)+1,LEN(SquadExport!$E149)-FIND("'",SquadExport!$E149)-1))/12),"ft","m")-1)/(Variables!$C$4-1),(HARMEAN(WeightedParse!H149,WeightedParse!K149,WeightedParse!M149,WeightedParse!V149,WeightedParse!W149,WeightedParse!AD149,WeightedParse!AF149,WeightedParse!AH149,WeightedParse!AK149,WeightedParse!AL149,WeightedParse!AO149,WeightedParse!AP149)*(CONVERT(LEFT(SquadExport!$E149,FIND("'",SquadExport!$E149)-1)+((MID(SquadExport!$E149,FIND("'",SquadExport!$E149)+1,LEN(SquadExport!$E149)-FIND("'",SquadExport!$E149)-1))/12),"ft","m")-1)/(Variables!$C$4-1))*Variables!$B$5),"")</f>
        <v/>
      </c>
      <c r="AK149" s="114" t="str">
        <f>IF($A149&gt;"",IF(AND(OR(EXACT(SquadExport!$BR149,TRUE),EXACT(SquadExport!$BS149,TRUE)),OR(EXACT(SquadExport!$BK149,TRUE),EXACT(SquadExport!$BM149,TRUE))),HARMEAN(WeightedParse!J149,WeightedParse!K149,WeightedParse!T149,WeightedParse!V149,WeightedParse!X149,WeightedParse!Y149,WeightedParse!Z149,WeightedParse!AD149,WeightedParse!AH149,WeightedParse!AI149,WeightedParse!AK149,WeightedParse!AO149),HARMEAN(WeightedParse!J149,WeightedParse!K149,WeightedParse!T149,WeightedParse!V149,WeightedParse!X149,WeightedParse!Y149,WeightedParse!Z149,WeightedParse!AD149,WeightedParse!AH149,WeightedParse!AI149,WeightedParse!AK149,WeightedParse!AO149)*Variables!$B$5),"")</f>
        <v/>
      </c>
      <c r="AL149" s="114" t="str">
        <f>IF($A149&gt;"",IF(AND(OR(EXACT(SquadExport!$BR149,TRUE),EXACT(SquadExport!$BS149,TRUE)),OR(EXACT(SquadExport!$BK149,TRUE),EXACT(SquadExport!$BM149,TRUE))),HARMEAN(WeightedParse!H149,WeightedParse!I149,WeightedParse!K149,WeightedParse!Q149,WeightedParse!T149,WeightedParse!V149,WeightedParse!AB149,WeightedParse!AD149,WeightedParse!AH149,WeightedParse!AI149,WeightedParse!AJ149,WeightedParse!AN149,WeightedParse!AO149),HARMEAN(WeightedParse!H149,WeightedParse!I149,WeightedParse!K149,WeightedParse!Q149,WeightedParse!T149,WeightedParse!V149,WeightedParse!AB149,WeightedParse!AD149,WeightedParse!AH149,WeightedParse!AI149,WeightedParse!AJ149,WeightedParse!AN149,WeightedParse!AO149)*Variables!$B$5),"")</f>
        <v/>
      </c>
      <c r="AM149" s="114" t="str">
        <f>IF($A149&gt;"",IF(AND(OR(EXACT(SquadExport!$BR149,TRUE),EXACT(SquadExport!$BS149,TRUE)),OR(EXACT(SquadExport!$BK149,TRUE),EXACT(SquadExport!$BM149,TRUE))),HARMEAN(WeightedParse!I149,WeightedParse!J149,WeightedParse!K149,WeightedParse!N149,WeightedParse!Q149,WeightedParse!T149,WeightedParse!V149,WeightedParse!X149,WeightedParse!AB149,WeightedParse!AD149,WeightedParse!AG149,WeightedParse!AI149,WeightedParse!AJ149,WeightedParse!AK149,WeightedParse!AN149)*WeightedParse!BD149,(HARMEAN(WeightedParse!I149,WeightedParse!J149,WeightedParse!K149,WeightedParse!N149,WeightedParse!Q149,WeightedParse!T149,WeightedParse!V149,WeightedParse!X149,WeightedParse!AB149,WeightedParse!AD149,WeightedParse!AG149,WeightedParse!AI149,WeightedParse!AJ149,WeightedParse!AK149,WeightedParse!AN149)*WeightedParse!BD149)*Variables!$B$5),"")</f>
        <v/>
      </c>
      <c r="AN149" s="114" t="str">
        <f>IF($A149&gt;"",IF(AND(OR(EXACT(SquadExport!$BR149,TRUE),EXACT(SquadExport!$BS149,TRUE)),OR(EXACT(SquadExport!$BK149,TRUE),EXACT(SquadExport!$BM149,TRUE))),HARMEAN(WeightedParse!H149,WeightedParse!I149,WeightedParse!K149,WeightedParse!N149,WeightedParse!Q149,WeightedParse!T149,WeightedParse!V149,WeightedParse!X149,WeightedParse!Z149,WeightedParse!AD149,WeightedParse!AG149,WeightedParse!AH149,WeightedParse!AI149,WeightedParse!AJ149,WeightedParse!AN149,WeightedParse!AO149)*WeightedParse!BD149,(HARMEAN(WeightedParse!H149,WeightedParse!I149,WeightedParse!K149,WeightedParse!N149,WeightedParse!Q149,WeightedParse!T149,WeightedParse!V149,WeightedParse!X149,WeightedParse!Z149,WeightedParse!AD149,WeightedParse!AG149,WeightedParse!AH149,WeightedParse!AI149,WeightedParse!AJ149,WeightedParse!AN149,WeightedParse!AO149)*WeightedParse!BD149)*Variables!$B$5),"")</f>
        <v/>
      </c>
      <c r="AO149" s="114" t="str">
        <f>IF($A149&gt;"",IF(AND(EXACT(SquadExport!$BS149,TRUE),EXACT(SquadExport!$BL149,TRUE)),HARMEAN(WeightedParse!K149,WeightedParse!Q149,WeightedParse!T149,WeightedParse!V149,WeightedParse!X149,WeightedParse!Z149,WeightedParse!AB149,WeightedParse!AD149,WeightedParse!AG149,WeightedParse!AK149),HARMEAN(WeightedParse!K149,WeightedParse!Q149,WeightedParse!T149,WeightedParse!V149,WeightedParse!X149,WeightedParse!Z149,WeightedParse!AB149,WeightedParse!AD149,WeightedParse!AG149,WeightedParse!AK149)*Variables!$B$5),"")</f>
        <v/>
      </c>
      <c r="AP149" s="114" t="str">
        <f>IF($A149&gt;"",IF(AND(EXACT(SquadExport!$BS149,TRUE),EXACT(SquadExport!$BL149,TRUE)),HARMEAN(WeightedParse!I149,WeightedParse!K149,WeightedParse!Q149,WeightedParse!T149,WeightedParse!V149,WeightedParse!X149,WeightedParse!Z149,WeightedParse!AB149,WeightedParse!AD149,WeightedParse!AF149,WeightedParse!AG149,WeightedParse!AI149,WeightedParse!AJ149),HARMEAN(WeightedParse!I149,WeightedParse!K149,WeightedParse!Q149,WeightedParse!T149,WeightedParse!V149,WeightedParse!X149,WeightedParse!Z149,WeightedParse!AB149,WeightedParse!AD149,WeightedParse!AF149,WeightedParse!AG149,WeightedParse!AI149,WeightedParse!AJ149)*Variables!$B$5),"")</f>
        <v/>
      </c>
      <c r="AQ149" s="114" t="str">
        <f>IF($A149&gt;"",IF(AND(EXACT(SquadExport!$BS149,TRUE),EXACT(SquadExport!$BL149,TRUE)),HARMEAN(WeightedParse!I149,WeightedParse!J149,WeightedParse!K149,WeightedParse!Q149,WeightedParse!T149,WeightedParse!V149,WeightedParse!X149,WeightedParse!Z149,WeightedParse!AB149,WeightedParse!AD149,WeightedParse!AG149,WeightedParse!AI149,WeightedParse!AJ149,WeightedParse!AK149),HARMEAN(WeightedParse!I149,WeightedParse!J149,WeightedParse!K149,WeightedParse!Q149,WeightedParse!T149,WeightedParse!V149,WeightedParse!X149,WeightedParse!Z149,WeightedParse!AB149,WeightedParse!AD149,WeightedParse!AG149,WeightedParse!AI149,WeightedParse!AJ149,WeightedParse!AK149)*Variables!$B$5),"")</f>
        <v/>
      </c>
      <c r="AR149" s="114" t="str">
        <f>IF($A149&gt;"",IF(AND(EXACT(SquadExport!$BS149,TRUE),EXACT(SquadExport!$BL149,TRUE)),HARMEAN(WeightedParse!I149,WeightedParse!J149,WeightedParse!K149,WeightedParse!Q149,WeightedParse!T149,WeightedParse!V149,WeightedParse!X149,WeightedParse!Y149,WeightedParse!Z149,WeightedParse!AD149,WeightedParse!AH149,WeightedParse!AI149,WeightedParse!AJ149,WeightedParse!AK149,WeightedParse!AN149,WeightedParse!AO149),HARMEAN(WeightedParse!I149,WeightedParse!J149,WeightedParse!K149,WeightedParse!Q149,WeightedParse!T149,WeightedParse!V149,WeightedParse!X149,WeightedParse!Y149,WeightedParse!Z149,WeightedParse!AD149,WeightedParse!AH149,WeightedParse!AI149,WeightedParse!AJ149,WeightedParse!AK149,WeightedParse!AN149,WeightedParse!AO149)*Variables!$B$5),"")</f>
        <v/>
      </c>
      <c r="AS149" s="114" t="str">
        <f>IF($A149&gt;"",IF(AND(EXACT(SquadExport!$BT149,TRUE),EXACT(SquadExport!$BL149,TRUE)),HARMEAN(WeightedParse!J149,WeightedParse!K149,WeightedParse!M149,WeightedParse!T149,WeightedParse!V149,WeightedParse!X149,WeightedParse!Z149,WeightedParse!AD149,WeightedParse!AI149),(HARMEAN(WeightedParse!J149,WeightedParse!K149,WeightedParse!M149,WeightedParse!T149,WeightedParse!V149,WeightedParse!X149,WeightedParse!Z149,WeightedParse!AD149,WeightedParse!AI149)*Variables!$B$5)),"")</f>
        <v/>
      </c>
      <c r="AT149" s="114" t="str">
        <f>IF($A149&gt;"",IF(AND(EXACT(SquadExport!$BT149,TRUE),EXACT(SquadExport!$BL149,TRUE)),HARMEAN(WeightedParse!J149,WeightedParse!K149,WeightedParse!M149,WeightedParse!U149,WeightedParse!V149,WeightedParse!W149,WeightedParse!X149,WeightedParse!Z149,WeightedParse!AD149,WeightedParse!AF149,WeightedParse!AK149,WeightedParse!AL149,WeightedParse!AP149)*(CONVERT(LEFT(SquadExport!$E149,FIND("'",SquadExport!$E149)-1)+((MID(SquadExport!$E149,FIND("'",SquadExport!$E149)+1,LEN(SquadExport!$E149)-FIND("'",SquadExport!$E149)-1))/12),"ft","m")-1)/(Variables!$C$4-1),(HARMEAN(WeightedParse!J149,WeightedParse!K149,WeightedParse!M149,WeightedParse!U149,WeightedParse!V149,WeightedParse!W149,WeightedParse!X149,WeightedParse!Z149,WeightedParse!AD149,WeightedParse!AF149,WeightedParse!AK149,WeightedParse!AL149,WeightedParse!AP149)*(CONVERT(LEFT(SquadExport!$E149,FIND("'",SquadExport!$E149)-1)+((MID(SquadExport!$E149,FIND("'",SquadExport!$E149)+1,LEN(SquadExport!$E149)-FIND("'",SquadExport!$E149)-1))/12),"ft","m")-1)/(Variables!$C$4-1)))*Variables!$B$5,"")</f>
        <v/>
      </c>
      <c r="AU149" s="114" t="str">
        <f>IF($A149&gt;"",IF(AND(EXACT(SquadExport!$BT149,TRUE),EXACT(SquadExport!$BL149,TRUE)),HARMEAN(WeightedParse!I149,WeightedParse!J149,WeightedParse!K149,WeightedParse!Q149,WeightedParse!T149,WeightedParse!V149,WeightedParse!X149,WeightedParse!Z149,WeightedParse!AB149,WeightedParse!AD149,WeightedParse!AF149,WeightedParse!AG149,WeightedParse!AK149,WeightedParse!AP149),HARMEAN(WeightedParse!I149,WeightedParse!J149,WeightedParse!K149,WeightedParse!Q149,WeightedParse!T149,WeightedParse!V149,WeightedParse!X149,WeightedParse!Z149,WeightedParse!AB149,WeightedParse!AD149,WeightedParse!AF149,WeightedParse!AG149,WeightedParse!AK149,WeightedParse!AP149)*Variables!$B$5),"")</f>
        <v/>
      </c>
      <c r="AV149" s="114" t="str">
        <f>IF($A149&gt;"",IF(AND(EXACT(SquadExport!$BT149,TRUE),EXACT(SquadExport!$BL149,TRUE)),HARMEAN(WeightedParse!I149,WeightedParse!J149,WeightedParse!K149,WeightedParse!Q149,WeightedParse!T149,WeightedParse!V149,WeightedParse!X149,WeightedParse!Z149,WeightedParse!AD149,WeightedParse!AH149,WeightedParse!AI149,WeightedParse!AJ149,WeightedParse!AK149,WeightedParse!AN149,WeightedParse!AO149),HARMEAN(WeightedParse!I149,WeightedParse!J149,WeightedParse!K149,WeightedParse!Q149,WeightedParse!T149,WeightedParse!V149,WeightedParse!X149,WeightedParse!Z149,WeightedParse!AD149,WeightedParse!AH149,WeightedParse!AI149,WeightedParse!AJ149,WeightedParse!AK149,WeightedParse!AN149,WeightedParse!AO149)*Variables!$B$5),"")</f>
        <v/>
      </c>
      <c r="AW149" s="114" t="str">
        <f>IF($A149&gt;"",IF(AND(EXACT(SquadExport!$BT149,TRUE),EXACT(SquadExport!$BL149,TRUE)),HARMEAN(WeightedParse!I149,WeightedParse!J149,WeightedParse!K149,WeightedParse!Q149,WeightedParse!T149,WeightedParse!V149,WeightedParse!X149,WeightedParse!Z149,WeightedParse!AB149,WeightedParse!AD149,WeightedParse!AF149,WeightedParse!AG149,WeightedParse!AI149,WeightedParse!AJ149,WeightedParse!AK149),HARMEAN(WeightedParse!I149,WeightedParse!J149,WeightedParse!K149,WeightedParse!Q149,WeightedParse!T149,WeightedParse!V149,WeightedParse!X149,WeightedParse!Z149,WeightedParse!AB149,WeightedParse!AD149,WeightedParse!AF149,WeightedParse!AG149,WeightedParse!AI149,WeightedParse!AJ149,WeightedParse!AK149)*Variables!$B$5),"")</f>
        <v/>
      </c>
      <c r="AX149" s="114" t="str">
        <f>IF($A149&gt;"",IF(AND(EXACT(SquadExport!$BT149,TRUE),EXACT(SquadExport!$BL149,TRUE)),HARMEAN(WeightedParse!K149,WeightedParse!Q149,WeightedParse!U149,WeightedParse!V149,WeightedParse!W149,WeightedParse!X149,WeightedParse!Y149,WeightedParse!Z149,WeightedParse!AD149,WeightedParse!AF149,WeightedParse!AH149,WeightedParse!AI149,WeightedParse!AJ149,WeightedParse!AK149,WeightedParse!AN149,WeightedParse!AO149,WeightedParse!AP149),HARMEAN(WeightedParse!K149,WeightedParse!Q149,WeightedParse!U149,WeightedParse!V149,WeightedParse!W149,WeightedParse!X149,WeightedParse!Y149,WeightedParse!Z149,WeightedParse!AD149,WeightedParse!AF149,WeightedParse!AH149,WeightedParse!AI149,WeightedParse!AJ149,WeightedParse!AK149,WeightedParse!AN149,WeightedParse!AO149,WeightedParse!AP149)*Variables!$B$5),"")</f>
        <v/>
      </c>
      <c r="AY149" s="114" t="str">
        <f>IF($A149&gt;"",IF(AND(EXACT(SquadExport!$BT149,TRUE),EXACT(SquadExport!$BL149,TRUE)),HARMEAN(WeightedParse!I149,WeightedParse!J149,WeightedParse!K149,WeightedParse!M149,WeightedParse!N149,WeightedParse!Q149,WeightedParse!T149,WeightedParse!V149,WeightedParse!X149,WeightedParse!Z149,WeightedParse!AD149,WeightedParse!AF149,WeightedParse!AG149,WeightedParse!AH149,WeightedParse!AI149,WeightedParse!AJ149,WeightedParse!AK149,WeightedParse!AL149,WeightedParse!AN149,WeightedParse!AO149,WeightedParse!AP149),HARMEAN(WeightedParse!I149,WeightedParse!J149,WeightedParse!K149,WeightedParse!M149,WeightedParse!N149,WeightedParse!Q149,WeightedParse!T149,WeightedParse!V149,WeightedParse!X149,WeightedParse!Z149,WeightedParse!AD149,WeightedParse!AF149,WeightedParse!AG149,WeightedParse!AH149,WeightedParse!AI149,WeightedParse!AJ149,WeightedParse!AK149,WeightedParse!AL149,WeightedParse!AN149,WeightedParse!AO149,WeightedParse!AP149)*Variables!$B$5),"")</f>
        <v/>
      </c>
    </row>
    <row r="150" spans="1:51" ht="15" customHeight="1" x14ac:dyDescent="0.25">
      <c r="A150" s="3" t="str">
        <f>IF(WeightedParse!A150&gt;"",WeightedParse!A150,"")</f>
        <v/>
      </c>
      <c r="B150" s="4" t="str">
        <f>IF(WeightedParse!B150&gt;0,WeightedParse!B150,"")</f>
        <v/>
      </c>
      <c r="C150" s="4" t="str">
        <f>IF(A150&gt;"",IF(AND(B150&lt;=Variables!$B$8,G150&gt;2),"Youth",IF(AND(B150&lt;=Variables!$B$8,G150&lt;=2),"Prospect",IF(AND(B150&gt;=Variables!$B$9,G150&gt;2),"Old",IF(G150&gt;=3,"Reserves","First Team")))),"")</f>
        <v/>
      </c>
      <c r="D150" s="4" t="str">
        <f>SquadExport!BJ150</f>
        <v/>
      </c>
      <c r="E150" s="4" t="str">
        <f>IF(A150&gt;"",VLOOKUP(F150,Roles!A:B,2,FALSE)&amp;IF(OR(VLOOKUP(F150,Roles!$A:$B,2,FALSE)="FB",VLOOKUP(F150,Roles!$A:$B,2,FALSE)="WB",VLOOKUP(F150,Roles!$A:$B,2,FALSE)="WM",VLOOKUP(F150,Roles!$A:$B,2,FALSE)="W"),IF(AND(SquadExport!BK150=TRUE,SquadExport!BM150=TRUE,WeightedParse!BB150&gt;=WeightedParse!BC150)," (R)",IF(AND(SquadExport!BK150=TRUE,SquadExport!BM150=TRUE,WeightedParse!BB150&lt;WeightedParse!BC150)," (L)",IF(AND(SquadExport!BK150=TRUE,SquadExport!BM150=FALSE), " (L)",IF(AND(SquadExport!BK150=FALSE,SquadExport!BM150=TRUE)," (R)","")))),""),"")</f>
        <v/>
      </c>
      <c r="F150" s="4" t="str" cm="1">
        <f t="array" ref="F150">IF(A150&gt;"",INDEX($J$1:$AY$1,SUMPRODUCT(MAX(($J$2:$AY$200=MAX($J150:$AY150))*(COLUMN($J$2:$AY$200))))-COLUMN($J$1)+1),"")</f>
        <v/>
      </c>
      <c r="G150" s="4" t="str">
        <f t="shared" si="6"/>
        <v/>
      </c>
      <c r="H150" s="4" t="str">
        <f t="shared" si="7"/>
        <v/>
      </c>
      <c r="I150" s="5" t="str">
        <f t="shared" si="8"/>
        <v/>
      </c>
      <c r="J150" s="114" t="str">
        <f>IF($A150&gt;"",HARMEAN(WeightedParse!V150,WeightedParse!Y150,WeightedParse!Z150,WeightedParse!AE150,WeightedParse!AJ150,WeightedParse!AQ150,WeightedParse!AR150,WeightedParse!AS150,WeightedParse!AU150,WeightedParse!AV150,WeightedParse!AW150,WeightedParse!AY150,WeightedParse!BA150),"")</f>
        <v/>
      </c>
      <c r="K150" s="114" t="str">
        <f>IF(A150&gt;"",HARMEAN(WeightedParse!K150,WeightedParse!Q150,WeightedParse!V150,WeightedParse!X150,WeightedParse!Y150,WeightedParse!Z150,WeightedParse!AE150,WeightedParse!AG150,WeightedParse!AI150,WeightedParse!AJ150,WeightedParse!AQ150,WeightedParse!AR150,WeightedParse!AS150,WeightedParse!AU150,WeightedParse!AV150,WeightedParse!AW150,WeightedParse!AY150,WeightedParse!AZ150,WeightedParse!BA150),"")</f>
        <v/>
      </c>
      <c r="L150" s="114" t="str">
        <f>IF($A150&gt;"",IF(AND(EXACT(SquadExport!$BO150,TRUE),EXACT(SquadExport!$BL150,TRUE)),HARMEAN(WeightedParse!M150,WeightedParse!P150,WeightedParse!S150,WeightedParse!U150,WeightedParse!V150,WeightedParse!W150,WeightedParse!Y150,WeightedParse!AE150,WeightedParse!AL150,WeightedParse!AN150,WeightedParse!AP150),HARMEAN(WeightedParse!M150,WeightedParse!P150,WeightedParse!S150,WeightedParse!U150,WeightedParse!V150,WeightedParse!W150,WeightedParse!Y150,WeightedParse!AE150,WeightedParse!AL150,WeightedParse!AN150,WeightedParse!AP150)*Variables!$B$5),"")</f>
        <v/>
      </c>
      <c r="M150" s="114" t="str">
        <f>IF($A150&gt;"",IF(AND(EXACT(SquadExport!$BO150,TRUE),EXACT(SquadExport!$BL150,TRUE)),HARMEAN(WeightedParse!M150,WeightedParse!P150,WeightedParse!S150,WeightedParse!U150,WeightedParse!V150,WeightedParse!W150,WeightedParse!X150,WeightedParse!Y150,WeightedParse!Z150,WeightedParse!AE150,WeightedParse!AL150,WeightedParse!AN150,WeightedParse!AP150),HARMEAN(WeightedParse!M150,WeightedParse!P150,WeightedParse!S150,WeightedParse!U150,WeightedParse!V150,WeightedParse!W150,WeightedParse!X150,WeightedParse!Y150,WeightedParse!Z150,WeightedParse!AE150,WeightedParse!AL150,WeightedParse!AN150,WeightedParse!AP150)*Variables!$B$5),"")</f>
        <v/>
      </c>
      <c r="N150" s="114" t="str">
        <f>IF($A150&gt;"",IF(AND(EXACT(SquadExport!$BO150,TRUE),EXACT(SquadExport!$BL150,TRUE)),HARMEAN(WeightedParse!K150,WeightedParse!M150,WeightedParse!P150,WeightedParse!Q150,WeightedParse!S150,WeightedParse!T150,WeightedParse!U150,WeightedParse!V150,WeightedParse!W150,WeightedParse!X150,WeightedParse!Y150,WeightedParse!Z150,WeightedParse!AE150,WeightedParse!AG150,WeightedParse!AL150,WeightedParse!AN150,WeightedParse!AP150),HARMEAN(WeightedParse!K150,WeightedParse!M150,WeightedParse!P150,WeightedParse!Q150,WeightedParse!S150,WeightedParse!T150,WeightedParse!U150,WeightedParse!V150,WeightedParse!W150,WeightedParse!X150,WeightedParse!Y150,WeightedParse!Z150,WeightedParse!AE150,WeightedParse!AG150,WeightedParse!AL150,WeightedParse!AN150,WeightedParse!AP150)*Variables!$B$5),"")</f>
        <v/>
      </c>
      <c r="O150" s="114" t="str">
        <f>IF($A150&gt;"",IF(AND(EXACT(SquadExport!$BO150,TRUE),EXACT(SquadExport!$BL150,TRUE)),HARMEAN(WeightedParse!I150,WeightedParse!K150,WeightedParse!M150,WeightedParse!P150,WeightedParse!Q150,WeightedParse!S150,WeightedParse!T150,WeightedParse!V150,WeightedParse!W150,WeightedParse!X150,WeightedParse!Y150,WeightedParse!Z150,WeightedParse!AB150,WeightedParse!AE150,WeightedParse!AF150,WeightedParse!AG150,WeightedParse!AJ150,WeightedParse!AK150,WeightedParse!AL150,WeightedParse!AN150,WeightedParse!AO150,WeightedParse!AP150),HARMEAN(WeightedParse!I150,WeightedParse!K150,WeightedParse!M150,WeightedParse!P150,WeightedParse!Q150,WeightedParse!S150,WeightedParse!T150,WeightedParse!V150,WeightedParse!W150,WeightedParse!X150,WeightedParse!Y150,WeightedParse!Z150,WeightedParse!AB150,WeightedParse!AE150,WeightedParse!AF150,WeightedParse!AG150,WeightedParse!AJ150,WeightedParse!AK150,WeightedParse!AL150,WeightedParse!AN150,WeightedParse!AO150,WeightedParse!AP150)*Variables!$B$5),"")</f>
        <v/>
      </c>
      <c r="P150" s="114" t="str">
        <f>IF($A150&gt;"",IF(AND(OR(EXACT(SquadExport!$BO150,TRUE),EXACT(SquadExport!$BP150,TRUE)),OR(EXACT(SquadExport!$BK150,TRUE),EXACT(SquadExport!$BM150,TRUE))),HARMEAN(WeightedParse!M150,WeightedParse!P150,WeightedParse!S150,WeightedParse!U150,WeightedParse!V150,WeightedParse!W150,WeightedParse!Y150,WeightedParse!AE150,WeightedParse!AF150,WeightedParse!AP150),HARMEAN(WeightedParse!M150,WeightedParse!P150,WeightedParse!S150,WeightedParse!U150,WeightedParse!V150,WeightedParse!W150,WeightedParse!Y150,WeightedParse!AE150,WeightedParse!AF150,WeightedParse!AP150)*Variables!$B$5),"")</f>
        <v/>
      </c>
      <c r="Q150" s="114" t="str">
        <f>IF($A150&gt;"",IF(AND(OR(EXACT(SquadExport!$BO150,TRUE),EXACT(SquadExport!$BP150,TRUE)),OR(EXACT(SquadExport!$BK150,TRUE),EXACT(SquadExport!$BM150,TRUE))),HARMEAN(WeightedParse!H150,WeightedParse!P150,WeightedParse!Q150,WeightedParse!S150,WeightedParse!T150,WeightedParse!V150,WeightedParse!X150,WeightedParse!Y150,WeightedParse!Z150,WeightedParse!AE150,WeightedParse!AF150,WeightedParse!AH150,WeightedParse!AN150,WeightedParse!AO150),HARMEAN(WeightedParse!H150,WeightedParse!P150,WeightedParse!Q150,WeightedParse!S150,WeightedParse!T150,WeightedParse!V150,WeightedParse!X150,WeightedParse!Y150,WeightedParse!Z150,WeightedParse!AE150,WeightedParse!AF150,WeightedParse!AH150,WeightedParse!AN150,WeightedParse!AO150)*Variables!$B$5),"")</f>
        <v/>
      </c>
      <c r="R150" s="115" t="str">
        <f>IF($A150&gt;"",IF(AND(OR(EXACT(SquadExport!$BO150,TRUE),EXACT(SquadExport!$BP150,TRUE)),OR(EXACT(SquadExport!$BK150,TRUE),EXACT(SquadExport!$BM150,TRUE))),HARMEAN(WeightedParse!H150,WeightedParse!I150,WeightedParse!K150,WeightedParse!P150,WeightedParse!Q150,WeightedParse!S150,WeightedParse!T150,WeightedParse!V150,WeightedParse!Y150,WeightedParse!Z150,WeightedParse!AD150,WeightedParse!AE150,WeightedParse!AF150,WeightedParse!AH150,WeightedParse!AI150,WeightedParse!AJ150,WeightedParse!AN150,WeightedParse!AO150),HARMEAN(WeightedParse!H150,WeightedParse!I150,WeightedParse!K150,WeightedParse!P150,WeightedParse!Q150,WeightedParse!S150,WeightedParse!T150,WeightedParse!V150,WeightedParse!Y150,WeightedParse!Z150,WeightedParse!AD150,WeightedParse!AE150,WeightedParse!AF150,WeightedParse!AH150,WeightedParse!AI150,WeightedParse!AJ150,WeightedParse!AN150,WeightedParse!AO150)*Variables!$B$5),"")</f>
        <v/>
      </c>
      <c r="S150" s="115" t="str">
        <f>IF($A150&gt;"",IF(AND(OR(EXACT(SquadExport!$BO150,TRUE),EXACT(SquadExport!$BP150,TRUE)),OR(EXACT(SquadExport!$BK150,TRUE),EXACT(SquadExport!$BM150,TRUE))),HARMEAN(WeightedParse!H150,WeightedParse!I150,WeightedParse!K150,WeightedParse!Q150,WeightedParse!S150,WeightedParse!T150,WeightedParse!V150,WeightedParse!X150,WeightedParse!Z150,WeightedParse!AB150,WeightedParse!AD150,WeightedParse!AF150,WeightedParse!AG150,WeightedParse!AH150,WeightedParse!AI150,WeightedParse!AJ150,WeightedParse!AK150,WeightedParse!AN150,WeightedParse!AO150),HARMEAN(WeightedParse!H150,WeightedParse!I150,WeightedParse!K150,WeightedParse!Q150,WeightedParse!S150,WeightedParse!T150,WeightedParse!V150,WeightedParse!X150,WeightedParse!Z150,WeightedParse!AB150,WeightedParse!AD150,WeightedParse!AF150,WeightedParse!AG150,WeightedParse!AH150,WeightedParse!AI150,WeightedParse!AJ150,WeightedParse!AK150,WeightedParse!AN150,WeightedParse!AO150)*Variables!$B$5),"")</f>
        <v/>
      </c>
      <c r="T150" s="114" t="str">
        <f>IF($A150&gt;"",IF(AND(OR(EXACT(SquadExport!$BO150,TRUE),EXACT(SquadExport!$BP150,TRUE)),OR(EXACT(SquadExport!$BK150,TRUE),EXACT(SquadExport!$BM150,TRUE))),HARMEAN(WeightedParse!I150,WeightedParse!K150,WeightedParse!N150,WeightedParse!P150,WeightedParse!Q150,WeightedParse!S150,WeightedParse!T150,WeightedParse!V150,WeightedParse!X150,WeightedParse!Y150,WeightedParse!Z150,WeightedParse!AB150,WeightedParse!AD150,WeightedParse!AE150,WeightedParse!AF150,WeightedParse!AH150,WeightedParse!AI150,WeightedParse!AJ150,WeightedParse!AN150,WeightedParse!AO150)*WeightedParse!BD150,(HARMEAN(WeightedParse!I150,WeightedParse!K150,WeightedParse!N150,WeightedParse!P150,WeightedParse!Q150,WeightedParse!S150,WeightedParse!T150,WeightedParse!V150,WeightedParse!X150,WeightedParse!Y150,WeightedParse!Z150,WeightedParse!AB150,WeightedParse!AD150,WeightedParse!AE150,WeightedParse!AF150,WeightedParse!AH150,WeightedParse!AI150,WeightedParse!AJ150,WeightedParse!AN150,WeightedParse!AO150)*WeightedParse!BD150)*Variables!$B$5),"")</f>
        <v/>
      </c>
      <c r="U150" s="114" t="str">
        <f>IF($A150&gt;"",IF(EXACT(SquadExport!$BQ150,TRUE),HARMEAN(WeightedParse!P150,WeightedParse!S150,WeightedParse!V150,WeightedParse!X150,WeightedParse!Y150,WeightedParse!Z150,WeightedParse!AE150,WeightedParse!AF150,WeightedParse!AP150),HARMEAN(WeightedParse!P150,WeightedParse!S150,WeightedParse!V150,WeightedParse!X150,WeightedParse!Y150,WeightedParse!Z150,WeightedParse!AE150,WeightedParse!AF150,WeightedParse!AP150)*Variables!$B$5),"")</f>
        <v/>
      </c>
      <c r="V150" s="114" t="str">
        <f>IF($A150&gt;"",IF(EXACT(SquadExport!$BQ150,TRUE),HARMEAN(WeightedParse!K150,WeightedParse!Q150,WeightedParse!S150,WeightedParse!T150,WeightedParse!V150,WeightedParse!X150,WeightedParse!Z150,WeightedParse!AE150,WeightedParse!AF150,WeightedParse!AG150,WeightedParse!AH150,WeightedParse!AK150),HARMEAN(WeightedParse!K150,WeightedParse!Q150,WeightedParse!S150,WeightedParse!T150,WeightedParse!V150,WeightedParse!X150,WeightedParse!Z150,WeightedParse!AE150,WeightedParse!AF150,WeightedParse!AG150,WeightedParse!AH150,WeightedParse!AK150)*Variables!$B$5),"")</f>
        <v/>
      </c>
      <c r="W150" s="114" t="str">
        <f>IF($A150&gt;"",IF(EXACT(SquadExport!$BQ150,TRUE),HARMEAN(WeightedParse!I150,WeightedParse!K150,WeightedParse!N150,WeightedParse!Q150,WeightedParse!T150,WeightedParse!V150,WeightedParse!X150,WeightedParse!Z150,WeightedParse!AB150,WeightedParse!AD150,WeightedParse!AF150,WeightedParse!AG150,WeightedParse!AK150),HARMEAN(WeightedParse!I150,WeightedParse!K150,WeightedParse!N150,WeightedParse!Q150,WeightedParse!T150,WeightedParse!V150,WeightedParse!X150,WeightedParse!Z150,WeightedParse!AB150,WeightedParse!AD150,WeightedParse!AF150,WeightedParse!AG150,WeightedParse!AK150)*Variables!$B$5),"")</f>
        <v/>
      </c>
      <c r="X150" s="114" t="str">
        <f>IF($A150&gt;"",IF(EXACT(SquadExport!$BQ150,TRUE),HARMEAN(WeightedParse!K150,WeightedParse!P150,WeightedParse!Q150,WeightedParse!S150,WeightedParse!U150,WeightedParse!V150,WeightedParse!X150,WeightedParse!Y150,WeightedParse!Z150,WeightedParse!AE150,WeightedParse!AF150,WeightedParse!AH150,WeightedParse!AO150,WeightedParse!AP150),HARMEAN(WeightedParse!K150,WeightedParse!P150,WeightedParse!Q150,WeightedParse!S150,WeightedParse!U150,WeightedParse!V150,WeightedParse!X150,WeightedParse!Y150,WeightedParse!Z150,WeightedParse!AE150,WeightedParse!AF150,WeightedParse!AH150,WeightedParse!AO150,WeightedParse!AP150)*Variables!$B$5),"")</f>
        <v/>
      </c>
      <c r="Y150" s="114" t="str">
        <f>IF($A150&gt;"",IF(EXACT(SquadExport!$BQ150,TRUE),HARMEAN(WeightedParse!P150,WeightedParse!Q150,WeightedParse!S150,WeightedParse!U150,WeightedParse!V150,WeightedParse!W150,WeightedParse!Y150,WeightedParse!AE150,WeightedParse!AF150,WeightedParse!AH150,WeightedParse!AJ150,WeightedParse!AN150,WeightedParse!AO150,WeightedParse!AP150),HARMEAN(WeightedParse!P150,WeightedParse!Q150,WeightedParse!S150,WeightedParse!U150,WeightedParse!V150,WeightedParse!W150,WeightedParse!Y150,WeightedParse!AE150,WeightedParse!AF150,WeightedParse!AH150,WeightedParse!AJ150,WeightedParse!AN150,WeightedParse!AO150,WeightedParse!AP150)*Variables!$B$5),"")</f>
        <v/>
      </c>
      <c r="Z150" s="114" t="str">
        <f>IF($A150&gt;"",IF(EXACT(SquadExport!$BQ150,TRUE),HARMEAN(WeightedParse!M150,WeightedParse!P150,WeightedParse!Q150,WeightedParse!S150,WeightedParse!U150,WeightedParse!V150,WeightedParse!W150,WeightedParse!X150,WeightedParse!Y150,WeightedParse!Z150,WeightedParse!AE150,WeightedParse!AF150,WeightedParse!AH150,WeightedParse!AL150,WeightedParse!AO150,WeightedParse!AP150),HARMEAN(WeightedParse!M150,WeightedParse!P150,WeightedParse!Q150,WeightedParse!S150,WeightedParse!U150,WeightedParse!V150,WeightedParse!W150,WeightedParse!X150,WeightedParse!Y150,WeightedParse!Z150,WeightedParse!AE150,WeightedParse!AF150,WeightedParse!AH150,WeightedParse!AL150,WeightedParse!AO150,WeightedParse!AP150)*Variables!$B$5),"")</f>
        <v/>
      </c>
      <c r="AA150" s="114" t="str">
        <f>IF($A150&gt;"",IF(EXACT(SquadExport!$BQ150,TRUE),HARMEAN(WeightedParse!J150,WeightedParse!K150,WeightedParse!N150,WeightedParse!P150,WeightedParse!Q150,WeightedParse!S150,WeightedParse!V150,WeightedParse!X150,WeightedParse!Y150,WeightedParse!Z150,WeightedParse!AD150,WeightedParse!AE150,WeightedParse!AH150,WeightedParse!AI150,WeightedParse!AK150,WeightedParse!AN150,WeightedParse!AO150,WeightedParse!AP150),HARMEAN(WeightedParse!J150,WeightedParse!K150,WeightedParse!N150,WeightedParse!P150,WeightedParse!Q150,WeightedParse!S150,WeightedParse!V150,WeightedParse!X150,WeightedParse!Y150,WeightedParse!Z150,WeightedParse!AD150,WeightedParse!AE150,WeightedParse!AH150,WeightedParse!AI150,WeightedParse!AK150,WeightedParse!AN150,WeightedParse!AO150,WeightedParse!AP150)*Variables!$B$5),"")</f>
        <v/>
      </c>
      <c r="AB150" s="114" t="str">
        <f>IF($A150&gt;"",IF(AND(EXACT(SquadExport!$BR150,TRUE),EXACT(SquadExport!$BL150,TRUE)),HARMEAN(WeightedParse!I150,WeightedParse!K150,WeightedParse!N150,WeightedParse!Q150,WeightedParse!T150,WeightedParse!V150,WeightedParse!X150,WeightedParse!Y150,WeightedParse!Z150,WeightedParse!AD150,WeightedParse!AE150,WeightedParse!AF150,WeightedParse!AG150,WeightedParse!AH150,WeightedParse!AI150,WeightedParse!AJ150,WeightedParse!AK150,WeightedParse!AN150,WeightedParse!AO150),HARMEAN(WeightedParse!I150,WeightedParse!K150,WeightedParse!N150,WeightedParse!Q150,WeightedParse!T150,WeightedParse!V150,WeightedParse!X150,WeightedParse!Y150,WeightedParse!Z150,WeightedParse!AD150,WeightedParse!AE150,WeightedParse!AF150,WeightedParse!AG150,WeightedParse!AH150,WeightedParse!AI150,WeightedParse!AJ150,WeightedParse!AK150,WeightedParse!AN150,WeightedParse!AO150)*Variables!$B$5),"")</f>
        <v/>
      </c>
      <c r="AC150" s="114" t="str">
        <f>IF($A150&gt;"",IF(AND(EXACT(SquadExport!$BR150,TRUE),EXACT(SquadExport!$BL150,TRUE)),HARMEAN(WeightedParse!K150,WeightedParse!Q150,WeightedParse!S150,WeightedParse!T150,WeightedParse!V150,WeightedParse!X150,WeightedParse!Y150,WeightedParse!Z150,WeightedParse!AD150,WeightedParse!AE150,WeightedParse!AF150,WeightedParse!AG150,WeightedParse!AH150,WeightedParse!AO150),HARMEAN(WeightedParse!K150,WeightedParse!Q150,WeightedParse!S150,WeightedParse!T150,WeightedParse!V150,WeightedParse!X150,WeightedParse!Y150,WeightedParse!Z150,WeightedParse!AD150,WeightedParse!AE150,WeightedParse!AF150,WeightedParse!AG150,WeightedParse!AH150,WeightedParse!AO150)*Variables!$B$5),"")</f>
        <v/>
      </c>
      <c r="AD150" s="114" t="str">
        <f>IF($A150&gt;"",IF(AND(EXACT(SquadExport!$BR150,TRUE),EXACT(SquadExport!$BL150,TRUE)),HARMEAN(WeightedParse!I150,WeightedParse!J150,WeightedParse!K150,WeightedParse!N150,WeightedParse!Q150,WeightedParse!S150,WeightedParse!T150,WeightedParse!V150,WeightedParse!X150,WeightedParse!Z150,WeightedParse!AB150,WeightedParse!AD150,WeightedParse!AG150,WeightedParse!AH150,WeightedParse!AI150,WeightedParse!AK150,WeightedParse!AO150),HARMEAN(WeightedParse!I150,WeightedParse!J150,WeightedParse!K150,WeightedParse!N150,WeightedParse!Q150,WeightedParse!S150,WeightedParse!T150,WeightedParse!V150,WeightedParse!X150,WeightedParse!Z150,WeightedParse!AB150,WeightedParse!AD150,WeightedParse!AG150,WeightedParse!AH150,WeightedParse!AI150,WeightedParse!AK150,WeightedParse!AO150)*Variables!$B$5),"")</f>
        <v/>
      </c>
      <c r="AE150" s="114" t="str">
        <f>IF($A150&gt;"",IF(AND(EXACT(SquadExport!$BR150,TRUE),EXACT(SquadExport!$BL150,TRUE)),HARMEAN(WeightedParse!K150,WeightedParse!N150,WeightedParse!P150,WeightedParse!Q150,WeightedParse!S150,WeightedParse!T150,WeightedParse!U150,WeightedParse!V150,WeightedParse!X150,WeightedParse!Y150,WeightedParse!Z150,WeightedParse!AD150,WeightedParse!AE150,WeightedParse!AF150,WeightedParse!AG150,WeightedParse!AH150,WeightedParse!AI150,WeightedParse!AO150),HARMEAN(WeightedParse!K150,WeightedParse!N150,WeightedParse!P150,WeightedParse!Q150,WeightedParse!S150,WeightedParse!T150,WeightedParse!U150,WeightedParse!V150,WeightedParse!X150,WeightedParse!Y150,WeightedParse!Z150,WeightedParse!AD150,WeightedParse!AE150,WeightedParse!AF150,WeightedParse!AG150,WeightedParse!AH150,WeightedParse!AI150,WeightedParse!AO150)*Variables!$B$5),"")</f>
        <v/>
      </c>
      <c r="AF150" s="114" t="str">
        <f>IF($A150&gt;"",IF(AND(EXACT(SquadExport!$BR150,TRUE),EXACT(SquadExport!$BL150,TRUE)),HARMEAN(WeightedParse!I150,WeightedParse!J150,WeightedParse!K150,WeightedParse!N150,WeightedParse!Q150,WeightedParse!S150,WeightedParse!T150,WeightedParse!U150,WeightedParse!V150,WeightedParse!X150,WeightedParse!Z150,WeightedParse!AD150,WeightedParse!AE150,WeightedParse!AF150,WeightedParse!AH150,WeightedParse!AI150,WeightedParse!AK150,WeightedParse!AN150,WeightedParse!AO150,WeightedParse!AP150),HARMEAN(WeightedParse!I150,WeightedParse!J150,WeightedParse!K150,WeightedParse!N150,WeightedParse!Q150,WeightedParse!S150,WeightedParse!T150,WeightedParse!U150,WeightedParse!V150,WeightedParse!X150,WeightedParse!Z150,WeightedParse!AD150,WeightedParse!AE150,WeightedParse!AF150,WeightedParse!AH150,WeightedParse!AI150,WeightedParse!AK150,WeightedParse!AN150,WeightedParse!AO150,WeightedParse!AP150)*Variables!$B$5),"")</f>
        <v/>
      </c>
      <c r="AG150" s="114" t="str">
        <f>IF($A150&gt;"",IF(AND(OR(EXACT(SquadExport!$BR150,TRUE),EXACT(SquadExport!$BS150,TRUE)),OR(EXACT(SquadExport!$BK150,TRUE),EXACT(SquadExport!$BM150,TRUE))),HARMEAN(WeightedParse!I150,WeightedParse!K150,WeightedParse!Q150,WeightedParse!T150,WeightedParse!X150,WeightedParse!Z150,WeightedParse!AD150,WeightedParse!AF150,WeightedParse!AG150,WeightedParse!AJ150),HARMEAN(WeightedParse!I150,WeightedParse!K150,WeightedParse!Q150,WeightedParse!T150,WeightedParse!X150,WeightedParse!Z150,WeightedParse!AD150,WeightedParse!AF150,WeightedParse!AG150,WeightedParse!AJ150)*Variables!$B$5),"")</f>
        <v/>
      </c>
      <c r="AH150" s="114" t="str">
        <f>IF($A150&gt;"",IF(AND(OR(EXACT(SquadExport!$BR150,TRUE),EXACT(SquadExport!$BS150,TRUE)),OR(EXACT(SquadExport!$BK150,TRUE),EXACT(SquadExport!$BM150,TRUE))),HARMEAN(WeightedParse!H150,WeightedParse!K150,WeightedParse!P150,WeightedParse!Q150,WeightedParse!S150,WeightedParse!T150,WeightedParse!V150,WeightedParse!X150,WeightedParse!Y150,WeightedParse!Z150,WeightedParse!AD150,WeightedParse!AE150,WeightedParse!AF150,WeightedParse!AG150,WeightedParse!AH150,WeightedParse!AO150),HARMEAN(WeightedParse!H150,WeightedParse!K150,WeightedParse!P150,WeightedParse!Q150,WeightedParse!S150,WeightedParse!T150,WeightedParse!V150,WeightedParse!X150,WeightedParse!Y150,WeightedParse!Z150,WeightedParse!AD150,WeightedParse!AE150,WeightedParse!AF150,WeightedParse!AG150,WeightedParse!AH150,WeightedParse!AO150)*Variables!$B$5),"")</f>
        <v/>
      </c>
      <c r="AI150" s="114" t="str">
        <f>IF($A150&gt;"",IF(AND(OR(EXACT(SquadExport!$BR150,TRUE),EXACT(SquadExport!$BS150,TRUE)),OR(EXACT(SquadExport!$BK150,TRUE),EXACT(SquadExport!$BM150,TRUE))),HARMEAN(WeightedParse!H150,WeightedParse!I150,WeightedParse!K150,WeightedParse!P150,WeightedParse!Q150,WeightedParse!S150,WeightedParse!T150,WeightedParse!U150,WeightedParse!V150,WeightedParse!X150,WeightedParse!Y150,WeightedParse!Z150,WeightedParse!AD150,WeightedParse!AE150,WeightedParse!AF150,WeightedParse!AH150,WeightedParse!AI150,WeightedParse!AO150),HARMEAN(WeightedParse!H150,WeightedParse!I150,WeightedParse!K150,WeightedParse!P150,WeightedParse!Q150,WeightedParse!S150,WeightedParse!T150,WeightedParse!U150,WeightedParse!V150,WeightedParse!X150,WeightedParse!Y150,WeightedParse!Z150,WeightedParse!AD150,WeightedParse!AE150,WeightedParse!AF150,WeightedParse!AH150,WeightedParse!AI150,WeightedParse!AO150)*Variables!$B$5),"")</f>
        <v/>
      </c>
      <c r="AJ150" s="114" t="str">
        <f>IF($A150&gt;"",IF(AND(OR(EXACT(SquadExport!$BR150,TRUE),EXACT(SquadExport!$BS150,TRUE)),OR(EXACT(SquadExport!$BK150,TRUE),EXACT(SquadExport!$BM150,TRUE))),HARMEAN(WeightedParse!H150,WeightedParse!K150,WeightedParse!M150,WeightedParse!V150,WeightedParse!W150,WeightedParse!AD150,WeightedParse!AF150,WeightedParse!AH150,WeightedParse!AK150,WeightedParse!AL150,WeightedParse!AO150,WeightedParse!AP150)*(CONVERT(LEFT(SquadExport!$E150,FIND("'",SquadExport!$E150)-1)+((MID(SquadExport!$E150,FIND("'",SquadExport!$E150)+1,LEN(SquadExport!$E150)-FIND("'",SquadExport!$E150)-1))/12),"ft","m")-1)/(Variables!$C$4-1),(HARMEAN(WeightedParse!H150,WeightedParse!K150,WeightedParse!M150,WeightedParse!V150,WeightedParse!W150,WeightedParse!AD150,WeightedParse!AF150,WeightedParse!AH150,WeightedParse!AK150,WeightedParse!AL150,WeightedParse!AO150,WeightedParse!AP150)*(CONVERT(LEFT(SquadExport!$E150,FIND("'",SquadExport!$E150)-1)+((MID(SquadExport!$E150,FIND("'",SquadExport!$E150)+1,LEN(SquadExport!$E150)-FIND("'",SquadExport!$E150)-1))/12),"ft","m")-1)/(Variables!$C$4-1))*Variables!$B$5),"")</f>
        <v/>
      </c>
      <c r="AK150" s="114" t="str">
        <f>IF($A150&gt;"",IF(AND(OR(EXACT(SquadExport!$BR150,TRUE),EXACT(SquadExport!$BS150,TRUE)),OR(EXACT(SquadExport!$BK150,TRUE),EXACT(SquadExport!$BM150,TRUE))),HARMEAN(WeightedParse!J150,WeightedParse!K150,WeightedParse!T150,WeightedParse!V150,WeightedParse!X150,WeightedParse!Y150,WeightedParse!Z150,WeightedParse!AD150,WeightedParse!AH150,WeightedParse!AI150,WeightedParse!AK150,WeightedParse!AO150),HARMEAN(WeightedParse!J150,WeightedParse!K150,WeightedParse!T150,WeightedParse!V150,WeightedParse!X150,WeightedParse!Y150,WeightedParse!Z150,WeightedParse!AD150,WeightedParse!AH150,WeightedParse!AI150,WeightedParse!AK150,WeightedParse!AO150)*Variables!$B$5),"")</f>
        <v/>
      </c>
      <c r="AL150" s="114" t="str">
        <f>IF($A150&gt;"",IF(AND(OR(EXACT(SquadExport!$BR150,TRUE),EXACT(SquadExport!$BS150,TRUE)),OR(EXACT(SquadExport!$BK150,TRUE),EXACT(SquadExport!$BM150,TRUE))),HARMEAN(WeightedParse!H150,WeightedParse!I150,WeightedParse!K150,WeightedParse!Q150,WeightedParse!T150,WeightedParse!V150,WeightedParse!AB150,WeightedParse!AD150,WeightedParse!AH150,WeightedParse!AI150,WeightedParse!AJ150,WeightedParse!AN150,WeightedParse!AO150),HARMEAN(WeightedParse!H150,WeightedParse!I150,WeightedParse!K150,WeightedParse!Q150,WeightedParse!T150,WeightedParse!V150,WeightedParse!AB150,WeightedParse!AD150,WeightedParse!AH150,WeightedParse!AI150,WeightedParse!AJ150,WeightedParse!AN150,WeightedParse!AO150)*Variables!$B$5),"")</f>
        <v/>
      </c>
      <c r="AM150" s="114" t="str">
        <f>IF($A150&gt;"",IF(AND(OR(EXACT(SquadExport!$BR150,TRUE),EXACT(SquadExport!$BS150,TRUE)),OR(EXACT(SquadExport!$BK150,TRUE),EXACT(SquadExport!$BM150,TRUE))),HARMEAN(WeightedParse!I150,WeightedParse!J150,WeightedParse!K150,WeightedParse!N150,WeightedParse!Q150,WeightedParse!T150,WeightedParse!V150,WeightedParse!X150,WeightedParse!AB150,WeightedParse!AD150,WeightedParse!AG150,WeightedParse!AI150,WeightedParse!AJ150,WeightedParse!AK150,WeightedParse!AN150)*WeightedParse!BD150,(HARMEAN(WeightedParse!I150,WeightedParse!J150,WeightedParse!K150,WeightedParse!N150,WeightedParse!Q150,WeightedParse!T150,WeightedParse!V150,WeightedParse!X150,WeightedParse!AB150,WeightedParse!AD150,WeightedParse!AG150,WeightedParse!AI150,WeightedParse!AJ150,WeightedParse!AK150,WeightedParse!AN150)*WeightedParse!BD150)*Variables!$B$5),"")</f>
        <v/>
      </c>
      <c r="AN150" s="114" t="str">
        <f>IF($A150&gt;"",IF(AND(OR(EXACT(SquadExport!$BR150,TRUE),EXACT(SquadExport!$BS150,TRUE)),OR(EXACT(SquadExport!$BK150,TRUE),EXACT(SquadExport!$BM150,TRUE))),HARMEAN(WeightedParse!H150,WeightedParse!I150,WeightedParse!K150,WeightedParse!N150,WeightedParse!Q150,WeightedParse!T150,WeightedParse!V150,WeightedParse!X150,WeightedParse!Z150,WeightedParse!AD150,WeightedParse!AG150,WeightedParse!AH150,WeightedParse!AI150,WeightedParse!AJ150,WeightedParse!AN150,WeightedParse!AO150)*WeightedParse!BD150,(HARMEAN(WeightedParse!H150,WeightedParse!I150,WeightedParse!K150,WeightedParse!N150,WeightedParse!Q150,WeightedParse!T150,WeightedParse!V150,WeightedParse!X150,WeightedParse!Z150,WeightedParse!AD150,WeightedParse!AG150,WeightedParse!AH150,WeightedParse!AI150,WeightedParse!AJ150,WeightedParse!AN150,WeightedParse!AO150)*WeightedParse!BD150)*Variables!$B$5),"")</f>
        <v/>
      </c>
      <c r="AO150" s="114" t="str">
        <f>IF($A150&gt;"",IF(AND(EXACT(SquadExport!$BS150,TRUE),EXACT(SquadExport!$BL150,TRUE)),HARMEAN(WeightedParse!K150,WeightedParse!Q150,WeightedParse!T150,WeightedParse!V150,WeightedParse!X150,WeightedParse!Z150,WeightedParse!AB150,WeightedParse!AD150,WeightedParse!AG150,WeightedParse!AK150),HARMEAN(WeightedParse!K150,WeightedParse!Q150,WeightedParse!T150,WeightedParse!V150,WeightedParse!X150,WeightedParse!Z150,WeightedParse!AB150,WeightedParse!AD150,WeightedParse!AG150,WeightedParse!AK150)*Variables!$B$5),"")</f>
        <v/>
      </c>
      <c r="AP150" s="114" t="str">
        <f>IF($A150&gt;"",IF(AND(EXACT(SquadExport!$BS150,TRUE),EXACT(SquadExport!$BL150,TRUE)),HARMEAN(WeightedParse!I150,WeightedParse!K150,WeightedParse!Q150,WeightedParse!T150,WeightedParse!V150,WeightedParse!X150,WeightedParse!Z150,WeightedParse!AB150,WeightedParse!AD150,WeightedParse!AF150,WeightedParse!AG150,WeightedParse!AI150,WeightedParse!AJ150),HARMEAN(WeightedParse!I150,WeightedParse!K150,WeightedParse!Q150,WeightedParse!T150,WeightedParse!V150,WeightedParse!X150,WeightedParse!Z150,WeightedParse!AB150,WeightedParse!AD150,WeightedParse!AF150,WeightedParse!AG150,WeightedParse!AI150,WeightedParse!AJ150)*Variables!$B$5),"")</f>
        <v/>
      </c>
      <c r="AQ150" s="114" t="str">
        <f>IF($A150&gt;"",IF(AND(EXACT(SquadExport!$BS150,TRUE),EXACT(SquadExport!$BL150,TRUE)),HARMEAN(WeightedParse!I150,WeightedParse!J150,WeightedParse!K150,WeightedParse!Q150,WeightedParse!T150,WeightedParse!V150,WeightedParse!X150,WeightedParse!Z150,WeightedParse!AB150,WeightedParse!AD150,WeightedParse!AG150,WeightedParse!AI150,WeightedParse!AJ150,WeightedParse!AK150),HARMEAN(WeightedParse!I150,WeightedParse!J150,WeightedParse!K150,WeightedParse!Q150,WeightedParse!T150,WeightedParse!V150,WeightedParse!X150,WeightedParse!Z150,WeightedParse!AB150,WeightedParse!AD150,WeightedParse!AG150,WeightedParse!AI150,WeightedParse!AJ150,WeightedParse!AK150)*Variables!$B$5),"")</f>
        <v/>
      </c>
      <c r="AR150" s="114" t="str">
        <f>IF($A150&gt;"",IF(AND(EXACT(SquadExport!$BS150,TRUE),EXACT(SquadExport!$BL150,TRUE)),HARMEAN(WeightedParse!I150,WeightedParse!J150,WeightedParse!K150,WeightedParse!Q150,WeightedParse!T150,WeightedParse!V150,WeightedParse!X150,WeightedParse!Y150,WeightedParse!Z150,WeightedParse!AD150,WeightedParse!AH150,WeightedParse!AI150,WeightedParse!AJ150,WeightedParse!AK150,WeightedParse!AN150,WeightedParse!AO150),HARMEAN(WeightedParse!I150,WeightedParse!J150,WeightedParse!K150,WeightedParse!Q150,WeightedParse!T150,WeightedParse!V150,WeightedParse!X150,WeightedParse!Y150,WeightedParse!Z150,WeightedParse!AD150,WeightedParse!AH150,WeightedParse!AI150,WeightedParse!AJ150,WeightedParse!AK150,WeightedParse!AN150,WeightedParse!AO150)*Variables!$B$5),"")</f>
        <v/>
      </c>
      <c r="AS150" s="114" t="str">
        <f>IF($A150&gt;"",IF(AND(EXACT(SquadExport!$BT150,TRUE),EXACT(SquadExport!$BL150,TRUE)),HARMEAN(WeightedParse!J150,WeightedParse!K150,WeightedParse!M150,WeightedParse!T150,WeightedParse!V150,WeightedParse!X150,WeightedParse!Z150,WeightedParse!AD150,WeightedParse!AI150),(HARMEAN(WeightedParse!J150,WeightedParse!K150,WeightedParse!M150,WeightedParse!T150,WeightedParse!V150,WeightedParse!X150,WeightedParse!Z150,WeightedParse!AD150,WeightedParse!AI150)*Variables!$B$5)),"")</f>
        <v/>
      </c>
      <c r="AT150" s="114" t="str">
        <f>IF($A150&gt;"",IF(AND(EXACT(SquadExport!$BT150,TRUE),EXACT(SquadExport!$BL150,TRUE)),HARMEAN(WeightedParse!J150,WeightedParse!K150,WeightedParse!M150,WeightedParse!U150,WeightedParse!V150,WeightedParse!W150,WeightedParse!X150,WeightedParse!Z150,WeightedParse!AD150,WeightedParse!AF150,WeightedParse!AK150,WeightedParse!AL150,WeightedParse!AP150)*(CONVERT(LEFT(SquadExport!$E150,FIND("'",SquadExport!$E150)-1)+((MID(SquadExport!$E150,FIND("'",SquadExport!$E150)+1,LEN(SquadExport!$E150)-FIND("'",SquadExport!$E150)-1))/12),"ft","m")-1)/(Variables!$C$4-1),(HARMEAN(WeightedParse!J150,WeightedParse!K150,WeightedParse!M150,WeightedParse!U150,WeightedParse!V150,WeightedParse!W150,WeightedParse!X150,WeightedParse!Z150,WeightedParse!AD150,WeightedParse!AF150,WeightedParse!AK150,WeightedParse!AL150,WeightedParse!AP150)*(CONVERT(LEFT(SquadExport!$E150,FIND("'",SquadExport!$E150)-1)+((MID(SquadExport!$E150,FIND("'",SquadExport!$E150)+1,LEN(SquadExport!$E150)-FIND("'",SquadExport!$E150)-1))/12),"ft","m")-1)/(Variables!$C$4-1)))*Variables!$B$5,"")</f>
        <v/>
      </c>
      <c r="AU150" s="114" t="str">
        <f>IF($A150&gt;"",IF(AND(EXACT(SquadExport!$BT150,TRUE),EXACT(SquadExport!$BL150,TRUE)),HARMEAN(WeightedParse!I150,WeightedParse!J150,WeightedParse!K150,WeightedParse!Q150,WeightedParse!T150,WeightedParse!V150,WeightedParse!X150,WeightedParse!Z150,WeightedParse!AB150,WeightedParse!AD150,WeightedParse!AF150,WeightedParse!AG150,WeightedParse!AK150,WeightedParse!AP150),HARMEAN(WeightedParse!I150,WeightedParse!J150,WeightedParse!K150,WeightedParse!Q150,WeightedParse!T150,WeightedParse!V150,WeightedParse!X150,WeightedParse!Z150,WeightedParse!AB150,WeightedParse!AD150,WeightedParse!AF150,WeightedParse!AG150,WeightedParse!AK150,WeightedParse!AP150)*Variables!$B$5),"")</f>
        <v/>
      </c>
      <c r="AV150" s="114" t="str">
        <f>IF($A150&gt;"",IF(AND(EXACT(SquadExport!$BT150,TRUE),EXACT(SquadExport!$BL150,TRUE)),HARMEAN(WeightedParse!I150,WeightedParse!J150,WeightedParse!K150,WeightedParse!Q150,WeightedParse!T150,WeightedParse!V150,WeightedParse!X150,WeightedParse!Z150,WeightedParse!AD150,WeightedParse!AH150,WeightedParse!AI150,WeightedParse!AJ150,WeightedParse!AK150,WeightedParse!AN150,WeightedParse!AO150),HARMEAN(WeightedParse!I150,WeightedParse!J150,WeightedParse!K150,WeightedParse!Q150,WeightedParse!T150,WeightedParse!V150,WeightedParse!X150,WeightedParse!Z150,WeightedParse!AD150,WeightedParse!AH150,WeightedParse!AI150,WeightedParse!AJ150,WeightedParse!AK150,WeightedParse!AN150,WeightedParse!AO150)*Variables!$B$5),"")</f>
        <v/>
      </c>
      <c r="AW150" s="114" t="str">
        <f>IF($A150&gt;"",IF(AND(EXACT(SquadExport!$BT150,TRUE),EXACT(SquadExport!$BL150,TRUE)),HARMEAN(WeightedParse!I150,WeightedParse!J150,WeightedParse!K150,WeightedParse!Q150,WeightedParse!T150,WeightedParse!V150,WeightedParse!X150,WeightedParse!Z150,WeightedParse!AB150,WeightedParse!AD150,WeightedParse!AF150,WeightedParse!AG150,WeightedParse!AI150,WeightedParse!AJ150,WeightedParse!AK150),HARMEAN(WeightedParse!I150,WeightedParse!J150,WeightedParse!K150,WeightedParse!Q150,WeightedParse!T150,WeightedParse!V150,WeightedParse!X150,WeightedParse!Z150,WeightedParse!AB150,WeightedParse!AD150,WeightedParse!AF150,WeightedParse!AG150,WeightedParse!AI150,WeightedParse!AJ150,WeightedParse!AK150)*Variables!$B$5),"")</f>
        <v/>
      </c>
      <c r="AX150" s="114" t="str">
        <f>IF($A150&gt;"",IF(AND(EXACT(SquadExport!$BT150,TRUE),EXACT(SquadExport!$BL150,TRUE)),HARMEAN(WeightedParse!K150,WeightedParse!Q150,WeightedParse!U150,WeightedParse!V150,WeightedParse!W150,WeightedParse!X150,WeightedParse!Y150,WeightedParse!Z150,WeightedParse!AD150,WeightedParse!AF150,WeightedParse!AH150,WeightedParse!AI150,WeightedParse!AJ150,WeightedParse!AK150,WeightedParse!AN150,WeightedParse!AO150,WeightedParse!AP150),HARMEAN(WeightedParse!K150,WeightedParse!Q150,WeightedParse!U150,WeightedParse!V150,WeightedParse!W150,WeightedParse!X150,WeightedParse!Y150,WeightedParse!Z150,WeightedParse!AD150,WeightedParse!AF150,WeightedParse!AH150,WeightedParse!AI150,WeightedParse!AJ150,WeightedParse!AK150,WeightedParse!AN150,WeightedParse!AO150,WeightedParse!AP150)*Variables!$B$5),"")</f>
        <v/>
      </c>
      <c r="AY150" s="114" t="str">
        <f>IF($A150&gt;"",IF(AND(EXACT(SquadExport!$BT150,TRUE),EXACT(SquadExport!$BL150,TRUE)),HARMEAN(WeightedParse!I150,WeightedParse!J150,WeightedParse!K150,WeightedParse!M150,WeightedParse!N150,WeightedParse!Q150,WeightedParse!T150,WeightedParse!V150,WeightedParse!X150,WeightedParse!Z150,WeightedParse!AD150,WeightedParse!AF150,WeightedParse!AG150,WeightedParse!AH150,WeightedParse!AI150,WeightedParse!AJ150,WeightedParse!AK150,WeightedParse!AL150,WeightedParse!AN150,WeightedParse!AO150,WeightedParse!AP150),HARMEAN(WeightedParse!I150,WeightedParse!J150,WeightedParse!K150,WeightedParse!M150,WeightedParse!N150,WeightedParse!Q150,WeightedParse!T150,WeightedParse!V150,WeightedParse!X150,WeightedParse!Z150,WeightedParse!AD150,WeightedParse!AF150,WeightedParse!AG150,WeightedParse!AH150,WeightedParse!AI150,WeightedParse!AJ150,WeightedParse!AK150,WeightedParse!AL150,WeightedParse!AN150,WeightedParse!AO150,WeightedParse!AP150)*Variables!$B$5),"")</f>
        <v/>
      </c>
    </row>
    <row r="151" spans="1:51" ht="15" customHeight="1" x14ac:dyDescent="0.25">
      <c r="A151" s="3" t="str">
        <f>IF(WeightedParse!A151&gt;"",WeightedParse!A151,"")</f>
        <v/>
      </c>
      <c r="B151" s="4" t="str">
        <f>IF(WeightedParse!B151&gt;0,WeightedParse!B151,"")</f>
        <v/>
      </c>
      <c r="C151" s="4" t="str">
        <f>IF(A151&gt;"",IF(AND(B151&lt;=Variables!$B$8,G151&gt;2),"Youth",IF(AND(B151&lt;=Variables!$B$8,G151&lt;=2),"Prospect",IF(AND(B151&gt;=Variables!$B$9,G151&gt;2),"Old",IF(G151&gt;=3,"Reserves","First Team")))),"")</f>
        <v/>
      </c>
      <c r="D151" s="4" t="str">
        <f>SquadExport!BJ151</f>
        <v/>
      </c>
      <c r="E151" s="4" t="str">
        <f>IF(A151&gt;"",VLOOKUP(F151,Roles!A:B,2,FALSE)&amp;IF(OR(VLOOKUP(F151,Roles!$A:$B,2,FALSE)="FB",VLOOKUP(F151,Roles!$A:$B,2,FALSE)="WB",VLOOKUP(F151,Roles!$A:$B,2,FALSE)="WM",VLOOKUP(F151,Roles!$A:$B,2,FALSE)="W"),IF(AND(SquadExport!BK151=TRUE,SquadExport!BM151=TRUE,WeightedParse!BB151&gt;=WeightedParse!BC151)," (R)",IF(AND(SquadExport!BK151=TRUE,SquadExport!BM151=TRUE,WeightedParse!BB151&lt;WeightedParse!BC151)," (L)",IF(AND(SquadExport!BK151=TRUE,SquadExport!BM151=FALSE), " (L)",IF(AND(SquadExport!BK151=FALSE,SquadExport!BM151=TRUE)," (R)","")))),""),"")</f>
        <v/>
      </c>
      <c r="F151" s="4" t="str" cm="1">
        <f t="array" ref="F151">IF(A151&gt;"",INDEX($J$1:$AY$1,SUMPRODUCT(MAX(($J$2:$AY$200=MAX($J151:$AY151))*(COLUMN($J$2:$AY$200))))-COLUMN($J$1)+1),"")</f>
        <v/>
      </c>
      <c r="G151" s="4" t="str">
        <f t="shared" si="6"/>
        <v/>
      </c>
      <c r="H151" s="4" t="str">
        <f t="shared" si="7"/>
        <v/>
      </c>
      <c r="I151" s="5" t="str">
        <f t="shared" si="8"/>
        <v/>
      </c>
      <c r="J151" s="114" t="str">
        <f>IF($A151&gt;"",HARMEAN(WeightedParse!V151,WeightedParse!Y151,WeightedParse!Z151,WeightedParse!AE151,WeightedParse!AJ151,WeightedParse!AQ151,WeightedParse!AR151,WeightedParse!AS151,WeightedParse!AU151,WeightedParse!AV151,WeightedParse!AW151,WeightedParse!AY151,WeightedParse!BA151),"")</f>
        <v/>
      </c>
      <c r="K151" s="114" t="str">
        <f>IF(A151&gt;"",HARMEAN(WeightedParse!K151,WeightedParse!Q151,WeightedParse!V151,WeightedParse!X151,WeightedParse!Y151,WeightedParse!Z151,WeightedParse!AE151,WeightedParse!AG151,WeightedParse!AI151,WeightedParse!AJ151,WeightedParse!AQ151,WeightedParse!AR151,WeightedParse!AS151,WeightedParse!AU151,WeightedParse!AV151,WeightedParse!AW151,WeightedParse!AY151,WeightedParse!AZ151,WeightedParse!BA151),"")</f>
        <v/>
      </c>
      <c r="L151" s="114" t="str">
        <f>IF($A151&gt;"",IF(AND(EXACT(SquadExport!$BO151,TRUE),EXACT(SquadExport!$BL151,TRUE)),HARMEAN(WeightedParse!M151,WeightedParse!P151,WeightedParse!S151,WeightedParse!U151,WeightedParse!V151,WeightedParse!W151,WeightedParse!Y151,WeightedParse!AE151,WeightedParse!AL151,WeightedParse!AN151,WeightedParse!AP151),HARMEAN(WeightedParse!M151,WeightedParse!P151,WeightedParse!S151,WeightedParse!U151,WeightedParse!V151,WeightedParse!W151,WeightedParse!Y151,WeightedParse!AE151,WeightedParse!AL151,WeightedParse!AN151,WeightedParse!AP151)*Variables!$B$5),"")</f>
        <v/>
      </c>
      <c r="M151" s="114" t="str">
        <f>IF($A151&gt;"",IF(AND(EXACT(SquadExport!$BO151,TRUE),EXACT(SquadExport!$BL151,TRUE)),HARMEAN(WeightedParse!M151,WeightedParse!P151,WeightedParse!S151,WeightedParse!U151,WeightedParse!V151,WeightedParse!W151,WeightedParse!X151,WeightedParse!Y151,WeightedParse!Z151,WeightedParse!AE151,WeightedParse!AL151,WeightedParse!AN151,WeightedParse!AP151),HARMEAN(WeightedParse!M151,WeightedParse!P151,WeightedParse!S151,WeightedParse!U151,WeightedParse!V151,WeightedParse!W151,WeightedParse!X151,WeightedParse!Y151,WeightedParse!Z151,WeightedParse!AE151,WeightedParse!AL151,WeightedParse!AN151,WeightedParse!AP151)*Variables!$B$5),"")</f>
        <v/>
      </c>
      <c r="N151" s="114" t="str">
        <f>IF($A151&gt;"",IF(AND(EXACT(SquadExport!$BO151,TRUE),EXACT(SquadExport!$BL151,TRUE)),HARMEAN(WeightedParse!K151,WeightedParse!M151,WeightedParse!P151,WeightedParse!Q151,WeightedParse!S151,WeightedParse!T151,WeightedParse!U151,WeightedParse!V151,WeightedParse!W151,WeightedParse!X151,WeightedParse!Y151,WeightedParse!Z151,WeightedParse!AE151,WeightedParse!AG151,WeightedParse!AL151,WeightedParse!AN151,WeightedParse!AP151),HARMEAN(WeightedParse!K151,WeightedParse!M151,WeightedParse!P151,WeightedParse!Q151,WeightedParse!S151,WeightedParse!T151,WeightedParse!U151,WeightedParse!V151,WeightedParse!W151,WeightedParse!X151,WeightedParse!Y151,WeightedParse!Z151,WeightedParse!AE151,WeightedParse!AG151,WeightedParse!AL151,WeightedParse!AN151,WeightedParse!AP151)*Variables!$B$5),"")</f>
        <v/>
      </c>
      <c r="O151" s="114" t="str">
        <f>IF($A151&gt;"",IF(AND(EXACT(SquadExport!$BO151,TRUE),EXACT(SquadExport!$BL151,TRUE)),HARMEAN(WeightedParse!I151,WeightedParse!K151,WeightedParse!M151,WeightedParse!P151,WeightedParse!Q151,WeightedParse!S151,WeightedParse!T151,WeightedParse!V151,WeightedParse!W151,WeightedParse!X151,WeightedParse!Y151,WeightedParse!Z151,WeightedParse!AB151,WeightedParse!AE151,WeightedParse!AF151,WeightedParse!AG151,WeightedParse!AJ151,WeightedParse!AK151,WeightedParse!AL151,WeightedParse!AN151,WeightedParse!AO151,WeightedParse!AP151),HARMEAN(WeightedParse!I151,WeightedParse!K151,WeightedParse!M151,WeightedParse!P151,WeightedParse!Q151,WeightedParse!S151,WeightedParse!T151,WeightedParse!V151,WeightedParse!W151,WeightedParse!X151,WeightedParse!Y151,WeightedParse!Z151,WeightedParse!AB151,WeightedParse!AE151,WeightedParse!AF151,WeightedParse!AG151,WeightedParse!AJ151,WeightedParse!AK151,WeightedParse!AL151,WeightedParse!AN151,WeightedParse!AO151,WeightedParse!AP151)*Variables!$B$5),"")</f>
        <v/>
      </c>
      <c r="P151" s="114" t="str">
        <f>IF($A151&gt;"",IF(AND(OR(EXACT(SquadExport!$BO151,TRUE),EXACT(SquadExport!$BP151,TRUE)),OR(EXACT(SquadExport!$BK151,TRUE),EXACT(SquadExport!$BM151,TRUE))),HARMEAN(WeightedParse!M151,WeightedParse!P151,WeightedParse!S151,WeightedParse!U151,WeightedParse!V151,WeightedParse!W151,WeightedParse!Y151,WeightedParse!AE151,WeightedParse!AF151,WeightedParse!AP151),HARMEAN(WeightedParse!M151,WeightedParse!P151,WeightedParse!S151,WeightedParse!U151,WeightedParse!V151,WeightedParse!W151,WeightedParse!Y151,WeightedParse!AE151,WeightedParse!AF151,WeightedParse!AP151)*Variables!$B$5),"")</f>
        <v/>
      </c>
      <c r="Q151" s="114" t="str">
        <f>IF($A151&gt;"",IF(AND(OR(EXACT(SquadExport!$BO151,TRUE),EXACT(SquadExport!$BP151,TRUE)),OR(EXACT(SquadExport!$BK151,TRUE),EXACT(SquadExport!$BM151,TRUE))),HARMEAN(WeightedParse!H151,WeightedParse!P151,WeightedParse!Q151,WeightedParse!S151,WeightedParse!T151,WeightedParse!V151,WeightedParse!X151,WeightedParse!Y151,WeightedParse!Z151,WeightedParse!AE151,WeightedParse!AF151,WeightedParse!AH151,WeightedParse!AN151,WeightedParse!AO151),HARMEAN(WeightedParse!H151,WeightedParse!P151,WeightedParse!Q151,WeightedParse!S151,WeightedParse!T151,WeightedParse!V151,WeightedParse!X151,WeightedParse!Y151,WeightedParse!Z151,WeightedParse!AE151,WeightedParse!AF151,WeightedParse!AH151,WeightedParse!AN151,WeightedParse!AO151)*Variables!$B$5),"")</f>
        <v/>
      </c>
      <c r="R151" s="115" t="str">
        <f>IF($A151&gt;"",IF(AND(OR(EXACT(SquadExport!$BO151,TRUE),EXACT(SquadExport!$BP151,TRUE)),OR(EXACT(SquadExport!$BK151,TRUE),EXACT(SquadExport!$BM151,TRUE))),HARMEAN(WeightedParse!H151,WeightedParse!I151,WeightedParse!K151,WeightedParse!P151,WeightedParse!Q151,WeightedParse!S151,WeightedParse!T151,WeightedParse!V151,WeightedParse!Y151,WeightedParse!Z151,WeightedParse!AD151,WeightedParse!AE151,WeightedParse!AF151,WeightedParse!AH151,WeightedParse!AI151,WeightedParse!AJ151,WeightedParse!AN151,WeightedParse!AO151),HARMEAN(WeightedParse!H151,WeightedParse!I151,WeightedParse!K151,WeightedParse!P151,WeightedParse!Q151,WeightedParse!S151,WeightedParse!T151,WeightedParse!V151,WeightedParse!Y151,WeightedParse!Z151,WeightedParse!AD151,WeightedParse!AE151,WeightedParse!AF151,WeightedParse!AH151,WeightedParse!AI151,WeightedParse!AJ151,WeightedParse!AN151,WeightedParse!AO151)*Variables!$B$5),"")</f>
        <v/>
      </c>
      <c r="S151" s="115" t="str">
        <f>IF($A151&gt;"",IF(AND(OR(EXACT(SquadExport!$BO151,TRUE),EXACT(SquadExport!$BP151,TRUE)),OR(EXACT(SquadExport!$BK151,TRUE),EXACT(SquadExport!$BM151,TRUE))),HARMEAN(WeightedParse!H151,WeightedParse!I151,WeightedParse!K151,WeightedParse!Q151,WeightedParse!S151,WeightedParse!T151,WeightedParse!V151,WeightedParse!X151,WeightedParse!Z151,WeightedParse!AB151,WeightedParse!AD151,WeightedParse!AF151,WeightedParse!AG151,WeightedParse!AH151,WeightedParse!AI151,WeightedParse!AJ151,WeightedParse!AK151,WeightedParse!AN151,WeightedParse!AO151),HARMEAN(WeightedParse!H151,WeightedParse!I151,WeightedParse!K151,WeightedParse!Q151,WeightedParse!S151,WeightedParse!T151,WeightedParse!V151,WeightedParse!X151,WeightedParse!Z151,WeightedParse!AB151,WeightedParse!AD151,WeightedParse!AF151,WeightedParse!AG151,WeightedParse!AH151,WeightedParse!AI151,WeightedParse!AJ151,WeightedParse!AK151,WeightedParse!AN151,WeightedParse!AO151)*Variables!$B$5),"")</f>
        <v/>
      </c>
      <c r="T151" s="114" t="str">
        <f>IF($A151&gt;"",IF(AND(OR(EXACT(SquadExport!$BO151,TRUE),EXACT(SquadExport!$BP151,TRUE)),OR(EXACT(SquadExport!$BK151,TRUE),EXACT(SquadExport!$BM151,TRUE))),HARMEAN(WeightedParse!I151,WeightedParse!K151,WeightedParse!N151,WeightedParse!P151,WeightedParse!Q151,WeightedParse!S151,WeightedParse!T151,WeightedParse!V151,WeightedParse!X151,WeightedParse!Y151,WeightedParse!Z151,WeightedParse!AB151,WeightedParse!AD151,WeightedParse!AE151,WeightedParse!AF151,WeightedParse!AH151,WeightedParse!AI151,WeightedParse!AJ151,WeightedParse!AN151,WeightedParse!AO151)*WeightedParse!BD151,(HARMEAN(WeightedParse!I151,WeightedParse!K151,WeightedParse!N151,WeightedParse!P151,WeightedParse!Q151,WeightedParse!S151,WeightedParse!T151,WeightedParse!V151,WeightedParse!X151,WeightedParse!Y151,WeightedParse!Z151,WeightedParse!AB151,WeightedParse!AD151,WeightedParse!AE151,WeightedParse!AF151,WeightedParse!AH151,WeightedParse!AI151,WeightedParse!AJ151,WeightedParse!AN151,WeightedParse!AO151)*WeightedParse!BD151)*Variables!$B$5),"")</f>
        <v/>
      </c>
      <c r="U151" s="114" t="str">
        <f>IF($A151&gt;"",IF(EXACT(SquadExport!$BQ151,TRUE),HARMEAN(WeightedParse!P151,WeightedParse!S151,WeightedParse!V151,WeightedParse!X151,WeightedParse!Y151,WeightedParse!Z151,WeightedParse!AE151,WeightedParse!AF151,WeightedParse!AP151),HARMEAN(WeightedParse!P151,WeightedParse!S151,WeightedParse!V151,WeightedParse!X151,WeightedParse!Y151,WeightedParse!Z151,WeightedParse!AE151,WeightedParse!AF151,WeightedParse!AP151)*Variables!$B$5),"")</f>
        <v/>
      </c>
      <c r="V151" s="114" t="str">
        <f>IF($A151&gt;"",IF(EXACT(SquadExport!$BQ151,TRUE),HARMEAN(WeightedParse!K151,WeightedParse!Q151,WeightedParse!S151,WeightedParse!T151,WeightedParse!V151,WeightedParse!X151,WeightedParse!Z151,WeightedParse!AE151,WeightedParse!AF151,WeightedParse!AG151,WeightedParse!AH151,WeightedParse!AK151),HARMEAN(WeightedParse!K151,WeightedParse!Q151,WeightedParse!S151,WeightedParse!T151,WeightedParse!V151,WeightedParse!X151,WeightedParse!Z151,WeightedParse!AE151,WeightedParse!AF151,WeightedParse!AG151,WeightedParse!AH151,WeightedParse!AK151)*Variables!$B$5),"")</f>
        <v/>
      </c>
      <c r="W151" s="114" t="str">
        <f>IF($A151&gt;"",IF(EXACT(SquadExport!$BQ151,TRUE),HARMEAN(WeightedParse!I151,WeightedParse!K151,WeightedParse!N151,WeightedParse!Q151,WeightedParse!T151,WeightedParse!V151,WeightedParse!X151,WeightedParse!Z151,WeightedParse!AB151,WeightedParse!AD151,WeightedParse!AF151,WeightedParse!AG151,WeightedParse!AK151),HARMEAN(WeightedParse!I151,WeightedParse!K151,WeightedParse!N151,WeightedParse!Q151,WeightedParse!T151,WeightedParse!V151,WeightedParse!X151,WeightedParse!Z151,WeightedParse!AB151,WeightedParse!AD151,WeightedParse!AF151,WeightedParse!AG151,WeightedParse!AK151)*Variables!$B$5),"")</f>
        <v/>
      </c>
      <c r="X151" s="114" t="str">
        <f>IF($A151&gt;"",IF(EXACT(SquadExport!$BQ151,TRUE),HARMEAN(WeightedParse!K151,WeightedParse!P151,WeightedParse!Q151,WeightedParse!S151,WeightedParse!U151,WeightedParse!V151,WeightedParse!X151,WeightedParse!Y151,WeightedParse!Z151,WeightedParse!AE151,WeightedParse!AF151,WeightedParse!AH151,WeightedParse!AO151,WeightedParse!AP151),HARMEAN(WeightedParse!K151,WeightedParse!P151,WeightedParse!Q151,WeightedParse!S151,WeightedParse!U151,WeightedParse!V151,WeightedParse!X151,WeightedParse!Y151,WeightedParse!Z151,WeightedParse!AE151,WeightedParse!AF151,WeightedParse!AH151,WeightedParse!AO151,WeightedParse!AP151)*Variables!$B$5),"")</f>
        <v/>
      </c>
      <c r="Y151" s="114" t="str">
        <f>IF($A151&gt;"",IF(EXACT(SquadExport!$BQ151,TRUE),HARMEAN(WeightedParse!P151,WeightedParse!Q151,WeightedParse!S151,WeightedParse!U151,WeightedParse!V151,WeightedParse!W151,WeightedParse!Y151,WeightedParse!AE151,WeightedParse!AF151,WeightedParse!AH151,WeightedParse!AJ151,WeightedParse!AN151,WeightedParse!AO151,WeightedParse!AP151),HARMEAN(WeightedParse!P151,WeightedParse!Q151,WeightedParse!S151,WeightedParse!U151,WeightedParse!V151,WeightedParse!W151,WeightedParse!Y151,WeightedParse!AE151,WeightedParse!AF151,WeightedParse!AH151,WeightedParse!AJ151,WeightedParse!AN151,WeightedParse!AO151,WeightedParse!AP151)*Variables!$B$5),"")</f>
        <v/>
      </c>
      <c r="Z151" s="114" t="str">
        <f>IF($A151&gt;"",IF(EXACT(SquadExport!$BQ151,TRUE),HARMEAN(WeightedParse!M151,WeightedParse!P151,WeightedParse!Q151,WeightedParse!S151,WeightedParse!U151,WeightedParse!V151,WeightedParse!W151,WeightedParse!X151,WeightedParse!Y151,WeightedParse!Z151,WeightedParse!AE151,WeightedParse!AF151,WeightedParse!AH151,WeightedParse!AL151,WeightedParse!AO151,WeightedParse!AP151),HARMEAN(WeightedParse!M151,WeightedParse!P151,WeightedParse!Q151,WeightedParse!S151,WeightedParse!U151,WeightedParse!V151,WeightedParse!W151,WeightedParse!X151,WeightedParse!Y151,WeightedParse!Z151,WeightedParse!AE151,WeightedParse!AF151,WeightedParse!AH151,WeightedParse!AL151,WeightedParse!AO151,WeightedParse!AP151)*Variables!$B$5),"")</f>
        <v/>
      </c>
      <c r="AA151" s="114" t="str">
        <f>IF($A151&gt;"",IF(EXACT(SquadExport!$BQ151,TRUE),HARMEAN(WeightedParse!J151,WeightedParse!K151,WeightedParse!N151,WeightedParse!P151,WeightedParse!Q151,WeightedParse!S151,WeightedParse!V151,WeightedParse!X151,WeightedParse!Y151,WeightedParse!Z151,WeightedParse!AD151,WeightedParse!AE151,WeightedParse!AH151,WeightedParse!AI151,WeightedParse!AK151,WeightedParse!AN151,WeightedParse!AO151,WeightedParse!AP151),HARMEAN(WeightedParse!J151,WeightedParse!K151,WeightedParse!N151,WeightedParse!P151,WeightedParse!Q151,WeightedParse!S151,WeightedParse!V151,WeightedParse!X151,WeightedParse!Y151,WeightedParse!Z151,WeightedParse!AD151,WeightedParse!AE151,WeightedParse!AH151,WeightedParse!AI151,WeightedParse!AK151,WeightedParse!AN151,WeightedParse!AO151,WeightedParse!AP151)*Variables!$B$5),"")</f>
        <v/>
      </c>
      <c r="AB151" s="114" t="str">
        <f>IF($A151&gt;"",IF(AND(EXACT(SquadExport!$BR151,TRUE),EXACT(SquadExport!$BL151,TRUE)),HARMEAN(WeightedParse!I151,WeightedParse!K151,WeightedParse!N151,WeightedParse!Q151,WeightedParse!T151,WeightedParse!V151,WeightedParse!X151,WeightedParse!Y151,WeightedParse!Z151,WeightedParse!AD151,WeightedParse!AE151,WeightedParse!AF151,WeightedParse!AG151,WeightedParse!AH151,WeightedParse!AI151,WeightedParse!AJ151,WeightedParse!AK151,WeightedParse!AN151,WeightedParse!AO151),HARMEAN(WeightedParse!I151,WeightedParse!K151,WeightedParse!N151,WeightedParse!Q151,WeightedParse!T151,WeightedParse!V151,WeightedParse!X151,WeightedParse!Y151,WeightedParse!Z151,WeightedParse!AD151,WeightedParse!AE151,WeightedParse!AF151,WeightedParse!AG151,WeightedParse!AH151,WeightedParse!AI151,WeightedParse!AJ151,WeightedParse!AK151,WeightedParse!AN151,WeightedParse!AO151)*Variables!$B$5),"")</f>
        <v/>
      </c>
      <c r="AC151" s="114" t="str">
        <f>IF($A151&gt;"",IF(AND(EXACT(SquadExport!$BR151,TRUE),EXACT(SquadExport!$BL151,TRUE)),HARMEAN(WeightedParse!K151,WeightedParse!Q151,WeightedParse!S151,WeightedParse!T151,WeightedParse!V151,WeightedParse!X151,WeightedParse!Y151,WeightedParse!Z151,WeightedParse!AD151,WeightedParse!AE151,WeightedParse!AF151,WeightedParse!AG151,WeightedParse!AH151,WeightedParse!AO151),HARMEAN(WeightedParse!K151,WeightedParse!Q151,WeightedParse!S151,WeightedParse!T151,WeightedParse!V151,WeightedParse!X151,WeightedParse!Y151,WeightedParse!Z151,WeightedParse!AD151,WeightedParse!AE151,WeightedParse!AF151,WeightedParse!AG151,WeightedParse!AH151,WeightedParse!AO151)*Variables!$B$5),"")</f>
        <v/>
      </c>
      <c r="AD151" s="114" t="str">
        <f>IF($A151&gt;"",IF(AND(EXACT(SquadExport!$BR151,TRUE),EXACT(SquadExport!$BL151,TRUE)),HARMEAN(WeightedParse!I151,WeightedParse!J151,WeightedParse!K151,WeightedParse!N151,WeightedParse!Q151,WeightedParse!S151,WeightedParse!T151,WeightedParse!V151,WeightedParse!X151,WeightedParse!Z151,WeightedParse!AB151,WeightedParse!AD151,WeightedParse!AG151,WeightedParse!AH151,WeightedParse!AI151,WeightedParse!AK151,WeightedParse!AO151),HARMEAN(WeightedParse!I151,WeightedParse!J151,WeightedParse!K151,WeightedParse!N151,WeightedParse!Q151,WeightedParse!S151,WeightedParse!T151,WeightedParse!V151,WeightedParse!X151,WeightedParse!Z151,WeightedParse!AB151,WeightedParse!AD151,WeightedParse!AG151,WeightedParse!AH151,WeightedParse!AI151,WeightedParse!AK151,WeightedParse!AO151)*Variables!$B$5),"")</f>
        <v/>
      </c>
      <c r="AE151" s="114" t="str">
        <f>IF($A151&gt;"",IF(AND(EXACT(SquadExport!$BR151,TRUE),EXACT(SquadExport!$BL151,TRUE)),HARMEAN(WeightedParse!K151,WeightedParse!N151,WeightedParse!P151,WeightedParse!Q151,WeightedParse!S151,WeightedParse!T151,WeightedParse!U151,WeightedParse!V151,WeightedParse!X151,WeightedParse!Y151,WeightedParse!Z151,WeightedParse!AD151,WeightedParse!AE151,WeightedParse!AF151,WeightedParse!AG151,WeightedParse!AH151,WeightedParse!AI151,WeightedParse!AO151),HARMEAN(WeightedParse!K151,WeightedParse!N151,WeightedParse!P151,WeightedParse!Q151,WeightedParse!S151,WeightedParse!T151,WeightedParse!U151,WeightedParse!V151,WeightedParse!X151,WeightedParse!Y151,WeightedParse!Z151,WeightedParse!AD151,WeightedParse!AE151,WeightedParse!AF151,WeightedParse!AG151,WeightedParse!AH151,WeightedParse!AI151,WeightedParse!AO151)*Variables!$B$5),"")</f>
        <v/>
      </c>
      <c r="AF151" s="114" t="str">
        <f>IF($A151&gt;"",IF(AND(EXACT(SquadExport!$BR151,TRUE),EXACT(SquadExport!$BL151,TRUE)),HARMEAN(WeightedParse!I151,WeightedParse!J151,WeightedParse!K151,WeightedParse!N151,WeightedParse!Q151,WeightedParse!S151,WeightedParse!T151,WeightedParse!U151,WeightedParse!V151,WeightedParse!X151,WeightedParse!Z151,WeightedParse!AD151,WeightedParse!AE151,WeightedParse!AF151,WeightedParse!AH151,WeightedParse!AI151,WeightedParse!AK151,WeightedParse!AN151,WeightedParse!AO151,WeightedParse!AP151),HARMEAN(WeightedParse!I151,WeightedParse!J151,WeightedParse!K151,WeightedParse!N151,WeightedParse!Q151,WeightedParse!S151,WeightedParse!T151,WeightedParse!U151,WeightedParse!V151,WeightedParse!X151,WeightedParse!Z151,WeightedParse!AD151,WeightedParse!AE151,WeightedParse!AF151,WeightedParse!AH151,WeightedParse!AI151,WeightedParse!AK151,WeightedParse!AN151,WeightedParse!AO151,WeightedParse!AP151)*Variables!$B$5),"")</f>
        <v/>
      </c>
      <c r="AG151" s="114" t="str">
        <f>IF($A151&gt;"",IF(AND(OR(EXACT(SquadExport!$BR151,TRUE),EXACT(SquadExport!$BS151,TRUE)),OR(EXACT(SquadExport!$BK151,TRUE),EXACT(SquadExport!$BM151,TRUE))),HARMEAN(WeightedParse!I151,WeightedParse!K151,WeightedParse!Q151,WeightedParse!T151,WeightedParse!X151,WeightedParse!Z151,WeightedParse!AD151,WeightedParse!AF151,WeightedParse!AG151,WeightedParse!AJ151),HARMEAN(WeightedParse!I151,WeightedParse!K151,WeightedParse!Q151,WeightedParse!T151,WeightedParse!X151,WeightedParse!Z151,WeightedParse!AD151,WeightedParse!AF151,WeightedParse!AG151,WeightedParse!AJ151)*Variables!$B$5),"")</f>
        <v/>
      </c>
      <c r="AH151" s="114" t="str">
        <f>IF($A151&gt;"",IF(AND(OR(EXACT(SquadExport!$BR151,TRUE),EXACT(SquadExport!$BS151,TRUE)),OR(EXACT(SquadExport!$BK151,TRUE),EXACT(SquadExport!$BM151,TRUE))),HARMEAN(WeightedParse!H151,WeightedParse!K151,WeightedParse!P151,WeightedParse!Q151,WeightedParse!S151,WeightedParse!T151,WeightedParse!V151,WeightedParse!X151,WeightedParse!Y151,WeightedParse!Z151,WeightedParse!AD151,WeightedParse!AE151,WeightedParse!AF151,WeightedParse!AG151,WeightedParse!AH151,WeightedParse!AO151),HARMEAN(WeightedParse!H151,WeightedParse!K151,WeightedParse!P151,WeightedParse!Q151,WeightedParse!S151,WeightedParse!T151,WeightedParse!V151,WeightedParse!X151,WeightedParse!Y151,WeightedParse!Z151,WeightedParse!AD151,WeightedParse!AE151,WeightedParse!AF151,WeightedParse!AG151,WeightedParse!AH151,WeightedParse!AO151)*Variables!$B$5),"")</f>
        <v/>
      </c>
      <c r="AI151" s="114" t="str">
        <f>IF($A151&gt;"",IF(AND(OR(EXACT(SquadExport!$BR151,TRUE),EXACT(SquadExport!$BS151,TRUE)),OR(EXACT(SquadExport!$BK151,TRUE),EXACT(SquadExport!$BM151,TRUE))),HARMEAN(WeightedParse!H151,WeightedParse!I151,WeightedParse!K151,WeightedParse!P151,WeightedParse!Q151,WeightedParse!S151,WeightedParse!T151,WeightedParse!U151,WeightedParse!V151,WeightedParse!X151,WeightedParse!Y151,WeightedParse!Z151,WeightedParse!AD151,WeightedParse!AE151,WeightedParse!AF151,WeightedParse!AH151,WeightedParse!AI151,WeightedParse!AO151),HARMEAN(WeightedParse!H151,WeightedParse!I151,WeightedParse!K151,WeightedParse!P151,WeightedParse!Q151,WeightedParse!S151,WeightedParse!T151,WeightedParse!U151,WeightedParse!V151,WeightedParse!X151,WeightedParse!Y151,WeightedParse!Z151,WeightedParse!AD151,WeightedParse!AE151,WeightedParse!AF151,WeightedParse!AH151,WeightedParse!AI151,WeightedParse!AO151)*Variables!$B$5),"")</f>
        <v/>
      </c>
      <c r="AJ151" s="114" t="str">
        <f>IF($A151&gt;"",IF(AND(OR(EXACT(SquadExport!$BR151,TRUE),EXACT(SquadExport!$BS151,TRUE)),OR(EXACT(SquadExport!$BK151,TRUE),EXACT(SquadExport!$BM151,TRUE))),HARMEAN(WeightedParse!H151,WeightedParse!K151,WeightedParse!M151,WeightedParse!V151,WeightedParse!W151,WeightedParse!AD151,WeightedParse!AF151,WeightedParse!AH151,WeightedParse!AK151,WeightedParse!AL151,WeightedParse!AO151,WeightedParse!AP151)*(CONVERT(LEFT(SquadExport!$E151,FIND("'",SquadExport!$E151)-1)+((MID(SquadExport!$E151,FIND("'",SquadExport!$E151)+1,LEN(SquadExport!$E151)-FIND("'",SquadExport!$E151)-1))/12),"ft","m")-1)/(Variables!$C$4-1),(HARMEAN(WeightedParse!H151,WeightedParse!K151,WeightedParse!M151,WeightedParse!V151,WeightedParse!W151,WeightedParse!AD151,WeightedParse!AF151,WeightedParse!AH151,WeightedParse!AK151,WeightedParse!AL151,WeightedParse!AO151,WeightedParse!AP151)*(CONVERT(LEFT(SquadExport!$E151,FIND("'",SquadExport!$E151)-1)+((MID(SquadExport!$E151,FIND("'",SquadExport!$E151)+1,LEN(SquadExport!$E151)-FIND("'",SquadExport!$E151)-1))/12),"ft","m")-1)/(Variables!$C$4-1))*Variables!$B$5),"")</f>
        <v/>
      </c>
      <c r="AK151" s="114" t="str">
        <f>IF($A151&gt;"",IF(AND(OR(EXACT(SquadExport!$BR151,TRUE),EXACT(SquadExport!$BS151,TRUE)),OR(EXACT(SquadExport!$BK151,TRUE),EXACT(SquadExport!$BM151,TRUE))),HARMEAN(WeightedParse!J151,WeightedParse!K151,WeightedParse!T151,WeightedParse!V151,WeightedParse!X151,WeightedParse!Y151,WeightedParse!Z151,WeightedParse!AD151,WeightedParse!AH151,WeightedParse!AI151,WeightedParse!AK151,WeightedParse!AO151),HARMEAN(WeightedParse!J151,WeightedParse!K151,WeightedParse!T151,WeightedParse!V151,WeightedParse!X151,WeightedParse!Y151,WeightedParse!Z151,WeightedParse!AD151,WeightedParse!AH151,WeightedParse!AI151,WeightedParse!AK151,WeightedParse!AO151)*Variables!$B$5),"")</f>
        <v/>
      </c>
      <c r="AL151" s="114" t="str">
        <f>IF($A151&gt;"",IF(AND(OR(EXACT(SquadExport!$BR151,TRUE),EXACT(SquadExport!$BS151,TRUE)),OR(EXACT(SquadExport!$BK151,TRUE),EXACT(SquadExport!$BM151,TRUE))),HARMEAN(WeightedParse!H151,WeightedParse!I151,WeightedParse!K151,WeightedParse!Q151,WeightedParse!T151,WeightedParse!V151,WeightedParse!AB151,WeightedParse!AD151,WeightedParse!AH151,WeightedParse!AI151,WeightedParse!AJ151,WeightedParse!AN151,WeightedParse!AO151),HARMEAN(WeightedParse!H151,WeightedParse!I151,WeightedParse!K151,WeightedParse!Q151,WeightedParse!T151,WeightedParse!V151,WeightedParse!AB151,WeightedParse!AD151,WeightedParse!AH151,WeightedParse!AI151,WeightedParse!AJ151,WeightedParse!AN151,WeightedParse!AO151)*Variables!$B$5),"")</f>
        <v/>
      </c>
      <c r="AM151" s="114" t="str">
        <f>IF($A151&gt;"",IF(AND(OR(EXACT(SquadExport!$BR151,TRUE),EXACT(SquadExport!$BS151,TRUE)),OR(EXACT(SquadExport!$BK151,TRUE),EXACT(SquadExport!$BM151,TRUE))),HARMEAN(WeightedParse!I151,WeightedParse!J151,WeightedParse!K151,WeightedParse!N151,WeightedParse!Q151,WeightedParse!T151,WeightedParse!V151,WeightedParse!X151,WeightedParse!AB151,WeightedParse!AD151,WeightedParse!AG151,WeightedParse!AI151,WeightedParse!AJ151,WeightedParse!AK151,WeightedParse!AN151)*WeightedParse!BD151,(HARMEAN(WeightedParse!I151,WeightedParse!J151,WeightedParse!K151,WeightedParse!N151,WeightedParse!Q151,WeightedParse!T151,WeightedParse!V151,WeightedParse!X151,WeightedParse!AB151,WeightedParse!AD151,WeightedParse!AG151,WeightedParse!AI151,WeightedParse!AJ151,WeightedParse!AK151,WeightedParse!AN151)*WeightedParse!BD151)*Variables!$B$5),"")</f>
        <v/>
      </c>
      <c r="AN151" s="114" t="str">
        <f>IF($A151&gt;"",IF(AND(OR(EXACT(SquadExport!$BR151,TRUE),EXACT(SquadExport!$BS151,TRUE)),OR(EXACT(SquadExport!$BK151,TRUE),EXACT(SquadExport!$BM151,TRUE))),HARMEAN(WeightedParse!H151,WeightedParse!I151,WeightedParse!K151,WeightedParse!N151,WeightedParse!Q151,WeightedParse!T151,WeightedParse!V151,WeightedParse!X151,WeightedParse!Z151,WeightedParse!AD151,WeightedParse!AG151,WeightedParse!AH151,WeightedParse!AI151,WeightedParse!AJ151,WeightedParse!AN151,WeightedParse!AO151)*WeightedParse!BD151,(HARMEAN(WeightedParse!H151,WeightedParse!I151,WeightedParse!K151,WeightedParse!N151,WeightedParse!Q151,WeightedParse!T151,WeightedParse!V151,WeightedParse!X151,WeightedParse!Z151,WeightedParse!AD151,WeightedParse!AG151,WeightedParse!AH151,WeightedParse!AI151,WeightedParse!AJ151,WeightedParse!AN151,WeightedParse!AO151)*WeightedParse!BD151)*Variables!$B$5),"")</f>
        <v/>
      </c>
      <c r="AO151" s="114" t="str">
        <f>IF($A151&gt;"",IF(AND(EXACT(SquadExport!$BS151,TRUE),EXACT(SquadExport!$BL151,TRUE)),HARMEAN(WeightedParse!K151,WeightedParse!Q151,WeightedParse!T151,WeightedParse!V151,WeightedParse!X151,WeightedParse!Z151,WeightedParse!AB151,WeightedParse!AD151,WeightedParse!AG151,WeightedParse!AK151),HARMEAN(WeightedParse!K151,WeightedParse!Q151,WeightedParse!T151,WeightedParse!V151,WeightedParse!X151,WeightedParse!Z151,WeightedParse!AB151,WeightedParse!AD151,WeightedParse!AG151,WeightedParse!AK151)*Variables!$B$5),"")</f>
        <v/>
      </c>
      <c r="AP151" s="114" t="str">
        <f>IF($A151&gt;"",IF(AND(EXACT(SquadExport!$BS151,TRUE),EXACT(SquadExport!$BL151,TRUE)),HARMEAN(WeightedParse!I151,WeightedParse!K151,WeightedParse!Q151,WeightedParse!T151,WeightedParse!V151,WeightedParse!X151,WeightedParse!Z151,WeightedParse!AB151,WeightedParse!AD151,WeightedParse!AF151,WeightedParse!AG151,WeightedParse!AI151,WeightedParse!AJ151),HARMEAN(WeightedParse!I151,WeightedParse!K151,WeightedParse!Q151,WeightedParse!T151,WeightedParse!V151,WeightedParse!X151,WeightedParse!Z151,WeightedParse!AB151,WeightedParse!AD151,WeightedParse!AF151,WeightedParse!AG151,WeightedParse!AI151,WeightedParse!AJ151)*Variables!$B$5),"")</f>
        <v/>
      </c>
      <c r="AQ151" s="114" t="str">
        <f>IF($A151&gt;"",IF(AND(EXACT(SquadExport!$BS151,TRUE),EXACT(SquadExport!$BL151,TRUE)),HARMEAN(WeightedParse!I151,WeightedParse!J151,WeightedParse!K151,WeightedParse!Q151,WeightedParse!T151,WeightedParse!V151,WeightedParse!X151,WeightedParse!Z151,WeightedParse!AB151,WeightedParse!AD151,WeightedParse!AG151,WeightedParse!AI151,WeightedParse!AJ151,WeightedParse!AK151),HARMEAN(WeightedParse!I151,WeightedParse!J151,WeightedParse!K151,WeightedParse!Q151,WeightedParse!T151,WeightedParse!V151,WeightedParse!X151,WeightedParse!Z151,WeightedParse!AB151,WeightedParse!AD151,WeightedParse!AG151,WeightedParse!AI151,WeightedParse!AJ151,WeightedParse!AK151)*Variables!$B$5),"")</f>
        <v/>
      </c>
      <c r="AR151" s="114" t="str">
        <f>IF($A151&gt;"",IF(AND(EXACT(SquadExport!$BS151,TRUE),EXACT(SquadExport!$BL151,TRUE)),HARMEAN(WeightedParse!I151,WeightedParse!J151,WeightedParse!K151,WeightedParse!Q151,WeightedParse!T151,WeightedParse!V151,WeightedParse!X151,WeightedParse!Y151,WeightedParse!Z151,WeightedParse!AD151,WeightedParse!AH151,WeightedParse!AI151,WeightedParse!AJ151,WeightedParse!AK151,WeightedParse!AN151,WeightedParse!AO151),HARMEAN(WeightedParse!I151,WeightedParse!J151,WeightedParse!K151,WeightedParse!Q151,WeightedParse!T151,WeightedParse!V151,WeightedParse!X151,WeightedParse!Y151,WeightedParse!Z151,WeightedParse!AD151,WeightedParse!AH151,WeightedParse!AI151,WeightedParse!AJ151,WeightedParse!AK151,WeightedParse!AN151,WeightedParse!AO151)*Variables!$B$5),"")</f>
        <v/>
      </c>
      <c r="AS151" s="114" t="str">
        <f>IF($A151&gt;"",IF(AND(EXACT(SquadExport!$BT151,TRUE),EXACT(SquadExport!$BL151,TRUE)),HARMEAN(WeightedParse!J151,WeightedParse!K151,WeightedParse!M151,WeightedParse!T151,WeightedParse!V151,WeightedParse!X151,WeightedParse!Z151,WeightedParse!AD151,WeightedParse!AI151),(HARMEAN(WeightedParse!J151,WeightedParse!K151,WeightedParse!M151,WeightedParse!T151,WeightedParse!V151,WeightedParse!X151,WeightedParse!Z151,WeightedParse!AD151,WeightedParse!AI151)*Variables!$B$5)),"")</f>
        <v/>
      </c>
      <c r="AT151" s="114" t="str">
        <f>IF($A151&gt;"",IF(AND(EXACT(SquadExport!$BT151,TRUE),EXACT(SquadExport!$BL151,TRUE)),HARMEAN(WeightedParse!J151,WeightedParse!K151,WeightedParse!M151,WeightedParse!U151,WeightedParse!V151,WeightedParse!W151,WeightedParse!X151,WeightedParse!Z151,WeightedParse!AD151,WeightedParse!AF151,WeightedParse!AK151,WeightedParse!AL151,WeightedParse!AP151)*(CONVERT(LEFT(SquadExport!$E151,FIND("'",SquadExport!$E151)-1)+((MID(SquadExport!$E151,FIND("'",SquadExport!$E151)+1,LEN(SquadExport!$E151)-FIND("'",SquadExport!$E151)-1))/12),"ft","m")-1)/(Variables!$C$4-1),(HARMEAN(WeightedParse!J151,WeightedParse!K151,WeightedParse!M151,WeightedParse!U151,WeightedParse!V151,WeightedParse!W151,WeightedParse!X151,WeightedParse!Z151,WeightedParse!AD151,WeightedParse!AF151,WeightedParse!AK151,WeightedParse!AL151,WeightedParse!AP151)*(CONVERT(LEFT(SquadExport!$E151,FIND("'",SquadExport!$E151)-1)+((MID(SquadExport!$E151,FIND("'",SquadExport!$E151)+1,LEN(SquadExport!$E151)-FIND("'",SquadExport!$E151)-1))/12),"ft","m")-1)/(Variables!$C$4-1)))*Variables!$B$5,"")</f>
        <v/>
      </c>
      <c r="AU151" s="114" t="str">
        <f>IF($A151&gt;"",IF(AND(EXACT(SquadExport!$BT151,TRUE),EXACT(SquadExport!$BL151,TRUE)),HARMEAN(WeightedParse!I151,WeightedParse!J151,WeightedParse!K151,WeightedParse!Q151,WeightedParse!T151,WeightedParse!V151,WeightedParse!X151,WeightedParse!Z151,WeightedParse!AB151,WeightedParse!AD151,WeightedParse!AF151,WeightedParse!AG151,WeightedParse!AK151,WeightedParse!AP151),HARMEAN(WeightedParse!I151,WeightedParse!J151,WeightedParse!K151,WeightedParse!Q151,WeightedParse!T151,WeightedParse!V151,WeightedParse!X151,WeightedParse!Z151,WeightedParse!AB151,WeightedParse!AD151,WeightedParse!AF151,WeightedParse!AG151,WeightedParse!AK151,WeightedParse!AP151)*Variables!$B$5),"")</f>
        <v/>
      </c>
      <c r="AV151" s="114" t="str">
        <f>IF($A151&gt;"",IF(AND(EXACT(SquadExport!$BT151,TRUE),EXACT(SquadExport!$BL151,TRUE)),HARMEAN(WeightedParse!I151,WeightedParse!J151,WeightedParse!K151,WeightedParse!Q151,WeightedParse!T151,WeightedParse!V151,WeightedParse!X151,WeightedParse!Z151,WeightedParse!AD151,WeightedParse!AH151,WeightedParse!AI151,WeightedParse!AJ151,WeightedParse!AK151,WeightedParse!AN151,WeightedParse!AO151),HARMEAN(WeightedParse!I151,WeightedParse!J151,WeightedParse!K151,WeightedParse!Q151,WeightedParse!T151,WeightedParse!V151,WeightedParse!X151,WeightedParse!Z151,WeightedParse!AD151,WeightedParse!AH151,WeightedParse!AI151,WeightedParse!AJ151,WeightedParse!AK151,WeightedParse!AN151,WeightedParse!AO151)*Variables!$B$5),"")</f>
        <v/>
      </c>
      <c r="AW151" s="114" t="str">
        <f>IF($A151&gt;"",IF(AND(EXACT(SquadExport!$BT151,TRUE),EXACT(SquadExport!$BL151,TRUE)),HARMEAN(WeightedParse!I151,WeightedParse!J151,WeightedParse!K151,WeightedParse!Q151,WeightedParse!T151,WeightedParse!V151,WeightedParse!X151,WeightedParse!Z151,WeightedParse!AB151,WeightedParse!AD151,WeightedParse!AF151,WeightedParse!AG151,WeightedParse!AI151,WeightedParse!AJ151,WeightedParse!AK151),HARMEAN(WeightedParse!I151,WeightedParse!J151,WeightedParse!K151,WeightedParse!Q151,WeightedParse!T151,WeightedParse!V151,WeightedParse!X151,WeightedParse!Z151,WeightedParse!AB151,WeightedParse!AD151,WeightedParse!AF151,WeightedParse!AG151,WeightedParse!AI151,WeightedParse!AJ151,WeightedParse!AK151)*Variables!$B$5),"")</f>
        <v/>
      </c>
      <c r="AX151" s="114" t="str">
        <f>IF($A151&gt;"",IF(AND(EXACT(SquadExport!$BT151,TRUE),EXACT(SquadExport!$BL151,TRUE)),HARMEAN(WeightedParse!K151,WeightedParse!Q151,WeightedParse!U151,WeightedParse!V151,WeightedParse!W151,WeightedParse!X151,WeightedParse!Y151,WeightedParse!Z151,WeightedParse!AD151,WeightedParse!AF151,WeightedParse!AH151,WeightedParse!AI151,WeightedParse!AJ151,WeightedParse!AK151,WeightedParse!AN151,WeightedParse!AO151,WeightedParse!AP151),HARMEAN(WeightedParse!K151,WeightedParse!Q151,WeightedParse!U151,WeightedParse!V151,WeightedParse!W151,WeightedParse!X151,WeightedParse!Y151,WeightedParse!Z151,WeightedParse!AD151,WeightedParse!AF151,WeightedParse!AH151,WeightedParse!AI151,WeightedParse!AJ151,WeightedParse!AK151,WeightedParse!AN151,WeightedParse!AO151,WeightedParse!AP151)*Variables!$B$5),"")</f>
        <v/>
      </c>
      <c r="AY151" s="114" t="str">
        <f>IF($A151&gt;"",IF(AND(EXACT(SquadExport!$BT151,TRUE),EXACT(SquadExport!$BL151,TRUE)),HARMEAN(WeightedParse!I151,WeightedParse!J151,WeightedParse!K151,WeightedParse!M151,WeightedParse!N151,WeightedParse!Q151,WeightedParse!T151,WeightedParse!V151,WeightedParse!X151,WeightedParse!Z151,WeightedParse!AD151,WeightedParse!AF151,WeightedParse!AG151,WeightedParse!AH151,WeightedParse!AI151,WeightedParse!AJ151,WeightedParse!AK151,WeightedParse!AL151,WeightedParse!AN151,WeightedParse!AO151,WeightedParse!AP151),HARMEAN(WeightedParse!I151,WeightedParse!J151,WeightedParse!K151,WeightedParse!M151,WeightedParse!N151,WeightedParse!Q151,WeightedParse!T151,WeightedParse!V151,WeightedParse!X151,WeightedParse!Z151,WeightedParse!AD151,WeightedParse!AF151,WeightedParse!AG151,WeightedParse!AH151,WeightedParse!AI151,WeightedParse!AJ151,WeightedParse!AK151,WeightedParse!AL151,WeightedParse!AN151,WeightedParse!AO151,WeightedParse!AP151)*Variables!$B$5),"")</f>
        <v/>
      </c>
    </row>
    <row r="152" spans="1:51" ht="15" customHeight="1" x14ac:dyDescent="0.25">
      <c r="A152" s="3" t="str">
        <f>IF(WeightedParse!A152&gt;"",WeightedParse!A152,"")</f>
        <v/>
      </c>
      <c r="B152" s="4" t="str">
        <f>IF(WeightedParse!B152&gt;0,WeightedParse!B152,"")</f>
        <v/>
      </c>
      <c r="C152" s="4" t="str">
        <f>IF(A152&gt;"",IF(AND(B152&lt;=Variables!$B$8,G152&gt;2),"Youth",IF(AND(B152&lt;=Variables!$B$8,G152&lt;=2),"Prospect",IF(AND(B152&gt;=Variables!$B$9,G152&gt;2),"Old",IF(G152&gt;=3,"Reserves","First Team")))),"")</f>
        <v/>
      </c>
      <c r="D152" s="4" t="str">
        <f>SquadExport!BJ152</f>
        <v/>
      </c>
      <c r="E152" s="4" t="str">
        <f>IF(A152&gt;"",VLOOKUP(F152,Roles!A:B,2,FALSE)&amp;IF(OR(VLOOKUP(F152,Roles!$A:$B,2,FALSE)="FB",VLOOKUP(F152,Roles!$A:$B,2,FALSE)="WB",VLOOKUP(F152,Roles!$A:$B,2,FALSE)="WM",VLOOKUP(F152,Roles!$A:$B,2,FALSE)="W"),IF(AND(SquadExport!BK152=TRUE,SquadExport!BM152=TRUE,WeightedParse!BB152&gt;=WeightedParse!BC152)," (R)",IF(AND(SquadExport!BK152=TRUE,SquadExport!BM152=TRUE,WeightedParse!BB152&lt;WeightedParse!BC152)," (L)",IF(AND(SquadExport!BK152=TRUE,SquadExport!BM152=FALSE), " (L)",IF(AND(SquadExport!BK152=FALSE,SquadExport!BM152=TRUE)," (R)","")))),""),"")</f>
        <v/>
      </c>
      <c r="F152" s="4" t="str" cm="1">
        <f t="array" ref="F152">IF(A152&gt;"",INDEX($J$1:$AY$1,SUMPRODUCT(MAX(($J$2:$AY$200=MAX($J152:$AY152))*(COLUMN($J$2:$AY$200))))-COLUMN($J$1)+1),"")</f>
        <v/>
      </c>
      <c r="G152" s="4" t="str">
        <f t="shared" si="6"/>
        <v/>
      </c>
      <c r="H152" s="4" t="str">
        <f t="shared" si="7"/>
        <v/>
      </c>
      <c r="I152" s="5" t="str">
        <f t="shared" si="8"/>
        <v/>
      </c>
      <c r="J152" s="114" t="str">
        <f>IF($A152&gt;"",HARMEAN(WeightedParse!V152,WeightedParse!Y152,WeightedParse!Z152,WeightedParse!AE152,WeightedParse!AJ152,WeightedParse!AQ152,WeightedParse!AR152,WeightedParse!AS152,WeightedParse!AU152,WeightedParse!AV152,WeightedParse!AW152,WeightedParse!AY152,WeightedParse!BA152),"")</f>
        <v/>
      </c>
      <c r="K152" s="114" t="str">
        <f>IF(A152&gt;"",HARMEAN(WeightedParse!K152,WeightedParse!Q152,WeightedParse!V152,WeightedParse!X152,WeightedParse!Y152,WeightedParse!Z152,WeightedParse!AE152,WeightedParse!AG152,WeightedParse!AI152,WeightedParse!AJ152,WeightedParse!AQ152,WeightedParse!AR152,WeightedParse!AS152,WeightedParse!AU152,WeightedParse!AV152,WeightedParse!AW152,WeightedParse!AY152,WeightedParse!AZ152,WeightedParse!BA152),"")</f>
        <v/>
      </c>
      <c r="L152" s="114" t="str">
        <f>IF($A152&gt;"",IF(AND(EXACT(SquadExport!$BO152,TRUE),EXACT(SquadExport!$BL152,TRUE)),HARMEAN(WeightedParse!M152,WeightedParse!P152,WeightedParse!S152,WeightedParse!U152,WeightedParse!V152,WeightedParse!W152,WeightedParse!Y152,WeightedParse!AE152,WeightedParse!AL152,WeightedParse!AN152,WeightedParse!AP152),HARMEAN(WeightedParse!M152,WeightedParse!P152,WeightedParse!S152,WeightedParse!U152,WeightedParse!V152,WeightedParse!W152,WeightedParse!Y152,WeightedParse!AE152,WeightedParse!AL152,WeightedParse!AN152,WeightedParse!AP152)*Variables!$B$5),"")</f>
        <v/>
      </c>
      <c r="M152" s="114" t="str">
        <f>IF($A152&gt;"",IF(AND(EXACT(SquadExport!$BO152,TRUE),EXACT(SquadExport!$BL152,TRUE)),HARMEAN(WeightedParse!M152,WeightedParse!P152,WeightedParse!S152,WeightedParse!U152,WeightedParse!V152,WeightedParse!W152,WeightedParse!X152,WeightedParse!Y152,WeightedParse!Z152,WeightedParse!AE152,WeightedParse!AL152,WeightedParse!AN152,WeightedParse!AP152),HARMEAN(WeightedParse!M152,WeightedParse!P152,WeightedParse!S152,WeightedParse!U152,WeightedParse!V152,WeightedParse!W152,WeightedParse!X152,WeightedParse!Y152,WeightedParse!Z152,WeightedParse!AE152,WeightedParse!AL152,WeightedParse!AN152,WeightedParse!AP152)*Variables!$B$5),"")</f>
        <v/>
      </c>
      <c r="N152" s="114" t="str">
        <f>IF($A152&gt;"",IF(AND(EXACT(SquadExport!$BO152,TRUE),EXACT(SquadExport!$BL152,TRUE)),HARMEAN(WeightedParse!K152,WeightedParse!M152,WeightedParse!P152,WeightedParse!Q152,WeightedParse!S152,WeightedParse!T152,WeightedParse!U152,WeightedParse!V152,WeightedParse!W152,WeightedParse!X152,WeightedParse!Y152,WeightedParse!Z152,WeightedParse!AE152,WeightedParse!AG152,WeightedParse!AL152,WeightedParse!AN152,WeightedParse!AP152),HARMEAN(WeightedParse!K152,WeightedParse!M152,WeightedParse!P152,WeightedParse!Q152,WeightedParse!S152,WeightedParse!T152,WeightedParse!U152,WeightedParse!V152,WeightedParse!W152,WeightedParse!X152,WeightedParse!Y152,WeightedParse!Z152,WeightedParse!AE152,WeightedParse!AG152,WeightedParse!AL152,WeightedParse!AN152,WeightedParse!AP152)*Variables!$B$5),"")</f>
        <v/>
      </c>
      <c r="O152" s="114" t="str">
        <f>IF($A152&gt;"",IF(AND(EXACT(SquadExport!$BO152,TRUE),EXACT(SquadExport!$BL152,TRUE)),HARMEAN(WeightedParse!I152,WeightedParse!K152,WeightedParse!M152,WeightedParse!P152,WeightedParse!Q152,WeightedParse!S152,WeightedParse!T152,WeightedParse!V152,WeightedParse!W152,WeightedParse!X152,WeightedParse!Y152,WeightedParse!Z152,WeightedParse!AB152,WeightedParse!AE152,WeightedParse!AF152,WeightedParse!AG152,WeightedParse!AJ152,WeightedParse!AK152,WeightedParse!AL152,WeightedParse!AN152,WeightedParse!AO152,WeightedParse!AP152),HARMEAN(WeightedParse!I152,WeightedParse!K152,WeightedParse!M152,WeightedParse!P152,WeightedParse!Q152,WeightedParse!S152,WeightedParse!T152,WeightedParse!V152,WeightedParse!W152,WeightedParse!X152,WeightedParse!Y152,WeightedParse!Z152,WeightedParse!AB152,WeightedParse!AE152,WeightedParse!AF152,WeightedParse!AG152,WeightedParse!AJ152,WeightedParse!AK152,WeightedParse!AL152,WeightedParse!AN152,WeightedParse!AO152,WeightedParse!AP152)*Variables!$B$5),"")</f>
        <v/>
      </c>
      <c r="P152" s="114" t="str">
        <f>IF($A152&gt;"",IF(AND(OR(EXACT(SquadExport!$BO152,TRUE),EXACT(SquadExport!$BP152,TRUE)),OR(EXACT(SquadExport!$BK152,TRUE),EXACT(SquadExport!$BM152,TRUE))),HARMEAN(WeightedParse!M152,WeightedParse!P152,WeightedParse!S152,WeightedParse!U152,WeightedParse!V152,WeightedParse!W152,WeightedParse!Y152,WeightedParse!AE152,WeightedParse!AF152,WeightedParse!AP152),HARMEAN(WeightedParse!M152,WeightedParse!P152,WeightedParse!S152,WeightedParse!U152,WeightedParse!V152,WeightedParse!W152,WeightedParse!Y152,WeightedParse!AE152,WeightedParse!AF152,WeightedParse!AP152)*Variables!$B$5),"")</f>
        <v/>
      </c>
      <c r="Q152" s="114" t="str">
        <f>IF($A152&gt;"",IF(AND(OR(EXACT(SquadExport!$BO152,TRUE),EXACT(SquadExport!$BP152,TRUE)),OR(EXACT(SquadExport!$BK152,TRUE),EXACT(SquadExport!$BM152,TRUE))),HARMEAN(WeightedParse!H152,WeightedParse!P152,WeightedParse!Q152,WeightedParse!S152,WeightedParse!T152,WeightedParse!V152,WeightedParse!X152,WeightedParse!Y152,WeightedParse!Z152,WeightedParse!AE152,WeightedParse!AF152,WeightedParse!AH152,WeightedParse!AN152,WeightedParse!AO152),HARMEAN(WeightedParse!H152,WeightedParse!P152,WeightedParse!Q152,WeightedParse!S152,WeightedParse!T152,WeightedParse!V152,WeightedParse!X152,WeightedParse!Y152,WeightedParse!Z152,WeightedParse!AE152,WeightedParse!AF152,WeightedParse!AH152,WeightedParse!AN152,WeightedParse!AO152)*Variables!$B$5),"")</f>
        <v/>
      </c>
      <c r="R152" s="115" t="str">
        <f>IF($A152&gt;"",IF(AND(OR(EXACT(SquadExport!$BO152,TRUE),EXACT(SquadExport!$BP152,TRUE)),OR(EXACT(SquadExport!$BK152,TRUE),EXACT(SquadExport!$BM152,TRUE))),HARMEAN(WeightedParse!H152,WeightedParse!I152,WeightedParse!K152,WeightedParse!P152,WeightedParse!Q152,WeightedParse!S152,WeightedParse!T152,WeightedParse!V152,WeightedParse!Y152,WeightedParse!Z152,WeightedParse!AD152,WeightedParse!AE152,WeightedParse!AF152,WeightedParse!AH152,WeightedParse!AI152,WeightedParse!AJ152,WeightedParse!AN152,WeightedParse!AO152),HARMEAN(WeightedParse!H152,WeightedParse!I152,WeightedParse!K152,WeightedParse!P152,WeightedParse!Q152,WeightedParse!S152,WeightedParse!T152,WeightedParse!V152,WeightedParse!Y152,WeightedParse!Z152,WeightedParse!AD152,WeightedParse!AE152,WeightedParse!AF152,WeightedParse!AH152,WeightedParse!AI152,WeightedParse!AJ152,WeightedParse!AN152,WeightedParse!AO152)*Variables!$B$5),"")</f>
        <v/>
      </c>
      <c r="S152" s="115" t="str">
        <f>IF($A152&gt;"",IF(AND(OR(EXACT(SquadExport!$BO152,TRUE),EXACT(SquadExport!$BP152,TRUE)),OR(EXACT(SquadExport!$BK152,TRUE),EXACT(SquadExport!$BM152,TRUE))),HARMEAN(WeightedParse!H152,WeightedParse!I152,WeightedParse!K152,WeightedParse!Q152,WeightedParse!S152,WeightedParse!T152,WeightedParse!V152,WeightedParse!X152,WeightedParse!Z152,WeightedParse!AB152,WeightedParse!AD152,WeightedParse!AF152,WeightedParse!AG152,WeightedParse!AH152,WeightedParse!AI152,WeightedParse!AJ152,WeightedParse!AK152,WeightedParse!AN152,WeightedParse!AO152),HARMEAN(WeightedParse!H152,WeightedParse!I152,WeightedParse!K152,WeightedParse!Q152,WeightedParse!S152,WeightedParse!T152,WeightedParse!V152,WeightedParse!X152,WeightedParse!Z152,WeightedParse!AB152,WeightedParse!AD152,WeightedParse!AF152,WeightedParse!AG152,WeightedParse!AH152,WeightedParse!AI152,WeightedParse!AJ152,WeightedParse!AK152,WeightedParse!AN152,WeightedParse!AO152)*Variables!$B$5),"")</f>
        <v/>
      </c>
      <c r="T152" s="114" t="str">
        <f>IF($A152&gt;"",IF(AND(OR(EXACT(SquadExport!$BO152,TRUE),EXACT(SquadExport!$BP152,TRUE)),OR(EXACT(SquadExport!$BK152,TRUE),EXACT(SquadExport!$BM152,TRUE))),HARMEAN(WeightedParse!I152,WeightedParse!K152,WeightedParse!N152,WeightedParse!P152,WeightedParse!Q152,WeightedParse!S152,WeightedParse!T152,WeightedParse!V152,WeightedParse!X152,WeightedParse!Y152,WeightedParse!Z152,WeightedParse!AB152,WeightedParse!AD152,WeightedParse!AE152,WeightedParse!AF152,WeightedParse!AH152,WeightedParse!AI152,WeightedParse!AJ152,WeightedParse!AN152,WeightedParse!AO152)*WeightedParse!BD152,(HARMEAN(WeightedParse!I152,WeightedParse!K152,WeightedParse!N152,WeightedParse!P152,WeightedParse!Q152,WeightedParse!S152,WeightedParse!T152,WeightedParse!V152,WeightedParse!X152,WeightedParse!Y152,WeightedParse!Z152,WeightedParse!AB152,WeightedParse!AD152,WeightedParse!AE152,WeightedParse!AF152,WeightedParse!AH152,WeightedParse!AI152,WeightedParse!AJ152,WeightedParse!AN152,WeightedParse!AO152)*WeightedParse!BD152)*Variables!$B$5),"")</f>
        <v/>
      </c>
      <c r="U152" s="114" t="str">
        <f>IF($A152&gt;"",IF(EXACT(SquadExport!$BQ152,TRUE),HARMEAN(WeightedParse!P152,WeightedParse!S152,WeightedParse!V152,WeightedParse!X152,WeightedParse!Y152,WeightedParse!Z152,WeightedParse!AE152,WeightedParse!AF152,WeightedParse!AP152),HARMEAN(WeightedParse!P152,WeightedParse!S152,WeightedParse!V152,WeightedParse!X152,WeightedParse!Y152,WeightedParse!Z152,WeightedParse!AE152,WeightedParse!AF152,WeightedParse!AP152)*Variables!$B$5),"")</f>
        <v/>
      </c>
      <c r="V152" s="114" t="str">
        <f>IF($A152&gt;"",IF(EXACT(SquadExport!$BQ152,TRUE),HARMEAN(WeightedParse!K152,WeightedParse!Q152,WeightedParse!S152,WeightedParse!T152,WeightedParse!V152,WeightedParse!X152,WeightedParse!Z152,WeightedParse!AE152,WeightedParse!AF152,WeightedParse!AG152,WeightedParse!AH152,WeightedParse!AK152),HARMEAN(WeightedParse!K152,WeightedParse!Q152,WeightedParse!S152,WeightedParse!T152,WeightedParse!V152,WeightedParse!X152,WeightedParse!Z152,WeightedParse!AE152,WeightedParse!AF152,WeightedParse!AG152,WeightedParse!AH152,WeightedParse!AK152)*Variables!$B$5),"")</f>
        <v/>
      </c>
      <c r="W152" s="114" t="str">
        <f>IF($A152&gt;"",IF(EXACT(SquadExport!$BQ152,TRUE),HARMEAN(WeightedParse!I152,WeightedParse!K152,WeightedParse!N152,WeightedParse!Q152,WeightedParse!T152,WeightedParse!V152,WeightedParse!X152,WeightedParse!Z152,WeightedParse!AB152,WeightedParse!AD152,WeightedParse!AF152,WeightedParse!AG152,WeightedParse!AK152),HARMEAN(WeightedParse!I152,WeightedParse!K152,WeightedParse!N152,WeightedParse!Q152,WeightedParse!T152,WeightedParse!V152,WeightedParse!X152,WeightedParse!Z152,WeightedParse!AB152,WeightedParse!AD152,WeightedParse!AF152,WeightedParse!AG152,WeightedParse!AK152)*Variables!$B$5),"")</f>
        <v/>
      </c>
      <c r="X152" s="114" t="str">
        <f>IF($A152&gt;"",IF(EXACT(SquadExport!$BQ152,TRUE),HARMEAN(WeightedParse!K152,WeightedParse!P152,WeightedParse!Q152,WeightedParse!S152,WeightedParse!U152,WeightedParse!V152,WeightedParse!X152,WeightedParse!Y152,WeightedParse!Z152,WeightedParse!AE152,WeightedParse!AF152,WeightedParse!AH152,WeightedParse!AO152,WeightedParse!AP152),HARMEAN(WeightedParse!K152,WeightedParse!P152,WeightedParse!Q152,WeightedParse!S152,WeightedParse!U152,WeightedParse!V152,WeightedParse!X152,WeightedParse!Y152,WeightedParse!Z152,WeightedParse!AE152,WeightedParse!AF152,WeightedParse!AH152,WeightedParse!AO152,WeightedParse!AP152)*Variables!$B$5),"")</f>
        <v/>
      </c>
      <c r="Y152" s="114" t="str">
        <f>IF($A152&gt;"",IF(EXACT(SquadExport!$BQ152,TRUE),HARMEAN(WeightedParse!P152,WeightedParse!Q152,WeightedParse!S152,WeightedParse!U152,WeightedParse!V152,WeightedParse!W152,WeightedParse!Y152,WeightedParse!AE152,WeightedParse!AF152,WeightedParse!AH152,WeightedParse!AJ152,WeightedParse!AN152,WeightedParse!AO152,WeightedParse!AP152),HARMEAN(WeightedParse!P152,WeightedParse!Q152,WeightedParse!S152,WeightedParse!U152,WeightedParse!V152,WeightedParse!W152,WeightedParse!Y152,WeightedParse!AE152,WeightedParse!AF152,WeightedParse!AH152,WeightedParse!AJ152,WeightedParse!AN152,WeightedParse!AO152,WeightedParse!AP152)*Variables!$B$5),"")</f>
        <v/>
      </c>
      <c r="Z152" s="114" t="str">
        <f>IF($A152&gt;"",IF(EXACT(SquadExport!$BQ152,TRUE),HARMEAN(WeightedParse!M152,WeightedParse!P152,WeightedParse!Q152,WeightedParse!S152,WeightedParse!U152,WeightedParse!V152,WeightedParse!W152,WeightedParse!X152,WeightedParse!Y152,WeightedParse!Z152,WeightedParse!AE152,WeightedParse!AF152,WeightedParse!AH152,WeightedParse!AL152,WeightedParse!AO152,WeightedParse!AP152),HARMEAN(WeightedParse!M152,WeightedParse!P152,WeightedParse!Q152,WeightedParse!S152,WeightedParse!U152,WeightedParse!V152,WeightedParse!W152,WeightedParse!X152,WeightedParse!Y152,WeightedParse!Z152,WeightedParse!AE152,WeightedParse!AF152,WeightedParse!AH152,WeightedParse!AL152,WeightedParse!AO152,WeightedParse!AP152)*Variables!$B$5),"")</f>
        <v/>
      </c>
      <c r="AA152" s="114" t="str">
        <f>IF($A152&gt;"",IF(EXACT(SquadExport!$BQ152,TRUE),HARMEAN(WeightedParse!J152,WeightedParse!K152,WeightedParse!N152,WeightedParse!P152,WeightedParse!Q152,WeightedParse!S152,WeightedParse!V152,WeightedParse!X152,WeightedParse!Y152,WeightedParse!Z152,WeightedParse!AD152,WeightedParse!AE152,WeightedParse!AH152,WeightedParse!AI152,WeightedParse!AK152,WeightedParse!AN152,WeightedParse!AO152,WeightedParse!AP152),HARMEAN(WeightedParse!J152,WeightedParse!K152,WeightedParse!N152,WeightedParse!P152,WeightedParse!Q152,WeightedParse!S152,WeightedParse!V152,WeightedParse!X152,WeightedParse!Y152,WeightedParse!Z152,WeightedParse!AD152,WeightedParse!AE152,WeightedParse!AH152,WeightedParse!AI152,WeightedParse!AK152,WeightedParse!AN152,WeightedParse!AO152,WeightedParse!AP152)*Variables!$B$5),"")</f>
        <v/>
      </c>
      <c r="AB152" s="114" t="str">
        <f>IF($A152&gt;"",IF(AND(EXACT(SquadExport!$BR152,TRUE),EXACT(SquadExport!$BL152,TRUE)),HARMEAN(WeightedParse!I152,WeightedParse!K152,WeightedParse!N152,WeightedParse!Q152,WeightedParse!T152,WeightedParse!V152,WeightedParse!X152,WeightedParse!Y152,WeightedParse!Z152,WeightedParse!AD152,WeightedParse!AE152,WeightedParse!AF152,WeightedParse!AG152,WeightedParse!AH152,WeightedParse!AI152,WeightedParse!AJ152,WeightedParse!AK152,WeightedParse!AN152,WeightedParse!AO152),HARMEAN(WeightedParse!I152,WeightedParse!K152,WeightedParse!N152,WeightedParse!Q152,WeightedParse!T152,WeightedParse!V152,WeightedParse!X152,WeightedParse!Y152,WeightedParse!Z152,WeightedParse!AD152,WeightedParse!AE152,WeightedParse!AF152,WeightedParse!AG152,WeightedParse!AH152,WeightedParse!AI152,WeightedParse!AJ152,WeightedParse!AK152,WeightedParse!AN152,WeightedParse!AO152)*Variables!$B$5),"")</f>
        <v/>
      </c>
      <c r="AC152" s="114" t="str">
        <f>IF($A152&gt;"",IF(AND(EXACT(SquadExport!$BR152,TRUE),EXACT(SquadExport!$BL152,TRUE)),HARMEAN(WeightedParse!K152,WeightedParse!Q152,WeightedParse!S152,WeightedParse!T152,WeightedParse!V152,WeightedParse!X152,WeightedParse!Y152,WeightedParse!Z152,WeightedParse!AD152,WeightedParse!AE152,WeightedParse!AF152,WeightedParse!AG152,WeightedParse!AH152,WeightedParse!AO152),HARMEAN(WeightedParse!K152,WeightedParse!Q152,WeightedParse!S152,WeightedParse!T152,WeightedParse!V152,WeightedParse!X152,WeightedParse!Y152,WeightedParse!Z152,WeightedParse!AD152,WeightedParse!AE152,WeightedParse!AF152,WeightedParse!AG152,WeightedParse!AH152,WeightedParse!AO152)*Variables!$B$5),"")</f>
        <v/>
      </c>
      <c r="AD152" s="114" t="str">
        <f>IF($A152&gt;"",IF(AND(EXACT(SquadExport!$BR152,TRUE),EXACT(SquadExport!$BL152,TRUE)),HARMEAN(WeightedParse!I152,WeightedParse!J152,WeightedParse!K152,WeightedParse!N152,WeightedParse!Q152,WeightedParse!S152,WeightedParse!T152,WeightedParse!V152,WeightedParse!X152,WeightedParse!Z152,WeightedParse!AB152,WeightedParse!AD152,WeightedParse!AG152,WeightedParse!AH152,WeightedParse!AI152,WeightedParse!AK152,WeightedParse!AO152),HARMEAN(WeightedParse!I152,WeightedParse!J152,WeightedParse!K152,WeightedParse!N152,WeightedParse!Q152,WeightedParse!S152,WeightedParse!T152,WeightedParse!V152,WeightedParse!X152,WeightedParse!Z152,WeightedParse!AB152,WeightedParse!AD152,WeightedParse!AG152,WeightedParse!AH152,WeightedParse!AI152,WeightedParse!AK152,WeightedParse!AO152)*Variables!$B$5),"")</f>
        <v/>
      </c>
      <c r="AE152" s="114" t="str">
        <f>IF($A152&gt;"",IF(AND(EXACT(SquadExport!$BR152,TRUE),EXACT(SquadExport!$BL152,TRUE)),HARMEAN(WeightedParse!K152,WeightedParse!N152,WeightedParse!P152,WeightedParse!Q152,WeightedParse!S152,WeightedParse!T152,WeightedParse!U152,WeightedParse!V152,WeightedParse!X152,WeightedParse!Y152,WeightedParse!Z152,WeightedParse!AD152,WeightedParse!AE152,WeightedParse!AF152,WeightedParse!AG152,WeightedParse!AH152,WeightedParse!AI152,WeightedParse!AO152),HARMEAN(WeightedParse!K152,WeightedParse!N152,WeightedParse!P152,WeightedParse!Q152,WeightedParse!S152,WeightedParse!T152,WeightedParse!U152,WeightedParse!V152,WeightedParse!X152,WeightedParse!Y152,WeightedParse!Z152,WeightedParse!AD152,WeightedParse!AE152,WeightedParse!AF152,WeightedParse!AG152,WeightedParse!AH152,WeightedParse!AI152,WeightedParse!AO152)*Variables!$B$5),"")</f>
        <v/>
      </c>
      <c r="AF152" s="114" t="str">
        <f>IF($A152&gt;"",IF(AND(EXACT(SquadExport!$BR152,TRUE),EXACT(SquadExport!$BL152,TRUE)),HARMEAN(WeightedParse!I152,WeightedParse!J152,WeightedParse!K152,WeightedParse!N152,WeightedParse!Q152,WeightedParse!S152,WeightedParse!T152,WeightedParse!U152,WeightedParse!V152,WeightedParse!X152,WeightedParse!Z152,WeightedParse!AD152,WeightedParse!AE152,WeightedParse!AF152,WeightedParse!AH152,WeightedParse!AI152,WeightedParse!AK152,WeightedParse!AN152,WeightedParse!AO152,WeightedParse!AP152),HARMEAN(WeightedParse!I152,WeightedParse!J152,WeightedParse!K152,WeightedParse!N152,WeightedParse!Q152,WeightedParse!S152,WeightedParse!T152,WeightedParse!U152,WeightedParse!V152,WeightedParse!X152,WeightedParse!Z152,WeightedParse!AD152,WeightedParse!AE152,WeightedParse!AF152,WeightedParse!AH152,WeightedParse!AI152,WeightedParse!AK152,WeightedParse!AN152,WeightedParse!AO152,WeightedParse!AP152)*Variables!$B$5),"")</f>
        <v/>
      </c>
      <c r="AG152" s="114" t="str">
        <f>IF($A152&gt;"",IF(AND(OR(EXACT(SquadExport!$BR152,TRUE),EXACT(SquadExport!$BS152,TRUE)),OR(EXACT(SquadExport!$BK152,TRUE),EXACT(SquadExport!$BM152,TRUE))),HARMEAN(WeightedParse!I152,WeightedParse!K152,WeightedParse!Q152,WeightedParse!T152,WeightedParse!X152,WeightedParse!Z152,WeightedParse!AD152,WeightedParse!AF152,WeightedParse!AG152,WeightedParse!AJ152),HARMEAN(WeightedParse!I152,WeightedParse!K152,WeightedParse!Q152,WeightedParse!T152,WeightedParse!X152,WeightedParse!Z152,WeightedParse!AD152,WeightedParse!AF152,WeightedParse!AG152,WeightedParse!AJ152)*Variables!$B$5),"")</f>
        <v/>
      </c>
      <c r="AH152" s="114" t="str">
        <f>IF($A152&gt;"",IF(AND(OR(EXACT(SquadExport!$BR152,TRUE),EXACT(SquadExport!$BS152,TRUE)),OR(EXACT(SquadExport!$BK152,TRUE),EXACT(SquadExport!$BM152,TRUE))),HARMEAN(WeightedParse!H152,WeightedParse!K152,WeightedParse!P152,WeightedParse!Q152,WeightedParse!S152,WeightedParse!T152,WeightedParse!V152,WeightedParse!X152,WeightedParse!Y152,WeightedParse!Z152,WeightedParse!AD152,WeightedParse!AE152,WeightedParse!AF152,WeightedParse!AG152,WeightedParse!AH152,WeightedParse!AO152),HARMEAN(WeightedParse!H152,WeightedParse!K152,WeightedParse!P152,WeightedParse!Q152,WeightedParse!S152,WeightedParse!T152,WeightedParse!V152,WeightedParse!X152,WeightedParse!Y152,WeightedParse!Z152,WeightedParse!AD152,WeightedParse!AE152,WeightedParse!AF152,WeightedParse!AG152,WeightedParse!AH152,WeightedParse!AO152)*Variables!$B$5),"")</f>
        <v/>
      </c>
      <c r="AI152" s="114" t="str">
        <f>IF($A152&gt;"",IF(AND(OR(EXACT(SquadExport!$BR152,TRUE),EXACT(SquadExport!$BS152,TRUE)),OR(EXACT(SquadExport!$BK152,TRUE),EXACT(SquadExport!$BM152,TRUE))),HARMEAN(WeightedParse!H152,WeightedParse!I152,WeightedParse!K152,WeightedParse!P152,WeightedParse!Q152,WeightedParse!S152,WeightedParse!T152,WeightedParse!U152,WeightedParse!V152,WeightedParse!X152,WeightedParse!Y152,WeightedParse!Z152,WeightedParse!AD152,WeightedParse!AE152,WeightedParse!AF152,WeightedParse!AH152,WeightedParse!AI152,WeightedParse!AO152),HARMEAN(WeightedParse!H152,WeightedParse!I152,WeightedParse!K152,WeightedParse!P152,WeightedParse!Q152,WeightedParse!S152,WeightedParse!T152,WeightedParse!U152,WeightedParse!V152,WeightedParse!X152,WeightedParse!Y152,WeightedParse!Z152,WeightedParse!AD152,WeightedParse!AE152,WeightedParse!AF152,WeightedParse!AH152,WeightedParse!AI152,WeightedParse!AO152)*Variables!$B$5),"")</f>
        <v/>
      </c>
      <c r="AJ152" s="114" t="str">
        <f>IF($A152&gt;"",IF(AND(OR(EXACT(SquadExport!$BR152,TRUE),EXACT(SquadExport!$BS152,TRUE)),OR(EXACT(SquadExport!$BK152,TRUE),EXACT(SquadExport!$BM152,TRUE))),HARMEAN(WeightedParse!H152,WeightedParse!K152,WeightedParse!M152,WeightedParse!V152,WeightedParse!W152,WeightedParse!AD152,WeightedParse!AF152,WeightedParse!AH152,WeightedParse!AK152,WeightedParse!AL152,WeightedParse!AO152,WeightedParse!AP152)*(CONVERT(LEFT(SquadExport!$E152,FIND("'",SquadExport!$E152)-1)+((MID(SquadExport!$E152,FIND("'",SquadExport!$E152)+1,LEN(SquadExport!$E152)-FIND("'",SquadExport!$E152)-1))/12),"ft","m")-1)/(Variables!$C$4-1),(HARMEAN(WeightedParse!H152,WeightedParse!K152,WeightedParse!M152,WeightedParse!V152,WeightedParse!W152,WeightedParse!AD152,WeightedParse!AF152,WeightedParse!AH152,WeightedParse!AK152,WeightedParse!AL152,WeightedParse!AO152,WeightedParse!AP152)*(CONVERT(LEFT(SquadExport!$E152,FIND("'",SquadExport!$E152)-1)+((MID(SquadExport!$E152,FIND("'",SquadExport!$E152)+1,LEN(SquadExport!$E152)-FIND("'",SquadExport!$E152)-1))/12),"ft","m")-1)/(Variables!$C$4-1))*Variables!$B$5),"")</f>
        <v/>
      </c>
      <c r="AK152" s="114" t="str">
        <f>IF($A152&gt;"",IF(AND(OR(EXACT(SquadExport!$BR152,TRUE),EXACT(SquadExport!$BS152,TRUE)),OR(EXACT(SquadExport!$BK152,TRUE),EXACT(SquadExport!$BM152,TRUE))),HARMEAN(WeightedParse!J152,WeightedParse!K152,WeightedParse!T152,WeightedParse!V152,WeightedParse!X152,WeightedParse!Y152,WeightedParse!Z152,WeightedParse!AD152,WeightedParse!AH152,WeightedParse!AI152,WeightedParse!AK152,WeightedParse!AO152),HARMEAN(WeightedParse!J152,WeightedParse!K152,WeightedParse!T152,WeightedParse!V152,WeightedParse!X152,WeightedParse!Y152,WeightedParse!Z152,WeightedParse!AD152,WeightedParse!AH152,WeightedParse!AI152,WeightedParse!AK152,WeightedParse!AO152)*Variables!$B$5),"")</f>
        <v/>
      </c>
      <c r="AL152" s="114" t="str">
        <f>IF($A152&gt;"",IF(AND(OR(EXACT(SquadExport!$BR152,TRUE),EXACT(SquadExport!$BS152,TRUE)),OR(EXACT(SquadExport!$BK152,TRUE),EXACT(SquadExport!$BM152,TRUE))),HARMEAN(WeightedParse!H152,WeightedParse!I152,WeightedParse!K152,WeightedParse!Q152,WeightedParse!T152,WeightedParse!V152,WeightedParse!AB152,WeightedParse!AD152,WeightedParse!AH152,WeightedParse!AI152,WeightedParse!AJ152,WeightedParse!AN152,WeightedParse!AO152),HARMEAN(WeightedParse!H152,WeightedParse!I152,WeightedParse!K152,WeightedParse!Q152,WeightedParse!T152,WeightedParse!V152,WeightedParse!AB152,WeightedParse!AD152,WeightedParse!AH152,WeightedParse!AI152,WeightedParse!AJ152,WeightedParse!AN152,WeightedParse!AO152)*Variables!$B$5),"")</f>
        <v/>
      </c>
      <c r="AM152" s="114" t="str">
        <f>IF($A152&gt;"",IF(AND(OR(EXACT(SquadExport!$BR152,TRUE),EXACT(SquadExport!$BS152,TRUE)),OR(EXACT(SquadExport!$BK152,TRUE),EXACT(SquadExport!$BM152,TRUE))),HARMEAN(WeightedParse!I152,WeightedParse!J152,WeightedParse!K152,WeightedParse!N152,WeightedParse!Q152,WeightedParse!T152,WeightedParse!V152,WeightedParse!X152,WeightedParse!AB152,WeightedParse!AD152,WeightedParse!AG152,WeightedParse!AI152,WeightedParse!AJ152,WeightedParse!AK152,WeightedParse!AN152)*WeightedParse!BD152,(HARMEAN(WeightedParse!I152,WeightedParse!J152,WeightedParse!K152,WeightedParse!N152,WeightedParse!Q152,WeightedParse!T152,WeightedParse!V152,WeightedParse!X152,WeightedParse!AB152,WeightedParse!AD152,WeightedParse!AG152,WeightedParse!AI152,WeightedParse!AJ152,WeightedParse!AK152,WeightedParse!AN152)*WeightedParse!BD152)*Variables!$B$5),"")</f>
        <v/>
      </c>
      <c r="AN152" s="114" t="str">
        <f>IF($A152&gt;"",IF(AND(OR(EXACT(SquadExport!$BR152,TRUE),EXACT(SquadExport!$BS152,TRUE)),OR(EXACT(SquadExport!$BK152,TRUE),EXACT(SquadExport!$BM152,TRUE))),HARMEAN(WeightedParse!H152,WeightedParse!I152,WeightedParse!K152,WeightedParse!N152,WeightedParse!Q152,WeightedParse!T152,WeightedParse!V152,WeightedParse!X152,WeightedParse!Z152,WeightedParse!AD152,WeightedParse!AG152,WeightedParse!AH152,WeightedParse!AI152,WeightedParse!AJ152,WeightedParse!AN152,WeightedParse!AO152)*WeightedParse!BD152,(HARMEAN(WeightedParse!H152,WeightedParse!I152,WeightedParse!K152,WeightedParse!N152,WeightedParse!Q152,WeightedParse!T152,WeightedParse!V152,WeightedParse!X152,WeightedParse!Z152,WeightedParse!AD152,WeightedParse!AG152,WeightedParse!AH152,WeightedParse!AI152,WeightedParse!AJ152,WeightedParse!AN152,WeightedParse!AO152)*WeightedParse!BD152)*Variables!$B$5),"")</f>
        <v/>
      </c>
      <c r="AO152" s="114" t="str">
        <f>IF($A152&gt;"",IF(AND(EXACT(SquadExport!$BS152,TRUE),EXACT(SquadExport!$BL152,TRUE)),HARMEAN(WeightedParse!K152,WeightedParse!Q152,WeightedParse!T152,WeightedParse!V152,WeightedParse!X152,WeightedParse!Z152,WeightedParse!AB152,WeightedParse!AD152,WeightedParse!AG152,WeightedParse!AK152),HARMEAN(WeightedParse!K152,WeightedParse!Q152,WeightedParse!T152,WeightedParse!V152,WeightedParse!X152,WeightedParse!Z152,WeightedParse!AB152,WeightedParse!AD152,WeightedParse!AG152,WeightedParse!AK152)*Variables!$B$5),"")</f>
        <v/>
      </c>
      <c r="AP152" s="114" t="str">
        <f>IF($A152&gt;"",IF(AND(EXACT(SquadExport!$BS152,TRUE),EXACT(SquadExport!$BL152,TRUE)),HARMEAN(WeightedParse!I152,WeightedParse!K152,WeightedParse!Q152,WeightedParse!T152,WeightedParse!V152,WeightedParse!X152,WeightedParse!Z152,WeightedParse!AB152,WeightedParse!AD152,WeightedParse!AF152,WeightedParse!AG152,WeightedParse!AI152,WeightedParse!AJ152),HARMEAN(WeightedParse!I152,WeightedParse!K152,WeightedParse!Q152,WeightedParse!T152,WeightedParse!V152,WeightedParse!X152,WeightedParse!Z152,WeightedParse!AB152,WeightedParse!AD152,WeightedParse!AF152,WeightedParse!AG152,WeightedParse!AI152,WeightedParse!AJ152)*Variables!$B$5),"")</f>
        <v/>
      </c>
      <c r="AQ152" s="114" t="str">
        <f>IF($A152&gt;"",IF(AND(EXACT(SquadExport!$BS152,TRUE),EXACT(SquadExport!$BL152,TRUE)),HARMEAN(WeightedParse!I152,WeightedParse!J152,WeightedParse!K152,WeightedParse!Q152,WeightedParse!T152,WeightedParse!V152,WeightedParse!X152,WeightedParse!Z152,WeightedParse!AB152,WeightedParse!AD152,WeightedParse!AG152,WeightedParse!AI152,WeightedParse!AJ152,WeightedParse!AK152),HARMEAN(WeightedParse!I152,WeightedParse!J152,WeightedParse!K152,WeightedParse!Q152,WeightedParse!T152,WeightedParse!V152,WeightedParse!X152,WeightedParse!Z152,WeightedParse!AB152,WeightedParse!AD152,WeightedParse!AG152,WeightedParse!AI152,WeightedParse!AJ152,WeightedParse!AK152)*Variables!$B$5),"")</f>
        <v/>
      </c>
      <c r="AR152" s="114" t="str">
        <f>IF($A152&gt;"",IF(AND(EXACT(SquadExport!$BS152,TRUE),EXACT(SquadExport!$BL152,TRUE)),HARMEAN(WeightedParse!I152,WeightedParse!J152,WeightedParse!K152,WeightedParse!Q152,WeightedParse!T152,WeightedParse!V152,WeightedParse!X152,WeightedParse!Y152,WeightedParse!Z152,WeightedParse!AD152,WeightedParse!AH152,WeightedParse!AI152,WeightedParse!AJ152,WeightedParse!AK152,WeightedParse!AN152,WeightedParse!AO152),HARMEAN(WeightedParse!I152,WeightedParse!J152,WeightedParse!K152,WeightedParse!Q152,WeightedParse!T152,WeightedParse!V152,WeightedParse!X152,WeightedParse!Y152,WeightedParse!Z152,WeightedParse!AD152,WeightedParse!AH152,WeightedParse!AI152,WeightedParse!AJ152,WeightedParse!AK152,WeightedParse!AN152,WeightedParse!AO152)*Variables!$B$5),"")</f>
        <v/>
      </c>
      <c r="AS152" s="114" t="str">
        <f>IF($A152&gt;"",IF(AND(EXACT(SquadExport!$BT152,TRUE),EXACT(SquadExport!$BL152,TRUE)),HARMEAN(WeightedParse!J152,WeightedParse!K152,WeightedParse!M152,WeightedParse!T152,WeightedParse!V152,WeightedParse!X152,WeightedParse!Z152,WeightedParse!AD152,WeightedParse!AI152),(HARMEAN(WeightedParse!J152,WeightedParse!K152,WeightedParse!M152,WeightedParse!T152,WeightedParse!V152,WeightedParse!X152,WeightedParse!Z152,WeightedParse!AD152,WeightedParse!AI152)*Variables!$B$5)),"")</f>
        <v/>
      </c>
      <c r="AT152" s="114" t="str">
        <f>IF($A152&gt;"",IF(AND(EXACT(SquadExport!$BT152,TRUE),EXACT(SquadExport!$BL152,TRUE)),HARMEAN(WeightedParse!J152,WeightedParse!K152,WeightedParse!M152,WeightedParse!U152,WeightedParse!V152,WeightedParse!W152,WeightedParse!X152,WeightedParse!Z152,WeightedParse!AD152,WeightedParse!AF152,WeightedParse!AK152,WeightedParse!AL152,WeightedParse!AP152)*(CONVERT(LEFT(SquadExport!$E152,FIND("'",SquadExport!$E152)-1)+((MID(SquadExport!$E152,FIND("'",SquadExport!$E152)+1,LEN(SquadExport!$E152)-FIND("'",SquadExport!$E152)-1))/12),"ft","m")-1)/(Variables!$C$4-1),(HARMEAN(WeightedParse!J152,WeightedParse!K152,WeightedParse!M152,WeightedParse!U152,WeightedParse!V152,WeightedParse!W152,WeightedParse!X152,WeightedParse!Z152,WeightedParse!AD152,WeightedParse!AF152,WeightedParse!AK152,WeightedParse!AL152,WeightedParse!AP152)*(CONVERT(LEFT(SquadExport!$E152,FIND("'",SquadExport!$E152)-1)+((MID(SquadExport!$E152,FIND("'",SquadExport!$E152)+1,LEN(SquadExport!$E152)-FIND("'",SquadExport!$E152)-1))/12),"ft","m")-1)/(Variables!$C$4-1)))*Variables!$B$5,"")</f>
        <v/>
      </c>
      <c r="AU152" s="114" t="str">
        <f>IF($A152&gt;"",IF(AND(EXACT(SquadExport!$BT152,TRUE),EXACT(SquadExport!$BL152,TRUE)),HARMEAN(WeightedParse!I152,WeightedParse!J152,WeightedParse!K152,WeightedParse!Q152,WeightedParse!T152,WeightedParse!V152,WeightedParse!X152,WeightedParse!Z152,WeightedParse!AB152,WeightedParse!AD152,WeightedParse!AF152,WeightedParse!AG152,WeightedParse!AK152,WeightedParse!AP152),HARMEAN(WeightedParse!I152,WeightedParse!J152,WeightedParse!K152,WeightedParse!Q152,WeightedParse!T152,WeightedParse!V152,WeightedParse!X152,WeightedParse!Z152,WeightedParse!AB152,WeightedParse!AD152,WeightedParse!AF152,WeightedParse!AG152,WeightedParse!AK152,WeightedParse!AP152)*Variables!$B$5),"")</f>
        <v/>
      </c>
      <c r="AV152" s="114" t="str">
        <f>IF($A152&gt;"",IF(AND(EXACT(SquadExport!$BT152,TRUE),EXACT(SquadExport!$BL152,TRUE)),HARMEAN(WeightedParse!I152,WeightedParse!J152,WeightedParse!K152,WeightedParse!Q152,WeightedParse!T152,WeightedParse!V152,WeightedParse!X152,WeightedParse!Z152,WeightedParse!AD152,WeightedParse!AH152,WeightedParse!AI152,WeightedParse!AJ152,WeightedParse!AK152,WeightedParse!AN152,WeightedParse!AO152),HARMEAN(WeightedParse!I152,WeightedParse!J152,WeightedParse!K152,WeightedParse!Q152,WeightedParse!T152,WeightedParse!V152,WeightedParse!X152,WeightedParse!Z152,WeightedParse!AD152,WeightedParse!AH152,WeightedParse!AI152,WeightedParse!AJ152,WeightedParse!AK152,WeightedParse!AN152,WeightedParse!AO152)*Variables!$B$5),"")</f>
        <v/>
      </c>
      <c r="AW152" s="114" t="str">
        <f>IF($A152&gt;"",IF(AND(EXACT(SquadExport!$BT152,TRUE),EXACT(SquadExport!$BL152,TRUE)),HARMEAN(WeightedParse!I152,WeightedParse!J152,WeightedParse!K152,WeightedParse!Q152,WeightedParse!T152,WeightedParse!V152,WeightedParse!X152,WeightedParse!Z152,WeightedParse!AB152,WeightedParse!AD152,WeightedParse!AF152,WeightedParse!AG152,WeightedParse!AI152,WeightedParse!AJ152,WeightedParse!AK152),HARMEAN(WeightedParse!I152,WeightedParse!J152,WeightedParse!K152,WeightedParse!Q152,WeightedParse!T152,WeightedParse!V152,WeightedParse!X152,WeightedParse!Z152,WeightedParse!AB152,WeightedParse!AD152,WeightedParse!AF152,WeightedParse!AG152,WeightedParse!AI152,WeightedParse!AJ152,WeightedParse!AK152)*Variables!$B$5),"")</f>
        <v/>
      </c>
      <c r="AX152" s="114" t="str">
        <f>IF($A152&gt;"",IF(AND(EXACT(SquadExport!$BT152,TRUE),EXACT(SquadExport!$BL152,TRUE)),HARMEAN(WeightedParse!K152,WeightedParse!Q152,WeightedParse!U152,WeightedParse!V152,WeightedParse!W152,WeightedParse!X152,WeightedParse!Y152,WeightedParse!Z152,WeightedParse!AD152,WeightedParse!AF152,WeightedParse!AH152,WeightedParse!AI152,WeightedParse!AJ152,WeightedParse!AK152,WeightedParse!AN152,WeightedParse!AO152,WeightedParse!AP152),HARMEAN(WeightedParse!K152,WeightedParse!Q152,WeightedParse!U152,WeightedParse!V152,WeightedParse!W152,WeightedParse!X152,WeightedParse!Y152,WeightedParse!Z152,WeightedParse!AD152,WeightedParse!AF152,WeightedParse!AH152,WeightedParse!AI152,WeightedParse!AJ152,WeightedParse!AK152,WeightedParse!AN152,WeightedParse!AO152,WeightedParse!AP152)*Variables!$B$5),"")</f>
        <v/>
      </c>
      <c r="AY152" s="114" t="str">
        <f>IF($A152&gt;"",IF(AND(EXACT(SquadExport!$BT152,TRUE),EXACT(SquadExport!$BL152,TRUE)),HARMEAN(WeightedParse!I152,WeightedParse!J152,WeightedParse!K152,WeightedParse!M152,WeightedParse!N152,WeightedParse!Q152,WeightedParse!T152,WeightedParse!V152,WeightedParse!X152,WeightedParse!Z152,WeightedParse!AD152,WeightedParse!AF152,WeightedParse!AG152,WeightedParse!AH152,WeightedParse!AI152,WeightedParse!AJ152,WeightedParse!AK152,WeightedParse!AL152,WeightedParse!AN152,WeightedParse!AO152,WeightedParse!AP152),HARMEAN(WeightedParse!I152,WeightedParse!J152,WeightedParse!K152,WeightedParse!M152,WeightedParse!N152,WeightedParse!Q152,WeightedParse!T152,WeightedParse!V152,WeightedParse!X152,WeightedParse!Z152,WeightedParse!AD152,WeightedParse!AF152,WeightedParse!AG152,WeightedParse!AH152,WeightedParse!AI152,WeightedParse!AJ152,WeightedParse!AK152,WeightedParse!AL152,WeightedParse!AN152,WeightedParse!AO152,WeightedParse!AP152)*Variables!$B$5),"")</f>
        <v/>
      </c>
    </row>
    <row r="153" spans="1:51" ht="15" customHeight="1" x14ac:dyDescent="0.25">
      <c r="A153" s="3" t="str">
        <f>IF(WeightedParse!A153&gt;"",WeightedParse!A153,"")</f>
        <v/>
      </c>
      <c r="B153" s="4" t="str">
        <f>IF(WeightedParse!B153&gt;0,WeightedParse!B153,"")</f>
        <v/>
      </c>
      <c r="C153" s="4" t="str">
        <f>IF(A153&gt;"",IF(AND(B153&lt;=Variables!$B$8,G153&gt;2),"Youth",IF(AND(B153&lt;=Variables!$B$8,G153&lt;=2),"Prospect",IF(AND(B153&gt;=Variables!$B$9,G153&gt;2),"Old",IF(G153&gt;=3,"Reserves","First Team")))),"")</f>
        <v/>
      </c>
      <c r="D153" s="4" t="str">
        <f>SquadExport!BJ153</f>
        <v/>
      </c>
      <c r="E153" s="4" t="str">
        <f>IF(A153&gt;"",VLOOKUP(F153,Roles!A:B,2,FALSE)&amp;IF(OR(VLOOKUP(F153,Roles!$A:$B,2,FALSE)="FB",VLOOKUP(F153,Roles!$A:$B,2,FALSE)="WB",VLOOKUP(F153,Roles!$A:$B,2,FALSE)="WM",VLOOKUP(F153,Roles!$A:$B,2,FALSE)="W"),IF(AND(SquadExport!BK153=TRUE,SquadExport!BM153=TRUE,WeightedParse!BB153&gt;=WeightedParse!BC153)," (R)",IF(AND(SquadExport!BK153=TRUE,SquadExport!BM153=TRUE,WeightedParse!BB153&lt;WeightedParse!BC153)," (L)",IF(AND(SquadExport!BK153=TRUE,SquadExport!BM153=FALSE), " (L)",IF(AND(SquadExport!BK153=FALSE,SquadExport!BM153=TRUE)," (R)","")))),""),"")</f>
        <v/>
      </c>
      <c r="F153" s="4" t="str" cm="1">
        <f t="array" ref="F153">IF(A153&gt;"",INDEX($J$1:$AY$1,SUMPRODUCT(MAX(($J$2:$AY$200=MAX($J153:$AY153))*(COLUMN($J$2:$AY$200))))-COLUMN($J$1)+1),"")</f>
        <v/>
      </c>
      <c r="G153" s="4" t="str">
        <f t="shared" si="6"/>
        <v/>
      </c>
      <c r="H153" s="4" t="str">
        <f t="shared" si="7"/>
        <v/>
      </c>
      <c r="I153" s="5" t="str">
        <f t="shared" si="8"/>
        <v/>
      </c>
      <c r="J153" s="114" t="str">
        <f>IF($A153&gt;"",HARMEAN(WeightedParse!V153,WeightedParse!Y153,WeightedParse!Z153,WeightedParse!AE153,WeightedParse!AJ153,WeightedParse!AQ153,WeightedParse!AR153,WeightedParse!AS153,WeightedParse!AU153,WeightedParse!AV153,WeightedParse!AW153,WeightedParse!AY153,WeightedParse!BA153),"")</f>
        <v/>
      </c>
      <c r="K153" s="114" t="str">
        <f>IF(A153&gt;"",HARMEAN(WeightedParse!K153,WeightedParse!Q153,WeightedParse!V153,WeightedParse!X153,WeightedParse!Y153,WeightedParse!Z153,WeightedParse!AE153,WeightedParse!AG153,WeightedParse!AI153,WeightedParse!AJ153,WeightedParse!AQ153,WeightedParse!AR153,WeightedParse!AS153,WeightedParse!AU153,WeightedParse!AV153,WeightedParse!AW153,WeightedParse!AY153,WeightedParse!AZ153,WeightedParse!BA153),"")</f>
        <v/>
      </c>
      <c r="L153" s="114" t="str">
        <f>IF($A153&gt;"",IF(AND(EXACT(SquadExport!$BO153,TRUE),EXACT(SquadExport!$BL153,TRUE)),HARMEAN(WeightedParse!M153,WeightedParse!P153,WeightedParse!S153,WeightedParse!U153,WeightedParse!V153,WeightedParse!W153,WeightedParse!Y153,WeightedParse!AE153,WeightedParse!AL153,WeightedParse!AN153,WeightedParse!AP153),HARMEAN(WeightedParse!M153,WeightedParse!P153,WeightedParse!S153,WeightedParse!U153,WeightedParse!V153,WeightedParse!W153,WeightedParse!Y153,WeightedParse!AE153,WeightedParse!AL153,WeightedParse!AN153,WeightedParse!AP153)*Variables!$B$5),"")</f>
        <v/>
      </c>
      <c r="M153" s="114" t="str">
        <f>IF($A153&gt;"",IF(AND(EXACT(SquadExport!$BO153,TRUE),EXACT(SquadExport!$BL153,TRUE)),HARMEAN(WeightedParse!M153,WeightedParse!P153,WeightedParse!S153,WeightedParse!U153,WeightedParse!V153,WeightedParse!W153,WeightedParse!X153,WeightedParse!Y153,WeightedParse!Z153,WeightedParse!AE153,WeightedParse!AL153,WeightedParse!AN153,WeightedParse!AP153),HARMEAN(WeightedParse!M153,WeightedParse!P153,WeightedParse!S153,WeightedParse!U153,WeightedParse!V153,WeightedParse!W153,WeightedParse!X153,WeightedParse!Y153,WeightedParse!Z153,WeightedParse!AE153,WeightedParse!AL153,WeightedParse!AN153,WeightedParse!AP153)*Variables!$B$5),"")</f>
        <v/>
      </c>
      <c r="N153" s="114" t="str">
        <f>IF($A153&gt;"",IF(AND(EXACT(SquadExport!$BO153,TRUE),EXACT(SquadExport!$BL153,TRUE)),HARMEAN(WeightedParse!K153,WeightedParse!M153,WeightedParse!P153,WeightedParse!Q153,WeightedParse!S153,WeightedParse!T153,WeightedParse!U153,WeightedParse!V153,WeightedParse!W153,WeightedParse!X153,WeightedParse!Y153,WeightedParse!Z153,WeightedParse!AE153,WeightedParse!AG153,WeightedParse!AL153,WeightedParse!AN153,WeightedParse!AP153),HARMEAN(WeightedParse!K153,WeightedParse!M153,WeightedParse!P153,WeightedParse!Q153,WeightedParse!S153,WeightedParse!T153,WeightedParse!U153,WeightedParse!V153,WeightedParse!W153,WeightedParse!X153,WeightedParse!Y153,WeightedParse!Z153,WeightedParse!AE153,WeightedParse!AG153,WeightedParse!AL153,WeightedParse!AN153,WeightedParse!AP153)*Variables!$B$5),"")</f>
        <v/>
      </c>
      <c r="O153" s="114" t="str">
        <f>IF($A153&gt;"",IF(AND(EXACT(SquadExport!$BO153,TRUE),EXACT(SquadExport!$BL153,TRUE)),HARMEAN(WeightedParse!I153,WeightedParse!K153,WeightedParse!M153,WeightedParse!P153,WeightedParse!Q153,WeightedParse!S153,WeightedParse!T153,WeightedParse!V153,WeightedParse!W153,WeightedParse!X153,WeightedParse!Y153,WeightedParse!Z153,WeightedParse!AB153,WeightedParse!AE153,WeightedParse!AF153,WeightedParse!AG153,WeightedParse!AJ153,WeightedParse!AK153,WeightedParse!AL153,WeightedParse!AN153,WeightedParse!AO153,WeightedParse!AP153),HARMEAN(WeightedParse!I153,WeightedParse!K153,WeightedParse!M153,WeightedParse!P153,WeightedParse!Q153,WeightedParse!S153,WeightedParse!T153,WeightedParse!V153,WeightedParse!W153,WeightedParse!X153,WeightedParse!Y153,WeightedParse!Z153,WeightedParse!AB153,WeightedParse!AE153,WeightedParse!AF153,WeightedParse!AG153,WeightedParse!AJ153,WeightedParse!AK153,WeightedParse!AL153,WeightedParse!AN153,WeightedParse!AO153,WeightedParse!AP153)*Variables!$B$5),"")</f>
        <v/>
      </c>
      <c r="P153" s="114" t="str">
        <f>IF($A153&gt;"",IF(AND(OR(EXACT(SquadExport!$BO153,TRUE),EXACT(SquadExport!$BP153,TRUE)),OR(EXACT(SquadExport!$BK153,TRUE),EXACT(SquadExport!$BM153,TRUE))),HARMEAN(WeightedParse!M153,WeightedParse!P153,WeightedParse!S153,WeightedParse!U153,WeightedParse!V153,WeightedParse!W153,WeightedParse!Y153,WeightedParse!AE153,WeightedParse!AF153,WeightedParse!AP153),HARMEAN(WeightedParse!M153,WeightedParse!P153,WeightedParse!S153,WeightedParse!U153,WeightedParse!V153,WeightedParse!W153,WeightedParse!Y153,WeightedParse!AE153,WeightedParse!AF153,WeightedParse!AP153)*Variables!$B$5),"")</f>
        <v/>
      </c>
      <c r="Q153" s="114" t="str">
        <f>IF($A153&gt;"",IF(AND(OR(EXACT(SquadExport!$BO153,TRUE),EXACT(SquadExport!$BP153,TRUE)),OR(EXACT(SquadExport!$BK153,TRUE),EXACT(SquadExport!$BM153,TRUE))),HARMEAN(WeightedParse!H153,WeightedParse!P153,WeightedParse!Q153,WeightedParse!S153,WeightedParse!T153,WeightedParse!V153,WeightedParse!X153,WeightedParse!Y153,WeightedParse!Z153,WeightedParse!AE153,WeightedParse!AF153,WeightedParse!AH153,WeightedParse!AN153,WeightedParse!AO153),HARMEAN(WeightedParse!H153,WeightedParse!P153,WeightedParse!Q153,WeightedParse!S153,WeightedParse!T153,WeightedParse!V153,WeightedParse!X153,WeightedParse!Y153,WeightedParse!Z153,WeightedParse!AE153,WeightedParse!AF153,WeightedParse!AH153,WeightedParse!AN153,WeightedParse!AO153)*Variables!$B$5),"")</f>
        <v/>
      </c>
      <c r="R153" s="115" t="str">
        <f>IF($A153&gt;"",IF(AND(OR(EXACT(SquadExport!$BO153,TRUE),EXACT(SquadExport!$BP153,TRUE)),OR(EXACT(SquadExport!$BK153,TRUE),EXACT(SquadExport!$BM153,TRUE))),HARMEAN(WeightedParse!H153,WeightedParse!I153,WeightedParse!K153,WeightedParse!P153,WeightedParse!Q153,WeightedParse!S153,WeightedParse!T153,WeightedParse!V153,WeightedParse!Y153,WeightedParse!Z153,WeightedParse!AD153,WeightedParse!AE153,WeightedParse!AF153,WeightedParse!AH153,WeightedParse!AI153,WeightedParse!AJ153,WeightedParse!AN153,WeightedParse!AO153),HARMEAN(WeightedParse!H153,WeightedParse!I153,WeightedParse!K153,WeightedParse!P153,WeightedParse!Q153,WeightedParse!S153,WeightedParse!T153,WeightedParse!V153,WeightedParse!Y153,WeightedParse!Z153,WeightedParse!AD153,WeightedParse!AE153,WeightedParse!AF153,WeightedParse!AH153,WeightedParse!AI153,WeightedParse!AJ153,WeightedParse!AN153,WeightedParse!AO153)*Variables!$B$5),"")</f>
        <v/>
      </c>
      <c r="S153" s="115" t="str">
        <f>IF($A153&gt;"",IF(AND(OR(EXACT(SquadExport!$BO153,TRUE),EXACT(SquadExport!$BP153,TRUE)),OR(EXACT(SquadExport!$BK153,TRUE),EXACT(SquadExport!$BM153,TRUE))),HARMEAN(WeightedParse!H153,WeightedParse!I153,WeightedParse!K153,WeightedParse!Q153,WeightedParse!S153,WeightedParse!T153,WeightedParse!V153,WeightedParse!X153,WeightedParse!Z153,WeightedParse!AB153,WeightedParse!AD153,WeightedParse!AF153,WeightedParse!AG153,WeightedParse!AH153,WeightedParse!AI153,WeightedParse!AJ153,WeightedParse!AK153,WeightedParse!AN153,WeightedParse!AO153),HARMEAN(WeightedParse!H153,WeightedParse!I153,WeightedParse!K153,WeightedParse!Q153,WeightedParse!S153,WeightedParse!T153,WeightedParse!V153,WeightedParse!X153,WeightedParse!Z153,WeightedParse!AB153,WeightedParse!AD153,WeightedParse!AF153,WeightedParse!AG153,WeightedParse!AH153,WeightedParse!AI153,WeightedParse!AJ153,WeightedParse!AK153,WeightedParse!AN153,WeightedParse!AO153)*Variables!$B$5),"")</f>
        <v/>
      </c>
      <c r="T153" s="114" t="str">
        <f>IF($A153&gt;"",IF(AND(OR(EXACT(SquadExport!$BO153,TRUE),EXACT(SquadExport!$BP153,TRUE)),OR(EXACT(SquadExport!$BK153,TRUE),EXACT(SquadExport!$BM153,TRUE))),HARMEAN(WeightedParse!I153,WeightedParse!K153,WeightedParse!N153,WeightedParse!P153,WeightedParse!Q153,WeightedParse!S153,WeightedParse!T153,WeightedParse!V153,WeightedParse!X153,WeightedParse!Y153,WeightedParse!Z153,WeightedParse!AB153,WeightedParse!AD153,WeightedParse!AE153,WeightedParse!AF153,WeightedParse!AH153,WeightedParse!AI153,WeightedParse!AJ153,WeightedParse!AN153,WeightedParse!AO153)*WeightedParse!BD153,(HARMEAN(WeightedParse!I153,WeightedParse!K153,WeightedParse!N153,WeightedParse!P153,WeightedParse!Q153,WeightedParse!S153,WeightedParse!T153,WeightedParse!V153,WeightedParse!X153,WeightedParse!Y153,WeightedParse!Z153,WeightedParse!AB153,WeightedParse!AD153,WeightedParse!AE153,WeightedParse!AF153,WeightedParse!AH153,WeightedParse!AI153,WeightedParse!AJ153,WeightedParse!AN153,WeightedParse!AO153)*WeightedParse!BD153)*Variables!$B$5),"")</f>
        <v/>
      </c>
      <c r="U153" s="114" t="str">
        <f>IF($A153&gt;"",IF(EXACT(SquadExport!$BQ153,TRUE),HARMEAN(WeightedParse!P153,WeightedParse!S153,WeightedParse!V153,WeightedParse!X153,WeightedParse!Y153,WeightedParse!Z153,WeightedParse!AE153,WeightedParse!AF153,WeightedParse!AP153),HARMEAN(WeightedParse!P153,WeightedParse!S153,WeightedParse!V153,WeightedParse!X153,WeightedParse!Y153,WeightedParse!Z153,WeightedParse!AE153,WeightedParse!AF153,WeightedParse!AP153)*Variables!$B$5),"")</f>
        <v/>
      </c>
      <c r="V153" s="114" t="str">
        <f>IF($A153&gt;"",IF(EXACT(SquadExport!$BQ153,TRUE),HARMEAN(WeightedParse!K153,WeightedParse!Q153,WeightedParse!S153,WeightedParse!T153,WeightedParse!V153,WeightedParse!X153,WeightedParse!Z153,WeightedParse!AE153,WeightedParse!AF153,WeightedParse!AG153,WeightedParse!AH153,WeightedParse!AK153),HARMEAN(WeightedParse!K153,WeightedParse!Q153,WeightedParse!S153,WeightedParse!T153,WeightedParse!V153,WeightedParse!X153,WeightedParse!Z153,WeightedParse!AE153,WeightedParse!AF153,WeightedParse!AG153,WeightedParse!AH153,WeightedParse!AK153)*Variables!$B$5),"")</f>
        <v/>
      </c>
      <c r="W153" s="114" t="str">
        <f>IF($A153&gt;"",IF(EXACT(SquadExport!$BQ153,TRUE),HARMEAN(WeightedParse!I153,WeightedParse!K153,WeightedParse!N153,WeightedParse!Q153,WeightedParse!T153,WeightedParse!V153,WeightedParse!X153,WeightedParse!Z153,WeightedParse!AB153,WeightedParse!AD153,WeightedParse!AF153,WeightedParse!AG153,WeightedParse!AK153),HARMEAN(WeightedParse!I153,WeightedParse!K153,WeightedParse!N153,WeightedParse!Q153,WeightedParse!T153,WeightedParse!V153,WeightedParse!X153,WeightedParse!Z153,WeightedParse!AB153,WeightedParse!AD153,WeightedParse!AF153,WeightedParse!AG153,WeightedParse!AK153)*Variables!$B$5),"")</f>
        <v/>
      </c>
      <c r="X153" s="114" t="str">
        <f>IF($A153&gt;"",IF(EXACT(SquadExport!$BQ153,TRUE),HARMEAN(WeightedParse!K153,WeightedParse!P153,WeightedParse!Q153,WeightedParse!S153,WeightedParse!U153,WeightedParse!V153,WeightedParse!X153,WeightedParse!Y153,WeightedParse!Z153,WeightedParse!AE153,WeightedParse!AF153,WeightedParse!AH153,WeightedParse!AO153,WeightedParse!AP153),HARMEAN(WeightedParse!K153,WeightedParse!P153,WeightedParse!Q153,WeightedParse!S153,WeightedParse!U153,WeightedParse!V153,WeightedParse!X153,WeightedParse!Y153,WeightedParse!Z153,WeightedParse!AE153,WeightedParse!AF153,WeightedParse!AH153,WeightedParse!AO153,WeightedParse!AP153)*Variables!$B$5),"")</f>
        <v/>
      </c>
      <c r="Y153" s="114" t="str">
        <f>IF($A153&gt;"",IF(EXACT(SquadExport!$BQ153,TRUE),HARMEAN(WeightedParse!P153,WeightedParse!Q153,WeightedParse!S153,WeightedParse!U153,WeightedParse!V153,WeightedParse!W153,WeightedParse!Y153,WeightedParse!AE153,WeightedParse!AF153,WeightedParse!AH153,WeightedParse!AJ153,WeightedParse!AN153,WeightedParse!AO153,WeightedParse!AP153),HARMEAN(WeightedParse!P153,WeightedParse!Q153,WeightedParse!S153,WeightedParse!U153,WeightedParse!V153,WeightedParse!W153,WeightedParse!Y153,WeightedParse!AE153,WeightedParse!AF153,WeightedParse!AH153,WeightedParse!AJ153,WeightedParse!AN153,WeightedParse!AO153,WeightedParse!AP153)*Variables!$B$5),"")</f>
        <v/>
      </c>
      <c r="Z153" s="114" t="str">
        <f>IF($A153&gt;"",IF(EXACT(SquadExport!$BQ153,TRUE),HARMEAN(WeightedParse!M153,WeightedParse!P153,WeightedParse!Q153,WeightedParse!S153,WeightedParse!U153,WeightedParse!V153,WeightedParse!W153,WeightedParse!X153,WeightedParse!Y153,WeightedParse!Z153,WeightedParse!AE153,WeightedParse!AF153,WeightedParse!AH153,WeightedParse!AL153,WeightedParse!AO153,WeightedParse!AP153),HARMEAN(WeightedParse!M153,WeightedParse!P153,WeightedParse!Q153,WeightedParse!S153,WeightedParse!U153,WeightedParse!V153,WeightedParse!W153,WeightedParse!X153,WeightedParse!Y153,WeightedParse!Z153,WeightedParse!AE153,WeightedParse!AF153,WeightedParse!AH153,WeightedParse!AL153,WeightedParse!AO153,WeightedParse!AP153)*Variables!$B$5),"")</f>
        <v/>
      </c>
      <c r="AA153" s="114" t="str">
        <f>IF($A153&gt;"",IF(EXACT(SquadExport!$BQ153,TRUE),HARMEAN(WeightedParse!J153,WeightedParse!K153,WeightedParse!N153,WeightedParse!P153,WeightedParse!Q153,WeightedParse!S153,WeightedParse!V153,WeightedParse!X153,WeightedParse!Y153,WeightedParse!Z153,WeightedParse!AD153,WeightedParse!AE153,WeightedParse!AH153,WeightedParse!AI153,WeightedParse!AK153,WeightedParse!AN153,WeightedParse!AO153,WeightedParse!AP153),HARMEAN(WeightedParse!J153,WeightedParse!K153,WeightedParse!N153,WeightedParse!P153,WeightedParse!Q153,WeightedParse!S153,WeightedParse!V153,WeightedParse!X153,WeightedParse!Y153,WeightedParse!Z153,WeightedParse!AD153,WeightedParse!AE153,WeightedParse!AH153,WeightedParse!AI153,WeightedParse!AK153,WeightedParse!AN153,WeightedParse!AO153,WeightedParse!AP153)*Variables!$B$5),"")</f>
        <v/>
      </c>
      <c r="AB153" s="114" t="str">
        <f>IF($A153&gt;"",IF(AND(EXACT(SquadExport!$BR153,TRUE),EXACT(SquadExport!$BL153,TRUE)),HARMEAN(WeightedParse!I153,WeightedParse!K153,WeightedParse!N153,WeightedParse!Q153,WeightedParse!T153,WeightedParse!V153,WeightedParse!X153,WeightedParse!Y153,WeightedParse!Z153,WeightedParse!AD153,WeightedParse!AE153,WeightedParse!AF153,WeightedParse!AG153,WeightedParse!AH153,WeightedParse!AI153,WeightedParse!AJ153,WeightedParse!AK153,WeightedParse!AN153,WeightedParse!AO153),HARMEAN(WeightedParse!I153,WeightedParse!K153,WeightedParse!N153,WeightedParse!Q153,WeightedParse!T153,WeightedParse!V153,WeightedParse!X153,WeightedParse!Y153,WeightedParse!Z153,WeightedParse!AD153,WeightedParse!AE153,WeightedParse!AF153,WeightedParse!AG153,WeightedParse!AH153,WeightedParse!AI153,WeightedParse!AJ153,WeightedParse!AK153,WeightedParse!AN153,WeightedParse!AO153)*Variables!$B$5),"")</f>
        <v/>
      </c>
      <c r="AC153" s="114" t="str">
        <f>IF($A153&gt;"",IF(AND(EXACT(SquadExport!$BR153,TRUE),EXACT(SquadExport!$BL153,TRUE)),HARMEAN(WeightedParse!K153,WeightedParse!Q153,WeightedParse!S153,WeightedParse!T153,WeightedParse!V153,WeightedParse!X153,WeightedParse!Y153,WeightedParse!Z153,WeightedParse!AD153,WeightedParse!AE153,WeightedParse!AF153,WeightedParse!AG153,WeightedParse!AH153,WeightedParse!AO153),HARMEAN(WeightedParse!K153,WeightedParse!Q153,WeightedParse!S153,WeightedParse!T153,WeightedParse!V153,WeightedParse!X153,WeightedParse!Y153,WeightedParse!Z153,WeightedParse!AD153,WeightedParse!AE153,WeightedParse!AF153,WeightedParse!AG153,WeightedParse!AH153,WeightedParse!AO153)*Variables!$B$5),"")</f>
        <v/>
      </c>
      <c r="AD153" s="114" t="str">
        <f>IF($A153&gt;"",IF(AND(EXACT(SquadExport!$BR153,TRUE),EXACT(SquadExport!$BL153,TRUE)),HARMEAN(WeightedParse!I153,WeightedParse!J153,WeightedParse!K153,WeightedParse!N153,WeightedParse!Q153,WeightedParse!S153,WeightedParse!T153,WeightedParse!V153,WeightedParse!X153,WeightedParse!Z153,WeightedParse!AB153,WeightedParse!AD153,WeightedParse!AG153,WeightedParse!AH153,WeightedParse!AI153,WeightedParse!AK153,WeightedParse!AO153),HARMEAN(WeightedParse!I153,WeightedParse!J153,WeightedParse!K153,WeightedParse!N153,WeightedParse!Q153,WeightedParse!S153,WeightedParse!T153,WeightedParse!V153,WeightedParse!X153,WeightedParse!Z153,WeightedParse!AB153,WeightedParse!AD153,WeightedParse!AG153,WeightedParse!AH153,WeightedParse!AI153,WeightedParse!AK153,WeightedParse!AO153)*Variables!$B$5),"")</f>
        <v/>
      </c>
      <c r="AE153" s="114" t="str">
        <f>IF($A153&gt;"",IF(AND(EXACT(SquadExport!$BR153,TRUE),EXACT(SquadExport!$BL153,TRUE)),HARMEAN(WeightedParse!K153,WeightedParse!N153,WeightedParse!P153,WeightedParse!Q153,WeightedParse!S153,WeightedParse!T153,WeightedParse!U153,WeightedParse!V153,WeightedParse!X153,WeightedParse!Y153,WeightedParse!Z153,WeightedParse!AD153,WeightedParse!AE153,WeightedParse!AF153,WeightedParse!AG153,WeightedParse!AH153,WeightedParse!AI153,WeightedParse!AO153),HARMEAN(WeightedParse!K153,WeightedParse!N153,WeightedParse!P153,WeightedParse!Q153,WeightedParse!S153,WeightedParse!T153,WeightedParse!U153,WeightedParse!V153,WeightedParse!X153,WeightedParse!Y153,WeightedParse!Z153,WeightedParse!AD153,WeightedParse!AE153,WeightedParse!AF153,WeightedParse!AG153,WeightedParse!AH153,WeightedParse!AI153,WeightedParse!AO153)*Variables!$B$5),"")</f>
        <v/>
      </c>
      <c r="AF153" s="114" t="str">
        <f>IF($A153&gt;"",IF(AND(EXACT(SquadExport!$BR153,TRUE),EXACT(SquadExport!$BL153,TRUE)),HARMEAN(WeightedParse!I153,WeightedParse!J153,WeightedParse!K153,WeightedParse!N153,WeightedParse!Q153,WeightedParse!S153,WeightedParse!T153,WeightedParse!U153,WeightedParse!V153,WeightedParse!X153,WeightedParse!Z153,WeightedParse!AD153,WeightedParse!AE153,WeightedParse!AF153,WeightedParse!AH153,WeightedParse!AI153,WeightedParse!AK153,WeightedParse!AN153,WeightedParse!AO153,WeightedParse!AP153),HARMEAN(WeightedParse!I153,WeightedParse!J153,WeightedParse!K153,WeightedParse!N153,WeightedParse!Q153,WeightedParse!S153,WeightedParse!T153,WeightedParse!U153,WeightedParse!V153,WeightedParse!X153,WeightedParse!Z153,WeightedParse!AD153,WeightedParse!AE153,WeightedParse!AF153,WeightedParse!AH153,WeightedParse!AI153,WeightedParse!AK153,WeightedParse!AN153,WeightedParse!AO153,WeightedParse!AP153)*Variables!$B$5),"")</f>
        <v/>
      </c>
      <c r="AG153" s="114" t="str">
        <f>IF($A153&gt;"",IF(AND(OR(EXACT(SquadExport!$BR153,TRUE),EXACT(SquadExport!$BS153,TRUE)),OR(EXACT(SquadExport!$BK153,TRUE),EXACT(SquadExport!$BM153,TRUE))),HARMEAN(WeightedParse!I153,WeightedParse!K153,WeightedParse!Q153,WeightedParse!T153,WeightedParse!X153,WeightedParse!Z153,WeightedParse!AD153,WeightedParse!AF153,WeightedParse!AG153,WeightedParse!AJ153),HARMEAN(WeightedParse!I153,WeightedParse!K153,WeightedParse!Q153,WeightedParse!T153,WeightedParse!X153,WeightedParse!Z153,WeightedParse!AD153,WeightedParse!AF153,WeightedParse!AG153,WeightedParse!AJ153)*Variables!$B$5),"")</f>
        <v/>
      </c>
      <c r="AH153" s="114" t="str">
        <f>IF($A153&gt;"",IF(AND(OR(EXACT(SquadExport!$BR153,TRUE),EXACT(SquadExport!$BS153,TRUE)),OR(EXACT(SquadExport!$BK153,TRUE),EXACT(SquadExport!$BM153,TRUE))),HARMEAN(WeightedParse!H153,WeightedParse!K153,WeightedParse!P153,WeightedParse!Q153,WeightedParse!S153,WeightedParse!T153,WeightedParse!V153,WeightedParse!X153,WeightedParse!Y153,WeightedParse!Z153,WeightedParse!AD153,WeightedParse!AE153,WeightedParse!AF153,WeightedParse!AG153,WeightedParse!AH153,WeightedParse!AO153),HARMEAN(WeightedParse!H153,WeightedParse!K153,WeightedParse!P153,WeightedParse!Q153,WeightedParse!S153,WeightedParse!T153,WeightedParse!V153,WeightedParse!X153,WeightedParse!Y153,WeightedParse!Z153,WeightedParse!AD153,WeightedParse!AE153,WeightedParse!AF153,WeightedParse!AG153,WeightedParse!AH153,WeightedParse!AO153)*Variables!$B$5),"")</f>
        <v/>
      </c>
      <c r="AI153" s="114" t="str">
        <f>IF($A153&gt;"",IF(AND(OR(EXACT(SquadExport!$BR153,TRUE),EXACT(SquadExport!$BS153,TRUE)),OR(EXACT(SquadExport!$BK153,TRUE),EXACT(SquadExport!$BM153,TRUE))),HARMEAN(WeightedParse!H153,WeightedParse!I153,WeightedParse!K153,WeightedParse!P153,WeightedParse!Q153,WeightedParse!S153,WeightedParse!T153,WeightedParse!U153,WeightedParse!V153,WeightedParse!X153,WeightedParse!Y153,WeightedParse!Z153,WeightedParse!AD153,WeightedParse!AE153,WeightedParse!AF153,WeightedParse!AH153,WeightedParse!AI153,WeightedParse!AO153),HARMEAN(WeightedParse!H153,WeightedParse!I153,WeightedParse!K153,WeightedParse!P153,WeightedParse!Q153,WeightedParse!S153,WeightedParse!T153,WeightedParse!U153,WeightedParse!V153,WeightedParse!X153,WeightedParse!Y153,WeightedParse!Z153,WeightedParse!AD153,WeightedParse!AE153,WeightedParse!AF153,WeightedParse!AH153,WeightedParse!AI153,WeightedParse!AO153)*Variables!$B$5),"")</f>
        <v/>
      </c>
      <c r="AJ153" s="114" t="str">
        <f>IF($A153&gt;"",IF(AND(OR(EXACT(SquadExport!$BR153,TRUE),EXACT(SquadExport!$BS153,TRUE)),OR(EXACT(SquadExport!$BK153,TRUE),EXACT(SquadExport!$BM153,TRUE))),HARMEAN(WeightedParse!H153,WeightedParse!K153,WeightedParse!M153,WeightedParse!V153,WeightedParse!W153,WeightedParse!AD153,WeightedParse!AF153,WeightedParse!AH153,WeightedParse!AK153,WeightedParse!AL153,WeightedParse!AO153,WeightedParse!AP153)*(CONVERT(LEFT(SquadExport!$E153,FIND("'",SquadExport!$E153)-1)+((MID(SquadExport!$E153,FIND("'",SquadExport!$E153)+1,LEN(SquadExport!$E153)-FIND("'",SquadExport!$E153)-1))/12),"ft","m")-1)/(Variables!$C$4-1),(HARMEAN(WeightedParse!H153,WeightedParse!K153,WeightedParse!M153,WeightedParse!V153,WeightedParse!W153,WeightedParse!AD153,WeightedParse!AF153,WeightedParse!AH153,WeightedParse!AK153,WeightedParse!AL153,WeightedParse!AO153,WeightedParse!AP153)*(CONVERT(LEFT(SquadExport!$E153,FIND("'",SquadExport!$E153)-1)+((MID(SquadExport!$E153,FIND("'",SquadExport!$E153)+1,LEN(SquadExport!$E153)-FIND("'",SquadExport!$E153)-1))/12),"ft","m")-1)/(Variables!$C$4-1))*Variables!$B$5),"")</f>
        <v/>
      </c>
      <c r="AK153" s="114" t="str">
        <f>IF($A153&gt;"",IF(AND(OR(EXACT(SquadExport!$BR153,TRUE),EXACT(SquadExport!$BS153,TRUE)),OR(EXACT(SquadExport!$BK153,TRUE),EXACT(SquadExport!$BM153,TRUE))),HARMEAN(WeightedParse!J153,WeightedParse!K153,WeightedParse!T153,WeightedParse!V153,WeightedParse!X153,WeightedParse!Y153,WeightedParse!Z153,WeightedParse!AD153,WeightedParse!AH153,WeightedParse!AI153,WeightedParse!AK153,WeightedParse!AO153),HARMEAN(WeightedParse!J153,WeightedParse!K153,WeightedParse!T153,WeightedParse!V153,WeightedParse!X153,WeightedParse!Y153,WeightedParse!Z153,WeightedParse!AD153,WeightedParse!AH153,WeightedParse!AI153,WeightedParse!AK153,WeightedParse!AO153)*Variables!$B$5),"")</f>
        <v/>
      </c>
      <c r="AL153" s="114" t="str">
        <f>IF($A153&gt;"",IF(AND(OR(EXACT(SquadExport!$BR153,TRUE),EXACT(SquadExport!$BS153,TRUE)),OR(EXACT(SquadExport!$BK153,TRUE),EXACT(SquadExport!$BM153,TRUE))),HARMEAN(WeightedParse!H153,WeightedParse!I153,WeightedParse!K153,WeightedParse!Q153,WeightedParse!T153,WeightedParse!V153,WeightedParse!AB153,WeightedParse!AD153,WeightedParse!AH153,WeightedParse!AI153,WeightedParse!AJ153,WeightedParse!AN153,WeightedParse!AO153),HARMEAN(WeightedParse!H153,WeightedParse!I153,WeightedParse!K153,WeightedParse!Q153,WeightedParse!T153,WeightedParse!V153,WeightedParse!AB153,WeightedParse!AD153,WeightedParse!AH153,WeightedParse!AI153,WeightedParse!AJ153,WeightedParse!AN153,WeightedParse!AO153)*Variables!$B$5),"")</f>
        <v/>
      </c>
      <c r="AM153" s="114" t="str">
        <f>IF($A153&gt;"",IF(AND(OR(EXACT(SquadExport!$BR153,TRUE),EXACT(SquadExport!$BS153,TRUE)),OR(EXACT(SquadExport!$BK153,TRUE),EXACT(SquadExport!$BM153,TRUE))),HARMEAN(WeightedParse!I153,WeightedParse!J153,WeightedParse!K153,WeightedParse!N153,WeightedParse!Q153,WeightedParse!T153,WeightedParse!V153,WeightedParse!X153,WeightedParse!AB153,WeightedParse!AD153,WeightedParse!AG153,WeightedParse!AI153,WeightedParse!AJ153,WeightedParse!AK153,WeightedParse!AN153)*WeightedParse!BD153,(HARMEAN(WeightedParse!I153,WeightedParse!J153,WeightedParse!K153,WeightedParse!N153,WeightedParse!Q153,WeightedParse!T153,WeightedParse!V153,WeightedParse!X153,WeightedParse!AB153,WeightedParse!AD153,WeightedParse!AG153,WeightedParse!AI153,WeightedParse!AJ153,WeightedParse!AK153,WeightedParse!AN153)*WeightedParse!BD153)*Variables!$B$5),"")</f>
        <v/>
      </c>
      <c r="AN153" s="114" t="str">
        <f>IF($A153&gt;"",IF(AND(OR(EXACT(SquadExport!$BR153,TRUE),EXACT(SquadExport!$BS153,TRUE)),OR(EXACT(SquadExport!$BK153,TRUE),EXACT(SquadExport!$BM153,TRUE))),HARMEAN(WeightedParse!H153,WeightedParse!I153,WeightedParse!K153,WeightedParse!N153,WeightedParse!Q153,WeightedParse!T153,WeightedParse!V153,WeightedParse!X153,WeightedParse!Z153,WeightedParse!AD153,WeightedParse!AG153,WeightedParse!AH153,WeightedParse!AI153,WeightedParse!AJ153,WeightedParse!AN153,WeightedParse!AO153)*WeightedParse!BD153,(HARMEAN(WeightedParse!H153,WeightedParse!I153,WeightedParse!K153,WeightedParse!N153,WeightedParse!Q153,WeightedParse!T153,WeightedParse!V153,WeightedParse!X153,WeightedParse!Z153,WeightedParse!AD153,WeightedParse!AG153,WeightedParse!AH153,WeightedParse!AI153,WeightedParse!AJ153,WeightedParse!AN153,WeightedParse!AO153)*WeightedParse!BD153)*Variables!$B$5),"")</f>
        <v/>
      </c>
      <c r="AO153" s="114" t="str">
        <f>IF($A153&gt;"",IF(AND(EXACT(SquadExport!$BS153,TRUE),EXACT(SquadExport!$BL153,TRUE)),HARMEAN(WeightedParse!K153,WeightedParse!Q153,WeightedParse!T153,WeightedParse!V153,WeightedParse!X153,WeightedParse!Z153,WeightedParse!AB153,WeightedParse!AD153,WeightedParse!AG153,WeightedParse!AK153),HARMEAN(WeightedParse!K153,WeightedParse!Q153,WeightedParse!T153,WeightedParse!V153,WeightedParse!X153,WeightedParse!Z153,WeightedParse!AB153,WeightedParse!AD153,WeightedParse!AG153,WeightedParse!AK153)*Variables!$B$5),"")</f>
        <v/>
      </c>
      <c r="AP153" s="114" t="str">
        <f>IF($A153&gt;"",IF(AND(EXACT(SquadExport!$BS153,TRUE),EXACT(SquadExport!$BL153,TRUE)),HARMEAN(WeightedParse!I153,WeightedParse!K153,WeightedParse!Q153,WeightedParse!T153,WeightedParse!V153,WeightedParse!X153,WeightedParse!Z153,WeightedParse!AB153,WeightedParse!AD153,WeightedParse!AF153,WeightedParse!AG153,WeightedParse!AI153,WeightedParse!AJ153),HARMEAN(WeightedParse!I153,WeightedParse!K153,WeightedParse!Q153,WeightedParse!T153,WeightedParse!V153,WeightedParse!X153,WeightedParse!Z153,WeightedParse!AB153,WeightedParse!AD153,WeightedParse!AF153,WeightedParse!AG153,WeightedParse!AI153,WeightedParse!AJ153)*Variables!$B$5),"")</f>
        <v/>
      </c>
      <c r="AQ153" s="114" t="str">
        <f>IF($A153&gt;"",IF(AND(EXACT(SquadExport!$BS153,TRUE),EXACT(SquadExport!$BL153,TRUE)),HARMEAN(WeightedParse!I153,WeightedParse!J153,WeightedParse!K153,WeightedParse!Q153,WeightedParse!T153,WeightedParse!V153,WeightedParse!X153,WeightedParse!Z153,WeightedParse!AB153,WeightedParse!AD153,WeightedParse!AG153,WeightedParse!AI153,WeightedParse!AJ153,WeightedParse!AK153),HARMEAN(WeightedParse!I153,WeightedParse!J153,WeightedParse!K153,WeightedParse!Q153,WeightedParse!T153,WeightedParse!V153,WeightedParse!X153,WeightedParse!Z153,WeightedParse!AB153,WeightedParse!AD153,WeightedParse!AG153,WeightedParse!AI153,WeightedParse!AJ153,WeightedParse!AK153)*Variables!$B$5),"")</f>
        <v/>
      </c>
      <c r="AR153" s="114" t="str">
        <f>IF($A153&gt;"",IF(AND(EXACT(SquadExport!$BS153,TRUE),EXACT(SquadExport!$BL153,TRUE)),HARMEAN(WeightedParse!I153,WeightedParse!J153,WeightedParse!K153,WeightedParse!Q153,WeightedParse!T153,WeightedParse!V153,WeightedParse!X153,WeightedParse!Y153,WeightedParse!Z153,WeightedParse!AD153,WeightedParse!AH153,WeightedParse!AI153,WeightedParse!AJ153,WeightedParse!AK153,WeightedParse!AN153,WeightedParse!AO153),HARMEAN(WeightedParse!I153,WeightedParse!J153,WeightedParse!K153,WeightedParse!Q153,WeightedParse!T153,WeightedParse!V153,WeightedParse!X153,WeightedParse!Y153,WeightedParse!Z153,WeightedParse!AD153,WeightedParse!AH153,WeightedParse!AI153,WeightedParse!AJ153,WeightedParse!AK153,WeightedParse!AN153,WeightedParse!AO153)*Variables!$B$5),"")</f>
        <v/>
      </c>
      <c r="AS153" s="114" t="str">
        <f>IF($A153&gt;"",IF(AND(EXACT(SquadExport!$BT153,TRUE),EXACT(SquadExport!$BL153,TRUE)),HARMEAN(WeightedParse!J153,WeightedParse!K153,WeightedParse!M153,WeightedParse!T153,WeightedParse!V153,WeightedParse!X153,WeightedParse!Z153,WeightedParse!AD153,WeightedParse!AI153),(HARMEAN(WeightedParse!J153,WeightedParse!K153,WeightedParse!M153,WeightedParse!T153,WeightedParse!V153,WeightedParse!X153,WeightedParse!Z153,WeightedParse!AD153,WeightedParse!AI153)*Variables!$B$5)),"")</f>
        <v/>
      </c>
      <c r="AT153" s="114" t="str">
        <f>IF($A153&gt;"",IF(AND(EXACT(SquadExport!$BT153,TRUE),EXACT(SquadExport!$BL153,TRUE)),HARMEAN(WeightedParse!J153,WeightedParse!K153,WeightedParse!M153,WeightedParse!U153,WeightedParse!V153,WeightedParse!W153,WeightedParse!X153,WeightedParse!Z153,WeightedParse!AD153,WeightedParse!AF153,WeightedParse!AK153,WeightedParse!AL153,WeightedParse!AP153)*(CONVERT(LEFT(SquadExport!$E153,FIND("'",SquadExport!$E153)-1)+((MID(SquadExport!$E153,FIND("'",SquadExport!$E153)+1,LEN(SquadExport!$E153)-FIND("'",SquadExport!$E153)-1))/12),"ft","m")-1)/(Variables!$C$4-1),(HARMEAN(WeightedParse!J153,WeightedParse!K153,WeightedParse!M153,WeightedParse!U153,WeightedParse!V153,WeightedParse!W153,WeightedParse!X153,WeightedParse!Z153,WeightedParse!AD153,WeightedParse!AF153,WeightedParse!AK153,WeightedParse!AL153,WeightedParse!AP153)*(CONVERT(LEFT(SquadExport!$E153,FIND("'",SquadExport!$E153)-1)+((MID(SquadExport!$E153,FIND("'",SquadExport!$E153)+1,LEN(SquadExport!$E153)-FIND("'",SquadExport!$E153)-1))/12),"ft","m")-1)/(Variables!$C$4-1)))*Variables!$B$5,"")</f>
        <v/>
      </c>
      <c r="AU153" s="114" t="str">
        <f>IF($A153&gt;"",IF(AND(EXACT(SquadExport!$BT153,TRUE),EXACT(SquadExport!$BL153,TRUE)),HARMEAN(WeightedParse!I153,WeightedParse!J153,WeightedParse!K153,WeightedParse!Q153,WeightedParse!T153,WeightedParse!V153,WeightedParse!X153,WeightedParse!Z153,WeightedParse!AB153,WeightedParse!AD153,WeightedParse!AF153,WeightedParse!AG153,WeightedParse!AK153,WeightedParse!AP153),HARMEAN(WeightedParse!I153,WeightedParse!J153,WeightedParse!K153,WeightedParse!Q153,WeightedParse!T153,WeightedParse!V153,WeightedParse!X153,WeightedParse!Z153,WeightedParse!AB153,WeightedParse!AD153,WeightedParse!AF153,WeightedParse!AG153,WeightedParse!AK153,WeightedParse!AP153)*Variables!$B$5),"")</f>
        <v/>
      </c>
      <c r="AV153" s="114" t="str">
        <f>IF($A153&gt;"",IF(AND(EXACT(SquadExport!$BT153,TRUE),EXACT(SquadExport!$BL153,TRUE)),HARMEAN(WeightedParse!I153,WeightedParse!J153,WeightedParse!K153,WeightedParse!Q153,WeightedParse!T153,WeightedParse!V153,WeightedParse!X153,WeightedParse!Z153,WeightedParse!AD153,WeightedParse!AH153,WeightedParse!AI153,WeightedParse!AJ153,WeightedParse!AK153,WeightedParse!AN153,WeightedParse!AO153),HARMEAN(WeightedParse!I153,WeightedParse!J153,WeightedParse!K153,WeightedParse!Q153,WeightedParse!T153,WeightedParse!V153,WeightedParse!X153,WeightedParse!Z153,WeightedParse!AD153,WeightedParse!AH153,WeightedParse!AI153,WeightedParse!AJ153,WeightedParse!AK153,WeightedParse!AN153,WeightedParse!AO153)*Variables!$B$5),"")</f>
        <v/>
      </c>
      <c r="AW153" s="114" t="str">
        <f>IF($A153&gt;"",IF(AND(EXACT(SquadExport!$BT153,TRUE),EXACT(SquadExport!$BL153,TRUE)),HARMEAN(WeightedParse!I153,WeightedParse!J153,WeightedParse!K153,WeightedParse!Q153,WeightedParse!T153,WeightedParse!V153,WeightedParse!X153,WeightedParse!Z153,WeightedParse!AB153,WeightedParse!AD153,WeightedParse!AF153,WeightedParse!AG153,WeightedParse!AI153,WeightedParse!AJ153,WeightedParse!AK153),HARMEAN(WeightedParse!I153,WeightedParse!J153,WeightedParse!K153,WeightedParse!Q153,WeightedParse!T153,WeightedParse!V153,WeightedParse!X153,WeightedParse!Z153,WeightedParse!AB153,WeightedParse!AD153,WeightedParse!AF153,WeightedParse!AG153,WeightedParse!AI153,WeightedParse!AJ153,WeightedParse!AK153)*Variables!$B$5),"")</f>
        <v/>
      </c>
      <c r="AX153" s="114" t="str">
        <f>IF($A153&gt;"",IF(AND(EXACT(SquadExport!$BT153,TRUE),EXACT(SquadExport!$BL153,TRUE)),HARMEAN(WeightedParse!K153,WeightedParse!Q153,WeightedParse!U153,WeightedParse!V153,WeightedParse!W153,WeightedParse!X153,WeightedParse!Y153,WeightedParse!Z153,WeightedParse!AD153,WeightedParse!AF153,WeightedParse!AH153,WeightedParse!AI153,WeightedParse!AJ153,WeightedParse!AK153,WeightedParse!AN153,WeightedParse!AO153,WeightedParse!AP153),HARMEAN(WeightedParse!K153,WeightedParse!Q153,WeightedParse!U153,WeightedParse!V153,WeightedParse!W153,WeightedParse!X153,WeightedParse!Y153,WeightedParse!Z153,WeightedParse!AD153,WeightedParse!AF153,WeightedParse!AH153,WeightedParse!AI153,WeightedParse!AJ153,WeightedParse!AK153,WeightedParse!AN153,WeightedParse!AO153,WeightedParse!AP153)*Variables!$B$5),"")</f>
        <v/>
      </c>
      <c r="AY153" s="114" t="str">
        <f>IF($A153&gt;"",IF(AND(EXACT(SquadExport!$BT153,TRUE),EXACT(SquadExport!$BL153,TRUE)),HARMEAN(WeightedParse!I153,WeightedParse!J153,WeightedParse!K153,WeightedParse!M153,WeightedParse!N153,WeightedParse!Q153,WeightedParse!T153,WeightedParse!V153,WeightedParse!X153,WeightedParse!Z153,WeightedParse!AD153,WeightedParse!AF153,WeightedParse!AG153,WeightedParse!AH153,WeightedParse!AI153,WeightedParse!AJ153,WeightedParse!AK153,WeightedParse!AL153,WeightedParse!AN153,WeightedParse!AO153,WeightedParse!AP153),HARMEAN(WeightedParse!I153,WeightedParse!J153,WeightedParse!K153,WeightedParse!M153,WeightedParse!N153,WeightedParse!Q153,WeightedParse!T153,WeightedParse!V153,WeightedParse!X153,WeightedParse!Z153,WeightedParse!AD153,WeightedParse!AF153,WeightedParse!AG153,WeightedParse!AH153,WeightedParse!AI153,WeightedParse!AJ153,WeightedParse!AK153,WeightedParse!AL153,WeightedParse!AN153,WeightedParse!AO153,WeightedParse!AP153)*Variables!$B$5),"")</f>
        <v/>
      </c>
    </row>
    <row r="154" spans="1:51" ht="15" customHeight="1" x14ac:dyDescent="0.25">
      <c r="A154" s="3" t="str">
        <f>IF(WeightedParse!A154&gt;"",WeightedParse!A154,"")</f>
        <v/>
      </c>
      <c r="B154" s="4" t="str">
        <f>IF(WeightedParse!B154&gt;0,WeightedParse!B154,"")</f>
        <v/>
      </c>
      <c r="C154" s="4" t="str">
        <f>IF(A154&gt;"",IF(AND(B154&lt;=Variables!$B$8,G154&gt;2),"Youth",IF(AND(B154&lt;=Variables!$B$8,G154&lt;=2),"Prospect",IF(AND(B154&gt;=Variables!$B$9,G154&gt;2),"Old",IF(G154&gt;=3,"Reserves","First Team")))),"")</f>
        <v/>
      </c>
      <c r="D154" s="4" t="str">
        <f>SquadExport!BJ154</f>
        <v/>
      </c>
      <c r="E154" s="4" t="str">
        <f>IF(A154&gt;"",VLOOKUP(F154,Roles!A:B,2,FALSE)&amp;IF(OR(VLOOKUP(F154,Roles!$A:$B,2,FALSE)="FB",VLOOKUP(F154,Roles!$A:$B,2,FALSE)="WB",VLOOKUP(F154,Roles!$A:$B,2,FALSE)="WM",VLOOKUP(F154,Roles!$A:$B,2,FALSE)="W"),IF(AND(SquadExport!BK154=TRUE,SquadExport!BM154=TRUE,WeightedParse!BB154&gt;=WeightedParse!BC154)," (R)",IF(AND(SquadExport!BK154=TRUE,SquadExport!BM154=TRUE,WeightedParse!BB154&lt;WeightedParse!BC154)," (L)",IF(AND(SquadExport!BK154=TRUE,SquadExport!BM154=FALSE), " (L)",IF(AND(SquadExport!BK154=FALSE,SquadExport!BM154=TRUE)," (R)","")))),""),"")</f>
        <v/>
      </c>
      <c r="F154" s="4" t="str" cm="1">
        <f t="array" ref="F154">IF(A154&gt;"",INDEX($J$1:$AY$1,SUMPRODUCT(MAX(($J$2:$AY$200=MAX($J154:$AY154))*(COLUMN($J$2:$AY$200))))-COLUMN($J$1)+1),"")</f>
        <v/>
      </c>
      <c r="G154" s="4" t="str">
        <f t="shared" si="6"/>
        <v/>
      </c>
      <c r="H154" s="4" t="str">
        <f t="shared" si="7"/>
        <v/>
      </c>
      <c r="I154" s="5" t="str">
        <f t="shared" si="8"/>
        <v/>
      </c>
      <c r="J154" s="114" t="str">
        <f>IF($A154&gt;"",HARMEAN(WeightedParse!V154,WeightedParse!Y154,WeightedParse!Z154,WeightedParse!AE154,WeightedParse!AJ154,WeightedParse!AQ154,WeightedParse!AR154,WeightedParse!AS154,WeightedParse!AU154,WeightedParse!AV154,WeightedParse!AW154,WeightedParse!AY154,WeightedParse!BA154),"")</f>
        <v/>
      </c>
      <c r="K154" s="114" t="str">
        <f>IF(A154&gt;"",HARMEAN(WeightedParse!K154,WeightedParse!Q154,WeightedParse!V154,WeightedParse!X154,WeightedParse!Y154,WeightedParse!Z154,WeightedParse!AE154,WeightedParse!AG154,WeightedParse!AI154,WeightedParse!AJ154,WeightedParse!AQ154,WeightedParse!AR154,WeightedParse!AS154,WeightedParse!AU154,WeightedParse!AV154,WeightedParse!AW154,WeightedParse!AY154,WeightedParse!AZ154,WeightedParse!BA154),"")</f>
        <v/>
      </c>
      <c r="L154" s="114" t="str">
        <f>IF($A154&gt;"",IF(AND(EXACT(SquadExport!$BO154,TRUE),EXACT(SquadExport!$BL154,TRUE)),HARMEAN(WeightedParse!M154,WeightedParse!P154,WeightedParse!S154,WeightedParse!U154,WeightedParse!V154,WeightedParse!W154,WeightedParse!Y154,WeightedParse!AE154,WeightedParse!AL154,WeightedParse!AN154,WeightedParse!AP154),HARMEAN(WeightedParse!M154,WeightedParse!P154,WeightedParse!S154,WeightedParse!U154,WeightedParse!V154,WeightedParse!W154,WeightedParse!Y154,WeightedParse!AE154,WeightedParse!AL154,WeightedParse!AN154,WeightedParse!AP154)*Variables!$B$5),"")</f>
        <v/>
      </c>
      <c r="M154" s="114" t="str">
        <f>IF($A154&gt;"",IF(AND(EXACT(SquadExport!$BO154,TRUE),EXACT(SquadExport!$BL154,TRUE)),HARMEAN(WeightedParse!M154,WeightedParse!P154,WeightedParse!S154,WeightedParse!U154,WeightedParse!V154,WeightedParse!W154,WeightedParse!X154,WeightedParse!Y154,WeightedParse!Z154,WeightedParse!AE154,WeightedParse!AL154,WeightedParse!AN154,WeightedParse!AP154),HARMEAN(WeightedParse!M154,WeightedParse!P154,WeightedParse!S154,WeightedParse!U154,WeightedParse!V154,WeightedParse!W154,WeightedParse!X154,WeightedParse!Y154,WeightedParse!Z154,WeightedParse!AE154,WeightedParse!AL154,WeightedParse!AN154,WeightedParse!AP154)*Variables!$B$5),"")</f>
        <v/>
      </c>
      <c r="N154" s="114" t="str">
        <f>IF($A154&gt;"",IF(AND(EXACT(SquadExport!$BO154,TRUE),EXACT(SquadExport!$BL154,TRUE)),HARMEAN(WeightedParse!K154,WeightedParse!M154,WeightedParse!P154,WeightedParse!Q154,WeightedParse!S154,WeightedParse!T154,WeightedParse!U154,WeightedParse!V154,WeightedParse!W154,WeightedParse!X154,WeightedParse!Y154,WeightedParse!Z154,WeightedParse!AE154,WeightedParse!AG154,WeightedParse!AL154,WeightedParse!AN154,WeightedParse!AP154),HARMEAN(WeightedParse!K154,WeightedParse!M154,WeightedParse!P154,WeightedParse!Q154,WeightedParse!S154,WeightedParse!T154,WeightedParse!U154,WeightedParse!V154,WeightedParse!W154,WeightedParse!X154,WeightedParse!Y154,WeightedParse!Z154,WeightedParse!AE154,WeightedParse!AG154,WeightedParse!AL154,WeightedParse!AN154,WeightedParse!AP154)*Variables!$B$5),"")</f>
        <v/>
      </c>
      <c r="O154" s="114" t="str">
        <f>IF($A154&gt;"",IF(AND(EXACT(SquadExport!$BO154,TRUE),EXACT(SquadExport!$BL154,TRUE)),HARMEAN(WeightedParse!I154,WeightedParse!K154,WeightedParse!M154,WeightedParse!P154,WeightedParse!Q154,WeightedParse!S154,WeightedParse!T154,WeightedParse!V154,WeightedParse!W154,WeightedParse!X154,WeightedParse!Y154,WeightedParse!Z154,WeightedParse!AB154,WeightedParse!AE154,WeightedParse!AF154,WeightedParse!AG154,WeightedParse!AJ154,WeightedParse!AK154,WeightedParse!AL154,WeightedParse!AN154,WeightedParse!AO154,WeightedParse!AP154),HARMEAN(WeightedParse!I154,WeightedParse!K154,WeightedParse!M154,WeightedParse!P154,WeightedParse!Q154,WeightedParse!S154,WeightedParse!T154,WeightedParse!V154,WeightedParse!W154,WeightedParse!X154,WeightedParse!Y154,WeightedParse!Z154,WeightedParse!AB154,WeightedParse!AE154,WeightedParse!AF154,WeightedParse!AG154,WeightedParse!AJ154,WeightedParse!AK154,WeightedParse!AL154,WeightedParse!AN154,WeightedParse!AO154,WeightedParse!AP154)*Variables!$B$5),"")</f>
        <v/>
      </c>
      <c r="P154" s="114" t="str">
        <f>IF($A154&gt;"",IF(AND(OR(EXACT(SquadExport!$BO154,TRUE),EXACT(SquadExport!$BP154,TRUE)),OR(EXACT(SquadExport!$BK154,TRUE),EXACT(SquadExport!$BM154,TRUE))),HARMEAN(WeightedParse!M154,WeightedParse!P154,WeightedParse!S154,WeightedParse!U154,WeightedParse!V154,WeightedParse!W154,WeightedParse!Y154,WeightedParse!AE154,WeightedParse!AF154,WeightedParse!AP154),HARMEAN(WeightedParse!M154,WeightedParse!P154,WeightedParse!S154,WeightedParse!U154,WeightedParse!V154,WeightedParse!W154,WeightedParse!Y154,WeightedParse!AE154,WeightedParse!AF154,WeightedParse!AP154)*Variables!$B$5),"")</f>
        <v/>
      </c>
      <c r="Q154" s="114" t="str">
        <f>IF($A154&gt;"",IF(AND(OR(EXACT(SquadExport!$BO154,TRUE),EXACT(SquadExport!$BP154,TRUE)),OR(EXACT(SquadExport!$BK154,TRUE),EXACT(SquadExport!$BM154,TRUE))),HARMEAN(WeightedParse!H154,WeightedParse!P154,WeightedParse!Q154,WeightedParse!S154,WeightedParse!T154,WeightedParse!V154,WeightedParse!X154,WeightedParse!Y154,WeightedParse!Z154,WeightedParse!AE154,WeightedParse!AF154,WeightedParse!AH154,WeightedParse!AN154,WeightedParse!AO154),HARMEAN(WeightedParse!H154,WeightedParse!P154,WeightedParse!Q154,WeightedParse!S154,WeightedParse!T154,WeightedParse!V154,WeightedParse!X154,WeightedParse!Y154,WeightedParse!Z154,WeightedParse!AE154,WeightedParse!AF154,WeightedParse!AH154,WeightedParse!AN154,WeightedParse!AO154)*Variables!$B$5),"")</f>
        <v/>
      </c>
      <c r="R154" s="115" t="str">
        <f>IF($A154&gt;"",IF(AND(OR(EXACT(SquadExport!$BO154,TRUE),EXACT(SquadExport!$BP154,TRUE)),OR(EXACT(SquadExport!$BK154,TRUE),EXACT(SquadExport!$BM154,TRUE))),HARMEAN(WeightedParse!H154,WeightedParse!I154,WeightedParse!K154,WeightedParse!P154,WeightedParse!Q154,WeightedParse!S154,WeightedParse!T154,WeightedParse!V154,WeightedParse!Y154,WeightedParse!Z154,WeightedParse!AD154,WeightedParse!AE154,WeightedParse!AF154,WeightedParse!AH154,WeightedParse!AI154,WeightedParse!AJ154,WeightedParse!AN154,WeightedParse!AO154),HARMEAN(WeightedParse!H154,WeightedParse!I154,WeightedParse!K154,WeightedParse!P154,WeightedParse!Q154,WeightedParse!S154,WeightedParse!T154,WeightedParse!V154,WeightedParse!Y154,WeightedParse!Z154,WeightedParse!AD154,WeightedParse!AE154,WeightedParse!AF154,WeightedParse!AH154,WeightedParse!AI154,WeightedParse!AJ154,WeightedParse!AN154,WeightedParse!AO154)*Variables!$B$5),"")</f>
        <v/>
      </c>
      <c r="S154" s="115" t="str">
        <f>IF($A154&gt;"",IF(AND(OR(EXACT(SquadExport!$BO154,TRUE),EXACT(SquadExport!$BP154,TRUE)),OR(EXACT(SquadExport!$BK154,TRUE),EXACT(SquadExport!$BM154,TRUE))),HARMEAN(WeightedParse!H154,WeightedParse!I154,WeightedParse!K154,WeightedParse!Q154,WeightedParse!S154,WeightedParse!T154,WeightedParse!V154,WeightedParse!X154,WeightedParse!Z154,WeightedParse!AB154,WeightedParse!AD154,WeightedParse!AF154,WeightedParse!AG154,WeightedParse!AH154,WeightedParse!AI154,WeightedParse!AJ154,WeightedParse!AK154,WeightedParse!AN154,WeightedParse!AO154),HARMEAN(WeightedParse!H154,WeightedParse!I154,WeightedParse!K154,WeightedParse!Q154,WeightedParse!S154,WeightedParse!T154,WeightedParse!V154,WeightedParse!X154,WeightedParse!Z154,WeightedParse!AB154,WeightedParse!AD154,WeightedParse!AF154,WeightedParse!AG154,WeightedParse!AH154,WeightedParse!AI154,WeightedParse!AJ154,WeightedParse!AK154,WeightedParse!AN154,WeightedParse!AO154)*Variables!$B$5),"")</f>
        <v/>
      </c>
      <c r="T154" s="114" t="str">
        <f>IF($A154&gt;"",IF(AND(OR(EXACT(SquadExport!$BO154,TRUE),EXACT(SquadExport!$BP154,TRUE)),OR(EXACT(SquadExport!$BK154,TRUE),EXACT(SquadExport!$BM154,TRUE))),HARMEAN(WeightedParse!I154,WeightedParse!K154,WeightedParse!N154,WeightedParse!P154,WeightedParse!Q154,WeightedParse!S154,WeightedParse!T154,WeightedParse!V154,WeightedParse!X154,WeightedParse!Y154,WeightedParse!Z154,WeightedParse!AB154,WeightedParse!AD154,WeightedParse!AE154,WeightedParse!AF154,WeightedParse!AH154,WeightedParse!AI154,WeightedParse!AJ154,WeightedParse!AN154,WeightedParse!AO154)*WeightedParse!BD154,(HARMEAN(WeightedParse!I154,WeightedParse!K154,WeightedParse!N154,WeightedParse!P154,WeightedParse!Q154,WeightedParse!S154,WeightedParse!T154,WeightedParse!V154,WeightedParse!X154,WeightedParse!Y154,WeightedParse!Z154,WeightedParse!AB154,WeightedParse!AD154,WeightedParse!AE154,WeightedParse!AF154,WeightedParse!AH154,WeightedParse!AI154,WeightedParse!AJ154,WeightedParse!AN154,WeightedParse!AO154)*WeightedParse!BD154)*Variables!$B$5),"")</f>
        <v/>
      </c>
      <c r="U154" s="114" t="str">
        <f>IF($A154&gt;"",IF(EXACT(SquadExport!$BQ154,TRUE),HARMEAN(WeightedParse!P154,WeightedParse!S154,WeightedParse!V154,WeightedParse!X154,WeightedParse!Y154,WeightedParse!Z154,WeightedParse!AE154,WeightedParse!AF154,WeightedParse!AP154),HARMEAN(WeightedParse!P154,WeightedParse!S154,WeightedParse!V154,WeightedParse!X154,WeightedParse!Y154,WeightedParse!Z154,WeightedParse!AE154,WeightedParse!AF154,WeightedParse!AP154)*Variables!$B$5),"")</f>
        <v/>
      </c>
      <c r="V154" s="114" t="str">
        <f>IF($A154&gt;"",IF(EXACT(SquadExport!$BQ154,TRUE),HARMEAN(WeightedParse!K154,WeightedParse!Q154,WeightedParse!S154,WeightedParse!T154,WeightedParse!V154,WeightedParse!X154,WeightedParse!Z154,WeightedParse!AE154,WeightedParse!AF154,WeightedParse!AG154,WeightedParse!AH154,WeightedParse!AK154),HARMEAN(WeightedParse!K154,WeightedParse!Q154,WeightedParse!S154,WeightedParse!T154,WeightedParse!V154,WeightedParse!X154,WeightedParse!Z154,WeightedParse!AE154,WeightedParse!AF154,WeightedParse!AG154,WeightedParse!AH154,WeightedParse!AK154)*Variables!$B$5),"")</f>
        <v/>
      </c>
      <c r="W154" s="114" t="str">
        <f>IF($A154&gt;"",IF(EXACT(SquadExport!$BQ154,TRUE),HARMEAN(WeightedParse!I154,WeightedParse!K154,WeightedParse!N154,WeightedParse!Q154,WeightedParse!T154,WeightedParse!V154,WeightedParse!X154,WeightedParse!Z154,WeightedParse!AB154,WeightedParse!AD154,WeightedParse!AF154,WeightedParse!AG154,WeightedParse!AK154),HARMEAN(WeightedParse!I154,WeightedParse!K154,WeightedParse!N154,WeightedParse!Q154,WeightedParse!T154,WeightedParse!V154,WeightedParse!X154,WeightedParse!Z154,WeightedParse!AB154,WeightedParse!AD154,WeightedParse!AF154,WeightedParse!AG154,WeightedParse!AK154)*Variables!$B$5),"")</f>
        <v/>
      </c>
      <c r="X154" s="114" t="str">
        <f>IF($A154&gt;"",IF(EXACT(SquadExport!$BQ154,TRUE),HARMEAN(WeightedParse!K154,WeightedParse!P154,WeightedParse!Q154,WeightedParse!S154,WeightedParse!U154,WeightedParse!V154,WeightedParse!X154,WeightedParse!Y154,WeightedParse!Z154,WeightedParse!AE154,WeightedParse!AF154,WeightedParse!AH154,WeightedParse!AO154,WeightedParse!AP154),HARMEAN(WeightedParse!K154,WeightedParse!P154,WeightedParse!Q154,WeightedParse!S154,WeightedParse!U154,WeightedParse!V154,WeightedParse!X154,WeightedParse!Y154,WeightedParse!Z154,WeightedParse!AE154,WeightedParse!AF154,WeightedParse!AH154,WeightedParse!AO154,WeightedParse!AP154)*Variables!$B$5),"")</f>
        <v/>
      </c>
      <c r="Y154" s="114" t="str">
        <f>IF($A154&gt;"",IF(EXACT(SquadExport!$BQ154,TRUE),HARMEAN(WeightedParse!P154,WeightedParse!Q154,WeightedParse!S154,WeightedParse!U154,WeightedParse!V154,WeightedParse!W154,WeightedParse!Y154,WeightedParse!AE154,WeightedParse!AF154,WeightedParse!AH154,WeightedParse!AJ154,WeightedParse!AN154,WeightedParse!AO154,WeightedParse!AP154),HARMEAN(WeightedParse!P154,WeightedParse!Q154,WeightedParse!S154,WeightedParse!U154,WeightedParse!V154,WeightedParse!W154,WeightedParse!Y154,WeightedParse!AE154,WeightedParse!AF154,WeightedParse!AH154,WeightedParse!AJ154,WeightedParse!AN154,WeightedParse!AO154,WeightedParse!AP154)*Variables!$B$5),"")</f>
        <v/>
      </c>
      <c r="Z154" s="114" t="str">
        <f>IF($A154&gt;"",IF(EXACT(SquadExport!$BQ154,TRUE),HARMEAN(WeightedParse!M154,WeightedParse!P154,WeightedParse!Q154,WeightedParse!S154,WeightedParse!U154,WeightedParse!V154,WeightedParse!W154,WeightedParse!X154,WeightedParse!Y154,WeightedParse!Z154,WeightedParse!AE154,WeightedParse!AF154,WeightedParse!AH154,WeightedParse!AL154,WeightedParse!AO154,WeightedParse!AP154),HARMEAN(WeightedParse!M154,WeightedParse!P154,WeightedParse!Q154,WeightedParse!S154,WeightedParse!U154,WeightedParse!V154,WeightedParse!W154,WeightedParse!X154,WeightedParse!Y154,WeightedParse!Z154,WeightedParse!AE154,WeightedParse!AF154,WeightedParse!AH154,WeightedParse!AL154,WeightedParse!AO154,WeightedParse!AP154)*Variables!$B$5),"")</f>
        <v/>
      </c>
      <c r="AA154" s="114" t="str">
        <f>IF($A154&gt;"",IF(EXACT(SquadExport!$BQ154,TRUE),HARMEAN(WeightedParse!J154,WeightedParse!K154,WeightedParse!N154,WeightedParse!P154,WeightedParse!Q154,WeightedParse!S154,WeightedParse!V154,WeightedParse!X154,WeightedParse!Y154,WeightedParse!Z154,WeightedParse!AD154,WeightedParse!AE154,WeightedParse!AH154,WeightedParse!AI154,WeightedParse!AK154,WeightedParse!AN154,WeightedParse!AO154,WeightedParse!AP154),HARMEAN(WeightedParse!J154,WeightedParse!K154,WeightedParse!N154,WeightedParse!P154,WeightedParse!Q154,WeightedParse!S154,WeightedParse!V154,WeightedParse!X154,WeightedParse!Y154,WeightedParse!Z154,WeightedParse!AD154,WeightedParse!AE154,WeightedParse!AH154,WeightedParse!AI154,WeightedParse!AK154,WeightedParse!AN154,WeightedParse!AO154,WeightedParse!AP154)*Variables!$B$5),"")</f>
        <v/>
      </c>
      <c r="AB154" s="114" t="str">
        <f>IF($A154&gt;"",IF(AND(EXACT(SquadExport!$BR154,TRUE),EXACT(SquadExport!$BL154,TRUE)),HARMEAN(WeightedParse!I154,WeightedParse!K154,WeightedParse!N154,WeightedParse!Q154,WeightedParse!T154,WeightedParse!V154,WeightedParse!X154,WeightedParse!Y154,WeightedParse!Z154,WeightedParse!AD154,WeightedParse!AE154,WeightedParse!AF154,WeightedParse!AG154,WeightedParse!AH154,WeightedParse!AI154,WeightedParse!AJ154,WeightedParse!AK154,WeightedParse!AN154,WeightedParse!AO154),HARMEAN(WeightedParse!I154,WeightedParse!K154,WeightedParse!N154,WeightedParse!Q154,WeightedParse!T154,WeightedParse!V154,WeightedParse!X154,WeightedParse!Y154,WeightedParse!Z154,WeightedParse!AD154,WeightedParse!AE154,WeightedParse!AF154,WeightedParse!AG154,WeightedParse!AH154,WeightedParse!AI154,WeightedParse!AJ154,WeightedParse!AK154,WeightedParse!AN154,WeightedParse!AO154)*Variables!$B$5),"")</f>
        <v/>
      </c>
      <c r="AC154" s="114" t="str">
        <f>IF($A154&gt;"",IF(AND(EXACT(SquadExport!$BR154,TRUE),EXACT(SquadExport!$BL154,TRUE)),HARMEAN(WeightedParse!K154,WeightedParse!Q154,WeightedParse!S154,WeightedParse!T154,WeightedParse!V154,WeightedParse!X154,WeightedParse!Y154,WeightedParse!Z154,WeightedParse!AD154,WeightedParse!AE154,WeightedParse!AF154,WeightedParse!AG154,WeightedParse!AH154,WeightedParse!AO154),HARMEAN(WeightedParse!K154,WeightedParse!Q154,WeightedParse!S154,WeightedParse!T154,WeightedParse!V154,WeightedParse!X154,WeightedParse!Y154,WeightedParse!Z154,WeightedParse!AD154,WeightedParse!AE154,WeightedParse!AF154,WeightedParse!AG154,WeightedParse!AH154,WeightedParse!AO154)*Variables!$B$5),"")</f>
        <v/>
      </c>
      <c r="AD154" s="114" t="str">
        <f>IF($A154&gt;"",IF(AND(EXACT(SquadExport!$BR154,TRUE),EXACT(SquadExport!$BL154,TRUE)),HARMEAN(WeightedParse!I154,WeightedParse!J154,WeightedParse!K154,WeightedParse!N154,WeightedParse!Q154,WeightedParse!S154,WeightedParse!T154,WeightedParse!V154,WeightedParse!X154,WeightedParse!Z154,WeightedParse!AB154,WeightedParse!AD154,WeightedParse!AG154,WeightedParse!AH154,WeightedParse!AI154,WeightedParse!AK154,WeightedParse!AO154),HARMEAN(WeightedParse!I154,WeightedParse!J154,WeightedParse!K154,WeightedParse!N154,WeightedParse!Q154,WeightedParse!S154,WeightedParse!T154,WeightedParse!V154,WeightedParse!X154,WeightedParse!Z154,WeightedParse!AB154,WeightedParse!AD154,WeightedParse!AG154,WeightedParse!AH154,WeightedParse!AI154,WeightedParse!AK154,WeightedParse!AO154)*Variables!$B$5),"")</f>
        <v/>
      </c>
      <c r="AE154" s="114" t="str">
        <f>IF($A154&gt;"",IF(AND(EXACT(SquadExport!$BR154,TRUE),EXACT(SquadExport!$BL154,TRUE)),HARMEAN(WeightedParse!K154,WeightedParse!N154,WeightedParse!P154,WeightedParse!Q154,WeightedParse!S154,WeightedParse!T154,WeightedParse!U154,WeightedParse!V154,WeightedParse!X154,WeightedParse!Y154,WeightedParse!Z154,WeightedParse!AD154,WeightedParse!AE154,WeightedParse!AF154,WeightedParse!AG154,WeightedParse!AH154,WeightedParse!AI154,WeightedParse!AO154),HARMEAN(WeightedParse!K154,WeightedParse!N154,WeightedParse!P154,WeightedParse!Q154,WeightedParse!S154,WeightedParse!T154,WeightedParse!U154,WeightedParse!V154,WeightedParse!X154,WeightedParse!Y154,WeightedParse!Z154,WeightedParse!AD154,WeightedParse!AE154,WeightedParse!AF154,WeightedParse!AG154,WeightedParse!AH154,WeightedParse!AI154,WeightedParse!AO154)*Variables!$B$5),"")</f>
        <v/>
      </c>
      <c r="AF154" s="114" t="str">
        <f>IF($A154&gt;"",IF(AND(EXACT(SquadExport!$BR154,TRUE),EXACT(SquadExport!$BL154,TRUE)),HARMEAN(WeightedParse!I154,WeightedParse!J154,WeightedParse!K154,WeightedParse!N154,WeightedParse!Q154,WeightedParse!S154,WeightedParse!T154,WeightedParse!U154,WeightedParse!V154,WeightedParse!X154,WeightedParse!Z154,WeightedParse!AD154,WeightedParse!AE154,WeightedParse!AF154,WeightedParse!AH154,WeightedParse!AI154,WeightedParse!AK154,WeightedParse!AN154,WeightedParse!AO154,WeightedParse!AP154),HARMEAN(WeightedParse!I154,WeightedParse!J154,WeightedParse!K154,WeightedParse!N154,WeightedParse!Q154,WeightedParse!S154,WeightedParse!T154,WeightedParse!U154,WeightedParse!V154,WeightedParse!X154,WeightedParse!Z154,WeightedParse!AD154,WeightedParse!AE154,WeightedParse!AF154,WeightedParse!AH154,WeightedParse!AI154,WeightedParse!AK154,WeightedParse!AN154,WeightedParse!AO154,WeightedParse!AP154)*Variables!$B$5),"")</f>
        <v/>
      </c>
      <c r="AG154" s="114" t="str">
        <f>IF($A154&gt;"",IF(AND(OR(EXACT(SquadExport!$BR154,TRUE),EXACT(SquadExport!$BS154,TRUE)),OR(EXACT(SquadExport!$BK154,TRUE),EXACT(SquadExport!$BM154,TRUE))),HARMEAN(WeightedParse!I154,WeightedParse!K154,WeightedParse!Q154,WeightedParse!T154,WeightedParse!X154,WeightedParse!Z154,WeightedParse!AD154,WeightedParse!AF154,WeightedParse!AG154,WeightedParse!AJ154),HARMEAN(WeightedParse!I154,WeightedParse!K154,WeightedParse!Q154,WeightedParse!T154,WeightedParse!X154,WeightedParse!Z154,WeightedParse!AD154,WeightedParse!AF154,WeightedParse!AG154,WeightedParse!AJ154)*Variables!$B$5),"")</f>
        <v/>
      </c>
      <c r="AH154" s="114" t="str">
        <f>IF($A154&gt;"",IF(AND(OR(EXACT(SquadExport!$BR154,TRUE),EXACT(SquadExport!$BS154,TRUE)),OR(EXACT(SquadExport!$BK154,TRUE),EXACT(SquadExport!$BM154,TRUE))),HARMEAN(WeightedParse!H154,WeightedParse!K154,WeightedParse!P154,WeightedParse!Q154,WeightedParse!S154,WeightedParse!T154,WeightedParse!V154,WeightedParse!X154,WeightedParse!Y154,WeightedParse!Z154,WeightedParse!AD154,WeightedParse!AE154,WeightedParse!AF154,WeightedParse!AG154,WeightedParse!AH154,WeightedParse!AO154),HARMEAN(WeightedParse!H154,WeightedParse!K154,WeightedParse!P154,WeightedParse!Q154,WeightedParse!S154,WeightedParse!T154,WeightedParse!V154,WeightedParse!X154,WeightedParse!Y154,WeightedParse!Z154,WeightedParse!AD154,WeightedParse!AE154,WeightedParse!AF154,WeightedParse!AG154,WeightedParse!AH154,WeightedParse!AO154)*Variables!$B$5),"")</f>
        <v/>
      </c>
      <c r="AI154" s="114" t="str">
        <f>IF($A154&gt;"",IF(AND(OR(EXACT(SquadExport!$BR154,TRUE),EXACT(SquadExport!$BS154,TRUE)),OR(EXACT(SquadExport!$BK154,TRUE),EXACT(SquadExport!$BM154,TRUE))),HARMEAN(WeightedParse!H154,WeightedParse!I154,WeightedParse!K154,WeightedParse!P154,WeightedParse!Q154,WeightedParse!S154,WeightedParse!T154,WeightedParse!U154,WeightedParse!V154,WeightedParse!X154,WeightedParse!Y154,WeightedParse!Z154,WeightedParse!AD154,WeightedParse!AE154,WeightedParse!AF154,WeightedParse!AH154,WeightedParse!AI154,WeightedParse!AO154),HARMEAN(WeightedParse!H154,WeightedParse!I154,WeightedParse!K154,WeightedParse!P154,WeightedParse!Q154,WeightedParse!S154,WeightedParse!T154,WeightedParse!U154,WeightedParse!V154,WeightedParse!X154,WeightedParse!Y154,WeightedParse!Z154,WeightedParse!AD154,WeightedParse!AE154,WeightedParse!AF154,WeightedParse!AH154,WeightedParse!AI154,WeightedParse!AO154)*Variables!$B$5),"")</f>
        <v/>
      </c>
      <c r="AJ154" s="114" t="str">
        <f>IF($A154&gt;"",IF(AND(OR(EXACT(SquadExport!$BR154,TRUE),EXACT(SquadExport!$BS154,TRUE)),OR(EXACT(SquadExport!$BK154,TRUE),EXACT(SquadExport!$BM154,TRUE))),HARMEAN(WeightedParse!H154,WeightedParse!K154,WeightedParse!M154,WeightedParse!V154,WeightedParse!W154,WeightedParse!AD154,WeightedParse!AF154,WeightedParse!AH154,WeightedParse!AK154,WeightedParse!AL154,WeightedParse!AO154,WeightedParse!AP154)*(CONVERT(LEFT(SquadExport!$E154,FIND("'",SquadExport!$E154)-1)+((MID(SquadExport!$E154,FIND("'",SquadExport!$E154)+1,LEN(SquadExport!$E154)-FIND("'",SquadExport!$E154)-1))/12),"ft","m")-1)/(Variables!$C$4-1),(HARMEAN(WeightedParse!H154,WeightedParse!K154,WeightedParse!M154,WeightedParse!V154,WeightedParse!W154,WeightedParse!AD154,WeightedParse!AF154,WeightedParse!AH154,WeightedParse!AK154,WeightedParse!AL154,WeightedParse!AO154,WeightedParse!AP154)*(CONVERT(LEFT(SquadExport!$E154,FIND("'",SquadExport!$E154)-1)+((MID(SquadExport!$E154,FIND("'",SquadExport!$E154)+1,LEN(SquadExport!$E154)-FIND("'",SquadExport!$E154)-1))/12),"ft","m")-1)/(Variables!$C$4-1))*Variables!$B$5),"")</f>
        <v/>
      </c>
      <c r="AK154" s="114" t="str">
        <f>IF($A154&gt;"",IF(AND(OR(EXACT(SquadExport!$BR154,TRUE),EXACT(SquadExport!$BS154,TRUE)),OR(EXACT(SquadExport!$BK154,TRUE),EXACT(SquadExport!$BM154,TRUE))),HARMEAN(WeightedParse!J154,WeightedParse!K154,WeightedParse!T154,WeightedParse!V154,WeightedParse!X154,WeightedParse!Y154,WeightedParse!Z154,WeightedParse!AD154,WeightedParse!AH154,WeightedParse!AI154,WeightedParse!AK154,WeightedParse!AO154),HARMEAN(WeightedParse!J154,WeightedParse!K154,WeightedParse!T154,WeightedParse!V154,WeightedParse!X154,WeightedParse!Y154,WeightedParse!Z154,WeightedParse!AD154,WeightedParse!AH154,WeightedParse!AI154,WeightedParse!AK154,WeightedParse!AO154)*Variables!$B$5),"")</f>
        <v/>
      </c>
      <c r="AL154" s="114" t="str">
        <f>IF($A154&gt;"",IF(AND(OR(EXACT(SquadExport!$BR154,TRUE),EXACT(SquadExport!$BS154,TRUE)),OR(EXACT(SquadExport!$BK154,TRUE),EXACT(SquadExport!$BM154,TRUE))),HARMEAN(WeightedParse!H154,WeightedParse!I154,WeightedParse!K154,WeightedParse!Q154,WeightedParse!T154,WeightedParse!V154,WeightedParse!AB154,WeightedParse!AD154,WeightedParse!AH154,WeightedParse!AI154,WeightedParse!AJ154,WeightedParse!AN154,WeightedParse!AO154),HARMEAN(WeightedParse!H154,WeightedParse!I154,WeightedParse!K154,WeightedParse!Q154,WeightedParse!T154,WeightedParse!V154,WeightedParse!AB154,WeightedParse!AD154,WeightedParse!AH154,WeightedParse!AI154,WeightedParse!AJ154,WeightedParse!AN154,WeightedParse!AO154)*Variables!$B$5),"")</f>
        <v/>
      </c>
      <c r="AM154" s="114" t="str">
        <f>IF($A154&gt;"",IF(AND(OR(EXACT(SquadExport!$BR154,TRUE),EXACT(SquadExport!$BS154,TRUE)),OR(EXACT(SquadExport!$BK154,TRUE),EXACT(SquadExport!$BM154,TRUE))),HARMEAN(WeightedParse!I154,WeightedParse!J154,WeightedParse!K154,WeightedParse!N154,WeightedParse!Q154,WeightedParse!T154,WeightedParse!V154,WeightedParse!X154,WeightedParse!AB154,WeightedParse!AD154,WeightedParse!AG154,WeightedParse!AI154,WeightedParse!AJ154,WeightedParse!AK154,WeightedParse!AN154)*WeightedParse!BD154,(HARMEAN(WeightedParse!I154,WeightedParse!J154,WeightedParse!K154,WeightedParse!N154,WeightedParse!Q154,WeightedParse!T154,WeightedParse!V154,WeightedParse!X154,WeightedParse!AB154,WeightedParse!AD154,WeightedParse!AG154,WeightedParse!AI154,WeightedParse!AJ154,WeightedParse!AK154,WeightedParse!AN154)*WeightedParse!BD154)*Variables!$B$5),"")</f>
        <v/>
      </c>
      <c r="AN154" s="114" t="str">
        <f>IF($A154&gt;"",IF(AND(OR(EXACT(SquadExport!$BR154,TRUE),EXACT(SquadExport!$BS154,TRUE)),OR(EXACT(SquadExport!$BK154,TRUE),EXACT(SquadExport!$BM154,TRUE))),HARMEAN(WeightedParse!H154,WeightedParse!I154,WeightedParse!K154,WeightedParse!N154,WeightedParse!Q154,WeightedParse!T154,WeightedParse!V154,WeightedParse!X154,WeightedParse!Z154,WeightedParse!AD154,WeightedParse!AG154,WeightedParse!AH154,WeightedParse!AI154,WeightedParse!AJ154,WeightedParse!AN154,WeightedParse!AO154)*WeightedParse!BD154,(HARMEAN(WeightedParse!H154,WeightedParse!I154,WeightedParse!K154,WeightedParse!N154,WeightedParse!Q154,WeightedParse!T154,WeightedParse!V154,WeightedParse!X154,WeightedParse!Z154,WeightedParse!AD154,WeightedParse!AG154,WeightedParse!AH154,WeightedParse!AI154,WeightedParse!AJ154,WeightedParse!AN154,WeightedParse!AO154)*WeightedParse!BD154)*Variables!$B$5),"")</f>
        <v/>
      </c>
      <c r="AO154" s="114" t="str">
        <f>IF($A154&gt;"",IF(AND(EXACT(SquadExport!$BS154,TRUE),EXACT(SquadExport!$BL154,TRUE)),HARMEAN(WeightedParse!K154,WeightedParse!Q154,WeightedParse!T154,WeightedParse!V154,WeightedParse!X154,WeightedParse!Z154,WeightedParse!AB154,WeightedParse!AD154,WeightedParse!AG154,WeightedParse!AK154),HARMEAN(WeightedParse!K154,WeightedParse!Q154,WeightedParse!T154,WeightedParse!V154,WeightedParse!X154,WeightedParse!Z154,WeightedParse!AB154,WeightedParse!AD154,WeightedParse!AG154,WeightedParse!AK154)*Variables!$B$5),"")</f>
        <v/>
      </c>
      <c r="AP154" s="114" t="str">
        <f>IF($A154&gt;"",IF(AND(EXACT(SquadExport!$BS154,TRUE),EXACT(SquadExport!$BL154,TRUE)),HARMEAN(WeightedParse!I154,WeightedParse!K154,WeightedParse!Q154,WeightedParse!T154,WeightedParse!V154,WeightedParse!X154,WeightedParse!Z154,WeightedParse!AB154,WeightedParse!AD154,WeightedParse!AF154,WeightedParse!AG154,WeightedParse!AI154,WeightedParse!AJ154),HARMEAN(WeightedParse!I154,WeightedParse!K154,WeightedParse!Q154,WeightedParse!T154,WeightedParse!V154,WeightedParse!X154,WeightedParse!Z154,WeightedParse!AB154,WeightedParse!AD154,WeightedParse!AF154,WeightedParse!AG154,WeightedParse!AI154,WeightedParse!AJ154)*Variables!$B$5),"")</f>
        <v/>
      </c>
      <c r="AQ154" s="114" t="str">
        <f>IF($A154&gt;"",IF(AND(EXACT(SquadExport!$BS154,TRUE),EXACT(SquadExport!$BL154,TRUE)),HARMEAN(WeightedParse!I154,WeightedParse!J154,WeightedParse!K154,WeightedParse!Q154,WeightedParse!T154,WeightedParse!V154,WeightedParse!X154,WeightedParse!Z154,WeightedParse!AB154,WeightedParse!AD154,WeightedParse!AG154,WeightedParse!AI154,WeightedParse!AJ154,WeightedParse!AK154),HARMEAN(WeightedParse!I154,WeightedParse!J154,WeightedParse!K154,WeightedParse!Q154,WeightedParse!T154,WeightedParse!V154,WeightedParse!X154,WeightedParse!Z154,WeightedParse!AB154,WeightedParse!AD154,WeightedParse!AG154,WeightedParse!AI154,WeightedParse!AJ154,WeightedParse!AK154)*Variables!$B$5),"")</f>
        <v/>
      </c>
      <c r="AR154" s="114" t="str">
        <f>IF($A154&gt;"",IF(AND(EXACT(SquadExport!$BS154,TRUE),EXACT(SquadExport!$BL154,TRUE)),HARMEAN(WeightedParse!I154,WeightedParse!J154,WeightedParse!K154,WeightedParse!Q154,WeightedParse!T154,WeightedParse!V154,WeightedParse!X154,WeightedParse!Y154,WeightedParse!Z154,WeightedParse!AD154,WeightedParse!AH154,WeightedParse!AI154,WeightedParse!AJ154,WeightedParse!AK154,WeightedParse!AN154,WeightedParse!AO154),HARMEAN(WeightedParse!I154,WeightedParse!J154,WeightedParse!K154,WeightedParse!Q154,WeightedParse!T154,WeightedParse!V154,WeightedParse!X154,WeightedParse!Y154,WeightedParse!Z154,WeightedParse!AD154,WeightedParse!AH154,WeightedParse!AI154,WeightedParse!AJ154,WeightedParse!AK154,WeightedParse!AN154,WeightedParse!AO154)*Variables!$B$5),"")</f>
        <v/>
      </c>
      <c r="AS154" s="114" t="str">
        <f>IF($A154&gt;"",IF(AND(EXACT(SquadExport!$BT154,TRUE),EXACT(SquadExport!$BL154,TRUE)),HARMEAN(WeightedParse!J154,WeightedParse!K154,WeightedParse!M154,WeightedParse!T154,WeightedParse!V154,WeightedParse!X154,WeightedParse!Z154,WeightedParse!AD154,WeightedParse!AI154),(HARMEAN(WeightedParse!J154,WeightedParse!K154,WeightedParse!M154,WeightedParse!T154,WeightedParse!V154,WeightedParse!X154,WeightedParse!Z154,WeightedParse!AD154,WeightedParse!AI154)*Variables!$B$5)),"")</f>
        <v/>
      </c>
      <c r="AT154" s="114" t="str">
        <f>IF($A154&gt;"",IF(AND(EXACT(SquadExport!$BT154,TRUE),EXACT(SquadExport!$BL154,TRUE)),HARMEAN(WeightedParse!J154,WeightedParse!K154,WeightedParse!M154,WeightedParse!U154,WeightedParse!V154,WeightedParse!W154,WeightedParse!X154,WeightedParse!Z154,WeightedParse!AD154,WeightedParse!AF154,WeightedParse!AK154,WeightedParse!AL154,WeightedParse!AP154)*(CONVERT(LEFT(SquadExport!$E154,FIND("'",SquadExport!$E154)-1)+((MID(SquadExport!$E154,FIND("'",SquadExport!$E154)+1,LEN(SquadExport!$E154)-FIND("'",SquadExport!$E154)-1))/12),"ft","m")-1)/(Variables!$C$4-1),(HARMEAN(WeightedParse!J154,WeightedParse!K154,WeightedParse!M154,WeightedParse!U154,WeightedParse!V154,WeightedParse!W154,WeightedParse!X154,WeightedParse!Z154,WeightedParse!AD154,WeightedParse!AF154,WeightedParse!AK154,WeightedParse!AL154,WeightedParse!AP154)*(CONVERT(LEFT(SquadExport!$E154,FIND("'",SquadExport!$E154)-1)+((MID(SquadExport!$E154,FIND("'",SquadExport!$E154)+1,LEN(SquadExport!$E154)-FIND("'",SquadExport!$E154)-1))/12),"ft","m")-1)/(Variables!$C$4-1)))*Variables!$B$5,"")</f>
        <v/>
      </c>
      <c r="AU154" s="114" t="str">
        <f>IF($A154&gt;"",IF(AND(EXACT(SquadExport!$BT154,TRUE),EXACT(SquadExport!$BL154,TRUE)),HARMEAN(WeightedParse!I154,WeightedParse!J154,WeightedParse!K154,WeightedParse!Q154,WeightedParse!T154,WeightedParse!V154,WeightedParse!X154,WeightedParse!Z154,WeightedParse!AB154,WeightedParse!AD154,WeightedParse!AF154,WeightedParse!AG154,WeightedParse!AK154,WeightedParse!AP154),HARMEAN(WeightedParse!I154,WeightedParse!J154,WeightedParse!K154,WeightedParse!Q154,WeightedParse!T154,WeightedParse!V154,WeightedParse!X154,WeightedParse!Z154,WeightedParse!AB154,WeightedParse!AD154,WeightedParse!AF154,WeightedParse!AG154,WeightedParse!AK154,WeightedParse!AP154)*Variables!$B$5),"")</f>
        <v/>
      </c>
      <c r="AV154" s="114" t="str">
        <f>IF($A154&gt;"",IF(AND(EXACT(SquadExport!$BT154,TRUE),EXACT(SquadExport!$BL154,TRUE)),HARMEAN(WeightedParse!I154,WeightedParse!J154,WeightedParse!K154,WeightedParse!Q154,WeightedParse!T154,WeightedParse!V154,WeightedParse!X154,WeightedParse!Z154,WeightedParse!AD154,WeightedParse!AH154,WeightedParse!AI154,WeightedParse!AJ154,WeightedParse!AK154,WeightedParse!AN154,WeightedParse!AO154),HARMEAN(WeightedParse!I154,WeightedParse!J154,WeightedParse!K154,WeightedParse!Q154,WeightedParse!T154,WeightedParse!V154,WeightedParse!X154,WeightedParse!Z154,WeightedParse!AD154,WeightedParse!AH154,WeightedParse!AI154,WeightedParse!AJ154,WeightedParse!AK154,WeightedParse!AN154,WeightedParse!AO154)*Variables!$B$5),"")</f>
        <v/>
      </c>
      <c r="AW154" s="114" t="str">
        <f>IF($A154&gt;"",IF(AND(EXACT(SquadExport!$BT154,TRUE),EXACT(SquadExport!$BL154,TRUE)),HARMEAN(WeightedParse!I154,WeightedParse!J154,WeightedParse!K154,WeightedParse!Q154,WeightedParse!T154,WeightedParse!V154,WeightedParse!X154,WeightedParse!Z154,WeightedParse!AB154,WeightedParse!AD154,WeightedParse!AF154,WeightedParse!AG154,WeightedParse!AI154,WeightedParse!AJ154,WeightedParse!AK154),HARMEAN(WeightedParse!I154,WeightedParse!J154,WeightedParse!K154,WeightedParse!Q154,WeightedParse!T154,WeightedParse!V154,WeightedParse!X154,WeightedParse!Z154,WeightedParse!AB154,WeightedParse!AD154,WeightedParse!AF154,WeightedParse!AG154,WeightedParse!AI154,WeightedParse!AJ154,WeightedParse!AK154)*Variables!$B$5),"")</f>
        <v/>
      </c>
      <c r="AX154" s="114" t="str">
        <f>IF($A154&gt;"",IF(AND(EXACT(SquadExport!$BT154,TRUE),EXACT(SquadExport!$BL154,TRUE)),HARMEAN(WeightedParse!K154,WeightedParse!Q154,WeightedParse!U154,WeightedParse!V154,WeightedParse!W154,WeightedParse!X154,WeightedParse!Y154,WeightedParse!Z154,WeightedParse!AD154,WeightedParse!AF154,WeightedParse!AH154,WeightedParse!AI154,WeightedParse!AJ154,WeightedParse!AK154,WeightedParse!AN154,WeightedParse!AO154,WeightedParse!AP154),HARMEAN(WeightedParse!K154,WeightedParse!Q154,WeightedParse!U154,WeightedParse!V154,WeightedParse!W154,WeightedParse!X154,WeightedParse!Y154,WeightedParse!Z154,WeightedParse!AD154,WeightedParse!AF154,WeightedParse!AH154,WeightedParse!AI154,WeightedParse!AJ154,WeightedParse!AK154,WeightedParse!AN154,WeightedParse!AO154,WeightedParse!AP154)*Variables!$B$5),"")</f>
        <v/>
      </c>
      <c r="AY154" s="114" t="str">
        <f>IF($A154&gt;"",IF(AND(EXACT(SquadExport!$BT154,TRUE),EXACT(SquadExport!$BL154,TRUE)),HARMEAN(WeightedParse!I154,WeightedParse!J154,WeightedParse!K154,WeightedParse!M154,WeightedParse!N154,WeightedParse!Q154,WeightedParse!T154,WeightedParse!V154,WeightedParse!X154,WeightedParse!Z154,WeightedParse!AD154,WeightedParse!AF154,WeightedParse!AG154,WeightedParse!AH154,WeightedParse!AI154,WeightedParse!AJ154,WeightedParse!AK154,WeightedParse!AL154,WeightedParse!AN154,WeightedParse!AO154,WeightedParse!AP154),HARMEAN(WeightedParse!I154,WeightedParse!J154,WeightedParse!K154,WeightedParse!M154,WeightedParse!N154,WeightedParse!Q154,WeightedParse!T154,WeightedParse!V154,WeightedParse!X154,WeightedParse!Z154,WeightedParse!AD154,WeightedParse!AF154,WeightedParse!AG154,WeightedParse!AH154,WeightedParse!AI154,WeightedParse!AJ154,WeightedParse!AK154,WeightedParse!AL154,WeightedParse!AN154,WeightedParse!AO154,WeightedParse!AP154)*Variables!$B$5),"")</f>
        <v/>
      </c>
    </row>
    <row r="155" spans="1:51" ht="15" customHeight="1" x14ac:dyDescent="0.25">
      <c r="A155" s="3" t="str">
        <f>IF(WeightedParse!A155&gt;"",WeightedParse!A155,"")</f>
        <v/>
      </c>
      <c r="B155" s="4" t="str">
        <f>IF(WeightedParse!B155&gt;0,WeightedParse!B155,"")</f>
        <v/>
      </c>
      <c r="C155" s="4" t="str">
        <f>IF(A155&gt;"",IF(AND(B155&lt;=Variables!$B$8,G155&gt;2),"Youth",IF(AND(B155&lt;=Variables!$B$8,G155&lt;=2),"Prospect",IF(AND(B155&gt;=Variables!$B$9,G155&gt;2),"Old",IF(G155&gt;=3,"Reserves","First Team")))),"")</f>
        <v/>
      </c>
      <c r="D155" s="4" t="str">
        <f>SquadExport!BJ155</f>
        <v/>
      </c>
      <c r="E155" s="4" t="str">
        <f>IF(A155&gt;"",VLOOKUP(F155,Roles!A:B,2,FALSE)&amp;IF(OR(VLOOKUP(F155,Roles!$A:$B,2,FALSE)="FB",VLOOKUP(F155,Roles!$A:$B,2,FALSE)="WB",VLOOKUP(F155,Roles!$A:$B,2,FALSE)="WM",VLOOKUP(F155,Roles!$A:$B,2,FALSE)="W"),IF(AND(SquadExport!BK155=TRUE,SquadExport!BM155=TRUE,WeightedParse!BB155&gt;=WeightedParse!BC155)," (R)",IF(AND(SquadExport!BK155=TRUE,SquadExport!BM155=TRUE,WeightedParse!BB155&lt;WeightedParse!BC155)," (L)",IF(AND(SquadExport!BK155=TRUE,SquadExport!BM155=FALSE), " (L)",IF(AND(SquadExport!BK155=FALSE,SquadExport!BM155=TRUE)," (R)","")))),""),"")</f>
        <v/>
      </c>
      <c r="F155" s="4" t="str" cm="1">
        <f t="array" ref="F155">IF(A155&gt;"",INDEX($J$1:$AY$1,SUMPRODUCT(MAX(($J$2:$AY$200=MAX($J155:$AY155))*(COLUMN($J$2:$AY$200))))-COLUMN($J$1)+1),"")</f>
        <v/>
      </c>
      <c r="G155" s="4" t="str">
        <f t="shared" si="6"/>
        <v/>
      </c>
      <c r="H155" s="4" t="str">
        <f t="shared" si="7"/>
        <v/>
      </c>
      <c r="I155" s="5" t="str">
        <f t="shared" si="8"/>
        <v/>
      </c>
      <c r="J155" s="114" t="str">
        <f>IF($A155&gt;"",HARMEAN(WeightedParse!V155,WeightedParse!Y155,WeightedParse!Z155,WeightedParse!AE155,WeightedParse!AJ155,WeightedParse!AQ155,WeightedParse!AR155,WeightedParse!AS155,WeightedParse!AU155,WeightedParse!AV155,WeightedParse!AW155,WeightedParse!AY155,WeightedParse!BA155),"")</f>
        <v/>
      </c>
      <c r="K155" s="114" t="str">
        <f>IF(A155&gt;"",HARMEAN(WeightedParse!K155,WeightedParse!Q155,WeightedParse!V155,WeightedParse!X155,WeightedParse!Y155,WeightedParse!Z155,WeightedParse!AE155,WeightedParse!AG155,WeightedParse!AI155,WeightedParse!AJ155,WeightedParse!AQ155,WeightedParse!AR155,WeightedParse!AS155,WeightedParse!AU155,WeightedParse!AV155,WeightedParse!AW155,WeightedParse!AY155,WeightedParse!AZ155,WeightedParse!BA155),"")</f>
        <v/>
      </c>
      <c r="L155" s="114" t="str">
        <f>IF($A155&gt;"",IF(AND(EXACT(SquadExport!$BO155,TRUE),EXACT(SquadExport!$BL155,TRUE)),HARMEAN(WeightedParse!M155,WeightedParse!P155,WeightedParse!S155,WeightedParse!U155,WeightedParse!V155,WeightedParse!W155,WeightedParse!Y155,WeightedParse!AE155,WeightedParse!AL155,WeightedParse!AN155,WeightedParse!AP155),HARMEAN(WeightedParse!M155,WeightedParse!P155,WeightedParse!S155,WeightedParse!U155,WeightedParse!V155,WeightedParse!W155,WeightedParse!Y155,WeightedParse!AE155,WeightedParse!AL155,WeightedParse!AN155,WeightedParse!AP155)*Variables!$B$5),"")</f>
        <v/>
      </c>
      <c r="M155" s="114" t="str">
        <f>IF($A155&gt;"",IF(AND(EXACT(SquadExport!$BO155,TRUE),EXACT(SquadExport!$BL155,TRUE)),HARMEAN(WeightedParse!M155,WeightedParse!P155,WeightedParse!S155,WeightedParse!U155,WeightedParse!V155,WeightedParse!W155,WeightedParse!X155,WeightedParse!Y155,WeightedParse!Z155,WeightedParse!AE155,WeightedParse!AL155,WeightedParse!AN155,WeightedParse!AP155),HARMEAN(WeightedParse!M155,WeightedParse!P155,WeightedParse!S155,WeightedParse!U155,WeightedParse!V155,WeightedParse!W155,WeightedParse!X155,WeightedParse!Y155,WeightedParse!Z155,WeightedParse!AE155,WeightedParse!AL155,WeightedParse!AN155,WeightedParse!AP155)*Variables!$B$5),"")</f>
        <v/>
      </c>
      <c r="N155" s="114" t="str">
        <f>IF($A155&gt;"",IF(AND(EXACT(SquadExport!$BO155,TRUE),EXACT(SquadExport!$BL155,TRUE)),HARMEAN(WeightedParse!K155,WeightedParse!M155,WeightedParse!P155,WeightedParse!Q155,WeightedParse!S155,WeightedParse!T155,WeightedParse!U155,WeightedParse!V155,WeightedParse!W155,WeightedParse!X155,WeightedParse!Y155,WeightedParse!Z155,WeightedParse!AE155,WeightedParse!AG155,WeightedParse!AL155,WeightedParse!AN155,WeightedParse!AP155),HARMEAN(WeightedParse!K155,WeightedParse!M155,WeightedParse!P155,WeightedParse!Q155,WeightedParse!S155,WeightedParse!T155,WeightedParse!U155,WeightedParse!V155,WeightedParse!W155,WeightedParse!X155,WeightedParse!Y155,WeightedParse!Z155,WeightedParse!AE155,WeightedParse!AG155,WeightedParse!AL155,WeightedParse!AN155,WeightedParse!AP155)*Variables!$B$5),"")</f>
        <v/>
      </c>
      <c r="O155" s="114" t="str">
        <f>IF($A155&gt;"",IF(AND(EXACT(SquadExport!$BO155,TRUE),EXACT(SquadExport!$BL155,TRUE)),HARMEAN(WeightedParse!I155,WeightedParse!K155,WeightedParse!M155,WeightedParse!P155,WeightedParse!Q155,WeightedParse!S155,WeightedParse!T155,WeightedParse!V155,WeightedParse!W155,WeightedParse!X155,WeightedParse!Y155,WeightedParse!Z155,WeightedParse!AB155,WeightedParse!AE155,WeightedParse!AF155,WeightedParse!AG155,WeightedParse!AJ155,WeightedParse!AK155,WeightedParse!AL155,WeightedParse!AN155,WeightedParse!AO155,WeightedParse!AP155),HARMEAN(WeightedParse!I155,WeightedParse!K155,WeightedParse!M155,WeightedParse!P155,WeightedParse!Q155,WeightedParse!S155,WeightedParse!T155,WeightedParse!V155,WeightedParse!W155,WeightedParse!X155,WeightedParse!Y155,WeightedParse!Z155,WeightedParse!AB155,WeightedParse!AE155,WeightedParse!AF155,WeightedParse!AG155,WeightedParse!AJ155,WeightedParse!AK155,WeightedParse!AL155,WeightedParse!AN155,WeightedParse!AO155,WeightedParse!AP155)*Variables!$B$5),"")</f>
        <v/>
      </c>
      <c r="P155" s="114" t="str">
        <f>IF($A155&gt;"",IF(AND(OR(EXACT(SquadExport!$BO155,TRUE),EXACT(SquadExport!$BP155,TRUE)),OR(EXACT(SquadExport!$BK155,TRUE),EXACT(SquadExport!$BM155,TRUE))),HARMEAN(WeightedParse!M155,WeightedParse!P155,WeightedParse!S155,WeightedParse!U155,WeightedParse!V155,WeightedParse!W155,WeightedParse!Y155,WeightedParse!AE155,WeightedParse!AF155,WeightedParse!AP155),HARMEAN(WeightedParse!M155,WeightedParse!P155,WeightedParse!S155,WeightedParse!U155,WeightedParse!V155,WeightedParse!W155,WeightedParse!Y155,WeightedParse!AE155,WeightedParse!AF155,WeightedParse!AP155)*Variables!$B$5),"")</f>
        <v/>
      </c>
      <c r="Q155" s="114" t="str">
        <f>IF($A155&gt;"",IF(AND(OR(EXACT(SquadExport!$BO155,TRUE),EXACT(SquadExport!$BP155,TRUE)),OR(EXACT(SquadExport!$BK155,TRUE),EXACT(SquadExport!$BM155,TRUE))),HARMEAN(WeightedParse!H155,WeightedParse!P155,WeightedParse!Q155,WeightedParse!S155,WeightedParse!T155,WeightedParse!V155,WeightedParse!X155,WeightedParse!Y155,WeightedParse!Z155,WeightedParse!AE155,WeightedParse!AF155,WeightedParse!AH155,WeightedParse!AN155,WeightedParse!AO155),HARMEAN(WeightedParse!H155,WeightedParse!P155,WeightedParse!Q155,WeightedParse!S155,WeightedParse!T155,WeightedParse!V155,WeightedParse!X155,WeightedParse!Y155,WeightedParse!Z155,WeightedParse!AE155,WeightedParse!AF155,WeightedParse!AH155,WeightedParse!AN155,WeightedParse!AO155)*Variables!$B$5),"")</f>
        <v/>
      </c>
      <c r="R155" s="115" t="str">
        <f>IF($A155&gt;"",IF(AND(OR(EXACT(SquadExport!$BO155,TRUE),EXACT(SquadExport!$BP155,TRUE)),OR(EXACT(SquadExport!$BK155,TRUE),EXACT(SquadExport!$BM155,TRUE))),HARMEAN(WeightedParse!H155,WeightedParse!I155,WeightedParse!K155,WeightedParse!P155,WeightedParse!Q155,WeightedParse!S155,WeightedParse!T155,WeightedParse!V155,WeightedParse!Y155,WeightedParse!Z155,WeightedParse!AD155,WeightedParse!AE155,WeightedParse!AF155,WeightedParse!AH155,WeightedParse!AI155,WeightedParse!AJ155,WeightedParse!AN155,WeightedParse!AO155),HARMEAN(WeightedParse!H155,WeightedParse!I155,WeightedParse!K155,WeightedParse!P155,WeightedParse!Q155,WeightedParse!S155,WeightedParse!T155,WeightedParse!V155,WeightedParse!Y155,WeightedParse!Z155,WeightedParse!AD155,WeightedParse!AE155,WeightedParse!AF155,WeightedParse!AH155,WeightedParse!AI155,WeightedParse!AJ155,WeightedParse!AN155,WeightedParse!AO155)*Variables!$B$5),"")</f>
        <v/>
      </c>
      <c r="S155" s="115" t="str">
        <f>IF($A155&gt;"",IF(AND(OR(EXACT(SquadExport!$BO155,TRUE),EXACT(SquadExport!$BP155,TRUE)),OR(EXACT(SquadExport!$BK155,TRUE),EXACT(SquadExport!$BM155,TRUE))),HARMEAN(WeightedParse!H155,WeightedParse!I155,WeightedParse!K155,WeightedParse!Q155,WeightedParse!S155,WeightedParse!T155,WeightedParse!V155,WeightedParse!X155,WeightedParse!Z155,WeightedParse!AB155,WeightedParse!AD155,WeightedParse!AF155,WeightedParse!AG155,WeightedParse!AH155,WeightedParse!AI155,WeightedParse!AJ155,WeightedParse!AK155,WeightedParse!AN155,WeightedParse!AO155),HARMEAN(WeightedParse!H155,WeightedParse!I155,WeightedParse!K155,WeightedParse!Q155,WeightedParse!S155,WeightedParse!T155,WeightedParse!V155,WeightedParse!X155,WeightedParse!Z155,WeightedParse!AB155,WeightedParse!AD155,WeightedParse!AF155,WeightedParse!AG155,WeightedParse!AH155,WeightedParse!AI155,WeightedParse!AJ155,WeightedParse!AK155,WeightedParse!AN155,WeightedParse!AO155)*Variables!$B$5),"")</f>
        <v/>
      </c>
      <c r="T155" s="114" t="str">
        <f>IF($A155&gt;"",IF(AND(OR(EXACT(SquadExport!$BO155,TRUE),EXACT(SquadExport!$BP155,TRUE)),OR(EXACT(SquadExport!$BK155,TRUE),EXACT(SquadExport!$BM155,TRUE))),HARMEAN(WeightedParse!I155,WeightedParse!K155,WeightedParse!N155,WeightedParse!P155,WeightedParse!Q155,WeightedParse!S155,WeightedParse!T155,WeightedParse!V155,WeightedParse!X155,WeightedParse!Y155,WeightedParse!Z155,WeightedParse!AB155,WeightedParse!AD155,WeightedParse!AE155,WeightedParse!AF155,WeightedParse!AH155,WeightedParse!AI155,WeightedParse!AJ155,WeightedParse!AN155,WeightedParse!AO155)*WeightedParse!BD155,(HARMEAN(WeightedParse!I155,WeightedParse!K155,WeightedParse!N155,WeightedParse!P155,WeightedParse!Q155,WeightedParse!S155,WeightedParse!T155,WeightedParse!V155,WeightedParse!X155,WeightedParse!Y155,WeightedParse!Z155,WeightedParse!AB155,WeightedParse!AD155,WeightedParse!AE155,WeightedParse!AF155,WeightedParse!AH155,WeightedParse!AI155,WeightedParse!AJ155,WeightedParse!AN155,WeightedParse!AO155)*WeightedParse!BD155)*Variables!$B$5),"")</f>
        <v/>
      </c>
      <c r="U155" s="114" t="str">
        <f>IF($A155&gt;"",IF(EXACT(SquadExport!$BQ155,TRUE),HARMEAN(WeightedParse!P155,WeightedParse!S155,WeightedParse!V155,WeightedParse!X155,WeightedParse!Y155,WeightedParse!Z155,WeightedParse!AE155,WeightedParse!AF155,WeightedParse!AP155),HARMEAN(WeightedParse!P155,WeightedParse!S155,WeightedParse!V155,WeightedParse!X155,WeightedParse!Y155,WeightedParse!Z155,WeightedParse!AE155,WeightedParse!AF155,WeightedParse!AP155)*Variables!$B$5),"")</f>
        <v/>
      </c>
      <c r="V155" s="114" t="str">
        <f>IF($A155&gt;"",IF(EXACT(SquadExport!$BQ155,TRUE),HARMEAN(WeightedParse!K155,WeightedParse!Q155,WeightedParse!S155,WeightedParse!T155,WeightedParse!V155,WeightedParse!X155,WeightedParse!Z155,WeightedParse!AE155,WeightedParse!AF155,WeightedParse!AG155,WeightedParse!AH155,WeightedParse!AK155),HARMEAN(WeightedParse!K155,WeightedParse!Q155,WeightedParse!S155,WeightedParse!T155,WeightedParse!V155,WeightedParse!X155,WeightedParse!Z155,WeightedParse!AE155,WeightedParse!AF155,WeightedParse!AG155,WeightedParse!AH155,WeightedParse!AK155)*Variables!$B$5),"")</f>
        <v/>
      </c>
      <c r="W155" s="114" t="str">
        <f>IF($A155&gt;"",IF(EXACT(SquadExport!$BQ155,TRUE),HARMEAN(WeightedParse!I155,WeightedParse!K155,WeightedParse!N155,WeightedParse!Q155,WeightedParse!T155,WeightedParse!V155,WeightedParse!X155,WeightedParse!Z155,WeightedParse!AB155,WeightedParse!AD155,WeightedParse!AF155,WeightedParse!AG155,WeightedParse!AK155),HARMEAN(WeightedParse!I155,WeightedParse!K155,WeightedParse!N155,WeightedParse!Q155,WeightedParse!T155,WeightedParse!V155,WeightedParse!X155,WeightedParse!Z155,WeightedParse!AB155,WeightedParse!AD155,WeightedParse!AF155,WeightedParse!AG155,WeightedParse!AK155)*Variables!$B$5),"")</f>
        <v/>
      </c>
      <c r="X155" s="114" t="str">
        <f>IF($A155&gt;"",IF(EXACT(SquadExport!$BQ155,TRUE),HARMEAN(WeightedParse!K155,WeightedParse!P155,WeightedParse!Q155,WeightedParse!S155,WeightedParse!U155,WeightedParse!V155,WeightedParse!X155,WeightedParse!Y155,WeightedParse!Z155,WeightedParse!AE155,WeightedParse!AF155,WeightedParse!AH155,WeightedParse!AO155,WeightedParse!AP155),HARMEAN(WeightedParse!K155,WeightedParse!P155,WeightedParse!Q155,WeightedParse!S155,WeightedParse!U155,WeightedParse!V155,WeightedParse!X155,WeightedParse!Y155,WeightedParse!Z155,WeightedParse!AE155,WeightedParse!AF155,WeightedParse!AH155,WeightedParse!AO155,WeightedParse!AP155)*Variables!$B$5),"")</f>
        <v/>
      </c>
      <c r="Y155" s="114" t="str">
        <f>IF($A155&gt;"",IF(EXACT(SquadExport!$BQ155,TRUE),HARMEAN(WeightedParse!P155,WeightedParse!Q155,WeightedParse!S155,WeightedParse!U155,WeightedParse!V155,WeightedParse!W155,WeightedParse!Y155,WeightedParse!AE155,WeightedParse!AF155,WeightedParse!AH155,WeightedParse!AJ155,WeightedParse!AN155,WeightedParse!AO155,WeightedParse!AP155),HARMEAN(WeightedParse!P155,WeightedParse!Q155,WeightedParse!S155,WeightedParse!U155,WeightedParse!V155,WeightedParse!W155,WeightedParse!Y155,WeightedParse!AE155,WeightedParse!AF155,WeightedParse!AH155,WeightedParse!AJ155,WeightedParse!AN155,WeightedParse!AO155,WeightedParse!AP155)*Variables!$B$5),"")</f>
        <v/>
      </c>
      <c r="Z155" s="114" t="str">
        <f>IF($A155&gt;"",IF(EXACT(SquadExport!$BQ155,TRUE),HARMEAN(WeightedParse!M155,WeightedParse!P155,WeightedParse!Q155,WeightedParse!S155,WeightedParse!U155,WeightedParse!V155,WeightedParse!W155,WeightedParse!X155,WeightedParse!Y155,WeightedParse!Z155,WeightedParse!AE155,WeightedParse!AF155,WeightedParse!AH155,WeightedParse!AL155,WeightedParse!AO155,WeightedParse!AP155),HARMEAN(WeightedParse!M155,WeightedParse!P155,WeightedParse!Q155,WeightedParse!S155,WeightedParse!U155,WeightedParse!V155,WeightedParse!W155,WeightedParse!X155,WeightedParse!Y155,WeightedParse!Z155,WeightedParse!AE155,WeightedParse!AF155,WeightedParse!AH155,WeightedParse!AL155,WeightedParse!AO155,WeightedParse!AP155)*Variables!$B$5),"")</f>
        <v/>
      </c>
      <c r="AA155" s="114" t="str">
        <f>IF($A155&gt;"",IF(EXACT(SquadExport!$BQ155,TRUE),HARMEAN(WeightedParse!J155,WeightedParse!K155,WeightedParse!N155,WeightedParse!P155,WeightedParse!Q155,WeightedParse!S155,WeightedParse!V155,WeightedParse!X155,WeightedParse!Y155,WeightedParse!Z155,WeightedParse!AD155,WeightedParse!AE155,WeightedParse!AH155,WeightedParse!AI155,WeightedParse!AK155,WeightedParse!AN155,WeightedParse!AO155,WeightedParse!AP155),HARMEAN(WeightedParse!J155,WeightedParse!K155,WeightedParse!N155,WeightedParse!P155,WeightedParse!Q155,WeightedParse!S155,WeightedParse!V155,WeightedParse!X155,WeightedParse!Y155,WeightedParse!Z155,WeightedParse!AD155,WeightedParse!AE155,WeightedParse!AH155,WeightedParse!AI155,WeightedParse!AK155,WeightedParse!AN155,WeightedParse!AO155,WeightedParse!AP155)*Variables!$B$5),"")</f>
        <v/>
      </c>
      <c r="AB155" s="114" t="str">
        <f>IF($A155&gt;"",IF(AND(EXACT(SquadExport!$BR155,TRUE),EXACT(SquadExport!$BL155,TRUE)),HARMEAN(WeightedParse!I155,WeightedParse!K155,WeightedParse!N155,WeightedParse!Q155,WeightedParse!T155,WeightedParse!V155,WeightedParse!X155,WeightedParse!Y155,WeightedParse!Z155,WeightedParse!AD155,WeightedParse!AE155,WeightedParse!AF155,WeightedParse!AG155,WeightedParse!AH155,WeightedParse!AI155,WeightedParse!AJ155,WeightedParse!AK155,WeightedParse!AN155,WeightedParse!AO155),HARMEAN(WeightedParse!I155,WeightedParse!K155,WeightedParse!N155,WeightedParse!Q155,WeightedParse!T155,WeightedParse!V155,WeightedParse!X155,WeightedParse!Y155,WeightedParse!Z155,WeightedParse!AD155,WeightedParse!AE155,WeightedParse!AF155,WeightedParse!AG155,WeightedParse!AH155,WeightedParse!AI155,WeightedParse!AJ155,WeightedParse!AK155,WeightedParse!AN155,WeightedParse!AO155)*Variables!$B$5),"")</f>
        <v/>
      </c>
      <c r="AC155" s="114" t="str">
        <f>IF($A155&gt;"",IF(AND(EXACT(SquadExport!$BR155,TRUE),EXACT(SquadExport!$BL155,TRUE)),HARMEAN(WeightedParse!K155,WeightedParse!Q155,WeightedParse!S155,WeightedParse!T155,WeightedParse!V155,WeightedParse!X155,WeightedParse!Y155,WeightedParse!Z155,WeightedParse!AD155,WeightedParse!AE155,WeightedParse!AF155,WeightedParse!AG155,WeightedParse!AH155,WeightedParse!AO155),HARMEAN(WeightedParse!K155,WeightedParse!Q155,WeightedParse!S155,WeightedParse!T155,WeightedParse!V155,WeightedParse!X155,WeightedParse!Y155,WeightedParse!Z155,WeightedParse!AD155,WeightedParse!AE155,WeightedParse!AF155,WeightedParse!AG155,WeightedParse!AH155,WeightedParse!AO155)*Variables!$B$5),"")</f>
        <v/>
      </c>
      <c r="AD155" s="114" t="str">
        <f>IF($A155&gt;"",IF(AND(EXACT(SquadExport!$BR155,TRUE),EXACT(SquadExport!$BL155,TRUE)),HARMEAN(WeightedParse!I155,WeightedParse!J155,WeightedParse!K155,WeightedParse!N155,WeightedParse!Q155,WeightedParse!S155,WeightedParse!T155,WeightedParse!V155,WeightedParse!X155,WeightedParse!Z155,WeightedParse!AB155,WeightedParse!AD155,WeightedParse!AG155,WeightedParse!AH155,WeightedParse!AI155,WeightedParse!AK155,WeightedParse!AO155),HARMEAN(WeightedParse!I155,WeightedParse!J155,WeightedParse!K155,WeightedParse!N155,WeightedParse!Q155,WeightedParse!S155,WeightedParse!T155,WeightedParse!V155,WeightedParse!X155,WeightedParse!Z155,WeightedParse!AB155,WeightedParse!AD155,WeightedParse!AG155,WeightedParse!AH155,WeightedParse!AI155,WeightedParse!AK155,WeightedParse!AO155)*Variables!$B$5),"")</f>
        <v/>
      </c>
      <c r="AE155" s="114" t="str">
        <f>IF($A155&gt;"",IF(AND(EXACT(SquadExport!$BR155,TRUE),EXACT(SquadExport!$BL155,TRUE)),HARMEAN(WeightedParse!K155,WeightedParse!N155,WeightedParse!P155,WeightedParse!Q155,WeightedParse!S155,WeightedParse!T155,WeightedParse!U155,WeightedParse!V155,WeightedParse!X155,WeightedParse!Y155,WeightedParse!Z155,WeightedParse!AD155,WeightedParse!AE155,WeightedParse!AF155,WeightedParse!AG155,WeightedParse!AH155,WeightedParse!AI155,WeightedParse!AO155),HARMEAN(WeightedParse!K155,WeightedParse!N155,WeightedParse!P155,WeightedParse!Q155,WeightedParse!S155,WeightedParse!T155,WeightedParse!U155,WeightedParse!V155,WeightedParse!X155,WeightedParse!Y155,WeightedParse!Z155,WeightedParse!AD155,WeightedParse!AE155,WeightedParse!AF155,WeightedParse!AG155,WeightedParse!AH155,WeightedParse!AI155,WeightedParse!AO155)*Variables!$B$5),"")</f>
        <v/>
      </c>
      <c r="AF155" s="114" t="str">
        <f>IF($A155&gt;"",IF(AND(EXACT(SquadExport!$BR155,TRUE),EXACT(SquadExport!$BL155,TRUE)),HARMEAN(WeightedParse!I155,WeightedParse!J155,WeightedParse!K155,WeightedParse!N155,WeightedParse!Q155,WeightedParse!S155,WeightedParse!T155,WeightedParse!U155,WeightedParse!V155,WeightedParse!X155,WeightedParse!Z155,WeightedParse!AD155,WeightedParse!AE155,WeightedParse!AF155,WeightedParse!AH155,WeightedParse!AI155,WeightedParse!AK155,WeightedParse!AN155,WeightedParse!AO155,WeightedParse!AP155),HARMEAN(WeightedParse!I155,WeightedParse!J155,WeightedParse!K155,WeightedParse!N155,WeightedParse!Q155,WeightedParse!S155,WeightedParse!T155,WeightedParse!U155,WeightedParse!V155,WeightedParse!X155,WeightedParse!Z155,WeightedParse!AD155,WeightedParse!AE155,WeightedParse!AF155,WeightedParse!AH155,WeightedParse!AI155,WeightedParse!AK155,WeightedParse!AN155,WeightedParse!AO155,WeightedParse!AP155)*Variables!$B$5),"")</f>
        <v/>
      </c>
      <c r="AG155" s="114" t="str">
        <f>IF($A155&gt;"",IF(AND(OR(EXACT(SquadExport!$BR155,TRUE),EXACT(SquadExport!$BS155,TRUE)),OR(EXACT(SquadExport!$BK155,TRUE),EXACT(SquadExport!$BM155,TRUE))),HARMEAN(WeightedParse!I155,WeightedParse!K155,WeightedParse!Q155,WeightedParse!T155,WeightedParse!X155,WeightedParse!Z155,WeightedParse!AD155,WeightedParse!AF155,WeightedParse!AG155,WeightedParse!AJ155),HARMEAN(WeightedParse!I155,WeightedParse!K155,WeightedParse!Q155,WeightedParse!T155,WeightedParse!X155,WeightedParse!Z155,WeightedParse!AD155,WeightedParse!AF155,WeightedParse!AG155,WeightedParse!AJ155)*Variables!$B$5),"")</f>
        <v/>
      </c>
      <c r="AH155" s="114" t="str">
        <f>IF($A155&gt;"",IF(AND(OR(EXACT(SquadExport!$BR155,TRUE),EXACT(SquadExport!$BS155,TRUE)),OR(EXACT(SquadExport!$BK155,TRUE),EXACT(SquadExport!$BM155,TRUE))),HARMEAN(WeightedParse!H155,WeightedParse!K155,WeightedParse!P155,WeightedParse!Q155,WeightedParse!S155,WeightedParse!T155,WeightedParse!V155,WeightedParse!X155,WeightedParse!Y155,WeightedParse!Z155,WeightedParse!AD155,WeightedParse!AE155,WeightedParse!AF155,WeightedParse!AG155,WeightedParse!AH155,WeightedParse!AO155),HARMEAN(WeightedParse!H155,WeightedParse!K155,WeightedParse!P155,WeightedParse!Q155,WeightedParse!S155,WeightedParse!T155,WeightedParse!V155,WeightedParse!X155,WeightedParse!Y155,WeightedParse!Z155,WeightedParse!AD155,WeightedParse!AE155,WeightedParse!AF155,WeightedParse!AG155,WeightedParse!AH155,WeightedParse!AO155)*Variables!$B$5),"")</f>
        <v/>
      </c>
      <c r="AI155" s="114" t="str">
        <f>IF($A155&gt;"",IF(AND(OR(EXACT(SquadExport!$BR155,TRUE),EXACT(SquadExport!$BS155,TRUE)),OR(EXACT(SquadExport!$BK155,TRUE),EXACT(SquadExport!$BM155,TRUE))),HARMEAN(WeightedParse!H155,WeightedParse!I155,WeightedParse!K155,WeightedParse!P155,WeightedParse!Q155,WeightedParse!S155,WeightedParse!T155,WeightedParse!U155,WeightedParse!V155,WeightedParse!X155,WeightedParse!Y155,WeightedParse!Z155,WeightedParse!AD155,WeightedParse!AE155,WeightedParse!AF155,WeightedParse!AH155,WeightedParse!AI155,WeightedParse!AO155),HARMEAN(WeightedParse!H155,WeightedParse!I155,WeightedParse!K155,WeightedParse!P155,WeightedParse!Q155,WeightedParse!S155,WeightedParse!T155,WeightedParse!U155,WeightedParse!V155,WeightedParse!X155,WeightedParse!Y155,WeightedParse!Z155,WeightedParse!AD155,WeightedParse!AE155,WeightedParse!AF155,WeightedParse!AH155,WeightedParse!AI155,WeightedParse!AO155)*Variables!$B$5),"")</f>
        <v/>
      </c>
      <c r="AJ155" s="114" t="str">
        <f>IF($A155&gt;"",IF(AND(OR(EXACT(SquadExport!$BR155,TRUE),EXACT(SquadExport!$BS155,TRUE)),OR(EXACT(SquadExport!$BK155,TRUE),EXACT(SquadExport!$BM155,TRUE))),HARMEAN(WeightedParse!H155,WeightedParse!K155,WeightedParse!M155,WeightedParse!V155,WeightedParse!W155,WeightedParse!AD155,WeightedParse!AF155,WeightedParse!AH155,WeightedParse!AK155,WeightedParse!AL155,WeightedParse!AO155,WeightedParse!AP155)*(CONVERT(LEFT(SquadExport!$E155,FIND("'",SquadExport!$E155)-1)+((MID(SquadExport!$E155,FIND("'",SquadExport!$E155)+1,LEN(SquadExport!$E155)-FIND("'",SquadExport!$E155)-1))/12),"ft","m")-1)/(Variables!$C$4-1),(HARMEAN(WeightedParse!H155,WeightedParse!K155,WeightedParse!M155,WeightedParse!V155,WeightedParse!W155,WeightedParse!AD155,WeightedParse!AF155,WeightedParse!AH155,WeightedParse!AK155,WeightedParse!AL155,WeightedParse!AO155,WeightedParse!AP155)*(CONVERT(LEFT(SquadExport!$E155,FIND("'",SquadExport!$E155)-1)+((MID(SquadExport!$E155,FIND("'",SquadExport!$E155)+1,LEN(SquadExport!$E155)-FIND("'",SquadExport!$E155)-1))/12),"ft","m")-1)/(Variables!$C$4-1))*Variables!$B$5),"")</f>
        <v/>
      </c>
      <c r="AK155" s="114" t="str">
        <f>IF($A155&gt;"",IF(AND(OR(EXACT(SquadExport!$BR155,TRUE),EXACT(SquadExport!$BS155,TRUE)),OR(EXACT(SquadExport!$BK155,TRUE),EXACT(SquadExport!$BM155,TRUE))),HARMEAN(WeightedParse!J155,WeightedParse!K155,WeightedParse!T155,WeightedParse!V155,WeightedParse!X155,WeightedParse!Y155,WeightedParse!Z155,WeightedParse!AD155,WeightedParse!AH155,WeightedParse!AI155,WeightedParse!AK155,WeightedParse!AO155),HARMEAN(WeightedParse!J155,WeightedParse!K155,WeightedParse!T155,WeightedParse!V155,WeightedParse!X155,WeightedParse!Y155,WeightedParse!Z155,WeightedParse!AD155,WeightedParse!AH155,WeightedParse!AI155,WeightedParse!AK155,WeightedParse!AO155)*Variables!$B$5),"")</f>
        <v/>
      </c>
      <c r="AL155" s="114" t="str">
        <f>IF($A155&gt;"",IF(AND(OR(EXACT(SquadExport!$BR155,TRUE),EXACT(SquadExport!$BS155,TRUE)),OR(EXACT(SquadExport!$BK155,TRUE),EXACT(SquadExport!$BM155,TRUE))),HARMEAN(WeightedParse!H155,WeightedParse!I155,WeightedParse!K155,WeightedParse!Q155,WeightedParse!T155,WeightedParse!V155,WeightedParse!AB155,WeightedParse!AD155,WeightedParse!AH155,WeightedParse!AI155,WeightedParse!AJ155,WeightedParse!AN155,WeightedParse!AO155),HARMEAN(WeightedParse!H155,WeightedParse!I155,WeightedParse!K155,WeightedParse!Q155,WeightedParse!T155,WeightedParse!V155,WeightedParse!AB155,WeightedParse!AD155,WeightedParse!AH155,WeightedParse!AI155,WeightedParse!AJ155,WeightedParse!AN155,WeightedParse!AO155)*Variables!$B$5),"")</f>
        <v/>
      </c>
      <c r="AM155" s="114" t="str">
        <f>IF($A155&gt;"",IF(AND(OR(EXACT(SquadExport!$BR155,TRUE),EXACT(SquadExport!$BS155,TRUE)),OR(EXACT(SquadExport!$BK155,TRUE),EXACT(SquadExport!$BM155,TRUE))),HARMEAN(WeightedParse!I155,WeightedParse!J155,WeightedParse!K155,WeightedParse!N155,WeightedParse!Q155,WeightedParse!T155,WeightedParse!V155,WeightedParse!X155,WeightedParse!AB155,WeightedParse!AD155,WeightedParse!AG155,WeightedParse!AI155,WeightedParse!AJ155,WeightedParse!AK155,WeightedParse!AN155)*WeightedParse!BD155,(HARMEAN(WeightedParse!I155,WeightedParse!J155,WeightedParse!K155,WeightedParse!N155,WeightedParse!Q155,WeightedParse!T155,WeightedParse!V155,WeightedParse!X155,WeightedParse!AB155,WeightedParse!AD155,WeightedParse!AG155,WeightedParse!AI155,WeightedParse!AJ155,WeightedParse!AK155,WeightedParse!AN155)*WeightedParse!BD155)*Variables!$B$5),"")</f>
        <v/>
      </c>
      <c r="AN155" s="114" t="str">
        <f>IF($A155&gt;"",IF(AND(OR(EXACT(SquadExport!$BR155,TRUE),EXACT(SquadExport!$BS155,TRUE)),OR(EXACT(SquadExport!$BK155,TRUE),EXACT(SquadExport!$BM155,TRUE))),HARMEAN(WeightedParse!H155,WeightedParse!I155,WeightedParse!K155,WeightedParse!N155,WeightedParse!Q155,WeightedParse!T155,WeightedParse!V155,WeightedParse!X155,WeightedParse!Z155,WeightedParse!AD155,WeightedParse!AG155,WeightedParse!AH155,WeightedParse!AI155,WeightedParse!AJ155,WeightedParse!AN155,WeightedParse!AO155)*WeightedParse!BD155,(HARMEAN(WeightedParse!H155,WeightedParse!I155,WeightedParse!K155,WeightedParse!N155,WeightedParse!Q155,WeightedParse!T155,WeightedParse!V155,WeightedParse!X155,WeightedParse!Z155,WeightedParse!AD155,WeightedParse!AG155,WeightedParse!AH155,WeightedParse!AI155,WeightedParse!AJ155,WeightedParse!AN155,WeightedParse!AO155)*WeightedParse!BD155)*Variables!$B$5),"")</f>
        <v/>
      </c>
      <c r="AO155" s="114" t="str">
        <f>IF($A155&gt;"",IF(AND(EXACT(SquadExport!$BS155,TRUE),EXACT(SquadExport!$BL155,TRUE)),HARMEAN(WeightedParse!K155,WeightedParse!Q155,WeightedParse!T155,WeightedParse!V155,WeightedParse!X155,WeightedParse!Z155,WeightedParse!AB155,WeightedParse!AD155,WeightedParse!AG155,WeightedParse!AK155),HARMEAN(WeightedParse!K155,WeightedParse!Q155,WeightedParse!T155,WeightedParse!V155,WeightedParse!X155,WeightedParse!Z155,WeightedParse!AB155,WeightedParse!AD155,WeightedParse!AG155,WeightedParse!AK155)*Variables!$B$5),"")</f>
        <v/>
      </c>
      <c r="AP155" s="114" t="str">
        <f>IF($A155&gt;"",IF(AND(EXACT(SquadExport!$BS155,TRUE),EXACT(SquadExport!$BL155,TRUE)),HARMEAN(WeightedParse!I155,WeightedParse!K155,WeightedParse!Q155,WeightedParse!T155,WeightedParse!V155,WeightedParse!X155,WeightedParse!Z155,WeightedParse!AB155,WeightedParse!AD155,WeightedParse!AF155,WeightedParse!AG155,WeightedParse!AI155,WeightedParse!AJ155),HARMEAN(WeightedParse!I155,WeightedParse!K155,WeightedParse!Q155,WeightedParse!T155,WeightedParse!V155,WeightedParse!X155,WeightedParse!Z155,WeightedParse!AB155,WeightedParse!AD155,WeightedParse!AF155,WeightedParse!AG155,WeightedParse!AI155,WeightedParse!AJ155)*Variables!$B$5),"")</f>
        <v/>
      </c>
      <c r="AQ155" s="114" t="str">
        <f>IF($A155&gt;"",IF(AND(EXACT(SquadExport!$BS155,TRUE),EXACT(SquadExport!$BL155,TRUE)),HARMEAN(WeightedParse!I155,WeightedParse!J155,WeightedParse!K155,WeightedParse!Q155,WeightedParse!T155,WeightedParse!V155,WeightedParse!X155,WeightedParse!Z155,WeightedParse!AB155,WeightedParse!AD155,WeightedParse!AG155,WeightedParse!AI155,WeightedParse!AJ155,WeightedParse!AK155),HARMEAN(WeightedParse!I155,WeightedParse!J155,WeightedParse!K155,WeightedParse!Q155,WeightedParse!T155,WeightedParse!V155,WeightedParse!X155,WeightedParse!Z155,WeightedParse!AB155,WeightedParse!AD155,WeightedParse!AG155,WeightedParse!AI155,WeightedParse!AJ155,WeightedParse!AK155)*Variables!$B$5),"")</f>
        <v/>
      </c>
      <c r="AR155" s="114" t="str">
        <f>IF($A155&gt;"",IF(AND(EXACT(SquadExport!$BS155,TRUE),EXACT(SquadExport!$BL155,TRUE)),HARMEAN(WeightedParse!I155,WeightedParse!J155,WeightedParse!K155,WeightedParse!Q155,WeightedParse!T155,WeightedParse!V155,WeightedParse!X155,WeightedParse!Y155,WeightedParse!Z155,WeightedParse!AD155,WeightedParse!AH155,WeightedParse!AI155,WeightedParse!AJ155,WeightedParse!AK155,WeightedParse!AN155,WeightedParse!AO155),HARMEAN(WeightedParse!I155,WeightedParse!J155,WeightedParse!K155,WeightedParse!Q155,WeightedParse!T155,WeightedParse!V155,WeightedParse!X155,WeightedParse!Y155,WeightedParse!Z155,WeightedParse!AD155,WeightedParse!AH155,WeightedParse!AI155,WeightedParse!AJ155,WeightedParse!AK155,WeightedParse!AN155,WeightedParse!AO155)*Variables!$B$5),"")</f>
        <v/>
      </c>
      <c r="AS155" s="114" t="str">
        <f>IF($A155&gt;"",IF(AND(EXACT(SquadExport!$BT155,TRUE),EXACT(SquadExport!$BL155,TRUE)),HARMEAN(WeightedParse!J155,WeightedParse!K155,WeightedParse!M155,WeightedParse!T155,WeightedParse!V155,WeightedParse!X155,WeightedParse!Z155,WeightedParse!AD155,WeightedParse!AI155),(HARMEAN(WeightedParse!J155,WeightedParse!K155,WeightedParse!M155,WeightedParse!T155,WeightedParse!V155,WeightedParse!X155,WeightedParse!Z155,WeightedParse!AD155,WeightedParse!AI155)*Variables!$B$5)),"")</f>
        <v/>
      </c>
      <c r="AT155" s="114" t="str">
        <f>IF($A155&gt;"",IF(AND(EXACT(SquadExport!$BT155,TRUE),EXACT(SquadExport!$BL155,TRUE)),HARMEAN(WeightedParse!J155,WeightedParse!K155,WeightedParse!M155,WeightedParse!U155,WeightedParse!V155,WeightedParse!W155,WeightedParse!X155,WeightedParse!Z155,WeightedParse!AD155,WeightedParse!AF155,WeightedParse!AK155,WeightedParse!AL155,WeightedParse!AP155)*(CONVERT(LEFT(SquadExport!$E155,FIND("'",SquadExport!$E155)-1)+((MID(SquadExport!$E155,FIND("'",SquadExport!$E155)+1,LEN(SquadExport!$E155)-FIND("'",SquadExport!$E155)-1))/12),"ft","m")-1)/(Variables!$C$4-1),(HARMEAN(WeightedParse!J155,WeightedParse!K155,WeightedParse!M155,WeightedParse!U155,WeightedParse!V155,WeightedParse!W155,WeightedParse!X155,WeightedParse!Z155,WeightedParse!AD155,WeightedParse!AF155,WeightedParse!AK155,WeightedParse!AL155,WeightedParse!AP155)*(CONVERT(LEFT(SquadExport!$E155,FIND("'",SquadExport!$E155)-1)+((MID(SquadExport!$E155,FIND("'",SquadExport!$E155)+1,LEN(SquadExport!$E155)-FIND("'",SquadExport!$E155)-1))/12),"ft","m")-1)/(Variables!$C$4-1)))*Variables!$B$5,"")</f>
        <v/>
      </c>
      <c r="AU155" s="114" t="str">
        <f>IF($A155&gt;"",IF(AND(EXACT(SquadExport!$BT155,TRUE),EXACT(SquadExport!$BL155,TRUE)),HARMEAN(WeightedParse!I155,WeightedParse!J155,WeightedParse!K155,WeightedParse!Q155,WeightedParse!T155,WeightedParse!V155,WeightedParse!X155,WeightedParse!Z155,WeightedParse!AB155,WeightedParse!AD155,WeightedParse!AF155,WeightedParse!AG155,WeightedParse!AK155,WeightedParse!AP155),HARMEAN(WeightedParse!I155,WeightedParse!J155,WeightedParse!K155,WeightedParse!Q155,WeightedParse!T155,WeightedParse!V155,WeightedParse!X155,WeightedParse!Z155,WeightedParse!AB155,WeightedParse!AD155,WeightedParse!AF155,WeightedParse!AG155,WeightedParse!AK155,WeightedParse!AP155)*Variables!$B$5),"")</f>
        <v/>
      </c>
      <c r="AV155" s="114" t="str">
        <f>IF($A155&gt;"",IF(AND(EXACT(SquadExport!$BT155,TRUE),EXACT(SquadExport!$BL155,TRUE)),HARMEAN(WeightedParse!I155,WeightedParse!J155,WeightedParse!K155,WeightedParse!Q155,WeightedParse!T155,WeightedParse!V155,WeightedParse!X155,WeightedParse!Z155,WeightedParse!AD155,WeightedParse!AH155,WeightedParse!AI155,WeightedParse!AJ155,WeightedParse!AK155,WeightedParse!AN155,WeightedParse!AO155),HARMEAN(WeightedParse!I155,WeightedParse!J155,WeightedParse!K155,WeightedParse!Q155,WeightedParse!T155,WeightedParse!V155,WeightedParse!X155,WeightedParse!Z155,WeightedParse!AD155,WeightedParse!AH155,WeightedParse!AI155,WeightedParse!AJ155,WeightedParse!AK155,WeightedParse!AN155,WeightedParse!AO155)*Variables!$B$5),"")</f>
        <v/>
      </c>
      <c r="AW155" s="114" t="str">
        <f>IF($A155&gt;"",IF(AND(EXACT(SquadExport!$BT155,TRUE),EXACT(SquadExport!$BL155,TRUE)),HARMEAN(WeightedParse!I155,WeightedParse!J155,WeightedParse!K155,WeightedParse!Q155,WeightedParse!T155,WeightedParse!V155,WeightedParse!X155,WeightedParse!Z155,WeightedParse!AB155,WeightedParse!AD155,WeightedParse!AF155,WeightedParse!AG155,WeightedParse!AI155,WeightedParse!AJ155,WeightedParse!AK155),HARMEAN(WeightedParse!I155,WeightedParse!J155,WeightedParse!K155,WeightedParse!Q155,WeightedParse!T155,WeightedParse!V155,WeightedParse!X155,WeightedParse!Z155,WeightedParse!AB155,WeightedParse!AD155,WeightedParse!AF155,WeightedParse!AG155,WeightedParse!AI155,WeightedParse!AJ155,WeightedParse!AK155)*Variables!$B$5),"")</f>
        <v/>
      </c>
      <c r="AX155" s="114" t="str">
        <f>IF($A155&gt;"",IF(AND(EXACT(SquadExport!$BT155,TRUE),EXACT(SquadExport!$BL155,TRUE)),HARMEAN(WeightedParse!K155,WeightedParse!Q155,WeightedParse!U155,WeightedParse!V155,WeightedParse!W155,WeightedParse!X155,WeightedParse!Y155,WeightedParse!Z155,WeightedParse!AD155,WeightedParse!AF155,WeightedParse!AH155,WeightedParse!AI155,WeightedParse!AJ155,WeightedParse!AK155,WeightedParse!AN155,WeightedParse!AO155,WeightedParse!AP155),HARMEAN(WeightedParse!K155,WeightedParse!Q155,WeightedParse!U155,WeightedParse!V155,WeightedParse!W155,WeightedParse!X155,WeightedParse!Y155,WeightedParse!Z155,WeightedParse!AD155,WeightedParse!AF155,WeightedParse!AH155,WeightedParse!AI155,WeightedParse!AJ155,WeightedParse!AK155,WeightedParse!AN155,WeightedParse!AO155,WeightedParse!AP155)*Variables!$B$5),"")</f>
        <v/>
      </c>
      <c r="AY155" s="114" t="str">
        <f>IF($A155&gt;"",IF(AND(EXACT(SquadExport!$BT155,TRUE),EXACT(SquadExport!$BL155,TRUE)),HARMEAN(WeightedParse!I155,WeightedParse!J155,WeightedParse!K155,WeightedParse!M155,WeightedParse!N155,WeightedParse!Q155,WeightedParse!T155,WeightedParse!V155,WeightedParse!X155,WeightedParse!Z155,WeightedParse!AD155,WeightedParse!AF155,WeightedParse!AG155,WeightedParse!AH155,WeightedParse!AI155,WeightedParse!AJ155,WeightedParse!AK155,WeightedParse!AL155,WeightedParse!AN155,WeightedParse!AO155,WeightedParse!AP155),HARMEAN(WeightedParse!I155,WeightedParse!J155,WeightedParse!K155,WeightedParse!M155,WeightedParse!N155,WeightedParse!Q155,WeightedParse!T155,WeightedParse!V155,WeightedParse!X155,WeightedParse!Z155,WeightedParse!AD155,WeightedParse!AF155,WeightedParse!AG155,WeightedParse!AH155,WeightedParse!AI155,WeightedParse!AJ155,WeightedParse!AK155,WeightedParse!AL155,WeightedParse!AN155,WeightedParse!AO155,WeightedParse!AP155)*Variables!$B$5),"")</f>
        <v/>
      </c>
    </row>
    <row r="156" spans="1:51" ht="15" customHeight="1" x14ac:dyDescent="0.25">
      <c r="A156" s="3" t="str">
        <f>IF(WeightedParse!A156&gt;"",WeightedParse!A156,"")</f>
        <v/>
      </c>
      <c r="B156" s="4" t="str">
        <f>IF(WeightedParse!B156&gt;0,WeightedParse!B156,"")</f>
        <v/>
      </c>
      <c r="C156" s="4" t="str">
        <f>IF(A156&gt;"",IF(AND(B156&lt;=Variables!$B$8,G156&gt;2),"Youth",IF(AND(B156&lt;=Variables!$B$8,G156&lt;=2),"Prospect",IF(AND(B156&gt;=Variables!$B$9,G156&gt;2),"Old",IF(G156&gt;=3,"Reserves","First Team")))),"")</f>
        <v/>
      </c>
      <c r="D156" s="4" t="str">
        <f>SquadExport!BJ156</f>
        <v/>
      </c>
      <c r="E156" s="4" t="str">
        <f>IF(A156&gt;"",VLOOKUP(F156,Roles!A:B,2,FALSE)&amp;IF(OR(VLOOKUP(F156,Roles!$A:$B,2,FALSE)="FB",VLOOKUP(F156,Roles!$A:$B,2,FALSE)="WB",VLOOKUP(F156,Roles!$A:$B,2,FALSE)="WM",VLOOKUP(F156,Roles!$A:$B,2,FALSE)="W"),IF(AND(SquadExport!BK156=TRUE,SquadExport!BM156=TRUE,WeightedParse!BB156&gt;=WeightedParse!BC156)," (R)",IF(AND(SquadExport!BK156=TRUE,SquadExport!BM156=TRUE,WeightedParse!BB156&lt;WeightedParse!BC156)," (L)",IF(AND(SquadExport!BK156=TRUE,SquadExport!BM156=FALSE), " (L)",IF(AND(SquadExport!BK156=FALSE,SquadExport!BM156=TRUE)," (R)","")))),""),"")</f>
        <v/>
      </c>
      <c r="F156" s="4" t="str" cm="1">
        <f t="array" ref="F156">IF(A156&gt;"",INDEX($J$1:$AY$1,SUMPRODUCT(MAX(($J$2:$AY$200=MAX($J156:$AY156))*(COLUMN($J$2:$AY$200))))-COLUMN($J$1)+1),"")</f>
        <v/>
      </c>
      <c r="G156" s="4" t="str">
        <f t="shared" si="6"/>
        <v/>
      </c>
      <c r="H156" s="4" t="str">
        <f t="shared" si="7"/>
        <v/>
      </c>
      <c r="I156" s="5" t="str">
        <f t="shared" si="8"/>
        <v/>
      </c>
      <c r="J156" s="114" t="str">
        <f>IF($A156&gt;"",HARMEAN(WeightedParse!V156,WeightedParse!Y156,WeightedParse!Z156,WeightedParse!AE156,WeightedParse!AJ156,WeightedParse!AQ156,WeightedParse!AR156,WeightedParse!AS156,WeightedParse!AU156,WeightedParse!AV156,WeightedParse!AW156,WeightedParse!AY156,WeightedParse!BA156),"")</f>
        <v/>
      </c>
      <c r="K156" s="114" t="str">
        <f>IF(A156&gt;"",HARMEAN(WeightedParse!K156,WeightedParse!Q156,WeightedParse!V156,WeightedParse!X156,WeightedParse!Y156,WeightedParse!Z156,WeightedParse!AE156,WeightedParse!AG156,WeightedParse!AI156,WeightedParse!AJ156,WeightedParse!AQ156,WeightedParse!AR156,WeightedParse!AS156,WeightedParse!AU156,WeightedParse!AV156,WeightedParse!AW156,WeightedParse!AY156,WeightedParse!AZ156,WeightedParse!BA156),"")</f>
        <v/>
      </c>
      <c r="L156" s="114" t="str">
        <f>IF($A156&gt;"",IF(AND(EXACT(SquadExport!$BO156,TRUE),EXACT(SquadExport!$BL156,TRUE)),HARMEAN(WeightedParse!M156,WeightedParse!P156,WeightedParse!S156,WeightedParse!U156,WeightedParse!V156,WeightedParse!W156,WeightedParse!Y156,WeightedParse!AE156,WeightedParse!AL156,WeightedParse!AN156,WeightedParse!AP156),HARMEAN(WeightedParse!M156,WeightedParse!P156,WeightedParse!S156,WeightedParse!U156,WeightedParse!V156,WeightedParse!W156,WeightedParse!Y156,WeightedParse!AE156,WeightedParse!AL156,WeightedParse!AN156,WeightedParse!AP156)*Variables!$B$5),"")</f>
        <v/>
      </c>
      <c r="M156" s="114" t="str">
        <f>IF($A156&gt;"",IF(AND(EXACT(SquadExport!$BO156,TRUE),EXACT(SquadExport!$BL156,TRUE)),HARMEAN(WeightedParse!M156,WeightedParse!P156,WeightedParse!S156,WeightedParse!U156,WeightedParse!V156,WeightedParse!W156,WeightedParse!X156,WeightedParse!Y156,WeightedParse!Z156,WeightedParse!AE156,WeightedParse!AL156,WeightedParse!AN156,WeightedParse!AP156),HARMEAN(WeightedParse!M156,WeightedParse!P156,WeightedParse!S156,WeightedParse!U156,WeightedParse!V156,WeightedParse!W156,WeightedParse!X156,WeightedParse!Y156,WeightedParse!Z156,WeightedParse!AE156,WeightedParse!AL156,WeightedParse!AN156,WeightedParse!AP156)*Variables!$B$5),"")</f>
        <v/>
      </c>
      <c r="N156" s="114" t="str">
        <f>IF($A156&gt;"",IF(AND(EXACT(SquadExport!$BO156,TRUE),EXACT(SquadExport!$BL156,TRUE)),HARMEAN(WeightedParse!K156,WeightedParse!M156,WeightedParse!P156,WeightedParse!Q156,WeightedParse!S156,WeightedParse!T156,WeightedParse!U156,WeightedParse!V156,WeightedParse!W156,WeightedParse!X156,WeightedParse!Y156,WeightedParse!Z156,WeightedParse!AE156,WeightedParse!AG156,WeightedParse!AL156,WeightedParse!AN156,WeightedParse!AP156),HARMEAN(WeightedParse!K156,WeightedParse!M156,WeightedParse!P156,WeightedParse!Q156,WeightedParse!S156,WeightedParse!T156,WeightedParse!U156,WeightedParse!V156,WeightedParse!W156,WeightedParse!X156,WeightedParse!Y156,WeightedParse!Z156,WeightedParse!AE156,WeightedParse!AG156,WeightedParse!AL156,WeightedParse!AN156,WeightedParse!AP156)*Variables!$B$5),"")</f>
        <v/>
      </c>
      <c r="O156" s="114" t="str">
        <f>IF($A156&gt;"",IF(AND(EXACT(SquadExport!$BO156,TRUE),EXACT(SquadExport!$BL156,TRUE)),HARMEAN(WeightedParse!I156,WeightedParse!K156,WeightedParse!M156,WeightedParse!P156,WeightedParse!Q156,WeightedParse!S156,WeightedParse!T156,WeightedParse!V156,WeightedParse!W156,WeightedParse!X156,WeightedParse!Y156,WeightedParse!Z156,WeightedParse!AB156,WeightedParse!AE156,WeightedParse!AF156,WeightedParse!AG156,WeightedParse!AJ156,WeightedParse!AK156,WeightedParse!AL156,WeightedParse!AN156,WeightedParse!AO156,WeightedParse!AP156),HARMEAN(WeightedParse!I156,WeightedParse!K156,WeightedParse!M156,WeightedParse!P156,WeightedParse!Q156,WeightedParse!S156,WeightedParse!T156,WeightedParse!V156,WeightedParse!W156,WeightedParse!X156,WeightedParse!Y156,WeightedParse!Z156,WeightedParse!AB156,WeightedParse!AE156,WeightedParse!AF156,WeightedParse!AG156,WeightedParse!AJ156,WeightedParse!AK156,WeightedParse!AL156,WeightedParse!AN156,WeightedParse!AO156,WeightedParse!AP156)*Variables!$B$5),"")</f>
        <v/>
      </c>
      <c r="P156" s="114" t="str">
        <f>IF($A156&gt;"",IF(AND(OR(EXACT(SquadExport!$BO156,TRUE),EXACT(SquadExport!$BP156,TRUE)),OR(EXACT(SquadExport!$BK156,TRUE),EXACT(SquadExport!$BM156,TRUE))),HARMEAN(WeightedParse!M156,WeightedParse!P156,WeightedParse!S156,WeightedParse!U156,WeightedParse!V156,WeightedParse!W156,WeightedParse!Y156,WeightedParse!AE156,WeightedParse!AF156,WeightedParse!AP156),HARMEAN(WeightedParse!M156,WeightedParse!P156,WeightedParse!S156,WeightedParse!U156,WeightedParse!V156,WeightedParse!W156,WeightedParse!Y156,WeightedParse!AE156,WeightedParse!AF156,WeightedParse!AP156)*Variables!$B$5),"")</f>
        <v/>
      </c>
      <c r="Q156" s="114" t="str">
        <f>IF($A156&gt;"",IF(AND(OR(EXACT(SquadExport!$BO156,TRUE),EXACT(SquadExport!$BP156,TRUE)),OR(EXACT(SquadExport!$BK156,TRUE),EXACT(SquadExport!$BM156,TRUE))),HARMEAN(WeightedParse!H156,WeightedParse!P156,WeightedParse!Q156,WeightedParse!S156,WeightedParse!T156,WeightedParse!V156,WeightedParse!X156,WeightedParse!Y156,WeightedParse!Z156,WeightedParse!AE156,WeightedParse!AF156,WeightedParse!AH156,WeightedParse!AN156,WeightedParse!AO156),HARMEAN(WeightedParse!H156,WeightedParse!P156,WeightedParse!Q156,WeightedParse!S156,WeightedParse!T156,WeightedParse!V156,WeightedParse!X156,WeightedParse!Y156,WeightedParse!Z156,WeightedParse!AE156,WeightedParse!AF156,WeightedParse!AH156,WeightedParse!AN156,WeightedParse!AO156)*Variables!$B$5),"")</f>
        <v/>
      </c>
      <c r="R156" s="115" t="str">
        <f>IF($A156&gt;"",IF(AND(OR(EXACT(SquadExport!$BO156,TRUE),EXACT(SquadExport!$BP156,TRUE)),OR(EXACT(SquadExport!$BK156,TRUE),EXACT(SquadExport!$BM156,TRUE))),HARMEAN(WeightedParse!H156,WeightedParse!I156,WeightedParse!K156,WeightedParse!P156,WeightedParse!Q156,WeightedParse!S156,WeightedParse!T156,WeightedParse!V156,WeightedParse!Y156,WeightedParse!Z156,WeightedParse!AD156,WeightedParse!AE156,WeightedParse!AF156,WeightedParse!AH156,WeightedParse!AI156,WeightedParse!AJ156,WeightedParse!AN156,WeightedParse!AO156),HARMEAN(WeightedParse!H156,WeightedParse!I156,WeightedParse!K156,WeightedParse!P156,WeightedParse!Q156,WeightedParse!S156,WeightedParse!T156,WeightedParse!V156,WeightedParse!Y156,WeightedParse!Z156,WeightedParse!AD156,WeightedParse!AE156,WeightedParse!AF156,WeightedParse!AH156,WeightedParse!AI156,WeightedParse!AJ156,WeightedParse!AN156,WeightedParse!AO156)*Variables!$B$5),"")</f>
        <v/>
      </c>
      <c r="S156" s="115" t="str">
        <f>IF($A156&gt;"",IF(AND(OR(EXACT(SquadExport!$BO156,TRUE),EXACT(SquadExport!$BP156,TRUE)),OR(EXACT(SquadExport!$BK156,TRUE),EXACT(SquadExport!$BM156,TRUE))),HARMEAN(WeightedParse!H156,WeightedParse!I156,WeightedParse!K156,WeightedParse!Q156,WeightedParse!S156,WeightedParse!T156,WeightedParse!V156,WeightedParse!X156,WeightedParse!Z156,WeightedParse!AB156,WeightedParse!AD156,WeightedParse!AF156,WeightedParse!AG156,WeightedParse!AH156,WeightedParse!AI156,WeightedParse!AJ156,WeightedParse!AK156,WeightedParse!AN156,WeightedParse!AO156),HARMEAN(WeightedParse!H156,WeightedParse!I156,WeightedParse!K156,WeightedParse!Q156,WeightedParse!S156,WeightedParse!T156,WeightedParse!V156,WeightedParse!X156,WeightedParse!Z156,WeightedParse!AB156,WeightedParse!AD156,WeightedParse!AF156,WeightedParse!AG156,WeightedParse!AH156,WeightedParse!AI156,WeightedParse!AJ156,WeightedParse!AK156,WeightedParse!AN156,WeightedParse!AO156)*Variables!$B$5),"")</f>
        <v/>
      </c>
      <c r="T156" s="114" t="str">
        <f>IF($A156&gt;"",IF(AND(OR(EXACT(SquadExport!$BO156,TRUE),EXACT(SquadExport!$BP156,TRUE)),OR(EXACT(SquadExport!$BK156,TRUE),EXACT(SquadExport!$BM156,TRUE))),HARMEAN(WeightedParse!I156,WeightedParse!K156,WeightedParse!N156,WeightedParse!P156,WeightedParse!Q156,WeightedParse!S156,WeightedParse!T156,WeightedParse!V156,WeightedParse!X156,WeightedParse!Y156,WeightedParse!Z156,WeightedParse!AB156,WeightedParse!AD156,WeightedParse!AE156,WeightedParse!AF156,WeightedParse!AH156,WeightedParse!AI156,WeightedParse!AJ156,WeightedParse!AN156,WeightedParse!AO156)*WeightedParse!BD156,(HARMEAN(WeightedParse!I156,WeightedParse!K156,WeightedParse!N156,WeightedParse!P156,WeightedParse!Q156,WeightedParse!S156,WeightedParse!T156,WeightedParse!V156,WeightedParse!X156,WeightedParse!Y156,WeightedParse!Z156,WeightedParse!AB156,WeightedParse!AD156,WeightedParse!AE156,WeightedParse!AF156,WeightedParse!AH156,WeightedParse!AI156,WeightedParse!AJ156,WeightedParse!AN156,WeightedParse!AO156)*WeightedParse!BD156)*Variables!$B$5),"")</f>
        <v/>
      </c>
      <c r="U156" s="114" t="str">
        <f>IF($A156&gt;"",IF(EXACT(SquadExport!$BQ156,TRUE),HARMEAN(WeightedParse!P156,WeightedParse!S156,WeightedParse!V156,WeightedParse!X156,WeightedParse!Y156,WeightedParse!Z156,WeightedParse!AE156,WeightedParse!AF156,WeightedParse!AP156),HARMEAN(WeightedParse!P156,WeightedParse!S156,WeightedParse!V156,WeightedParse!X156,WeightedParse!Y156,WeightedParse!Z156,WeightedParse!AE156,WeightedParse!AF156,WeightedParse!AP156)*Variables!$B$5),"")</f>
        <v/>
      </c>
      <c r="V156" s="114" t="str">
        <f>IF($A156&gt;"",IF(EXACT(SquadExport!$BQ156,TRUE),HARMEAN(WeightedParse!K156,WeightedParse!Q156,WeightedParse!S156,WeightedParse!T156,WeightedParse!V156,WeightedParse!X156,WeightedParse!Z156,WeightedParse!AE156,WeightedParse!AF156,WeightedParse!AG156,WeightedParse!AH156,WeightedParse!AK156),HARMEAN(WeightedParse!K156,WeightedParse!Q156,WeightedParse!S156,WeightedParse!T156,WeightedParse!V156,WeightedParse!X156,WeightedParse!Z156,WeightedParse!AE156,WeightedParse!AF156,WeightedParse!AG156,WeightedParse!AH156,WeightedParse!AK156)*Variables!$B$5),"")</f>
        <v/>
      </c>
      <c r="W156" s="114" t="str">
        <f>IF($A156&gt;"",IF(EXACT(SquadExport!$BQ156,TRUE),HARMEAN(WeightedParse!I156,WeightedParse!K156,WeightedParse!N156,WeightedParse!Q156,WeightedParse!T156,WeightedParse!V156,WeightedParse!X156,WeightedParse!Z156,WeightedParse!AB156,WeightedParse!AD156,WeightedParse!AF156,WeightedParse!AG156,WeightedParse!AK156),HARMEAN(WeightedParse!I156,WeightedParse!K156,WeightedParse!N156,WeightedParse!Q156,WeightedParse!T156,WeightedParse!V156,WeightedParse!X156,WeightedParse!Z156,WeightedParse!AB156,WeightedParse!AD156,WeightedParse!AF156,WeightedParse!AG156,WeightedParse!AK156)*Variables!$B$5),"")</f>
        <v/>
      </c>
      <c r="X156" s="114" t="str">
        <f>IF($A156&gt;"",IF(EXACT(SquadExport!$BQ156,TRUE),HARMEAN(WeightedParse!K156,WeightedParse!P156,WeightedParse!Q156,WeightedParse!S156,WeightedParse!U156,WeightedParse!V156,WeightedParse!X156,WeightedParse!Y156,WeightedParse!Z156,WeightedParse!AE156,WeightedParse!AF156,WeightedParse!AH156,WeightedParse!AO156,WeightedParse!AP156),HARMEAN(WeightedParse!K156,WeightedParse!P156,WeightedParse!Q156,WeightedParse!S156,WeightedParse!U156,WeightedParse!V156,WeightedParse!X156,WeightedParse!Y156,WeightedParse!Z156,WeightedParse!AE156,WeightedParse!AF156,WeightedParse!AH156,WeightedParse!AO156,WeightedParse!AP156)*Variables!$B$5),"")</f>
        <v/>
      </c>
      <c r="Y156" s="114" t="str">
        <f>IF($A156&gt;"",IF(EXACT(SquadExport!$BQ156,TRUE),HARMEAN(WeightedParse!P156,WeightedParse!Q156,WeightedParse!S156,WeightedParse!U156,WeightedParse!V156,WeightedParse!W156,WeightedParse!Y156,WeightedParse!AE156,WeightedParse!AF156,WeightedParse!AH156,WeightedParse!AJ156,WeightedParse!AN156,WeightedParse!AO156,WeightedParse!AP156),HARMEAN(WeightedParse!P156,WeightedParse!Q156,WeightedParse!S156,WeightedParse!U156,WeightedParse!V156,WeightedParse!W156,WeightedParse!Y156,WeightedParse!AE156,WeightedParse!AF156,WeightedParse!AH156,WeightedParse!AJ156,WeightedParse!AN156,WeightedParse!AO156,WeightedParse!AP156)*Variables!$B$5),"")</f>
        <v/>
      </c>
      <c r="Z156" s="114" t="str">
        <f>IF($A156&gt;"",IF(EXACT(SquadExport!$BQ156,TRUE),HARMEAN(WeightedParse!M156,WeightedParse!P156,WeightedParse!Q156,WeightedParse!S156,WeightedParse!U156,WeightedParse!V156,WeightedParse!W156,WeightedParse!X156,WeightedParse!Y156,WeightedParse!Z156,WeightedParse!AE156,WeightedParse!AF156,WeightedParse!AH156,WeightedParse!AL156,WeightedParse!AO156,WeightedParse!AP156),HARMEAN(WeightedParse!M156,WeightedParse!P156,WeightedParse!Q156,WeightedParse!S156,WeightedParse!U156,WeightedParse!V156,WeightedParse!W156,WeightedParse!X156,WeightedParse!Y156,WeightedParse!Z156,WeightedParse!AE156,WeightedParse!AF156,WeightedParse!AH156,WeightedParse!AL156,WeightedParse!AO156,WeightedParse!AP156)*Variables!$B$5),"")</f>
        <v/>
      </c>
      <c r="AA156" s="114" t="str">
        <f>IF($A156&gt;"",IF(EXACT(SquadExport!$BQ156,TRUE),HARMEAN(WeightedParse!J156,WeightedParse!K156,WeightedParse!N156,WeightedParse!P156,WeightedParse!Q156,WeightedParse!S156,WeightedParse!V156,WeightedParse!X156,WeightedParse!Y156,WeightedParse!Z156,WeightedParse!AD156,WeightedParse!AE156,WeightedParse!AH156,WeightedParse!AI156,WeightedParse!AK156,WeightedParse!AN156,WeightedParse!AO156,WeightedParse!AP156),HARMEAN(WeightedParse!J156,WeightedParse!K156,WeightedParse!N156,WeightedParse!P156,WeightedParse!Q156,WeightedParse!S156,WeightedParse!V156,WeightedParse!X156,WeightedParse!Y156,WeightedParse!Z156,WeightedParse!AD156,WeightedParse!AE156,WeightedParse!AH156,WeightedParse!AI156,WeightedParse!AK156,WeightedParse!AN156,WeightedParse!AO156,WeightedParse!AP156)*Variables!$B$5),"")</f>
        <v/>
      </c>
      <c r="AB156" s="114" t="str">
        <f>IF($A156&gt;"",IF(AND(EXACT(SquadExport!$BR156,TRUE),EXACT(SquadExport!$BL156,TRUE)),HARMEAN(WeightedParse!I156,WeightedParse!K156,WeightedParse!N156,WeightedParse!Q156,WeightedParse!T156,WeightedParse!V156,WeightedParse!X156,WeightedParse!Y156,WeightedParse!Z156,WeightedParse!AD156,WeightedParse!AE156,WeightedParse!AF156,WeightedParse!AG156,WeightedParse!AH156,WeightedParse!AI156,WeightedParse!AJ156,WeightedParse!AK156,WeightedParse!AN156,WeightedParse!AO156),HARMEAN(WeightedParse!I156,WeightedParse!K156,WeightedParse!N156,WeightedParse!Q156,WeightedParse!T156,WeightedParse!V156,WeightedParse!X156,WeightedParse!Y156,WeightedParse!Z156,WeightedParse!AD156,WeightedParse!AE156,WeightedParse!AF156,WeightedParse!AG156,WeightedParse!AH156,WeightedParse!AI156,WeightedParse!AJ156,WeightedParse!AK156,WeightedParse!AN156,WeightedParse!AO156)*Variables!$B$5),"")</f>
        <v/>
      </c>
      <c r="AC156" s="114" t="str">
        <f>IF($A156&gt;"",IF(AND(EXACT(SquadExport!$BR156,TRUE),EXACT(SquadExport!$BL156,TRUE)),HARMEAN(WeightedParse!K156,WeightedParse!Q156,WeightedParse!S156,WeightedParse!T156,WeightedParse!V156,WeightedParse!X156,WeightedParse!Y156,WeightedParse!Z156,WeightedParse!AD156,WeightedParse!AE156,WeightedParse!AF156,WeightedParse!AG156,WeightedParse!AH156,WeightedParse!AO156),HARMEAN(WeightedParse!K156,WeightedParse!Q156,WeightedParse!S156,WeightedParse!T156,WeightedParse!V156,WeightedParse!X156,WeightedParse!Y156,WeightedParse!Z156,WeightedParse!AD156,WeightedParse!AE156,WeightedParse!AF156,WeightedParse!AG156,WeightedParse!AH156,WeightedParse!AO156)*Variables!$B$5),"")</f>
        <v/>
      </c>
      <c r="AD156" s="114" t="str">
        <f>IF($A156&gt;"",IF(AND(EXACT(SquadExport!$BR156,TRUE),EXACT(SquadExport!$BL156,TRUE)),HARMEAN(WeightedParse!I156,WeightedParse!J156,WeightedParse!K156,WeightedParse!N156,WeightedParse!Q156,WeightedParse!S156,WeightedParse!T156,WeightedParse!V156,WeightedParse!X156,WeightedParse!Z156,WeightedParse!AB156,WeightedParse!AD156,WeightedParse!AG156,WeightedParse!AH156,WeightedParse!AI156,WeightedParse!AK156,WeightedParse!AO156),HARMEAN(WeightedParse!I156,WeightedParse!J156,WeightedParse!K156,WeightedParse!N156,WeightedParse!Q156,WeightedParse!S156,WeightedParse!T156,WeightedParse!V156,WeightedParse!X156,WeightedParse!Z156,WeightedParse!AB156,WeightedParse!AD156,WeightedParse!AG156,WeightedParse!AH156,WeightedParse!AI156,WeightedParse!AK156,WeightedParse!AO156)*Variables!$B$5),"")</f>
        <v/>
      </c>
      <c r="AE156" s="114" t="str">
        <f>IF($A156&gt;"",IF(AND(EXACT(SquadExport!$BR156,TRUE),EXACT(SquadExport!$BL156,TRUE)),HARMEAN(WeightedParse!K156,WeightedParse!N156,WeightedParse!P156,WeightedParse!Q156,WeightedParse!S156,WeightedParse!T156,WeightedParse!U156,WeightedParse!V156,WeightedParse!X156,WeightedParse!Y156,WeightedParse!Z156,WeightedParse!AD156,WeightedParse!AE156,WeightedParse!AF156,WeightedParse!AG156,WeightedParse!AH156,WeightedParse!AI156,WeightedParse!AO156),HARMEAN(WeightedParse!K156,WeightedParse!N156,WeightedParse!P156,WeightedParse!Q156,WeightedParse!S156,WeightedParse!T156,WeightedParse!U156,WeightedParse!V156,WeightedParse!X156,WeightedParse!Y156,WeightedParse!Z156,WeightedParse!AD156,WeightedParse!AE156,WeightedParse!AF156,WeightedParse!AG156,WeightedParse!AH156,WeightedParse!AI156,WeightedParse!AO156)*Variables!$B$5),"")</f>
        <v/>
      </c>
      <c r="AF156" s="114" t="str">
        <f>IF($A156&gt;"",IF(AND(EXACT(SquadExport!$BR156,TRUE),EXACT(SquadExport!$BL156,TRUE)),HARMEAN(WeightedParse!I156,WeightedParse!J156,WeightedParse!K156,WeightedParse!N156,WeightedParse!Q156,WeightedParse!S156,WeightedParse!T156,WeightedParse!U156,WeightedParse!V156,WeightedParse!X156,WeightedParse!Z156,WeightedParse!AD156,WeightedParse!AE156,WeightedParse!AF156,WeightedParse!AH156,WeightedParse!AI156,WeightedParse!AK156,WeightedParse!AN156,WeightedParse!AO156,WeightedParse!AP156),HARMEAN(WeightedParse!I156,WeightedParse!J156,WeightedParse!K156,WeightedParse!N156,WeightedParse!Q156,WeightedParse!S156,WeightedParse!T156,WeightedParse!U156,WeightedParse!V156,WeightedParse!X156,WeightedParse!Z156,WeightedParse!AD156,WeightedParse!AE156,WeightedParse!AF156,WeightedParse!AH156,WeightedParse!AI156,WeightedParse!AK156,WeightedParse!AN156,WeightedParse!AO156,WeightedParse!AP156)*Variables!$B$5),"")</f>
        <v/>
      </c>
      <c r="AG156" s="114" t="str">
        <f>IF($A156&gt;"",IF(AND(OR(EXACT(SquadExport!$BR156,TRUE),EXACT(SquadExport!$BS156,TRUE)),OR(EXACT(SquadExport!$BK156,TRUE),EXACT(SquadExport!$BM156,TRUE))),HARMEAN(WeightedParse!I156,WeightedParse!K156,WeightedParse!Q156,WeightedParse!T156,WeightedParse!X156,WeightedParse!Z156,WeightedParse!AD156,WeightedParse!AF156,WeightedParse!AG156,WeightedParse!AJ156),HARMEAN(WeightedParse!I156,WeightedParse!K156,WeightedParse!Q156,WeightedParse!T156,WeightedParse!X156,WeightedParse!Z156,WeightedParse!AD156,WeightedParse!AF156,WeightedParse!AG156,WeightedParse!AJ156)*Variables!$B$5),"")</f>
        <v/>
      </c>
      <c r="AH156" s="114" t="str">
        <f>IF($A156&gt;"",IF(AND(OR(EXACT(SquadExport!$BR156,TRUE),EXACT(SquadExport!$BS156,TRUE)),OR(EXACT(SquadExport!$BK156,TRUE),EXACT(SquadExport!$BM156,TRUE))),HARMEAN(WeightedParse!H156,WeightedParse!K156,WeightedParse!P156,WeightedParse!Q156,WeightedParse!S156,WeightedParse!T156,WeightedParse!V156,WeightedParse!X156,WeightedParse!Y156,WeightedParse!Z156,WeightedParse!AD156,WeightedParse!AE156,WeightedParse!AF156,WeightedParse!AG156,WeightedParse!AH156,WeightedParse!AO156),HARMEAN(WeightedParse!H156,WeightedParse!K156,WeightedParse!P156,WeightedParse!Q156,WeightedParse!S156,WeightedParse!T156,WeightedParse!V156,WeightedParse!X156,WeightedParse!Y156,WeightedParse!Z156,WeightedParse!AD156,WeightedParse!AE156,WeightedParse!AF156,WeightedParse!AG156,WeightedParse!AH156,WeightedParse!AO156)*Variables!$B$5),"")</f>
        <v/>
      </c>
      <c r="AI156" s="114" t="str">
        <f>IF($A156&gt;"",IF(AND(OR(EXACT(SquadExport!$BR156,TRUE),EXACT(SquadExport!$BS156,TRUE)),OR(EXACT(SquadExport!$BK156,TRUE),EXACT(SquadExport!$BM156,TRUE))),HARMEAN(WeightedParse!H156,WeightedParse!I156,WeightedParse!K156,WeightedParse!P156,WeightedParse!Q156,WeightedParse!S156,WeightedParse!T156,WeightedParse!U156,WeightedParse!V156,WeightedParse!X156,WeightedParse!Y156,WeightedParse!Z156,WeightedParse!AD156,WeightedParse!AE156,WeightedParse!AF156,WeightedParse!AH156,WeightedParse!AI156,WeightedParse!AO156),HARMEAN(WeightedParse!H156,WeightedParse!I156,WeightedParse!K156,WeightedParse!P156,WeightedParse!Q156,WeightedParse!S156,WeightedParse!T156,WeightedParse!U156,WeightedParse!V156,WeightedParse!X156,WeightedParse!Y156,WeightedParse!Z156,WeightedParse!AD156,WeightedParse!AE156,WeightedParse!AF156,WeightedParse!AH156,WeightedParse!AI156,WeightedParse!AO156)*Variables!$B$5),"")</f>
        <v/>
      </c>
      <c r="AJ156" s="114" t="str">
        <f>IF($A156&gt;"",IF(AND(OR(EXACT(SquadExport!$BR156,TRUE),EXACT(SquadExport!$BS156,TRUE)),OR(EXACT(SquadExport!$BK156,TRUE),EXACT(SquadExport!$BM156,TRUE))),HARMEAN(WeightedParse!H156,WeightedParse!K156,WeightedParse!M156,WeightedParse!V156,WeightedParse!W156,WeightedParse!AD156,WeightedParse!AF156,WeightedParse!AH156,WeightedParse!AK156,WeightedParse!AL156,WeightedParse!AO156,WeightedParse!AP156)*(CONVERT(LEFT(SquadExport!$E156,FIND("'",SquadExport!$E156)-1)+((MID(SquadExport!$E156,FIND("'",SquadExport!$E156)+1,LEN(SquadExport!$E156)-FIND("'",SquadExport!$E156)-1))/12),"ft","m")-1)/(Variables!$C$4-1),(HARMEAN(WeightedParse!H156,WeightedParse!K156,WeightedParse!M156,WeightedParse!V156,WeightedParse!W156,WeightedParse!AD156,WeightedParse!AF156,WeightedParse!AH156,WeightedParse!AK156,WeightedParse!AL156,WeightedParse!AO156,WeightedParse!AP156)*(CONVERT(LEFT(SquadExport!$E156,FIND("'",SquadExport!$E156)-1)+((MID(SquadExport!$E156,FIND("'",SquadExport!$E156)+1,LEN(SquadExport!$E156)-FIND("'",SquadExport!$E156)-1))/12),"ft","m")-1)/(Variables!$C$4-1))*Variables!$B$5),"")</f>
        <v/>
      </c>
      <c r="AK156" s="114" t="str">
        <f>IF($A156&gt;"",IF(AND(OR(EXACT(SquadExport!$BR156,TRUE),EXACT(SquadExport!$BS156,TRUE)),OR(EXACT(SquadExport!$BK156,TRUE),EXACT(SquadExport!$BM156,TRUE))),HARMEAN(WeightedParse!J156,WeightedParse!K156,WeightedParse!T156,WeightedParse!V156,WeightedParse!X156,WeightedParse!Y156,WeightedParse!Z156,WeightedParse!AD156,WeightedParse!AH156,WeightedParse!AI156,WeightedParse!AK156,WeightedParse!AO156),HARMEAN(WeightedParse!J156,WeightedParse!K156,WeightedParse!T156,WeightedParse!V156,WeightedParse!X156,WeightedParse!Y156,WeightedParse!Z156,WeightedParse!AD156,WeightedParse!AH156,WeightedParse!AI156,WeightedParse!AK156,WeightedParse!AO156)*Variables!$B$5),"")</f>
        <v/>
      </c>
      <c r="AL156" s="114" t="str">
        <f>IF($A156&gt;"",IF(AND(OR(EXACT(SquadExport!$BR156,TRUE),EXACT(SquadExport!$BS156,TRUE)),OR(EXACT(SquadExport!$BK156,TRUE),EXACT(SquadExport!$BM156,TRUE))),HARMEAN(WeightedParse!H156,WeightedParse!I156,WeightedParse!K156,WeightedParse!Q156,WeightedParse!T156,WeightedParse!V156,WeightedParse!AB156,WeightedParse!AD156,WeightedParse!AH156,WeightedParse!AI156,WeightedParse!AJ156,WeightedParse!AN156,WeightedParse!AO156),HARMEAN(WeightedParse!H156,WeightedParse!I156,WeightedParse!K156,WeightedParse!Q156,WeightedParse!T156,WeightedParse!V156,WeightedParse!AB156,WeightedParse!AD156,WeightedParse!AH156,WeightedParse!AI156,WeightedParse!AJ156,WeightedParse!AN156,WeightedParse!AO156)*Variables!$B$5),"")</f>
        <v/>
      </c>
      <c r="AM156" s="114" t="str">
        <f>IF($A156&gt;"",IF(AND(OR(EXACT(SquadExport!$BR156,TRUE),EXACT(SquadExport!$BS156,TRUE)),OR(EXACT(SquadExport!$BK156,TRUE),EXACT(SquadExport!$BM156,TRUE))),HARMEAN(WeightedParse!I156,WeightedParse!J156,WeightedParse!K156,WeightedParse!N156,WeightedParse!Q156,WeightedParse!T156,WeightedParse!V156,WeightedParse!X156,WeightedParse!AB156,WeightedParse!AD156,WeightedParse!AG156,WeightedParse!AI156,WeightedParse!AJ156,WeightedParse!AK156,WeightedParse!AN156)*WeightedParse!BD156,(HARMEAN(WeightedParse!I156,WeightedParse!J156,WeightedParse!K156,WeightedParse!N156,WeightedParse!Q156,WeightedParse!T156,WeightedParse!V156,WeightedParse!X156,WeightedParse!AB156,WeightedParse!AD156,WeightedParse!AG156,WeightedParse!AI156,WeightedParse!AJ156,WeightedParse!AK156,WeightedParse!AN156)*WeightedParse!BD156)*Variables!$B$5),"")</f>
        <v/>
      </c>
      <c r="AN156" s="114" t="str">
        <f>IF($A156&gt;"",IF(AND(OR(EXACT(SquadExport!$BR156,TRUE),EXACT(SquadExport!$BS156,TRUE)),OR(EXACT(SquadExport!$BK156,TRUE),EXACT(SquadExport!$BM156,TRUE))),HARMEAN(WeightedParse!H156,WeightedParse!I156,WeightedParse!K156,WeightedParse!N156,WeightedParse!Q156,WeightedParse!T156,WeightedParse!V156,WeightedParse!X156,WeightedParse!Z156,WeightedParse!AD156,WeightedParse!AG156,WeightedParse!AH156,WeightedParse!AI156,WeightedParse!AJ156,WeightedParse!AN156,WeightedParse!AO156)*WeightedParse!BD156,(HARMEAN(WeightedParse!H156,WeightedParse!I156,WeightedParse!K156,WeightedParse!N156,WeightedParse!Q156,WeightedParse!T156,WeightedParse!V156,WeightedParse!X156,WeightedParse!Z156,WeightedParse!AD156,WeightedParse!AG156,WeightedParse!AH156,WeightedParse!AI156,WeightedParse!AJ156,WeightedParse!AN156,WeightedParse!AO156)*WeightedParse!BD156)*Variables!$B$5),"")</f>
        <v/>
      </c>
      <c r="AO156" s="114" t="str">
        <f>IF($A156&gt;"",IF(AND(EXACT(SquadExport!$BS156,TRUE),EXACT(SquadExport!$BL156,TRUE)),HARMEAN(WeightedParse!K156,WeightedParse!Q156,WeightedParse!T156,WeightedParse!V156,WeightedParse!X156,WeightedParse!Z156,WeightedParse!AB156,WeightedParse!AD156,WeightedParse!AG156,WeightedParse!AK156),HARMEAN(WeightedParse!K156,WeightedParse!Q156,WeightedParse!T156,WeightedParse!V156,WeightedParse!X156,WeightedParse!Z156,WeightedParse!AB156,WeightedParse!AD156,WeightedParse!AG156,WeightedParse!AK156)*Variables!$B$5),"")</f>
        <v/>
      </c>
      <c r="AP156" s="114" t="str">
        <f>IF($A156&gt;"",IF(AND(EXACT(SquadExport!$BS156,TRUE),EXACT(SquadExport!$BL156,TRUE)),HARMEAN(WeightedParse!I156,WeightedParse!K156,WeightedParse!Q156,WeightedParse!T156,WeightedParse!V156,WeightedParse!X156,WeightedParse!Z156,WeightedParse!AB156,WeightedParse!AD156,WeightedParse!AF156,WeightedParse!AG156,WeightedParse!AI156,WeightedParse!AJ156),HARMEAN(WeightedParse!I156,WeightedParse!K156,WeightedParse!Q156,WeightedParse!T156,WeightedParse!V156,WeightedParse!X156,WeightedParse!Z156,WeightedParse!AB156,WeightedParse!AD156,WeightedParse!AF156,WeightedParse!AG156,WeightedParse!AI156,WeightedParse!AJ156)*Variables!$B$5),"")</f>
        <v/>
      </c>
      <c r="AQ156" s="114" t="str">
        <f>IF($A156&gt;"",IF(AND(EXACT(SquadExport!$BS156,TRUE),EXACT(SquadExport!$BL156,TRUE)),HARMEAN(WeightedParse!I156,WeightedParse!J156,WeightedParse!K156,WeightedParse!Q156,WeightedParse!T156,WeightedParse!V156,WeightedParse!X156,WeightedParse!Z156,WeightedParse!AB156,WeightedParse!AD156,WeightedParse!AG156,WeightedParse!AI156,WeightedParse!AJ156,WeightedParse!AK156),HARMEAN(WeightedParse!I156,WeightedParse!J156,WeightedParse!K156,WeightedParse!Q156,WeightedParse!T156,WeightedParse!V156,WeightedParse!X156,WeightedParse!Z156,WeightedParse!AB156,WeightedParse!AD156,WeightedParse!AG156,WeightedParse!AI156,WeightedParse!AJ156,WeightedParse!AK156)*Variables!$B$5),"")</f>
        <v/>
      </c>
      <c r="AR156" s="114" t="str">
        <f>IF($A156&gt;"",IF(AND(EXACT(SquadExport!$BS156,TRUE),EXACT(SquadExport!$BL156,TRUE)),HARMEAN(WeightedParse!I156,WeightedParse!J156,WeightedParse!K156,WeightedParse!Q156,WeightedParse!T156,WeightedParse!V156,WeightedParse!X156,WeightedParse!Y156,WeightedParse!Z156,WeightedParse!AD156,WeightedParse!AH156,WeightedParse!AI156,WeightedParse!AJ156,WeightedParse!AK156,WeightedParse!AN156,WeightedParse!AO156),HARMEAN(WeightedParse!I156,WeightedParse!J156,WeightedParse!K156,WeightedParse!Q156,WeightedParse!T156,WeightedParse!V156,WeightedParse!X156,WeightedParse!Y156,WeightedParse!Z156,WeightedParse!AD156,WeightedParse!AH156,WeightedParse!AI156,WeightedParse!AJ156,WeightedParse!AK156,WeightedParse!AN156,WeightedParse!AO156)*Variables!$B$5),"")</f>
        <v/>
      </c>
      <c r="AS156" s="114" t="str">
        <f>IF($A156&gt;"",IF(AND(EXACT(SquadExport!$BT156,TRUE),EXACT(SquadExport!$BL156,TRUE)),HARMEAN(WeightedParse!J156,WeightedParse!K156,WeightedParse!M156,WeightedParse!T156,WeightedParse!V156,WeightedParse!X156,WeightedParse!Z156,WeightedParse!AD156,WeightedParse!AI156),(HARMEAN(WeightedParse!J156,WeightedParse!K156,WeightedParse!M156,WeightedParse!T156,WeightedParse!V156,WeightedParse!X156,WeightedParse!Z156,WeightedParse!AD156,WeightedParse!AI156)*Variables!$B$5)),"")</f>
        <v/>
      </c>
      <c r="AT156" s="114" t="str">
        <f>IF($A156&gt;"",IF(AND(EXACT(SquadExport!$BT156,TRUE),EXACT(SquadExport!$BL156,TRUE)),HARMEAN(WeightedParse!J156,WeightedParse!K156,WeightedParse!M156,WeightedParse!U156,WeightedParse!V156,WeightedParse!W156,WeightedParse!X156,WeightedParse!Z156,WeightedParse!AD156,WeightedParse!AF156,WeightedParse!AK156,WeightedParse!AL156,WeightedParse!AP156)*(CONVERT(LEFT(SquadExport!$E156,FIND("'",SquadExport!$E156)-1)+((MID(SquadExport!$E156,FIND("'",SquadExport!$E156)+1,LEN(SquadExport!$E156)-FIND("'",SquadExport!$E156)-1))/12),"ft","m")-1)/(Variables!$C$4-1),(HARMEAN(WeightedParse!J156,WeightedParse!K156,WeightedParse!M156,WeightedParse!U156,WeightedParse!V156,WeightedParse!W156,WeightedParse!X156,WeightedParse!Z156,WeightedParse!AD156,WeightedParse!AF156,WeightedParse!AK156,WeightedParse!AL156,WeightedParse!AP156)*(CONVERT(LEFT(SquadExport!$E156,FIND("'",SquadExport!$E156)-1)+((MID(SquadExport!$E156,FIND("'",SquadExport!$E156)+1,LEN(SquadExport!$E156)-FIND("'",SquadExport!$E156)-1))/12),"ft","m")-1)/(Variables!$C$4-1)))*Variables!$B$5,"")</f>
        <v/>
      </c>
      <c r="AU156" s="114" t="str">
        <f>IF($A156&gt;"",IF(AND(EXACT(SquadExport!$BT156,TRUE),EXACT(SquadExport!$BL156,TRUE)),HARMEAN(WeightedParse!I156,WeightedParse!J156,WeightedParse!K156,WeightedParse!Q156,WeightedParse!T156,WeightedParse!V156,WeightedParse!X156,WeightedParse!Z156,WeightedParse!AB156,WeightedParse!AD156,WeightedParse!AF156,WeightedParse!AG156,WeightedParse!AK156,WeightedParse!AP156),HARMEAN(WeightedParse!I156,WeightedParse!J156,WeightedParse!K156,WeightedParse!Q156,WeightedParse!T156,WeightedParse!V156,WeightedParse!X156,WeightedParse!Z156,WeightedParse!AB156,WeightedParse!AD156,WeightedParse!AF156,WeightedParse!AG156,WeightedParse!AK156,WeightedParse!AP156)*Variables!$B$5),"")</f>
        <v/>
      </c>
      <c r="AV156" s="114" t="str">
        <f>IF($A156&gt;"",IF(AND(EXACT(SquadExport!$BT156,TRUE),EXACT(SquadExport!$BL156,TRUE)),HARMEAN(WeightedParse!I156,WeightedParse!J156,WeightedParse!K156,WeightedParse!Q156,WeightedParse!T156,WeightedParse!V156,WeightedParse!X156,WeightedParse!Z156,WeightedParse!AD156,WeightedParse!AH156,WeightedParse!AI156,WeightedParse!AJ156,WeightedParse!AK156,WeightedParse!AN156,WeightedParse!AO156),HARMEAN(WeightedParse!I156,WeightedParse!J156,WeightedParse!K156,WeightedParse!Q156,WeightedParse!T156,WeightedParse!V156,WeightedParse!X156,WeightedParse!Z156,WeightedParse!AD156,WeightedParse!AH156,WeightedParse!AI156,WeightedParse!AJ156,WeightedParse!AK156,WeightedParse!AN156,WeightedParse!AO156)*Variables!$B$5),"")</f>
        <v/>
      </c>
      <c r="AW156" s="114" t="str">
        <f>IF($A156&gt;"",IF(AND(EXACT(SquadExport!$BT156,TRUE),EXACT(SquadExport!$BL156,TRUE)),HARMEAN(WeightedParse!I156,WeightedParse!J156,WeightedParse!K156,WeightedParse!Q156,WeightedParse!T156,WeightedParse!V156,WeightedParse!X156,WeightedParse!Z156,WeightedParse!AB156,WeightedParse!AD156,WeightedParse!AF156,WeightedParse!AG156,WeightedParse!AI156,WeightedParse!AJ156,WeightedParse!AK156),HARMEAN(WeightedParse!I156,WeightedParse!J156,WeightedParse!K156,WeightedParse!Q156,WeightedParse!T156,WeightedParse!V156,WeightedParse!X156,WeightedParse!Z156,WeightedParse!AB156,WeightedParse!AD156,WeightedParse!AF156,WeightedParse!AG156,WeightedParse!AI156,WeightedParse!AJ156,WeightedParse!AK156)*Variables!$B$5),"")</f>
        <v/>
      </c>
      <c r="AX156" s="114" t="str">
        <f>IF($A156&gt;"",IF(AND(EXACT(SquadExport!$BT156,TRUE),EXACT(SquadExport!$BL156,TRUE)),HARMEAN(WeightedParse!K156,WeightedParse!Q156,WeightedParse!U156,WeightedParse!V156,WeightedParse!W156,WeightedParse!X156,WeightedParse!Y156,WeightedParse!Z156,WeightedParse!AD156,WeightedParse!AF156,WeightedParse!AH156,WeightedParse!AI156,WeightedParse!AJ156,WeightedParse!AK156,WeightedParse!AN156,WeightedParse!AO156,WeightedParse!AP156),HARMEAN(WeightedParse!K156,WeightedParse!Q156,WeightedParse!U156,WeightedParse!V156,WeightedParse!W156,WeightedParse!X156,WeightedParse!Y156,WeightedParse!Z156,WeightedParse!AD156,WeightedParse!AF156,WeightedParse!AH156,WeightedParse!AI156,WeightedParse!AJ156,WeightedParse!AK156,WeightedParse!AN156,WeightedParse!AO156,WeightedParse!AP156)*Variables!$B$5),"")</f>
        <v/>
      </c>
      <c r="AY156" s="114" t="str">
        <f>IF($A156&gt;"",IF(AND(EXACT(SquadExport!$BT156,TRUE),EXACT(SquadExport!$BL156,TRUE)),HARMEAN(WeightedParse!I156,WeightedParse!J156,WeightedParse!K156,WeightedParse!M156,WeightedParse!N156,WeightedParse!Q156,WeightedParse!T156,WeightedParse!V156,WeightedParse!X156,WeightedParse!Z156,WeightedParse!AD156,WeightedParse!AF156,WeightedParse!AG156,WeightedParse!AH156,WeightedParse!AI156,WeightedParse!AJ156,WeightedParse!AK156,WeightedParse!AL156,WeightedParse!AN156,WeightedParse!AO156,WeightedParse!AP156),HARMEAN(WeightedParse!I156,WeightedParse!J156,WeightedParse!K156,WeightedParse!M156,WeightedParse!N156,WeightedParse!Q156,WeightedParse!T156,WeightedParse!V156,WeightedParse!X156,WeightedParse!Z156,WeightedParse!AD156,WeightedParse!AF156,WeightedParse!AG156,WeightedParse!AH156,WeightedParse!AI156,WeightedParse!AJ156,WeightedParse!AK156,WeightedParse!AL156,WeightedParse!AN156,WeightedParse!AO156,WeightedParse!AP156)*Variables!$B$5),"")</f>
        <v/>
      </c>
    </row>
    <row r="157" spans="1:51" ht="15" customHeight="1" x14ac:dyDescent="0.25">
      <c r="A157" s="3" t="str">
        <f>IF(WeightedParse!A157&gt;"",WeightedParse!A157,"")</f>
        <v/>
      </c>
      <c r="B157" s="4" t="str">
        <f>IF(WeightedParse!B157&gt;0,WeightedParse!B157,"")</f>
        <v/>
      </c>
      <c r="C157" s="4" t="str">
        <f>IF(A157&gt;"",IF(AND(B157&lt;=Variables!$B$8,G157&gt;2),"Youth",IF(AND(B157&lt;=Variables!$B$8,G157&lt;=2),"Prospect",IF(AND(B157&gt;=Variables!$B$9,G157&gt;2),"Old",IF(G157&gt;=3,"Reserves","First Team")))),"")</f>
        <v/>
      </c>
      <c r="D157" s="4" t="str">
        <f>SquadExport!BJ157</f>
        <v/>
      </c>
      <c r="E157" s="4" t="str">
        <f>IF(A157&gt;"",VLOOKUP(F157,Roles!A:B,2,FALSE)&amp;IF(OR(VLOOKUP(F157,Roles!$A:$B,2,FALSE)="FB",VLOOKUP(F157,Roles!$A:$B,2,FALSE)="WB",VLOOKUP(F157,Roles!$A:$B,2,FALSE)="WM",VLOOKUP(F157,Roles!$A:$B,2,FALSE)="W"),IF(AND(SquadExport!BK157=TRUE,SquadExport!BM157=TRUE,WeightedParse!BB157&gt;=WeightedParse!BC157)," (R)",IF(AND(SquadExport!BK157=TRUE,SquadExport!BM157=TRUE,WeightedParse!BB157&lt;WeightedParse!BC157)," (L)",IF(AND(SquadExport!BK157=TRUE,SquadExport!BM157=FALSE), " (L)",IF(AND(SquadExport!BK157=FALSE,SquadExport!BM157=TRUE)," (R)","")))),""),"")</f>
        <v/>
      </c>
      <c r="F157" s="4" t="str" cm="1">
        <f t="array" ref="F157">IF(A157&gt;"",INDEX($J$1:$AY$1,SUMPRODUCT(MAX(($J$2:$AY$200=MAX($J157:$AY157))*(COLUMN($J$2:$AY$200))))-COLUMN($J$1)+1),"")</f>
        <v/>
      </c>
      <c r="G157" s="4" t="str">
        <f t="shared" si="6"/>
        <v/>
      </c>
      <c r="H157" s="4" t="str">
        <f t="shared" si="7"/>
        <v/>
      </c>
      <c r="I157" s="5" t="str">
        <f t="shared" si="8"/>
        <v/>
      </c>
      <c r="J157" s="114" t="str">
        <f>IF($A157&gt;"",HARMEAN(WeightedParse!V157,WeightedParse!Y157,WeightedParse!Z157,WeightedParse!AE157,WeightedParse!AJ157,WeightedParse!AQ157,WeightedParse!AR157,WeightedParse!AS157,WeightedParse!AU157,WeightedParse!AV157,WeightedParse!AW157,WeightedParse!AY157,WeightedParse!BA157),"")</f>
        <v/>
      </c>
      <c r="K157" s="114" t="str">
        <f>IF(A157&gt;"",HARMEAN(WeightedParse!K157,WeightedParse!Q157,WeightedParse!V157,WeightedParse!X157,WeightedParse!Y157,WeightedParse!Z157,WeightedParse!AE157,WeightedParse!AG157,WeightedParse!AI157,WeightedParse!AJ157,WeightedParse!AQ157,WeightedParse!AR157,WeightedParse!AS157,WeightedParse!AU157,WeightedParse!AV157,WeightedParse!AW157,WeightedParse!AY157,WeightedParse!AZ157,WeightedParse!BA157),"")</f>
        <v/>
      </c>
      <c r="L157" s="114" t="str">
        <f>IF($A157&gt;"",IF(AND(EXACT(SquadExport!$BO157,TRUE),EXACT(SquadExport!$BL157,TRUE)),HARMEAN(WeightedParse!M157,WeightedParse!P157,WeightedParse!S157,WeightedParse!U157,WeightedParse!V157,WeightedParse!W157,WeightedParse!Y157,WeightedParse!AE157,WeightedParse!AL157,WeightedParse!AN157,WeightedParse!AP157),HARMEAN(WeightedParse!M157,WeightedParse!P157,WeightedParse!S157,WeightedParse!U157,WeightedParse!V157,WeightedParse!W157,WeightedParse!Y157,WeightedParse!AE157,WeightedParse!AL157,WeightedParse!AN157,WeightedParse!AP157)*Variables!$B$5),"")</f>
        <v/>
      </c>
      <c r="M157" s="114" t="str">
        <f>IF($A157&gt;"",IF(AND(EXACT(SquadExport!$BO157,TRUE),EXACT(SquadExport!$BL157,TRUE)),HARMEAN(WeightedParse!M157,WeightedParse!P157,WeightedParse!S157,WeightedParse!U157,WeightedParse!V157,WeightedParse!W157,WeightedParse!X157,WeightedParse!Y157,WeightedParse!Z157,WeightedParse!AE157,WeightedParse!AL157,WeightedParse!AN157,WeightedParse!AP157),HARMEAN(WeightedParse!M157,WeightedParse!P157,WeightedParse!S157,WeightedParse!U157,WeightedParse!V157,WeightedParse!W157,WeightedParse!X157,WeightedParse!Y157,WeightedParse!Z157,WeightedParse!AE157,WeightedParse!AL157,WeightedParse!AN157,WeightedParse!AP157)*Variables!$B$5),"")</f>
        <v/>
      </c>
      <c r="N157" s="114" t="str">
        <f>IF($A157&gt;"",IF(AND(EXACT(SquadExport!$BO157,TRUE),EXACT(SquadExport!$BL157,TRUE)),HARMEAN(WeightedParse!K157,WeightedParse!M157,WeightedParse!P157,WeightedParse!Q157,WeightedParse!S157,WeightedParse!T157,WeightedParse!U157,WeightedParse!V157,WeightedParse!W157,WeightedParse!X157,WeightedParse!Y157,WeightedParse!Z157,WeightedParse!AE157,WeightedParse!AG157,WeightedParse!AL157,WeightedParse!AN157,WeightedParse!AP157),HARMEAN(WeightedParse!K157,WeightedParse!M157,WeightedParse!P157,WeightedParse!Q157,WeightedParse!S157,WeightedParse!T157,WeightedParse!U157,WeightedParse!V157,WeightedParse!W157,WeightedParse!X157,WeightedParse!Y157,WeightedParse!Z157,WeightedParse!AE157,WeightedParse!AG157,WeightedParse!AL157,WeightedParse!AN157,WeightedParse!AP157)*Variables!$B$5),"")</f>
        <v/>
      </c>
      <c r="O157" s="114" t="str">
        <f>IF($A157&gt;"",IF(AND(EXACT(SquadExport!$BO157,TRUE),EXACT(SquadExport!$BL157,TRUE)),HARMEAN(WeightedParse!I157,WeightedParse!K157,WeightedParse!M157,WeightedParse!P157,WeightedParse!Q157,WeightedParse!S157,WeightedParse!T157,WeightedParse!V157,WeightedParse!W157,WeightedParse!X157,WeightedParse!Y157,WeightedParse!Z157,WeightedParse!AB157,WeightedParse!AE157,WeightedParse!AF157,WeightedParse!AG157,WeightedParse!AJ157,WeightedParse!AK157,WeightedParse!AL157,WeightedParse!AN157,WeightedParse!AO157,WeightedParse!AP157),HARMEAN(WeightedParse!I157,WeightedParse!K157,WeightedParse!M157,WeightedParse!P157,WeightedParse!Q157,WeightedParse!S157,WeightedParse!T157,WeightedParse!V157,WeightedParse!W157,WeightedParse!X157,WeightedParse!Y157,WeightedParse!Z157,WeightedParse!AB157,WeightedParse!AE157,WeightedParse!AF157,WeightedParse!AG157,WeightedParse!AJ157,WeightedParse!AK157,WeightedParse!AL157,WeightedParse!AN157,WeightedParse!AO157,WeightedParse!AP157)*Variables!$B$5),"")</f>
        <v/>
      </c>
      <c r="P157" s="114" t="str">
        <f>IF($A157&gt;"",IF(AND(OR(EXACT(SquadExport!$BO157,TRUE),EXACT(SquadExport!$BP157,TRUE)),OR(EXACT(SquadExport!$BK157,TRUE),EXACT(SquadExport!$BM157,TRUE))),HARMEAN(WeightedParse!M157,WeightedParse!P157,WeightedParse!S157,WeightedParse!U157,WeightedParse!V157,WeightedParse!W157,WeightedParse!Y157,WeightedParse!AE157,WeightedParse!AF157,WeightedParse!AP157),HARMEAN(WeightedParse!M157,WeightedParse!P157,WeightedParse!S157,WeightedParse!U157,WeightedParse!V157,WeightedParse!W157,WeightedParse!Y157,WeightedParse!AE157,WeightedParse!AF157,WeightedParse!AP157)*Variables!$B$5),"")</f>
        <v/>
      </c>
      <c r="Q157" s="114" t="str">
        <f>IF($A157&gt;"",IF(AND(OR(EXACT(SquadExport!$BO157,TRUE),EXACT(SquadExport!$BP157,TRUE)),OR(EXACT(SquadExport!$BK157,TRUE),EXACT(SquadExport!$BM157,TRUE))),HARMEAN(WeightedParse!H157,WeightedParse!P157,WeightedParse!Q157,WeightedParse!S157,WeightedParse!T157,WeightedParse!V157,WeightedParse!X157,WeightedParse!Y157,WeightedParse!Z157,WeightedParse!AE157,WeightedParse!AF157,WeightedParse!AH157,WeightedParse!AN157,WeightedParse!AO157),HARMEAN(WeightedParse!H157,WeightedParse!P157,WeightedParse!Q157,WeightedParse!S157,WeightedParse!T157,WeightedParse!V157,WeightedParse!X157,WeightedParse!Y157,WeightedParse!Z157,WeightedParse!AE157,WeightedParse!AF157,WeightedParse!AH157,WeightedParse!AN157,WeightedParse!AO157)*Variables!$B$5),"")</f>
        <v/>
      </c>
      <c r="R157" s="115" t="str">
        <f>IF($A157&gt;"",IF(AND(OR(EXACT(SquadExport!$BO157,TRUE),EXACT(SquadExport!$BP157,TRUE)),OR(EXACT(SquadExport!$BK157,TRUE),EXACT(SquadExport!$BM157,TRUE))),HARMEAN(WeightedParse!H157,WeightedParse!I157,WeightedParse!K157,WeightedParse!P157,WeightedParse!Q157,WeightedParse!S157,WeightedParse!T157,WeightedParse!V157,WeightedParse!Y157,WeightedParse!Z157,WeightedParse!AD157,WeightedParse!AE157,WeightedParse!AF157,WeightedParse!AH157,WeightedParse!AI157,WeightedParse!AJ157,WeightedParse!AN157,WeightedParse!AO157),HARMEAN(WeightedParse!H157,WeightedParse!I157,WeightedParse!K157,WeightedParse!P157,WeightedParse!Q157,WeightedParse!S157,WeightedParse!T157,WeightedParse!V157,WeightedParse!Y157,WeightedParse!Z157,WeightedParse!AD157,WeightedParse!AE157,WeightedParse!AF157,WeightedParse!AH157,WeightedParse!AI157,WeightedParse!AJ157,WeightedParse!AN157,WeightedParse!AO157)*Variables!$B$5),"")</f>
        <v/>
      </c>
      <c r="S157" s="115" t="str">
        <f>IF($A157&gt;"",IF(AND(OR(EXACT(SquadExport!$BO157,TRUE),EXACT(SquadExport!$BP157,TRUE)),OR(EXACT(SquadExport!$BK157,TRUE),EXACT(SquadExport!$BM157,TRUE))),HARMEAN(WeightedParse!H157,WeightedParse!I157,WeightedParse!K157,WeightedParse!Q157,WeightedParse!S157,WeightedParse!T157,WeightedParse!V157,WeightedParse!X157,WeightedParse!Z157,WeightedParse!AB157,WeightedParse!AD157,WeightedParse!AF157,WeightedParse!AG157,WeightedParse!AH157,WeightedParse!AI157,WeightedParse!AJ157,WeightedParse!AK157,WeightedParse!AN157,WeightedParse!AO157),HARMEAN(WeightedParse!H157,WeightedParse!I157,WeightedParse!K157,WeightedParse!Q157,WeightedParse!S157,WeightedParse!T157,WeightedParse!V157,WeightedParse!X157,WeightedParse!Z157,WeightedParse!AB157,WeightedParse!AD157,WeightedParse!AF157,WeightedParse!AG157,WeightedParse!AH157,WeightedParse!AI157,WeightedParse!AJ157,WeightedParse!AK157,WeightedParse!AN157,WeightedParse!AO157)*Variables!$B$5),"")</f>
        <v/>
      </c>
      <c r="T157" s="114" t="str">
        <f>IF($A157&gt;"",IF(AND(OR(EXACT(SquadExport!$BO157,TRUE),EXACT(SquadExport!$BP157,TRUE)),OR(EXACT(SquadExport!$BK157,TRUE),EXACT(SquadExport!$BM157,TRUE))),HARMEAN(WeightedParse!I157,WeightedParse!K157,WeightedParse!N157,WeightedParse!P157,WeightedParse!Q157,WeightedParse!S157,WeightedParse!T157,WeightedParse!V157,WeightedParse!X157,WeightedParse!Y157,WeightedParse!Z157,WeightedParse!AB157,WeightedParse!AD157,WeightedParse!AE157,WeightedParse!AF157,WeightedParse!AH157,WeightedParse!AI157,WeightedParse!AJ157,WeightedParse!AN157,WeightedParse!AO157)*WeightedParse!BD157,(HARMEAN(WeightedParse!I157,WeightedParse!K157,WeightedParse!N157,WeightedParse!P157,WeightedParse!Q157,WeightedParse!S157,WeightedParse!T157,WeightedParse!V157,WeightedParse!X157,WeightedParse!Y157,WeightedParse!Z157,WeightedParse!AB157,WeightedParse!AD157,WeightedParse!AE157,WeightedParse!AF157,WeightedParse!AH157,WeightedParse!AI157,WeightedParse!AJ157,WeightedParse!AN157,WeightedParse!AO157)*WeightedParse!BD157)*Variables!$B$5),"")</f>
        <v/>
      </c>
      <c r="U157" s="114" t="str">
        <f>IF($A157&gt;"",IF(EXACT(SquadExport!$BQ157,TRUE),HARMEAN(WeightedParse!P157,WeightedParse!S157,WeightedParse!V157,WeightedParse!X157,WeightedParse!Y157,WeightedParse!Z157,WeightedParse!AE157,WeightedParse!AF157,WeightedParse!AP157),HARMEAN(WeightedParse!P157,WeightedParse!S157,WeightedParse!V157,WeightedParse!X157,WeightedParse!Y157,WeightedParse!Z157,WeightedParse!AE157,WeightedParse!AF157,WeightedParse!AP157)*Variables!$B$5),"")</f>
        <v/>
      </c>
      <c r="V157" s="114" t="str">
        <f>IF($A157&gt;"",IF(EXACT(SquadExport!$BQ157,TRUE),HARMEAN(WeightedParse!K157,WeightedParse!Q157,WeightedParse!S157,WeightedParse!T157,WeightedParse!V157,WeightedParse!X157,WeightedParse!Z157,WeightedParse!AE157,WeightedParse!AF157,WeightedParse!AG157,WeightedParse!AH157,WeightedParse!AK157),HARMEAN(WeightedParse!K157,WeightedParse!Q157,WeightedParse!S157,WeightedParse!T157,WeightedParse!V157,WeightedParse!X157,WeightedParse!Z157,WeightedParse!AE157,WeightedParse!AF157,WeightedParse!AG157,WeightedParse!AH157,WeightedParse!AK157)*Variables!$B$5),"")</f>
        <v/>
      </c>
      <c r="W157" s="114" t="str">
        <f>IF($A157&gt;"",IF(EXACT(SquadExport!$BQ157,TRUE),HARMEAN(WeightedParse!I157,WeightedParse!K157,WeightedParse!N157,WeightedParse!Q157,WeightedParse!T157,WeightedParse!V157,WeightedParse!X157,WeightedParse!Z157,WeightedParse!AB157,WeightedParse!AD157,WeightedParse!AF157,WeightedParse!AG157,WeightedParse!AK157),HARMEAN(WeightedParse!I157,WeightedParse!K157,WeightedParse!N157,WeightedParse!Q157,WeightedParse!T157,WeightedParse!V157,WeightedParse!X157,WeightedParse!Z157,WeightedParse!AB157,WeightedParse!AD157,WeightedParse!AF157,WeightedParse!AG157,WeightedParse!AK157)*Variables!$B$5),"")</f>
        <v/>
      </c>
      <c r="X157" s="114" t="str">
        <f>IF($A157&gt;"",IF(EXACT(SquadExport!$BQ157,TRUE),HARMEAN(WeightedParse!K157,WeightedParse!P157,WeightedParse!Q157,WeightedParse!S157,WeightedParse!U157,WeightedParse!V157,WeightedParse!X157,WeightedParse!Y157,WeightedParse!Z157,WeightedParse!AE157,WeightedParse!AF157,WeightedParse!AH157,WeightedParse!AO157,WeightedParse!AP157),HARMEAN(WeightedParse!K157,WeightedParse!P157,WeightedParse!Q157,WeightedParse!S157,WeightedParse!U157,WeightedParse!V157,WeightedParse!X157,WeightedParse!Y157,WeightedParse!Z157,WeightedParse!AE157,WeightedParse!AF157,WeightedParse!AH157,WeightedParse!AO157,WeightedParse!AP157)*Variables!$B$5),"")</f>
        <v/>
      </c>
      <c r="Y157" s="114" t="str">
        <f>IF($A157&gt;"",IF(EXACT(SquadExport!$BQ157,TRUE),HARMEAN(WeightedParse!P157,WeightedParse!Q157,WeightedParse!S157,WeightedParse!U157,WeightedParse!V157,WeightedParse!W157,WeightedParse!Y157,WeightedParse!AE157,WeightedParse!AF157,WeightedParse!AH157,WeightedParse!AJ157,WeightedParse!AN157,WeightedParse!AO157,WeightedParse!AP157),HARMEAN(WeightedParse!P157,WeightedParse!Q157,WeightedParse!S157,WeightedParse!U157,WeightedParse!V157,WeightedParse!W157,WeightedParse!Y157,WeightedParse!AE157,WeightedParse!AF157,WeightedParse!AH157,WeightedParse!AJ157,WeightedParse!AN157,WeightedParse!AO157,WeightedParse!AP157)*Variables!$B$5),"")</f>
        <v/>
      </c>
      <c r="Z157" s="114" t="str">
        <f>IF($A157&gt;"",IF(EXACT(SquadExport!$BQ157,TRUE),HARMEAN(WeightedParse!M157,WeightedParse!P157,WeightedParse!Q157,WeightedParse!S157,WeightedParse!U157,WeightedParse!V157,WeightedParse!W157,WeightedParse!X157,WeightedParse!Y157,WeightedParse!Z157,WeightedParse!AE157,WeightedParse!AF157,WeightedParse!AH157,WeightedParse!AL157,WeightedParse!AO157,WeightedParse!AP157),HARMEAN(WeightedParse!M157,WeightedParse!P157,WeightedParse!Q157,WeightedParse!S157,WeightedParse!U157,WeightedParse!V157,WeightedParse!W157,WeightedParse!X157,WeightedParse!Y157,WeightedParse!Z157,WeightedParse!AE157,WeightedParse!AF157,WeightedParse!AH157,WeightedParse!AL157,WeightedParse!AO157,WeightedParse!AP157)*Variables!$B$5),"")</f>
        <v/>
      </c>
      <c r="AA157" s="114" t="str">
        <f>IF($A157&gt;"",IF(EXACT(SquadExport!$BQ157,TRUE),HARMEAN(WeightedParse!J157,WeightedParse!K157,WeightedParse!N157,WeightedParse!P157,WeightedParse!Q157,WeightedParse!S157,WeightedParse!V157,WeightedParse!X157,WeightedParse!Y157,WeightedParse!Z157,WeightedParse!AD157,WeightedParse!AE157,WeightedParse!AH157,WeightedParse!AI157,WeightedParse!AK157,WeightedParse!AN157,WeightedParse!AO157,WeightedParse!AP157),HARMEAN(WeightedParse!J157,WeightedParse!K157,WeightedParse!N157,WeightedParse!P157,WeightedParse!Q157,WeightedParse!S157,WeightedParse!V157,WeightedParse!X157,WeightedParse!Y157,WeightedParse!Z157,WeightedParse!AD157,WeightedParse!AE157,WeightedParse!AH157,WeightedParse!AI157,WeightedParse!AK157,WeightedParse!AN157,WeightedParse!AO157,WeightedParse!AP157)*Variables!$B$5),"")</f>
        <v/>
      </c>
      <c r="AB157" s="114" t="str">
        <f>IF($A157&gt;"",IF(AND(EXACT(SquadExport!$BR157,TRUE),EXACT(SquadExport!$BL157,TRUE)),HARMEAN(WeightedParse!I157,WeightedParse!K157,WeightedParse!N157,WeightedParse!Q157,WeightedParse!T157,WeightedParse!V157,WeightedParse!X157,WeightedParse!Y157,WeightedParse!Z157,WeightedParse!AD157,WeightedParse!AE157,WeightedParse!AF157,WeightedParse!AG157,WeightedParse!AH157,WeightedParse!AI157,WeightedParse!AJ157,WeightedParse!AK157,WeightedParse!AN157,WeightedParse!AO157),HARMEAN(WeightedParse!I157,WeightedParse!K157,WeightedParse!N157,WeightedParse!Q157,WeightedParse!T157,WeightedParse!V157,WeightedParse!X157,WeightedParse!Y157,WeightedParse!Z157,WeightedParse!AD157,WeightedParse!AE157,WeightedParse!AF157,WeightedParse!AG157,WeightedParse!AH157,WeightedParse!AI157,WeightedParse!AJ157,WeightedParse!AK157,WeightedParse!AN157,WeightedParse!AO157)*Variables!$B$5),"")</f>
        <v/>
      </c>
      <c r="AC157" s="114" t="str">
        <f>IF($A157&gt;"",IF(AND(EXACT(SquadExport!$BR157,TRUE),EXACT(SquadExport!$BL157,TRUE)),HARMEAN(WeightedParse!K157,WeightedParse!Q157,WeightedParse!S157,WeightedParse!T157,WeightedParse!V157,WeightedParse!X157,WeightedParse!Y157,WeightedParse!Z157,WeightedParse!AD157,WeightedParse!AE157,WeightedParse!AF157,WeightedParse!AG157,WeightedParse!AH157,WeightedParse!AO157),HARMEAN(WeightedParse!K157,WeightedParse!Q157,WeightedParse!S157,WeightedParse!T157,WeightedParse!V157,WeightedParse!X157,WeightedParse!Y157,WeightedParse!Z157,WeightedParse!AD157,WeightedParse!AE157,WeightedParse!AF157,WeightedParse!AG157,WeightedParse!AH157,WeightedParse!AO157)*Variables!$B$5),"")</f>
        <v/>
      </c>
      <c r="AD157" s="114" t="str">
        <f>IF($A157&gt;"",IF(AND(EXACT(SquadExport!$BR157,TRUE),EXACT(SquadExport!$BL157,TRUE)),HARMEAN(WeightedParse!I157,WeightedParse!J157,WeightedParse!K157,WeightedParse!N157,WeightedParse!Q157,WeightedParse!S157,WeightedParse!T157,WeightedParse!V157,WeightedParse!X157,WeightedParse!Z157,WeightedParse!AB157,WeightedParse!AD157,WeightedParse!AG157,WeightedParse!AH157,WeightedParse!AI157,WeightedParse!AK157,WeightedParse!AO157),HARMEAN(WeightedParse!I157,WeightedParse!J157,WeightedParse!K157,WeightedParse!N157,WeightedParse!Q157,WeightedParse!S157,WeightedParse!T157,WeightedParse!V157,WeightedParse!X157,WeightedParse!Z157,WeightedParse!AB157,WeightedParse!AD157,WeightedParse!AG157,WeightedParse!AH157,WeightedParse!AI157,WeightedParse!AK157,WeightedParse!AO157)*Variables!$B$5),"")</f>
        <v/>
      </c>
      <c r="AE157" s="114" t="str">
        <f>IF($A157&gt;"",IF(AND(EXACT(SquadExport!$BR157,TRUE),EXACT(SquadExport!$BL157,TRUE)),HARMEAN(WeightedParse!K157,WeightedParse!N157,WeightedParse!P157,WeightedParse!Q157,WeightedParse!S157,WeightedParse!T157,WeightedParse!U157,WeightedParse!V157,WeightedParse!X157,WeightedParse!Y157,WeightedParse!Z157,WeightedParse!AD157,WeightedParse!AE157,WeightedParse!AF157,WeightedParse!AG157,WeightedParse!AH157,WeightedParse!AI157,WeightedParse!AO157),HARMEAN(WeightedParse!K157,WeightedParse!N157,WeightedParse!P157,WeightedParse!Q157,WeightedParse!S157,WeightedParse!T157,WeightedParse!U157,WeightedParse!V157,WeightedParse!X157,WeightedParse!Y157,WeightedParse!Z157,WeightedParse!AD157,WeightedParse!AE157,WeightedParse!AF157,WeightedParse!AG157,WeightedParse!AH157,WeightedParse!AI157,WeightedParse!AO157)*Variables!$B$5),"")</f>
        <v/>
      </c>
      <c r="AF157" s="114" t="str">
        <f>IF($A157&gt;"",IF(AND(EXACT(SquadExport!$BR157,TRUE),EXACT(SquadExport!$BL157,TRUE)),HARMEAN(WeightedParse!I157,WeightedParse!J157,WeightedParse!K157,WeightedParse!N157,WeightedParse!Q157,WeightedParse!S157,WeightedParse!T157,WeightedParse!U157,WeightedParse!V157,WeightedParse!X157,WeightedParse!Z157,WeightedParse!AD157,WeightedParse!AE157,WeightedParse!AF157,WeightedParse!AH157,WeightedParse!AI157,WeightedParse!AK157,WeightedParse!AN157,WeightedParse!AO157,WeightedParse!AP157),HARMEAN(WeightedParse!I157,WeightedParse!J157,WeightedParse!K157,WeightedParse!N157,WeightedParse!Q157,WeightedParse!S157,WeightedParse!T157,WeightedParse!U157,WeightedParse!V157,WeightedParse!X157,WeightedParse!Z157,WeightedParse!AD157,WeightedParse!AE157,WeightedParse!AF157,WeightedParse!AH157,WeightedParse!AI157,WeightedParse!AK157,WeightedParse!AN157,WeightedParse!AO157,WeightedParse!AP157)*Variables!$B$5),"")</f>
        <v/>
      </c>
      <c r="AG157" s="114" t="str">
        <f>IF($A157&gt;"",IF(AND(OR(EXACT(SquadExport!$BR157,TRUE),EXACT(SquadExport!$BS157,TRUE)),OR(EXACT(SquadExport!$BK157,TRUE),EXACT(SquadExport!$BM157,TRUE))),HARMEAN(WeightedParse!I157,WeightedParse!K157,WeightedParse!Q157,WeightedParse!T157,WeightedParse!X157,WeightedParse!Z157,WeightedParse!AD157,WeightedParse!AF157,WeightedParse!AG157,WeightedParse!AJ157),HARMEAN(WeightedParse!I157,WeightedParse!K157,WeightedParse!Q157,WeightedParse!T157,WeightedParse!X157,WeightedParse!Z157,WeightedParse!AD157,WeightedParse!AF157,WeightedParse!AG157,WeightedParse!AJ157)*Variables!$B$5),"")</f>
        <v/>
      </c>
      <c r="AH157" s="114" t="str">
        <f>IF($A157&gt;"",IF(AND(OR(EXACT(SquadExport!$BR157,TRUE),EXACT(SquadExport!$BS157,TRUE)),OR(EXACT(SquadExport!$BK157,TRUE),EXACT(SquadExport!$BM157,TRUE))),HARMEAN(WeightedParse!H157,WeightedParse!K157,WeightedParse!P157,WeightedParse!Q157,WeightedParse!S157,WeightedParse!T157,WeightedParse!V157,WeightedParse!X157,WeightedParse!Y157,WeightedParse!Z157,WeightedParse!AD157,WeightedParse!AE157,WeightedParse!AF157,WeightedParse!AG157,WeightedParse!AH157,WeightedParse!AO157),HARMEAN(WeightedParse!H157,WeightedParse!K157,WeightedParse!P157,WeightedParse!Q157,WeightedParse!S157,WeightedParse!T157,WeightedParse!V157,WeightedParse!X157,WeightedParse!Y157,WeightedParse!Z157,WeightedParse!AD157,WeightedParse!AE157,WeightedParse!AF157,WeightedParse!AG157,WeightedParse!AH157,WeightedParse!AO157)*Variables!$B$5),"")</f>
        <v/>
      </c>
      <c r="AI157" s="114" t="str">
        <f>IF($A157&gt;"",IF(AND(OR(EXACT(SquadExport!$BR157,TRUE),EXACT(SquadExport!$BS157,TRUE)),OR(EXACT(SquadExport!$BK157,TRUE),EXACT(SquadExport!$BM157,TRUE))),HARMEAN(WeightedParse!H157,WeightedParse!I157,WeightedParse!K157,WeightedParse!P157,WeightedParse!Q157,WeightedParse!S157,WeightedParse!T157,WeightedParse!U157,WeightedParse!V157,WeightedParse!X157,WeightedParse!Y157,WeightedParse!Z157,WeightedParse!AD157,WeightedParse!AE157,WeightedParse!AF157,WeightedParse!AH157,WeightedParse!AI157,WeightedParse!AO157),HARMEAN(WeightedParse!H157,WeightedParse!I157,WeightedParse!K157,WeightedParse!P157,WeightedParse!Q157,WeightedParse!S157,WeightedParse!T157,WeightedParse!U157,WeightedParse!V157,WeightedParse!X157,WeightedParse!Y157,WeightedParse!Z157,WeightedParse!AD157,WeightedParse!AE157,WeightedParse!AF157,WeightedParse!AH157,WeightedParse!AI157,WeightedParse!AO157)*Variables!$B$5),"")</f>
        <v/>
      </c>
      <c r="AJ157" s="114" t="str">
        <f>IF($A157&gt;"",IF(AND(OR(EXACT(SquadExport!$BR157,TRUE),EXACT(SquadExport!$BS157,TRUE)),OR(EXACT(SquadExport!$BK157,TRUE),EXACT(SquadExport!$BM157,TRUE))),HARMEAN(WeightedParse!H157,WeightedParse!K157,WeightedParse!M157,WeightedParse!V157,WeightedParse!W157,WeightedParse!AD157,WeightedParse!AF157,WeightedParse!AH157,WeightedParse!AK157,WeightedParse!AL157,WeightedParse!AO157,WeightedParse!AP157)*(CONVERT(LEFT(SquadExport!$E157,FIND("'",SquadExport!$E157)-1)+((MID(SquadExport!$E157,FIND("'",SquadExport!$E157)+1,LEN(SquadExport!$E157)-FIND("'",SquadExport!$E157)-1))/12),"ft","m")-1)/(Variables!$C$4-1),(HARMEAN(WeightedParse!H157,WeightedParse!K157,WeightedParse!M157,WeightedParse!V157,WeightedParse!W157,WeightedParse!AD157,WeightedParse!AF157,WeightedParse!AH157,WeightedParse!AK157,WeightedParse!AL157,WeightedParse!AO157,WeightedParse!AP157)*(CONVERT(LEFT(SquadExport!$E157,FIND("'",SquadExport!$E157)-1)+((MID(SquadExport!$E157,FIND("'",SquadExport!$E157)+1,LEN(SquadExport!$E157)-FIND("'",SquadExport!$E157)-1))/12),"ft","m")-1)/(Variables!$C$4-1))*Variables!$B$5),"")</f>
        <v/>
      </c>
      <c r="AK157" s="114" t="str">
        <f>IF($A157&gt;"",IF(AND(OR(EXACT(SquadExport!$BR157,TRUE),EXACT(SquadExport!$BS157,TRUE)),OR(EXACT(SquadExport!$BK157,TRUE),EXACT(SquadExport!$BM157,TRUE))),HARMEAN(WeightedParse!J157,WeightedParse!K157,WeightedParse!T157,WeightedParse!V157,WeightedParse!X157,WeightedParse!Y157,WeightedParse!Z157,WeightedParse!AD157,WeightedParse!AH157,WeightedParse!AI157,WeightedParse!AK157,WeightedParse!AO157),HARMEAN(WeightedParse!J157,WeightedParse!K157,WeightedParse!T157,WeightedParse!V157,WeightedParse!X157,WeightedParse!Y157,WeightedParse!Z157,WeightedParse!AD157,WeightedParse!AH157,WeightedParse!AI157,WeightedParse!AK157,WeightedParse!AO157)*Variables!$B$5),"")</f>
        <v/>
      </c>
      <c r="AL157" s="114" t="str">
        <f>IF($A157&gt;"",IF(AND(OR(EXACT(SquadExport!$BR157,TRUE),EXACT(SquadExport!$BS157,TRUE)),OR(EXACT(SquadExport!$BK157,TRUE),EXACT(SquadExport!$BM157,TRUE))),HARMEAN(WeightedParse!H157,WeightedParse!I157,WeightedParse!K157,WeightedParse!Q157,WeightedParse!T157,WeightedParse!V157,WeightedParse!AB157,WeightedParse!AD157,WeightedParse!AH157,WeightedParse!AI157,WeightedParse!AJ157,WeightedParse!AN157,WeightedParse!AO157),HARMEAN(WeightedParse!H157,WeightedParse!I157,WeightedParse!K157,WeightedParse!Q157,WeightedParse!T157,WeightedParse!V157,WeightedParse!AB157,WeightedParse!AD157,WeightedParse!AH157,WeightedParse!AI157,WeightedParse!AJ157,WeightedParse!AN157,WeightedParse!AO157)*Variables!$B$5),"")</f>
        <v/>
      </c>
      <c r="AM157" s="114" t="str">
        <f>IF($A157&gt;"",IF(AND(OR(EXACT(SquadExport!$BR157,TRUE),EXACT(SquadExport!$BS157,TRUE)),OR(EXACT(SquadExport!$BK157,TRUE),EXACT(SquadExport!$BM157,TRUE))),HARMEAN(WeightedParse!I157,WeightedParse!J157,WeightedParse!K157,WeightedParse!N157,WeightedParse!Q157,WeightedParse!T157,WeightedParse!V157,WeightedParse!X157,WeightedParse!AB157,WeightedParse!AD157,WeightedParse!AG157,WeightedParse!AI157,WeightedParse!AJ157,WeightedParse!AK157,WeightedParse!AN157)*WeightedParse!BD157,(HARMEAN(WeightedParse!I157,WeightedParse!J157,WeightedParse!K157,WeightedParse!N157,WeightedParse!Q157,WeightedParse!T157,WeightedParse!V157,WeightedParse!X157,WeightedParse!AB157,WeightedParse!AD157,WeightedParse!AG157,WeightedParse!AI157,WeightedParse!AJ157,WeightedParse!AK157,WeightedParse!AN157)*WeightedParse!BD157)*Variables!$B$5),"")</f>
        <v/>
      </c>
      <c r="AN157" s="114" t="str">
        <f>IF($A157&gt;"",IF(AND(OR(EXACT(SquadExport!$BR157,TRUE),EXACT(SquadExport!$BS157,TRUE)),OR(EXACT(SquadExport!$BK157,TRUE),EXACT(SquadExport!$BM157,TRUE))),HARMEAN(WeightedParse!H157,WeightedParse!I157,WeightedParse!K157,WeightedParse!N157,WeightedParse!Q157,WeightedParse!T157,WeightedParse!V157,WeightedParse!X157,WeightedParse!Z157,WeightedParse!AD157,WeightedParse!AG157,WeightedParse!AH157,WeightedParse!AI157,WeightedParse!AJ157,WeightedParse!AN157,WeightedParse!AO157)*WeightedParse!BD157,(HARMEAN(WeightedParse!H157,WeightedParse!I157,WeightedParse!K157,WeightedParse!N157,WeightedParse!Q157,WeightedParse!T157,WeightedParse!V157,WeightedParse!X157,WeightedParse!Z157,WeightedParse!AD157,WeightedParse!AG157,WeightedParse!AH157,WeightedParse!AI157,WeightedParse!AJ157,WeightedParse!AN157,WeightedParse!AO157)*WeightedParse!BD157)*Variables!$B$5),"")</f>
        <v/>
      </c>
      <c r="AO157" s="114" t="str">
        <f>IF($A157&gt;"",IF(AND(EXACT(SquadExport!$BS157,TRUE),EXACT(SquadExport!$BL157,TRUE)),HARMEAN(WeightedParse!K157,WeightedParse!Q157,WeightedParse!T157,WeightedParse!V157,WeightedParse!X157,WeightedParse!Z157,WeightedParse!AB157,WeightedParse!AD157,WeightedParse!AG157,WeightedParse!AK157),HARMEAN(WeightedParse!K157,WeightedParse!Q157,WeightedParse!T157,WeightedParse!V157,WeightedParse!X157,WeightedParse!Z157,WeightedParse!AB157,WeightedParse!AD157,WeightedParse!AG157,WeightedParse!AK157)*Variables!$B$5),"")</f>
        <v/>
      </c>
      <c r="AP157" s="114" t="str">
        <f>IF($A157&gt;"",IF(AND(EXACT(SquadExport!$BS157,TRUE),EXACT(SquadExport!$BL157,TRUE)),HARMEAN(WeightedParse!I157,WeightedParse!K157,WeightedParse!Q157,WeightedParse!T157,WeightedParse!V157,WeightedParse!X157,WeightedParse!Z157,WeightedParse!AB157,WeightedParse!AD157,WeightedParse!AF157,WeightedParse!AG157,WeightedParse!AI157,WeightedParse!AJ157),HARMEAN(WeightedParse!I157,WeightedParse!K157,WeightedParse!Q157,WeightedParse!T157,WeightedParse!V157,WeightedParse!X157,WeightedParse!Z157,WeightedParse!AB157,WeightedParse!AD157,WeightedParse!AF157,WeightedParse!AG157,WeightedParse!AI157,WeightedParse!AJ157)*Variables!$B$5),"")</f>
        <v/>
      </c>
      <c r="AQ157" s="114" t="str">
        <f>IF($A157&gt;"",IF(AND(EXACT(SquadExport!$BS157,TRUE),EXACT(SquadExport!$BL157,TRUE)),HARMEAN(WeightedParse!I157,WeightedParse!J157,WeightedParse!K157,WeightedParse!Q157,WeightedParse!T157,WeightedParse!V157,WeightedParse!X157,WeightedParse!Z157,WeightedParse!AB157,WeightedParse!AD157,WeightedParse!AG157,WeightedParse!AI157,WeightedParse!AJ157,WeightedParse!AK157),HARMEAN(WeightedParse!I157,WeightedParse!J157,WeightedParse!K157,WeightedParse!Q157,WeightedParse!T157,WeightedParse!V157,WeightedParse!X157,WeightedParse!Z157,WeightedParse!AB157,WeightedParse!AD157,WeightedParse!AG157,WeightedParse!AI157,WeightedParse!AJ157,WeightedParse!AK157)*Variables!$B$5),"")</f>
        <v/>
      </c>
      <c r="AR157" s="114" t="str">
        <f>IF($A157&gt;"",IF(AND(EXACT(SquadExport!$BS157,TRUE),EXACT(SquadExport!$BL157,TRUE)),HARMEAN(WeightedParse!I157,WeightedParse!J157,WeightedParse!K157,WeightedParse!Q157,WeightedParse!T157,WeightedParse!V157,WeightedParse!X157,WeightedParse!Y157,WeightedParse!Z157,WeightedParse!AD157,WeightedParse!AH157,WeightedParse!AI157,WeightedParse!AJ157,WeightedParse!AK157,WeightedParse!AN157,WeightedParse!AO157),HARMEAN(WeightedParse!I157,WeightedParse!J157,WeightedParse!K157,WeightedParse!Q157,WeightedParse!T157,WeightedParse!V157,WeightedParse!X157,WeightedParse!Y157,WeightedParse!Z157,WeightedParse!AD157,WeightedParse!AH157,WeightedParse!AI157,WeightedParse!AJ157,WeightedParse!AK157,WeightedParse!AN157,WeightedParse!AO157)*Variables!$B$5),"")</f>
        <v/>
      </c>
      <c r="AS157" s="114" t="str">
        <f>IF($A157&gt;"",IF(AND(EXACT(SquadExport!$BT157,TRUE),EXACT(SquadExport!$BL157,TRUE)),HARMEAN(WeightedParse!J157,WeightedParse!K157,WeightedParse!M157,WeightedParse!T157,WeightedParse!V157,WeightedParse!X157,WeightedParse!Z157,WeightedParse!AD157,WeightedParse!AI157),(HARMEAN(WeightedParse!J157,WeightedParse!K157,WeightedParse!M157,WeightedParse!T157,WeightedParse!V157,WeightedParse!X157,WeightedParse!Z157,WeightedParse!AD157,WeightedParse!AI157)*Variables!$B$5)),"")</f>
        <v/>
      </c>
      <c r="AT157" s="114" t="str">
        <f>IF($A157&gt;"",IF(AND(EXACT(SquadExport!$BT157,TRUE),EXACT(SquadExport!$BL157,TRUE)),HARMEAN(WeightedParse!J157,WeightedParse!K157,WeightedParse!M157,WeightedParse!U157,WeightedParse!V157,WeightedParse!W157,WeightedParse!X157,WeightedParse!Z157,WeightedParse!AD157,WeightedParse!AF157,WeightedParse!AK157,WeightedParse!AL157,WeightedParse!AP157)*(CONVERT(LEFT(SquadExport!$E157,FIND("'",SquadExport!$E157)-1)+((MID(SquadExport!$E157,FIND("'",SquadExport!$E157)+1,LEN(SquadExport!$E157)-FIND("'",SquadExport!$E157)-1))/12),"ft","m")-1)/(Variables!$C$4-1),(HARMEAN(WeightedParse!J157,WeightedParse!K157,WeightedParse!M157,WeightedParse!U157,WeightedParse!V157,WeightedParse!W157,WeightedParse!X157,WeightedParse!Z157,WeightedParse!AD157,WeightedParse!AF157,WeightedParse!AK157,WeightedParse!AL157,WeightedParse!AP157)*(CONVERT(LEFT(SquadExport!$E157,FIND("'",SquadExport!$E157)-1)+((MID(SquadExport!$E157,FIND("'",SquadExport!$E157)+1,LEN(SquadExport!$E157)-FIND("'",SquadExport!$E157)-1))/12),"ft","m")-1)/(Variables!$C$4-1)))*Variables!$B$5,"")</f>
        <v/>
      </c>
      <c r="AU157" s="114" t="str">
        <f>IF($A157&gt;"",IF(AND(EXACT(SquadExport!$BT157,TRUE),EXACT(SquadExport!$BL157,TRUE)),HARMEAN(WeightedParse!I157,WeightedParse!J157,WeightedParse!K157,WeightedParse!Q157,WeightedParse!T157,WeightedParse!V157,WeightedParse!X157,WeightedParse!Z157,WeightedParse!AB157,WeightedParse!AD157,WeightedParse!AF157,WeightedParse!AG157,WeightedParse!AK157,WeightedParse!AP157),HARMEAN(WeightedParse!I157,WeightedParse!J157,WeightedParse!K157,WeightedParse!Q157,WeightedParse!T157,WeightedParse!V157,WeightedParse!X157,WeightedParse!Z157,WeightedParse!AB157,WeightedParse!AD157,WeightedParse!AF157,WeightedParse!AG157,WeightedParse!AK157,WeightedParse!AP157)*Variables!$B$5),"")</f>
        <v/>
      </c>
      <c r="AV157" s="114" t="str">
        <f>IF($A157&gt;"",IF(AND(EXACT(SquadExport!$BT157,TRUE),EXACT(SquadExport!$BL157,TRUE)),HARMEAN(WeightedParse!I157,WeightedParse!J157,WeightedParse!K157,WeightedParse!Q157,WeightedParse!T157,WeightedParse!V157,WeightedParse!X157,WeightedParse!Z157,WeightedParse!AD157,WeightedParse!AH157,WeightedParse!AI157,WeightedParse!AJ157,WeightedParse!AK157,WeightedParse!AN157,WeightedParse!AO157),HARMEAN(WeightedParse!I157,WeightedParse!J157,WeightedParse!K157,WeightedParse!Q157,WeightedParse!T157,WeightedParse!V157,WeightedParse!X157,WeightedParse!Z157,WeightedParse!AD157,WeightedParse!AH157,WeightedParse!AI157,WeightedParse!AJ157,WeightedParse!AK157,WeightedParse!AN157,WeightedParse!AO157)*Variables!$B$5),"")</f>
        <v/>
      </c>
      <c r="AW157" s="114" t="str">
        <f>IF($A157&gt;"",IF(AND(EXACT(SquadExport!$BT157,TRUE),EXACT(SquadExport!$BL157,TRUE)),HARMEAN(WeightedParse!I157,WeightedParse!J157,WeightedParse!K157,WeightedParse!Q157,WeightedParse!T157,WeightedParse!V157,WeightedParse!X157,WeightedParse!Z157,WeightedParse!AB157,WeightedParse!AD157,WeightedParse!AF157,WeightedParse!AG157,WeightedParse!AI157,WeightedParse!AJ157,WeightedParse!AK157),HARMEAN(WeightedParse!I157,WeightedParse!J157,WeightedParse!K157,WeightedParse!Q157,WeightedParse!T157,WeightedParse!V157,WeightedParse!X157,WeightedParse!Z157,WeightedParse!AB157,WeightedParse!AD157,WeightedParse!AF157,WeightedParse!AG157,WeightedParse!AI157,WeightedParse!AJ157,WeightedParse!AK157)*Variables!$B$5),"")</f>
        <v/>
      </c>
      <c r="AX157" s="114" t="str">
        <f>IF($A157&gt;"",IF(AND(EXACT(SquadExport!$BT157,TRUE),EXACT(SquadExport!$BL157,TRUE)),HARMEAN(WeightedParse!K157,WeightedParse!Q157,WeightedParse!U157,WeightedParse!V157,WeightedParse!W157,WeightedParse!X157,WeightedParse!Y157,WeightedParse!Z157,WeightedParse!AD157,WeightedParse!AF157,WeightedParse!AH157,WeightedParse!AI157,WeightedParse!AJ157,WeightedParse!AK157,WeightedParse!AN157,WeightedParse!AO157,WeightedParse!AP157),HARMEAN(WeightedParse!K157,WeightedParse!Q157,WeightedParse!U157,WeightedParse!V157,WeightedParse!W157,WeightedParse!X157,WeightedParse!Y157,WeightedParse!Z157,WeightedParse!AD157,WeightedParse!AF157,WeightedParse!AH157,WeightedParse!AI157,WeightedParse!AJ157,WeightedParse!AK157,WeightedParse!AN157,WeightedParse!AO157,WeightedParse!AP157)*Variables!$B$5),"")</f>
        <v/>
      </c>
      <c r="AY157" s="114" t="str">
        <f>IF($A157&gt;"",IF(AND(EXACT(SquadExport!$BT157,TRUE),EXACT(SquadExport!$BL157,TRUE)),HARMEAN(WeightedParse!I157,WeightedParse!J157,WeightedParse!K157,WeightedParse!M157,WeightedParse!N157,WeightedParse!Q157,WeightedParse!T157,WeightedParse!V157,WeightedParse!X157,WeightedParse!Z157,WeightedParse!AD157,WeightedParse!AF157,WeightedParse!AG157,WeightedParse!AH157,WeightedParse!AI157,WeightedParse!AJ157,WeightedParse!AK157,WeightedParse!AL157,WeightedParse!AN157,WeightedParse!AO157,WeightedParse!AP157),HARMEAN(WeightedParse!I157,WeightedParse!J157,WeightedParse!K157,WeightedParse!M157,WeightedParse!N157,WeightedParse!Q157,WeightedParse!T157,WeightedParse!V157,WeightedParse!X157,WeightedParse!Z157,WeightedParse!AD157,WeightedParse!AF157,WeightedParse!AG157,WeightedParse!AH157,WeightedParse!AI157,WeightedParse!AJ157,WeightedParse!AK157,WeightedParse!AL157,WeightedParse!AN157,WeightedParse!AO157,WeightedParse!AP157)*Variables!$B$5),"")</f>
        <v/>
      </c>
    </row>
    <row r="158" spans="1:51" ht="15" customHeight="1" x14ac:dyDescent="0.25">
      <c r="A158" s="3" t="str">
        <f>IF(WeightedParse!A158&gt;"",WeightedParse!A158,"")</f>
        <v/>
      </c>
      <c r="B158" s="4" t="str">
        <f>IF(WeightedParse!B158&gt;0,WeightedParse!B158,"")</f>
        <v/>
      </c>
      <c r="C158" s="4" t="str">
        <f>IF(A158&gt;"",IF(AND(B158&lt;=Variables!$B$8,G158&gt;2),"Youth",IF(AND(B158&lt;=Variables!$B$8,G158&lt;=2),"Prospect",IF(AND(B158&gt;=Variables!$B$9,G158&gt;2),"Old",IF(G158&gt;=3,"Reserves","First Team")))),"")</f>
        <v/>
      </c>
      <c r="D158" s="4" t="str">
        <f>SquadExport!BJ158</f>
        <v/>
      </c>
      <c r="E158" s="4" t="str">
        <f>IF(A158&gt;"",VLOOKUP(F158,Roles!A:B,2,FALSE)&amp;IF(OR(VLOOKUP(F158,Roles!$A:$B,2,FALSE)="FB",VLOOKUP(F158,Roles!$A:$B,2,FALSE)="WB",VLOOKUP(F158,Roles!$A:$B,2,FALSE)="WM",VLOOKUP(F158,Roles!$A:$B,2,FALSE)="W"),IF(AND(SquadExport!BK158=TRUE,SquadExport!BM158=TRUE,WeightedParse!BB158&gt;=WeightedParse!BC158)," (R)",IF(AND(SquadExport!BK158=TRUE,SquadExport!BM158=TRUE,WeightedParse!BB158&lt;WeightedParse!BC158)," (L)",IF(AND(SquadExport!BK158=TRUE,SquadExport!BM158=FALSE), " (L)",IF(AND(SquadExport!BK158=FALSE,SquadExport!BM158=TRUE)," (R)","")))),""),"")</f>
        <v/>
      </c>
      <c r="F158" s="4" t="str" cm="1">
        <f t="array" ref="F158">IF(A158&gt;"",INDEX($J$1:$AY$1,SUMPRODUCT(MAX(($J$2:$AY$200=MAX($J158:$AY158))*(COLUMN($J$2:$AY$200))))-COLUMN($J$1)+1),"")</f>
        <v/>
      </c>
      <c r="G158" s="4" t="str">
        <f t="shared" si="6"/>
        <v/>
      </c>
      <c r="H158" s="4" t="str">
        <f t="shared" si="7"/>
        <v/>
      </c>
      <c r="I158" s="5" t="str">
        <f t="shared" si="8"/>
        <v/>
      </c>
      <c r="J158" s="114" t="str">
        <f>IF($A158&gt;"",HARMEAN(WeightedParse!V158,WeightedParse!Y158,WeightedParse!Z158,WeightedParse!AE158,WeightedParse!AJ158,WeightedParse!AQ158,WeightedParse!AR158,WeightedParse!AS158,WeightedParse!AU158,WeightedParse!AV158,WeightedParse!AW158,WeightedParse!AY158,WeightedParse!BA158),"")</f>
        <v/>
      </c>
      <c r="K158" s="114" t="str">
        <f>IF(A158&gt;"",HARMEAN(WeightedParse!K158,WeightedParse!Q158,WeightedParse!V158,WeightedParse!X158,WeightedParse!Y158,WeightedParse!Z158,WeightedParse!AE158,WeightedParse!AG158,WeightedParse!AI158,WeightedParse!AJ158,WeightedParse!AQ158,WeightedParse!AR158,WeightedParse!AS158,WeightedParse!AU158,WeightedParse!AV158,WeightedParse!AW158,WeightedParse!AY158,WeightedParse!AZ158,WeightedParse!BA158),"")</f>
        <v/>
      </c>
      <c r="L158" s="114" t="str">
        <f>IF($A158&gt;"",IF(AND(EXACT(SquadExport!$BO158,TRUE),EXACT(SquadExport!$BL158,TRUE)),HARMEAN(WeightedParse!M158,WeightedParse!P158,WeightedParse!S158,WeightedParse!U158,WeightedParse!V158,WeightedParse!W158,WeightedParse!Y158,WeightedParse!AE158,WeightedParse!AL158,WeightedParse!AN158,WeightedParse!AP158),HARMEAN(WeightedParse!M158,WeightedParse!P158,WeightedParse!S158,WeightedParse!U158,WeightedParse!V158,WeightedParse!W158,WeightedParse!Y158,WeightedParse!AE158,WeightedParse!AL158,WeightedParse!AN158,WeightedParse!AP158)*Variables!$B$5),"")</f>
        <v/>
      </c>
      <c r="M158" s="114" t="str">
        <f>IF($A158&gt;"",IF(AND(EXACT(SquadExport!$BO158,TRUE),EXACT(SquadExport!$BL158,TRUE)),HARMEAN(WeightedParse!M158,WeightedParse!P158,WeightedParse!S158,WeightedParse!U158,WeightedParse!V158,WeightedParse!W158,WeightedParse!X158,WeightedParse!Y158,WeightedParse!Z158,WeightedParse!AE158,WeightedParse!AL158,WeightedParse!AN158,WeightedParse!AP158),HARMEAN(WeightedParse!M158,WeightedParse!P158,WeightedParse!S158,WeightedParse!U158,WeightedParse!V158,WeightedParse!W158,WeightedParse!X158,WeightedParse!Y158,WeightedParse!Z158,WeightedParse!AE158,WeightedParse!AL158,WeightedParse!AN158,WeightedParse!AP158)*Variables!$B$5),"")</f>
        <v/>
      </c>
      <c r="N158" s="114" t="str">
        <f>IF($A158&gt;"",IF(AND(EXACT(SquadExport!$BO158,TRUE),EXACT(SquadExport!$BL158,TRUE)),HARMEAN(WeightedParse!K158,WeightedParse!M158,WeightedParse!P158,WeightedParse!Q158,WeightedParse!S158,WeightedParse!T158,WeightedParse!U158,WeightedParse!V158,WeightedParse!W158,WeightedParse!X158,WeightedParse!Y158,WeightedParse!Z158,WeightedParse!AE158,WeightedParse!AG158,WeightedParse!AL158,WeightedParse!AN158,WeightedParse!AP158),HARMEAN(WeightedParse!K158,WeightedParse!M158,WeightedParse!P158,WeightedParse!Q158,WeightedParse!S158,WeightedParse!T158,WeightedParse!U158,WeightedParse!V158,WeightedParse!W158,WeightedParse!X158,WeightedParse!Y158,WeightedParse!Z158,WeightedParse!AE158,WeightedParse!AG158,WeightedParse!AL158,WeightedParse!AN158,WeightedParse!AP158)*Variables!$B$5),"")</f>
        <v/>
      </c>
      <c r="O158" s="114" t="str">
        <f>IF($A158&gt;"",IF(AND(EXACT(SquadExport!$BO158,TRUE),EXACT(SquadExport!$BL158,TRUE)),HARMEAN(WeightedParse!I158,WeightedParse!K158,WeightedParse!M158,WeightedParse!P158,WeightedParse!Q158,WeightedParse!S158,WeightedParse!T158,WeightedParse!V158,WeightedParse!W158,WeightedParse!X158,WeightedParse!Y158,WeightedParse!Z158,WeightedParse!AB158,WeightedParse!AE158,WeightedParse!AF158,WeightedParse!AG158,WeightedParse!AJ158,WeightedParse!AK158,WeightedParse!AL158,WeightedParse!AN158,WeightedParse!AO158,WeightedParse!AP158),HARMEAN(WeightedParse!I158,WeightedParse!K158,WeightedParse!M158,WeightedParse!P158,WeightedParse!Q158,WeightedParse!S158,WeightedParse!T158,WeightedParse!V158,WeightedParse!W158,WeightedParse!X158,WeightedParse!Y158,WeightedParse!Z158,WeightedParse!AB158,WeightedParse!AE158,WeightedParse!AF158,WeightedParse!AG158,WeightedParse!AJ158,WeightedParse!AK158,WeightedParse!AL158,WeightedParse!AN158,WeightedParse!AO158,WeightedParse!AP158)*Variables!$B$5),"")</f>
        <v/>
      </c>
      <c r="P158" s="114" t="str">
        <f>IF($A158&gt;"",IF(AND(OR(EXACT(SquadExport!$BO158,TRUE),EXACT(SquadExport!$BP158,TRUE)),OR(EXACT(SquadExport!$BK158,TRUE),EXACT(SquadExport!$BM158,TRUE))),HARMEAN(WeightedParse!M158,WeightedParse!P158,WeightedParse!S158,WeightedParse!U158,WeightedParse!V158,WeightedParse!W158,WeightedParse!Y158,WeightedParse!AE158,WeightedParse!AF158,WeightedParse!AP158),HARMEAN(WeightedParse!M158,WeightedParse!P158,WeightedParse!S158,WeightedParse!U158,WeightedParse!V158,WeightedParse!W158,WeightedParse!Y158,WeightedParse!AE158,WeightedParse!AF158,WeightedParse!AP158)*Variables!$B$5),"")</f>
        <v/>
      </c>
      <c r="Q158" s="114" t="str">
        <f>IF($A158&gt;"",IF(AND(OR(EXACT(SquadExport!$BO158,TRUE),EXACT(SquadExport!$BP158,TRUE)),OR(EXACT(SquadExport!$BK158,TRUE),EXACT(SquadExport!$BM158,TRUE))),HARMEAN(WeightedParse!H158,WeightedParse!P158,WeightedParse!Q158,WeightedParse!S158,WeightedParse!T158,WeightedParse!V158,WeightedParse!X158,WeightedParse!Y158,WeightedParse!Z158,WeightedParse!AE158,WeightedParse!AF158,WeightedParse!AH158,WeightedParse!AN158,WeightedParse!AO158),HARMEAN(WeightedParse!H158,WeightedParse!P158,WeightedParse!Q158,WeightedParse!S158,WeightedParse!T158,WeightedParse!V158,WeightedParse!X158,WeightedParse!Y158,WeightedParse!Z158,WeightedParse!AE158,WeightedParse!AF158,WeightedParse!AH158,WeightedParse!AN158,WeightedParse!AO158)*Variables!$B$5),"")</f>
        <v/>
      </c>
      <c r="R158" s="115" t="str">
        <f>IF($A158&gt;"",IF(AND(OR(EXACT(SquadExport!$BO158,TRUE),EXACT(SquadExport!$BP158,TRUE)),OR(EXACT(SquadExport!$BK158,TRUE),EXACT(SquadExport!$BM158,TRUE))),HARMEAN(WeightedParse!H158,WeightedParse!I158,WeightedParse!K158,WeightedParse!P158,WeightedParse!Q158,WeightedParse!S158,WeightedParse!T158,WeightedParse!V158,WeightedParse!Y158,WeightedParse!Z158,WeightedParse!AD158,WeightedParse!AE158,WeightedParse!AF158,WeightedParse!AH158,WeightedParse!AI158,WeightedParse!AJ158,WeightedParse!AN158,WeightedParse!AO158),HARMEAN(WeightedParse!H158,WeightedParse!I158,WeightedParse!K158,WeightedParse!P158,WeightedParse!Q158,WeightedParse!S158,WeightedParse!T158,WeightedParse!V158,WeightedParse!Y158,WeightedParse!Z158,WeightedParse!AD158,WeightedParse!AE158,WeightedParse!AF158,WeightedParse!AH158,WeightedParse!AI158,WeightedParse!AJ158,WeightedParse!AN158,WeightedParse!AO158)*Variables!$B$5),"")</f>
        <v/>
      </c>
      <c r="S158" s="115" t="str">
        <f>IF($A158&gt;"",IF(AND(OR(EXACT(SquadExport!$BO158,TRUE),EXACT(SquadExport!$BP158,TRUE)),OR(EXACT(SquadExport!$BK158,TRUE),EXACT(SquadExport!$BM158,TRUE))),HARMEAN(WeightedParse!H158,WeightedParse!I158,WeightedParse!K158,WeightedParse!Q158,WeightedParse!S158,WeightedParse!T158,WeightedParse!V158,WeightedParse!X158,WeightedParse!Z158,WeightedParse!AB158,WeightedParse!AD158,WeightedParse!AF158,WeightedParse!AG158,WeightedParse!AH158,WeightedParse!AI158,WeightedParse!AJ158,WeightedParse!AK158,WeightedParse!AN158,WeightedParse!AO158),HARMEAN(WeightedParse!H158,WeightedParse!I158,WeightedParse!K158,WeightedParse!Q158,WeightedParse!S158,WeightedParse!T158,WeightedParse!V158,WeightedParse!X158,WeightedParse!Z158,WeightedParse!AB158,WeightedParse!AD158,WeightedParse!AF158,WeightedParse!AG158,WeightedParse!AH158,WeightedParse!AI158,WeightedParse!AJ158,WeightedParse!AK158,WeightedParse!AN158,WeightedParse!AO158)*Variables!$B$5),"")</f>
        <v/>
      </c>
      <c r="T158" s="114" t="str">
        <f>IF($A158&gt;"",IF(AND(OR(EXACT(SquadExport!$BO158,TRUE),EXACT(SquadExport!$BP158,TRUE)),OR(EXACT(SquadExport!$BK158,TRUE),EXACT(SquadExport!$BM158,TRUE))),HARMEAN(WeightedParse!I158,WeightedParse!K158,WeightedParse!N158,WeightedParse!P158,WeightedParse!Q158,WeightedParse!S158,WeightedParse!T158,WeightedParse!V158,WeightedParse!X158,WeightedParse!Y158,WeightedParse!Z158,WeightedParse!AB158,WeightedParse!AD158,WeightedParse!AE158,WeightedParse!AF158,WeightedParse!AH158,WeightedParse!AI158,WeightedParse!AJ158,WeightedParse!AN158,WeightedParse!AO158)*WeightedParse!BD158,(HARMEAN(WeightedParse!I158,WeightedParse!K158,WeightedParse!N158,WeightedParse!P158,WeightedParse!Q158,WeightedParse!S158,WeightedParse!T158,WeightedParse!V158,WeightedParse!X158,WeightedParse!Y158,WeightedParse!Z158,WeightedParse!AB158,WeightedParse!AD158,WeightedParse!AE158,WeightedParse!AF158,WeightedParse!AH158,WeightedParse!AI158,WeightedParse!AJ158,WeightedParse!AN158,WeightedParse!AO158)*WeightedParse!BD158)*Variables!$B$5),"")</f>
        <v/>
      </c>
      <c r="U158" s="114" t="str">
        <f>IF($A158&gt;"",IF(EXACT(SquadExport!$BQ158,TRUE),HARMEAN(WeightedParse!P158,WeightedParse!S158,WeightedParse!V158,WeightedParse!X158,WeightedParse!Y158,WeightedParse!Z158,WeightedParse!AE158,WeightedParse!AF158,WeightedParse!AP158),HARMEAN(WeightedParse!P158,WeightedParse!S158,WeightedParse!V158,WeightedParse!X158,WeightedParse!Y158,WeightedParse!Z158,WeightedParse!AE158,WeightedParse!AF158,WeightedParse!AP158)*Variables!$B$5),"")</f>
        <v/>
      </c>
      <c r="V158" s="114" t="str">
        <f>IF($A158&gt;"",IF(EXACT(SquadExport!$BQ158,TRUE),HARMEAN(WeightedParse!K158,WeightedParse!Q158,WeightedParse!S158,WeightedParse!T158,WeightedParse!V158,WeightedParse!X158,WeightedParse!Z158,WeightedParse!AE158,WeightedParse!AF158,WeightedParse!AG158,WeightedParse!AH158,WeightedParse!AK158),HARMEAN(WeightedParse!K158,WeightedParse!Q158,WeightedParse!S158,WeightedParse!T158,WeightedParse!V158,WeightedParse!X158,WeightedParse!Z158,WeightedParse!AE158,WeightedParse!AF158,WeightedParse!AG158,WeightedParse!AH158,WeightedParse!AK158)*Variables!$B$5),"")</f>
        <v/>
      </c>
      <c r="W158" s="114" t="str">
        <f>IF($A158&gt;"",IF(EXACT(SquadExport!$BQ158,TRUE),HARMEAN(WeightedParse!I158,WeightedParse!K158,WeightedParse!N158,WeightedParse!Q158,WeightedParse!T158,WeightedParse!V158,WeightedParse!X158,WeightedParse!Z158,WeightedParse!AB158,WeightedParse!AD158,WeightedParse!AF158,WeightedParse!AG158,WeightedParse!AK158),HARMEAN(WeightedParse!I158,WeightedParse!K158,WeightedParse!N158,WeightedParse!Q158,WeightedParse!T158,WeightedParse!V158,WeightedParse!X158,WeightedParse!Z158,WeightedParse!AB158,WeightedParse!AD158,WeightedParse!AF158,WeightedParse!AG158,WeightedParse!AK158)*Variables!$B$5),"")</f>
        <v/>
      </c>
      <c r="X158" s="114" t="str">
        <f>IF($A158&gt;"",IF(EXACT(SquadExport!$BQ158,TRUE),HARMEAN(WeightedParse!K158,WeightedParse!P158,WeightedParse!Q158,WeightedParse!S158,WeightedParse!U158,WeightedParse!V158,WeightedParse!X158,WeightedParse!Y158,WeightedParse!Z158,WeightedParse!AE158,WeightedParse!AF158,WeightedParse!AH158,WeightedParse!AO158,WeightedParse!AP158),HARMEAN(WeightedParse!K158,WeightedParse!P158,WeightedParse!Q158,WeightedParse!S158,WeightedParse!U158,WeightedParse!V158,WeightedParse!X158,WeightedParse!Y158,WeightedParse!Z158,WeightedParse!AE158,WeightedParse!AF158,WeightedParse!AH158,WeightedParse!AO158,WeightedParse!AP158)*Variables!$B$5),"")</f>
        <v/>
      </c>
      <c r="Y158" s="114" t="str">
        <f>IF($A158&gt;"",IF(EXACT(SquadExport!$BQ158,TRUE),HARMEAN(WeightedParse!P158,WeightedParse!Q158,WeightedParse!S158,WeightedParse!U158,WeightedParse!V158,WeightedParse!W158,WeightedParse!Y158,WeightedParse!AE158,WeightedParse!AF158,WeightedParse!AH158,WeightedParse!AJ158,WeightedParse!AN158,WeightedParse!AO158,WeightedParse!AP158),HARMEAN(WeightedParse!P158,WeightedParse!Q158,WeightedParse!S158,WeightedParse!U158,WeightedParse!V158,WeightedParse!W158,WeightedParse!Y158,WeightedParse!AE158,WeightedParse!AF158,WeightedParse!AH158,WeightedParse!AJ158,WeightedParse!AN158,WeightedParse!AO158,WeightedParse!AP158)*Variables!$B$5),"")</f>
        <v/>
      </c>
      <c r="Z158" s="114" t="str">
        <f>IF($A158&gt;"",IF(EXACT(SquadExport!$BQ158,TRUE),HARMEAN(WeightedParse!M158,WeightedParse!P158,WeightedParse!Q158,WeightedParse!S158,WeightedParse!U158,WeightedParse!V158,WeightedParse!W158,WeightedParse!X158,WeightedParse!Y158,WeightedParse!Z158,WeightedParse!AE158,WeightedParse!AF158,WeightedParse!AH158,WeightedParse!AL158,WeightedParse!AO158,WeightedParse!AP158),HARMEAN(WeightedParse!M158,WeightedParse!P158,WeightedParse!Q158,WeightedParse!S158,WeightedParse!U158,WeightedParse!V158,WeightedParse!W158,WeightedParse!X158,WeightedParse!Y158,WeightedParse!Z158,WeightedParse!AE158,WeightedParse!AF158,WeightedParse!AH158,WeightedParse!AL158,WeightedParse!AO158,WeightedParse!AP158)*Variables!$B$5),"")</f>
        <v/>
      </c>
      <c r="AA158" s="114" t="str">
        <f>IF($A158&gt;"",IF(EXACT(SquadExport!$BQ158,TRUE),HARMEAN(WeightedParse!J158,WeightedParse!K158,WeightedParse!N158,WeightedParse!P158,WeightedParse!Q158,WeightedParse!S158,WeightedParse!V158,WeightedParse!X158,WeightedParse!Y158,WeightedParse!Z158,WeightedParse!AD158,WeightedParse!AE158,WeightedParse!AH158,WeightedParse!AI158,WeightedParse!AK158,WeightedParse!AN158,WeightedParse!AO158,WeightedParse!AP158),HARMEAN(WeightedParse!J158,WeightedParse!K158,WeightedParse!N158,WeightedParse!P158,WeightedParse!Q158,WeightedParse!S158,WeightedParse!V158,WeightedParse!X158,WeightedParse!Y158,WeightedParse!Z158,WeightedParse!AD158,WeightedParse!AE158,WeightedParse!AH158,WeightedParse!AI158,WeightedParse!AK158,WeightedParse!AN158,WeightedParse!AO158,WeightedParse!AP158)*Variables!$B$5),"")</f>
        <v/>
      </c>
      <c r="AB158" s="114" t="str">
        <f>IF($A158&gt;"",IF(AND(EXACT(SquadExport!$BR158,TRUE),EXACT(SquadExport!$BL158,TRUE)),HARMEAN(WeightedParse!I158,WeightedParse!K158,WeightedParse!N158,WeightedParse!Q158,WeightedParse!T158,WeightedParse!V158,WeightedParse!X158,WeightedParse!Y158,WeightedParse!Z158,WeightedParse!AD158,WeightedParse!AE158,WeightedParse!AF158,WeightedParse!AG158,WeightedParse!AH158,WeightedParse!AI158,WeightedParse!AJ158,WeightedParse!AK158,WeightedParse!AN158,WeightedParse!AO158),HARMEAN(WeightedParse!I158,WeightedParse!K158,WeightedParse!N158,WeightedParse!Q158,WeightedParse!T158,WeightedParse!V158,WeightedParse!X158,WeightedParse!Y158,WeightedParse!Z158,WeightedParse!AD158,WeightedParse!AE158,WeightedParse!AF158,WeightedParse!AG158,WeightedParse!AH158,WeightedParse!AI158,WeightedParse!AJ158,WeightedParse!AK158,WeightedParse!AN158,WeightedParse!AO158)*Variables!$B$5),"")</f>
        <v/>
      </c>
      <c r="AC158" s="114" t="str">
        <f>IF($A158&gt;"",IF(AND(EXACT(SquadExport!$BR158,TRUE),EXACT(SquadExport!$BL158,TRUE)),HARMEAN(WeightedParse!K158,WeightedParse!Q158,WeightedParse!S158,WeightedParse!T158,WeightedParse!V158,WeightedParse!X158,WeightedParse!Y158,WeightedParse!Z158,WeightedParse!AD158,WeightedParse!AE158,WeightedParse!AF158,WeightedParse!AG158,WeightedParse!AH158,WeightedParse!AO158),HARMEAN(WeightedParse!K158,WeightedParse!Q158,WeightedParse!S158,WeightedParse!T158,WeightedParse!V158,WeightedParse!X158,WeightedParse!Y158,WeightedParse!Z158,WeightedParse!AD158,WeightedParse!AE158,WeightedParse!AF158,WeightedParse!AG158,WeightedParse!AH158,WeightedParse!AO158)*Variables!$B$5),"")</f>
        <v/>
      </c>
      <c r="AD158" s="114" t="str">
        <f>IF($A158&gt;"",IF(AND(EXACT(SquadExport!$BR158,TRUE),EXACT(SquadExport!$BL158,TRUE)),HARMEAN(WeightedParse!I158,WeightedParse!J158,WeightedParse!K158,WeightedParse!N158,WeightedParse!Q158,WeightedParse!S158,WeightedParse!T158,WeightedParse!V158,WeightedParse!X158,WeightedParse!Z158,WeightedParse!AB158,WeightedParse!AD158,WeightedParse!AG158,WeightedParse!AH158,WeightedParse!AI158,WeightedParse!AK158,WeightedParse!AO158),HARMEAN(WeightedParse!I158,WeightedParse!J158,WeightedParse!K158,WeightedParse!N158,WeightedParse!Q158,WeightedParse!S158,WeightedParse!T158,WeightedParse!V158,WeightedParse!X158,WeightedParse!Z158,WeightedParse!AB158,WeightedParse!AD158,WeightedParse!AG158,WeightedParse!AH158,WeightedParse!AI158,WeightedParse!AK158,WeightedParse!AO158)*Variables!$B$5),"")</f>
        <v/>
      </c>
      <c r="AE158" s="114" t="str">
        <f>IF($A158&gt;"",IF(AND(EXACT(SquadExport!$BR158,TRUE),EXACT(SquadExport!$BL158,TRUE)),HARMEAN(WeightedParse!K158,WeightedParse!N158,WeightedParse!P158,WeightedParse!Q158,WeightedParse!S158,WeightedParse!T158,WeightedParse!U158,WeightedParse!V158,WeightedParse!X158,WeightedParse!Y158,WeightedParse!Z158,WeightedParse!AD158,WeightedParse!AE158,WeightedParse!AF158,WeightedParse!AG158,WeightedParse!AH158,WeightedParse!AI158,WeightedParse!AO158),HARMEAN(WeightedParse!K158,WeightedParse!N158,WeightedParse!P158,WeightedParse!Q158,WeightedParse!S158,WeightedParse!T158,WeightedParse!U158,WeightedParse!V158,WeightedParse!X158,WeightedParse!Y158,WeightedParse!Z158,WeightedParse!AD158,WeightedParse!AE158,WeightedParse!AF158,WeightedParse!AG158,WeightedParse!AH158,WeightedParse!AI158,WeightedParse!AO158)*Variables!$B$5),"")</f>
        <v/>
      </c>
      <c r="AF158" s="114" t="str">
        <f>IF($A158&gt;"",IF(AND(EXACT(SquadExport!$BR158,TRUE),EXACT(SquadExport!$BL158,TRUE)),HARMEAN(WeightedParse!I158,WeightedParse!J158,WeightedParse!K158,WeightedParse!N158,WeightedParse!Q158,WeightedParse!S158,WeightedParse!T158,WeightedParse!U158,WeightedParse!V158,WeightedParse!X158,WeightedParse!Z158,WeightedParse!AD158,WeightedParse!AE158,WeightedParse!AF158,WeightedParse!AH158,WeightedParse!AI158,WeightedParse!AK158,WeightedParse!AN158,WeightedParse!AO158,WeightedParse!AP158),HARMEAN(WeightedParse!I158,WeightedParse!J158,WeightedParse!K158,WeightedParse!N158,WeightedParse!Q158,WeightedParse!S158,WeightedParse!T158,WeightedParse!U158,WeightedParse!V158,WeightedParse!X158,WeightedParse!Z158,WeightedParse!AD158,WeightedParse!AE158,WeightedParse!AF158,WeightedParse!AH158,WeightedParse!AI158,WeightedParse!AK158,WeightedParse!AN158,WeightedParse!AO158,WeightedParse!AP158)*Variables!$B$5),"")</f>
        <v/>
      </c>
      <c r="AG158" s="114" t="str">
        <f>IF($A158&gt;"",IF(AND(OR(EXACT(SquadExport!$BR158,TRUE),EXACT(SquadExport!$BS158,TRUE)),OR(EXACT(SquadExport!$BK158,TRUE),EXACT(SquadExport!$BM158,TRUE))),HARMEAN(WeightedParse!I158,WeightedParse!K158,WeightedParse!Q158,WeightedParse!T158,WeightedParse!X158,WeightedParse!Z158,WeightedParse!AD158,WeightedParse!AF158,WeightedParse!AG158,WeightedParse!AJ158),HARMEAN(WeightedParse!I158,WeightedParse!K158,WeightedParse!Q158,WeightedParse!T158,WeightedParse!X158,WeightedParse!Z158,WeightedParse!AD158,WeightedParse!AF158,WeightedParse!AG158,WeightedParse!AJ158)*Variables!$B$5),"")</f>
        <v/>
      </c>
      <c r="AH158" s="114" t="str">
        <f>IF($A158&gt;"",IF(AND(OR(EXACT(SquadExport!$BR158,TRUE),EXACT(SquadExport!$BS158,TRUE)),OR(EXACT(SquadExport!$BK158,TRUE),EXACT(SquadExport!$BM158,TRUE))),HARMEAN(WeightedParse!H158,WeightedParse!K158,WeightedParse!P158,WeightedParse!Q158,WeightedParse!S158,WeightedParse!T158,WeightedParse!V158,WeightedParse!X158,WeightedParse!Y158,WeightedParse!Z158,WeightedParse!AD158,WeightedParse!AE158,WeightedParse!AF158,WeightedParse!AG158,WeightedParse!AH158,WeightedParse!AO158),HARMEAN(WeightedParse!H158,WeightedParse!K158,WeightedParse!P158,WeightedParse!Q158,WeightedParse!S158,WeightedParse!T158,WeightedParse!V158,WeightedParse!X158,WeightedParse!Y158,WeightedParse!Z158,WeightedParse!AD158,WeightedParse!AE158,WeightedParse!AF158,WeightedParse!AG158,WeightedParse!AH158,WeightedParse!AO158)*Variables!$B$5),"")</f>
        <v/>
      </c>
      <c r="AI158" s="114" t="str">
        <f>IF($A158&gt;"",IF(AND(OR(EXACT(SquadExport!$BR158,TRUE),EXACT(SquadExport!$BS158,TRUE)),OR(EXACT(SquadExport!$BK158,TRUE),EXACT(SquadExport!$BM158,TRUE))),HARMEAN(WeightedParse!H158,WeightedParse!I158,WeightedParse!K158,WeightedParse!P158,WeightedParse!Q158,WeightedParse!S158,WeightedParse!T158,WeightedParse!U158,WeightedParse!V158,WeightedParse!X158,WeightedParse!Y158,WeightedParse!Z158,WeightedParse!AD158,WeightedParse!AE158,WeightedParse!AF158,WeightedParse!AH158,WeightedParse!AI158,WeightedParse!AO158),HARMEAN(WeightedParse!H158,WeightedParse!I158,WeightedParse!K158,WeightedParse!P158,WeightedParse!Q158,WeightedParse!S158,WeightedParse!T158,WeightedParse!U158,WeightedParse!V158,WeightedParse!X158,WeightedParse!Y158,WeightedParse!Z158,WeightedParse!AD158,WeightedParse!AE158,WeightedParse!AF158,WeightedParse!AH158,WeightedParse!AI158,WeightedParse!AO158)*Variables!$B$5),"")</f>
        <v/>
      </c>
      <c r="AJ158" s="114" t="str">
        <f>IF($A158&gt;"",IF(AND(OR(EXACT(SquadExport!$BR158,TRUE),EXACT(SquadExport!$BS158,TRUE)),OR(EXACT(SquadExport!$BK158,TRUE),EXACT(SquadExport!$BM158,TRUE))),HARMEAN(WeightedParse!H158,WeightedParse!K158,WeightedParse!M158,WeightedParse!V158,WeightedParse!W158,WeightedParse!AD158,WeightedParse!AF158,WeightedParse!AH158,WeightedParse!AK158,WeightedParse!AL158,WeightedParse!AO158,WeightedParse!AP158)*(CONVERT(LEFT(SquadExport!$E158,FIND("'",SquadExport!$E158)-1)+((MID(SquadExport!$E158,FIND("'",SquadExport!$E158)+1,LEN(SquadExport!$E158)-FIND("'",SquadExport!$E158)-1))/12),"ft","m")-1)/(Variables!$C$4-1),(HARMEAN(WeightedParse!H158,WeightedParse!K158,WeightedParse!M158,WeightedParse!V158,WeightedParse!W158,WeightedParse!AD158,WeightedParse!AF158,WeightedParse!AH158,WeightedParse!AK158,WeightedParse!AL158,WeightedParse!AO158,WeightedParse!AP158)*(CONVERT(LEFT(SquadExport!$E158,FIND("'",SquadExport!$E158)-1)+((MID(SquadExport!$E158,FIND("'",SquadExport!$E158)+1,LEN(SquadExport!$E158)-FIND("'",SquadExport!$E158)-1))/12),"ft","m")-1)/(Variables!$C$4-1))*Variables!$B$5),"")</f>
        <v/>
      </c>
      <c r="AK158" s="114" t="str">
        <f>IF($A158&gt;"",IF(AND(OR(EXACT(SquadExport!$BR158,TRUE),EXACT(SquadExport!$BS158,TRUE)),OR(EXACT(SquadExport!$BK158,TRUE),EXACT(SquadExport!$BM158,TRUE))),HARMEAN(WeightedParse!J158,WeightedParse!K158,WeightedParse!T158,WeightedParse!V158,WeightedParse!X158,WeightedParse!Y158,WeightedParse!Z158,WeightedParse!AD158,WeightedParse!AH158,WeightedParse!AI158,WeightedParse!AK158,WeightedParse!AO158),HARMEAN(WeightedParse!J158,WeightedParse!K158,WeightedParse!T158,WeightedParse!V158,WeightedParse!X158,WeightedParse!Y158,WeightedParse!Z158,WeightedParse!AD158,WeightedParse!AH158,WeightedParse!AI158,WeightedParse!AK158,WeightedParse!AO158)*Variables!$B$5),"")</f>
        <v/>
      </c>
      <c r="AL158" s="114" t="str">
        <f>IF($A158&gt;"",IF(AND(OR(EXACT(SquadExport!$BR158,TRUE),EXACT(SquadExport!$BS158,TRUE)),OR(EXACT(SquadExport!$BK158,TRUE),EXACT(SquadExport!$BM158,TRUE))),HARMEAN(WeightedParse!H158,WeightedParse!I158,WeightedParse!K158,WeightedParse!Q158,WeightedParse!T158,WeightedParse!V158,WeightedParse!AB158,WeightedParse!AD158,WeightedParse!AH158,WeightedParse!AI158,WeightedParse!AJ158,WeightedParse!AN158,WeightedParse!AO158),HARMEAN(WeightedParse!H158,WeightedParse!I158,WeightedParse!K158,WeightedParse!Q158,WeightedParse!T158,WeightedParse!V158,WeightedParse!AB158,WeightedParse!AD158,WeightedParse!AH158,WeightedParse!AI158,WeightedParse!AJ158,WeightedParse!AN158,WeightedParse!AO158)*Variables!$B$5),"")</f>
        <v/>
      </c>
      <c r="AM158" s="114" t="str">
        <f>IF($A158&gt;"",IF(AND(OR(EXACT(SquadExport!$BR158,TRUE),EXACT(SquadExport!$BS158,TRUE)),OR(EXACT(SquadExport!$BK158,TRUE),EXACT(SquadExport!$BM158,TRUE))),HARMEAN(WeightedParse!I158,WeightedParse!J158,WeightedParse!K158,WeightedParse!N158,WeightedParse!Q158,WeightedParse!T158,WeightedParse!V158,WeightedParse!X158,WeightedParse!AB158,WeightedParse!AD158,WeightedParse!AG158,WeightedParse!AI158,WeightedParse!AJ158,WeightedParse!AK158,WeightedParse!AN158)*WeightedParse!BD158,(HARMEAN(WeightedParse!I158,WeightedParse!J158,WeightedParse!K158,WeightedParse!N158,WeightedParse!Q158,WeightedParse!T158,WeightedParse!V158,WeightedParse!X158,WeightedParse!AB158,WeightedParse!AD158,WeightedParse!AG158,WeightedParse!AI158,WeightedParse!AJ158,WeightedParse!AK158,WeightedParse!AN158)*WeightedParse!BD158)*Variables!$B$5),"")</f>
        <v/>
      </c>
      <c r="AN158" s="114" t="str">
        <f>IF($A158&gt;"",IF(AND(OR(EXACT(SquadExport!$BR158,TRUE),EXACT(SquadExport!$BS158,TRUE)),OR(EXACT(SquadExport!$BK158,TRUE),EXACT(SquadExport!$BM158,TRUE))),HARMEAN(WeightedParse!H158,WeightedParse!I158,WeightedParse!K158,WeightedParse!N158,WeightedParse!Q158,WeightedParse!T158,WeightedParse!V158,WeightedParse!X158,WeightedParse!Z158,WeightedParse!AD158,WeightedParse!AG158,WeightedParse!AH158,WeightedParse!AI158,WeightedParse!AJ158,WeightedParse!AN158,WeightedParse!AO158)*WeightedParse!BD158,(HARMEAN(WeightedParse!H158,WeightedParse!I158,WeightedParse!K158,WeightedParse!N158,WeightedParse!Q158,WeightedParse!T158,WeightedParse!V158,WeightedParse!X158,WeightedParse!Z158,WeightedParse!AD158,WeightedParse!AG158,WeightedParse!AH158,WeightedParse!AI158,WeightedParse!AJ158,WeightedParse!AN158,WeightedParse!AO158)*WeightedParse!BD158)*Variables!$B$5),"")</f>
        <v/>
      </c>
      <c r="AO158" s="114" t="str">
        <f>IF($A158&gt;"",IF(AND(EXACT(SquadExport!$BS158,TRUE),EXACT(SquadExport!$BL158,TRUE)),HARMEAN(WeightedParse!K158,WeightedParse!Q158,WeightedParse!T158,WeightedParse!V158,WeightedParse!X158,WeightedParse!Z158,WeightedParse!AB158,WeightedParse!AD158,WeightedParse!AG158,WeightedParse!AK158),HARMEAN(WeightedParse!K158,WeightedParse!Q158,WeightedParse!T158,WeightedParse!V158,WeightedParse!X158,WeightedParse!Z158,WeightedParse!AB158,WeightedParse!AD158,WeightedParse!AG158,WeightedParse!AK158)*Variables!$B$5),"")</f>
        <v/>
      </c>
      <c r="AP158" s="114" t="str">
        <f>IF($A158&gt;"",IF(AND(EXACT(SquadExport!$BS158,TRUE),EXACT(SquadExport!$BL158,TRUE)),HARMEAN(WeightedParse!I158,WeightedParse!K158,WeightedParse!Q158,WeightedParse!T158,WeightedParse!V158,WeightedParse!X158,WeightedParse!Z158,WeightedParse!AB158,WeightedParse!AD158,WeightedParse!AF158,WeightedParse!AG158,WeightedParse!AI158,WeightedParse!AJ158),HARMEAN(WeightedParse!I158,WeightedParse!K158,WeightedParse!Q158,WeightedParse!T158,WeightedParse!V158,WeightedParse!X158,WeightedParse!Z158,WeightedParse!AB158,WeightedParse!AD158,WeightedParse!AF158,WeightedParse!AG158,WeightedParse!AI158,WeightedParse!AJ158)*Variables!$B$5),"")</f>
        <v/>
      </c>
      <c r="AQ158" s="114" t="str">
        <f>IF($A158&gt;"",IF(AND(EXACT(SquadExport!$BS158,TRUE),EXACT(SquadExport!$BL158,TRUE)),HARMEAN(WeightedParse!I158,WeightedParse!J158,WeightedParse!K158,WeightedParse!Q158,WeightedParse!T158,WeightedParse!V158,WeightedParse!X158,WeightedParse!Z158,WeightedParse!AB158,WeightedParse!AD158,WeightedParse!AG158,WeightedParse!AI158,WeightedParse!AJ158,WeightedParse!AK158),HARMEAN(WeightedParse!I158,WeightedParse!J158,WeightedParse!K158,WeightedParse!Q158,WeightedParse!T158,WeightedParse!V158,WeightedParse!X158,WeightedParse!Z158,WeightedParse!AB158,WeightedParse!AD158,WeightedParse!AG158,WeightedParse!AI158,WeightedParse!AJ158,WeightedParse!AK158)*Variables!$B$5),"")</f>
        <v/>
      </c>
      <c r="AR158" s="114" t="str">
        <f>IF($A158&gt;"",IF(AND(EXACT(SquadExport!$BS158,TRUE),EXACT(SquadExport!$BL158,TRUE)),HARMEAN(WeightedParse!I158,WeightedParse!J158,WeightedParse!K158,WeightedParse!Q158,WeightedParse!T158,WeightedParse!V158,WeightedParse!X158,WeightedParse!Y158,WeightedParse!Z158,WeightedParse!AD158,WeightedParse!AH158,WeightedParse!AI158,WeightedParse!AJ158,WeightedParse!AK158,WeightedParse!AN158,WeightedParse!AO158),HARMEAN(WeightedParse!I158,WeightedParse!J158,WeightedParse!K158,WeightedParse!Q158,WeightedParse!T158,WeightedParse!V158,WeightedParse!X158,WeightedParse!Y158,WeightedParse!Z158,WeightedParse!AD158,WeightedParse!AH158,WeightedParse!AI158,WeightedParse!AJ158,WeightedParse!AK158,WeightedParse!AN158,WeightedParse!AO158)*Variables!$B$5),"")</f>
        <v/>
      </c>
      <c r="AS158" s="114" t="str">
        <f>IF($A158&gt;"",IF(AND(EXACT(SquadExport!$BT158,TRUE),EXACT(SquadExport!$BL158,TRUE)),HARMEAN(WeightedParse!J158,WeightedParse!K158,WeightedParse!M158,WeightedParse!T158,WeightedParse!V158,WeightedParse!X158,WeightedParse!Z158,WeightedParse!AD158,WeightedParse!AI158),(HARMEAN(WeightedParse!J158,WeightedParse!K158,WeightedParse!M158,WeightedParse!T158,WeightedParse!V158,WeightedParse!X158,WeightedParse!Z158,WeightedParse!AD158,WeightedParse!AI158)*Variables!$B$5)),"")</f>
        <v/>
      </c>
      <c r="AT158" s="114" t="str">
        <f>IF($A158&gt;"",IF(AND(EXACT(SquadExport!$BT158,TRUE),EXACT(SquadExport!$BL158,TRUE)),HARMEAN(WeightedParse!J158,WeightedParse!K158,WeightedParse!M158,WeightedParse!U158,WeightedParse!V158,WeightedParse!W158,WeightedParse!X158,WeightedParse!Z158,WeightedParse!AD158,WeightedParse!AF158,WeightedParse!AK158,WeightedParse!AL158,WeightedParse!AP158)*(CONVERT(LEFT(SquadExport!$E158,FIND("'",SquadExport!$E158)-1)+((MID(SquadExport!$E158,FIND("'",SquadExport!$E158)+1,LEN(SquadExport!$E158)-FIND("'",SquadExport!$E158)-1))/12),"ft","m")-1)/(Variables!$C$4-1),(HARMEAN(WeightedParse!J158,WeightedParse!K158,WeightedParse!M158,WeightedParse!U158,WeightedParse!V158,WeightedParse!W158,WeightedParse!X158,WeightedParse!Z158,WeightedParse!AD158,WeightedParse!AF158,WeightedParse!AK158,WeightedParse!AL158,WeightedParse!AP158)*(CONVERT(LEFT(SquadExport!$E158,FIND("'",SquadExport!$E158)-1)+((MID(SquadExport!$E158,FIND("'",SquadExport!$E158)+1,LEN(SquadExport!$E158)-FIND("'",SquadExport!$E158)-1))/12),"ft","m")-1)/(Variables!$C$4-1)))*Variables!$B$5,"")</f>
        <v/>
      </c>
      <c r="AU158" s="114" t="str">
        <f>IF($A158&gt;"",IF(AND(EXACT(SquadExport!$BT158,TRUE),EXACT(SquadExport!$BL158,TRUE)),HARMEAN(WeightedParse!I158,WeightedParse!J158,WeightedParse!K158,WeightedParse!Q158,WeightedParse!T158,WeightedParse!V158,WeightedParse!X158,WeightedParse!Z158,WeightedParse!AB158,WeightedParse!AD158,WeightedParse!AF158,WeightedParse!AG158,WeightedParse!AK158,WeightedParse!AP158),HARMEAN(WeightedParse!I158,WeightedParse!J158,WeightedParse!K158,WeightedParse!Q158,WeightedParse!T158,WeightedParse!V158,WeightedParse!X158,WeightedParse!Z158,WeightedParse!AB158,WeightedParse!AD158,WeightedParse!AF158,WeightedParse!AG158,WeightedParse!AK158,WeightedParse!AP158)*Variables!$B$5),"")</f>
        <v/>
      </c>
      <c r="AV158" s="114" t="str">
        <f>IF($A158&gt;"",IF(AND(EXACT(SquadExport!$BT158,TRUE),EXACT(SquadExport!$BL158,TRUE)),HARMEAN(WeightedParse!I158,WeightedParse!J158,WeightedParse!K158,WeightedParse!Q158,WeightedParse!T158,WeightedParse!V158,WeightedParse!X158,WeightedParse!Z158,WeightedParse!AD158,WeightedParse!AH158,WeightedParse!AI158,WeightedParse!AJ158,WeightedParse!AK158,WeightedParse!AN158,WeightedParse!AO158),HARMEAN(WeightedParse!I158,WeightedParse!J158,WeightedParse!K158,WeightedParse!Q158,WeightedParse!T158,WeightedParse!V158,WeightedParse!X158,WeightedParse!Z158,WeightedParse!AD158,WeightedParse!AH158,WeightedParse!AI158,WeightedParse!AJ158,WeightedParse!AK158,WeightedParse!AN158,WeightedParse!AO158)*Variables!$B$5),"")</f>
        <v/>
      </c>
      <c r="AW158" s="114" t="str">
        <f>IF($A158&gt;"",IF(AND(EXACT(SquadExport!$BT158,TRUE),EXACT(SquadExport!$BL158,TRUE)),HARMEAN(WeightedParse!I158,WeightedParse!J158,WeightedParse!K158,WeightedParse!Q158,WeightedParse!T158,WeightedParse!V158,WeightedParse!X158,WeightedParse!Z158,WeightedParse!AB158,WeightedParse!AD158,WeightedParse!AF158,WeightedParse!AG158,WeightedParse!AI158,WeightedParse!AJ158,WeightedParse!AK158),HARMEAN(WeightedParse!I158,WeightedParse!J158,WeightedParse!K158,WeightedParse!Q158,WeightedParse!T158,WeightedParse!V158,WeightedParse!X158,WeightedParse!Z158,WeightedParse!AB158,WeightedParse!AD158,WeightedParse!AF158,WeightedParse!AG158,WeightedParse!AI158,WeightedParse!AJ158,WeightedParse!AK158)*Variables!$B$5),"")</f>
        <v/>
      </c>
      <c r="AX158" s="114" t="str">
        <f>IF($A158&gt;"",IF(AND(EXACT(SquadExport!$BT158,TRUE),EXACT(SquadExport!$BL158,TRUE)),HARMEAN(WeightedParse!K158,WeightedParse!Q158,WeightedParse!U158,WeightedParse!V158,WeightedParse!W158,WeightedParse!X158,WeightedParse!Y158,WeightedParse!Z158,WeightedParse!AD158,WeightedParse!AF158,WeightedParse!AH158,WeightedParse!AI158,WeightedParse!AJ158,WeightedParse!AK158,WeightedParse!AN158,WeightedParse!AO158,WeightedParse!AP158),HARMEAN(WeightedParse!K158,WeightedParse!Q158,WeightedParse!U158,WeightedParse!V158,WeightedParse!W158,WeightedParse!X158,WeightedParse!Y158,WeightedParse!Z158,WeightedParse!AD158,WeightedParse!AF158,WeightedParse!AH158,WeightedParse!AI158,WeightedParse!AJ158,WeightedParse!AK158,WeightedParse!AN158,WeightedParse!AO158,WeightedParse!AP158)*Variables!$B$5),"")</f>
        <v/>
      </c>
      <c r="AY158" s="114" t="str">
        <f>IF($A158&gt;"",IF(AND(EXACT(SquadExport!$BT158,TRUE),EXACT(SquadExport!$BL158,TRUE)),HARMEAN(WeightedParse!I158,WeightedParse!J158,WeightedParse!K158,WeightedParse!M158,WeightedParse!N158,WeightedParse!Q158,WeightedParse!T158,WeightedParse!V158,WeightedParse!X158,WeightedParse!Z158,WeightedParse!AD158,WeightedParse!AF158,WeightedParse!AG158,WeightedParse!AH158,WeightedParse!AI158,WeightedParse!AJ158,WeightedParse!AK158,WeightedParse!AL158,WeightedParse!AN158,WeightedParse!AO158,WeightedParse!AP158),HARMEAN(WeightedParse!I158,WeightedParse!J158,WeightedParse!K158,WeightedParse!M158,WeightedParse!N158,WeightedParse!Q158,WeightedParse!T158,WeightedParse!V158,WeightedParse!X158,WeightedParse!Z158,WeightedParse!AD158,WeightedParse!AF158,WeightedParse!AG158,WeightedParse!AH158,WeightedParse!AI158,WeightedParse!AJ158,WeightedParse!AK158,WeightedParse!AL158,WeightedParse!AN158,WeightedParse!AO158,WeightedParse!AP158)*Variables!$B$5),"")</f>
        <v/>
      </c>
    </row>
    <row r="159" spans="1:51" ht="15" customHeight="1" x14ac:dyDescent="0.25">
      <c r="A159" s="3" t="str">
        <f>IF(WeightedParse!A159&gt;"",WeightedParse!A159,"")</f>
        <v/>
      </c>
      <c r="B159" s="4" t="str">
        <f>IF(WeightedParse!B159&gt;0,WeightedParse!B159,"")</f>
        <v/>
      </c>
      <c r="C159" s="4" t="str">
        <f>IF(A159&gt;"",IF(AND(B159&lt;=Variables!$B$8,G159&gt;2),"Youth",IF(AND(B159&lt;=Variables!$B$8,G159&lt;=2),"Prospect",IF(AND(B159&gt;=Variables!$B$9,G159&gt;2),"Old",IF(G159&gt;=3,"Reserves","First Team")))),"")</f>
        <v/>
      </c>
      <c r="D159" s="4" t="str">
        <f>SquadExport!BJ159</f>
        <v/>
      </c>
      <c r="E159" s="4" t="str">
        <f>IF(A159&gt;"",VLOOKUP(F159,Roles!A:B,2,FALSE)&amp;IF(OR(VLOOKUP(F159,Roles!$A:$B,2,FALSE)="FB",VLOOKUP(F159,Roles!$A:$B,2,FALSE)="WB",VLOOKUP(F159,Roles!$A:$B,2,FALSE)="WM",VLOOKUP(F159,Roles!$A:$B,2,FALSE)="W"),IF(AND(SquadExport!BK159=TRUE,SquadExport!BM159=TRUE,WeightedParse!BB159&gt;=WeightedParse!BC159)," (R)",IF(AND(SquadExport!BK159=TRUE,SquadExport!BM159=TRUE,WeightedParse!BB159&lt;WeightedParse!BC159)," (L)",IF(AND(SquadExport!BK159=TRUE,SquadExport!BM159=FALSE), " (L)",IF(AND(SquadExport!BK159=FALSE,SquadExport!BM159=TRUE)," (R)","")))),""),"")</f>
        <v/>
      </c>
      <c r="F159" s="4" t="str" cm="1">
        <f t="array" ref="F159">IF(A159&gt;"",INDEX($J$1:$AY$1,SUMPRODUCT(MAX(($J$2:$AY$200=MAX($J159:$AY159))*(COLUMN($J$2:$AY$200))))-COLUMN($J$1)+1),"")</f>
        <v/>
      </c>
      <c r="G159" s="4" t="str">
        <f t="shared" si="6"/>
        <v/>
      </c>
      <c r="H159" s="4" t="str">
        <f t="shared" si="7"/>
        <v/>
      </c>
      <c r="I159" s="5" t="str">
        <f t="shared" si="8"/>
        <v/>
      </c>
      <c r="J159" s="114" t="str">
        <f>IF($A159&gt;"",HARMEAN(WeightedParse!V159,WeightedParse!Y159,WeightedParse!Z159,WeightedParse!AE159,WeightedParse!AJ159,WeightedParse!AQ159,WeightedParse!AR159,WeightedParse!AS159,WeightedParse!AU159,WeightedParse!AV159,WeightedParse!AW159,WeightedParse!AY159,WeightedParse!BA159),"")</f>
        <v/>
      </c>
      <c r="K159" s="114" t="str">
        <f>IF(A159&gt;"",HARMEAN(WeightedParse!K159,WeightedParse!Q159,WeightedParse!V159,WeightedParse!X159,WeightedParse!Y159,WeightedParse!Z159,WeightedParse!AE159,WeightedParse!AG159,WeightedParse!AI159,WeightedParse!AJ159,WeightedParse!AQ159,WeightedParse!AR159,WeightedParse!AS159,WeightedParse!AU159,WeightedParse!AV159,WeightedParse!AW159,WeightedParse!AY159,WeightedParse!AZ159,WeightedParse!BA159),"")</f>
        <v/>
      </c>
      <c r="L159" s="114" t="str">
        <f>IF($A159&gt;"",IF(AND(EXACT(SquadExport!$BO159,TRUE),EXACT(SquadExport!$BL159,TRUE)),HARMEAN(WeightedParse!M159,WeightedParse!P159,WeightedParse!S159,WeightedParse!U159,WeightedParse!V159,WeightedParse!W159,WeightedParse!Y159,WeightedParse!AE159,WeightedParse!AL159,WeightedParse!AN159,WeightedParse!AP159),HARMEAN(WeightedParse!M159,WeightedParse!P159,WeightedParse!S159,WeightedParse!U159,WeightedParse!V159,WeightedParse!W159,WeightedParse!Y159,WeightedParse!AE159,WeightedParse!AL159,WeightedParse!AN159,WeightedParse!AP159)*Variables!$B$5),"")</f>
        <v/>
      </c>
      <c r="M159" s="114" t="str">
        <f>IF($A159&gt;"",IF(AND(EXACT(SquadExport!$BO159,TRUE),EXACT(SquadExport!$BL159,TRUE)),HARMEAN(WeightedParse!M159,WeightedParse!P159,WeightedParse!S159,WeightedParse!U159,WeightedParse!V159,WeightedParse!W159,WeightedParse!X159,WeightedParse!Y159,WeightedParse!Z159,WeightedParse!AE159,WeightedParse!AL159,WeightedParse!AN159,WeightedParse!AP159),HARMEAN(WeightedParse!M159,WeightedParse!P159,WeightedParse!S159,WeightedParse!U159,WeightedParse!V159,WeightedParse!W159,WeightedParse!X159,WeightedParse!Y159,WeightedParse!Z159,WeightedParse!AE159,WeightedParse!AL159,WeightedParse!AN159,WeightedParse!AP159)*Variables!$B$5),"")</f>
        <v/>
      </c>
      <c r="N159" s="114" t="str">
        <f>IF($A159&gt;"",IF(AND(EXACT(SquadExport!$BO159,TRUE),EXACT(SquadExport!$BL159,TRUE)),HARMEAN(WeightedParse!K159,WeightedParse!M159,WeightedParse!P159,WeightedParse!Q159,WeightedParse!S159,WeightedParse!T159,WeightedParse!U159,WeightedParse!V159,WeightedParse!W159,WeightedParse!X159,WeightedParse!Y159,WeightedParse!Z159,WeightedParse!AE159,WeightedParse!AG159,WeightedParse!AL159,WeightedParse!AN159,WeightedParse!AP159),HARMEAN(WeightedParse!K159,WeightedParse!M159,WeightedParse!P159,WeightedParse!Q159,WeightedParse!S159,WeightedParse!T159,WeightedParse!U159,WeightedParse!V159,WeightedParse!W159,WeightedParse!X159,WeightedParse!Y159,WeightedParse!Z159,WeightedParse!AE159,WeightedParse!AG159,WeightedParse!AL159,WeightedParse!AN159,WeightedParse!AP159)*Variables!$B$5),"")</f>
        <v/>
      </c>
      <c r="O159" s="114" t="str">
        <f>IF($A159&gt;"",IF(AND(EXACT(SquadExport!$BO159,TRUE),EXACT(SquadExport!$BL159,TRUE)),HARMEAN(WeightedParse!I159,WeightedParse!K159,WeightedParse!M159,WeightedParse!P159,WeightedParse!Q159,WeightedParse!S159,WeightedParse!T159,WeightedParse!V159,WeightedParse!W159,WeightedParse!X159,WeightedParse!Y159,WeightedParse!Z159,WeightedParse!AB159,WeightedParse!AE159,WeightedParse!AF159,WeightedParse!AG159,WeightedParse!AJ159,WeightedParse!AK159,WeightedParse!AL159,WeightedParse!AN159,WeightedParse!AO159,WeightedParse!AP159),HARMEAN(WeightedParse!I159,WeightedParse!K159,WeightedParse!M159,WeightedParse!P159,WeightedParse!Q159,WeightedParse!S159,WeightedParse!T159,WeightedParse!V159,WeightedParse!W159,WeightedParse!X159,WeightedParse!Y159,WeightedParse!Z159,WeightedParse!AB159,WeightedParse!AE159,WeightedParse!AF159,WeightedParse!AG159,WeightedParse!AJ159,WeightedParse!AK159,WeightedParse!AL159,WeightedParse!AN159,WeightedParse!AO159,WeightedParse!AP159)*Variables!$B$5),"")</f>
        <v/>
      </c>
      <c r="P159" s="114" t="str">
        <f>IF($A159&gt;"",IF(AND(OR(EXACT(SquadExport!$BO159,TRUE),EXACT(SquadExport!$BP159,TRUE)),OR(EXACT(SquadExport!$BK159,TRUE),EXACT(SquadExport!$BM159,TRUE))),HARMEAN(WeightedParse!M159,WeightedParse!P159,WeightedParse!S159,WeightedParse!U159,WeightedParse!V159,WeightedParse!W159,WeightedParse!Y159,WeightedParse!AE159,WeightedParse!AF159,WeightedParse!AP159),HARMEAN(WeightedParse!M159,WeightedParse!P159,WeightedParse!S159,WeightedParse!U159,WeightedParse!V159,WeightedParse!W159,WeightedParse!Y159,WeightedParse!AE159,WeightedParse!AF159,WeightedParse!AP159)*Variables!$B$5),"")</f>
        <v/>
      </c>
      <c r="Q159" s="114" t="str">
        <f>IF($A159&gt;"",IF(AND(OR(EXACT(SquadExport!$BO159,TRUE),EXACT(SquadExport!$BP159,TRUE)),OR(EXACT(SquadExport!$BK159,TRUE),EXACT(SquadExport!$BM159,TRUE))),HARMEAN(WeightedParse!H159,WeightedParse!P159,WeightedParse!Q159,WeightedParse!S159,WeightedParse!T159,WeightedParse!V159,WeightedParse!X159,WeightedParse!Y159,WeightedParse!Z159,WeightedParse!AE159,WeightedParse!AF159,WeightedParse!AH159,WeightedParse!AN159,WeightedParse!AO159),HARMEAN(WeightedParse!H159,WeightedParse!P159,WeightedParse!Q159,WeightedParse!S159,WeightedParse!T159,WeightedParse!V159,WeightedParse!X159,WeightedParse!Y159,WeightedParse!Z159,WeightedParse!AE159,WeightedParse!AF159,WeightedParse!AH159,WeightedParse!AN159,WeightedParse!AO159)*Variables!$B$5),"")</f>
        <v/>
      </c>
      <c r="R159" s="115" t="str">
        <f>IF($A159&gt;"",IF(AND(OR(EXACT(SquadExport!$BO159,TRUE),EXACT(SquadExport!$BP159,TRUE)),OR(EXACT(SquadExport!$BK159,TRUE),EXACT(SquadExport!$BM159,TRUE))),HARMEAN(WeightedParse!H159,WeightedParse!I159,WeightedParse!K159,WeightedParse!P159,WeightedParse!Q159,WeightedParse!S159,WeightedParse!T159,WeightedParse!V159,WeightedParse!Y159,WeightedParse!Z159,WeightedParse!AD159,WeightedParse!AE159,WeightedParse!AF159,WeightedParse!AH159,WeightedParse!AI159,WeightedParse!AJ159,WeightedParse!AN159,WeightedParse!AO159),HARMEAN(WeightedParse!H159,WeightedParse!I159,WeightedParse!K159,WeightedParse!P159,WeightedParse!Q159,WeightedParse!S159,WeightedParse!T159,WeightedParse!V159,WeightedParse!Y159,WeightedParse!Z159,WeightedParse!AD159,WeightedParse!AE159,WeightedParse!AF159,WeightedParse!AH159,WeightedParse!AI159,WeightedParse!AJ159,WeightedParse!AN159,WeightedParse!AO159)*Variables!$B$5),"")</f>
        <v/>
      </c>
      <c r="S159" s="115" t="str">
        <f>IF($A159&gt;"",IF(AND(OR(EXACT(SquadExport!$BO159,TRUE),EXACT(SquadExport!$BP159,TRUE)),OR(EXACT(SquadExport!$BK159,TRUE),EXACT(SquadExport!$BM159,TRUE))),HARMEAN(WeightedParse!H159,WeightedParse!I159,WeightedParse!K159,WeightedParse!Q159,WeightedParse!S159,WeightedParse!T159,WeightedParse!V159,WeightedParse!X159,WeightedParse!Z159,WeightedParse!AB159,WeightedParse!AD159,WeightedParse!AF159,WeightedParse!AG159,WeightedParse!AH159,WeightedParse!AI159,WeightedParse!AJ159,WeightedParse!AK159,WeightedParse!AN159,WeightedParse!AO159),HARMEAN(WeightedParse!H159,WeightedParse!I159,WeightedParse!K159,WeightedParse!Q159,WeightedParse!S159,WeightedParse!T159,WeightedParse!V159,WeightedParse!X159,WeightedParse!Z159,WeightedParse!AB159,WeightedParse!AD159,WeightedParse!AF159,WeightedParse!AG159,WeightedParse!AH159,WeightedParse!AI159,WeightedParse!AJ159,WeightedParse!AK159,WeightedParse!AN159,WeightedParse!AO159)*Variables!$B$5),"")</f>
        <v/>
      </c>
      <c r="T159" s="114" t="str">
        <f>IF($A159&gt;"",IF(AND(OR(EXACT(SquadExport!$BO159,TRUE),EXACT(SquadExport!$BP159,TRUE)),OR(EXACT(SquadExport!$BK159,TRUE),EXACT(SquadExport!$BM159,TRUE))),HARMEAN(WeightedParse!I159,WeightedParse!K159,WeightedParse!N159,WeightedParse!P159,WeightedParse!Q159,WeightedParse!S159,WeightedParse!T159,WeightedParse!V159,WeightedParse!X159,WeightedParse!Y159,WeightedParse!Z159,WeightedParse!AB159,WeightedParse!AD159,WeightedParse!AE159,WeightedParse!AF159,WeightedParse!AH159,WeightedParse!AI159,WeightedParse!AJ159,WeightedParse!AN159,WeightedParse!AO159)*WeightedParse!BD159,(HARMEAN(WeightedParse!I159,WeightedParse!K159,WeightedParse!N159,WeightedParse!P159,WeightedParse!Q159,WeightedParse!S159,WeightedParse!T159,WeightedParse!V159,WeightedParse!X159,WeightedParse!Y159,WeightedParse!Z159,WeightedParse!AB159,WeightedParse!AD159,WeightedParse!AE159,WeightedParse!AF159,WeightedParse!AH159,WeightedParse!AI159,WeightedParse!AJ159,WeightedParse!AN159,WeightedParse!AO159)*WeightedParse!BD159)*Variables!$B$5),"")</f>
        <v/>
      </c>
      <c r="U159" s="114" t="str">
        <f>IF($A159&gt;"",IF(EXACT(SquadExport!$BQ159,TRUE),HARMEAN(WeightedParse!P159,WeightedParse!S159,WeightedParse!V159,WeightedParse!X159,WeightedParse!Y159,WeightedParse!Z159,WeightedParse!AE159,WeightedParse!AF159,WeightedParse!AP159),HARMEAN(WeightedParse!P159,WeightedParse!S159,WeightedParse!V159,WeightedParse!X159,WeightedParse!Y159,WeightedParse!Z159,WeightedParse!AE159,WeightedParse!AF159,WeightedParse!AP159)*Variables!$B$5),"")</f>
        <v/>
      </c>
      <c r="V159" s="114" t="str">
        <f>IF($A159&gt;"",IF(EXACT(SquadExport!$BQ159,TRUE),HARMEAN(WeightedParse!K159,WeightedParse!Q159,WeightedParse!S159,WeightedParse!T159,WeightedParse!V159,WeightedParse!X159,WeightedParse!Z159,WeightedParse!AE159,WeightedParse!AF159,WeightedParse!AG159,WeightedParse!AH159,WeightedParse!AK159),HARMEAN(WeightedParse!K159,WeightedParse!Q159,WeightedParse!S159,WeightedParse!T159,WeightedParse!V159,WeightedParse!X159,WeightedParse!Z159,WeightedParse!AE159,WeightedParse!AF159,WeightedParse!AG159,WeightedParse!AH159,WeightedParse!AK159)*Variables!$B$5),"")</f>
        <v/>
      </c>
      <c r="W159" s="114" t="str">
        <f>IF($A159&gt;"",IF(EXACT(SquadExport!$BQ159,TRUE),HARMEAN(WeightedParse!I159,WeightedParse!K159,WeightedParse!N159,WeightedParse!Q159,WeightedParse!T159,WeightedParse!V159,WeightedParse!X159,WeightedParse!Z159,WeightedParse!AB159,WeightedParse!AD159,WeightedParse!AF159,WeightedParse!AG159,WeightedParse!AK159),HARMEAN(WeightedParse!I159,WeightedParse!K159,WeightedParse!N159,WeightedParse!Q159,WeightedParse!T159,WeightedParse!V159,WeightedParse!X159,WeightedParse!Z159,WeightedParse!AB159,WeightedParse!AD159,WeightedParse!AF159,WeightedParse!AG159,WeightedParse!AK159)*Variables!$B$5),"")</f>
        <v/>
      </c>
      <c r="X159" s="114" t="str">
        <f>IF($A159&gt;"",IF(EXACT(SquadExport!$BQ159,TRUE),HARMEAN(WeightedParse!K159,WeightedParse!P159,WeightedParse!Q159,WeightedParse!S159,WeightedParse!U159,WeightedParse!V159,WeightedParse!X159,WeightedParse!Y159,WeightedParse!Z159,WeightedParse!AE159,WeightedParse!AF159,WeightedParse!AH159,WeightedParse!AO159,WeightedParse!AP159),HARMEAN(WeightedParse!K159,WeightedParse!P159,WeightedParse!Q159,WeightedParse!S159,WeightedParse!U159,WeightedParse!V159,WeightedParse!X159,WeightedParse!Y159,WeightedParse!Z159,WeightedParse!AE159,WeightedParse!AF159,WeightedParse!AH159,WeightedParse!AO159,WeightedParse!AP159)*Variables!$B$5),"")</f>
        <v/>
      </c>
      <c r="Y159" s="114" t="str">
        <f>IF($A159&gt;"",IF(EXACT(SquadExport!$BQ159,TRUE),HARMEAN(WeightedParse!P159,WeightedParse!Q159,WeightedParse!S159,WeightedParse!U159,WeightedParse!V159,WeightedParse!W159,WeightedParse!Y159,WeightedParse!AE159,WeightedParse!AF159,WeightedParse!AH159,WeightedParse!AJ159,WeightedParse!AN159,WeightedParse!AO159,WeightedParse!AP159),HARMEAN(WeightedParse!P159,WeightedParse!Q159,WeightedParse!S159,WeightedParse!U159,WeightedParse!V159,WeightedParse!W159,WeightedParse!Y159,WeightedParse!AE159,WeightedParse!AF159,WeightedParse!AH159,WeightedParse!AJ159,WeightedParse!AN159,WeightedParse!AO159,WeightedParse!AP159)*Variables!$B$5),"")</f>
        <v/>
      </c>
      <c r="Z159" s="114" t="str">
        <f>IF($A159&gt;"",IF(EXACT(SquadExport!$BQ159,TRUE),HARMEAN(WeightedParse!M159,WeightedParse!P159,WeightedParse!Q159,WeightedParse!S159,WeightedParse!U159,WeightedParse!V159,WeightedParse!W159,WeightedParse!X159,WeightedParse!Y159,WeightedParse!Z159,WeightedParse!AE159,WeightedParse!AF159,WeightedParse!AH159,WeightedParse!AL159,WeightedParse!AO159,WeightedParse!AP159),HARMEAN(WeightedParse!M159,WeightedParse!P159,WeightedParse!Q159,WeightedParse!S159,WeightedParse!U159,WeightedParse!V159,WeightedParse!W159,WeightedParse!X159,WeightedParse!Y159,WeightedParse!Z159,WeightedParse!AE159,WeightedParse!AF159,WeightedParse!AH159,WeightedParse!AL159,WeightedParse!AO159,WeightedParse!AP159)*Variables!$B$5),"")</f>
        <v/>
      </c>
      <c r="AA159" s="114" t="str">
        <f>IF($A159&gt;"",IF(EXACT(SquadExport!$BQ159,TRUE),HARMEAN(WeightedParse!J159,WeightedParse!K159,WeightedParse!N159,WeightedParse!P159,WeightedParse!Q159,WeightedParse!S159,WeightedParse!V159,WeightedParse!X159,WeightedParse!Y159,WeightedParse!Z159,WeightedParse!AD159,WeightedParse!AE159,WeightedParse!AH159,WeightedParse!AI159,WeightedParse!AK159,WeightedParse!AN159,WeightedParse!AO159,WeightedParse!AP159),HARMEAN(WeightedParse!J159,WeightedParse!K159,WeightedParse!N159,WeightedParse!P159,WeightedParse!Q159,WeightedParse!S159,WeightedParse!V159,WeightedParse!X159,WeightedParse!Y159,WeightedParse!Z159,WeightedParse!AD159,WeightedParse!AE159,WeightedParse!AH159,WeightedParse!AI159,WeightedParse!AK159,WeightedParse!AN159,WeightedParse!AO159,WeightedParse!AP159)*Variables!$B$5),"")</f>
        <v/>
      </c>
      <c r="AB159" s="114" t="str">
        <f>IF($A159&gt;"",IF(AND(EXACT(SquadExport!$BR159,TRUE),EXACT(SquadExport!$BL159,TRUE)),HARMEAN(WeightedParse!I159,WeightedParse!K159,WeightedParse!N159,WeightedParse!Q159,WeightedParse!T159,WeightedParse!V159,WeightedParse!X159,WeightedParse!Y159,WeightedParse!Z159,WeightedParse!AD159,WeightedParse!AE159,WeightedParse!AF159,WeightedParse!AG159,WeightedParse!AH159,WeightedParse!AI159,WeightedParse!AJ159,WeightedParse!AK159,WeightedParse!AN159,WeightedParse!AO159),HARMEAN(WeightedParse!I159,WeightedParse!K159,WeightedParse!N159,WeightedParse!Q159,WeightedParse!T159,WeightedParse!V159,WeightedParse!X159,WeightedParse!Y159,WeightedParse!Z159,WeightedParse!AD159,WeightedParse!AE159,WeightedParse!AF159,WeightedParse!AG159,WeightedParse!AH159,WeightedParse!AI159,WeightedParse!AJ159,WeightedParse!AK159,WeightedParse!AN159,WeightedParse!AO159)*Variables!$B$5),"")</f>
        <v/>
      </c>
      <c r="AC159" s="114" t="str">
        <f>IF($A159&gt;"",IF(AND(EXACT(SquadExport!$BR159,TRUE),EXACT(SquadExport!$BL159,TRUE)),HARMEAN(WeightedParse!K159,WeightedParse!Q159,WeightedParse!S159,WeightedParse!T159,WeightedParse!V159,WeightedParse!X159,WeightedParse!Y159,WeightedParse!Z159,WeightedParse!AD159,WeightedParse!AE159,WeightedParse!AF159,WeightedParse!AG159,WeightedParse!AH159,WeightedParse!AO159),HARMEAN(WeightedParse!K159,WeightedParse!Q159,WeightedParse!S159,WeightedParse!T159,WeightedParse!V159,WeightedParse!X159,WeightedParse!Y159,WeightedParse!Z159,WeightedParse!AD159,WeightedParse!AE159,WeightedParse!AF159,WeightedParse!AG159,WeightedParse!AH159,WeightedParse!AO159)*Variables!$B$5),"")</f>
        <v/>
      </c>
      <c r="AD159" s="114" t="str">
        <f>IF($A159&gt;"",IF(AND(EXACT(SquadExport!$BR159,TRUE),EXACT(SquadExport!$BL159,TRUE)),HARMEAN(WeightedParse!I159,WeightedParse!J159,WeightedParse!K159,WeightedParse!N159,WeightedParse!Q159,WeightedParse!S159,WeightedParse!T159,WeightedParse!V159,WeightedParse!X159,WeightedParse!Z159,WeightedParse!AB159,WeightedParse!AD159,WeightedParse!AG159,WeightedParse!AH159,WeightedParse!AI159,WeightedParse!AK159,WeightedParse!AO159),HARMEAN(WeightedParse!I159,WeightedParse!J159,WeightedParse!K159,WeightedParse!N159,WeightedParse!Q159,WeightedParse!S159,WeightedParse!T159,WeightedParse!V159,WeightedParse!X159,WeightedParse!Z159,WeightedParse!AB159,WeightedParse!AD159,WeightedParse!AG159,WeightedParse!AH159,WeightedParse!AI159,WeightedParse!AK159,WeightedParse!AO159)*Variables!$B$5),"")</f>
        <v/>
      </c>
      <c r="AE159" s="114" t="str">
        <f>IF($A159&gt;"",IF(AND(EXACT(SquadExport!$BR159,TRUE),EXACT(SquadExport!$BL159,TRUE)),HARMEAN(WeightedParse!K159,WeightedParse!N159,WeightedParse!P159,WeightedParse!Q159,WeightedParse!S159,WeightedParse!T159,WeightedParse!U159,WeightedParse!V159,WeightedParse!X159,WeightedParse!Y159,WeightedParse!Z159,WeightedParse!AD159,WeightedParse!AE159,WeightedParse!AF159,WeightedParse!AG159,WeightedParse!AH159,WeightedParse!AI159,WeightedParse!AO159),HARMEAN(WeightedParse!K159,WeightedParse!N159,WeightedParse!P159,WeightedParse!Q159,WeightedParse!S159,WeightedParse!T159,WeightedParse!U159,WeightedParse!V159,WeightedParse!X159,WeightedParse!Y159,WeightedParse!Z159,WeightedParse!AD159,WeightedParse!AE159,WeightedParse!AF159,WeightedParse!AG159,WeightedParse!AH159,WeightedParse!AI159,WeightedParse!AO159)*Variables!$B$5),"")</f>
        <v/>
      </c>
      <c r="AF159" s="114" t="str">
        <f>IF($A159&gt;"",IF(AND(EXACT(SquadExport!$BR159,TRUE),EXACT(SquadExport!$BL159,TRUE)),HARMEAN(WeightedParse!I159,WeightedParse!J159,WeightedParse!K159,WeightedParse!N159,WeightedParse!Q159,WeightedParse!S159,WeightedParse!T159,WeightedParse!U159,WeightedParse!V159,WeightedParse!X159,WeightedParse!Z159,WeightedParse!AD159,WeightedParse!AE159,WeightedParse!AF159,WeightedParse!AH159,WeightedParse!AI159,WeightedParse!AK159,WeightedParse!AN159,WeightedParse!AO159,WeightedParse!AP159),HARMEAN(WeightedParse!I159,WeightedParse!J159,WeightedParse!K159,WeightedParse!N159,WeightedParse!Q159,WeightedParse!S159,WeightedParse!T159,WeightedParse!U159,WeightedParse!V159,WeightedParse!X159,WeightedParse!Z159,WeightedParse!AD159,WeightedParse!AE159,WeightedParse!AF159,WeightedParse!AH159,WeightedParse!AI159,WeightedParse!AK159,WeightedParse!AN159,WeightedParse!AO159,WeightedParse!AP159)*Variables!$B$5),"")</f>
        <v/>
      </c>
      <c r="AG159" s="114" t="str">
        <f>IF($A159&gt;"",IF(AND(OR(EXACT(SquadExport!$BR159,TRUE),EXACT(SquadExport!$BS159,TRUE)),OR(EXACT(SquadExport!$BK159,TRUE),EXACT(SquadExport!$BM159,TRUE))),HARMEAN(WeightedParse!I159,WeightedParse!K159,WeightedParse!Q159,WeightedParse!T159,WeightedParse!X159,WeightedParse!Z159,WeightedParse!AD159,WeightedParse!AF159,WeightedParse!AG159,WeightedParse!AJ159),HARMEAN(WeightedParse!I159,WeightedParse!K159,WeightedParse!Q159,WeightedParse!T159,WeightedParse!X159,WeightedParse!Z159,WeightedParse!AD159,WeightedParse!AF159,WeightedParse!AG159,WeightedParse!AJ159)*Variables!$B$5),"")</f>
        <v/>
      </c>
      <c r="AH159" s="114" t="str">
        <f>IF($A159&gt;"",IF(AND(OR(EXACT(SquadExport!$BR159,TRUE),EXACT(SquadExport!$BS159,TRUE)),OR(EXACT(SquadExport!$BK159,TRUE),EXACT(SquadExport!$BM159,TRUE))),HARMEAN(WeightedParse!H159,WeightedParse!K159,WeightedParse!P159,WeightedParse!Q159,WeightedParse!S159,WeightedParse!T159,WeightedParse!V159,WeightedParse!X159,WeightedParse!Y159,WeightedParse!Z159,WeightedParse!AD159,WeightedParse!AE159,WeightedParse!AF159,WeightedParse!AG159,WeightedParse!AH159,WeightedParse!AO159),HARMEAN(WeightedParse!H159,WeightedParse!K159,WeightedParse!P159,WeightedParse!Q159,WeightedParse!S159,WeightedParse!T159,WeightedParse!V159,WeightedParse!X159,WeightedParse!Y159,WeightedParse!Z159,WeightedParse!AD159,WeightedParse!AE159,WeightedParse!AF159,WeightedParse!AG159,WeightedParse!AH159,WeightedParse!AO159)*Variables!$B$5),"")</f>
        <v/>
      </c>
      <c r="AI159" s="114" t="str">
        <f>IF($A159&gt;"",IF(AND(OR(EXACT(SquadExport!$BR159,TRUE),EXACT(SquadExport!$BS159,TRUE)),OR(EXACT(SquadExport!$BK159,TRUE),EXACT(SquadExport!$BM159,TRUE))),HARMEAN(WeightedParse!H159,WeightedParse!I159,WeightedParse!K159,WeightedParse!P159,WeightedParse!Q159,WeightedParse!S159,WeightedParse!T159,WeightedParse!U159,WeightedParse!V159,WeightedParse!X159,WeightedParse!Y159,WeightedParse!Z159,WeightedParse!AD159,WeightedParse!AE159,WeightedParse!AF159,WeightedParse!AH159,WeightedParse!AI159,WeightedParse!AO159),HARMEAN(WeightedParse!H159,WeightedParse!I159,WeightedParse!K159,WeightedParse!P159,WeightedParse!Q159,WeightedParse!S159,WeightedParse!T159,WeightedParse!U159,WeightedParse!V159,WeightedParse!X159,WeightedParse!Y159,WeightedParse!Z159,WeightedParse!AD159,WeightedParse!AE159,WeightedParse!AF159,WeightedParse!AH159,WeightedParse!AI159,WeightedParse!AO159)*Variables!$B$5),"")</f>
        <v/>
      </c>
      <c r="AJ159" s="114" t="str">
        <f>IF($A159&gt;"",IF(AND(OR(EXACT(SquadExport!$BR159,TRUE),EXACT(SquadExport!$BS159,TRUE)),OR(EXACT(SquadExport!$BK159,TRUE),EXACT(SquadExport!$BM159,TRUE))),HARMEAN(WeightedParse!H159,WeightedParse!K159,WeightedParse!M159,WeightedParse!V159,WeightedParse!W159,WeightedParse!AD159,WeightedParse!AF159,WeightedParse!AH159,WeightedParse!AK159,WeightedParse!AL159,WeightedParse!AO159,WeightedParse!AP159)*(CONVERT(LEFT(SquadExport!$E159,FIND("'",SquadExport!$E159)-1)+((MID(SquadExport!$E159,FIND("'",SquadExport!$E159)+1,LEN(SquadExport!$E159)-FIND("'",SquadExport!$E159)-1))/12),"ft","m")-1)/(Variables!$C$4-1),(HARMEAN(WeightedParse!H159,WeightedParse!K159,WeightedParse!M159,WeightedParse!V159,WeightedParse!W159,WeightedParse!AD159,WeightedParse!AF159,WeightedParse!AH159,WeightedParse!AK159,WeightedParse!AL159,WeightedParse!AO159,WeightedParse!AP159)*(CONVERT(LEFT(SquadExport!$E159,FIND("'",SquadExport!$E159)-1)+((MID(SquadExport!$E159,FIND("'",SquadExport!$E159)+1,LEN(SquadExport!$E159)-FIND("'",SquadExport!$E159)-1))/12),"ft","m")-1)/(Variables!$C$4-1))*Variables!$B$5),"")</f>
        <v/>
      </c>
      <c r="AK159" s="114" t="str">
        <f>IF($A159&gt;"",IF(AND(OR(EXACT(SquadExport!$BR159,TRUE),EXACT(SquadExport!$BS159,TRUE)),OR(EXACT(SquadExport!$BK159,TRUE),EXACT(SquadExport!$BM159,TRUE))),HARMEAN(WeightedParse!J159,WeightedParse!K159,WeightedParse!T159,WeightedParse!V159,WeightedParse!X159,WeightedParse!Y159,WeightedParse!Z159,WeightedParse!AD159,WeightedParse!AH159,WeightedParse!AI159,WeightedParse!AK159,WeightedParse!AO159),HARMEAN(WeightedParse!J159,WeightedParse!K159,WeightedParse!T159,WeightedParse!V159,WeightedParse!X159,WeightedParse!Y159,WeightedParse!Z159,WeightedParse!AD159,WeightedParse!AH159,WeightedParse!AI159,WeightedParse!AK159,WeightedParse!AO159)*Variables!$B$5),"")</f>
        <v/>
      </c>
      <c r="AL159" s="114" t="str">
        <f>IF($A159&gt;"",IF(AND(OR(EXACT(SquadExport!$BR159,TRUE),EXACT(SquadExport!$BS159,TRUE)),OR(EXACT(SquadExport!$BK159,TRUE),EXACT(SquadExport!$BM159,TRUE))),HARMEAN(WeightedParse!H159,WeightedParse!I159,WeightedParse!K159,WeightedParse!Q159,WeightedParse!T159,WeightedParse!V159,WeightedParse!AB159,WeightedParse!AD159,WeightedParse!AH159,WeightedParse!AI159,WeightedParse!AJ159,WeightedParse!AN159,WeightedParse!AO159),HARMEAN(WeightedParse!H159,WeightedParse!I159,WeightedParse!K159,WeightedParse!Q159,WeightedParse!T159,WeightedParse!V159,WeightedParse!AB159,WeightedParse!AD159,WeightedParse!AH159,WeightedParse!AI159,WeightedParse!AJ159,WeightedParse!AN159,WeightedParse!AO159)*Variables!$B$5),"")</f>
        <v/>
      </c>
      <c r="AM159" s="114" t="str">
        <f>IF($A159&gt;"",IF(AND(OR(EXACT(SquadExport!$BR159,TRUE),EXACT(SquadExport!$BS159,TRUE)),OR(EXACT(SquadExport!$BK159,TRUE),EXACT(SquadExport!$BM159,TRUE))),HARMEAN(WeightedParse!I159,WeightedParse!J159,WeightedParse!K159,WeightedParse!N159,WeightedParse!Q159,WeightedParse!T159,WeightedParse!V159,WeightedParse!X159,WeightedParse!AB159,WeightedParse!AD159,WeightedParse!AG159,WeightedParse!AI159,WeightedParse!AJ159,WeightedParse!AK159,WeightedParse!AN159)*WeightedParse!BD159,(HARMEAN(WeightedParse!I159,WeightedParse!J159,WeightedParse!K159,WeightedParse!N159,WeightedParse!Q159,WeightedParse!T159,WeightedParse!V159,WeightedParse!X159,WeightedParse!AB159,WeightedParse!AD159,WeightedParse!AG159,WeightedParse!AI159,WeightedParse!AJ159,WeightedParse!AK159,WeightedParse!AN159)*WeightedParse!BD159)*Variables!$B$5),"")</f>
        <v/>
      </c>
      <c r="AN159" s="114" t="str">
        <f>IF($A159&gt;"",IF(AND(OR(EXACT(SquadExport!$BR159,TRUE),EXACT(SquadExport!$BS159,TRUE)),OR(EXACT(SquadExport!$BK159,TRUE),EXACT(SquadExport!$BM159,TRUE))),HARMEAN(WeightedParse!H159,WeightedParse!I159,WeightedParse!K159,WeightedParse!N159,WeightedParse!Q159,WeightedParse!T159,WeightedParse!V159,WeightedParse!X159,WeightedParse!Z159,WeightedParse!AD159,WeightedParse!AG159,WeightedParse!AH159,WeightedParse!AI159,WeightedParse!AJ159,WeightedParse!AN159,WeightedParse!AO159)*WeightedParse!BD159,(HARMEAN(WeightedParse!H159,WeightedParse!I159,WeightedParse!K159,WeightedParse!N159,WeightedParse!Q159,WeightedParse!T159,WeightedParse!V159,WeightedParse!X159,WeightedParse!Z159,WeightedParse!AD159,WeightedParse!AG159,WeightedParse!AH159,WeightedParse!AI159,WeightedParse!AJ159,WeightedParse!AN159,WeightedParse!AO159)*WeightedParse!BD159)*Variables!$B$5),"")</f>
        <v/>
      </c>
      <c r="AO159" s="114" t="str">
        <f>IF($A159&gt;"",IF(AND(EXACT(SquadExport!$BS159,TRUE),EXACT(SquadExport!$BL159,TRUE)),HARMEAN(WeightedParse!K159,WeightedParse!Q159,WeightedParse!T159,WeightedParse!V159,WeightedParse!X159,WeightedParse!Z159,WeightedParse!AB159,WeightedParse!AD159,WeightedParse!AG159,WeightedParse!AK159),HARMEAN(WeightedParse!K159,WeightedParse!Q159,WeightedParse!T159,WeightedParse!V159,WeightedParse!X159,WeightedParse!Z159,WeightedParse!AB159,WeightedParse!AD159,WeightedParse!AG159,WeightedParse!AK159)*Variables!$B$5),"")</f>
        <v/>
      </c>
      <c r="AP159" s="114" t="str">
        <f>IF($A159&gt;"",IF(AND(EXACT(SquadExport!$BS159,TRUE),EXACT(SquadExport!$BL159,TRUE)),HARMEAN(WeightedParse!I159,WeightedParse!K159,WeightedParse!Q159,WeightedParse!T159,WeightedParse!V159,WeightedParse!X159,WeightedParse!Z159,WeightedParse!AB159,WeightedParse!AD159,WeightedParse!AF159,WeightedParse!AG159,WeightedParse!AI159,WeightedParse!AJ159),HARMEAN(WeightedParse!I159,WeightedParse!K159,WeightedParse!Q159,WeightedParse!T159,WeightedParse!V159,WeightedParse!X159,WeightedParse!Z159,WeightedParse!AB159,WeightedParse!AD159,WeightedParse!AF159,WeightedParse!AG159,WeightedParse!AI159,WeightedParse!AJ159)*Variables!$B$5),"")</f>
        <v/>
      </c>
      <c r="AQ159" s="114" t="str">
        <f>IF($A159&gt;"",IF(AND(EXACT(SquadExport!$BS159,TRUE),EXACT(SquadExport!$BL159,TRUE)),HARMEAN(WeightedParse!I159,WeightedParse!J159,WeightedParse!K159,WeightedParse!Q159,WeightedParse!T159,WeightedParse!V159,WeightedParse!X159,WeightedParse!Z159,WeightedParse!AB159,WeightedParse!AD159,WeightedParse!AG159,WeightedParse!AI159,WeightedParse!AJ159,WeightedParse!AK159),HARMEAN(WeightedParse!I159,WeightedParse!J159,WeightedParse!K159,WeightedParse!Q159,WeightedParse!T159,WeightedParse!V159,WeightedParse!X159,WeightedParse!Z159,WeightedParse!AB159,WeightedParse!AD159,WeightedParse!AG159,WeightedParse!AI159,WeightedParse!AJ159,WeightedParse!AK159)*Variables!$B$5),"")</f>
        <v/>
      </c>
      <c r="AR159" s="114" t="str">
        <f>IF($A159&gt;"",IF(AND(EXACT(SquadExport!$BS159,TRUE),EXACT(SquadExport!$BL159,TRUE)),HARMEAN(WeightedParse!I159,WeightedParse!J159,WeightedParse!K159,WeightedParse!Q159,WeightedParse!T159,WeightedParse!V159,WeightedParse!X159,WeightedParse!Y159,WeightedParse!Z159,WeightedParse!AD159,WeightedParse!AH159,WeightedParse!AI159,WeightedParse!AJ159,WeightedParse!AK159,WeightedParse!AN159,WeightedParse!AO159),HARMEAN(WeightedParse!I159,WeightedParse!J159,WeightedParse!K159,WeightedParse!Q159,WeightedParse!T159,WeightedParse!V159,WeightedParse!X159,WeightedParse!Y159,WeightedParse!Z159,WeightedParse!AD159,WeightedParse!AH159,WeightedParse!AI159,WeightedParse!AJ159,WeightedParse!AK159,WeightedParse!AN159,WeightedParse!AO159)*Variables!$B$5),"")</f>
        <v/>
      </c>
      <c r="AS159" s="114" t="str">
        <f>IF($A159&gt;"",IF(AND(EXACT(SquadExport!$BT159,TRUE),EXACT(SquadExport!$BL159,TRUE)),HARMEAN(WeightedParse!J159,WeightedParse!K159,WeightedParse!M159,WeightedParse!T159,WeightedParse!V159,WeightedParse!X159,WeightedParse!Z159,WeightedParse!AD159,WeightedParse!AI159),(HARMEAN(WeightedParse!J159,WeightedParse!K159,WeightedParse!M159,WeightedParse!T159,WeightedParse!V159,WeightedParse!X159,WeightedParse!Z159,WeightedParse!AD159,WeightedParse!AI159)*Variables!$B$5)),"")</f>
        <v/>
      </c>
      <c r="AT159" s="114" t="str">
        <f>IF($A159&gt;"",IF(AND(EXACT(SquadExport!$BT159,TRUE),EXACT(SquadExport!$BL159,TRUE)),HARMEAN(WeightedParse!J159,WeightedParse!K159,WeightedParse!M159,WeightedParse!U159,WeightedParse!V159,WeightedParse!W159,WeightedParse!X159,WeightedParse!Z159,WeightedParse!AD159,WeightedParse!AF159,WeightedParse!AK159,WeightedParse!AL159,WeightedParse!AP159)*(CONVERT(LEFT(SquadExport!$E159,FIND("'",SquadExport!$E159)-1)+((MID(SquadExport!$E159,FIND("'",SquadExport!$E159)+1,LEN(SquadExport!$E159)-FIND("'",SquadExport!$E159)-1))/12),"ft","m")-1)/(Variables!$C$4-1),(HARMEAN(WeightedParse!J159,WeightedParse!K159,WeightedParse!M159,WeightedParse!U159,WeightedParse!V159,WeightedParse!W159,WeightedParse!X159,WeightedParse!Z159,WeightedParse!AD159,WeightedParse!AF159,WeightedParse!AK159,WeightedParse!AL159,WeightedParse!AP159)*(CONVERT(LEFT(SquadExport!$E159,FIND("'",SquadExport!$E159)-1)+((MID(SquadExport!$E159,FIND("'",SquadExport!$E159)+1,LEN(SquadExport!$E159)-FIND("'",SquadExport!$E159)-1))/12),"ft","m")-1)/(Variables!$C$4-1)))*Variables!$B$5,"")</f>
        <v/>
      </c>
      <c r="AU159" s="114" t="str">
        <f>IF($A159&gt;"",IF(AND(EXACT(SquadExport!$BT159,TRUE),EXACT(SquadExport!$BL159,TRUE)),HARMEAN(WeightedParse!I159,WeightedParse!J159,WeightedParse!K159,WeightedParse!Q159,WeightedParse!T159,WeightedParse!V159,WeightedParse!X159,WeightedParse!Z159,WeightedParse!AB159,WeightedParse!AD159,WeightedParse!AF159,WeightedParse!AG159,WeightedParse!AK159,WeightedParse!AP159),HARMEAN(WeightedParse!I159,WeightedParse!J159,WeightedParse!K159,WeightedParse!Q159,WeightedParse!T159,WeightedParse!V159,WeightedParse!X159,WeightedParse!Z159,WeightedParse!AB159,WeightedParse!AD159,WeightedParse!AF159,WeightedParse!AG159,WeightedParse!AK159,WeightedParse!AP159)*Variables!$B$5),"")</f>
        <v/>
      </c>
      <c r="AV159" s="114" t="str">
        <f>IF($A159&gt;"",IF(AND(EXACT(SquadExport!$BT159,TRUE),EXACT(SquadExport!$BL159,TRUE)),HARMEAN(WeightedParse!I159,WeightedParse!J159,WeightedParse!K159,WeightedParse!Q159,WeightedParse!T159,WeightedParse!V159,WeightedParse!X159,WeightedParse!Z159,WeightedParse!AD159,WeightedParse!AH159,WeightedParse!AI159,WeightedParse!AJ159,WeightedParse!AK159,WeightedParse!AN159,WeightedParse!AO159),HARMEAN(WeightedParse!I159,WeightedParse!J159,WeightedParse!K159,WeightedParse!Q159,WeightedParse!T159,WeightedParse!V159,WeightedParse!X159,WeightedParse!Z159,WeightedParse!AD159,WeightedParse!AH159,WeightedParse!AI159,WeightedParse!AJ159,WeightedParse!AK159,WeightedParse!AN159,WeightedParse!AO159)*Variables!$B$5),"")</f>
        <v/>
      </c>
      <c r="AW159" s="114" t="str">
        <f>IF($A159&gt;"",IF(AND(EXACT(SquadExport!$BT159,TRUE),EXACT(SquadExport!$BL159,TRUE)),HARMEAN(WeightedParse!I159,WeightedParse!J159,WeightedParse!K159,WeightedParse!Q159,WeightedParse!T159,WeightedParse!V159,WeightedParse!X159,WeightedParse!Z159,WeightedParse!AB159,WeightedParse!AD159,WeightedParse!AF159,WeightedParse!AG159,WeightedParse!AI159,WeightedParse!AJ159,WeightedParse!AK159),HARMEAN(WeightedParse!I159,WeightedParse!J159,WeightedParse!K159,WeightedParse!Q159,WeightedParse!T159,WeightedParse!V159,WeightedParse!X159,WeightedParse!Z159,WeightedParse!AB159,WeightedParse!AD159,WeightedParse!AF159,WeightedParse!AG159,WeightedParse!AI159,WeightedParse!AJ159,WeightedParse!AK159)*Variables!$B$5),"")</f>
        <v/>
      </c>
      <c r="AX159" s="114" t="str">
        <f>IF($A159&gt;"",IF(AND(EXACT(SquadExport!$BT159,TRUE),EXACT(SquadExport!$BL159,TRUE)),HARMEAN(WeightedParse!K159,WeightedParse!Q159,WeightedParse!U159,WeightedParse!V159,WeightedParse!W159,WeightedParse!X159,WeightedParse!Y159,WeightedParse!Z159,WeightedParse!AD159,WeightedParse!AF159,WeightedParse!AH159,WeightedParse!AI159,WeightedParse!AJ159,WeightedParse!AK159,WeightedParse!AN159,WeightedParse!AO159,WeightedParse!AP159),HARMEAN(WeightedParse!K159,WeightedParse!Q159,WeightedParse!U159,WeightedParse!V159,WeightedParse!W159,WeightedParse!X159,WeightedParse!Y159,WeightedParse!Z159,WeightedParse!AD159,WeightedParse!AF159,WeightedParse!AH159,WeightedParse!AI159,WeightedParse!AJ159,WeightedParse!AK159,WeightedParse!AN159,WeightedParse!AO159,WeightedParse!AP159)*Variables!$B$5),"")</f>
        <v/>
      </c>
      <c r="AY159" s="114" t="str">
        <f>IF($A159&gt;"",IF(AND(EXACT(SquadExport!$BT159,TRUE),EXACT(SquadExport!$BL159,TRUE)),HARMEAN(WeightedParse!I159,WeightedParse!J159,WeightedParse!K159,WeightedParse!M159,WeightedParse!N159,WeightedParse!Q159,WeightedParse!T159,WeightedParse!V159,WeightedParse!X159,WeightedParse!Z159,WeightedParse!AD159,WeightedParse!AF159,WeightedParse!AG159,WeightedParse!AH159,WeightedParse!AI159,WeightedParse!AJ159,WeightedParse!AK159,WeightedParse!AL159,WeightedParse!AN159,WeightedParse!AO159,WeightedParse!AP159),HARMEAN(WeightedParse!I159,WeightedParse!J159,WeightedParse!K159,WeightedParse!M159,WeightedParse!N159,WeightedParse!Q159,WeightedParse!T159,WeightedParse!V159,WeightedParse!X159,WeightedParse!Z159,WeightedParse!AD159,WeightedParse!AF159,WeightedParse!AG159,WeightedParse!AH159,WeightedParse!AI159,WeightedParse!AJ159,WeightedParse!AK159,WeightedParse!AL159,WeightedParse!AN159,WeightedParse!AO159,WeightedParse!AP159)*Variables!$B$5),"")</f>
        <v/>
      </c>
    </row>
    <row r="160" spans="1:51" ht="15" customHeight="1" x14ac:dyDescent="0.25">
      <c r="A160" s="3" t="str">
        <f>IF(WeightedParse!A160&gt;"",WeightedParse!A160,"")</f>
        <v/>
      </c>
      <c r="B160" s="4" t="str">
        <f>IF(WeightedParse!B160&gt;0,WeightedParse!B160,"")</f>
        <v/>
      </c>
      <c r="C160" s="4" t="str">
        <f>IF(A160&gt;"",IF(AND(B160&lt;=Variables!$B$8,G160&gt;2),"Youth",IF(AND(B160&lt;=Variables!$B$8,G160&lt;=2),"Prospect",IF(AND(B160&gt;=Variables!$B$9,G160&gt;2),"Old",IF(G160&gt;=3,"Reserves","First Team")))),"")</f>
        <v/>
      </c>
      <c r="D160" s="4" t="str">
        <f>SquadExport!BJ160</f>
        <v/>
      </c>
      <c r="E160" s="4" t="str">
        <f>IF(A160&gt;"",VLOOKUP(F160,Roles!A:B,2,FALSE)&amp;IF(OR(VLOOKUP(F160,Roles!$A:$B,2,FALSE)="FB",VLOOKUP(F160,Roles!$A:$B,2,FALSE)="WB",VLOOKUP(F160,Roles!$A:$B,2,FALSE)="WM",VLOOKUP(F160,Roles!$A:$B,2,FALSE)="W"),IF(AND(SquadExport!BK160=TRUE,SquadExport!BM160=TRUE,WeightedParse!BB160&gt;=WeightedParse!BC160)," (R)",IF(AND(SquadExport!BK160=TRUE,SquadExport!BM160=TRUE,WeightedParse!BB160&lt;WeightedParse!BC160)," (L)",IF(AND(SquadExport!BK160=TRUE,SquadExport!BM160=FALSE), " (L)",IF(AND(SquadExport!BK160=FALSE,SquadExport!BM160=TRUE)," (R)","")))),""),"")</f>
        <v/>
      </c>
      <c r="F160" s="4" t="str" cm="1">
        <f t="array" ref="F160">IF(A160&gt;"",INDEX($J$1:$AY$1,SUMPRODUCT(MAX(($J$2:$AY$200=MAX($J160:$AY160))*(COLUMN($J$2:$AY$200))))-COLUMN($J$1)+1),"")</f>
        <v/>
      </c>
      <c r="G160" s="4" t="str">
        <f t="shared" si="6"/>
        <v/>
      </c>
      <c r="H160" s="4" t="str">
        <f t="shared" si="7"/>
        <v/>
      </c>
      <c r="I160" s="5" t="str">
        <f t="shared" si="8"/>
        <v/>
      </c>
      <c r="J160" s="114" t="str">
        <f>IF($A160&gt;"",HARMEAN(WeightedParse!V160,WeightedParse!Y160,WeightedParse!Z160,WeightedParse!AE160,WeightedParse!AJ160,WeightedParse!AQ160,WeightedParse!AR160,WeightedParse!AS160,WeightedParse!AU160,WeightedParse!AV160,WeightedParse!AW160,WeightedParse!AY160,WeightedParse!BA160),"")</f>
        <v/>
      </c>
      <c r="K160" s="114" t="str">
        <f>IF(A160&gt;"",HARMEAN(WeightedParse!K160,WeightedParse!Q160,WeightedParse!V160,WeightedParse!X160,WeightedParse!Y160,WeightedParse!Z160,WeightedParse!AE160,WeightedParse!AG160,WeightedParse!AI160,WeightedParse!AJ160,WeightedParse!AQ160,WeightedParse!AR160,WeightedParse!AS160,WeightedParse!AU160,WeightedParse!AV160,WeightedParse!AW160,WeightedParse!AY160,WeightedParse!AZ160,WeightedParse!BA160),"")</f>
        <v/>
      </c>
      <c r="L160" s="114" t="str">
        <f>IF($A160&gt;"",IF(AND(EXACT(SquadExport!$BO160,TRUE),EXACT(SquadExport!$BL160,TRUE)),HARMEAN(WeightedParse!M160,WeightedParse!P160,WeightedParse!S160,WeightedParse!U160,WeightedParse!V160,WeightedParse!W160,WeightedParse!Y160,WeightedParse!AE160,WeightedParse!AL160,WeightedParse!AN160,WeightedParse!AP160),HARMEAN(WeightedParse!M160,WeightedParse!P160,WeightedParse!S160,WeightedParse!U160,WeightedParse!V160,WeightedParse!W160,WeightedParse!Y160,WeightedParse!AE160,WeightedParse!AL160,WeightedParse!AN160,WeightedParse!AP160)*Variables!$B$5),"")</f>
        <v/>
      </c>
      <c r="M160" s="114" t="str">
        <f>IF($A160&gt;"",IF(AND(EXACT(SquadExport!$BO160,TRUE),EXACT(SquadExport!$BL160,TRUE)),HARMEAN(WeightedParse!M160,WeightedParse!P160,WeightedParse!S160,WeightedParse!U160,WeightedParse!V160,WeightedParse!W160,WeightedParse!X160,WeightedParse!Y160,WeightedParse!Z160,WeightedParse!AE160,WeightedParse!AL160,WeightedParse!AN160,WeightedParse!AP160),HARMEAN(WeightedParse!M160,WeightedParse!P160,WeightedParse!S160,WeightedParse!U160,WeightedParse!V160,WeightedParse!W160,WeightedParse!X160,WeightedParse!Y160,WeightedParse!Z160,WeightedParse!AE160,WeightedParse!AL160,WeightedParse!AN160,WeightedParse!AP160)*Variables!$B$5),"")</f>
        <v/>
      </c>
      <c r="N160" s="114" t="str">
        <f>IF($A160&gt;"",IF(AND(EXACT(SquadExport!$BO160,TRUE),EXACT(SquadExport!$BL160,TRUE)),HARMEAN(WeightedParse!K160,WeightedParse!M160,WeightedParse!P160,WeightedParse!Q160,WeightedParse!S160,WeightedParse!T160,WeightedParse!U160,WeightedParse!V160,WeightedParse!W160,WeightedParse!X160,WeightedParse!Y160,WeightedParse!Z160,WeightedParse!AE160,WeightedParse!AG160,WeightedParse!AL160,WeightedParse!AN160,WeightedParse!AP160),HARMEAN(WeightedParse!K160,WeightedParse!M160,WeightedParse!P160,WeightedParse!Q160,WeightedParse!S160,WeightedParse!T160,WeightedParse!U160,WeightedParse!V160,WeightedParse!W160,WeightedParse!X160,WeightedParse!Y160,WeightedParse!Z160,WeightedParse!AE160,WeightedParse!AG160,WeightedParse!AL160,WeightedParse!AN160,WeightedParse!AP160)*Variables!$B$5),"")</f>
        <v/>
      </c>
      <c r="O160" s="114" t="str">
        <f>IF($A160&gt;"",IF(AND(EXACT(SquadExport!$BO160,TRUE),EXACT(SquadExport!$BL160,TRUE)),HARMEAN(WeightedParse!I160,WeightedParse!K160,WeightedParse!M160,WeightedParse!P160,WeightedParse!Q160,WeightedParse!S160,WeightedParse!T160,WeightedParse!V160,WeightedParse!W160,WeightedParse!X160,WeightedParse!Y160,WeightedParse!Z160,WeightedParse!AB160,WeightedParse!AE160,WeightedParse!AF160,WeightedParse!AG160,WeightedParse!AJ160,WeightedParse!AK160,WeightedParse!AL160,WeightedParse!AN160,WeightedParse!AO160,WeightedParse!AP160),HARMEAN(WeightedParse!I160,WeightedParse!K160,WeightedParse!M160,WeightedParse!P160,WeightedParse!Q160,WeightedParse!S160,WeightedParse!T160,WeightedParse!V160,WeightedParse!W160,WeightedParse!X160,WeightedParse!Y160,WeightedParse!Z160,WeightedParse!AB160,WeightedParse!AE160,WeightedParse!AF160,WeightedParse!AG160,WeightedParse!AJ160,WeightedParse!AK160,WeightedParse!AL160,WeightedParse!AN160,WeightedParse!AO160,WeightedParse!AP160)*Variables!$B$5),"")</f>
        <v/>
      </c>
      <c r="P160" s="114" t="str">
        <f>IF($A160&gt;"",IF(AND(OR(EXACT(SquadExport!$BO160,TRUE),EXACT(SquadExport!$BP160,TRUE)),OR(EXACT(SquadExport!$BK160,TRUE),EXACT(SquadExport!$BM160,TRUE))),HARMEAN(WeightedParse!M160,WeightedParse!P160,WeightedParse!S160,WeightedParse!U160,WeightedParse!V160,WeightedParse!W160,WeightedParse!Y160,WeightedParse!AE160,WeightedParse!AF160,WeightedParse!AP160),HARMEAN(WeightedParse!M160,WeightedParse!P160,WeightedParse!S160,WeightedParse!U160,WeightedParse!V160,WeightedParse!W160,WeightedParse!Y160,WeightedParse!AE160,WeightedParse!AF160,WeightedParse!AP160)*Variables!$B$5),"")</f>
        <v/>
      </c>
      <c r="Q160" s="114" t="str">
        <f>IF($A160&gt;"",IF(AND(OR(EXACT(SquadExport!$BO160,TRUE),EXACT(SquadExport!$BP160,TRUE)),OR(EXACT(SquadExport!$BK160,TRUE),EXACT(SquadExport!$BM160,TRUE))),HARMEAN(WeightedParse!H160,WeightedParse!P160,WeightedParse!Q160,WeightedParse!S160,WeightedParse!T160,WeightedParse!V160,WeightedParse!X160,WeightedParse!Y160,WeightedParse!Z160,WeightedParse!AE160,WeightedParse!AF160,WeightedParse!AH160,WeightedParse!AN160,WeightedParse!AO160),HARMEAN(WeightedParse!H160,WeightedParse!P160,WeightedParse!Q160,WeightedParse!S160,WeightedParse!T160,WeightedParse!V160,WeightedParse!X160,WeightedParse!Y160,WeightedParse!Z160,WeightedParse!AE160,WeightedParse!AF160,WeightedParse!AH160,WeightedParse!AN160,WeightedParse!AO160)*Variables!$B$5),"")</f>
        <v/>
      </c>
      <c r="R160" s="115" t="str">
        <f>IF($A160&gt;"",IF(AND(OR(EXACT(SquadExport!$BO160,TRUE),EXACT(SquadExport!$BP160,TRUE)),OR(EXACT(SquadExport!$BK160,TRUE),EXACT(SquadExport!$BM160,TRUE))),HARMEAN(WeightedParse!H160,WeightedParse!I160,WeightedParse!K160,WeightedParse!P160,WeightedParse!Q160,WeightedParse!S160,WeightedParse!T160,WeightedParse!V160,WeightedParse!Y160,WeightedParse!Z160,WeightedParse!AD160,WeightedParse!AE160,WeightedParse!AF160,WeightedParse!AH160,WeightedParse!AI160,WeightedParse!AJ160,WeightedParse!AN160,WeightedParse!AO160),HARMEAN(WeightedParse!H160,WeightedParse!I160,WeightedParse!K160,WeightedParse!P160,WeightedParse!Q160,WeightedParse!S160,WeightedParse!T160,WeightedParse!V160,WeightedParse!Y160,WeightedParse!Z160,WeightedParse!AD160,WeightedParse!AE160,WeightedParse!AF160,WeightedParse!AH160,WeightedParse!AI160,WeightedParse!AJ160,WeightedParse!AN160,WeightedParse!AO160)*Variables!$B$5),"")</f>
        <v/>
      </c>
      <c r="S160" s="115" t="str">
        <f>IF($A160&gt;"",IF(AND(OR(EXACT(SquadExport!$BO160,TRUE),EXACT(SquadExport!$BP160,TRUE)),OR(EXACT(SquadExport!$BK160,TRUE),EXACT(SquadExport!$BM160,TRUE))),HARMEAN(WeightedParse!H160,WeightedParse!I160,WeightedParse!K160,WeightedParse!Q160,WeightedParse!S160,WeightedParse!T160,WeightedParse!V160,WeightedParse!X160,WeightedParse!Z160,WeightedParse!AB160,WeightedParse!AD160,WeightedParse!AF160,WeightedParse!AG160,WeightedParse!AH160,WeightedParse!AI160,WeightedParse!AJ160,WeightedParse!AK160,WeightedParse!AN160,WeightedParse!AO160),HARMEAN(WeightedParse!H160,WeightedParse!I160,WeightedParse!K160,WeightedParse!Q160,WeightedParse!S160,WeightedParse!T160,WeightedParse!V160,WeightedParse!X160,WeightedParse!Z160,WeightedParse!AB160,WeightedParse!AD160,WeightedParse!AF160,WeightedParse!AG160,WeightedParse!AH160,WeightedParse!AI160,WeightedParse!AJ160,WeightedParse!AK160,WeightedParse!AN160,WeightedParse!AO160)*Variables!$B$5),"")</f>
        <v/>
      </c>
      <c r="T160" s="114" t="str">
        <f>IF($A160&gt;"",IF(AND(OR(EXACT(SquadExport!$BO160,TRUE),EXACT(SquadExport!$BP160,TRUE)),OR(EXACT(SquadExport!$BK160,TRUE),EXACT(SquadExport!$BM160,TRUE))),HARMEAN(WeightedParse!I160,WeightedParse!K160,WeightedParse!N160,WeightedParse!P160,WeightedParse!Q160,WeightedParse!S160,WeightedParse!T160,WeightedParse!V160,WeightedParse!X160,WeightedParse!Y160,WeightedParse!Z160,WeightedParse!AB160,WeightedParse!AD160,WeightedParse!AE160,WeightedParse!AF160,WeightedParse!AH160,WeightedParse!AI160,WeightedParse!AJ160,WeightedParse!AN160,WeightedParse!AO160)*WeightedParse!BD160,(HARMEAN(WeightedParse!I160,WeightedParse!K160,WeightedParse!N160,WeightedParse!P160,WeightedParse!Q160,WeightedParse!S160,WeightedParse!T160,WeightedParse!V160,WeightedParse!X160,WeightedParse!Y160,WeightedParse!Z160,WeightedParse!AB160,WeightedParse!AD160,WeightedParse!AE160,WeightedParse!AF160,WeightedParse!AH160,WeightedParse!AI160,WeightedParse!AJ160,WeightedParse!AN160,WeightedParse!AO160)*WeightedParse!BD160)*Variables!$B$5),"")</f>
        <v/>
      </c>
      <c r="U160" s="114" t="str">
        <f>IF($A160&gt;"",IF(EXACT(SquadExport!$BQ160,TRUE),HARMEAN(WeightedParse!P160,WeightedParse!S160,WeightedParse!V160,WeightedParse!X160,WeightedParse!Y160,WeightedParse!Z160,WeightedParse!AE160,WeightedParse!AF160,WeightedParse!AP160),HARMEAN(WeightedParse!P160,WeightedParse!S160,WeightedParse!V160,WeightedParse!X160,WeightedParse!Y160,WeightedParse!Z160,WeightedParse!AE160,WeightedParse!AF160,WeightedParse!AP160)*Variables!$B$5),"")</f>
        <v/>
      </c>
      <c r="V160" s="114" t="str">
        <f>IF($A160&gt;"",IF(EXACT(SquadExport!$BQ160,TRUE),HARMEAN(WeightedParse!K160,WeightedParse!Q160,WeightedParse!S160,WeightedParse!T160,WeightedParse!V160,WeightedParse!X160,WeightedParse!Z160,WeightedParse!AE160,WeightedParse!AF160,WeightedParse!AG160,WeightedParse!AH160,WeightedParse!AK160),HARMEAN(WeightedParse!K160,WeightedParse!Q160,WeightedParse!S160,WeightedParse!T160,WeightedParse!V160,WeightedParse!X160,WeightedParse!Z160,WeightedParse!AE160,WeightedParse!AF160,WeightedParse!AG160,WeightedParse!AH160,WeightedParse!AK160)*Variables!$B$5),"")</f>
        <v/>
      </c>
      <c r="W160" s="114" t="str">
        <f>IF($A160&gt;"",IF(EXACT(SquadExport!$BQ160,TRUE),HARMEAN(WeightedParse!I160,WeightedParse!K160,WeightedParse!N160,WeightedParse!Q160,WeightedParse!T160,WeightedParse!V160,WeightedParse!X160,WeightedParse!Z160,WeightedParse!AB160,WeightedParse!AD160,WeightedParse!AF160,WeightedParse!AG160,WeightedParse!AK160),HARMEAN(WeightedParse!I160,WeightedParse!K160,WeightedParse!N160,WeightedParse!Q160,WeightedParse!T160,WeightedParse!V160,WeightedParse!X160,WeightedParse!Z160,WeightedParse!AB160,WeightedParse!AD160,WeightedParse!AF160,WeightedParse!AG160,WeightedParse!AK160)*Variables!$B$5),"")</f>
        <v/>
      </c>
      <c r="X160" s="114" t="str">
        <f>IF($A160&gt;"",IF(EXACT(SquadExport!$BQ160,TRUE),HARMEAN(WeightedParse!K160,WeightedParse!P160,WeightedParse!Q160,WeightedParse!S160,WeightedParse!U160,WeightedParse!V160,WeightedParse!X160,WeightedParse!Y160,WeightedParse!Z160,WeightedParse!AE160,WeightedParse!AF160,WeightedParse!AH160,WeightedParse!AO160,WeightedParse!AP160),HARMEAN(WeightedParse!K160,WeightedParse!P160,WeightedParse!Q160,WeightedParse!S160,WeightedParse!U160,WeightedParse!V160,WeightedParse!X160,WeightedParse!Y160,WeightedParse!Z160,WeightedParse!AE160,WeightedParse!AF160,WeightedParse!AH160,WeightedParse!AO160,WeightedParse!AP160)*Variables!$B$5),"")</f>
        <v/>
      </c>
      <c r="Y160" s="114" t="str">
        <f>IF($A160&gt;"",IF(EXACT(SquadExport!$BQ160,TRUE),HARMEAN(WeightedParse!P160,WeightedParse!Q160,WeightedParse!S160,WeightedParse!U160,WeightedParse!V160,WeightedParse!W160,WeightedParse!Y160,WeightedParse!AE160,WeightedParse!AF160,WeightedParse!AH160,WeightedParse!AJ160,WeightedParse!AN160,WeightedParse!AO160,WeightedParse!AP160),HARMEAN(WeightedParse!P160,WeightedParse!Q160,WeightedParse!S160,WeightedParse!U160,WeightedParse!V160,WeightedParse!W160,WeightedParse!Y160,WeightedParse!AE160,WeightedParse!AF160,WeightedParse!AH160,WeightedParse!AJ160,WeightedParse!AN160,WeightedParse!AO160,WeightedParse!AP160)*Variables!$B$5),"")</f>
        <v/>
      </c>
      <c r="Z160" s="114" t="str">
        <f>IF($A160&gt;"",IF(EXACT(SquadExport!$BQ160,TRUE),HARMEAN(WeightedParse!M160,WeightedParse!P160,WeightedParse!Q160,WeightedParse!S160,WeightedParse!U160,WeightedParse!V160,WeightedParse!W160,WeightedParse!X160,WeightedParse!Y160,WeightedParse!Z160,WeightedParse!AE160,WeightedParse!AF160,WeightedParse!AH160,WeightedParse!AL160,WeightedParse!AO160,WeightedParse!AP160),HARMEAN(WeightedParse!M160,WeightedParse!P160,WeightedParse!Q160,WeightedParse!S160,WeightedParse!U160,WeightedParse!V160,WeightedParse!W160,WeightedParse!X160,WeightedParse!Y160,WeightedParse!Z160,WeightedParse!AE160,WeightedParse!AF160,WeightedParse!AH160,WeightedParse!AL160,WeightedParse!AO160,WeightedParse!AP160)*Variables!$B$5),"")</f>
        <v/>
      </c>
      <c r="AA160" s="114" t="str">
        <f>IF($A160&gt;"",IF(EXACT(SquadExport!$BQ160,TRUE),HARMEAN(WeightedParse!J160,WeightedParse!K160,WeightedParse!N160,WeightedParse!P160,WeightedParse!Q160,WeightedParse!S160,WeightedParse!V160,WeightedParse!X160,WeightedParse!Y160,WeightedParse!Z160,WeightedParse!AD160,WeightedParse!AE160,WeightedParse!AH160,WeightedParse!AI160,WeightedParse!AK160,WeightedParse!AN160,WeightedParse!AO160,WeightedParse!AP160),HARMEAN(WeightedParse!J160,WeightedParse!K160,WeightedParse!N160,WeightedParse!P160,WeightedParse!Q160,WeightedParse!S160,WeightedParse!V160,WeightedParse!X160,WeightedParse!Y160,WeightedParse!Z160,WeightedParse!AD160,WeightedParse!AE160,WeightedParse!AH160,WeightedParse!AI160,WeightedParse!AK160,WeightedParse!AN160,WeightedParse!AO160,WeightedParse!AP160)*Variables!$B$5),"")</f>
        <v/>
      </c>
      <c r="AB160" s="114" t="str">
        <f>IF($A160&gt;"",IF(AND(EXACT(SquadExport!$BR160,TRUE),EXACT(SquadExport!$BL160,TRUE)),HARMEAN(WeightedParse!I160,WeightedParse!K160,WeightedParse!N160,WeightedParse!Q160,WeightedParse!T160,WeightedParse!V160,WeightedParse!X160,WeightedParse!Y160,WeightedParse!Z160,WeightedParse!AD160,WeightedParse!AE160,WeightedParse!AF160,WeightedParse!AG160,WeightedParse!AH160,WeightedParse!AI160,WeightedParse!AJ160,WeightedParse!AK160,WeightedParse!AN160,WeightedParse!AO160),HARMEAN(WeightedParse!I160,WeightedParse!K160,WeightedParse!N160,WeightedParse!Q160,WeightedParse!T160,WeightedParse!V160,WeightedParse!X160,WeightedParse!Y160,WeightedParse!Z160,WeightedParse!AD160,WeightedParse!AE160,WeightedParse!AF160,WeightedParse!AG160,WeightedParse!AH160,WeightedParse!AI160,WeightedParse!AJ160,WeightedParse!AK160,WeightedParse!AN160,WeightedParse!AO160)*Variables!$B$5),"")</f>
        <v/>
      </c>
      <c r="AC160" s="114" t="str">
        <f>IF($A160&gt;"",IF(AND(EXACT(SquadExport!$BR160,TRUE),EXACT(SquadExport!$BL160,TRUE)),HARMEAN(WeightedParse!K160,WeightedParse!Q160,WeightedParse!S160,WeightedParse!T160,WeightedParse!V160,WeightedParse!X160,WeightedParse!Y160,WeightedParse!Z160,WeightedParse!AD160,WeightedParse!AE160,WeightedParse!AF160,WeightedParse!AG160,WeightedParse!AH160,WeightedParse!AO160),HARMEAN(WeightedParse!K160,WeightedParse!Q160,WeightedParse!S160,WeightedParse!T160,WeightedParse!V160,WeightedParse!X160,WeightedParse!Y160,WeightedParse!Z160,WeightedParse!AD160,WeightedParse!AE160,WeightedParse!AF160,WeightedParse!AG160,WeightedParse!AH160,WeightedParse!AO160)*Variables!$B$5),"")</f>
        <v/>
      </c>
      <c r="AD160" s="114" t="str">
        <f>IF($A160&gt;"",IF(AND(EXACT(SquadExport!$BR160,TRUE),EXACT(SquadExport!$BL160,TRUE)),HARMEAN(WeightedParse!I160,WeightedParse!J160,WeightedParse!K160,WeightedParse!N160,WeightedParse!Q160,WeightedParse!S160,WeightedParse!T160,WeightedParse!V160,WeightedParse!X160,WeightedParse!Z160,WeightedParse!AB160,WeightedParse!AD160,WeightedParse!AG160,WeightedParse!AH160,WeightedParse!AI160,WeightedParse!AK160,WeightedParse!AO160),HARMEAN(WeightedParse!I160,WeightedParse!J160,WeightedParse!K160,WeightedParse!N160,WeightedParse!Q160,WeightedParse!S160,WeightedParse!T160,WeightedParse!V160,WeightedParse!X160,WeightedParse!Z160,WeightedParse!AB160,WeightedParse!AD160,WeightedParse!AG160,WeightedParse!AH160,WeightedParse!AI160,WeightedParse!AK160,WeightedParse!AO160)*Variables!$B$5),"")</f>
        <v/>
      </c>
      <c r="AE160" s="114" t="str">
        <f>IF($A160&gt;"",IF(AND(EXACT(SquadExport!$BR160,TRUE),EXACT(SquadExport!$BL160,TRUE)),HARMEAN(WeightedParse!K160,WeightedParse!N160,WeightedParse!P160,WeightedParse!Q160,WeightedParse!S160,WeightedParse!T160,WeightedParse!U160,WeightedParse!V160,WeightedParse!X160,WeightedParse!Y160,WeightedParse!Z160,WeightedParse!AD160,WeightedParse!AE160,WeightedParse!AF160,WeightedParse!AG160,WeightedParse!AH160,WeightedParse!AI160,WeightedParse!AO160),HARMEAN(WeightedParse!K160,WeightedParse!N160,WeightedParse!P160,WeightedParse!Q160,WeightedParse!S160,WeightedParse!T160,WeightedParse!U160,WeightedParse!V160,WeightedParse!X160,WeightedParse!Y160,WeightedParse!Z160,WeightedParse!AD160,WeightedParse!AE160,WeightedParse!AF160,WeightedParse!AG160,WeightedParse!AH160,WeightedParse!AI160,WeightedParse!AO160)*Variables!$B$5),"")</f>
        <v/>
      </c>
      <c r="AF160" s="114" t="str">
        <f>IF($A160&gt;"",IF(AND(EXACT(SquadExport!$BR160,TRUE),EXACT(SquadExport!$BL160,TRUE)),HARMEAN(WeightedParse!I160,WeightedParse!J160,WeightedParse!K160,WeightedParse!N160,WeightedParse!Q160,WeightedParse!S160,WeightedParse!T160,WeightedParse!U160,WeightedParse!V160,WeightedParse!X160,WeightedParse!Z160,WeightedParse!AD160,WeightedParse!AE160,WeightedParse!AF160,WeightedParse!AH160,WeightedParse!AI160,WeightedParse!AK160,WeightedParse!AN160,WeightedParse!AO160,WeightedParse!AP160),HARMEAN(WeightedParse!I160,WeightedParse!J160,WeightedParse!K160,WeightedParse!N160,WeightedParse!Q160,WeightedParse!S160,WeightedParse!T160,WeightedParse!U160,WeightedParse!V160,WeightedParse!X160,WeightedParse!Z160,WeightedParse!AD160,WeightedParse!AE160,WeightedParse!AF160,WeightedParse!AH160,WeightedParse!AI160,WeightedParse!AK160,WeightedParse!AN160,WeightedParse!AO160,WeightedParse!AP160)*Variables!$B$5),"")</f>
        <v/>
      </c>
      <c r="AG160" s="114" t="str">
        <f>IF($A160&gt;"",IF(AND(OR(EXACT(SquadExport!$BR160,TRUE),EXACT(SquadExport!$BS160,TRUE)),OR(EXACT(SquadExport!$BK160,TRUE),EXACT(SquadExport!$BM160,TRUE))),HARMEAN(WeightedParse!I160,WeightedParse!K160,WeightedParse!Q160,WeightedParse!T160,WeightedParse!X160,WeightedParse!Z160,WeightedParse!AD160,WeightedParse!AF160,WeightedParse!AG160,WeightedParse!AJ160),HARMEAN(WeightedParse!I160,WeightedParse!K160,WeightedParse!Q160,WeightedParse!T160,WeightedParse!X160,WeightedParse!Z160,WeightedParse!AD160,WeightedParse!AF160,WeightedParse!AG160,WeightedParse!AJ160)*Variables!$B$5),"")</f>
        <v/>
      </c>
      <c r="AH160" s="114" t="str">
        <f>IF($A160&gt;"",IF(AND(OR(EXACT(SquadExport!$BR160,TRUE),EXACT(SquadExport!$BS160,TRUE)),OR(EXACT(SquadExport!$BK160,TRUE),EXACT(SquadExport!$BM160,TRUE))),HARMEAN(WeightedParse!H160,WeightedParse!K160,WeightedParse!P160,WeightedParse!Q160,WeightedParse!S160,WeightedParse!T160,WeightedParse!V160,WeightedParse!X160,WeightedParse!Y160,WeightedParse!Z160,WeightedParse!AD160,WeightedParse!AE160,WeightedParse!AF160,WeightedParse!AG160,WeightedParse!AH160,WeightedParse!AO160),HARMEAN(WeightedParse!H160,WeightedParse!K160,WeightedParse!P160,WeightedParse!Q160,WeightedParse!S160,WeightedParse!T160,WeightedParse!V160,WeightedParse!X160,WeightedParse!Y160,WeightedParse!Z160,WeightedParse!AD160,WeightedParse!AE160,WeightedParse!AF160,WeightedParse!AG160,WeightedParse!AH160,WeightedParse!AO160)*Variables!$B$5),"")</f>
        <v/>
      </c>
      <c r="AI160" s="114" t="str">
        <f>IF($A160&gt;"",IF(AND(OR(EXACT(SquadExport!$BR160,TRUE),EXACT(SquadExport!$BS160,TRUE)),OR(EXACT(SquadExport!$BK160,TRUE),EXACT(SquadExport!$BM160,TRUE))),HARMEAN(WeightedParse!H160,WeightedParse!I160,WeightedParse!K160,WeightedParse!P160,WeightedParse!Q160,WeightedParse!S160,WeightedParse!T160,WeightedParse!U160,WeightedParse!V160,WeightedParse!X160,WeightedParse!Y160,WeightedParse!Z160,WeightedParse!AD160,WeightedParse!AE160,WeightedParse!AF160,WeightedParse!AH160,WeightedParse!AI160,WeightedParse!AO160),HARMEAN(WeightedParse!H160,WeightedParse!I160,WeightedParse!K160,WeightedParse!P160,WeightedParse!Q160,WeightedParse!S160,WeightedParse!T160,WeightedParse!U160,WeightedParse!V160,WeightedParse!X160,WeightedParse!Y160,WeightedParse!Z160,WeightedParse!AD160,WeightedParse!AE160,WeightedParse!AF160,WeightedParse!AH160,WeightedParse!AI160,WeightedParse!AO160)*Variables!$B$5),"")</f>
        <v/>
      </c>
      <c r="AJ160" s="114" t="str">
        <f>IF($A160&gt;"",IF(AND(OR(EXACT(SquadExport!$BR160,TRUE),EXACT(SquadExport!$BS160,TRUE)),OR(EXACT(SquadExport!$BK160,TRUE),EXACT(SquadExport!$BM160,TRUE))),HARMEAN(WeightedParse!H160,WeightedParse!K160,WeightedParse!M160,WeightedParse!V160,WeightedParse!W160,WeightedParse!AD160,WeightedParse!AF160,WeightedParse!AH160,WeightedParse!AK160,WeightedParse!AL160,WeightedParse!AO160,WeightedParse!AP160)*(CONVERT(LEFT(SquadExport!$E160,FIND("'",SquadExport!$E160)-1)+((MID(SquadExport!$E160,FIND("'",SquadExport!$E160)+1,LEN(SquadExport!$E160)-FIND("'",SquadExport!$E160)-1))/12),"ft","m")-1)/(Variables!$C$4-1),(HARMEAN(WeightedParse!H160,WeightedParse!K160,WeightedParse!M160,WeightedParse!V160,WeightedParse!W160,WeightedParse!AD160,WeightedParse!AF160,WeightedParse!AH160,WeightedParse!AK160,WeightedParse!AL160,WeightedParse!AO160,WeightedParse!AP160)*(CONVERT(LEFT(SquadExport!$E160,FIND("'",SquadExport!$E160)-1)+((MID(SquadExport!$E160,FIND("'",SquadExport!$E160)+1,LEN(SquadExport!$E160)-FIND("'",SquadExport!$E160)-1))/12),"ft","m")-1)/(Variables!$C$4-1))*Variables!$B$5),"")</f>
        <v/>
      </c>
      <c r="AK160" s="114" t="str">
        <f>IF($A160&gt;"",IF(AND(OR(EXACT(SquadExport!$BR160,TRUE),EXACT(SquadExport!$BS160,TRUE)),OR(EXACT(SquadExport!$BK160,TRUE),EXACT(SquadExport!$BM160,TRUE))),HARMEAN(WeightedParse!J160,WeightedParse!K160,WeightedParse!T160,WeightedParse!V160,WeightedParse!X160,WeightedParse!Y160,WeightedParse!Z160,WeightedParse!AD160,WeightedParse!AH160,WeightedParse!AI160,WeightedParse!AK160,WeightedParse!AO160),HARMEAN(WeightedParse!J160,WeightedParse!K160,WeightedParse!T160,WeightedParse!V160,WeightedParse!X160,WeightedParse!Y160,WeightedParse!Z160,WeightedParse!AD160,WeightedParse!AH160,WeightedParse!AI160,WeightedParse!AK160,WeightedParse!AO160)*Variables!$B$5),"")</f>
        <v/>
      </c>
      <c r="AL160" s="114" t="str">
        <f>IF($A160&gt;"",IF(AND(OR(EXACT(SquadExport!$BR160,TRUE),EXACT(SquadExport!$BS160,TRUE)),OR(EXACT(SquadExport!$BK160,TRUE),EXACT(SquadExport!$BM160,TRUE))),HARMEAN(WeightedParse!H160,WeightedParse!I160,WeightedParse!K160,WeightedParse!Q160,WeightedParse!T160,WeightedParse!V160,WeightedParse!AB160,WeightedParse!AD160,WeightedParse!AH160,WeightedParse!AI160,WeightedParse!AJ160,WeightedParse!AN160,WeightedParse!AO160),HARMEAN(WeightedParse!H160,WeightedParse!I160,WeightedParse!K160,WeightedParse!Q160,WeightedParse!T160,WeightedParse!V160,WeightedParse!AB160,WeightedParse!AD160,WeightedParse!AH160,WeightedParse!AI160,WeightedParse!AJ160,WeightedParse!AN160,WeightedParse!AO160)*Variables!$B$5),"")</f>
        <v/>
      </c>
      <c r="AM160" s="114" t="str">
        <f>IF($A160&gt;"",IF(AND(OR(EXACT(SquadExport!$BR160,TRUE),EXACT(SquadExport!$BS160,TRUE)),OR(EXACT(SquadExport!$BK160,TRUE),EXACT(SquadExport!$BM160,TRUE))),HARMEAN(WeightedParse!I160,WeightedParse!J160,WeightedParse!K160,WeightedParse!N160,WeightedParse!Q160,WeightedParse!T160,WeightedParse!V160,WeightedParse!X160,WeightedParse!AB160,WeightedParse!AD160,WeightedParse!AG160,WeightedParse!AI160,WeightedParse!AJ160,WeightedParse!AK160,WeightedParse!AN160)*WeightedParse!BD160,(HARMEAN(WeightedParse!I160,WeightedParse!J160,WeightedParse!K160,WeightedParse!N160,WeightedParse!Q160,WeightedParse!T160,WeightedParse!V160,WeightedParse!X160,WeightedParse!AB160,WeightedParse!AD160,WeightedParse!AG160,WeightedParse!AI160,WeightedParse!AJ160,WeightedParse!AK160,WeightedParse!AN160)*WeightedParse!BD160)*Variables!$B$5),"")</f>
        <v/>
      </c>
      <c r="AN160" s="114" t="str">
        <f>IF($A160&gt;"",IF(AND(OR(EXACT(SquadExport!$BR160,TRUE),EXACT(SquadExport!$BS160,TRUE)),OR(EXACT(SquadExport!$BK160,TRUE),EXACT(SquadExport!$BM160,TRUE))),HARMEAN(WeightedParse!H160,WeightedParse!I160,WeightedParse!K160,WeightedParse!N160,WeightedParse!Q160,WeightedParse!T160,WeightedParse!V160,WeightedParse!X160,WeightedParse!Z160,WeightedParse!AD160,WeightedParse!AG160,WeightedParse!AH160,WeightedParse!AI160,WeightedParse!AJ160,WeightedParse!AN160,WeightedParse!AO160)*WeightedParse!BD160,(HARMEAN(WeightedParse!H160,WeightedParse!I160,WeightedParse!K160,WeightedParse!N160,WeightedParse!Q160,WeightedParse!T160,WeightedParse!V160,WeightedParse!X160,WeightedParse!Z160,WeightedParse!AD160,WeightedParse!AG160,WeightedParse!AH160,WeightedParse!AI160,WeightedParse!AJ160,WeightedParse!AN160,WeightedParse!AO160)*WeightedParse!BD160)*Variables!$B$5),"")</f>
        <v/>
      </c>
      <c r="AO160" s="114" t="str">
        <f>IF($A160&gt;"",IF(AND(EXACT(SquadExport!$BS160,TRUE),EXACT(SquadExport!$BL160,TRUE)),HARMEAN(WeightedParse!K160,WeightedParse!Q160,WeightedParse!T160,WeightedParse!V160,WeightedParse!X160,WeightedParse!Z160,WeightedParse!AB160,WeightedParse!AD160,WeightedParse!AG160,WeightedParse!AK160),HARMEAN(WeightedParse!K160,WeightedParse!Q160,WeightedParse!T160,WeightedParse!V160,WeightedParse!X160,WeightedParse!Z160,WeightedParse!AB160,WeightedParse!AD160,WeightedParse!AG160,WeightedParse!AK160)*Variables!$B$5),"")</f>
        <v/>
      </c>
      <c r="AP160" s="114" t="str">
        <f>IF($A160&gt;"",IF(AND(EXACT(SquadExport!$BS160,TRUE),EXACT(SquadExport!$BL160,TRUE)),HARMEAN(WeightedParse!I160,WeightedParse!K160,WeightedParse!Q160,WeightedParse!T160,WeightedParse!V160,WeightedParse!X160,WeightedParse!Z160,WeightedParse!AB160,WeightedParse!AD160,WeightedParse!AF160,WeightedParse!AG160,WeightedParse!AI160,WeightedParse!AJ160),HARMEAN(WeightedParse!I160,WeightedParse!K160,WeightedParse!Q160,WeightedParse!T160,WeightedParse!V160,WeightedParse!X160,WeightedParse!Z160,WeightedParse!AB160,WeightedParse!AD160,WeightedParse!AF160,WeightedParse!AG160,WeightedParse!AI160,WeightedParse!AJ160)*Variables!$B$5),"")</f>
        <v/>
      </c>
      <c r="AQ160" s="114" t="str">
        <f>IF($A160&gt;"",IF(AND(EXACT(SquadExport!$BS160,TRUE),EXACT(SquadExport!$BL160,TRUE)),HARMEAN(WeightedParse!I160,WeightedParse!J160,WeightedParse!K160,WeightedParse!Q160,WeightedParse!T160,WeightedParse!V160,WeightedParse!X160,WeightedParse!Z160,WeightedParse!AB160,WeightedParse!AD160,WeightedParse!AG160,WeightedParse!AI160,WeightedParse!AJ160,WeightedParse!AK160),HARMEAN(WeightedParse!I160,WeightedParse!J160,WeightedParse!K160,WeightedParse!Q160,WeightedParse!T160,WeightedParse!V160,WeightedParse!X160,WeightedParse!Z160,WeightedParse!AB160,WeightedParse!AD160,WeightedParse!AG160,WeightedParse!AI160,WeightedParse!AJ160,WeightedParse!AK160)*Variables!$B$5),"")</f>
        <v/>
      </c>
      <c r="AR160" s="114" t="str">
        <f>IF($A160&gt;"",IF(AND(EXACT(SquadExport!$BS160,TRUE),EXACT(SquadExport!$BL160,TRUE)),HARMEAN(WeightedParse!I160,WeightedParse!J160,WeightedParse!K160,WeightedParse!Q160,WeightedParse!T160,WeightedParse!V160,WeightedParse!X160,WeightedParse!Y160,WeightedParse!Z160,WeightedParse!AD160,WeightedParse!AH160,WeightedParse!AI160,WeightedParse!AJ160,WeightedParse!AK160,WeightedParse!AN160,WeightedParse!AO160),HARMEAN(WeightedParse!I160,WeightedParse!J160,WeightedParse!K160,WeightedParse!Q160,WeightedParse!T160,WeightedParse!V160,WeightedParse!X160,WeightedParse!Y160,WeightedParse!Z160,WeightedParse!AD160,WeightedParse!AH160,WeightedParse!AI160,WeightedParse!AJ160,WeightedParse!AK160,WeightedParse!AN160,WeightedParse!AO160)*Variables!$B$5),"")</f>
        <v/>
      </c>
      <c r="AS160" s="114" t="str">
        <f>IF($A160&gt;"",IF(AND(EXACT(SquadExport!$BT160,TRUE),EXACT(SquadExport!$BL160,TRUE)),HARMEAN(WeightedParse!J160,WeightedParse!K160,WeightedParse!M160,WeightedParse!T160,WeightedParse!V160,WeightedParse!X160,WeightedParse!Z160,WeightedParse!AD160,WeightedParse!AI160),(HARMEAN(WeightedParse!J160,WeightedParse!K160,WeightedParse!M160,WeightedParse!T160,WeightedParse!V160,WeightedParse!X160,WeightedParse!Z160,WeightedParse!AD160,WeightedParse!AI160)*Variables!$B$5)),"")</f>
        <v/>
      </c>
      <c r="AT160" s="114" t="str">
        <f>IF($A160&gt;"",IF(AND(EXACT(SquadExport!$BT160,TRUE),EXACT(SquadExport!$BL160,TRUE)),HARMEAN(WeightedParse!J160,WeightedParse!K160,WeightedParse!M160,WeightedParse!U160,WeightedParse!V160,WeightedParse!W160,WeightedParse!X160,WeightedParse!Z160,WeightedParse!AD160,WeightedParse!AF160,WeightedParse!AK160,WeightedParse!AL160,WeightedParse!AP160)*(CONVERT(LEFT(SquadExport!$E160,FIND("'",SquadExport!$E160)-1)+((MID(SquadExport!$E160,FIND("'",SquadExport!$E160)+1,LEN(SquadExport!$E160)-FIND("'",SquadExport!$E160)-1))/12),"ft","m")-1)/(Variables!$C$4-1),(HARMEAN(WeightedParse!J160,WeightedParse!K160,WeightedParse!M160,WeightedParse!U160,WeightedParse!V160,WeightedParse!W160,WeightedParse!X160,WeightedParse!Z160,WeightedParse!AD160,WeightedParse!AF160,WeightedParse!AK160,WeightedParse!AL160,WeightedParse!AP160)*(CONVERT(LEFT(SquadExport!$E160,FIND("'",SquadExport!$E160)-1)+((MID(SquadExport!$E160,FIND("'",SquadExport!$E160)+1,LEN(SquadExport!$E160)-FIND("'",SquadExport!$E160)-1))/12),"ft","m")-1)/(Variables!$C$4-1)))*Variables!$B$5,"")</f>
        <v/>
      </c>
      <c r="AU160" s="114" t="str">
        <f>IF($A160&gt;"",IF(AND(EXACT(SquadExport!$BT160,TRUE),EXACT(SquadExport!$BL160,TRUE)),HARMEAN(WeightedParse!I160,WeightedParse!J160,WeightedParse!K160,WeightedParse!Q160,WeightedParse!T160,WeightedParse!V160,WeightedParse!X160,WeightedParse!Z160,WeightedParse!AB160,WeightedParse!AD160,WeightedParse!AF160,WeightedParse!AG160,WeightedParse!AK160,WeightedParse!AP160),HARMEAN(WeightedParse!I160,WeightedParse!J160,WeightedParse!K160,WeightedParse!Q160,WeightedParse!T160,WeightedParse!V160,WeightedParse!X160,WeightedParse!Z160,WeightedParse!AB160,WeightedParse!AD160,WeightedParse!AF160,WeightedParse!AG160,WeightedParse!AK160,WeightedParse!AP160)*Variables!$B$5),"")</f>
        <v/>
      </c>
      <c r="AV160" s="114" t="str">
        <f>IF($A160&gt;"",IF(AND(EXACT(SquadExport!$BT160,TRUE),EXACT(SquadExport!$BL160,TRUE)),HARMEAN(WeightedParse!I160,WeightedParse!J160,WeightedParse!K160,WeightedParse!Q160,WeightedParse!T160,WeightedParse!V160,WeightedParse!X160,WeightedParse!Z160,WeightedParse!AD160,WeightedParse!AH160,WeightedParse!AI160,WeightedParse!AJ160,WeightedParse!AK160,WeightedParse!AN160,WeightedParse!AO160),HARMEAN(WeightedParse!I160,WeightedParse!J160,WeightedParse!K160,WeightedParse!Q160,WeightedParse!T160,WeightedParse!V160,WeightedParse!X160,WeightedParse!Z160,WeightedParse!AD160,WeightedParse!AH160,WeightedParse!AI160,WeightedParse!AJ160,WeightedParse!AK160,WeightedParse!AN160,WeightedParse!AO160)*Variables!$B$5),"")</f>
        <v/>
      </c>
      <c r="AW160" s="114" t="str">
        <f>IF($A160&gt;"",IF(AND(EXACT(SquadExport!$BT160,TRUE),EXACT(SquadExport!$BL160,TRUE)),HARMEAN(WeightedParse!I160,WeightedParse!J160,WeightedParse!K160,WeightedParse!Q160,WeightedParse!T160,WeightedParse!V160,WeightedParse!X160,WeightedParse!Z160,WeightedParse!AB160,WeightedParse!AD160,WeightedParse!AF160,WeightedParse!AG160,WeightedParse!AI160,WeightedParse!AJ160,WeightedParse!AK160),HARMEAN(WeightedParse!I160,WeightedParse!J160,WeightedParse!K160,WeightedParse!Q160,WeightedParse!T160,WeightedParse!V160,WeightedParse!X160,WeightedParse!Z160,WeightedParse!AB160,WeightedParse!AD160,WeightedParse!AF160,WeightedParse!AG160,WeightedParse!AI160,WeightedParse!AJ160,WeightedParse!AK160)*Variables!$B$5),"")</f>
        <v/>
      </c>
      <c r="AX160" s="114" t="str">
        <f>IF($A160&gt;"",IF(AND(EXACT(SquadExport!$BT160,TRUE),EXACT(SquadExport!$BL160,TRUE)),HARMEAN(WeightedParse!K160,WeightedParse!Q160,WeightedParse!U160,WeightedParse!V160,WeightedParse!W160,WeightedParse!X160,WeightedParse!Y160,WeightedParse!Z160,WeightedParse!AD160,WeightedParse!AF160,WeightedParse!AH160,WeightedParse!AI160,WeightedParse!AJ160,WeightedParse!AK160,WeightedParse!AN160,WeightedParse!AO160,WeightedParse!AP160),HARMEAN(WeightedParse!K160,WeightedParse!Q160,WeightedParse!U160,WeightedParse!V160,WeightedParse!W160,WeightedParse!X160,WeightedParse!Y160,WeightedParse!Z160,WeightedParse!AD160,WeightedParse!AF160,WeightedParse!AH160,WeightedParse!AI160,WeightedParse!AJ160,WeightedParse!AK160,WeightedParse!AN160,WeightedParse!AO160,WeightedParse!AP160)*Variables!$B$5),"")</f>
        <v/>
      </c>
      <c r="AY160" s="114" t="str">
        <f>IF($A160&gt;"",IF(AND(EXACT(SquadExport!$BT160,TRUE),EXACT(SquadExport!$BL160,TRUE)),HARMEAN(WeightedParse!I160,WeightedParse!J160,WeightedParse!K160,WeightedParse!M160,WeightedParse!N160,WeightedParse!Q160,WeightedParse!T160,WeightedParse!V160,WeightedParse!X160,WeightedParse!Z160,WeightedParse!AD160,WeightedParse!AF160,WeightedParse!AG160,WeightedParse!AH160,WeightedParse!AI160,WeightedParse!AJ160,WeightedParse!AK160,WeightedParse!AL160,WeightedParse!AN160,WeightedParse!AO160,WeightedParse!AP160),HARMEAN(WeightedParse!I160,WeightedParse!J160,WeightedParse!K160,WeightedParse!M160,WeightedParse!N160,WeightedParse!Q160,WeightedParse!T160,WeightedParse!V160,WeightedParse!X160,WeightedParse!Z160,WeightedParse!AD160,WeightedParse!AF160,WeightedParse!AG160,WeightedParse!AH160,WeightedParse!AI160,WeightedParse!AJ160,WeightedParse!AK160,WeightedParse!AL160,WeightedParse!AN160,WeightedParse!AO160,WeightedParse!AP160)*Variables!$B$5),"")</f>
        <v/>
      </c>
    </row>
    <row r="161" spans="1:51" ht="15" customHeight="1" x14ac:dyDescent="0.25">
      <c r="A161" s="3" t="str">
        <f>IF(WeightedParse!A161&gt;"",WeightedParse!A161,"")</f>
        <v/>
      </c>
      <c r="B161" s="4" t="str">
        <f>IF(WeightedParse!B161&gt;0,WeightedParse!B161,"")</f>
        <v/>
      </c>
      <c r="C161" s="4" t="str">
        <f>IF(A161&gt;"",IF(AND(B161&lt;=Variables!$B$8,G161&gt;2),"Youth",IF(AND(B161&lt;=Variables!$B$8,G161&lt;=2),"Prospect",IF(AND(B161&gt;=Variables!$B$9,G161&gt;2),"Old",IF(G161&gt;=3,"Reserves","First Team")))),"")</f>
        <v/>
      </c>
      <c r="D161" s="4" t="str">
        <f>SquadExport!BJ161</f>
        <v/>
      </c>
      <c r="E161" s="4" t="str">
        <f>IF(A161&gt;"",VLOOKUP(F161,Roles!A:B,2,FALSE)&amp;IF(OR(VLOOKUP(F161,Roles!$A:$B,2,FALSE)="FB",VLOOKUP(F161,Roles!$A:$B,2,FALSE)="WB",VLOOKUP(F161,Roles!$A:$B,2,FALSE)="WM",VLOOKUP(F161,Roles!$A:$B,2,FALSE)="W"),IF(AND(SquadExport!BK161=TRUE,SquadExport!BM161=TRUE,WeightedParse!BB161&gt;=WeightedParse!BC161)," (R)",IF(AND(SquadExport!BK161=TRUE,SquadExport!BM161=TRUE,WeightedParse!BB161&lt;WeightedParse!BC161)," (L)",IF(AND(SquadExport!BK161=TRUE,SquadExport!BM161=FALSE), " (L)",IF(AND(SquadExport!BK161=FALSE,SquadExport!BM161=TRUE)," (R)","")))),""),"")</f>
        <v/>
      </c>
      <c r="F161" s="4" t="str" cm="1">
        <f t="array" ref="F161">IF(A161&gt;"",INDEX($J$1:$AY$1,SUMPRODUCT(MAX(($J$2:$AY$200=MAX($J161:$AY161))*(COLUMN($J$2:$AY$200))))-COLUMN($J$1)+1),"")</f>
        <v/>
      </c>
      <c r="G161" s="4" t="str">
        <f t="shared" si="6"/>
        <v/>
      </c>
      <c r="H161" s="4" t="str">
        <f t="shared" si="7"/>
        <v/>
      </c>
      <c r="I161" s="5" t="str">
        <f t="shared" si="8"/>
        <v/>
      </c>
      <c r="J161" s="114" t="str">
        <f>IF($A161&gt;"",HARMEAN(WeightedParse!V161,WeightedParse!Y161,WeightedParse!Z161,WeightedParse!AE161,WeightedParse!AJ161,WeightedParse!AQ161,WeightedParse!AR161,WeightedParse!AS161,WeightedParse!AU161,WeightedParse!AV161,WeightedParse!AW161,WeightedParse!AY161,WeightedParse!BA161),"")</f>
        <v/>
      </c>
      <c r="K161" s="114" t="str">
        <f>IF(A161&gt;"",HARMEAN(WeightedParse!K161,WeightedParse!Q161,WeightedParse!V161,WeightedParse!X161,WeightedParse!Y161,WeightedParse!Z161,WeightedParse!AE161,WeightedParse!AG161,WeightedParse!AI161,WeightedParse!AJ161,WeightedParse!AQ161,WeightedParse!AR161,WeightedParse!AS161,WeightedParse!AU161,WeightedParse!AV161,WeightedParse!AW161,WeightedParse!AY161,WeightedParse!AZ161,WeightedParse!BA161),"")</f>
        <v/>
      </c>
      <c r="L161" s="114" t="str">
        <f>IF($A161&gt;"",IF(AND(EXACT(SquadExport!$BO161,TRUE),EXACT(SquadExport!$BL161,TRUE)),HARMEAN(WeightedParse!M161,WeightedParse!P161,WeightedParse!S161,WeightedParse!U161,WeightedParse!V161,WeightedParse!W161,WeightedParse!Y161,WeightedParse!AE161,WeightedParse!AL161,WeightedParse!AN161,WeightedParse!AP161),HARMEAN(WeightedParse!M161,WeightedParse!P161,WeightedParse!S161,WeightedParse!U161,WeightedParse!V161,WeightedParse!W161,WeightedParse!Y161,WeightedParse!AE161,WeightedParse!AL161,WeightedParse!AN161,WeightedParse!AP161)*Variables!$B$5),"")</f>
        <v/>
      </c>
      <c r="M161" s="114" t="str">
        <f>IF($A161&gt;"",IF(AND(EXACT(SquadExport!$BO161,TRUE),EXACT(SquadExport!$BL161,TRUE)),HARMEAN(WeightedParse!M161,WeightedParse!P161,WeightedParse!S161,WeightedParse!U161,WeightedParse!V161,WeightedParse!W161,WeightedParse!X161,WeightedParse!Y161,WeightedParse!Z161,WeightedParse!AE161,WeightedParse!AL161,WeightedParse!AN161,WeightedParse!AP161),HARMEAN(WeightedParse!M161,WeightedParse!P161,WeightedParse!S161,WeightedParse!U161,WeightedParse!V161,WeightedParse!W161,WeightedParse!X161,WeightedParse!Y161,WeightedParse!Z161,WeightedParse!AE161,WeightedParse!AL161,WeightedParse!AN161,WeightedParse!AP161)*Variables!$B$5),"")</f>
        <v/>
      </c>
      <c r="N161" s="114" t="str">
        <f>IF($A161&gt;"",IF(AND(EXACT(SquadExport!$BO161,TRUE),EXACT(SquadExport!$BL161,TRUE)),HARMEAN(WeightedParse!K161,WeightedParse!M161,WeightedParse!P161,WeightedParse!Q161,WeightedParse!S161,WeightedParse!T161,WeightedParse!U161,WeightedParse!V161,WeightedParse!W161,WeightedParse!X161,WeightedParse!Y161,WeightedParse!Z161,WeightedParse!AE161,WeightedParse!AG161,WeightedParse!AL161,WeightedParse!AN161,WeightedParse!AP161),HARMEAN(WeightedParse!K161,WeightedParse!M161,WeightedParse!P161,WeightedParse!Q161,WeightedParse!S161,WeightedParse!T161,WeightedParse!U161,WeightedParse!V161,WeightedParse!W161,WeightedParse!X161,WeightedParse!Y161,WeightedParse!Z161,WeightedParse!AE161,WeightedParse!AG161,WeightedParse!AL161,WeightedParse!AN161,WeightedParse!AP161)*Variables!$B$5),"")</f>
        <v/>
      </c>
      <c r="O161" s="114" t="str">
        <f>IF($A161&gt;"",IF(AND(EXACT(SquadExport!$BO161,TRUE),EXACT(SquadExport!$BL161,TRUE)),HARMEAN(WeightedParse!I161,WeightedParse!K161,WeightedParse!M161,WeightedParse!P161,WeightedParse!Q161,WeightedParse!S161,WeightedParse!T161,WeightedParse!V161,WeightedParse!W161,WeightedParse!X161,WeightedParse!Y161,WeightedParse!Z161,WeightedParse!AB161,WeightedParse!AE161,WeightedParse!AF161,WeightedParse!AG161,WeightedParse!AJ161,WeightedParse!AK161,WeightedParse!AL161,WeightedParse!AN161,WeightedParse!AO161,WeightedParse!AP161),HARMEAN(WeightedParse!I161,WeightedParse!K161,WeightedParse!M161,WeightedParse!P161,WeightedParse!Q161,WeightedParse!S161,WeightedParse!T161,WeightedParse!V161,WeightedParse!W161,WeightedParse!X161,WeightedParse!Y161,WeightedParse!Z161,WeightedParse!AB161,WeightedParse!AE161,WeightedParse!AF161,WeightedParse!AG161,WeightedParse!AJ161,WeightedParse!AK161,WeightedParse!AL161,WeightedParse!AN161,WeightedParse!AO161,WeightedParse!AP161)*Variables!$B$5),"")</f>
        <v/>
      </c>
      <c r="P161" s="114" t="str">
        <f>IF($A161&gt;"",IF(AND(OR(EXACT(SquadExport!$BO161,TRUE),EXACT(SquadExport!$BP161,TRUE)),OR(EXACT(SquadExport!$BK161,TRUE),EXACT(SquadExport!$BM161,TRUE))),HARMEAN(WeightedParse!M161,WeightedParse!P161,WeightedParse!S161,WeightedParse!U161,WeightedParse!V161,WeightedParse!W161,WeightedParse!Y161,WeightedParse!AE161,WeightedParse!AF161,WeightedParse!AP161),HARMEAN(WeightedParse!M161,WeightedParse!P161,WeightedParse!S161,WeightedParse!U161,WeightedParse!V161,WeightedParse!W161,WeightedParse!Y161,WeightedParse!AE161,WeightedParse!AF161,WeightedParse!AP161)*Variables!$B$5),"")</f>
        <v/>
      </c>
      <c r="Q161" s="114" t="str">
        <f>IF($A161&gt;"",IF(AND(OR(EXACT(SquadExport!$BO161,TRUE),EXACT(SquadExport!$BP161,TRUE)),OR(EXACT(SquadExport!$BK161,TRUE),EXACT(SquadExport!$BM161,TRUE))),HARMEAN(WeightedParse!H161,WeightedParse!P161,WeightedParse!Q161,WeightedParse!S161,WeightedParse!T161,WeightedParse!V161,WeightedParse!X161,WeightedParse!Y161,WeightedParse!Z161,WeightedParse!AE161,WeightedParse!AF161,WeightedParse!AH161,WeightedParse!AN161,WeightedParse!AO161),HARMEAN(WeightedParse!H161,WeightedParse!P161,WeightedParse!Q161,WeightedParse!S161,WeightedParse!T161,WeightedParse!V161,WeightedParse!X161,WeightedParse!Y161,WeightedParse!Z161,WeightedParse!AE161,WeightedParse!AF161,WeightedParse!AH161,WeightedParse!AN161,WeightedParse!AO161)*Variables!$B$5),"")</f>
        <v/>
      </c>
      <c r="R161" s="115" t="str">
        <f>IF($A161&gt;"",IF(AND(OR(EXACT(SquadExport!$BO161,TRUE),EXACT(SquadExport!$BP161,TRUE)),OR(EXACT(SquadExport!$BK161,TRUE),EXACT(SquadExport!$BM161,TRUE))),HARMEAN(WeightedParse!H161,WeightedParse!I161,WeightedParse!K161,WeightedParse!P161,WeightedParse!Q161,WeightedParse!S161,WeightedParse!T161,WeightedParse!V161,WeightedParse!Y161,WeightedParse!Z161,WeightedParse!AD161,WeightedParse!AE161,WeightedParse!AF161,WeightedParse!AH161,WeightedParse!AI161,WeightedParse!AJ161,WeightedParse!AN161,WeightedParse!AO161),HARMEAN(WeightedParse!H161,WeightedParse!I161,WeightedParse!K161,WeightedParse!P161,WeightedParse!Q161,WeightedParse!S161,WeightedParse!T161,WeightedParse!V161,WeightedParse!Y161,WeightedParse!Z161,WeightedParse!AD161,WeightedParse!AE161,WeightedParse!AF161,WeightedParse!AH161,WeightedParse!AI161,WeightedParse!AJ161,WeightedParse!AN161,WeightedParse!AO161)*Variables!$B$5),"")</f>
        <v/>
      </c>
      <c r="S161" s="115" t="str">
        <f>IF($A161&gt;"",IF(AND(OR(EXACT(SquadExport!$BO161,TRUE),EXACT(SquadExport!$BP161,TRUE)),OR(EXACT(SquadExport!$BK161,TRUE),EXACT(SquadExport!$BM161,TRUE))),HARMEAN(WeightedParse!H161,WeightedParse!I161,WeightedParse!K161,WeightedParse!Q161,WeightedParse!S161,WeightedParse!T161,WeightedParse!V161,WeightedParse!X161,WeightedParse!Z161,WeightedParse!AB161,WeightedParse!AD161,WeightedParse!AF161,WeightedParse!AG161,WeightedParse!AH161,WeightedParse!AI161,WeightedParse!AJ161,WeightedParse!AK161,WeightedParse!AN161,WeightedParse!AO161),HARMEAN(WeightedParse!H161,WeightedParse!I161,WeightedParse!K161,WeightedParse!Q161,WeightedParse!S161,WeightedParse!T161,WeightedParse!V161,WeightedParse!X161,WeightedParse!Z161,WeightedParse!AB161,WeightedParse!AD161,WeightedParse!AF161,WeightedParse!AG161,WeightedParse!AH161,WeightedParse!AI161,WeightedParse!AJ161,WeightedParse!AK161,WeightedParse!AN161,WeightedParse!AO161)*Variables!$B$5),"")</f>
        <v/>
      </c>
      <c r="T161" s="114" t="str">
        <f>IF($A161&gt;"",IF(AND(OR(EXACT(SquadExport!$BO161,TRUE),EXACT(SquadExport!$BP161,TRUE)),OR(EXACT(SquadExport!$BK161,TRUE),EXACT(SquadExport!$BM161,TRUE))),HARMEAN(WeightedParse!I161,WeightedParse!K161,WeightedParse!N161,WeightedParse!P161,WeightedParse!Q161,WeightedParse!S161,WeightedParse!T161,WeightedParse!V161,WeightedParse!X161,WeightedParse!Y161,WeightedParse!Z161,WeightedParse!AB161,WeightedParse!AD161,WeightedParse!AE161,WeightedParse!AF161,WeightedParse!AH161,WeightedParse!AI161,WeightedParse!AJ161,WeightedParse!AN161,WeightedParse!AO161)*WeightedParse!BD161,(HARMEAN(WeightedParse!I161,WeightedParse!K161,WeightedParse!N161,WeightedParse!P161,WeightedParse!Q161,WeightedParse!S161,WeightedParse!T161,WeightedParse!V161,WeightedParse!X161,WeightedParse!Y161,WeightedParse!Z161,WeightedParse!AB161,WeightedParse!AD161,WeightedParse!AE161,WeightedParse!AF161,WeightedParse!AH161,WeightedParse!AI161,WeightedParse!AJ161,WeightedParse!AN161,WeightedParse!AO161)*WeightedParse!BD161)*Variables!$B$5),"")</f>
        <v/>
      </c>
      <c r="U161" s="114" t="str">
        <f>IF($A161&gt;"",IF(EXACT(SquadExport!$BQ161,TRUE),HARMEAN(WeightedParse!P161,WeightedParse!S161,WeightedParse!V161,WeightedParse!X161,WeightedParse!Y161,WeightedParse!Z161,WeightedParse!AE161,WeightedParse!AF161,WeightedParse!AP161),HARMEAN(WeightedParse!P161,WeightedParse!S161,WeightedParse!V161,WeightedParse!X161,WeightedParse!Y161,WeightedParse!Z161,WeightedParse!AE161,WeightedParse!AF161,WeightedParse!AP161)*Variables!$B$5),"")</f>
        <v/>
      </c>
      <c r="V161" s="114" t="str">
        <f>IF($A161&gt;"",IF(EXACT(SquadExport!$BQ161,TRUE),HARMEAN(WeightedParse!K161,WeightedParse!Q161,WeightedParse!S161,WeightedParse!T161,WeightedParse!V161,WeightedParse!X161,WeightedParse!Z161,WeightedParse!AE161,WeightedParse!AF161,WeightedParse!AG161,WeightedParse!AH161,WeightedParse!AK161),HARMEAN(WeightedParse!K161,WeightedParse!Q161,WeightedParse!S161,WeightedParse!T161,WeightedParse!V161,WeightedParse!X161,WeightedParse!Z161,WeightedParse!AE161,WeightedParse!AF161,WeightedParse!AG161,WeightedParse!AH161,WeightedParse!AK161)*Variables!$B$5),"")</f>
        <v/>
      </c>
      <c r="W161" s="114" t="str">
        <f>IF($A161&gt;"",IF(EXACT(SquadExport!$BQ161,TRUE),HARMEAN(WeightedParse!I161,WeightedParse!K161,WeightedParse!N161,WeightedParse!Q161,WeightedParse!T161,WeightedParse!V161,WeightedParse!X161,WeightedParse!Z161,WeightedParse!AB161,WeightedParse!AD161,WeightedParse!AF161,WeightedParse!AG161,WeightedParse!AK161),HARMEAN(WeightedParse!I161,WeightedParse!K161,WeightedParse!N161,WeightedParse!Q161,WeightedParse!T161,WeightedParse!V161,WeightedParse!X161,WeightedParse!Z161,WeightedParse!AB161,WeightedParse!AD161,WeightedParse!AF161,WeightedParse!AG161,WeightedParse!AK161)*Variables!$B$5),"")</f>
        <v/>
      </c>
      <c r="X161" s="114" t="str">
        <f>IF($A161&gt;"",IF(EXACT(SquadExport!$BQ161,TRUE),HARMEAN(WeightedParse!K161,WeightedParse!P161,WeightedParse!Q161,WeightedParse!S161,WeightedParse!U161,WeightedParse!V161,WeightedParse!X161,WeightedParse!Y161,WeightedParse!Z161,WeightedParse!AE161,WeightedParse!AF161,WeightedParse!AH161,WeightedParse!AO161,WeightedParse!AP161),HARMEAN(WeightedParse!K161,WeightedParse!P161,WeightedParse!Q161,WeightedParse!S161,WeightedParse!U161,WeightedParse!V161,WeightedParse!X161,WeightedParse!Y161,WeightedParse!Z161,WeightedParse!AE161,WeightedParse!AF161,WeightedParse!AH161,WeightedParse!AO161,WeightedParse!AP161)*Variables!$B$5),"")</f>
        <v/>
      </c>
      <c r="Y161" s="114" t="str">
        <f>IF($A161&gt;"",IF(EXACT(SquadExport!$BQ161,TRUE),HARMEAN(WeightedParse!P161,WeightedParse!Q161,WeightedParse!S161,WeightedParse!U161,WeightedParse!V161,WeightedParse!W161,WeightedParse!Y161,WeightedParse!AE161,WeightedParse!AF161,WeightedParse!AH161,WeightedParse!AJ161,WeightedParse!AN161,WeightedParse!AO161,WeightedParse!AP161),HARMEAN(WeightedParse!P161,WeightedParse!Q161,WeightedParse!S161,WeightedParse!U161,WeightedParse!V161,WeightedParse!W161,WeightedParse!Y161,WeightedParse!AE161,WeightedParse!AF161,WeightedParse!AH161,WeightedParse!AJ161,WeightedParse!AN161,WeightedParse!AO161,WeightedParse!AP161)*Variables!$B$5),"")</f>
        <v/>
      </c>
      <c r="Z161" s="114" t="str">
        <f>IF($A161&gt;"",IF(EXACT(SquadExport!$BQ161,TRUE),HARMEAN(WeightedParse!M161,WeightedParse!P161,WeightedParse!Q161,WeightedParse!S161,WeightedParse!U161,WeightedParse!V161,WeightedParse!W161,WeightedParse!X161,WeightedParse!Y161,WeightedParse!Z161,WeightedParse!AE161,WeightedParse!AF161,WeightedParse!AH161,WeightedParse!AL161,WeightedParse!AO161,WeightedParse!AP161),HARMEAN(WeightedParse!M161,WeightedParse!P161,WeightedParse!Q161,WeightedParse!S161,WeightedParse!U161,WeightedParse!V161,WeightedParse!W161,WeightedParse!X161,WeightedParse!Y161,WeightedParse!Z161,WeightedParse!AE161,WeightedParse!AF161,WeightedParse!AH161,WeightedParse!AL161,WeightedParse!AO161,WeightedParse!AP161)*Variables!$B$5),"")</f>
        <v/>
      </c>
      <c r="AA161" s="114" t="str">
        <f>IF($A161&gt;"",IF(EXACT(SquadExport!$BQ161,TRUE),HARMEAN(WeightedParse!J161,WeightedParse!K161,WeightedParse!N161,WeightedParse!P161,WeightedParse!Q161,WeightedParse!S161,WeightedParse!V161,WeightedParse!X161,WeightedParse!Y161,WeightedParse!Z161,WeightedParse!AD161,WeightedParse!AE161,WeightedParse!AH161,WeightedParse!AI161,WeightedParse!AK161,WeightedParse!AN161,WeightedParse!AO161,WeightedParse!AP161),HARMEAN(WeightedParse!J161,WeightedParse!K161,WeightedParse!N161,WeightedParse!P161,WeightedParse!Q161,WeightedParse!S161,WeightedParse!V161,WeightedParse!X161,WeightedParse!Y161,WeightedParse!Z161,WeightedParse!AD161,WeightedParse!AE161,WeightedParse!AH161,WeightedParse!AI161,WeightedParse!AK161,WeightedParse!AN161,WeightedParse!AO161,WeightedParse!AP161)*Variables!$B$5),"")</f>
        <v/>
      </c>
      <c r="AB161" s="114" t="str">
        <f>IF($A161&gt;"",IF(AND(EXACT(SquadExport!$BR161,TRUE),EXACT(SquadExport!$BL161,TRUE)),HARMEAN(WeightedParse!I161,WeightedParse!K161,WeightedParse!N161,WeightedParse!Q161,WeightedParse!T161,WeightedParse!V161,WeightedParse!X161,WeightedParse!Y161,WeightedParse!Z161,WeightedParse!AD161,WeightedParse!AE161,WeightedParse!AF161,WeightedParse!AG161,WeightedParse!AH161,WeightedParse!AI161,WeightedParse!AJ161,WeightedParse!AK161,WeightedParse!AN161,WeightedParse!AO161),HARMEAN(WeightedParse!I161,WeightedParse!K161,WeightedParse!N161,WeightedParse!Q161,WeightedParse!T161,WeightedParse!V161,WeightedParse!X161,WeightedParse!Y161,WeightedParse!Z161,WeightedParse!AD161,WeightedParse!AE161,WeightedParse!AF161,WeightedParse!AG161,WeightedParse!AH161,WeightedParse!AI161,WeightedParse!AJ161,WeightedParse!AK161,WeightedParse!AN161,WeightedParse!AO161)*Variables!$B$5),"")</f>
        <v/>
      </c>
      <c r="AC161" s="114" t="str">
        <f>IF($A161&gt;"",IF(AND(EXACT(SquadExport!$BR161,TRUE),EXACT(SquadExport!$BL161,TRUE)),HARMEAN(WeightedParse!K161,WeightedParse!Q161,WeightedParse!S161,WeightedParse!T161,WeightedParse!V161,WeightedParse!X161,WeightedParse!Y161,WeightedParse!Z161,WeightedParse!AD161,WeightedParse!AE161,WeightedParse!AF161,WeightedParse!AG161,WeightedParse!AH161,WeightedParse!AO161),HARMEAN(WeightedParse!K161,WeightedParse!Q161,WeightedParse!S161,WeightedParse!T161,WeightedParse!V161,WeightedParse!X161,WeightedParse!Y161,WeightedParse!Z161,WeightedParse!AD161,WeightedParse!AE161,WeightedParse!AF161,WeightedParse!AG161,WeightedParse!AH161,WeightedParse!AO161)*Variables!$B$5),"")</f>
        <v/>
      </c>
      <c r="AD161" s="114" t="str">
        <f>IF($A161&gt;"",IF(AND(EXACT(SquadExport!$BR161,TRUE),EXACT(SquadExport!$BL161,TRUE)),HARMEAN(WeightedParse!I161,WeightedParse!J161,WeightedParse!K161,WeightedParse!N161,WeightedParse!Q161,WeightedParse!S161,WeightedParse!T161,WeightedParse!V161,WeightedParse!X161,WeightedParse!Z161,WeightedParse!AB161,WeightedParse!AD161,WeightedParse!AG161,WeightedParse!AH161,WeightedParse!AI161,WeightedParse!AK161,WeightedParse!AO161),HARMEAN(WeightedParse!I161,WeightedParse!J161,WeightedParse!K161,WeightedParse!N161,WeightedParse!Q161,WeightedParse!S161,WeightedParse!T161,WeightedParse!V161,WeightedParse!X161,WeightedParse!Z161,WeightedParse!AB161,WeightedParse!AD161,WeightedParse!AG161,WeightedParse!AH161,WeightedParse!AI161,WeightedParse!AK161,WeightedParse!AO161)*Variables!$B$5),"")</f>
        <v/>
      </c>
      <c r="AE161" s="114" t="str">
        <f>IF($A161&gt;"",IF(AND(EXACT(SquadExport!$BR161,TRUE),EXACT(SquadExport!$BL161,TRUE)),HARMEAN(WeightedParse!K161,WeightedParse!N161,WeightedParse!P161,WeightedParse!Q161,WeightedParse!S161,WeightedParse!T161,WeightedParse!U161,WeightedParse!V161,WeightedParse!X161,WeightedParse!Y161,WeightedParse!Z161,WeightedParse!AD161,WeightedParse!AE161,WeightedParse!AF161,WeightedParse!AG161,WeightedParse!AH161,WeightedParse!AI161,WeightedParse!AO161),HARMEAN(WeightedParse!K161,WeightedParse!N161,WeightedParse!P161,WeightedParse!Q161,WeightedParse!S161,WeightedParse!T161,WeightedParse!U161,WeightedParse!V161,WeightedParse!X161,WeightedParse!Y161,WeightedParse!Z161,WeightedParse!AD161,WeightedParse!AE161,WeightedParse!AF161,WeightedParse!AG161,WeightedParse!AH161,WeightedParse!AI161,WeightedParse!AO161)*Variables!$B$5),"")</f>
        <v/>
      </c>
      <c r="AF161" s="114" t="str">
        <f>IF($A161&gt;"",IF(AND(EXACT(SquadExport!$BR161,TRUE),EXACT(SquadExport!$BL161,TRUE)),HARMEAN(WeightedParse!I161,WeightedParse!J161,WeightedParse!K161,WeightedParse!N161,WeightedParse!Q161,WeightedParse!S161,WeightedParse!T161,WeightedParse!U161,WeightedParse!V161,WeightedParse!X161,WeightedParse!Z161,WeightedParse!AD161,WeightedParse!AE161,WeightedParse!AF161,WeightedParse!AH161,WeightedParse!AI161,WeightedParse!AK161,WeightedParse!AN161,WeightedParse!AO161,WeightedParse!AP161),HARMEAN(WeightedParse!I161,WeightedParse!J161,WeightedParse!K161,WeightedParse!N161,WeightedParse!Q161,WeightedParse!S161,WeightedParse!T161,WeightedParse!U161,WeightedParse!V161,WeightedParse!X161,WeightedParse!Z161,WeightedParse!AD161,WeightedParse!AE161,WeightedParse!AF161,WeightedParse!AH161,WeightedParse!AI161,WeightedParse!AK161,WeightedParse!AN161,WeightedParse!AO161,WeightedParse!AP161)*Variables!$B$5),"")</f>
        <v/>
      </c>
      <c r="AG161" s="114" t="str">
        <f>IF($A161&gt;"",IF(AND(OR(EXACT(SquadExport!$BR161,TRUE),EXACT(SquadExport!$BS161,TRUE)),OR(EXACT(SquadExport!$BK161,TRUE),EXACT(SquadExport!$BM161,TRUE))),HARMEAN(WeightedParse!I161,WeightedParse!K161,WeightedParse!Q161,WeightedParse!T161,WeightedParse!X161,WeightedParse!Z161,WeightedParse!AD161,WeightedParse!AF161,WeightedParse!AG161,WeightedParse!AJ161),HARMEAN(WeightedParse!I161,WeightedParse!K161,WeightedParse!Q161,WeightedParse!T161,WeightedParse!X161,WeightedParse!Z161,WeightedParse!AD161,WeightedParse!AF161,WeightedParse!AG161,WeightedParse!AJ161)*Variables!$B$5),"")</f>
        <v/>
      </c>
      <c r="AH161" s="114" t="str">
        <f>IF($A161&gt;"",IF(AND(OR(EXACT(SquadExport!$BR161,TRUE),EXACT(SquadExport!$BS161,TRUE)),OR(EXACT(SquadExport!$BK161,TRUE),EXACT(SquadExport!$BM161,TRUE))),HARMEAN(WeightedParse!H161,WeightedParse!K161,WeightedParse!P161,WeightedParse!Q161,WeightedParse!S161,WeightedParse!T161,WeightedParse!V161,WeightedParse!X161,WeightedParse!Y161,WeightedParse!Z161,WeightedParse!AD161,WeightedParse!AE161,WeightedParse!AF161,WeightedParse!AG161,WeightedParse!AH161,WeightedParse!AO161),HARMEAN(WeightedParse!H161,WeightedParse!K161,WeightedParse!P161,WeightedParse!Q161,WeightedParse!S161,WeightedParse!T161,WeightedParse!V161,WeightedParse!X161,WeightedParse!Y161,WeightedParse!Z161,WeightedParse!AD161,WeightedParse!AE161,WeightedParse!AF161,WeightedParse!AG161,WeightedParse!AH161,WeightedParse!AO161)*Variables!$B$5),"")</f>
        <v/>
      </c>
      <c r="AI161" s="114" t="str">
        <f>IF($A161&gt;"",IF(AND(OR(EXACT(SquadExport!$BR161,TRUE),EXACT(SquadExport!$BS161,TRUE)),OR(EXACT(SquadExport!$BK161,TRUE),EXACT(SquadExport!$BM161,TRUE))),HARMEAN(WeightedParse!H161,WeightedParse!I161,WeightedParse!K161,WeightedParse!P161,WeightedParse!Q161,WeightedParse!S161,WeightedParse!T161,WeightedParse!U161,WeightedParse!V161,WeightedParse!X161,WeightedParse!Y161,WeightedParse!Z161,WeightedParse!AD161,WeightedParse!AE161,WeightedParse!AF161,WeightedParse!AH161,WeightedParse!AI161,WeightedParse!AO161),HARMEAN(WeightedParse!H161,WeightedParse!I161,WeightedParse!K161,WeightedParse!P161,WeightedParse!Q161,WeightedParse!S161,WeightedParse!T161,WeightedParse!U161,WeightedParse!V161,WeightedParse!X161,WeightedParse!Y161,WeightedParse!Z161,WeightedParse!AD161,WeightedParse!AE161,WeightedParse!AF161,WeightedParse!AH161,WeightedParse!AI161,WeightedParse!AO161)*Variables!$B$5),"")</f>
        <v/>
      </c>
      <c r="AJ161" s="114" t="str">
        <f>IF($A161&gt;"",IF(AND(OR(EXACT(SquadExport!$BR161,TRUE),EXACT(SquadExport!$BS161,TRUE)),OR(EXACT(SquadExport!$BK161,TRUE),EXACT(SquadExport!$BM161,TRUE))),HARMEAN(WeightedParse!H161,WeightedParse!K161,WeightedParse!M161,WeightedParse!V161,WeightedParse!W161,WeightedParse!AD161,WeightedParse!AF161,WeightedParse!AH161,WeightedParse!AK161,WeightedParse!AL161,WeightedParse!AO161,WeightedParse!AP161)*(CONVERT(LEFT(SquadExport!$E161,FIND("'",SquadExport!$E161)-1)+((MID(SquadExport!$E161,FIND("'",SquadExport!$E161)+1,LEN(SquadExport!$E161)-FIND("'",SquadExport!$E161)-1))/12),"ft","m")-1)/(Variables!$C$4-1),(HARMEAN(WeightedParse!H161,WeightedParse!K161,WeightedParse!M161,WeightedParse!V161,WeightedParse!W161,WeightedParse!AD161,WeightedParse!AF161,WeightedParse!AH161,WeightedParse!AK161,WeightedParse!AL161,WeightedParse!AO161,WeightedParse!AP161)*(CONVERT(LEFT(SquadExport!$E161,FIND("'",SquadExport!$E161)-1)+((MID(SquadExport!$E161,FIND("'",SquadExport!$E161)+1,LEN(SquadExport!$E161)-FIND("'",SquadExport!$E161)-1))/12),"ft","m")-1)/(Variables!$C$4-1))*Variables!$B$5),"")</f>
        <v/>
      </c>
      <c r="AK161" s="114" t="str">
        <f>IF($A161&gt;"",IF(AND(OR(EXACT(SquadExport!$BR161,TRUE),EXACT(SquadExport!$BS161,TRUE)),OR(EXACT(SquadExport!$BK161,TRUE),EXACT(SquadExport!$BM161,TRUE))),HARMEAN(WeightedParse!J161,WeightedParse!K161,WeightedParse!T161,WeightedParse!V161,WeightedParse!X161,WeightedParse!Y161,WeightedParse!Z161,WeightedParse!AD161,WeightedParse!AH161,WeightedParse!AI161,WeightedParse!AK161,WeightedParse!AO161),HARMEAN(WeightedParse!J161,WeightedParse!K161,WeightedParse!T161,WeightedParse!V161,WeightedParse!X161,WeightedParse!Y161,WeightedParse!Z161,WeightedParse!AD161,WeightedParse!AH161,WeightedParse!AI161,WeightedParse!AK161,WeightedParse!AO161)*Variables!$B$5),"")</f>
        <v/>
      </c>
      <c r="AL161" s="114" t="str">
        <f>IF($A161&gt;"",IF(AND(OR(EXACT(SquadExport!$BR161,TRUE),EXACT(SquadExport!$BS161,TRUE)),OR(EXACT(SquadExport!$BK161,TRUE),EXACT(SquadExport!$BM161,TRUE))),HARMEAN(WeightedParse!H161,WeightedParse!I161,WeightedParse!K161,WeightedParse!Q161,WeightedParse!T161,WeightedParse!V161,WeightedParse!AB161,WeightedParse!AD161,WeightedParse!AH161,WeightedParse!AI161,WeightedParse!AJ161,WeightedParse!AN161,WeightedParse!AO161),HARMEAN(WeightedParse!H161,WeightedParse!I161,WeightedParse!K161,WeightedParse!Q161,WeightedParse!T161,WeightedParse!V161,WeightedParse!AB161,WeightedParse!AD161,WeightedParse!AH161,WeightedParse!AI161,WeightedParse!AJ161,WeightedParse!AN161,WeightedParse!AO161)*Variables!$B$5),"")</f>
        <v/>
      </c>
      <c r="AM161" s="114" t="str">
        <f>IF($A161&gt;"",IF(AND(OR(EXACT(SquadExport!$BR161,TRUE),EXACT(SquadExport!$BS161,TRUE)),OR(EXACT(SquadExport!$BK161,TRUE),EXACT(SquadExport!$BM161,TRUE))),HARMEAN(WeightedParse!I161,WeightedParse!J161,WeightedParse!K161,WeightedParse!N161,WeightedParse!Q161,WeightedParse!T161,WeightedParse!V161,WeightedParse!X161,WeightedParse!AB161,WeightedParse!AD161,WeightedParse!AG161,WeightedParse!AI161,WeightedParse!AJ161,WeightedParse!AK161,WeightedParse!AN161)*WeightedParse!BD161,(HARMEAN(WeightedParse!I161,WeightedParse!J161,WeightedParse!K161,WeightedParse!N161,WeightedParse!Q161,WeightedParse!T161,WeightedParse!V161,WeightedParse!X161,WeightedParse!AB161,WeightedParse!AD161,WeightedParse!AG161,WeightedParse!AI161,WeightedParse!AJ161,WeightedParse!AK161,WeightedParse!AN161)*WeightedParse!BD161)*Variables!$B$5),"")</f>
        <v/>
      </c>
      <c r="AN161" s="114" t="str">
        <f>IF($A161&gt;"",IF(AND(OR(EXACT(SquadExport!$BR161,TRUE),EXACT(SquadExport!$BS161,TRUE)),OR(EXACT(SquadExport!$BK161,TRUE),EXACT(SquadExport!$BM161,TRUE))),HARMEAN(WeightedParse!H161,WeightedParse!I161,WeightedParse!K161,WeightedParse!N161,WeightedParse!Q161,WeightedParse!T161,WeightedParse!V161,WeightedParse!X161,WeightedParse!Z161,WeightedParse!AD161,WeightedParse!AG161,WeightedParse!AH161,WeightedParse!AI161,WeightedParse!AJ161,WeightedParse!AN161,WeightedParse!AO161)*WeightedParse!BD161,(HARMEAN(WeightedParse!H161,WeightedParse!I161,WeightedParse!K161,WeightedParse!N161,WeightedParse!Q161,WeightedParse!T161,WeightedParse!V161,WeightedParse!X161,WeightedParse!Z161,WeightedParse!AD161,WeightedParse!AG161,WeightedParse!AH161,WeightedParse!AI161,WeightedParse!AJ161,WeightedParse!AN161,WeightedParse!AO161)*WeightedParse!BD161)*Variables!$B$5),"")</f>
        <v/>
      </c>
      <c r="AO161" s="114" t="str">
        <f>IF($A161&gt;"",IF(AND(EXACT(SquadExport!$BS161,TRUE),EXACT(SquadExport!$BL161,TRUE)),HARMEAN(WeightedParse!K161,WeightedParse!Q161,WeightedParse!T161,WeightedParse!V161,WeightedParse!X161,WeightedParse!Z161,WeightedParse!AB161,WeightedParse!AD161,WeightedParse!AG161,WeightedParse!AK161),HARMEAN(WeightedParse!K161,WeightedParse!Q161,WeightedParse!T161,WeightedParse!V161,WeightedParse!X161,WeightedParse!Z161,WeightedParse!AB161,WeightedParse!AD161,WeightedParse!AG161,WeightedParse!AK161)*Variables!$B$5),"")</f>
        <v/>
      </c>
      <c r="AP161" s="114" t="str">
        <f>IF($A161&gt;"",IF(AND(EXACT(SquadExport!$BS161,TRUE),EXACT(SquadExport!$BL161,TRUE)),HARMEAN(WeightedParse!I161,WeightedParse!K161,WeightedParse!Q161,WeightedParse!T161,WeightedParse!V161,WeightedParse!X161,WeightedParse!Z161,WeightedParse!AB161,WeightedParse!AD161,WeightedParse!AF161,WeightedParse!AG161,WeightedParse!AI161,WeightedParse!AJ161),HARMEAN(WeightedParse!I161,WeightedParse!K161,WeightedParse!Q161,WeightedParse!T161,WeightedParse!V161,WeightedParse!X161,WeightedParse!Z161,WeightedParse!AB161,WeightedParse!AD161,WeightedParse!AF161,WeightedParse!AG161,WeightedParse!AI161,WeightedParse!AJ161)*Variables!$B$5),"")</f>
        <v/>
      </c>
      <c r="AQ161" s="114" t="str">
        <f>IF($A161&gt;"",IF(AND(EXACT(SquadExport!$BS161,TRUE),EXACT(SquadExport!$BL161,TRUE)),HARMEAN(WeightedParse!I161,WeightedParse!J161,WeightedParse!K161,WeightedParse!Q161,WeightedParse!T161,WeightedParse!V161,WeightedParse!X161,WeightedParse!Z161,WeightedParse!AB161,WeightedParse!AD161,WeightedParse!AG161,WeightedParse!AI161,WeightedParse!AJ161,WeightedParse!AK161),HARMEAN(WeightedParse!I161,WeightedParse!J161,WeightedParse!K161,WeightedParse!Q161,WeightedParse!T161,WeightedParse!V161,WeightedParse!X161,WeightedParse!Z161,WeightedParse!AB161,WeightedParse!AD161,WeightedParse!AG161,WeightedParse!AI161,WeightedParse!AJ161,WeightedParse!AK161)*Variables!$B$5),"")</f>
        <v/>
      </c>
      <c r="AR161" s="114" t="str">
        <f>IF($A161&gt;"",IF(AND(EXACT(SquadExport!$BS161,TRUE),EXACT(SquadExport!$BL161,TRUE)),HARMEAN(WeightedParse!I161,WeightedParse!J161,WeightedParse!K161,WeightedParse!Q161,WeightedParse!T161,WeightedParse!V161,WeightedParse!X161,WeightedParse!Y161,WeightedParse!Z161,WeightedParse!AD161,WeightedParse!AH161,WeightedParse!AI161,WeightedParse!AJ161,WeightedParse!AK161,WeightedParse!AN161,WeightedParse!AO161),HARMEAN(WeightedParse!I161,WeightedParse!J161,WeightedParse!K161,WeightedParse!Q161,WeightedParse!T161,WeightedParse!V161,WeightedParse!X161,WeightedParse!Y161,WeightedParse!Z161,WeightedParse!AD161,WeightedParse!AH161,WeightedParse!AI161,WeightedParse!AJ161,WeightedParse!AK161,WeightedParse!AN161,WeightedParse!AO161)*Variables!$B$5),"")</f>
        <v/>
      </c>
      <c r="AS161" s="114" t="str">
        <f>IF($A161&gt;"",IF(AND(EXACT(SquadExport!$BT161,TRUE),EXACT(SquadExport!$BL161,TRUE)),HARMEAN(WeightedParse!J161,WeightedParse!K161,WeightedParse!M161,WeightedParse!T161,WeightedParse!V161,WeightedParse!X161,WeightedParse!Z161,WeightedParse!AD161,WeightedParse!AI161),(HARMEAN(WeightedParse!J161,WeightedParse!K161,WeightedParse!M161,WeightedParse!T161,WeightedParse!V161,WeightedParse!X161,WeightedParse!Z161,WeightedParse!AD161,WeightedParse!AI161)*Variables!$B$5)),"")</f>
        <v/>
      </c>
      <c r="AT161" s="114" t="str">
        <f>IF($A161&gt;"",IF(AND(EXACT(SquadExport!$BT161,TRUE),EXACT(SquadExport!$BL161,TRUE)),HARMEAN(WeightedParse!J161,WeightedParse!K161,WeightedParse!M161,WeightedParse!U161,WeightedParse!V161,WeightedParse!W161,WeightedParse!X161,WeightedParse!Z161,WeightedParse!AD161,WeightedParse!AF161,WeightedParse!AK161,WeightedParse!AL161,WeightedParse!AP161)*(CONVERT(LEFT(SquadExport!$E161,FIND("'",SquadExport!$E161)-1)+((MID(SquadExport!$E161,FIND("'",SquadExport!$E161)+1,LEN(SquadExport!$E161)-FIND("'",SquadExport!$E161)-1))/12),"ft","m")-1)/(Variables!$C$4-1),(HARMEAN(WeightedParse!J161,WeightedParse!K161,WeightedParse!M161,WeightedParse!U161,WeightedParse!V161,WeightedParse!W161,WeightedParse!X161,WeightedParse!Z161,WeightedParse!AD161,WeightedParse!AF161,WeightedParse!AK161,WeightedParse!AL161,WeightedParse!AP161)*(CONVERT(LEFT(SquadExport!$E161,FIND("'",SquadExport!$E161)-1)+((MID(SquadExport!$E161,FIND("'",SquadExport!$E161)+1,LEN(SquadExport!$E161)-FIND("'",SquadExport!$E161)-1))/12),"ft","m")-1)/(Variables!$C$4-1)))*Variables!$B$5,"")</f>
        <v/>
      </c>
      <c r="AU161" s="114" t="str">
        <f>IF($A161&gt;"",IF(AND(EXACT(SquadExport!$BT161,TRUE),EXACT(SquadExport!$BL161,TRUE)),HARMEAN(WeightedParse!I161,WeightedParse!J161,WeightedParse!K161,WeightedParse!Q161,WeightedParse!T161,WeightedParse!V161,WeightedParse!X161,WeightedParse!Z161,WeightedParse!AB161,WeightedParse!AD161,WeightedParse!AF161,WeightedParse!AG161,WeightedParse!AK161,WeightedParse!AP161),HARMEAN(WeightedParse!I161,WeightedParse!J161,WeightedParse!K161,WeightedParse!Q161,WeightedParse!T161,WeightedParse!V161,WeightedParse!X161,WeightedParse!Z161,WeightedParse!AB161,WeightedParse!AD161,WeightedParse!AF161,WeightedParse!AG161,WeightedParse!AK161,WeightedParse!AP161)*Variables!$B$5),"")</f>
        <v/>
      </c>
      <c r="AV161" s="114" t="str">
        <f>IF($A161&gt;"",IF(AND(EXACT(SquadExport!$BT161,TRUE),EXACT(SquadExport!$BL161,TRUE)),HARMEAN(WeightedParse!I161,WeightedParse!J161,WeightedParse!K161,WeightedParse!Q161,WeightedParse!T161,WeightedParse!V161,WeightedParse!X161,WeightedParse!Z161,WeightedParse!AD161,WeightedParse!AH161,WeightedParse!AI161,WeightedParse!AJ161,WeightedParse!AK161,WeightedParse!AN161,WeightedParse!AO161),HARMEAN(WeightedParse!I161,WeightedParse!J161,WeightedParse!K161,WeightedParse!Q161,WeightedParse!T161,WeightedParse!V161,WeightedParse!X161,WeightedParse!Z161,WeightedParse!AD161,WeightedParse!AH161,WeightedParse!AI161,WeightedParse!AJ161,WeightedParse!AK161,WeightedParse!AN161,WeightedParse!AO161)*Variables!$B$5),"")</f>
        <v/>
      </c>
      <c r="AW161" s="114" t="str">
        <f>IF($A161&gt;"",IF(AND(EXACT(SquadExport!$BT161,TRUE),EXACT(SquadExport!$BL161,TRUE)),HARMEAN(WeightedParse!I161,WeightedParse!J161,WeightedParse!K161,WeightedParse!Q161,WeightedParse!T161,WeightedParse!V161,WeightedParse!X161,WeightedParse!Z161,WeightedParse!AB161,WeightedParse!AD161,WeightedParse!AF161,WeightedParse!AG161,WeightedParse!AI161,WeightedParse!AJ161,WeightedParse!AK161),HARMEAN(WeightedParse!I161,WeightedParse!J161,WeightedParse!K161,WeightedParse!Q161,WeightedParse!T161,WeightedParse!V161,WeightedParse!X161,WeightedParse!Z161,WeightedParse!AB161,WeightedParse!AD161,WeightedParse!AF161,WeightedParse!AG161,WeightedParse!AI161,WeightedParse!AJ161,WeightedParse!AK161)*Variables!$B$5),"")</f>
        <v/>
      </c>
      <c r="AX161" s="114" t="str">
        <f>IF($A161&gt;"",IF(AND(EXACT(SquadExport!$BT161,TRUE),EXACT(SquadExport!$BL161,TRUE)),HARMEAN(WeightedParse!K161,WeightedParse!Q161,WeightedParse!U161,WeightedParse!V161,WeightedParse!W161,WeightedParse!X161,WeightedParse!Y161,WeightedParse!Z161,WeightedParse!AD161,WeightedParse!AF161,WeightedParse!AH161,WeightedParse!AI161,WeightedParse!AJ161,WeightedParse!AK161,WeightedParse!AN161,WeightedParse!AO161,WeightedParse!AP161),HARMEAN(WeightedParse!K161,WeightedParse!Q161,WeightedParse!U161,WeightedParse!V161,WeightedParse!W161,WeightedParse!X161,WeightedParse!Y161,WeightedParse!Z161,WeightedParse!AD161,WeightedParse!AF161,WeightedParse!AH161,WeightedParse!AI161,WeightedParse!AJ161,WeightedParse!AK161,WeightedParse!AN161,WeightedParse!AO161,WeightedParse!AP161)*Variables!$B$5),"")</f>
        <v/>
      </c>
      <c r="AY161" s="114" t="str">
        <f>IF($A161&gt;"",IF(AND(EXACT(SquadExport!$BT161,TRUE),EXACT(SquadExport!$BL161,TRUE)),HARMEAN(WeightedParse!I161,WeightedParse!J161,WeightedParse!K161,WeightedParse!M161,WeightedParse!N161,WeightedParse!Q161,WeightedParse!T161,WeightedParse!V161,WeightedParse!X161,WeightedParse!Z161,WeightedParse!AD161,WeightedParse!AF161,WeightedParse!AG161,WeightedParse!AH161,WeightedParse!AI161,WeightedParse!AJ161,WeightedParse!AK161,WeightedParse!AL161,WeightedParse!AN161,WeightedParse!AO161,WeightedParse!AP161),HARMEAN(WeightedParse!I161,WeightedParse!J161,WeightedParse!K161,WeightedParse!M161,WeightedParse!N161,WeightedParse!Q161,WeightedParse!T161,WeightedParse!V161,WeightedParse!X161,WeightedParse!Z161,WeightedParse!AD161,WeightedParse!AF161,WeightedParse!AG161,WeightedParse!AH161,WeightedParse!AI161,WeightedParse!AJ161,WeightedParse!AK161,WeightedParse!AL161,WeightedParse!AN161,WeightedParse!AO161,WeightedParse!AP161)*Variables!$B$5),"")</f>
        <v/>
      </c>
    </row>
    <row r="162" spans="1:51" ht="15" customHeight="1" x14ac:dyDescent="0.25">
      <c r="A162" s="3" t="str">
        <f>IF(WeightedParse!A162&gt;"",WeightedParse!A162,"")</f>
        <v/>
      </c>
      <c r="B162" s="4" t="str">
        <f>IF(WeightedParse!B162&gt;0,WeightedParse!B162,"")</f>
        <v/>
      </c>
      <c r="C162" s="4" t="str">
        <f>IF(A162&gt;"",IF(AND(B162&lt;=Variables!$B$8,G162&gt;2),"Youth",IF(AND(B162&lt;=Variables!$B$8,G162&lt;=2),"Prospect",IF(AND(B162&gt;=Variables!$B$9,G162&gt;2),"Old",IF(G162&gt;=3,"Reserves","First Team")))),"")</f>
        <v/>
      </c>
      <c r="D162" s="4" t="str">
        <f>SquadExport!BJ162</f>
        <v/>
      </c>
      <c r="E162" s="4" t="str">
        <f>IF(A162&gt;"",VLOOKUP(F162,Roles!A:B,2,FALSE)&amp;IF(OR(VLOOKUP(F162,Roles!$A:$B,2,FALSE)="FB",VLOOKUP(F162,Roles!$A:$B,2,FALSE)="WB",VLOOKUP(F162,Roles!$A:$B,2,FALSE)="WM",VLOOKUP(F162,Roles!$A:$B,2,FALSE)="W"),IF(AND(SquadExport!BK162=TRUE,SquadExport!BM162=TRUE,WeightedParse!BB162&gt;=WeightedParse!BC162)," (R)",IF(AND(SquadExport!BK162=TRUE,SquadExport!BM162=TRUE,WeightedParse!BB162&lt;WeightedParse!BC162)," (L)",IF(AND(SquadExport!BK162=TRUE,SquadExport!BM162=FALSE), " (L)",IF(AND(SquadExport!BK162=FALSE,SquadExport!BM162=TRUE)," (R)","")))),""),"")</f>
        <v/>
      </c>
      <c r="F162" s="4" t="str" cm="1">
        <f t="array" ref="F162">IF(A162&gt;"",INDEX($J$1:$AY$1,SUMPRODUCT(MAX(($J$2:$AY$200=MAX($J162:$AY162))*(COLUMN($J$2:$AY$200))))-COLUMN($J$1)+1),"")</f>
        <v/>
      </c>
      <c r="G162" s="4" t="str">
        <f t="shared" si="6"/>
        <v/>
      </c>
      <c r="H162" s="4" t="str">
        <f t="shared" si="7"/>
        <v/>
      </c>
      <c r="I162" s="5" t="str">
        <f t="shared" si="8"/>
        <v/>
      </c>
      <c r="J162" s="114" t="str">
        <f>IF($A162&gt;"",HARMEAN(WeightedParse!V162,WeightedParse!Y162,WeightedParse!Z162,WeightedParse!AE162,WeightedParse!AJ162,WeightedParse!AQ162,WeightedParse!AR162,WeightedParse!AS162,WeightedParse!AU162,WeightedParse!AV162,WeightedParse!AW162,WeightedParse!AY162,WeightedParse!BA162),"")</f>
        <v/>
      </c>
      <c r="K162" s="114" t="str">
        <f>IF(A162&gt;"",HARMEAN(WeightedParse!K162,WeightedParse!Q162,WeightedParse!V162,WeightedParse!X162,WeightedParse!Y162,WeightedParse!Z162,WeightedParse!AE162,WeightedParse!AG162,WeightedParse!AI162,WeightedParse!AJ162,WeightedParse!AQ162,WeightedParse!AR162,WeightedParse!AS162,WeightedParse!AU162,WeightedParse!AV162,WeightedParse!AW162,WeightedParse!AY162,WeightedParse!AZ162,WeightedParse!BA162),"")</f>
        <v/>
      </c>
      <c r="L162" s="114" t="str">
        <f>IF($A162&gt;"",IF(AND(EXACT(SquadExport!$BO162,TRUE),EXACT(SquadExport!$BL162,TRUE)),HARMEAN(WeightedParse!M162,WeightedParse!P162,WeightedParse!S162,WeightedParse!U162,WeightedParse!V162,WeightedParse!W162,WeightedParse!Y162,WeightedParse!AE162,WeightedParse!AL162,WeightedParse!AN162,WeightedParse!AP162),HARMEAN(WeightedParse!M162,WeightedParse!P162,WeightedParse!S162,WeightedParse!U162,WeightedParse!V162,WeightedParse!W162,WeightedParse!Y162,WeightedParse!AE162,WeightedParse!AL162,WeightedParse!AN162,WeightedParse!AP162)*Variables!$B$5),"")</f>
        <v/>
      </c>
      <c r="M162" s="114" t="str">
        <f>IF($A162&gt;"",IF(AND(EXACT(SquadExport!$BO162,TRUE),EXACT(SquadExport!$BL162,TRUE)),HARMEAN(WeightedParse!M162,WeightedParse!P162,WeightedParse!S162,WeightedParse!U162,WeightedParse!V162,WeightedParse!W162,WeightedParse!X162,WeightedParse!Y162,WeightedParse!Z162,WeightedParse!AE162,WeightedParse!AL162,WeightedParse!AN162,WeightedParse!AP162),HARMEAN(WeightedParse!M162,WeightedParse!P162,WeightedParse!S162,WeightedParse!U162,WeightedParse!V162,WeightedParse!W162,WeightedParse!X162,WeightedParse!Y162,WeightedParse!Z162,WeightedParse!AE162,WeightedParse!AL162,WeightedParse!AN162,WeightedParse!AP162)*Variables!$B$5),"")</f>
        <v/>
      </c>
      <c r="N162" s="114" t="str">
        <f>IF($A162&gt;"",IF(AND(EXACT(SquadExport!$BO162,TRUE),EXACT(SquadExport!$BL162,TRUE)),HARMEAN(WeightedParse!K162,WeightedParse!M162,WeightedParse!P162,WeightedParse!Q162,WeightedParse!S162,WeightedParse!T162,WeightedParse!U162,WeightedParse!V162,WeightedParse!W162,WeightedParse!X162,WeightedParse!Y162,WeightedParse!Z162,WeightedParse!AE162,WeightedParse!AG162,WeightedParse!AL162,WeightedParse!AN162,WeightedParse!AP162),HARMEAN(WeightedParse!K162,WeightedParse!M162,WeightedParse!P162,WeightedParse!Q162,WeightedParse!S162,WeightedParse!T162,WeightedParse!U162,WeightedParse!V162,WeightedParse!W162,WeightedParse!X162,WeightedParse!Y162,WeightedParse!Z162,WeightedParse!AE162,WeightedParse!AG162,WeightedParse!AL162,WeightedParse!AN162,WeightedParse!AP162)*Variables!$B$5),"")</f>
        <v/>
      </c>
      <c r="O162" s="114" t="str">
        <f>IF($A162&gt;"",IF(AND(EXACT(SquadExport!$BO162,TRUE),EXACT(SquadExport!$BL162,TRUE)),HARMEAN(WeightedParse!I162,WeightedParse!K162,WeightedParse!M162,WeightedParse!P162,WeightedParse!Q162,WeightedParse!S162,WeightedParse!T162,WeightedParse!V162,WeightedParse!W162,WeightedParse!X162,WeightedParse!Y162,WeightedParse!Z162,WeightedParse!AB162,WeightedParse!AE162,WeightedParse!AF162,WeightedParse!AG162,WeightedParse!AJ162,WeightedParse!AK162,WeightedParse!AL162,WeightedParse!AN162,WeightedParse!AO162,WeightedParse!AP162),HARMEAN(WeightedParse!I162,WeightedParse!K162,WeightedParse!M162,WeightedParse!P162,WeightedParse!Q162,WeightedParse!S162,WeightedParse!T162,WeightedParse!V162,WeightedParse!W162,WeightedParse!X162,WeightedParse!Y162,WeightedParse!Z162,WeightedParse!AB162,WeightedParse!AE162,WeightedParse!AF162,WeightedParse!AG162,WeightedParse!AJ162,WeightedParse!AK162,WeightedParse!AL162,WeightedParse!AN162,WeightedParse!AO162,WeightedParse!AP162)*Variables!$B$5),"")</f>
        <v/>
      </c>
      <c r="P162" s="114" t="str">
        <f>IF($A162&gt;"",IF(AND(OR(EXACT(SquadExport!$BO162,TRUE),EXACT(SquadExport!$BP162,TRUE)),OR(EXACT(SquadExport!$BK162,TRUE),EXACT(SquadExport!$BM162,TRUE))),HARMEAN(WeightedParse!M162,WeightedParse!P162,WeightedParse!S162,WeightedParse!U162,WeightedParse!V162,WeightedParse!W162,WeightedParse!Y162,WeightedParse!AE162,WeightedParse!AF162,WeightedParse!AP162),HARMEAN(WeightedParse!M162,WeightedParse!P162,WeightedParse!S162,WeightedParse!U162,WeightedParse!V162,WeightedParse!W162,WeightedParse!Y162,WeightedParse!AE162,WeightedParse!AF162,WeightedParse!AP162)*Variables!$B$5),"")</f>
        <v/>
      </c>
      <c r="Q162" s="114" t="str">
        <f>IF($A162&gt;"",IF(AND(OR(EXACT(SquadExport!$BO162,TRUE),EXACT(SquadExport!$BP162,TRUE)),OR(EXACT(SquadExport!$BK162,TRUE),EXACT(SquadExport!$BM162,TRUE))),HARMEAN(WeightedParse!H162,WeightedParse!P162,WeightedParse!Q162,WeightedParse!S162,WeightedParse!T162,WeightedParse!V162,WeightedParse!X162,WeightedParse!Y162,WeightedParse!Z162,WeightedParse!AE162,WeightedParse!AF162,WeightedParse!AH162,WeightedParse!AN162,WeightedParse!AO162),HARMEAN(WeightedParse!H162,WeightedParse!P162,WeightedParse!Q162,WeightedParse!S162,WeightedParse!T162,WeightedParse!V162,WeightedParse!X162,WeightedParse!Y162,WeightedParse!Z162,WeightedParse!AE162,WeightedParse!AF162,WeightedParse!AH162,WeightedParse!AN162,WeightedParse!AO162)*Variables!$B$5),"")</f>
        <v/>
      </c>
      <c r="R162" s="115" t="str">
        <f>IF($A162&gt;"",IF(AND(OR(EXACT(SquadExport!$BO162,TRUE),EXACT(SquadExport!$BP162,TRUE)),OR(EXACT(SquadExport!$BK162,TRUE),EXACT(SquadExport!$BM162,TRUE))),HARMEAN(WeightedParse!H162,WeightedParse!I162,WeightedParse!K162,WeightedParse!P162,WeightedParse!Q162,WeightedParse!S162,WeightedParse!T162,WeightedParse!V162,WeightedParse!Y162,WeightedParse!Z162,WeightedParse!AD162,WeightedParse!AE162,WeightedParse!AF162,WeightedParse!AH162,WeightedParse!AI162,WeightedParse!AJ162,WeightedParse!AN162,WeightedParse!AO162),HARMEAN(WeightedParse!H162,WeightedParse!I162,WeightedParse!K162,WeightedParse!P162,WeightedParse!Q162,WeightedParse!S162,WeightedParse!T162,WeightedParse!V162,WeightedParse!Y162,WeightedParse!Z162,WeightedParse!AD162,WeightedParse!AE162,WeightedParse!AF162,WeightedParse!AH162,WeightedParse!AI162,WeightedParse!AJ162,WeightedParse!AN162,WeightedParse!AO162)*Variables!$B$5),"")</f>
        <v/>
      </c>
      <c r="S162" s="115" t="str">
        <f>IF($A162&gt;"",IF(AND(OR(EXACT(SquadExport!$BO162,TRUE),EXACT(SquadExport!$BP162,TRUE)),OR(EXACT(SquadExport!$BK162,TRUE),EXACT(SquadExport!$BM162,TRUE))),HARMEAN(WeightedParse!H162,WeightedParse!I162,WeightedParse!K162,WeightedParse!Q162,WeightedParse!S162,WeightedParse!T162,WeightedParse!V162,WeightedParse!X162,WeightedParse!Z162,WeightedParse!AB162,WeightedParse!AD162,WeightedParse!AF162,WeightedParse!AG162,WeightedParse!AH162,WeightedParse!AI162,WeightedParse!AJ162,WeightedParse!AK162,WeightedParse!AN162,WeightedParse!AO162),HARMEAN(WeightedParse!H162,WeightedParse!I162,WeightedParse!K162,WeightedParse!Q162,WeightedParse!S162,WeightedParse!T162,WeightedParse!V162,WeightedParse!X162,WeightedParse!Z162,WeightedParse!AB162,WeightedParse!AD162,WeightedParse!AF162,WeightedParse!AG162,WeightedParse!AH162,WeightedParse!AI162,WeightedParse!AJ162,WeightedParse!AK162,WeightedParse!AN162,WeightedParse!AO162)*Variables!$B$5),"")</f>
        <v/>
      </c>
      <c r="T162" s="114" t="str">
        <f>IF($A162&gt;"",IF(AND(OR(EXACT(SquadExport!$BO162,TRUE),EXACT(SquadExport!$BP162,TRUE)),OR(EXACT(SquadExport!$BK162,TRUE),EXACT(SquadExport!$BM162,TRUE))),HARMEAN(WeightedParse!I162,WeightedParse!K162,WeightedParse!N162,WeightedParse!P162,WeightedParse!Q162,WeightedParse!S162,WeightedParse!T162,WeightedParse!V162,WeightedParse!X162,WeightedParse!Y162,WeightedParse!Z162,WeightedParse!AB162,WeightedParse!AD162,WeightedParse!AE162,WeightedParse!AF162,WeightedParse!AH162,WeightedParse!AI162,WeightedParse!AJ162,WeightedParse!AN162,WeightedParse!AO162)*WeightedParse!BD162,(HARMEAN(WeightedParse!I162,WeightedParse!K162,WeightedParse!N162,WeightedParse!P162,WeightedParse!Q162,WeightedParse!S162,WeightedParse!T162,WeightedParse!V162,WeightedParse!X162,WeightedParse!Y162,WeightedParse!Z162,WeightedParse!AB162,WeightedParse!AD162,WeightedParse!AE162,WeightedParse!AF162,WeightedParse!AH162,WeightedParse!AI162,WeightedParse!AJ162,WeightedParse!AN162,WeightedParse!AO162)*WeightedParse!BD162)*Variables!$B$5),"")</f>
        <v/>
      </c>
      <c r="U162" s="114" t="str">
        <f>IF($A162&gt;"",IF(EXACT(SquadExport!$BQ162,TRUE),HARMEAN(WeightedParse!P162,WeightedParse!S162,WeightedParse!V162,WeightedParse!X162,WeightedParse!Y162,WeightedParse!Z162,WeightedParse!AE162,WeightedParse!AF162,WeightedParse!AP162),HARMEAN(WeightedParse!P162,WeightedParse!S162,WeightedParse!V162,WeightedParse!X162,WeightedParse!Y162,WeightedParse!Z162,WeightedParse!AE162,WeightedParse!AF162,WeightedParse!AP162)*Variables!$B$5),"")</f>
        <v/>
      </c>
      <c r="V162" s="114" t="str">
        <f>IF($A162&gt;"",IF(EXACT(SquadExport!$BQ162,TRUE),HARMEAN(WeightedParse!K162,WeightedParse!Q162,WeightedParse!S162,WeightedParse!T162,WeightedParse!V162,WeightedParse!X162,WeightedParse!Z162,WeightedParse!AE162,WeightedParse!AF162,WeightedParse!AG162,WeightedParse!AH162,WeightedParse!AK162),HARMEAN(WeightedParse!K162,WeightedParse!Q162,WeightedParse!S162,WeightedParse!T162,WeightedParse!V162,WeightedParse!X162,WeightedParse!Z162,WeightedParse!AE162,WeightedParse!AF162,WeightedParse!AG162,WeightedParse!AH162,WeightedParse!AK162)*Variables!$B$5),"")</f>
        <v/>
      </c>
      <c r="W162" s="114" t="str">
        <f>IF($A162&gt;"",IF(EXACT(SquadExport!$BQ162,TRUE),HARMEAN(WeightedParse!I162,WeightedParse!K162,WeightedParse!N162,WeightedParse!Q162,WeightedParse!T162,WeightedParse!V162,WeightedParse!X162,WeightedParse!Z162,WeightedParse!AB162,WeightedParse!AD162,WeightedParse!AF162,WeightedParse!AG162,WeightedParse!AK162),HARMEAN(WeightedParse!I162,WeightedParse!K162,WeightedParse!N162,WeightedParse!Q162,WeightedParse!T162,WeightedParse!V162,WeightedParse!X162,WeightedParse!Z162,WeightedParse!AB162,WeightedParse!AD162,WeightedParse!AF162,WeightedParse!AG162,WeightedParse!AK162)*Variables!$B$5),"")</f>
        <v/>
      </c>
      <c r="X162" s="114" t="str">
        <f>IF($A162&gt;"",IF(EXACT(SquadExport!$BQ162,TRUE),HARMEAN(WeightedParse!K162,WeightedParse!P162,WeightedParse!Q162,WeightedParse!S162,WeightedParse!U162,WeightedParse!V162,WeightedParse!X162,WeightedParse!Y162,WeightedParse!Z162,WeightedParse!AE162,WeightedParse!AF162,WeightedParse!AH162,WeightedParse!AO162,WeightedParse!AP162),HARMEAN(WeightedParse!K162,WeightedParse!P162,WeightedParse!Q162,WeightedParse!S162,WeightedParse!U162,WeightedParse!V162,WeightedParse!X162,WeightedParse!Y162,WeightedParse!Z162,WeightedParse!AE162,WeightedParse!AF162,WeightedParse!AH162,WeightedParse!AO162,WeightedParse!AP162)*Variables!$B$5),"")</f>
        <v/>
      </c>
      <c r="Y162" s="114" t="str">
        <f>IF($A162&gt;"",IF(EXACT(SquadExport!$BQ162,TRUE),HARMEAN(WeightedParse!P162,WeightedParse!Q162,WeightedParse!S162,WeightedParse!U162,WeightedParse!V162,WeightedParse!W162,WeightedParse!Y162,WeightedParse!AE162,WeightedParse!AF162,WeightedParse!AH162,WeightedParse!AJ162,WeightedParse!AN162,WeightedParse!AO162,WeightedParse!AP162),HARMEAN(WeightedParse!P162,WeightedParse!Q162,WeightedParse!S162,WeightedParse!U162,WeightedParse!V162,WeightedParse!W162,WeightedParse!Y162,WeightedParse!AE162,WeightedParse!AF162,WeightedParse!AH162,WeightedParse!AJ162,WeightedParse!AN162,WeightedParse!AO162,WeightedParse!AP162)*Variables!$B$5),"")</f>
        <v/>
      </c>
      <c r="Z162" s="114" t="str">
        <f>IF($A162&gt;"",IF(EXACT(SquadExport!$BQ162,TRUE),HARMEAN(WeightedParse!M162,WeightedParse!P162,WeightedParse!Q162,WeightedParse!S162,WeightedParse!U162,WeightedParse!V162,WeightedParse!W162,WeightedParse!X162,WeightedParse!Y162,WeightedParse!Z162,WeightedParse!AE162,WeightedParse!AF162,WeightedParse!AH162,WeightedParse!AL162,WeightedParse!AO162,WeightedParse!AP162),HARMEAN(WeightedParse!M162,WeightedParse!P162,WeightedParse!Q162,WeightedParse!S162,WeightedParse!U162,WeightedParse!V162,WeightedParse!W162,WeightedParse!X162,WeightedParse!Y162,WeightedParse!Z162,WeightedParse!AE162,WeightedParse!AF162,WeightedParse!AH162,WeightedParse!AL162,WeightedParse!AO162,WeightedParse!AP162)*Variables!$B$5),"")</f>
        <v/>
      </c>
      <c r="AA162" s="114" t="str">
        <f>IF($A162&gt;"",IF(EXACT(SquadExport!$BQ162,TRUE),HARMEAN(WeightedParse!J162,WeightedParse!K162,WeightedParse!N162,WeightedParse!P162,WeightedParse!Q162,WeightedParse!S162,WeightedParse!V162,WeightedParse!X162,WeightedParse!Y162,WeightedParse!Z162,WeightedParse!AD162,WeightedParse!AE162,WeightedParse!AH162,WeightedParse!AI162,WeightedParse!AK162,WeightedParse!AN162,WeightedParse!AO162,WeightedParse!AP162),HARMEAN(WeightedParse!J162,WeightedParse!K162,WeightedParse!N162,WeightedParse!P162,WeightedParse!Q162,WeightedParse!S162,WeightedParse!V162,WeightedParse!X162,WeightedParse!Y162,WeightedParse!Z162,WeightedParse!AD162,WeightedParse!AE162,WeightedParse!AH162,WeightedParse!AI162,WeightedParse!AK162,WeightedParse!AN162,WeightedParse!AO162,WeightedParse!AP162)*Variables!$B$5),"")</f>
        <v/>
      </c>
      <c r="AB162" s="114" t="str">
        <f>IF($A162&gt;"",IF(AND(EXACT(SquadExport!$BR162,TRUE),EXACT(SquadExport!$BL162,TRUE)),HARMEAN(WeightedParse!I162,WeightedParse!K162,WeightedParse!N162,WeightedParse!Q162,WeightedParse!T162,WeightedParse!V162,WeightedParse!X162,WeightedParse!Y162,WeightedParse!Z162,WeightedParse!AD162,WeightedParse!AE162,WeightedParse!AF162,WeightedParse!AG162,WeightedParse!AH162,WeightedParse!AI162,WeightedParse!AJ162,WeightedParse!AK162,WeightedParse!AN162,WeightedParse!AO162),HARMEAN(WeightedParse!I162,WeightedParse!K162,WeightedParse!N162,WeightedParse!Q162,WeightedParse!T162,WeightedParse!V162,WeightedParse!X162,WeightedParse!Y162,WeightedParse!Z162,WeightedParse!AD162,WeightedParse!AE162,WeightedParse!AF162,WeightedParse!AG162,WeightedParse!AH162,WeightedParse!AI162,WeightedParse!AJ162,WeightedParse!AK162,WeightedParse!AN162,WeightedParse!AO162)*Variables!$B$5),"")</f>
        <v/>
      </c>
      <c r="AC162" s="114" t="str">
        <f>IF($A162&gt;"",IF(AND(EXACT(SquadExport!$BR162,TRUE),EXACT(SquadExport!$BL162,TRUE)),HARMEAN(WeightedParse!K162,WeightedParse!Q162,WeightedParse!S162,WeightedParse!T162,WeightedParse!V162,WeightedParse!X162,WeightedParse!Y162,WeightedParse!Z162,WeightedParse!AD162,WeightedParse!AE162,WeightedParse!AF162,WeightedParse!AG162,WeightedParse!AH162,WeightedParse!AO162),HARMEAN(WeightedParse!K162,WeightedParse!Q162,WeightedParse!S162,WeightedParse!T162,WeightedParse!V162,WeightedParse!X162,WeightedParse!Y162,WeightedParse!Z162,WeightedParse!AD162,WeightedParse!AE162,WeightedParse!AF162,WeightedParse!AG162,WeightedParse!AH162,WeightedParse!AO162)*Variables!$B$5),"")</f>
        <v/>
      </c>
      <c r="AD162" s="114" t="str">
        <f>IF($A162&gt;"",IF(AND(EXACT(SquadExport!$BR162,TRUE),EXACT(SquadExport!$BL162,TRUE)),HARMEAN(WeightedParse!I162,WeightedParse!J162,WeightedParse!K162,WeightedParse!N162,WeightedParse!Q162,WeightedParse!S162,WeightedParse!T162,WeightedParse!V162,WeightedParse!X162,WeightedParse!Z162,WeightedParse!AB162,WeightedParse!AD162,WeightedParse!AG162,WeightedParse!AH162,WeightedParse!AI162,WeightedParse!AK162,WeightedParse!AO162),HARMEAN(WeightedParse!I162,WeightedParse!J162,WeightedParse!K162,WeightedParse!N162,WeightedParse!Q162,WeightedParse!S162,WeightedParse!T162,WeightedParse!V162,WeightedParse!X162,WeightedParse!Z162,WeightedParse!AB162,WeightedParse!AD162,WeightedParse!AG162,WeightedParse!AH162,WeightedParse!AI162,WeightedParse!AK162,WeightedParse!AO162)*Variables!$B$5),"")</f>
        <v/>
      </c>
      <c r="AE162" s="114" t="str">
        <f>IF($A162&gt;"",IF(AND(EXACT(SquadExport!$BR162,TRUE),EXACT(SquadExport!$BL162,TRUE)),HARMEAN(WeightedParse!K162,WeightedParse!N162,WeightedParse!P162,WeightedParse!Q162,WeightedParse!S162,WeightedParse!T162,WeightedParse!U162,WeightedParse!V162,WeightedParse!X162,WeightedParse!Y162,WeightedParse!Z162,WeightedParse!AD162,WeightedParse!AE162,WeightedParse!AF162,WeightedParse!AG162,WeightedParse!AH162,WeightedParse!AI162,WeightedParse!AO162),HARMEAN(WeightedParse!K162,WeightedParse!N162,WeightedParse!P162,WeightedParse!Q162,WeightedParse!S162,WeightedParse!T162,WeightedParse!U162,WeightedParse!V162,WeightedParse!X162,WeightedParse!Y162,WeightedParse!Z162,WeightedParse!AD162,WeightedParse!AE162,WeightedParse!AF162,WeightedParse!AG162,WeightedParse!AH162,WeightedParse!AI162,WeightedParse!AO162)*Variables!$B$5),"")</f>
        <v/>
      </c>
      <c r="AF162" s="114" t="str">
        <f>IF($A162&gt;"",IF(AND(EXACT(SquadExport!$BR162,TRUE),EXACT(SquadExport!$BL162,TRUE)),HARMEAN(WeightedParse!I162,WeightedParse!J162,WeightedParse!K162,WeightedParse!N162,WeightedParse!Q162,WeightedParse!S162,WeightedParse!T162,WeightedParse!U162,WeightedParse!V162,WeightedParse!X162,WeightedParse!Z162,WeightedParse!AD162,WeightedParse!AE162,WeightedParse!AF162,WeightedParse!AH162,WeightedParse!AI162,WeightedParse!AK162,WeightedParse!AN162,WeightedParse!AO162,WeightedParse!AP162),HARMEAN(WeightedParse!I162,WeightedParse!J162,WeightedParse!K162,WeightedParse!N162,WeightedParse!Q162,WeightedParse!S162,WeightedParse!T162,WeightedParse!U162,WeightedParse!V162,WeightedParse!X162,WeightedParse!Z162,WeightedParse!AD162,WeightedParse!AE162,WeightedParse!AF162,WeightedParse!AH162,WeightedParse!AI162,WeightedParse!AK162,WeightedParse!AN162,WeightedParse!AO162,WeightedParse!AP162)*Variables!$B$5),"")</f>
        <v/>
      </c>
      <c r="AG162" s="114" t="str">
        <f>IF($A162&gt;"",IF(AND(OR(EXACT(SquadExport!$BR162,TRUE),EXACT(SquadExport!$BS162,TRUE)),OR(EXACT(SquadExport!$BK162,TRUE),EXACT(SquadExport!$BM162,TRUE))),HARMEAN(WeightedParse!I162,WeightedParse!K162,WeightedParse!Q162,WeightedParse!T162,WeightedParse!X162,WeightedParse!Z162,WeightedParse!AD162,WeightedParse!AF162,WeightedParse!AG162,WeightedParse!AJ162),HARMEAN(WeightedParse!I162,WeightedParse!K162,WeightedParse!Q162,WeightedParse!T162,WeightedParse!X162,WeightedParse!Z162,WeightedParse!AD162,WeightedParse!AF162,WeightedParse!AG162,WeightedParse!AJ162)*Variables!$B$5),"")</f>
        <v/>
      </c>
      <c r="AH162" s="114" t="str">
        <f>IF($A162&gt;"",IF(AND(OR(EXACT(SquadExport!$BR162,TRUE),EXACT(SquadExport!$BS162,TRUE)),OR(EXACT(SquadExport!$BK162,TRUE),EXACT(SquadExport!$BM162,TRUE))),HARMEAN(WeightedParse!H162,WeightedParse!K162,WeightedParse!P162,WeightedParse!Q162,WeightedParse!S162,WeightedParse!T162,WeightedParse!V162,WeightedParse!X162,WeightedParse!Y162,WeightedParse!Z162,WeightedParse!AD162,WeightedParse!AE162,WeightedParse!AF162,WeightedParse!AG162,WeightedParse!AH162,WeightedParse!AO162),HARMEAN(WeightedParse!H162,WeightedParse!K162,WeightedParse!P162,WeightedParse!Q162,WeightedParse!S162,WeightedParse!T162,WeightedParse!V162,WeightedParse!X162,WeightedParse!Y162,WeightedParse!Z162,WeightedParse!AD162,WeightedParse!AE162,WeightedParse!AF162,WeightedParse!AG162,WeightedParse!AH162,WeightedParse!AO162)*Variables!$B$5),"")</f>
        <v/>
      </c>
      <c r="AI162" s="114" t="str">
        <f>IF($A162&gt;"",IF(AND(OR(EXACT(SquadExport!$BR162,TRUE),EXACT(SquadExport!$BS162,TRUE)),OR(EXACT(SquadExport!$BK162,TRUE),EXACT(SquadExport!$BM162,TRUE))),HARMEAN(WeightedParse!H162,WeightedParse!I162,WeightedParse!K162,WeightedParse!P162,WeightedParse!Q162,WeightedParse!S162,WeightedParse!T162,WeightedParse!U162,WeightedParse!V162,WeightedParse!X162,WeightedParse!Y162,WeightedParse!Z162,WeightedParse!AD162,WeightedParse!AE162,WeightedParse!AF162,WeightedParse!AH162,WeightedParse!AI162,WeightedParse!AO162),HARMEAN(WeightedParse!H162,WeightedParse!I162,WeightedParse!K162,WeightedParse!P162,WeightedParse!Q162,WeightedParse!S162,WeightedParse!T162,WeightedParse!U162,WeightedParse!V162,WeightedParse!X162,WeightedParse!Y162,WeightedParse!Z162,WeightedParse!AD162,WeightedParse!AE162,WeightedParse!AF162,WeightedParse!AH162,WeightedParse!AI162,WeightedParse!AO162)*Variables!$B$5),"")</f>
        <v/>
      </c>
      <c r="AJ162" s="114" t="str">
        <f>IF($A162&gt;"",IF(AND(OR(EXACT(SquadExport!$BR162,TRUE),EXACT(SquadExport!$BS162,TRUE)),OR(EXACT(SquadExport!$BK162,TRUE),EXACT(SquadExport!$BM162,TRUE))),HARMEAN(WeightedParse!H162,WeightedParse!K162,WeightedParse!M162,WeightedParse!V162,WeightedParse!W162,WeightedParse!AD162,WeightedParse!AF162,WeightedParse!AH162,WeightedParse!AK162,WeightedParse!AL162,WeightedParse!AO162,WeightedParse!AP162)*(CONVERT(LEFT(SquadExport!$E162,FIND("'",SquadExport!$E162)-1)+((MID(SquadExport!$E162,FIND("'",SquadExport!$E162)+1,LEN(SquadExport!$E162)-FIND("'",SquadExport!$E162)-1))/12),"ft","m")-1)/(Variables!$C$4-1),(HARMEAN(WeightedParse!H162,WeightedParse!K162,WeightedParse!M162,WeightedParse!V162,WeightedParse!W162,WeightedParse!AD162,WeightedParse!AF162,WeightedParse!AH162,WeightedParse!AK162,WeightedParse!AL162,WeightedParse!AO162,WeightedParse!AP162)*(CONVERT(LEFT(SquadExport!$E162,FIND("'",SquadExport!$E162)-1)+((MID(SquadExport!$E162,FIND("'",SquadExport!$E162)+1,LEN(SquadExport!$E162)-FIND("'",SquadExport!$E162)-1))/12),"ft","m")-1)/(Variables!$C$4-1))*Variables!$B$5),"")</f>
        <v/>
      </c>
      <c r="AK162" s="114" t="str">
        <f>IF($A162&gt;"",IF(AND(OR(EXACT(SquadExport!$BR162,TRUE),EXACT(SquadExport!$BS162,TRUE)),OR(EXACT(SquadExport!$BK162,TRUE),EXACT(SquadExport!$BM162,TRUE))),HARMEAN(WeightedParse!J162,WeightedParse!K162,WeightedParse!T162,WeightedParse!V162,WeightedParse!X162,WeightedParse!Y162,WeightedParse!Z162,WeightedParse!AD162,WeightedParse!AH162,WeightedParse!AI162,WeightedParse!AK162,WeightedParse!AO162),HARMEAN(WeightedParse!J162,WeightedParse!K162,WeightedParse!T162,WeightedParse!V162,WeightedParse!X162,WeightedParse!Y162,WeightedParse!Z162,WeightedParse!AD162,WeightedParse!AH162,WeightedParse!AI162,WeightedParse!AK162,WeightedParse!AO162)*Variables!$B$5),"")</f>
        <v/>
      </c>
      <c r="AL162" s="114" t="str">
        <f>IF($A162&gt;"",IF(AND(OR(EXACT(SquadExport!$BR162,TRUE),EXACT(SquadExport!$BS162,TRUE)),OR(EXACT(SquadExport!$BK162,TRUE),EXACT(SquadExport!$BM162,TRUE))),HARMEAN(WeightedParse!H162,WeightedParse!I162,WeightedParse!K162,WeightedParse!Q162,WeightedParse!T162,WeightedParse!V162,WeightedParse!AB162,WeightedParse!AD162,WeightedParse!AH162,WeightedParse!AI162,WeightedParse!AJ162,WeightedParse!AN162,WeightedParse!AO162),HARMEAN(WeightedParse!H162,WeightedParse!I162,WeightedParse!K162,WeightedParse!Q162,WeightedParse!T162,WeightedParse!V162,WeightedParse!AB162,WeightedParse!AD162,WeightedParse!AH162,WeightedParse!AI162,WeightedParse!AJ162,WeightedParse!AN162,WeightedParse!AO162)*Variables!$B$5),"")</f>
        <v/>
      </c>
      <c r="AM162" s="114" t="str">
        <f>IF($A162&gt;"",IF(AND(OR(EXACT(SquadExport!$BR162,TRUE),EXACT(SquadExport!$BS162,TRUE)),OR(EXACT(SquadExport!$BK162,TRUE),EXACT(SquadExport!$BM162,TRUE))),HARMEAN(WeightedParse!I162,WeightedParse!J162,WeightedParse!K162,WeightedParse!N162,WeightedParse!Q162,WeightedParse!T162,WeightedParse!V162,WeightedParse!X162,WeightedParse!AB162,WeightedParse!AD162,WeightedParse!AG162,WeightedParse!AI162,WeightedParse!AJ162,WeightedParse!AK162,WeightedParse!AN162)*WeightedParse!BD162,(HARMEAN(WeightedParse!I162,WeightedParse!J162,WeightedParse!K162,WeightedParse!N162,WeightedParse!Q162,WeightedParse!T162,WeightedParse!V162,WeightedParse!X162,WeightedParse!AB162,WeightedParse!AD162,WeightedParse!AG162,WeightedParse!AI162,WeightedParse!AJ162,WeightedParse!AK162,WeightedParse!AN162)*WeightedParse!BD162)*Variables!$B$5),"")</f>
        <v/>
      </c>
      <c r="AN162" s="114" t="str">
        <f>IF($A162&gt;"",IF(AND(OR(EXACT(SquadExport!$BR162,TRUE),EXACT(SquadExport!$BS162,TRUE)),OR(EXACT(SquadExport!$BK162,TRUE),EXACT(SquadExport!$BM162,TRUE))),HARMEAN(WeightedParse!H162,WeightedParse!I162,WeightedParse!K162,WeightedParse!N162,WeightedParse!Q162,WeightedParse!T162,WeightedParse!V162,WeightedParse!X162,WeightedParse!Z162,WeightedParse!AD162,WeightedParse!AG162,WeightedParse!AH162,WeightedParse!AI162,WeightedParse!AJ162,WeightedParse!AN162,WeightedParse!AO162)*WeightedParse!BD162,(HARMEAN(WeightedParse!H162,WeightedParse!I162,WeightedParse!K162,WeightedParse!N162,WeightedParse!Q162,WeightedParse!T162,WeightedParse!V162,WeightedParse!X162,WeightedParse!Z162,WeightedParse!AD162,WeightedParse!AG162,WeightedParse!AH162,WeightedParse!AI162,WeightedParse!AJ162,WeightedParse!AN162,WeightedParse!AO162)*WeightedParse!BD162)*Variables!$B$5),"")</f>
        <v/>
      </c>
      <c r="AO162" s="114" t="str">
        <f>IF($A162&gt;"",IF(AND(EXACT(SquadExport!$BS162,TRUE),EXACT(SquadExport!$BL162,TRUE)),HARMEAN(WeightedParse!K162,WeightedParse!Q162,WeightedParse!T162,WeightedParse!V162,WeightedParse!X162,WeightedParse!Z162,WeightedParse!AB162,WeightedParse!AD162,WeightedParse!AG162,WeightedParse!AK162),HARMEAN(WeightedParse!K162,WeightedParse!Q162,WeightedParse!T162,WeightedParse!V162,WeightedParse!X162,WeightedParse!Z162,WeightedParse!AB162,WeightedParse!AD162,WeightedParse!AG162,WeightedParse!AK162)*Variables!$B$5),"")</f>
        <v/>
      </c>
      <c r="AP162" s="114" t="str">
        <f>IF($A162&gt;"",IF(AND(EXACT(SquadExport!$BS162,TRUE),EXACT(SquadExport!$BL162,TRUE)),HARMEAN(WeightedParse!I162,WeightedParse!K162,WeightedParse!Q162,WeightedParse!T162,WeightedParse!V162,WeightedParse!X162,WeightedParse!Z162,WeightedParse!AB162,WeightedParse!AD162,WeightedParse!AF162,WeightedParse!AG162,WeightedParse!AI162,WeightedParse!AJ162),HARMEAN(WeightedParse!I162,WeightedParse!K162,WeightedParse!Q162,WeightedParse!T162,WeightedParse!V162,WeightedParse!X162,WeightedParse!Z162,WeightedParse!AB162,WeightedParse!AD162,WeightedParse!AF162,WeightedParse!AG162,WeightedParse!AI162,WeightedParse!AJ162)*Variables!$B$5),"")</f>
        <v/>
      </c>
      <c r="AQ162" s="114" t="str">
        <f>IF($A162&gt;"",IF(AND(EXACT(SquadExport!$BS162,TRUE),EXACT(SquadExport!$BL162,TRUE)),HARMEAN(WeightedParse!I162,WeightedParse!J162,WeightedParse!K162,WeightedParse!Q162,WeightedParse!T162,WeightedParse!V162,WeightedParse!X162,WeightedParse!Z162,WeightedParse!AB162,WeightedParse!AD162,WeightedParse!AG162,WeightedParse!AI162,WeightedParse!AJ162,WeightedParse!AK162),HARMEAN(WeightedParse!I162,WeightedParse!J162,WeightedParse!K162,WeightedParse!Q162,WeightedParse!T162,WeightedParse!V162,WeightedParse!X162,WeightedParse!Z162,WeightedParse!AB162,WeightedParse!AD162,WeightedParse!AG162,WeightedParse!AI162,WeightedParse!AJ162,WeightedParse!AK162)*Variables!$B$5),"")</f>
        <v/>
      </c>
      <c r="AR162" s="114" t="str">
        <f>IF($A162&gt;"",IF(AND(EXACT(SquadExport!$BS162,TRUE),EXACT(SquadExport!$BL162,TRUE)),HARMEAN(WeightedParse!I162,WeightedParse!J162,WeightedParse!K162,WeightedParse!Q162,WeightedParse!T162,WeightedParse!V162,WeightedParse!X162,WeightedParse!Y162,WeightedParse!Z162,WeightedParse!AD162,WeightedParse!AH162,WeightedParse!AI162,WeightedParse!AJ162,WeightedParse!AK162,WeightedParse!AN162,WeightedParse!AO162),HARMEAN(WeightedParse!I162,WeightedParse!J162,WeightedParse!K162,WeightedParse!Q162,WeightedParse!T162,WeightedParse!V162,WeightedParse!X162,WeightedParse!Y162,WeightedParse!Z162,WeightedParse!AD162,WeightedParse!AH162,WeightedParse!AI162,WeightedParse!AJ162,WeightedParse!AK162,WeightedParse!AN162,WeightedParse!AO162)*Variables!$B$5),"")</f>
        <v/>
      </c>
      <c r="AS162" s="114" t="str">
        <f>IF($A162&gt;"",IF(AND(EXACT(SquadExport!$BT162,TRUE),EXACT(SquadExport!$BL162,TRUE)),HARMEAN(WeightedParse!J162,WeightedParse!K162,WeightedParse!M162,WeightedParse!T162,WeightedParse!V162,WeightedParse!X162,WeightedParse!Z162,WeightedParse!AD162,WeightedParse!AI162),(HARMEAN(WeightedParse!J162,WeightedParse!K162,WeightedParse!M162,WeightedParse!T162,WeightedParse!V162,WeightedParse!X162,WeightedParse!Z162,WeightedParse!AD162,WeightedParse!AI162)*Variables!$B$5)),"")</f>
        <v/>
      </c>
      <c r="AT162" s="114" t="str">
        <f>IF($A162&gt;"",IF(AND(EXACT(SquadExport!$BT162,TRUE),EXACT(SquadExport!$BL162,TRUE)),HARMEAN(WeightedParse!J162,WeightedParse!K162,WeightedParse!M162,WeightedParse!U162,WeightedParse!V162,WeightedParse!W162,WeightedParse!X162,WeightedParse!Z162,WeightedParse!AD162,WeightedParse!AF162,WeightedParse!AK162,WeightedParse!AL162,WeightedParse!AP162)*(CONVERT(LEFT(SquadExport!$E162,FIND("'",SquadExport!$E162)-1)+((MID(SquadExport!$E162,FIND("'",SquadExport!$E162)+1,LEN(SquadExport!$E162)-FIND("'",SquadExport!$E162)-1))/12),"ft","m")-1)/(Variables!$C$4-1),(HARMEAN(WeightedParse!J162,WeightedParse!K162,WeightedParse!M162,WeightedParse!U162,WeightedParse!V162,WeightedParse!W162,WeightedParse!X162,WeightedParse!Z162,WeightedParse!AD162,WeightedParse!AF162,WeightedParse!AK162,WeightedParse!AL162,WeightedParse!AP162)*(CONVERT(LEFT(SquadExport!$E162,FIND("'",SquadExport!$E162)-1)+((MID(SquadExport!$E162,FIND("'",SquadExport!$E162)+1,LEN(SquadExport!$E162)-FIND("'",SquadExport!$E162)-1))/12),"ft","m")-1)/(Variables!$C$4-1)))*Variables!$B$5,"")</f>
        <v/>
      </c>
      <c r="AU162" s="114" t="str">
        <f>IF($A162&gt;"",IF(AND(EXACT(SquadExport!$BT162,TRUE),EXACT(SquadExport!$BL162,TRUE)),HARMEAN(WeightedParse!I162,WeightedParse!J162,WeightedParse!K162,WeightedParse!Q162,WeightedParse!T162,WeightedParse!V162,WeightedParse!X162,WeightedParse!Z162,WeightedParse!AB162,WeightedParse!AD162,WeightedParse!AF162,WeightedParse!AG162,WeightedParse!AK162,WeightedParse!AP162),HARMEAN(WeightedParse!I162,WeightedParse!J162,WeightedParse!K162,WeightedParse!Q162,WeightedParse!T162,WeightedParse!V162,WeightedParse!X162,WeightedParse!Z162,WeightedParse!AB162,WeightedParse!AD162,WeightedParse!AF162,WeightedParse!AG162,WeightedParse!AK162,WeightedParse!AP162)*Variables!$B$5),"")</f>
        <v/>
      </c>
      <c r="AV162" s="114" t="str">
        <f>IF($A162&gt;"",IF(AND(EXACT(SquadExport!$BT162,TRUE),EXACT(SquadExport!$BL162,TRUE)),HARMEAN(WeightedParse!I162,WeightedParse!J162,WeightedParse!K162,WeightedParse!Q162,WeightedParse!T162,WeightedParse!V162,WeightedParse!X162,WeightedParse!Z162,WeightedParse!AD162,WeightedParse!AH162,WeightedParse!AI162,WeightedParse!AJ162,WeightedParse!AK162,WeightedParse!AN162,WeightedParse!AO162),HARMEAN(WeightedParse!I162,WeightedParse!J162,WeightedParse!K162,WeightedParse!Q162,WeightedParse!T162,WeightedParse!V162,WeightedParse!X162,WeightedParse!Z162,WeightedParse!AD162,WeightedParse!AH162,WeightedParse!AI162,WeightedParse!AJ162,WeightedParse!AK162,WeightedParse!AN162,WeightedParse!AO162)*Variables!$B$5),"")</f>
        <v/>
      </c>
      <c r="AW162" s="114" t="str">
        <f>IF($A162&gt;"",IF(AND(EXACT(SquadExport!$BT162,TRUE),EXACT(SquadExport!$BL162,TRUE)),HARMEAN(WeightedParse!I162,WeightedParse!J162,WeightedParse!K162,WeightedParse!Q162,WeightedParse!T162,WeightedParse!V162,WeightedParse!X162,WeightedParse!Z162,WeightedParse!AB162,WeightedParse!AD162,WeightedParse!AF162,WeightedParse!AG162,WeightedParse!AI162,WeightedParse!AJ162,WeightedParse!AK162),HARMEAN(WeightedParse!I162,WeightedParse!J162,WeightedParse!K162,WeightedParse!Q162,WeightedParse!T162,WeightedParse!V162,WeightedParse!X162,WeightedParse!Z162,WeightedParse!AB162,WeightedParse!AD162,WeightedParse!AF162,WeightedParse!AG162,WeightedParse!AI162,WeightedParse!AJ162,WeightedParse!AK162)*Variables!$B$5),"")</f>
        <v/>
      </c>
      <c r="AX162" s="114" t="str">
        <f>IF($A162&gt;"",IF(AND(EXACT(SquadExport!$BT162,TRUE),EXACT(SquadExport!$BL162,TRUE)),HARMEAN(WeightedParse!K162,WeightedParse!Q162,WeightedParse!U162,WeightedParse!V162,WeightedParse!W162,WeightedParse!X162,WeightedParse!Y162,WeightedParse!Z162,WeightedParse!AD162,WeightedParse!AF162,WeightedParse!AH162,WeightedParse!AI162,WeightedParse!AJ162,WeightedParse!AK162,WeightedParse!AN162,WeightedParse!AO162,WeightedParse!AP162),HARMEAN(WeightedParse!K162,WeightedParse!Q162,WeightedParse!U162,WeightedParse!V162,WeightedParse!W162,WeightedParse!X162,WeightedParse!Y162,WeightedParse!Z162,WeightedParse!AD162,WeightedParse!AF162,WeightedParse!AH162,WeightedParse!AI162,WeightedParse!AJ162,WeightedParse!AK162,WeightedParse!AN162,WeightedParse!AO162,WeightedParse!AP162)*Variables!$B$5),"")</f>
        <v/>
      </c>
      <c r="AY162" s="114" t="str">
        <f>IF($A162&gt;"",IF(AND(EXACT(SquadExport!$BT162,TRUE),EXACT(SquadExport!$BL162,TRUE)),HARMEAN(WeightedParse!I162,WeightedParse!J162,WeightedParse!K162,WeightedParse!M162,WeightedParse!N162,WeightedParse!Q162,WeightedParse!T162,WeightedParse!V162,WeightedParse!X162,WeightedParse!Z162,WeightedParse!AD162,WeightedParse!AF162,WeightedParse!AG162,WeightedParse!AH162,WeightedParse!AI162,WeightedParse!AJ162,WeightedParse!AK162,WeightedParse!AL162,WeightedParse!AN162,WeightedParse!AO162,WeightedParse!AP162),HARMEAN(WeightedParse!I162,WeightedParse!J162,WeightedParse!K162,WeightedParse!M162,WeightedParse!N162,WeightedParse!Q162,WeightedParse!T162,WeightedParse!V162,WeightedParse!X162,WeightedParse!Z162,WeightedParse!AD162,WeightedParse!AF162,WeightedParse!AG162,WeightedParse!AH162,WeightedParse!AI162,WeightedParse!AJ162,WeightedParse!AK162,WeightedParse!AL162,WeightedParse!AN162,WeightedParse!AO162,WeightedParse!AP162)*Variables!$B$5),"")</f>
        <v/>
      </c>
    </row>
    <row r="163" spans="1:51" ht="15" customHeight="1" x14ac:dyDescent="0.25">
      <c r="A163" s="3" t="str">
        <f>IF(WeightedParse!A163&gt;"",WeightedParse!A163,"")</f>
        <v/>
      </c>
      <c r="B163" s="4" t="str">
        <f>IF(WeightedParse!B163&gt;0,WeightedParse!B163,"")</f>
        <v/>
      </c>
      <c r="C163" s="4" t="str">
        <f>IF(A163&gt;"",IF(AND(B163&lt;=Variables!$B$8,G163&gt;2),"Youth",IF(AND(B163&lt;=Variables!$B$8,G163&lt;=2),"Prospect",IF(AND(B163&gt;=Variables!$B$9,G163&gt;2),"Old",IF(G163&gt;=3,"Reserves","First Team")))),"")</f>
        <v/>
      </c>
      <c r="D163" s="4" t="str">
        <f>SquadExport!BJ163</f>
        <v/>
      </c>
      <c r="E163" s="4" t="str">
        <f>IF(A163&gt;"",VLOOKUP(F163,Roles!A:B,2,FALSE)&amp;IF(OR(VLOOKUP(F163,Roles!$A:$B,2,FALSE)="FB",VLOOKUP(F163,Roles!$A:$B,2,FALSE)="WB",VLOOKUP(F163,Roles!$A:$B,2,FALSE)="WM",VLOOKUP(F163,Roles!$A:$B,2,FALSE)="W"),IF(AND(SquadExport!BK163=TRUE,SquadExport!BM163=TRUE,WeightedParse!BB163&gt;=WeightedParse!BC163)," (R)",IF(AND(SquadExport!BK163=TRUE,SquadExport!BM163=TRUE,WeightedParse!BB163&lt;WeightedParse!BC163)," (L)",IF(AND(SquadExport!BK163=TRUE,SquadExport!BM163=FALSE), " (L)",IF(AND(SquadExport!BK163=FALSE,SquadExport!BM163=TRUE)," (R)","")))),""),"")</f>
        <v/>
      </c>
      <c r="F163" s="4" t="str" cm="1">
        <f t="array" ref="F163">IF(A163&gt;"",INDEX($J$1:$AY$1,SUMPRODUCT(MAX(($J$2:$AY$200=MAX($J163:$AY163))*(COLUMN($J$2:$AY$200))))-COLUMN($J$1)+1),"")</f>
        <v/>
      </c>
      <c r="G163" s="4" t="str">
        <f t="shared" si="6"/>
        <v/>
      </c>
      <c r="H163" s="4" t="str">
        <f t="shared" si="7"/>
        <v/>
      </c>
      <c r="I163" s="5" t="str">
        <f t="shared" si="8"/>
        <v/>
      </c>
      <c r="J163" s="114" t="str">
        <f>IF($A163&gt;"",HARMEAN(WeightedParse!V163,WeightedParse!Y163,WeightedParse!Z163,WeightedParse!AE163,WeightedParse!AJ163,WeightedParse!AQ163,WeightedParse!AR163,WeightedParse!AS163,WeightedParse!AU163,WeightedParse!AV163,WeightedParse!AW163,WeightedParse!AY163,WeightedParse!BA163),"")</f>
        <v/>
      </c>
      <c r="K163" s="114" t="str">
        <f>IF(A163&gt;"",HARMEAN(WeightedParse!K163,WeightedParse!Q163,WeightedParse!V163,WeightedParse!X163,WeightedParse!Y163,WeightedParse!Z163,WeightedParse!AE163,WeightedParse!AG163,WeightedParse!AI163,WeightedParse!AJ163,WeightedParse!AQ163,WeightedParse!AR163,WeightedParse!AS163,WeightedParse!AU163,WeightedParse!AV163,WeightedParse!AW163,WeightedParse!AY163,WeightedParse!AZ163,WeightedParse!BA163),"")</f>
        <v/>
      </c>
      <c r="L163" s="114" t="str">
        <f>IF($A163&gt;"",IF(AND(EXACT(SquadExport!$BO163,TRUE),EXACT(SquadExport!$BL163,TRUE)),HARMEAN(WeightedParse!M163,WeightedParse!P163,WeightedParse!S163,WeightedParse!U163,WeightedParse!V163,WeightedParse!W163,WeightedParse!Y163,WeightedParse!AE163,WeightedParse!AL163,WeightedParse!AN163,WeightedParse!AP163),HARMEAN(WeightedParse!M163,WeightedParse!P163,WeightedParse!S163,WeightedParse!U163,WeightedParse!V163,WeightedParse!W163,WeightedParse!Y163,WeightedParse!AE163,WeightedParse!AL163,WeightedParse!AN163,WeightedParse!AP163)*Variables!$B$5),"")</f>
        <v/>
      </c>
      <c r="M163" s="114" t="str">
        <f>IF($A163&gt;"",IF(AND(EXACT(SquadExport!$BO163,TRUE),EXACT(SquadExport!$BL163,TRUE)),HARMEAN(WeightedParse!M163,WeightedParse!P163,WeightedParse!S163,WeightedParse!U163,WeightedParse!V163,WeightedParse!W163,WeightedParse!X163,WeightedParse!Y163,WeightedParse!Z163,WeightedParse!AE163,WeightedParse!AL163,WeightedParse!AN163,WeightedParse!AP163),HARMEAN(WeightedParse!M163,WeightedParse!P163,WeightedParse!S163,WeightedParse!U163,WeightedParse!V163,WeightedParse!W163,WeightedParse!X163,WeightedParse!Y163,WeightedParse!Z163,WeightedParse!AE163,WeightedParse!AL163,WeightedParse!AN163,WeightedParse!AP163)*Variables!$B$5),"")</f>
        <v/>
      </c>
      <c r="N163" s="114" t="str">
        <f>IF($A163&gt;"",IF(AND(EXACT(SquadExport!$BO163,TRUE),EXACT(SquadExport!$BL163,TRUE)),HARMEAN(WeightedParse!K163,WeightedParse!M163,WeightedParse!P163,WeightedParse!Q163,WeightedParse!S163,WeightedParse!T163,WeightedParse!U163,WeightedParse!V163,WeightedParse!W163,WeightedParse!X163,WeightedParse!Y163,WeightedParse!Z163,WeightedParse!AE163,WeightedParse!AG163,WeightedParse!AL163,WeightedParse!AN163,WeightedParse!AP163),HARMEAN(WeightedParse!K163,WeightedParse!M163,WeightedParse!P163,WeightedParse!Q163,WeightedParse!S163,WeightedParse!T163,WeightedParse!U163,WeightedParse!V163,WeightedParse!W163,WeightedParse!X163,WeightedParse!Y163,WeightedParse!Z163,WeightedParse!AE163,WeightedParse!AG163,WeightedParse!AL163,WeightedParse!AN163,WeightedParse!AP163)*Variables!$B$5),"")</f>
        <v/>
      </c>
      <c r="O163" s="114" t="str">
        <f>IF($A163&gt;"",IF(AND(EXACT(SquadExport!$BO163,TRUE),EXACT(SquadExport!$BL163,TRUE)),HARMEAN(WeightedParse!I163,WeightedParse!K163,WeightedParse!M163,WeightedParse!P163,WeightedParse!Q163,WeightedParse!S163,WeightedParse!T163,WeightedParse!V163,WeightedParse!W163,WeightedParse!X163,WeightedParse!Y163,WeightedParse!Z163,WeightedParse!AB163,WeightedParse!AE163,WeightedParse!AF163,WeightedParse!AG163,WeightedParse!AJ163,WeightedParse!AK163,WeightedParse!AL163,WeightedParse!AN163,WeightedParse!AO163,WeightedParse!AP163),HARMEAN(WeightedParse!I163,WeightedParse!K163,WeightedParse!M163,WeightedParse!P163,WeightedParse!Q163,WeightedParse!S163,WeightedParse!T163,WeightedParse!V163,WeightedParse!W163,WeightedParse!X163,WeightedParse!Y163,WeightedParse!Z163,WeightedParse!AB163,WeightedParse!AE163,WeightedParse!AF163,WeightedParse!AG163,WeightedParse!AJ163,WeightedParse!AK163,WeightedParse!AL163,WeightedParse!AN163,WeightedParse!AO163,WeightedParse!AP163)*Variables!$B$5),"")</f>
        <v/>
      </c>
      <c r="P163" s="114" t="str">
        <f>IF($A163&gt;"",IF(AND(OR(EXACT(SquadExport!$BO163,TRUE),EXACT(SquadExport!$BP163,TRUE)),OR(EXACT(SquadExport!$BK163,TRUE),EXACT(SquadExport!$BM163,TRUE))),HARMEAN(WeightedParse!M163,WeightedParse!P163,WeightedParse!S163,WeightedParse!U163,WeightedParse!V163,WeightedParse!W163,WeightedParse!Y163,WeightedParse!AE163,WeightedParse!AF163,WeightedParse!AP163),HARMEAN(WeightedParse!M163,WeightedParse!P163,WeightedParse!S163,WeightedParse!U163,WeightedParse!V163,WeightedParse!W163,WeightedParse!Y163,WeightedParse!AE163,WeightedParse!AF163,WeightedParse!AP163)*Variables!$B$5),"")</f>
        <v/>
      </c>
      <c r="Q163" s="114" t="str">
        <f>IF($A163&gt;"",IF(AND(OR(EXACT(SquadExport!$BO163,TRUE),EXACT(SquadExport!$BP163,TRUE)),OR(EXACT(SquadExport!$BK163,TRUE),EXACT(SquadExport!$BM163,TRUE))),HARMEAN(WeightedParse!H163,WeightedParse!P163,WeightedParse!Q163,WeightedParse!S163,WeightedParse!T163,WeightedParse!V163,WeightedParse!X163,WeightedParse!Y163,WeightedParse!Z163,WeightedParse!AE163,WeightedParse!AF163,WeightedParse!AH163,WeightedParse!AN163,WeightedParse!AO163),HARMEAN(WeightedParse!H163,WeightedParse!P163,WeightedParse!Q163,WeightedParse!S163,WeightedParse!T163,WeightedParse!V163,WeightedParse!X163,WeightedParse!Y163,WeightedParse!Z163,WeightedParse!AE163,WeightedParse!AF163,WeightedParse!AH163,WeightedParse!AN163,WeightedParse!AO163)*Variables!$B$5),"")</f>
        <v/>
      </c>
      <c r="R163" s="115" t="str">
        <f>IF($A163&gt;"",IF(AND(OR(EXACT(SquadExport!$BO163,TRUE),EXACT(SquadExport!$BP163,TRUE)),OR(EXACT(SquadExport!$BK163,TRUE),EXACT(SquadExport!$BM163,TRUE))),HARMEAN(WeightedParse!H163,WeightedParse!I163,WeightedParse!K163,WeightedParse!P163,WeightedParse!Q163,WeightedParse!S163,WeightedParse!T163,WeightedParse!V163,WeightedParse!Y163,WeightedParse!Z163,WeightedParse!AD163,WeightedParse!AE163,WeightedParse!AF163,WeightedParse!AH163,WeightedParse!AI163,WeightedParse!AJ163,WeightedParse!AN163,WeightedParse!AO163),HARMEAN(WeightedParse!H163,WeightedParse!I163,WeightedParse!K163,WeightedParse!P163,WeightedParse!Q163,WeightedParse!S163,WeightedParse!T163,WeightedParse!V163,WeightedParse!Y163,WeightedParse!Z163,WeightedParse!AD163,WeightedParse!AE163,WeightedParse!AF163,WeightedParse!AH163,WeightedParse!AI163,WeightedParse!AJ163,WeightedParse!AN163,WeightedParse!AO163)*Variables!$B$5),"")</f>
        <v/>
      </c>
      <c r="S163" s="115" t="str">
        <f>IF($A163&gt;"",IF(AND(OR(EXACT(SquadExport!$BO163,TRUE),EXACT(SquadExport!$BP163,TRUE)),OR(EXACT(SquadExport!$BK163,TRUE),EXACT(SquadExport!$BM163,TRUE))),HARMEAN(WeightedParse!H163,WeightedParse!I163,WeightedParse!K163,WeightedParse!Q163,WeightedParse!S163,WeightedParse!T163,WeightedParse!V163,WeightedParse!X163,WeightedParse!Z163,WeightedParse!AB163,WeightedParse!AD163,WeightedParse!AF163,WeightedParse!AG163,WeightedParse!AH163,WeightedParse!AI163,WeightedParse!AJ163,WeightedParse!AK163,WeightedParse!AN163,WeightedParse!AO163),HARMEAN(WeightedParse!H163,WeightedParse!I163,WeightedParse!K163,WeightedParse!Q163,WeightedParse!S163,WeightedParse!T163,WeightedParse!V163,WeightedParse!X163,WeightedParse!Z163,WeightedParse!AB163,WeightedParse!AD163,WeightedParse!AF163,WeightedParse!AG163,WeightedParse!AH163,WeightedParse!AI163,WeightedParse!AJ163,WeightedParse!AK163,WeightedParse!AN163,WeightedParse!AO163)*Variables!$B$5),"")</f>
        <v/>
      </c>
      <c r="T163" s="114" t="str">
        <f>IF($A163&gt;"",IF(AND(OR(EXACT(SquadExport!$BO163,TRUE),EXACT(SquadExport!$BP163,TRUE)),OR(EXACT(SquadExport!$BK163,TRUE),EXACT(SquadExport!$BM163,TRUE))),HARMEAN(WeightedParse!I163,WeightedParse!K163,WeightedParse!N163,WeightedParse!P163,WeightedParse!Q163,WeightedParse!S163,WeightedParse!T163,WeightedParse!V163,WeightedParse!X163,WeightedParse!Y163,WeightedParse!Z163,WeightedParse!AB163,WeightedParse!AD163,WeightedParse!AE163,WeightedParse!AF163,WeightedParse!AH163,WeightedParse!AI163,WeightedParse!AJ163,WeightedParse!AN163,WeightedParse!AO163)*WeightedParse!BD163,(HARMEAN(WeightedParse!I163,WeightedParse!K163,WeightedParse!N163,WeightedParse!P163,WeightedParse!Q163,WeightedParse!S163,WeightedParse!T163,WeightedParse!V163,WeightedParse!X163,WeightedParse!Y163,WeightedParse!Z163,WeightedParse!AB163,WeightedParse!AD163,WeightedParse!AE163,WeightedParse!AF163,WeightedParse!AH163,WeightedParse!AI163,WeightedParse!AJ163,WeightedParse!AN163,WeightedParse!AO163)*WeightedParse!BD163)*Variables!$B$5),"")</f>
        <v/>
      </c>
      <c r="U163" s="114" t="str">
        <f>IF($A163&gt;"",IF(EXACT(SquadExport!$BQ163,TRUE),HARMEAN(WeightedParse!P163,WeightedParse!S163,WeightedParse!V163,WeightedParse!X163,WeightedParse!Y163,WeightedParse!Z163,WeightedParse!AE163,WeightedParse!AF163,WeightedParse!AP163),HARMEAN(WeightedParse!P163,WeightedParse!S163,WeightedParse!V163,WeightedParse!X163,WeightedParse!Y163,WeightedParse!Z163,WeightedParse!AE163,WeightedParse!AF163,WeightedParse!AP163)*Variables!$B$5),"")</f>
        <v/>
      </c>
      <c r="V163" s="114" t="str">
        <f>IF($A163&gt;"",IF(EXACT(SquadExport!$BQ163,TRUE),HARMEAN(WeightedParse!K163,WeightedParse!Q163,WeightedParse!S163,WeightedParse!T163,WeightedParse!V163,WeightedParse!X163,WeightedParse!Z163,WeightedParse!AE163,WeightedParse!AF163,WeightedParse!AG163,WeightedParse!AH163,WeightedParse!AK163),HARMEAN(WeightedParse!K163,WeightedParse!Q163,WeightedParse!S163,WeightedParse!T163,WeightedParse!V163,WeightedParse!X163,WeightedParse!Z163,WeightedParse!AE163,WeightedParse!AF163,WeightedParse!AG163,WeightedParse!AH163,WeightedParse!AK163)*Variables!$B$5),"")</f>
        <v/>
      </c>
      <c r="W163" s="114" t="str">
        <f>IF($A163&gt;"",IF(EXACT(SquadExport!$BQ163,TRUE),HARMEAN(WeightedParse!I163,WeightedParse!K163,WeightedParse!N163,WeightedParse!Q163,WeightedParse!T163,WeightedParse!V163,WeightedParse!X163,WeightedParse!Z163,WeightedParse!AB163,WeightedParse!AD163,WeightedParse!AF163,WeightedParse!AG163,WeightedParse!AK163),HARMEAN(WeightedParse!I163,WeightedParse!K163,WeightedParse!N163,WeightedParse!Q163,WeightedParse!T163,WeightedParse!V163,WeightedParse!X163,WeightedParse!Z163,WeightedParse!AB163,WeightedParse!AD163,WeightedParse!AF163,WeightedParse!AG163,WeightedParse!AK163)*Variables!$B$5),"")</f>
        <v/>
      </c>
      <c r="X163" s="114" t="str">
        <f>IF($A163&gt;"",IF(EXACT(SquadExport!$BQ163,TRUE),HARMEAN(WeightedParse!K163,WeightedParse!P163,WeightedParse!Q163,WeightedParse!S163,WeightedParse!U163,WeightedParse!V163,WeightedParse!X163,WeightedParse!Y163,WeightedParse!Z163,WeightedParse!AE163,WeightedParse!AF163,WeightedParse!AH163,WeightedParse!AO163,WeightedParse!AP163),HARMEAN(WeightedParse!K163,WeightedParse!P163,WeightedParse!Q163,WeightedParse!S163,WeightedParse!U163,WeightedParse!V163,WeightedParse!X163,WeightedParse!Y163,WeightedParse!Z163,WeightedParse!AE163,WeightedParse!AF163,WeightedParse!AH163,WeightedParse!AO163,WeightedParse!AP163)*Variables!$B$5),"")</f>
        <v/>
      </c>
      <c r="Y163" s="114" t="str">
        <f>IF($A163&gt;"",IF(EXACT(SquadExport!$BQ163,TRUE),HARMEAN(WeightedParse!P163,WeightedParse!Q163,WeightedParse!S163,WeightedParse!U163,WeightedParse!V163,WeightedParse!W163,WeightedParse!Y163,WeightedParse!AE163,WeightedParse!AF163,WeightedParse!AH163,WeightedParse!AJ163,WeightedParse!AN163,WeightedParse!AO163,WeightedParse!AP163),HARMEAN(WeightedParse!P163,WeightedParse!Q163,WeightedParse!S163,WeightedParse!U163,WeightedParse!V163,WeightedParse!W163,WeightedParse!Y163,WeightedParse!AE163,WeightedParse!AF163,WeightedParse!AH163,WeightedParse!AJ163,WeightedParse!AN163,WeightedParse!AO163,WeightedParse!AP163)*Variables!$B$5),"")</f>
        <v/>
      </c>
      <c r="Z163" s="114" t="str">
        <f>IF($A163&gt;"",IF(EXACT(SquadExport!$BQ163,TRUE),HARMEAN(WeightedParse!M163,WeightedParse!P163,WeightedParse!Q163,WeightedParse!S163,WeightedParse!U163,WeightedParse!V163,WeightedParse!W163,WeightedParse!X163,WeightedParse!Y163,WeightedParse!Z163,WeightedParse!AE163,WeightedParse!AF163,WeightedParse!AH163,WeightedParse!AL163,WeightedParse!AO163,WeightedParse!AP163),HARMEAN(WeightedParse!M163,WeightedParse!P163,WeightedParse!Q163,WeightedParse!S163,WeightedParse!U163,WeightedParse!V163,WeightedParse!W163,WeightedParse!X163,WeightedParse!Y163,WeightedParse!Z163,WeightedParse!AE163,WeightedParse!AF163,WeightedParse!AH163,WeightedParse!AL163,WeightedParse!AO163,WeightedParse!AP163)*Variables!$B$5),"")</f>
        <v/>
      </c>
      <c r="AA163" s="114" t="str">
        <f>IF($A163&gt;"",IF(EXACT(SquadExport!$BQ163,TRUE),HARMEAN(WeightedParse!J163,WeightedParse!K163,WeightedParse!N163,WeightedParse!P163,WeightedParse!Q163,WeightedParse!S163,WeightedParse!V163,WeightedParse!X163,WeightedParse!Y163,WeightedParse!Z163,WeightedParse!AD163,WeightedParse!AE163,WeightedParse!AH163,WeightedParse!AI163,WeightedParse!AK163,WeightedParse!AN163,WeightedParse!AO163,WeightedParse!AP163),HARMEAN(WeightedParse!J163,WeightedParse!K163,WeightedParse!N163,WeightedParse!P163,WeightedParse!Q163,WeightedParse!S163,WeightedParse!V163,WeightedParse!X163,WeightedParse!Y163,WeightedParse!Z163,WeightedParse!AD163,WeightedParse!AE163,WeightedParse!AH163,WeightedParse!AI163,WeightedParse!AK163,WeightedParse!AN163,WeightedParse!AO163,WeightedParse!AP163)*Variables!$B$5),"")</f>
        <v/>
      </c>
      <c r="AB163" s="114" t="str">
        <f>IF($A163&gt;"",IF(AND(EXACT(SquadExport!$BR163,TRUE),EXACT(SquadExport!$BL163,TRUE)),HARMEAN(WeightedParse!I163,WeightedParse!K163,WeightedParse!N163,WeightedParse!Q163,WeightedParse!T163,WeightedParse!V163,WeightedParse!X163,WeightedParse!Y163,WeightedParse!Z163,WeightedParse!AD163,WeightedParse!AE163,WeightedParse!AF163,WeightedParse!AG163,WeightedParse!AH163,WeightedParse!AI163,WeightedParse!AJ163,WeightedParse!AK163,WeightedParse!AN163,WeightedParse!AO163),HARMEAN(WeightedParse!I163,WeightedParse!K163,WeightedParse!N163,WeightedParse!Q163,WeightedParse!T163,WeightedParse!V163,WeightedParse!X163,WeightedParse!Y163,WeightedParse!Z163,WeightedParse!AD163,WeightedParse!AE163,WeightedParse!AF163,WeightedParse!AG163,WeightedParse!AH163,WeightedParse!AI163,WeightedParse!AJ163,WeightedParse!AK163,WeightedParse!AN163,WeightedParse!AO163)*Variables!$B$5),"")</f>
        <v/>
      </c>
      <c r="AC163" s="114" t="str">
        <f>IF($A163&gt;"",IF(AND(EXACT(SquadExport!$BR163,TRUE),EXACT(SquadExport!$BL163,TRUE)),HARMEAN(WeightedParse!K163,WeightedParse!Q163,WeightedParse!S163,WeightedParse!T163,WeightedParse!V163,WeightedParse!X163,WeightedParse!Y163,WeightedParse!Z163,WeightedParse!AD163,WeightedParse!AE163,WeightedParse!AF163,WeightedParse!AG163,WeightedParse!AH163,WeightedParse!AO163),HARMEAN(WeightedParse!K163,WeightedParse!Q163,WeightedParse!S163,WeightedParse!T163,WeightedParse!V163,WeightedParse!X163,WeightedParse!Y163,WeightedParse!Z163,WeightedParse!AD163,WeightedParse!AE163,WeightedParse!AF163,WeightedParse!AG163,WeightedParse!AH163,WeightedParse!AO163)*Variables!$B$5),"")</f>
        <v/>
      </c>
      <c r="AD163" s="114" t="str">
        <f>IF($A163&gt;"",IF(AND(EXACT(SquadExport!$BR163,TRUE),EXACT(SquadExport!$BL163,TRUE)),HARMEAN(WeightedParse!I163,WeightedParse!J163,WeightedParse!K163,WeightedParse!N163,WeightedParse!Q163,WeightedParse!S163,WeightedParse!T163,WeightedParse!V163,WeightedParse!X163,WeightedParse!Z163,WeightedParse!AB163,WeightedParse!AD163,WeightedParse!AG163,WeightedParse!AH163,WeightedParse!AI163,WeightedParse!AK163,WeightedParse!AO163),HARMEAN(WeightedParse!I163,WeightedParse!J163,WeightedParse!K163,WeightedParse!N163,WeightedParse!Q163,WeightedParse!S163,WeightedParse!T163,WeightedParse!V163,WeightedParse!X163,WeightedParse!Z163,WeightedParse!AB163,WeightedParse!AD163,WeightedParse!AG163,WeightedParse!AH163,WeightedParse!AI163,WeightedParse!AK163,WeightedParse!AO163)*Variables!$B$5),"")</f>
        <v/>
      </c>
      <c r="AE163" s="114" t="str">
        <f>IF($A163&gt;"",IF(AND(EXACT(SquadExport!$BR163,TRUE),EXACT(SquadExport!$BL163,TRUE)),HARMEAN(WeightedParse!K163,WeightedParse!N163,WeightedParse!P163,WeightedParse!Q163,WeightedParse!S163,WeightedParse!T163,WeightedParse!U163,WeightedParse!V163,WeightedParse!X163,WeightedParse!Y163,WeightedParse!Z163,WeightedParse!AD163,WeightedParse!AE163,WeightedParse!AF163,WeightedParse!AG163,WeightedParse!AH163,WeightedParse!AI163,WeightedParse!AO163),HARMEAN(WeightedParse!K163,WeightedParse!N163,WeightedParse!P163,WeightedParse!Q163,WeightedParse!S163,WeightedParse!T163,WeightedParse!U163,WeightedParse!V163,WeightedParse!X163,WeightedParse!Y163,WeightedParse!Z163,WeightedParse!AD163,WeightedParse!AE163,WeightedParse!AF163,WeightedParse!AG163,WeightedParse!AH163,WeightedParse!AI163,WeightedParse!AO163)*Variables!$B$5),"")</f>
        <v/>
      </c>
      <c r="AF163" s="114" t="str">
        <f>IF($A163&gt;"",IF(AND(EXACT(SquadExport!$BR163,TRUE),EXACT(SquadExport!$BL163,TRUE)),HARMEAN(WeightedParse!I163,WeightedParse!J163,WeightedParse!K163,WeightedParse!N163,WeightedParse!Q163,WeightedParse!S163,WeightedParse!T163,WeightedParse!U163,WeightedParse!V163,WeightedParse!X163,WeightedParse!Z163,WeightedParse!AD163,WeightedParse!AE163,WeightedParse!AF163,WeightedParse!AH163,WeightedParse!AI163,WeightedParse!AK163,WeightedParse!AN163,WeightedParse!AO163,WeightedParse!AP163),HARMEAN(WeightedParse!I163,WeightedParse!J163,WeightedParse!K163,WeightedParse!N163,WeightedParse!Q163,WeightedParse!S163,WeightedParse!T163,WeightedParse!U163,WeightedParse!V163,WeightedParse!X163,WeightedParse!Z163,WeightedParse!AD163,WeightedParse!AE163,WeightedParse!AF163,WeightedParse!AH163,WeightedParse!AI163,WeightedParse!AK163,WeightedParse!AN163,WeightedParse!AO163,WeightedParse!AP163)*Variables!$B$5),"")</f>
        <v/>
      </c>
      <c r="AG163" s="114" t="str">
        <f>IF($A163&gt;"",IF(AND(OR(EXACT(SquadExport!$BR163,TRUE),EXACT(SquadExport!$BS163,TRUE)),OR(EXACT(SquadExport!$BK163,TRUE),EXACT(SquadExport!$BM163,TRUE))),HARMEAN(WeightedParse!I163,WeightedParse!K163,WeightedParse!Q163,WeightedParse!T163,WeightedParse!X163,WeightedParse!Z163,WeightedParse!AD163,WeightedParse!AF163,WeightedParse!AG163,WeightedParse!AJ163),HARMEAN(WeightedParse!I163,WeightedParse!K163,WeightedParse!Q163,WeightedParse!T163,WeightedParse!X163,WeightedParse!Z163,WeightedParse!AD163,WeightedParse!AF163,WeightedParse!AG163,WeightedParse!AJ163)*Variables!$B$5),"")</f>
        <v/>
      </c>
      <c r="AH163" s="114" t="str">
        <f>IF($A163&gt;"",IF(AND(OR(EXACT(SquadExport!$BR163,TRUE),EXACT(SquadExport!$BS163,TRUE)),OR(EXACT(SquadExport!$BK163,TRUE),EXACT(SquadExport!$BM163,TRUE))),HARMEAN(WeightedParse!H163,WeightedParse!K163,WeightedParse!P163,WeightedParse!Q163,WeightedParse!S163,WeightedParse!T163,WeightedParse!V163,WeightedParse!X163,WeightedParse!Y163,WeightedParse!Z163,WeightedParse!AD163,WeightedParse!AE163,WeightedParse!AF163,WeightedParse!AG163,WeightedParse!AH163,WeightedParse!AO163),HARMEAN(WeightedParse!H163,WeightedParse!K163,WeightedParse!P163,WeightedParse!Q163,WeightedParse!S163,WeightedParse!T163,WeightedParse!V163,WeightedParse!X163,WeightedParse!Y163,WeightedParse!Z163,WeightedParse!AD163,WeightedParse!AE163,WeightedParse!AF163,WeightedParse!AG163,WeightedParse!AH163,WeightedParse!AO163)*Variables!$B$5),"")</f>
        <v/>
      </c>
      <c r="AI163" s="114" t="str">
        <f>IF($A163&gt;"",IF(AND(OR(EXACT(SquadExport!$BR163,TRUE),EXACT(SquadExport!$BS163,TRUE)),OR(EXACT(SquadExport!$BK163,TRUE),EXACT(SquadExport!$BM163,TRUE))),HARMEAN(WeightedParse!H163,WeightedParse!I163,WeightedParse!K163,WeightedParse!P163,WeightedParse!Q163,WeightedParse!S163,WeightedParse!T163,WeightedParse!U163,WeightedParse!V163,WeightedParse!X163,WeightedParse!Y163,WeightedParse!Z163,WeightedParse!AD163,WeightedParse!AE163,WeightedParse!AF163,WeightedParse!AH163,WeightedParse!AI163,WeightedParse!AO163),HARMEAN(WeightedParse!H163,WeightedParse!I163,WeightedParse!K163,WeightedParse!P163,WeightedParse!Q163,WeightedParse!S163,WeightedParse!T163,WeightedParse!U163,WeightedParse!V163,WeightedParse!X163,WeightedParse!Y163,WeightedParse!Z163,WeightedParse!AD163,WeightedParse!AE163,WeightedParse!AF163,WeightedParse!AH163,WeightedParse!AI163,WeightedParse!AO163)*Variables!$B$5),"")</f>
        <v/>
      </c>
      <c r="AJ163" s="114" t="str">
        <f>IF($A163&gt;"",IF(AND(OR(EXACT(SquadExport!$BR163,TRUE),EXACT(SquadExport!$BS163,TRUE)),OR(EXACT(SquadExport!$BK163,TRUE),EXACT(SquadExport!$BM163,TRUE))),HARMEAN(WeightedParse!H163,WeightedParse!K163,WeightedParse!M163,WeightedParse!V163,WeightedParse!W163,WeightedParse!AD163,WeightedParse!AF163,WeightedParse!AH163,WeightedParse!AK163,WeightedParse!AL163,WeightedParse!AO163,WeightedParse!AP163)*(CONVERT(LEFT(SquadExport!$E163,FIND("'",SquadExport!$E163)-1)+((MID(SquadExport!$E163,FIND("'",SquadExport!$E163)+1,LEN(SquadExport!$E163)-FIND("'",SquadExport!$E163)-1))/12),"ft","m")-1)/(Variables!$C$4-1),(HARMEAN(WeightedParse!H163,WeightedParse!K163,WeightedParse!M163,WeightedParse!V163,WeightedParse!W163,WeightedParse!AD163,WeightedParse!AF163,WeightedParse!AH163,WeightedParse!AK163,WeightedParse!AL163,WeightedParse!AO163,WeightedParse!AP163)*(CONVERT(LEFT(SquadExport!$E163,FIND("'",SquadExport!$E163)-1)+((MID(SquadExport!$E163,FIND("'",SquadExport!$E163)+1,LEN(SquadExport!$E163)-FIND("'",SquadExport!$E163)-1))/12),"ft","m")-1)/(Variables!$C$4-1))*Variables!$B$5),"")</f>
        <v/>
      </c>
      <c r="AK163" s="114" t="str">
        <f>IF($A163&gt;"",IF(AND(OR(EXACT(SquadExport!$BR163,TRUE),EXACT(SquadExport!$BS163,TRUE)),OR(EXACT(SquadExport!$BK163,TRUE),EXACT(SquadExport!$BM163,TRUE))),HARMEAN(WeightedParse!J163,WeightedParse!K163,WeightedParse!T163,WeightedParse!V163,WeightedParse!X163,WeightedParse!Y163,WeightedParse!Z163,WeightedParse!AD163,WeightedParse!AH163,WeightedParse!AI163,WeightedParse!AK163,WeightedParse!AO163),HARMEAN(WeightedParse!J163,WeightedParse!K163,WeightedParse!T163,WeightedParse!V163,WeightedParse!X163,WeightedParse!Y163,WeightedParse!Z163,WeightedParse!AD163,WeightedParse!AH163,WeightedParse!AI163,WeightedParse!AK163,WeightedParse!AO163)*Variables!$B$5),"")</f>
        <v/>
      </c>
      <c r="AL163" s="114" t="str">
        <f>IF($A163&gt;"",IF(AND(OR(EXACT(SquadExport!$BR163,TRUE),EXACT(SquadExport!$BS163,TRUE)),OR(EXACT(SquadExport!$BK163,TRUE),EXACT(SquadExport!$BM163,TRUE))),HARMEAN(WeightedParse!H163,WeightedParse!I163,WeightedParse!K163,WeightedParse!Q163,WeightedParse!T163,WeightedParse!V163,WeightedParse!AB163,WeightedParse!AD163,WeightedParse!AH163,WeightedParse!AI163,WeightedParse!AJ163,WeightedParse!AN163,WeightedParse!AO163),HARMEAN(WeightedParse!H163,WeightedParse!I163,WeightedParse!K163,WeightedParse!Q163,WeightedParse!T163,WeightedParse!V163,WeightedParse!AB163,WeightedParse!AD163,WeightedParse!AH163,WeightedParse!AI163,WeightedParse!AJ163,WeightedParse!AN163,WeightedParse!AO163)*Variables!$B$5),"")</f>
        <v/>
      </c>
      <c r="AM163" s="114" t="str">
        <f>IF($A163&gt;"",IF(AND(OR(EXACT(SquadExport!$BR163,TRUE),EXACT(SquadExport!$BS163,TRUE)),OR(EXACT(SquadExport!$BK163,TRUE),EXACT(SquadExport!$BM163,TRUE))),HARMEAN(WeightedParse!I163,WeightedParse!J163,WeightedParse!K163,WeightedParse!N163,WeightedParse!Q163,WeightedParse!T163,WeightedParse!V163,WeightedParse!X163,WeightedParse!AB163,WeightedParse!AD163,WeightedParse!AG163,WeightedParse!AI163,WeightedParse!AJ163,WeightedParse!AK163,WeightedParse!AN163)*WeightedParse!BD163,(HARMEAN(WeightedParse!I163,WeightedParse!J163,WeightedParse!K163,WeightedParse!N163,WeightedParse!Q163,WeightedParse!T163,WeightedParse!V163,WeightedParse!X163,WeightedParse!AB163,WeightedParse!AD163,WeightedParse!AG163,WeightedParse!AI163,WeightedParse!AJ163,WeightedParse!AK163,WeightedParse!AN163)*WeightedParse!BD163)*Variables!$B$5),"")</f>
        <v/>
      </c>
      <c r="AN163" s="114" t="str">
        <f>IF($A163&gt;"",IF(AND(OR(EXACT(SquadExport!$BR163,TRUE),EXACT(SquadExport!$BS163,TRUE)),OR(EXACT(SquadExport!$BK163,TRUE),EXACT(SquadExport!$BM163,TRUE))),HARMEAN(WeightedParse!H163,WeightedParse!I163,WeightedParse!K163,WeightedParse!N163,WeightedParse!Q163,WeightedParse!T163,WeightedParse!V163,WeightedParse!X163,WeightedParse!Z163,WeightedParse!AD163,WeightedParse!AG163,WeightedParse!AH163,WeightedParse!AI163,WeightedParse!AJ163,WeightedParse!AN163,WeightedParse!AO163)*WeightedParse!BD163,(HARMEAN(WeightedParse!H163,WeightedParse!I163,WeightedParse!K163,WeightedParse!N163,WeightedParse!Q163,WeightedParse!T163,WeightedParse!V163,WeightedParse!X163,WeightedParse!Z163,WeightedParse!AD163,WeightedParse!AG163,WeightedParse!AH163,WeightedParse!AI163,WeightedParse!AJ163,WeightedParse!AN163,WeightedParse!AO163)*WeightedParse!BD163)*Variables!$B$5),"")</f>
        <v/>
      </c>
      <c r="AO163" s="114" t="str">
        <f>IF($A163&gt;"",IF(AND(EXACT(SquadExport!$BS163,TRUE),EXACT(SquadExport!$BL163,TRUE)),HARMEAN(WeightedParse!K163,WeightedParse!Q163,WeightedParse!T163,WeightedParse!V163,WeightedParse!X163,WeightedParse!Z163,WeightedParse!AB163,WeightedParse!AD163,WeightedParse!AG163,WeightedParse!AK163),HARMEAN(WeightedParse!K163,WeightedParse!Q163,WeightedParse!T163,WeightedParse!V163,WeightedParse!X163,WeightedParse!Z163,WeightedParse!AB163,WeightedParse!AD163,WeightedParse!AG163,WeightedParse!AK163)*Variables!$B$5),"")</f>
        <v/>
      </c>
      <c r="AP163" s="114" t="str">
        <f>IF($A163&gt;"",IF(AND(EXACT(SquadExport!$BS163,TRUE),EXACT(SquadExport!$BL163,TRUE)),HARMEAN(WeightedParse!I163,WeightedParse!K163,WeightedParse!Q163,WeightedParse!T163,WeightedParse!V163,WeightedParse!X163,WeightedParse!Z163,WeightedParse!AB163,WeightedParse!AD163,WeightedParse!AF163,WeightedParse!AG163,WeightedParse!AI163,WeightedParse!AJ163),HARMEAN(WeightedParse!I163,WeightedParse!K163,WeightedParse!Q163,WeightedParse!T163,WeightedParse!V163,WeightedParse!X163,WeightedParse!Z163,WeightedParse!AB163,WeightedParse!AD163,WeightedParse!AF163,WeightedParse!AG163,WeightedParse!AI163,WeightedParse!AJ163)*Variables!$B$5),"")</f>
        <v/>
      </c>
      <c r="AQ163" s="114" t="str">
        <f>IF($A163&gt;"",IF(AND(EXACT(SquadExport!$BS163,TRUE),EXACT(SquadExport!$BL163,TRUE)),HARMEAN(WeightedParse!I163,WeightedParse!J163,WeightedParse!K163,WeightedParse!Q163,WeightedParse!T163,WeightedParse!V163,WeightedParse!X163,WeightedParse!Z163,WeightedParse!AB163,WeightedParse!AD163,WeightedParse!AG163,WeightedParse!AI163,WeightedParse!AJ163,WeightedParse!AK163),HARMEAN(WeightedParse!I163,WeightedParse!J163,WeightedParse!K163,WeightedParse!Q163,WeightedParse!T163,WeightedParse!V163,WeightedParse!X163,WeightedParse!Z163,WeightedParse!AB163,WeightedParse!AD163,WeightedParse!AG163,WeightedParse!AI163,WeightedParse!AJ163,WeightedParse!AK163)*Variables!$B$5),"")</f>
        <v/>
      </c>
      <c r="AR163" s="114" t="str">
        <f>IF($A163&gt;"",IF(AND(EXACT(SquadExport!$BS163,TRUE),EXACT(SquadExport!$BL163,TRUE)),HARMEAN(WeightedParse!I163,WeightedParse!J163,WeightedParse!K163,WeightedParse!Q163,WeightedParse!T163,WeightedParse!V163,WeightedParse!X163,WeightedParse!Y163,WeightedParse!Z163,WeightedParse!AD163,WeightedParse!AH163,WeightedParse!AI163,WeightedParse!AJ163,WeightedParse!AK163,WeightedParse!AN163,WeightedParse!AO163),HARMEAN(WeightedParse!I163,WeightedParse!J163,WeightedParse!K163,WeightedParse!Q163,WeightedParse!T163,WeightedParse!V163,WeightedParse!X163,WeightedParse!Y163,WeightedParse!Z163,WeightedParse!AD163,WeightedParse!AH163,WeightedParse!AI163,WeightedParse!AJ163,WeightedParse!AK163,WeightedParse!AN163,WeightedParse!AO163)*Variables!$B$5),"")</f>
        <v/>
      </c>
      <c r="AS163" s="114" t="str">
        <f>IF($A163&gt;"",IF(AND(EXACT(SquadExport!$BT163,TRUE),EXACT(SquadExport!$BL163,TRUE)),HARMEAN(WeightedParse!J163,WeightedParse!K163,WeightedParse!M163,WeightedParse!T163,WeightedParse!V163,WeightedParse!X163,WeightedParse!Z163,WeightedParse!AD163,WeightedParse!AI163),(HARMEAN(WeightedParse!J163,WeightedParse!K163,WeightedParse!M163,WeightedParse!T163,WeightedParse!V163,WeightedParse!X163,WeightedParse!Z163,WeightedParse!AD163,WeightedParse!AI163)*Variables!$B$5)),"")</f>
        <v/>
      </c>
      <c r="AT163" s="114" t="str">
        <f>IF($A163&gt;"",IF(AND(EXACT(SquadExport!$BT163,TRUE),EXACT(SquadExport!$BL163,TRUE)),HARMEAN(WeightedParse!J163,WeightedParse!K163,WeightedParse!M163,WeightedParse!U163,WeightedParse!V163,WeightedParse!W163,WeightedParse!X163,WeightedParse!Z163,WeightedParse!AD163,WeightedParse!AF163,WeightedParse!AK163,WeightedParse!AL163,WeightedParse!AP163)*(CONVERT(LEFT(SquadExport!$E163,FIND("'",SquadExport!$E163)-1)+((MID(SquadExport!$E163,FIND("'",SquadExport!$E163)+1,LEN(SquadExport!$E163)-FIND("'",SquadExport!$E163)-1))/12),"ft","m")-1)/(Variables!$C$4-1),(HARMEAN(WeightedParse!J163,WeightedParse!K163,WeightedParse!M163,WeightedParse!U163,WeightedParse!V163,WeightedParse!W163,WeightedParse!X163,WeightedParse!Z163,WeightedParse!AD163,WeightedParse!AF163,WeightedParse!AK163,WeightedParse!AL163,WeightedParse!AP163)*(CONVERT(LEFT(SquadExport!$E163,FIND("'",SquadExport!$E163)-1)+((MID(SquadExport!$E163,FIND("'",SquadExport!$E163)+1,LEN(SquadExport!$E163)-FIND("'",SquadExport!$E163)-1))/12),"ft","m")-1)/(Variables!$C$4-1)))*Variables!$B$5,"")</f>
        <v/>
      </c>
      <c r="AU163" s="114" t="str">
        <f>IF($A163&gt;"",IF(AND(EXACT(SquadExport!$BT163,TRUE),EXACT(SquadExport!$BL163,TRUE)),HARMEAN(WeightedParse!I163,WeightedParse!J163,WeightedParse!K163,WeightedParse!Q163,WeightedParse!T163,WeightedParse!V163,WeightedParse!X163,WeightedParse!Z163,WeightedParse!AB163,WeightedParse!AD163,WeightedParse!AF163,WeightedParse!AG163,WeightedParse!AK163,WeightedParse!AP163),HARMEAN(WeightedParse!I163,WeightedParse!J163,WeightedParse!K163,WeightedParse!Q163,WeightedParse!T163,WeightedParse!V163,WeightedParse!X163,WeightedParse!Z163,WeightedParse!AB163,WeightedParse!AD163,WeightedParse!AF163,WeightedParse!AG163,WeightedParse!AK163,WeightedParse!AP163)*Variables!$B$5),"")</f>
        <v/>
      </c>
      <c r="AV163" s="114" t="str">
        <f>IF($A163&gt;"",IF(AND(EXACT(SquadExport!$BT163,TRUE),EXACT(SquadExport!$BL163,TRUE)),HARMEAN(WeightedParse!I163,WeightedParse!J163,WeightedParse!K163,WeightedParse!Q163,WeightedParse!T163,WeightedParse!V163,WeightedParse!X163,WeightedParse!Z163,WeightedParse!AD163,WeightedParse!AH163,WeightedParse!AI163,WeightedParse!AJ163,WeightedParse!AK163,WeightedParse!AN163,WeightedParse!AO163),HARMEAN(WeightedParse!I163,WeightedParse!J163,WeightedParse!K163,WeightedParse!Q163,WeightedParse!T163,WeightedParse!V163,WeightedParse!X163,WeightedParse!Z163,WeightedParse!AD163,WeightedParse!AH163,WeightedParse!AI163,WeightedParse!AJ163,WeightedParse!AK163,WeightedParse!AN163,WeightedParse!AO163)*Variables!$B$5),"")</f>
        <v/>
      </c>
      <c r="AW163" s="114" t="str">
        <f>IF($A163&gt;"",IF(AND(EXACT(SquadExport!$BT163,TRUE),EXACT(SquadExport!$BL163,TRUE)),HARMEAN(WeightedParse!I163,WeightedParse!J163,WeightedParse!K163,WeightedParse!Q163,WeightedParse!T163,WeightedParse!V163,WeightedParse!X163,WeightedParse!Z163,WeightedParse!AB163,WeightedParse!AD163,WeightedParse!AF163,WeightedParse!AG163,WeightedParse!AI163,WeightedParse!AJ163,WeightedParse!AK163),HARMEAN(WeightedParse!I163,WeightedParse!J163,WeightedParse!K163,WeightedParse!Q163,WeightedParse!T163,WeightedParse!V163,WeightedParse!X163,WeightedParse!Z163,WeightedParse!AB163,WeightedParse!AD163,WeightedParse!AF163,WeightedParse!AG163,WeightedParse!AI163,WeightedParse!AJ163,WeightedParse!AK163)*Variables!$B$5),"")</f>
        <v/>
      </c>
      <c r="AX163" s="114" t="str">
        <f>IF($A163&gt;"",IF(AND(EXACT(SquadExport!$BT163,TRUE),EXACT(SquadExport!$BL163,TRUE)),HARMEAN(WeightedParse!K163,WeightedParse!Q163,WeightedParse!U163,WeightedParse!V163,WeightedParse!W163,WeightedParse!X163,WeightedParse!Y163,WeightedParse!Z163,WeightedParse!AD163,WeightedParse!AF163,WeightedParse!AH163,WeightedParse!AI163,WeightedParse!AJ163,WeightedParse!AK163,WeightedParse!AN163,WeightedParse!AO163,WeightedParse!AP163),HARMEAN(WeightedParse!K163,WeightedParse!Q163,WeightedParse!U163,WeightedParse!V163,WeightedParse!W163,WeightedParse!X163,WeightedParse!Y163,WeightedParse!Z163,WeightedParse!AD163,WeightedParse!AF163,WeightedParse!AH163,WeightedParse!AI163,WeightedParse!AJ163,WeightedParse!AK163,WeightedParse!AN163,WeightedParse!AO163,WeightedParse!AP163)*Variables!$B$5),"")</f>
        <v/>
      </c>
      <c r="AY163" s="114" t="str">
        <f>IF($A163&gt;"",IF(AND(EXACT(SquadExport!$BT163,TRUE),EXACT(SquadExport!$BL163,TRUE)),HARMEAN(WeightedParse!I163,WeightedParse!J163,WeightedParse!K163,WeightedParse!M163,WeightedParse!N163,WeightedParse!Q163,WeightedParse!T163,WeightedParse!V163,WeightedParse!X163,WeightedParse!Z163,WeightedParse!AD163,WeightedParse!AF163,WeightedParse!AG163,WeightedParse!AH163,WeightedParse!AI163,WeightedParse!AJ163,WeightedParse!AK163,WeightedParse!AL163,WeightedParse!AN163,WeightedParse!AO163,WeightedParse!AP163),HARMEAN(WeightedParse!I163,WeightedParse!J163,WeightedParse!K163,WeightedParse!M163,WeightedParse!N163,WeightedParse!Q163,WeightedParse!T163,WeightedParse!V163,WeightedParse!X163,WeightedParse!Z163,WeightedParse!AD163,WeightedParse!AF163,WeightedParse!AG163,WeightedParse!AH163,WeightedParse!AI163,WeightedParse!AJ163,WeightedParse!AK163,WeightedParse!AL163,WeightedParse!AN163,WeightedParse!AO163,WeightedParse!AP163)*Variables!$B$5),"")</f>
        <v/>
      </c>
    </row>
    <row r="164" spans="1:51" ht="15" customHeight="1" x14ac:dyDescent="0.25">
      <c r="A164" s="3" t="str">
        <f>IF(WeightedParse!A164&gt;"",WeightedParse!A164,"")</f>
        <v/>
      </c>
      <c r="B164" s="4" t="str">
        <f>IF(WeightedParse!B164&gt;0,WeightedParse!B164,"")</f>
        <v/>
      </c>
      <c r="C164" s="4" t="str">
        <f>IF(A164&gt;"",IF(AND(B164&lt;=Variables!$B$8,G164&gt;2),"Youth",IF(AND(B164&lt;=Variables!$B$8,G164&lt;=2),"Prospect",IF(AND(B164&gt;=Variables!$B$9,G164&gt;2),"Old",IF(G164&gt;=3,"Reserves","First Team")))),"")</f>
        <v/>
      </c>
      <c r="D164" s="4" t="str">
        <f>SquadExport!BJ164</f>
        <v/>
      </c>
      <c r="E164" s="4" t="str">
        <f>IF(A164&gt;"",VLOOKUP(F164,Roles!A:B,2,FALSE)&amp;IF(OR(VLOOKUP(F164,Roles!$A:$B,2,FALSE)="FB",VLOOKUP(F164,Roles!$A:$B,2,FALSE)="WB",VLOOKUP(F164,Roles!$A:$B,2,FALSE)="WM",VLOOKUP(F164,Roles!$A:$B,2,FALSE)="W"),IF(AND(SquadExport!BK164=TRUE,SquadExport!BM164=TRUE,WeightedParse!BB164&gt;=WeightedParse!BC164)," (R)",IF(AND(SquadExport!BK164=TRUE,SquadExport!BM164=TRUE,WeightedParse!BB164&lt;WeightedParse!BC164)," (L)",IF(AND(SquadExport!BK164=TRUE,SquadExport!BM164=FALSE), " (L)",IF(AND(SquadExport!BK164=FALSE,SquadExport!BM164=TRUE)," (R)","")))),""),"")</f>
        <v/>
      </c>
      <c r="F164" s="4" t="str" cm="1">
        <f t="array" ref="F164">IF(A164&gt;"",INDEX($J$1:$AY$1,SUMPRODUCT(MAX(($J$2:$AY$200=MAX($J164:$AY164))*(COLUMN($J$2:$AY$200))))-COLUMN($J$1)+1),"")</f>
        <v/>
      </c>
      <c r="G164" s="4" t="str">
        <f t="shared" si="6"/>
        <v/>
      </c>
      <c r="H164" s="4" t="str">
        <f t="shared" si="7"/>
        <v/>
      </c>
      <c r="I164" s="5" t="str">
        <f t="shared" si="8"/>
        <v/>
      </c>
      <c r="J164" s="114" t="str">
        <f>IF($A164&gt;"",HARMEAN(WeightedParse!V164,WeightedParse!Y164,WeightedParse!Z164,WeightedParse!AE164,WeightedParse!AJ164,WeightedParse!AQ164,WeightedParse!AR164,WeightedParse!AS164,WeightedParse!AU164,WeightedParse!AV164,WeightedParse!AW164,WeightedParse!AY164,WeightedParse!BA164),"")</f>
        <v/>
      </c>
      <c r="K164" s="114" t="str">
        <f>IF(A164&gt;"",HARMEAN(WeightedParse!K164,WeightedParse!Q164,WeightedParse!V164,WeightedParse!X164,WeightedParse!Y164,WeightedParse!Z164,WeightedParse!AE164,WeightedParse!AG164,WeightedParse!AI164,WeightedParse!AJ164,WeightedParse!AQ164,WeightedParse!AR164,WeightedParse!AS164,WeightedParse!AU164,WeightedParse!AV164,WeightedParse!AW164,WeightedParse!AY164,WeightedParse!AZ164,WeightedParse!BA164),"")</f>
        <v/>
      </c>
      <c r="L164" s="114" t="str">
        <f>IF($A164&gt;"",IF(AND(EXACT(SquadExport!$BO164,TRUE),EXACT(SquadExport!$BL164,TRUE)),HARMEAN(WeightedParse!M164,WeightedParse!P164,WeightedParse!S164,WeightedParse!U164,WeightedParse!V164,WeightedParse!W164,WeightedParse!Y164,WeightedParse!AE164,WeightedParse!AL164,WeightedParse!AN164,WeightedParse!AP164),HARMEAN(WeightedParse!M164,WeightedParse!P164,WeightedParse!S164,WeightedParse!U164,WeightedParse!V164,WeightedParse!W164,WeightedParse!Y164,WeightedParse!AE164,WeightedParse!AL164,WeightedParse!AN164,WeightedParse!AP164)*Variables!$B$5),"")</f>
        <v/>
      </c>
      <c r="M164" s="114" t="str">
        <f>IF($A164&gt;"",IF(AND(EXACT(SquadExport!$BO164,TRUE),EXACT(SquadExport!$BL164,TRUE)),HARMEAN(WeightedParse!M164,WeightedParse!P164,WeightedParse!S164,WeightedParse!U164,WeightedParse!V164,WeightedParse!W164,WeightedParse!X164,WeightedParse!Y164,WeightedParse!Z164,WeightedParse!AE164,WeightedParse!AL164,WeightedParse!AN164,WeightedParse!AP164),HARMEAN(WeightedParse!M164,WeightedParse!P164,WeightedParse!S164,WeightedParse!U164,WeightedParse!V164,WeightedParse!W164,WeightedParse!X164,WeightedParse!Y164,WeightedParse!Z164,WeightedParse!AE164,WeightedParse!AL164,WeightedParse!AN164,WeightedParse!AP164)*Variables!$B$5),"")</f>
        <v/>
      </c>
      <c r="N164" s="114" t="str">
        <f>IF($A164&gt;"",IF(AND(EXACT(SquadExport!$BO164,TRUE),EXACT(SquadExport!$BL164,TRUE)),HARMEAN(WeightedParse!K164,WeightedParse!M164,WeightedParse!P164,WeightedParse!Q164,WeightedParse!S164,WeightedParse!T164,WeightedParse!U164,WeightedParse!V164,WeightedParse!W164,WeightedParse!X164,WeightedParse!Y164,WeightedParse!Z164,WeightedParse!AE164,WeightedParse!AG164,WeightedParse!AL164,WeightedParse!AN164,WeightedParse!AP164),HARMEAN(WeightedParse!K164,WeightedParse!M164,WeightedParse!P164,WeightedParse!Q164,WeightedParse!S164,WeightedParse!T164,WeightedParse!U164,WeightedParse!V164,WeightedParse!W164,WeightedParse!X164,WeightedParse!Y164,WeightedParse!Z164,WeightedParse!AE164,WeightedParse!AG164,WeightedParse!AL164,WeightedParse!AN164,WeightedParse!AP164)*Variables!$B$5),"")</f>
        <v/>
      </c>
      <c r="O164" s="114" t="str">
        <f>IF($A164&gt;"",IF(AND(EXACT(SquadExport!$BO164,TRUE),EXACT(SquadExport!$BL164,TRUE)),HARMEAN(WeightedParse!I164,WeightedParse!K164,WeightedParse!M164,WeightedParse!P164,WeightedParse!Q164,WeightedParse!S164,WeightedParse!T164,WeightedParse!V164,WeightedParse!W164,WeightedParse!X164,WeightedParse!Y164,WeightedParse!Z164,WeightedParse!AB164,WeightedParse!AE164,WeightedParse!AF164,WeightedParse!AG164,WeightedParse!AJ164,WeightedParse!AK164,WeightedParse!AL164,WeightedParse!AN164,WeightedParse!AO164,WeightedParse!AP164),HARMEAN(WeightedParse!I164,WeightedParse!K164,WeightedParse!M164,WeightedParse!P164,WeightedParse!Q164,WeightedParse!S164,WeightedParse!T164,WeightedParse!V164,WeightedParse!W164,WeightedParse!X164,WeightedParse!Y164,WeightedParse!Z164,WeightedParse!AB164,WeightedParse!AE164,WeightedParse!AF164,WeightedParse!AG164,WeightedParse!AJ164,WeightedParse!AK164,WeightedParse!AL164,WeightedParse!AN164,WeightedParse!AO164,WeightedParse!AP164)*Variables!$B$5),"")</f>
        <v/>
      </c>
      <c r="P164" s="114" t="str">
        <f>IF($A164&gt;"",IF(AND(OR(EXACT(SquadExport!$BO164,TRUE),EXACT(SquadExport!$BP164,TRUE)),OR(EXACT(SquadExport!$BK164,TRUE),EXACT(SquadExport!$BM164,TRUE))),HARMEAN(WeightedParse!M164,WeightedParse!P164,WeightedParse!S164,WeightedParse!U164,WeightedParse!V164,WeightedParse!W164,WeightedParse!Y164,WeightedParse!AE164,WeightedParse!AF164,WeightedParse!AP164),HARMEAN(WeightedParse!M164,WeightedParse!P164,WeightedParse!S164,WeightedParse!U164,WeightedParse!V164,WeightedParse!W164,WeightedParse!Y164,WeightedParse!AE164,WeightedParse!AF164,WeightedParse!AP164)*Variables!$B$5),"")</f>
        <v/>
      </c>
      <c r="Q164" s="114" t="str">
        <f>IF($A164&gt;"",IF(AND(OR(EXACT(SquadExport!$BO164,TRUE),EXACT(SquadExport!$BP164,TRUE)),OR(EXACT(SquadExport!$BK164,TRUE),EXACT(SquadExport!$BM164,TRUE))),HARMEAN(WeightedParse!H164,WeightedParse!P164,WeightedParse!Q164,WeightedParse!S164,WeightedParse!T164,WeightedParse!V164,WeightedParse!X164,WeightedParse!Y164,WeightedParse!Z164,WeightedParse!AE164,WeightedParse!AF164,WeightedParse!AH164,WeightedParse!AN164,WeightedParse!AO164),HARMEAN(WeightedParse!H164,WeightedParse!P164,WeightedParse!Q164,WeightedParse!S164,WeightedParse!T164,WeightedParse!V164,WeightedParse!X164,WeightedParse!Y164,WeightedParse!Z164,WeightedParse!AE164,WeightedParse!AF164,WeightedParse!AH164,WeightedParse!AN164,WeightedParse!AO164)*Variables!$B$5),"")</f>
        <v/>
      </c>
      <c r="R164" s="115" t="str">
        <f>IF($A164&gt;"",IF(AND(OR(EXACT(SquadExport!$BO164,TRUE),EXACT(SquadExport!$BP164,TRUE)),OR(EXACT(SquadExport!$BK164,TRUE),EXACT(SquadExport!$BM164,TRUE))),HARMEAN(WeightedParse!H164,WeightedParse!I164,WeightedParse!K164,WeightedParse!P164,WeightedParse!Q164,WeightedParse!S164,WeightedParse!T164,WeightedParse!V164,WeightedParse!Y164,WeightedParse!Z164,WeightedParse!AD164,WeightedParse!AE164,WeightedParse!AF164,WeightedParse!AH164,WeightedParse!AI164,WeightedParse!AJ164,WeightedParse!AN164,WeightedParse!AO164),HARMEAN(WeightedParse!H164,WeightedParse!I164,WeightedParse!K164,WeightedParse!P164,WeightedParse!Q164,WeightedParse!S164,WeightedParse!T164,WeightedParse!V164,WeightedParse!Y164,WeightedParse!Z164,WeightedParse!AD164,WeightedParse!AE164,WeightedParse!AF164,WeightedParse!AH164,WeightedParse!AI164,WeightedParse!AJ164,WeightedParse!AN164,WeightedParse!AO164)*Variables!$B$5),"")</f>
        <v/>
      </c>
      <c r="S164" s="115" t="str">
        <f>IF($A164&gt;"",IF(AND(OR(EXACT(SquadExport!$BO164,TRUE),EXACT(SquadExport!$BP164,TRUE)),OR(EXACT(SquadExport!$BK164,TRUE),EXACT(SquadExport!$BM164,TRUE))),HARMEAN(WeightedParse!H164,WeightedParse!I164,WeightedParse!K164,WeightedParse!Q164,WeightedParse!S164,WeightedParse!T164,WeightedParse!V164,WeightedParse!X164,WeightedParse!Z164,WeightedParse!AB164,WeightedParse!AD164,WeightedParse!AF164,WeightedParse!AG164,WeightedParse!AH164,WeightedParse!AI164,WeightedParse!AJ164,WeightedParse!AK164,WeightedParse!AN164,WeightedParse!AO164),HARMEAN(WeightedParse!H164,WeightedParse!I164,WeightedParse!K164,WeightedParse!Q164,WeightedParse!S164,WeightedParse!T164,WeightedParse!V164,WeightedParse!X164,WeightedParse!Z164,WeightedParse!AB164,WeightedParse!AD164,WeightedParse!AF164,WeightedParse!AG164,WeightedParse!AH164,WeightedParse!AI164,WeightedParse!AJ164,WeightedParse!AK164,WeightedParse!AN164,WeightedParse!AO164)*Variables!$B$5),"")</f>
        <v/>
      </c>
      <c r="T164" s="114" t="str">
        <f>IF($A164&gt;"",IF(AND(OR(EXACT(SquadExport!$BO164,TRUE),EXACT(SquadExport!$BP164,TRUE)),OR(EXACT(SquadExport!$BK164,TRUE),EXACT(SquadExport!$BM164,TRUE))),HARMEAN(WeightedParse!I164,WeightedParse!K164,WeightedParse!N164,WeightedParse!P164,WeightedParse!Q164,WeightedParse!S164,WeightedParse!T164,WeightedParse!V164,WeightedParse!X164,WeightedParse!Y164,WeightedParse!Z164,WeightedParse!AB164,WeightedParse!AD164,WeightedParse!AE164,WeightedParse!AF164,WeightedParse!AH164,WeightedParse!AI164,WeightedParse!AJ164,WeightedParse!AN164,WeightedParse!AO164)*WeightedParse!BD164,(HARMEAN(WeightedParse!I164,WeightedParse!K164,WeightedParse!N164,WeightedParse!P164,WeightedParse!Q164,WeightedParse!S164,WeightedParse!T164,WeightedParse!V164,WeightedParse!X164,WeightedParse!Y164,WeightedParse!Z164,WeightedParse!AB164,WeightedParse!AD164,WeightedParse!AE164,WeightedParse!AF164,WeightedParse!AH164,WeightedParse!AI164,WeightedParse!AJ164,WeightedParse!AN164,WeightedParse!AO164)*WeightedParse!BD164)*Variables!$B$5),"")</f>
        <v/>
      </c>
      <c r="U164" s="114" t="str">
        <f>IF($A164&gt;"",IF(EXACT(SquadExport!$BQ164,TRUE),HARMEAN(WeightedParse!P164,WeightedParse!S164,WeightedParse!V164,WeightedParse!X164,WeightedParse!Y164,WeightedParse!Z164,WeightedParse!AE164,WeightedParse!AF164,WeightedParse!AP164),HARMEAN(WeightedParse!P164,WeightedParse!S164,WeightedParse!V164,WeightedParse!X164,WeightedParse!Y164,WeightedParse!Z164,WeightedParse!AE164,WeightedParse!AF164,WeightedParse!AP164)*Variables!$B$5),"")</f>
        <v/>
      </c>
      <c r="V164" s="114" t="str">
        <f>IF($A164&gt;"",IF(EXACT(SquadExport!$BQ164,TRUE),HARMEAN(WeightedParse!K164,WeightedParse!Q164,WeightedParse!S164,WeightedParse!T164,WeightedParse!V164,WeightedParse!X164,WeightedParse!Z164,WeightedParse!AE164,WeightedParse!AF164,WeightedParse!AG164,WeightedParse!AH164,WeightedParse!AK164),HARMEAN(WeightedParse!K164,WeightedParse!Q164,WeightedParse!S164,WeightedParse!T164,WeightedParse!V164,WeightedParse!X164,WeightedParse!Z164,WeightedParse!AE164,WeightedParse!AF164,WeightedParse!AG164,WeightedParse!AH164,WeightedParse!AK164)*Variables!$B$5),"")</f>
        <v/>
      </c>
      <c r="W164" s="114" t="str">
        <f>IF($A164&gt;"",IF(EXACT(SquadExport!$BQ164,TRUE),HARMEAN(WeightedParse!I164,WeightedParse!K164,WeightedParse!N164,WeightedParse!Q164,WeightedParse!T164,WeightedParse!V164,WeightedParse!X164,WeightedParse!Z164,WeightedParse!AB164,WeightedParse!AD164,WeightedParse!AF164,WeightedParse!AG164,WeightedParse!AK164),HARMEAN(WeightedParse!I164,WeightedParse!K164,WeightedParse!N164,WeightedParse!Q164,WeightedParse!T164,WeightedParse!V164,WeightedParse!X164,WeightedParse!Z164,WeightedParse!AB164,WeightedParse!AD164,WeightedParse!AF164,WeightedParse!AG164,WeightedParse!AK164)*Variables!$B$5),"")</f>
        <v/>
      </c>
      <c r="X164" s="114" t="str">
        <f>IF($A164&gt;"",IF(EXACT(SquadExport!$BQ164,TRUE),HARMEAN(WeightedParse!K164,WeightedParse!P164,WeightedParse!Q164,WeightedParse!S164,WeightedParse!U164,WeightedParse!V164,WeightedParse!X164,WeightedParse!Y164,WeightedParse!Z164,WeightedParse!AE164,WeightedParse!AF164,WeightedParse!AH164,WeightedParse!AO164,WeightedParse!AP164),HARMEAN(WeightedParse!K164,WeightedParse!P164,WeightedParse!Q164,WeightedParse!S164,WeightedParse!U164,WeightedParse!V164,WeightedParse!X164,WeightedParse!Y164,WeightedParse!Z164,WeightedParse!AE164,WeightedParse!AF164,WeightedParse!AH164,WeightedParse!AO164,WeightedParse!AP164)*Variables!$B$5),"")</f>
        <v/>
      </c>
      <c r="Y164" s="114" t="str">
        <f>IF($A164&gt;"",IF(EXACT(SquadExport!$BQ164,TRUE),HARMEAN(WeightedParse!P164,WeightedParse!Q164,WeightedParse!S164,WeightedParse!U164,WeightedParse!V164,WeightedParse!W164,WeightedParse!Y164,WeightedParse!AE164,WeightedParse!AF164,WeightedParse!AH164,WeightedParse!AJ164,WeightedParse!AN164,WeightedParse!AO164,WeightedParse!AP164),HARMEAN(WeightedParse!P164,WeightedParse!Q164,WeightedParse!S164,WeightedParse!U164,WeightedParse!V164,WeightedParse!W164,WeightedParse!Y164,WeightedParse!AE164,WeightedParse!AF164,WeightedParse!AH164,WeightedParse!AJ164,WeightedParse!AN164,WeightedParse!AO164,WeightedParse!AP164)*Variables!$B$5),"")</f>
        <v/>
      </c>
      <c r="Z164" s="114" t="str">
        <f>IF($A164&gt;"",IF(EXACT(SquadExport!$BQ164,TRUE),HARMEAN(WeightedParse!M164,WeightedParse!P164,WeightedParse!Q164,WeightedParse!S164,WeightedParse!U164,WeightedParse!V164,WeightedParse!W164,WeightedParse!X164,WeightedParse!Y164,WeightedParse!Z164,WeightedParse!AE164,WeightedParse!AF164,WeightedParse!AH164,WeightedParse!AL164,WeightedParse!AO164,WeightedParse!AP164),HARMEAN(WeightedParse!M164,WeightedParse!P164,WeightedParse!Q164,WeightedParse!S164,WeightedParse!U164,WeightedParse!V164,WeightedParse!W164,WeightedParse!X164,WeightedParse!Y164,WeightedParse!Z164,WeightedParse!AE164,WeightedParse!AF164,WeightedParse!AH164,WeightedParse!AL164,WeightedParse!AO164,WeightedParse!AP164)*Variables!$B$5),"")</f>
        <v/>
      </c>
      <c r="AA164" s="114" t="str">
        <f>IF($A164&gt;"",IF(EXACT(SquadExport!$BQ164,TRUE),HARMEAN(WeightedParse!J164,WeightedParse!K164,WeightedParse!N164,WeightedParse!P164,WeightedParse!Q164,WeightedParse!S164,WeightedParse!V164,WeightedParse!X164,WeightedParse!Y164,WeightedParse!Z164,WeightedParse!AD164,WeightedParse!AE164,WeightedParse!AH164,WeightedParse!AI164,WeightedParse!AK164,WeightedParse!AN164,WeightedParse!AO164,WeightedParse!AP164),HARMEAN(WeightedParse!J164,WeightedParse!K164,WeightedParse!N164,WeightedParse!P164,WeightedParse!Q164,WeightedParse!S164,WeightedParse!V164,WeightedParse!X164,WeightedParse!Y164,WeightedParse!Z164,WeightedParse!AD164,WeightedParse!AE164,WeightedParse!AH164,WeightedParse!AI164,WeightedParse!AK164,WeightedParse!AN164,WeightedParse!AO164,WeightedParse!AP164)*Variables!$B$5),"")</f>
        <v/>
      </c>
      <c r="AB164" s="114" t="str">
        <f>IF($A164&gt;"",IF(AND(EXACT(SquadExport!$BR164,TRUE),EXACT(SquadExport!$BL164,TRUE)),HARMEAN(WeightedParse!I164,WeightedParse!K164,WeightedParse!N164,WeightedParse!Q164,WeightedParse!T164,WeightedParse!V164,WeightedParse!X164,WeightedParse!Y164,WeightedParse!Z164,WeightedParse!AD164,WeightedParse!AE164,WeightedParse!AF164,WeightedParse!AG164,WeightedParse!AH164,WeightedParse!AI164,WeightedParse!AJ164,WeightedParse!AK164,WeightedParse!AN164,WeightedParse!AO164),HARMEAN(WeightedParse!I164,WeightedParse!K164,WeightedParse!N164,WeightedParse!Q164,WeightedParse!T164,WeightedParse!V164,WeightedParse!X164,WeightedParse!Y164,WeightedParse!Z164,WeightedParse!AD164,WeightedParse!AE164,WeightedParse!AF164,WeightedParse!AG164,WeightedParse!AH164,WeightedParse!AI164,WeightedParse!AJ164,WeightedParse!AK164,WeightedParse!AN164,WeightedParse!AO164)*Variables!$B$5),"")</f>
        <v/>
      </c>
      <c r="AC164" s="114" t="str">
        <f>IF($A164&gt;"",IF(AND(EXACT(SquadExport!$BR164,TRUE),EXACT(SquadExport!$BL164,TRUE)),HARMEAN(WeightedParse!K164,WeightedParse!Q164,WeightedParse!S164,WeightedParse!T164,WeightedParse!V164,WeightedParse!X164,WeightedParse!Y164,WeightedParse!Z164,WeightedParse!AD164,WeightedParse!AE164,WeightedParse!AF164,WeightedParse!AG164,WeightedParse!AH164,WeightedParse!AO164),HARMEAN(WeightedParse!K164,WeightedParse!Q164,WeightedParse!S164,WeightedParse!T164,WeightedParse!V164,WeightedParse!X164,WeightedParse!Y164,WeightedParse!Z164,WeightedParse!AD164,WeightedParse!AE164,WeightedParse!AF164,WeightedParse!AG164,WeightedParse!AH164,WeightedParse!AO164)*Variables!$B$5),"")</f>
        <v/>
      </c>
      <c r="AD164" s="114" t="str">
        <f>IF($A164&gt;"",IF(AND(EXACT(SquadExport!$BR164,TRUE),EXACT(SquadExport!$BL164,TRUE)),HARMEAN(WeightedParse!I164,WeightedParse!J164,WeightedParse!K164,WeightedParse!N164,WeightedParse!Q164,WeightedParse!S164,WeightedParse!T164,WeightedParse!V164,WeightedParse!X164,WeightedParse!Z164,WeightedParse!AB164,WeightedParse!AD164,WeightedParse!AG164,WeightedParse!AH164,WeightedParse!AI164,WeightedParse!AK164,WeightedParse!AO164),HARMEAN(WeightedParse!I164,WeightedParse!J164,WeightedParse!K164,WeightedParse!N164,WeightedParse!Q164,WeightedParse!S164,WeightedParse!T164,WeightedParse!V164,WeightedParse!X164,WeightedParse!Z164,WeightedParse!AB164,WeightedParse!AD164,WeightedParse!AG164,WeightedParse!AH164,WeightedParse!AI164,WeightedParse!AK164,WeightedParse!AO164)*Variables!$B$5),"")</f>
        <v/>
      </c>
      <c r="AE164" s="114" t="str">
        <f>IF($A164&gt;"",IF(AND(EXACT(SquadExport!$BR164,TRUE),EXACT(SquadExport!$BL164,TRUE)),HARMEAN(WeightedParse!K164,WeightedParse!N164,WeightedParse!P164,WeightedParse!Q164,WeightedParse!S164,WeightedParse!T164,WeightedParse!U164,WeightedParse!V164,WeightedParse!X164,WeightedParse!Y164,WeightedParse!Z164,WeightedParse!AD164,WeightedParse!AE164,WeightedParse!AF164,WeightedParse!AG164,WeightedParse!AH164,WeightedParse!AI164,WeightedParse!AO164),HARMEAN(WeightedParse!K164,WeightedParse!N164,WeightedParse!P164,WeightedParse!Q164,WeightedParse!S164,WeightedParse!T164,WeightedParse!U164,WeightedParse!V164,WeightedParse!X164,WeightedParse!Y164,WeightedParse!Z164,WeightedParse!AD164,WeightedParse!AE164,WeightedParse!AF164,WeightedParse!AG164,WeightedParse!AH164,WeightedParse!AI164,WeightedParse!AO164)*Variables!$B$5),"")</f>
        <v/>
      </c>
      <c r="AF164" s="114" t="str">
        <f>IF($A164&gt;"",IF(AND(EXACT(SquadExport!$BR164,TRUE),EXACT(SquadExport!$BL164,TRUE)),HARMEAN(WeightedParse!I164,WeightedParse!J164,WeightedParse!K164,WeightedParse!N164,WeightedParse!Q164,WeightedParse!S164,WeightedParse!T164,WeightedParse!U164,WeightedParse!V164,WeightedParse!X164,WeightedParse!Z164,WeightedParse!AD164,WeightedParse!AE164,WeightedParse!AF164,WeightedParse!AH164,WeightedParse!AI164,WeightedParse!AK164,WeightedParse!AN164,WeightedParse!AO164,WeightedParse!AP164),HARMEAN(WeightedParse!I164,WeightedParse!J164,WeightedParse!K164,WeightedParse!N164,WeightedParse!Q164,WeightedParse!S164,WeightedParse!T164,WeightedParse!U164,WeightedParse!V164,WeightedParse!X164,WeightedParse!Z164,WeightedParse!AD164,WeightedParse!AE164,WeightedParse!AF164,WeightedParse!AH164,WeightedParse!AI164,WeightedParse!AK164,WeightedParse!AN164,WeightedParse!AO164,WeightedParse!AP164)*Variables!$B$5),"")</f>
        <v/>
      </c>
      <c r="AG164" s="114" t="str">
        <f>IF($A164&gt;"",IF(AND(OR(EXACT(SquadExport!$BR164,TRUE),EXACT(SquadExport!$BS164,TRUE)),OR(EXACT(SquadExport!$BK164,TRUE),EXACT(SquadExport!$BM164,TRUE))),HARMEAN(WeightedParse!I164,WeightedParse!K164,WeightedParse!Q164,WeightedParse!T164,WeightedParse!X164,WeightedParse!Z164,WeightedParse!AD164,WeightedParse!AF164,WeightedParse!AG164,WeightedParse!AJ164),HARMEAN(WeightedParse!I164,WeightedParse!K164,WeightedParse!Q164,WeightedParse!T164,WeightedParse!X164,WeightedParse!Z164,WeightedParse!AD164,WeightedParse!AF164,WeightedParse!AG164,WeightedParse!AJ164)*Variables!$B$5),"")</f>
        <v/>
      </c>
      <c r="AH164" s="114" t="str">
        <f>IF($A164&gt;"",IF(AND(OR(EXACT(SquadExport!$BR164,TRUE),EXACT(SquadExport!$BS164,TRUE)),OR(EXACT(SquadExport!$BK164,TRUE),EXACT(SquadExport!$BM164,TRUE))),HARMEAN(WeightedParse!H164,WeightedParse!K164,WeightedParse!P164,WeightedParse!Q164,WeightedParse!S164,WeightedParse!T164,WeightedParse!V164,WeightedParse!X164,WeightedParse!Y164,WeightedParse!Z164,WeightedParse!AD164,WeightedParse!AE164,WeightedParse!AF164,WeightedParse!AG164,WeightedParse!AH164,WeightedParse!AO164),HARMEAN(WeightedParse!H164,WeightedParse!K164,WeightedParse!P164,WeightedParse!Q164,WeightedParse!S164,WeightedParse!T164,WeightedParse!V164,WeightedParse!X164,WeightedParse!Y164,WeightedParse!Z164,WeightedParse!AD164,WeightedParse!AE164,WeightedParse!AF164,WeightedParse!AG164,WeightedParse!AH164,WeightedParse!AO164)*Variables!$B$5),"")</f>
        <v/>
      </c>
      <c r="AI164" s="114" t="str">
        <f>IF($A164&gt;"",IF(AND(OR(EXACT(SquadExport!$BR164,TRUE),EXACT(SquadExport!$BS164,TRUE)),OR(EXACT(SquadExport!$BK164,TRUE),EXACT(SquadExport!$BM164,TRUE))),HARMEAN(WeightedParse!H164,WeightedParse!I164,WeightedParse!K164,WeightedParse!P164,WeightedParse!Q164,WeightedParse!S164,WeightedParse!T164,WeightedParse!U164,WeightedParse!V164,WeightedParse!X164,WeightedParse!Y164,WeightedParse!Z164,WeightedParse!AD164,WeightedParse!AE164,WeightedParse!AF164,WeightedParse!AH164,WeightedParse!AI164,WeightedParse!AO164),HARMEAN(WeightedParse!H164,WeightedParse!I164,WeightedParse!K164,WeightedParse!P164,WeightedParse!Q164,WeightedParse!S164,WeightedParse!T164,WeightedParse!U164,WeightedParse!V164,WeightedParse!X164,WeightedParse!Y164,WeightedParse!Z164,WeightedParse!AD164,WeightedParse!AE164,WeightedParse!AF164,WeightedParse!AH164,WeightedParse!AI164,WeightedParse!AO164)*Variables!$B$5),"")</f>
        <v/>
      </c>
      <c r="AJ164" s="114" t="str">
        <f>IF($A164&gt;"",IF(AND(OR(EXACT(SquadExport!$BR164,TRUE),EXACT(SquadExport!$BS164,TRUE)),OR(EXACT(SquadExport!$BK164,TRUE),EXACT(SquadExport!$BM164,TRUE))),HARMEAN(WeightedParse!H164,WeightedParse!K164,WeightedParse!M164,WeightedParse!V164,WeightedParse!W164,WeightedParse!AD164,WeightedParse!AF164,WeightedParse!AH164,WeightedParse!AK164,WeightedParse!AL164,WeightedParse!AO164,WeightedParse!AP164)*(CONVERT(LEFT(SquadExport!$E164,FIND("'",SquadExport!$E164)-1)+((MID(SquadExport!$E164,FIND("'",SquadExport!$E164)+1,LEN(SquadExport!$E164)-FIND("'",SquadExport!$E164)-1))/12),"ft","m")-1)/(Variables!$C$4-1),(HARMEAN(WeightedParse!H164,WeightedParse!K164,WeightedParse!M164,WeightedParse!V164,WeightedParse!W164,WeightedParse!AD164,WeightedParse!AF164,WeightedParse!AH164,WeightedParse!AK164,WeightedParse!AL164,WeightedParse!AO164,WeightedParse!AP164)*(CONVERT(LEFT(SquadExport!$E164,FIND("'",SquadExport!$E164)-1)+((MID(SquadExport!$E164,FIND("'",SquadExport!$E164)+1,LEN(SquadExport!$E164)-FIND("'",SquadExport!$E164)-1))/12),"ft","m")-1)/(Variables!$C$4-1))*Variables!$B$5),"")</f>
        <v/>
      </c>
      <c r="AK164" s="114" t="str">
        <f>IF($A164&gt;"",IF(AND(OR(EXACT(SquadExport!$BR164,TRUE),EXACT(SquadExport!$BS164,TRUE)),OR(EXACT(SquadExport!$BK164,TRUE),EXACT(SquadExport!$BM164,TRUE))),HARMEAN(WeightedParse!J164,WeightedParse!K164,WeightedParse!T164,WeightedParse!V164,WeightedParse!X164,WeightedParse!Y164,WeightedParse!Z164,WeightedParse!AD164,WeightedParse!AH164,WeightedParse!AI164,WeightedParse!AK164,WeightedParse!AO164),HARMEAN(WeightedParse!J164,WeightedParse!K164,WeightedParse!T164,WeightedParse!V164,WeightedParse!X164,WeightedParse!Y164,WeightedParse!Z164,WeightedParse!AD164,WeightedParse!AH164,WeightedParse!AI164,WeightedParse!AK164,WeightedParse!AO164)*Variables!$B$5),"")</f>
        <v/>
      </c>
      <c r="AL164" s="114" t="str">
        <f>IF($A164&gt;"",IF(AND(OR(EXACT(SquadExport!$BR164,TRUE),EXACT(SquadExport!$BS164,TRUE)),OR(EXACT(SquadExport!$BK164,TRUE),EXACT(SquadExport!$BM164,TRUE))),HARMEAN(WeightedParse!H164,WeightedParse!I164,WeightedParse!K164,WeightedParse!Q164,WeightedParse!T164,WeightedParse!V164,WeightedParse!AB164,WeightedParse!AD164,WeightedParse!AH164,WeightedParse!AI164,WeightedParse!AJ164,WeightedParse!AN164,WeightedParse!AO164),HARMEAN(WeightedParse!H164,WeightedParse!I164,WeightedParse!K164,WeightedParse!Q164,WeightedParse!T164,WeightedParse!V164,WeightedParse!AB164,WeightedParse!AD164,WeightedParse!AH164,WeightedParse!AI164,WeightedParse!AJ164,WeightedParse!AN164,WeightedParse!AO164)*Variables!$B$5),"")</f>
        <v/>
      </c>
      <c r="AM164" s="114" t="str">
        <f>IF($A164&gt;"",IF(AND(OR(EXACT(SquadExport!$BR164,TRUE),EXACT(SquadExport!$BS164,TRUE)),OR(EXACT(SquadExport!$BK164,TRUE),EXACT(SquadExport!$BM164,TRUE))),HARMEAN(WeightedParse!I164,WeightedParse!J164,WeightedParse!K164,WeightedParse!N164,WeightedParse!Q164,WeightedParse!T164,WeightedParse!V164,WeightedParse!X164,WeightedParse!AB164,WeightedParse!AD164,WeightedParse!AG164,WeightedParse!AI164,WeightedParse!AJ164,WeightedParse!AK164,WeightedParse!AN164)*WeightedParse!BD164,(HARMEAN(WeightedParse!I164,WeightedParse!J164,WeightedParse!K164,WeightedParse!N164,WeightedParse!Q164,WeightedParse!T164,WeightedParse!V164,WeightedParse!X164,WeightedParse!AB164,WeightedParse!AD164,WeightedParse!AG164,WeightedParse!AI164,WeightedParse!AJ164,WeightedParse!AK164,WeightedParse!AN164)*WeightedParse!BD164)*Variables!$B$5),"")</f>
        <v/>
      </c>
      <c r="AN164" s="114" t="str">
        <f>IF($A164&gt;"",IF(AND(OR(EXACT(SquadExport!$BR164,TRUE),EXACT(SquadExport!$BS164,TRUE)),OR(EXACT(SquadExport!$BK164,TRUE),EXACT(SquadExport!$BM164,TRUE))),HARMEAN(WeightedParse!H164,WeightedParse!I164,WeightedParse!K164,WeightedParse!N164,WeightedParse!Q164,WeightedParse!T164,WeightedParse!V164,WeightedParse!X164,WeightedParse!Z164,WeightedParse!AD164,WeightedParse!AG164,WeightedParse!AH164,WeightedParse!AI164,WeightedParse!AJ164,WeightedParse!AN164,WeightedParse!AO164)*WeightedParse!BD164,(HARMEAN(WeightedParse!H164,WeightedParse!I164,WeightedParse!K164,WeightedParse!N164,WeightedParse!Q164,WeightedParse!T164,WeightedParse!V164,WeightedParse!X164,WeightedParse!Z164,WeightedParse!AD164,WeightedParse!AG164,WeightedParse!AH164,WeightedParse!AI164,WeightedParse!AJ164,WeightedParse!AN164,WeightedParse!AO164)*WeightedParse!BD164)*Variables!$B$5),"")</f>
        <v/>
      </c>
      <c r="AO164" s="114" t="str">
        <f>IF($A164&gt;"",IF(AND(EXACT(SquadExport!$BS164,TRUE),EXACT(SquadExport!$BL164,TRUE)),HARMEAN(WeightedParse!K164,WeightedParse!Q164,WeightedParse!T164,WeightedParse!V164,WeightedParse!X164,WeightedParse!Z164,WeightedParse!AB164,WeightedParse!AD164,WeightedParse!AG164,WeightedParse!AK164),HARMEAN(WeightedParse!K164,WeightedParse!Q164,WeightedParse!T164,WeightedParse!V164,WeightedParse!X164,WeightedParse!Z164,WeightedParse!AB164,WeightedParse!AD164,WeightedParse!AG164,WeightedParse!AK164)*Variables!$B$5),"")</f>
        <v/>
      </c>
      <c r="AP164" s="114" t="str">
        <f>IF($A164&gt;"",IF(AND(EXACT(SquadExport!$BS164,TRUE),EXACT(SquadExport!$BL164,TRUE)),HARMEAN(WeightedParse!I164,WeightedParse!K164,WeightedParse!Q164,WeightedParse!T164,WeightedParse!V164,WeightedParse!X164,WeightedParse!Z164,WeightedParse!AB164,WeightedParse!AD164,WeightedParse!AF164,WeightedParse!AG164,WeightedParse!AI164,WeightedParse!AJ164),HARMEAN(WeightedParse!I164,WeightedParse!K164,WeightedParse!Q164,WeightedParse!T164,WeightedParse!V164,WeightedParse!X164,WeightedParse!Z164,WeightedParse!AB164,WeightedParse!AD164,WeightedParse!AF164,WeightedParse!AG164,WeightedParse!AI164,WeightedParse!AJ164)*Variables!$B$5),"")</f>
        <v/>
      </c>
      <c r="AQ164" s="114" t="str">
        <f>IF($A164&gt;"",IF(AND(EXACT(SquadExport!$BS164,TRUE),EXACT(SquadExport!$BL164,TRUE)),HARMEAN(WeightedParse!I164,WeightedParse!J164,WeightedParse!K164,WeightedParse!Q164,WeightedParse!T164,WeightedParse!V164,WeightedParse!X164,WeightedParse!Z164,WeightedParse!AB164,WeightedParse!AD164,WeightedParse!AG164,WeightedParse!AI164,WeightedParse!AJ164,WeightedParse!AK164),HARMEAN(WeightedParse!I164,WeightedParse!J164,WeightedParse!K164,WeightedParse!Q164,WeightedParse!T164,WeightedParse!V164,WeightedParse!X164,WeightedParse!Z164,WeightedParse!AB164,WeightedParse!AD164,WeightedParse!AG164,WeightedParse!AI164,WeightedParse!AJ164,WeightedParse!AK164)*Variables!$B$5),"")</f>
        <v/>
      </c>
      <c r="AR164" s="114" t="str">
        <f>IF($A164&gt;"",IF(AND(EXACT(SquadExport!$BS164,TRUE),EXACT(SquadExport!$BL164,TRUE)),HARMEAN(WeightedParse!I164,WeightedParse!J164,WeightedParse!K164,WeightedParse!Q164,WeightedParse!T164,WeightedParse!V164,WeightedParse!X164,WeightedParse!Y164,WeightedParse!Z164,WeightedParse!AD164,WeightedParse!AH164,WeightedParse!AI164,WeightedParse!AJ164,WeightedParse!AK164,WeightedParse!AN164,WeightedParse!AO164),HARMEAN(WeightedParse!I164,WeightedParse!J164,WeightedParse!K164,WeightedParse!Q164,WeightedParse!T164,WeightedParse!V164,WeightedParse!X164,WeightedParse!Y164,WeightedParse!Z164,WeightedParse!AD164,WeightedParse!AH164,WeightedParse!AI164,WeightedParse!AJ164,WeightedParse!AK164,WeightedParse!AN164,WeightedParse!AO164)*Variables!$B$5),"")</f>
        <v/>
      </c>
      <c r="AS164" s="114" t="str">
        <f>IF($A164&gt;"",IF(AND(EXACT(SquadExport!$BT164,TRUE),EXACT(SquadExport!$BL164,TRUE)),HARMEAN(WeightedParse!J164,WeightedParse!K164,WeightedParse!M164,WeightedParse!T164,WeightedParse!V164,WeightedParse!X164,WeightedParse!Z164,WeightedParse!AD164,WeightedParse!AI164),(HARMEAN(WeightedParse!J164,WeightedParse!K164,WeightedParse!M164,WeightedParse!T164,WeightedParse!V164,WeightedParse!X164,WeightedParse!Z164,WeightedParse!AD164,WeightedParse!AI164)*Variables!$B$5)),"")</f>
        <v/>
      </c>
      <c r="AT164" s="114" t="str">
        <f>IF($A164&gt;"",IF(AND(EXACT(SquadExport!$BT164,TRUE),EXACT(SquadExport!$BL164,TRUE)),HARMEAN(WeightedParse!J164,WeightedParse!K164,WeightedParse!M164,WeightedParse!U164,WeightedParse!V164,WeightedParse!W164,WeightedParse!X164,WeightedParse!Z164,WeightedParse!AD164,WeightedParse!AF164,WeightedParse!AK164,WeightedParse!AL164,WeightedParse!AP164)*(CONVERT(LEFT(SquadExport!$E164,FIND("'",SquadExport!$E164)-1)+((MID(SquadExport!$E164,FIND("'",SquadExport!$E164)+1,LEN(SquadExport!$E164)-FIND("'",SquadExport!$E164)-1))/12),"ft","m")-1)/(Variables!$C$4-1),(HARMEAN(WeightedParse!J164,WeightedParse!K164,WeightedParse!M164,WeightedParse!U164,WeightedParse!V164,WeightedParse!W164,WeightedParse!X164,WeightedParse!Z164,WeightedParse!AD164,WeightedParse!AF164,WeightedParse!AK164,WeightedParse!AL164,WeightedParse!AP164)*(CONVERT(LEFT(SquadExport!$E164,FIND("'",SquadExport!$E164)-1)+((MID(SquadExport!$E164,FIND("'",SquadExport!$E164)+1,LEN(SquadExport!$E164)-FIND("'",SquadExport!$E164)-1))/12),"ft","m")-1)/(Variables!$C$4-1)))*Variables!$B$5,"")</f>
        <v/>
      </c>
      <c r="AU164" s="114" t="str">
        <f>IF($A164&gt;"",IF(AND(EXACT(SquadExport!$BT164,TRUE),EXACT(SquadExport!$BL164,TRUE)),HARMEAN(WeightedParse!I164,WeightedParse!J164,WeightedParse!K164,WeightedParse!Q164,WeightedParse!T164,WeightedParse!V164,WeightedParse!X164,WeightedParse!Z164,WeightedParse!AB164,WeightedParse!AD164,WeightedParse!AF164,WeightedParse!AG164,WeightedParse!AK164,WeightedParse!AP164),HARMEAN(WeightedParse!I164,WeightedParse!J164,WeightedParse!K164,WeightedParse!Q164,WeightedParse!T164,WeightedParse!V164,WeightedParse!X164,WeightedParse!Z164,WeightedParse!AB164,WeightedParse!AD164,WeightedParse!AF164,WeightedParse!AG164,WeightedParse!AK164,WeightedParse!AP164)*Variables!$B$5),"")</f>
        <v/>
      </c>
      <c r="AV164" s="114" t="str">
        <f>IF($A164&gt;"",IF(AND(EXACT(SquadExport!$BT164,TRUE),EXACT(SquadExport!$BL164,TRUE)),HARMEAN(WeightedParse!I164,WeightedParse!J164,WeightedParse!K164,WeightedParse!Q164,WeightedParse!T164,WeightedParse!V164,WeightedParse!X164,WeightedParse!Z164,WeightedParse!AD164,WeightedParse!AH164,WeightedParse!AI164,WeightedParse!AJ164,WeightedParse!AK164,WeightedParse!AN164,WeightedParse!AO164),HARMEAN(WeightedParse!I164,WeightedParse!J164,WeightedParse!K164,WeightedParse!Q164,WeightedParse!T164,WeightedParse!V164,WeightedParse!X164,WeightedParse!Z164,WeightedParse!AD164,WeightedParse!AH164,WeightedParse!AI164,WeightedParse!AJ164,WeightedParse!AK164,WeightedParse!AN164,WeightedParse!AO164)*Variables!$B$5),"")</f>
        <v/>
      </c>
      <c r="AW164" s="114" t="str">
        <f>IF($A164&gt;"",IF(AND(EXACT(SquadExport!$BT164,TRUE),EXACT(SquadExport!$BL164,TRUE)),HARMEAN(WeightedParse!I164,WeightedParse!J164,WeightedParse!K164,WeightedParse!Q164,WeightedParse!T164,WeightedParse!V164,WeightedParse!X164,WeightedParse!Z164,WeightedParse!AB164,WeightedParse!AD164,WeightedParse!AF164,WeightedParse!AG164,WeightedParse!AI164,WeightedParse!AJ164,WeightedParse!AK164),HARMEAN(WeightedParse!I164,WeightedParse!J164,WeightedParse!K164,WeightedParse!Q164,WeightedParse!T164,WeightedParse!V164,WeightedParse!X164,WeightedParse!Z164,WeightedParse!AB164,WeightedParse!AD164,WeightedParse!AF164,WeightedParse!AG164,WeightedParse!AI164,WeightedParse!AJ164,WeightedParse!AK164)*Variables!$B$5),"")</f>
        <v/>
      </c>
      <c r="AX164" s="114" t="str">
        <f>IF($A164&gt;"",IF(AND(EXACT(SquadExport!$BT164,TRUE),EXACT(SquadExport!$BL164,TRUE)),HARMEAN(WeightedParse!K164,WeightedParse!Q164,WeightedParse!U164,WeightedParse!V164,WeightedParse!W164,WeightedParse!X164,WeightedParse!Y164,WeightedParse!Z164,WeightedParse!AD164,WeightedParse!AF164,WeightedParse!AH164,WeightedParse!AI164,WeightedParse!AJ164,WeightedParse!AK164,WeightedParse!AN164,WeightedParse!AO164,WeightedParse!AP164),HARMEAN(WeightedParse!K164,WeightedParse!Q164,WeightedParse!U164,WeightedParse!V164,WeightedParse!W164,WeightedParse!X164,WeightedParse!Y164,WeightedParse!Z164,WeightedParse!AD164,WeightedParse!AF164,WeightedParse!AH164,WeightedParse!AI164,WeightedParse!AJ164,WeightedParse!AK164,WeightedParse!AN164,WeightedParse!AO164,WeightedParse!AP164)*Variables!$B$5),"")</f>
        <v/>
      </c>
      <c r="AY164" s="114" t="str">
        <f>IF($A164&gt;"",IF(AND(EXACT(SquadExport!$BT164,TRUE),EXACT(SquadExport!$BL164,TRUE)),HARMEAN(WeightedParse!I164,WeightedParse!J164,WeightedParse!K164,WeightedParse!M164,WeightedParse!N164,WeightedParse!Q164,WeightedParse!T164,WeightedParse!V164,WeightedParse!X164,WeightedParse!Z164,WeightedParse!AD164,WeightedParse!AF164,WeightedParse!AG164,WeightedParse!AH164,WeightedParse!AI164,WeightedParse!AJ164,WeightedParse!AK164,WeightedParse!AL164,WeightedParse!AN164,WeightedParse!AO164,WeightedParse!AP164),HARMEAN(WeightedParse!I164,WeightedParse!J164,WeightedParse!K164,WeightedParse!M164,WeightedParse!N164,WeightedParse!Q164,WeightedParse!T164,WeightedParse!V164,WeightedParse!X164,WeightedParse!Z164,WeightedParse!AD164,WeightedParse!AF164,WeightedParse!AG164,WeightedParse!AH164,WeightedParse!AI164,WeightedParse!AJ164,WeightedParse!AK164,WeightedParse!AL164,WeightedParse!AN164,WeightedParse!AO164,WeightedParse!AP164)*Variables!$B$5),"")</f>
        <v/>
      </c>
    </row>
    <row r="165" spans="1:51" ht="15" customHeight="1" x14ac:dyDescent="0.25">
      <c r="A165" s="3" t="str">
        <f>IF(WeightedParse!A165&gt;"",WeightedParse!A165,"")</f>
        <v/>
      </c>
      <c r="B165" s="4" t="str">
        <f>IF(WeightedParse!B165&gt;0,WeightedParse!B165,"")</f>
        <v/>
      </c>
      <c r="C165" s="4" t="str">
        <f>IF(A165&gt;"",IF(AND(B165&lt;=Variables!$B$8,G165&gt;2),"Youth",IF(AND(B165&lt;=Variables!$B$8,G165&lt;=2),"Prospect",IF(AND(B165&gt;=Variables!$B$9,G165&gt;2),"Old",IF(G165&gt;=3,"Reserves","First Team")))),"")</f>
        <v/>
      </c>
      <c r="D165" s="4" t="str">
        <f>SquadExport!BJ165</f>
        <v/>
      </c>
      <c r="E165" s="4" t="str">
        <f>IF(A165&gt;"",VLOOKUP(F165,Roles!A:B,2,FALSE)&amp;IF(OR(VLOOKUP(F165,Roles!$A:$B,2,FALSE)="FB",VLOOKUP(F165,Roles!$A:$B,2,FALSE)="WB",VLOOKUP(F165,Roles!$A:$B,2,FALSE)="WM",VLOOKUP(F165,Roles!$A:$B,2,FALSE)="W"),IF(AND(SquadExport!BK165=TRUE,SquadExport!BM165=TRUE,WeightedParse!BB165&gt;=WeightedParse!BC165)," (R)",IF(AND(SquadExport!BK165=TRUE,SquadExport!BM165=TRUE,WeightedParse!BB165&lt;WeightedParse!BC165)," (L)",IF(AND(SquadExport!BK165=TRUE,SquadExport!BM165=FALSE), " (L)",IF(AND(SquadExport!BK165=FALSE,SquadExport!BM165=TRUE)," (R)","")))),""),"")</f>
        <v/>
      </c>
      <c r="F165" s="4" t="str" cm="1">
        <f t="array" ref="F165">IF(A165&gt;"",INDEX($J$1:$AY$1,SUMPRODUCT(MAX(($J$2:$AY$200=MAX($J165:$AY165))*(COLUMN($J$2:$AY$200))))-COLUMN($J$1)+1),"")</f>
        <v/>
      </c>
      <c r="G165" s="4" t="str">
        <f t="shared" si="6"/>
        <v/>
      </c>
      <c r="H165" s="4" t="str">
        <f t="shared" si="7"/>
        <v/>
      </c>
      <c r="I165" s="5" t="str">
        <f t="shared" si="8"/>
        <v/>
      </c>
      <c r="J165" s="114" t="str">
        <f>IF($A165&gt;"",HARMEAN(WeightedParse!V165,WeightedParse!Y165,WeightedParse!Z165,WeightedParse!AE165,WeightedParse!AJ165,WeightedParse!AQ165,WeightedParse!AR165,WeightedParse!AS165,WeightedParse!AU165,WeightedParse!AV165,WeightedParse!AW165,WeightedParse!AY165,WeightedParse!BA165),"")</f>
        <v/>
      </c>
      <c r="K165" s="114" t="str">
        <f>IF(A165&gt;"",HARMEAN(WeightedParse!K165,WeightedParse!Q165,WeightedParse!V165,WeightedParse!X165,WeightedParse!Y165,WeightedParse!Z165,WeightedParse!AE165,WeightedParse!AG165,WeightedParse!AI165,WeightedParse!AJ165,WeightedParse!AQ165,WeightedParse!AR165,WeightedParse!AS165,WeightedParse!AU165,WeightedParse!AV165,WeightedParse!AW165,WeightedParse!AY165,WeightedParse!AZ165,WeightedParse!BA165),"")</f>
        <v/>
      </c>
      <c r="L165" s="114" t="str">
        <f>IF($A165&gt;"",IF(AND(EXACT(SquadExport!$BO165,TRUE),EXACT(SquadExport!$BL165,TRUE)),HARMEAN(WeightedParse!M165,WeightedParse!P165,WeightedParse!S165,WeightedParse!U165,WeightedParse!V165,WeightedParse!W165,WeightedParse!Y165,WeightedParse!AE165,WeightedParse!AL165,WeightedParse!AN165,WeightedParse!AP165),HARMEAN(WeightedParse!M165,WeightedParse!P165,WeightedParse!S165,WeightedParse!U165,WeightedParse!V165,WeightedParse!W165,WeightedParse!Y165,WeightedParse!AE165,WeightedParse!AL165,WeightedParse!AN165,WeightedParse!AP165)*Variables!$B$5),"")</f>
        <v/>
      </c>
      <c r="M165" s="114" t="str">
        <f>IF($A165&gt;"",IF(AND(EXACT(SquadExport!$BO165,TRUE),EXACT(SquadExport!$BL165,TRUE)),HARMEAN(WeightedParse!M165,WeightedParse!P165,WeightedParse!S165,WeightedParse!U165,WeightedParse!V165,WeightedParse!W165,WeightedParse!X165,WeightedParse!Y165,WeightedParse!Z165,WeightedParse!AE165,WeightedParse!AL165,WeightedParse!AN165,WeightedParse!AP165),HARMEAN(WeightedParse!M165,WeightedParse!P165,WeightedParse!S165,WeightedParse!U165,WeightedParse!V165,WeightedParse!W165,WeightedParse!X165,WeightedParse!Y165,WeightedParse!Z165,WeightedParse!AE165,WeightedParse!AL165,WeightedParse!AN165,WeightedParse!AP165)*Variables!$B$5),"")</f>
        <v/>
      </c>
      <c r="N165" s="114" t="str">
        <f>IF($A165&gt;"",IF(AND(EXACT(SquadExport!$BO165,TRUE),EXACT(SquadExport!$BL165,TRUE)),HARMEAN(WeightedParse!K165,WeightedParse!M165,WeightedParse!P165,WeightedParse!Q165,WeightedParse!S165,WeightedParse!T165,WeightedParse!U165,WeightedParse!V165,WeightedParse!W165,WeightedParse!X165,WeightedParse!Y165,WeightedParse!Z165,WeightedParse!AE165,WeightedParse!AG165,WeightedParse!AL165,WeightedParse!AN165,WeightedParse!AP165),HARMEAN(WeightedParse!K165,WeightedParse!M165,WeightedParse!P165,WeightedParse!Q165,WeightedParse!S165,WeightedParse!T165,WeightedParse!U165,WeightedParse!V165,WeightedParse!W165,WeightedParse!X165,WeightedParse!Y165,WeightedParse!Z165,WeightedParse!AE165,WeightedParse!AG165,WeightedParse!AL165,WeightedParse!AN165,WeightedParse!AP165)*Variables!$B$5),"")</f>
        <v/>
      </c>
      <c r="O165" s="114" t="str">
        <f>IF($A165&gt;"",IF(AND(EXACT(SquadExport!$BO165,TRUE),EXACT(SquadExport!$BL165,TRUE)),HARMEAN(WeightedParse!I165,WeightedParse!K165,WeightedParse!M165,WeightedParse!P165,WeightedParse!Q165,WeightedParse!S165,WeightedParse!T165,WeightedParse!V165,WeightedParse!W165,WeightedParse!X165,WeightedParse!Y165,WeightedParse!Z165,WeightedParse!AB165,WeightedParse!AE165,WeightedParse!AF165,WeightedParse!AG165,WeightedParse!AJ165,WeightedParse!AK165,WeightedParse!AL165,WeightedParse!AN165,WeightedParse!AO165,WeightedParse!AP165),HARMEAN(WeightedParse!I165,WeightedParse!K165,WeightedParse!M165,WeightedParse!P165,WeightedParse!Q165,WeightedParse!S165,WeightedParse!T165,WeightedParse!V165,WeightedParse!W165,WeightedParse!X165,WeightedParse!Y165,WeightedParse!Z165,WeightedParse!AB165,WeightedParse!AE165,WeightedParse!AF165,WeightedParse!AG165,WeightedParse!AJ165,WeightedParse!AK165,WeightedParse!AL165,WeightedParse!AN165,WeightedParse!AO165,WeightedParse!AP165)*Variables!$B$5),"")</f>
        <v/>
      </c>
      <c r="P165" s="114" t="str">
        <f>IF($A165&gt;"",IF(AND(OR(EXACT(SquadExport!$BO165,TRUE),EXACT(SquadExport!$BP165,TRUE)),OR(EXACT(SquadExport!$BK165,TRUE),EXACT(SquadExport!$BM165,TRUE))),HARMEAN(WeightedParse!M165,WeightedParse!P165,WeightedParse!S165,WeightedParse!U165,WeightedParse!V165,WeightedParse!W165,WeightedParse!Y165,WeightedParse!AE165,WeightedParse!AF165,WeightedParse!AP165),HARMEAN(WeightedParse!M165,WeightedParse!P165,WeightedParse!S165,WeightedParse!U165,WeightedParse!V165,WeightedParse!W165,WeightedParse!Y165,WeightedParse!AE165,WeightedParse!AF165,WeightedParse!AP165)*Variables!$B$5),"")</f>
        <v/>
      </c>
      <c r="Q165" s="114" t="str">
        <f>IF($A165&gt;"",IF(AND(OR(EXACT(SquadExport!$BO165,TRUE),EXACT(SquadExport!$BP165,TRUE)),OR(EXACT(SquadExport!$BK165,TRUE),EXACT(SquadExport!$BM165,TRUE))),HARMEAN(WeightedParse!H165,WeightedParse!P165,WeightedParse!Q165,WeightedParse!S165,WeightedParse!T165,WeightedParse!V165,WeightedParse!X165,WeightedParse!Y165,WeightedParse!Z165,WeightedParse!AE165,WeightedParse!AF165,WeightedParse!AH165,WeightedParse!AN165,WeightedParse!AO165),HARMEAN(WeightedParse!H165,WeightedParse!P165,WeightedParse!Q165,WeightedParse!S165,WeightedParse!T165,WeightedParse!V165,WeightedParse!X165,WeightedParse!Y165,WeightedParse!Z165,WeightedParse!AE165,WeightedParse!AF165,WeightedParse!AH165,WeightedParse!AN165,WeightedParse!AO165)*Variables!$B$5),"")</f>
        <v/>
      </c>
      <c r="R165" s="115" t="str">
        <f>IF($A165&gt;"",IF(AND(OR(EXACT(SquadExport!$BO165,TRUE),EXACT(SquadExport!$BP165,TRUE)),OR(EXACT(SquadExport!$BK165,TRUE),EXACT(SquadExport!$BM165,TRUE))),HARMEAN(WeightedParse!H165,WeightedParse!I165,WeightedParse!K165,WeightedParse!P165,WeightedParse!Q165,WeightedParse!S165,WeightedParse!T165,WeightedParse!V165,WeightedParse!Y165,WeightedParse!Z165,WeightedParse!AD165,WeightedParse!AE165,WeightedParse!AF165,WeightedParse!AH165,WeightedParse!AI165,WeightedParse!AJ165,WeightedParse!AN165,WeightedParse!AO165),HARMEAN(WeightedParse!H165,WeightedParse!I165,WeightedParse!K165,WeightedParse!P165,WeightedParse!Q165,WeightedParse!S165,WeightedParse!T165,WeightedParse!V165,WeightedParse!Y165,WeightedParse!Z165,WeightedParse!AD165,WeightedParse!AE165,WeightedParse!AF165,WeightedParse!AH165,WeightedParse!AI165,WeightedParse!AJ165,WeightedParse!AN165,WeightedParse!AO165)*Variables!$B$5),"")</f>
        <v/>
      </c>
      <c r="S165" s="115" t="str">
        <f>IF($A165&gt;"",IF(AND(OR(EXACT(SquadExport!$BO165,TRUE),EXACT(SquadExport!$BP165,TRUE)),OR(EXACT(SquadExport!$BK165,TRUE),EXACT(SquadExport!$BM165,TRUE))),HARMEAN(WeightedParse!H165,WeightedParse!I165,WeightedParse!K165,WeightedParse!Q165,WeightedParse!S165,WeightedParse!T165,WeightedParse!V165,WeightedParse!X165,WeightedParse!Z165,WeightedParse!AB165,WeightedParse!AD165,WeightedParse!AF165,WeightedParse!AG165,WeightedParse!AH165,WeightedParse!AI165,WeightedParse!AJ165,WeightedParse!AK165,WeightedParse!AN165,WeightedParse!AO165),HARMEAN(WeightedParse!H165,WeightedParse!I165,WeightedParse!K165,WeightedParse!Q165,WeightedParse!S165,WeightedParse!T165,WeightedParse!V165,WeightedParse!X165,WeightedParse!Z165,WeightedParse!AB165,WeightedParse!AD165,WeightedParse!AF165,WeightedParse!AG165,WeightedParse!AH165,WeightedParse!AI165,WeightedParse!AJ165,WeightedParse!AK165,WeightedParse!AN165,WeightedParse!AO165)*Variables!$B$5),"")</f>
        <v/>
      </c>
      <c r="T165" s="114" t="str">
        <f>IF($A165&gt;"",IF(AND(OR(EXACT(SquadExport!$BO165,TRUE),EXACT(SquadExport!$BP165,TRUE)),OR(EXACT(SquadExport!$BK165,TRUE),EXACT(SquadExport!$BM165,TRUE))),HARMEAN(WeightedParse!I165,WeightedParse!K165,WeightedParse!N165,WeightedParse!P165,WeightedParse!Q165,WeightedParse!S165,WeightedParse!T165,WeightedParse!V165,WeightedParse!X165,WeightedParse!Y165,WeightedParse!Z165,WeightedParse!AB165,WeightedParse!AD165,WeightedParse!AE165,WeightedParse!AF165,WeightedParse!AH165,WeightedParse!AI165,WeightedParse!AJ165,WeightedParse!AN165,WeightedParse!AO165)*WeightedParse!BD165,(HARMEAN(WeightedParse!I165,WeightedParse!K165,WeightedParse!N165,WeightedParse!P165,WeightedParse!Q165,WeightedParse!S165,WeightedParse!T165,WeightedParse!V165,WeightedParse!X165,WeightedParse!Y165,WeightedParse!Z165,WeightedParse!AB165,WeightedParse!AD165,WeightedParse!AE165,WeightedParse!AF165,WeightedParse!AH165,WeightedParse!AI165,WeightedParse!AJ165,WeightedParse!AN165,WeightedParse!AO165)*WeightedParse!BD165)*Variables!$B$5),"")</f>
        <v/>
      </c>
      <c r="U165" s="114" t="str">
        <f>IF($A165&gt;"",IF(EXACT(SquadExport!$BQ165,TRUE),HARMEAN(WeightedParse!P165,WeightedParse!S165,WeightedParse!V165,WeightedParse!X165,WeightedParse!Y165,WeightedParse!Z165,WeightedParse!AE165,WeightedParse!AF165,WeightedParse!AP165),HARMEAN(WeightedParse!P165,WeightedParse!S165,WeightedParse!V165,WeightedParse!X165,WeightedParse!Y165,WeightedParse!Z165,WeightedParse!AE165,WeightedParse!AF165,WeightedParse!AP165)*Variables!$B$5),"")</f>
        <v/>
      </c>
      <c r="V165" s="114" t="str">
        <f>IF($A165&gt;"",IF(EXACT(SquadExport!$BQ165,TRUE),HARMEAN(WeightedParse!K165,WeightedParse!Q165,WeightedParse!S165,WeightedParse!T165,WeightedParse!V165,WeightedParse!X165,WeightedParse!Z165,WeightedParse!AE165,WeightedParse!AF165,WeightedParse!AG165,WeightedParse!AH165,WeightedParse!AK165),HARMEAN(WeightedParse!K165,WeightedParse!Q165,WeightedParse!S165,WeightedParse!T165,WeightedParse!V165,WeightedParse!X165,WeightedParse!Z165,WeightedParse!AE165,WeightedParse!AF165,WeightedParse!AG165,WeightedParse!AH165,WeightedParse!AK165)*Variables!$B$5),"")</f>
        <v/>
      </c>
      <c r="W165" s="114" t="str">
        <f>IF($A165&gt;"",IF(EXACT(SquadExport!$BQ165,TRUE),HARMEAN(WeightedParse!I165,WeightedParse!K165,WeightedParse!N165,WeightedParse!Q165,WeightedParse!T165,WeightedParse!V165,WeightedParse!X165,WeightedParse!Z165,WeightedParse!AB165,WeightedParse!AD165,WeightedParse!AF165,WeightedParse!AG165,WeightedParse!AK165),HARMEAN(WeightedParse!I165,WeightedParse!K165,WeightedParse!N165,WeightedParse!Q165,WeightedParse!T165,WeightedParse!V165,WeightedParse!X165,WeightedParse!Z165,WeightedParse!AB165,WeightedParse!AD165,WeightedParse!AF165,WeightedParse!AG165,WeightedParse!AK165)*Variables!$B$5),"")</f>
        <v/>
      </c>
      <c r="X165" s="114" t="str">
        <f>IF($A165&gt;"",IF(EXACT(SquadExport!$BQ165,TRUE),HARMEAN(WeightedParse!K165,WeightedParse!P165,WeightedParse!Q165,WeightedParse!S165,WeightedParse!U165,WeightedParse!V165,WeightedParse!X165,WeightedParse!Y165,WeightedParse!Z165,WeightedParse!AE165,WeightedParse!AF165,WeightedParse!AH165,WeightedParse!AO165,WeightedParse!AP165),HARMEAN(WeightedParse!K165,WeightedParse!P165,WeightedParse!Q165,WeightedParse!S165,WeightedParse!U165,WeightedParse!V165,WeightedParse!X165,WeightedParse!Y165,WeightedParse!Z165,WeightedParse!AE165,WeightedParse!AF165,WeightedParse!AH165,WeightedParse!AO165,WeightedParse!AP165)*Variables!$B$5),"")</f>
        <v/>
      </c>
      <c r="Y165" s="114" t="str">
        <f>IF($A165&gt;"",IF(EXACT(SquadExport!$BQ165,TRUE),HARMEAN(WeightedParse!P165,WeightedParse!Q165,WeightedParse!S165,WeightedParse!U165,WeightedParse!V165,WeightedParse!W165,WeightedParse!Y165,WeightedParse!AE165,WeightedParse!AF165,WeightedParse!AH165,WeightedParse!AJ165,WeightedParse!AN165,WeightedParse!AO165,WeightedParse!AP165),HARMEAN(WeightedParse!P165,WeightedParse!Q165,WeightedParse!S165,WeightedParse!U165,WeightedParse!V165,WeightedParse!W165,WeightedParse!Y165,WeightedParse!AE165,WeightedParse!AF165,WeightedParse!AH165,WeightedParse!AJ165,WeightedParse!AN165,WeightedParse!AO165,WeightedParse!AP165)*Variables!$B$5),"")</f>
        <v/>
      </c>
      <c r="Z165" s="114" t="str">
        <f>IF($A165&gt;"",IF(EXACT(SquadExport!$BQ165,TRUE),HARMEAN(WeightedParse!M165,WeightedParse!P165,WeightedParse!Q165,WeightedParse!S165,WeightedParse!U165,WeightedParse!V165,WeightedParse!W165,WeightedParse!X165,WeightedParse!Y165,WeightedParse!Z165,WeightedParse!AE165,WeightedParse!AF165,WeightedParse!AH165,WeightedParse!AL165,WeightedParse!AO165,WeightedParse!AP165),HARMEAN(WeightedParse!M165,WeightedParse!P165,WeightedParse!Q165,WeightedParse!S165,WeightedParse!U165,WeightedParse!V165,WeightedParse!W165,WeightedParse!X165,WeightedParse!Y165,WeightedParse!Z165,WeightedParse!AE165,WeightedParse!AF165,WeightedParse!AH165,WeightedParse!AL165,WeightedParse!AO165,WeightedParse!AP165)*Variables!$B$5),"")</f>
        <v/>
      </c>
      <c r="AA165" s="114" t="str">
        <f>IF($A165&gt;"",IF(EXACT(SquadExport!$BQ165,TRUE),HARMEAN(WeightedParse!J165,WeightedParse!K165,WeightedParse!N165,WeightedParse!P165,WeightedParse!Q165,WeightedParse!S165,WeightedParse!V165,WeightedParse!X165,WeightedParse!Y165,WeightedParse!Z165,WeightedParse!AD165,WeightedParse!AE165,WeightedParse!AH165,WeightedParse!AI165,WeightedParse!AK165,WeightedParse!AN165,WeightedParse!AO165,WeightedParse!AP165),HARMEAN(WeightedParse!J165,WeightedParse!K165,WeightedParse!N165,WeightedParse!P165,WeightedParse!Q165,WeightedParse!S165,WeightedParse!V165,WeightedParse!X165,WeightedParse!Y165,WeightedParse!Z165,WeightedParse!AD165,WeightedParse!AE165,WeightedParse!AH165,WeightedParse!AI165,WeightedParse!AK165,WeightedParse!AN165,WeightedParse!AO165,WeightedParse!AP165)*Variables!$B$5),"")</f>
        <v/>
      </c>
      <c r="AB165" s="114" t="str">
        <f>IF($A165&gt;"",IF(AND(EXACT(SquadExport!$BR165,TRUE),EXACT(SquadExport!$BL165,TRUE)),HARMEAN(WeightedParse!I165,WeightedParse!K165,WeightedParse!N165,WeightedParse!Q165,WeightedParse!T165,WeightedParse!V165,WeightedParse!X165,WeightedParse!Y165,WeightedParse!Z165,WeightedParse!AD165,WeightedParse!AE165,WeightedParse!AF165,WeightedParse!AG165,WeightedParse!AH165,WeightedParse!AI165,WeightedParse!AJ165,WeightedParse!AK165,WeightedParse!AN165,WeightedParse!AO165),HARMEAN(WeightedParse!I165,WeightedParse!K165,WeightedParse!N165,WeightedParse!Q165,WeightedParse!T165,WeightedParse!V165,WeightedParse!X165,WeightedParse!Y165,WeightedParse!Z165,WeightedParse!AD165,WeightedParse!AE165,WeightedParse!AF165,WeightedParse!AG165,WeightedParse!AH165,WeightedParse!AI165,WeightedParse!AJ165,WeightedParse!AK165,WeightedParse!AN165,WeightedParse!AO165)*Variables!$B$5),"")</f>
        <v/>
      </c>
      <c r="AC165" s="114" t="str">
        <f>IF($A165&gt;"",IF(AND(EXACT(SquadExport!$BR165,TRUE),EXACT(SquadExport!$BL165,TRUE)),HARMEAN(WeightedParse!K165,WeightedParse!Q165,WeightedParse!S165,WeightedParse!T165,WeightedParse!V165,WeightedParse!X165,WeightedParse!Y165,WeightedParse!Z165,WeightedParse!AD165,WeightedParse!AE165,WeightedParse!AF165,WeightedParse!AG165,WeightedParse!AH165,WeightedParse!AO165),HARMEAN(WeightedParse!K165,WeightedParse!Q165,WeightedParse!S165,WeightedParse!T165,WeightedParse!V165,WeightedParse!X165,WeightedParse!Y165,WeightedParse!Z165,WeightedParse!AD165,WeightedParse!AE165,WeightedParse!AF165,WeightedParse!AG165,WeightedParse!AH165,WeightedParse!AO165)*Variables!$B$5),"")</f>
        <v/>
      </c>
      <c r="AD165" s="114" t="str">
        <f>IF($A165&gt;"",IF(AND(EXACT(SquadExport!$BR165,TRUE),EXACT(SquadExport!$BL165,TRUE)),HARMEAN(WeightedParse!I165,WeightedParse!J165,WeightedParse!K165,WeightedParse!N165,WeightedParse!Q165,WeightedParse!S165,WeightedParse!T165,WeightedParse!V165,WeightedParse!X165,WeightedParse!Z165,WeightedParse!AB165,WeightedParse!AD165,WeightedParse!AG165,WeightedParse!AH165,WeightedParse!AI165,WeightedParse!AK165,WeightedParse!AO165),HARMEAN(WeightedParse!I165,WeightedParse!J165,WeightedParse!K165,WeightedParse!N165,WeightedParse!Q165,WeightedParse!S165,WeightedParse!T165,WeightedParse!V165,WeightedParse!X165,WeightedParse!Z165,WeightedParse!AB165,WeightedParse!AD165,WeightedParse!AG165,WeightedParse!AH165,WeightedParse!AI165,WeightedParse!AK165,WeightedParse!AO165)*Variables!$B$5),"")</f>
        <v/>
      </c>
      <c r="AE165" s="114" t="str">
        <f>IF($A165&gt;"",IF(AND(EXACT(SquadExport!$BR165,TRUE),EXACT(SquadExport!$BL165,TRUE)),HARMEAN(WeightedParse!K165,WeightedParse!N165,WeightedParse!P165,WeightedParse!Q165,WeightedParse!S165,WeightedParse!T165,WeightedParse!U165,WeightedParse!V165,WeightedParse!X165,WeightedParse!Y165,WeightedParse!Z165,WeightedParse!AD165,WeightedParse!AE165,WeightedParse!AF165,WeightedParse!AG165,WeightedParse!AH165,WeightedParse!AI165,WeightedParse!AO165),HARMEAN(WeightedParse!K165,WeightedParse!N165,WeightedParse!P165,WeightedParse!Q165,WeightedParse!S165,WeightedParse!T165,WeightedParse!U165,WeightedParse!V165,WeightedParse!X165,WeightedParse!Y165,WeightedParse!Z165,WeightedParse!AD165,WeightedParse!AE165,WeightedParse!AF165,WeightedParse!AG165,WeightedParse!AH165,WeightedParse!AI165,WeightedParse!AO165)*Variables!$B$5),"")</f>
        <v/>
      </c>
      <c r="AF165" s="114" t="str">
        <f>IF($A165&gt;"",IF(AND(EXACT(SquadExport!$BR165,TRUE),EXACT(SquadExport!$BL165,TRUE)),HARMEAN(WeightedParse!I165,WeightedParse!J165,WeightedParse!K165,WeightedParse!N165,WeightedParse!Q165,WeightedParse!S165,WeightedParse!T165,WeightedParse!U165,WeightedParse!V165,WeightedParse!X165,WeightedParse!Z165,WeightedParse!AD165,WeightedParse!AE165,WeightedParse!AF165,WeightedParse!AH165,WeightedParse!AI165,WeightedParse!AK165,WeightedParse!AN165,WeightedParse!AO165,WeightedParse!AP165),HARMEAN(WeightedParse!I165,WeightedParse!J165,WeightedParse!K165,WeightedParse!N165,WeightedParse!Q165,WeightedParse!S165,WeightedParse!T165,WeightedParse!U165,WeightedParse!V165,WeightedParse!X165,WeightedParse!Z165,WeightedParse!AD165,WeightedParse!AE165,WeightedParse!AF165,WeightedParse!AH165,WeightedParse!AI165,WeightedParse!AK165,WeightedParse!AN165,WeightedParse!AO165,WeightedParse!AP165)*Variables!$B$5),"")</f>
        <v/>
      </c>
      <c r="AG165" s="114" t="str">
        <f>IF($A165&gt;"",IF(AND(OR(EXACT(SquadExport!$BR165,TRUE),EXACT(SquadExport!$BS165,TRUE)),OR(EXACT(SquadExport!$BK165,TRUE),EXACT(SquadExport!$BM165,TRUE))),HARMEAN(WeightedParse!I165,WeightedParse!K165,WeightedParse!Q165,WeightedParse!T165,WeightedParse!X165,WeightedParse!Z165,WeightedParse!AD165,WeightedParse!AF165,WeightedParse!AG165,WeightedParse!AJ165),HARMEAN(WeightedParse!I165,WeightedParse!K165,WeightedParse!Q165,WeightedParse!T165,WeightedParse!X165,WeightedParse!Z165,WeightedParse!AD165,WeightedParse!AF165,WeightedParse!AG165,WeightedParse!AJ165)*Variables!$B$5),"")</f>
        <v/>
      </c>
      <c r="AH165" s="114" t="str">
        <f>IF($A165&gt;"",IF(AND(OR(EXACT(SquadExport!$BR165,TRUE),EXACT(SquadExport!$BS165,TRUE)),OR(EXACT(SquadExport!$BK165,TRUE),EXACT(SquadExport!$BM165,TRUE))),HARMEAN(WeightedParse!H165,WeightedParse!K165,WeightedParse!P165,WeightedParse!Q165,WeightedParse!S165,WeightedParse!T165,WeightedParse!V165,WeightedParse!X165,WeightedParse!Y165,WeightedParse!Z165,WeightedParse!AD165,WeightedParse!AE165,WeightedParse!AF165,WeightedParse!AG165,WeightedParse!AH165,WeightedParse!AO165),HARMEAN(WeightedParse!H165,WeightedParse!K165,WeightedParse!P165,WeightedParse!Q165,WeightedParse!S165,WeightedParse!T165,WeightedParse!V165,WeightedParse!X165,WeightedParse!Y165,WeightedParse!Z165,WeightedParse!AD165,WeightedParse!AE165,WeightedParse!AF165,WeightedParse!AG165,WeightedParse!AH165,WeightedParse!AO165)*Variables!$B$5),"")</f>
        <v/>
      </c>
      <c r="AI165" s="114" t="str">
        <f>IF($A165&gt;"",IF(AND(OR(EXACT(SquadExport!$BR165,TRUE),EXACT(SquadExport!$BS165,TRUE)),OR(EXACT(SquadExport!$BK165,TRUE),EXACT(SquadExport!$BM165,TRUE))),HARMEAN(WeightedParse!H165,WeightedParse!I165,WeightedParse!K165,WeightedParse!P165,WeightedParse!Q165,WeightedParse!S165,WeightedParse!T165,WeightedParse!U165,WeightedParse!V165,WeightedParse!X165,WeightedParse!Y165,WeightedParse!Z165,WeightedParse!AD165,WeightedParse!AE165,WeightedParse!AF165,WeightedParse!AH165,WeightedParse!AI165,WeightedParse!AO165),HARMEAN(WeightedParse!H165,WeightedParse!I165,WeightedParse!K165,WeightedParse!P165,WeightedParse!Q165,WeightedParse!S165,WeightedParse!T165,WeightedParse!U165,WeightedParse!V165,WeightedParse!X165,WeightedParse!Y165,WeightedParse!Z165,WeightedParse!AD165,WeightedParse!AE165,WeightedParse!AF165,WeightedParse!AH165,WeightedParse!AI165,WeightedParse!AO165)*Variables!$B$5),"")</f>
        <v/>
      </c>
      <c r="AJ165" s="114" t="str">
        <f>IF($A165&gt;"",IF(AND(OR(EXACT(SquadExport!$BR165,TRUE),EXACT(SquadExport!$BS165,TRUE)),OR(EXACT(SquadExport!$BK165,TRUE),EXACT(SquadExport!$BM165,TRUE))),HARMEAN(WeightedParse!H165,WeightedParse!K165,WeightedParse!M165,WeightedParse!V165,WeightedParse!W165,WeightedParse!AD165,WeightedParse!AF165,WeightedParse!AH165,WeightedParse!AK165,WeightedParse!AL165,WeightedParse!AO165,WeightedParse!AP165)*(CONVERT(LEFT(SquadExport!$E165,FIND("'",SquadExport!$E165)-1)+((MID(SquadExport!$E165,FIND("'",SquadExport!$E165)+1,LEN(SquadExport!$E165)-FIND("'",SquadExport!$E165)-1))/12),"ft","m")-1)/(Variables!$C$4-1),(HARMEAN(WeightedParse!H165,WeightedParse!K165,WeightedParse!M165,WeightedParse!V165,WeightedParse!W165,WeightedParse!AD165,WeightedParse!AF165,WeightedParse!AH165,WeightedParse!AK165,WeightedParse!AL165,WeightedParse!AO165,WeightedParse!AP165)*(CONVERT(LEFT(SquadExport!$E165,FIND("'",SquadExport!$E165)-1)+((MID(SquadExport!$E165,FIND("'",SquadExport!$E165)+1,LEN(SquadExport!$E165)-FIND("'",SquadExport!$E165)-1))/12),"ft","m")-1)/(Variables!$C$4-1))*Variables!$B$5),"")</f>
        <v/>
      </c>
      <c r="AK165" s="114" t="str">
        <f>IF($A165&gt;"",IF(AND(OR(EXACT(SquadExport!$BR165,TRUE),EXACT(SquadExport!$BS165,TRUE)),OR(EXACT(SquadExport!$BK165,TRUE),EXACT(SquadExport!$BM165,TRUE))),HARMEAN(WeightedParse!J165,WeightedParse!K165,WeightedParse!T165,WeightedParse!V165,WeightedParse!X165,WeightedParse!Y165,WeightedParse!Z165,WeightedParse!AD165,WeightedParse!AH165,WeightedParse!AI165,WeightedParse!AK165,WeightedParse!AO165),HARMEAN(WeightedParse!J165,WeightedParse!K165,WeightedParse!T165,WeightedParse!V165,WeightedParse!X165,WeightedParse!Y165,WeightedParse!Z165,WeightedParse!AD165,WeightedParse!AH165,WeightedParse!AI165,WeightedParse!AK165,WeightedParse!AO165)*Variables!$B$5),"")</f>
        <v/>
      </c>
      <c r="AL165" s="114" t="str">
        <f>IF($A165&gt;"",IF(AND(OR(EXACT(SquadExport!$BR165,TRUE),EXACT(SquadExport!$BS165,TRUE)),OR(EXACT(SquadExport!$BK165,TRUE),EXACT(SquadExport!$BM165,TRUE))),HARMEAN(WeightedParse!H165,WeightedParse!I165,WeightedParse!K165,WeightedParse!Q165,WeightedParse!T165,WeightedParse!V165,WeightedParse!AB165,WeightedParse!AD165,WeightedParse!AH165,WeightedParse!AI165,WeightedParse!AJ165,WeightedParse!AN165,WeightedParse!AO165),HARMEAN(WeightedParse!H165,WeightedParse!I165,WeightedParse!K165,WeightedParse!Q165,WeightedParse!T165,WeightedParse!V165,WeightedParse!AB165,WeightedParse!AD165,WeightedParse!AH165,WeightedParse!AI165,WeightedParse!AJ165,WeightedParse!AN165,WeightedParse!AO165)*Variables!$B$5),"")</f>
        <v/>
      </c>
      <c r="AM165" s="114" t="str">
        <f>IF($A165&gt;"",IF(AND(OR(EXACT(SquadExport!$BR165,TRUE),EXACT(SquadExport!$BS165,TRUE)),OR(EXACT(SquadExport!$BK165,TRUE),EXACT(SquadExport!$BM165,TRUE))),HARMEAN(WeightedParse!I165,WeightedParse!J165,WeightedParse!K165,WeightedParse!N165,WeightedParse!Q165,WeightedParse!T165,WeightedParse!V165,WeightedParse!X165,WeightedParse!AB165,WeightedParse!AD165,WeightedParse!AG165,WeightedParse!AI165,WeightedParse!AJ165,WeightedParse!AK165,WeightedParse!AN165)*WeightedParse!BD165,(HARMEAN(WeightedParse!I165,WeightedParse!J165,WeightedParse!K165,WeightedParse!N165,WeightedParse!Q165,WeightedParse!T165,WeightedParse!V165,WeightedParse!X165,WeightedParse!AB165,WeightedParse!AD165,WeightedParse!AG165,WeightedParse!AI165,WeightedParse!AJ165,WeightedParse!AK165,WeightedParse!AN165)*WeightedParse!BD165)*Variables!$B$5),"")</f>
        <v/>
      </c>
      <c r="AN165" s="114" t="str">
        <f>IF($A165&gt;"",IF(AND(OR(EXACT(SquadExport!$BR165,TRUE),EXACT(SquadExport!$BS165,TRUE)),OR(EXACT(SquadExport!$BK165,TRUE),EXACT(SquadExport!$BM165,TRUE))),HARMEAN(WeightedParse!H165,WeightedParse!I165,WeightedParse!K165,WeightedParse!N165,WeightedParse!Q165,WeightedParse!T165,WeightedParse!V165,WeightedParse!X165,WeightedParse!Z165,WeightedParse!AD165,WeightedParse!AG165,WeightedParse!AH165,WeightedParse!AI165,WeightedParse!AJ165,WeightedParse!AN165,WeightedParse!AO165)*WeightedParse!BD165,(HARMEAN(WeightedParse!H165,WeightedParse!I165,WeightedParse!K165,WeightedParse!N165,WeightedParse!Q165,WeightedParse!T165,WeightedParse!V165,WeightedParse!X165,WeightedParse!Z165,WeightedParse!AD165,WeightedParse!AG165,WeightedParse!AH165,WeightedParse!AI165,WeightedParse!AJ165,WeightedParse!AN165,WeightedParse!AO165)*WeightedParse!BD165)*Variables!$B$5),"")</f>
        <v/>
      </c>
      <c r="AO165" s="114" t="str">
        <f>IF($A165&gt;"",IF(AND(EXACT(SquadExport!$BS165,TRUE),EXACT(SquadExport!$BL165,TRUE)),HARMEAN(WeightedParse!K165,WeightedParse!Q165,WeightedParse!T165,WeightedParse!V165,WeightedParse!X165,WeightedParse!Z165,WeightedParse!AB165,WeightedParse!AD165,WeightedParse!AG165,WeightedParse!AK165),HARMEAN(WeightedParse!K165,WeightedParse!Q165,WeightedParse!T165,WeightedParse!V165,WeightedParse!X165,WeightedParse!Z165,WeightedParse!AB165,WeightedParse!AD165,WeightedParse!AG165,WeightedParse!AK165)*Variables!$B$5),"")</f>
        <v/>
      </c>
      <c r="AP165" s="114" t="str">
        <f>IF($A165&gt;"",IF(AND(EXACT(SquadExport!$BS165,TRUE),EXACT(SquadExport!$BL165,TRUE)),HARMEAN(WeightedParse!I165,WeightedParse!K165,WeightedParse!Q165,WeightedParse!T165,WeightedParse!V165,WeightedParse!X165,WeightedParse!Z165,WeightedParse!AB165,WeightedParse!AD165,WeightedParse!AF165,WeightedParse!AG165,WeightedParse!AI165,WeightedParse!AJ165),HARMEAN(WeightedParse!I165,WeightedParse!K165,WeightedParse!Q165,WeightedParse!T165,WeightedParse!V165,WeightedParse!X165,WeightedParse!Z165,WeightedParse!AB165,WeightedParse!AD165,WeightedParse!AF165,WeightedParse!AG165,WeightedParse!AI165,WeightedParse!AJ165)*Variables!$B$5),"")</f>
        <v/>
      </c>
      <c r="AQ165" s="114" t="str">
        <f>IF($A165&gt;"",IF(AND(EXACT(SquadExport!$BS165,TRUE),EXACT(SquadExport!$BL165,TRUE)),HARMEAN(WeightedParse!I165,WeightedParse!J165,WeightedParse!K165,WeightedParse!Q165,WeightedParse!T165,WeightedParse!V165,WeightedParse!X165,WeightedParse!Z165,WeightedParse!AB165,WeightedParse!AD165,WeightedParse!AG165,WeightedParse!AI165,WeightedParse!AJ165,WeightedParse!AK165),HARMEAN(WeightedParse!I165,WeightedParse!J165,WeightedParse!K165,WeightedParse!Q165,WeightedParse!T165,WeightedParse!V165,WeightedParse!X165,WeightedParse!Z165,WeightedParse!AB165,WeightedParse!AD165,WeightedParse!AG165,WeightedParse!AI165,WeightedParse!AJ165,WeightedParse!AK165)*Variables!$B$5),"")</f>
        <v/>
      </c>
      <c r="AR165" s="114" t="str">
        <f>IF($A165&gt;"",IF(AND(EXACT(SquadExport!$BS165,TRUE),EXACT(SquadExport!$BL165,TRUE)),HARMEAN(WeightedParse!I165,WeightedParse!J165,WeightedParse!K165,WeightedParse!Q165,WeightedParse!T165,WeightedParse!V165,WeightedParse!X165,WeightedParse!Y165,WeightedParse!Z165,WeightedParse!AD165,WeightedParse!AH165,WeightedParse!AI165,WeightedParse!AJ165,WeightedParse!AK165,WeightedParse!AN165,WeightedParse!AO165),HARMEAN(WeightedParse!I165,WeightedParse!J165,WeightedParse!K165,WeightedParse!Q165,WeightedParse!T165,WeightedParse!V165,WeightedParse!X165,WeightedParse!Y165,WeightedParse!Z165,WeightedParse!AD165,WeightedParse!AH165,WeightedParse!AI165,WeightedParse!AJ165,WeightedParse!AK165,WeightedParse!AN165,WeightedParse!AO165)*Variables!$B$5),"")</f>
        <v/>
      </c>
      <c r="AS165" s="114" t="str">
        <f>IF($A165&gt;"",IF(AND(EXACT(SquadExport!$BT165,TRUE),EXACT(SquadExport!$BL165,TRUE)),HARMEAN(WeightedParse!J165,WeightedParse!K165,WeightedParse!M165,WeightedParse!T165,WeightedParse!V165,WeightedParse!X165,WeightedParse!Z165,WeightedParse!AD165,WeightedParse!AI165),(HARMEAN(WeightedParse!J165,WeightedParse!K165,WeightedParse!M165,WeightedParse!T165,WeightedParse!V165,WeightedParse!X165,WeightedParse!Z165,WeightedParse!AD165,WeightedParse!AI165)*Variables!$B$5)),"")</f>
        <v/>
      </c>
      <c r="AT165" s="114" t="str">
        <f>IF($A165&gt;"",IF(AND(EXACT(SquadExport!$BT165,TRUE),EXACT(SquadExport!$BL165,TRUE)),HARMEAN(WeightedParse!J165,WeightedParse!K165,WeightedParse!M165,WeightedParse!U165,WeightedParse!V165,WeightedParse!W165,WeightedParse!X165,WeightedParse!Z165,WeightedParse!AD165,WeightedParse!AF165,WeightedParse!AK165,WeightedParse!AL165,WeightedParse!AP165)*(CONVERT(LEFT(SquadExport!$E165,FIND("'",SquadExport!$E165)-1)+((MID(SquadExport!$E165,FIND("'",SquadExport!$E165)+1,LEN(SquadExport!$E165)-FIND("'",SquadExport!$E165)-1))/12),"ft","m")-1)/(Variables!$C$4-1),(HARMEAN(WeightedParse!J165,WeightedParse!K165,WeightedParse!M165,WeightedParse!U165,WeightedParse!V165,WeightedParse!W165,WeightedParse!X165,WeightedParse!Z165,WeightedParse!AD165,WeightedParse!AF165,WeightedParse!AK165,WeightedParse!AL165,WeightedParse!AP165)*(CONVERT(LEFT(SquadExport!$E165,FIND("'",SquadExport!$E165)-1)+((MID(SquadExport!$E165,FIND("'",SquadExport!$E165)+1,LEN(SquadExport!$E165)-FIND("'",SquadExport!$E165)-1))/12),"ft","m")-1)/(Variables!$C$4-1)))*Variables!$B$5,"")</f>
        <v/>
      </c>
      <c r="AU165" s="114" t="str">
        <f>IF($A165&gt;"",IF(AND(EXACT(SquadExport!$BT165,TRUE),EXACT(SquadExport!$BL165,TRUE)),HARMEAN(WeightedParse!I165,WeightedParse!J165,WeightedParse!K165,WeightedParse!Q165,WeightedParse!T165,WeightedParse!V165,WeightedParse!X165,WeightedParse!Z165,WeightedParse!AB165,WeightedParse!AD165,WeightedParse!AF165,WeightedParse!AG165,WeightedParse!AK165,WeightedParse!AP165),HARMEAN(WeightedParse!I165,WeightedParse!J165,WeightedParse!K165,WeightedParse!Q165,WeightedParse!T165,WeightedParse!V165,WeightedParse!X165,WeightedParse!Z165,WeightedParse!AB165,WeightedParse!AD165,WeightedParse!AF165,WeightedParse!AG165,WeightedParse!AK165,WeightedParse!AP165)*Variables!$B$5),"")</f>
        <v/>
      </c>
      <c r="AV165" s="114" t="str">
        <f>IF($A165&gt;"",IF(AND(EXACT(SquadExport!$BT165,TRUE),EXACT(SquadExport!$BL165,TRUE)),HARMEAN(WeightedParse!I165,WeightedParse!J165,WeightedParse!K165,WeightedParse!Q165,WeightedParse!T165,WeightedParse!V165,WeightedParse!X165,WeightedParse!Z165,WeightedParse!AD165,WeightedParse!AH165,WeightedParse!AI165,WeightedParse!AJ165,WeightedParse!AK165,WeightedParse!AN165,WeightedParse!AO165),HARMEAN(WeightedParse!I165,WeightedParse!J165,WeightedParse!K165,WeightedParse!Q165,WeightedParse!T165,WeightedParse!V165,WeightedParse!X165,WeightedParse!Z165,WeightedParse!AD165,WeightedParse!AH165,WeightedParse!AI165,WeightedParse!AJ165,WeightedParse!AK165,WeightedParse!AN165,WeightedParse!AO165)*Variables!$B$5),"")</f>
        <v/>
      </c>
      <c r="AW165" s="114" t="str">
        <f>IF($A165&gt;"",IF(AND(EXACT(SquadExport!$BT165,TRUE),EXACT(SquadExport!$BL165,TRUE)),HARMEAN(WeightedParse!I165,WeightedParse!J165,WeightedParse!K165,WeightedParse!Q165,WeightedParse!T165,WeightedParse!V165,WeightedParse!X165,WeightedParse!Z165,WeightedParse!AB165,WeightedParse!AD165,WeightedParse!AF165,WeightedParse!AG165,WeightedParse!AI165,WeightedParse!AJ165,WeightedParse!AK165),HARMEAN(WeightedParse!I165,WeightedParse!J165,WeightedParse!K165,WeightedParse!Q165,WeightedParse!T165,WeightedParse!V165,WeightedParse!X165,WeightedParse!Z165,WeightedParse!AB165,WeightedParse!AD165,WeightedParse!AF165,WeightedParse!AG165,WeightedParse!AI165,WeightedParse!AJ165,WeightedParse!AK165)*Variables!$B$5),"")</f>
        <v/>
      </c>
      <c r="AX165" s="114" t="str">
        <f>IF($A165&gt;"",IF(AND(EXACT(SquadExport!$BT165,TRUE),EXACT(SquadExport!$BL165,TRUE)),HARMEAN(WeightedParse!K165,WeightedParse!Q165,WeightedParse!U165,WeightedParse!V165,WeightedParse!W165,WeightedParse!X165,WeightedParse!Y165,WeightedParse!Z165,WeightedParse!AD165,WeightedParse!AF165,WeightedParse!AH165,WeightedParse!AI165,WeightedParse!AJ165,WeightedParse!AK165,WeightedParse!AN165,WeightedParse!AO165,WeightedParse!AP165),HARMEAN(WeightedParse!K165,WeightedParse!Q165,WeightedParse!U165,WeightedParse!V165,WeightedParse!W165,WeightedParse!X165,WeightedParse!Y165,WeightedParse!Z165,WeightedParse!AD165,WeightedParse!AF165,WeightedParse!AH165,WeightedParse!AI165,WeightedParse!AJ165,WeightedParse!AK165,WeightedParse!AN165,WeightedParse!AO165,WeightedParse!AP165)*Variables!$B$5),"")</f>
        <v/>
      </c>
      <c r="AY165" s="114" t="str">
        <f>IF($A165&gt;"",IF(AND(EXACT(SquadExport!$BT165,TRUE),EXACT(SquadExport!$BL165,TRUE)),HARMEAN(WeightedParse!I165,WeightedParse!J165,WeightedParse!K165,WeightedParse!M165,WeightedParse!N165,WeightedParse!Q165,WeightedParse!T165,WeightedParse!V165,WeightedParse!X165,WeightedParse!Z165,WeightedParse!AD165,WeightedParse!AF165,WeightedParse!AG165,WeightedParse!AH165,WeightedParse!AI165,WeightedParse!AJ165,WeightedParse!AK165,WeightedParse!AL165,WeightedParse!AN165,WeightedParse!AO165,WeightedParse!AP165),HARMEAN(WeightedParse!I165,WeightedParse!J165,WeightedParse!K165,WeightedParse!M165,WeightedParse!N165,WeightedParse!Q165,WeightedParse!T165,WeightedParse!V165,WeightedParse!X165,WeightedParse!Z165,WeightedParse!AD165,WeightedParse!AF165,WeightedParse!AG165,WeightedParse!AH165,WeightedParse!AI165,WeightedParse!AJ165,WeightedParse!AK165,WeightedParse!AL165,WeightedParse!AN165,WeightedParse!AO165,WeightedParse!AP165)*Variables!$B$5),"")</f>
        <v/>
      </c>
    </row>
    <row r="166" spans="1:51" ht="15" customHeight="1" x14ac:dyDescent="0.25">
      <c r="A166" s="3" t="str">
        <f>IF(WeightedParse!A166&gt;"",WeightedParse!A166,"")</f>
        <v/>
      </c>
      <c r="B166" s="4" t="str">
        <f>IF(WeightedParse!B166&gt;0,WeightedParse!B166,"")</f>
        <v/>
      </c>
      <c r="C166" s="4" t="str">
        <f>IF(A166&gt;"",IF(AND(B166&lt;=Variables!$B$8,G166&gt;2),"Youth",IF(AND(B166&lt;=Variables!$B$8,G166&lt;=2),"Prospect",IF(AND(B166&gt;=Variables!$B$9,G166&gt;2),"Old",IF(G166&gt;=3,"Reserves","First Team")))),"")</f>
        <v/>
      </c>
      <c r="D166" s="4" t="str">
        <f>SquadExport!BJ166</f>
        <v/>
      </c>
      <c r="E166" s="4" t="str">
        <f>IF(A166&gt;"",VLOOKUP(F166,Roles!A:B,2,FALSE)&amp;IF(OR(VLOOKUP(F166,Roles!$A:$B,2,FALSE)="FB",VLOOKUP(F166,Roles!$A:$B,2,FALSE)="WB",VLOOKUP(F166,Roles!$A:$B,2,FALSE)="WM",VLOOKUP(F166,Roles!$A:$B,2,FALSE)="W"),IF(AND(SquadExport!BK166=TRUE,SquadExport!BM166=TRUE,WeightedParse!BB166&gt;=WeightedParse!BC166)," (R)",IF(AND(SquadExport!BK166=TRUE,SquadExport!BM166=TRUE,WeightedParse!BB166&lt;WeightedParse!BC166)," (L)",IF(AND(SquadExport!BK166=TRUE,SquadExport!BM166=FALSE), " (L)",IF(AND(SquadExport!BK166=FALSE,SquadExport!BM166=TRUE)," (R)","")))),""),"")</f>
        <v/>
      </c>
      <c r="F166" s="4" t="str" cm="1">
        <f t="array" ref="F166">IF(A166&gt;"",INDEX($J$1:$AY$1,SUMPRODUCT(MAX(($J$2:$AY$200=MAX($J166:$AY166))*(COLUMN($J$2:$AY$200))))-COLUMN($J$1)+1),"")</f>
        <v/>
      </c>
      <c r="G166" s="4" t="str">
        <f t="shared" si="6"/>
        <v/>
      </c>
      <c r="H166" s="4" t="str">
        <f t="shared" si="7"/>
        <v/>
      </c>
      <c r="I166" s="5" t="str">
        <f t="shared" si="8"/>
        <v/>
      </c>
      <c r="J166" s="114" t="str">
        <f>IF($A166&gt;"",HARMEAN(WeightedParse!V166,WeightedParse!Y166,WeightedParse!Z166,WeightedParse!AE166,WeightedParse!AJ166,WeightedParse!AQ166,WeightedParse!AR166,WeightedParse!AS166,WeightedParse!AU166,WeightedParse!AV166,WeightedParse!AW166,WeightedParse!AY166,WeightedParse!BA166),"")</f>
        <v/>
      </c>
      <c r="K166" s="114" t="str">
        <f>IF(A166&gt;"",HARMEAN(WeightedParse!K166,WeightedParse!Q166,WeightedParse!V166,WeightedParse!X166,WeightedParse!Y166,WeightedParse!Z166,WeightedParse!AE166,WeightedParse!AG166,WeightedParse!AI166,WeightedParse!AJ166,WeightedParse!AQ166,WeightedParse!AR166,WeightedParse!AS166,WeightedParse!AU166,WeightedParse!AV166,WeightedParse!AW166,WeightedParse!AY166,WeightedParse!AZ166,WeightedParse!BA166),"")</f>
        <v/>
      </c>
      <c r="L166" s="114" t="str">
        <f>IF($A166&gt;"",IF(AND(EXACT(SquadExport!$BO166,TRUE),EXACT(SquadExport!$BL166,TRUE)),HARMEAN(WeightedParse!M166,WeightedParse!P166,WeightedParse!S166,WeightedParse!U166,WeightedParse!V166,WeightedParse!W166,WeightedParse!Y166,WeightedParse!AE166,WeightedParse!AL166,WeightedParse!AN166,WeightedParse!AP166),HARMEAN(WeightedParse!M166,WeightedParse!P166,WeightedParse!S166,WeightedParse!U166,WeightedParse!V166,WeightedParse!W166,WeightedParse!Y166,WeightedParse!AE166,WeightedParse!AL166,WeightedParse!AN166,WeightedParse!AP166)*Variables!$B$5),"")</f>
        <v/>
      </c>
      <c r="M166" s="114" t="str">
        <f>IF($A166&gt;"",IF(AND(EXACT(SquadExport!$BO166,TRUE),EXACT(SquadExport!$BL166,TRUE)),HARMEAN(WeightedParse!M166,WeightedParse!P166,WeightedParse!S166,WeightedParse!U166,WeightedParse!V166,WeightedParse!W166,WeightedParse!X166,WeightedParse!Y166,WeightedParse!Z166,WeightedParse!AE166,WeightedParse!AL166,WeightedParse!AN166,WeightedParse!AP166),HARMEAN(WeightedParse!M166,WeightedParse!P166,WeightedParse!S166,WeightedParse!U166,WeightedParse!V166,WeightedParse!W166,WeightedParse!X166,WeightedParse!Y166,WeightedParse!Z166,WeightedParse!AE166,WeightedParse!AL166,WeightedParse!AN166,WeightedParse!AP166)*Variables!$B$5),"")</f>
        <v/>
      </c>
      <c r="N166" s="114" t="str">
        <f>IF($A166&gt;"",IF(AND(EXACT(SquadExport!$BO166,TRUE),EXACT(SquadExport!$BL166,TRUE)),HARMEAN(WeightedParse!K166,WeightedParse!M166,WeightedParse!P166,WeightedParse!Q166,WeightedParse!S166,WeightedParse!T166,WeightedParse!U166,WeightedParse!V166,WeightedParse!W166,WeightedParse!X166,WeightedParse!Y166,WeightedParse!Z166,WeightedParse!AE166,WeightedParse!AG166,WeightedParse!AL166,WeightedParse!AN166,WeightedParse!AP166),HARMEAN(WeightedParse!K166,WeightedParse!M166,WeightedParse!P166,WeightedParse!Q166,WeightedParse!S166,WeightedParse!T166,WeightedParse!U166,WeightedParse!V166,WeightedParse!W166,WeightedParse!X166,WeightedParse!Y166,WeightedParse!Z166,WeightedParse!AE166,WeightedParse!AG166,WeightedParse!AL166,WeightedParse!AN166,WeightedParse!AP166)*Variables!$B$5),"")</f>
        <v/>
      </c>
      <c r="O166" s="114" t="str">
        <f>IF($A166&gt;"",IF(AND(EXACT(SquadExport!$BO166,TRUE),EXACT(SquadExport!$BL166,TRUE)),HARMEAN(WeightedParse!I166,WeightedParse!K166,WeightedParse!M166,WeightedParse!P166,WeightedParse!Q166,WeightedParse!S166,WeightedParse!T166,WeightedParse!V166,WeightedParse!W166,WeightedParse!X166,WeightedParse!Y166,WeightedParse!Z166,WeightedParse!AB166,WeightedParse!AE166,WeightedParse!AF166,WeightedParse!AG166,WeightedParse!AJ166,WeightedParse!AK166,WeightedParse!AL166,WeightedParse!AN166,WeightedParse!AO166,WeightedParse!AP166),HARMEAN(WeightedParse!I166,WeightedParse!K166,WeightedParse!M166,WeightedParse!P166,WeightedParse!Q166,WeightedParse!S166,WeightedParse!T166,WeightedParse!V166,WeightedParse!W166,WeightedParse!X166,WeightedParse!Y166,WeightedParse!Z166,WeightedParse!AB166,WeightedParse!AE166,WeightedParse!AF166,WeightedParse!AG166,WeightedParse!AJ166,WeightedParse!AK166,WeightedParse!AL166,WeightedParse!AN166,WeightedParse!AO166,WeightedParse!AP166)*Variables!$B$5),"")</f>
        <v/>
      </c>
      <c r="P166" s="114" t="str">
        <f>IF($A166&gt;"",IF(AND(OR(EXACT(SquadExport!$BO166,TRUE),EXACT(SquadExport!$BP166,TRUE)),OR(EXACT(SquadExport!$BK166,TRUE),EXACT(SquadExport!$BM166,TRUE))),HARMEAN(WeightedParse!M166,WeightedParse!P166,WeightedParse!S166,WeightedParse!U166,WeightedParse!V166,WeightedParse!W166,WeightedParse!Y166,WeightedParse!AE166,WeightedParse!AF166,WeightedParse!AP166),HARMEAN(WeightedParse!M166,WeightedParse!P166,WeightedParse!S166,WeightedParse!U166,WeightedParse!V166,WeightedParse!W166,WeightedParse!Y166,WeightedParse!AE166,WeightedParse!AF166,WeightedParse!AP166)*Variables!$B$5),"")</f>
        <v/>
      </c>
      <c r="Q166" s="114" t="str">
        <f>IF($A166&gt;"",IF(AND(OR(EXACT(SquadExport!$BO166,TRUE),EXACT(SquadExport!$BP166,TRUE)),OR(EXACT(SquadExport!$BK166,TRUE),EXACT(SquadExport!$BM166,TRUE))),HARMEAN(WeightedParse!H166,WeightedParse!P166,WeightedParse!Q166,WeightedParse!S166,WeightedParse!T166,WeightedParse!V166,WeightedParse!X166,WeightedParse!Y166,WeightedParse!Z166,WeightedParse!AE166,WeightedParse!AF166,WeightedParse!AH166,WeightedParse!AN166,WeightedParse!AO166),HARMEAN(WeightedParse!H166,WeightedParse!P166,WeightedParse!Q166,WeightedParse!S166,WeightedParse!T166,WeightedParse!V166,WeightedParse!X166,WeightedParse!Y166,WeightedParse!Z166,WeightedParse!AE166,WeightedParse!AF166,WeightedParse!AH166,WeightedParse!AN166,WeightedParse!AO166)*Variables!$B$5),"")</f>
        <v/>
      </c>
      <c r="R166" s="115" t="str">
        <f>IF($A166&gt;"",IF(AND(OR(EXACT(SquadExport!$BO166,TRUE),EXACT(SquadExport!$BP166,TRUE)),OR(EXACT(SquadExport!$BK166,TRUE),EXACT(SquadExport!$BM166,TRUE))),HARMEAN(WeightedParse!H166,WeightedParse!I166,WeightedParse!K166,WeightedParse!P166,WeightedParse!Q166,WeightedParse!S166,WeightedParse!T166,WeightedParse!V166,WeightedParse!Y166,WeightedParse!Z166,WeightedParse!AD166,WeightedParse!AE166,WeightedParse!AF166,WeightedParse!AH166,WeightedParse!AI166,WeightedParse!AJ166,WeightedParse!AN166,WeightedParse!AO166),HARMEAN(WeightedParse!H166,WeightedParse!I166,WeightedParse!K166,WeightedParse!P166,WeightedParse!Q166,WeightedParse!S166,WeightedParse!T166,WeightedParse!V166,WeightedParse!Y166,WeightedParse!Z166,WeightedParse!AD166,WeightedParse!AE166,WeightedParse!AF166,WeightedParse!AH166,WeightedParse!AI166,WeightedParse!AJ166,WeightedParse!AN166,WeightedParse!AO166)*Variables!$B$5),"")</f>
        <v/>
      </c>
      <c r="S166" s="115" t="str">
        <f>IF($A166&gt;"",IF(AND(OR(EXACT(SquadExport!$BO166,TRUE),EXACT(SquadExport!$BP166,TRUE)),OR(EXACT(SquadExport!$BK166,TRUE),EXACT(SquadExport!$BM166,TRUE))),HARMEAN(WeightedParse!H166,WeightedParse!I166,WeightedParse!K166,WeightedParse!Q166,WeightedParse!S166,WeightedParse!T166,WeightedParse!V166,WeightedParse!X166,WeightedParse!Z166,WeightedParse!AB166,WeightedParse!AD166,WeightedParse!AF166,WeightedParse!AG166,WeightedParse!AH166,WeightedParse!AI166,WeightedParse!AJ166,WeightedParse!AK166,WeightedParse!AN166,WeightedParse!AO166),HARMEAN(WeightedParse!H166,WeightedParse!I166,WeightedParse!K166,WeightedParse!Q166,WeightedParse!S166,WeightedParse!T166,WeightedParse!V166,WeightedParse!X166,WeightedParse!Z166,WeightedParse!AB166,WeightedParse!AD166,WeightedParse!AF166,WeightedParse!AG166,WeightedParse!AH166,WeightedParse!AI166,WeightedParse!AJ166,WeightedParse!AK166,WeightedParse!AN166,WeightedParse!AO166)*Variables!$B$5),"")</f>
        <v/>
      </c>
      <c r="T166" s="114" t="str">
        <f>IF($A166&gt;"",IF(AND(OR(EXACT(SquadExport!$BO166,TRUE),EXACT(SquadExport!$BP166,TRUE)),OR(EXACT(SquadExport!$BK166,TRUE),EXACT(SquadExport!$BM166,TRUE))),HARMEAN(WeightedParse!I166,WeightedParse!K166,WeightedParse!N166,WeightedParse!P166,WeightedParse!Q166,WeightedParse!S166,WeightedParse!T166,WeightedParse!V166,WeightedParse!X166,WeightedParse!Y166,WeightedParse!Z166,WeightedParse!AB166,WeightedParse!AD166,WeightedParse!AE166,WeightedParse!AF166,WeightedParse!AH166,WeightedParse!AI166,WeightedParse!AJ166,WeightedParse!AN166,WeightedParse!AO166)*WeightedParse!BD166,(HARMEAN(WeightedParse!I166,WeightedParse!K166,WeightedParse!N166,WeightedParse!P166,WeightedParse!Q166,WeightedParse!S166,WeightedParse!T166,WeightedParse!V166,WeightedParse!X166,WeightedParse!Y166,WeightedParse!Z166,WeightedParse!AB166,WeightedParse!AD166,WeightedParse!AE166,WeightedParse!AF166,WeightedParse!AH166,WeightedParse!AI166,WeightedParse!AJ166,WeightedParse!AN166,WeightedParse!AO166)*WeightedParse!BD166)*Variables!$B$5),"")</f>
        <v/>
      </c>
      <c r="U166" s="114" t="str">
        <f>IF($A166&gt;"",IF(EXACT(SquadExport!$BQ166,TRUE),HARMEAN(WeightedParse!P166,WeightedParse!S166,WeightedParse!V166,WeightedParse!X166,WeightedParse!Y166,WeightedParse!Z166,WeightedParse!AE166,WeightedParse!AF166,WeightedParse!AP166),HARMEAN(WeightedParse!P166,WeightedParse!S166,WeightedParse!V166,WeightedParse!X166,WeightedParse!Y166,WeightedParse!Z166,WeightedParse!AE166,WeightedParse!AF166,WeightedParse!AP166)*Variables!$B$5),"")</f>
        <v/>
      </c>
      <c r="V166" s="114" t="str">
        <f>IF($A166&gt;"",IF(EXACT(SquadExport!$BQ166,TRUE),HARMEAN(WeightedParse!K166,WeightedParse!Q166,WeightedParse!S166,WeightedParse!T166,WeightedParse!V166,WeightedParse!X166,WeightedParse!Z166,WeightedParse!AE166,WeightedParse!AF166,WeightedParse!AG166,WeightedParse!AH166,WeightedParse!AK166),HARMEAN(WeightedParse!K166,WeightedParse!Q166,WeightedParse!S166,WeightedParse!T166,WeightedParse!V166,WeightedParse!X166,WeightedParse!Z166,WeightedParse!AE166,WeightedParse!AF166,WeightedParse!AG166,WeightedParse!AH166,WeightedParse!AK166)*Variables!$B$5),"")</f>
        <v/>
      </c>
      <c r="W166" s="114" t="str">
        <f>IF($A166&gt;"",IF(EXACT(SquadExport!$BQ166,TRUE),HARMEAN(WeightedParse!I166,WeightedParse!K166,WeightedParse!N166,WeightedParse!Q166,WeightedParse!T166,WeightedParse!V166,WeightedParse!X166,WeightedParse!Z166,WeightedParse!AB166,WeightedParse!AD166,WeightedParse!AF166,WeightedParse!AG166,WeightedParse!AK166),HARMEAN(WeightedParse!I166,WeightedParse!K166,WeightedParse!N166,WeightedParse!Q166,WeightedParse!T166,WeightedParse!V166,WeightedParse!X166,WeightedParse!Z166,WeightedParse!AB166,WeightedParse!AD166,WeightedParse!AF166,WeightedParse!AG166,WeightedParse!AK166)*Variables!$B$5),"")</f>
        <v/>
      </c>
      <c r="X166" s="114" t="str">
        <f>IF($A166&gt;"",IF(EXACT(SquadExport!$BQ166,TRUE),HARMEAN(WeightedParse!K166,WeightedParse!P166,WeightedParse!Q166,WeightedParse!S166,WeightedParse!U166,WeightedParse!V166,WeightedParse!X166,WeightedParse!Y166,WeightedParse!Z166,WeightedParse!AE166,WeightedParse!AF166,WeightedParse!AH166,WeightedParse!AO166,WeightedParse!AP166),HARMEAN(WeightedParse!K166,WeightedParse!P166,WeightedParse!Q166,WeightedParse!S166,WeightedParse!U166,WeightedParse!V166,WeightedParse!X166,WeightedParse!Y166,WeightedParse!Z166,WeightedParse!AE166,WeightedParse!AF166,WeightedParse!AH166,WeightedParse!AO166,WeightedParse!AP166)*Variables!$B$5),"")</f>
        <v/>
      </c>
      <c r="Y166" s="114" t="str">
        <f>IF($A166&gt;"",IF(EXACT(SquadExport!$BQ166,TRUE),HARMEAN(WeightedParse!P166,WeightedParse!Q166,WeightedParse!S166,WeightedParse!U166,WeightedParse!V166,WeightedParse!W166,WeightedParse!Y166,WeightedParse!AE166,WeightedParse!AF166,WeightedParse!AH166,WeightedParse!AJ166,WeightedParse!AN166,WeightedParse!AO166,WeightedParse!AP166),HARMEAN(WeightedParse!P166,WeightedParse!Q166,WeightedParse!S166,WeightedParse!U166,WeightedParse!V166,WeightedParse!W166,WeightedParse!Y166,WeightedParse!AE166,WeightedParse!AF166,WeightedParse!AH166,WeightedParse!AJ166,WeightedParse!AN166,WeightedParse!AO166,WeightedParse!AP166)*Variables!$B$5),"")</f>
        <v/>
      </c>
      <c r="Z166" s="114" t="str">
        <f>IF($A166&gt;"",IF(EXACT(SquadExport!$BQ166,TRUE),HARMEAN(WeightedParse!M166,WeightedParse!P166,WeightedParse!Q166,WeightedParse!S166,WeightedParse!U166,WeightedParse!V166,WeightedParse!W166,WeightedParse!X166,WeightedParse!Y166,WeightedParse!Z166,WeightedParse!AE166,WeightedParse!AF166,WeightedParse!AH166,WeightedParse!AL166,WeightedParse!AO166,WeightedParse!AP166),HARMEAN(WeightedParse!M166,WeightedParse!P166,WeightedParse!Q166,WeightedParse!S166,WeightedParse!U166,WeightedParse!V166,WeightedParse!W166,WeightedParse!X166,WeightedParse!Y166,WeightedParse!Z166,WeightedParse!AE166,WeightedParse!AF166,WeightedParse!AH166,WeightedParse!AL166,WeightedParse!AO166,WeightedParse!AP166)*Variables!$B$5),"")</f>
        <v/>
      </c>
      <c r="AA166" s="114" t="str">
        <f>IF($A166&gt;"",IF(EXACT(SquadExport!$BQ166,TRUE),HARMEAN(WeightedParse!J166,WeightedParse!K166,WeightedParse!N166,WeightedParse!P166,WeightedParse!Q166,WeightedParse!S166,WeightedParse!V166,WeightedParse!X166,WeightedParse!Y166,WeightedParse!Z166,WeightedParse!AD166,WeightedParse!AE166,WeightedParse!AH166,WeightedParse!AI166,WeightedParse!AK166,WeightedParse!AN166,WeightedParse!AO166,WeightedParse!AP166),HARMEAN(WeightedParse!J166,WeightedParse!K166,WeightedParse!N166,WeightedParse!P166,WeightedParse!Q166,WeightedParse!S166,WeightedParse!V166,WeightedParse!X166,WeightedParse!Y166,WeightedParse!Z166,WeightedParse!AD166,WeightedParse!AE166,WeightedParse!AH166,WeightedParse!AI166,WeightedParse!AK166,WeightedParse!AN166,WeightedParse!AO166,WeightedParse!AP166)*Variables!$B$5),"")</f>
        <v/>
      </c>
      <c r="AB166" s="114" t="str">
        <f>IF($A166&gt;"",IF(AND(EXACT(SquadExport!$BR166,TRUE),EXACT(SquadExport!$BL166,TRUE)),HARMEAN(WeightedParse!I166,WeightedParse!K166,WeightedParse!N166,WeightedParse!Q166,WeightedParse!T166,WeightedParse!V166,WeightedParse!X166,WeightedParse!Y166,WeightedParse!Z166,WeightedParse!AD166,WeightedParse!AE166,WeightedParse!AF166,WeightedParse!AG166,WeightedParse!AH166,WeightedParse!AI166,WeightedParse!AJ166,WeightedParse!AK166,WeightedParse!AN166,WeightedParse!AO166),HARMEAN(WeightedParse!I166,WeightedParse!K166,WeightedParse!N166,WeightedParse!Q166,WeightedParse!T166,WeightedParse!V166,WeightedParse!X166,WeightedParse!Y166,WeightedParse!Z166,WeightedParse!AD166,WeightedParse!AE166,WeightedParse!AF166,WeightedParse!AG166,WeightedParse!AH166,WeightedParse!AI166,WeightedParse!AJ166,WeightedParse!AK166,WeightedParse!AN166,WeightedParse!AO166)*Variables!$B$5),"")</f>
        <v/>
      </c>
      <c r="AC166" s="114" t="str">
        <f>IF($A166&gt;"",IF(AND(EXACT(SquadExport!$BR166,TRUE),EXACT(SquadExport!$BL166,TRUE)),HARMEAN(WeightedParse!K166,WeightedParse!Q166,WeightedParse!S166,WeightedParse!T166,WeightedParse!V166,WeightedParse!X166,WeightedParse!Y166,WeightedParse!Z166,WeightedParse!AD166,WeightedParse!AE166,WeightedParse!AF166,WeightedParse!AG166,WeightedParse!AH166,WeightedParse!AO166),HARMEAN(WeightedParse!K166,WeightedParse!Q166,WeightedParse!S166,WeightedParse!T166,WeightedParse!V166,WeightedParse!X166,WeightedParse!Y166,WeightedParse!Z166,WeightedParse!AD166,WeightedParse!AE166,WeightedParse!AF166,WeightedParse!AG166,WeightedParse!AH166,WeightedParse!AO166)*Variables!$B$5),"")</f>
        <v/>
      </c>
      <c r="AD166" s="114" t="str">
        <f>IF($A166&gt;"",IF(AND(EXACT(SquadExport!$BR166,TRUE),EXACT(SquadExport!$BL166,TRUE)),HARMEAN(WeightedParse!I166,WeightedParse!J166,WeightedParse!K166,WeightedParse!N166,WeightedParse!Q166,WeightedParse!S166,WeightedParse!T166,WeightedParse!V166,WeightedParse!X166,WeightedParse!Z166,WeightedParse!AB166,WeightedParse!AD166,WeightedParse!AG166,WeightedParse!AH166,WeightedParse!AI166,WeightedParse!AK166,WeightedParse!AO166),HARMEAN(WeightedParse!I166,WeightedParse!J166,WeightedParse!K166,WeightedParse!N166,WeightedParse!Q166,WeightedParse!S166,WeightedParse!T166,WeightedParse!V166,WeightedParse!X166,WeightedParse!Z166,WeightedParse!AB166,WeightedParse!AD166,WeightedParse!AG166,WeightedParse!AH166,WeightedParse!AI166,WeightedParse!AK166,WeightedParse!AO166)*Variables!$B$5),"")</f>
        <v/>
      </c>
      <c r="AE166" s="114" t="str">
        <f>IF($A166&gt;"",IF(AND(EXACT(SquadExport!$BR166,TRUE),EXACT(SquadExport!$BL166,TRUE)),HARMEAN(WeightedParse!K166,WeightedParse!N166,WeightedParse!P166,WeightedParse!Q166,WeightedParse!S166,WeightedParse!T166,WeightedParse!U166,WeightedParse!V166,WeightedParse!X166,WeightedParse!Y166,WeightedParse!Z166,WeightedParse!AD166,WeightedParse!AE166,WeightedParse!AF166,WeightedParse!AG166,WeightedParse!AH166,WeightedParse!AI166,WeightedParse!AO166),HARMEAN(WeightedParse!K166,WeightedParse!N166,WeightedParse!P166,WeightedParse!Q166,WeightedParse!S166,WeightedParse!T166,WeightedParse!U166,WeightedParse!V166,WeightedParse!X166,WeightedParse!Y166,WeightedParse!Z166,WeightedParse!AD166,WeightedParse!AE166,WeightedParse!AF166,WeightedParse!AG166,WeightedParse!AH166,WeightedParse!AI166,WeightedParse!AO166)*Variables!$B$5),"")</f>
        <v/>
      </c>
      <c r="AF166" s="114" t="str">
        <f>IF($A166&gt;"",IF(AND(EXACT(SquadExport!$BR166,TRUE),EXACT(SquadExport!$BL166,TRUE)),HARMEAN(WeightedParse!I166,WeightedParse!J166,WeightedParse!K166,WeightedParse!N166,WeightedParse!Q166,WeightedParse!S166,WeightedParse!T166,WeightedParse!U166,WeightedParse!V166,WeightedParse!X166,WeightedParse!Z166,WeightedParse!AD166,WeightedParse!AE166,WeightedParse!AF166,WeightedParse!AH166,WeightedParse!AI166,WeightedParse!AK166,WeightedParse!AN166,WeightedParse!AO166,WeightedParse!AP166),HARMEAN(WeightedParse!I166,WeightedParse!J166,WeightedParse!K166,WeightedParse!N166,WeightedParse!Q166,WeightedParse!S166,WeightedParse!T166,WeightedParse!U166,WeightedParse!V166,WeightedParse!X166,WeightedParse!Z166,WeightedParse!AD166,WeightedParse!AE166,WeightedParse!AF166,WeightedParse!AH166,WeightedParse!AI166,WeightedParse!AK166,WeightedParse!AN166,WeightedParse!AO166,WeightedParse!AP166)*Variables!$B$5),"")</f>
        <v/>
      </c>
      <c r="AG166" s="114" t="str">
        <f>IF($A166&gt;"",IF(AND(OR(EXACT(SquadExport!$BR166,TRUE),EXACT(SquadExport!$BS166,TRUE)),OR(EXACT(SquadExport!$BK166,TRUE),EXACT(SquadExport!$BM166,TRUE))),HARMEAN(WeightedParse!I166,WeightedParse!K166,WeightedParse!Q166,WeightedParse!T166,WeightedParse!X166,WeightedParse!Z166,WeightedParse!AD166,WeightedParse!AF166,WeightedParse!AG166,WeightedParse!AJ166),HARMEAN(WeightedParse!I166,WeightedParse!K166,WeightedParse!Q166,WeightedParse!T166,WeightedParse!X166,WeightedParse!Z166,WeightedParse!AD166,WeightedParse!AF166,WeightedParse!AG166,WeightedParse!AJ166)*Variables!$B$5),"")</f>
        <v/>
      </c>
      <c r="AH166" s="114" t="str">
        <f>IF($A166&gt;"",IF(AND(OR(EXACT(SquadExport!$BR166,TRUE),EXACT(SquadExport!$BS166,TRUE)),OR(EXACT(SquadExport!$BK166,TRUE),EXACT(SquadExport!$BM166,TRUE))),HARMEAN(WeightedParse!H166,WeightedParse!K166,WeightedParse!P166,WeightedParse!Q166,WeightedParse!S166,WeightedParse!T166,WeightedParse!V166,WeightedParse!X166,WeightedParse!Y166,WeightedParse!Z166,WeightedParse!AD166,WeightedParse!AE166,WeightedParse!AF166,WeightedParse!AG166,WeightedParse!AH166,WeightedParse!AO166),HARMEAN(WeightedParse!H166,WeightedParse!K166,WeightedParse!P166,WeightedParse!Q166,WeightedParse!S166,WeightedParse!T166,WeightedParse!V166,WeightedParse!X166,WeightedParse!Y166,WeightedParse!Z166,WeightedParse!AD166,WeightedParse!AE166,WeightedParse!AF166,WeightedParse!AG166,WeightedParse!AH166,WeightedParse!AO166)*Variables!$B$5),"")</f>
        <v/>
      </c>
      <c r="AI166" s="114" t="str">
        <f>IF($A166&gt;"",IF(AND(OR(EXACT(SquadExport!$BR166,TRUE),EXACT(SquadExport!$BS166,TRUE)),OR(EXACT(SquadExport!$BK166,TRUE),EXACT(SquadExport!$BM166,TRUE))),HARMEAN(WeightedParse!H166,WeightedParse!I166,WeightedParse!K166,WeightedParse!P166,WeightedParse!Q166,WeightedParse!S166,WeightedParse!T166,WeightedParse!U166,WeightedParse!V166,WeightedParse!X166,WeightedParse!Y166,WeightedParse!Z166,WeightedParse!AD166,WeightedParse!AE166,WeightedParse!AF166,WeightedParse!AH166,WeightedParse!AI166,WeightedParse!AO166),HARMEAN(WeightedParse!H166,WeightedParse!I166,WeightedParse!K166,WeightedParse!P166,WeightedParse!Q166,WeightedParse!S166,WeightedParse!T166,WeightedParse!U166,WeightedParse!V166,WeightedParse!X166,WeightedParse!Y166,WeightedParse!Z166,WeightedParse!AD166,WeightedParse!AE166,WeightedParse!AF166,WeightedParse!AH166,WeightedParse!AI166,WeightedParse!AO166)*Variables!$B$5),"")</f>
        <v/>
      </c>
      <c r="AJ166" s="114" t="str">
        <f>IF($A166&gt;"",IF(AND(OR(EXACT(SquadExport!$BR166,TRUE),EXACT(SquadExport!$BS166,TRUE)),OR(EXACT(SquadExport!$BK166,TRUE),EXACT(SquadExport!$BM166,TRUE))),HARMEAN(WeightedParse!H166,WeightedParse!K166,WeightedParse!M166,WeightedParse!V166,WeightedParse!W166,WeightedParse!AD166,WeightedParse!AF166,WeightedParse!AH166,WeightedParse!AK166,WeightedParse!AL166,WeightedParse!AO166,WeightedParse!AP166)*(CONVERT(LEFT(SquadExport!$E166,FIND("'",SquadExport!$E166)-1)+((MID(SquadExport!$E166,FIND("'",SquadExport!$E166)+1,LEN(SquadExport!$E166)-FIND("'",SquadExport!$E166)-1))/12),"ft","m")-1)/(Variables!$C$4-1),(HARMEAN(WeightedParse!H166,WeightedParse!K166,WeightedParse!M166,WeightedParse!V166,WeightedParse!W166,WeightedParse!AD166,WeightedParse!AF166,WeightedParse!AH166,WeightedParse!AK166,WeightedParse!AL166,WeightedParse!AO166,WeightedParse!AP166)*(CONVERT(LEFT(SquadExport!$E166,FIND("'",SquadExport!$E166)-1)+((MID(SquadExport!$E166,FIND("'",SquadExport!$E166)+1,LEN(SquadExport!$E166)-FIND("'",SquadExport!$E166)-1))/12),"ft","m")-1)/(Variables!$C$4-1))*Variables!$B$5),"")</f>
        <v/>
      </c>
      <c r="AK166" s="114" t="str">
        <f>IF($A166&gt;"",IF(AND(OR(EXACT(SquadExport!$BR166,TRUE),EXACT(SquadExport!$BS166,TRUE)),OR(EXACT(SquadExport!$BK166,TRUE),EXACT(SquadExport!$BM166,TRUE))),HARMEAN(WeightedParse!J166,WeightedParse!K166,WeightedParse!T166,WeightedParse!V166,WeightedParse!X166,WeightedParse!Y166,WeightedParse!Z166,WeightedParse!AD166,WeightedParse!AH166,WeightedParse!AI166,WeightedParse!AK166,WeightedParse!AO166),HARMEAN(WeightedParse!J166,WeightedParse!K166,WeightedParse!T166,WeightedParse!V166,WeightedParse!X166,WeightedParse!Y166,WeightedParse!Z166,WeightedParse!AD166,WeightedParse!AH166,WeightedParse!AI166,WeightedParse!AK166,WeightedParse!AO166)*Variables!$B$5),"")</f>
        <v/>
      </c>
      <c r="AL166" s="114" t="str">
        <f>IF($A166&gt;"",IF(AND(OR(EXACT(SquadExport!$BR166,TRUE),EXACT(SquadExport!$BS166,TRUE)),OR(EXACT(SquadExport!$BK166,TRUE),EXACT(SquadExport!$BM166,TRUE))),HARMEAN(WeightedParse!H166,WeightedParse!I166,WeightedParse!K166,WeightedParse!Q166,WeightedParse!T166,WeightedParse!V166,WeightedParse!AB166,WeightedParse!AD166,WeightedParse!AH166,WeightedParse!AI166,WeightedParse!AJ166,WeightedParse!AN166,WeightedParse!AO166),HARMEAN(WeightedParse!H166,WeightedParse!I166,WeightedParse!K166,WeightedParse!Q166,WeightedParse!T166,WeightedParse!V166,WeightedParse!AB166,WeightedParse!AD166,WeightedParse!AH166,WeightedParse!AI166,WeightedParse!AJ166,WeightedParse!AN166,WeightedParse!AO166)*Variables!$B$5),"")</f>
        <v/>
      </c>
      <c r="AM166" s="114" t="str">
        <f>IF($A166&gt;"",IF(AND(OR(EXACT(SquadExport!$BR166,TRUE),EXACT(SquadExport!$BS166,TRUE)),OR(EXACT(SquadExport!$BK166,TRUE),EXACT(SquadExport!$BM166,TRUE))),HARMEAN(WeightedParse!I166,WeightedParse!J166,WeightedParse!K166,WeightedParse!N166,WeightedParse!Q166,WeightedParse!T166,WeightedParse!V166,WeightedParse!X166,WeightedParse!AB166,WeightedParse!AD166,WeightedParse!AG166,WeightedParse!AI166,WeightedParse!AJ166,WeightedParse!AK166,WeightedParse!AN166)*WeightedParse!BD166,(HARMEAN(WeightedParse!I166,WeightedParse!J166,WeightedParse!K166,WeightedParse!N166,WeightedParse!Q166,WeightedParse!T166,WeightedParse!V166,WeightedParse!X166,WeightedParse!AB166,WeightedParse!AD166,WeightedParse!AG166,WeightedParse!AI166,WeightedParse!AJ166,WeightedParse!AK166,WeightedParse!AN166)*WeightedParse!BD166)*Variables!$B$5),"")</f>
        <v/>
      </c>
      <c r="AN166" s="114" t="str">
        <f>IF($A166&gt;"",IF(AND(OR(EXACT(SquadExport!$BR166,TRUE),EXACT(SquadExport!$BS166,TRUE)),OR(EXACT(SquadExport!$BK166,TRUE),EXACT(SquadExport!$BM166,TRUE))),HARMEAN(WeightedParse!H166,WeightedParse!I166,WeightedParse!K166,WeightedParse!N166,WeightedParse!Q166,WeightedParse!T166,WeightedParse!V166,WeightedParse!X166,WeightedParse!Z166,WeightedParse!AD166,WeightedParse!AG166,WeightedParse!AH166,WeightedParse!AI166,WeightedParse!AJ166,WeightedParse!AN166,WeightedParse!AO166)*WeightedParse!BD166,(HARMEAN(WeightedParse!H166,WeightedParse!I166,WeightedParse!K166,WeightedParse!N166,WeightedParse!Q166,WeightedParse!T166,WeightedParse!V166,WeightedParse!X166,WeightedParse!Z166,WeightedParse!AD166,WeightedParse!AG166,WeightedParse!AH166,WeightedParse!AI166,WeightedParse!AJ166,WeightedParse!AN166,WeightedParse!AO166)*WeightedParse!BD166)*Variables!$B$5),"")</f>
        <v/>
      </c>
      <c r="AO166" s="114" t="str">
        <f>IF($A166&gt;"",IF(AND(EXACT(SquadExport!$BS166,TRUE),EXACT(SquadExport!$BL166,TRUE)),HARMEAN(WeightedParse!K166,WeightedParse!Q166,WeightedParse!T166,WeightedParse!V166,WeightedParse!X166,WeightedParse!Z166,WeightedParse!AB166,WeightedParse!AD166,WeightedParse!AG166,WeightedParse!AK166),HARMEAN(WeightedParse!K166,WeightedParse!Q166,WeightedParse!T166,WeightedParse!V166,WeightedParse!X166,WeightedParse!Z166,WeightedParse!AB166,WeightedParse!AD166,WeightedParse!AG166,WeightedParse!AK166)*Variables!$B$5),"")</f>
        <v/>
      </c>
      <c r="AP166" s="114" t="str">
        <f>IF($A166&gt;"",IF(AND(EXACT(SquadExport!$BS166,TRUE),EXACT(SquadExport!$BL166,TRUE)),HARMEAN(WeightedParse!I166,WeightedParse!K166,WeightedParse!Q166,WeightedParse!T166,WeightedParse!V166,WeightedParse!X166,WeightedParse!Z166,WeightedParse!AB166,WeightedParse!AD166,WeightedParse!AF166,WeightedParse!AG166,WeightedParse!AI166,WeightedParse!AJ166),HARMEAN(WeightedParse!I166,WeightedParse!K166,WeightedParse!Q166,WeightedParse!T166,WeightedParse!V166,WeightedParse!X166,WeightedParse!Z166,WeightedParse!AB166,WeightedParse!AD166,WeightedParse!AF166,WeightedParse!AG166,WeightedParse!AI166,WeightedParse!AJ166)*Variables!$B$5),"")</f>
        <v/>
      </c>
      <c r="AQ166" s="114" t="str">
        <f>IF($A166&gt;"",IF(AND(EXACT(SquadExport!$BS166,TRUE),EXACT(SquadExport!$BL166,TRUE)),HARMEAN(WeightedParse!I166,WeightedParse!J166,WeightedParse!K166,WeightedParse!Q166,WeightedParse!T166,WeightedParse!V166,WeightedParse!X166,WeightedParse!Z166,WeightedParse!AB166,WeightedParse!AD166,WeightedParse!AG166,WeightedParse!AI166,WeightedParse!AJ166,WeightedParse!AK166),HARMEAN(WeightedParse!I166,WeightedParse!J166,WeightedParse!K166,WeightedParse!Q166,WeightedParse!T166,WeightedParse!V166,WeightedParse!X166,WeightedParse!Z166,WeightedParse!AB166,WeightedParse!AD166,WeightedParse!AG166,WeightedParse!AI166,WeightedParse!AJ166,WeightedParse!AK166)*Variables!$B$5),"")</f>
        <v/>
      </c>
      <c r="AR166" s="114" t="str">
        <f>IF($A166&gt;"",IF(AND(EXACT(SquadExport!$BS166,TRUE),EXACT(SquadExport!$BL166,TRUE)),HARMEAN(WeightedParse!I166,WeightedParse!J166,WeightedParse!K166,WeightedParse!Q166,WeightedParse!T166,WeightedParse!V166,WeightedParse!X166,WeightedParse!Y166,WeightedParse!Z166,WeightedParse!AD166,WeightedParse!AH166,WeightedParse!AI166,WeightedParse!AJ166,WeightedParse!AK166,WeightedParse!AN166,WeightedParse!AO166),HARMEAN(WeightedParse!I166,WeightedParse!J166,WeightedParse!K166,WeightedParse!Q166,WeightedParse!T166,WeightedParse!V166,WeightedParse!X166,WeightedParse!Y166,WeightedParse!Z166,WeightedParse!AD166,WeightedParse!AH166,WeightedParse!AI166,WeightedParse!AJ166,WeightedParse!AK166,WeightedParse!AN166,WeightedParse!AO166)*Variables!$B$5),"")</f>
        <v/>
      </c>
      <c r="AS166" s="114" t="str">
        <f>IF($A166&gt;"",IF(AND(EXACT(SquadExport!$BT166,TRUE),EXACT(SquadExport!$BL166,TRUE)),HARMEAN(WeightedParse!J166,WeightedParse!K166,WeightedParse!M166,WeightedParse!T166,WeightedParse!V166,WeightedParse!X166,WeightedParse!Z166,WeightedParse!AD166,WeightedParse!AI166),(HARMEAN(WeightedParse!J166,WeightedParse!K166,WeightedParse!M166,WeightedParse!T166,WeightedParse!V166,WeightedParse!X166,WeightedParse!Z166,WeightedParse!AD166,WeightedParse!AI166)*Variables!$B$5)),"")</f>
        <v/>
      </c>
      <c r="AT166" s="114" t="str">
        <f>IF($A166&gt;"",IF(AND(EXACT(SquadExport!$BT166,TRUE),EXACT(SquadExport!$BL166,TRUE)),HARMEAN(WeightedParse!J166,WeightedParse!K166,WeightedParse!M166,WeightedParse!U166,WeightedParse!V166,WeightedParse!W166,WeightedParse!X166,WeightedParse!Z166,WeightedParse!AD166,WeightedParse!AF166,WeightedParse!AK166,WeightedParse!AL166,WeightedParse!AP166)*(CONVERT(LEFT(SquadExport!$E166,FIND("'",SquadExport!$E166)-1)+((MID(SquadExport!$E166,FIND("'",SquadExport!$E166)+1,LEN(SquadExport!$E166)-FIND("'",SquadExport!$E166)-1))/12),"ft","m")-1)/(Variables!$C$4-1),(HARMEAN(WeightedParse!J166,WeightedParse!K166,WeightedParse!M166,WeightedParse!U166,WeightedParse!V166,WeightedParse!W166,WeightedParse!X166,WeightedParse!Z166,WeightedParse!AD166,WeightedParse!AF166,WeightedParse!AK166,WeightedParse!AL166,WeightedParse!AP166)*(CONVERT(LEFT(SquadExport!$E166,FIND("'",SquadExport!$E166)-1)+((MID(SquadExport!$E166,FIND("'",SquadExport!$E166)+1,LEN(SquadExport!$E166)-FIND("'",SquadExport!$E166)-1))/12),"ft","m")-1)/(Variables!$C$4-1)))*Variables!$B$5,"")</f>
        <v/>
      </c>
      <c r="AU166" s="114" t="str">
        <f>IF($A166&gt;"",IF(AND(EXACT(SquadExport!$BT166,TRUE),EXACT(SquadExport!$BL166,TRUE)),HARMEAN(WeightedParse!I166,WeightedParse!J166,WeightedParse!K166,WeightedParse!Q166,WeightedParse!T166,WeightedParse!V166,WeightedParse!X166,WeightedParse!Z166,WeightedParse!AB166,WeightedParse!AD166,WeightedParse!AF166,WeightedParse!AG166,WeightedParse!AK166,WeightedParse!AP166),HARMEAN(WeightedParse!I166,WeightedParse!J166,WeightedParse!K166,WeightedParse!Q166,WeightedParse!T166,WeightedParse!V166,WeightedParse!X166,WeightedParse!Z166,WeightedParse!AB166,WeightedParse!AD166,WeightedParse!AF166,WeightedParse!AG166,WeightedParse!AK166,WeightedParse!AP166)*Variables!$B$5),"")</f>
        <v/>
      </c>
      <c r="AV166" s="114" t="str">
        <f>IF($A166&gt;"",IF(AND(EXACT(SquadExport!$BT166,TRUE),EXACT(SquadExport!$BL166,TRUE)),HARMEAN(WeightedParse!I166,WeightedParse!J166,WeightedParse!K166,WeightedParse!Q166,WeightedParse!T166,WeightedParse!V166,WeightedParse!X166,WeightedParse!Z166,WeightedParse!AD166,WeightedParse!AH166,WeightedParse!AI166,WeightedParse!AJ166,WeightedParse!AK166,WeightedParse!AN166,WeightedParse!AO166),HARMEAN(WeightedParse!I166,WeightedParse!J166,WeightedParse!K166,WeightedParse!Q166,WeightedParse!T166,WeightedParse!V166,WeightedParse!X166,WeightedParse!Z166,WeightedParse!AD166,WeightedParse!AH166,WeightedParse!AI166,WeightedParse!AJ166,WeightedParse!AK166,WeightedParse!AN166,WeightedParse!AO166)*Variables!$B$5),"")</f>
        <v/>
      </c>
      <c r="AW166" s="114" t="str">
        <f>IF($A166&gt;"",IF(AND(EXACT(SquadExport!$BT166,TRUE),EXACT(SquadExport!$BL166,TRUE)),HARMEAN(WeightedParse!I166,WeightedParse!J166,WeightedParse!K166,WeightedParse!Q166,WeightedParse!T166,WeightedParse!V166,WeightedParse!X166,WeightedParse!Z166,WeightedParse!AB166,WeightedParse!AD166,WeightedParse!AF166,WeightedParse!AG166,WeightedParse!AI166,WeightedParse!AJ166,WeightedParse!AK166),HARMEAN(WeightedParse!I166,WeightedParse!J166,WeightedParse!K166,WeightedParse!Q166,WeightedParse!T166,WeightedParse!V166,WeightedParse!X166,WeightedParse!Z166,WeightedParse!AB166,WeightedParse!AD166,WeightedParse!AF166,WeightedParse!AG166,WeightedParse!AI166,WeightedParse!AJ166,WeightedParse!AK166)*Variables!$B$5),"")</f>
        <v/>
      </c>
      <c r="AX166" s="114" t="str">
        <f>IF($A166&gt;"",IF(AND(EXACT(SquadExport!$BT166,TRUE),EXACT(SquadExport!$BL166,TRUE)),HARMEAN(WeightedParse!K166,WeightedParse!Q166,WeightedParse!U166,WeightedParse!V166,WeightedParse!W166,WeightedParse!X166,WeightedParse!Y166,WeightedParse!Z166,WeightedParse!AD166,WeightedParse!AF166,WeightedParse!AH166,WeightedParse!AI166,WeightedParse!AJ166,WeightedParse!AK166,WeightedParse!AN166,WeightedParse!AO166,WeightedParse!AP166),HARMEAN(WeightedParse!K166,WeightedParse!Q166,WeightedParse!U166,WeightedParse!V166,WeightedParse!W166,WeightedParse!X166,WeightedParse!Y166,WeightedParse!Z166,WeightedParse!AD166,WeightedParse!AF166,WeightedParse!AH166,WeightedParse!AI166,WeightedParse!AJ166,WeightedParse!AK166,WeightedParse!AN166,WeightedParse!AO166,WeightedParse!AP166)*Variables!$B$5),"")</f>
        <v/>
      </c>
      <c r="AY166" s="114" t="str">
        <f>IF($A166&gt;"",IF(AND(EXACT(SquadExport!$BT166,TRUE),EXACT(SquadExport!$BL166,TRUE)),HARMEAN(WeightedParse!I166,WeightedParse!J166,WeightedParse!K166,WeightedParse!M166,WeightedParse!N166,WeightedParse!Q166,WeightedParse!T166,WeightedParse!V166,WeightedParse!X166,WeightedParse!Z166,WeightedParse!AD166,WeightedParse!AF166,WeightedParse!AG166,WeightedParse!AH166,WeightedParse!AI166,WeightedParse!AJ166,WeightedParse!AK166,WeightedParse!AL166,WeightedParse!AN166,WeightedParse!AO166,WeightedParse!AP166),HARMEAN(WeightedParse!I166,WeightedParse!J166,WeightedParse!K166,WeightedParse!M166,WeightedParse!N166,WeightedParse!Q166,WeightedParse!T166,WeightedParse!V166,WeightedParse!X166,WeightedParse!Z166,WeightedParse!AD166,WeightedParse!AF166,WeightedParse!AG166,WeightedParse!AH166,WeightedParse!AI166,WeightedParse!AJ166,WeightedParse!AK166,WeightedParse!AL166,WeightedParse!AN166,WeightedParse!AO166,WeightedParse!AP166)*Variables!$B$5),"")</f>
        <v/>
      </c>
    </row>
    <row r="167" spans="1:51" ht="15" customHeight="1" x14ac:dyDescent="0.25">
      <c r="A167" s="3" t="str">
        <f>IF(WeightedParse!A167&gt;"",WeightedParse!A167,"")</f>
        <v/>
      </c>
      <c r="B167" s="4" t="str">
        <f>IF(WeightedParse!B167&gt;0,WeightedParse!B167,"")</f>
        <v/>
      </c>
      <c r="C167" s="4" t="str">
        <f>IF(A167&gt;"",IF(AND(B167&lt;=Variables!$B$8,G167&gt;2),"Youth",IF(AND(B167&lt;=Variables!$B$8,G167&lt;=2),"Prospect",IF(AND(B167&gt;=Variables!$B$9,G167&gt;2),"Old",IF(G167&gt;=3,"Reserves","First Team")))),"")</f>
        <v/>
      </c>
      <c r="D167" s="4" t="str">
        <f>SquadExport!BJ167</f>
        <v/>
      </c>
      <c r="E167" s="4" t="str">
        <f>IF(A167&gt;"",VLOOKUP(F167,Roles!A:B,2,FALSE)&amp;IF(OR(VLOOKUP(F167,Roles!$A:$B,2,FALSE)="FB",VLOOKUP(F167,Roles!$A:$B,2,FALSE)="WB",VLOOKUP(F167,Roles!$A:$B,2,FALSE)="WM",VLOOKUP(F167,Roles!$A:$B,2,FALSE)="W"),IF(AND(SquadExport!BK167=TRUE,SquadExport!BM167=TRUE,WeightedParse!BB167&gt;=WeightedParse!BC167)," (R)",IF(AND(SquadExport!BK167=TRUE,SquadExport!BM167=TRUE,WeightedParse!BB167&lt;WeightedParse!BC167)," (L)",IF(AND(SquadExport!BK167=TRUE,SquadExport!BM167=FALSE), " (L)",IF(AND(SquadExport!BK167=FALSE,SquadExport!BM167=TRUE)," (R)","")))),""),"")</f>
        <v/>
      </c>
      <c r="F167" s="4" t="str" cm="1">
        <f t="array" ref="F167">IF(A167&gt;"",INDEX($J$1:$AY$1,SUMPRODUCT(MAX(($J$2:$AY$200=MAX($J167:$AY167))*(COLUMN($J$2:$AY$200))))-COLUMN($J$1)+1),"")</f>
        <v/>
      </c>
      <c r="G167" s="4" t="str">
        <f t="shared" si="6"/>
        <v/>
      </c>
      <c r="H167" s="4" t="str">
        <f t="shared" si="7"/>
        <v/>
      </c>
      <c r="I167" s="5" t="str">
        <f t="shared" si="8"/>
        <v/>
      </c>
      <c r="J167" s="114" t="str">
        <f>IF($A167&gt;"",HARMEAN(WeightedParse!V167,WeightedParse!Y167,WeightedParse!Z167,WeightedParse!AE167,WeightedParse!AJ167,WeightedParse!AQ167,WeightedParse!AR167,WeightedParse!AS167,WeightedParse!AU167,WeightedParse!AV167,WeightedParse!AW167,WeightedParse!AY167,WeightedParse!BA167),"")</f>
        <v/>
      </c>
      <c r="K167" s="114" t="str">
        <f>IF(A167&gt;"",HARMEAN(WeightedParse!K167,WeightedParse!Q167,WeightedParse!V167,WeightedParse!X167,WeightedParse!Y167,WeightedParse!Z167,WeightedParse!AE167,WeightedParse!AG167,WeightedParse!AI167,WeightedParse!AJ167,WeightedParse!AQ167,WeightedParse!AR167,WeightedParse!AS167,WeightedParse!AU167,WeightedParse!AV167,WeightedParse!AW167,WeightedParse!AY167,WeightedParse!AZ167,WeightedParse!BA167),"")</f>
        <v/>
      </c>
      <c r="L167" s="114" t="str">
        <f>IF($A167&gt;"",IF(AND(EXACT(SquadExport!$BO167,TRUE),EXACT(SquadExport!$BL167,TRUE)),HARMEAN(WeightedParse!M167,WeightedParse!P167,WeightedParse!S167,WeightedParse!U167,WeightedParse!V167,WeightedParse!W167,WeightedParse!Y167,WeightedParse!AE167,WeightedParse!AL167,WeightedParse!AN167,WeightedParse!AP167),HARMEAN(WeightedParse!M167,WeightedParse!P167,WeightedParse!S167,WeightedParse!U167,WeightedParse!V167,WeightedParse!W167,WeightedParse!Y167,WeightedParse!AE167,WeightedParse!AL167,WeightedParse!AN167,WeightedParse!AP167)*Variables!$B$5),"")</f>
        <v/>
      </c>
      <c r="M167" s="114" t="str">
        <f>IF($A167&gt;"",IF(AND(EXACT(SquadExport!$BO167,TRUE),EXACT(SquadExport!$BL167,TRUE)),HARMEAN(WeightedParse!M167,WeightedParse!P167,WeightedParse!S167,WeightedParse!U167,WeightedParse!V167,WeightedParse!W167,WeightedParse!X167,WeightedParse!Y167,WeightedParse!Z167,WeightedParse!AE167,WeightedParse!AL167,WeightedParse!AN167,WeightedParse!AP167),HARMEAN(WeightedParse!M167,WeightedParse!P167,WeightedParse!S167,WeightedParse!U167,WeightedParse!V167,WeightedParse!W167,WeightedParse!X167,WeightedParse!Y167,WeightedParse!Z167,WeightedParse!AE167,WeightedParse!AL167,WeightedParse!AN167,WeightedParse!AP167)*Variables!$B$5),"")</f>
        <v/>
      </c>
      <c r="N167" s="114" t="str">
        <f>IF($A167&gt;"",IF(AND(EXACT(SquadExport!$BO167,TRUE),EXACT(SquadExport!$BL167,TRUE)),HARMEAN(WeightedParse!K167,WeightedParse!M167,WeightedParse!P167,WeightedParse!Q167,WeightedParse!S167,WeightedParse!T167,WeightedParse!U167,WeightedParse!V167,WeightedParse!W167,WeightedParse!X167,WeightedParse!Y167,WeightedParse!Z167,WeightedParse!AE167,WeightedParse!AG167,WeightedParse!AL167,WeightedParse!AN167,WeightedParse!AP167),HARMEAN(WeightedParse!K167,WeightedParse!M167,WeightedParse!P167,WeightedParse!Q167,WeightedParse!S167,WeightedParse!T167,WeightedParse!U167,WeightedParse!V167,WeightedParse!W167,WeightedParse!X167,WeightedParse!Y167,WeightedParse!Z167,WeightedParse!AE167,WeightedParse!AG167,WeightedParse!AL167,WeightedParse!AN167,WeightedParse!AP167)*Variables!$B$5),"")</f>
        <v/>
      </c>
      <c r="O167" s="114" t="str">
        <f>IF($A167&gt;"",IF(AND(EXACT(SquadExport!$BO167,TRUE),EXACT(SquadExport!$BL167,TRUE)),HARMEAN(WeightedParse!I167,WeightedParse!K167,WeightedParse!M167,WeightedParse!P167,WeightedParse!Q167,WeightedParse!S167,WeightedParse!T167,WeightedParse!V167,WeightedParse!W167,WeightedParse!X167,WeightedParse!Y167,WeightedParse!Z167,WeightedParse!AB167,WeightedParse!AE167,WeightedParse!AF167,WeightedParse!AG167,WeightedParse!AJ167,WeightedParse!AK167,WeightedParse!AL167,WeightedParse!AN167,WeightedParse!AO167,WeightedParse!AP167),HARMEAN(WeightedParse!I167,WeightedParse!K167,WeightedParse!M167,WeightedParse!P167,WeightedParse!Q167,WeightedParse!S167,WeightedParse!T167,WeightedParse!V167,WeightedParse!W167,WeightedParse!X167,WeightedParse!Y167,WeightedParse!Z167,WeightedParse!AB167,WeightedParse!AE167,WeightedParse!AF167,WeightedParse!AG167,WeightedParse!AJ167,WeightedParse!AK167,WeightedParse!AL167,WeightedParse!AN167,WeightedParse!AO167,WeightedParse!AP167)*Variables!$B$5),"")</f>
        <v/>
      </c>
      <c r="P167" s="114" t="str">
        <f>IF($A167&gt;"",IF(AND(OR(EXACT(SquadExport!$BO167,TRUE),EXACT(SquadExport!$BP167,TRUE)),OR(EXACT(SquadExport!$BK167,TRUE),EXACT(SquadExport!$BM167,TRUE))),HARMEAN(WeightedParse!M167,WeightedParse!P167,WeightedParse!S167,WeightedParse!U167,WeightedParse!V167,WeightedParse!W167,WeightedParse!Y167,WeightedParse!AE167,WeightedParse!AF167,WeightedParse!AP167),HARMEAN(WeightedParse!M167,WeightedParse!P167,WeightedParse!S167,WeightedParse!U167,WeightedParse!V167,WeightedParse!W167,WeightedParse!Y167,WeightedParse!AE167,WeightedParse!AF167,WeightedParse!AP167)*Variables!$B$5),"")</f>
        <v/>
      </c>
      <c r="Q167" s="114" t="str">
        <f>IF($A167&gt;"",IF(AND(OR(EXACT(SquadExport!$BO167,TRUE),EXACT(SquadExport!$BP167,TRUE)),OR(EXACT(SquadExport!$BK167,TRUE),EXACT(SquadExport!$BM167,TRUE))),HARMEAN(WeightedParse!H167,WeightedParse!P167,WeightedParse!Q167,WeightedParse!S167,WeightedParse!T167,WeightedParse!V167,WeightedParse!X167,WeightedParse!Y167,WeightedParse!Z167,WeightedParse!AE167,WeightedParse!AF167,WeightedParse!AH167,WeightedParse!AN167,WeightedParse!AO167),HARMEAN(WeightedParse!H167,WeightedParse!P167,WeightedParse!Q167,WeightedParse!S167,WeightedParse!T167,WeightedParse!V167,WeightedParse!X167,WeightedParse!Y167,WeightedParse!Z167,WeightedParse!AE167,WeightedParse!AF167,WeightedParse!AH167,WeightedParse!AN167,WeightedParse!AO167)*Variables!$B$5),"")</f>
        <v/>
      </c>
      <c r="R167" s="115" t="str">
        <f>IF($A167&gt;"",IF(AND(OR(EXACT(SquadExport!$BO167,TRUE),EXACT(SquadExport!$BP167,TRUE)),OR(EXACT(SquadExport!$BK167,TRUE),EXACT(SquadExport!$BM167,TRUE))),HARMEAN(WeightedParse!H167,WeightedParse!I167,WeightedParse!K167,WeightedParse!P167,WeightedParse!Q167,WeightedParse!S167,WeightedParse!T167,WeightedParse!V167,WeightedParse!Y167,WeightedParse!Z167,WeightedParse!AD167,WeightedParse!AE167,WeightedParse!AF167,WeightedParse!AH167,WeightedParse!AI167,WeightedParse!AJ167,WeightedParse!AN167,WeightedParse!AO167),HARMEAN(WeightedParse!H167,WeightedParse!I167,WeightedParse!K167,WeightedParse!P167,WeightedParse!Q167,WeightedParse!S167,WeightedParse!T167,WeightedParse!V167,WeightedParse!Y167,WeightedParse!Z167,WeightedParse!AD167,WeightedParse!AE167,WeightedParse!AF167,WeightedParse!AH167,WeightedParse!AI167,WeightedParse!AJ167,WeightedParse!AN167,WeightedParse!AO167)*Variables!$B$5),"")</f>
        <v/>
      </c>
      <c r="S167" s="115" t="str">
        <f>IF($A167&gt;"",IF(AND(OR(EXACT(SquadExport!$BO167,TRUE),EXACT(SquadExport!$BP167,TRUE)),OR(EXACT(SquadExport!$BK167,TRUE),EXACT(SquadExport!$BM167,TRUE))),HARMEAN(WeightedParse!H167,WeightedParse!I167,WeightedParse!K167,WeightedParse!Q167,WeightedParse!S167,WeightedParse!T167,WeightedParse!V167,WeightedParse!X167,WeightedParse!Z167,WeightedParse!AB167,WeightedParse!AD167,WeightedParse!AF167,WeightedParse!AG167,WeightedParse!AH167,WeightedParse!AI167,WeightedParse!AJ167,WeightedParse!AK167,WeightedParse!AN167,WeightedParse!AO167),HARMEAN(WeightedParse!H167,WeightedParse!I167,WeightedParse!K167,WeightedParse!Q167,WeightedParse!S167,WeightedParse!T167,WeightedParse!V167,WeightedParse!X167,WeightedParse!Z167,WeightedParse!AB167,WeightedParse!AD167,WeightedParse!AF167,WeightedParse!AG167,WeightedParse!AH167,WeightedParse!AI167,WeightedParse!AJ167,WeightedParse!AK167,WeightedParse!AN167,WeightedParse!AO167)*Variables!$B$5),"")</f>
        <v/>
      </c>
      <c r="T167" s="114" t="str">
        <f>IF($A167&gt;"",IF(AND(OR(EXACT(SquadExport!$BO167,TRUE),EXACT(SquadExport!$BP167,TRUE)),OR(EXACT(SquadExport!$BK167,TRUE),EXACT(SquadExport!$BM167,TRUE))),HARMEAN(WeightedParse!I167,WeightedParse!K167,WeightedParse!N167,WeightedParse!P167,WeightedParse!Q167,WeightedParse!S167,WeightedParse!T167,WeightedParse!V167,WeightedParse!X167,WeightedParse!Y167,WeightedParse!Z167,WeightedParse!AB167,WeightedParse!AD167,WeightedParse!AE167,WeightedParse!AF167,WeightedParse!AH167,WeightedParse!AI167,WeightedParse!AJ167,WeightedParse!AN167,WeightedParse!AO167)*WeightedParse!BD167,(HARMEAN(WeightedParse!I167,WeightedParse!K167,WeightedParse!N167,WeightedParse!P167,WeightedParse!Q167,WeightedParse!S167,WeightedParse!T167,WeightedParse!V167,WeightedParse!X167,WeightedParse!Y167,WeightedParse!Z167,WeightedParse!AB167,WeightedParse!AD167,WeightedParse!AE167,WeightedParse!AF167,WeightedParse!AH167,WeightedParse!AI167,WeightedParse!AJ167,WeightedParse!AN167,WeightedParse!AO167)*WeightedParse!BD167)*Variables!$B$5),"")</f>
        <v/>
      </c>
      <c r="U167" s="114" t="str">
        <f>IF($A167&gt;"",IF(EXACT(SquadExport!$BQ167,TRUE),HARMEAN(WeightedParse!P167,WeightedParse!S167,WeightedParse!V167,WeightedParse!X167,WeightedParse!Y167,WeightedParse!Z167,WeightedParse!AE167,WeightedParse!AF167,WeightedParse!AP167),HARMEAN(WeightedParse!P167,WeightedParse!S167,WeightedParse!V167,WeightedParse!X167,WeightedParse!Y167,WeightedParse!Z167,WeightedParse!AE167,WeightedParse!AF167,WeightedParse!AP167)*Variables!$B$5),"")</f>
        <v/>
      </c>
      <c r="V167" s="114" t="str">
        <f>IF($A167&gt;"",IF(EXACT(SquadExport!$BQ167,TRUE),HARMEAN(WeightedParse!K167,WeightedParse!Q167,WeightedParse!S167,WeightedParse!T167,WeightedParse!V167,WeightedParse!X167,WeightedParse!Z167,WeightedParse!AE167,WeightedParse!AF167,WeightedParse!AG167,WeightedParse!AH167,WeightedParse!AK167),HARMEAN(WeightedParse!K167,WeightedParse!Q167,WeightedParse!S167,WeightedParse!T167,WeightedParse!V167,WeightedParse!X167,WeightedParse!Z167,WeightedParse!AE167,WeightedParse!AF167,WeightedParse!AG167,WeightedParse!AH167,WeightedParse!AK167)*Variables!$B$5),"")</f>
        <v/>
      </c>
      <c r="W167" s="114" t="str">
        <f>IF($A167&gt;"",IF(EXACT(SquadExport!$BQ167,TRUE),HARMEAN(WeightedParse!I167,WeightedParse!K167,WeightedParse!N167,WeightedParse!Q167,WeightedParse!T167,WeightedParse!V167,WeightedParse!X167,WeightedParse!Z167,WeightedParse!AB167,WeightedParse!AD167,WeightedParse!AF167,WeightedParse!AG167,WeightedParse!AK167),HARMEAN(WeightedParse!I167,WeightedParse!K167,WeightedParse!N167,WeightedParse!Q167,WeightedParse!T167,WeightedParse!V167,WeightedParse!X167,WeightedParse!Z167,WeightedParse!AB167,WeightedParse!AD167,WeightedParse!AF167,WeightedParse!AG167,WeightedParse!AK167)*Variables!$B$5),"")</f>
        <v/>
      </c>
      <c r="X167" s="114" t="str">
        <f>IF($A167&gt;"",IF(EXACT(SquadExport!$BQ167,TRUE),HARMEAN(WeightedParse!K167,WeightedParse!P167,WeightedParse!Q167,WeightedParse!S167,WeightedParse!U167,WeightedParse!V167,WeightedParse!X167,WeightedParse!Y167,WeightedParse!Z167,WeightedParse!AE167,WeightedParse!AF167,WeightedParse!AH167,WeightedParse!AO167,WeightedParse!AP167),HARMEAN(WeightedParse!K167,WeightedParse!P167,WeightedParse!Q167,WeightedParse!S167,WeightedParse!U167,WeightedParse!V167,WeightedParse!X167,WeightedParse!Y167,WeightedParse!Z167,WeightedParse!AE167,WeightedParse!AF167,WeightedParse!AH167,WeightedParse!AO167,WeightedParse!AP167)*Variables!$B$5),"")</f>
        <v/>
      </c>
      <c r="Y167" s="114" t="str">
        <f>IF($A167&gt;"",IF(EXACT(SquadExport!$BQ167,TRUE),HARMEAN(WeightedParse!P167,WeightedParse!Q167,WeightedParse!S167,WeightedParse!U167,WeightedParse!V167,WeightedParse!W167,WeightedParse!Y167,WeightedParse!AE167,WeightedParse!AF167,WeightedParse!AH167,WeightedParse!AJ167,WeightedParse!AN167,WeightedParse!AO167,WeightedParse!AP167),HARMEAN(WeightedParse!P167,WeightedParse!Q167,WeightedParse!S167,WeightedParse!U167,WeightedParse!V167,WeightedParse!W167,WeightedParse!Y167,WeightedParse!AE167,WeightedParse!AF167,WeightedParse!AH167,WeightedParse!AJ167,WeightedParse!AN167,WeightedParse!AO167,WeightedParse!AP167)*Variables!$B$5),"")</f>
        <v/>
      </c>
      <c r="Z167" s="114" t="str">
        <f>IF($A167&gt;"",IF(EXACT(SquadExport!$BQ167,TRUE),HARMEAN(WeightedParse!M167,WeightedParse!P167,WeightedParse!Q167,WeightedParse!S167,WeightedParse!U167,WeightedParse!V167,WeightedParse!W167,WeightedParse!X167,WeightedParse!Y167,WeightedParse!Z167,WeightedParse!AE167,WeightedParse!AF167,WeightedParse!AH167,WeightedParse!AL167,WeightedParse!AO167,WeightedParse!AP167),HARMEAN(WeightedParse!M167,WeightedParse!P167,WeightedParse!Q167,WeightedParse!S167,WeightedParse!U167,WeightedParse!V167,WeightedParse!W167,WeightedParse!X167,WeightedParse!Y167,WeightedParse!Z167,WeightedParse!AE167,WeightedParse!AF167,WeightedParse!AH167,WeightedParse!AL167,WeightedParse!AO167,WeightedParse!AP167)*Variables!$B$5),"")</f>
        <v/>
      </c>
      <c r="AA167" s="114" t="str">
        <f>IF($A167&gt;"",IF(EXACT(SquadExport!$BQ167,TRUE),HARMEAN(WeightedParse!J167,WeightedParse!K167,WeightedParse!N167,WeightedParse!P167,WeightedParse!Q167,WeightedParse!S167,WeightedParse!V167,WeightedParse!X167,WeightedParse!Y167,WeightedParse!Z167,WeightedParse!AD167,WeightedParse!AE167,WeightedParse!AH167,WeightedParse!AI167,WeightedParse!AK167,WeightedParse!AN167,WeightedParse!AO167,WeightedParse!AP167),HARMEAN(WeightedParse!J167,WeightedParse!K167,WeightedParse!N167,WeightedParse!P167,WeightedParse!Q167,WeightedParse!S167,WeightedParse!V167,WeightedParse!X167,WeightedParse!Y167,WeightedParse!Z167,WeightedParse!AD167,WeightedParse!AE167,WeightedParse!AH167,WeightedParse!AI167,WeightedParse!AK167,WeightedParse!AN167,WeightedParse!AO167,WeightedParse!AP167)*Variables!$B$5),"")</f>
        <v/>
      </c>
      <c r="AB167" s="114" t="str">
        <f>IF($A167&gt;"",IF(AND(EXACT(SquadExport!$BR167,TRUE),EXACT(SquadExport!$BL167,TRUE)),HARMEAN(WeightedParse!I167,WeightedParse!K167,WeightedParse!N167,WeightedParse!Q167,WeightedParse!T167,WeightedParse!V167,WeightedParse!X167,WeightedParse!Y167,WeightedParse!Z167,WeightedParse!AD167,WeightedParse!AE167,WeightedParse!AF167,WeightedParse!AG167,WeightedParse!AH167,WeightedParse!AI167,WeightedParse!AJ167,WeightedParse!AK167,WeightedParse!AN167,WeightedParse!AO167),HARMEAN(WeightedParse!I167,WeightedParse!K167,WeightedParse!N167,WeightedParse!Q167,WeightedParse!T167,WeightedParse!V167,WeightedParse!X167,WeightedParse!Y167,WeightedParse!Z167,WeightedParse!AD167,WeightedParse!AE167,WeightedParse!AF167,WeightedParse!AG167,WeightedParse!AH167,WeightedParse!AI167,WeightedParse!AJ167,WeightedParse!AK167,WeightedParse!AN167,WeightedParse!AO167)*Variables!$B$5),"")</f>
        <v/>
      </c>
      <c r="AC167" s="114" t="str">
        <f>IF($A167&gt;"",IF(AND(EXACT(SquadExport!$BR167,TRUE),EXACT(SquadExport!$BL167,TRUE)),HARMEAN(WeightedParse!K167,WeightedParse!Q167,WeightedParse!S167,WeightedParse!T167,WeightedParse!V167,WeightedParse!X167,WeightedParse!Y167,WeightedParse!Z167,WeightedParse!AD167,WeightedParse!AE167,WeightedParse!AF167,WeightedParse!AG167,WeightedParse!AH167,WeightedParse!AO167),HARMEAN(WeightedParse!K167,WeightedParse!Q167,WeightedParse!S167,WeightedParse!T167,WeightedParse!V167,WeightedParse!X167,WeightedParse!Y167,WeightedParse!Z167,WeightedParse!AD167,WeightedParse!AE167,WeightedParse!AF167,WeightedParse!AG167,WeightedParse!AH167,WeightedParse!AO167)*Variables!$B$5),"")</f>
        <v/>
      </c>
      <c r="AD167" s="114" t="str">
        <f>IF($A167&gt;"",IF(AND(EXACT(SquadExport!$BR167,TRUE),EXACT(SquadExport!$BL167,TRUE)),HARMEAN(WeightedParse!I167,WeightedParse!J167,WeightedParse!K167,WeightedParse!N167,WeightedParse!Q167,WeightedParse!S167,WeightedParse!T167,WeightedParse!V167,WeightedParse!X167,WeightedParse!Z167,WeightedParse!AB167,WeightedParse!AD167,WeightedParse!AG167,WeightedParse!AH167,WeightedParse!AI167,WeightedParse!AK167,WeightedParse!AO167),HARMEAN(WeightedParse!I167,WeightedParse!J167,WeightedParse!K167,WeightedParse!N167,WeightedParse!Q167,WeightedParse!S167,WeightedParse!T167,WeightedParse!V167,WeightedParse!X167,WeightedParse!Z167,WeightedParse!AB167,WeightedParse!AD167,WeightedParse!AG167,WeightedParse!AH167,WeightedParse!AI167,WeightedParse!AK167,WeightedParse!AO167)*Variables!$B$5),"")</f>
        <v/>
      </c>
      <c r="AE167" s="114" t="str">
        <f>IF($A167&gt;"",IF(AND(EXACT(SquadExport!$BR167,TRUE),EXACT(SquadExport!$BL167,TRUE)),HARMEAN(WeightedParse!K167,WeightedParse!N167,WeightedParse!P167,WeightedParse!Q167,WeightedParse!S167,WeightedParse!T167,WeightedParse!U167,WeightedParse!V167,WeightedParse!X167,WeightedParse!Y167,WeightedParse!Z167,WeightedParse!AD167,WeightedParse!AE167,WeightedParse!AF167,WeightedParse!AG167,WeightedParse!AH167,WeightedParse!AI167,WeightedParse!AO167),HARMEAN(WeightedParse!K167,WeightedParse!N167,WeightedParse!P167,WeightedParse!Q167,WeightedParse!S167,WeightedParse!T167,WeightedParse!U167,WeightedParse!V167,WeightedParse!X167,WeightedParse!Y167,WeightedParse!Z167,WeightedParse!AD167,WeightedParse!AE167,WeightedParse!AF167,WeightedParse!AG167,WeightedParse!AH167,WeightedParse!AI167,WeightedParse!AO167)*Variables!$B$5),"")</f>
        <v/>
      </c>
      <c r="AF167" s="114" t="str">
        <f>IF($A167&gt;"",IF(AND(EXACT(SquadExport!$BR167,TRUE),EXACT(SquadExport!$BL167,TRUE)),HARMEAN(WeightedParse!I167,WeightedParse!J167,WeightedParse!K167,WeightedParse!N167,WeightedParse!Q167,WeightedParse!S167,WeightedParse!T167,WeightedParse!U167,WeightedParse!V167,WeightedParse!X167,WeightedParse!Z167,WeightedParse!AD167,WeightedParse!AE167,WeightedParse!AF167,WeightedParse!AH167,WeightedParse!AI167,WeightedParse!AK167,WeightedParse!AN167,WeightedParse!AO167,WeightedParse!AP167),HARMEAN(WeightedParse!I167,WeightedParse!J167,WeightedParse!K167,WeightedParse!N167,WeightedParse!Q167,WeightedParse!S167,WeightedParse!T167,WeightedParse!U167,WeightedParse!V167,WeightedParse!X167,WeightedParse!Z167,WeightedParse!AD167,WeightedParse!AE167,WeightedParse!AF167,WeightedParse!AH167,WeightedParse!AI167,WeightedParse!AK167,WeightedParse!AN167,WeightedParse!AO167,WeightedParse!AP167)*Variables!$B$5),"")</f>
        <v/>
      </c>
      <c r="AG167" s="114" t="str">
        <f>IF($A167&gt;"",IF(AND(OR(EXACT(SquadExport!$BR167,TRUE),EXACT(SquadExport!$BS167,TRUE)),OR(EXACT(SquadExport!$BK167,TRUE),EXACT(SquadExport!$BM167,TRUE))),HARMEAN(WeightedParse!I167,WeightedParse!K167,WeightedParse!Q167,WeightedParse!T167,WeightedParse!X167,WeightedParse!Z167,WeightedParse!AD167,WeightedParse!AF167,WeightedParse!AG167,WeightedParse!AJ167),HARMEAN(WeightedParse!I167,WeightedParse!K167,WeightedParse!Q167,WeightedParse!T167,WeightedParse!X167,WeightedParse!Z167,WeightedParse!AD167,WeightedParse!AF167,WeightedParse!AG167,WeightedParse!AJ167)*Variables!$B$5),"")</f>
        <v/>
      </c>
      <c r="AH167" s="114" t="str">
        <f>IF($A167&gt;"",IF(AND(OR(EXACT(SquadExport!$BR167,TRUE),EXACT(SquadExport!$BS167,TRUE)),OR(EXACT(SquadExport!$BK167,TRUE),EXACT(SquadExport!$BM167,TRUE))),HARMEAN(WeightedParse!H167,WeightedParse!K167,WeightedParse!P167,WeightedParse!Q167,WeightedParse!S167,WeightedParse!T167,WeightedParse!V167,WeightedParse!X167,WeightedParse!Y167,WeightedParse!Z167,WeightedParse!AD167,WeightedParse!AE167,WeightedParse!AF167,WeightedParse!AG167,WeightedParse!AH167,WeightedParse!AO167),HARMEAN(WeightedParse!H167,WeightedParse!K167,WeightedParse!P167,WeightedParse!Q167,WeightedParse!S167,WeightedParse!T167,WeightedParse!V167,WeightedParse!X167,WeightedParse!Y167,WeightedParse!Z167,WeightedParse!AD167,WeightedParse!AE167,WeightedParse!AF167,WeightedParse!AG167,WeightedParse!AH167,WeightedParse!AO167)*Variables!$B$5),"")</f>
        <v/>
      </c>
      <c r="AI167" s="114" t="str">
        <f>IF($A167&gt;"",IF(AND(OR(EXACT(SquadExport!$BR167,TRUE),EXACT(SquadExport!$BS167,TRUE)),OR(EXACT(SquadExport!$BK167,TRUE),EXACT(SquadExport!$BM167,TRUE))),HARMEAN(WeightedParse!H167,WeightedParse!I167,WeightedParse!K167,WeightedParse!P167,WeightedParse!Q167,WeightedParse!S167,WeightedParse!T167,WeightedParse!U167,WeightedParse!V167,WeightedParse!X167,WeightedParse!Y167,WeightedParse!Z167,WeightedParse!AD167,WeightedParse!AE167,WeightedParse!AF167,WeightedParse!AH167,WeightedParse!AI167,WeightedParse!AO167),HARMEAN(WeightedParse!H167,WeightedParse!I167,WeightedParse!K167,WeightedParse!P167,WeightedParse!Q167,WeightedParse!S167,WeightedParse!T167,WeightedParse!U167,WeightedParse!V167,WeightedParse!X167,WeightedParse!Y167,WeightedParse!Z167,WeightedParse!AD167,WeightedParse!AE167,WeightedParse!AF167,WeightedParse!AH167,WeightedParse!AI167,WeightedParse!AO167)*Variables!$B$5),"")</f>
        <v/>
      </c>
      <c r="AJ167" s="114" t="str">
        <f>IF($A167&gt;"",IF(AND(OR(EXACT(SquadExport!$BR167,TRUE),EXACT(SquadExport!$BS167,TRUE)),OR(EXACT(SquadExport!$BK167,TRUE),EXACT(SquadExport!$BM167,TRUE))),HARMEAN(WeightedParse!H167,WeightedParse!K167,WeightedParse!M167,WeightedParse!V167,WeightedParse!W167,WeightedParse!AD167,WeightedParse!AF167,WeightedParse!AH167,WeightedParse!AK167,WeightedParse!AL167,WeightedParse!AO167,WeightedParse!AP167)*(CONVERT(LEFT(SquadExport!$E167,FIND("'",SquadExport!$E167)-1)+((MID(SquadExport!$E167,FIND("'",SquadExport!$E167)+1,LEN(SquadExport!$E167)-FIND("'",SquadExport!$E167)-1))/12),"ft","m")-1)/(Variables!$C$4-1),(HARMEAN(WeightedParse!H167,WeightedParse!K167,WeightedParse!M167,WeightedParse!V167,WeightedParse!W167,WeightedParse!AD167,WeightedParse!AF167,WeightedParse!AH167,WeightedParse!AK167,WeightedParse!AL167,WeightedParse!AO167,WeightedParse!AP167)*(CONVERT(LEFT(SquadExport!$E167,FIND("'",SquadExport!$E167)-1)+((MID(SquadExport!$E167,FIND("'",SquadExport!$E167)+1,LEN(SquadExport!$E167)-FIND("'",SquadExport!$E167)-1))/12),"ft","m")-1)/(Variables!$C$4-1))*Variables!$B$5),"")</f>
        <v/>
      </c>
      <c r="AK167" s="114" t="str">
        <f>IF($A167&gt;"",IF(AND(OR(EXACT(SquadExport!$BR167,TRUE),EXACT(SquadExport!$BS167,TRUE)),OR(EXACT(SquadExport!$BK167,TRUE),EXACT(SquadExport!$BM167,TRUE))),HARMEAN(WeightedParse!J167,WeightedParse!K167,WeightedParse!T167,WeightedParse!V167,WeightedParse!X167,WeightedParse!Y167,WeightedParse!Z167,WeightedParse!AD167,WeightedParse!AH167,WeightedParse!AI167,WeightedParse!AK167,WeightedParse!AO167),HARMEAN(WeightedParse!J167,WeightedParse!K167,WeightedParse!T167,WeightedParse!V167,WeightedParse!X167,WeightedParse!Y167,WeightedParse!Z167,WeightedParse!AD167,WeightedParse!AH167,WeightedParse!AI167,WeightedParse!AK167,WeightedParse!AO167)*Variables!$B$5),"")</f>
        <v/>
      </c>
      <c r="AL167" s="114" t="str">
        <f>IF($A167&gt;"",IF(AND(OR(EXACT(SquadExport!$BR167,TRUE),EXACT(SquadExport!$BS167,TRUE)),OR(EXACT(SquadExport!$BK167,TRUE),EXACT(SquadExport!$BM167,TRUE))),HARMEAN(WeightedParse!H167,WeightedParse!I167,WeightedParse!K167,WeightedParse!Q167,WeightedParse!T167,WeightedParse!V167,WeightedParse!AB167,WeightedParse!AD167,WeightedParse!AH167,WeightedParse!AI167,WeightedParse!AJ167,WeightedParse!AN167,WeightedParse!AO167),HARMEAN(WeightedParse!H167,WeightedParse!I167,WeightedParse!K167,WeightedParse!Q167,WeightedParse!T167,WeightedParse!V167,WeightedParse!AB167,WeightedParse!AD167,WeightedParse!AH167,WeightedParse!AI167,WeightedParse!AJ167,WeightedParse!AN167,WeightedParse!AO167)*Variables!$B$5),"")</f>
        <v/>
      </c>
      <c r="AM167" s="114" t="str">
        <f>IF($A167&gt;"",IF(AND(OR(EXACT(SquadExport!$BR167,TRUE),EXACT(SquadExport!$BS167,TRUE)),OR(EXACT(SquadExport!$BK167,TRUE),EXACT(SquadExport!$BM167,TRUE))),HARMEAN(WeightedParse!I167,WeightedParse!J167,WeightedParse!K167,WeightedParse!N167,WeightedParse!Q167,WeightedParse!T167,WeightedParse!V167,WeightedParse!X167,WeightedParse!AB167,WeightedParse!AD167,WeightedParse!AG167,WeightedParse!AI167,WeightedParse!AJ167,WeightedParse!AK167,WeightedParse!AN167)*WeightedParse!BD167,(HARMEAN(WeightedParse!I167,WeightedParse!J167,WeightedParse!K167,WeightedParse!N167,WeightedParse!Q167,WeightedParse!T167,WeightedParse!V167,WeightedParse!X167,WeightedParse!AB167,WeightedParse!AD167,WeightedParse!AG167,WeightedParse!AI167,WeightedParse!AJ167,WeightedParse!AK167,WeightedParse!AN167)*WeightedParse!BD167)*Variables!$B$5),"")</f>
        <v/>
      </c>
      <c r="AN167" s="114" t="str">
        <f>IF($A167&gt;"",IF(AND(OR(EXACT(SquadExport!$BR167,TRUE),EXACT(SquadExport!$BS167,TRUE)),OR(EXACT(SquadExport!$BK167,TRUE),EXACT(SquadExport!$BM167,TRUE))),HARMEAN(WeightedParse!H167,WeightedParse!I167,WeightedParse!K167,WeightedParse!N167,WeightedParse!Q167,WeightedParse!T167,WeightedParse!V167,WeightedParse!X167,WeightedParse!Z167,WeightedParse!AD167,WeightedParse!AG167,WeightedParse!AH167,WeightedParse!AI167,WeightedParse!AJ167,WeightedParse!AN167,WeightedParse!AO167)*WeightedParse!BD167,(HARMEAN(WeightedParse!H167,WeightedParse!I167,WeightedParse!K167,WeightedParse!N167,WeightedParse!Q167,WeightedParse!T167,WeightedParse!V167,WeightedParse!X167,WeightedParse!Z167,WeightedParse!AD167,WeightedParse!AG167,WeightedParse!AH167,WeightedParse!AI167,WeightedParse!AJ167,WeightedParse!AN167,WeightedParse!AO167)*WeightedParse!BD167)*Variables!$B$5),"")</f>
        <v/>
      </c>
      <c r="AO167" s="114" t="str">
        <f>IF($A167&gt;"",IF(AND(EXACT(SquadExport!$BS167,TRUE),EXACT(SquadExport!$BL167,TRUE)),HARMEAN(WeightedParse!K167,WeightedParse!Q167,WeightedParse!T167,WeightedParse!V167,WeightedParse!X167,WeightedParse!Z167,WeightedParse!AB167,WeightedParse!AD167,WeightedParse!AG167,WeightedParse!AK167),HARMEAN(WeightedParse!K167,WeightedParse!Q167,WeightedParse!T167,WeightedParse!V167,WeightedParse!X167,WeightedParse!Z167,WeightedParse!AB167,WeightedParse!AD167,WeightedParse!AG167,WeightedParse!AK167)*Variables!$B$5),"")</f>
        <v/>
      </c>
      <c r="AP167" s="114" t="str">
        <f>IF($A167&gt;"",IF(AND(EXACT(SquadExport!$BS167,TRUE),EXACT(SquadExport!$BL167,TRUE)),HARMEAN(WeightedParse!I167,WeightedParse!K167,WeightedParse!Q167,WeightedParse!T167,WeightedParse!V167,WeightedParse!X167,WeightedParse!Z167,WeightedParse!AB167,WeightedParse!AD167,WeightedParse!AF167,WeightedParse!AG167,WeightedParse!AI167,WeightedParse!AJ167),HARMEAN(WeightedParse!I167,WeightedParse!K167,WeightedParse!Q167,WeightedParse!T167,WeightedParse!V167,WeightedParse!X167,WeightedParse!Z167,WeightedParse!AB167,WeightedParse!AD167,WeightedParse!AF167,WeightedParse!AG167,WeightedParse!AI167,WeightedParse!AJ167)*Variables!$B$5),"")</f>
        <v/>
      </c>
      <c r="AQ167" s="114" t="str">
        <f>IF($A167&gt;"",IF(AND(EXACT(SquadExport!$BS167,TRUE),EXACT(SquadExport!$BL167,TRUE)),HARMEAN(WeightedParse!I167,WeightedParse!J167,WeightedParse!K167,WeightedParse!Q167,WeightedParse!T167,WeightedParse!V167,WeightedParse!X167,WeightedParse!Z167,WeightedParse!AB167,WeightedParse!AD167,WeightedParse!AG167,WeightedParse!AI167,WeightedParse!AJ167,WeightedParse!AK167),HARMEAN(WeightedParse!I167,WeightedParse!J167,WeightedParse!K167,WeightedParse!Q167,WeightedParse!T167,WeightedParse!V167,WeightedParse!X167,WeightedParse!Z167,WeightedParse!AB167,WeightedParse!AD167,WeightedParse!AG167,WeightedParse!AI167,WeightedParse!AJ167,WeightedParse!AK167)*Variables!$B$5),"")</f>
        <v/>
      </c>
      <c r="AR167" s="114" t="str">
        <f>IF($A167&gt;"",IF(AND(EXACT(SquadExport!$BS167,TRUE),EXACT(SquadExport!$BL167,TRUE)),HARMEAN(WeightedParse!I167,WeightedParse!J167,WeightedParse!K167,WeightedParse!Q167,WeightedParse!T167,WeightedParse!V167,WeightedParse!X167,WeightedParse!Y167,WeightedParse!Z167,WeightedParse!AD167,WeightedParse!AH167,WeightedParse!AI167,WeightedParse!AJ167,WeightedParse!AK167,WeightedParse!AN167,WeightedParse!AO167),HARMEAN(WeightedParse!I167,WeightedParse!J167,WeightedParse!K167,WeightedParse!Q167,WeightedParse!T167,WeightedParse!V167,WeightedParse!X167,WeightedParse!Y167,WeightedParse!Z167,WeightedParse!AD167,WeightedParse!AH167,WeightedParse!AI167,WeightedParse!AJ167,WeightedParse!AK167,WeightedParse!AN167,WeightedParse!AO167)*Variables!$B$5),"")</f>
        <v/>
      </c>
      <c r="AS167" s="114" t="str">
        <f>IF($A167&gt;"",IF(AND(EXACT(SquadExport!$BT167,TRUE),EXACT(SquadExport!$BL167,TRUE)),HARMEAN(WeightedParse!J167,WeightedParse!K167,WeightedParse!M167,WeightedParse!T167,WeightedParse!V167,WeightedParse!X167,WeightedParse!Z167,WeightedParse!AD167,WeightedParse!AI167),(HARMEAN(WeightedParse!J167,WeightedParse!K167,WeightedParse!M167,WeightedParse!T167,WeightedParse!V167,WeightedParse!X167,WeightedParse!Z167,WeightedParse!AD167,WeightedParse!AI167)*Variables!$B$5)),"")</f>
        <v/>
      </c>
      <c r="AT167" s="114" t="str">
        <f>IF($A167&gt;"",IF(AND(EXACT(SquadExport!$BT167,TRUE),EXACT(SquadExport!$BL167,TRUE)),HARMEAN(WeightedParse!J167,WeightedParse!K167,WeightedParse!M167,WeightedParse!U167,WeightedParse!V167,WeightedParse!W167,WeightedParse!X167,WeightedParse!Z167,WeightedParse!AD167,WeightedParse!AF167,WeightedParse!AK167,WeightedParse!AL167,WeightedParse!AP167)*(CONVERT(LEFT(SquadExport!$E167,FIND("'",SquadExport!$E167)-1)+((MID(SquadExport!$E167,FIND("'",SquadExport!$E167)+1,LEN(SquadExport!$E167)-FIND("'",SquadExport!$E167)-1))/12),"ft","m")-1)/(Variables!$C$4-1),(HARMEAN(WeightedParse!J167,WeightedParse!K167,WeightedParse!M167,WeightedParse!U167,WeightedParse!V167,WeightedParse!W167,WeightedParse!X167,WeightedParse!Z167,WeightedParse!AD167,WeightedParse!AF167,WeightedParse!AK167,WeightedParse!AL167,WeightedParse!AP167)*(CONVERT(LEFT(SquadExport!$E167,FIND("'",SquadExport!$E167)-1)+((MID(SquadExport!$E167,FIND("'",SquadExport!$E167)+1,LEN(SquadExport!$E167)-FIND("'",SquadExport!$E167)-1))/12),"ft","m")-1)/(Variables!$C$4-1)))*Variables!$B$5,"")</f>
        <v/>
      </c>
      <c r="AU167" s="114" t="str">
        <f>IF($A167&gt;"",IF(AND(EXACT(SquadExport!$BT167,TRUE),EXACT(SquadExport!$BL167,TRUE)),HARMEAN(WeightedParse!I167,WeightedParse!J167,WeightedParse!K167,WeightedParse!Q167,WeightedParse!T167,WeightedParse!V167,WeightedParse!X167,WeightedParse!Z167,WeightedParse!AB167,WeightedParse!AD167,WeightedParse!AF167,WeightedParse!AG167,WeightedParse!AK167,WeightedParse!AP167),HARMEAN(WeightedParse!I167,WeightedParse!J167,WeightedParse!K167,WeightedParse!Q167,WeightedParse!T167,WeightedParse!V167,WeightedParse!X167,WeightedParse!Z167,WeightedParse!AB167,WeightedParse!AD167,WeightedParse!AF167,WeightedParse!AG167,WeightedParse!AK167,WeightedParse!AP167)*Variables!$B$5),"")</f>
        <v/>
      </c>
      <c r="AV167" s="114" t="str">
        <f>IF($A167&gt;"",IF(AND(EXACT(SquadExport!$BT167,TRUE),EXACT(SquadExport!$BL167,TRUE)),HARMEAN(WeightedParse!I167,WeightedParse!J167,WeightedParse!K167,WeightedParse!Q167,WeightedParse!T167,WeightedParse!V167,WeightedParse!X167,WeightedParse!Z167,WeightedParse!AD167,WeightedParse!AH167,WeightedParse!AI167,WeightedParse!AJ167,WeightedParse!AK167,WeightedParse!AN167,WeightedParse!AO167),HARMEAN(WeightedParse!I167,WeightedParse!J167,WeightedParse!K167,WeightedParse!Q167,WeightedParse!T167,WeightedParse!V167,WeightedParse!X167,WeightedParse!Z167,WeightedParse!AD167,WeightedParse!AH167,WeightedParse!AI167,WeightedParse!AJ167,WeightedParse!AK167,WeightedParse!AN167,WeightedParse!AO167)*Variables!$B$5),"")</f>
        <v/>
      </c>
      <c r="AW167" s="114" t="str">
        <f>IF($A167&gt;"",IF(AND(EXACT(SquadExport!$BT167,TRUE),EXACT(SquadExport!$BL167,TRUE)),HARMEAN(WeightedParse!I167,WeightedParse!J167,WeightedParse!K167,WeightedParse!Q167,WeightedParse!T167,WeightedParse!V167,WeightedParse!X167,WeightedParse!Z167,WeightedParse!AB167,WeightedParse!AD167,WeightedParse!AF167,WeightedParse!AG167,WeightedParse!AI167,WeightedParse!AJ167,WeightedParse!AK167),HARMEAN(WeightedParse!I167,WeightedParse!J167,WeightedParse!K167,WeightedParse!Q167,WeightedParse!T167,WeightedParse!V167,WeightedParse!X167,WeightedParse!Z167,WeightedParse!AB167,WeightedParse!AD167,WeightedParse!AF167,WeightedParse!AG167,WeightedParse!AI167,WeightedParse!AJ167,WeightedParse!AK167)*Variables!$B$5),"")</f>
        <v/>
      </c>
      <c r="AX167" s="114" t="str">
        <f>IF($A167&gt;"",IF(AND(EXACT(SquadExport!$BT167,TRUE),EXACT(SquadExport!$BL167,TRUE)),HARMEAN(WeightedParse!K167,WeightedParse!Q167,WeightedParse!U167,WeightedParse!V167,WeightedParse!W167,WeightedParse!X167,WeightedParse!Y167,WeightedParse!Z167,WeightedParse!AD167,WeightedParse!AF167,WeightedParse!AH167,WeightedParse!AI167,WeightedParse!AJ167,WeightedParse!AK167,WeightedParse!AN167,WeightedParse!AO167,WeightedParse!AP167),HARMEAN(WeightedParse!K167,WeightedParse!Q167,WeightedParse!U167,WeightedParse!V167,WeightedParse!W167,WeightedParse!X167,WeightedParse!Y167,WeightedParse!Z167,WeightedParse!AD167,WeightedParse!AF167,WeightedParse!AH167,WeightedParse!AI167,WeightedParse!AJ167,WeightedParse!AK167,WeightedParse!AN167,WeightedParse!AO167,WeightedParse!AP167)*Variables!$B$5),"")</f>
        <v/>
      </c>
      <c r="AY167" s="114" t="str">
        <f>IF($A167&gt;"",IF(AND(EXACT(SquadExport!$BT167,TRUE),EXACT(SquadExport!$BL167,TRUE)),HARMEAN(WeightedParse!I167,WeightedParse!J167,WeightedParse!K167,WeightedParse!M167,WeightedParse!N167,WeightedParse!Q167,WeightedParse!T167,WeightedParse!V167,WeightedParse!X167,WeightedParse!Z167,WeightedParse!AD167,WeightedParse!AF167,WeightedParse!AG167,WeightedParse!AH167,WeightedParse!AI167,WeightedParse!AJ167,WeightedParse!AK167,WeightedParse!AL167,WeightedParse!AN167,WeightedParse!AO167,WeightedParse!AP167),HARMEAN(WeightedParse!I167,WeightedParse!J167,WeightedParse!K167,WeightedParse!M167,WeightedParse!N167,WeightedParse!Q167,WeightedParse!T167,WeightedParse!V167,WeightedParse!X167,WeightedParse!Z167,WeightedParse!AD167,WeightedParse!AF167,WeightedParse!AG167,WeightedParse!AH167,WeightedParse!AI167,WeightedParse!AJ167,WeightedParse!AK167,WeightedParse!AL167,WeightedParse!AN167,WeightedParse!AO167,WeightedParse!AP167)*Variables!$B$5),"")</f>
        <v/>
      </c>
    </row>
    <row r="168" spans="1:51" ht="15" customHeight="1" x14ac:dyDescent="0.25">
      <c r="A168" s="3" t="str">
        <f>IF(WeightedParse!A168&gt;"",WeightedParse!A168,"")</f>
        <v/>
      </c>
      <c r="B168" s="4" t="str">
        <f>IF(WeightedParse!B168&gt;0,WeightedParse!B168,"")</f>
        <v/>
      </c>
      <c r="C168" s="4" t="str">
        <f>IF(A168&gt;"",IF(AND(B168&lt;=Variables!$B$8,G168&gt;2),"Youth",IF(AND(B168&lt;=Variables!$B$8,G168&lt;=2),"Prospect",IF(AND(B168&gt;=Variables!$B$9,G168&gt;2),"Old",IF(G168&gt;=3,"Reserves","First Team")))),"")</f>
        <v/>
      </c>
      <c r="D168" s="4" t="str">
        <f>SquadExport!BJ168</f>
        <v/>
      </c>
      <c r="E168" s="4" t="str">
        <f>IF(A168&gt;"",VLOOKUP(F168,Roles!A:B,2,FALSE)&amp;IF(OR(VLOOKUP(F168,Roles!$A:$B,2,FALSE)="FB",VLOOKUP(F168,Roles!$A:$B,2,FALSE)="WB",VLOOKUP(F168,Roles!$A:$B,2,FALSE)="WM",VLOOKUP(F168,Roles!$A:$B,2,FALSE)="W"),IF(AND(SquadExport!BK168=TRUE,SquadExport!BM168=TRUE,WeightedParse!BB168&gt;=WeightedParse!BC168)," (R)",IF(AND(SquadExport!BK168=TRUE,SquadExport!BM168=TRUE,WeightedParse!BB168&lt;WeightedParse!BC168)," (L)",IF(AND(SquadExport!BK168=TRUE,SquadExport!BM168=FALSE), " (L)",IF(AND(SquadExport!BK168=FALSE,SquadExport!BM168=TRUE)," (R)","")))),""),"")</f>
        <v/>
      </c>
      <c r="F168" s="4" t="str" cm="1">
        <f t="array" ref="F168">IF(A168&gt;"",INDEX($J$1:$AY$1,SUMPRODUCT(MAX(($J$2:$AY$200=MAX($J168:$AY168))*(COLUMN($J$2:$AY$200))))-COLUMN($J$1)+1),"")</f>
        <v/>
      </c>
      <c r="G168" s="4" t="str">
        <f t="shared" si="6"/>
        <v/>
      </c>
      <c r="H168" s="4" t="str">
        <f t="shared" si="7"/>
        <v/>
      </c>
      <c r="I168" s="5" t="str">
        <f t="shared" si="8"/>
        <v/>
      </c>
      <c r="J168" s="114" t="str">
        <f>IF($A168&gt;"",HARMEAN(WeightedParse!V168,WeightedParse!Y168,WeightedParse!Z168,WeightedParse!AE168,WeightedParse!AJ168,WeightedParse!AQ168,WeightedParse!AR168,WeightedParse!AS168,WeightedParse!AU168,WeightedParse!AV168,WeightedParse!AW168,WeightedParse!AY168,WeightedParse!BA168),"")</f>
        <v/>
      </c>
      <c r="K168" s="114" t="str">
        <f>IF(A168&gt;"",HARMEAN(WeightedParse!K168,WeightedParse!Q168,WeightedParse!V168,WeightedParse!X168,WeightedParse!Y168,WeightedParse!Z168,WeightedParse!AE168,WeightedParse!AG168,WeightedParse!AI168,WeightedParse!AJ168,WeightedParse!AQ168,WeightedParse!AR168,WeightedParse!AS168,WeightedParse!AU168,WeightedParse!AV168,WeightedParse!AW168,WeightedParse!AY168,WeightedParse!AZ168,WeightedParse!BA168),"")</f>
        <v/>
      </c>
      <c r="L168" s="114" t="str">
        <f>IF($A168&gt;"",IF(AND(EXACT(SquadExport!$BO168,TRUE),EXACT(SquadExport!$BL168,TRUE)),HARMEAN(WeightedParse!M168,WeightedParse!P168,WeightedParse!S168,WeightedParse!U168,WeightedParse!V168,WeightedParse!W168,WeightedParse!Y168,WeightedParse!AE168,WeightedParse!AL168,WeightedParse!AN168,WeightedParse!AP168),HARMEAN(WeightedParse!M168,WeightedParse!P168,WeightedParse!S168,WeightedParse!U168,WeightedParse!V168,WeightedParse!W168,WeightedParse!Y168,WeightedParse!AE168,WeightedParse!AL168,WeightedParse!AN168,WeightedParse!AP168)*Variables!$B$5),"")</f>
        <v/>
      </c>
      <c r="M168" s="114" t="str">
        <f>IF($A168&gt;"",IF(AND(EXACT(SquadExport!$BO168,TRUE),EXACT(SquadExport!$BL168,TRUE)),HARMEAN(WeightedParse!M168,WeightedParse!P168,WeightedParse!S168,WeightedParse!U168,WeightedParse!V168,WeightedParse!W168,WeightedParse!X168,WeightedParse!Y168,WeightedParse!Z168,WeightedParse!AE168,WeightedParse!AL168,WeightedParse!AN168,WeightedParse!AP168),HARMEAN(WeightedParse!M168,WeightedParse!P168,WeightedParse!S168,WeightedParse!U168,WeightedParse!V168,WeightedParse!W168,WeightedParse!X168,WeightedParse!Y168,WeightedParse!Z168,WeightedParse!AE168,WeightedParse!AL168,WeightedParse!AN168,WeightedParse!AP168)*Variables!$B$5),"")</f>
        <v/>
      </c>
      <c r="N168" s="114" t="str">
        <f>IF($A168&gt;"",IF(AND(EXACT(SquadExport!$BO168,TRUE),EXACT(SquadExport!$BL168,TRUE)),HARMEAN(WeightedParse!K168,WeightedParse!M168,WeightedParse!P168,WeightedParse!Q168,WeightedParse!S168,WeightedParse!T168,WeightedParse!U168,WeightedParse!V168,WeightedParse!W168,WeightedParse!X168,WeightedParse!Y168,WeightedParse!Z168,WeightedParse!AE168,WeightedParse!AG168,WeightedParse!AL168,WeightedParse!AN168,WeightedParse!AP168),HARMEAN(WeightedParse!K168,WeightedParse!M168,WeightedParse!P168,WeightedParse!Q168,WeightedParse!S168,WeightedParse!T168,WeightedParse!U168,WeightedParse!V168,WeightedParse!W168,WeightedParse!X168,WeightedParse!Y168,WeightedParse!Z168,WeightedParse!AE168,WeightedParse!AG168,WeightedParse!AL168,WeightedParse!AN168,WeightedParse!AP168)*Variables!$B$5),"")</f>
        <v/>
      </c>
      <c r="O168" s="114" t="str">
        <f>IF($A168&gt;"",IF(AND(EXACT(SquadExport!$BO168,TRUE),EXACT(SquadExport!$BL168,TRUE)),HARMEAN(WeightedParse!I168,WeightedParse!K168,WeightedParse!M168,WeightedParse!P168,WeightedParse!Q168,WeightedParse!S168,WeightedParse!T168,WeightedParse!V168,WeightedParse!W168,WeightedParse!X168,WeightedParse!Y168,WeightedParse!Z168,WeightedParse!AB168,WeightedParse!AE168,WeightedParse!AF168,WeightedParse!AG168,WeightedParse!AJ168,WeightedParse!AK168,WeightedParse!AL168,WeightedParse!AN168,WeightedParse!AO168,WeightedParse!AP168),HARMEAN(WeightedParse!I168,WeightedParse!K168,WeightedParse!M168,WeightedParse!P168,WeightedParse!Q168,WeightedParse!S168,WeightedParse!T168,WeightedParse!V168,WeightedParse!W168,WeightedParse!X168,WeightedParse!Y168,WeightedParse!Z168,WeightedParse!AB168,WeightedParse!AE168,WeightedParse!AF168,WeightedParse!AG168,WeightedParse!AJ168,WeightedParse!AK168,WeightedParse!AL168,WeightedParse!AN168,WeightedParse!AO168,WeightedParse!AP168)*Variables!$B$5),"")</f>
        <v/>
      </c>
      <c r="P168" s="114" t="str">
        <f>IF($A168&gt;"",IF(AND(OR(EXACT(SquadExport!$BO168,TRUE),EXACT(SquadExport!$BP168,TRUE)),OR(EXACT(SquadExport!$BK168,TRUE),EXACT(SquadExport!$BM168,TRUE))),HARMEAN(WeightedParse!M168,WeightedParse!P168,WeightedParse!S168,WeightedParse!U168,WeightedParse!V168,WeightedParse!W168,WeightedParse!Y168,WeightedParse!AE168,WeightedParse!AF168,WeightedParse!AP168),HARMEAN(WeightedParse!M168,WeightedParse!P168,WeightedParse!S168,WeightedParse!U168,WeightedParse!V168,WeightedParse!W168,WeightedParse!Y168,WeightedParse!AE168,WeightedParse!AF168,WeightedParse!AP168)*Variables!$B$5),"")</f>
        <v/>
      </c>
      <c r="Q168" s="114" t="str">
        <f>IF($A168&gt;"",IF(AND(OR(EXACT(SquadExport!$BO168,TRUE),EXACT(SquadExport!$BP168,TRUE)),OR(EXACT(SquadExport!$BK168,TRUE),EXACT(SquadExport!$BM168,TRUE))),HARMEAN(WeightedParse!H168,WeightedParse!P168,WeightedParse!Q168,WeightedParse!S168,WeightedParse!T168,WeightedParse!V168,WeightedParse!X168,WeightedParse!Y168,WeightedParse!Z168,WeightedParse!AE168,WeightedParse!AF168,WeightedParse!AH168,WeightedParse!AN168,WeightedParse!AO168),HARMEAN(WeightedParse!H168,WeightedParse!P168,WeightedParse!Q168,WeightedParse!S168,WeightedParse!T168,WeightedParse!V168,WeightedParse!X168,WeightedParse!Y168,WeightedParse!Z168,WeightedParse!AE168,WeightedParse!AF168,WeightedParse!AH168,WeightedParse!AN168,WeightedParse!AO168)*Variables!$B$5),"")</f>
        <v/>
      </c>
      <c r="R168" s="115" t="str">
        <f>IF($A168&gt;"",IF(AND(OR(EXACT(SquadExport!$BO168,TRUE),EXACT(SquadExport!$BP168,TRUE)),OR(EXACT(SquadExport!$BK168,TRUE),EXACT(SquadExport!$BM168,TRUE))),HARMEAN(WeightedParse!H168,WeightedParse!I168,WeightedParse!K168,WeightedParse!P168,WeightedParse!Q168,WeightedParse!S168,WeightedParse!T168,WeightedParse!V168,WeightedParse!Y168,WeightedParse!Z168,WeightedParse!AD168,WeightedParse!AE168,WeightedParse!AF168,WeightedParse!AH168,WeightedParse!AI168,WeightedParse!AJ168,WeightedParse!AN168,WeightedParse!AO168),HARMEAN(WeightedParse!H168,WeightedParse!I168,WeightedParse!K168,WeightedParse!P168,WeightedParse!Q168,WeightedParse!S168,WeightedParse!T168,WeightedParse!V168,WeightedParse!Y168,WeightedParse!Z168,WeightedParse!AD168,WeightedParse!AE168,WeightedParse!AF168,WeightedParse!AH168,WeightedParse!AI168,WeightedParse!AJ168,WeightedParse!AN168,WeightedParse!AO168)*Variables!$B$5),"")</f>
        <v/>
      </c>
      <c r="S168" s="115" t="str">
        <f>IF($A168&gt;"",IF(AND(OR(EXACT(SquadExport!$BO168,TRUE),EXACT(SquadExport!$BP168,TRUE)),OR(EXACT(SquadExport!$BK168,TRUE),EXACT(SquadExport!$BM168,TRUE))),HARMEAN(WeightedParse!H168,WeightedParse!I168,WeightedParse!K168,WeightedParse!Q168,WeightedParse!S168,WeightedParse!T168,WeightedParse!V168,WeightedParse!X168,WeightedParse!Z168,WeightedParse!AB168,WeightedParse!AD168,WeightedParse!AF168,WeightedParse!AG168,WeightedParse!AH168,WeightedParse!AI168,WeightedParse!AJ168,WeightedParse!AK168,WeightedParse!AN168,WeightedParse!AO168),HARMEAN(WeightedParse!H168,WeightedParse!I168,WeightedParse!K168,WeightedParse!Q168,WeightedParse!S168,WeightedParse!T168,WeightedParse!V168,WeightedParse!X168,WeightedParse!Z168,WeightedParse!AB168,WeightedParse!AD168,WeightedParse!AF168,WeightedParse!AG168,WeightedParse!AH168,WeightedParse!AI168,WeightedParse!AJ168,WeightedParse!AK168,WeightedParse!AN168,WeightedParse!AO168)*Variables!$B$5),"")</f>
        <v/>
      </c>
      <c r="T168" s="114" t="str">
        <f>IF($A168&gt;"",IF(AND(OR(EXACT(SquadExport!$BO168,TRUE),EXACT(SquadExport!$BP168,TRUE)),OR(EXACT(SquadExport!$BK168,TRUE),EXACT(SquadExport!$BM168,TRUE))),HARMEAN(WeightedParse!I168,WeightedParse!K168,WeightedParse!N168,WeightedParse!P168,WeightedParse!Q168,WeightedParse!S168,WeightedParse!T168,WeightedParse!V168,WeightedParse!X168,WeightedParse!Y168,WeightedParse!Z168,WeightedParse!AB168,WeightedParse!AD168,WeightedParse!AE168,WeightedParse!AF168,WeightedParse!AH168,WeightedParse!AI168,WeightedParse!AJ168,WeightedParse!AN168,WeightedParse!AO168)*WeightedParse!BD168,(HARMEAN(WeightedParse!I168,WeightedParse!K168,WeightedParse!N168,WeightedParse!P168,WeightedParse!Q168,WeightedParse!S168,WeightedParse!T168,WeightedParse!V168,WeightedParse!X168,WeightedParse!Y168,WeightedParse!Z168,WeightedParse!AB168,WeightedParse!AD168,WeightedParse!AE168,WeightedParse!AF168,WeightedParse!AH168,WeightedParse!AI168,WeightedParse!AJ168,WeightedParse!AN168,WeightedParse!AO168)*WeightedParse!BD168)*Variables!$B$5),"")</f>
        <v/>
      </c>
      <c r="U168" s="114" t="str">
        <f>IF($A168&gt;"",IF(EXACT(SquadExport!$BQ168,TRUE),HARMEAN(WeightedParse!P168,WeightedParse!S168,WeightedParse!V168,WeightedParse!X168,WeightedParse!Y168,WeightedParse!Z168,WeightedParse!AE168,WeightedParse!AF168,WeightedParse!AP168),HARMEAN(WeightedParse!P168,WeightedParse!S168,WeightedParse!V168,WeightedParse!X168,WeightedParse!Y168,WeightedParse!Z168,WeightedParse!AE168,WeightedParse!AF168,WeightedParse!AP168)*Variables!$B$5),"")</f>
        <v/>
      </c>
      <c r="V168" s="114" t="str">
        <f>IF($A168&gt;"",IF(EXACT(SquadExport!$BQ168,TRUE),HARMEAN(WeightedParse!K168,WeightedParse!Q168,WeightedParse!S168,WeightedParse!T168,WeightedParse!V168,WeightedParse!X168,WeightedParse!Z168,WeightedParse!AE168,WeightedParse!AF168,WeightedParse!AG168,WeightedParse!AH168,WeightedParse!AK168),HARMEAN(WeightedParse!K168,WeightedParse!Q168,WeightedParse!S168,WeightedParse!T168,WeightedParse!V168,WeightedParse!X168,WeightedParse!Z168,WeightedParse!AE168,WeightedParse!AF168,WeightedParse!AG168,WeightedParse!AH168,WeightedParse!AK168)*Variables!$B$5),"")</f>
        <v/>
      </c>
      <c r="W168" s="114" t="str">
        <f>IF($A168&gt;"",IF(EXACT(SquadExport!$BQ168,TRUE),HARMEAN(WeightedParse!I168,WeightedParse!K168,WeightedParse!N168,WeightedParse!Q168,WeightedParse!T168,WeightedParse!V168,WeightedParse!X168,WeightedParse!Z168,WeightedParse!AB168,WeightedParse!AD168,WeightedParse!AF168,WeightedParse!AG168,WeightedParse!AK168),HARMEAN(WeightedParse!I168,WeightedParse!K168,WeightedParse!N168,WeightedParse!Q168,WeightedParse!T168,WeightedParse!V168,WeightedParse!X168,WeightedParse!Z168,WeightedParse!AB168,WeightedParse!AD168,WeightedParse!AF168,WeightedParse!AG168,WeightedParse!AK168)*Variables!$B$5),"")</f>
        <v/>
      </c>
      <c r="X168" s="114" t="str">
        <f>IF($A168&gt;"",IF(EXACT(SquadExport!$BQ168,TRUE),HARMEAN(WeightedParse!K168,WeightedParse!P168,WeightedParse!Q168,WeightedParse!S168,WeightedParse!U168,WeightedParse!V168,WeightedParse!X168,WeightedParse!Y168,WeightedParse!Z168,WeightedParse!AE168,WeightedParse!AF168,WeightedParse!AH168,WeightedParse!AO168,WeightedParse!AP168),HARMEAN(WeightedParse!K168,WeightedParse!P168,WeightedParse!Q168,WeightedParse!S168,WeightedParse!U168,WeightedParse!V168,WeightedParse!X168,WeightedParse!Y168,WeightedParse!Z168,WeightedParse!AE168,WeightedParse!AF168,WeightedParse!AH168,WeightedParse!AO168,WeightedParse!AP168)*Variables!$B$5),"")</f>
        <v/>
      </c>
      <c r="Y168" s="114" t="str">
        <f>IF($A168&gt;"",IF(EXACT(SquadExport!$BQ168,TRUE),HARMEAN(WeightedParse!P168,WeightedParse!Q168,WeightedParse!S168,WeightedParse!U168,WeightedParse!V168,WeightedParse!W168,WeightedParse!Y168,WeightedParse!AE168,WeightedParse!AF168,WeightedParse!AH168,WeightedParse!AJ168,WeightedParse!AN168,WeightedParse!AO168,WeightedParse!AP168),HARMEAN(WeightedParse!P168,WeightedParse!Q168,WeightedParse!S168,WeightedParse!U168,WeightedParse!V168,WeightedParse!W168,WeightedParse!Y168,WeightedParse!AE168,WeightedParse!AF168,WeightedParse!AH168,WeightedParse!AJ168,WeightedParse!AN168,WeightedParse!AO168,WeightedParse!AP168)*Variables!$B$5),"")</f>
        <v/>
      </c>
      <c r="Z168" s="114" t="str">
        <f>IF($A168&gt;"",IF(EXACT(SquadExport!$BQ168,TRUE),HARMEAN(WeightedParse!M168,WeightedParse!P168,WeightedParse!Q168,WeightedParse!S168,WeightedParse!U168,WeightedParse!V168,WeightedParse!W168,WeightedParse!X168,WeightedParse!Y168,WeightedParse!Z168,WeightedParse!AE168,WeightedParse!AF168,WeightedParse!AH168,WeightedParse!AL168,WeightedParse!AO168,WeightedParse!AP168),HARMEAN(WeightedParse!M168,WeightedParse!P168,WeightedParse!Q168,WeightedParse!S168,WeightedParse!U168,WeightedParse!V168,WeightedParse!W168,WeightedParse!X168,WeightedParse!Y168,WeightedParse!Z168,WeightedParse!AE168,WeightedParse!AF168,WeightedParse!AH168,WeightedParse!AL168,WeightedParse!AO168,WeightedParse!AP168)*Variables!$B$5),"")</f>
        <v/>
      </c>
      <c r="AA168" s="114" t="str">
        <f>IF($A168&gt;"",IF(EXACT(SquadExport!$BQ168,TRUE),HARMEAN(WeightedParse!J168,WeightedParse!K168,WeightedParse!N168,WeightedParse!P168,WeightedParse!Q168,WeightedParse!S168,WeightedParse!V168,WeightedParse!X168,WeightedParse!Y168,WeightedParse!Z168,WeightedParse!AD168,WeightedParse!AE168,WeightedParse!AH168,WeightedParse!AI168,WeightedParse!AK168,WeightedParse!AN168,WeightedParse!AO168,WeightedParse!AP168),HARMEAN(WeightedParse!J168,WeightedParse!K168,WeightedParse!N168,WeightedParse!P168,WeightedParse!Q168,WeightedParse!S168,WeightedParse!V168,WeightedParse!X168,WeightedParse!Y168,WeightedParse!Z168,WeightedParse!AD168,WeightedParse!AE168,WeightedParse!AH168,WeightedParse!AI168,WeightedParse!AK168,WeightedParse!AN168,WeightedParse!AO168,WeightedParse!AP168)*Variables!$B$5),"")</f>
        <v/>
      </c>
      <c r="AB168" s="114" t="str">
        <f>IF($A168&gt;"",IF(AND(EXACT(SquadExport!$BR168,TRUE),EXACT(SquadExport!$BL168,TRUE)),HARMEAN(WeightedParse!I168,WeightedParse!K168,WeightedParse!N168,WeightedParse!Q168,WeightedParse!T168,WeightedParse!V168,WeightedParse!X168,WeightedParse!Y168,WeightedParse!Z168,WeightedParse!AD168,WeightedParse!AE168,WeightedParse!AF168,WeightedParse!AG168,WeightedParse!AH168,WeightedParse!AI168,WeightedParse!AJ168,WeightedParse!AK168,WeightedParse!AN168,WeightedParse!AO168),HARMEAN(WeightedParse!I168,WeightedParse!K168,WeightedParse!N168,WeightedParse!Q168,WeightedParse!T168,WeightedParse!V168,WeightedParse!X168,WeightedParse!Y168,WeightedParse!Z168,WeightedParse!AD168,WeightedParse!AE168,WeightedParse!AF168,WeightedParse!AG168,WeightedParse!AH168,WeightedParse!AI168,WeightedParse!AJ168,WeightedParse!AK168,WeightedParse!AN168,WeightedParse!AO168)*Variables!$B$5),"")</f>
        <v/>
      </c>
      <c r="AC168" s="114" t="str">
        <f>IF($A168&gt;"",IF(AND(EXACT(SquadExport!$BR168,TRUE),EXACT(SquadExport!$BL168,TRUE)),HARMEAN(WeightedParse!K168,WeightedParse!Q168,WeightedParse!S168,WeightedParse!T168,WeightedParse!V168,WeightedParse!X168,WeightedParse!Y168,WeightedParse!Z168,WeightedParse!AD168,WeightedParse!AE168,WeightedParse!AF168,WeightedParse!AG168,WeightedParse!AH168,WeightedParse!AO168),HARMEAN(WeightedParse!K168,WeightedParse!Q168,WeightedParse!S168,WeightedParse!T168,WeightedParse!V168,WeightedParse!X168,WeightedParse!Y168,WeightedParse!Z168,WeightedParse!AD168,WeightedParse!AE168,WeightedParse!AF168,WeightedParse!AG168,WeightedParse!AH168,WeightedParse!AO168)*Variables!$B$5),"")</f>
        <v/>
      </c>
      <c r="AD168" s="114" t="str">
        <f>IF($A168&gt;"",IF(AND(EXACT(SquadExport!$BR168,TRUE),EXACT(SquadExport!$BL168,TRUE)),HARMEAN(WeightedParse!I168,WeightedParse!J168,WeightedParse!K168,WeightedParse!N168,WeightedParse!Q168,WeightedParse!S168,WeightedParse!T168,WeightedParse!V168,WeightedParse!X168,WeightedParse!Z168,WeightedParse!AB168,WeightedParse!AD168,WeightedParse!AG168,WeightedParse!AH168,WeightedParse!AI168,WeightedParse!AK168,WeightedParse!AO168),HARMEAN(WeightedParse!I168,WeightedParse!J168,WeightedParse!K168,WeightedParse!N168,WeightedParse!Q168,WeightedParse!S168,WeightedParse!T168,WeightedParse!V168,WeightedParse!X168,WeightedParse!Z168,WeightedParse!AB168,WeightedParse!AD168,WeightedParse!AG168,WeightedParse!AH168,WeightedParse!AI168,WeightedParse!AK168,WeightedParse!AO168)*Variables!$B$5),"")</f>
        <v/>
      </c>
      <c r="AE168" s="114" t="str">
        <f>IF($A168&gt;"",IF(AND(EXACT(SquadExport!$BR168,TRUE),EXACT(SquadExport!$BL168,TRUE)),HARMEAN(WeightedParse!K168,WeightedParse!N168,WeightedParse!P168,WeightedParse!Q168,WeightedParse!S168,WeightedParse!T168,WeightedParse!U168,WeightedParse!V168,WeightedParse!X168,WeightedParse!Y168,WeightedParse!Z168,WeightedParse!AD168,WeightedParse!AE168,WeightedParse!AF168,WeightedParse!AG168,WeightedParse!AH168,WeightedParse!AI168,WeightedParse!AO168),HARMEAN(WeightedParse!K168,WeightedParse!N168,WeightedParse!P168,WeightedParse!Q168,WeightedParse!S168,WeightedParse!T168,WeightedParse!U168,WeightedParse!V168,WeightedParse!X168,WeightedParse!Y168,WeightedParse!Z168,WeightedParse!AD168,WeightedParse!AE168,WeightedParse!AF168,WeightedParse!AG168,WeightedParse!AH168,WeightedParse!AI168,WeightedParse!AO168)*Variables!$B$5),"")</f>
        <v/>
      </c>
      <c r="AF168" s="114" t="str">
        <f>IF($A168&gt;"",IF(AND(EXACT(SquadExport!$BR168,TRUE),EXACT(SquadExport!$BL168,TRUE)),HARMEAN(WeightedParse!I168,WeightedParse!J168,WeightedParse!K168,WeightedParse!N168,WeightedParse!Q168,WeightedParse!S168,WeightedParse!T168,WeightedParse!U168,WeightedParse!V168,WeightedParse!X168,WeightedParse!Z168,WeightedParse!AD168,WeightedParse!AE168,WeightedParse!AF168,WeightedParse!AH168,WeightedParse!AI168,WeightedParse!AK168,WeightedParse!AN168,WeightedParse!AO168,WeightedParse!AP168),HARMEAN(WeightedParse!I168,WeightedParse!J168,WeightedParse!K168,WeightedParse!N168,WeightedParse!Q168,WeightedParse!S168,WeightedParse!T168,WeightedParse!U168,WeightedParse!V168,WeightedParse!X168,WeightedParse!Z168,WeightedParse!AD168,WeightedParse!AE168,WeightedParse!AF168,WeightedParse!AH168,WeightedParse!AI168,WeightedParse!AK168,WeightedParse!AN168,WeightedParse!AO168,WeightedParse!AP168)*Variables!$B$5),"")</f>
        <v/>
      </c>
      <c r="AG168" s="114" t="str">
        <f>IF($A168&gt;"",IF(AND(OR(EXACT(SquadExport!$BR168,TRUE),EXACT(SquadExport!$BS168,TRUE)),OR(EXACT(SquadExport!$BK168,TRUE),EXACT(SquadExport!$BM168,TRUE))),HARMEAN(WeightedParse!I168,WeightedParse!K168,WeightedParse!Q168,WeightedParse!T168,WeightedParse!X168,WeightedParse!Z168,WeightedParse!AD168,WeightedParse!AF168,WeightedParse!AG168,WeightedParse!AJ168),HARMEAN(WeightedParse!I168,WeightedParse!K168,WeightedParse!Q168,WeightedParse!T168,WeightedParse!X168,WeightedParse!Z168,WeightedParse!AD168,WeightedParse!AF168,WeightedParse!AG168,WeightedParse!AJ168)*Variables!$B$5),"")</f>
        <v/>
      </c>
      <c r="AH168" s="114" t="str">
        <f>IF($A168&gt;"",IF(AND(OR(EXACT(SquadExport!$BR168,TRUE),EXACT(SquadExport!$BS168,TRUE)),OR(EXACT(SquadExport!$BK168,TRUE),EXACT(SquadExport!$BM168,TRUE))),HARMEAN(WeightedParse!H168,WeightedParse!K168,WeightedParse!P168,WeightedParse!Q168,WeightedParse!S168,WeightedParse!T168,WeightedParse!V168,WeightedParse!X168,WeightedParse!Y168,WeightedParse!Z168,WeightedParse!AD168,WeightedParse!AE168,WeightedParse!AF168,WeightedParse!AG168,WeightedParse!AH168,WeightedParse!AO168),HARMEAN(WeightedParse!H168,WeightedParse!K168,WeightedParse!P168,WeightedParse!Q168,WeightedParse!S168,WeightedParse!T168,WeightedParse!V168,WeightedParse!X168,WeightedParse!Y168,WeightedParse!Z168,WeightedParse!AD168,WeightedParse!AE168,WeightedParse!AF168,WeightedParse!AG168,WeightedParse!AH168,WeightedParse!AO168)*Variables!$B$5),"")</f>
        <v/>
      </c>
      <c r="AI168" s="114" t="str">
        <f>IF($A168&gt;"",IF(AND(OR(EXACT(SquadExport!$BR168,TRUE),EXACT(SquadExport!$BS168,TRUE)),OR(EXACT(SquadExport!$BK168,TRUE),EXACT(SquadExport!$BM168,TRUE))),HARMEAN(WeightedParse!H168,WeightedParse!I168,WeightedParse!K168,WeightedParse!P168,WeightedParse!Q168,WeightedParse!S168,WeightedParse!T168,WeightedParse!U168,WeightedParse!V168,WeightedParse!X168,WeightedParse!Y168,WeightedParse!Z168,WeightedParse!AD168,WeightedParse!AE168,WeightedParse!AF168,WeightedParse!AH168,WeightedParse!AI168,WeightedParse!AO168),HARMEAN(WeightedParse!H168,WeightedParse!I168,WeightedParse!K168,WeightedParse!P168,WeightedParse!Q168,WeightedParse!S168,WeightedParse!T168,WeightedParse!U168,WeightedParse!V168,WeightedParse!X168,WeightedParse!Y168,WeightedParse!Z168,WeightedParse!AD168,WeightedParse!AE168,WeightedParse!AF168,WeightedParse!AH168,WeightedParse!AI168,WeightedParse!AO168)*Variables!$B$5),"")</f>
        <v/>
      </c>
      <c r="AJ168" s="114" t="str">
        <f>IF($A168&gt;"",IF(AND(OR(EXACT(SquadExport!$BR168,TRUE),EXACT(SquadExport!$BS168,TRUE)),OR(EXACT(SquadExport!$BK168,TRUE),EXACT(SquadExport!$BM168,TRUE))),HARMEAN(WeightedParse!H168,WeightedParse!K168,WeightedParse!M168,WeightedParse!V168,WeightedParse!W168,WeightedParse!AD168,WeightedParse!AF168,WeightedParse!AH168,WeightedParse!AK168,WeightedParse!AL168,WeightedParse!AO168,WeightedParse!AP168)*(CONVERT(LEFT(SquadExport!$E168,FIND("'",SquadExport!$E168)-1)+((MID(SquadExport!$E168,FIND("'",SquadExport!$E168)+1,LEN(SquadExport!$E168)-FIND("'",SquadExport!$E168)-1))/12),"ft","m")-1)/(Variables!$C$4-1),(HARMEAN(WeightedParse!H168,WeightedParse!K168,WeightedParse!M168,WeightedParse!V168,WeightedParse!W168,WeightedParse!AD168,WeightedParse!AF168,WeightedParse!AH168,WeightedParse!AK168,WeightedParse!AL168,WeightedParse!AO168,WeightedParse!AP168)*(CONVERT(LEFT(SquadExport!$E168,FIND("'",SquadExport!$E168)-1)+((MID(SquadExport!$E168,FIND("'",SquadExport!$E168)+1,LEN(SquadExport!$E168)-FIND("'",SquadExport!$E168)-1))/12),"ft","m")-1)/(Variables!$C$4-1))*Variables!$B$5),"")</f>
        <v/>
      </c>
      <c r="AK168" s="114" t="str">
        <f>IF($A168&gt;"",IF(AND(OR(EXACT(SquadExport!$BR168,TRUE),EXACT(SquadExport!$BS168,TRUE)),OR(EXACT(SquadExport!$BK168,TRUE),EXACT(SquadExport!$BM168,TRUE))),HARMEAN(WeightedParse!J168,WeightedParse!K168,WeightedParse!T168,WeightedParse!V168,WeightedParse!X168,WeightedParse!Y168,WeightedParse!Z168,WeightedParse!AD168,WeightedParse!AH168,WeightedParse!AI168,WeightedParse!AK168,WeightedParse!AO168),HARMEAN(WeightedParse!J168,WeightedParse!K168,WeightedParse!T168,WeightedParse!V168,WeightedParse!X168,WeightedParse!Y168,WeightedParse!Z168,WeightedParse!AD168,WeightedParse!AH168,WeightedParse!AI168,WeightedParse!AK168,WeightedParse!AO168)*Variables!$B$5),"")</f>
        <v/>
      </c>
      <c r="AL168" s="114" t="str">
        <f>IF($A168&gt;"",IF(AND(OR(EXACT(SquadExport!$BR168,TRUE),EXACT(SquadExport!$BS168,TRUE)),OR(EXACT(SquadExport!$BK168,TRUE),EXACT(SquadExport!$BM168,TRUE))),HARMEAN(WeightedParse!H168,WeightedParse!I168,WeightedParse!K168,WeightedParse!Q168,WeightedParse!T168,WeightedParse!V168,WeightedParse!AB168,WeightedParse!AD168,WeightedParse!AH168,WeightedParse!AI168,WeightedParse!AJ168,WeightedParse!AN168,WeightedParse!AO168),HARMEAN(WeightedParse!H168,WeightedParse!I168,WeightedParse!K168,WeightedParse!Q168,WeightedParse!T168,WeightedParse!V168,WeightedParse!AB168,WeightedParse!AD168,WeightedParse!AH168,WeightedParse!AI168,WeightedParse!AJ168,WeightedParse!AN168,WeightedParse!AO168)*Variables!$B$5),"")</f>
        <v/>
      </c>
      <c r="AM168" s="114" t="str">
        <f>IF($A168&gt;"",IF(AND(OR(EXACT(SquadExport!$BR168,TRUE),EXACT(SquadExport!$BS168,TRUE)),OR(EXACT(SquadExport!$BK168,TRUE),EXACT(SquadExport!$BM168,TRUE))),HARMEAN(WeightedParse!I168,WeightedParse!J168,WeightedParse!K168,WeightedParse!N168,WeightedParse!Q168,WeightedParse!T168,WeightedParse!V168,WeightedParse!X168,WeightedParse!AB168,WeightedParse!AD168,WeightedParse!AG168,WeightedParse!AI168,WeightedParse!AJ168,WeightedParse!AK168,WeightedParse!AN168)*WeightedParse!BD168,(HARMEAN(WeightedParse!I168,WeightedParse!J168,WeightedParse!K168,WeightedParse!N168,WeightedParse!Q168,WeightedParse!T168,WeightedParse!V168,WeightedParse!X168,WeightedParse!AB168,WeightedParse!AD168,WeightedParse!AG168,WeightedParse!AI168,WeightedParse!AJ168,WeightedParse!AK168,WeightedParse!AN168)*WeightedParse!BD168)*Variables!$B$5),"")</f>
        <v/>
      </c>
      <c r="AN168" s="114" t="str">
        <f>IF($A168&gt;"",IF(AND(OR(EXACT(SquadExport!$BR168,TRUE),EXACT(SquadExport!$BS168,TRUE)),OR(EXACT(SquadExport!$BK168,TRUE),EXACT(SquadExport!$BM168,TRUE))),HARMEAN(WeightedParse!H168,WeightedParse!I168,WeightedParse!K168,WeightedParse!N168,WeightedParse!Q168,WeightedParse!T168,WeightedParse!V168,WeightedParse!X168,WeightedParse!Z168,WeightedParse!AD168,WeightedParse!AG168,WeightedParse!AH168,WeightedParse!AI168,WeightedParse!AJ168,WeightedParse!AN168,WeightedParse!AO168)*WeightedParse!BD168,(HARMEAN(WeightedParse!H168,WeightedParse!I168,WeightedParse!K168,WeightedParse!N168,WeightedParse!Q168,WeightedParse!T168,WeightedParse!V168,WeightedParse!X168,WeightedParse!Z168,WeightedParse!AD168,WeightedParse!AG168,WeightedParse!AH168,WeightedParse!AI168,WeightedParse!AJ168,WeightedParse!AN168,WeightedParse!AO168)*WeightedParse!BD168)*Variables!$B$5),"")</f>
        <v/>
      </c>
      <c r="AO168" s="114" t="str">
        <f>IF($A168&gt;"",IF(AND(EXACT(SquadExport!$BS168,TRUE),EXACT(SquadExport!$BL168,TRUE)),HARMEAN(WeightedParse!K168,WeightedParse!Q168,WeightedParse!T168,WeightedParse!V168,WeightedParse!X168,WeightedParse!Z168,WeightedParse!AB168,WeightedParse!AD168,WeightedParse!AG168,WeightedParse!AK168),HARMEAN(WeightedParse!K168,WeightedParse!Q168,WeightedParse!T168,WeightedParse!V168,WeightedParse!X168,WeightedParse!Z168,WeightedParse!AB168,WeightedParse!AD168,WeightedParse!AG168,WeightedParse!AK168)*Variables!$B$5),"")</f>
        <v/>
      </c>
      <c r="AP168" s="114" t="str">
        <f>IF($A168&gt;"",IF(AND(EXACT(SquadExport!$BS168,TRUE),EXACT(SquadExport!$BL168,TRUE)),HARMEAN(WeightedParse!I168,WeightedParse!K168,WeightedParse!Q168,WeightedParse!T168,WeightedParse!V168,WeightedParse!X168,WeightedParse!Z168,WeightedParse!AB168,WeightedParse!AD168,WeightedParse!AF168,WeightedParse!AG168,WeightedParse!AI168,WeightedParse!AJ168),HARMEAN(WeightedParse!I168,WeightedParse!K168,WeightedParse!Q168,WeightedParse!T168,WeightedParse!V168,WeightedParse!X168,WeightedParse!Z168,WeightedParse!AB168,WeightedParse!AD168,WeightedParse!AF168,WeightedParse!AG168,WeightedParse!AI168,WeightedParse!AJ168)*Variables!$B$5),"")</f>
        <v/>
      </c>
      <c r="AQ168" s="114" t="str">
        <f>IF($A168&gt;"",IF(AND(EXACT(SquadExport!$BS168,TRUE),EXACT(SquadExport!$BL168,TRUE)),HARMEAN(WeightedParse!I168,WeightedParse!J168,WeightedParse!K168,WeightedParse!Q168,WeightedParse!T168,WeightedParse!V168,WeightedParse!X168,WeightedParse!Z168,WeightedParse!AB168,WeightedParse!AD168,WeightedParse!AG168,WeightedParse!AI168,WeightedParse!AJ168,WeightedParse!AK168),HARMEAN(WeightedParse!I168,WeightedParse!J168,WeightedParse!K168,WeightedParse!Q168,WeightedParse!T168,WeightedParse!V168,WeightedParse!X168,WeightedParse!Z168,WeightedParse!AB168,WeightedParse!AD168,WeightedParse!AG168,WeightedParse!AI168,WeightedParse!AJ168,WeightedParse!AK168)*Variables!$B$5),"")</f>
        <v/>
      </c>
      <c r="AR168" s="114" t="str">
        <f>IF($A168&gt;"",IF(AND(EXACT(SquadExport!$BS168,TRUE),EXACT(SquadExport!$BL168,TRUE)),HARMEAN(WeightedParse!I168,WeightedParse!J168,WeightedParse!K168,WeightedParse!Q168,WeightedParse!T168,WeightedParse!V168,WeightedParse!X168,WeightedParse!Y168,WeightedParse!Z168,WeightedParse!AD168,WeightedParse!AH168,WeightedParse!AI168,WeightedParse!AJ168,WeightedParse!AK168,WeightedParse!AN168,WeightedParse!AO168),HARMEAN(WeightedParse!I168,WeightedParse!J168,WeightedParse!K168,WeightedParse!Q168,WeightedParse!T168,WeightedParse!V168,WeightedParse!X168,WeightedParse!Y168,WeightedParse!Z168,WeightedParse!AD168,WeightedParse!AH168,WeightedParse!AI168,WeightedParse!AJ168,WeightedParse!AK168,WeightedParse!AN168,WeightedParse!AO168)*Variables!$B$5),"")</f>
        <v/>
      </c>
      <c r="AS168" s="114" t="str">
        <f>IF($A168&gt;"",IF(AND(EXACT(SquadExport!$BT168,TRUE),EXACT(SquadExport!$BL168,TRUE)),HARMEAN(WeightedParse!J168,WeightedParse!K168,WeightedParse!M168,WeightedParse!T168,WeightedParse!V168,WeightedParse!X168,WeightedParse!Z168,WeightedParse!AD168,WeightedParse!AI168),(HARMEAN(WeightedParse!J168,WeightedParse!K168,WeightedParse!M168,WeightedParse!T168,WeightedParse!V168,WeightedParse!X168,WeightedParse!Z168,WeightedParse!AD168,WeightedParse!AI168)*Variables!$B$5)),"")</f>
        <v/>
      </c>
      <c r="AT168" s="114" t="str">
        <f>IF($A168&gt;"",IF(AND(EXACT(SquadExport!$BT168,TRUE),EXACT(SquadExport!$BL168,TRUE)),HARMEAN(WeightedParse!J168,WeightedParse!K168,WeightedParse!M168,WeightedParse!U168,WeightedParse!V168,WeightedParse!W168,WeightedParse!X168,WeightedParse!Z168,WeightedParse!AD168,WeightedParse!AF168,WeightedParse!AK168,WeightedParse!AL168,WeightedParse!AP168)*(CONVERT(LEFT(SquadExport!$E168,FIND("'",SquadExport!$E168)-1)+((MID(SquadExport!$E168,FIND("'",SquadExport!$E168)+1,LEN(SquadExport!$E168)-FIND("'",SquadExport!$E168)-1))/12),"ft","m")-1)/(Variables!$C$4-1),(HARMEAN(WeightedParse!J168,WeightedParse!K168,WeightedParse!M168,WeightedParse!U168,WeightedParse!V168,WeightedParse!W168,WeightedParse!X168,WeightedParse!Z168,WeightedParse!AD168,WeightedParse!AF168,WeightedParse!AK168,WeightedParse!AL168,WeightedParse!AP168)*(CONVERT(LEFT(SquadExport!$E168,FIND("'",SquadExport!$E168)-1)+((MID(SquadExport!$E168,FIND("'",SquadExport!$E168)+1,LEN(SquadExport!$E168)-FIND("'",SquadExport!$E168)-1))/12),"ft","m")-1)/(Variables!$C$4-1)))*Variables!$B$5,"")</f>
        <v/>
      </c>
      <c r="AU168" s="114" t="str">
        <f>IF($A168&gt;"",IF(AND(EXACT(SquadExport!$BT168,TRUE),EXACT(SquadExport!$BL168,TRUE)),HARMEAN(WeightedParse!I168,WeightedParse!J168,WeightedParse!K168,WeightedParse!Q168,WeightedParse!T168,WeightedParse!V168,WeightedParse!X168,WeightedParse!Z168,WeightedParse!AB168,WeightedParse!AD168,WeightedParse!AF168,WeightedParse!AG168,WeightedParse!AK168,WeightedParse!AP168),HARMEAN(WeightedParse!I168,WeightedParse!J168,WeightedParse!K168,WeightedParse!Q168,WeightedParse!T168,WeightedParse!V168,WeightedParse!X168,WeightedParse!Z168,WeightedParse!AB168,WeightedParse!AD168,WeightedParse!AF168,WeightedParse!AG168,WeightedParse!AK168,WeightedParse!AP168)*Variables!$B$5),"")</f>
        <v/>
      </c>
      <c r="AV168" s="114" t="str">
        <f>IF($A168&gt;"",IF(AND(EXACT(SquadExport!$BT168,TRUE),EXACT(SquadExport!$BL168,TRUE)),HARMEAN(WeightedParse!I168,WeightedParse!J168,WeightedParse!K168,WeightedParse!Q168,WeightedParse!T168,WeightedParse!V168,WeightedParse!X168,WeightedParse!Z168,WeightedParse!AD168,WeightedParse!AH168,WeightedParse!AI168,WeightedParse!AJ168,WeightedParse!AK168,WeightedParse!AN168,WeightedParse!AO168),HARMEAN(WeightedParse!I168,WeightedParse!J168,WeightedParse!K168,WeightedParse!Q168,WeightedParse!T168,WeightedParse!V168,WeightedParse!X168,WeightedParse!Z168,WeightedParse!AD168,WeightedParse!AH168,WeightedParse!AI168,WeightedParse!AJ168,WeightedParse!AK168,WeightedParse!AN168,WeightedParse!AO168)*Variables!$B$5),"")</f>
        <v/>
      </c>
      <c r="AW168" s="114" t="str">
        <f>IF($A168&gt;"",IF(AND(EXACT(SquadExport!$BT168,TRUE),EXACT(SquadExport!$BL168,TRUE)),HARMEAN(WeightedParse!I168,WeightedParse!J168,WeightedParse!K168,WeightedParse!Q168,WeightedParse!T168,WeightedParse!V168,WeightedParse!X168,WeightedParse!Z168,WeightedParse!AB168,WeightedParse!AD168,WeightedParse!AF168,WeightedParse!AG168,WeightedParse!AI168,WeightedParse!AJ168,WeightedParse!AK168),HARMEAN(WeightedParse!I168,WeightedParse!J168,WeightedParse!K168,WeightedParse!Q168,WeightedParse!T168,WeightedParse!V168,WeightedParse!X168,WeightedParse!Z168,WeightedParse!AB168,WeightedParse!AD168,WeightedParse!AF168,WeightedParse!AG168,WeightedParse!AI168,WeightedParse!AJ168,WeightedParse!AK168)*Variables!$B$5),"")</f>
        <v/>
      </c>
      <c r="AX168" s="114" t="str">
        <f>IF($A168&gt;"",IF(AND(EXACT(SquadExport!$BT168,TRUE),EXACT(SquadExport!$BL168,TRUE)),HARMEAN(WeightedParse!K168,WeightedParse!Q168,WeightedParse!U168,WeightedParse!V168,WeightedParse!W168,WeightedParse!X168,WeightedParse!Y168,WeightedParse!Z168,WeightedParse!AD168,WeightedParse!AF168,WeightedParse!AH168,WeightedParse!AI168,WeightedParse!AJ168,WeightedParse!AK168,WeightedParse!AN168,WeightedParse!AO168,WeightedParse!AP168),HARMEAN(WeightedParse!K168,WeightedParse!Q168,WeightedParse!U168,WeightedParse!V168,WeightedParse!W168,WeightedParse!X168,WeightedParse!Y168,WeightedParse!Z168,WeightedParse!AD168,WeightedParse!AF168,WeightedParse!AH168,WeightedParse!AI168,WeightedParse!AJ168,WeightedParse!AK168,WeightedParse!AN168,WeightedParse!AO168,WeightedParse!AP168)*Variables!$B$5),"")</f>
        <v/>
      </c>
      <c r="AY168" s="114" t="str">
        <f>IF($A168&gt;"",IF(AND(EXACT(SquadExport!$BT168,TRUE),EXACT(SquadExport!$BL168,TRUE)),HARMEAN(WeightedParse!I168,WeightedParse!J168,WeightedParse!K168,WeightedParse!M168,WeightedParse!N168,WeightedParse!Q168,WeightedParse!T168,WeightedParse!V168,WeightedParse!X168,WeightedParse!Z168,WeightedParse!AD168,WeightedParse!AF168,WeightedParse!AG168,WeightedParse!AH168,WeightedParse!AI168,WeightedParse!AJ168,WeightedParse!AK168,WeightedParse!AL168,WeightedParse!AN168,WeightedParse!AO168,WeightedParse!AP168),HARMEAN(WeightedParse!I168,WeightedParse!J168,WeightedParse!K168,WeightedParse!M168,WeightedParse!N168,WeightedParse!Q168,WeightedParse!T168,WeightedParse!V168,WeightedParse!X168,WeightedParse!Z168,WeightedParse!AD168,WeightedParse!AF168,WeightedParse!AG168,WeightedParse!AH168,WeightedParse!AI168,WeightedParse!AJ168,WeightedParse!AK168,WeightedParse!AL168,WeightedParse!AN168,WeightedParse!AO168,WeightedParse!AP168)*Variables!$B$5),"")</f>
        <v/>
      </c>
    </row>
    <row r="169" spans="1:51" ht="15" customHeight="1" x14ac:dyDescent="0.25">
      <c r="A169" s="3" t="str">
        <f>IF(WeightedParse!A169&gt;"",WeightedParse!A169,"")</f>
        <v/>
      </c>
      <c r="B169" s="4" t="str">
        <f>IF(WeightedParse!B169&gt;0,WeightedParse!B169,"")</f>
        <v/>
      </c>
      <c r="C169" s="4" t="str">
        <f>IF(A169&gt;"",IF(AND(B169&lt;=Variables!$B$8,G169&gt;2),"Youth",IF(AND(B169&lt;=Variables!$B$8,G169&lt;=2),"Prospect",IF(AND(B169&gt;=Variables!$B$9,G169&gt;2),"Old",IF(G169&gt;=3,"Reserves","First Team")))),"")</f>
        <v/>
      </c>
      <c r="D169" s="4" t="str">
        <f>SquadExport!BJ169</f>
        <v/>
      </c>
      <c r="E169" s="4" t="str">
        <f>IF(A169&gt;"",VLOOKUP(F169,Roles!A:B,2,FALSE)&amp;IF(OR(VLOOKUP(F169,Roles!$A:$B,2,FALSE)="FB",VLOOKUP(F169,Roles!$A:$B,2,FALSE)="WB",VLOOKUP(F169,Roles!$A:$B,2,FALSE)="WM",VLOOKUP(F169,Roles!$A:$B,2,FALSE)="W"),IF(AND(SquadExport!BK169=TRUE,SquadExport!BM169=TRUE,WeightedParse!BB169&gt;=WeightedParse!BC169)," (R)",IF(AND(SquadExport!BK169=TRUE,SquadExport!BM169=TRUE,WeightedParse!BB169&lt;WeightedParse!BC169)," (L)",IF(AND(SquadExport!BK169=TRUE,SquadExport!BM169=FALSE), " (L)",IF(AND(SquadExport!BK169=FALSE,SquadExport!BM169=TRUE)," (R)","")))),""),"")</f>
        <v/>
      </c>
      <c r="F169" s="4" t="str" cm="1">
        <f t="array" ref="F169">IF(A169&gt;"",INDEX($J$1:$AY$1,SUMPRODUCT(MAX(($J$2:$AY$200=MAX($J169:$AY169))*(COLUMN($J$2:$AY$200))))-COLUMN($J$1)+1),"")</f>
        <v/>
      </c>
      <c r="G169" s="4" t="str">
        <f t="shared" si="6"/>
        <v/>
      </c>
      <c r="H169" s="4" t="str">
        <f t="shared" si="7"/>
        <v/>
      </c>
      <c r="I169" s="5" t="str">
        <f t="shared" si="8"/>
        <v/>
      </c>
      <c r="J169" s="114" t="str">
        <f>IF($A169&gt;"",HARMEAN(WeightedParse!V169,WeightedParse!Y169,WeightedParse!Z169,WeightedParse!AE169,WeightedParse!AJ169,WeightedParse!AQ169,WeightedParse!AR169,WeightedParse!AS169,WeightedParse!AU169,WeightedParse!AV169,WeightedParse!AW169,WeightedParse!AY169,WeightedParse!BA169),"")</f>
        <v/>
      </c>
      <c r="K169" s="114" t="str">
        <f>IF(A169&gt;"",HARMEAN(WeightedParse!K169,WeightedParse!Q169,WeightedParse!V169,WeightedParse!X169,WeightedParse!Y169,WeightedParse!Z169,WeightedParse!AE169,WeightedParse!AG169,WeightedParse!AI169,WeightedParse!AJ169,WeightedParse!AQ169,WeightedParse!AR169,WeightedParse!AS169,WeightedParse!AU169,WeightedParse!AV169,WeightedParse!AW169,WeightedParse!AY169,WeightedParse!AZ169,WeightedParse!BA169),"")</f>
        <v/>
      </c>
      <c r="L169" s="114" t="str">
        <f>IF($A169&gt;"",IF(AND(EXACT(SquadExport!$BO169,TRUE),EXACT(SquadExport!$BL169,TRUE)),HARMEAN(WeightedParse!M169,WeightedParse!P169,WeightedParse!S169,WeightedParse!U169,WeightedParse!V169,WeightedParse!W169,WeightedParse!Y169,WeightedParse!AE169,WeightedParse!AL169,WeightedParse!AN169,WeightedParse!AP169),HARMEAN(WeightedParse!M169,WeightedParse!P169,WeightedParse!S169,WeightedParse!U169,WeightedParse!V169,WeightedParse!W169,WeightedParse!Y169,WeightedParse!AE169,WeightedParse!AL169,WeightedParse!AN169,WeightedParse!AP169)*Variables!$B$5),"")</f>
        <v/>
      </c>
      <c r="M169" s="114" t="str">
        <f>IF($A169&gt;"",IF(AND(EXACT(SquadExport!$BO169,TRUE),EXACT(SquadExport!$BL169,TRUE)),HARMEAN(WeightedParse!M169,WeightedParse!P169,WeightedParse!S169,WeightedParse!U169,WeightedParse!V169,WeightedParse!W169,WeightedParse!X169,WeightedParse!Y169,WeightedParse!Z169,WeightedParse!AE169,WeightedParse!AL169,WeightedParse!AN169,WeightedParse!AP169),HARMEAN(WeightedParse!M169,WeightedParse!P169,WeightedParse!S169,WeightedParse!U169,WeightedParse!V169,WeightedParse!W169,WeightedParse!X169,WeightedParse!Y169,WeightedParse!Z169,WeightedParse!AE169,WeightedParse!AL169,WeightedParse!AN169,WeightedParse!AP169)*Variables!$B$5),"")</f>
        <v/>
      </c>
      <c r="N169" s="114" t="str">
        <f>IF($A169&gt;"",IF(AND(EXACT(SquadExport!$BO169,TRUE),EXACT(SquadExport!$BL169,TRUE)),HARMEAN(WeightedParse!K169,WeightedParse!M169,WeightedParse!P169,WeightedParse!Q169,WeightedParse!S169,WeightedParse!T169,WeightedParse!U169,WeightedParse!V169,WeightedParse!W169,WeightedParse!X169,WeightedParse!Y169,WeightedParse!Z169,WeightedParse!AE169,WeightedParse!AG169,WeightedParse!AL169,WeightedParse!AN169,WeightedParse!AP169),HARMEAN(WeightedParse!K169,WeightedParse!M169,WeightedParse!P169,WeightedParse!Q169,WeightedParse!S169,WeightedParse!T169,WeightedParse!U169,WeightedParse!V169,WeightedParse!W169,WeightedParse!X169,WeightedParse!Y169,WeightedParse!Z169,WeightedParse!AE169,WeightedParse!AG169,WeightedParse!AL169,WeightedParse!AN169,WeightedParse!AP169)*Variables!$B$5),"")</f>
        <v/>
      </c>
      <c r="O169" s="114" t="str">
        <f>IF($A169&gt;"",IF(AND(EXACT(SquadExport!$BO169,TRUE),EXACT(SquadExport!$BL169,TRUE)),HARMEAN(WeightedParse!I169,WeightedParse!K169,WeightedParse!M169,WeightedParse!P169,WeightedParse!Q169,WeightedParse!S169,WeightedParse!T169,WeightedParse!V169,WeightedParse!W169,WeightedParse!X169,WeightedParse!Y169,WeightedParse!Z169,WeightedParse!AB169,WeightedParse!AE169,WeightedParse!AF169,WeightedParse!AG169,WeightedParse!AJ169,WeightedParse!AK169,WeightedParse!AL169,WeightedParse!AN169,WeightedParse!AO169,WeightedParse!AP169),HARMEAN(WeightedParse!I169,WeightedParse!K169,WeightedParse!M169,WeightedParse!P169,WeightedParse!Q169,WeightedParse!S169,WeightedParse!T169,WeightedParse!V169,WeightedParse!W169,WeightedParse!X169,WeightedParse!Y169,WeightedParse!Z169,WeightedParse!AB169,WeightedParse!AE169,WeightedParse!AF169,WeightedParse!AG169,WeightedParse!AJ169,WeightedParse!AK169,WeightedParse!AL169,WeightedParse!AN169,WeightedParse!AO169,WeightedParse!AP169)*Variables!$B$5),"")</f>
        <v/>
      </c>
      <c r="P169" s="114" t="str">
        <f>IF($A169&gt;"",IF(AND(OR(EXACT(SquadExport!$BO169,TRUE),EXACT(SquadExport!$BP169,TRUE)),OR(EXACT(SquadExport!$BK169,TRUE),EXACT(SquadExport!$BM169,TRUE))),HARMEAN(WeightedParse!M169,WeightedParse!P169,WeightedParse!S169,WeightedParse!U169,WeightedParse!V169,WeightedParse!W169,WeightedParse!Y169,WeightedParse!AE169,WeightedParse!AF169,WeightedParse!AP169),HARMEAN(WeightedParse!M169,WeightedParse!P169,WeightedParse!S169,WeightedParse!U169,WeightedParse!V169,WeightedParse!W169,WeightedParse!Y169,WeightedParse!AE169,WeightedParse!AF169,WeightedParse!AP169)*Variables!$B$5),"")</f>
        <v/>
      </c>
      <c r="Q169" s="114" t="str">
        <f>IF($A169&gt;"",IF(AND(OR(EXACT(SquadExport!$BO169,TRUE),EXACT(SquadExport!$BP169,TRUE)),OR(EXACT(SquadExport!$BK169,TRUE),EXACT(SquadExport!$BM169,TRUE))),HARMEAN(WeightedParse!H169,WeightedParse!P169,WeightedParse!Q169,WeightedParse!S169,WeightedParse!T169,WeightedParse!V169,WeightedParse!X169,WeightedParse!Y169,WeightedParse!Z169,WeightedParse!AE169,WeightedParse!AF169,WeightedParse!AH169,WeightedParse!AN169,WeightedParse!AO169),HARMEAN(WeightedParse!H169,WeightedParse!P169,WeightedParse!Q169,WeightedParse!S169,WeightedParse!T169,WeightedParse!V169,WeightedParse!X169,WeightedParse!Y169,WeightedParse!Z169,WeightedParse!AE169,WeightedParse!AF169,WeightedParse!AH169,WeightedParse!AN169,WeightedParse!AO169)*Variables!$B$5),"")</f>
        <v/>
      </c>
      <c r="R169" s="115" t="str">
        <f>IF($A169&gt;"",IF(AND(OR(EXACT(SquadExport!$BO169,TRUE),EXACT(SquadExport!$BP169,TRUE)),OR(EXACT(SquadExport!$BK169,TRUE),EXACT(SquadExport!$BM169,TRUE))),HARMEAN(WeightedParse!H169,WeightedParse!I169,WeightedParse!K169,WeightedParse!P169,WeightedParse!Q169,WeightedParse!S169,WeightedParse!T169,WeightedParse!V169,WeightedParse!Y169,WeightedParse!Z169,WeightedParse!AD169,WeightedParse!AE169,WeightedParse!AF169,WeightedParse!AH169,WeightedParse!AI169,WeightedParse!AJ169,WeightedParse!AN169,WeightedParse!AO169),HARMEAN(WeightedParse!H169,WeightedParse!I169,WeightedParse!K169,WeightedParse!P169,WeightedParse!Q169,WeightedParse!S169,WeightedParse!T169,WeightedParse!V169,WeightedParse!Y169,WeightedParse!Z169,WeightedParse!AD169,WeightedParse!AE169,WeightedParse!AF169,WeightedParse!AH169,WeightedParse!AI169,WeightedParse!AJ169,WeightedParse!AN169,WeightedParse!AO169)*Variables!$B$5),"")</f>
        <v/>
      </c>
      <c r="S169" s="115" t="str">
        <f>IF($A169&gt;"",IF(AND(OR(EXACT(SquadExport!$BO169,TRUE),EXACT(SquadExport!$BP169,TRUE)),OR(EXACT(SquadExport!$BK169,TRUE),EXACT(SquadExport!$BM169,TRUE))),HARMEAN(WeightedParse!H169,WeightedParse!I169,WeightedParse!K169,WeightedParse!Q169,WeightedParse!S169,WeightedParse!T169,WeightedParse!V169,WeightedParse!X169,WeightedParse!Z169,WeightedParse!AB169,WeightedParse!AD169,WeightedParse!AF169,WeightedParse!AG169,WeightedParse!AH169,WeightedParse!AI169,WeightedParse!AJ169,WeightedParse!AK169,WeightedParse!AN169,WeightedParse!AO169),HARMEAN(WeightedParse!H169,WeightedParse!I169,WeightedParse!K169,WeightedParse!Q169,WeightedParse!S169,WeightedParse!T169,WeightedParse!V169,WeightedParse!X169,WeightedParse!Z169,WeightedParse!AB169,WeightedParse!AD169,WeightedParse!AF169,WeightedParse!AG169,WeightedParse!AH169,WeightedParse!AI169,WeightedParse!AJ169,WeightedParse!AK169,WeightedParse!AN169,WeightedParse!AO169)*Variables!$B$5),"")</f>
        <v/>
      </c>
      <c r="T169" s="114" t="str">
        <f>IF($A169&gt;"",IF(AND(OR(EXACT(SquadExport!$BO169,TRUE),EXACT(SquadExport!$BP169,TRUE)),OR(EXACT(SquadExport!$BK169,TRUE),EXACT(SquadExport!$BM169,TRUE))),HARMEAN(WeightedParse!I169,WeightedParse!K169,WeightedParse!N169,WeightedParse!P169,WeightedParse!Q169,WeightedParse!S169,WeightedParse!T169,WeightedParse!V169,WeightedParse!X169,WeightedParse!Y169,WeightedParse!Z169,WeightedParse!AB169,WeightedParse!AD169,WeightedParse!AE169,WeightedParse!AF169,WeightedParse!AH169,WeightedParse!AI169,WeightedParse!AJ169,WeightedParse!AN169,WeightedParse!AO169)*WeightedParse!BD169,(HARMEAN(WeightedParse!I169,WeightedParse!K169,WeightedParse!N169,WeightedParse!P169,WeightedParse!Q169,WeightedParse!S169,WeightedParse!T169,WeightedParse!V169,WeightedParse!X169,WeightedParse!Y169,WeightedParse!Z169,WeightedParse!AB169,WeightedParse!AD169,WeightedParse!AE169,WeightedParse!AF169,WeightedParse!AH169,WeightedParse!AI169,WeightedParse!AJ169,WeightedParse!AN169,WeightedParse!AO169)*WeightedParse!BD169)*Variables!$B$5),"")</f>
        <v/>
      </c>
      <c r="U169" s="114" t="str">
        <f>IF($A169&gt;"",IF(EXACT(SquadExport!$BQ169,TRUE),HARMEAN(WeightedParse!P169,WeightedParse!S169,WeightedParse!V169,WeightedParse!X169,WeightedParse!Y169,WeightedParse!Z169,WeightedParse!AE169,WeightedParse!AF169,WeightedParse!AP169),HARMEAN(WeightedParse!P169,WeightedParse!S169,WeightedParse!V169,WeightedParse!X169,WeightedParse!Y169,WeightedParse!Z169,WeightedParse!AE169,WeightedParse!AF169,WeightedParse!AP169)*Variables!$B$5),"")</f>
        <v/>
      </c>
      <c r="V169" s="114" t="str">
        <f>IF($A169&gt;"",IF(EXACT(SquadExport!$BQ169,TRUE),HARMEAN(WeightedParse!K169,WeightedParse!Q169,WeightedParse!S169,WeightedParse!T169,WeightedParse!V169,WeightedParse!X169,WeightedParse!Z169,WeightedParse!AE169,WeightedParse!AF169,WeightedParse!AG169,WeightedParse!AH169,WeightedParse!AK169),HARMEAN(WeightedParse!K169,WeightedParse!Q169,WeightedParse!S169,WeightedParse!T169,WeightedParse!V169,WeightedParse!X169,WeightedParse!Z169,WeightedParse!AE169,WeightedParse!AF169,WeightedParse!AG169,WeightedParse!AH169,WeightedParse!AK169)*Variables!$B$5),"")</f>
        <v/>
      </c>
      <c r="W169" s="114" t="str">
        <f>IF($A169&gt;"",IF(EXACT(SquadExport!$BQ169,TRUE),HARMEAN(WeightedParse!I169,WeightedParse!K169,WeightedParse!N169,WeightedParse!Q169,WeightedParse!T169,WeightedParse!V169,WeightedParse!X169,WeightedParse!Z169,WeightedParse!AB169,WeightedParse!AD169,WeightedParse!AF169,WeightedParse!AG169,WeightedParse!AK169),HARMEAN(WeightedParse!I169,WeightedParse!K169,WeightedParse!N169,WeightedParse!Q169,WeightedParse!T169,WeightedParse!V169,WeightedParse!X169,WeightedParse!Z169,WeightedParse!AB169,WeightedParse!AD169,WeightedParse!AF169,WeightedParse!AG169,WeightedParse!AK169)*Variables!$B$5),"")</f>
        <v/>
      </c>
      <c r="X169" s="114" t="str">
        <f>IF($A169&gt;"",IF(EXACT(SquadExport!$BQ169,TRUE),HARMEAN(WeightedParse!K169,WeightedParse!P169,WeightedParse!Q169,WeightedParse!S169,WeightedParse!U169,WeightedParse!V169,WeightedParse!X169,WeightedParse!Y169,WeightedParse!Z169,WeightedParse!AE169,WeightedParse!AF169,WeightedParse!AH169,WeightedParse!AO169,WeightedParse!AP169),HARMEAN(WeightedParse!K169,WeightedParse!P169,WeightedParse!Q169,WeightedParse!S169,WeightedParse!U169,WeightedParse!V169,WeightedParse!X169,WeightedParse!Y169,WeightedParse!Z169,WeightedParse!AE169,WeightedParse!AF169,WeightedParse!AH169,WeightedParse!AO169,WeightedParse!AP169)*Variables!$B$5),"")</f>
        <v/>
      </c>
      <c r="Y169" s="114" t="str">
        <f>IF($A169&gt;"",IF(EXACT(SquadExport!$BQ169,TRUE),HARMEAN(WeightedParse!P169,WeightedParse!Q169,WeightedParse!S169,WeightedParse!U169,WeightedParse!V169,WeightedParse!W169,WeightedParse!Y169,WeightedParse!AE169,WeightedParse!AF169,WeightedParse!AH169,WeightedParse!AJ169,WeightedParse!AN169,WeightedParse!AO169,WeightedParse!AP169),HARMEAN(WeightedParse!P169,WeightedParse!Q169,WeightedParse!S169,WeightedParse!U169,WeightedParse!V169,WeightedParse!W169,WeightedParse!Y169,WeightedParse!AE169,WeightedParse!AF169,WeightedParse!AH169,WeightedParse!AJ169,WeightedParse!AN169,WeightedParse!AO169,WeightedParse!AP169)*Variables!$B$5),"")</f>
        <v/>
      </c>
      <c r="Z169" s="114" t="str">
        <f>IF($A169&gt;"",IF(EXACT(SquadExport!$BQ169,TRUE),HARMEAN(WeightedParse!M169,WeightedParse!P169,WeightedParse!Q169,WeightedParse!S169,WeightedParse!U169,WeightedParse!V169,WeightedParse!W169,WeightedParse!X169,WeightedParse!Y169,WeightedParse!Z169,WeightedParse!AE169,WeightedParse!AF169,WeightedParse!AH169,WeightedParse!AL169,WeightedParse!AO169,WeightedParse!AP169),HARMEAN(WeightedParse!M169,WeightedParse!P169,WeightedParse!Q169,WeightedParse!S169,WeightedParse!U169,WeightedParse!V169,WeightedParse!W169,WeightedParse!X169,WeightedParse!Y169,WeightedParse!Z169,WeightedParse!AE169,WeightedParse!AF169,WeightedParse!AH169,WeightedParse!AL169,WeightedParse!AO169,WeightedParse!AP169)*Variables!$B$5),"")</f>
        <v/>
      </c>
      <c r="AA169" s="114" t="str">
        <f>IF($A169&gt;"",IF(EXACT(SquadExport!$BQ169,TRUE),HARMEAN(WeightedParse!J169,WeightedParse!K169,WeightedParse!N169,WeightedParse!P169,WeightedParse!Q169,WeightedParse!S169,WeightedParse!V169,WeightedParse!X169,WeightedParse!Y169,WeightedParse!Z169,WeightedParse!AD169,WeightedParse!AE169,WeightedParse!AH169,WeightedParse!AI169,WeightedParse!AK169,WeightedParse!AN169,WeightedParse!AO169,WeightedParse!AP169),HARMEAN(WeightedParse!J169,WeightedParse!K169,WeightedParse!N169,WeightedParse!P169,WeightedParse!Q169,WeightedParse!S169,WeightedParse!V169,WeightedParse!X169,WeightedParse!Y169,WeightedParse!Z169,WeightedParse!AD169,WeightedParse!AE169,WeightedParse!AH169,WeightedParse!AI169,WeightedParse!AK169,WeightedParse!AN169,WeightedParse!AO169,WeightedParse!AP169)*Variables!$B$5),"")</f>
        <v/>
      </c>
      <c r="AB169" s="114" t="str">
        <f>IF($A169&gt;"",IF(AND(EXACT(SquadExport!$BR169,TRUE),EXACT(SquadExport!$BL169,TRUE)),HARMEAN(WeightedParse!I169,WeightedParse!K169,WeightedParse!N169,WeightedParse!Q169,WeightedParse!T169,WeightedParse!V169,WeightedParse!X169,WeightedParse!Y169,WeightedParse!Z169,WeightedParse!AD169,WeightedParse!AE169,WeightedParse!AF169,WeightedParse!AG169,WeightedParse!AH169,WeightedParse!AI169,WeightedParse!AJ169,WeightedParse!AK169,WeightedParse!AN169,WeightedParse!AO169),HARMEAN(WeightedParse!I169,WeightedParse!K169,WeightedParse!N169,WeightedParse!Q169,WeightedParse!T169,WeightedParse!V169,WeightedParse!X169,WeightedParse!Y169,WeightedParse!Z169,WeightedParse!AD169,WeightedParse!AE169,WeightedParse!AF169,WeightedParse!AG169,WeightedParse!AH169,WeightedParse!AI169,WeightedParse!AJ169,WeightedParse!AK169,WeightedParse!AN169,WeightedParse!AO169)*Variables!$B$5),"")</f>
        <v/>
      </c>
      <c r="AC169" s="114" t="str">
        <f>IF($A169&gt;"",IF(AND(EXACT(SquadExport!$BR169,TRUE),EXACT(SquadExport!$BL169,TRUE)),HARMEAN(WeightedParse!K169,WeightedParse!Q169,WeightedParse!S169,WeightedParse!T169,WeightedParse!V169,WeightedParse!X169,WeightedParse!Y169,WeightedParse!Z169,WeightedParse!AD169,WeightedParse!AE169,WeightedParse!AF169,WeightedParse!AG169,WeightedParse!AH169,WeightedParse!AO169),HARMEAN(WeightedParse!K169,WeightedParse!Q169,WeightedParse!S169,WeightedParse!T169,WeightedParse!V169,WeightedParse!X169,WeightedParse!Y169,WeightedParse!Z169,WeightedParse!AD169,WeightedParse!AE169,WeightedParse!AF169,WeightedParse!AG169,WeightedParse!AH169,WeightedParse!AO169)*Variables!$B$5),"")</f>
        <v/>
      </c>
      <c r="AD169" s="114" t="str">
        <f>IF($A169&gt;"",IF(AND(EXACT(SquadExport!$BR169,TRUE),EXACT(SquadExport!$BL169,TRUE)),HARMEAN(WeightedParse!I169,WeightedParse!J169,WeightedParse!K169,WeightedParse!N169,WeightedParse!Q169,WeightedParse!S169,WeightedParse!T169,WeightedParse!V169,WeightedParse!X169,WeightedParse!Z169,WeightedParse!AB169,WeightedParse!AD169,WeightedParse!AG169,WeightedParse!AH169,WeightedParse!AI169,WeightedParse!AK169,WeightedParse!AO169),HARMEAN(WeightedParse!I169,WeightedParse!J169,WeightedParse!K169,WeightedParse!N169,WeightedParse!Q169,WeightedParse!S169,WeightedParse!T169,WeightedParse!V169,WeightedParse!X169,WeightedParse!Z169,WeightedParse!AB169,WeightedParse!AD169,WeightedParse!AG169,WeightedParse!AH169,WeightedParse!AI169,WeightedParse!AK169,WeightedParse!AO169)*Variables!$B$5),"")</f>
        <v/>
      </c>
      <c r="AE169" s="114" t="str">
        <f>IF($A169&gt;"",IF(AND(EXACT(SquadExport!$BR169,TRUE),EXACT(SquadExport!$BL169,TRUE)),HARMEAN(WeightedParse!K169,WeightedParse!N169,WeightedParse!P169,WeightedParse!Q169,WeightedParse!S169,WeightedParse!T169,WeightedParse!U169,WeightedParse!V169,WeightedParse!X169,WeightedParse!Y169,WeightedParse!Z169,WeightedParse!AD169,WeightedParse!AE169,WeightedParse!AF169,WeightedParse!AG169,WeightedParse!AH169,WeightedParse!AI169,WeightedParse!AO169),HARMEAN(WeightedParse!K169,WeightedParse!N169,WeightedParse!P169,WeightedParse!Q169,WeightedParse!S169,WeightedParse!T169,WeightedParse!U169,WeightedParse!V169,WeightedParse!X169,WeightedParse!Y169,WeightedParse!Z169,WeightedParse!AD169,WeightedParse!AE169,WeightedParse!AF169,WeightedParse!AG169,WeightedParse!AH169,WeightedParse!AI169,WeightedParse!AO169)*Variables!$B$5),"")</f>
        <v/>
      </c>
      <c r="AF169" s="114" t="str">
        <f>IF($A169&gt;"",IF(AND(EXACT(SquadExport!$BR169,TRUE),EXACT(SquadExport!$BL169,TRUE)),HARMEAN(WeightedParse!I169,WeightedParse!J169,WeightedParse!K169,WeightedParse!N169,WeightedParse!Q169,WeightedParse!S169,WeightedParse!T169,WeightedParse!U169,WeightedParse!V169,WeightedParse!X169,WeightedParse!Z169,WeightedParse!AD169,WeightedParse!AE169,WeightedParse!AF169,WeightedParse!AH169,WeightedParse!AI169,WeightedParse!AK169,WeightedParse!AN169,WeightedParse!AO169,WeightedParse!AP169),HARMEAN(WeightedParse!I169,WeightedParse!J169,WeightedParse!K169,WeightedParse!N169,WeightedParse!Q169,WeightedParse!S169,WeightedParse!T169,WeightedParse!U169,WeightedParse!V169,WeightedParse!X169,WeightedParse!Z169,WeightedParse!AD169,WeightedParse!AE169,WeightedParse!AF169,WeightedParse!AH169,WeightedParse!AI169,WeightedParse!AK169,WeightedParse!AN169,WeightedParse!AO169,WeightedParse!AP169)*Variables!$B$5),"")</f>
        <v/>
      </c>
      <c r="AG169" s="114" t="str">
        <f>IF($A169&gt;"",IF(AND(OR(EXACT(SquadExport!$BR169,TRUE),EXACT(SquadExport!$BS169,TRUE)),OR(EXACT(SquadExport!$BK169,TRUE),EXACT(SquadExport!$BM169,TRUE))),HARMEAN(WeightedParse!I169,WeightedParse!K169,WeightedParse!Q169,WeightedParse!T169,WeightedParse!X169,WeightedParse!Z169,WeightedParse!AD169,WeightedParse!AF169,WeightedParse!AG169,WeightedParse!AJ169),HARMEAN(WeightedParse!I169,WeightedParse!K169,WeightedParse!Q169,WeightedParse!T169,WeightedParse!X169,WeightedParse!Z169,WeightedParse!AD169,WeightedParse!AF169,WeightedParse!AG169,WeightedParse!AJ169)*Variables!$B$5),"")</f>
        <v/>
      </c>
      <c r="AH169" s="114" t="str">
        <f>IF($A169&gt;"",IF(AND(OR(EXACT(SquadExport!$BR169,TRUE),EXACT(SquadExport!$BS169,TRUE)),OR(EXACT(SquadExport!$BK169,TRUE),EXACT(SquadExport!$BM169,TRUE))),HARMEAN(WeightedParse!H169,WeightedParse!K169,WeightedParse!P169,WeightedParse!Q169,WeightedParse!S169,WeightedParse!T169,WeightedParse!V169,WeightedParse!X169,WeightedParse!Y169,WeightedParse!Z169,WeightedParse!AD169,WeightedParse!AE169,WeightedParse!AF169,WeightedParse!AG169,WeightedParse!AH169,WeightedParse!AO169),HARMEAN(WeightedParse!H169,WeightedParse!K169,WeightedParse!P169,WeightedParse!Q169,WeightedParse!S169,WeightedParse!T169,WeightedParse!V169,WeightedParse!X169,WeightedParse!Y169,WeightedParse!Z169,WeightedParse!AD169,WeightedParse!AE169,WeightedParse!AF169,WeightedParse!AG169,WeightedParse!AH169,WeightedParse!AO169)*Variables!$B$5),"")</f>
        <v/>
      </c>
      <c r="AI169" s="114" t="str">
        <f>IF($A169&gt;"",IF(AND(OR(EXACT(SquadExport!$BR169,TRUE),EXACT(SquadExport!$BS169,TRUE)),OR(EXACT(SquadExport!$BK169,TRUE),EXACT(SquadExport!$BM169,TRUE))),HARMEAN(WeightedParse!H169,WeightedParse!I169,WeightedParse!K169,WeightedParse!P169,WeightedParse!Q169,WeightedParse!S169,WeightedParse!T169,WeightedParse!U169,WeightedParse!V169,WeightedParse!X169,WeightedParse!Y169,WeightedParse!Z169,WeightedParse!AD169,WeightedParse!AE169,WeightedParse!AF169,WeightedParse!AH169,WeightedParse!AI169,WeightedParse!AO169),HARMEAN(WeightedParse!H169,WeightedParse!I169,WeightedParse!K169,WeightedParse!P169,WeightedParse!Q169,WeightedParse!S169,WeightedParse!T169,WeightedParse!U169,WeightedParse!V169,WeightedParse!X169,WeightedParse!Y169,WeightedParse!Z169,WeightedParse!AD169,WeightedParse!AE169,WeightedParse!AF169,WeightedParse!AH169,WeightedParse!AI169,WeightedParse!AO169)*Variables!$B$5),"")</f>
        <v/>
      </c>
      <c r="AJ169" s="114" t="str">
        <f>IF($A169&gt;"",IF(AND(OR(EXACT(SquadExport!$BR169,TRUE),EXACT(SquadExport!$BS169,TRUE)),OR(EXACT(SquadExport!$BK169,TRUE),EXACT(SquadExport!$BM169,TRUE))),HARMEAN(WeightedParse!H169,WeightedParse!K169,WeightedParse!M169,WeightedParse!V169,WeightedParse!W169,WeightedParse!AD169,WeightedParse!AF169,WeightedParse!AH169,WeightedParse!AK169,WeightedParse!AL169,WeightedParse!AO169,WeightedParse!AP169)*(CONVERT(LEFT(SquadExport!$E169,FIND("'",SquadExport!$E169)-1)+((MID(SquadExport!$E169,FIND("'",SquadExport!$E169)+1,LEN(SquadExport!$E169)-FIND("'",SquadExport!$E169)-1))/12),"ft","m")-1)/(Variables!$C$4-1),(HARMEAN(WeightedParse!H169,WeightedParse!K169,WeightedParse!M169,WeightedParse!V169,WeightedParse!W169,WeightedParse!AD169,WeightedParse!AF169,WeightedParse!AH169,WeightedParse!AK169,WeightedParse!AL169,WeightedParse!AO169,WeightedParse!AP169)*(CONVERT(LEFT(SquadExport!$E169,FIND("'",SquadExport!$E169)-1)+((MID(SquadExport!$E169,FIND("'",SquadExport!$E169)+1,LEN(SquadExport!$E169)-FIND("'",SquadExport!$E169)-1))/12),"ft","m")-1)/(Variables!$C$4-1))*Variables!$B$5),"")</f>
        <v/>
      </c>
      <c r="AK169" s="114" t="str">
        <f>IF($A169&gt;"",IF(AND(OR(EXACT(SquadExport!$BR169,TRUE),EXACT(SquadExport!$BS169,TRUE)),OR(EXACT(SquadExport!$BK169,TRUE),EXACT(SquadExport!$BM169,TRUE))),HARMEAN(WeightedParse!J169,WeightedParse!K169,WeightedParse!T169,WeightedParse!V169,WeightedParse!X169,WeightedParse!Y169,WeightedParse!Z169,WeightedParse!AD169,WeightedParse!AH169,WeightedParse!AI169,WeightedParse!AK169,WeightedParse!AO169),HARMEAN(WeightedParse!J169,WeightedParse!K169,WeightedParse!T169,WeightedParse!V169,WeightedParse!X169,WeightedParse!Y169,WeightedParse!Z169,WeightedParse!AD169,WeightedParse!AH169,WeightedParse!AI169,WeightedParse!AK169,WeightedParse!AO169)*Variables!$B$5),"")</f>
        <v/>
      </c>
      <c r="AL169" s="114" t="str">
        <f>IF($A169&gt;"",IF(AND(OR(EXACT(SquadExport!$BR169,TRUE),EXACT(SquadExport!$BS169,TRUE)),OR(EXACT(SquadExport!$BK169,TRUE),EXACT(SquadExport!$BM169,TRUE))),HARMEAN(WeightedParse!H169,WeightedParse!I169,WeightedParse!K169,WeightedParse!Q169,WeightedParse!T169,WeightedParse!V169,WeightedParse!AB169,WeightedParse!AD169,WeightedParse!AH169,WeightedParse!AI169,WeightedParse!AJ169,WeightedParse!AN169,WeightedParse!AO169),HARMEAN(WeightedParse!H169,WeightedParse!I169,WeightedParse!K169,WeightedParse!Q169,WeightedParse!T169,WeightedParse!V169,WeightedParse!AB169,WeightedParse!AD169,WeightedParse!AH169,WeightedParse!AI169,WeightedParse!AJ169,WeightedParse!AN169,WeightedParse!AO169)*Variables!$B$5),"")</f>
        <v/>
      </c>
      <c r="AM169" s="114" t="str">
        <f>IF($A169&gt;"",IF(AND(OR(EXACT(SquadExport!$BR169,TRUE),EXACT(SquadExport!$BS169,TRUE)),OR(EXACT(SquadExport!$BK169,TRUE),EXACT(SquadExport!$BM169,TRUE))),HARMEAN(WeightedParse!I169,WeightedParse!J169,WeightedParse!K169,WeightedParse!N169,WeightedParse!Q169,WeightedParse!T169,WeightedParse!V169,WeightedParse!X169,WeightedParse!AB169,WeightedParse!AD169,WeightedParse!AG169,WeightedParse!AI169,WeightedParse!AJ169,WeightedParse!AK169,WeightedParse!AN169)*WeightedParse!BD169,(HARMEAN(WeightedParse!I169,WeightedParse!J169,WeightedParse!K169,WeightedParse!N169,WeightedParse!Q169,WeightedParse!T169,WeightedParse!V169,WeightedParse!X169,WeightedParse!AB169,WeightedParse!AD169,WeightedParse!AG169,WeightedParse!AI169,WeightedParse!AJ169,WeightedParse!AK169,WeightedParse!AN169)*WeightedParse!BD169)*Variables!$B$5),"")</f>
        <v/>
      </c>
      <c r="AN169" s="114" t="str">
        <f>IF($A169&gt;"",IF(AND(OR(EXACT(SquadExport!$BR169,TRUE),EXACT(SquadExport!$BS169,TRUE)),OR(EXACT(SquadExport!$BK169,TRUE),EXACT(SquadExport!$BM169,TRUE))),HARMEAN(WeightedParse!H169,WeightedParse!I169,WeightedParse!K169,WeightedParse!N169,WeightedParse!Q169,WeightedParse!T169,WeightedParse!V169,WeightedParse!X169,WeightedParse!Z169,WeightedParse!AD169,WeightedParse!AG169,WeightedParse!AH169,WeightedParse!AI169,WeightedParse!AJ169,WeightedParse!AN169,WeightedParse!AO169)*WeightedParse!BD169,(HARMEAN(WeightedParse!H169,WeightedParse!I169,WeightedParse!K169,WeightedParse!N169,WeightedParse!Q169,WeightedParse!T169,WeightedParse!V169,WeightedParse!X169,WeightedParse!Z169,WeightedParse!AD169,WeightedParse!AG169,WeightedParse!AH169,WeightedParse!AI169,WeightedParse!AJ169,WeightedParse!AN169,WeightedParse!AO169)*WeightedParse!BD169)*Variables!$B$5),"")</f>
        <v/>
      </c>
      <c r="AO169" s="114" t="str">
        <f>IF($A169&gt;"",IF(AND(EXACT(SquadExport!$BS169,TRUE),EXACT(SquadExport!$BL169,TRUE)),HARMEAN(WeightedParse!K169,WeightedParse!Q169,WeightedParse!T169,WeightedParse!V169,WeightedParse!X169,WeightedParse!Z169,WeightedParse!AB169,WeightedParse!AD169,WeightedParse!AG169,WeightedParse!AK169),HARMEAN(WeightedParse!K169,WeightedParse!Q169,WeightedParse!T169,WeightedParse!V169,WeightedParse!X169,WeightedParse!Z169,WeightedParse!AB169,WeightedParse!AD169,WeightedParse!AG169,WeightedParse!AK169)*Variables!$B$5),"")</f>
        <v/>
      </c>
      <c r="AP169" s="114" t="str">
        <f>IF($A169&gt;"",IF(AND(EXACT(SquadExport!$BS169,TRUE),EXACT(SquadExport!$BL169,TRUE)),HARMEAN(WeightedParse!I169,WeightedParse!K169,WeightedParse!Q169,WeightedParse!T169,WeightedParse!V169,WeightedParse!X169,WeightedParse!Z169,WeightedParse!AB169,WeightedParse!AD169,WeightedParse!AF169,WeightedParse!AG169,WeightedParse!AI169,WeightedParse!AJ169),HARMEAN(WeightedParse!I169,WeightedParse!K169,WeightedParse!Q169,WeightedParse!T169,WeightedParse!V169,WeightedParse!X169,WeightedParse!Z169,WeightedParse!AB169,WeightedParse!AD169,WeightedParse!AF169,WeightedParse!AG169,WeightedParse!AI169,WeightedParse!AJ169)*Variables!$B$5),"")</f>
        <v/>
      </c>
      <c r="AQ169" s="114" t="str">
        <f>IF($A169&gt;"",IF(AND(EXACT(SquadExport!$BS169,TRUE),EXACT(SquadExport!$BL169,TRUE)),HARMEAN(WeightedParse!I169,WeightedParse!J169,WeightedParse!K169,WeightedParse!Q169,WeightedParse!T169,WeightedParse!V169,WeightedParse!X169,WeightedParse!Z169,WeightedParse!AB169,WeightedParse!AD169,WeightedParse!AG169,WeightedParse!AI169,WeightedParse!AJ169,WeightedParse!AK169),HARMEAN(WeightedParse!I169,WeightedParse!J169,WeightedParse!K169,WeightedParse!Q169,WeightedParse!T169,WeightedParse!V169,WeightedParse!X169,WeightedParse!Z169,WeightedParse!AB169,WeightedParse!AD169,WeightedParse!AG169,WeightedParse!AI169,WeightedParse!AJ169,WeightedParse!AK169)*Variables!$B$5),"")</f>
        <v/>
      </c>
      <c r="AR169" s="114" t="str">
        <f>IF($A169&gt;"",IF(AND(EXACT(SquadExport!$BS169,TRUE),EXACT(SquadExport!$BL169,TRUE)),HARMEAN(WeightedParse!I169,WeightedParse!J169,WeightedParse!K169,WeightedParse!Q169,WeightedParse!T169,WeightedParse!V169,WeightedParse!X169,WeightedParse!Y169,WeightedParse!Z169,WeightedParse!AD169,WeightedParse!AH169,WeightedParse!AI169,WeightedParse!AJ169,WeightedParse!AK169,WeightedParse!AN169,WeightedParse!AO169),HARMEAN(WeightedParse!I169,WeightedParse!J169,WeightedParse!K169,WeightedParse!Q169,WeightedParse!T169,WeightedParse!V169,WeightedParse!X169,WeightedParse!Y169,WeightedParse!Z169,WeightedParse!AD169,WeightedParse!AH169,WeightedParse!AI169,WeightedParse!AJ169,WeightedParse!AK169,WeightedParse!AN169,WeightedParse!AO169)*Variables!$B$5),"")</f>
        <v/>
      </c>
      <c r="AS169" s="114" t="str">
        <f>IF($A169&gt;"",IF(AND(EXACT(SquadExport!$BT169,TRUE),EXACT(SquadExport!$BL169,TRUE)),HARMEAN(WeightedParse!J169,WeightedParse!K169,WeightedParse!M169,WeightedParse!T169,WeightedParse!V169,WeightedParse!X169,WeightedParse!Z169,WeightedParse!AD169,WeightedParse!AI169),(HARMEAN(WeightedParse!J169,WeightedParse!K169,WeightedParse!M169,WeightedParse!T169,WeightedParse!V169,WeightedParse!X169,WeightedParse!Z169,WeightedParse!AD169,WeightedParse!AI169)*Variables!$B$5)),"")</f>
        <v/>
      </c>
      <c r="AT169" s="114" t="str">
        <f>IF($A169&gt;"",IF(AND(EXACT(SquadExport!$BT169,TRUE),EXACT(SquadExport!$BL169,TRUE)),HARMEAN(WeightedParse!J169,WeightedParse!K169,WeightedParse!M169,WeightedParse!U169,WeightedParse!V169,WeightedParse!W169,WeightedParse!X169,WeightedParse!Z169,WeightedParse!AD169,WeightedParse!AF169,WeightedParse!AK169,WeightedParse!AL169,WeightedParse!AP169)*(CONVERT(LEFT(SquadExport!$E169,FIND("'",SquadExport!$E169)-1)+((MID(SquadExport!$E169,FIND("'",SquadExport!$E169)+1,LEN(SquadExport!$E169)-FIND("'",SquadExport!$E169)-1))/12),"ft","m")-1)/(Variables!$C$4-1),(HARMEAN(WeightedParse!J169,WeightedParse!K169,WeightedParse!M169,WeightedParse!U169,WeightedParse!V169,WeightedParse!W169,WeightedParse!X169,WeightedParse!Z169,WeightedParse!AD169,WeightedParse!AF169,WeightedParse!AK169,WeightedParse!AL169,WeightedParse!AP169)*(CONVERT(LEFT(SquadExport!$E169,FIND("'",SquadExport!$E169)-1)+((MID(SquadExport!$E169,FIND("'",SquadExport!$E169)+1,LEN(SquadExport!$E169)-FIND("'",SquadExport!$E169)-1))/12),"ft","m")-1)/(Variables!$C$4-1)))*Variables!$B$5,"")</f>
        <v/>
      </c>
      <c r="AU169" s="114" t="str">
        <f>IF($A169&gt;"",IF(AND(EXACT(SquadExport!$BT169,TRUE),EXACT(SquadExport!$BL169,TRUE)),HARMEAN(WeightedParse!I169,WeightedParse!J169,WeightedParse!K169,WeightedParse!Q169,WeightedParse!T169,WeightedParse!V169,WeightedParse!X169,WeightedParse!Z169,WeightedParse!AB169,WeightedParse!AD169,WeightedParse!AF169,WeightedParse!AG169,WeightedParse!AK169,WeightedParse!AP169),HARMEAN(WeightedParse!I169,WeightedParse!J169,WeightedParse!K169,WeightedParse!Q169,WeightedParse!T169,WeightedParse!V169,WeightedParse!X169,WeightedParse!Z169,WeightedParse!AB169,WeightedParse!AD169,WeightedParse!AF169,WeightedParse!AG169,WeightedParse!AK169,WeightedParse!AP169)*Variables!$B$5),"")</f>
        <v/>
      </c>
      <c r="AV169" s="114" t="str">
        <f>IF($A169&gt;"",IF(AND(EXACT(SquadExport!$BT169,TRUE),EXACT(SquadExport!$BL169,TRUE)),HARMEAN(WeightedParse!I169,WeightedParse!J169,WeightedParse!K169,WeightedParse!Q169,WeightedParse!T169,WeightedParse!V169,WeightedParse!X169,WeightedParse!Z169,WeightedParse!AD169,WeightedParse!AH169,WeightedParse!AI169,WeightedParse!AJ169,WeightedParse!AK169,WeightedParse!AN169,WeightedParse!AO169),HARMEAN(WeightedParse!I169,WeightedParse!J169,WeightedParse!K169,WeightedParse!Q169,WeightedParse!T169,WeightedParse!V169,WeightedParse!X169,WeightedParse!Z169,WeightedParse!AD169,WeightedParse!AH169,WeightedParse!AI169,WeightedParse!AJ169,WeightedParse!AK169,WeightedParse!AN169,WeightedParse!AO169)*Variables!$B$5),"")</f>
        <v/>
      </c>
      <c r="AW169" s="114" t="str">
        <f>IF($A169&gt;"",IF(AND(EXACT(SquadExport!$BT169,TRUE),EXACT(SquadExport!$BL169,TRUE)),HARMEAN(WeightedParse!I169,WeightedParse!J169,WeightedParse!K169,WeightedParse!Q169,WeightedParse!T169,WeightedParse!V169,WeightedParse!X169,WeightedParse!Z169,WeightedParse!AB169,WeightedParse!AD169,WeightedParse!AF169,WeightedParse!AG169,WeightedParse!AI169,WeightedParse!AJ169,WeightedParse!AK169),HARMEAN(WeightedParse!I169,WeightedParse!J169,WeightedParse!K169,WeightedParse!Q169,WeightedParse!T169,WeightedParse!V169,WeightedParse!X169,WeightedParse!Z169,WeightedParse!AB169,WeightedParse!AD169,WeightedParse!AF169,WeightedParse!AG169,WeightedParse!AI169,WeightedParse!AJ169,WeightedParse!AK169)*Variables!$B$5),"")</f>
        <v/>
      </c>
      <c r="AX169" s="114" t="str">
        <f>IF($A169&gt;"",IF(AND(EXACT(SquadExport!$BT169,TRUE),EXACT(SquadExport!$BL169,TRUE)),HARMEAN(WeightedParse!K169,WeightedParse!Q169,WeightedParse!U169,WeightedParse!V169,WeightedParse!W169,WeightedParse!X169,WeightedParse!Y169,WeightedParse!Z169,WeightedParse!AD169,WeightedParse!AF169,WeightedParse!AH169,WeightedParse!AI169,WeightedParse!AJ169,WeightedParse!AK169,WeightedParse!AN169,WeightedParse!AO169,WeightedParse!AP169),HARMEAN(WeightedParse!K169,WeightedParse!Q169,WeightedParse!U169,WeightedParse!V169,WeightedParse!W169,WeightedParse!X169,WeightedParse!Y169,WeightedParse!Z169,WeightedParse!AD169,WeightedParse!AF169,WeightedParse!AH169,WeightedParse!AI169,WeightedParse!AJ169,WeightedParse!AK169,WeightedParse!AN169,WeightedParse!AO169,WeightedParse!AP169)*Variables!$B$5),"")</f>
        <v/>
      </c>
      <c r="AY169" s="114" t="str">
        <f>IF($A169&gt;"",IF(AND(EXACT(SquadExport!$BT169,TRUE),EXACT(SquadExport!$BL169,TRUE)),HARMEAN(WeightedParse!I169,WeightedParse!J169,WeightedParse!K169,WeightedParse!M169,WeightedParse!N169,WeightedParse!Q169,WeightedParse!T169,WeightedParse!V169,WeightedParse!X169,WeightedParse!Z169,WeightedParse!AD169,WeightedParse!AF169,WeightedParse!AG169,WeightedParse!AH169,WeightedParse!AI169,WeightedParse!AJ169,WeightedParse!AK169,WeightedParse!AL169,WeightedParse!AN169,WeightedParse!AO169,WeightedParse!AP169),HARMEAN(WeightedParse!I169,WeightedParse!J169,WeightedParse!K169,WeightedParse!M169,WeightedParse!N169,WeightedParse!Q169,WeightedParse!T169,WeightedParse!V169,WeightedParse!X169,WeightedParse!Z169,WeightedParse!AD169,WeightedParse!AF169,WeightedParse!AG169,WeightedParse!AH169,WeightedParse!AI169,WeightedParse!AJ169,WeightedParse!AK169,WeightedParse!AL169,WeightedParse!AN169,WeightedParse!AO169,WeightedParse!AP169)*Variables!$B$5),"")</f>
        <v/>
      </c>
    </row>
    <row r="170" spans="1:51" ht="15" customHeight="1" x14ac:dyDescent="0.25">
      <c r="A170" s="3" t="str">
        <f>IF(WeightedParse!A170&gt;"",WeightedParse!A170,"")</f>
        <v/>
      </c>
      <c r="B170" s="4" t="str">
        <f>IF(WeightedParse!B170&gt;0,WeightedParse!B170,"")</f>
        <v/>
      </c>
      <c r="C170" s="4" t="str">
        <f>IF(A170&gt;"",IF(AND(B170&lt;=Variables!$B$8,G170&gt;2),"Youth",IF(AND(B170&lt;=Variables!$B$8,G170&lt;=2),"Prospect",IF(AND(B170&gt;=Variables!$B$9,G170&gt;2),"Old",IF(G170&gt;=3,"Reserves","First Team")))),"")</f>
        <v/>
      </c>
      <c r="D170" s="4" t="str">
        <f>SquadExport!BJ170</f>
        <v/>
      </c>
      <c r="E170" s="4" t="str">
        <f>IF(A170&gt;"",VLOOKUP(F170,Roles!A:B,2,FALSE)&amp;IF(OR(VLOOKUP(F170,Roles!$A:$B,2,FALSE)="FB",VLOOKUP(F170,Roles!$A:$B,2,FALSE)="WB",VLOOKUP(F170,Roles!$A:$B,2,FALSE)="WM",VLOOKUP(F170,Roles!$A:$B,2,FALSE)="W"),IF(AND(SquadExport!BK170=TRUE,SquadExport!BM170=TRUE,WeightedParse!BB170&gt;=WeightedParse!BC170)," (R)",IF(AND(SquadExport!BK170=TRUE,SquadExport!BM170=TRUE,WeightedParse!BB170&lt;WeightedParse!BC170)," (L)",IF(AND(SquadExport!BK170=TRUE,SquadExport!BM170=FALSE), " (L)",IF(AND(SquadExport!BK170=FALSE,SquadExport!BM170=TRUE)," (R)","")))),""),"")</f>
        <v/>
      </c>
      <c r="F170" s="4" t="str" cm="1">
        <f t="array" ref="F170">IF(A170&gt;"",INDEX($J$1:$AY$1,SUMPRODUCT(MAX(($J$2:$AY$200=MAX($J170:$AY170))*(COLUMN($J$2:$AY$200))))-COLUMN($J$1)+1),"")</f>
        <v/>
      </c>
      <c r="G170" s="4" t="str">
        <f t="shared" si="6"/>
        <v/>
      </c>
      <c r="H170" s="4" t="str">
        <f t="shared" si="7"/>
        <v/>
      </c>
      <c r="I170" s="5" t="str">
        <f t="shared" si="8"/>
        <v/>
      </c>
      <c r="J170" s="114" t="str">
        <f>IF($A170&gt;"",HARMEAN(WeightedParse!V170,WeightedParse!Y170,WeightedParse!Z170,WeightedParse!AE170,WeightedParse!AJ170,WeightedParse!AQ170,WeightedParse!AR170,WeightedParse!AS170,WeightedParse!AU170,WeightedParse!AV170,WeightedParse!AW170,WeightedParse!AY170,WeightedParse!BA170),"")</f>
        <v/>
      </c>
      <c r="K170" s="114" t="str">
        <f>IF(A170&gt;"",HARMEAN(WeightedParse!K170,WeightedParse!Q170,WeightedParse!V170,WeightedParse!X170,WeightedParse!Y170,WeightedParse!Z170,WeightedParse!AE170,WeightedParse!AG170,WeightedParse!AI170,WeightedParse!AJ170,WeightedParse!AQ170,WeightedParse!AR170,WeightedParse!AS170,WeightedParse!AU170,WeightedParse!AV170,WeightedParse!AW170,WeightedParse!AY170,WeightedParse!AZ170,WeightedParse!BA170),"")</f>
        <v/>
      </c>
      <c r="L170" s="114" t="str">
        <f>IF($A170&gt;"",IF(AND(EXACT(SquadExport!$BO170,TRUE),EXACT(SquadExport!$BL170,TRUE)),HARMEAN(WeightedParse!M170,WeightedParse!P170,WeightedParse!S170,WeightedParse!U170,WeightedParse!V170,WeightedParse!W170,WeightedParse!Y170,WeightedParse!AE170,WeightedParse!AL170,WeightedParse!AN170,WeightedParse!AP170),HARMEAN(WeightedParse!M170,WeightedParse!P170,WeightedParse!S170,WeightedParse!U170,WeightedParse!V170,WeightedParse!W170,WeightedParse!Y170,WeightedParse!AE170,WeightedParse!AL170,WeightedParse!AN170,WeightedParse!AP170)*Variables!$B$5),"")</f>
        <v/>
      </c>
      <c r="M170" s="114" t="str">
        <f>IF($A170&gt;"",IF(AND(EXACT(SquadExport!$BO170,TRUE),EXACT(SquadExport!$BL170,TRUE)),HARMEAN(WeightedParse!M170,WeightedParse!P170,WeightedParse!S170,WeightedParse!U170,WeightedParse!V170,WeightedParse!W170,WeightedParse!X170,WeightedParse!Y170,WeightedParse!Z170,WeightedParse!AE170,WeightedParse!AL170,WeightedParse!AN170,WeightedParse!AP170),HARMEAN(WeightedParse!M170,WeightedParse!P170,WeightedParse!S170,WeightedParse!U170,WeightedParse!V170,WeightedParse!W170,WeightedParse!X170,WeightedParse!Y170,WeightedParse!Z170,WeightedParse!AE170,WeightedParse!AL170,WeightedParse!AN170,WeightedParse!AP170)*Variables!$B$5),"")</f>
        <v/>
      </c>
      <c r="N170" s="114" t="str">
        <f>IF($A170&gt;"",IF(AND(EXACT(SquadExport!$BO170,TRUE),EXACT(SquadExport!$BL170,TRUE)),HARMEAN(WeightedParse!K170,WeightedParse!M170,WeightedParse!P170,WeightedParse!Q170,WeightedParse!S170,WeightedParse!T170,WeightedParse!U170,WeightedParse!V170,WeightedParse!W170,WeightedParse!X170,WeightedParse!Y170,WeightedParse!Z170,WeightedParse!AE170,WeightedParse!AG170,WeightedParse!AL170,WeightedParse!AN170,WeightedParse!AP170),HARMEAN(WeightedParse!K170,WeightedParse!M170,WeightedParse!P170,WeightedParse!Q170,WeightedParse!S170,WeightedParse!T170,WeightedParse!U170,WeightedParse!V170,WeightedParse!W170,WeightedParse!X170,WeightedParse!Y170,WeightedParse!Z170,WeightedParse!AE170,WeightedParse!AG170,WeightedParse!AL170,WeightedParse!AN170,WeightedParse!AP170)*Variables!$B$5),"")</f>
        <v/>
      </c>
      <c r="O170" s="114" t="str">
        <f>IF($A170&gt;"",IF(AND(EXACT(SquadExport!$BO170,TRUE),EXACT(SquadExport!$BL170,TRUE)),HARMEAN(WeightedParse!I170,WeightedParse!K170,WeightedParse!M170,WeightedParse!P170,WeightedParse!Q170,WeightedParse!S170,WeightedParse!T170,WeightedParse!V170,WeightedParse!W170,WeightedParse!X170,WeightedParse!Y170,WeightedParse!Z170,WeightedParse!AB170,WeightedParse!AE170,WeightedParse!AF170,WeightedParse!AG170,WeightedParse!AJ170,WeightedParse!AK170,WeightedParse!AL170,WeightedParse!AN170,WeightedParse!AO170,WeightedParse!AP170),HARMEAN(WeightedParse!I170,WeightedParse!K170,WeightedParse!M170,WeightedParse!P170,WeightedParse!Q170,WeightedParse!S170,WeightedParse!T170,WeightedParse!V170,WeightedParse!W170,WeightedParse!X170,WeightedParse!Y170,WeightedParse!Z170,WeightedParse!AB170,WeightedParse!AE170,WeightedParse!AF170,WeightedParse!AG170,WeightedParse!AJ170,WeightedParse!AK170,WeightedParse!AL170,WeightedParse!AN170,WeightedParse!AO170,WeightedParse!AP170)*Variables!$B$5),"")</f>
        <v/>
      </c>
      <c r="P170" s="114" t="str">
        <f>IF($A170&gt;"",IF(AND(OR(EXACT(SquadExport!$BO170,TRUE),EXACT(SquadExport!$BP170,TRUE)),OR(EXACT(SquadExport!$BK170,TRUE),EXACT(SquadExport!$BM170,TRUE))),HARMEAN(WeightedParse!M170,WeightedParse!P170,WeightedParse!S170,WeightedParse!U170,WeightedParse!V170,WeightedParse!W170,WeightedParse!Y170,WeightedParse!AE170,WeightedParse!AF170,WeightedParse!AP170),HARMEAN(WeightedParse!M170,WeightedParse!P170,WeightedParse!S170,WeightedParse!U170,WeightedParse!V170,WeightedParse!W170,WeightedParse!Y170,WeightedParse!AE170,WeightedParse!AF170,WeightedParse!AP170)*Variables!$B$5),"")</f>
        <v/>
      </c>
      <c r="Q170" s="114" t="str">
        <f>IF($A170&gt;"",IF(AND(OR(EXACT(SquadExport!$BO170,TRUE),EXACT(SquadExport!$BP170,TRUE)),OR(EXACT(SquadExport!$BK170,TRUE),EXACT(SquadExport!$BM170,TRUE))),HARMEAN(WeightedParse!H170,WeightedParse!P170,WeightedParse!Q170,WeightedParse!S170,WeightedParse!T170,WeightedParse!V170,WeightedParse!X170,WeightedParse!Y170,WeightedParse!Z170,WeightedParse!AE170,WeightedParse!AF170,WeightedParse!AH170,WeightedParse!AN170,WeightedParse!AO170),HARMEAN(WeightedParse!H170,WeightedParse!P170,WeightedParse!Q170,WeightedParse!S170,WeightedParse!T170,WeightedParse!V170,WeightedParse!X170,WeightedParse!Y170,WeightedParse!Z170,WeightedParse!AE170,WeightedParse!AF170,WeightedParse!AH170,WeightedParse!AN170,WeightedParse!AO170)*Variables!$B$5),"")</f>
        <v/>
      </c>
      <c r="R170" s="115" t="str">
        <f>IF($A170&gt;"",IF(AND(OR(EXACT(SquadExport!$BO170,TRUE),EXACT(SquadExport!$BP170,TRUE)),OR(EXACT(SquadExport!$BK170,TRUE),EXACT(SquadExport!$BM170,TRUE))),HARMEAN(WeightedParse!H170,WeightedParse!I170,WeightedParse!K170,WeightedParse!P170,WeightedParse!Q170,WeightedParse!S170,WeightedParse!T170,WeightedParse!V170,WeightedParse!Y170,WeightedParse!Z170,WeightedParse!AD170,WeightedParse!AE170,WeightedParse!AF170,WeightedParse!AH170,WeightedParse!AI170,WeightedParse!AJ170,WeightedParse!AN170,WeightedParse!AO170),HARMEAN(WeightedParse!H170,WeightedParse!I170,WeightedParse!K170,WeightedParse!P170,WeightedParse!Q170,WeightedParse!S170,WeightedParse!T170,WeightedParse!V170,WeightedParse!Y170,WeightedParse!Z170,WeightedParse!AD170,WeightedParse!AE170,WeightedParse!AF170,WeightedParse!AH170,WeightedParse!AI170,WeightedParse!AJ170,WeightedParse!AN170,WeightedParse!AO170)*Variables!$B$5),"")</f>
        <v/>
      </c>
      <c r="S170" s="115" t="str">
        <f>IF($A170&gt;"",IF(AND(OR(EXACT(SquadExport!$BO170,TRUE),EXACT(SquadExport!$BP170,TRUE)),OR(EXACT(SquadExport!$BK170,TRUE),EXACT(SquadExport!$BM170,TRUE))),HARMEAN(WeightedParse!H170,WeightedParse!I170,WeightedParse!K170,WeightedParse!Q170,WeightedParse!S170,WeightedParse!T170,WeightedParse!V170,WeightedParse!X170,WeightedParse!Z170,WeightedParse!AB170,WeightedParse!AD170,WeightedParse!AF170,WeightedParse!AG170,WeightedParse!AH170,WeightedParse!AI170,WeightedParse!AJ170,WeightedParse!AK170,WeightedParse!AN170,WeightedParse!AO170),HARMEAN(WeightedParse!H170,WeightedParse!I170,WeightedParse!K170,WeightedParse!Q170,WeightedParse!S170,WeightedParse!T170,WeightedParse!V170,WeightedParse!X170,WeightedParse!Z170,WeightedParse!AB170,WeightedParse!AD170,WeightedParse!AF170,WeightedParse!AG170,WeightedParse!AH170,WeightedParse!AI170,WeightedParse!AJ170,WeightedParse!AK170,WeightedParse!AN170,WeightedParse!AO170)*Variables!$B$5),"")</f>
        <v/>
      </c>
      <c r="T170" s="114" t="str">
        <f>IF($A170&gt;"",IF(AND(OR(EXACT(SquadExport!$BO170,TRUE),EXACT(SquadExport!$BP170,TRUE)),OR(EXACT(SquadExport!$BK170,TRUE),EXACT(SquadExport!$BM170,TRUE))),HARMEAN(WeightedParse!I170,WeightedParse!K170,WeightedParse!N170,WeightedParse!P170,WeightedParse!Q170,WeightedParse!S170,WeightedParse!T170,WeightedParse!V170,WeightedParse!X170,WeightedParse!Y170,WeightedParse!Z170,WeightedParse!AB170,WeightedParse!AD170,WeightedParse!AE170,WeightedParse!AF170,WeightedParse!AH170,WeightedParse!AI170,WeightedParse!AJ170,WeightedParse!AN170,WeightedParse!AO170)*WeightedParse!BD170,(HARMEAN(WeightedParse!I170,WeightedParse!K170,WeightedParse!N170,WeightedParse!P170,WeightedParse!Q170,WeightedParse!S170,WeightedParse!T170,WeightedParse!V170,WeightedParse!X170,WeightedParse!Y170,WeightedParse!Z170,WeightedParse!AB170,WeightedParse!AD170,WeightedParse!AE170,WeightedParse!AF170,WeightedParse!AH170,WeightedParse!AI170,WeightedParse!AJ170,WeightedParse!AN170,WeightedParse!AO170)*WeightedParse!BD170)*Variables!$B$5),"")</f>
        <v/>
      </c>
      <c r="U170" s="114" t="str">
        <f>IF($A170&gt;"",IF(EXACT(SquadExport!$BQ170,TRUE),HARMEAN(WeightedParse!P170,WeightedParse!S170,WeightedParse!V170,WeightedParse!X170,WeightedParse!Y170,WeightedParse!Z170,WeightedParse!AE170,WeightedParse!AF170,WeightedParse!AP170),HARMEAN(WeightedParse!P170,WeightedParse!S170,WeightedParse!V170,WeightedParse!X170,WeightedParse!Y170,WeightedParse!Z170,WeightedParse!AE170,WeightedParse!AF170,WeightedParse!AP170)*Variables!$B$5),"")</f>
        <v/>
      </c>
      <c r="V170" s="114" t="str">
        <f>IF($A170&gt;"",IF(EXACT(SquadExport!$BQ170,TRUE),HARMEAN(WeightedParse!K170,WeightedParse!Q170,WeightedParse!S170,WeightedParse!T170,WeightedParse!V170,WeightedParse!X170,WeightedParse!Z170,WeightedParse!AE170,WeightedParse!AF170,WeightedParse!AG170,WeightedParse!AH170,WeightedParse!AK170),HARMEAN(WeightedParse!K170,WeightedParse!Q170,WeightedParse!S170,WeightedParse!T170,WeightedParse!V170,WeightedParse!X170,WeightedParse!Z170,WeightedParse!AE170,WeightedParse!AF170,WeightedParse!AG170,WeightedParse!AH170,WeightedParse!AK170)*Variables!$B$5),"")</f>
        <v/>
      </c>
      <c r="W170" s="114" t="str">
        <f>IF($A170&gt;"",IF(EXACT(SquadExport!$BQ170,TRUE),HARMEAN(WeightedParse!I170,WeightedParse!K170,WeightedParse!N170,WeightedParse!Q170,WeightedParse!T170,WeightedParse!V170,WeightedParse!X170,WeightedParse!Z170,WeightedParse!AB170,WeightedParse!AD170,WeightedParse!AF170,WeightedParse!AG170,WeightedParse!AK170),HARMEAN(WeightedParse!I170,WeightedParse!K170,WeightedParse!N170,WeightedParse!Q170,WeightedParse!T170,WeightedParse!V170,WeightedParse!X170,WeightedParse!Z170,WeightedParse!AB170,WeightedParse!AD170,WeightedParse!AF170,WeightedParse!AG170,WeightedParse!AK170)*Variables!$B$5),"")</f>
        <v/>
      </c>
      <c r="X170" s="114" t="str">
        <f>IF($A170&gt;"",IF(EXACT(SquadExport!$BQ170,TRUE),HARMEAN(WeightedParse!K170,WeightedParse!P170,WeightedParse!Q170,WeightedParse!S170,WeightedParse!U170,WeightedParse!V170,WeightedParse!X170,WeightedParse!Y170,WeightedParse!Z170,WeightedParse!AE170,WeightedParse!AF170,WeightedParse!AH170,WeightedParse!AO170,WeightedParse!AP170),HARMEAN(WeightedParse!K170,WeightedParse!P170,WeightedParse!Q170,WeightedParse!S170,WeightedParse!U170,WeightedParse!V170,WeightedParse!X170,WeightedParse!Y170,WeightedParse!Z170,WeightedParse!AE170,WeightedParse!AF170,WeightedParse!AH170,WeightedParse!AO170,WeightedParse!AP170)*Variables!$B$5),"")</f>
        <v/>
      </c>
      <c r="Y170" s="114" t="str">
        <f>IF($A170&gt;"",IF(EXACT(SquadExport!$BQ170,TRUE),HARMEAN(WeightedParse!P170,WeightedParse!Q170,WeightedParse!S170,WeightedParse!U170,WeightedParse!V170,WeightedParse!W170,WeightedParse!Y170,WeightedParse!AE170,WeightedParse!AF170,WeightedParse!AH170,WeightedParse!AJ170,WeightedParse!AN170,WeightedParse!AO170,WeightedParse!AP170),HARMEAN(WeightedParse!P170,WeightedParse!Q170,WeightedParse!S170,WeightedParse!U170,WeightedParse!V170,WeightedParse!W170,WeightedParse!Y170,WeightedParse!AE170,WeightedParse!AF170,WeightedParse!AH170,WeightedParse!AJ170,WeightedParse!AN170,WeightedParse!AO170,WeightedParse!AP170)*Variables!$B$5),"")</f>
        <v/>
      </c>
      <c r="Z170" s="114" t="str">
        <f>IF($A170&gt;"",IF(EXACT(SquadExport!$BQ170,TRUE),HARMEAN(WeightedParse!M170,WeightedParse!P170,WeightedParse!Q170,WeightedParse!S170,WeightedParse!U170,WeightedParse!V170,WeightedParse!W170,WeightedParse!X170,WeightedParse!Y170,WeightedParse!Z170,WeightedParse!AE170,WeightedParse!AF170,WeightedParse!AH170,WeightedParse!AL170,WeightedParse!AO170,WeightedParse!AP170),HARMEAN(WeightedParse!M170,WeightedParse!P170,WeightedParse!Q170,WeightedParse!S170,WeightedParse!U170,WeightedParse!V170,WeightedParse!W170,WeightedParse!X170,WeightedParse!Y170,WeightedParse!Z170,WeightedParse!AE170,WeightedParse!AF170,WeightedParse!AH170,WeightedParse!AL170,WeightedParse!AO170,WeightedParse!AP170)*Variables!$B$5),"")</f>
        <v/>
      </c>
      <c r="AA170" s="114" t="str">
        <f>IF($A170&gt;"",IF(EXACT(SquadExport!$BQ170,TRUE),HARMEAN(WeightedParse!J170,WeightedParse!K170,WeightedParse!N170,WeightedParse!P170,WeightedParse!Q170,WeightedParse!S170,WeightedParse!V170,WeightedParse!X170,WeightedParse!Y170,WeightedParse!Z170,WeightedParse!AD170,WeightedParse!AE170,WeightedParse!AH170,WeightedParse!AI170,WeightedParse!AK170,WeightedParse!AN170,WeightedParse!AO170,WeightedParse!AP170),HARMEAN(WeightedParse!J170,WeightedParse!K170,WeightedParse!N170,WeightedParse!P170,WeightedParse!Q170,WeightedParse!S170,WeightedParse!V170,WeightedParse!X170,WeightedParse!Y170,WeightedParse!Z170,WeightedParse!AD170,WeightedParse!AE170,WeightedParse!AH170,WeightedParse!AI170,WeightedParse!AK170,WeightedParse!AN170,WeightedParse!AO170,WeightedParse!AP170)*Variables!$B$5),"")</f>
        <v/>
      </c>
      <c r="AB170" s="114" t="str">
        <f>IF($A170&gt;"",IF(AND(EXACT(SquadExport!$BR170,TRUE),EXACT(SquadExport!$BL170,TRUE)),HARMEAN(WeightedParse!I170,WeightedParse!K170,WeightedParse!N170,WeightedParse!Q170,WeightedParse!T170,WeightedParse!V170,WeightedParse!X170,WeightedParse!Y170,WeightedParse!Z170,WeightedParse!AD170,WeightedParse!AE170,WeightedParse!AF170,WeightedParse!AG170,WeightedParse!AH170,WeightedParse!AI170,WeightedParse!AJ170,WeightedParse!AK170,WeightedParse!AN170,WeightedParse!AO170),HARMEAN(WeightedParse!I170,WeightedParse!K170,WeightedParse!N170,WeightedParse!Q170,WeightedParse!T170,WeightedParse!V170,WeightedParse!X170,WeightedParse!Y170,WeightedParse!Z170,WeightedParse!AD170,WeightedParse!AE170,WeightedParse!AF170,WeightedParse!AG170,WeightedParse!AH170,WeightedParse!AI170,WeightedParse!AJ170,WeightedParse!AK170,WeightedParse!AN170,WeightedParse!AO170)*Variables!$B$5),"")</f>
        <v/>
      </c>
      <c r="AC170" s="114" t="str">
        <f>IF($A170&gt;"",IF(AND(EXACT(SquadExport!$BR170,TRUE),EXACT(SquadExport!$BL170,TRUE)),HARMEAN(WeightedParse!K170,WeightedParse!Q170,WeightedParse!S170,WeightedParse!T170,WeightedParse!V170,WeightedParse!X170,WeightedParse!Y170,WeightedParse!Z170,WeightedParse!AD170,WeightedParse!AE170,WeightedParse!AF170,WeightedParse!AG170,WeightedParse!AH170,WeightedParse!AO170),HARMEAN(WeightedParse!K170,WeightedParse!Q170,WeightedParse!S170,WeightedParse!T170,WeightedParse!V170,WeightedParse!X170,WeightedParse!Y170,WeightedParse!Z170,WeightedParse!AD170,WeightedParse!AE170,WeightedParse!AF170,WeightedParse!AG170,WeightedParse!AH170,WeightedParse!AO170)*Variables!$B$5),"")</f>
        <v/>
      </c>
      <c r="AD170" s="114" t="str">
        <f>IF($A170&gt;"",IF(AND(EXACT(SquadExport!$BR170,TRUE),EXACT(SquadExport!$BL170,TRUE)),HARMEAN(WeightedParse!I170,WeightedParse!J170,WeightedParse!K170,WeightedParse!N170,WeightedParse!Q170,WeightedParse!S170,WeightedParse!T170,WeightedParse!V170,WeightedParse!X170,WeightedParse!Z170,WeightedParse!AB170,WeightedParse!AD170,WeightedParse!AG170,WeightedParse!AH170,WeightedParse!AI170,WeightedParse!AK170,WeightedParse!AO170),HARMEAN(WeightedParse!I170,WeightedParse!J170,WeightedParse!K170,WeightedParse!N170,WeightedParse!Q170,WeightedParse!S170,WeightedParse!T170,WeightedParse!V170,WeightedParse!X170,WeightedParse!Z170,WeightedParse!AB170,WeightedParse!AD170,WeightedParse!AG170,WeightedParse!AH170,WeightedParse!AI170,WeightedParse!AK170,WeightedParse!AO170)*Variables!$B$5),"")</f>
        <v/>
      </c>
      <c r="AE170" s="114" t="str">
        <f>IF($A170&gt;"",IF(AND(EXACT(SquadExport!$BR170,TRUE),EXACT(SquadExport!$BL170,TRUE)),HARMEAN(WeightedParse!K170,WeightedParse!N170,WeightedParse!P170,WeightedParse!Q170,WeightedParse!S170,WeightedParse!T170,WeightedParse!U170,WeightedParse!V170,WeightedParse!X170,WeightedParse!Y170,WeightedParse!Z170,WeightedParse!AD170,WeightedParse!AE170,WeightedParse!AF170,WeightedParse!AG170,WeightedParse!AH170,WeightedParse!AI170,WeightedParse!AO170),HARMEAN(WeightedParse!K170,WeightedParse!N170,WeightedParse!P170,WeightedParse!Q170,WeightedParse!S170,WeightedParse!T170,WeightedParse!U170,WeightedParse!V170,WeightedParse!X170,WeightedParse!Y170,WeightedParse!Z170,WeightedParse!AD170,WeightedParse!AE170,WeightedParse!AF170,WeightedParse!AG170,WeightedParse!AH170,WeightedParse!AI170,WeightedParse!AO170)*Variables!$B$5),"")</f>
        <v/>
      </c>
      <c r="AF170" s="114" t="str">
        <f>IF($A170&gt;"",IF(AND(EXACT(SquadExport!$BR170,TRUE),EXACT(SquadExport!$BL170,TRUE)),HARMEAN(WeightedParse!I170,WeightedParse!J170,WeightedParse!K170,WeightedParse!N170,WeightedParse!Q170,WeightedParse!S170,WeightedParse!T170,WeightedParse!U170,WeightedParse!V170,WeightedParse!X170,WeightedParse!Z170,WeightedParse!AD170,WeightedParse!AE170,WeightedParse!AF170,WeightedParse!AH170,WeightedParse!AI170,WeightedParse!AK170,WeightedParse!AN170,WeightedParse!AO170,WeightedParse!AP170),HARMEAN(WeightedParse!I170,WeightedParse!J170,WeightedParse!K170,WeightedParse!N170,WeightedParse!Q170,WeightedParse!S170,WeightedParse!T170,WeightedParse!U170,WeightedParse!V170,WeightedParse!X170,WeightedParse!Z170,WeightedParse!AD170,WeightedParse!AE170,WeightedParse!AF170,WeightedParse!AH170,WeightedParse!AI170,WeightedParse!AK170,WeightedParse!AN170,WeightedParse!AO170,WeightedParse!AP170)*Variables!$B$5),"")</f>
        <v/>
      </c>
      <c r="AG170" s="114" t="str">
        <f>IF($A170&gt;"",IF(AND(OR(EXACT(SquadExport!$BR170,TRUE),EXACT(SquadExport!$BS170,TRUE)),OR(EXACT(SquadExport!$BK170,TRUE),EXACT(SquadExport!$BM170,TRUE))),HARMEAN(WeightedParse!I170,WeightedParse!K170,WeightedParse!Q170,WeightedParse!T170,WeightedParse!X170,WeightedParse!Z170,WeightedParse!AD170,WeightedParse!AF170,WeightedParse!AG170,WeightedParse!AJ170),HARMEAN(WeightedParse!I170,WeightedParse!K170,WeightedParse!Q170,WeightedParse!T170,WeightedParse!X170,WeightedParse!Z170,WeightedParse!AD170,WeightedParse!AF170,WeightedParse!AG170,WeightedParse!AJ170)*Variables!$B$5),"")</f>
        <v/>
      </c>
      <c r="AH170" s="114" t="str">
        <f>IF($A170&gt;"",IF(AND(OR(EXACT(SquadExport!$BR170,TRUE),EXACT(SquadExport!$BS170,TRUE)),OR(EXACT(SquadExport!$BK170,TRUE),EXACT(SquadExport!$BM170,TRUE))),HARMEAN(WeightedParse!H170,WeightedParse!K170,WeightedParse!P170,WeightedParse!Q170,WeightedParse!S170,WeightedParse!T170,WeightedParse!V170,WeightedParse!X170,WeightedParse!Y170,WeightedParse!Z170,WeightedParse!AD170,WeightedParse!AE170,WeightedParse!AF170,WeightedParse!AG170,WeightedParse!AH170,WeightedParse!AO170),HARMEAN(WeightedParse!H170,WeightedParse!K170,WeightedParse!P170,WeightedParse!Q170,WeightedParse!S170,WeightedParse!T170,WeightedParse!V170,WeightedParse!X170,WeightedParse!Y170,WeightedParse!Z170,WeightedParse!AD170,WeightedParse!AE170,WeightedParse!AF170,WeightedParse!AG170,WeightedParse!AH170,WeightedParse!AO170)*Variables!$B$5),"")</f>
        <v/>
      </c>
      <c r="AI170" s="114" t="str">
        <f>IF($A170&gt;"",IF(AND(OR(EXACT(SquadExport!$BR170,TRUE),EXACT(SquadExport!$BS170,TRUE)),OR(EXACT(SquadExport!$BK170,TRUE),EXACT(SquadExport!$BM170,TRUE))),HARMEAN(WeightedParse!H170,WeightedParse!I170,WeightedParse!K170,WeightedParse!P170,WeightedParse!Q170,WeightedParse!S170,WeightedParse!T170,WeightedParse!U170,WeightedParse!V170,WeightedParse!X170,WeightedParse!Y170,WeightedParse!Z170,WeightedParse!AD170,WeightedParse!AE170,WeightedParse!AF170,WeightedParse!AH170,WeightedParse!AI170,WeightedParse!AO170),HARMEAN(WeightedParse!H170,WeightedParse!I170,WeightedParse!K170,WeightedParse!P170,WeightedParse!Q170,WeightedParse!S170,WeightedParse!T170,WeightedParse!U170,WeightedParse!V170,WeightedParse!X170,WeightedParse!Y170,WeightedParse!Z170,WeightedParse!AD170,WeightedParse!AE170,WeightedParse!AF170,WeightedParse!AH170,WeightedParse!AI170,WeightedParse!AO170)*Variables!$B$5),"")</f>
        <v/>
      </c>
      <c r="AJ170" s="114" t="str">
        <f>IF($A170&gt;"",IF(AND(OR(EXACT(SquadExport!$BR170,TRUE),EXACT(SquadExport!$BS170,TRUE)),OR(EXACT(SquadExport!$BK170,TRUE),EXACT(SquadExport!$BM170,TRUE))),HARMEAN(WeightedParse!H170,WeightedParse!K170,WeightedParse!M170,WeightedParse!V170,WeightedParse!W170,WeightedParse!AD170,WeightedParse!AF170,WeightedParse!AH170,WeightedParse!AK170,WeightedParse!AL170,WeightedParse!AO170,WeightedParse!AP170)*(CONVERT(LEFT(SquadExport!$E170,FIND("'",SquadExport!$E170)-1)+((MID(SquadExport!$E170,FIND("'",SquadExport!$E170)+1,LEN(SquadExport!$E170)-FIND("'",SquadExport!$E170)-1))/12),"ft","m")-1)/(Variables!$C$4-1),(HARMEAN(WeightedParse!H170,WeightedParse!K170,WeightedParse!M170,WeightedParse!V170,WeightedParse!W170,WeightedParse!AD170,WeightedParse!AF170,WeightedParse!AH170,WeightedParse!AK170,WeightedParse!AL170,WeightedParse!AO170,WeightedParse!AP170)*(CONVERT(LEFT(SquadExport!$E170,FIND("'",SquadExport!$E170)-1)+((MID(SquadExport!$E170,FIND("'",SquadExport!$E170)+1,LEN(SquadExport!$E170)-FIND("'",SquadExport!$E170)-1))/12),"ft","m")-1)/(Variables!$C$4-1))*Variables!$B$5),"")</f>
        <v/>
      </c>
      <c r="AK170" s="114" t="str">
        <f>IF($A170&gt;"",IF(AND(OR(EXACT(SquadExport!$BR170,TRUE),EXACT(SquadExport!$BS170,TRUE)),OR(EXACT(SquadExport!$BK170,TRUE),EXACT(SquadExport!$BM170,TRUE))),HARMEAN(WeightedParse!J170,WeightedParse!K170,WeightedParse!T170,WeightedParse!V170,WeightedParse!X170,WeightedParse!Y170,WeightedParse!Z170,WeightedParse!AD170,WeightedParse!AH170,WeightedParse!AI170,WeightedParse!AK170,WeightedParse!AO170),HARMEAN(WeightedParse!J170,WeightedParse!K170,WeightedParse!T170,WeightedParse!V170,WeightedParse!X170,WeightedParse!Y170,WeightedParse!Z170,WeightedParse!AD170,WeightedParse!AH170,WeightedParse!AI170,WeightedParse!AK170,WeightedParse!AO170)*Variables!$B$5),"")</f>
        <v/>
      </c>
      <c r="AL170" s="114" t="str">
        <f>IF($A170&gt;"",IF(AND(OR(EXACT(SquadExport!$BR170,TRUE),EXACT(SquadExport!$BS170,TRUE)),OR(EXACT(SquadExport!$BK170,TRUE),EXACT(SquadExport!$BM170,TRUE))),HARMEAN(WeightedParse!H170,WeightedParse!I170,WeightedParse!K170,WeightedParse!Q170,WeightedParse!T170,WeightedParse!V170,WeightedParse!AB170,WeightedParse!AD170,WeightedParse!AH170,WeightedParse!AI170,WeightedParse!AJ170,WeightedParse!AN170,WeightedParse!AO170),HARMEAN(WeightedParse!H170,WeightedParse!I170,WeightedParse!K170,WeightedParse!Q170,WeightedParse!T170,WeightedParse!V170,WeightedParse!AB170,WeightedParse!AD170,WeightedParse!AH170,WeightedParse!AI170,WeightedParse!AJ170,WeightedParse!AN170,WeightedParse!AO170)*Variables!$B$5),"")</f>
        <v/>
      </c>
      <c r="AM170" s="114" t="str">
        <f>IF($A170&gt;"",IF(AND(OR(EXACT(SquadExport!$BR170,TRUE),EXACT(SquadExport!$BS170,TRUE)),OR(EXACT(SquadExport!$BK170,TRUE),EXACT(SquadExport!$BM170,TRUE))),HARMEAN(WeightedParse!I170,WeightedParse!J170,WeightedParse!K170,WeightedParse!N170,WeightedParse!Q170,WeightedParse!T170,WeightedParse!V170,WeightedParse!X170,WeightedParse!AB170,WeightedParse!AD170,WeightedParse!AG170,WeightedParse!AI170,WeightedParse!AJ170,WeightedParse!AK170,WeightedParse!AN170)*WeightedParse!BD170,(HARMEAN(WeightedParse!I170,WeightedParse!J170,WeightedParse!K170,WeightedParse!N170,WeightedParse!Q170,WeightedParse!T170,WeightedParse!V170,WeightedParse!X170,WeightedParse!AB170,WeightedParse!AD170,WeightedParse!AG170,WeightedParse!AI170,WeightedParse!AJ170,WeightedParse!AK170,WeightedParse!AN170)*WeightedParse!BD170)*Variables!$B$5),"")</f>
        <v/>
      </c>
      <c r="AN170" s="114" t="str">
        <f>IF($A170&gt;"",IF(AND(OR(EXACT(SquadExport!$BR170,TRUE),EXACT(SquadExport!$BS170,TRUE)),OR(EXACT(SquadExport!$BK170,TRUE),EXACT(SquadExport!$BM170,TRUE))),HARMEAN(WeightedParse!H170,WeightedParse!I170,WeightedParse!K170,WeightedParse!N170,WeightedParse!Q170,WeightedParse!T170,WeightedParse!V170,WeightedParse!X170,WeightedParse!Z170,WeightedParse!AD170,WeightedParse!AG170,WeightedParse!AH170,WeightedParse!AI170,WeightedParse!AJ170,WeightedParse!AN170,WeightedParse!AO170)*WeightedParse!BD170,(HARMEAN(WeightedParse!H170,WeightedParse!I170,WeightedParse!K170,WeightedParse!N170,WeightedParse!Q170,WeightedParse!T170,WeightedParse!V170,WeightedParse!X170,WeightedParse!Z170,WeightedParse!AD170,WeightedParse!AG170,WeightedParse!AH170,WeightedParse!AI170,WeightedParse!AJ170,WeightedParse!AN170,WeightedParse!AO170)*WeightedParse!BD170)*Variables!$B$5),"")</f>
        <v/>
      </c>
      <c r="AO170" s="114" t="str">
        <f>IF($A170&gt;"",IF(AND(EXACT(SquadExport!$BS170,TRUE),EXACT(SquadExport!$BL170,TRUE)),HARMEAN(WeightedParse!K170,WeightedParse!Q170,WeightedParse!T170,WeightedParse!V170,WeightedParse!X170,WeightedParse!Z170,WeightedParse!AB170,WeightedParse!AD170,WeightedParse!AG170,WeightedParse!AK170),HARMEAN(WeightedParse!K170,WeightedParse!Q170,WeightedParse!T170,WeightedParse!V170,WeightedParse!X170,WeightedParse!Z170,WeightedParse!AB170,WeightedParse!AD170,WeightedParse!AG170,WeightedParse!AK170)*Variables!$B$5),"")</f>
        <v/>
      </c>
      <c r="AP170" s="114" t="str">
        <f>IF($A170&gt;"",IF(AND(EXACT(SquadExport!$BS170,TRUE),EXACT(SquadExport!$BL170,TRUE)),HARMEAN(WeightedParse!I170,WeightedParse!K170,WeightedParse!Q170,WeightedParse!T170,WeightedParse!V170,WeightedParse!X170,WeightedParse!Z170,WeightedParse!AB170,WeightedParse!AD170,WeightedParse!AF170,WeightedParse!AG170,WeightedParse!AI170,WeightedParse!AJ170),HARMEAN(WeightedParse!I170,WeightedParse!K170,WeightedParse!Q170,WeightedParse!T170,WeightedParse!V170,WeightedParse!X170,WeightedParse!Z170,WeightedParse!AB170,WeightedParse!AD170,WeightedParse!AF170,WeightedParse!AG170,WeightedParse!AI170,WeightedParse!AJ170)*Variables!$B$5),"")</f>
        <v/>
      </c>
      <c r="AQ170" s="114" t="str">
        <f>IF($A170&gt;"",IF(AND(EXACT(SquadExport!$BS170,TRUE),EXACT(SquadExport!$BL170,TRUE)),HARMEAN(WeightedParse!I170,WeightedParse!J170,WeightedParse!K170,WeightedParse!Q170,WeightedParse!T170,WeightedParse!V170,WeightedParse!X170,WeightedParse!Z170,WeightedParse!AB170,WeightedParse!AD170,WeightedParse!AG170,WeightedParse!AI170,WeightedParse!AJ170,WeightedParse!AK170),HARMEAN(WeightedParse!I170,WeightedParse!J170,WeightedParse!K170,WeightedParse!Q170,WeightedParse!T170,WeightedParse!V170,WeightedParse!X170,WeightedParse!Z170,WeightedParse!AB170,WeightedParse!AD170,WeightedParse!AG170,WeightedParse!AI170,WeightedParse!AJ170,WeightedParse!AK170)*Variables!$B$5),"")</f>
        <v/>
      </c>
      <c r="AR170" s="114" t="str">
        <f>IF($A170&gt;"",IF(AND(EXACT(SquadExport!$BS170,TRUE),EXACT(SquadExport!$BL170,TRUE)),HARMEAN(WeightedParse!I170,WeightedParse!J170,WeightedParse!K170,WeightedParse!Q170,WeightedParse!T170,WeightedParse!V170,WeightedParse!X170,WeightedParse!Y170,WeightedParse!Z170,WeightedParse!AD170,WeightedParse!AH170,WeightedParse!AI170,WeightedParse!AJ170,WeightedParse!AK170,WeightedParse!AN170,WeightedParse!AO170),HARMEAN(WeightedParse!I170,WeightedParse!J170,WeightedParse!K170,WeightedParse!Q170,WeightedParse!T170,WeightedParse!V170,WeightedParse!X170,WeightedParse!Y170,WeightedParse!Z170,WeightedParse!AD170,WeightedParse!AH170,WeightedParse!AI170,WeightedParse!AJ170,WeightedParse!AK170,WeightedParse!AN170,WeightedParse!AO170)*Variables!$B$5),"")</f>
        <v/>
      </c>
      <c r="AS170" s="114" t="str">
        <f>IF($A170&gt;"",IF(AND(EXACT(SquadExport!$BT170,TRUE),EXACT(SquadExport!$BL170,TRUE)),HARMEAN(WeightedParse!J170,WeightedParse!K170,WeightedParse!M170,WeightedParse!T170,WeightedParse!V170,WeightedParse!X170,WeightedParse!Z170,WeightedParse!AD170,WeightedParse!AI170),(HARMEAN(WeightedParse!J170,WeightedParse!K170,WeightedParse!M170,WeightedParse!T170,WeightedParse!V170,WeightedParse!X170,WeightedParse!Z170,WeightedParse!AD170,WeightedParse!AI170)*Variables!$B$5)),"")</f>
        <v/>
      </c>
      <c r="AT170" s="114" t="str">
        <f>IF($A170&gt;"",IF(AND(EXACT(SquadExport!$BT170,TRUE),EXACT(SquadExport!$BL170,TRUE)),HARMEAN(WeightedParse!J170,WeightedParse!K170,WeightedParse!M170,WeightedParse!U170,WeightedParse!V170,WeightedParse!W170,WeightedParse!X170,WeightedParse!Z170,WeightedParse!AD170,WeightedParse!AF170,WeightedParse!AK170,WeightedParse!AL170,WeightedParse!AP170)*(CONVERT(LEFT(SquadExport!$E170,FIND("'",SquadExport!$E170)-1)+((MID(SquadExport!$E170,FIND("'",SquadExport!$E170)+1,LEN(SquadExport!$E170)-FIND("'",SquadExport!$E170)-1))/12),"ft","m")-1)/(Variables!$C$4-1),(HARMEAN(WeightedParse!J170,WeightedParse!K170,WeightedParse!M170,WeightedParse!U170,WeightedParse!V170,WeightedParse!W170,WeightedParse!X170,WeightedParse!Z170,WeightedParse!AD170,WeightedParse!AF170,WeightedParse!AK170,WeightedParse!AL170,WeightedParse!AP170)*(CONVERT(LEFT(SquadExport!$E170,FIND("'",SquadExport!$E170)-1)+((MID(SquadExport!$E170,FIND("'",SquadExport!$E170)+1,LEN(SquadExport!$E170)-FIND("'",SquadExport!$E170)-1))/12),"ft","m")-1)/(Variables!$C$4-1)))*Variables!$B$5,"")</f>
        <v/>
      </c>
      <c r="AU170" s="114" t="str">
        <f>IF($A170&gt;"",IF(AND(EXACT(SquadExport!$BT170,TRUE),EXACT(SquadExport!$BL170,TRUE)),HARMEAN(WeightedParse!I170,WeightedParse!J170,WeightedParse!K170,WeightedParse!Q170,WeightedParse!T170,WeightedParse!V170,WeightedParse!X170,WeightedParse!Z170,WeightedParse!AB170,WeightedParse!AD170,WeightedParse!AF170,WeightedParse!AG170,WeightedParse!AK170,WeightedParse!AP170),HARMEAN(WeightedParse!I170,WeightedParse!J170,WeightedParse!K170,WeightedParse!Q170,WeightedParse!T170,WeightedParse!V170,WeightedParse!X170,WeightedParse!Z170,WeightedParse!AB170,WeightedParse!AD170,WeightedParse!AF170,WeightedParse!AG170,WeightedParse!AK170,WeightedParse!AP170)*Variables!$B$5),"")</f>
        <v/>
      </c>
      <c r="AV170" s="114" t="str">
        <f>IF($A170&gt;"",IF(AND(EXACT(SquadExport!$BT170,TRUE),EXACT(SquadExport!$BL170,TRUE)),HARMEAN(WeightedParse!I170,WeightedParse!J170,WeightedParse!K170,WeightedParse!Q170,WeightedParse!T170,WeightedParse!V170,WeightedParse!X170,WeightedParse!Z170,WeightedParse!AD170,WeightedParse!AH170,WeightedParse!AI170,WeightedParse!AJ170,WeightedParse!AK170,WeightedParse!AN170,WeightedParse!AO170),HARMEAN(WeightedParse!I170,WeightedParse!J170,WeightedParse!K170,WeightedParse!Q170,WeightedParse!T170,WeightedParse!V170,WeightedParse!X170,WeightedParse!Z170,WeightedParse!AD170,WeightedParse!AH170,WeightedParse!AI170,WeightedParse!AJ170,WeightedParse!AK170,WeightedParse!AN170,WeightedParse!AO170)*Variables!$B$5),"")</f>
        <v/>
      </c>
      <c r="AW170" s="114" t="str">
        <f>IF($A170&gt;"",IF(AND(EXACT(SquadExport!$BT170,TRUE),EXACT(SquadExport!$BL170,TRUE)),HARMEAN(WeightedParse!I170,WeightedParse!J170,WeightedParse!K170,WeightedParse!Q170,WeightedParse!T170,WeightedParse!V170,WeightedParse!X170,WeightedParse!Z170,WeightedParse!AB170,WeightedParse!AD170,WeightedParse!AF170,WeightedParse!AG170,WeightedParse!AI170,WeightedParse!AJ170,WeightedParse!AK170),HARMEAN(WeightedParse!I170,WeightedParse!J170,WeightedParse!K170,WeightedParse!Q170,WeightedParse!T170,WeightedParse!V170,WeightedParse!X170,WeightedParse!Z170,WeightedParse!AB170,WeightedParse!AD170,WeightedParse!AF170,WeightedParse!AG170,WeightedParse!AI170,WeightedParse!AJ170,WeightedParse!AK170)*Variables!$B$5),"")</f>
        <v/>
      </c>
      <c r="AX170" s="114" t="str">
        <f>IF($A170&gt;"",IF(AND(EXACT(SquadExport!$BT170,TRUE),EXACT(SquadExport!$BL170,TRUE)),HARMEAN(WeightedParse!K170,WeightedParse!Q170,WeightedParse!U170,WeightedParse!V170,WeightedParse!W170,WeightedParse!X170,WeightedParse!Y170,WeightedParse!Z170,WeightedParse!AD170,WeightedParse!AF170,WeightedParse!AH170,WeightedParse!AI170,WeightedParse!AJ170,WeightedParse!AK170,WeightedParse!AN170,WeightedParse!AO170,WeightedParse!AP170),HARMEAN(WeightedParse!K170,WeightedParse!Q170,WeightedParse!U170,WeightedParse!V170,WeightedParse!W170,WeightedParse!X170,WeightedParse!Y170,WeightedParse!Z170,WeightedParse!AD170,WeightedParse!AF170,WeightedParse!AH170,WeightedParse!AI170,WeightedParse!AJ170,WeightedParse!AK170,WeightedParse!AN170,WeightedParse!AO170,WeightedParse!AP170)*Variables!$B$5),"")</f>
        <v/>
      </c>
      <c r="AY170" s="114" t="str">
        <f>IF($A170&gt;"",IF(AND(EXACT(SquadExport!$BT170,TRUE),EXACT(SquadExport!$BL170,TRUE)),HARMEAN(WeightedParse!I170,WeightedParse!J170,WeightedParse!K170,WeightedParse!M170,WeightedParse!N170,WeightedParse!Q170,WeightedParse!T170,WeightedParse!V170,WeightedParse!X170,WeightedParse!Z170,WeightedParse!AD170,WeightedParse!AF170,WeightedParse!AG170,WeightedParse!AH170,WeightedParse!AI170,WeightedParse!AJ170,WeightedParse!AK170,WeightedParse!AL170,WeightedParse!AN170,WeightedParse!AO170,WeightedParse!AP170),HARMEAN(WeightedParse!I170,WeightedParse!J170,WeightedParse!K170,WeightedParse!M170,WeightedParse!N170,WeightedParse!Q170,WeightedParse!T170,WeightedParse!V170,WeightedParse!X170,WeightedParse!Z170,WeightedParse!AD170,WeightedParse!AF170,WeightedParse!AG170,WeightedParse!AH170,WeightedParse!AI170,WeightedParse!AJ170,WeightedParse!AK170,WeightedParse!AL170,WeightedParse!AN170,WeightedParse!AO170,WeightedParse!AP170)*Variables!$B$5),"")</f>
        <v/>
      </c>
    </row>
    <row r="171" spans="1:51" ht="15" customHeight="1" x14ac:dyDescent="0.25">
      <c r="A171" s="3" t="str">
        <f>IF(WeightedParse!A171&gt;"",WeightedParse!A171,"")</f>
        <v/>
      </c>
      <c r="B171" s="4" t="str">
        <f>IF(WeightedParse!B171&gt;0,WeightedParse!B171,"")</f>
        <v/>
      </c>
      <c r="C171" s="4" t="str">
        <f>IF(A171&gt;"",IF(AND(B171&lt;=Variables!$B$8,G171&gt;2),"Youth",IF(AND(B171&lt;=Variables!$B$8,G171&lt;=2),"Prospect",IF(AND(B171&gt;=Variables!$B$9,G171&gt;2),"Old",IF(G171&gt;=3,"Reserves","First Team")))),"")</f>
        <v/>
      </c>
      <c r="D171" s="4" t="str">
        <f>SquadExport!BJ171</f>
        <v/>
      </c>
      <c r="E171" s="4" t="str">
        <f>IF(A171&gt;"",VLOOKUP(F171,Roles!A:B,2,FALSE)&amp;IF(OR(VLOOKUP(F171,Roles!$A:$B,2,FALSE)="FB",VLOOKUP(F171,Roles!$A:$B,2,FALSE)="WB",VLOOKUP(F171,Roles!$A:$B,2,FALSE)="WM",VLOOKUP(F171,Roles!$A:$B,2,FALSE)="W"),IF(AND(SquadExport!BK171=TRUE,SquadExport!BM171=TRUE,WeightedParse!BB171&gt;=WeightedParse!BC171)," (R)",IF(AND(SquadExport!BK171=TRUE,SquadExport!BM171=TRUE,WeightedParse!BB171&lt;WeightedParse!BC171)," (L)",IF(AND(SquadExport!BK171=TRUE,SquadExport!BM171=FALSE), " (L)",IF(AND(SquadExport!BK171=FALSE,SquadExport!BM171=TRUE)," (R)","")))),""),"")</f>
        <v/>
      </c>
      <c r="F171" s="4" t="str" cm="1">
        <f t="array" ref="F171">IF(A171&gt;"",INDEX($J$1:$AY$1,SUMPRODUCT(MAX(($J$2:$AY$200=MAX($J171:$AY171))*(COLUMN($J$2:$AY$200))))-COLUMN($J$1)+1),"")</f>
        <v/>
      </c>
      <c r="G171" s="4" t="str">
        <f t="shared" si="6"/>
        <v/>
      </c>
      <c r="H171" s="4" t="str">
        <f t="shared" si="7"/>
        <v/>
      </c>
      <c r="I171" s="5" t="str">
        <f t="shared" si="8"/>
        <v/>
      </c>
      <c r="J171" s="114" t="str">
        <f>IF($A171&gt;"",HARMEAN(WeightedParse!V171,WeightedParse!Y171,WeightedParse!Z171,WeightedParse!AE171,WeightedParse!AJ171,WeightedParse!AQ171,WeightedParse!AR171,WeightedParse!AS171,WeightedParse!AU171,WeightedParse!AV171,WeightedParse!AW171,WeightedParse!AY171,WeightedParse!BA171),"")</f>
        <v/>
      </c>
      <c r="K171" s="114" t="str">
        <f>IF(A171&gt;"",HARMEAN(WeightedParse!K171,WeightedParse!Q171,WeightedParse!V171,WeightedParse!X171,WeightedParse!Y171,WeightedParse!Z171,WeightedParse!AE171,WeightedParse!AG171,WeightedParse!AI171,WeightedParse!AJ171,WeightedParse!AQ171,WeightedParse!AR171,WeightedParse!AS171,WeightedParse!AU171,WeightedParse!AV171,WeightedParse!AW171,WeightedParse!AY171,WeightedParse!AZ171,WeightedParse!BA171),"")</f>
        <v/>
      </c>
      <c r="L171" s="114" t="str">
        <f>IF($A171&gt;"",IF(AND(EXACT(SquadExport!$BO171,TRUE),EXACT(SquadExport!$BL171,TRUE)),HARMEAN(WeightedParse!M171,WeightedParse!P171,WeightedParse!S171,WeightedParse!U171,WeightedParse!V171,WeightedParse!W171,WeightedParse!Y171,WeightedParse!AE171,WeightedParse!AL171,WeightedParse!AN171,WeightedParse!AP171),HARMEAN(WeightedParse!M171,WeightedParse!P171,WeightedParse!S171,WeightedParse!U171,WeightedParse!V171,WeightedParse!W171,WeightedParse!Y171,WeightedParse!AE171,WeightedParse!AL171,WeightedParse!AN171,WeightedParse!AP171)*Variables!$B$5),"")</f>
        <v/>
      </c>
      <c r="M171" s="114" t="str">
        <f>IF($A171&gt;"",IF(AND(EXACT(SquadExport!$BO171,TRUE),EXACT(SquadExport!$BL171,TRUE)),HARMEAN(WeightedParse!M171,WeightedParse!P171,WeightedParse!S171,WeightedParse!U171,WeightedParse!V171,WeightedParse!W171,WeightedParse!X171,WeightedParse!Y171,WeightedParse!Z171,WeightedParse!AE171,WeightedParse!AL171,WeightedParse!AN171,WeightedParse!AP171),HARMEAN(WeightedParse!M171,WeightedParse!P171,WeightedParse!S171,WeightedParse!U171,WeightedParse!V171,WeightedParse!W171,WeightedParse!X171,WeightedParse!Y171,WeightedParse!Z171,WeightedParse!AE171,WeightedParse!AL171,WeightedParse!AN171,WeightedParse!AP171)*Variables!$B$5),"")</f>
        <v/>
      </c>
      <c r="N171" s="114" t="str">
        <f>IF($A171&gt;"",IF(AND(EXACT(SquadExport!$BO171,TRUE),EXACT(SquadExport!$BL171,TRUE)),HARMEAN(WeightedParse!K171,WeightedParse!M171,WeightedParse!P171,WeightedParse!Q171,WeightedParse!S171,WeightedParse!T171,WeightedParse!U171,WeightedParse!V171,WeightedParse!W171,WeightedParse!X171,WeightedParse!Y171,WeightedParse!Z171,WeightedParse!AE171,WeightedParse!AG171,WeightedParse!AL171,WeightedParse!AN171,WeightedParse!AP171),HARMEAN(WeightedParse!K171,WeightedParse!M171,WeightedParse!P171,WeightedParse!Q171,WeightedParse!S171,WeightedParse!T171,WeightedParse!U171,WeightedParse!V171,WeightedParse!W171,WeightedParse!X171,WeightedParse!Y171,WeightedParse!Z171,WeightedParse!AE171,WeightedParse!AG171,WeightedParse!AL171,WeightedParse!AN171,WeightedParse!AP171)*Variables!$B$5),"")</f>
        <v/>
      </c>
      <c r="O171" s="114" t="str">
        <f>IF($A171&gt;"",IF(AND(EXACT(SquadExport!$BO171,TRUE),EXACT(SquadExport!$BL171,TRUE)),HARMEAN(WeightedParse!I171,WeightedParse!K171,WeightedParse!M171,WeightedParse!P171,WeightedParse!Q171,WeightedParse!S171,WeightedParse!T171,WeightedParse!V171,WeightedParse!W171,WeightedParse!X171,WeightedParse!Y171,WeightedParse!Z171,WeightedParse!AB171,WeightedParse!AE171,WeightedParse!AF171,WeightedParse!AG171,WeightedParse!AJ171,WeightedParse!AK171,WeightedParse!AL171,WeightedParse!AN171,WeightedParse!AO171,WeightedParse!AP171),HARMEAN(WeightedParse!I171,WeightedParse!K171,WeightedParse!M171,WeightedParse!P171,WeightedParse!Q171,WeightedParse!S171,WeightedParse!T171,WeightedParse!V171,WeightedParse!W171,WeightedParse!X171,WeightedParse!Y171,WeightedParse!Z171,WeightedParse!AB171,WeightedParse!AE171,WeightedParse!AF171,WeightedParse!AG171,WeightedParse!AJ171,WeightedParse!AK171,WeightedParse!AL171,WeightedParse!AN171,WeightedParse!AO171,WeightedParse!AP171)*Variables!$B$5),"")</f>
        <v/>
      </c>
      <c r="P171" s="114" t="str">
        <f>IF($A171&gt;"",IF(AND(OR(EXACT(SquadExport!$BO171,TRUE),EXACT(SquadExport!$BP171,TRUE)),OR(EXACT(SquadExport!$BK171,TRUE),EXACT(SquadExport!$BM171,TRUE))),HARMEAN(WeightedParse!M171,WeightedParse!P171,WeightedParse!S171,WeightedParse!U171,WeightedParse!V171,WeightedParse!W171,WeightedParse!Y171,WeightedParse!AE171,WeightedParse!AF171,WeightedParse!AP171),HARMEAN(WeightedParse!M171,WeightedParse!P171,WeightedParse!S171,WeightedParse!U171,WeightedParse!V171,WeightedParse!W171,WeightedParse!Y171,WeightedParse!AE171,WeightedParse!AF171,WeightedParse!AP171)*Variables!$B$5),"")</f>
        <v/>
      </c>
      <c r="Q171" s="114" t="str">
        <f>IF($A171&gt;"",IF(AND(OR(EXACT(SquadExport!$BO171,TRUE),EXACT(SquadExport!$BP171,TRUE)),OR(EXACT(SquadExport!$BK171,TRUE),EXACT(SquadExport!$BM171,TRUE))),HARMEAN(WeightedParse!H171,WeightedParse!P171,WeightedParse!Q171,WeightedParse!S171,WeightedParse!T171,WeightedParse!V171,WeightedParse!X171,WeightedParse!Y171,WeightedParse!Z171,WeightedParse!AE171,WeightedParse!AF171,WeightedParse!AH171,WeightedParse!AN171,WeightedParse!AO171),HARMEAN(WeightedParse!H171,WeightedParse!P171,WeightedParse!Q171,WeightedParse!S171,WeightedParse!T171,WeightedParse!V171,WeightedParse!X171,WeightedParse!Y171,WeightedParse!Z171,WeightedParse!AE171,WeightedParse!AF171,WeightedParse!AH171,WeightedParse!AN171,WeightedParse!AO171)*Variables!$B$5),"")</f>
        <v/>
      </c>
      <c r="R171" s="115" t="str">
        <f>IF($A171&gt;"",IF(AND(OR(EXACT(SquadExport!$BO171,TRUE),EXACT(SquadExport!$BP171,TRUE)),OR(EXACT(SquadExport!$BK171,TRUE),EXACT(SquadExport!$BM171,TRUE))),HARMEAN(WeightedParse!H171,WeightedParse!I171,WeightedParse!K171,WeightedParse!P171,WeightedParse!Q171,WeightedParse!S171,WeightedParse!T171,WeightedParse!V171,WeightedParse!Y171,WeightedParse!Z171,WeightedParse!AD171,WeightedParse!AE171,WeightedParse!AF171,WeightedParse!AH171,WeightedParse!AI171,WeightedParse!AJ171,WeightedParse!AN171,WeightedParse!AO171),HARMEAN(WeightedParse!H171,WeightedParse!I171,WeightedParse!K171,WeightedParse!P171,WeightedParse!Q171,WeightedParse!S171,WeightedParse!T171,WeightedParse!V171,WeightedParse!Y171,WeightedParse!Z171,WeightedParse!AD171,WeightedParse!AE171,WeightedParse!AF171,WeightedParse!AH171,WeightedParse!AI171,WeightedParse!AJ171,WeightedParse!AN171,WeightedParse!AO171)*Variables!$B$5),"")</f>
        <v/>
      </c>
      <c r="S171" s="115" t="str">
        <f>IF($A171&gt;"",IF(AND(OR(EXACT(SquadExport!$BO171,TRUE),EXACT(SquadExport!$BP171,TRUE)),OR(EXACT(SquadExport!$BK171,TRUE),EXACT(SquadExport!$BM171,TRUE))),HARMEAN(WeightedParse!H171,WeightedParse!I171,WeightedParse!K171,WeightedParse!Q171,WeightedParse!S171,WeightedParse!T171,WeightedParse!V171,WeightedParse!X171,WeightedParse!Z171,WeightedParse!AB171,WeightedParse!AD171,WeightedParse!AF171,WeightedParse!AG171,WeightedParse!AH171,WeightedParse!AI171,WeightedParse!AJ171,WeightedParse!AK171,WeightedParse!AN171,WeightedParse!AO171),HARMEAN(WeightedParse!H171,WeightedParse!I171,WeightedParse!K171,WeightedParse!Q171,WeightedParse!S171,WeightedParse!T171,WeightedParse!V171,WeightedParse!X171,WeightedParse!Z171,WeightedParse!AB171,WeightedParse!AD171,WeightedParse!AF171,WeightedParse!AG171,WeightedParse!AH171,WeightedParse!AI171,WeightedParse!AJ171,WeightedParse!AK171,WeightedParse!AN171,WeightedParse!AO171)*Variables!$B$5),"")</f>
        <v/>
      </c>
      <c r="T171" s="114" t="str">
        <f>IF($A171&gt;"",IF(AND(OR(EXACT(SquadExport!$BO171,TRUE),EXACT(SquadExport!$BP171,TRUE)),OR(EXACT(SquadExport!$BK171,TRUE),EXACT(SquadExport!$BM171,TRUE))),HARMEAN(WeightedParse!I171,WeightedParse!K171,WeightedParse!N171,WeightedParse!P171,WeightedParse!Q171,WeightedParse!S171,WeightedParse!T171,WeightedParse!V171,WeightedParse!X171,WeightedParse!Y171,WeightedParse!Z171,WeightedParse!AB171,WeightedParse!AD171,WeightedParse!AE171,WeightedParse!AF171,WeightedParse!AH171,WeightedParse!AI171,WeightedParse!AJ171,WeightedParse!AN171,WeightedParse!AO171)*WeightedParse!BD171,(HARMEAN(WeightedParse!I171,WeightedParse!K171,WeightedParse!N171,WeightedParse!P171,WeightedParse!Q171,WeightedParse!S171,WeightedParse!T171,WeightedParse!V171,WeightedParse!X171,WeightedParse!Y171,WeightedParse!Z171,WeightedParse!AB171,WeightedParse!AD171,WeightedParse!AE171,WeightedParse!AF171,WeightedParse!AH171,WeightedParse!AI171,WeightedParse!AJ171,WeightedParse!AN171,WeightedParse!AO171)*WeightedParse!BD171)*Variables!$B$5),"")</f>
        <v/>
      </c>
      <c r="U171" s="114" t="str">
        <f>IF($A171&gt;"",IF(EXACT(SquadExport!$BQ171,TRUE),HARMEAN(WeightedParse!P171,WeightedParse!S171,WeightedParse!V171,WeightedParse!X171,WeightedParse!Y171,WeightedParse!Z171,WeightedParse!AE171,WeightedParse!AF171,WeightedParse!AP171),HARMEAN(WeightedParse!P171,WeightedParse!S171,WeightedParse!V171,WeightedParse!X171,WeightedParse!Y171,WeightedParse!Z171,WeightedParse!AE171,WeightedParse!AF171,WeightedParse!AP171)*Variables!$B$5),"")</f>
        <v/>
      </c>
      <c r="V171" s="114" t="str">
        <f>IF($A171&gt;"",IF(EXACT(SquadExport!$BQ171,TRUE),HARMEAN(WeightedParse!K171,WeightedParse!Q171,WeightedParse!S171,WeightedParse!T171,WeightedParse!V171,WeightedParse!X171,WeightedParse!Z171,WeightedParse!AE171,WeightedParse!AF171,WeightedParse!AG171,WeightedParse!AH171,WeightedParse!AK171),HARMEAN(WeightedParse!K171,WeightedParse!Q171,WeightedParse!S171,WeightedParse!T171,WeightedParse!V171,WeightedParse!X171,WeightedParse!Z171,WeightedParse!AE171,WeightedParse!AF171,WeightedParse!AG171,WeightedParse!AH171,WeightedParse!AK171)*Variables!$B$5),"")</f>
        <v/>
      </c>
      <c r="W171" s="114" t="str">
        <f>IF($A171&gt;"",IF(EXACT(SquadExport!$BQ171,TRUE),HARMEAN(WeightedParse!I171,WeightedParse!K171,WeightedParse!N171,WeightedParse!Q171,WeightedParse!T171,WeightedParse!V171,WeightedParse!X171,WeightedParse!Z171,WeightedParse!AB171,WeightedParse!AD171,WeightedParse!AF171,WeightedParse!AG171,WeightedParse!AK171),HARMEAN(WeightedParse!I171,WeightedParse!K171,WeightedParse!N171,WeightedParse!Q171,WeightedParse!T171,WeightedParse!V171,WeightedParse!X171,WeightedParse!Z171,WeightedParse!AB171,WeightedParse!AD171,WeightedParse!AF171,WeightedParse!AG171,WeightedParse!AK171)*Variables!$B$5),"")</f>
        <v/>
      </c>
      <c r="X171" s="114" t="str">
        <f>IF($A171&gt;"",IF(EXACT(SquadExport!$BQ171,TRUE),HARMEAN(WeightedParse!K171,WeightedParse!P171,WeightedParse!Q171,WeightedParse!S171,WeightedParse!U171,WeightedParse!V171,WeightedParse!X171,WeightedParse!Y171,WeightedParse!Z171,WeightedParse!AE171,WeightedParse!AF171,WeightedParse!AH171,WeightedParse!AO171,WeightedParse!AP171),HARMEAN(WeightedParse!K171,WeightedParse!P171,WeightedParse!Q171,WeightedParse!S171,WeightedParse!U171,WeightedParse!V171,WeightedParse!X171,WeightedParse!Y171,WeightedParse!Z171,WeightedParse!AE171,WeightedParse!AF171,WeightedParse!AH171,WeightedParse!AO171,WeightedParse!AP171)*Variables!$B$5),"")</f>
        <v/>
      </c>
      <c r="Y171" s="114" t="str">
        <f>IF($A171&gt;"",IF(EXACT(SquadExport!$BQ171,TRUE),HARMEAN(WeightedParse!P171,WeightedParse!Q171,WeightedParse!S171,WeightedParse!U171,WeightedParse!V171,WeightedParse!W171,WeightedParse!Y171,WeightedParse!AE171,WeightedParse!AF171,WeightedParse!AH171,WeightedParse!AJ171,WeightedParse!AN171,WeightedParse!AO171,WeightedParse!AP171),HARMEAN(WeightedParse!P171,WeightedParse!Q171,WeightedParse!S171,WeightedParse!U171,WeightedParse!V171,WeightedParse!W171,WeightedParse!Y171,WeightedParse!AE171,WeightedParse!AF171,WeightedParse!AH171,WeightedParse!AJ171,WeightedParse!AN171,WeightedParse!AO171,WeightedParse!AP171)*Variables!$B$5),"")</f>
        <v/>
      </c>
      <c r="Z171" s="114" t="str">
        <f>IF($A171&gt;"",IF(EXACT(SquadExport!$BQ171,TRUE),HARMEAN(WeightedParse!M171,WeightedParse!P171,WeightedParse!Q171,WeightedParse!S171,WeightedParse!U171,WeightedParse!V171,WeightedParse!W171,WeightedParse!X171,WeightedParse!Y171,WeightedParse!Z171,WeightedParse!AE171,WeightedParse!AF171,WeightedParse!AH171,WeightedParse!AL171,WeightedParse!AO171,WeightedParse!AP171),HARMEAN(WeightedParse!M171,WeightedParse!P171,WeightedParse!Q171,WeightedParse!S171,WeightedParse!U171,WeightedParse!V171,WeightedParse!W171,WeightedParse!X171,WeightedParse!Y171,WeightedParse!Z171,WeightedParse!AE171,WeightedParse!AF171,WeightedParse!AH171,WeightedParse!AL171,WeightedParse!AO171,WeightedParse!AP171)*Variables!$B$5),"")</f>
        <v/>
      </c>
      <c r="AA171" s="114" t="str">
        <f>IF($A171&gt;"",IF(EXACT(SquadExport!$BQ171,TRUE),HARMEAN(WeightedParse!J171,WeightedParse!K171,WeightedParse!N171,WeightedParse!P171,WeightedParse!Q171,WeightedParse!S171,WeightedParse!V171,WeightedParse!X171,WeightedParse!Y171,WeightedParse!Z171,WeightedParse!AD171,WeightedParse!AE171,WeightedParse!AH171,WeightedParse!AI171,WeightedParse!AK171,WeightedParse!AN171,WeightedParse!AO171,WeightedParse!AP171),HARMEAN(WeightedParse!J171,WeightedParse!K171,WeightedParse!N171,WeightedParse!P171,WeightedParse!Q171,WeightedParse!S171,WeightedParse!V171,WeightedParse!X171,WeightedParse!Y171,WeightedParse!Z171,WeightedParse!AD171,WeightedParse!AE171,WeightedParse!AH171,WeightedParse!AI171,WeightedParse!AK171,WeightedParse!AN171,WeightedParse!AO171,WeightedParse!AP171)*Variables!$B$5),"")</f>
        <v/>
      </c>
      <c r="AB171" s="114" t="str">
        <f>IF($A171&gt;"",IF(AND(EXACT(SquadExport!$BR171,TRUE),EXACT(SquadExport!$BL171,TRUE)),HARMEAN(WeightedParse!I171,WeightedParse!K171,WeightedParse!N171,WeightedParse!Q171,WeightedParse!T171,WeightedParse!V171,WeightedParse!X171,WeightedParse!Y171,WeightedParse!Z171,WeightedParse!AD171,WeightedParse!AE171,WeightedParse!AF171,WeightedParse!AG171,WeightedParse!AH171,WeightedParse!AI171,WeightedParse!AJ171,WeightedParse!AK171,WeightedParse!AN171,WeightedParse!AO171),HARMEAN(WeightedParse!I171,WeightedParse!K171,WeightedParse!N171,WeightedParse!Q171,WeightedParse!T171,WeightedParse!V171,WeightedParse!X171,WeightedParse!Y171,WeightedParse!Z171,WeightedParse!AD171,WeightedParse!AE171,WeightedParse!AF171,WeightedParse!AG171,WeightedParse!AH171,WeightedParse!AI171,WeightedParse!AJ171,WeightedParse!AK171,WeightedParse!AN171,WeightedParse!AO171)*Variables!$B$5),"")</f>
        <v/>
      </c>
      <c r="AC171" s="114" t="str">
        <f>IF($A171&gt;"",IF(AND(EXACT(SquadExport!$BR171,TRUE),EXACT(SquadExport!$BL171,TRUE)),HARMEAN(WeightedParse!K171,WeightedParse!Q171,WeightedParse!S171,WeightedParse!T171,WeightedParse!V171,WeightedParse!X171,WeightedParse!Y171,WeightedParse!Z171,WeightedParse!AD171,WeightedParse!AE171,WeightedParse!AF171,WeightedParse!AG171,WeightedParse!AH171,WeightedParse!AO171),HARMEAN(WeightedParse!K171,WeightedParse!Q171,WeightedParse!S171,WeightedParse!T171,WeightedParse!V171,WeightedParse!X171,WeightedParse!Y171,WeightedParse!Z171,WeightedParse!AD171,WeightedParse!AE171,WeightedParse!AF171,WeightedParse!AG171,WeightedParse!AH171,WeightedParse!AO171)*Variables!$B$5),"")</f>
        <v/>
      </c>
      <c r="AD171" s="114" t="str">
        <f>IF($A171&gt;"",IF(AND(EXACT(SquadExport!$BR171,TRUE),EXACT(SquadExport!$BL171,TRUE)),HARMEAN(WeightedParse!I171,WeightedParse!J171,WeightedParse!K171,WeightedParse!N171,WeightedParse!Q171,WeightedParse!S171,WeightedParse!T171,WeightedParse!V171,WeightedParse!X171,WeightedParse!Z171,WeightedParse!AB171,WeightedParse!AD171,WeightedParse!AG171,WeightedParse!AH171,WeightedParse!AI171,WeightedParse!AK171,WeightedParse!AO171),HARMEAN(WeightedParse!I171,WeightedParse!J171,WeightedParse!K171,WeightedParse!N171,WeightedParse!Q171,WeightedParse!S171,WeightedParse!T171,WeightedParse!V171,WeightedParse!X171,WeightedParse!Z171,WeightedParse!AB171,WeightedParse!AD171,WeightedParse!AG171,WeightedParse!AH171,WeightedParse!AI171,WeightedParse!AK171,WeightedParse!AO171)*Variables!$B$5),"")</f>
        <v/>
      </c>
      <c r="AE171" s="114" t="str">
        <f>IF($A171&gt;"",IF(AND(EXACT(SquadExport!$BR171,TRUE),EXACT(SquadExport!$BL171,TRUE)),HARMEAN(WeightedParse!K171,WeightedParse!N171,WeightedParse!P171,WeightedParse!Q171,WeightedParse!S171,WeightedParse!T171,WeightedParse!U171,WeightedParse!V171,WeightedParse!X171,WeightedParse!Y171,WeightedParse!Z171,WeightedParse!AD171,WeightedParse!AE171,WeightedParse!AF171,WeightedParse!AG171,WeightedParse!AH171,WeightedParse!AI171,WeightedParse!AO171),HARMEAN(WeightedParse!K171,WeightedParse!N171,WeightedParse!P171,WeightedParse!Q171,WeightedParse!S171,WeightedParse!T171,WeightedParse!U171,WeightedParse!V171,WeightedParse!X171,WeightedParse!Y171,WeightedParse!Z171,WeightedParse!AD171,WeightedParse!AE171,WeightedParse!AF171,WeightedParse!AG171,WeightedParse!AH171,WeightedParse!AI171,WeightedParse!AO171)*Variables!$B$5),"")</f>
        <v/>
      </c>
      <c r="AF171" s="114" t="str">
        <f>IF($A171&gt;"",IF(AND(EXACT(SquadExport!$BR171,TRUE),EXACT(SquadExport!$BL171,TRUE)),HARMEAN(WeightedParse!I171,WeightedParse!J171,WeightedParse!K171,WeightedParse!N171,WeightedParse!Q171,WeightedParse!S171,WeightedParse!T171,WeightedParse!U171,WeightedParse!V171,WeightedParse!X171,WeightedParse!Z171,WeightedParse!AD171,WeightedParse!AE171,WeightedParse!AF171,WeightedParse!AH171,WeightedParse!AI171,WeightedParse!AK171,WeightedParse!AN171,WeightedParse!AO171,WeightedParse!AP171),HARMEAN(WeightedParse!I171,WeightedParse!J171,WeightedParse!K171,WeightedParse!N171,WeightedParse!Q171,WeightedParse!S171,WeightedParse!T171,WeightedParse!U171,WeightedParse!V171,WeightedParse!X171,WeightedParse!Z171,WeightedParse!AD171,WeightedParse!AE171,WeightedParse!AF171,WeightedParse!AH171,WeightedParse!AI171,WeightedParse!AK171,WeightedParse!AN171,WeightedParse!AO171,WeightedParse!AP171)*Variables!$B$5),"")</f>
        <v/>
      </c>
      <c r="AG171" s="114" t="str">
        <f>IF($A171&gt;"",IF(AND(OR(EXACT(SquadExport!$BR171,TRUE),EXACT(SquadExport!$BS171,TRUE)),OR(EXACT(SquadExport!$BK171,TRUE),EXACT(SquadExport!$BM171,TRUE))),HARMEAN(WeightedParse!I171,WeightedParse!K171,WeightedParse!Q171,WeightedParse!T171,WeightedParse!X171,WeightedParse!Z171,WeightedParse!AD171,WeightedParse!AF171,WeightedParse!AG171,WeightedParse!AJ171),HARMEAN(WeightedParse!I171,WeightedParse!K171,WeightedParse!Q171,WeightedParse!T171,WeightedParse!X171,WeightedParse!Z171,WeightedParse!AD171,WeightedParse!AF171,WeightedParse!AG171,WeightedParse!AJ171)*Variables!$B$5),"")</f>
        <v/>
      </c>
      <c r="AH171" s="114" t="str">
        <f>IF($A171&gt;"",IF(AND(OR(EXACT(SquadExport!$BR171,TRUE),EXACT(SquadExport!$BS171,TRUE)),OR(EXACT(SquadExport!$BK171,TRUE),EXACT(SquadExport!$BM171,TRUE))),HARMEAN(WeightedParse!H171,WeightedParse!K171,WeightedParse!P171,WeightedParse!Q171,WeightedParse!S171,WeightedParse!T171,WeightedParse!V171,WeightedParse!X171,WeightedParse!Y171,WeightedParse!Z171,WeightedParse!AD171,WeightedParse!AE171,WeightedParse!AF171,WeightedParse!AG171,WeightedParse!AH171,WeightedParse!AO171),HARMEAN(WeightedParse!H171,WeightedParse!K171,WeightedParse!P171,WeightedParse!Q171,WeightedParse!S171,WeightedParse!T171,WeightedParse!V171,WeightedParse!X171,WeightedParse!Y171,WeightedParse!Z171,WeightedParse!AD171,WeightedParse!AE171,WeightedParse!AF171,WeightedParse!AG171,WeightedParse!AH171,WeightedParse!AO171)*Variables!$B$5),"")</f>
        <v/>
      </c>
      <c r="AI171" s="114" t="str">
        <f>IF($A171&gt;"",IF(AND(OR(EXACT(SquadExport!$BR171,TRUE),EXACT(SquadExport!$BS171,TRUE)),OR(EXACT(SquadExport!$BK171,TRUE),EXACT(SquadExport!$BM171,TRUE))),HARMEAN(WeightedParse!H171,WeightedParse!I171,WeightedParse!K171,WeightedParse!P171,WeightedParse!Q171,WeightedParse!S171,WeightedParse!T171,WeightedParse!U171,WeightedParse!V171,WeightedParse!X171,WeightedParse!Y171,WeightedParse!Z171,WeightedParse!AD171,WeightedParse!AE171,WeightedParse!AF171,WeightedParse!AH171,WeightedParse!AI171,WeightedParse!AO171),HARMEAN(WeightedParse!H171,WeightedParse!I171,WeightedParse!K171,WeightedParse!P171,WeightedParse!Q171,WeightedParse!S171,WeightedParse!T171,WeightedParse!U171,WeightedParse!V171,WeightedParse!X171,WeightedParse!Y171,WeightedParse!Z171,WeightedParse!AD171,WeightedParse!AE171,WeightedParse!AF171,WeightedParse!AH171,WeightedParse!AI171,WeightedParse!AO171)*Variables!$B$5),"")</f>
        <v/>
      </c>
      <c r="AJ171" s="114" t="str">
        <f>IF($A171&gt;"",IF(AND(OR(EXACT(SquadExport!$BR171,TRUE),EXACT(SquadExport!$BS171,TRUE)),OR(EXACT(SquadExport!$BK171,TRUE),EXACT(SquadExport!$BM171,TRUE))),HARMEAN(WeightedParse!H171,WeightedParse!K171,WeightedParse!M171,WeightedParse!V171,WeightedParse!W171,WeightedParse!AD171,WeightedParse!AF171,WeightedParse!AH171,WeightedParse!AK171,WeightedParse!AL171,WeightedParse!AO171,WeightedParse!AP171)*(CONVERT(LEFT(SquadExport!$E171,FIND("'",SquadExport!$E171)-1)+((MID(SquadExport!$E171,FIND("'",SquadExport!$E171)+1,LEN(SquadExport!$E171)-FIND("'",SquadExport!$E171)-1))/12),"ft","m")-1)/(Variables!$C$4-1),(HARMEAN(WeightedParse!H171,WeightedParse!K171,WeightedParse!M171,WeightedParse!V171,WeightedParse!W171,WeightedParse!AD171,WeightedParse!AF171,WeightedParse!AH171,WeightedParse!AK171,WeightedParse!AL171,WeightedParse!AO171,WeightedParse!AP171)*(CONVERT(LEFT(SquadExport!$E171,FIND("'",SquadExport!$E171)-1)+((MID(SquadExport!$E171,FIND("'",SquadExport!$E171)+1,LEN(SquadExport!$E171)-FIND("'",SquadExport!$E171)-1))/12),"ft","m")-1)/(Variables!$C$4-1))*Variables!$B$5),"")</f>
        <v/>
      </c>
      <c r="AK171" s="114" t="str">
        <f>IF($A171&gt;"",IF(AND(OR(EXACT(SquadExport!$BR171,TRUE),EXACT(SquadExport!$BS171,TRUE)),OR(EXACT(SquadExport!$BK171,TRUE),EXACT(SquadExport!$BM171,TRUE))),HARMEAN(WeightedParse!J171,WeightedParse!K171,WeightedParse!T171,WeightedParse!V171,WeightedParse!X171,WeightedParse!Y171,WeightedParse!Z171,WeightedParse!AD171,WeightedParse!AH171,WeightedParse!AI171,WeightedParse!AK171,WeightedParse!AO171),HARMEAN(WeightedParse!J171,WeightedParse!K171,WeightedParse!T171,WeightedParse!V171,WeightedParse!X171,WeightedParse!Y171,WeightedParse!Z171,WeightedParse!AD171,WeightedParse!AH171,WeightedParse!AI171,WeightedParse!AK171,WeightedParse!AO171)*Variables!$B$5),"")</f>
        <v/>
      </c>
      <c r="AL171" s="114" t="str">
        <f>IF($A171&gt;"",IF(AND(OR(EXACT(SquadExport!$BR171,TRUE),EXACT(SquadExport!$BS171,TRUE)),OR(EXACT(SquadExport!$BK171,TRUE),EXACT(SquadExport!$BM171,TRUE))),HARMEAN(WeightedParse!H171,WeightedParse!I171,WeightedParse!K171,WeightedParse!Q171,WeightedParse!T171,WeightedParse!V171,WeightedParse!AB171,WeightedParse!AD171,WeightedParse!AH171,WeightedParse!AI171,WeightedParse!AJ171,WeightedParse!AN171,WeightedParse!AO171),HARMEAN(WeightedParse!H171,WeightedParse!I171,WeightedParse!K171,WeightedParse!Q171,WeightedParse!T171,WeightedParse!V171,WeightedParse!AB171,WeightedParse!AD171,WeightedParse!AH171,WeightedParse!AI171,WeightedParse!AJ171,WeightedParse!AN171,WeightedParse!AO171)*Variables!$B$5),"")</f>
        <v/>
      </c>
      <c r="AM171" s="114" t="str">
        <f>IF($A171&gt;"",IF(AND(OR(EXACT(SquadExport!$BR171,TRUE),EXACT(SquadExport!$BS171,TRUE)),OR(EXACT(SquadExport!$BK171,TRUE),EXACT(SquadExport!$BM171,TRUE))),HARMEAN(WeightedParse!I171,WeightedParse!J171,WeightedParse!K171,WeightedParse!N171,WeightedParse!Q171,WeightedParse!T171,WeightedParse!V171,WeightedParse!X171,WeightedParse!AB171,WeightedParse!AD171,WeightedParse!AG171,WeightedParse!AI171,WeightedParse!AJ171,WeightedParse!AK171,WeightedParse!AN171)*WeightedParse!BD171,(HARMEAN(WeightedParse!I171,WeightedParse!J171,WeightedParse!K171,WeightedParse!N171,WeightedParse!Q171,WeightedParse!T171,WeightedParse!V171,WeightedParse!X171,WeightedParse!AB171,WeightedParse!AD171,WeightedParse!AG171,WeightedParse!AI171,WeightedParse!AJ171,WeightedParse!AK171,WeightedParse!AN171)*WeightedParse!BD171)*Variables!$B$5),"")</f>
        <v/>
      </c>
      <c r="AN171" s="114" t="str">
        <f>IF($A171&gt;"",IF(AND(OR(EXACT(SquadExport!$BR171,TRUE),EXACT(SquadExport!$BS171,TRUE)),OR(EXACT(SquadExport!$BK171,TRUE),EXACT(SquadExport!$BM171,TRUE))),HARMEAN(WeightedParse!H171,WeightedParse!I171,WeightedParse!K171,WeightedParse!N171,WeightedParse!Q171,WeightedParse!T171,WeightedParse!V171,WeightedParse!X171,WeightedParse!Z171,WeightedParse!AD171,WeightedParse!AG171,WeightedParse!AH171,WeightedParse!AI171,WeightedParse!AJ171,WeightedParse!AN171,WeightedParse!AO171)*WeightedParse!BD171,(HARMEAN(WeightedParse!H171,WeightedParse!I171,WeightedParse!K171,WeightedParse!N171,WeightedParse!Q171,WeightedParse!T171,WeightedParse!V171,WeightedParse!X171,WeightedParse!Z171,WeightedParse!AD171,WeightedParse!AG171,WeightedParse!AH171,WeightedParse!AI171,WeightedParse!AJ171,WeightedParse!AN171,WeightedParse!AO171)*WeightedParse!BD171)*Variables!$B$5),"")</f>
        <v/>
      </c>
      <c r="AO171" s="114" t="str">
        <f>IF($A171&gt;"",IF(AND(EXACT(SquadExport!$BS171,TRUE),EXACT(SquadExport!$BL171,TRUE)),HARMEAN(WeightedParse!K171,WeightedParse!Q171,WeightedParse!T171,WeightedParse!V171,WeightedParse!X171,WeightedParse!Z171,WeightedParse!AB171,WeightedParse!AD171,WeightedParse!AG171,WeightedParse!AK171),HARMEAN(WeightedParse!K171,WeightedParse!Q171,WeightedParse!T171,WeightedParse!V171,WeightedParse!X171,WeightedParse!Z171,WeightedParse!AB171,WeightedParse!AD171,WeightedParse!AG171,WeightedParse!AK171)*Variables!$B$5),"")</f>
        <v/>
      </c>
      <c r="AP171" s="114" t="str">
        <f>IF($A171&gt;"",IF(AND(EXACT(SquadExport!$BS171,TRUE),EXACT(SquadExport!$BL171,TRUE)),HARMEAN(WeightedParse!I171,WeightedParse!K171,WeightedParse!Q171,WeightedParse!T171,WeightedParse!V171,WeightedParse!X171,WeightedParse!Z171,WeightedParse!AB171,WeightedParse!AD171,WeightedParse!AF171,WeightedParse!AG171,WeightedParse!AI171,WeightedParse!AJ171),HARMEAN(WeightedParse!I171,WeightedParse!K171,WeightedParse!Q171,WeightedParse!T171,WeightedParse!V171,WeightedParse!X171,WeightedParse!Z171,WeightedParse!AB171,WeightedParse!AD171,WeightedParse!AF171,WeightedParse!AG171,WeightedParse!AI171,WeightedParse!AJ171)*Variables!$B$5),"")</f>
        <v/>
      </c>
      <c r="AQ171" s="114" t="str">
        <f>IF($A171&gt;"",IF(AND(EXACT(SquadExport!$BS171,TRUE),EXACT(SquadExport!$BL171,TRUE)),HARMEAN(WeightedParse!I171,WeightedParse!J171,WeightedParse!K171,WeightedParse!Q171,WeightedParse!T171,WeightedParse!V171,WeightedParse!X171,WeightedParse!Z171,WeightedParse!AB171,WeightedParse!AD171,WeightedParse!AG171,WeightedParse!AI171,WeightedParse!AJ171,WeightedParse!AK171),HARMEAN(WeightedParse!I171,WeightedParse!J171,WeightedParse!K171,WeightedParse!Q171,WeightedParse!T171,WeightedParse!V171,WeightedParse!X171,WeightedParse!Z171,WeightedParse!AB171,WeightedParse!AD171,WeightedParse!AG171,WeightedParse!AI171,WeightedParse!AJ171,WeightedParse!AK171)*Variables!$B$5),"")</f>
        <v/>
      </c>
      <c r="AR171" s="114" t="str">
        <f>IF($A171&gt;"",IF(AND(EXACT(SquadExport!$BS171,TRUE),EXACT(SquadExport!$BL171,TRUE)),HARMEAN(WeightedParse!I171,WeightedParse!J171,WeightedParse!K171,WeightedParse!Q171,WeightedParse!T171,WeightedParse!V171,WeightedParse!X171,WeightedParse!Y171,WeightedParse!Z171,WeightedParse!AD171,WeightedParse!AH171,WeightedParse!AI171,WeightedParse!AJ171,WeightedParse!AK171,WeightedParse!AN171,WeightedParse!AO171),HARMEAN(WeightedParse!I171,WeightedParse!J171,WeightedParse!K171,WeightedParse!Q171,WeightedParse!T171,WeightedParse!V171,WeightedParse!X171,WeightedParse!Y171,WeightedParse!Z171,WeightedParse!AD171,WeightedParse!AH171,WeightedParse!AI171,WeightedParse!AJ171,WeightedParse!AK171,WeightedParse!AN171,WeightedParse!AO171)*Variables!$B$5),"")</f>
        <v/>
      </c>
      <c r="AS171" s="114" t="str">
        <f>IF($A171&gt;"",IF(AND(EXACT(SquadExport!$BT171,TRUE),EXACT(SquadExport!$BL171,TRUE)),HARMEAN(WeightedParse!J171,WeightedParse!K171,WeightedParse!M171,WeightedParse!T171,WeightedParse!V171,WeightedParse!X171,WeightedParse!Z171,WeightedParse!AD171,WeightedParse!AI171),(HARMEAN(WeightedParse!J171,WeightedParse!K171,WeightedParse!M171,WeightedParse!T171,WeightedParse!V171,WeightedParse!X171,WeightedParse!Z171,WeightedParse!AD171,WeightedParse!AI171)*Variables!$B$5)),"")</f>
        <v/>
      </c>
      <c r="AT171" s="114" t="str">
        <f>IF($A171&gt;"",IF(AND(EXACT(SquadExport!$BT171,TRUE),EXACT(SquadExport!$BL171,TRUE)),HARMEAN(WeightedParse!J171,WeightedParse!K171,WeightedParse!M171,WeightedParse!U171,WeightedParse!V171,WeightedParse!W171,WeightedParse!X171,WeightedParse!Z171,WeightedParse!AD171,WeightedParse!AF171,WeightedParse!AK171,WeightedParse!AL171,WeightedParse!AP171)*(CONVERT(LEFT(SquadExport!$E171,FIND("'",SquadExport!$E171)-1)+((MID(SquadExport!$E171,FIND("'",SquadExport!$E171)+1,LEN(SquadExport!$E171)-FIND("'",SquadExport!$E171)-1))/12),"ft","m")-1)/(Variables!$C$4-1),(HARMEAN(WeightedParse!J171,WeightedParse!K171,WeightedParse!M171,WeightedParse!U171,WeightedParse!V171,WeightedParse!W171,WeightedParse!X171,WeightedParse!Z171,WeightedParse!AD171,WeightedParse!AF171,WeightedParse!AK171,WeightedParse!AL171,WeightedParse!AP171)*(CONVERT(LEFT(SquadExport!$E171,FIND("'",SquadExport!$E171)-1)+((MID(SquadExport!$E171,FIND("'",SquadExport!$E171)+1,LEN(SquadExport!$E171)-FIND("'",SquadExport!$E171)-1))/12),"ft","m")-1)/(Variables!$C$4-1)))*Variables!$B$5,"")</f>
        <v/>
      </c>
      <c r="AU171" s="114" t="str">
        <f>IF($A171&gt;"",IF(AND(EXACT(SquadExport!$BT171,TRUE),EXACT(SquadExport!$BL171,TRUE)),HARMEAN(WeightedParse!I171,WeightedParse!J171,WeightedParse!K171,WeightedParse!Q171,WeightedParse!T171,WeightedParse!V171,WeightedParse!X171,WeightedParse!Z171,WeightedParse!AB171,WeightedParse!AD171,WeightedParse!AF171,WeightedParse!AG171,WeightedParse!AK171,WeightedParse!AP171),HARMEAN(WeightedParse!I171,WeightedParse!J171,WeightedParse!K171,WeightedParse!Q171,WeightedParse!T171,WeightedParse!V171,WeightedParse!X171,WeightedParse!Z171,WeightedParse!AB171,WeightedParse!AD171,WeightedParse!AF171,WeightedParse!AG171,WeightedParse!AK171,WeightedParse!AP171)*Variables!$B$5),"")</f>
        <v/>
      </c>
      <c r="AV171" s="114" t="str">
        <f>IF($A171&gt;"",IF(AND(EXACT(SquadExport!$BT171,TRUE),EXACT(SquadExport!$BL171,TRUE)),HARMEAN(WeightedParse!I171,WeightedParse!J171,WeightedParse!K171,WeightedParse!Q171,WeightedParse!T171,WeightedParse!V171,WeightedParse!X171,WeightedParse!Z171,WeightedParse!AD171,WeightedParse!AH171,WeightedParse!AI171,WeightedParse!AJ171,WeightedParse!AK171,WeightedParse!AN171,WeightedParse!AO171),HARMEAN(WeightedParse!I171,WeightedParse!J171,WeightedParse!K171,WeightedParse!Q171,WeightedParse!T171,WeightedParse!V171,WeightedParse!X171,WeightedParse!Z171,WeightedParse!AD171,WeightedParse!AH171,WeightedParse!AI171,WeightedParse!AJ171,WeightedParse!AK171,WeightedParse!AN171,WeightedParse!AO171)*Variables!$B$5),"")</f>
        <v/>
      </c>
      <c r="AW171" s="114" t="str">
        <f>IF($A171&gt;"",IF(AND(EXACT(SquadExport!$BT171,TRUE),EXACT(SquadExport!$BL171,TRUE)),HARMEAN(WeightedParse!I171,WeightedParse!J171,WeightedParse!K171,WeightedParse!Q171,WeightedParse!T171,WeightedParse!V171,WeightedParse!X171,WeightedParse!Z171,WeightedParse!AB171,WeightedParse!AD171,WeightedParse!AF171,WeightedParse!AG171,WeightedParse!AI171,WeightedParse!AJ171,WeightedParse!AK171),HARMEAN(WeightedParse!I171,WeightedParse!J171,WeightedParse!K171,WeightedParse!Q171,WeightedParse!T171,WeightedParse!V171,WeightedParse!X171,WeightedParse!Z171,WeightedParse!AB171,WeightedParse!AD171,WeightedParse!AF171,WeightedParse!AG171,WeightedParse!AI171,WeightedParse!AJ171,WeightedParse!AK171)*Variables!$B$5),"")</f>
        <v/>
      </c>
      <c r="AX171" s="114" t="str">
        <f>IF($A171&gt;"",IF(AND(EXACT(SquadExport!$BT171,TRUE),EXACT(SquadExport!$BL171,TRUE)),HARMEAN(WeightedParse!K171,WeightedParse!Q171,WeightedParse!U171,WeightedParse!V171,WeightedParse!W171,WeightedParse!X171,WeightedParse!Y171,WeightedParse!Z171,WeightedParse!AD171,WeightedParse!AF171,WeightedParse!AH171,WeightedParse!AI171,WeightedParse!AJ171,WeightedParse!AK171,WeightedParse!AN171,WeightedParse!AO171,WeightedParse!AP171),HARMEAN(WeightedParse!K171,WeightedParse!Q171,WeightedParse!U171,WeightedParse!V171,WeightedParse!W171,WeightedParse!X171,WeightedParse!Y171,WeightedParse!Z171,WeightedParse!AD171,WeightedParse!AF171,WeightedParse!AH171,WeightedParse!AI171,WeightedParse!AJ171,WeightedParse!AK171,WeightedParse!AN171,WeightedParse!AO171,WeightedParse!AP171)*Variables!$B$5),"")</f>
        <v/>
      </c>
      <c r="AY171" s="114" t="str">
        <f>IF($A171&gt;"",IF(AND(EXACT(SquadExport!$BT171,TRUE),EXACT(SquadExport!$BL171,TRUE)),HARMEAN(WeightedParse!I171,WeightedParse!J171,WeightedParse!K171,WeightedParse!M171,WeightedParse!N171,WeightedParse!Q171,WeightedParse!T171,WeightedParse!V171,WeightedParse!X171,WeightedParse!Z171,WeightedParse!AD171,WeightedParse!AF171,WeightedParse!AG171,WeightedParse!AH171,WeightedParse!AI171,WeightedParse!AJ171,WeightedParse!AK171,WeightedParse!AL171,WeightedParse!AN171,WeightedParse!AO171,WeightedParse!AP171),HARMEAN(WeightedParse!I171,WeightedParse!J171,WeightedParse!K171,WeightedParse!M171,WeightedParse!N171,WeightedParse!Q171,WeightedParse!T171,WeightedParse!V171,WeightedParse!X171,WeightedParse!Z171,WeightedParse!AD171,WeightedParse!AF171,WeightedParse!AG171,WeightedParse!AH171,WeightedParse!AI171,WeightedParse!AJ171,WeightedParse!AK171,WeightedParse!AL171,WeightedParse!AN171,WeightedParse!AO171,WeightedParse!AP171)*Variables!$B$5),"")</f>
        <v/>
      </c>
    </row>
    <row r="172" spans="1:51" ht="15" customHeight="1" x14ac:dyDescent="0.25">
      <c r="A172" s="3" t="str">
        <f>IF(WeightedParse!A172&gt;"",WeightedParse!A172,"")</f>
        <v/>
      </c>
      <c r="B172" s="4" t="str">
        <f>IF(WeightedParse!B172&gt;0,WeightedParse!B172,"")</f>
        <v/>
      </c>
      <c r="C172" s="4" t="str">
        <f>IF(A172&gt;"",IF(AND(B172&lt;=Variables!$B$8,G172&gt;2),"Youth",IF(AND(B172&lt;=Variables!$B$8,G172&lt;=2),"Prospect",IF(AND(B172&gt;=Variables!$B$9,G172&gt;2),"Old",IF(G172&gt;=3,"Reserves","First Team")))),"")</f>
        <v/>
      </c>
      <c r="D172" s="4" t="str">
        <f>SquadExport!BJ172</f>
        <v/>
      </c>
      <c r="E172" s="4" t="str">
        <f>IF(A172&gt;"",VLOOKUP(F172,Roles!A:B,2,FALSE)&amp;IF(OR(VLOOKUP(F172,Roles!$A:$B,2,FALSE)="FB",VLOOKUP(F172,Roles!$A:$B,2,FALSE)="WB",VLOOKUP(F172,Roles!$A:$B,2,FALSE)="WM",VLOOKUP(F172,Roles!$A:$B,2,FALSE)="W"),IF(AND(SquadExport!BK172=TRUE,SquadExport!BM172=TRUE,WeightedParse!BB172&gt;=WeightedParse!BC172)," (R)",IF(AND(SquadExport!BK172=TRUE,SquadExport!BM172=TRUE,WeightedParse!BB172&lt;WeightedParse!BC172)," (L)",IF(AND(SquadExport!BK172=TRUE,SquadExport!BM172=FALSE), " (L)",IF(AND(SquadExport!BK172=FALSE,SquadExport!BM172=TRUE)," (R)","")))),""),"")</f>
        <v/>
      </c>
      <c r="F172" s="4" t="str" cm="1">
        <f t="array" ref="F172">IF(A172&gt;"",INDEX($J$1:$AY$1,SUMPRODUCT(MAX(($J$2:$AY$200=MAX($J172:$AY172))*(COLUMN($J$2:$AY$200))))-COLUMN($J$1)+1),"")</f>
        <v/>
      </c>
      <c r="G172" s="4" t="str">
        <f t="shared" si="6"/>
        <v/>
      </c>
      <c r="H172" s="4" t="str">
        <f t="shared" si="7"/>
        <v/>
      </c>
      <c r="I172" s="5" t="str">
        <f t="shared" si="8"/>
        <v/>
      </c>
      <c r="J172" s="114" t="str">
        <f>IF($A172&gt;"",HARMEAN(WeightedParse!V172,WeightedParse!Y172,WeightedParse!Z172,WeightedParse!AE172,WeightedParse!AJ172,WeightedParse!AQ172,WeightedParse!AR172,WeightedParse!AS172,WeightedParse!AU172,WeightedParse!AV172,WeightedParse!AW172,WeightedParse!AY172,WeightedParse!BA172),"")</f>
        <v/>
      </c>
      <c r="K172" s="114" t="str">
        <f>IF(A172&gt;"",HARMEAN(WeightedParse!K172,WeightedParse!Q172,WeightedParse!V172,WeightedParse!X172,WeightedParse!Y172,WeightedParse!Z172,WeightedParse!AE172,WeightedParse!AG172,WeightedParse!AI172,WeightedParse!AJ172,WeightedParse!AQ172,WeightedParse!AR172,WeightedParse!AS172,WeightedParse!AU172,WeightedParse!AV172,WeightedParse!AW172,WeightedParse!AY172,WeightedParse!AZ172,WeightedParse!BA172),"")</f>
        <v/>
      </c>
      <c r="L172" s="114" t="str">
        <f>IF($A172&gt;"",IF(AND(EXACT(SquadExport!$BO172,TRUE),EXACT(SquadExport!$BL172,TRUE)),HARMEAN(WeightedParse!M172,WeightedParse!P172,WeightedParse!S172,WeightedParse!U172,WeightedParse!V172,WeightedParse!W172,WeightedParse!Y172,WeightedParse!AE172,WeightedParse!AL172,WeightedParse!AN172,WeightedParse!AP172),HARMEAN(WeightedParse!M172,WeightedParse!P172,WeightedParse!S172,WeightedParse!U172,WeightedParse!V172,WeightedParse!W172,WeightedParse!Y172,WeightedParse!AE172,WeightedParse!AL172,WeightedParse!AN172,WeightedParse!AP172)*Variables!$B$5),"")</f>
        <v/>
      </c>
      <c r="M172" s="114" t="str">
        <f>IF($A172&gt;"",IF(AND(EXACT(SquadExport!$BO172,TRUE),EXACT(SquadExport!$BL172,TRUE)),HARMEAN(WeightedParse!M172,WeightedParse!P172,WeightedParse!S172,WeightedParse!U172,WeightedParse!V172,WeightedParse!W172,WeightedParse!X172,WeightedParse!Y172,WeightedParse!Z172,WeightedParse!AE172,WeightedParse!AL172,WeightedParse!AN172,WeightedParse!AP172),HARMEAN(WeightedParse!M172,WeightedParse!P172,WeightedParse!S172,WeightedParse!U172,WeightedParse!V172,WeightedParse!W172,WeightedParse!X172,WeightedParse!Y172,WeightedParse!Z172,WeightedParse!AE172,WeightedParse!AL172,WeightedParse!AN172,WeightedParse!AP172)*Variables!$B$5),"")</f>
        <v/>
      </c>
      <c r="N172" s="114" t="str">
        <f>IF($A172&gt;"",IF(AND(EXACT(SquadExport!$BO172,TRUE),EXACT(SquadExport!$BL172,TRUE)),HARMEAN(WeightedParse!K172,WeightedParse!M172,WeightedParse!P172,WeightedParse!Q172,WeightedParse!S172,WeightedParse!T172,WeightedParse!U172,WeightedParse!V172,WeightedParse!W172,WeightedParse!X172,WeightedParse!Y172,WeightedParse!Z172,WeightedParse!AE172,WeightedParse!AG172,WeightedParse!AL172,WeightedParse!AN172,WeightedParse!AP172),HARMEAN(WeightedParse!K172,WeightedParse!M172,WeightedParse!P172,WeightedParse!Q172,WeightedParse!S172,WeightedParse!T172,WeightedParse!U172,WeightedParse!V172,WeightedParse!W172,WeightedParse!X172,WeightedParse!Y172,WeightedParse!Z172,WeightedParse!AE172,WeightedParse!AG172,WeightedParse!AL172,WeightedParse!AN172,WeightedParse!AP172)*Variables!$B$5),"")</f>
        <v/>
      </c>
      <c r="O172" s="114" t="str">
        <f>IF($A172&gt;"",IF(AND(EXACT(SquadExport!$BO172,TRUE),EXACT(SquadExport!$BL172,TRUE)),HARMEAN(WeightedParse!I172,WeightedParse!K172,WeightedParse!M172,WeightedParse!P172,WeightedParse!Q172,WeightedParse!S172,WeightedParse!T172,WeightedParse!V172,WeightedParse!W172,WeightedParse!X172,WeightedParse!Y172,WeightedParse!Z172,WeightedParse!AB172,WeightedParse!AE172,WeightedParse!AF172,WeightedParse!AG172,WeightedParse!AJ172,WeightedParse!AK172,WeightedParse!AL172,WeightedParse!AN172,WeightedParse!AO172,WeightedParse!AP172),HARMEAN(WeightedParse!I172,WeightedParse!K172,WeightedParse!M172,WeightedParse!P172,WeightedParse!Q172,WeightedParse!S172,WeightedParse!T172,WeightedParse!V172,WeightedParse!W172,WeightedParse!X172,WeightedParse!Y172,WeightedParse!Z172,WeightedParse!AB172,WeightedParse!AE172,WeightedParse!AF172,WeightedParse!AG172,WeightedParse!AJ172,WeightedParse!AK172,WeightedParse!AL172,WeightedParse!AN172,WeightedParse!AO172,WeightedParse!AP172)*Variables!$B$5),"")</f>
        <v/>
      </c>
      <c r="P172" s="114" t="str">
        <f>IF($A172&gt;"",IF(AND(OR(EXACT(SquadExport!$BO172,TRUE),EXACT(SquadExport!$BP172,TRUE)),OR(EXACT(SquadExport!$BK172,TRUE),EXACT(SquadExport!$BM172,TRUE))),HARMEAN(WeightedParse!M172,WeightedParse!P172,WeightedParse!S172,WeightedParse!U172,WeightedParse!V172,WeightedParse!W172,WeightedParse!Y172,WeightedParse!AE172,WeightedParse!AF172,WeightedParse!AP172),HARMEAN(WeightedParse!M172,WeightedParse!P172,WeightedParse!S172,WeightedParse!U172,WeightedParse!V172,WeightedParse!W172,WeightedParse!Y172,WeightedParse!AE172,WeightedParse!AF172,WeightedParse!AP172)*Variables!$B$5),"")</f>
        <v/>
      </c>
      <c r="Q172" s="114" t="str">
        <f>IF($A172&gt;"",IF(AND(OR(EXACT(SquadExport!$BO172,TRUE),EXACT(SquadExport!$BP172,TRUE)),OR(EXACT(SquadExport!$BK172,TRUE),EXACT(SquadExport!$BM172,TRUE))),HARMEAN(WeightedParse!H172,WeightedParse!P172,WeightedParse!Q172,WeightedParse!S172,WeightedParse!T172,WeightedParse!V172,WeightedParse!X172,WeightedParse!Y172,WeightedParse!Z172,WeightedParse!AE172,WeightedParse!AF172,WeightedParse!AH172,WeightedParse!AN172,WeightedParse!AO172),HARMEAN(WeightedParse!H172,WeightedParse!P172,WeightedParse!Q172,WeightedParse!S172,WeightedParse!T172,WeightedParse!V172,WeightedParse!X172,WeightedParse!Y172,WeightedParse!Z172,WeightedParse!AE172,WeightedParse!AF172,WeightedParse!AH172,WeightedParse!AN172,WeightedParse!AO172)*Variables!$B$5),"")</f>
        <v/>
      </c>
      <c r="R172" s="115" t="str">
        <f>IF($A172&gt;"",IF(AND(OR(EXACT(SquadExport!$BO172,TRUE),EXACT(SquadExport!$BP172,TRUE)),OR(EXACT(SquadExport!$BK172,TRUE),EXACT(SquadExport!$BM172,TRUE))),HARMEAN(WeightedParse!H172,WeightedParse!I172,WeightedParse!K172,WeightedParse!P172,WeightedParse!Q172,WeightedParse!S172,WeightedParse!T172,WeightedParse!V172,WeightedParse!Y172,WeightedParse!Z172,WeightedParse!AD172,WeightedParse!AE172,WeightedParse!AF172,WeightedParse!AH172,WeightedParse!AI172,WeightedParse!AJ172,WeightedParse!AN172,WeightedParse!AO172),HARMEAN(WeightedParse!H172,WeightedParse!I172,WeightedParse!K172,WeightedParse!P172,WeightedParse!Q172,WeightedParse!S172,WeightedParse!T172,WeightedParse!V172,WeightedParse!Y172,WeightedParse!Z172,WeightedParse!AD172,WeightedParse!AE172,WeightedParse!AF172,WeightedParse!AH172,WeightedParse!AI172,WeightedParse!AJ172,WeightedParse!AN172,WeightedParse!AO172)*Variables!$B$5),"")</f>
        <v/>
      </c>
      <c r="S172" s="115" t="str">
        <f>IF($A172&gt;"",IF(AND(OR(EXACT(SquadExport!$BO172,TRUE),EXACT(SquadExport!$BP172,TRUE)),OR(EXACT(SquadExport!$BK172,TRUE),EXACT(SquadExport!$BM172,TRUE))),HARMEAN(WeightedParse!H172,WeightedParse!I172,WeightedParse!K172,WeightedParse!Q172,WeightedParse!S172,WeightedParse!T172,WeightedParse!V172,WeightedParse!X172,WeightedParse!Z172,WeightedParse!AB172,WeightedParse!AD172,WeightedParse!AF172,WeightedParse!AG172,WeightedParse!AH172,WeightedParse!AI172,WeightedParse!AJ172,WeightedParse!AK172,WeightedParse!AN172,WeightedParse!AO172),HARMEAN(WeightedParse!H172,WeightedParse!I172,WeightedParse!K172,WeightedParse!Q172,WeightedParse!S172,WeightedParse!T172,WeightedParse!V172,WeightedParse!X172,WeightedParse!Z172,WeightedParse!AB172,WeightedParse!AD172,WeightedParse!AF172,WeightedParse!AG172,WeightedParse!AH172,WeightedParse!AI172,WeightedParse!AJ172,WeightedParse!AK172,WeightedParse!AN172,WeightedParse!AO172)*Variables!$B$5),"")</f>
        <v/>
      </c>
      <c r="T172" s="114" t="str">
        <f>IF($A172&gt;"",IF(AND(OR(EXACT(SquadExport!$BO172,TRUE),EXACT(SquadExport!$BP172,TRUE)),OR(EXACT(SquadExport!$BK172,TRUE),EXACT(SquadExport!$BM172,TRUE))),HARMEAN(WeightedParse!I172,WeightedParse!K172,WeightedParse!N172,WeightedParse!P172,WeightedParse!Q172,WeightedParse!S172,WeightedParse!T172,WeightedParse!V172,WeightedParse!X172,WeightedParse!Y172,WeightedParse!Z172,WeightedParse!AB172,WeightedParse!AD172,WeightedParse!AE172,WeightedParse!AF172,WeightedParse!AH172,WeightedParse!AI172,WeightedParse!AJ172,WeightedParse!AN172,WeightedParse!AO172)*WeightedParse!BD172,(HARMEAN(WeightedParse!I172,WeightedParse!K172,WeightedParse!N172,WeightedParse!P172,WeightedParse!Q172,WeightedParse!S172,WeightedParse!T172,WeightedParse!V172,WeightedParse!X172,WeightedParse!Y172,WeightedParse!Z172,WeightedParse!AB172,WeightedParse!AD172,WeightedParse!AE172,WeightedParse!AF172,WeightedParse!AH172,WeightedParse!AI172,WeightedParse!AJ172,WeightedParse!AN172,WeightedParse!AO172)*WeightedParse!BD172)*Variables!$B$5),"")</f>
        <v/>
      </c>
      <c r="U172" s="114" t="str">
        <f>IF($A172&gt;"",IF(EXACT(SquadExport!$BQ172,TRUE),HARMEAN(WeightedParse!P172,WeightedParse!S172,WeightedParse!V172,WeightedParse!X172,WeightedParse!Y172,WeightedParse!Z172,WeightedParse!AE172,WeightedParse!AF172,WeightedParse!AP172),HARMEAN(WeightedParse!P172,WeightedParse!S172,WeightedParse!V172,WeightedParse!X172,WeightedParse!Y172,WeightedParse!Z172,WeightedParse!AE172,WeightedParse!AF172,WeightedParse!AP172)*Variables!$B$5),"")</f>
        <v/>
      </c>
      <c r="V172" s="114" t="str">
        <f>IF($A172&gt;"",IF(EXACT(SquadExport!$BQ172,TRUE),HARMEAN(WeightedParse!K172,WeightedParse!Q172,WeightedParse!S172,WeightedParse!T172,WeightedParse!V172,WeightedParse!X172,WeightedParse!Z172,WeightedParse!AE172,WeightedParse!AF172,WeightedParse!AG172,WeightedParse!AH172,WeightedParse!AK172),HARMEAN(WeightedParse!K172,WeightedParse!Q172,WeightedParse!S172,WeightedParse!T172,WeightedParse!V172,WeightedParse!X172,WeightedParse!Z172,WeightedParse!AE172,WeightedParse!AF172,WeightedParse!AG172,WeightedParse!AH172,WeightedParse!AK172)*Variables!$B$5),"")</f>
        <v/>
      </c>
      <c r="W172" s="114" t="str">
        <f>IF($A172&gt;"",IF(EXACT(SquadExport!$BQ172,TRUE),HARMEAN(WeightedParse!I172,WeightedParse!K172,WeightedParse!N172,WeightedParse!Q172,WeightedParse!T172,WeightedParse!V172,WeightedParse!X172,WeightedParse!Z172,WeightedParse!AB172,WeightedParse!AD172,WeightedParse!AF172,WeightedParse!AG172,WeightedParse!AK172),HARMEAN(WeightedParse!I172,WeightedParse!K172,WeightedParse!N172,WeightedParse!Q172,WeightedParse!T172,WeightedParse!V172,WeightedParse!X172,WeightedParse!Z172,WeightedParse!AB172,WeightedParse!AD172,WeightedParse!AF172,WeightedParse!AG172,WeightedParse!AK172)*Variables!$B$5),"")</f>
        <v/>
      </c>
      <c r="X172" s="114" t="str">
        <f>IF($A172&gt;"",IF(EXACT(SquadExport!$BQ172,TRUE),HARMEAN(WeightedParse!K172,WeightedParse!P172,WeightedParse!Q172,WeightedParse!S172,WeightedParse!U172,WeightedParse!V172,WeightedParse!X172,WeightedParse!Y172,WeightedParse!Z172,WeightedParse!AE172,WeightedParse!AF172,WeightedParse!AH172,WeightedParse!AO172,WeightedParse!AP172),HARMEAN(WeightedParse!K172,WeightedParse!P172,WeightedParse!Q172,WeightedParse!S172,WeightedParse!U172,WeightedParse!V172,WeightedParse!X172,WeightedParse!Y172,WeightedParse!Z172,WeightedParse!AE172,WeightedParse!AF172,WeightedParse!AH172,WeightedParse!AO172,WeightedParse!AP172)*Variables!$B$5),"")</f>
        <v/>
      </c>
      <c r="Y172" s="114" t="str">
        <f>IF($A172&gt;"",IF(EXACT(SquadExport!$BQ172,TRUE),HARMEAN(WeightedParse!P172,WeightedParse!Q172,WeightedParse!S172,WeightedParse!U172,WeightedParse!V172,WeightedParse!W172,WeightedParse!Y172,WeightedParse!AE172,WeightedParse!AF172,WeightedParse!AH172,WeightedParse!AJ172,WeightedParse!AN172,WeightedParse!AO172,WeightedParse!AP172),HARMEAN(WeightedParse!P172,WeightedParse!Q172,WeightedParse!S172,WeightedParse!U172,WeightedParse!V172,WeightedParse!W172,WeightedParse!Y172,WeightedParse!AE172,WeightedParse!AF172,WeightedParse!AH172,WeightedParse!AJ172,WeightedParse!AN172,WeightedParse!AO172,WeightedParse!AP172)*Variables!$B$5),"")</f>
        <v/>
      </c>
      <c r="Z172" s="114" t="str">
        <f>IF($A172&gt;"",IF(EXACT(SquadExport!$BQ172,TRUE),HARMEAN(WeightedParse!M172,WeightedParse!P172,WeightedParse!Q172,WeightedParse!S172,WeightedParse!U172,WeightedParse!V172,WeightedParse!W172,WeightedParse!X172,WeightedParse!Y172,WeightedParse!Z172,WeightedParse!AE172,WeightedParse!AF172,WeightedParse!AH172,WeightedParse!AL172,WeightedParse!AO172,WeightedParse!AP172),HARMEAN(WeightedParse!M172,WeightedParse!P172,WeightedParse!Q172,WeightedParse!S172,WeightedParse!U172,WeightedParse!V172,WeightedParse!W172,WeightedParse!X172,WeightedParse!Y172,WeightedParse!Z172,WeightedParse!AE172,WeightedParse!AF172,WeightedParse!AH172,WeightedParse!AL172,WeightedParse!AO172,WeightedParse!AP172)*Variables!$B$5),"")</f>
        <v/>
      </c>
      <c r="AA172" s="114" t="str">
        <f>IF($A172&gt;"",IF(EXACT(SquadExport!$BQ172,TRUE),HARMEAN(WeightedParse!J172,WeightedParse!K172,WeightedParse!N172,WeightedParse!P172,WeightedParse!Q172,WeightedParse!S172,WeightedParse!V172,WeightedParse!X172,WeightedParse!Y172,WeightedParse!Z172,WeightedParse!AD172,WeightedParse!AE172,WeightedParse!AH172,WeightedParse!AI172,WeightedParse!AK172,WeightedParse!AN172,WeightedParse!AO172,WeightedParse!AP172),HARMEAN(WeightedParse!J172,WeightedParse!K172,WeightedParse!N172,WeightedParse!P172,WeightedParse!Q172,WeightedParse!S172,WeightedParse!V172,WeightedParse!X172,WeightedParse!Y172,WeightedParse!Z172,WeightedParse!AD172,WeightedParse!AE172,WeightedParse!AH172,WeightedParse!AI172,WeightedParse!AK172,WeightedParse!AN172,WeightedParse!AO172,WeightedParse!AP172)*Variables!$B$5),"")</f>
        <v/>
      </c>
      <c r="AB172" s="114" t="str">
        <f>IF($A172&gt;"",IF(AND(EXACT(SquadExport!$BR172,TRUE),EXACT(SquadExport!$BL172,TRUE)),HARMEAN(WeightedParse!I172,WeightedParse!K172,WeightedParse!N172,WeightedParse!Q172,WeightedParse!T172,WeightedParse!V172,WeightedParse!X172,WeightedParse!Y172,WeightedParse!Z172,WeightedParse!AD172,WeightedParse!AE172,WeightedParse!AF172,WeightedParse!AG172,WeightedParse!AH172,WeightedParse!AI172,WeightedParse!AJ172,WeightedParse!AK172,WeightedParse!AN172,WeightedParse!AO172),HARMEAN(WeightedParse!I172,WeightedParse!K172,WeightedParse!N172,WeightedParse!Q172,WeightedParse!T172,WeightedParse!V172,WeightedParse!X172,WeightedParse!Y172,WeightedParse!Z172,WeightedParse!AD172,WeightedParse!AE172,WeightedParse!AF172,WeightedParse!AG172,WeightedParse!AH172,WeightedParse!AI172,WeightedParse!AJ172,WeightedParse!AK172,WeightedParse!AN172,WeightedParse!AO172)*Variables!$B$5),"")</f>
        <v/>
      </c>
      <c r="AC172" s="114" t="str">
        <f>IF($A172&gt;"",IF(AND(EXACT(SquadExport!$BR172,TRUE),EXACT(SquadExport!$BL172,TRUE)),HARMEAN(WeightedParse!K172,WeightedParse!Q172,WeightedParse!S172,WeightedParse!T172,WeightedParse!V172,WeightedParse!X172,WeightedParse!Y172,WeightedParse!Z172,WeightedParse!AD172,WeightedParse!AE172,WeightedParse!AF172,WeightedParse!AG172,WeightedParse!AH172,WeightedParse!AO172),HARMEAN(WeightedParse!K172,WeightedParse!Q172,WeightedParse!S172,WeightedParse!T172,WeightedParse!V172,WeightedParse!X172,WeightedParse!Y172,WeightedParse!Z172,WeightedParse!AD172,WeightedParse!AE172,WeightedParse!AF172,WeightedParse!AG172,WeightedParse!AH172,WeightedParse!AO172)*Variables!$B$5),"")</f>
        <v/>
      </c>
      <c r="AD172" s="114" t="str">
        <f>IF($A172&gt;"",IF(AND(EXACT(SquadExport!$BR172,TRUE),EXACT(SquadExport!$BL172,TRUE)),HARMEAN(WeightedParse!I172,WeightedParse!J172,WeightedParse!K172,WeightedParse!N172,WeightedParse!Q172,WeightedParse!S172,WeightedParse!T172,WeightedParse!V172,WeightedParse!X172,WeightedParse!Z172,WeightedParse!AB172,WeightedParse!AD172,WeightedParse!AG172,WeightedParse!AH172,WeightedParse!AI172,WeightedParse!AK172,WeightedParse!AO172),HARMEAN(WeightedParse!I172,WeightedParse!J172,WeightedParse!K172,WeightedParse!N172,WeightedParse!Q172,WeightedParse!S172,WeightedParse!T172,WeightedParse!V172,WeightedParse!X172,WeightedParse!Z172,WeightedParse!AB172,WeightedParse!AD172,WeightedParse!AG172,WeightedParse!AH172,WeightedParse!AI172,WeightedParse!AK172,WeightedParse!AO172)*Variables!$B$5),"")</f>
        <v/>
      </c>
      <c r="AE172" s="114" t="str">
        <f>IF($A172&gt;"",IF(AND(EXACT(SquadExport!$BR172,TRUE),EXACT(SquadExport!$BL172,TRUE)),HARMEAN(WeightedParse!K172,WeightedParse!N172,WeightedParse!P172,WeightedParse!Q172,WeightedParse!S172,WeightedParse!T172,WeightedParse!U172,WeightedParse!V172,WeightedParse!X172,WeightedParse!Y172,WeightedParse!Z172,WeightedParse!AD172,WeightedParse!AE172,WeightedParse!AF172,WeightedParse!AG172,WeightedParse!AH172,WeightedParse!AI172,WeightedParse!AO172),HARMEAN(WeightedParse!K172,WeightedParse!N172,WeightedParse!P172,WeightedParse!Q172,WeightedParse!S172,WeightedParse!T172,WeightedParse!U172,WeightedParse!V172,WeightedParse!X172,WeightedParse!Y172,WeightedParse!Z172,WeightedParse!AD172,WeightedParse!AE172,WeightedParse!AF172,WeightedParse!AG172,WeightedParse!AH172,WeightedParse!AI172,WeightedParse!AO172)*Variables!$B$5),"")</f>
        <v/>
      </c>
      <c r="AF172" s="114" t="str">
        <f>IF($A172&gt;"",IF(AND(EXACT(SquadExport!$BR172,TRUE),EXACT(SquadExport!$BL172,TRUE)),HARMEAN(WeightedParse!I172,WeightedParse!J172,WeightedParse!K172,WeightedParse!N172,WeightedParse!Q172,WeightedParse!S172,WeightedParse!T172,WeightedParse!U172,WeightedParse!V172,WeightedParse!X172,WeightedParse!Z172,WeightedParse!AD172,WeightedParse!AE172,WeightedParse!AF172,WeightedParse!AH172,WeightedParse!AI172,WeightedParse!AK172,WeightedParse!AN172,WeightedParse!AO172,WeightedParse!AP172),HARMEAN(WeightedParse!I172,WeightedParse!J172,WeightedParse!K172,WeightedParse!N172,WeightedParse!Q172,WeightedParse!S172,WeightedParse!T172,WeightedParse!U172,WeightedParse!V172,WeightedParse!X172,WeightedParse!Z172,WeightedParse!AD172,WeightedParse!AE172,WeightedParse!AF172,WeightedParse!AH172,WeightedParse!AI172,WeightedParse!AK172,WeightedParse!AN172,WeightedParse!AO172,WeightedParse!AP172)*Variables!$B$5),"")</f>
        <v/>
      </c>
      <c r="AG172" s="114" t="str">
        <f>IF($A172&gt;"",IF(AND(OR(EXACT(SquadExport!$BR172,TRUE),EXACT(SquadExport!$BS172,TRUE)),OR(EXACT(SquadExport!$BK172,TRUE),EXACT(SquadExport!$BM172,TRUE))),HARMEAN(WeightedParse!I172,WeightedParse!K172,WeightedParse!Q172,WeightedParse!T172,WeightedParse!X172,WeightedParse!Z172,WeightedParse!AD172,WeightedParse!AF172,WeightedParse!AG172,WeightedParse!AJ172),HARMEAN(WeightedParse!I172,WeightedParse!K172,WeightedParse!Q172,WeightedParse!T172,WeightedParse!X172,WeightedParse!Z172,WeightedParse!AD172,WeightedParse!AF172,WeightedParse!AG172,WeightedParse!AJ172)*Variables!$B$5),"")</f>
        <v/>
      </c>
      <c r="AH172" s="114" t="str">
        <f>IF($A172&gt;"",IF(AND(OR(EXACT(SquadExport!$BR172,TRUE),EXACT(SquadExport!$BS172,TRUE)),OR(EXACT(SquadExport!$BK172,TRUE),EXACT(SquadExport!$BM172,TRUE))),HARMEAN(WeightedParse!H172,WeightedParse!K172,WeightedParse!P172,WeightedParse!Q172,WeightedParse!S172,WeightedParse!T172,WeightedParse!V172,WeightedParse!X172,WeightedParse!Y172,WeightedParse!Z172,WeightedParse!AD172,WeightedParse!AE172,WeightedParse!AF172,WeightedParse!AG172,WeightedParse!AH172,WeightedParse!AO172),HARMEAN(WeightedParse!H172,WeightedParse!K172,WeightedParse!P172,WeightedParse!Q172,WeightedParse!S172,WeightedParse!T172,WeightedParse!V172,WeightedParse!X172,WeightedParse!Y172,WeightedParse!Z172,WeightedParse!AD172,WeightedParse!AE172,WeightedParse!AF172,WeightedParse!AG172,WeightedParse!AH172,WeightedParse!AO172)*Variables!$B$5),"")</f>
        <v/>
      </c>
      <c r="AI172" s="114" t="str">
        <f>IF($A172&gt;"",IF(AND(OR(EXACT(SquadExport!$BR172,TRUE),EXACT(SquadExport!$BS172,TRUE)),OR(EXACT(SquadExport!$BK172,TRUE),EXACT(SquadExport!$BM172,TRUE))),HARMEAN(WeightedParse!H172,WeightedParse!I172,WeightedParse!K172,WeightedParse!P172,WeightedParse!Q172,WeightedParse!S172,WeightedParse!T172,WeightedParse!U172,WeightedParse!V172,WeightedParse!X172,WeightedParse!Y172,WeightedParse!Z172,WeightedParse!AD172,WeightedParse!AE172,WeightedParse!AF172,WeightedParse!AH172,WeightedParse!AI172,WeightedParse!AO172),HARMEAN(WeightedParse!H172,WeightedParse!I172,WeightedParse!K172,WeightedParse!P172,WeightedParse!Q172,WeightedParse!S172,WeightedParse!T172,WeightedParse!U172,WeightedParse!V172,WeightedParse!X172,WeightedParse!Y172,WeightedParse!Z172,WeightedParse!AD172,WeightedParse!AE172,WeightedParse!AF172,WeightedParse!AH172,WeightedParse!AI172,WeightedParse!AO172)*Variables!$B$5),"")</f>
        <v/>
      </c>
      <c r="AJ172" s="114" t="str">
        <f>IF($A172&gt;"",IF(AND(OR(EXACT(SquadExport!$BR172,TRUE),EXACT(SquadExport!$BS172,TRUE)),OR(EXACT(SquadExport!$BK172,TRUE),EXACT(SquadExport!$BM172,TRUE))),HARMEAN(WeightedParse!H172,WeightedParse!K172,WeightedParse!M172,WeightedParse!V172,WeightedParse!W172,WeightedParse!AD172,WeightedParse!AF172,WeightedParse!AH172,WeightedParse!AK172,WeightedParse!AL172,WeightedParse!AO172,WeightedParse!AP172)*(CONVERT(LEFT(SquadExport!$E172,FIND("'",SquadExport!$E172)-1)+((MID(SquadExport!$E172,FIND("'",SquadExport!$E172)+1,LEN(SquadExport!$E172)-FIND("'",SquadExport!$E172)-1))/12),"ft","m")-1)/(Variables!$C$4-1),(HARMEAN(WeightedParse!H172,WeightedParse!K172,WeightedParse!M172,WeightedParse!V172,WeightedParse!W172,WeightedParse!AD172,WeightedParse!AF172,WeightedParse!AH172,WeightedParse!AK172,WeightedParse!AL172,WeightedParse!AO172,WeightedParse!AP172)*(CONVERT(LEFT(SquadExport!$E172,FIND("'",SquadExport!$E172)-1)+((MID(SquadExport!$E172,FIND("'",SquadExport!$E172)+1,LEN(SquadExport!$E172)-FIND("'",SquadExport!$E172)-1))/12),"ft","m")-1)/(Variables!$C$4-1))*Variables!$B$5),"")</f>
        <v/>
      </c>
      <c r="AK172" s="114" t="str">
        <f>IF($A172&gt;"",IF(AND(OR(EXACT(SquadExport!$BR172,TRUE),EXACT(SquadExport!$BS172,TRUE)),OR(EXACT(SquadExport!$BK172,TRUE),EXACT(SquadExport!$BM172,TRUE))),HARMEAN(WeightedParse!J172,WeightedParse!K172,WeightedParse!T172,WeightedParse!V172,WeightedParse!X172,WeightedParse!Y172,WeightedParse!Z172,WeightedParse!AD172,WeightedParse!AH172,WeightedParse!AI172,WeightedParse!AK172,WeightedParse!AO172),HARMEAN(WeightedParse!J172,WeightedParse!K172,WeightedParse!T172,WeightedParse!V172,WeightedParse!X172,WeightedParse!Y172,WeightedParse!Z172,WeightedParse!AD172,WeightedParse!AH172,WeightedParse!AI172,WeightedParse!AK172,WeightedParse!AO172)*Variables!$B$5),"")</f>
        <v/>
      </c>
      <c r="AL172" s="114" t="str">
        <f>IF($A172&gt;"",IF(AND(OR(EXACT(SquadExport!$BR172,TRUE),EXACT(SquadExport!$BS172,TRUE)),OR(EXACT(SquadExport!$BK172,TRUE),EXACT(SquadExport!$BM172,TRUE))),HARMEAN(WeightedParse!H172,WeightedParse!I172,WeightedParse!K172,WeightedParse!Q172,WeightedParse!T172,WeightedParse!V172,WeightedParse!AB172,WeightedParse!AD172,WeightedParse!AH172,WeightedParse!AI172,WeightedParse!AJ172,WeightedParse!AN172,WeightedParse!AO172),HARMEAN(WeightedParse!H172,WeightedParse!I172,WeightedParse!K172,WeightedParse!Q172,WeightedParse!T172,WeightedParse!V172,WeightedParse!AB172,WeightedParse!AD172,WeightedParse!AH172,WeightedParse!AI172,WeightedParse!AJ172,WeightedParse!AN172,WeightedParse!AO172)*Variables!$B$5),"")</f>
        <v/>
      </c>
      <c r="AM172" s="114" t="str">
        <f>IF($A172&gt;"",IF(AND(OR(EXACT(SquadExport!$BR172,TRUE),EXACT(SquadExport!$BS172,TRUE)),OR(EXACT(SquadExport!$BK172,TRUE),EXACT(SquadExport!$BM172,TRUE))),HARMEAN(WeightedParse!I172,WeightedParse!J172,WeightedParse!K172,WeightedParse!N172,WeightedParse!Q172,WeightedParse!T172,WeightedParse!V172,WeightedParse!X172,WeightedParse!AB172,WeightedParse!AD172,WeightedParse!AG172,WeightedParse!AI172,WeightedParse!AJ172,WeightedParse!AK172,WeightedParse!AN172)*WeightedParse!BD172,(HARMEAN(WeightedParse!I172,WeightedParse!J172,WeightedParse!K172,WeightedParse!N172,WeightedParse!Q172,WeightedParse!T172,WeightedParse!V172,WeightedParse!X172,WeightedParse!AB172,WeightedParse!AD172,WeightedParse!AG172,WeightedParse!AI172,WeightedParse!AJ172,WeightedParse!AK172,WeightedParse!AN172)*WeightedParse!BD172)*Variables!$B$5),"")</f>
        <v/>
      </c>
      <c r="AN172" s="114" t="str">
        <f>IF($A172&gt;"",IF(AND(OR(EXACT(SquadExport!$BR172,TRUE),EXACT(SquadExport!$BS172,TRUE)),OR(EXACT(SquadExport!$BK172,TRUE),EXACT(SquadExport!$BM172,TRUE))),HARMEAN(WeightedParse!H172,WeightedParse!I172,WeightedParse!K172,WeightedParse!N172,WeightedParse!Q172,WeightedParse!T172,WeightedParse!V172,WeightedParse!X172,WeightedParse!Z172,WeightedParse!AD172,WeightedParse!AG172,WeightedParse!AH172,WeightedParse!AI172,WeightedParse!AJ172,WeightedParse!AN172,WeightedParse!AO172)*WeightedParse!BD172,(HARMEAN(WeightedParse!H172,WeightedParse!I172,WeightedParse!K172,WeightedParse!N172,WeightedParse!Q172,WeightedParse!T172,WeightedParse!V172,WeightedParse!X172,WeightedParse!Z172,WeightedParse!AD172,WeightedParse!AG172,WeightedParse!AH172,WeightedParse!AI172,WeightedParse!AJ172,WeightedParse!AN172,WeightedParse!AO172)*WeightedParse!BD172)*Variables!$B$5),"")</f>
        <v/>
      </c>
      <c r="AO172" s="114" t="str">
        <f>IF($A172&gt;"",IF(AND(EXACT(SquadExport!$BS172,TRUE),EXACT(SquadExport!$BL172,TRUE)),HARMEAN(WeightedParse!K172,WeightedParse!Q172,WeightedParse!T172,WeightedParse!V172,WeightedParse!X172,WeightedParse!Z172,WeightedParse!AB172,WeightedParse!AD172,WeightedParse!AG172,WeightedParse!AK172),HARMEAN(WeightedParse!K172,WeightedParse!Q172,WeightedParse!T172,WeightedParse!V172,WeightedParse!X172,WeightedParse!Z172,WeightedParse!AB172,WeightedParse!AD172,WeightedParse!AG172,WeightedParse!AK172)*Variables!$B$5),"")</f>
        <v/>
      </c>
      <c r="AP172" s="114" t="str">
        <f>IF($A172&gt;"",IF(AND(EXACT(SquadExport!$BS172,TRUE),EXACT(SquadExport!$BL172,TRUE)),HARMEAN(WeightedParse!I172,WeightedParse!K172,WeightedParse!Q172,WeightedParse!T172,WeightedParse!V172,WeightedParse!X172,WeightedParse!Z172,WeightedParse!AB172,WeightedParse!AD172,WeightedParse!AF172,WeightedParse!AG172,WeightedParse!AI172,WeightedParse!AJ172),HARMEAN(WeightedParse!I172,WeightedParse!K172,WeightedParse!Q172,WeightedParse!T172,WeightedParse!V172,WeightedParse!X172,WeightedParse!Z172,WeightedParse!AB172,WeightedParse!AD172,WeightedParse!AF172,WeightedParse!AG172,WeightedParse!AI172,WeightedParse!AJ172)*Variables!$B$5),"")</f>
        <v/>
      </c>
      <c r="AQ172" s="114" t="str">
        <f>IF($A172&gt;"",IF(AND(EXACT(SquadExport!$BS172,TRUE),EXACT(SquadExport!$BL172,TRUE)),HARMEAN(WeightedParse!I172,WeightedParse!J172,WeightedParse!K172,WeightedParse!Q172,WeightedParse!T172,WeightedParse!V172,WeightedParse!X172,WeightedParse!Z172,WeightedParse!AB172,WeightedParse!AD172,WeightedParse!AG172,WeightedParse!AI172,WeightedParse!AJ172,WeightedParse!AK172),HARMEAN(WeightedParse!I172,WeightedParse!J172,WeightedParse!K172,WeightedParse!Q172,WeightedParse!T172,WeightedParse!V172,WeightedParse!X172,WeightedParse!Z172,WeightedParse!AB172,WeightedParse!AD172,WeightedParse!AG172,WeightedParse!AI172,WeightedParse!AJ172,WeightedParse!AK172)*Variables!$B$5),"")</f>
        <v/>
      </c>
      <c r="AR172" s="114" t="str">
        <f>IF($A172&gt;"",IF(AND(EXACT(SquadExport!$BS172,TRUE),EXACT(SquadExport!$BL172,TRUE)),HARMEAN(WeightedParse!I172,WeightedParse!J172,WeightedParse!K172,WeightedParse!Q172,WeightedParse!T172,WeightedParse!V172,WeightedParse!X172,WeightedParse!Y172,WeightedParse!Z172,WeightedParse!AD172,WeightedParse!AH172,WeightedParse!AI172,WeightedParse!AJ172,WeightedParse!AK172,WeightedParse!AN172,WeightedParse!AO172),HARMEAN(WeightedParse!I172,WeightedParse!J172,WeightedParse!K172,WeightedParse!Q172,WeightedParse!T172,WeightedParse!V172,WeightedParse!X172,WeightedParse!Y172,WeightedParse!Z172,WeightedParse!AD172,WeightedParse!AH172,WeightedParse!AI172,WeightedParse!AJ172,WeightedParse!AK172,WeightedParse!AN172,WeightedParse!AO172)*Variables!$B$5),"")</f>
        <v/>
      </c>
      <c r="AS172" s="114" t="str">
        <f>IF($A172&gt;"",IF(AND(EXACT(SquadExport!$BT172,TRUE),EXACT(SquadExport!$BL172,TRUE)),HARMEAN(WeightedParse!J172,WeightedParse!K172,WeightedParse!M172,WeightedParse!T172,WeightedParse!V172,WeightedParse!X172,WeightedParse!Z172,WeightedParse!AD172,WeightedParse!AI172),(HARMEAN(WeightedParse!J172,WeightedParse!K172,WeightedParse!M172,WeightedParse!T172,WeightedParse!V172,WeightedParse!X172,WeightedParse!Z172,WeightedParse!AD172,WeightedParse!AI172)*Variables!$B$5)),"")</f>
        <v/>
      </c>
      <c r="AT172" s="114" t="str">
        <f>IF($A172&gt;"",IF(AND(EXACT(SquadExport!$BT172,TRUE),EXACT(SquadExport!$BL172,TRUE)),HARMEAN(WeightedParse!J172,WeightedParse!K172,WeightedParse!M172,WeightedParse!U172,WeightedParse!V172,WeightedParse!W172,WeightedParse!X172,WeightedParse!Z172,WeightedParse!AD172,WeightedParse!AF172,WeightedParse!AK172,WeightedParse!AL172,WeightedParse!AP172)*(CONVERT(LEFT(SquadExport!$E172,FIND("'",SquadExport!$E172)-1)+((MID(SquadExport!$E172,FIND("'",SquadExport!$E172)+1,LEN(SquadExport!$E172)-FIND("'",SquadExport!$E172)-1))/12),"ft","m")-1)/(Variables!$C$4-1),(HARMEAN(WeightedParse!J172,WeightedParse!K172,WeightedParse!M172,WeightedParse!U172,WeightedParse!V172,WeightedParse!W172,WeightedParse!X172,WeightedParse!Z172,WeightedParse!AD172,WeightedParse!AF172,WeightedParse!AK172,WeightedParse!AL172,WeightedParse!AP172)*(CONVERT(LEFT(SquadExport!$E172,FIND("'",SquadExport!$E172)-1)+((MID(SquadExport!$E172,FIND("'",SquadExport!$E172)+1,LEN(SquadExport!$E172)-FIND("'",SquadExport!$E172)-1))/12),"ft","m")-1)/(Variables!$C$4-1)))*Variables!$B$5,"")</f>
        <v/>
      </c>
      <c r="AU172" s="114" t="str">
        <f>IF($A172&gt;"",IF(AND(EXACT(SquadExport!$BT172,TRUE),EXACT(SquadExport!$BL172,TRUE)),HARMEAN(WeightedParse!I172,WeightedParse!J172,WeightedParse!K172,WeightedParse!Q172,WeightedParse!T172,WeightedParse!V172,WeightedParse!X172,WeightedParse!Z172,WeightedParse!AB172,WeightedParse!AD172,WeightedParse!AF172,WeightedParse!AG172,WeightedParse!AK172,WeightedParse!AP172),HARMEAN(WeightedParse!I172,WeightedParse!J172,WeightedParse!K172,WeightedParse!Q172,WeightedParse!T172,WeightedParse!V172,WeightedParse!X172,WeightedParse!Z172,WeightedParse!AB172,WeightedParse!AD172,WeightedParse!AF172,WeightedParse!AG172,WeightedParse!AK172,WeightedParse!AP172)*Variables!$B$5),"")</f>
        <v/>
      </c>
      <c r="AV172" s="114" t="str">
        <f>IF($A172&gt;"",IF(AND(EXACT(SquadExport!$BT172,TRUE),EXACT(SquadExport!$BL172,TRUE)),HARMEAN(WeightedParse!I172,WeightedParse!J172,WeightedParse!K172,WeightedParse!Q172,WeightedParse!T172,WeightedParse!V172,WeightedParse!X172,WeightedParse!Z172,WeightedParse!AD172,WeightedParse!AH172,WeightedParse!AI172,WeightedParse!AJ172,WeightedParse!AK172,WeightedParse!AN172,WeightedParse!AO172),HARMEAN(WeightedParse!I172,WeightedParse!J172,WeightedParse!K172,WeightedParse!Q172,WeightedParse!T172,WeightedParse!V172,WeightedParse!X172,WeightedParse!Z172,WeightedParse!AD172,WeightedParse!AH172,WeightedParse!AI172,WeightedParse!AJ172,WeightedParse!AK172,WeightedParse!AN172,WeightedParse!AO172)*Variables!$B$5),"")</f>
        <v/>
      </c>
      <c r="AW172" s="114" t="str">
        <f>IF($A172&gt;"",IF(AND(EXACT(SquadExport!$BT172,TRUE),EXACT(SquadExport!$BL172,TRUE)),HARMEAN(WeightedParse!I172,WeightedParse!J172,WeightedParse!K172,WeightedParse!Q172,WeightedParse!T172,WeightedParse!V172,WeightedParse!X172,WeightedParse!Z172,WeightedParse!AB172,WeightedParse!AD172,WeightedParse!AF172,WeightedParse!AG172,WeightedParse!AI172,WeightedParse!AJ172,WeightedParse!AK172),HARMEAN(WeightedParse!I172,WeightedParse!J172,WeightedParse!K172,WeightedParse!Q172,WeightedParse!T172,WeightedParse!V172,WeightedParse!X172,WeightedParse!Z172,WeightedParse!AB172,WeightedParse!AD172,WeightedParse!AF172,WeightedParse!AG172,WeightedParse!AI172,WeightedParse!AJ172,WeightedParse!AK172)*Variables!$B$5),"")</f>
        <v/>
      </c>
      <c r="AX172" s="114" t="str">
        <f>IF($A172&gt;"",IF(AND(EXACT(SquadExport!$BT172,TRUE),EXACT(SquadExport!$BL172,TRUE)),HARMEAN(WeightedParse!K172,WeightedParse!Q172,WeightedParse!U172,WeightedParse!V172,WeightedParse!W172,WeightedParse!X172,WeightedParse!Y172,WeightedParse!Z172,WeightedParse!AD172,WeightedParse!AF172,WeightedParse!AH172,WeightedParse!AI172,WeightedParse!AJ172,WeightedParse!AK172,WeightedParse!AN172,WeightedParse!AO172,WeightedParse!AP172),HARMEAN(WeightedParse!K172,WeightedParse!Q172,WeightedParse!U172,WeightedParse!V172,WeightedParse!W172,WeightedParse!X172,WeightedParse!Y172,WeightedParse!Z172,WeightedParse!AD172,WeightedParse!AF172,WeightedParse!AH172,WeightedParse!AI172,WeightedParse!AJ172,WeightedParse!AK172,WeightedParse!AN172,WeightedParse!AO172,WeightedParse!AP172)*Variables!$B$5),"")</f>
        <v/>
      </c>
      <c r="AY172" s="114" t="str">
        <f>IF($A172&gt;"",IF(AND(EXACT(SquadExport!$BT172,TRUE),EXACT(SquadExport!$BL172,TRUE)),HARMEAN(WeightedParse!I172,WeightedParse!J172,WeightedParse!K172,WeightedParse!M172,WeightedParse!N172,WeightedParse!Q172,WeightedParse!T172,WeightedParse!V172,WeightedParse!X172,WeightedParse!Z172,WeightedParse!AD172,WeightedParse!AF172,WeightedParse!AG172,WeightedParse!AH172,WeightedParse!AI172,WeightedParse!AJ172,WeightedParse!AK172,WeightedParse!AL172,WeightedParse!AN172,WeightedParse!AO172,WeightedParse!AP172),HARMEAN(WeightedParse!I172,WeightedParse!J172,WeightedParse!K172,WeightedParse!M172,WeightedParse!N172,WeightedParse!Q172,WeightedParse!T172,WeightedParse!V172,WeightedParse!X172,WeightedParse!Z172,WeightedParse!AD172,WeightedParse!AF172,WeightedParse!AG172,WeightedParse!AH172,WeightedParse!AI172,WeightedParse!AJ172,WeightedParse!AK172,WeightedParse!AL172,WeightedParse!AN172,WeightedParse!AO172,WeightedParse!AP172)*Variables!$B$5),"")</f>
        <v/>
      </c>
    </row>
    <row r="173" spans="1:51" ht="15" customHeight="1" x14ac:dyDescent="0.25">
      <c r="A173" s="3" t="str">
        <f>IF(WeightedParse!A173&gt;"",WeightedParse!A173,"")</f>
        <v/>
      </c>
      <c r="B173" s="4" t="str">
        <f>IF(WeightedParse!B173&gt;0,WeightedParse!B173,"")</f>
        <v/>
      </c>
      <c r="C173" s="4" t="str">
        <f>IF(A173&gt;"",IF(AND(B173&lt;=Variables!$B$8,G173&gt;2),"Youth",IF(AND(B173&lt;=Variables!$B$8,G173&lt;=2),"Prospect",IF(AND(B173&gt;=Variables!$B$9,G173&gt;2),"Old",IF(G173&gt;=3,"Reserves","First Team")))),"")</f>
        <v/>
      </c>
      <c r="D173" s="4" t="str">
        <f>SquadExport!BJ173</f>
        <v/>
      </c>
      <c r="E173" s="4" t="str">
        <f>IF(A173&gt;"",VLOOKUP(F173,Roles!A:B,2,FALSE)&amp;IF(OR(VLOOKUP(F173,Roles!$A:$B,2,FALSE)="FB",VLOOKUP(F173,Roles!$A:$B,2,FALSE)="WB",VLOOKUP(F173,Roles!$A:$B,2,FALSE)="WM",VLOOKUP(F173,Roles!$A:$B,2,FALSE)="W"),IF(AND(SquadExport!BK173=TRUE,SquadExport!BM173=TRUE,WeightedParse!BB173&gt;=WeightedParse!BC173)," (R)",IF(AND(SquadExport!BK173=TRUE,SquadExport!BM173=TRUE,WeightedParse!BB173&lt;WeightedParse!BC173)," (L)",IF(AND(SquadExport!BK173=TRUE,SquadExport!BM173=FALSE), " (L)",IF(AND(SquadExport!BK173=FALSE,SquadExport!BM173=TRUE)," (R)","")))),""),"")</f>
        <v/>
      </c>
      <c r="F173" s="4" t="str" cm="1">
        <f t="array" ref="F173">IF(A173&gt;"",INDEX($J$1:$AY$1,SUMPRODUCT(MAX(($J$2:$AY$200=MAX($J173:$AY173))*(COLUMN($J$2:$AY$200))))-COLUMN($J$1)+1),"")</f>
        <v/>
      </c>
      <c r="G173" s="4" t="str">
        <f t="shared" si="6"/>
        <v/>
      </c>
      <c r="H173" s="4" t="str">
        <f t="shared" si="7"/>
        <v/>
      </c>
      <c r="I173" s="5" t="str">
        <f t="shared" si="8"/>
        <v/>
      </c>
      <c r="J173" s="114" t="str">
        <f>IF($A173&gt;"",HARMEAN(WeightedParse!V173,WeightedParse!Y173,WeightedParse!Z173,WeightedParse!AE173,WeightedParse!AJ173,WeightedParse!AQ173,WeightedParse!AR173,WeightedParse!AS173,WeightedParse!AU173,WeightedParse!AV173,WeightedParse!AW173,WeightedParse!AY173,WeightedParse!BA173),"")</f>
        <v/>
      </c>
      <c r="K173" s="114" t="str">
        <f>IF(A173&gt;"",HARMEAN(WeightedParse!K173,WeightedParse!Q173,WeightedParse!V173,WeightedParse!X173,WeightedParse!Y173,WeightedParse!Z173,WeightedParse!AE173,WeightedParse!AG173,WeightedParse!AI173,WeightedParse!AJ173,WeightedParse!AQ173,WeightedParse!AR173,WeightedParse!AS173,WeightedParse!AU173,WeightedParse!AV173,WeightedParse!AW173,WeightedParse!AY173,WeightedParse!AZ173,WeightedParse!BA173),"")</f>
        <v/>
      </c>
      <c r="L173" s="114" t="str">
        <f>IF($A173&gt;"",IF(AND(EXACT(SquadExport!$BO173,TRUE),EXACT(SquadExport!$BL173,TRUE)),HARMEAN(WeightedParse!M173,WeightedParse!P173,WeightedParse!S173,WeightedParse!U173,WeightedParse!V173,WeightedParse!W173,WeightedParse!Y173,WeightedParse!AE173,WeightedParse!AL173,WeightedParse!AN173,WeightedParse!AP173),HARMEAN(WeightedParse!M173,WeightedParse!P173,WeightedParse!S173,WeightedParse!U173,WeightedParse!V173,WeightedParse!W173,WeightedParse!Y173,WeightedParse!AE173,WeightedParse!AL173,WeightedParse!AN173,WeightedParse!AP173)*Variables!$B$5),"")</f>
        <v/>
      </c>
      <c r="M173" s="114" t="str">
        <f>IF($A173&gt;"",IF(AND(EXACT(SquadExport!$BO173,TRUE),EXACT(SquadExport!$BL173,TRUE)),HARMEAN(WeightedParse!M173,WeightedParse!P173,WeightedParse!S173,WeightedParse!U173,WeightedParse!V173,WeightedParse!W173,WeightedParse!X173,WeightedParse!Y173,WeightedParse!Z173,WeightedParse!AE173,WeightedParse!AL173,WeightedParse!AN173,WeightedParse!AP173),HARMEAN(WeightedParse!M173,WeightedParse!P173,WeightedParse!S173,WeightedParse!U173,WeightedParse!V173,WeightedParse!W173,WeightedParse!X173,WeightedParse!Y173,WeightedParse!Z173,WeightedParse!AE173,WeightedParse!AL173,WeightedParse!AN173,WeightedParse!AP173)*Variables!$B$5),"")</f>
        <v/>
      </c>
      <c r="N173" s="114" t="str">
        <f>IF($A173&gt;"",IF(AND(EXACT(SquadExport!$BO173,TRUE),EXACT(SquadExport!$BL173,TRUE)),HARMEAN(WeightedParse!K173,WeightedParse!M173,WeightedParse!P173,WeightedParse!Q173,WeightedParse!S173,WeightedParse!T173,WeightedParse!U173,WeightedParse!V173,WeightedParse!W173,WeightedParse!X173,WeightedParse!Y173,WeightedParse!Z173,WeightedParse!AE173,WeightedParse!AG173,WeightedParse!AL173,WeightedParse!AN173,WeightedParse!AP173),HARMEAN(WeightedParse!K173,WeightedParse!M173,WeightedParse!P173,WeightedParse!Q173,WeightedParse!S173,WeightedParse!T173,WeightedParse!U173,WeightedParse!V173,WeightedParse!W173,WeightedParse!X173,WeightedParse!Y173,WeightedParse!Z173,WeightedParse!AE173,WeightedParse!AG173,WeightedParse!AL173,WeightedParse!AN173,WeightedParse!AP173)*Variables!$B$5),"")</f>
        <v/>
      </c>
      <c r="O173" s="114" t="str">
        <f>IF($A173&gt;"",IF(AND(EXACT(SquadExport!$BO173,TRUE),EXACT(SquadExport!$BL173,TRUE)),HARMEAN(WeightedParse!I173,WeightedParse!K173,WeightedParse!M173,WeightedParse!P173,WeightedParse!Q173,WeightedParse!S173,WeightedParse!T173,WeightedParse!V173,WeightedParse!W173,WeightedParse!X173,WeightedParse!Y173,WeightedParse!Z173,WeightedParse!AB173,WeightedParse!AE173,WeightedParse!AF173,WeightedParse!AG173,WeightedParse!AJ173,WeightedParse!AK173,WeightedParse!AL173,WeightedParse!AN173,WeightedParse!AO173,WeightedParse!AP173),HARMEAN(WeightedParse!I173,WeightedParse!K173,WeightedParse!M173,WeightedParse!P173,WeightedParse!Q173,WeightedParse!S173,WeightedParse!T173,WeightedParse!V173,WeightedParse!W173,WeightedParse!X173,WeightedParse!Y173,WeightedParse!Z173,WeightedParse!AB173,WeightedParse!AE173,WeightedParse!AF173,WeightedParse!AG173,WeightedParse!AJ173,WeightedParse!AK173,WeightedParse!AL173,WeightedParse!AN173,WeightedParse!AO173,WeightedParse!AP173)*Variables!$B$5),"")</f>
        <v/>
      </c>
      <c r="P173" s="114" t="str">
        <f>IF($A173&gt;"",IF(AND(OR(EXACT(SquadExport!$BO173,TRUE),EXACT(SquadExport!$BP173,TRUE)),OR(EXACT(SquadExport!$BK173,TRUE),EXACT(SquadExport!$BM173,TRUE))),HARMEAN(WeightedParse!M173,WeightedParse!P173,WeightedParse!S173,WeightedParse!U173,WeightedParse!V173,WeightedParse!W173,WeightedParse!Y173,WeightedParse!AE173,WeightedParse!AF173,WeightedParse!AP173),HARMEAN(WeightedParse!M173,WeightedParse!P173,WeightedParse!S173,WeightedParse!U173,WeightedParse!V173,WeightedParse!W173,WeightedParse!Y173,WeightedParse!AE173,WeightedParse!AF173,WeightedParse!AP173)*Variables!$B$5),"")</f>
        <v/>
      </c>
      <c r="Q173" s="114" t="str">
        <f>IF($A173&gt;"",IF(AND(OR(EXACT(SquadExport!$BO173,TRUE),EXACT(SquadExport!$BP173,TRUE)),OR(EXACT(SquadExport!$BK173,TRUE),EXACT(SquadExport!$BM173,TRUE))),HARMEAN(WeightedParse!H173,WeightedParse!P173,WeightedParse!Q173,WeightedParse!S173,WeightedParse!T173,WeightedParse!V173,WeightedParse!X173,WeightedParse!Y173,WeightedParse!Z173,WeightedParse!AE173,WeightedParse!AF173,WeightedParse!AH173,WeightedParse!AN173,WeightedParse!AO173),HARMEAN(WeightedParse!H173,WeightedParse!P173,WeightedParse!Q173,WeightedParse!S173,WeightedParse!T173,WeightedParse!V173,WeightedParse!X173,WeightedParse!Y173,WeightedParse!Z173,WeightedParse!AE173,WeightedParse!AF173,WeightedParse!AH173,WeightedParse!AN173,WeightedParse!AO173)*Variables!$B$5),"")</f>
        <v/>
      </c>
      <c r="R173" s="115" t="str">
        <f>IF($A173&gt;"",IF(AND(OR(EXACT(SquadExport!$BO173,TRUE),EXACT(SquadExport!$BP173,TRUE)),OR(EXACT(SquadExport!$BK173,TRUE),EXACT(SquadExport!$BM173,TRUE))),HARMEAN(WeightedParse!H173,WeightedParse!I173,WeightedParse!K173,WeightedParse!P173,WeightedParse!Q173,WeightedParse!S173,WeightedParse!T173,WeightedParse!V173,WeightedParse!Y173,WeightedParse!Z173,WeightedParse!AD173,WeightedParse!AE173,WeightedParse!AF173,WeightedParse!AH173,WeightedParse!AI173,WeightedParse!AJ173,WeightedParse!AN173,WeightedParse!AO173),HARMEAN(WeightedParse!H173,WeightedParse!I173,WeightedParse!K173,WeightedParse!P173,WeightedParse!Q173,WeightedParse!S173,WeightedParse!T173,WeightedParse!V173,WeightedParse!Y173,WeightedParse!Z173,WeightedParse!AD173,WeightedParse!AE173,WeightedParse!AF173,WeightedParse!AH173,WeightedParse!AI173,WeightedParse!AJ173,WeightedParse!AN173,WeightedParse!AO173)*Variables!$B$5),"")</f>
        <v/>
      </c>
      <c r="S173" s="115" t="str">
        <f>IF($A173&gt;"",IF(AND(OR(EXACT(SquadExport!$BO173,TRUE),EXACT(SquadExport!$BP173,TRUE)),OR(EXACT(SquadExport!$BK173,TRUE),EXACT(SquadExport!$BM173,TRUE))),HARMEAN(WeightedParse!H173,WeightedParse!I173,WeightedParse!K173,WeightedParse!Q173,WeightedParse!S173,WeightedParse!T173,WeightedParse!V173,WeightedParse!X173,WeightedParse!Z173,WeightedParse!AB173,WeightedParse!AD173,WeightedParse!AF173,WeightedParse!AG173,WeightedParse!AH173,WeightedParse!AI173,WeightedParse!AJ173,WeightedParse!AK173,WeightedParse!AN173,WeightedParse!AO173),HARMEAN(WeightedParse!H173,WeightedParse!I173,WeightedParse!K173,WeightedParse!Q173,WeightedParse!S173,WeightedParse!T173,WeightedParse!V173,WeightedParse!X173,WeightedParse!Z173,WeightedParse!AB173,WeightedParse!AD173,WeightedParse!AF173,WeightedParse!AG173,WeightedParse!AH173,WeightedParse!AI173,WeightedParse!AJ173,WeightedParse!AK173,WeightedParse!AN173,WeightedParse!AO173)*Variables!$B$5),"")</f>
        <v/>
      </c>
      <c r="T173" s="114" t="str">
        <f>IF($A173&gt;"",IF(AND(OR(EXACT(SquadExport!$BO173,TRUE),EXACT(SquadExport!$BP173,TRUE)),OR(EXACT(SquadExport!$BK173,TRUE),EXACT(SquadExport!$BM173,TRUE))),HARMEAN(WeightedParse!I173,WeightedParse!K173,WeightedParse!N173,WeightedParse!P173,WeightedParse!Q173,WeightedParse!S173,WeightedParse!T173,WeightedParse!V173,WeightedParse!X173,WeightedParse!Y173,WeightedParse!Z173,WeightedParse!AB173,WeightedParse!AD173,WeightedParse!AE173,WeightedParse!AF173,WeightedParse!AH173,WeightedParse!AI173,WeightedParse!AJ173,WeightedParse!AN173,WeightedParse!AO173)*WeightedParse!BD173,(HARMEAN(WeightedParse!I173,WeightedParse!K173,WeightedParse!N173,WeightedParse!P173,WeightedParse!Q173,WeightedParse!S173,WeightedParse!T173,WeightedParse!V173,WeightedParse!X173,WeightedParse!Y173,WeightedParse!Z173,WeightedParse!AB173,WeightedParse!AD173,WeightedParse!AE173,WeightedParse!AF173,WeightedParse!AH173,WeightedParse!AI173,WeightedParse!AJ173,WeightedParse!AN173,WeightedParse!AO173)*WeightedParse!BD173)*Variables!$B$5),"")</f>
        <v/>
      </c>
      <c r="U173" s="114" t="str">
        <f>IF($A173&gt;"",IF(EXACT(SquadExport!$BQ173,TRUE),HARMEAN(WeightedParse!P173,WeightedParse!S173,WeightedParse!V173,WeightedParse!X173,WeightedParse!Y173,WeightedParse!Z173,WeightedParse!AE173,WeightedParse!AF173,WeightedParse!AP173),HARMEAN(WeightedParse!P173,WeightedParse!S173,WeightedParse!V173,WeightedParse!X173,WeightedParse!Y173,WeightedParse!Z173,WeightedParse!AE173,WeightedParse!AF173,WeightedParse!AP173)*Variables!$B$5),"")</f>
        <v/>
      </c>
      <c r="V173" s="114" t="str">
        <f>IF($A173&gt;"",IF(EXACT(SquadExport!$BQ173,TRUE),HARMEAN(WeightedParse!K173,WeightedParse!Q173,WeightedParse!S173,WeightedParse!T173,WeightedParse!V173,WeightedParse!X173,WeightedParse!Z173,WeightedParse!AE173,WeightedParse!AF173,WeightedParse!AG173,WeightedParse!AH173,WeightedParse!AK173),HARMEAN(WeightedParse!K173,WeightedParse!Q173,WeightedParse!S173,WeightedParse!T173,WeightedParse!V173,WeightedParse!X173,WeightedParse!Z173,WeightedParse!AE173,WeightedParse!AF173,WeightedParse!AG173,WeightedParse!AH173,WeightedParse!AK173)*Variables!$B$5),"")</f>
        <v/>
      </c>
      <c r="W173" s="114" t="str">
        <f>IF($A173&gt;"",IF(EXACT(SquadExport!$BQ173,TRUE),HARMEAN(WeightedParse!I173,WeightedParse!K173,WeightedParse!N173,WeightedParse!Q173,WeightedParse!T173,WeightedParse!V173,WeightedParse!X173,WeightedParse!Z173,WeightedParse!AB173,WeightedParse!AD173,WeightedParse!AF173,WeightedParse!AG173,WeightedParse!AK173),HARMEAN(WeightedParse!I173,WeightedParse!K173,WeightedParse!N173,WeightedParse!Q173,WeightedParse!T173,WeightedParse!V173,WeightedParse!X173,WeightedParse!Z173,WeightedParse!AB173,WeightedParse!AD173,WeightedParse!AF173,WeightedParse!AG173,WeightedParse!AK173)*Variables!$B$5),"")</f>
        <v/>
      </c>
      <c r="X173" s="114" t="str">
        <f>IF($A173&gt;"",IF(EXACT(SquadExport!$BQ173,TRUE),HARMEAN(WeightedParse!K173,WeightedParse!P173,WeightedParse!Q173,WeightedParse!S173,WeightedParse!U173,WeightedParse!V173,WeightedParse!X173,WeightedParse!Y173,WeightedParse!Z173,WeightedParse!AE173,WeightedParse!AF173,WeightedParse!AH173,WeightedParse!AO173,WeightedParse!AP173),HARMEAN(WeightedParse!K173,WeightedParse!P173,WeightedParse!Q173,WeightedParse!S173,WeightedParse!U173,WeightedParse!V173,WeightedParse!X173,WeightedParse!Y173,WeightedParse!Z173,WeightedParse!AE173,WeightedParse!AF173,WeightedParse!AH173,WeightedParse!AO173,WeightedParse!AP173)*Variables!$B$5),"")</f>
        <v/>
      </c>
      <c r="Y173" s="114" t="str">
        <f>IF($A173&gt;"",IF(EXACT(SquadExport!$BQ173,TRUE),HARMEAN(WeightedParse!P173,WeightedParse!Q173,WeightedParse!S173,WeightedParse!U173,WeightedParse!V173,WeightedParse!W173,WeightedParse!Y173,WeightedParse!AE173,WeightedParse!AF173,WeightedParse!AH173,WeightedParse!AJ173,WeightedParse!AN173,WeightedParse!AO173,WeightedParse!AP173),HARMEAN(WeightedParse!P173,WeightedParse!Q173,WeightedParse!S173,WeightedParse!U173,WeightedParse!V173,WeightedParse!W173,WeightedParse!Y173,WeightedParse!AE173,WeightedParse!AF173,WeightedParse!AH173,WeightedParse!AJ173,WeightedParse!AN173,WeightedParse!AO173,WeightedParse!AP173)*Variables!$B$5),"")</f>
        <v/>
      </c>
      <c r="Z173" s="114" t="str">
        <f>IF($A173&gt;"",IF(EXACT(SquadExport!$BQ173,TRUE),HARMEAN(WeightedParse!M173,WeightedParse!P173,WeightedParse!Q173,WeightedParse!S173,WeightedParse!U173,WeightedParse!V173,WeightedParse!W173,WeightedParse!X173,WeightedParse!Y173,WeightedParse!Z173,WeightedParse!AE173,WeightedParse!AF173,WeightedParse!AH173,WeightedParse!AL173,WeightedParse!AO173,WeightedParse!AP173),HARMEAN(WeightedParse!M173,WeightedParse!P173,WeightedParse!Q173,WeightedParse!S173,WeightedParse!U173,WeightedParse!V173,WeightedParse!W173,WeightedParse!X173,WeightedParse!Y173,WeightedParse!Z173,WeightedParse!AE173,WeightedParse!AF173,WeightedParse!AH173,WeightedParse!AL173,WeightedParse!AO173,WeightedParse!AP173)*Variables!$B$5),"")</f>
        <v/>
      </c>
      <c r="AA173" s="114" t="str">
        <f>IF($A173&gt;"",IF(EXACT(SquadExport!$BQ173,TRUE),HARMEAN(WeightedParse!J173,WeightedParse!K173,WeightedParse!N173,WeightedParse!P173,WeightedParse!Q173,WeightedParse!S173,WeightedParse!V173,WeightedParse!X173,WeightedParse!Y173,WeightedParse!Z173,WeightedParse!AD173,WeightedParse!AE173,WeightedParse!AH173,WeightedParse!AI173,WeightedParse!AK173,WeightedParse!AN173,WeightedParse!AO173,WeightedParse!AP173),HARMEAN(WeightedParse!J173,WeightedParse!K173,WeightedParse!N173,WeightedParse!P173,WeightedParse!Q173,WeightedParse!S173,WeightedParse!V173,WeightedParse!X173,WeightedParse!Y173,WeightedParse!Z173,WeightedParse!AD173,WeightedParse!AE173,WeightedParse!AH173,WeightedParse!AI173,WeightedParse!AK173,WeightedParse!AN173,WeightedParse!AO173,WeightedParse!AP173)*Variables!$B$5),"")</f>
        <v/>
      </c>
      <c r="AB173" s="114" t="str">
        <f>IF($A173&gt;"",IF(AND(EXACT(SquadExport!$BR173,TRUE),EXACT(SquadExport!$BL173,TRUE)),HARMEAN(WeightedParse!I173,WeightedParse!K173,WeightedParse!N173,WeightedParse!Q173,WeightedParse!T173,WeightedParse!V173,WeightedParse!X173,WeightedParse!Y173,WeightedParse!Z173,WeightedParse!AD173,WeightedParse!AE173,WeightedParse!AF173,WeightedParse!AG173,WeightedParse!AH173,WeightedParse!AI173,WeightedParse!AJ173,WeightedParse!AK173,WeightedParse!AN173,WeightedParse!AO173),HARMEAN(WeightedParse!I173,WeightedParse!K173,WeightedParse!N173,WeightedParse!Q173,WeightedParse!T173,WeightedParse!V173,WeightedParse!X173,WeightedParse!Y173,WeightedParse!Z173,WeightedParse!AD173,WeightedParse!AE173,WeightedParse!AF173,WeightedParse!AG173,WeightedParse!AH173,WeightedParse!AI173,WeightedParse!AJ173,WeightedParse!AK173,WeightedParse!AN173,WeightedParse!AO173)*Variables!$B$5),"")</f>
        <v/>
      </c>
      <c r="AC173" s="114" t="str">
        <f>IF($A173&gt;"",IF(AND(EXACT(SquadExport!$BR173,TRUE),EXACT(SquadExport!$BL173,TRUE)),HARMEAN(WeightedParse!K173,WeightedParse!Q173,WeightedParse!S173,WeightedParse!T173,WeightedParse!V173,WeightedParse!X173,WeightedParse!Y173,WeightedParse!Z173,WeightedParse!AD173,WeightedParse!AE173,WeightedParse!AF173,WeightedParse!AG173,WeightedParse!AH173,WeightedParse!AO173),HARMEAN(WeightedParse!K173,WeightedParse!Q173,WeightedParse!S173,WeightedParse!T173,WeightedParse!V173,WeightedParse!X173,WeightedParse!Y173,WeightedParse!Z173,WeightedParse!AD173,WeightedParse!AE173,WeightedParse!AF173,WeightedParse!AG173,WeightedParse!AH173,WeightedParse!AO173)*Variables!$B$5),"")</f>
        <v/>
      </c>
      <c r="AD173" s="114" t="str">
        <f>IF($A173&gt;"",IF(AND(EXACT(SquadExport!$BR173,TRUE),EXACT(SquadExport!$BL173,TRUE)),HARMEAN(WeightedParse!I173,WeightedParse!J173,WeightedParse!K173,WeightedParse!N173,WeightedParse!Q173,WeightedParse!S173,WeightedParse!T173,WeightedParse!V173,WeightedParse!X173,WeightedParse!Z173,WeightedParse!AB173,WeightedParse!AD173,WeightedParse!AG173,WeightedParse!AH173,WeightedParse!AI173,WeightedParse!AK173,WeightedParse!AO173),HARMEAN(WeightedParse!I173,WeightedParse!J173,WeightedParse!K173,WeightedParse!N173,WeightedParse!Q173,WeightedParse!S173,WeightedParse!T173,WeightedParse!V173,WeightedParse!X173,WeightedParse!Z173,WeightedParse!AB173,WeightedParse!AD173,WeightedParse!AG173,WeightedParse!AH173,WeightedParse!AI173,WeightedParse!AK173,WeightedParse!AO173)*Variables!$B$5),"")</f>
        <v/>
      </c>
      <c r="AE173" s="114" t="str">
        <f>IF($A173&gt;"",IF(AND(EXACT(SquadExport!$BR173,TRUE),EXACT(SquadExport!$BL173,TRUE)),HARMEAN(WeightedParse!K173,WeightedParse!N173,WeightedParse!P173,WeightedParse!Q173,WeightedParse!S173,WeightedParse!T173,WeightedParse!U173,WeightedParse!V173,WeightedParse!X173,WeightedParse!Y173,WeightedParse!Z173,WeightedParse!AD173,WeightedParse!AE173,WeightedParse!AF173,WeightedParse!AG173,WeightedParse!AH173,WeightedParse!AI173,WeightedParse!AO173),HARMEAN(WeightedParse!K173,WeightedParse!N173,WeightedParse!P173,WeightedParse!Q173,WeightedParse!S173,WeightedParse!T173,WeightedParse!U173,WeightedParse!V173,WeightedParse!X173,WeightedParse!Y173,WeightedParse!Z173,WeightedParse!AD173,WeightedParse!AE173,WeightedParse!AF173,WeightedParse!AG173,WeightedParse!AH173,WeightedParse!AI173,WeightedParse!AO173)*Variables!$B$5),"")</f>
        <v/>
      </c>
      <c r="AF173" s="114" t="str">
        <f>IF($A173&gt;"",IF(AND(EXACT(SquadExport!$BR173,TRUE),EXACT(SquadExport!$BL173,TRUE)),HARMEAN(WeightedParse!I173,WeightedParse!J173,WeightedParse!K173,WeightedParse!N173,WeightedParse!Q173,WeightedParse!S173,WeightedParse!T173,WeightedParse!U173,WeightedParse!V173,WeightedParse!X173,WeightedParse!Z173,WeightedParse!AD173,WeightedParse!AE173,WeightedParse!AF173,WeightedParse!AH173,WeightedParse!AI173,WeightedParse!AK173,WeightedParse!AN173,WeightedParse!AO173,WeightedParse!AP173),HARMEAN(WeightedParse!I173,WeightedParse!J173,WeightedParse!K173,WeightedParse!N173,WeightedParse!Q173,WeightedParse!S173,WeightedParse!T173,WeightedParse!U173,WeightedParse!V173,WeightedParse!X173,WeightedParse!Z173,WeightedParse!AD173,WeightedParse!AE173,WeightedParse!AF173,WeightedParse!AH173,WeightedParse!AI173,WeightedParse!AK173,WeightedParse!AN173,WeightedParse!AO173,WeightedParse!AP173)*Variables!$B$5),"")</f>
        <v/>
      </c>
      <c r="AG173" s="114" t="str">
        <f>IF($A173&gt;"",IF(AND(OR(EXACT(SquadExport!$BR173,TRUE),EXACT(SquadExport!$BS173,TRUE)),OR(EXACT(SquadExport!$BK173,TRUE),EXACT(SquadExport!$BM173,TRUE))),HARMEAN(WeightedParse!I173,WeightedParse!K173,WeightedParse!Q173,WeightedParse!T173,WeightedParse!X173,WeightedParse!Z173,WeightedParse!AD173,WeightedParse!AF173,WeightedParse!AG173,WeightedParse!AJ173),HARMEAN(WeightedParse!I173,WeightedParse!K173,WeightedParse!Q173,WeightedParse!T173,WeightedParse!X173,WeightedParse!Z173,WeightedParse!AD173,WeightedParse!AF173,WeightedParse!AG173,WeightedParse!AJ173)*Variables!$B$5),"")</f>
        <v/>
      </c>
      <c r="AH173" s="114" t="str">
        <f>IF($A173&gt;"",IF(AND(OR(EXACT(SquadExport!$BR173,TRUE),EXACT(SquadExport!$BS173,TRUE)),OR(EXACT(SquadExport!$BK173,TRUE),EXACT(SquadExport!$BM173,TRUE))),HARMEAN(WeightedParse!H173,WeightedParse!K173,WeightedParse!P173,WeightedParse!Q173,WeightedParse!S173,WeightedParse!T173,WeightedParse!V173,WeightedParse!X173,WeightedParse!Y173,WeightedParse!Z173,WeightedParse!AD173,WeightedParse!AE173,WeightedParse!AF173,WeightedParse!AG173,WeightedParse!AH173,WeightedParse!AO173),HARMEAN(WeightedParse!H173,WeightedParse!K173,WeightedParse!P173,WeightedParse!Q173,WeightedParse!S173,WeightedParse!T173,WeightedParse!V173,WeightedParse!X173,WeightedParse!Y173,WeightedParse!Z173,WeightedParse!AD173,WeightedParse!AE173,WeightedParse!AF173,WeightedParse!AG173,WeightedParse!AH173,WeightedParse!AO173)*Variables!$B$5),"")</f>
        <v/>
      </c>
      <c r="AI173" s="114" t="str">
        <f>IF($A173&gt;"",IF(AND(OR(EXACT(SquadExport!$BR173,TRUE),EXACT(SquadExport!$BS173,TRUE)),OR(EXACT(SquadExport!$BK173,TRUE),EXACT(SquadExport!$BM173,TRUE))),HARMEAN(WeightedParse!H173,WeightedParse!I173,WeightedParse!K173,WeightedParse!P173,WeightedParse!Q173,WeightedParse!S173,WeightedParse!T173,WeightedParse!U173,WeightedParse!V173,WeightedParse!X173,WeightedParse!Y173,WeightedParse!Z173,WeightedParse!AD173,WeightedParse!AE173,WeightedParse!AF173,WeightedParse!AH173,WeightedParse!AI173,WeightedParse!AO173),HARMEAN(WeightedParse!H173,WeightedParse!I173,WeightedParse!K173,WeightedParse!P173,WeightedParse!Q173,WeightedParse!S173,WeightedParse!T173,WeightedParse!U173,WeightedParse!V173,WeightedParse!X173,WeightedParse!Y173,WeightedParse!Z173,WeightedParse!AD173,WeightedParse!AE173,WeightedParse!AF173,WeightedParse!AH173,WeightedParse!AI173,WeightedParse!AO173)*Variables!$B$5),"")</f>
        <v/>
      </c>
      <c r="AJ173" s="114" t="str">
        <f>IF($A173&gt;"",IF(AND(OR(EXACT(SquadExport!$BR173,TRUE),EXACT(SquadExport!$BS173,TRUE)),OR(EXACT(SquadExport!$BK173,TRUE),EXACT(SquadExport!$BM173,TRUE))),HARMEAN(WeightedParse!H173,WeightedParse!K173,WeightedParse!M173,WeightedParse!V173,WeightedParse!W173,WeightedParse!AD173,WeightedParse!AF173,WeightedParse!AH173,WeightedParse!AK173,WeightedParse!AL173,WeightedParse!AO173,WeightedParse!AP173)*(CONVERT(LEFT(SquadExport!$E173,FIND("'",SquadExport!$E173)-1)+((MID(SquadExport!$E173,FIND("'",SquadExport!$E173)+1,LEN(SquadExport!$E173)-FIND("'",SquadExport!$E173)-1))/12),"ft","m")-1)/(Variables!$C$4-1),(HARMEAN(WeightedParse!H173,WeightedParse!K173,WeightedParse!M173,WeightedParse!V173,WeightedParse!W173,WeightedParse!AD173,WeightedParse!AF173,WeightedParse!AH173,WeightedParse!AK173,WeightedParse!AL173,WeightedParse!AO173,WeightedParse!AP173)*(CONVERT(LEFT(SquadExport!$E173,FIND("'",SquadExport!$E173)-1)+((MID(SquadExport!$E173,FIND("'",SquadExport!$E173)+1,LEN(SquadExport!$E173)-FIND("'",SquadExport!$E173)-1))/12),"ft","m")-1)/(Variables!$C$4-1))*Variables!$B$5),"")</f>
        <v/>
      </c>
      <c r="AK173" s="114" t="str">
        <f>IF($A173&gt;"",IF(AND(OR(EXACT(SquadExport!$BR173,TRUE),EXACT(SquadExport!$BS173,TRUE)),OR(EXACT(SquadExport!$BK173,TRUE),EXACT(SquadExport!$BM173,TRUE))),HARMEAN(WeightedParse!J173,WeightedParse!K173,WeightedParse!T173,WeightedParse!V173,WeightedParse!X173,WeightedParse!Y173,WeightedParse!Z173,WeightedParse!AD173,WeightedParse!AH173,WeightedParse!AI173,WeightedParse!AK173,WeightedParse!AO173),HARMEAN(WeightedParse!J173,WeightedParse!K173,WeightedParse!T173,WeightedParse!V173,WeightedParse!X173,WeightedParse!Y173,WeightedParse!Z173,WeightedParse!AD173,WeightedParse!AH173,WeightedParse!AI173,WeightedParse!AK173,WeightedParse!AO173)*Variables!$B$5),"")</f>
        <v/>
      </c>
      <c r="AL173" s="114" t="str">
        <f>IF($A173&gt;"",IF(AND(OR(EXACT(SquadExport!$BR173,TRUE),EXACT(SquadExport!$BS173,TRUE)),OR(EXACT(SquadExport!$BK173,TRUE),EXACT(SquadExport!$BM173,TRUE))),HARMEAN(WeightedParse!H173,WeightedParse!I173,WeightedParse!K173,WeightedParse!Q173,WeightedParse!T173,WeightedParse!V173,WeightedParse!AB173,WeightedParse!AD173,WeightedParse!AH173,WeightedParse!AI173,WeightedParse!AJ173,WeightedParse!AN173,WeightedParse!AO173),HARMEAN(WeightedParse!H173,WeightedParse!I173,WeightedParse!K173,WeightedParse!Q173,WeightedParse!T173,WeightedParse!V173,WeightedParse!AB173,WeightedParse!AD173,WeightedParse!AH173,WeightedParse!AI173,WeightedParse!AJ173,WeightedParse!AN173,WeightedParse!AO173)*Variables!$B$5),"")</f>
        <v/>
      </c>
      <c r="AM173" s="114" t="str">
        <f>IF($A173&gt;"",IF(AND(OR(EXACT(SquadExport!$BR173,TRUE),EXACT(SquadExport!$BS173,TRUE)),OR(EXACT(SquadExport!$BK173,TRUE),EXACT(SquadExport!$BM173,TRUE))),HARMEAN(WeightedParse!I173,WeightedParse!J173,WeightedParse!K173,WeightedParse!N173,WeightedParse!Q173,WeightedParse!T173,WeightedParse!V173,WeightedParse!X173,WeightedParse!AB173,WeightedParse!AD173,WeightedParse!AG173,WeightedParse!AI173,WeightedParse!AJ173,WeightedParse!AK173,WeightedParse!AN173)*WeightedParse!BD173,(HARMEAN(WeightedParse!I173,WeightedParse!J173,WeightedParse!K173,WeightedParse!N173,WeightedParse!Q173,WeightedParse!T173,WeightedParse!V173,WeightedParse!X173,WeightedParse!AB173,WeightedParse!AD173,WeightedParse!AG173,WeightedParse!AI173,WeightedParse!AJ173,WeightedParse!AK173,WeightedParse!AN173)*WeightedParse!BD173)*Variables!$B$5),"")</f>
        <v/>
      </c>
      <c r="AN173" s="114" t="str">
        <f>IF($A173&gt;"",IF(AND(OR(EXACT(SquadExport!$BR173,TRUE),EXACT(SquadExport!$BS173,TRUE)),OR(EXACT(SquadExport!$BK173,TRUE),EXACT(SquadExport!$BM173,TRUE))),HARMEAN(WeightedParse!H173,WeightedParse!I173,WeightedParse!K173,WeightedParse!N173,WeightedParse!Q173,WeightedParse!T173,WeightedParse!V173,WeightedParse!X173,WeightedParse!Z173,WeightedParse!AD173,WeightedParse!AG173,WeightedParse!AH173,WeightedParse!AI173,WeightedParse!AJ173,WeightedParse!AN173,WeightedParse!AO173)*WeightedParse!BD173,(HARMEAN(WeightedParse!H173,WeightedParse!I173,WeightedParse!K173,WeightedParse!N173,WeightedParse!Q173,WeightedParse!T173,WeightedParse!V173,WeightedParse!X173,WeightedParse!Z173,WeightedParse!AD173,WeightedParse!AG173,WeightedParse!AH173,WeightedParse!AI173,WeightedParse!AJ173,WeightedParse!AN173,WeightedParse!AO173)*WeightedParse!BD173)*Variables!$B$5),"")</f>
        <v/>
      </c>
      <c r="AO173" s="114" t="str">
        <f>IF($A173&gt;"",IF(AND(EXACT(SquadExport!$BS173,TRUE),EXACT(SquadExport!$BL173,TRUE)),HARMEAN(WeightedParse!K173,WeightedParse!Q173,WeightedParse!T173,WeightedParse!V173,WeightedParse!X173,WeightedParse!Z173,WeightedParse!AB173,WeightedParse!AD173,WeightedParse!AG173,WeightedParse!AK173),HARMEAN(WeightedParse!K173,WeightedParse!Q173,WeightedParse!T173,WeightedParse!V173,WeightedParse!X173,WeightedParse!Z173,WeightedParse!AB173,WeightedParse!AD173,WeightedParse!AG173,WeightedParse!AK173)*Variables!$B$5),"")</f>
        <v/>
      </c>
      <c r="AP173" s="114" t="str">
        <f>IF($A173&gt;"",IF(AND(EXACT(SquadExport!$BS173,TRUE),EXACT(SquadExport!$BL173,TRUE)),HARMEAN(WeightedParse!I173,WeightedParse!K173,WeightedParse!Q173,WeightedParse!T173,WeightedParse!V173,WeightedParse!X173,WeightedParse!Z173,WeightedParse!AB173,WeightedParse!AD173,WeightedParse!AF173,WeightedParse!AG173,WeightedParse!AI173,WeightedParse!AJ173),HARMEAN(WeightedParse!I173,WeightedParse!K173,WeightedParse!Q173,WeightedParse!T173,WeightedParse!V173,WeightedParse!X173,WeightedParse!Z173,WeightedParse!AB173,WeightedParse!AD173,WeightedParse!AF173,WeightedParse!AG173,WeightedParse!AI173,WeightedParse!AJ173)*Variables!$B$5),"")</f>
        <v/>
      </c>
      <c r="AQ173" s="114" t="str">
        <f>IF($A173&gt;"",IF(AND(EXACT(SquadExport!$BS173,TRUE),EXACT(SquadExport!$BL173,TRUE)),HARMEAN(WeightedParse!I173,WeightedParse!J173,WeightedParse!K173,WeightedParse!Q173,WeightedParse!T173,WeightedParse!V173,WeightedParse!X173,WeightedParse!Z173,WeightedParse!AB173,WeightedParse!AD173,WeightedParse!AG173,WeightedParse!AI173,WeightedParse!AJ173,WeightedParse!AK173),HARMEAN(WeightedParse!I173,WeightedParse!J173,WeightedParse!K173,WeightedParse!Q173,WeightedParse!T173,WeightedParse!V173,WeightedParse!X173,WeightedParse!Z173,WeightedParse!AB173,WeightedParse!AD173,WeightedParse!AG173,WeightedParse!AI173,WeightedParse!AJ173,WeightedParse!AK173)*Variables!$B$5),"")</f>
        <v/>
      </c>
      <c r="AR173" s="114" t="str">
        <f>IF($A173&gt;"",IF(AND(EXACT(SquadExport!$BS173,TRUE),EXACT(SquadExport!$BL173,TRUE)),HARMEAN(WeightedParse!I173,WeightedParse!J173,WeightedParse!K173,WeightedParse!Q173,WeightedParse!T173,WeightedParse!V173,WeightedParse!X173,WeightedParse!Y173,WeightedParse!Z173,WeightedParse!AD173,WeightedParse!AH173,WeightedParse!AI173,WeightedParse!AJ173,WeightedParse!AK173,WeightedParse!AN173,WeightedParse!AO173),HARMEAN(WeightedParse!I173,WeightedParse!J173,WeightedParse!K173,WeightedParse!Q173,WeightedParse!T173,WeightedParse!V173,WeightedParse!X173,WeightedParse!Y173,WeightedParse!Z173,WeightedParse!AD173,WeightedParse!AH173,WeightedParse!AI173,WeightedParse!AJ173,WeightedParse!AK173,WeightedParse!AN173,WeightedParse!AO173)*Variables!$B$5),"")</f>
        <v/>
      </c>
      <c r="AS173" s="114" t="str">
        <f>IF($A173&gt;"",IF(AND(EXACT(SquadExport!$BT173,TRUE),EXACT(SquadExport!$BL173,TRUE)),HARMEAN(WeightedParse!J173,WeightedParse!K173,WeightedParse!M173,WeightedParse!T173,WeightedParse!V173,WeightedParse!X173,WeightedParse!Z173,WeightedParse!AD173,WeightedParse!AI173),(HARMEAN(WeightedParse!J173,WeightedParse!K173,WeightedParse!M173,WeightedParse!T173,WeightedParse!V173,WeightedParse!X173,WeightedParse!Z173,WeightedParse!AD173,WeightedParse!AI173)*Variables!$B$5)),"")</f>
        <v/>
      </c>
      <c r="AT173" s="114" t="str">
        <f>IF($A173&gt;"",IF(AND(EXACT(SquadExport!$BT173,TRUE),EXACT(SquadExport!$BL173,TRUE)),HARMEAN(WeightedParse!J173,WeightedParse!K173,WeightedParse!M173,WeightedParse!U173,WeightedParse!V173,WeightedParse!W173,WeightedParse!X173,WeightedParse!Z173,WeightedParse!AD173,WeightedParse!AF173,WeightedParse!AK173,WeightedParse!AL173,WeightedParse!AP173)*(CONVERT(LEFT(SquadExport!$E173,FIND("'",SquadExport!$E173)-1)+((MID(SquadExport!$E173,FIND("'",SquadExport!$E173)+1,LEN(SquadExport!$E173)-FIND("'",SquadExport!$E173)-1))/12),"ft","m")-1)/(Variables!$C$4-1),(HARMEAN(WeightedParse!J173,WeightedParse!K173,WeightedParse!M173,WeightedParse!U173,WeightedParse!V173,WeightedParse!W173,WeightedParse!X173,WeightedParse!Z173,WeightedParse!AD173,WeightedParse!AF173,WeightedParse!AK173,WeightedParse!AL173,WeightedParse!AP173)*(CONVERT(LEFT(SquadExport!$E173,FIND("'",SquadExport!$E173)-1)+((MID(SquadExport!$E173,FIND("'",SquadExport!$E173)+1,LEN(SquadExport!$E173)-FIND("'",SquadExport!$E173)-1))/12),"ft","m")-1)/(Variables!$C$4-1)))*Variables!$B$5,"")</f>
        <v/>
      </c>
      <c r="AU173" s="114" t="str">
        <f>IF($A173&gt;"",IF(AND(EXACT(SquadExport!$BT173,TRUE),EXACT(SquadExport!$BL173,TRUE)),HARMEAN(WeightedParse!I173,WeightedParse!J173,WeightedParse!K173,WeightedParse!Q173,WeightedParse!T173,WeightedParse!V173,WeightedParse!X173,WeightedParse!Z173,WeightedParse!AB173,WeightedParse!AD173,WeightedParse!AF173,WeightedParse!AG173,WeightedParse!AK173,WeightedParse!AP173),HARMEAN(WeightedParse!I173,WeightedParse!J173,WeightedParse!K173,WeightedParse!Q173,WeightedParse!T173,WeightedParse!V173,WeightedParse!X173,WeightedParse!Z173,WeightedParse!AB173,WeightedParse!AD173,WeightedParse!AF173,WeightedParse!AG173,WeightedParse!AK173,WeightedParse!AP173)*Variables!$B$5),"")</f>
        <v/>
      </c>
      <c r="AV173" s="114" t="str">
        <f>IF($A173&gt;"",IF(AND(EXACT(SquadExport!$BT173,TRUE),EXACT(SquadExport!$BL173,TRUE)),HARMEAN(WeightedParse!I173,WeightedParse!J173,WeightedParse!K173,WeightedParse!Q173,WeightedParse!T173,WeightedParse!V173,WeightedParse!X173,WeightedParse!Z173,WeightedParse!AD173,WeightedParse!AH173,WeightedParse!AI173,WeightedParse!AJ173,WeightedParse!AK173,WeightedParse!AN173,WeightedParse!AO173),HARMEAN(WeightedParse!I173,WeightedParse!J173,WeightedParse!K173,WeightedParse!Q173,WeightedParse!T173,WeightedParse!V173,WeightedParse!X173,WeightedParse!Z173,WeightedParse!AD173,WeightedParse!AH173,WeightedParse!AI173,WeightedParse!AJ173,WeightedParse!AK173,WeightedParse!AN173,WeightedParse!AO173)*Variables!$B$5),"")</f>
        <v/>
      </c>
      <c r="AW173" s="114" t="str">
        <f>IF($A173&gt;"",IF(AND(EXACT(SquadExport!$BT173,TRUE),EXACT(SquadExport!$BL173,TRUE)),HARMEAN(WeightedParse!I173,WeightedParse!J173,WeightedParse!K173,WeightedParse!Q173,WeightedParse!T173,WeightedParse!V173,WeightedParse!X173,WeightedParse!Z173,WeightedParse!AB173,WeightedParse!AD173,WeightedParse!AF173,WeightedParse!AG173,WeightedParse!AI173,WeightedParse!AJ173,WeightedParse!AK173),HARMEAN(WeightedParse!I173,WeightedParse!J173,WeightedParse!K173,WeightedParse!Q173,WeightedParse!T173,WeightedParse!V173,WeightedParse!X173,WeightedParse!Z173,WeightedParse!AB173,WeightedParse!AD173,WeightedParse!AF173,WeightedParse!AG173,WeightedParse!AI173,WeightedParse!AJ173,WeightedParse!AK173)*Variables!$B$5),"")</f>
        <v/>
      </c>
      <c r="AX173" s="114" t="str">
        <f>IF($A173&gt;"",IF(AND(EXACT(SquadExport!$BT173,TRUE),EXACT(SquadExport!$BL173,TRUE)),HARMEAN(WeightedParse!K173,WeightedParse!Q173,WeightedParse!U173,WeightedParse!V173,WeightedParse!W173,WeightedParse!X173,WeightedParse!Y173,WeightedParse!Z173,WeightedParse!AD173,WeightedParse!AF173,WeightedParse!AH173,WeightedParse!AI173,WeightedParse!AJ173,WeightedParse!AK173,WeightedParse!AN173,WeightedParse!AO173,WeightedParse!AP173),HARMEAN(WeightedParse!K173,WeightedParse!Q173,WeightedParse!U173,WeightedParse!V173,WeightedParse!W173,WeightedParse!X173,WeightedParse!Y173,WeightedParse!Z173,WeightedParse!AD173,WeightedParse!AF173,WeightedParse!AH173,WeightedParse!AI173,WeightedParse!AJ173,WeightedParse!AK173,WeightedParse!AN173,WeightedParse!AO173,WeightedParse!AP173)*Variables!$B$5),"")</f>
        <v/>
      </c>
      <c r="AY173" s="114" t="str">
        <f>IF($A173&gt;"",IF(AND(EXACT(SquadExport!$BT173,TRUE),EXACT(SquadExport!$BL173,TRUE)),HARMEAN(WeightedParse!I173,WeightedParse!J173,WeightedParse!K173,WeightedParse!M173,WeightedParse!N173,WeightedParse!Q173,WeightedParse!T173,WeightedParse!V173,WeightedParse!X173,WeightedParse!Z173,WeightedParse!AD173,WeightedParse!AF173,WeightedParse!AG173,WeightedParse!AH173,WeightedParse!AI173,WeightedParse!AJ173,WeightedParse!AK173,WeightedParse!AL173,WeightedParse!AN173,WeightedParse!AO173,WeightedParse!AP173),HARMEAN(WeightedParse!I173,WeightedParse!J173,WeightedParse!K173,WeightedParse!M173,WeightedParse!N173,WeightedParse!Q173,WeightedParse!T173,WeightedParse!V173,WeightedParse!X173,WeightedParse!Z173,WeightedParse!AD173,WeightedParse!AF173,WeightedParse!AG173,WeightedParse!AH173,WeightedParse!AI173,WeightedParse!AJ173,WeightedParse!AK173,WeightedParse!AL173,WeightedParse!AN173,WeightedParse!AO173,WeightedParse!AP173)*Variables!$B$5),"")</f>
        <v/>
      </c>
    </row>
    <row r="174" spans="1:51" ht="15" customHeight="1" x14ac:dyDescent="0.25">
      <c r="A174" s="3" t="str">
        <f>IF(WeightedParse!A174&gt;"",WeightedParse!A174,"")</f>
        <v/>
      </c>
      <c r="B174" s="4" t="str">
        <f>IF(WeightedParse!B174&gt;0,WeightedParse!B174,"")</f>
        <v/>
      </c>
      <c r="C174" s="4" t="str">
        <f>IF(A174&gt;"",IF(AND(B174&lt;=Variables!$B$8,G174&gt;2),"Youth",IF(AND(B174&lt;=Variables!$B$8,G174&lt;=2),"Prospect",IF(AND(B174&gt;=Variables!$B$9,G174&gt;2),"Old",IF(G174&gt;=3,"Reserves","First Team")))),"")</f>
        <v/>
      </c>
      <c r="D174" s="4" t="str">
        <f>SquadExport!BJ174</f>
        <v/>
      </c>
      <c r="E174" s="4" t="str">
        <f>IF(A174&gt;"",VLOOKUP(F174,Roles!A:B,2,FALSE)&amp;IF(OR(VLOOKUP(F174,Roles!$A:$B,2,FALSE)="FB",VLOOKUP(F174,Roles!$A:$B,2,FALSE)="WB",VLOOKUP(F174,Roles!$A:$B,2,FALSE)="WM",VLOOKUP(F174,Roles!$A:$B,2,FALSE)="W"),IF(AND(SquadExport!BK174=TRUE,SquadExport!BM174=TRUE,WeightedParse!BB174&gt;=WeightedParse!BC174)," (R)",IF(AND(SquadExport!BK174=TRUE,SquadExport!BM174=TRUE,WeightedParse!BB174&lt;WeightedParse!BC174)," (L)",IF(AND(SquadExport!BK174=TRUE,SquadExport!BM174=FALSE), " (L)",IF(AND(SquadExport!BK174=FALSE,SquadExport!BM174=TRUE)," (R)","")))),""),"")</f>
        <v/>
      </c>
      <c r="F174" s="4" t="str" cm="1">
        <f t="array" ref="F174">IF(A174&gt;"",INDEX($J$1:$AY$1,SUMPRODUCT(MAX(($J$2:$AY$200=MAX($J174:$AY174))*(COLUMN($J$2:$AY$200))))-COLUMN($J$1)+1),"")</f>
        <v/>
      </c>
      <c r="G174" s="4" t="str">
        <f t="shared" si="6"/>
        <v/>
      </c>
      <c r="H174" s="4" t="str">
        <f t="shared" si="7"/>
        <v/>
      </c>
      <c r="I174" s="5" t="str">
        <f t="shared" si="8"/>
        <v/>
      </c>
      <c r="J174" s="114" t="str">
        <f>IF($A174&gt;"",HARMEAN(WeightedParse!V174,WeightedParse!Y174,WeightedParse!Z174,WeightedParse!AE174,WeightedParse!AJ174,WeightedParse!AQ174,WeightedParse!AR174,WeightedParse!AS174,WeightedParse!AU174,WeightedParse!AV174,WeightedParse!AW174,WeightedParse!AY174,WeightedParse!BA174),"")</f>
        <v/>
      </c>
      <c r="K174" s="114" t="str">
        <f>IF(A174&gt;"",HARMEAN(WeightedParse!K174,WeightedParse!Q174,WeightedParse!V174,WeightedParse!X174,WeightedParse!Y174,WeightedParse!Z174,WeightedParse!AE174,WeightedParse!AG174,WeightedParse!AI174,WeightedParse!AJ174,WeightedParse!AQ174,WeightedParse!AR174,WeightedParse!AS174,WeightedParse!AU174,WeightedParse!AV174,WeightedParse!AW174,WeightedParse!AY174,WeightedParse!AZ174,WeightedParse!BA174),"")</f>
        <v/>
      </c>
      <c r="L174" s="114" t="str">
        <f>IF($A174&gt;"",IF(AND(EXACT(SquadExport!$BO174,TRUE),EXACT(SquadExport!$BL174,TRUE)),HARMEAN(WeightedParse!M174,WeightedParse!P174,WeightedParse!S174,WeightedParse!U174,WeightedParse!V174,WeightedParse!W174,WeightedParse!Y174,WeightedParse!AE174,WeightedParse!AL174,WeightedParse!AN174,WeightedParse!AP174),HARMEAN(WeightedParse!M174,WeightedParse!P174,WeightedParse!S174,WeightedParse!U174,WeightedParse!V174,WeightedParse!W174,WeightedParse!Y174,WeightedParse!AE174,WeightedParse!AL174,WeightedParse!AN174,WeightedParse!AP174)*Variables!$B$5),"")</f>
        <v/>
      </c>
      <c r="M174" s="114" t="str">
        <f>IF($A174&gt;"",IF(AND(EXACT(SquadExport!$BO174,TRUE),EXACT(SquadExport!$BL174,TRUE)),HARMEAN(WeightedParse!M174,WeightedParse!P174,WeightedParse!S174,WeightedParse!U174,WeightedParse!V174,WeightedParse!W174,WeightedParse!X174,WeightedParse!Y174,WeightedParse!Z174,WeightedParse!AE174,WeightedParse!AL174,WeightedParse!AN174,WeightedParse!AP174),HARMEAN(WeightedParse!M174,WeightedParse!P174,WeightedParse!S174,WeightedParse!U174,WeightedParse!V174,WeightedParse!W174,WeightedParse!X174,WeightedParse!Y174,WeightedParse!Z174,WeightedParse!AE174,WeightedParse!AL174,WeightedParse!AN174,WeightedParse!AP174)*Variables!$B$5),"")</f>
        <v/>
      </c>
      <c r="N174" s="114" t="str">
        <f>IF($A174&gt;"",IF(AND(EXACT(SquadExport!$BO174,TRUE),EXACT(SquadExport!$BL174,TRUE)),HARMEAN(WeightedParse!K174,WeightedParse!M174,WeightedParse!P174,WeightedParse!Q174,WeightedParse!S174,WeightedParse!T174,WeightedParse!U174,WeightedParse!V174,WeightedParse!W174,WeightedParse!X174,WeightedParse!Y174,WeightedParse!Z174,WeightedParse!AE174,WeightedParse!AG174,WeightedParse!AL174,WeightedParse!AN174,WeightedParse!AP174),HARMEAN(WeightedParse!K174,WeightedParse!M174,WeightedParse!P174,WeightedParse!Q174,WeightedParse!S174,WeightedParse!T174,WeightedParse!U174,WeightedParse!V174,WeightedParse!W174,WeightedParse!X174,WeightedParse!Y174,WeightedParse!Z174,WeightedParse!AE174,WeightedParse!AG174,WeightedParse!AL174,WeightedParse!AN174,WeightedParse!AP174)*Variables!$B$5),"")</f>
        <v/>
      </c>
      <c r="O174" s="114" t="str">
        <f>IF($A174&gt;"",IF(AND(EXACT(SquadExport!$BO174,TRUE),EXACT(SquadExport!$BL174,TRUE)),HARMEAN(WeightedParse!I174,WeightedParse!K174,WeightedParse!M174,WeightedParse!P174,WeightedParse!Q174,WeightedParse!S174,WeightedParse!T174,WeightedParse!V174,WeightedParse!W174,WeightedParse!X174,WeightedParse!Y174,WeightedParse!Z174,WeightedParse!AB174,WeightedParse!AE174,WeightedParse!AF174,WeightedParse!AG174,WeightedParse!AJ174,WeightedParse!AK174,WeightedParse!AL174,WeightedParse!AN174,WeightedParse!AO174,WeightedParse!AP174),HARMEAN(WeightedParse!I174,WeightedParse!K174,WeightedParse!M174,WeightedParse!P174,WeightedParse!Q174,WeightedParse!S174,WeightedParse!T174,WeightedParse!V174,WeightedParse!W174,WeightedParse!X174,WeightedParse!Y174,WeightedParse!Z174,WeightedParse!AB174,WeightedParse!AE174,WeightedParse!AF174,WeightedParse!AG174,WeightedParse!AJ174,WeightedParse!AK174,WeightedParse!AL174,WeightedParse!AN174,WeightedParse!AO174,WeightedParse!AP174)*Variables!$B$5),"")</f>
        <v/>
      </c>
      <c r="P174" s="114" t="str">
        <f>IF($A174&gt;"",IF(AND(OR(EXACT(SquadExport!$BO174,TRUE),EXACT(SquadExport!$BP174,TRUE)),OR(EXACT(SquadExport!$BK174,TRUE),EXACT(SquadExport!$BM174,TRUE))),HARMEAN(WeightedParse!M174,WeightedParse!P174,WeightedParse!S174,WeightedParse!U174,WeightedParse!V174,WeightedParse!W174,WeightedParse!Y174,WeightedParse!AE174,WeightedParse!AF174,WeightedParse!AP174),HARMEAN(WeightedParse!M174,WeightedParse!P174,WeightedParse!S174,WeightedParse!U174,WeightedParse!V174,WeightedParse!W174,WeightedParse!Y174,WeightedParse!AE174,WeightedParse!AF174,WeightedParse!AP174)*Variables!$B$5),"")</f>
        <v/>
      </c>
      <c r="Q174" s="114" t="str">
        <f>IF($A174&gt;"",IF(AND(OR(EXACT(SquadExport!$BO174,TRUE),EXACT(SquadExport!$BP174,TRUE)),OR(EXACT(SquadExport!$BK174,TRUE),EXACT(SquadExport!$BM174,TRUE))),HARMEAN(WeightedParse!H174,WeightedParse!P174,WeightedParse!Q174,WeightedParse!S174,WeightedParse!T174,WeightedParse!V174,WeightedParse!X174,WeightedParse!Y174,WeightedParse!Z174,WeightedParse!AE174,WeightedParse!AF174,WeightedParse!AH174,WeightedParse!AN174,WeightedParse!AO174),HARMEAN(WeightedParse!H174,WeightedParse!P174,WeightedParse!Q174,WeightedParse!S174,WeightedParse!T174,WeightedParse!V174,WeightedParse!X174,WeightedParse!Y174,WeightedParse!Z174,WeightedParse!AE174,WeightedParse!AF174,WeightedParse!AH174,WeightedParse!AN174,WeightedParse!AO174)*Variables!$B$5),"")</f>
        <v/>
      </c>
      <c r="R174" s="115" t="str">
        <f>IF($A174&gt;"",IF(AND(OR(EXACT(SquadExport!$BO174,TRUE),EXACT(SquadExport!$BP174,TRUE)),OR(EXACT(SquadExport!$BK174,TRUE),EXACT(SquadExport!$BM174,TRUE))),HARMEAN(WeightedParse!H174,WeightedParse!I174,WeightedParse!K174,WeightedParse!P174,WeightedParse!Q174,WeightedParse!S174,WeightedParse!T174,WeightedParse!V174,WeightedParse!Y174,WeightedParse!Z174,WeightedParse!AD174,WeightedParse!AE174,WeightedParse!AF174,WeightedParse!AH174,WeightedParse!AI174,WeightedParse!AJ174,WeightedParse!AN174,WeightedParse!AO174),HARMEAN(WeightedParse!H174,WeightedParse!I174,WeightedParse!K174,WeightedParse!P174,WeightedParse!Q174,WeightedParse!S174,WeightedParse!T174,WeightedParse!V174,WeightedParse!Y174,WeightedParse!Z174,WeightedParse!AD174,WeightedParse!AE174,WeightedParse!AF174,WeightedParse!AH174,WeightedParse!AI174,WeightedParse!AJ174,WeightedParse!AN174,WeightedParse!AO174)*Variables!$B$5),"")</f>
        <v/>
      </c>
      <c r="S174" s="115" t="str">
        <f>IF($A174&gt;"",IF(AND(OR(EXACT(SquadExport!$BO174,TRUE),EXACT(SquadExport!$BP174,TRUE)),OR(EXACT(SquadExport!$BK174,TRUE),EXACT(SquadExport!$BM174,TRUE))),HARMEAN(WeightedParse!H174,WeightedParse!I174,WeightedParse!K174,WeightedParse!Q174,WeightedParse!S174,WeightedParse!T174,WeightedParse!V174,WeightedParse!X174,WeightedParse!Z174,WeightedParse!AB174,WeightedParse!AD174,WeightedParse!AF174,WeightedParse!AG174,WeightedParse!AH174,WeightedParse!AI174,WeightedParse!AJ174,WeightedParse!AK174,WeightedParse!AN174,WeightedParse!AO174),HARMEAN(WeightedParse!H174,WeightedParse!I174,WeightedParse!K174,WeightedParse!Q174,WeightedParse!S174,WeightedParse!T174,WeightedParse!V174,WeightedParse!X174,WeightedParse!Z174,WeightedParse!AB174,WeightedParse!AD174,WeightedParse!AF174,WeightedParse!AG174,WeightedParse!AH174,WeightedParse!AI174,WeightedParse!AJ174,WeightedParse!AK174,WeightedParse!AN174,WeightedParse!AO174)*Variables!$B$5),"")</f>
        <v/>
      </c>
      <c r="T174" s="114" t="str">
        <f>IF($A174&gt;"",IF(AND(OR(EXACT(SquadExport!$BO174,TRUE),EXACT(SquadExport!$BP174,TRUE)),OR(EXACT(SquadExport!$BK174,TRUE),EXACT(SquadExport!$BM174,TRUE))),HARMEAN(WeightedParse!I174,WeightedParse!K174,WeightedParse!N174,WeightedParse!P174,WeightedParse!Q174,WeightedParse!S174,WeightedParse!T174,WeightedParse!V174,WeightedParse!X174,WeightedParse!Y174,WeightedParse!Z174,WeightedParse!AB174,WeightedParse!AD174,WeightedParse!AE174,WeightedParse!AF174,WeightedParse!AH174,WeightedParse!AI174,WeightedParse!AJ174,WeightedParse!AN174,WeightedParse!AO174)*WeightedParse!BD174,(HARMEAN(WeightedParse!I174,WeightedParse!K174,WeightedParse!N174,WeightedParse!P174,WeightedParse!Q174,WeightedParse!S174,WeightedParse!T174,WeightedParse!V174,WeightedParse!X174,WeightedParse!Y174,WeightedParse!Z174,WeightedParse!AB174,WeightedParse!AD174,WeightedParse!AE174,WeightedParse!AF174,WeightedParse!AH174,WeightedParse!AI174,WeightedParse!AJ174,WeightedParse!AN174,WeightedParse!AO174)*WeightedParse!BD174)*Variables!$B$5),"")</f>
        <v/>
      </c>
      <c r="U174" s="114" t="str">
        <f>IF($A174&gt;"",IF(EXACT(SquadExport!$BQ174,TRUE),HARMEAN(WeightedParse!P174,WeightedParse!S174,WeightedParse!V174,WeightedParse!X174,WeightedParse!Y174,WeightedParse!Z174,WeightedParse!AE174,WeightedParse!AF174,WeightedParse!AP174),HARMEAN(WeightedParse!P174,WeightedParse!S174,WeightedParse!V174,WeightedParse!X174,WeightedParse!Y174,WeightedParse!Z174,WeightedParse!AE174,WeightedParse!AF174,WeightedParse!AP174)*Variables!$B$5),"")</f>
        <v/>
      </c>
      <c r="V174" s="114" t="str">
        <f>IF($A174&gt;"",IF(EXACT(SquadExport!$BQ174,TRUE),HARMEAN(WeightedParse!K174,WeightedParse!Q174,WeightedParse!S174,WeightedParse!T174,WeightedParse!V174,WeightedParse!X174,WeightedParse!Z174,WeightedParse!AE174,WeightedParse!AF174,WeightedParse!AG174,WeightedParse!AH174,WeightedParse!AK174),HARMEAN(WeightedParse!K174,WeightedParse!Q174,WeightedParse!S174,WeightedParse!T174,WeightedParse!V174,WeightedParse!X174,WeightedParse!Z174,WeightedParse!AE174,WeightedParse!AF174,WeightedParse!AG174,WeightedParse!AH174,WeightedParse!AK174)*Variables!$B$5),"")</f>
        <v/>
      </c>
      <c r="W174" s="114" t="str">
        <f>IF($A174&gt;"",IF(EXACT(SquadExport!$BQ174,TRUE),HARMEAN(WeightedParse!I174,WeightedParse!K174,WeightedParse!N174,WeightedParse!Q174,WeightedParse!T174,WeightedParse!V174,WeightedParse!X174,WeightedParse!Z174,WeightedParse!AB174,WeightedParse!AD174,WeightedParse!AF174,WeightedParse!AG174,WeightedParse!AK174),HARMEAN(WeightedParse!I174,WeightedParse!K174,WeightedParse!N174,WeightedParse!Q174,WeightedParse!T174,WeightedParse!V174,WeightedParse!X174,WeightedParse!Z174,WeightedParse!AB174,WeightedParse!AD174,WeightedParse!AF174,WeightedParse!AG174,WeightedParse!AK174)*Variables!$B$5),"")</f>
        <v/>
      </c>
      <c r="X174" s="114" t="str">
        <f>IF($A174&gt;"",IF(EXACT(SquadExport!$BQ174,TRUE),HARMEAN(WeightedParse!K174,WeightedParse!P174,WeightedParse!Q174,WeightedParse!S174,WeightedParse!U174,WeightedParse!V174,WeightedParse!X174,WeightedParse!Y174,WeightedParse!Z174,WeightedParse!AE174,WeightedParse!AF174,WeightedParse!AH174,WeightedParse!AO174,WeightedParse!AP174),HARMEAN(WeightedParse!K174,WeightedParse!P174,WeightedParse!Q174,WeightedParse!S174,WeightedParse!U174,WeightedParse!V174,WeightedParse!X174,WeightedParse!Y174,WeightedParse!Z174,WeightedParse!AE174,WeightedParse!AF174,WeightedParse!AH174,WeightedParse!AO174,WeightedParse!AP174)*Variables!$B$5),"")</f>
        <v/>
      </c>
      <c r="Y174" s="114" t="str">
        <f>IF($A174&gt;"",IF(EXACT(SquadExport!$BQ174,TRUE),HARMEAN(WeightedParse!P174,WeightedParse!Q174,WeightedParse!S174,WeightedParse!U174,WeightedParse!V174,WeightedParse!W174,WeightedParse!Y174,WeightedParse!AE174,WeightedParse!AF174,WeightedParse!AH174,WeightedParse!AJ174,WeightedParse!AN174,WeightedParse!AO174,WeightedParse!AP174),HARMEAN(WeightedParse!P174,WeightedParse!Q174,WeightedParse!S174,WeightedParse!U174,WeightedParse!V174,WeightedParse!W174,WeightedParse!Y174,WeightedParse!AE174,WeightedParse!AF174,WeightedParse!AH174,WeightedParse!AJ174,WeightedParse!AN174,WeightedParse!AO174,WeightedParse!AP174)*Variables!$B$5),"")</f>
        <v/>
      </c>
      <c r="Z174" s="114" t="str">
        <f>IF($A174&gt;"",IF(EXACT(SquadExport!$BQ174,TRUE),HARMEAN(WeightedParse!M174,WeightedParse!P174,WeightedParse!Q174,WeightedParse!S174,WeightedParse!U174,WeightedParse!V174,WeightedParse!W174,WeightedParse!X174,WeightedParse!Y174,WeightedParse!Z174,WeightedParse!AE174,WeightedParse!AF174,WeightedParse!AH174,WeightedParse!AL174,WeightedParse!AO174,WeightedParse!AP174),HARMEAN(WeightedParse!M174,WeightedParse!P174,WeightedParse!Q174,WeightedParse!S174,WeightedParse!U174,WeightedParse!V174,WeightedParse!W174,WeightedParse!X174,WeightedParse!Y174,WeightedParse!Z174,WeightedParse!AE174,WeightedParse!AF174,WeightedParse!AH174,WeightedParse!AL174,WeightedParse!AO174,WeightedParse!AP174)*Variables!$B$5),"")</f>
        <v/>
      </c>
      <c r="AA174" s="114" t="str">
        <f>IF($A174&gt;"",IF(EXACT(SquadExport!$BQ174,TRUE),HARMEAN(WeightedParse!J174,WeightedParse!K174,WeightedParse!N174,WeightedParse!P174,WeightedParse!Q174,WeightedParse!S174,WeightedParse!V174,WeightedParse!X174,WeightedParse!Y174,WeightedParse!Z174,WeightedParse!AD174,WeightedParse!AE174,WeightedParse!AH174,WeightedParse!AI174,WeightedParse!AK174,WeightedParse!AN174,WeightedParse!AO174,WeightedParse!AP174),HARMEAN(WeightedParse!J174,WeightedParse!K174,WeightedParse!N174,WeightedParse!P174,WeightedParse!Q174,WeightedParse!S174,WeightedParse!V174,WeightedParse!X174,WeightedParse!Y174,WeightedParse!Z174,WeightedParse!AD174,WeightedParse!AE174,WeightedParse!AH174,WeightedParse!AI174,WeightedParse!AK174,WeightedParse!AN174,WeightedParse!AO174,WeightedParse!AP174)*Variables!$B$5),"")</f>
        <v/>
      </c>
      <c r="AB174" s="114" t="str">
        <f>IF($A174&gt;"",IF(AND(EXACT(SquadExport!$BR174,TRUE),EXACT(SquadExport!$BL174,TRUE)),HARMEAN(WeightedParse!I174,WeightedParse!K174,WeightedParse!N174,WeightedParse!Q174,WeightedParse!T174,WeightedParse!V174,WeightedParse!X174,WeightedParse!Y174,WeightedParse!Z174,WeightedParse!AD174,WeightedParse!AE174,WeightedParse!AF174,WeightedParse!AG174,WeightedParse!AH174,WeightedParse!AI174,WeightedParse!AJ174,WeightedParse!AK174,WeightedParse!AN174,WeightedParse!AO174),HARMEAN(WeightedParse!I174,WeightedParse!K174,WeightedParse!N174,WeightedParse!Q174,WeightedParse!T174,WeightedParse!V174,WeightedParse!X174,WeightedParse!Y174,WeightedParse!Z174,WeightedParse!AD174,WeightedParse!AE174,WeightedParse!AF174,WeightedParse!AG174,WeightedParse!AH174,WeightedParse!AI174,WeightedParse!AJ174,WeightedParse!AK174,WeightedParse!AN174,WeightedParse!AO174)*Variables!$B$5),"")</f>
        <v/>
      </c>
      <c r="AC174" s="114" t="str">
        <f>IF($A174&gt;"",IF(AND(EXACT(SquadExport!$BR174,TRUE),EXACT(SquadExport!$BL174,TRUE)),HARMEAN(WeightedParse!K174,WeightedParse!Q174,WeightedParse!S174,WeightedParse!T174,WeightedParse!V174,WeightedParse!X174,WeightedParse!Y174,WeightedParse!Z174,WeightedParse!AD174,WeightedParse!AE174,WeightedParse!AF174,WeightedParse!AG174,WeightedParse!AH174,WeightedParse!AO174),HARMEAN(WeightedParse!K174,WeightedParse!Q174,WeightedParse!S174,WeightedParse!T174,WeightedParse!V174,WeightedParse!X174,WeightedParse!Y174,WeightedParse!Z174,WeightedParse!AD174,WeightedParse!AE174,WeightedParse!AF174,WeightedParse!AG174,WeightedParse!AH174,WeightedParse!AO174)*Variables!$B$5),"")</f>
        <v/>
      </c>
      <c r="AD174" s="114" t="str">
        <f>IF($A174&gt;"",IF(AND(EXACT(SquadExport!$BR174,TRUE),EXACT(SquadExport!$BL174,TRUE)),HARMEAN(WeightedParse!I174,WeightedParse!J174,WeightedParse!K174,WeightedParse!N174,WeightedParse!Q174,WeightedParse!S174,WeightedParse!T174,WeightedParse!V174,WeightedParse!X174,WeightedParse!Z174,WeightedParse!AB174,WeightedParse!AD174,WeightedParse!AG174,WeightedParse!AH174,WeightedParse!AI174,WeightedParse!AK174,WeightedParse!AO174),HARMEAN(WeightedParse!I174,WeightedParse!J174,WeightedParse!K174,WeightedParse!N174,WeightedParse!Q174,WeightedParse!S174,WeightedParse!T174,WeightedParse!V174,WeightedParse!X174,WeightedParse!Z174,WeightedParse!AB174,WeightedParse!AD174,WeightedParse!AG174,WeightedParse!AH174,WeightedParse!AI174,WeightedParse!AK174,WeightedParse!AO174)*Variables!$B$5),"")</f>
        <v/>
      </c>
      <c r="AE174" s="114" t="str">
        <f>IF($A174&gt;"",IF(AND(EXACT(SquadExport!$BR174,TRUE),EXACT(SquadExport!$BL174,TRUE)),HARMEAN(WeightedParse!K174,WeightedParse!N174,WeightedParse!P174,WeightedParse!Q174,WeightedParse!S174,WeightedParse!T174,WeightedParse!U174,WeightedParse!V174,WeightedParse!X174,WeightedParse!Y174,WeightedParse!Z174,WeightedParse!AD174,WeightedParse!AE174,WeightedParse!AF174,WeightedParse!AG174,WeightedParse!AH174,WeightedParse!AI174,WeightedParse!AO174),HARMEAN(WeightedParse!K174,WeightedParse!N174,WeightedParse!P174,WeightedParse!Q174,WeightedParse!S174,WeightedParse!T174,WeightedParse!U174,WeightedParse!V174,WeightedParse!X174,WeightedParse!Y174,WeightedParse!Z174,WeightedParse!AD174,WeightedParse!AE174,WeightedParse!AF174,WeightedParse!AG174,WeightedParse!AH174,WeightedParse!AI174,WeightedParse!AO174)*Variables!$B$5),"")</f>
        <v/>
      </c>
      <c r="AF174" s="114" t="str">
        <f>IF($A174&gt;"",IF(AND(EXACT(SquadExport!$BR174,TRUE),EXACT(SquadExport!$BL174,TRUE)),HARMEAN(WeightedParse!I174,WeightedParse!J174,WeightedParse!K174,WeightedParse!N174,WeightedParse!Q174,WeightedParse!S174,WeightedParse!T174,WeightedParse!U174,WeightedParse!V174,WeightedParse!X174,WeightedParse!Z174,WeightedParse!AD174,WeightedParse!AE174,WeightedParse!AF174,WeightedParse!AH174,WeightedParse!AI174,WeightedParse!AK174,WeightedParse!AN174,WeightedParse!AO174,WeightedParse!AP174),HARMEAN(WeightedParse!I174,WeightedParse!J174,WeightedParse!K174,WeightedParse!N174,WeightedParse!Q174,WeightedParse!S174,WeightedParse!T174,WeightedParse!U174,WeightedParse!V174,WeightedParse!X174,WeightedParse!Z174,WeightedParse!AD174,WeightedParse!AE174,WeightedParse!AF174,WeightedParse!AH174,WeightedParse!AI174,WeightedParse!AK174,WeightedParse!AN174,WeightedParse!AO174,WeightedParse!AP174)*Variables!$B$5),"")</f>
        <v/>
      </c>
      <c r="AG174" s="114" t="str">
        <f>IF($A174&gt;"",IF(AND(OR(EXACT(SquadExport!$BR174,TRUE),EXACT(SquadExport!$BS174,TRUE)),OR(EXACT(SquadExport!$BK174,TRUE),EXACT(SquadExport!$BM174,TRUE))),HARMEAN(WeightedParse!I174,WeightedParse!K174,WeightedParse!Q174,WeightedParse!T174,WeightedParse!X174,WeightedParse!Z174,WeightedParse!AD174,WeightedParse!AF174,WeightedParse!AG174,WeightedParse!AJ174),HARMEAN(WeightedParse!I174,WeightedParse!K174,WeightedParse!Q174,WeightedParse!T174,WeightedParse!X174,WeightedParse!Z174,WeightedParse!AD174,WeightedParse!AF174,WeightedParse!AG174,WeightedParse!AJ174)*Variables!$B$5),"")</f>
        <v/>
      </c>
      <c r="AH174" s="114" t="str">
        <f>IF($A174&gt;"",IF(AND(OR(EXACT(SquadExport!$BR174,TRUE),EXACT(SquadExport!$BS174,TRUE)),OR(EXACT(SquadExport!$BK174,TRUE),EXACT(SquadExport!$BM174,TRUE))),HARMEAN(WeightedParse!H174,WeightedParse!K174,WeightedParse!P174,WeightedParse!Q174,WeightedParse!S174,WeightedParse!T174,WeightedParse!V174,WeightedParse!X174,WeightedParse!Y174,WeightedParse!Z174,WeightedParse!AD174,WeightedParse!AE174,WeightedParse!AF174,WeightedParse!AG174,WeightedParse!AH174,WeightedParse!AO174),HARMEAN(WeightedParse!H174,WeightedParse!K174,WeightedParse!P174,WeightedParse!Q174,WeightedParse!S174,WeightedParse!T174,WeightedParse!V174,WeightedParse!X174,WeightedParse!Y174,WeightedParse!Z174,WeightedParse!AD174,WeightedParse!AE174,WeightedParse!AF174,WeightedParse!AG174,WeightedParse!AH174,WeightedParse!AO174)*Variables!$B$5),"")</f>
        <v/>
      </c>
      <c r="AI174" s="114" t="str">
        <f>IF($A174&gt;"",IF(AND(OR(EXACT(SquadExport!$BR174,TRUE),EXACT(SquadExport!$BS174,TRUE)),OR(EXACT(SquadExport!$BK174,TRUE),EXACT(SquadExport!$BM174,TRUE))),HARMEAN(WeightedParse!H174,WeightedParse!I174,WeightedParse!K174,WeightedParse!P174,WeightedParse!Q174,WeightedParse!S174,WeightedParse!T174,WeightedParse!U174,WeightedParse!V174,WeightedParse!X174,WeightedParse!Y174,WeightedParse!Z174,WeightedParse!AD174,WeightedParse!AE174,WeightedParse!AF174,WeightedParse!AH174,WeightedParse!AI174,WeightedParse!AO174),HARMEAN(WeightedParse!H174,WeightedParse!I174,WeightedParse!K174,WeightedParse!P174,WeightedParse!Q174,WeightedParse!S174,WeightedParse!T174,WeightedParse!U174,WeightedParse!V174,WeightedParse!X174,WeightedParse!Y174,WeightedParse!Z174,WeightedParse!AD174,WeightedParse!AE174,WeightedParse!AF174,WeightedParse!AH174,WeightedParse!AI174,WeightedParse!AO174)*Variables!$B$5),"")</f>
        <v/>
      </c>
      <c r="AJ174" s="114" t="str">
        <f>IF($A174&gt;"",IF(AND(OR(EXACT(SquadExport!$BR174,TRUE),EXACT(SquadExport!$BS174,TRUE)),OR(EXACT(SquadExport!$BK174,TRUE),EXACT(SquadExport!$BM174,TRUE))),HARMEAN(WeightedParse!H174,WeightedParse!K174,WeightedParse!M174,WeightedParse!V174,WeightedParse!W174,WeightedParse!AD174,WeightedParse!AF174,WeightedParse!AH174,WeightedParse!AK174,WeightedParse!AL174,WeightedParse!AO174,WeightedParse!AP174)*(CONVERT(LEFT(SquadExport!$E174,FIND("'",SquadExport!$E174)-1)+((MID(SquadExport!$E174,FIND("'",SquadExport!$E174)+1,LEN(SquadExport!$E174)-FIND("'",SquadExport!$E174)-1))/12),"ft","m")-1)/(Variables!$C$4-1),(HARMEAN(WeightedParse!H174,WeightedParse!K174,WeightedParse!M174,WeightedParse!V174,WeightedParse!W174,WeightedParse!AD174,WeightedParse!AF174,WeightedParse!AH174,WeightedParse!AK174,WeightedParse!AL174,WeightedParse!AO174,WeightedParse!AP174)*(CONVERT(LEFT(SquadExport!$E174,FIND("'",SquadExport!$E174)-1)+((MID(SquadExport!$E174,FIND("'",SquadExport!$E174)+1,LEN(SquadExport!$E174)-FIND("'",SquadExport!$E174)-1))/12),"ft","m")-1)/(Variables!$C$4-1))*Variables!$B$5),"")</f>
        <v/>
      </c>
      <c r="AK174" s="114" t="str">
        <f>IF($A174&gt;"",IF(AND(OR(EXACT(SquadExport!$BR174,TRUE),EXACT(SquadExport!$BS174,TRUE)),OR(EXACT(SquadExport!$BK174,TRUE),EXACT(SquadExport!$BM174,TRUE))),HARMEAN(WeightedParse!J174,WeightedParse!K174,WeightedParse!T174,WeightedParse!V174,WeightedParse!X174,WeightedParse!Y174,WeightedParse!Z174,WeightedParse!AD174,WeightedParse!AH174,WeightedParse!AI174,WeightedParse!AK174,WeightedParse!AO174),HARMEAN(WeightedParse!J174,WeightedParse!K174,WeightedParse!T174,WeightedParse!V174,WeightedParse!X174,WeightedParse!Y174,WeightedParse!Z174,WeightedParse!AD174,WeightedParse!AH174,WeightedParse!AI174,WeightedParse!AK174,WeightedParse!AO174)*Variables!$B$5),"")</f>
        <v/>
      </c>
      <c r="AL174" s="114" t="str">
        <f>IF($A174&gt;"",IF(AND(OR(EXACT(SquadExport!$BR174,TRUE),EXACT(SquadExport!$BS174,TRUE)),OR(EXACT(SquadExport!$BK174,TRUE),EXACT(SquadExport!$BM174,TRUE))),HARMEAN(WeightedParse!H174,WeightedParse!I174,WeightedParse!K174,WeightedParse!Q174,WeightedParse!T174,WeightedParse!V174,WeightedParse!AB174,WeightedParse!AD174,WeightedParse!AH174,WeightedParse!AI174,WeightedParse!AJ174,WeightedParse!AN174,WeightedParse!AO174),HARMEAN(WeightedParse!H174,WeightedParse!I174,WeightedParse!K174,WeightedParse!Q174,WeightedParse!T174,WeightedParse!V174,WeightedParse!AB174,WeightedParse!AD174,WeightedParse!AH174,WeightedParse!AI174,WeightedParse!AJ174,WeightedParse!AN174,WeightedParse!AO174)*Variables!$B$5),"")</f>
        <v/>
      </c>
      <c r="AM174" s="114" t="str">
        <f>IF($A174&gt;"",IF(AND(OR(EXACT(SquadExport!$BR174,TRUE),EXACT(SquadExport!$BS174,TRUE)),OR(EXACT(SquadExport!$BK174,TRUE),EXACT(SquadExport!$BM174,TRUE))),HARMEAN(WeightedParse!I174,WeightedParse!J174,WeightedParse!K174,WeightedParse!N174,WeightedParse!Q174,WeightedParse!T174,WeightedParse!V174,WeightedParse!X174,WeightedParse!AB174,WeightedParse!AD174,WeightedParse!AG174,WeightedParse!AI174,WeightedParse!AJ174,WeightedParse!AK174,WeightedParse!AN174)*WeightedParse!BD174,(HARMEAN(WeightedParse!I174,WeightedParse!J174,WeightedParse!K174,WeightedParse!N174,WeightedParse!Q174,WeightedParse!T174,WeightedParse!V174,WeightedParse!X174,WeightedParse!AB174,WeightedParse!AD174,WeightedParse!AG174,WeightedParse!AI174,WeightedParse!AJ174,WeightedParse!AK174,WeightedParse!AN174)*WeightedParse!BD174)*Variables!$B$5),"")</f>
        <v/>
      </c>
      <c r="AN174" s="114" t="str">
        <f>IF($A174&gt;"",IF(AND(OR(EXACT(SquadExport!$BR174,TRUE),EXACT(SquadExport!$BS174,TRUE)),OR(EXACT(SquadExport!$BK174,TRUE),EXACT(SquadExport!$BM174,TRUE))),HARMEAN(WeightedParse!H174,WeightedParse!I174,WeightedParse!K174,WeightedParse!N174,WeightedParse!Q174,WeightedParse!T174,WeightedParse!V174,WeightedParse!X174,WeightedParse!Z174,WeightedParse!AD174,WeightedParse!AG174,WeightedParse!AH174,WeightedParse!AI174,WeightedParse!AJ174,WeightedParse!AN174,WeightedParse!AO174)*WeightedParse!BD174,(HARMEAN(WeightedParse!H174,WeightedParse!I174,WeightedParse!K174,WeightedParse!N174,WeightedParse!Q174,WeightedParse!T174,WeightedParse!V174,WeightedParse!X174,WeightedParse!Z174,WeightedParse!AD174,WeightedParse!AG174,WeightedParse!AH174,WeightedParse!AI174,WeightedParse!AJ174,WeightedParse!AN174,WeightedParse!AO174)*WeightedParse!BD174)*Variables!$B$5),"")</f>
        <v/>
      </c>
      <c r="AO174" s="114" t="str">
        <f>IF($A174&gt;"",IF(AND(EXACT(SquadExport!$BS174,TRUE),EXACT(SquadExport!$BL174,TRUE)),HARMEAN(WeightedParse!K174,WeightedParse!Q174,WeightedParse!T174,WeightedParse!V174,WeightedParse!X174,WeightedParse!Z174,WeightedParse!AB174,WeightedParse!AD174,WeightedParse!AG174,WeightedParse!AK174),HARMEAN(WeightedParse!K174,WeightedParse!Q174,WeightedParse!T174,WeightedParse!V174,WeightedParse!X174,WeightedParse!Z174,WeightedParse!AB174,WeightedParse!AD174,WeightedParse!AG174,WeightedParse!AK174)*Variables!$B$5),"")</f>
        <v/>
      </c>
      <c r="AP174" s="114" t="str">
        <f>IF($A174&gt;"",IF(AND(EXACT(SquadExport!$BS174,TRUE),EXACT(SquadExport!$BL174,TRUE)),HARMEAN(WeightedParse!I174,WeightedParse!K174,WeightedParse!Q174,WeightedParse!T174,WeightedParse!V174,WeightedParse!X174,WeightedParse!Z174,WeightedParse!AB174,WeightedParse!AD174,WeightedParse!AF174,WeightedParse!AG174,WeightedParse!AI174,WeightedParse!AJ174),HARMEAN(WeightedParse!I174,WeightedParse!K174,WeightedParse!Q174,WeightedParse!T174,WeightedParse!V174,WeightedParse!X174,WeightedParse!Z174,WeightedParse!AB174,WeightedParse!AD174,WeightedParse!AF174,WeightedParse!AG174,WeightedParse!AI174,WeightedParse!AJ174)*Variables!$B$5),"")</f>
        <v/>
      </c>
      <c r="AQ174" s="114" t="str">
        <f>IF($A174&gt;"",IF(AND(EXACT(SquadExport!$BS174,TRUE),EXACT(SquadExport!$BL174,TRUE)),HARMEAN(WeightedParse!I174,WeightedParse!J174,WeightedParse!K174,WeightedParse!Q174,WeightedParse!T174,WeightedParse!V174,WeightedParse!X174,WeightedParse!Z174,WeightedParse!AB174,WeightedParse!AD174,WeightedParse!AG174,WeightedParse!AI174,WeightedParse!AJ174,WeightedParse!AK174),HARMEAN(WeightedParse!I174,WeightedParse!J174,WeightedParse!K174,WeightedParse!Q174,WeightedParse!T174,WeightedParse!V174,WeightedParse!X174,WeightedParse!Z174,WeightedParse!AB174,WeightedParse!AD174,WeightedParse!AG174,WeightedParse!AI174,WeightedParse!AJ174,WeightedParse!AK174)*Variables!$B$5),"")</f>
        <v/>
      </c>
      <c r="AR174" s="114" t="str">
        <f>IF($A174&gt;"",IF(AND(EXACT(SquadExport!$BS174,TRUE),EXACT(SquadExport!$BL174,TRUE)),HARMEAN(WeightedParse!I174,WeightedParse!J174,WeightedParse!K174,WeightedParse!Q174,WeightedParse!T174,WeightedParse!V174,WeightedParse!X174,WeightedParse!Y174,WeightedParse!Z174,WeightedParse!AD174,WeightedParse!AH174,WeightedParse!AI174,WeightedParse!AJ174,WeightedParse!AK174,WeightedParse!AN174,WeightedParse!AO174),HARMEAN(WeightedParse!I174,WeightedParse!J174,WeightedParse!K174,WeightedParse!Q174,WeightedParse!T174,WeightedParse!V174,WeightedParse!X174,WeightedParse!Y174,WeightedParse!Z174,WeightedParse!AD174,WeightedParse!AH174,WeightedParse!AI174,WeightedParse!AJ174,WeightedParse!AK174,WeightedParse!AN174,WeightedParse!AO174)*Variables!$B$5),"")</f>
        <v/>
      </c>
      <c r="AS174" s="114" t="str">
        <f>IF($A174&gt;"",IF(AND(EXACT(SquadExport!$BT174,TRUE),EXACT(SquadExport!$BL174,TRUE)),HARMEAN(WeightedParse!J174,WeightedParse!K174,WeightedParse!M174,WeightedParse!T174,WeightedParse!V174,WeightedParse!X174,WeightedParse!Z174,WeightedParse!AD174,WeightedParse!AI174),(HARMEAN(WeightedParse!J174,WeightedParse!K174,WeightedParse!M174,WeightedParse!T174,WeightedParse!V174,WeightedParse!X174,WeightedParse!Z174,WeightedParse!AD174,WeightedParse!AI174)*Variables!$B$5)),"")</f>
        <v/>
      </c>
      <c r="AT174" s="114" t="str">
        <f>IF($A174&gt;"",IF(AND(EXACT(SquadExport!$BT174,TRUE),EXACT(SquadExport!$BL174,TRUE)),HARMEAN(WeightedParse!J174,WeightedParse!K174,WeightedParse!M174,WeightedParse!U174,WeightedParse!V174,WeightedParse!W174,WeightedParse!X174,WeightedParse!Z174,WeightedParse!AD174,WeightedParse!AF174,WeightedParse!AK174,WeightedParse!AL174,WeightedParse!AP174)*(CONVERT(LEFT(SquadExport!$E174,FIND("'",SquadExport!$E174)-1)+((MID(SquadExport!$E174,FIND("'",SquadExport!$E174)+1,LEN(SquadExport!$E174)-FIND("'",SquadExport!$E174)-1))/12),"ft","m")-1)/(Variables!$C$4-1),(HARMEAN(WeightedParse!J174,WeightedParse!K174,WeightedParse!M174,WeightedParse!U174,WeightedParse!V174,WeightedParse!W174,WeightedParse!X174,WeightedParse!Z174,WeightedParse!AD174,WeightedParse!AF174,WeightedParse!AK174,WeightedParse!AL174,WeightedParse!AP174)*(CONVERT(LEFT(SquadExport!$E174,FIND("'",SquadExport!$E174)-1)+((MID(SquadExport!$E174,FIND("'",SquadExport!$E174)+1,LEN(SquadExport!$E174)-FIND("'",SquadExport!$E174)-1))/12),"ft","m")-1)/(Variables!$C$4-1)))*Variables!$B$5,"")</f>
        <v/>
      </c>
      <c r="AU174" s="114" t="str">
        <f>IF($A174&gt;"",IF(AND(EXACT(SquadExport!$BT174,TRUE),EXACT(SquadExport!$BL174,TRUE)),HARMEAN(WeightedParse!I174,WeightedParse!J174,WeightedParse!K174,WeightedParse!Q174,WeightedParse!T174,WeightedParse!V174,WeightedParse!X174,WeightedParse!Z174,WeightedParse!AB174,WeightedParse!AD174,WeightedParse!AF174,WeightedParse!AG174,WeightedParse!AK174,WeightedParse!AP174),HARMEAN(WeightedParse!I174,WeightedParse!J174,WeightedParse!K174,WeightedParse!Q174,WeightedParse!T174,WeightedParse!V174,WeightedParse!X174,WeightedParse!Z174,WeightedParse!AB174,WeightedParse!AD174,WeightedParse!AF174,WeightedParse!AG174,WeightedParse!AK174,WeightedParse!AP174)*Variables!$B$5),"")</f>
        <v/>
      </c>
      <c r="AV174" s="114" t="str">
        <f>IF($A174&gt;"",IF(AND(EXACT(SquadExport!$BT174,TRUE),EXACT(SquadExport!$BL174,TRUE)),HARMEAN(WeightedParse!I174,WeightedParse!J174,WeightedParse!K174,WeightedParse!Q174,WeightedParse!T174,WeightedParse!V174,WeightedParse!X174,WeightedParse!Z174,WeightedParse!AD174,WeightedParse!AH174,WeightedParse!AI174,WeightedParse!AJ174,WeightedParse!AK174,WeightedParse!AN174,WeightedParse!AO174),HARMEAN(WeightedParse!I174,WeightedParse!J174,WeightedParse!K174,WeightedParse!Q174,WeightedParse!T174,WeightedParse!V174,WeightedParse!X174,WeightedParse!Z174,WeightedParse!AD174,WeightedParse!AH174,WeightedParse!AI174,WeightedParse!AJ174,WeightedParse!AK174,WeightedParse!AN174,WeightedParse!AO174)*Variables!$B$5),"")</f>
        <v/>
      </c>
      <c r="AW174" s="114" t="str">
        <f>IF($A174&gt;"",IF(AND(EXACT(SquadExport!$BT174,TRUE),EXACT(SquadExport!$BL174,TRUE)),HARMEAN(WeightedParse!I174,WeightedParse!J174,WeightedParse!K174,WeightedParse!Q174,WeightedParse!T174,WeightedParse!V174,WeightedParse!X174,WeightedParse!Z174,WeightedParse!AB174,WeightedParse!AD174,WeightedParse!AF174,WeightedParse!AG174,WeightedParse!AI174,WeightedParse!AJ174,WeightedParse!AK174),HARMEAN(WeightedParse!I174,WeightedParse!J174,WeightedParse!K174,WeightedParse!Q174,WeightedParse!T174,WeightedParse!V174,WeightedParse!X174,WeightedParse!Z174,WeightedParse!AB174,WeightedParse!AD174,WeightedParse!AF174,WeightedParse!AG174,WeightedParse!AI174,WeightedParse!AJ174,WeightedParse!AK174)*Variables!$B$5),"")</f>
        <v/>
      </c>
      <c r="AX174" s="114" t="str">
        <f>IF($A174&gt;"",IF(AND(EXACT(SquadExport!$BT174,TRUE),EXACT(SquadExport!$BL174,TRUE)),HARMEAN(WeightedParse!K174,WeightedParse!Q174,WeightedParse!U174,WeightedParse!V174,WeightedParse!W174,WeightedParse!X174,WeightedParse!Y174,WeightedParse!Z174,WeightedParse!AD174,WeightedParse!AF174,WeightedParse!AH174,WeightedParse!AI174,WeightedParse!AJ174,WeightedParse!AK174,WeightedParse!AN174,WeightedParse!AO174,WeightedParse!AP174),HARMEAN(WeightedParse!K174,WeightedParse!Q174,WeightedParse!U174,WeightedParse!V174,WeightedParse!W174,WeightedParse!X174,WeightedParse!Y174,WeightedParse!Z174,WeightedParse!AD174,WeightedParse!AF174,WeightedParse!AH174,WeightedParse!AI174,WeightedParse!AJ174,WeightedParse!AK174,WeightedParse!AN174,WeightedParse!AO174,WeightedParse!AP174)*Variables!$B$5),"")</f>
        <v/>
      </c>
      <c r="AY174" s="114" t="str">
        <f>IF($A174&gt;"",IF(AND(EXACT(SquadExport!$BT174,TRUE),EXACT(SquadExport!$BL174,TRUE)),HARMEAN(WeightedParse!I174,WeightedParse!J174,WeightedParse!K174,WeightedParse!M174,WeightedParse!N174,WeightedParse!Q174,WeightedParse!T174,WeightedParse!V174,WeightedParse!X174,WeightedParse!Z174,WeightedParse!AD174,WeightedParse!AF174,WeightedParse!AG174,WeightedParse!AH174,WeightedParse!AI174,WeightedParse!AJ174,WeightedParse!AK174,WeightedParse!AL174,WeightedParse!AN174,WeightedParse!AO174,WeightedParse!AP174),HARMEAN(WeightedParse!I174,WeightedParse!J174,WeightedParse!K174,WeightedParse!M174,WeightedParse!N174,WeightedParse!Q174,WeightedParse!T174,WeightedParse!V174,WeightedParse!X174,WeightedParse!Z174,WeightedParse!AD174,WeightedParse!AF174,WeightedParse!AG174,WeightedParse!AH174,WeightedParse!AI174,WeightedParse!AJ174,WeightedParse!AK174,WeightedParse!AL174,WeightedParse!AN174,WeightedParse!AO174,WeightedParse!AP174)*Variables!$B$5),"")</f>
        <v/>
      </c>
    </row>
    <row r="175" spans="1:51" ht="15" customHeight="1" x14ac:dyDescent="0.25">
      <c r="A175" s="3" t="str">
        <f>IF(WeightedParse!A175&gt;"",WeightedParse!A175,"")</f>
        <v/>
      </c>
      <c r="B175" s="4" t="str">
        <f>IF(WeightedParse!B175&gt;0,WeightedParse!B175,"")</f>
        <v/>
      </c>
      <c r="C175" s="4" t="str">
        <f>IF(A175&gt;"",IF(AND(B175&lt;=Variables!$B$8,G175&gt;2),"Youth",IF(AND(B175&lt;=Variables!$B$8,G175&lt;=2),"Prospect",IF(AND(B175&gt;=Variables!$B$9,G175&gt;2),"Old",IF(G175&gt;=3,"Reserves","First Team")))),"")</f>
        <v/>
      </c>
      <c r="D175" s="4" t="str">
        <f>SquadExport!BJ175</f>
        <v/>
      </c>
      <c r="E175" s="4" t="str">
        <f>IF(A175&gt;"",VLOOKUP(F175,Roles!A:B,2,FALSE)&amp;IF(OR(VLOOKUP(F175,Roles!$A:$B,2,FALSE)="FB",VLOOKUP(F175,Roles!$A:$B,2,FALSE)="WB",VLOOKUP(F175,Roles!$A:$B,2,FALSE)="WM",VLOOKUP(F175,Roles!$A:$B,2,FALSE)="W"),IF(AND(SquadExport!BK175=TRUE,SquadExport!BM175=TRUE,WeightedParse!BB175&gt;=WeightedParse!BC175)," (R)",IF(AND(SquadExport!BK175=TRUE,SquadExport!BM175=TRUE,WeightedParse!BB175&lt;WeightedParse!BC175)," (L)",IF(AND(SquadExport!BK175=TRUE,SquadExport!BM175=FALSE), " (L)",IF(AND(SquadExport!BK175=FALSE,SquadExport!BM175=TRUE)," (R)","")))),""),"")</f>
        <v/>
      </c>
      <c r="F175" s="4" t="str" cm="1">
        <f t="array" ref="F175">IF(A175&gt;"",INDEX($J$1:$AY$1,SUMPRODUCT(MAX(($J$2:$AY$200=MAX($J175:$AY175))*(COLUMN($J$2:$AY$200))))-COLUMN($J$1)+1),"")</f>
        <v/>
      </c>
      <c r="G175" s="4" t="str">
        <f t="shared" si="6"/>
        <v/>
      </c>
      <c r="H175" s="4" t="str">
        <f t="shared" si="7"/>
        <v/>
      </c>
      <c r="I175" s="5" t="str">
        <f t="shared" si="8"/>
        <v/>
      </c>
      <c r="J175" s="114" t="str">
        <f>IF($A175&gt;"",HARMEAN(WeightedParse!V175,WeightedParse!Y175,WeightedParse!Z175,WeightedParse!AE175,WeightedParse!AJ175,WeightedParse!AQ175,WeightedParse!AR175,WeightedParse!AS175,WeightedParse!AU175,WeightedParse!AV175,WeightedParse!AW175,WeightedParse!AY175,WeightedParse!BA175),"")</f>
        <v/>
      </c>
      <c r="K175" s="114" t="str">
        <f>IF(A175&gt;"",HARMEAN(WeightedParse!K175,WeightedParse!Q175,WeightedParse!V175,WeightedParse!X175,WeightedParse!Y175,WeightedParse!Z175,WeightedParse!AE175,WeightedParse!AG175,WeightedParse!AI175,WeightedParse!AJ175,WeightedParse!AQ175,WeightedParse!AR175,WeightedParse!AS175,WeightedParse!AU175,WeightedParse!AV175,WeightedParse!AW175,WeightedParse!AY175,WeightedParse!AZ175,WeightedParse!BA175),"")</f>
        <v/>
      </c>
      <c r="L175" s="114" t="str">
        <f>IF($A175&gt;"",IF(AND(EXACT(SquadExport!$BO175,TRUE),EXACT(SquadExport!$BL175,TRUE)),HARMEAN(WeightedParse!M175,WeightedParse!P175,WeightedParse!S175,WeightedParse!U175,WeightedParse!V175,WeightedParse!W175,WeightedParse!Y175,WeightedParse!AE175,WeightedParse!AL175,WeightedParse!AN175,WeightedParse!AP175),HARMEAN(WeightedParse!M175,WeightedParse!P175,WeightedParse!S175,WeightedParse!U175,WeightedParse!V175,WeightedParse!W175,WeightedParse!Y175,WeightedParse!AE175,WeightedParse!AL175,WeightedParse!AN175,WeightedParse!AP175)*Variables!$B$5),"")</f>
        <v/>
      </c>
      <c r="M175" s="114" t="str">
        <f>IF($A175&gt;"",IF(AND(EXACT(SquadExport!$BO175,TRUE),EXACT(SquadExport!$BL175,TRUE)),HARMEAN(WeightedParse!M175,WeightedParse!P175,WeightedParse!S175,WeightedParse!U175,WeightedParse!V175,WeightedParse!W175,WeightedParse!X175,WeightedParse!Y175,WeightedParse!Z175,WeightedParse!AE175,WeightedParse!AL175,WeightedParse!AN175,WeightedParse!AP175),HARMEAN(WeightedParse!M175,WeightedParse!P175,WeightedParse!S175,WeightedParse!U175,WeightedParse!V175,WeightedParse!W175,WeightedParse!X175,WeightedParse!Y175,WeightedParse!Z175,WeightedParse!AE175,WeightedParse!AL175,WeightedParse!AN175,WeightedParse!AP175)*Variables!$B$5),"")</f>
        <v/>
      </c>
      <c r="N175" s="114" t="str">
        <f>IF($A175&gt;"",IF(AND(EXACT(SquadExport!$BO175,TRUE),EXACT(SquadExport!$BL175,TRUE)),HARMEAN(WeightedParse!K175,WeightedParse!M175,WeightedParse!P175,WeightedParse!Q175,WeightedParse!S175,WeightedParse!T175,WeightedParse!U175,WeightedParse!V175,WeightedParse!W175,WeightedParse!X175,WeightedParse!Y175,WeightedParse!Z175,WeightedParse!AE175,WeightedParse!AG175,WeightedParse!AL175,WeightedParse!AN175,WeightedParse!AP175),HARMEAN(WeightedParse!K175,WeightedParse!M175,WeightedParse!P175,WeightedParse!Q175,WeightedParse!S175,WeightedParse!T175,WeightedParse!U175,WeightedParse!V175,WeightedParse!W175,WeightedParse!X175,WeightedParse!Y175,WeightedParse!Z175,WeightedParse!AE175,WeightedParse!AG175,WeightedParse!AL175,WeightedParse!AN175,WeightedParse!AP175)*Variables!$B$5),"")</f>
        <v/>
      </c>
      <c r="O175" s="114" t="str">
        <f>IF($A175&gt;"",IF(AND(EXACT(SquadExport!$BO175,TRUE),EXACT(SquadExport!$BL175,TRUE)),HARMEAN(WeightedParse!I175,WeightedParse!K175,WeightedParse!M175,WeightedParse!P175,WeightedParse!Q175,WeightedParse!S175,WeightedParse!T175,WeightedParse!V175,WeightedParse!W175,WeightedParse!X175,WeightedParse!Y175,WeightedParse!Z175,WeightedParse!AB175,WeightedParse!AE175,WeightedParse!AF175,WeightedParse!AG175,WeightedParse!AJ175,WeightedParse!AK175,WeightedParse!AL175,WeightedParse!AN175,WeightedParse!AO175,WeightedParse!AP175),HARMEAN(WeightedParse!I175,WeightedParse!K175,WeightedParse!M175,WeightedParse!P175,WeightedParse!Q175,WeightedParse!S175,WeightedParse!T175,WeightedParse!V175,WeightedParse!W175,WeightedParse!X175,WeightedParse!Y175,WeightedParse!Z175,WeightedParse!AB175,WeightedParse!AE175,WeightedParse!AF175,WeightedParse!AG175,WeightedParse!AJ175,WeightedParse!AK175,WeightedParse!AL175,WeightedParse!AN175,WeightedParse!AO175,WeightedParse!AP175)*Variables!$B$5),"")</f>
        <v/>
      </c>
      <c r="P175" s="114" t="str">
        <f>IF($A175&gt;"",IF(AND(OR(EXACT(SquadExport!$BO175,TRUE),EXACT(SquadExport!$BP175,TRUE)),OR(EXACT(SquadExport!$BK175,TRUE),EXACT(SquadExport!$BM175,TRUE))),HARMEAN(WeightedParse!M175,WeightedParse!P175,WeightedParse!S175,WeightedParse!U175,WeightedParse!V175,WeightedParse!W175,WeightedParse!Y175,WeightedParse!AE175,WeightedParse!AF175,WeightedParse!AP175),HARMEAN(WeightedParse!M175,WeightedParse!P175,WeightedParse!S175,WeightedParse!U175,WeightedParse!V175,WeightedParse!W175,WeightedParse!Y175,WeightedParse!AE175,WeightedParse!AF175,WeightedParse!AP175)*Variables!$B$5),"")</f>
        <v/>
      </c>
      <c r="Q175" s="114" t="str">
        <f>IF($A175&gt;"",IF(AND(OR(EXACT(SquadExport!$BO175,TRUE),EXACT(SquadExport!$BP175,TRUE)),OR(EXACT(SquadExport!$BK175,TRUE),EXACT(SquadExport!$BM175,TRUE))),HARMEAN(WeightedParse!H175,WeightedParse!P175,WeightedParse!Q175,WeightedParse!S175,WeightedParse!T175,WeightedParse!V175,WeightedParse!X175,WeightedParse!Y175,WeightedParse!Z175,WeightedParse!AE175,WeightedParse!AF175,WeightedParse!AH175,WeightedParse!AN175,WeightedParse!AO175),HARMEAN(WeightedParse!H175,WeightedParse!P175,WeightedParse!Q175,WeightedParse!S175,WeightedParse!T175,WeightedParse!V175,WeightedParse!X175,WeightedParse!Y175,WeightedParse!Z175,WeightedParse!AE175,WeightedParse!AF175,WeightedParse!AH175,WeightedParse!AN175,WeightedParse!AO175)*Variables!$B$5),"")</f>
        <v/>
      </c>
      <c r="R175" s="115" t="str">
        <f>IF($A175&gt;"",IF(AND(OR(EXACT(SquadExport!$BO175,TRUE),EXACT(SquadExport!$BP175,TRUE)),OR(EXACT(SquadExport!$BK175,TRUE),EXACT(SquadExport!$BM175,TRUE))),HARMEAN(WeightedParse!H175,WeightedParse!I175,WeightedParse!K175,WeightedParse!P175,WeightedParse!Q175,WeightedParse!S175,WeightedParse!T175,WeightedParse!V175,WeightedParse!Y175,WeightedParse!Z175,WeightedParse!AD175,WeightedParse!AE175,WeightedParse!AF175,WeightedParse!AH175,WeightedParse!AI175,WeightedParse!AJ175,WeightedParse!AN175,WeightedParse!AO175),HARMEAN(WeightedParse!H175,WeightedParse!I175,WeightedParse!K175,WeightedParse!P175,WeightedParse!Q175,WeightedParse!S175,WeightedParse!T175,WeightedParse!V175,WeightedParse!Y175,WeightedParse!Z175,WeightedParse!AD175,WeightedParse!AE175,WeightedParse!AF175,WeightedParse!AH175,WeightedParse!AI175,WeightedParse!AJ175,WeightedParse!AN175,WeightedParse!AO175)*Variables!$B$5),"")</f>
        <v/>
      </c>
      <c r="S175" s="115" t="str">
        <f>IF($A175&gt;"",IF(AND(OR(EXACT(SquadExport!$BO175,TRUE),EXACT(SquadExport!$BP175,TRUE)),OR(EXACT(SquadExport!$BK175,TRUE),EXACT(SquadExport!$BM175,TRUE))),HARMEAN(WeightedParse!H175,WeightedParse!I175,WeightedParse!K175,WeightedParse!Q175,WeightedParse!S175,WeightedParse!T175,WeightedParse!V175,WeightedParse!X175,WeightedParse!Z175,WeightedParse!AB175,WeightedParse!AD175,WeightedParse!AF175,WeightedParse!AG175,WeightedParse!AH175,WeightedParse!AI175,WeightedParse!AJ175,WeightedParse!AK175,WeightedParse!AN175,WeightedParse!AO175),HARMEAN(WeightedParse!H175,WeightedParse!I175,WeightedParse!K175,WeightedParse!Q175,WeightedParse!S175,WeightedParse!T175,WeightedParse!V175,WeightedParse!X175,WeightedParse!Z175,WeightedParse!AB175,WeightedParse!AD175,WeightedParse!AF175,WeightedParse!AG175,WeightedParse!AH175,WeightedParse!AI175,WeightedParse!AJ175,WeightedParse!AK175,WeightedParse!AN175,WeightedParse!AO175)*Variables!$B$5),"")</f>
        <v/>
      </c>
      <c r="T175" s="114" t="str">
        <f>IF($A175&gt;"",IF(AND(OR(EXACT(SquadExport!$BO175,TRUE),EXACT(SquadExport!$BP175,TRUE)),OR(EXACT(SquadExport!$BK175,TRUE),EXACT(SquadExport!$BM175,TRUE))),HARMEAN(WeightedParse!I175,WeightedParse!K175,WeightedParse!N175,WeightedParse!P175,WeightedParse!Q175,WeightedParse!S175,WeightedParse!T175,WeightedParse!V175,WeightedParse!X175,WeightedParse!Y175,WeightedParse!Z175,WeightedParse!AB175,WeightedParse!AD175,WeightedParse!AE175,WeightedParse!AF175,WeightedParse!AH175,WeightedParse!AI175,WeightedParse!AJ175,WeightedParse!AN175,WeightedParse!AO175)*WeightedParse!BD175,(HARMEAN(WeightedParse!I175,WeightedParse!K175,WeightedParse!N175,WeightedParse!P175,WeightedParse!Q175,WeightedParse!S175,WeightedParse!T175,WeightedParse!V175,WeightedParse!X175,WeightedParse!Y175,WeightedParse!Z175,WeightedParse!AB175,WeightedParse!AD175,WeightedParse!AE175,WeightedParse!AF175,WeightedParse!AH175,WeightedParse!AI175,WeightedParse!AJ175,WeightedParse!AN175,WeightedParse!AO175)*WeightedParse!BD175)*Variables!$B$5),"")</f>
        <v/>
      </c>
      <c r="U175" s="114" t="str">
        <f>IF($A175&gt;"",IF(EXACT(SquadExport!$BQ175,TRUE),HARMEAN(WeightedParse!P175,WeightedParse!S175,WeightedParse!V175,WeightedParse!X175,WeightedParse!Y175,WeightedParse!Z175,WeightedParse!AE175,WeightedParse!AF175,WeightedParse!AP175),HARMEAN(WeightedParse!P175,WeightedParse!S175,WeightedParse!V175,WeightedParse!X175,WeightedParse!Y175,WeightedParse!Z175,WeightedParse!AE175,WeightedParse!AF175,WeightedParse!AP175)*Variables!$B$5),"")</f>
        <v/>
      </c>
      <c r="V175" s="114" t="str">
        <f>IF($A175&gt;"",IF(EXACT(SquadExport!$BQ175,TRUE),HARMEAN(WeightedParse!K175,WeightedParse!Q175,WeightedParse!S175,WeightedParse!T175,WeightedParse!V175,WeightedParse!X175,WeightedParse!Z175,WeightedParse!AE175,WeightedParse!AF175,WeightedParse!AG175,WeightedParse!AH175,WeightedParse!AK175),HARMEAN(WeightedParse!K175,WeightedParse!Q175,WeightedParse!S175,WeightedParse!T175,WeightedParse!V175,WeightedParse!X175,WeightedParse!Z175,WeightedParse!AE175,WeightedParse!AF175,WeightedParse!AG175,WeightedParse!AH175,WeightedParse!AK175)*Variables!$B$5),"")</f>
        <v/>
      </c>
      <c r="W175" s="114" t="str">
        <f>IF($A175&gt;"",IF(EXACT(SquadExport!$BQ175,TRUE),HARMEAN(WeightedParse!I175,WeightedParse!K175,WeightedParse!N175,WeightedParse!Q175,WeightedParse!T175,WeightedParse!V175,WeightedParse!X175,WeightedParse!Z175,WeightedParse!AB175,WeightedParse!AD175,WeightedParse!AF175,WeightedParse!AG175,WeightedParse!AK175),HARMEAN(WeightedParse!I175,WeightedParse!K175,WeightedParse!N175,WeightedParse!Q175,WeightedParse!T175,WeightedParse!V175,WeightedParse!X175,WeightedParse!Z175,WeightedParse!AB175,WeightedParse!AD175,WeightedParse!AF175,WeightedParse!AG175,WeightedParse!AK175)*Variables!$B$5),"")</f>
        <v/>
      </c>
      <c r="X175" s="114" t="str">
        <f>IF($A175&gt;"",IF(EXACT(SquadExport!$BQ175,TRUE),HARMEAN(WeightedParse!K175,WeightedParse!P175,WeightedParse!Q175,WeightedParse!S175,WeightedParse!U175,WeightedParse!V175,WeightedParse!X175,WeightedParse!Y175,WeightedParse!Z175,WeightedParse!AE175,WeightedParse!AF175,WeightedParse!AH175,WeightedParse!AO175,WeightedParse!AP175),HARMEAN(WeightedParse!K175,WeightedParse!P175,WeightedParse!Q175,WeightedParse!S175,WeightedParse!U175,WeightedParse!V175,WeightedParse!X175,WeightedParse!Y175,WeightedParse!Z175,WeightedParse!AE175,WeightedParse!AF175,WeightedParse!AH175,WeightedParse!AO175,WeightedParse!AP175)*Variables!$B$5),"")</f>
        <v/>
      </c>
      <c r="Y175" s="114" t="str">
        <f>IF($A175&gt;"",IF(EXACT(SquadExport!$BQ175,TRUE),HARMEAN(WeightedParse!P175,WeightedParse!Q175,WeightedParse!S175,WeightedParse!U175,WeightedParse!V175,WeightedParse!W175,WeightedParse!Y175,WeightedParse!AE175,WeightedParse!AF175,WeightedParse!AH175,WeightedParse!AJ175,WeightedParse!AN175,WeightedParse!AO175,WeightedParse!AP175),HARMEAN(WeightedParse!P175,WeightedParse!Q175,WeightedParse!S175,WeightedParse!U175,WeightedParse!V175,WeightedParse!W175,WeightedParse!Y175,WeightedParse!AE175,WeightedParse!AF175,WeightedParse!AH175,WeightedParse!AJ175,WeightedParse!AN175,WeightedParse!AO175,WeightedParse!AP175)*Variables!$B$5),"")</f>
        <v/>
      </c>
      <c r="Z175" s="114" t="str">
        <f>IF($A175&gt;"",IF(EXACT(SquadExport!$BQ175,TRUE),HARMEAN(WeightedParse!M175,WeightedParse!P175,WeightedParse!Q175,WeightedParse!S175,WeightedParse!U175,WeightedParse!V175,WeightedParse!W175,WeightedParse!X175,WeightedParse!Y175,WeightedParse!Z175,WeightedParse!AE175,WeightedParse!AF175,WeightedParse!AH175,WeightedParse!AL175,WeightedParse!AO175,WeightedParse!AP175),HARMEAN(WeightedParse!M175,WeightedParse!P175,WeightedParse!Q175,WeightedParse!S175,WeightedParse!U175,WeightedParse!V175,WeightedParse!W175,WeightedParse!X175,WeightedParse!Y175,WeightedParse!Z175,WeightedParse!AE175,WeightedParse!AF175,WeightedParse!AH175,WeightedParse!AL175,WeightedParse!AO175,WeightedParse!AP175)*Variables!$B$5),"")</f>
        <v/>
      </c>
      <c r="AA175" s="114" t="str">
        <f>IF($A175&gt;"",IF(EXACT(SquadExport!$BQ175,TRUE),HARMEAN(WeightedParse!J175,WeightedParse!K175,WeightedParse!N175,WeightedParse!P175,WeightedParse!Q175,WeightedParse!S175,WeightedParse!V175,WeightedParse!X175,WeightedParse!Y175,WeightedParse!Z175,WeightedParse!AD175,WeightedParse!AE175,WeightedParse!AH175,WeightedParse!AI175,WeightedParse!AK175,WeightedParse!AN175,WeightedParse!AO175,WeightedParse!AP175),HARMEAN(WeightedParse!J175,WeightedParse!K175,WeightedParse!N175,WeightedParse!P175,WeightedParse!Q175,WeightedParse!S175,WeightedParse!V175,WeightedParse!X175,WeightedParse!Y175,WeightedParse!Z175,WeightedParse!AD175,WeightedParse!AE175,WeightedParse!AH175,WeightedParse!AI175,WeightedParse!AK175,WeightedParse!AN175,WeightedParse!AO175,WeightedParse!AP175)*Variables!$B$5),"")</f>
        <v/>
      </c>
      <c r="AB175" s="114" t="str">
        <f>IF($A175&gt;"",IF(AND(EXACT(SquadExport!$BR175,TRUE),EXACT(SquadExport!$BL175,TRUE)),HARMEAN(WeightedParse!I175,WeightedParse!K175,WeightedParse!N175,WeightedParse!Q175,WeightedParse!T175,WeightedParse!V175,WeightedParse!X175,WeightedParse!Y175,WeightedParse!Z175,WeightedParse!AD175,WeightedParse!AE175,WeightedParse!AF175,WeightedParse!AG175,WeightedParse!AH175,WeightedParse!AI175,WeightedParse!AJ175,WeightedParse!AK175,WeightedParse!AN175,WeightedParse!AO175),HARMEAN(WeightedParse!I175,WeightedParse!K175,WeightedParse!N175,WeightedParse!Q175,WeightedParse!T175,WeightedParse!V175,WeightedParse!X175,WeightedParse!Y175,WeightedParse!Z175,WeightedParse!AD175,WeightedParse!AE175,WeightedParse!AF175,WeightedParse!AG175,WeightedParse!AH175,WeightedParse!AI175,WeightedParse!AJ175,WeightedParse!AK175,WeightedParse!AN175,WeightedParse!AO175)*Variables!$B$5),"")</f>
        <v/>
      </c>
      <c r="AC175" s="114" t="str">
        <f>IF($A175&gt;"",IF(AND(EXACT(SquadExport!$BR175,TRUE),EXACT(SquadExport!$BL175,TRUE)),HARMEAN(WeightedParse!K175,WeightedParse!Q175,WeightedParse!S175,WeightedParse!T175,WeightedParse!V175,WeightedParse!X175,WeightedParse!Y175,WeightedParse!Z175,WeightedParse!AD175,WeightedParse!AE175,WeightedParse!AF175,WeightedParse!AG175,WeightedParse!AH175,WeightedParse!AO175),HARMEAN(WeightedParse!K175,WeightedParse!Q175,WeightedParse!S175,WeightedParse!T175,WeightedParse!V175,WeightedParse!X175,WeightedParse!Y175,WeightedParse!Z175,WeightedParse!AD175,WeightedParse!AE175,WeightedParse!AF175,WeightedParse!AG175,WeightedParse!AH175,WeightedParse!AO175)*Variables!$B$5),"")</f>
        <v/>
      </c>
      <c r="AD175" s="114" t="str">
        <f>IF($A175&gt;"",IF(AND(EXACT(SquadExport!$BR175,TRUE),EXACT(SquadExport!$BL175,TRUE)),HARMEAN(WeightedParse!I175,WeightedParse!J175,WeightedParse!K175,WeightedParse!N175,WeightedParse!Q175,WeightedParse!S175,WeightedParse!T175,WeightedParse!V175,WeightedParse!X175,WeightedParse!Z175,WeightedParse!AB175,WeightedParse!AD175,WeightedParse!AG175,WeightedParse!AH175,WeightedParse!AI175,WeightedParse!AK175,WeightedParse!AO175),HARMEAN(WeightedParse!I175,WeightedParse!J175,WeightedParse!K175,WeightedParse!N175,WeightedParse!Q175,WeightedParse!S175,WeightedParse!T175,WeightedParse!V175,WeightedParse!X175,WeightedParse!Z175,WeightedParse!AB175,WeightedParse!AD175,WeightedParse!AG175,WeightedParse!AH175,WeightedParse!AI175,WeightedParse!AK175,WeightedParse!AO175)*Variables!$B$5),"")</f>
        <v/>
      </c>
      <c r="AE175" s="114" t="str">
        <f>IF($A175&gt;"",IF(AND(EXACT(SquadExport!$BR175,TRUE),EXACT(SquadExport!$BL175,TRUE)),HARMEAN(WeightedParse!K175,WeightedParse!N175,WeightedParse!P175,WeightedParse!Q175,WeightedParse!S175,WeightedParse!T175,WeightedParse!U175,WeightedParse!V175,WeightedParse!X175,WeightedParse!Y175,WeightedParse!Z175,WeightedParse!AD175,WeightedParse!AE175,WeightedParse!AF175,WeightedParse!AG175,WeightedParse!AH175,WeightedParse!AI175,WeightedParse!AO175),HARMEAN(WeightedParse!K175,WeightedParse!N175,WeightedParse!P175,WeightedParse!Q175,WeightedParse!S175,WeightedParse!T175,WeightedParse!U175,WeightedParse!V175,WeightedParse!X175,WeightedParse!Y175,WeightedParse!Z175,WeightedParse!AD175,WeightedParse!AE175,WeightedParse!AF175,WeightedParse!AG175,WeightedParse!AH175,WeightedParse!AI175,WeightedParse!AO175)*Variables!$B$5),"")</f>
        <v/>
      </c>
      <c r="AF175" s="114" t="str">
        <f>IF($A175&gt;"",IF(AND(EXACT(SquadExport!$BR175,TRUE),EXACT(SquadExport!$BL175,TRUE)),HARMEAN(WeightedParse!I175,WeightedParse!J175,WeightedParse!K175,WeightedParse!N175,WeightedParse!Q175,WeightedParse!S175,WeightedParse!T175,WeightedParse!U175,WeightedParse!V175,WeightedParse!X175,WeightedParse!Z175,WeightedParse!AD175,WeightedParse!AE175,WeightedParse!AF175,WeightedParse!AH175,WeightedParse!AI175,WeightedParse!AK175,WeightedParse!AN175,WeightedParse!AO175,WeightedParse!AP175),HARMEAN(WeightedParse!I175,WeightedParse!J175,WeightedParse!K175,WeightedParse!N175,WeightedParse!Q175,WeightedParse!S175,WeightedParse!T175,WeightedParse!U175,WeightedParse!V175,WeightedParse!X175,WeightedParse!Z175,WeightedParse!AD175,WeightedParse!AE175,WeightedParse!AF175,WeightedParse!AH175,WeightedParse!AI175,WeightedParse!AK175,WeightedParse!AN175,WeightedParse!AO175,WeightedParse!AP175)*Variables!$B$5),"")</f>
        <v/>
      </c>
      <c r="AG175" s="114" t="str">
        <f>IF($A175&gt;"",IF(AND(OR(EXACT(SquadExport!$BR175,TRUE),EXACT(SquadExport!$BS175,TRUE)),OR(EXACT(SquadExport!$BK175,TRUE),EXACT(SquadExport!$BM175,TRUE))),HARMEAN(WeightedParse!I175,WeightedParse!K175,WeightedParse!Q175,WeightedParse!T175,WeightedParse!X175,WeightedParse!Z175,WeightedParse!AD175,WeightedParse!AF175,WeightedParse!AG175,WeightedParse!AJ175),HARMEAN(WeightedParse!I175,WeightedParse!K175,WeightedParse!Q175,WeightedParse!T175,WeightedParse!X175,WeightedParse!Z175,WeightedParse!AD175,WeightedParse!AF175,WeightedParse!AG175,WeightedParse!AJ175)*Variables!$B$5),"")</f>
        <v/>
      </c>
      <c r="AH175" s="114" t="str">
        <f>IF($A175&gt;"",IF(AND(OR(EXACT(SquadExport!$BR175,TRUE),EXACT(SquadExport!$BS175,TRUE)),OR(EXACT(SquadExport!$BK175,TRUE),EXACT(SquadExport!$BM175,TRUE))),HARMEAN(WeightedParse!H175,WeightedParse!K175,WeightedParse!P175,WeightedParse!Q175,WeightedParse!S175,WeightedParse!T175,WeightedParse!V175,WeightedParse!X175,WeightedParse!Y175,WeightedParse!Z175,WeightedParse!AD175,WeightedParse!AE175,WeightedParse!AF175,WeightedParse!AG175,WeightedParse!AH175,WeightedParse!AO175),HARMEAN(WeightedParse!H175,WeightedParse!K175,WeightedParse!P175,WeightedParse!Q175,WeightedParse!S175,WeightedParse!T175,WeightedParse!V175,WeightedParse!X175,WeightedParse!Y175,WeightedParse!Z175,WeightedParse!AD175,WeightedParse!AE175,WeightedParse!AF175,WeightedParse!AG175,WeightedParse!AH175,WeightedParse!AO175)*Variables!$B$5),"")</f>
        <v/>
      </c>
      <c r="AI175" s="114" t="str">
        <f>IF($A175&gt;"",IF(AND(OR(EXACT(SquadExport!$BR175,TRUE),EXACT(SquadExport!$BS175,TRUE)),OR(EXACT(SquadExport!$BK175,TRUE),EXACT(SquadExport!$BM175,TRUE))),HARMEAN(WeightedParse!H175,WeightedParse!I175,WeightedParse!K175,WeightedParse!P175,WeightedParse!Q175,WeightedParse!S175,WeightedParse!T175,WeightedParse!U175,WeightedParse!V175,WeightedParse!X175,WeightedParse!Y175,WeightedParse!Z175,WeightedParse!AD175,WeightedParse!AE175,WeightedParse!AF175,WeightedParse!AH175,WeightedParse!AI175,WeightedParse!AO175),HARMEAN(WeightedParse!H175,WeightedParse!I175,WeightedParse!K175,WeightedParse!P175,WeightedParse!Q175,WeightedParse!S175,WeightedParse!T175,WeightedParse!U175,WeightedParse!V175,WeightedParse!X175,WeightedParse!Y175,WeightedParse!Z175,WeightedParse!AD175,WeightedParse!AE175,WeightedParse!AF175,WeightedParse!AH175,WeightedParse!AI175,WeightedParse!AO175)*Variables!$B$5),"")</f>
        <v/>
      </c>
      <c r="AJ175" s="114" t="str">
        <f>IF($A175&gt;"",IF(AND(OR(EXACT(SquadExport!$BR175,TRUE),EXACT(SquadExport!$BS175,TRUE)),OR(EXACT(SquadExport!$BK175,TRUE),EXACT(SquadExport!$BM175,TRUE))),HARMEAN(WeightedParse!H175,WeightedParse!K175,WeightedParse!M175,WeightedParse!V175,WeightedParse!W175,WeightedParse!AD175,WeightedParse!AF175,WeightedParse!AH175,WeightedParse!AK175,WeightedParse!AL175,WeightedParse!AO175,WeightedParse!AP175)*(CONVERT(LEFT(SquadExport!$E175,FIND("'",SquadExport!$E175)-1)+((MID(SquadExport!$E175,FIND("'",SquadExport!$E175)+1,LEN(SquadExport!$E175)-FIND("'",SquadExport!$E175)-1))/12),"ft","m")-1)/(Variables!$C$4-1),(HARMEAN(WeightedParse!H175,WeightedParse!K175,WeightedParse!M175,WeightedParse!V175,WeightedParse!W175,WeightedParse!AD175,WeightedParse!AF175,WeightedParse!AH175,WeightedParse!AK175,WeightedParse!AL175,WeightedParse!AO175,WeightedParse!AP175)*(CONVERT(LEFT(SquadExport!$E175,FIND("'",SquadExport!$E175)-1)+((MID(SquadExport!$E175,FIND("'",SquadExport!$E175)+1,LEN(SquadExport!$E175)-FIND("'",SquadExport!$E175)-1))/12),"ft","m")-1)/(Variables!$C$4-1))*Variables!$B$5),"")</f>
        <v/>
      </c>
      <c r="AK175" s="114" t="str">
        <f>IF($A175&gt;"",IF(AND(OR(EXACT(SquadExport!$BR175,TRUE),EXACT(SquadExport!$BS175,TRUE)),OR(EXACT(SquadExport!$BK175,TRUE),EXACT(SquadExport!$BM175,TRUE))),HARMEAN(WeightedParse!J175,WeightedParse!K175,WeightedParse!T175,WeightedParse!V175,WeightedParse!X175,WeightedParse!Y175,WeightedParse!Z175,WeightedParse!AD175,WeightedParse!AH175,WeightedParse!AI175,WeightedParse!AK175,WeightedParse!AO175),HARMEAN(WeightedParse!J175,WeightedParse!K175,WeightedParse!T175,WeightedParse!V175,WeightedParse!X175,WeightedParse!Y175,WeightedParse!Z175,WeightedParse!AD175,WeightedParse!AH175,WeightedParse!AI175,WeightedParse!AK175,WeightedParse!AO175)*Variables!$B$5),"")</f>
        <v/>
      </c>
      <c r="AL175" s="114" t="str">
        <f>IF($A175&gt;"",IF(AND(OR(EXACT(SquadExport!$BR175,TRUE),EXACT(SquadExport!$BS175,TRUE)),OR(EXACT(SquadExport!$BK175,TRUE),EXACT(SquadExport!$BM175,TRUE))),HARMEAN(WeightedParse!H175,WeightedParse!I175,WeightedParse!K175,WeightedParse!Q175,WeightedParse!T175,WeightedParse!V175,WeightedParse!AB175,WeightedParse!AD175,WeightedParse!AH175,WeightedParse!AI175,WeightedParse!AJ175,WeightedParse!AN175,WeightedParse!AO175),HARMEAN(WeightedParse!H175,WeightedParse!I175,WeightedParse!K175,WeightedParse!Q175,WeightedParse!T175,WeightedParse!V175,WeightedParse!AB175,WeightedParse!AD175,WeightedParse!AH175,WeightedParse!AI175,WeightedParse!AJ175,WeightedParse!AN175,WeightedParse!AO175)*Variables!$B$5),"")</f>
        <v/>
      </c>
      <c r="AM175" s="114" t="str">
        <f>IF($A175&gt;"",IF(AND(OR(EXACT(SquadExport!$BR175,TRUE),EXACT(SquadExport!$BS175,TRUE)),OR(EXACT(SquadExport!$BK175,TRUE),EXACT(SquadExport!$BM175,TRUE))),HARMEAN(WeightedParse!I175,WeightedParse!J175,WeightedParse!K175,WeightedParse!N175,WeightedParse!Q175,WeightedParse!T175,WeightedParse!V175,WeightedParse!X175,WeightedParse!AB175,WeightedParse!AD175,WeightedParse!AG175,WeightedParse!AI175,WeightedParse!AJ175,WeightedParse!AK175,WeightedParse!AN175)*WeightedParse!BD175,(HARMEAN(WeightedParse!I175,WeightedParse!J175,WeightedParse!K175,WeightedParse!N175,WeightedParse!Q175,WeightedParse!T175,WeightedParse!V175,WeightedParse!X175,WeightedParse!AB175,WeightedParse!AD175,WeightedParse!AG175,WeightedParse!AI175,WeightedParse!AJ175,WeightedParse!AK175,WeightedParse!AN175)*WeightedParse!BD175)*Variables!$B$5),"")</f>
        <v/>
      </c>
      <c r="AN175" s="114" t="str">
        <f>IF($A175&gt;"",IF(AND(OR(EXACT(SquadExport!$BR175,TRUE),EXACT(SquadExport!$BS175,TRUE)),OR(EXACT(SquadExport!$BK175,TRUE),EXACT(SquadExport!$BM175,TRUE))),HARMEAN(WeightedParse!H175,WeightedParse!I175,WeightedParse!K175,WeightedParse!N175,WeightedParse!Q175,WeightedParse!T175,WeightedParse!V175,WeightedParse!X175,WeightedParse!Z175,WeightedParse!AD175,WeightedParse!AG175,WeightedParse!AH175,WeightedParse!AI175,WeightedParse!AJ175,WeightedParse!AN175,WeightedParse!AO175)*WeightedParse!BD175,(HARMEAN(WeightedParse!H175,WeightedParse!I175,WeightedParse!K175,WeightedParse!N175,WeightedParse!Q175,WeightedParse!T175,WeightedParse!V175,WeightedParse!X175,WeightedParse!Z175,WeightedParse!AD175,WeightedParse!AG175,WeightedParse!AH175,WeightedParse!AI175,WeightedParse!AJ175,WeightedParse!AN175,WeightedParse!AO175)*WeightedParse!BD175)*Variables!$B$5),"")</f>
        <v/>
      </c>
      <c r="AO175" s="114" t="str">
        <f>IF($A175&gt;"",IF(AND(EXACT(SquadExport!$BS175,TRUE),EXACT(SquadExport!$BL175,TRUE)),HARMEAN(WeightedParse!K175,WeightedParse!Q175,WeightedParse!T175,WeightedParse!V175,WeightedParse!X175,WeightedParse!Z175,WeightedParse!AB175,WeightedParse!AD175,WeightedParse!AG175,WeightedParse!AK175),HARMEAN(WeightedParse!K175,WeightedParse!Q175,WeightedParse!T175,WeightedParse!V175,WeightedParse!X175,WeightedParse!Z175,WeightedParse!AB175,WeightedParse!AD175,WeightedParse!AG175,WeightedParse!AK175)*Variables!$B$5),"")</f>
        <v/>
      </c>
      <c r="AP175" s="114" t="str">
        <f>IF($A175&gt;"",IF(AND(EXACT(SquadExport!$BS175,TRUE),EXACT(SquadExport!$BL175,TRUE)),HARMEAN(WeightedParse!I175,WeightedParse!K175,WeightedParse!Q175,WeightedParse!T175,WeightedParse!V175,WeightedParse!X175,WeightedParse!Z175,WeightedParse!AB175,WeightedParse!AD175,WeightedParse!AF175,WeightedParse!AG175,WeightedParse!AI175,WeightedParse!AJ175),HARMEAN(WeightedParse!I175,WeightedParse!K175,WeightedParse!Q175,WeightedParse!T175,WeightedParse!V175,WeightedParse!X175,WeightedParse!Z175,WeightedParse!AB175,WeightedParse!AD175,WeightedParse!AF175,WeightedParse!AG175,WeightedParse!AI175,WeightedParse!AJ175)*Variables!$B$5),"")</f>
        <v/>
      </c>
      <c r="AQ175" s="114" t="str">
        <f>IF($A175&gt;"",IF(AND(EXACT(SquadExport!$BS175,TRUE),EXACT(SquadExport!$BL175,TRUE)),HARMEAN(WeightedParse!I175,WeightedParse!J175,WeightedParse!K175,WeightedParse!Q175,WeightedParse!T175,WeightedParse!V175,WeightedParse!X175,WeightedParse!Z175,WeightedParse!AB175,WeightedParse!AD175,WeightedParse!AG175,WeightedParse!AI175,WeightedParse!AJ175,WeightedParse!AK175),HARMEAN(WeightedParse!I175,WeightedParse!J175,WeightedParse!K175,WeightedParse!Q175,WeightedParse!T175,WeightedParse!V175,WeightedParse!X175,WeightedParse!Z175,WeightedParse!AB175,WeightedParse!AD175,WeightedParse!AG175,WeightedParse!AI175,WeightedParse!AJ175,WeightedParse!AK175)*Variables!$B$5),"")</f>
        <v/>
      </c>
      <c r="AR175" s="114" t="str">
        <f>IF($A175&gt;"",IF(AND(EXACT(SquadExport!$BS175,TRUE),EXACT(SquadExport!$BL175,TRUE)),HARMEAN(WeightedParse!I175,WeightedParse!J175,WeightedParse!K175,WeightedParse!Q175,WeightedParse!T175,WeightedParse!V175,WeightedParse!X175,WeightedParse!Y175,WeightedParse!Z175,WeightedParse!AD175,WeightedParse!AH175,WeightedParse!AI175,WeightedParse!AJ175,WeightedParse!AK175,WeightedParse!AN175,WeightedParse!AO175),HARMEAN(WeightedParse!I175,WeightedParse!J175,WeightedParse!K175,WeightedParse!Q175,WeightedParse!T175,WeightedParse!V175,WeightedParse!X175,WeightedParse!Y175,WeightedParse!Z175,WeightedParse!AD175,WeightedParse!AH175,WeightedParse!AI175,WeightedParse!AJ175,WeightedParse!AK175,WeightedParse!AN175,WeightedParse!AO175)*Variables!$B$5),"")</f>
        <v/>
      </c>
      <c r="AS175" s="114" t="str">
        <f>IF($A175&gt;"",IF(AND(EXACT(SquadExport!$BT175,TRUE),EXACT(SquadExport!$BL175,TRUE)),HARMEAN(WeightedParse!J175,WeightedParse!K175,WeightedParse!M175,WeightedParse!T175,WeightedParse!V175,WeightedParse!X175,WeightedParse!Z175,WeightedParse!AD175,WeightedParse!AI175),(HARMEAN(WeightedParse!J175,WeightedParse!K175,WeightedParse!M175,WeightedParse!T175,WeightedParse!V175,WeightedParse!X175,WeightedParse!Z175,WeightedParse!AD175,WeightedParse!AI175)*Variables!$B$5)),"")</f>
        <v/>
      </c>
      <c r="AT175" s="114" t="str">
        <f>IF($A175&gt;"",IF(AND(EXACT(SquadExport!$BT175,TRUE),EXACT(SquadExport!$BL175,TRUE)),HARMEAN(WeightedParse!J175,WeightedParse!K175,WeightedParse!M175,WeightedParse!U175,WeightedParse!V175,WeightedParse!W175,WeightedParse!X175,WeightedParse!Z175,WeightedParse!AD175,WeightedParse!AF175,WeightedParse!AK175,WeightedParse!AL175,WeightedParse!AP175)*(CONVERT(LEFT(SquadExport!$E175,FIND("'",SquadExport!$E175)-1)+((MID(SquadExport!$E175,FIND("'",SquadExport!$E175)+1,LEN(SquadExport!$E175)-FIND("'",SquadExport!$E175)-1))/12),"ft","m")-1)/(Variables!$C$4-1),(HARMEAN(WeightedParse!J175,WeightedParse!K175,WeightedParse!M175,WeightedParse!U175,WeightedParse!V175,WeightedParse!W175,WeightedParse!X175,WeightedParse!Z175,WeightedParse!AD175,WeightedParse!AF175,WeightedParse!AK175,WeightedParse!AL175,WeightedParse!AP175)*(CONVERT(LEFT(SquadExport!$E175,FIND("'",SquadExport!$E175)-1)+((MID(SquadExport!$E175,FIND("'",SquadExport!$E175)+1,LEN(SquadExport!$E175)-FIND("'",SquadExport!$E175)-1))/12),"ft","m")-1)/(Variables!$C$4-1)))*Variables!$B$5,"")</f>
        <v/>
      </c>
      <c r="AU175" s="114" t="str">
        <f>IF($A175&gt;"",IF(AND(EXACT(SquadExport!$BT175,TRUE),EXACT(SquadExport!$BL175,TRUE)),HARMEAN(WeightedParse!I175,WeightedParse!J175,WeightedParse!K175,WeightedParse!Q175,WeightedParse!T175,WeightedParse!V175,WeightedParse!X175,WeightedParse!Z175,WeightedParse!AB175,WeightedParse!AD175,WeightedParse!AF175,WeightedParse!AG175,WeightedParse!AK175,WeightedParse!AP175),HARMEAN(WeightedParse!I175,WeightedParse!J175,WeightedParse!K175,WeightedParse!Q175,WeightedParse!T175,WeightedParse!V175,WeightedParse!X175,WeightedParse!Z175,WeightedParse!AB175,WeightedParse!AD175,WeightedParse!AF175,WeightedParse!AG175,WeightedParse!AK175,WeightedParse!AP175)*Variables!$B$5),"")</f>
        <v/>
      </c>
      <c r="AV175" s="114" t="str">
        <f>IF($A175&gt;"",IF(AND(EXACT(SquadExport!$BT175,TRUE),EXACT(SquadExport!$BL175,TRUE)),HARMEAN(WeightedParse!I175,WeightedParse!J175,WeightedParse!K175,WeightedParse!Q175,WeightedParse!T175,WeightedParse!V175,WeightedParse!X175,WeightedParse!Z175,WeightedParse!AD175,WeightedParse!AH175,WeightedParse!AI175,WeightedParse!AJ175,WeightedParse!AK175,WeightedParse!AN175,WeightedParse!AO175),HARMEAN(WeightedParse!I175,WeightedParse!J175,WeightedParse!K175,WeightedParse!Q175,WeightedParse!T175,WeightedParse!V175,WeightedParse!X175,WeightedParse!Z175,WeightedParse!AD175,WeightedParse!AH175,WeightedParse!AI175,WeightedParse!AJ175,WeightedParse!AK175,WeightedParse!AN175,WeightedParse!AO175)*Variables!$B$5),"")</f>
        <v/>
      </c>
      <c r="AW175" s="114" t="str">
        <f>IF($A175&gt;"",IF(AND(EXACT(SquadExport!$BT175,TRUE),EXACT(SquadExport!$BL175,TRUE)),HARMEAN(WeightedParse!I175,WeightedParse!J175,WeightedParse!K175,WeightedParse!Q175,WeightedParse!T175,WeightedParse!V175,WeightedParse!X175,WeightedParse!Z175,WeightedParse!AB175,WeightedParse!AD175,WeightedParse!AF175,WeightedParse!AG175,WeightedParse!AI175,WeightedParse!AJ175,WeightedParse!AK175),HARMEAN(WeightedParse!I175,WeightedParse!J175,WeightedParse!K175,WeightedParse!Q175,WeightedParse!T175,WeightedParse!V175,WeightedParse!X175,WeightedParse!Z175,WeightedParse!AB175,WeightedParse!AD175,WeightedParse!AF175,WeightedParse!AG175,WeightedParse!AI175,WeightedParse!AJ175,WeightedParse!AK175)*Variables!$B$5),"")</f>
        <v/>
      </c>
      <c r="AX175" s="114" t="str">
        <f>IF($A175&gt;"",IF(AND(EXACT(SquadExport!$BT175,TRUE),EXACT(SquadExport!$BL175,TRUE)),HARMEAN(WeightedParse!K175,WeightedParse!Q175,WeightedParse!U175,WeightedParse!V175,WeightedParse!W175,WeightedParse!X175,WeightedParse!Y175,WeightedParse!Z175,WeightedParse!AD175,WeightedParse!AF175,WeightedParse!AH175,WeightedParse!AI175,WeightedParse!AJ175,WeightedParse!AK175,WeightedParse!AN175,WeightedParse!AO175,WeightedParse!AP175),HARMEAN(WeightedParse!K175,WeightedParse!Q175,WeightedParse!U175,WeightedParse!V175,WeightedParse!W175,WeightedParse!X175,WeightedParse!Y175,WeightedParse!Z175,WeightedParse!AD175,WeightedParse!AF175,WeightedParse!AH175,WeightedParse!AI175,WeightedParse!AJ175,WeightedParse!AK175,WeightedParse!AN175,WeightedParse!AO175,WeightedParse!AP175)*Variables!$B$5),"")</f>
        <v/>
      </c>
      <c r="AY175" s="114" t="str">
        <f>IF($A175&gt;"",IF(AND(EXACT(SquadExport!$BT175,TRUE),EXACT(SquadExport!$BL175,TRUE)),HARMEAN(WeightedParse!I175,WeightedParse!J175,WeightedParse!K175,WeightedParse!M175,WeightedParse!N175,WeightedParse!Q175,WeightedParse!T175,WeightedParse!V175,WeightedParse!X175,WeightedParse!Z175,WeightedParse!AD175,WeightedParse!AF175,WeightedParse!AG175,WeightedParse!AH175,WeightedParse!AI175,WeightedParse!AJ175,WeightedParse!AK175,WeightedParse!AL175,WeightedParse!AN175,WeightedParse!AO175,WeightedParse!AP175),HARMEAN(WeightedParse!I175,WeightedParse!J175,WeightedParse!K175,WeightedParse!M175,WeightedParse!N175,WeightedParse!Q175,WeightedParse!T175,WeightedParse!V175,WeightedParse!X175,WeightedParse!Z175,WeightedParse!AD175,WeightedParse!AF175,WeightedParse!AG175,WeightedParse!AH175,WeightedParse!AI175,WeightedParse!AJ175,WeightedParse!AK175,WeightedParse!AL175,WeightedParse!AN175,WeightedParse!AO175,WeightedParse!AP175)*Variables!$B$5),"")</f>
        <v/>
      </c>
    </row>
    <row r="176" spans="1:51" ht="15" customHeight="1" x14ac:dyDescent="0.25">
      <c r="A176" s="3" t="str">
        <f>IF(WeightedParse!A176&gt;"",WeightedParse!A176,"")</f>
        <v/>
      </c>
      <c r="B176" s="4" t="str">
        <f>IF(WeightedParse!B176&gt;0,WeightedParse!B176,"")</f>
        <v/>
      </c>
      <c r="C176" s="4" t="str">
        <f>IF(A176&gt;"",IF(AND(B176&lt;=Variables!$B$8,G176&gt;2),"Youth",IF(AND(B176&lt;=Variables!$B$8,G176&lt;=2),"Prospect",IF(AND(B176&gt;=Variables!$B$9,G176&gt;2),"Old",IF(G176&gt;=3,"Reserves","First Team")))),"")</f>
        <v/>
      </c>
      <c r="D176" s="4" t="str">
        <f>SquadExport!BJ176</f>
        <v/>
      </c>
      <c r="E176" s="4" t="str">
        <f>IF(A176&gt;"",VLOOKUP(F176,Roles!A:B,2,FALSE)&amp;IF(OR(VLOOKUP(F176,Roles!$A:$B,2,FALSE)="FB",VLOOKUP(F176,Roles!$A:$B,2,FALSE)="WB",VLOOKUP(F176,Roles!$A:$B,2,FALSE)="WM",VLOOKUP(F176,Roles!$A:$B,2,FALSE)="W"),IF(AND(SquadExport!BK176=TRUE,SquadExport!BM176=TRUE,WeightedParse!BB176&gt;=WeightedParse!BC176)," (R)",IF(AND(SquadExport!BK176=TRUE,SquadExport!BM176=TRUE,WeightedParse!BB176&lt;WeightedParse!BC176)," (L)",IF(AND(SquadExport!BK176=TRUE,SquadExport!BM176=FALSE), " (L)",IF(AND(SquadExport!BK176=FALSE,SquadExport!BM176=TRUE)," (R)","")))),""),"")</f>
        <v/>
      </c>
      <c r="F176" s="4" t="str" cm="1">
        <f t="array" ref="F176">IF(A176&gt;"",INDEX($J$1:$AY$1,SUMPRODUCT(MAX(($J$2:$AY$200=MAX($J176:$AY176))*(COLUMN($J$2:$AY$200))))-COLUMN($J$1)+1),"")</f>
        <v/>
      </c>
      <c r="G176" s="4" t="str">
        <f t="shared" si="6"/>
        <v/>
      </c>
      <c r="H176" s="4" t="str">
        <f t="shared" si="7"/>
        <v/>
      </c>
      <c r="I176" s="5" t="str">
        <f t="shared" si="8"/>
        <v/>
      </c>
      <c r="J176" s="114" t="str">
        <f>IF($A176&gt;"",HARMEAN(WeightedParse!V176,WeightedParse!Y176,WeightedParse!Z176,WeightedParse!AE176,WeightedParse!AJ176,WeightedParse!AQ176,WeightedParse!AR176,WeightedParse!AS176,WeightedParse!AU176,WeightedParse!AV176,WeightedParse!AW176,WeightedParse!AY176,WeightedParse!BA176),"")</f>
        <v/>
      </c>
      <c r="K176" s="114" t="str">
        <f>IF(A176&gt;"",HARMEAN(WeightedParse!K176,WeightedParse!Q176,WeightedParse!V176,WeightedParse!X176,WeightedParse!Y176,WeightedParse!Z176,WeightedParse!AE176,WeightedParse!AG176,WeightedParse!AI176,WeightedParse!AJ176,WeightedParse!AQ176,WeightedParse!AR176,WeightedParse!AS176,WeightedParse!AU176,WeightedParse!AV176,WeightedParse!AW176,WeightedParse!AY176,WeightedParse!AZ176,WeightedParse!BA176),"")</f>
        <v/>
      </c>
      <c r="L176" s="114" t="str">
        <f>IF($A176&gt;"",IF(AND(EXACT(SquadExport!$BO176,TRUE),EXACT(SquadExport!$BL176,TRUE)),HARMEAN(WeightedParse!M176,WeightedParse!P176,WeightedParse!S176,WeightedParse!U176,WeightedParse!V176,WeightedParse!W176,WeightedParse!Y176,WeightedParse!AE176,WeightedParse!AL176,WeightedParse!AN176,WeightedParse!AP176),HARMEAN(WeightedParse!M176,WeightedParse!P176,WeightedParse!S176,WeightedParse!U176,WeightedParse!V176,WeightedParse!W176,WeightedParse!Y176,WeightedParse!AE176,WeightedParse!AL176,WeightedParse!AN176,WeightedParse!AP176)*Variables!$B$5),"")</f>
        <v/>
      </c>
      <c r="M176" s="114" t="str">
        <f>IF($A176&gt;"",IF(AND(EXACT(SquadExport!$BO176,TRUE),EXACT(SquadExport!$BL176,TRUE)),HARMEAN(WeightedParse!M176,WeightedParse!P176,WeightedParse!S176,WeightedParse!U176,WeightedParse!V176,WeightedParse!W176,WeightedParse!X176,WeightedParse!Y176,WeightedParse!Z176,WeightedParse!AE176,WeightedParse!AL176,WeightedParse!AN176,WeightedParse!AP176),HARMEAN(WeightedParse!M176,WeightedParse!P176,WeightedParse!S176,WeightedParse!U176,WeightedParse!V176,WeightedParse!W176,WeightedParse!X176,WeightedParse!Y176,WeightedParse!Z176,WeightedParse!AE176,WeightedParse!AL176,WeightedParse!AN176,WeightedParse!AP176)*Variables!$B$5),"")</f>
        <v/>
      </c>
      <c r="N176" s="114" t="str">
        <f>IF($A176&gt;"",IF(AND(EXACT(SquadExport!$BO176,TRUE),EXACT(SquadExport!$BL176,TRUE)),HARMEAN(WeightedParse!K176,WeightedParse!M176,WeightedParse!P176,WeightedParse!Q176,WeightedParse!S176,WeightedParse!T176,WeightedParse!U176,WeightedParse!V176,WeightedParse!W176,WeightedParse!X176,WeightedParse!Y176,WeightedParse!Z176,WeightedParse!AE176,WeightedParse!AG176,WeightedParse!AL176,WeightedParse!AN176,WeightedParse!AP176),HARMEAN(WeightedParse!K176,WeightedParse!M176,WeightedParse!P176,WeightedParse!Q176,WeightedParse!S176,WeightedParse!T176,WeightedParse!U176,WeightedParse!V176,WeightedParse!W176,WeightedParse!X176,WeightedParse!Y176,WeightedParse!Z176,WeightedParse!AE176,WeightedParse!AG176,WeightedParse!AL176,WeightedParse!AN176,WeightedParse!AP176)*Variables!$B$5),"")</f>
        <v/>
      </c>
      <c r="O176" s="114" t="str">
        <f>IF($A176&gt;"",IF(AND(EXACT(SquadExport!$BO176,TRUE),EXACT(SquadExport!$BL176,TRUE)),HARMEAN(WeightedParse!I176,WeightedParse!K176,WeightedParse!M176,WeightedParse!P176,WeightedParse!Q176,WeightedParse!S176,WeightedParse!T176,WeightedParse!V176,WeightedParse!W176,WeightedParse!X176,WeightedParse!Y176,WeightedParse!Z176,WeightedParse!AB176,WeightedParse!AE176,WeightedParse!AF176,WeightedParse!AG176,WeightedParse!AJ176,WeightedParse!AK176,WeightedParse!AL176,WeightedParse!AN176,WeightedParse!AO176,WeightedParse!AP176),HARMEAN(WeightedParse!I176,WeightedParse!K176,WeightedParse!M176,WeightedParse!P176,WeightedParse!Q176,WeightedParse!S176,WeightedParse!T176,WeightedParse!V176,WeightedParse!W176,WeightedParse!X176,WeightedParse!Y176,WeightedParse!Z176,WeightedParse!AB176,WeightedParse!AE176,WeightedParse!AF176,WeightedParse!AG176,WeightedParse!AJ176,WeightedParse!AK176,WeightedParse!AL176,WeightedParse!AN176,WeightedParse!AO176,WeightedParse!AP176)*Variables!$B$5),"")</f>
        <v/>
      </c>
      <c r="P176" s="114" t="str">
        <f>IF($A176&gt;"",IF(AND(OR(EXACT(SquadExport!$BO176,TRUE),EXACT(SquadExport!$BP176,TRUE)),OR(EXACT(SquadExport!$BK176,TRUE),EXACT(SquadExport!$BM176,TRUE))),HARMEAN(WeightedParse!M176,WeightedParse!P176,WeightedParse!S176,WeightedParse!U176,WeightedParse!V176,WeightedParse!W176,WeightedParse!Y176,WeightedParse!AE176,WeightedParse!AF176,WeightedParse!AP176),HARMEAN(WeightedParse!M176,WeightedParse!P176,WeightedParse!S176,WeightedParse!U176,WeightedParse!V176,WeightedParse!W176,WeightedParse!Y176,WeightedParse!AE176,WeightedParse!AF176,WeightedParse!AP176)*Variables!$B$5),"")</f>
        <v/>
      </c>
      <c r="Q176" s="114" t="str">
        <f>IF($A176&gt;"",IF(AND(OR(EXACT(SquadExport!$BO176,TRUE),EXACT(SquadExport!$BP176,TRUE)),OR(EXACT(SquadExport!$BK176,TRUE),EXACT(SquadExport!$BM176,TRUE))),HARMEAN(WeightedParse!H176,WeightedParse!P176,WeightedParse!Q176,WeightedParse!S176,WeightedParse!T176,WeightedParse!V176,WeightedParse!X176,WeightedParse!Y176,WeightedParse!Z176,WeightedParse!AE176,WeightedParse!AF176,WeightedParse!AH176,WeightedParse!AN176,WeightedParse!AO176),HARMEAN(WeightedParse!H176,WeightedParse!P176,WeightedParse!Q176,WeightedParse!S176,WeightedParse!T176,WeightedParse!V176,WeightedParse!X176,WeightedParse!Y176,WeightedParse!Z176,WeightedParse!AE176,WeightedParse!AF176,WeightedParse!AH176,WeightedParse!AN176,WeightedParse!AO176)*Variables!$B$5),"")</f>
        <v/>
      </c>
      <c r="R176" s="115" t="str">
        <f>IF($A176&gt;"",IF(AND(OR(EXACT(SquadExport!$BO176,TRUE),EXACT(SquadExport!$BP176,TRUE)),OR(EXACT(SquadExport!$BK176,TRUE),EXACT(SquadExport!$BM176,TRUE))),HARMEAN(WeightedParse!H176,WeightedParse!I176,WeightedParse!K176,WeightedParse!P176,WeightedParse!Q176,WeightedParse!S176,WeightedParse!T176,WeightedParse!V176,WeightedParse!Y176,WeightedParse!Z176,WeightedParse!AD176,WeightedParse!AE176,WeightedParse!AF176,WeightedParse!AH176,WeightedParse!AI176,WeightedParse!AJ176,WeightedParse!AN176,WeightedParse!AO176),HARMEAN(WeightedParse!H176,WeightedParse!I176,WeightedParse!K176,WeightedParse!P176,WeightedParse!Q176,WeightedParse!S176,WeightedParse!T176,WeightedParse!V176,WeightedParse!Y176,WeightedParse!Z176,WeightedParse!AD176,WeightedParse!AE176,WeightedParse!AF176,WeightedParse!AH176,WeightedParse!AI176,WeightedParse!AJ176,WeightedParse!AN176,WeightedParse!AO176)*Variables!$B$5),"")</f>
        <v/>
      </c>
      <c r="S176" s="115" t="str">
        <f>IF($A176&gt;"",IF(AND(OR(EXACT(SquadExport!$BO176,TRUE),EXACT(SquadExport!$BP176,TRUE)),OR(EXACT(SquadExport!$BK176,TRUE),EXACT(SquadExport!$BM176,TRUE))),HARMEAN(WeightedParse!H176,WeightedParse!I176,WeightedParse!K176,WeightedParse!Q176,WeightedParse!S176,WeightedParse!T176,WeightedParse!V176,WeightedParse!X176,WeightedParse!Z176,WeightedParse!AB176,WeightedParse!AD176,WeightedParse!AF176,WeightedParse!AG176,WeightedParse!AH176,WeightedParse!AI176,WeightedParse!AJ176,WeightedParse!AK176,WeightedParse!AN176,WeightedParse!AO176),HARMEAN(WeightedParse!H176,WeightedParse!I176,WeightedParse!K176,WeightedParse!Q176,WeightedParse!S176,WeightedParse!T176,WeightedParse!V176,WeightedParse!X176,WeightedParse!Z176,WeightedParse!AB176,WeightedParse!AD176,WeightedParse!AF176,WeightedParse!AG176,WeightedParse!AH176,WeightedParse!AI176,WeightedParse!AJ176,WeightedParse!AK176,WeightedParse!AN176,WeightedParse!AO176)*Variables!$B$5),"")</f>
        <v/>
      </c>
      <c r="T176" s="114" t="str">
        <f>IF($A176&gt;"",IF(AND(OR(EXACT(SquadExport!$BO176,TRUE),EXACT(SquadExport!$BP176,TRUE)),OR(EXACT(SquadExport!$BK176,TRUE),EXACT(SquadExport!$BM176,TRUE))),HARMEAN(WeightedParse!I176,WeightedParse!K176,WeightedParse!N176,WeightedParse!P176,WeightedParse!Q176,WeightedParse!S176,WeightedParse!T176,WeightedParse!V176,WeightedParse!X176,WeightedParse!Y176,WeightedParse!Z176,WeightedParse!AB176,WeightedParse!AD176,WeightedParse!AE176,WeightedParse!AF176,WeightedParse!AH176,WeightedParse!AI176,WeightedParse!AJ176,WeightedParse!AN176,WeightedParse!AO176)*WeightedParse!BD176,(HARMEAN(WeightedParse!I176,WeightedParse!K176,WeightedParse!N176,WeightedParse!P176,WeightedParse!Q176,WeightedParse!S176,WeightedParse!T176,WeightedParse!V176,WeightedParse!X176,WeightedParse!Y176,WeightedParse!Z176,WeightedParse!AB176,WeightedParse!AD176,WeightedParse!AE176,WeightedParse!AF176,WeightedParse!AH176,WeightedParse!AI176,WeightedParse!AJ176,WeightedParse!AN176,WeightedParse!AO176)*WeightedParse!BD176)*Variables!$B$5),"")</f>
        <v/>
      </c>
      <c r="U176" s="114" t="str">
        <f>IF($A176&gt;"",IF(EXACT(SquadExport!$BQ176,TRUE),HARMEAN(WeightedParse!P176,WeightedParse!S176,WeightedParse!V176,WeightedParse!X176,WeightedParse!Y176,WeightedParse!Z176,WeightedParse!AE176,WeightedParse!AF176,WeightedParse!AP176),HARMEAN(WeightedParse!P176,WeightedParse!S176,WeightedParse!V176,WeightedParse!X176,WeightedParse!Y176,WeightedParse!Z176,WeightedParse!AE176,WeightedParse!AF176,WeightedParse!AP176)*Variables!$B$5),"")</f>
        <v/>
      </c>
      <c r="V176" s="114" t="str">
        <f>IF($A176&gt;"",IF(EXACT(SquadExport!$BQ176,TRUE),HARMEAN(WeightedParse!K176,WeightedParse!Q176,WeightedParse!S176,WeightedParse!T176,WeightedParse!V176,WeightedParse!X176,WeightedParse!Z176,WeightedParse!AE176,WeightedParse!AF176,WeightedParse!AG176,WeightedParse!AH176,WeightedParse!AK176),HARMEAN(WeightedParse!K176,WeightedParse!Q176,WeightedParse!S176,WeightedParse!T176,WeightedParse!V176,WeightedParse!X176,WeightedParse!Z176,WeightedParse!AE176,WeightedParse!AF176,WeightedParse!AG176,WeightedParse!AH176,WeightedParse!AK176)*Variables!$B$5),"")</f>
        <v/>
      </c>
      <c r="W176" s="114" t="str">
        <f>IF($A176&gt;"",IF(EXACT(SquadExport!$BQ176,TRUE),HARMEAN(WeightedParse!I176,WeightedParse!K176,WeightedParse!N176,WeightedParse!Q176,WeightedParse!T176,WeightedParse!V176,WeightedParse!X176,WeightedParse!Z176,WeightedParse!AB176,WeightedParse!AD176,WeightedParse!AF176,WeightedParse!AG176,WeightedParse!AK176),HARMEAN(WeightedParse!I176,WeightedParse!K176,WeightedParse!N176,WeightedParse!Q176,WeightedParse!T176,WeightedParse!V176,WeightedParse!X176,WeightedParse!Z176,WeightedParse!AB176,WeightedParse!AD176,WeightedParse!AF176,WeightedParse!AG176,WeightedParse!AK176)*Variables!$B$5),"")</f>
        <v/>
      </c>
      <c r="X176" s="114" t="str">
        <f>IF($A176&gt;"",IF(EXACT(SquadExport!$BQ176,TRUE),HARMEAN(WeightedParse!K176,WeightedParse!P176,WeightedParse!Q176,WeightedParse!S176,WeightedParse!U176,WeightedParse!V176,WeightedParse!X176,WeightedParse!Y176,WeightedParse!Z176,WeightedParse!AE176,WeightedParse!AF176,WeightedParse!AH176,WeightedParse!AO176,WeightedParse!AP176),HARMEAN(WeightedParse!K176,WeightedParse!P176,WeightedParse!Q176,WeightedParse!S176,WeightedParse!U176,WeightedParse!V176,WeightedParse!X176,WeightedParse!Y176,WeightedParse!Z176,WeightedParse!AE176,WeightedParse!AF176,WeightedParse!AH176,WeightedParse!AO176,WeightedParse!AP176)*Variables!$B$5),"")</f>
        <v/>
      </c>
      <c r="Y176" s="114" t="str">
        <f>IF($A176&gt;"",IF(EXACT(SquadExport!$BQ176,TRUE),HARMEAN(WeightedParse!P176,WeightedParse!Q176,WeightedParse!S176,WeightedParse!U176,WeightedParse!V176,WeightedParse!W176,WeightedParse!Y176,WeightedParse!AE176,WeightedParse!AF176,WeightedParse!AH176,WeightedParse!AJ176,WeightedParse!AN176,WeightedParse!AO176,WeightedParse!AP176),HARMEAN(WeightedParse!P176,WeightedParse!Q176,WeightedParse!S176,WeightedParse!U176,WeightedParse!V176,WeightedParse!W176,WeightedParse!Y176,WeightedParse!AE176,WeightedParse!AF176,WeightedParse!AH176,WeightedParse!AJ176,WeightedParse!AN176,WeightedParse!AO176,WeightedParse!AP176)*Variables!$B$5),"")</f>
        <v/>
      </c>
      <c r="Z176" s="114" t="str">
        <f>IF($A176&gt;"",IF(EXACT(SquadExport!$BQ176,TRUE),HARMEAN(WeightedParse!M176,WeightedParse!P176,WeightedParse!Q176,WeightedParse!S176,WeightedParse!U176,WeightedParse!V176,WeightedParse!W176,WeightedParse!X176,WeightedParse!Y176,WeightedParse!Z176,WeightedParse!AE176,WeightedParse!AF176,WeightedParse!AH176,WeightedParse!AL176,WeightedParse!AO176,WeightedParse!AP176),HARMEAN(WeightedParse!M176,WeightedParse!P176,WeightedParse!Q176,WeightedParse!S176,WeightedParse!U176,WeightedParse!V176,WeightedParse!W176,WeightedParse!X176,WeightedParse!Y176,WeightedParse!Z176,WeightedParse!AE176,WeightedParse!AF176,WeightedParse!AH176,WeightedParse!AL176,WeightedParse!AO176,WeightedParse!AP176)*Variables!$B$5),"")</f>
        <v/>
      </c>
      <c r="AA176" s="114" t="str">
        <f>IF($A176&gt;"",IF(EXACT(SquadExport!$BQ176,TRUE),HARMEAN(WeightedParse!J176,WeightedParse!K176,WeightedParse!N176,WeightedParse!P176,WeightedParse!Q176,WeightedParse!S176,WeightedParse!V176,WeightedParse!X176,WeightedParse!Y176,WeightedParse!Z176,WeightedParse!AD176,WeightedParse!AE176,WeightedParse!AH176,WeightedParse!AI176,WeightedParse!AK176,WeightedParse!AN176,WeightedParse!AO176,WeightedParse!AP176),HARMEAN(WeightedParse!J176,WeightedParse!K176,WeightedParse!N176,WeightedParse!P176,WeightedParse!Q176,WeightedParse!S176,WeightedParse!V176,WeightedParse!X176,WeightedParse!Y176,WeightedParse!Z176,WeightedParse!AD176,WeightedParse!AE176,WeightedParse!AH176,WeightedParse!AI176,WeightedParse!AK176,WeightedParse!AN176,WeightedParse!AO176,WeightedParse!AP176)*Variables!$B$5),"")</f>
        <v/>
      </c>
      <c r="AB176" s="114" t="str">
        <f>IF($A176&gt;"",IF(AND(EXACT(SquadExport!$BR176,TRUE),EXACT(SquadExport!$BL176,TRUE)),HARMEAN(WeightedParse!I176,WeightedParse!K176,WeightedParse!N176,WeightedParse!Q176,WeightedParse!T176,WeightedParse!V176,WeightedParse!X176,WeightedParse!Y176,WeightedParse!Z176,WeightedParse!AD176,WeightedParse!AE176,WeightedParse!AF176,WeightedParse!AG176,WeightedParse!AH176,WeightedParse!AI176,WeightedParse!AJ176,WeightedParse!AK176,WeightedParse!AN176,WeightedParse!AO176),HARMEAN(WeightedParse!I176,WeightedParse!K176,WeightedParse!N176,WeightedParse!Q176,WeightedParse!T176,WeightedParse!V176,WeightedParse!X176,WeightedParse!Y176,WeightedParse!Z176,WeightedParse!AD176,WeightedParse!AE176,WeightedParse!AF176,WeightedParse!AG176,WeightedParse!AH176,WeightedParse!AI176,WeightedParse!AJ176,WeightedParse!AK176,WeightedParse!AN176,WeightedParse!AO176)*Variables!$B$5),"")</f>
        <v/>
      </c>
      <c r="AC176" s="114" t="str">
        <f>IF($A176&gt;"",IF(AND(EXACT(SquadExport!$BR176,TRUE),EXACT(SquadExport!$BL176,TRUE)),HARMEAN(WeightedParse!K176,WeightedParse!Q176,WeightedParse!S176,WeightedParse!T176,WeightedParse!V176,WeightedParse!X176,WeightedParse!Y176,WeightedParse!Z176,WeightedParse!AD176,WeightedParse!AE176,WeightedParse!AF176,WeightedParse!AG176,WeightedParse!AH176,WeightedParse!AO176),HARMEAN(WeightedParse!K176,WeightedParse!Q176,WeightedParse!S176,WeightedParse!T176,WeightedParse!V176,WeightedParse!X176,WeightedParse!Y176,WeightedParse!Z176,WeightedParse!AD176,WeightedParse!AE176,WeightedParse!AF176,WeightedParse!AG176,WeightedParse!AH176,WeightedParse!AO176)*Variables!$B$5),"")</f>
        <v/>
      </c>
      <c r="AD176" s="114" t="str">
        <f>IF($A176&gt;"",IF(AND(EXACT(SquadExport!$BR176,TRUE),EXACT(SquadExport!$BL176,TRUE)),HARMEAN(WeightedParse!I176,WeightedParse!J176,WeightedParse!K176,WeightedParse!N176,WeightedParse!Q176,WeightedParse!S176,WeightedParse!T176,WeightedParse!V176,WeightedParse!X176,WeightedParse!Z176,WeightedParse!AB176,WeightedParse!AD176,WeightedParse!AG176,WeightedParse!AH176,WeightedParse!AI176,WeightedParse!AK176,WeightedParse!AO176),HARMEAN(WeightedParse!I176,WeightedParse!J176,WeightedParse!K176,WeightedParse!N176,WeightedParse!Q176,WeightedParse!S176,WeightedParse!T176,WeightedParse!V176,WeightedParse!X176,WeightedParse!Z176,WeightedParse!AB176,WeightedParse!AD176,WeightedParse!AG176,WeightedParse!AH176,WeightedParse!AI176,WeightedParse!AK176,WeightedParse!AO176)*Variables!$B$5),"")</f>
        <v/>
      </c>
      <c r="AE176" s="114" t="str">
        <f>IF($A176&gt;"",IF(AND(EXACT(SquadExport!$BR176,TRUE),EXACT(SquadExport!$BL176,TRUE)),HARMEAN(WeightedParse!K176,WeightedParse!N176,WeightedParse!P176,WeightedParse!Q176,WeightedParse!S176,WeightedParse!T176,WeightedParse!U176,WeightedParse!V176,WeightedParse!X176,WeightedParse!Y176,WeightedParse!Z176,WeightedParse!AD176,WeightedParse!AE176,WeightedParse!AF176,WeightedParse!AG176,WeightedParse!AH176,WeightedParse!AI176,WeightedParse!AO176),HARMEAN(WeightedParse!K176,WeightedParse!N176,WeightedParse!P176,WeightedParse!Q176,WeightedParse!S176,WeightedParse!T176,WeightedParse!U176,WeightedParse!V176,WeightedParse!X176,WeightedParse!Y176,WeightedParse!Z176,WeightedParse!AD176,WeightedParse!AE176,WeightedParse!AF176,WeightedParse!AG176,WeightedParse!AH176,WeightedParse!AI176,WeightedParse!AO176)*Variables!$B$5),"")</f>
        <v/>
      </c>
      <c r="AF176" s="114" t="str">
        <f>IF($A176&gt;"",IF(AND(EXACT(SquadExport!$BR176,TRUE),EXACT(SquadExport!$BL176,TRUE)),HARMEAN(WeightedParse!I176,WeightedParse!J176,WeightedParse!K176,WeightedParse!N176,WeightedParse!Q176,WeightedParse!S176,WeightedParse!T176,WeightedParse!U176,WeightedParse!V176,WeightedParse!X176,WeightedParse!Z176,WeightedParse!AD176,WeightedParse!AE176,WeightedParse!AF176,WeightedParse!AH176,WeightedParse!AI176,WeightedParse!AK176,WeightedParse!AN176,WeightedParse!AO176,WeightedParse!AP176),HARMEAN(WeightedParse!I176,WeightedParse!J176,WeightedParse!K176,WeightedParse!N176,WeightedParse!Q176,WeightedParse!S176,WeightedParse!T176,WeightedParse!U176,WeightedParse!V176,WeightedParse!X176,WeightedParse!Z176,WeightedParse!AD176,WeightedParse!AE176,WeightedParse!AF176,WeightedParse!AH176,WeightedParse!AI176,WeightedParse!AK176,WeightedParse!AN176,WeightedParse!AO176,WeightedParse!AP176)*Variables!$B$5),"")</f>
        <v/>
      </c>
      <c r="AG176" s="114" t="str">
        <f>IF($A176&gt;"",IF(AND(OR(EXACT(SquadExport!$BR176,TRUE),EXACT(SquadExport!$BS176,TRUE)),OR(EXACT(SquadExport!$BK176,TRUE),EXACT(SquadExport!$BM176,TRUE))),HARMEAN(WeightedParse!I176,WeightedParse!K176,WeightedParse!Q176,WeightedParse!T176,WeightedParse!X176,WeightedParse!Z176,WeightedParse!AD176,WeightedParse!AF176,WeightedParse!AG176,WeightedParse!AJ176),HARMEAN(WeightedParse!I176,WeightedParse!K176,WeightedParse!Q176,WeightedParse!T176,WeightedParse!X176,WeightedParse!Z176,WeightedParse!AD176,WeightedParse!AF176,WeightedParse!AG176,WeightedParse!AJ176)*Variables!$B$5),"")</f>
        <v/>
      </c>
      <c r="AH176" s="114" t="str">
        <f>IF($A176&gt;"",IF(AND(OR(EXACT(SquadExport!$BR176,TRUE),EXACT(SquadExport!$BS176,TRUE)),OR(EXACT(SquadExport!$BK176,TRUE),EXACT(SquadExport!$BM176,TRUE))),HARMEAN(WeightedParse!H176,WeightedParse!K176,WeightedParse!P176,WeightedParse!Q176,WeightedParse!S176,WeightedParse!T176,WeightedParse!V176,WeightedParse!X176,WeightedParse!Y176,WeightedParse!Z176,WeightedParse!AD176,WeightedParse!AE176,WeightedParse!AF176,WeightedParse!AG176,WeightedParse!AH176,WeightedParse!AO176),HARMEAN(WeightedParse!H176,WeightedParse!K176,WeightedParse!P176,WeightedParse!Q176,WeightedParse!S176,WeightedParse!T176,WeightedParse!V176,WeightedParse!X176,WeightedParse!Y176,WeightedParse!Z176,WeightedParse!AD176,WeightedParse!AE176,WeightedParse!AF176,WeightedParse!AG176,WeightedParse!AH176,WeightedParse!AO176)*Variables!$B$5),"")</f>
        <v/>
      </c>
      <c r="AI176" s="114" t="str">
        <f>IF($A176&gt;"",IF(AND(OR(EXACT(SquadExport!$BR176,TRUE),EXACT(SquadExport!$BS176,TRUE)),OR(EXACT(SquadExport!$BK176,TRUE),EXACT(SquadExport!$BM176,TRUE))),HARMEAN(WeightedParse!H176,WeightedParse!I176,WeightedParse!K176,WeightedParse!P176,WeightedParse!Q176,WeightedParse!S176,WeightedParse!T176,WeightedParse!U176,WeightedParse!V176,WeightedParse!X176,WeightedParse!Y176,WeightedParse!Z176,WeightedParse!AD176,WeightedParse!AE176,WeightedParse!AF176,WeightedParse!AH176,WeightedParse!AI176,WeightedParse!AO176),HARMEAN(WeightedParse!H176,WeightedParse!I176,WeightedParse!K176,WeightedParse!P176,WeightedParse!Q176,WeightedParse!S176,WeightedParse!T176,WeightedParse!U176,WeightedParse!V176,WeightedParse!X176,WeightedParse!Y176,WeightedParse!Z176,WeightedParse!AD176,WeightedParse!AE176,WeightedParse!AF176,WeightedParse!AH176,WeightedParse!AI176,WeightedParse!AO176)*Variables!$B$5),"")</f>
        <v/>
      </c>
      <c r="AJ176" s="114" t="str">
        <f>IF($A176&gt;"",IF(AND(OR(EXACT(SquadExport!$BR176,TRUE),EXACT(SquadExport!$BS176,TRUE)),OR(EXACT(SquadExport!$BK176,TRUE),EXACT(SquadExport!$BM176,TRUE))),HARMEAN(WeightedParse!H176,WeightedParse!K176,WeightedParse!M176,WeightedParse!V176,WeightedParse!W176,WeightedParse!AD176,WeightedParse!AF176,WeightedParse!AH176,WeightedParse!AK176,WeightedParse!AL176,WeightedParse!AO176,WeightedParse!AP176)*(CONVERT(LEFT(SquadExport!$E176,FIND("'",SquadExport!$E176)-1)+((MID(SquadExport!$E176,FIND("'",SquadExport!$E176)+1,LEN(SquadExport!$E176)-FIND("'",SquadExport!$E176)-1))/12),"ft","m")-1)/(Variables!$C$4-1),(HARMEAN(WeightedParse!H176,WeightedParse!K176,WeightedParse!M176,WeightedParse!V176,WeightedParse!W176,WeightedParse!AD176,WeightedParse!AF176,WeightedParse!AH176,WeightedParse!AK176,WeightedParse!AL176,WeightedParse!AO176,WeightedParse!AP176)*(CONVERT(LEFT(SquadExport!$E176,FIND("'",SquadExport!$E176)-1)+((MID(SquadExport!$E176,FIND("'",SquadExport!$E176)+1,LEN(SquadExport!$E176)-FIND("'",SquadExport!$E176)-1))/12),"ft","m")-1)/(Variables!$C$4-1))*Variables!$B$5),"")</f>
        <v/>
      </c>
      <c r="AK176" s="114" t="str">
        <f>IF($A176&gt;"",IF(AND(OR(EXACT(SquadExport!$BR176,TRUE),EXACT(SquadExport!$BS176,TRUE)),OR(EXACT(SquadExport!$BK176,TRUE),EXACT(SquadExport!$BM176,TRUE))),HARMEAN(WeightedParse!J176,WeightedParse!K176,WeightedParse!T176,WeightedParse!V176,WeightedParse!X176,WeightedParse!Y176,WeightedParse!Z176,WeightedParse!AD176,WeightedParse!AH176,WeightedParse!AI176,WeightedParse!AK176,WeightedParse!AO176),HARMEAN(WeightedParse!J176,WeightedParse!K176,WeightedParse!T176,WeightedParse!V176,WeightedParse!X176,WeightedParse!Y176,WeightedParse!Z176,WeightedParse!AD176,WeightedParse!AH176,WeightedParse!AI176,WeightedParse!AK176,WeightedParse!AO176)*Variables!$B$5),"")</f>
        <v/>
      </c>
      <c r="AL176" s="114" t="str">
        <f>IF($A176&gt;"",IF(AND(OR(EXACT(SquadExport!$BR176,TRUE),EXACT(SquadExport!$BS176,TRUE)),OR(EXACT(SquadExport!$BK176,TRUE),EXACT(SquadExport!$BM176,TRUE))),HARMEAN(WeightedParse!H176,WeightedParse!I176,WeightedParse!K176,WeightedParse!Q176,WeightedParse!T176,WeightedParse!V176,WeightedParse!AB176,WeightedParse!AD176,WeightedParse!AH176,WeightedParse!AI176,WeightedParse!AJ176,WeightedParse!AN176,WeightedParse!AO176),HARMEAN(WeightedParse!H176,WeightedParse!I176,WeightedParse!K176,WeightedParse!Q176,WeightedParse!T176,WeightedParse!V176,WeightedParse!AB176,WeightedParse!AD176,WeightedParse!AH176,WeightedParse!AI176,WeightedParse!AJ176,WeightedParse!AN176,WeightedParse!AO176)*Variables!$B$5),"")</f>
        <v/>
      </c>
      <c r="AM176" s="114" t="str">
        <f>IF($A176&gt;"",IF(AND(OR(EXACT(SquadExport!$BR176,TRUE),EXACT(SquadExport!$BS176,TRUE)),OR(EXACT(SquadExport!$BK176,TRUE),EXACT(SquadExport!$BM176,TRUE))),HARMEAN(WeightedParse!I176,WeightedParse!J176,WeightedParse!K176,WeightedParse!N176,WeightedParse!Q176,WeightedParse!T176,WeightedParse!V176,WeightedParse!X176,WeightedParse!AB176,WeightedParse!AD176,WeightedParse!AG176,WeightedParse!AI176,WeightedParse!AJ176,WeightedParse!AK176,WeightedParse!AN176)*WeightedParse!BD176,(HARMEAN(WeightedParse!I176,WeightedParse!J176,WeightedParse!K176,WeightedParse!N176,WeightedParse!Q176,WeightedParse!T176,WeightedParse!V176,WeightedParse!X176,WeightedParse!AB176,WeightedParse!AD176,WeightedParse!AG176,WeightedParse!AI176,WeightedParse!AJ176,WeightedParse!AK176,WeightedParse!AN176)*WeightedParse!BD176)*Variables!$B$5),"")</f>
        <v/>
      </c>
      <c r="AN176" s="114" t="str">
        <f>IF($A176&gt;"",IF(AND(OR(EXACT(SquadExport!$BR176,TRUE),EXACT(SquadExport!$BS176,TRUE)),OR(EXACT(SquadExport!$BK176,TRUE),EXACT(SquadExport!$BM176,TRUE))),HARMEAN(WeightedParse!H176,WeightedParse!I176,WeightedParse!K176,WeightedParse!N176,WeightedParse!Q176,WeightedParse!T176,WeightedParse!V176,WeightedParse!X176,WeightedParse!Z176,WeightedParse!AD176,WeightedParse!AG176,WeightedParse!AH176,WeightedParse!AI176,WeightedParse!AJ176,WeightedParse!AN176,WeightedParse!AO176)*WeightedParse!BD176,(HARMEAN(WeightedParse!H176,WeightedParse!I176,WeightedParse!K176,WeightedParse!N176,WeightedParse!Q176,WeightedParse!T176,WeightedParse!V176,WeightedParse!X176,WeightedParse!Z176,WeightedParse!AD176,WeightedParse!AG176,WeightedParse!AH176,WeightedParse!AI176,WeightedParse!AJ176,WeightedParse!AN176,WeightedParse!AO176)*WeightedParse!BD176)*Variables!$B$5),"")</f>
        <v/>
      </c>
      <c r="AO176" s="114" t="str">
        <f>IF($A176&gt;"",IF(AND(EXACT(SquadExport!$BS176,TRUE),EXACT(SquadExport!$BL176,TRUE)),HARMEAN(WeightedParse!K176,WeightedParse!Q176,WeightedParse!T176,WeightedParse!V176,WeightedParse!X176,WeightedParse!Z176,WeightedParse!AB176,WeightedParse!AD176,WeightedParse!AG176,WeightedParse!AK176),HARMEAN(WeightedParse!K176,WeightedParse!Q176,WeightedParse!T176,WeightedParse!V176,WeightedParse!X176,WeightedParse!Z176,WeightedParse!AB176,WeightedParse!AD176,WeightedParse!AG176,WeightedParse!AK176)*Variables!$B$5),"")</f>
        <v/>
      </c>
      <c r="AP176" s="114" t="str">
        <f>IF($A176&gt;"",IF(AND(EXACT(SquadExport!$BS176,TRUE),EXACT(SquadExport!$BL176,TRUE)),HARMEAN(WeightedParse!I176,WeightedParse!K176,WeightedParse!Q176,WeightedParse!T176,WeightedParse!V176,WeightedParse!X176,WeightedParse!Z176,WeightedParse!AB176,WeightedParse!AD176,WeightedParse!AF176,WeightedParse!AG176,WeightedParse!AI176,WeightedParse!AJ176),HARMEAN(WeightedParse!I176,WeightedParse!K176,WeightedParse!Q176,WeightedParse!T176,WeightedParse!V176,WeightedParse!X176,WeightedParse!Z176,WeightedParse!AB176,WeightedParse!AD176,WeightedParse!AF176,WeightedParse!AG176,WeightedParse!AI176,WeightedParse!AJ176)*Variables!$B$5),"")</f>
        <v/>
      </c>
      <c r="AQ176" s="114" t="str">
        <f>IF($A176&gt;"",IF(AND(EXACT(SquadExport!$BS176,TRUE),EXACT(SquadExport!$BL176,TRUE)),HARMEAN(WeightedParse!I176,WeightedParse!J176,WeightedParse!K176,WeightedParse!Q176,WeightedParse!T176,WeightedParse!V176,WeightedParse!X176,WeightedParse!Z176,WeightedParse!AB176,WeightedParse!AD176,WeightedParse!AG176,WeightedParse!AI176,WeightedParse!AJ176,WeightedParse!AK176),HARMEAN(WeightedParse!I176,WeightedParse!J176,WeightedParse!K176,WeightedParse!Q176,WeightedParse!T176,WeightedParse!V176,WeightedParse!X176,WeightedParse!Z176,WeightedParse!AB176,WeightedParse!AD176,WeightedParse!AG176,WeightedParse!AI176,WeightedParse!AJ176,WeightedParse!AK176)*Variables!$B$5),"")</f>
        <v/>
      </c>
      <c r="AR176" s="114" t="str">
        <f>IF($A176&gt;"",IF(AND(EXACT(SquadExport!$BS176,TRUE),EXACT(SquadExport!$BL176,TRUE)),HARMEAN(WeightedParse!I176,WeightedParse!J176,WeightedParse!K176,WeightedParse!Q176,WeightedParse!T176,WeightedParse!V176,WeightedParse!X176,WeightedParse!Y176,WeightedParse!Z176,WeightedParse!AD176,WeightedParse!AH176,WeightedParse!AI176,WeightedParse!AJ176,WeightedParse!AK176,WeightedParse!AN176,WeightedParse!AO176),HARMEAN(WeightedParse!I176,WeightedParse!J176,WeightedParse!K176,WeightedParse!Q176,WeightedParse!T176,WeightedParse!V176,WeightedParse!X176,WeightedParse!Y176,WeightedParse!Z176,WeightedParse!AD176,WeightedParse!AH176,WeightedParse!AI176,WeightedParse!AJ176,WeightedParse!AK176,WeightedParse!AN176,WeightedParse!AO176)*Variables!$B$5),"")</f>
        <v/>
      </c>
      <c r="AS176" s="114" t="str">
        <f>IF($A176&gt;"",IF(AND(EXACT(SquadExport!$BT176,TRUE),EXACT(SquadExport!$BL176,TRUE)),HARMEAN(WeightedParse!J176,WeightedParse!K176,WeightedParse!M176,WeightedParse!T176,WeightedParse!V176,WeightedParse!X176,WeightedParse!Z176,WeightedParse!AD176,WeightedParse!AI176),(HARMEAN(WeightedParse!J176,WeightedParse!K176,WeightedParse!M176,WeightedParse!T176,WeightedParse!V176,WeightedParse!X176,WeightedParse!Z176,WeightedParse!AD176,WeightedParse!AI176)*Variables!$B$5)),"")</f>
        <v/>
      </c>
      <c r="AT176" s="114" t="str">
        <f>IF($A176&gt;"",IF(AND(EXACT(SquadExport!$BT176,TRUE),EXACT(SquadExport!$BL176,TRUE)),HARMEAN(WeightedParse!J176,WeightedParse!K176,WeightedParse!M176,WeightedParse!U176,WeightedParse!V176,WeightedParse!W176,WeightedParse!X176,WeightedParse!Z176,WeightedParse!AD176,WeightedParse!AF176,WeightedParse!AK176,WeightedParse!AL176,WeightedParse!AP176)*(CONVERT(LEFT(SquadExport!$E176,FIND("'",SquadExport!$E176)-1)+((MID(SquadExport!$E176,FIND("'",SquadExport!$E176)+1,LEN(SquadExport!$E176)-FIND("'",SquadExport!$E176)-1))/12),"ft","m")-1)/(Variables!$C$4-1),(HARMEAN(WeightedParse!J176,WeightedParse!K176,WeightedParse!M176,WeightedParse!U176,WeightedParse!V176,WeightedParse!W176,WeightedParse!X176,WeightedParse!Z176,WeightedParse!AD176,WeightedParse!AF176,WeightedParse!AK176,WeightedParse!AL176,WeightedParse!AP176)*(CONVERT(LEFT(SquadExport!$E176,FIND("'",SquadExport!$E176)-1)+((MID(SquadExport!$E176,FIND("'",SquadExport!$E176)+1,LEN(SquadExport!$E176)-FIND("'",SquadExport!$E176)-1))/12),"ft","m")-1)/(Variables!$C$4-1)))*Variables!$B$5,"")</f>
        <v/>
      </c>
      <c r="AU176" s="114" t="str">
        <f>IF($A176&gt;"",IF(AND(EXACT(SquadExport!$BT176,TRUE),EXACT(SquadExport!$BL176,TRUE)),HARMEAN(WeightedParse!I176,WeightedParse!J176,WeightedParse!K176,WeightedParse!Q176,WeightedParse!T176,WeightedParse!V176,WeightedParse!X176,WeightedParse!Z176,WeightedParse!AB176,WeightedParse!AD176,WeightedParse!AF176,WeightedParse!AG176,WeightedParse!AK176,WeightedParse!AP176),HARMEAN(WeightedParse!I176,WeightedParse!J176,WeightedParse!K176,WeightedParse!Q176,WeightedParse!T176,WeightedParse!V176,WeightedParse!X176,WeightedParse!Z176,WeightedParse!AB176,WeightedParse!AD176,WeightedParse!AF176,WeightedParse!AG176,WeightedParse!AK176,WeightedParse!AP176)*Variables!$B$5),"")</f>
        <v/>
      </c>
      <c r="AV176" s="114" t="str">
        <f>IF($A176&gt;"",IF(AND(EXACT(SquadExport!$BT176,TRUE),EXACT(SquadExport!$BL176,TRUE)),HARMEAN(WeightedParse!I176,WeightedParse!J176,WeightedParse!K176,WeightedParse!Q176,WeightedParse!T176,WeightedParse!V176,WeightedParse!X176,WeightedParse!Z176,WeightedParse!AD176,WeightedParse!AH176,WeightedParse!AI176,WeightedParse!AJ176,WeightedParse!AK176,WeightedParse!AN176,WeightedParse!AO176),HARMEAN(WeightedParse!I176,WeightedParse!J176,WeightedParse!K176,WeightedParse!Q176,WeightedParse!T176,WeightedParse!V176,WeightedParse!X176,WeightedParse!Z176,WeightedParse!AD176,WeightedParse!AH176,WeightedParse!AI176,WeightedParse!AJ176,WeightedParse!AK176,WeightedParse!AN176,WeightedParse!AO176)*Variables!$B$5),"")</f>
        <v/>
      </c>
      <c r="AW176" s="114" t="str">
        <f>IF($A176&gt;"",IF(AND(EXACT(SquadExport!$BT176,TRUE),EXACT(SquadExport!$BL176,TRUE)),HARMEAN(WeightedParse!I176,WeightedParse!J176,WeightedParse!K176,WeightedParse!Q176,WeightedParse!T176,WeightedParse!V176,WeightedParse!X176,WeightedParse!Z176,WeightedParse!AB176,WeightedParse!AD176,WeightedParse!AF176,WeightedParse!AG176,WeightedParse!AI176,WeightedParse!AJ176,WeightedParse!AK176),HARMEAN(WeightedParse!I176,WeightedParse!J176,WeightedParse!K176,WeightedParse!Q176,WeightedParse!T176,WeightedParse!V176,WeightedParse!X176,WeightedParse!Z176,WeightedParse!AB176,WeightedParse!AD176,WeightedParse!AF176,WeightedParse!AG176,WeightedParse!AI176,WeightedParse!AJ176,WeightedParse!AK176)*Variables!$B$5),"")</f>
        <v/>
      </c>
      <c r="AX176" s="114" t="str">
        <f>IF($A176&gt;"",IF(AND(EXACT(SquadExport!$BT176,TRUE),EXACT(SquadExport!$BL176,TRUE)),HARMEAN(WeightedParse!K176,WeightedParse!Q176,WeightedParse!U176,WeightedParse!V176,WeightedParse!W176,WeightedParse!X176,WeightedParse!Y176,WeightedParse!Z176,WeightedParse!AD176,WeightedParse!AF176,WeightedParse!AH176,WeightedParse!AI176,WeightedParse!AJ176,WeightedParse!AK176,WeightedParse!AN176,WeightedParse!AO176,WeightedParse!AP176),HARMEAN(WeightedParse!K176,WeightedParse!Q176,WeightedParse!U176,WeightedParse!V176,WeightedParse!W176,WeightedParse!X176,WeightedParse!Y176,WeightedParse!Z176,WeightedParse!AD176,WeightedParse!AF176,WeightedParse!AH176,WeightedParse!AI176,WeightedParse!AJ176,WeightedParse!AK176,WeightedParse!AN176,WeightedParse!AO176,WeightedParse!AP176)*Variables!$B$5),"")</f>
        <v/>
      </c>
      <c r="AY176" s="114" t="str">
        <f>IF($A176&gt;"",IF(AND(EXACT(SquadExport!$BT176,TRUE),EXACT(SquadExport!$BL176,TRUE)),HARMEAN(WeightedParse!I176,WeightedParse!J176,WeightedParse!K176,WeightedParse!M176,WeightedParse!N176,WeightedParse!Q176,WeightedParse!T176,WeightedParse!V176,WeightedParse!X176,WeightedParse!Z176,WeightedParse!AD176,WeightedParse!AF176,WeightedParse!AG176,WeightedParse!AH176,WeightedParse!AI176,WeightedParse!AJ176,WeightedParse!AK176,WeightedParse!AL176,WeightedParse!AN176,WeightedParse!AO176,WeightedParse!AP176),HARMEAN(WeightedParse!I176,WeightedParse!J176,WeightedParse!K176,WeightedParse!M176,WeightedParse!N176,WeightedParse!Q176,WeightedParse!T176,WeightedParse!V176,WeightedParse!X176,WeightedParse!Z176,WeightedParse!AD176,WeightedParse!AF176,WeightedParse!AG176,WeightedParse!AH176,WeightedParse!AI176,WeightedParse!AJ176,WeightedParse!AK176,WeightedParse!AL176,WeightedParse!AN176,WeightedParse!AO176,WeightedParse!AP176)*Variables!$B$5),"")</f>
        <v/>
      </c>
    </row>
    <row r="177" spans="1:51" ht="15" customHeight="1" x14ac:dyDescent="0.25">
      <c r="A177" s="3" t="str">
        <f>IF(WeightedParse!A177&gt;"",WeightedParse!A177,"")</f>
        <v/>
      </c>
      <c r="B177" s="4" t="str">
        <f>IF(WeightedParse!B177&gt;0,WeightedParse!B177,"")</f>
        <v/>
      </c>
      <c r="C177" s="4" t="str">
        <f>IF(A177&gt;"",IF(AND(B177&lt;=Variables!$B$8,G177&gt;2),"Youth",IF(AND(B177&lt;=Variables!$B$8,G177&lt;=2),"Prospect",IF(AND(B177&gt;=Variables!$B$9,G177&gt;2),"Old",IF(G177&gt;=3,"Reserves","First Team")))),"")</f>
        <v/>
      </c>
      <c r="D177" s="4" t="str">
        <f>SquadExport!BJ177</f>
        <v/>
      </c>
      <c r="E177" s="4" t="str">
        <f>IF(A177&gt;"",VLOOKUP(F177,Roles!A:B,2,FALSE)&amp;IF(OR(VLOOKUP(F177,Roles!$A:$B,2,FALSE)="FB",VLOOKUP(F177,Roles!$A:$B,2,FALSE)="WB",VLOOKUP(F177,Roles!$A:$B,2,FALSE)="WM",VLOOKUP(F177,Roles!$A:$B,2,FALSE)="W"),IF(AND(SquadExport!BK177=TRUE,SquadExport!BM177=TRUE,WeightedParse!BB177&gt;=WeightedParse!BC177)," (R)",IF(AND(SquadExport!BK177=TRUE,SquadExport!BM177=TRUE,WeightedParse!BB177&lt;WeightedParse!BC177)," (L)",IF(AND(SquadExport!BK177=TRUE,SquadExport!BM177=FALSE), " (L)",IF(AND(SquadExport!BK177=FALSE,SquadExport!BM177=TRUE)," (R)","")))),""),"")</f>
        <v/>
      </c>
      <c r="F177" s="4" t="str" cm="1">
        <f t="array" ref="F177">IF(A177&gt;"",INDEX($J$1:$AY$1,SUMPRODUCT(MAX(($J$2:$AY$200=MAX($J177:$AY177))*(COLUMN($J$2:$AY$200))))-COLUMN($J$1)+1),"")</f>
        <v/>
      </c>
      <c r="G177" s="4" t="str">
        <f t="shared" si="6"/>
        <v/>
      </c>
      <c r="H177" s="4" t="str">
        <f t="shared" si="7"/>
        <v/>
      </c>
      <c r="I177" s="5" t="str">
        <f t="shared" si="8"/>
        <v/>
      </c>
      <c r="J177" s="114" t="str">
        <f>IF($A177&gt;"",HARMEAN(WeightedParse!V177,WeightedParse!Y177,WeightedParse!Z177,WeightedParse!AE177,WeightedParse!AJ177,WeightedParse!AQ177,WeightedParse!AR177,WeightedParse!AS177,WeightedParse!AU177,WeightedParse!AV177,WeightedParse!AW177,WeightedParse!AY177,WeightedParse!BA177),"")</f>
        <v/>
      </c>
      <c r="K177" s="114" t="str">
        <f>IF(A177&gt;"",HARMEAN(WeightedParse!K177,WeightedParse!Q177,WeightedParse!V177,WeightedParse!X177,WeightedParse!Y177,WeightedParse!Z177,WeightedParse!AE177,WeightedParse!AG177,WeightedParse!AI177,WeightedParse!AJ177,WeightedParse!AQ177,WeightedParse!AR177,WeightedParse!AS177,WeightedParse!AU177,WeightedParse!AV177,WeightedParse!AW177,WeightedParse!AY177,WeightedParse!AZ177,WeightedParse!BA177),"")</f>
        <v/>
      </c>
      <c r="L177" s="114" t="str">
        <f>IF($A177&gt;"",IF(AND(EXACT(SquadExport!$BO177,TRUE),EXACT(SquadExport!$BL177,TRUE)),HARMEAN(WeightedParse!M177,WeightedParse!P177,WeightedParse!S177,WeightedParse!U177,WeightedParse!V177,WeightedParse!W177,WeightedParse!Y177,WeightedParse!AE177,WeightedParse!AL177,WeightedParse!AN177,WeightedParse!AP177),HARMEAN(WeightedParse!M177,WeightedParse!P177,WeightedParse!S177,WeightedParse!U177,WeightedParse!V177,WeightedParse!W177,WeightedParse!Y177,WeightedParse!AE177,WeightedParse!AL177,WeightedParse!AN177,WeightedParse!AP177)*Variables!$B$5),"")</f>
        <v/>
      </c>
      <c r="M177" s="114" t="str">
        <f>IF($A177&gt;"",IF(AND(EXACT(SquadExport!$BO177,TRUE),EXACT(SquadExport!$BL177,TRUE)),HARMEAN(WeightedParse!M177,WeightedParse!P177,WeightedParse!S177,WeightedParse!U177,WeightedParse!V177,WeightedParse!W177,WeightedParse!X177,WeightedParse!Y177,WeightedParse!Z177,WeightedParse!AE177,WeightedParse!AL177,WeightedParse!AN177,WeightedParse!AP177),HARMEAN(WeightedParse!M177,WeightedParse!P177,WeightedParse!S177,WeightedParse!U177,WeightedParse!V177,WeightedParse!W177,WeightedParse!X177,WeightedParse!Y177,WeightedParse!Z177,WeightedParse!AE177,WeightedParse!AL177,WeightedParse!AN177,WeightedParse!AP177)*Variables!$B$5),"")</f>
        <v/>
      </c>
      <c r="N177" s="114" t="str">
        <f>IF($A177&gt;"",IF(AND(EXACT(SquadExport!$BO177,TRUE),EXACT(SquadExport!$BL177,TRUE)),HARMEAN(WeightedParse!K177,WeightedParse!M177,WeightedParse!P177,WeightedParse!Q177,WeightedParse!S177,WeightedParse!T177,WeightedParse!U177,WeightedParse!V177,WeightedParse!W177,WeightedParse!X177,WeightedParse!Y177,WeightedParse!Z177,WeightedParse!AE177,WeightedParse!AG177,WeightedParse!AL177,WeightedParse!AN177,WeightedParse!AP177),HARMEAN(WeightedParse!K177,WeightedParse!M177,WeightedParse!P177,WeightedParse!Q177,WeightedParse!S177,WeightedParse!T177,WeightedParse!U177,WeightedParse!V177,WeightedParse!W177,WeightedParse!X177,WeightedParse!Y177,WeightedParse!Z177,WeightedParse!AE177,WeightedParse!AG177,WeightedParse!AL177,WeightedParse!AN177,WeightedParse!AP177)*Variables!$B$5),"")</f>
        <v/>
      </c>
      <c r="O177" s="114" t="str">
        <f>IF($A177&gt;"",IF(AND(EXACT(SquadExport!$BO177,TRUE),EXACT(SquadExport!$BL177,TRUE)),HARMEAN(WeightedParse!I177,WeightedParse!K177,WeightedParse!M177,WeightedParse!P177,WeightedParse!Q177,WeightedParse!S177,WeightedParse!T177,WeightedParse!V177,WeightedParse!W177,WeightedParse!X177,WeightedParse!Y177,WeightedParse!Z177,WeightedParse!AB177,WeightedParse!AE177,WeightedParse!AF177,WeightedParse!AG177,WeightedParse!AJ177,WeightedParse!AK177,WeightedParse!AL177,WeightedParse!AN177,WeightedParse!AO177,WeightedParse!AP177),HARMEAN(WeightedParse!I177,WeightedParse!K177,WeightedParse!M177,WeightedParse!P177,WeightedParse!Q177,WeightedParse!S177,WeightedParse!T177,WeightedParse!V177,WeightedParse!W177,WeightedParse!X177,WeightedParse!Y177,WeightedParse!Z177,WeightedParse!AB177,WeightedParse!AE177,WeightedParse!AF177,WeightedParse!AG177,WeightedParse!AJ177,WeightedParse!AK177,WeightedParse!AL177,WeightedParse!AN177,WeightedParse!AO177,WeightedParse!AP177)*Variables!$B$5),"")</f>
        <v/>
      </c>
      <c r="P177" s="114" t="str">
        <f>IF($A177&gt;"",IF(AND(OR(EXACT(SquadExport!$BO177,TRUE),EXACT(SquadExport!$BP177,TRUE)),OR(EXACT(SquadExport!$BK177,TRUE),EXACT(SquadExport!$BM177,TRUE))),HARMEAN(WeightedParse!M177,WeightedParse!P177,WeightedParse!S177,WeightedParse!U177,WeightedParse!V177,WeightedParse!W177,WeightedParse!Y177,WeightedParse!AE177,WeightedParse!AF177,WeightedParse!AP177),HARMEAN(WeightedParse!M177,WeightedParse!P177,WeightedParse!S177,WeightedParse!U177,WeightedParse!V177,WeightedParse!W177,WeightedParse!Y177,WeightedParse!AE177,WeightedParse!AF177,WeightedParse!AP177)*Variables!$B$5),"")</f>
        <v/>
      </c>
      <c r="Q177" s="114" t="str">
        <f>IF($A177&gt;"",IF(AND(OR(EXACT(SquadExport!$BO177,TRUE),EXACT(SquadExport!$BP177,TRUE)),OR(EXACT(SquadExport!$BK177,TRUE),EXACT(SquadExport!$BM177,TRUE))),HARMEAN(WeightedParse!H177,WeightedParse!P177,WeightedParse!Q177,WeightedParse!S177,WeightedParse!T177,WeightedParse!V177,WeightedParse!X177,WeightedParse!Y177,WeightedParse!Z177,WeightedParse!AE177,WeightedParse!AF177,WeightedParse!AH177,WeightedParse!AN177,WeightedParse!AO177),HARMEAN(WeightedParse!H177,WeightedParse!P177,WeightedParse!Q177,WeightedParse!S177,WeightedParse!T177,WeightedParse!V177,WeightedParse!X177,WeightedParse!Y177,WeightedParse!Z177,WeightedParse!AE177,WeightedParse!AF177,WeightedParse!AH177,WeightedParse!AN177,WeightedParse!AO177)*Variables!$B$5),"")</f>
        <v/>
      </c>
      <c r="R177" s="115" t="str">
        <f>IF($A177&gt;"",IF(AND(OR(EXACT(SquadExport!$BO177,TRUE),EXACT(SquadExport!$BP177,TRUE)),OR(EXACT(SquadExport!$BK177,TRUE),EXACT(SquadExport!$BM177,TRUE))),HARMEAN(WeightedParse!H177,WeightedParse!I177,WeightedParse!K177,WeightedParse!P177,WeightedParse!Q177,WeightedParse!S177,WeightedParse!T177,WeightedParse!V177,WeightedParse!Y177,WeightedParse!Z177,WeightedParse!AD177,WeightedParse!AE177,WeightedParse!AF177,WeightedParse!AH177,WeightedParse!AI177,WeightedParse!AJ177,WeightedParse!AN177,WeightedParse!AO177),HARMEAN(WeightedParse!H177,WeightedParse!I177,WeightedParse!K177,WeightedParse!P177,WeightedParse!Q177,WeightedParse!S177,WeightedParse!T177,WeightedParse!V177,WeightedParse!Y177,WeightedParse!Z177,WeightedParse!AD177,WeightedParse!AE177,WeightedParse!AF177,WeightedParse!AH177,WeightedParse!AI177,WeightedParse!AJ177,WeightedParse!AN177,WeightedParse!AO177)*Variables!$B$5),"")</f>
        <v/>
      </c>
      <c r="S177" s="115" t="str">
        <f>IF($A177&gt;"",IF(AND(OR(EXACT(SquadExport!$BO177,TRUE),EXACT(SquadExport!$BP177,TRUE)),OR(EXACT(SquadExport!$BK177,TRUE),EXACT(SquadExport!$BM177,TRUE))),HARMEAN(WeightedParse!H177,WeightedParse!I177,WeightedParse!K177,WeightedParse!Q177,WeightedParse!S177,WeightedParse!T177,WeightedParse!V177,WeightedParse!X177,WeightedParse!Z177,WeightedParse!AB177,WeightedParse!AD177,WeightedParse!AF177,WeightedParse!AG177,WeightedParse!AH177,WeightedParse!AI177,WeightedParse!AJ177,WeightedParse!AK177,WeightedParse!AN177,WeightedParse!AO177),HARMEAN(WeightedParse!H177,WeightedParse!I177,WeightedParse!K177,WeightedParse!Q177,WeightedParse!S177,WeightedParse!T177,WeightedParse!V177,WeightedParse!X177,WeightedParse!Z177,WeightedParse!AB177,WeightedParse!AD177,WeightedParse!AF177,WeightedParse!AG177,WeightedParse!AH177,WeightedParse!AI177,WeightedParse!AJ177,WeightedParse!AK177,WeightedParse!AN177,WeightedParse!AO177)*Variables!$B$5),"")</f>
        <v/>
      </c>
      <c r="T177" s="114" t="str">
        <f>IF($A177&gt;"",IF(AND(OR(EXACT(SquadExport!$BO177,TRUE),EXACT(SquadExport!$BP177,TRUE)),OR(EXACT(SquadExport!$BK177,TRUE),EXACT(SquadExport!$BM177,TRUE))),HARMEAN(WeightedParse!I177,WeightedParse!K177,WeightedParse!N177,WeightedParse!P177,WeightedParse!Q177,WeightedParse!S177,WeightedParse!T177,WeightedParse!V177,WeightedParse!X177,WeightedParse!Y177,WeightedParse!Z177,WeightedParse!AB177,WeightedParse!AD177,WeightedParse!AE177,WeightedParse!AF177,WeightedParse!AH177,WeightedParse!AI177,WeightedParse!AJ177,WeightedParse!AN177,WeightedParse!AO177)*WeightedParse!BD177,(HARMEAN(WeightedParse!I177,WeightedParse!K177,WeightedParse!N177,WeightedParse!P177,WeightedParse!Q177,WeightedParse!S177,WeightedParse!T177,WeightedParse!V177,WeightedParse!X177,WeightedParse!Y177,WeightedParse!Z177,WeightedParse!AB177,WeightedParse!AD177,WeightedParse!AE177,WeightedParse!AF177,WeightedParse!AH177,WeightedParse!AI177,WeightedParse!AJ177,WeightedParse!AN177,WeightedParse!AO177)*WeightedParse!BD177)*Variables!$B$5),"")</f>
        <v/>
      </c>
      <c r="U177" s="114" t="str">
        <f>IF($A177&gt;"",IF(EXACT(SquadExport!$BQ177,TRUE),HARMEAN(WeightedParse!P177,WeightedParse!S177,WeightedParse!V177,WeightedParse!X177,WeightedParse!Y177,WeightedParse!Z177,WeightedParse!AE177,WeightedParse!AF177,WeightedParse!AP177),HARMEAN(WeightedParse!P177,WeightedParse!S177,WeightedParse!V177,WeightedParse!X177,WeightedParse!Y177,WeightedParse!Z177,WeightedParse!AE177,WeightedParse!AF177,WeightedParse!AP177)*Variables!$B$5),"")</f>
        <v/>
      </c>
      <c r="V177" s="114" t="str">
        <f>IF($A177&gt;"",IF(EXACT(SquadExport!$BQ177,TRUE),HARMEAN(WeightedParse!K177,WeightedParse!Q177,WeightedParse!S177,WeightedParse!T177,WeightedParse!V177,WeightedParse!X177,WeightedParse!Z177,WeightedParse!AE177,WeightedParse!AF177,WeightedParse!AG177,WeightedParse!AH177,WeightedParse!AK177),HARMEAN(WeightedParse!K177,WeightedParse!Q177,WeightedParse!S177,WeightedParse!T177,WeightedParse!V177,WeightedParse!X177,WeightedParse!Z177,WeightedParse!AE177,WeightedParse!AF177,WeightedParse!AG177,WeightedParse!AH177,WeightedParse!AK177)*Variables!$B$5),"")</f>
        <v/>
      </c>
      <c r="W177" s="114" t="str">
        <f>IF($A177&gt;"",IF(EXACT(SquadExport!$BQ177,TRUE),HARMEAN(WeightedParse!I177,WeightedParse!K177,WeightedParse!N177,WeightedParse!Q177,WeightedParse!T177,WeightedParse!V177,WeightedParse!X177,WeightedParse!Z177,WeightedParse!AB177,WeightedParse!AD177,WeightedParse!AF177,WeightedParse!AG177,WeightedParse!AK177),HARMEAN(WeightedParse!I177,WeightedParse!K177,WeightedParse!N177,WeightedParse!Q177,WeightedParse!T177,WeightedParse!V177,WeightedParse!X177,WeightedParse!Z177,WeightedParse!AB177,WeightedParse!AD177,WeightedParse!AF177,WeightedParse!AG177,WeightedParse!AK177)*Variables!$B$5),"")</f>
        <v/>
      </c>
      <c r="X177" s="114" t="str">
        <f>IF($A177&gt;"",IF(EXACT(SquadExport!$BQ177,TRUE),HARMEAN(WeightedParse!K177,WeightedParse!P177,WeightedParse!Q177,WeightedParse!S177,WeightedParse!U177,WeightedParse!V177,WeightedParse!X177,WeightedParse!Y177,WeightedParse!Z177,WeightedParse!AE177,WeightedParse!AF177,WeightedParse!AH177,WeightedParse!AO177,WeightedParse!AP177),HARMEAN(WeightedParse!K177,WeightedParse!P177,WeightedParse!Q177,WeightedParse!S177,WeightedParse!U177,WeightedParse!V177,WeightedParse!X177,WeightedParse!Y177,WeightedParse!Z177,WeightedParse!AE177,WeightedParse!AF177,WeightedParse!AH177,WeightedParse!AO177,WeightedParse!AP177)*Variables!$B$5),"")</f>
        <v/>
      </c>
      <c r="Y177" s="114" t="str">
        <f>IF($A177&gt;"",IF(EXACT(SquadExport!$BQ177,TRUE),HARMEAN(WeightedParse!P177,WeightedParse!Q177,WeightedParse!S177,WeightedParse!U177,WeightedParse!V177,WeightedParse!W177,WeightedParse!Y177,WeightedParse!AE177,WeightedParse!AF177,WeightedParse!AH177,WeightedParse!AJ177,WeightedParse!AN177,WeightedParse!AO177,WeightedParse!AP177),HARMEAN(WeightedParse!P177,WeightedParse!Q177,WeightedParse!S177,WeightedParse!U177,WeightedParse!V177,WeightedParse!W177,WeightedParse!Y177,WeightedParse!AE177,WeightedParse!AF177,WeightedParse!AH177,WeightedParse!AJ177,WeightedParse!AN177,WeightedParse!AO177,WeightedParse!AP177)*Variables!$B$5),"")</f>
        <v/>
      </c>
      <c r="Z177" s="114" t="str">
        <f>IF($A177&gt;"",IF(EXACT(SquadExport!$BQ177,TRUE),HARMEAN(WeightedParse!M177,WeightedParse!P177,WeightedParse!Q177,WeightedParse!S177,WeightedParse!U177,WeightedParse!V177,WeightedParse!W177,WeightedParse!X177,WeightedParse!Y177,WeightedParse!Z177,WeightedParse!AE177,WeightedParse!AF177,WeightedParse!AH177,WeightedParse!AL177,WeightedParse!AO177,WeightedParse!AP177),HARMEAN(WeightedParse!M177,WeightedParse!P177,WeightedParse!Q177,WeightedParse!S177,WeightedParse!U177,WeightedParse!V177,WeightedParse!W177,WeightedParse!X177,WeightedParse!Y177,WeightedParse!Z177,WeightedParse!AE177,WeightedParse!AF177,WeightedParse!AH177,WeightedParse!AL177,WeightedParse!AO177,WeightedParse!AP177)*Variables!$B$5),"")</f>
        <v/>
      </c>
      <c r="AA177" s="114" t="str">
        <f>IF($A177&gt;"",IF(EXACT(SquadExport!$BQ177,TRUE),HARMEAN(WeightedParse!J177,WeightedParse!K177,WeightedParse!N177,WeightedParse!P177,WeightedParse!Q177,WeightedParse!S177,WeightedParse!V177,WeightedParse!X177,WeightedParse!Y177,WeightedParse!Z177,WeightedParse!AD177,WeightedParse!AE177,WeightedParse!AH177,WeightedParse!AI177,WeightedParse!AK177,WeightedParse!AN177,WeightedParse!AO177,WeightedParse!AP177),HARMEAN(WeightedParse!J177,WeightedParse!K177,WeightedParse!N177,WeightedParse!P177,WeightedParse!Q177,WeightedParse!S177,WeightedParse!V177,WeightedParse!X177,WeightedParse!Y177,WeightedParse!Z177,WeightedParse!AD177,WeightedParse!AE177,WeightedParse!AH177,WeightedParse!AI177,WeightedParse!AK177,WeightedParse!AN177,WeightedParse!AO177,WeightedParse!AP177)*Variables!$B$5),"")</f>
        <v/>
      </c>
      <c r="AB177" s="114" t="str">
        <f>IF($A177&gt;"",IF(AND(EXACT(SquadExport!$BR177,TRUE),EXACT(SquadExport!$BL177,TRUE)),HARMEAN(WeightedParse!I177,WeightedParse!K177,WeightedParse!N177,WeightedParse!Q177,WeightedParse!T177,WeightedParse!V177,WeightedParse!X177,WeightedParse!Y177,WeightedParse!Z177,WeightedParse!AD177,WeightedParse!AE177,WeightedParse!AF177,WeightedParse!AG177,WeightedParse!AH177,WeightedParse!AI177,WeightedParse!AJ177,WeightedParse!AK177,WeightedParse!AN177,WeightedParse!AO177),HARMEAN(WeightedParse!I177,WeightedParse!K177,WeightedParse!N177,WeightedParse!Q177,WeightedParse!T177,WeightedParse!V177,WeightedParse!X177,WeightedParse!Y177,WeightedParse!Z177,WeightedParse!AD177,WeightedParse!AE177,WeightedParse!AF177,WeightedParse!AG177,WeightedParse!AH177,WeightedParse!AI177,WeightedParse!AJ177,WeightedParse!AK177,WeightedParse!AN177,WeightedParse!AO177)*Variables!$B$5),"")</f>
        <v/>
      </c>
      <c r="AC177" s="114" t="str">
        <f>IF($A177&gt;"",IF(AND(EXACT(SquadExport!$BR177,TRUE),EXACT(SquadExport!$BL177,TRUE)),HARMEAN(WeightedParse!K177,WeightedParse!Q177,WeightedParse!S177,WeightedParse!T177,WeightedParse!V177,WeightedParse!X177,WeightedParse!Y177,WeightedParse!Z177,WeightedParse!AD177,WeightedParse!AE177,WeightedParse!AF177,WeightedParse!AG177,WeightedParse!AH177,WeightedParse!AO177),HARMEAN(WeightedParse!K177,WeightedParse!Q177,WeightedParse!S177,WeightedParse!T177,WeightedParse!V177,WeightedParse!X177,WeightedParse!Y177,WeightedParse!Z177,WeightedParse!AD177,WeightedParse!AE177,WeightedParse!AF177,WeightedParse!AG177,WeightedParse!AH177,WeightedParse!AO177)*Variables!$B$5),"")</f>
        <v/>
      </c>
      <c r="AD177" s="114" t="str">
        <f>IF($A177&gt;"",IF(AND(EXACT(SquadExport!$BR177,TRUE),EXACT(SquadExport!$BL177,TRUE)),HARMEAN(WeightedParse!I177,WeightedParse!J177,WeightedParse!K177,WeightedParse!N177,WeightedParse!Q177,WeightedParse!S177,WeightedParse!T177,WeightedParse!V177,WeightedParse!X177,WeightedParse!Z177,WeightedParse!AB177,WeightedParse!AD177,WeightedParse!AG177,WeightedParse!AH177,WeightedParse!AI177,WeightedParse!AK177,WeightedParse!AO177),HARMEAN(WeightedParse!I177,WeightedParse!J177,WeightedParse!K177,WeightedParse!N177,WeightedParse!Q177,WeightedParse!S177,WeightedParse!T177,WeightedParse!V177,WeightedParse!X177,WeightedParse!Z177,WeightedParse!AB177,WeightedParse!AD177,WeightedParse!AG177,WeightedParse!AH177,WeightedParse!AI177,WeightedParse!AK177,WeightedParse!AO177)*Variables!$B$5),"")</f>
        <v/>
      </c>
      <c r="AE177" s="114" t="str">
        <f>IF($A177&gt;"",IF(AND(EXACT(SquadExport!$BR177,TRUE),EXACT(SquadExport!$BL177,TRUE)),HARMEAN(WeightedParse!K177,WeightedParse!N177,WeightedParse!P177,WeightedParse!Q177,WeightedParse!S177,WeightedParse!T177,WeightedParse!U177,WeightedParse!V177,WeightedParse!X177,WeightedParse!Y177,WeightedParse!Z177,WeightedParse!AD177,WeightedParse!AE177,WeightedParse!AF177,WeightedParse!AG177,WeightedParse!AH177,WeightedParse!AI177,WeightedParse!AO177),HARMEAN(WeightedParse!K177,WeightedParse!N177,WeightedParse!P177,WeightedParse!Q177,WeightedParse!S177,WeightedParse!T177,WeightedParse!U177,WeightedParse!V177,WeightedParse!X177,WeightedParse!Y177,WeightedParse!Z177,WeightedParse!AD177,WeightedParse!AE177,WeightedParse!AF177,WeightedParse!AG177,WeightedParse!AH177,WeightedParse!AI177,WeightedParse!AO177)*Variables!$B$5),"")</f>
        <v/>
      </c>
      <c r="AF177" s="114" t="str">
        <f>IF($A177&gt;"",IF(AND(EXACT(SquadExport!$BR177,TRUE),EXACT(SquadExport!$BL177,TRUE)),HARMEAN(WeightedParse!I177,WeightedParse!J177,WeightedParse!K177,WeightedParse!N177,WeightedParse!Q177,WeightedParse!S177,WeightedParse!T177,WeightedParse!U177,WeightedParse!V177,WeightedParse!X177,WeightedParse!Z177,WeightedParse!AD177,WeightedParse!AE177,WeightedParse!AF177,WeightedParse!AH177,WeightedParse!AI177,WeightedParse!AK177,WeightedParse!AN177,WeightedParse!AO177,WeightedParse!AP177),HARMEAN(WeightedParse!I177,WeightedParse!J177,WeightedParse!K177,WeightedParse!N177,WeightedParse!Q177,WeightedParse!S177,WeightedParse!T177,WeightedParse!U177,WeightedParse!V177,WeightedParse!X177,WeightedParse!Z177,WeightedParse!AD177,WeightedParse!AE177,WeightedParse!AF177,WeightedParse!AH177,WeightedParse!AI177,WeightedParse!AK177,WeightedParse!AN177,WeightedParse!AO177,WeightedParse!AP177)*Variables!$B$5),"")</f>
        <v/>
      </c>
      <c r="AG177" s="114" t="str">
        <f>IF($A177&gt;"",IF(AND(OR(EXACT(SquadExport!$BR177,TRUE),EXACT(SquadExport!$BS177,TRUE)),OR(EXACT(SquadExport!$BK177,TRUE),EXACT(SquadExport!$BM177,TRUE))),HARMEAN(WeightedParse!I177,WeightedParse!K177,WeightedParse!Q177,WeightedParse!T177,WeightedParse!X177,WeightedParse!Z177,WeightedParse!AD177,WeightedParse!AF177,WeightedParse!AG177,WeightedParse!AJ177),HARMEAN(WeightedParse!I177,WeightedParse!K177,WeightedParse!Q177,WeightedParse!T177,WeightedParse!X177,WeightedParse!Z177,WeightedParse!AD177,WeightedParse!AF177,WeightedParse!AG177,WeightedParse!AJ177)*Variables!$B$5),"")</f>
        <v/>
      </c>
      <c r="AH177" s="114" t="str">
        <f>IF($A177&gt;"",IF(AND(OR(EXACT(SquadExport!$BR177,TRUE),EXACT(SquadExport!$BS177,TRUE)),OR(EXACT(SquadExport!$BK177,TRUE),EXACT(SquadExport!$BM177,TRUE))),HARMEAN(WeightedParse!H177,WeightedParse!K177,WeightedParse!P177,WeightedParse!Q177,WeightedParse!S177,WeightedParse!T177,WeightedParse!V177,WeightedParse!X177,WeightedParse!Y177,WeightedParse!Z177,WeightedParse!AD177,WeightedParse!AE177,WeightedParse!AF177,WeightedParse!AG177,WeightedParse!AH177,WeightedParse!AO177),HARMEAN(WeightedParse!H177,WeightedParse!K177,WeightedParse!P177,WeightedParse!Q177,WeightedParse!S177,WeightedParse!T177,WeightedParse!V177,WeightedParse!X177,WeightedParse!Y177,WeightedParse!Z177,WeightedParse!AD177,WeightedParse!AE177,WeightedParse!AF177,WeightedParse!AG177,WeightedParse!AH177,WeightedParse!AO177)*Variables!$B$5),"")</f>
        <v/>
      </c>
      <c r="AI177" s="114" t="str">
        <f>IF($A177&gt;"",IF(AND(OR(EXACT(SquadExport!$BR177,TRUE),EXACT(SquadExport!$BS177,TRUE)),OR(EXACT(SquadExport!$BK177,TRUE),EXACT(SquadExport!$BM177,TRUE))),HARMEAN(WeightedParse!H177,WeightedParse!I177,WeightedParse!K177,WeightedParse!P177,WeightedParse!Q177,WeightedParse!S177,WeightedParse!T177,WeightedParse!U177,WeightedParse!V177,WeightedParse!X177,WeightedParse!Y177,WeightedParse!Z177,WeightedParse!AD177,WeightedParse!AE177,WeightedParse!AF177,WeightedParse!AH177,WeightedParse!AI177,WeightedParse!AO177),HARMEAN(WeightedParse!H177,WeightedParse!I177,WeightedParse!K177,WeightedParse!P177,WeightedParse!Q177,WeightedParse!S177,WeightedParse!T177,WeightedParse!U177,WeightedParse!V177,WeightedParse!X177,WeightedParse!Y177,WeightedParse!Z177,WeightedParse!AD177,WeightedParse!AE177,WeightedParse!AF177,WeightedParse!AH177,WeightedParse!AI177,WeightedParse!AO177)*Variables!$B$5),"")</f>
        <v/>
      </c>
      <c r="AJ177" s="114" t="str">
        <f>IF($A177&gt;"",IF(AND(OR(EXACT(SquadExport!$BR177,TRUE),EXACT(SquadExport!$BS177,TRUE)),OR(EXACT(SquadExport!$BK177,TRUE),EXACT(SquadExport!$BM177,TRUE))),HARMEAN(WeightedParse!H177,WeightedParse!K177,WeightedParse!M177,WeightedParse!V177,WeightedParse!W177,WeightedParse!AD177,WeightedParse!AF177,WeightedParse!AH177,WeightedParse!AK177,WeightedParse!AL177,WeightedParse!AO177,WeightedParse!AP177)*(CONVERT(LEFT(SquadExport!$E177,FIND("'",SquadExport!$E177)-1)+((MID(SquadExport!$E177,FIND("'",SquadExport!$E177)+1,LEN(SquadExport!$E177)-FIND("'",SquadExport!$E177)-1))/12),"ft","m")-1)/(Variables!$C$4-1),(HARMEAN(WeightedParse!H177,WeightedParse!K177,WeightedParse!M177,WeightedParse!V177,WeightedParse!W177,WeightedParse!AD177,WeightedParse!AF177,WeightedParse!AH177,WeightedParse!AK177,WeightedParse!AL177,WeightedParse!AO177,WeightedParse!AP177)*(CONVERT(LEFT(SquadExport!$E177,FIND("'",SquadExport!$E177)-1)+((MID(SquadExport!$E177,FIND("'",SquadExport!$E177)+1,LEN(SquadExport!$E177)-FIND("'",SquadExport!$E177)-1))/12),"ft","m")-1)/(Variables!$C$4-1))*Variables!$B$5),"")</f>
        <v/>
      </c>
      <c r="AK177" s="114" t="str">
        <f>IF($A177&gt;"",IF(AND(OR(EXACT(SquadExport!$BR177,TRUE),EXACT(SquadExport!$BS177,TRUE)),OR(EXACT(SquadExport!$BK177,TRUE),EXACT(SquadExport!$BM177,TRUE))),HARMEAN(WeightedParse!J177,WeightedParse!K177,WeightedParse!T177,WeightedParse!V177,WeightedParse!X177,WeightedParse!Y177,WeightedParse!Z177,WeightedParse!AD177,WeightedParse!AH177,WeightedParse!AI177,WeightedParse!AK177,WeightedParse!AO177),HARMEAN(WeightedParse!J177,WeightedParse!K177,WeightedParse!T177,WeightedParse!V177,WeightedParse!X177,WeightedParse!Y177,WeightedParse!Z177,WeightedParse!AD177,WeightedParse!AH177,WeightedParse!AI177,WeightedParse!AK177,WeightedParse!AO177)*Variables!$B$5),"")</f>
        <v/>
      </c>
      <c r="AL177" s="114" t="str">
        <f>IF($A177&gt;"",IF(AND(OR(EXACT(SquadExport!$BR177,TRUE),EXACT(SquadExport!$BS177,TRUE)),OR(EXACT(SquadExport!$BK177,TRUE),EXACT(SquadExport!$BM177,TRUE))),HARMEAN(WeightedParse!H177,WeightedParse!I177,WeightedParse!K177,WeightedParse!Q177,WeightedParse!T177,WeightedParse!V177,WeightedParse!AB177,WeightedParse!AD177,WeightedParse!AH177,WeightedParse!AI177,WeightedParse!AJ177,WeightedParse!AN177,WeightedParse!AO177),HARMEAN(WeightedParse!H177,WeightedParse!I177,WeightedParse!K177,WeightedParse!Q177,WeightedParse!T177,WeightedParse!V177,WeightedParse!AB177,WeightedParse!AD177,WeightedParse!AH177,WeightedParse!AI177,WeightedParse!AJ177,WeightedParse!AN177,WeightedParse!AO177)*Variables!$B$5),"")</f>
        <v/>
      </c>
      <c r="AM177" s="114" t="str">
        <f>IF($A177&gt;"",IF(AND(OR(EXACT(SquadExport!$BR177,TRUE),EXACT(SquadExport!$BS177,TRUE)),OR(EXACT(SquadExport!$BK177,TRUE),EXACT(SquadExport!$BM177,TRUE))),HARMEAN(WeightedParse!I177,WeightedParse!J177,WeightedParse!K177,WeightedParse!N177,WeightedParse!Q177,WeightedParse!T177,WeightedParse!V177,WeightedParse!X177,WeightedParse!AB177,WeightedParse!AD177,WeightedParse!AG177,WeightedParse!AI177,WeightedParse!AJ177,WeightedParse!AK177,WeightedParse!AN177)*WeightedParse!BD177,(HARMEAN(WeightedParse!I177,WeightedParse!J177,WeightedParse!K177,WeightedParse!N177,WeightedParse!Q177,WeightedParse!T177,WeightedParse!V177,WeightedParse!X177,WeightedParse!AB177,WeightedParse!AD177,WeightedParse!AG177,WeightedParse!AI177,WeightedParse!AJ177,WeightedParse!AK177,WeightedParse!AN177)*WeightedParse!BD177)*Variables!$B$5),"")</f>
        <v/>
      </c>
      <c r="AN177" s="114" t="str">
        <f>IF($A177&gt;"",IF(AND(OR(EXACT(SquadExport!$BR177,TRUE),EXACT(SquadExport!$BS177,TRUE)),OR(EXACT(SquadExport!$BK177,TRUE),EXACT(SquadExport!$BM177,TRUE))),HARMEAN(WeightedParse!H177,WeightedParse!I177,WeightedParse!K177,WeightedParse!N177,WeightedParse!Q177,WeightedParse!T177,WeightedParse!V177,WeightedParse!X177,WeightedParse!Z177,WeightedParse!AD177,WeightedParse!AG177,WeightedParse!AH177,WeightedParse!AI177,WeightedParse!AJ177,WeightedParse!AN177,WeightedParse!AO177)*WeightedParse!BD177,(HARMEAN(WeightedParse!H177,WeightedParse!I177,WeightedParse!K177,WeightedParse!N177,WeightedParse!Q177,WeightedParse!T177,WeightedParse!V177,WeightedParse!X177,WeightedParse!Z177,WeightedParse!AD177,WeightedParse!AG177,WeightedParse!AH177,WeightedParse!AI177,WeightedParse!AJ177,WeightedParse!AN177,WeightedParse!AO177)*WeightedParse!BD177)*Variables!$B$5),"")</f>
        <v/>
      </c>
      <c r="AO177" s="114" t="str">
        <f>IF($A177&gt;"",IF(AND(EXACT(SquadExport!$BS177,TRUE),EXACT(SquadExport!$BL177,TRUE)),HARMEAN(WeightedParse!K177,WeightedParse!Q177,WeightedParse!T177,WeightedParse!V177,WeightedParse!X177,WeightedParse!Z177,WeightedParse!AB177,WeightedParse!AD177,WeightedParse!AG177,WeightedParse!AK177),HARMEAN(WeightedParse!K177,WeightedParse!Q177,WeightedParse!T177,WeightedParse!V177,WeightedParse!X177,WeightedParse!Z177,WeightedParse!AB177,WeightedParse!AD177,WeightedParse!AG177,WeightedParse!AK177)*Variables!$B$5),"")</f>
        <v/>
      </c>
      <c r="AP177" s="114" t="str">
        <f>IF($A177&gt;"",IF(AND(EXACT(SquadExport!$BS177,TRUE),EXACT(SquadExport!$BL177,TRUE)),HARMEAN(WeightedParse!I177,WeightedParse!K177,WeightedParse!Q177,WeightedParse!T177,WeightedParse!V177,WeightedParse!X177,WeightedParse!Z177,WeightedParse!AB177,WeightedParse!AD177,WeightedParse!AF177,WeightedParse!AG177,WeightedParse!AI177,WeightedParse!AJ177),HARMEAN(WeightedParse!I177,WeightedParse!K177,WeightedParse!Q177,WeightedParse!T177,WeightedParse!V177,WeightedParse!X177,WeightedParse!Z177,WeightedParse!AB177,WeightedParse!AD177,WeightedParse!AF177,WeightedParse!AG177,WeightedParse!AI177,WeightedParse!AJ177)*Variables!$B$5),"")</f>
        <v/>
      </c>
      <c r="AQ177" s="114" t="str">
        <f>IF($A177&gt;"",IF(AND(EXACT(SquadExport!$BS177,TRUE),EXACT(SquadExport!$BL177,TRUE)),HARMEAN(WeightedParse!I177,WeightedParse!J177,WeightedParse!K177,WeightedParse!Q177,WeightedParse!T177,WeightedParse!V177,WeightedParse!X177,WeightedParse!Z177,WeightedParse!AB177,WeightedParse!AD177,WeightedParse!AG177,WeightedParse!AI177,WeightedParse!AJ177,WeightedParse!AK177),HARMEAN(WeightedParse!I177,WeightedParse!J177,WeightedParse!K177,WeightedParse!Q177,WeightedParse!T177,WeightedParse!V177,WeightedParse!X177,WeightedParse!Z177,WeightedParse!AB177,WeightedParse!AD177,WeightedParse!AG177,WeightedParse!AI177,WeightedParse!AJ177,WeightedParse!AK177)*Variables!$B$5),"")</f>
        <v/>
      </c>
      <c r="AR177" s="114" t="str">
        <f>IF($A177&gt;"",IF(AND(EXACT(SquadExport!$BS177,TRUE),EXACT(SquadExport!$BL177,TRUE)),HARMEAN(WeightedParse!I177,WeightedParse!J177,WeightedParse!K177,WeightedParse!Q177,WeightedParse!T177,WeightedParse!V177,WeightedParse!X177,WeightedParse!Y177,WeightedParse!Z177,WeightedParse!AD177,WeightedParse!AH177,WeightedParse!AI177,WeightedParse!AJ177,WeightedParse!AK177,WeightedParse!AN177,WeightedParse!AO177),HARMEAN(WeightedParse!I177,WeightedParse!J177,WeightedParse!K177,WeightedParse!Q177,WeightedParse!T177,WeightedParse!V177,WeightedParse!X177,WeightedParse!Y177,WeightedParse!Z177,WeightedParse!AD177,WeightedParse!AH177,WeightedParse!AI177,WeightedParse!AJ177,WeightedParse!AK177,WeightedParse!AN177,WeightedParse!AO177)*Variables!$B$5),"")</f>
        <v/>
      </c>
      <c r="AS177" s="114" t="str">
        <f>IF($A177&gt;"",IF(AND(EXACT(SquadExport!$BT177,TRUE),EXACT(SquadExport!$BL177,TRUE)),HARMEAN(WeightedParse!J177,WeightedParse!K177,WeightedParse!M177,WeightedParse!T177,WeightedParse!V177,WeightedParse!X177,WeightedParse!Z177,WeightedParse!AD177,WeightedParse!AI177),(HARMEAN(WeightedParse!J177,WeightedParse!K177,WeightedParse!M177,WeightedParse!T177,WeightedParse!V177,WeightedParse!X177,WeightedParse!Z177,WeightedParse!AD177,WeightedParse!AI177)*Variables!$B$5)),"")</f>
        <v/>
      </c>
      <c r="AT177" s="114" t="str">
        <f>IF($A177&gt;"",IF(AND(EXACT(SquadExport!$BT177,TRUE),EXACT(SquadExport!$BL177,TRUE)),HARMEAN(WeightedParse!J177,WeightedParse!K177,WeightedParse!M177,WeightedParse!U177,WeightedParse!V177,WeightedParse!W177,WeightedParse!X177,WeightedParse!Z177,WeightedParse!AD177,WeightedParse!AF177,WeightedParse!AK177,WeightedParse!AL177,WeightedParse!AP177)*(CONVERT(LEFT(SquadExport!$E177,FIND("'",SquadExport!$E177)-1)+((MID(SquadExport!$E177,FIND("'",SquadExport!$E177)+1,LEN(SquadExport!$E177)-FIND("'",SquadExport!$E177)-1))/12),"ft","m")-1)/(Variables!$C$4-1),(HARMEAN(WeightedParse!J177,WeightedParse!K177,WeightedParse!M177,WeightedParse!U177,WeightedParse!V177,WeightedParse!W177,WeightedParse!X177,WeightedParse!Z177,WeightedParse!AD177,WeightedParse!AF177,WeightedParse!AK177,WeightedParse!AL177,WeightedParse!AP177)*(CONVERT(LEFT(SquadExport!$E177,FIND("'",SquadExport!$E177)-1)+((MID(SquadExport!$E177,FIND("'",SquadExport!$E177)+1,LEN(SquadExport!$E177)-FIND("'",SquadExport!$E177)-1))/12),"ft","m")-1)/(Variables!$C$4-1)))*Variables!$B$5,"")</f>
        <v/>
      </c>
      <c r="AU177" s="114" t="str">
        <f>IF($A177&gt;"",IF(AND(EXACT(SquadExport!$BT177,TRUE),EXACT(SquadExport!$BL177,TRUE)),HARMEAN(WeightedParse!I177,WeightedParse!J177,WeightedParse!K177,WeightedParse!Q177,WeightedParse!T177,WeightedParse!V177,WeightedParse!X177,WeightedParse!Z177,WeightedParse!AB177,WeightedParse!AD177,WeightedParse!AF177,WeightedParse!AG177,WeightedParse!AK177,WeightedParse!AP177),HARMEAN(WeightedParse!I177,WeightedParse!J177,WeightedParse!K177,WeightedParse!Q177,WeightedParse!T177,WeightedParse!V177,WeightedParse!X177,WeightedParse!Z177,WeightedParse!AB177,WeightedParse!AD177,WeightedParse!AF177,WeightedParse!AG177,WeightedParse!AK177,WeightedParse!AP177)*Variables!$B$5),"")</f>
        <v/>
      </c>
      <c r="AV177" s="114" t="str">
        <f>IF($A177&gt;"",IF(AND(EXACT(SquadExport!$BT177,TRUE),EXACT(SquadExport!$BL177,TRUE)),HARMEAN(WeightedParse!I177,WeightedParse!J177,WeightedParse!K177,WeightedParse!Q177,WeightedParse!T177,WeightedParse!V177,WeightedParse!X177,WeightedParse!Z177,WeightedParse!AD177,WeightedParse!AH177,WeightedParse!AI177,WeightedParse!AJ177,WeightedParse!AK177,WeightedParse!AN177,WeightedParse!AO177),HARMEAN(WeightedParse!I177,WeightedParse!J177,WeightedParse!K177,WeightedParse!Q177,WeightedParse!T177,WeightedParse!V177,WeightedParse!X177,WeightedParse!Z177,WeightedParse!AD177,WeightedParse!AH177,WeightedParse!AI177,WeightedParse!AJ177,WeightedParse!AK177,WeightedParse!AN177,WeightedParse!AO177)*Variables!$B$5),"")</f>
        <v/>
      </c>
      <c r="AW177" s="114" t="str">
        <f>IF($A177&gt;"",IF(AND(EXACT(SquadExport!$BT177,TRUE),EXACT(SquadExport!$BL177,TRUE)),HARMEAN(WeightedParse!I177,WeightedParse!J177,WeightedParse!K177,WeightedParse!Q177,WeightedParse!T177,WeightedParse!V177,WeightedParse!X177,WeightedParse!Z177,WeightedParse!AB177,WeightedParse!AD177,WeightedParse!AF177,WeightedParse!AG177,WeightedParse!AI177,WeightedParse!AJ177,WeightedParse!AK177),HARMEAN(WeightedParse!I177,WeightedParse!J177,WeightedParse!K177,WeightedParse!Q177,WeightedParse!T177,WeightedParse!V177,WeightedParse!X177,WeightedParse!Z177,WeightedParse!AB177,WeightedParse!AD177,WeightedParse!AF177,WeightedParse!AG177,WeightedParse!AI177,WeightedParse!AJ177,WeightedParse!AK177)*Variables!$B$5),"")</f>
        <v/>
      </c>
      <c r="AX177" s="114" t="str">
        <f>IF($A177&gt;"",IF(AND(EXACT(SquadExport!$BT177,TRUE),EXACT(SquadExport!$BL177,TRUE)),HARMEAN(WeightedParse!K177,WeightedParse!Q177,WeightedParse!U177,WeightedParse!V177,WeightedParse!W177,WeightedParse!X177,WeightedParse!Y177,WeightedParse!Z177,WeightedParse!AD177,WeightedParse!AF177,WeightedParse!AH177,WeightedParse!AI177,WeightedParse!AJ177,WeightedParse!AK177,WeightedParse!AN177,WeightedParse!AO177,WeightedParse!AP177),HARMEAN(WeightedParse!K177,WeightedParse!Q177,WeightedParse!U177,WeightedParse!V177,WeightedParse!W177,WeightedParse!X177,WeightedParse!Y177,WeightedParse!Z177,WeightedParse!AD177,WeightedParse!AF177,WeightedParse!AH177,WeightedParse!AI177,WeightedParse!AJ177,WeightedParse!AK177,WeightedParse!AN177,WeightedParse!AO177,WeightedParse!AP177)*Variables!$B$5),"")</f>
        <v/>
      </c>
      <c r="AY177" s="114" t="str">
        <f>IF($A177&gt;"",IF(AND(EXACT(SquadExport!$BT177,TRUE),EXACT(SquadExport!$BL177,TRUE)),HARMEAN(WeightedParse!I177,WeightedParse!J177,WeightedParse!K177,WeightedParse!M177,WeightedParse!N177,WeightedParse!Q177,WeightedParse!T177,WeightedParse!V177,WeightedParse!X177,WeightedParse!Z177,WeightedParse!AD177,WeightedParse!AF177,WeightedParse!AG177,WeightedParse!AH177,WeightedParse!AI177,WeightedParse!AJ177,WeightedParse!AK177,WeightedParse!AL177,WeightedParse!AN177,WeightedParse!AO177,WeightedParse!AP177),HARMEAN(WeightedParse!I177,WeightedParse!J177,WeightedParse!K177,WeightedParse!M177,WeightedParse!N177,WeightedParse!Q177,WeightedParse!T177,WeightedParse!V177,WeightedParse!X177,WeightedParse!Z177,WeightedParse!AD177,WeightedParse!AF177,WeightedParse!AG177,WeightedParse!AH177,WeightedParse!AI177,WeightedParse!AJ177,WeightedParse!AK177,WeightedParse!AL177,WeightedParse!AN177,WeightedParse!AO177,WeightedParse!AP177)*Variables!$B$5),"")</f>
        <v/>
      </c>
    </row>
    <row r="178" spans="1:51" ht="15" customHeight="1" x14ac:dyDescent="0.25">
      <c r="A178" s="3" t="str">
        <f>IF(WeightedParse!A178&gt;"",WeightedParse!A178,"")</f>
        <v/>
      </c>
      <c r="B178" s="4" t="str">
        <f>IF(WeightedParse!B178&gt;0,WeightedParse!B178,"")</f>
        <v/>
      </c>
      <c r="C178" s="4" t="str">
        <f>IF(A178&gt;"",IF(AND(B178&lt;=Variables!$B$8,G178&gt;2),"Youth",IF(AND(B178&lt;=Variables!$B$8,G178&lt;=2),"Prospect",IF(AND(B178&gt;=Variables!$B$9,G178&gt;2),"Old",IF(G178&gt;=3,"Reserves","First Team")))),"")</f>
        <v/>
      </c>
      <c r="D178" s="4" t="str">
        <f>SquadExport!BJ178</f>
        <v/>
      </c>
      <c r="E178" s="4" t="str">
        <f>IF(A178&gt;"",VLOOKUP(F178,Roles!A:B,2,FALSE)&amp;IF(OR(VLOOKUP(F178,Roles!$A:$B,2,FALSE)="FB",VLOOKUP(F178,Roles!$A:$B,2,FALSE)="WB",VLOOKUP(F178,Roles!$A:$B,2,FALSE)="WM",VLOOKUP(F178,Roles!$A:$B,2,FALSE)="W"),IF(AND(SquadExport!BK178=TRUE,SquadExport!BM178=TRUE,WeightedParse!BB178&gt;=WeightedParse!BC178)," (R)",IF(AND(SquadExport!BK178=TRUE,SquadExport!BM178=TRUE,WeightedParse!BB178&lt;WeightedParse!BC178)," (L)",IF(AND(SquadExport!BK178=TRUE,SquadExport!BM178=FALSE), " (L)",IF(AND(SquadExport!BK178=FALSE,SquadExport!BM178=TRUE)," (R)","")))),""),"")</f>
        <v/>
      </c>
      <c r="F178" s="4" t="str" cm="1">
        <f t="array" ref="F178">IF(A178&gt;"",INDEX($J$1:$AY$1,SUMPRODUCT(MAX(($J$2:$AY$200=MAX($J178:$AY178))*(COLUMN($J$2:$AY$200))))-COLUMN($J$1)+1),"")</f>
        <v/>
      </c>
      <c r="G178" s="4" t="str">
        <f t="shared" si="6"/>
        <v/>
      </c>
      <c r="H178" s="4" t="str">
        <f t="shared" si="7"/>
        <v/>
      </c>
      <c r="I178" s="5" t="str">
        <f t="shared" si="8"/>
        <v/>
      </c>
      <c r="J178" s="114" t="str">
        <f>IF($A178&gt;"",HARMEAN(WeightedParse!V178,WeightedParse!Y178,WeightedParse!Z178,WeightedParse!AE178,WeightedParse!AJ178,WeightedParse!AQ178,WeightedParse!AR178,WeightedParse!AS178,WeightedParse!AU178,WeightedParse!AV178,WeightedParse!AW178,WeightedParse!AY178,WeightedParse!BA178),"")</f>
        <v/>
      </c>
      <c r="K178" s="114" t="str">
        <f>IF(A178&gt;"",HARMEAN(WeightedParse!K178,WeightedParse!Q178,WeightedParse!V178,WeightedParse!X178,WeightedParse!Y178,WeightedParse!Z178,WeightedParse!AE178,WeightedParse!AG178,WeightedParse!AI178,WeightedParse!AJ178,WeightedParse!AQ178,WeightedParse!AR178,WeightedParse!AS178,WeightedParse!AU178,WeightedParse!AV178,WeightedParse!AW178,WeightedParse!AY178,WeightedParse!AZ178,WeightedParse!BA178),"")</f>
        <v/>
      </c>
      <c r="L178" s="114" t="str">
        <f>IF($A178&gt;"",IF(AND(EXACT(SquadExport!$BO178,TRUE),EXACT(SquadExport!$BL178,TRUE)),HARMEAN(WeightedParse!M178,WeightedParse!P178,WeightedParse!S178,WeightedParse!U178,WeightedParse!V178,WeightedParse!W178,WeightedParse!Y178,WeightedParse!AE178,WeightedParse!AL178,WeightedParse!AN178,WeightedParse!AP178),HARMEAN(WeightedParse!M178,WeightedParse!P178,WeightedParse!S178,WeightedParse!U178,WeightedParse!V178,WeightedParse!W178,WeightedParse!Y178,WeightedParse!AE178,WeightedParse!AL178,WeightedParse!AN178,WeightedParse!AP178)*Variables!$B$5),"")</f>
        <v/>
      </c>
      <c r="M178" s="114" t="str">
        <f>IF($A178&gt;"",IF(AND(EXACT(SquadExport!$BO178,TRUE),EXACT(SquadExport!$BL178,TRUE)),HARMEAN(WeightedParse!M178,WeightedParse!P178,WeightedParse!S178,WeightedParse!U178,WeightedParse!V178,WeightedParse!W178,WeightedParse!X178,WeightedParse!Y178,WeightedParse!Z178,WeightedParse!AE178,WeightedParse!AL178,WeightedParse!AN178,WeightedParse!AP178),HARMEAN(WeightedParse!M178,WeightedParse!P178,WeightedParse!S178,WeightedParse!U178,WeightedParse!V178,WeightedParse!W178,WeightedParse!X178,WeightedParse!Y178,WeightedParse!Z178,WeightedParse!AE178,WeightedParse!AL178,WeightedParse!AN178,WeightedParse!AP178)*Variables!$B$5),"")</f>
        <v/>
      </c>
      <c r="N178" s="114" t="str">
        <f>IF($A178&gt;"",IF(AND(EXACT(SquadExport!$BO178,TRUE),EXACT(SquadExport!$BL178,TRUE)),HARMEAN(WeightedParse!K178,WeightedParse!M178,WeightedParse!P178,WeightedParse!Q178,WeightedParse!S178,WeightedParse!T178,WeightedParse!U178,WeightedParse!V178,WeightedParse!W178,WeightedParse!X178,WeightedParse!Y178,WeightedParse!Z178,WeightedParse!AE178,WeightedParse!AG178,WeightedParse!AL178,WeightedParse!AN178,WeightedParse!AP178),HARMEAN(WeightedParse!K178,WeightedParse!M178,WeightedParse!P178,WeightedParse!Q178,WeightedParse!S178,WeightedParse!T178,WeightedParse!U178,WeightedParse!V178,WeightedParse!W178,WeightedParse!X178,WeightedParse!Y178,WeightedParse!Z178,WeightedParse!AE178,WeightedParse!AG178,WeightedParse!AL178,WeightedParse!AN178,WeightedParse!AP178)*Variables!$B$5),"")</f>
        <v/>
      </c>
      <c r="O178" s="114" t="str">
        <f>IF($A178&gt;"",IF(AND(EXACT(SquadExport!$BO178,TRUE),EXACT(SquadExport!$BL178,TRUE)),HARMEAN(WeightedParse!I178,WeightedParse!K178,WeightedParse!M178,WeightedParse!P178,WeightedParse!Q178,WeightedParse!S178,WeightedParse!T178,WeightedParse!V178,WeightedParse!W178,WeightedParse!X178,WeightedParse!Y178,WeightedParse!Z178,WeightedParse!AB178,WeightedParse!AE178,WeightedParse!AF178,WeightedParse!AG178,WeightedParse!AJ178,WeightedParse!AK178,WeightedParse!AL178,WeightedParse!AN178,WeightedParse!AO178,WeightedParse!AP178),HARMEAN(WeightedParse!I178,WeightedParse!K178,WeightedParse!M178,WeightedParse!P178,WeightedParse!Q178,WeightedParse!S178,WeightedParse!T178,WeightedParse!V178,WeightedParse!W178,WeightedParse!X178,WeightedParse!Y178,WeightedParse!Z178,WeightedParse!AB178,WeightedParse!AE178,WeightedParse!AF178,WeightedParse!AG178,WeightedParse!AJ178,WeightedParse!AK178,WeightedParse!AL178,WeightedParse!AN178,WeightedParse!AO178,WeightedParse!AP178)*Variables!$B$5),"")</f>
        <v/>
      </c>
      <c r="P178" s="114" t="str">
        <f>IF($A178&gt;"",IF(AND(OR(EXACT(SquadExport!$BO178,TRUE),EXACT(SquadExport!$BP178,TRUE)),OR(EXACT(SquadExport!$BK178,TRUE),EXACT(SquadExport!$BM178,TRUE))),HARMEAN(WeightedParse!M178,WeightedParse!P178,WeightedParse!S178,WeightedParse!U178,WeightedParse!V178,WeightedParse!W178,WeightedParse!Y178,WeightedParse!AE178,WeightedParse!AF178,WeightedParse!AP178),HARMEAN(WeightedParse!M178,WeightedParse!P178,WeightedParse!S178,WeightedParse!U178,WeightedParse!V178,WeightedParse!W178,WeightedParse!Y178,WeightedParse!AE178,WeightedParse!AF178,WeightedParse!AP178)*Variables!$B$5),"")</f>
        <v/>
      </c>
      <c r="Q178" s="114" t="str">
        <f>IF($A178&gt;"",IF(AND(OR(EXACT(SquadExport!$BO178,TRUE),EXACT(SquadExport!$BP178,TRUE)),OR(EXACT(SquadExport!$BK178,TRUE),EXACT(SquadExport!$BM178,TRUE))),HARMEAN(WeightedParse!H178,WeightedParse!P178,WeightedParse!Q178,WeightedParse!S178,WeightedParse!T178,WeightedParse!V178,WeightedParse!X178,WeightedParse!Y178,WeightedParse!Z178,WeightedParse!AE178,WeightedParse!AF178,WeightedParse!AH178,WeightedParse!AN178,WeightedParse!AO178),HARMEAN(WeightedParse!H178,WeightedParse!P178,WeightedParse!Q178,WeightedParse!S178,WeightedParse!T178,WeightedParse!V178,WeightedParse!X178,WeightedParse!Y178,WeightedParse!Z178,WeightedParse!AE178,WeightedParse!AF178,WeightedParse!AH178,WeightedParse!AN178,WeightedParse!AO178)*Variables!$B$5),"")</f>
        <v/>
      </c>
      <c r="R178" s="115" t="str">
        <f>IF($A178&gt;"",IF(AND(OR(EXACT(SquadExport!$BO178,TRUE),EXACT(SquadExport!$BP178,TRUE)),OR(EXACT(SquadExport!$BK178,TRUE),EXACT(SquadExport!$BM178,TRUE))),HARMEAN(WeightedParse!H178,WeightedParse!I178,WeightedParse!K178,WeightedParse!P178,WeightedParse!Q178,WeightedParse!S178,WeightedParse!T178,WeightedParse!V178,WeightedParse!Y178,WeightedParse!Z178,WeightedParse!AD178,WeightedParse!AE178,WeightedParse!AF178,WeightedParse!AH178,WeightedParse!AI178,WeightedParse!AJ178,WeightedParse!AN178,WeightedParse!AO178),HARMEAN(WeightedParse!H178,WeightedParse!I178,WeightedParse!K178,WeightedParse!P178,WeightedParse!Q178,WeightedParse!S178,WeightedParse!T178,WeightedParse!V178,WeightedParse!Y178,WeightedParse!Z178,WeightedParse!AD178,WeightedParse!AE178,WeightedParse!AF178,WeightedParse!AH178,WeightedParse!AI178,WeightedParse!AJ178,WeightedParse!AN178,WeightedParse!AO178)*Variables!$B$5),"")</f>
        <v/>
      </c>
      <c r="S178" s="115" t="str">
        <f>IF($A178&gt;"",IF(AND(OR(EXACT(SquadExport!$BO178,TRUE),EXACT(SquadExport!$BP178,TRUE)),OR(EXACT(SquadExport!$BK178,TRUE),EXACT(SquadExport!$BM178,TRUE))),HARMEAN(WeightedParse!H178,WeightedParse!I178,WeightedParse!K178,WeightedParse!Q178,WeightedParse!S178,WeightedParse!T178,WeightedParse!V178,WeightedParse!X178,WeightedParse!Z178,WeightedParse!AB178,WeightedParse!AD178,WeightedParse!AF178,WeightedParse!AG178,WeightedParse!AH178,WeightedParse!AI178,WeightedParse!AJ178,WeightedParse!AK178,WeightedParse!AN178,WeightedParse!AO178),HARMEAN(WeightedParse!H178,WeightedParse!I178,WeightedParse!K178,WeightedParse!Q178,WeightedParse!S178,WeightedParse!T178,WeightedParse!V178,WeightedParse!X178,WeightedParse!Z178,WeightedParse!AB178,WeightedParse!AD178,WeightedParse!AF178,WeightedParse!AG178,WeightedParse!AH178,WeightedParse!AI178,WeightedParse!AJ178,WeightedParse!AK178,WeightedParse!AN178,WeightedParse!AO178)*Variables!$B$5),"")</f>
        <v/>
      </c>
      <c r="T178" s="114" t="str">
        <f>IF($A178&gt;"",IF(AND(OR(EXACT(SquadExport!$BO178,TRUE),EXACT(SquadExport!$BP178,TRUE)),OR(EXACT(SquadExport!$BK178,TRUE),EXACT(SquadExport!$BM178,TRUE))),HARMEAN(WeightedParse!I178,WeightedParse!K178,WeightedParse!N178,WeightedParse!P178,WeightedParse!Q178,WeightedParse!S178,WeightedParse!T178,WeightedParse!V178,WeightedParse!X178,WeightedParse!Y178,WeightedParse!Z178,WeightedParse!AB178,WeightedParse!AD178,WeightedParse!AE178,WeightedParse!AF178,WeightedParse!AH178,WeightedParse!AI178,WeightedParse!AJ178,WeightedParse!AN178,WeightedParse!AO178)*WeightedParse!BD178,(HARMEAN(WeightedParse!I178,WeightedParse!K178,WeightedParse!N178,WeightedParse!P178,WeightedParse!Q178,WeightedParse!S178,WeightedParse!T178,WeightedParse!V178,WeightedParse!X178,WeightedParse!Y178,WeightedParse!Z178,WeightedParse!AB178,WeightedParse!AD178,WeightedParse!AE178,WeightedParse!AF178,WeightedParse!AH178,WeightedParse!AI178,WeightedParse!AJ178,WeightedParse!AN178,WeightedParse!AO178)*WeightedParse!BD178)*Variables!$B$5),"")</f>
        <v/>
      </c>
      <c r="U178" s="114" t="str">
        <f>IF($A178&gt;"",IF(EXACT(SquadExport!$BQ178,TRUE),HARMEAN(WeightedParse!P178,WeightedParse!S178,WeightedParse!V178,WeightedParse!X178,WeightedParse!Y178,WeightedParse!Z178,WeightedParse!AE178,WeightedParse!AF178,WeightedParse!AP178),HARMEAN(WeightedParse!P178,WeightedParse!S178,WeightedParse!V178,WeightedParse!X178,WeightedParse!Y178,WeightedParse!Z178,WeightedParse!AE178,WeightedParse!AF178,WeightedParse!AP178)*Variables!$B$5),"")</f>
        <v/>
      </c>
      <c r="V178" s="114" t="str">
        <f>IF($A178&gt;"",IF(EXACT(SquadExport!$BQ178,TRUE),HARMEAN(WeightedParse!K178,WeightedParse!Q178,WeightedParse!S178,WeightedParse!T178,WeightedParse!V178,WeightedParse!X178,WeightedParse!Z178,WeightedParse!AE178,WeightedParse!AF178,WeightedParse!AG178,WeightedParse!AH178,WeightedParse!AK178),HARMEAN(WeightedParse!K178,WeightedParse!Q178,WeightedParse!S178,WeightedParse!T178,WeightedParse!V178,WeightedParse!X178,WeightedParse!Z178,WeightedParse!AE178,WeightedParse!AF178,WeightedParse!AG178,WeightedParse!AH178,WeightedParse!AK178)*Variables!$B$5),"")</f>
        <v/>
      </c>
      <c r="W178" s="114" t="str">
        <f>IF($A178&gt;"",IF(EXACT(SquadExport!$BQ178,TRUE),HARMEAN(WeightedParse!I178,WeightedParse!K178,WeightedParse!N178,WeightedParse!Q178,WeightedParse!T178,WeightedParse!V178,WeightedParse!X178,WeightedParse!Z178,WeightedParse!AB178,WeightedParse!AD178,WeightedParse!AF178,WeightedParse!AG178,WeightedParse!AK178),HARMEAN(WeightedParse!I178,WeightedParse!K178,WeightedParse!N178,WeightedParse!Q178,WeightedParse!T178,WeightedParse!V178,WeightedParse!X178,WeightedParse!Z178,WeightedParse!AB178,WeightedParse!AD178,WeightedParse!AF178,WeightedParse!AG178,WeightedParse!AK178)*Variables!$B$5),"")</f>
        <v/>
      </c>
      <c r="X178" s="114" t="str">
        <f>IF($A178&gt;"",IF(EXACT(SquadExport!$BQ178,TRUE),HARMEAN(WeightedParse!K178,WeightedParse!P178,WeightedParse!Q178,WeightedParse!S178,WeightedParse!U178,WeightedParse!V178,WeightedParse!X178,WeightedParse!Y178,WeightedParse!Z178,WeightedParse!AE178,WeightedParse!AF178,WeightedParse!AH178,WeightedParse!AO178,WeightedParse!AP178),HARMEAN(WeightedParse!K178,WeightedParse!P178,WeightedParse!Q178,WeightedParse!S178,WeightedParse!U178,WeightedParse!V178,WeightedParse!X178,WeightedParse!Y178,WeightedParse!Z178,WeightedParse!AE178,WeightedParse!AF178,WeightedParse!AH178,WeightedParse!AO178,WeightedParse!AP178)*Variables!$B$5),"")</f>
        <v/>
      </c>
      <c r="Y178" s="114" t="str">
        <f>IF($A178&gt;"",IF(EXACT(SquadExport!$BQ178,TRUE),HARMEAN(WeightedParse!P178,WeightedParse!Q178,WeightedParse!S178,WeightedParse!U178,WeightedParse!V178,WeightedParse!W178,WeightedParse!Y178,WeightedParse!AE178,WeightedParse!AF178,WeightedParse!AH178,WeightedParse!AJ178,WeightedParse!AN178,WeightedParse!AO178,WeightedParse!AP178),HARMEAN(WeightedParse!P178,WeightedParse!Q178,WeightedParse!S178,WeightedParse!U178,WeightedParse!V178,WeightedParse!W178,WeightedParse!Y178,WeightedParse!AE178,WeightedParse!AF178,WeightedParse!AH178,WeightedParse!AJ178,WeightedParse!AN178,WeightedParse!AO178,WeightedParse!AP178)*Variables!$B$5),"")</f>
        <v/>
      </c>
      <c r="Z178" s="114" t="str">
        <f>IF($A178&gt;"",IF(EXACT(SquadExport!$BQ178,TRUE),HARMEAN(WeightedParse!M178,WeightedParse!P178,WeightedParse!Q178,WeightedParse!S178,WeightedParse!U178,WeightedParse!V178,WeightedParse!W178,WeightedParse!X178,WeightedParse!Y178,WeightedParse!Z178,WeightedParse!AE178,WeightedParse!AF178,WeightedParse!AH178,WeightedParse!AL178,WeightedParse!AO178,WeightedParse!AP178),HARMEAN(WeightedParse!M178,WeightedParse!P178,WeightedParse!Q178,WeightedParse!S178,WeightedParse!U178,WeightedParse!V178,WeightedParse!W178,WeightedParse!X178,WeightedParse!Y178,WeightedParse!Z178,WeightedParse!AE178,WeightedParse!AF178,WeightedParse!AH178,WeightedParse!AL178,WeightedParse!AO178,WeightedParse!AP178)*Variables!$B$5),"")</f>
        <v/>
      </c>
      <c r="AA178" s="114" t="str">
        <f>IF($A178&gt;"",IF(EXACT(SquadExport!$BQ178,TRUE),HARMEAN(WeightedParse!J178,WeightedParse!K178,WeightedParse!N178,WeightedParse!P178,WeightedParse!Q178,WeightedParse!S178,WeightedParse!V178,WeightedParse!X178,WeightedParse!Y178,WeightedParse!Z178,WeightedParse!AD178,WeightedParse!AE178,WeightedParse!AH178,WeightedParse!AI178,WeightedParse!AK178,WeightedParse!AN178,WeightedParse!AO178,WeightedParse!AP178),HARMEAN(WeightedParse!J178,WeightedParse!K178,WeightedParse!N178,WeightedParse!P178,WeightedParse!Q178,WeightedParse!S178,WeightedParse!V178,WeightedParse!X178,WeightedParse!Y178,WeightedParse!Z178,WeightedParse!AD178,WeightedParse!AE178,WeightedParse!AH178,WeightedParse!AI178,WeightedParse!AK178,WeightedParse!AN178,WeightedParse!AO178,WeightedParse!AP178)*Variables!$B$5),"")</f>
        <v/>
      </c>
      <c r="AB178" s="114" t="str">
        <f>IF($A178&gt;"",IF(AND(EXACT(SquadExport!$BR178,TRUE),EXACT(SquadExport!$BL178,TRUE)),HARMEAN(WeightedParse!I178,WeightedParse!K178,WeightedParse!N178,WeightedParse!Q178,WeightedParse!T178,WeightedParse!V178,WeightedParse!X178,WeightedParse!Y178,WeightedParse!Z178,WeightedParse!AD178,WeightedParse!AE178,WeightedParse!AF178,WeightedParse!AG178,WeightedParse!AH178,WeightedParse!AI178,WeightedParse!AJ178,WeightedParse!AK178,WeightedParse!AN178,WeightedParse!AO178),HARMEAN(WeightedParse!I178,WeightedParse!K178,WeightedParse!N178,WeightedParse!Q178,WeightedParse!T178,WeightedParse!V178,WeightedParse!X178,WeightedParse!Y178,WeightedParse!Z178,WeightedParse!AD178,WeightedParse!AE178,WeightedParse!AF178,WeightedParse!AG178,WeightedParse!AH178,WeightedParse!AI178,WeightedParse!AJ178,WeightedParse!AK178,WeightedParse!AN178,WeightedParse!AO178)*Variables!$B$5),"")</f>
        <v/>
      </c>
      <c r="AC178" s="114" t="str">
        <f>IF($A178&gt;"",IF(AND(EXACT(SquadExport!$BR178,TRUE),EXACT(SquadExport!$BL178,TRUE)),HARMEAN(WeightedParse!K178,WeightedParse!Q178,WeightedParse!S178,WeightedParse!T178,WeightedParse!V178,WeightedParse!X178,WeightedParse!Y178,WeightedParse!Z178,WeightedParse!AD178,WeightedParse!AE178,WeightedParse!AF178,WeightedParse!AG178,WeightedParse!AH178,WeightedParse!AO178),HARMEAN(WeightedParse!K178,WeightedParse!Q178,WeightedParse!S178,WeightedParse!T178,WeightedParse!V178,WeightedParse!X178,WeightedParse!Y178,WeightedParse!Z178,WeightedParse!AD178,WeightedParse!AE178,WeightedParse!AF178,WeightedParse!AG178,WeightedParse!AH178,WeightedParse!AO178)*Variables!$B$5),"")</f>
        <v/>
      </c>
      <c r="AD178" s="114" t="str">
        <f>IF($A178&gt;"",IF(AND(EXACT(SquadExport!$BR178,TRUE),EXACT(SquadExport!$BL178,TRUE)),HARMEAN(WeightedParse!I178,WeightedParse!J178,WeightedParse!K178,WeightedParse!N178,WeightedParse!Q178,WeightedParse!S178,WeightedParse!T178,WeightedParse!V178,WeightedParse!X178,WeightedParse!Z178,WeightedParse!AB178,WeightedParse!AD178,WeightedParse!AG178,WeightedParse!AH178,WeightedParse!AI178,WeightedParse!AK178,WeightedParse!AO178),HARMEAN(WeightedParse!I178,WeightedParse!J178,WeightedParse!K178,WeightedParse!N178,WeightedParse!Q178,WeightedParse!S178,WeightedParse!T178,WeightedParse!V178,WeightedParse!X178,WeightedParse!Z178,WeightedParse!AB178,WeightedParse!AD178,WeightedParse!AG178,WeightedParse!AH178,WeightedParse!AI178,WeightedParse!AK178,WeightedParse!AO178)*Variables!$B$5),"")</f>
        <v/>
      </c>
      <c r="AE178" s="114" t="str">
        <f>IF($A178&gt;"",IF(AND(EXACT(SquadExport!$BR178,TRUE),EXACT(SquadExport!$BL178,TRUE)),HARMEAN(WeightedParse!K178,WeightedParse!N178,WeightedParse!P178,WeightedParse!Q178,WeightedParse!S178,WeightedParse!T178,WeightedParse!U178,WeightedParse!V178,WeightedParse!X178,WeightedParse!Y178,WeightedParse!Z178,WeightedParse!AD178,WeightedParse!AE178,WeightedParse!AF178,WeightedParse!AG178,WeightedParse!AH178,WeightedParse!AI178,WeightedParse!AO178),HARMEAN(WeightedParse!K178,WeightedParse!N178,WeightedParse!P178,WeightedParse!Q178,WeightedParse!S178,WeightedParse!T178,WeightedParse!U178,WeightedParse!V178,WeightedParse!X178,WeightedParse!Y178,WeightedParse!Z178,WeightedParse!AD178,WeightedParse!AE178,WeightedParse!AF178,WeightedParse!AG178,WeightedParse!AH178,WeightedParse!AI178,WeightedParse!AO178)*Variables!$B$5),"")</f>
        <v/>
      </c>
      <c r="AF178" s="114" t="str">
        <f>IF($A178&gt;"",IF(AND(EXACT(SquadExport!$BR178,TRUE),EXACT(SquadExport!$BL178,TRUE)),HARMEAN(WeightedParse!I178,WeightedParse!J178,WeightedParse!K178,WeightedParse!N178,WeightedParse!Q178,WeightedParse!S178,WeightedParse!T178,WeightedParse!U178,WeightedParse!V178,WeightedParse!X178,WeightedParse!Z178,WeightedParse!AD178,WeightedParse!AE178,WeightedParse!AF178,WeightedParse!AH178,WeightedParse!AI178,WeightedParse!AK178,WeightedParse!AN178,WeightedParse!AO178,WeightedParse!AP178),HARMEAN(WeightedParse!I178,WeightedParse!J178,WeightedParse!K178,WeightedParse!N178,WeightedParse!Q178,WeightedParse!S178,WeightedParse!T178,WeightedParse!U178,WeightedParse!V178,WeightedParse!X178,WeightedParse!Z178,WeightedParse!AD178,WeightedParse!AE178,WeightedParse!AF178,WeightedParse!AH178,WeightedParse!AI178,WeightedParse!AK178,WeightedParse!AN178,WeightedParse!AO178,WeightedParse!AP178)*Variables!$B$5),"")</f>
        <v/>
      </c>
      <c r="AG178" s="114" t="str">
        <f>IF($A178&gt;"",IF(AND(OR(EXACT(SquadExport!$BR178,TRUE),EXACT(SquadExport!$BS178,TRUE)),OR(EXACT(SquadExport!$BK178,TRUE),EXACT(SquadExport!$BM178,TRUE))),HARMEAN(WeightedParse!I178,WeightedParse!K178,WeightedParse!Q178,WeightedParse!T178,WeightedParse!X178,WeightedParse!Z178,WeightedParse!AD178,WeightedParse!AF178,WeightedParse!AG178,WeightedParse!AJ178),HARMEAN(WeightedParse!I178,WeightedParse!K178,WeightedParse!Q178,WeightedParse!T178,WeightedParse!X178,WeightedParse!Z178,WeightedParse!AD178,WeightedParse!AF178,WeightedParse!AG178,WeightedParse!AJ178)*Variables!$B$5),"")</f>
        <v/>
      </c>
      <c r="AH178" s="114" t="str">
        <f>IF($A178&gt;"",IF(AND(OR(EXACT(SquadExport!$BR178,TRUE),EXACT(SquadExport!$BS178,TRUE)),OR(EXACT(SquadExport!$BK178,TRUE),EXACT(SquadExport!$BM178,TRUE))),HARMEAN(WeightedParse!H178,WeightedParse!K178,WeightedParse!P178,WeightedParse!Q178,WeightedParse!S178,WeightedParse!T178,WeightedParse!V178,WeightedParse!X178,WeightedParse!Y178,WeightedParse!Z178,WeightedParse!AD178,WeightedParse!AE178,WeightedParse!AF178,WeightedParse!AG178,WeightedParse!AH178,WeightedParse!AO178),HARMEAN(WeightedParse!H178,WeightedParse!K178,WeightedParse!P178,WeightedParse!Q178,WeightedParse!S178,WeightedParse!T178,WeightedParse!V178,WeightedParse!X178,WeightedParse!Y178,WeightedParse!Z178,WeightedParse!AD178,WeightedParse!AE178,WeightedParse!AF178,WeightedParse!AG178,WeightedParse!AH178,WeightedParse!AO178)*Variables!$B$5),"")</f>
        <v/>
      </c>
      <c r="AI178" s="114" t="str">
        <f>IF($A178&gt;"",IF(AND(OR(EXACT(SquadExport!$BR178,TRUE),EXACT(SquadExport!$BS178,TRUE)),OR(EXACT(SquadExport!$BK178,TRUE),EXACT(SquadExport!$BM178,TRUE))),HARMEAN(WeightedParse!H178,WeightedParse!I178,WeightedParse!K178,WeightedParse!P178,WeightedParse!Q178,WeightedParse!S178,WeightedParse!T178,WeightedParse!U178,WeightedParse!V178,WeightedParse!X178,WeightedParse!Y178,WeightedParse!Z178,WeightedParse!AD178,WeightedParse!AE178,WeightedParse!AF178,WeightedParse!AH178,WeightedParse!AI178,WeightedParse!AO178),HARMEAN(WeightedParse!H178,WeightedParse!I178,WeightedParse!K178,WeightedParse!P178,WeightedParse!Q178,WeightedParse!S178,WeightedParse!T178,WeightedParse!U178,WeightedParse!V178,WeightedParse!X178,WeightedParse!Y178,WeightedParse!Z178,WeightedParse!AD178,WeightedParse!AE178,WeightedParse!AF178,WeightedParse!AH178,WeightedParse!AI178,WeightedParse!AO178)*Variables!$B$5),"")</f>
        <v/>
      </c>
      <c r="AJ178" s="114" t="str">
        <f>IF($A178&gt;"",IF(AND(OR(EXACT(SquadExport!$BR178,TRUE),EXACT(SquadExport!$BS178,TRUE)),OR(EXACT(SquadExport!$BK178,TRUE),EXACT(SquadExport!$BM178,TRUE))),HARMEAN(WeightedParse!H178,WeightedParse!K178,WeightedParse!M178,WeightedParse!V178,WeightedParse!W178,WeightedParse!AD178,WeightedParse!AF178,WeightedParse!AH178,WeightedParse!AK178,WeightedParse!AL178,WeightedParse!AO178,WeightedParse!AP178)*(CONVERT(LEFT(SquadExport!$E178,FIND("'",SquadExport!$E178)-1)+((MID(SquadExport!$E178,FIND("'",SquadExport!$E178)+1,LEN(SquadExport!$E178)-FIND("'",SquadExport!$E178)-1))/12),"ft","m")-1)/(Variables!$C$4-1),(HARMEAN(WeightedParse!H178,WeightedParse!K178,WeightedParse!M178,WeightedParse!V178,WeightedParse!W178,WeightedParse!AD178,WeightedParse!AF178,WeightedParse!AH178,WeightedParse!AK178,WeightedParse!AL178,WeightedParse!AO178,WeightedParse!AP178)*(CONVERT(LEFT(SquadExport!$E178,FIND("'",SquadExport!$E178)-1)+((MID(SquadExport!$E178,FIND("'",SquadExport!$E178)+1,LEN(SquadExport!$E178)-FIND("'",SquadExport!$E178)-1))/12),"ft","m")-1)/(Variables!$C$4-1))*Variables!$B$5),"")</f>
        <v/>
      </c>
      <c r="AK178" s="114" t="str">
        <f>IF($A178&gt;"",IF(AND(OR(EXACT(SquadExport!$BR178,TRUE),EXACT(SquadExport!$BS178,TRUE)),OR(EXACT(SquadExport!$BK178,TRUE),EXACT(SquadExport!$BM178,TRUE))),HARMEAN(WeightedParse!J178,WeightedParse!K178,WeightedParse!T178,WeightedParse!V178,WeightedParse!X178,WeightedParse!Y178,WeightedParse!Z178,WeightedParse!AD178,WeightedParse!AH178,WeightedParse!AI178,WeightedParse!AK178,WeightedParse!AO178),HARMEAN(WeightedParse!J178,WeightedParse!K178,WeightedParse!T178,WeightedParse!V178,WeightedParse!X178,WeightedParse!Y178,WeightedParse!Z178,WeightedParse!AD178,WeightedParse!AH178,WeightedParse!AI178,WeightedParse!AK178,WeightedParse!AO178)*Variables!$B$5),"")</f>
        <v/>
      </c>
      <c r="AL178" s="114" t="str">
        <f>IF($A178&gt;"",IF(AND(OR(EXACT(SquadExport!$BR178,TRUE),EXACT(SquadExport!$BS178,TRUE)),OR(EXACT(SquadExport!$BK178,TRUE),EXACT(SquadExport!$BM178,TRUE))),HARMEAN(WeightedParse!H178,WeightedParse!I178,WeightedParse!K178,WeightedParse!Q178,WeightedParse!T178,WeightedParse!V178,WeightedParse!AB178,WeightedParse!AD178,WeightedParse!AH178,WeightedParse!AI178,WeightedParse!AJ178,WeightedParse!AN178,WeightedParse!AO178),HARMEAN(WeightedParse!H178,WeightedParse!I178,WeightedParse!K178,WeightedParse!Q178,WeightedParse!T178,WeightedParse!V178,WeightedParse!AB178,WeightedParse!AD178,WeightedParse!AH178,WeightedParse!AI178,WeightedParse!AJ178,WeightedParse!AN178,WeightedParse!AO178)*Variables!$B$5),"")</f>
        <v/>
      </c>
      <c r="AM178" s="114" t="str">
        <f>IF($A178&gt;"",IF(AND(OR(EXACT(SquadExport!$BR178,TRUE),EXACT(SquadExport!$BS178,TRUE)),OR(EXACT(SquadExport!$BK178,TRUE),EXACT(SquadExport!$BM178,TRUE))),HARMEAN(WeightedParse!I178,WeightedParse!J178,WeightedParse!K178,WeightedParse!N178,WeightedParse!Q178,WeightedParse!T178,WeightedParse!V178,WeightedParse!X178,WeightedParse!AB178,WeightedParse!AD178,WeightedParse!AG178,WeightedParse!AI178,WeightedParse!AJ178,WeightedParse!AK178,WeightedParse!AN178)*WeightedParse!BD178,(HARMEAN(WeightedParse!I178,WeightedParse!J178,WeightedParse!K178,WeightedParse!N178,WeightedParse!Q178,WeightedParse!T178,WeightedParse!V178,WeightedParse!X178,WeightedParse!AB178,WeightedParse!AD178,WeightedParse!AG178,WeightedParse!AI178,WeightedParse!AJ178,WeightedParse!AK178,WeightedParse!AN178)*WeightedParse!BD178)*Variables!$B$5),"")</f>
        <v/>
      </c>
      <c r="AN178" s="114" t="str">
        <f>IF($A178&gt;"",IF(AND(OR(EXACT(SquadExport!$BR178,TRUE),EXACT(SquadExport!$BS178,TRUE)),OR(EXACT(SquadExport!$BK178,TRUE),EXACT(SquadExport!$BM178,TRUE))),HARMEAN(WeightedParse!H178,WeightedParse!I178,WeightedParse!K178,WeightedParse!N178,WeightedParse!Q178,WeightedParse!T178,WeightedParse!V178,WeightedParse!X178,WeightedParse!Z178,WeightedParse!AD178,WeightedParse!AG178,WeightedParse!AH178,WeightedParse!AI178,WeightedParse!AJ178,WeightedParse!AN178,WeightedParse!AO178)*WeightedParse!BD178,(HARMEAN(WeightedParse!H178,WeightedParse!I178,WeightedParse!K178,WeightedParse!N178,WeightedParse!Q178,WeightedParse!T178,WeightedParse!V178,WeightedParse!X178,WeightedParse!Z178,WeightedParse!AD178,WeightedParse!AG178,WeightedParse!AH178,WeightedParse!AI178,WeightedParse!AJ178,WeightedParse!AN178,WeightedParse!AO178)*WeightedParse!BD178)*Variables!$B$5),"")</f>
        <v/>
      </c>
      <c r="AO178" s="114" t="str">
        <f>IF($A178&gt;"",IF(AND(EXACT(SquadExport!$BS178,TRUE),EXACT(SquadExport!$BL178,TRUE)),HARMEAN(WeightedParse!K178,WeightedParse!Q178,WeightedParse!T178,WeightedParse!V178,WeightedParse!X178,WeightedParse!Z178,WeightedParse!AB178,WeightedParse!AD178,WeightedParse!AG178,WeightedParse!AK178),HARMEAN(WeightedParse!K178,WeightedParse!Q178,WeightedParse!T178,WeightedParse!V178,WeightedParse!X178,WeightedParse!Z178,WeightedParse!AB178,WeightedParse!AD178,WeightedParse!AG178,WeightedParse!AK178)*Variables!$B$5),"")</f>
        <v/>
      </c>
      <c r="AP178" s="114" t="str">
        <f>IF($A178&gt;"",IF(AND(EXACT(SquadExport!$BS178,TRUE),EXACT(SquadExport!$BL178,TRUE)),HARMEAN(WeightedParse!I178,WeightedParse!K178,WeightedParse!Q178,WeightedParse!T178,WeightedParse!V178,WeightedParse!X178,WeightedParse!Z178,WeightedParse!AB178,WeightedParse!AD178,WeightedParse!AF178,WeightedParse!AG178,WeightedParse!AI178,WeightedParse!AJ178),HARMEAN(WeightedParse!I178,WeightedParse!K178,WeightedParse!Q178,WeightedParse!T178,WeightedParse!V178,WeightedParse!X178,WeightedParse!Z178,WeightedParse!AB178,WeightedParse!AD178,WeightedParse!AF178,WeightedParse!AG178,WeightedParse!AI178,WeightedParse!AJ178)*Variables!$B$5),"")</f>
        <v/>
      </c>
      <c r="AQ178" s="114" t="str">
        <f>IF($A178&gt;"",IF(AND(EXACT(SquadExport!$BS178,TRUE),EXACT(SquadExport!$BL178,TRUE)),HARMEAN(WeightedParse!I178,WeightedParse!J178,WeightedParse!K178,WeightedParse!Q178,WeightedParse!T178,WeightedParse!V178,WeightedParse!X178,WeightedParse!Z178,WeightedParse!AB178,WeightedParse!AD178,WeightedParse!AG178,WeightedParse!AI178,WeightedParse!AJ178,WeightedParse!AK178),HARMEAN(WeightedParse!I178,WeightedParse!J178,WeightedParse!K178,WeightedParse!Q178,WeightedParse!T178,WeightedParse!V178,WeightedParse!X178,WeightedParse!Z178,WeightedParse!AB178,WeightedParse!AD178,WeightedParse!AG178,WeightedParse!AI178,WeightedParse!AJ178,WeightedParse!AK178)*Variables!$B$5),"")</f>
        <v/>
      </c>
      <c r="AR178" s="114" t="str">
        <f>IF($A178&gt;"",IF(AND(EXACT(SquadExport!$BS178,TRUE),EXACT(SquadExport!$BL178,TRUE)),HARMEAN(WeightedParse!I178,WeightedParse!J178,WeightedParse!K178,WeightedParse!Q178,WeightedParse!T178,WeightedParse!V178,WeightedParse!X178,WeightedParse!Y178,WeightedParse!Z178,WeightedParse!AD178,WeightedParse!AH178,WeightedParse!AI178,WeightedParse!AJ178,WeightedParse!AK178,WeightedParse!AN178,WeightedParse!AO178),HARMEAN(WeightedParse!I178,WeightedParse!J178,WeightedParse!K178,WeightedParse!Q178,WeightedParse!T178,WeightedParse!V178,WeightedParse!X178,WeightedParse!Y178,WeightedParse!Z178,WeightedParse!AD178,WeightedParse!AH178,WeightedParse!AI178,WeightedParse!AJ178,WeightedParse!AK178,WeightedParse!AN178,WeightedParse!AO178)*Variables!$B$5),"")</f>
        <v/>
      </c>
      <c r="AS178" s="114" t="str">
        <f>IF($A178&gt;"",IF(AND(EXACT(SquadExport!$BT178,TRUE),EXACT(SquadExport!$BL178,TRUE)),HARMEAN(WeightedParse!J178,WeightedParse!K178,WeightedParse!M178,WeightedParse!T178,WeightedParse!V178,WeightedParse!X178,WeightedParse!Z178,WeightedParse!AD178,WeightedParse!AI178),(HARMEAN(WeightedParse!J178,WeightedParse!K178,WeightedParse!M178,WeightedParse!T178,WeightedParse!V178,WeightedParse!X178,WeightedParse!Z178,WeightedParse!AD178,WeightedParse!AI178)*Variables!$B$5)),"")</f>
        <v/>
      </c>
      <c r="AT178" s="114" t="str">
        <f>IF($A178&gt;"",IF(AND(EXACT(SquadExport!$BT178,TRUE),EXACT(SquadExport!$BL178,TRUE)),HARMEAN(WeightedParse!J178,WeightedParse!K178,WeightedParse!M178,WeightedParse!U178,WeightedParse!V178,WeightedParse!W178,WeightedParse!X178,WeightedParse!Z178,WeightedParse!AD178,WeightedParse!AF178,WeightedParse!AK178,WeightedParse!AL178,WeightedParse!AP178)*(CONVERT(LEFT(SquadExport!$E178,FIND("'",SquadExport!$E178)-1)+((MID(SquadExport!$E178,FIND("'",SquadExport!$E178)+1,LEN(SquadExport!$E178)-FIND("'",SquadExport!$E178)-1))/12),"ft","m")-1)/(Variables!$C$4-1),(HARMEAN(WeightedParse!J178,WeightedParse!K178,WeightedParse!M178,WeightedParse!U178,WeightedParse!V178,WeightedParse!W178,WeightedParse!X178,WeightedParse!Z178,WeightedParse!AD178,WeightedParse!AF178,WeightedParse!AK178,WeightedParse!AL178,WeightedParse!AP178)*(CONVERT(LEFT(SquadExport!$E178,FIND("'",SquadExport!$E178)-1)+((MID(SquadExport!$E178,FIND("'",SquadExport!$E178)+1,LEN(SquadExport!$E178)-FIND("'",SquadExport!$E178)-1))/12),"ft","m")-1)/(Variables!$C$4-1)))*Variables!$B$5,"")</f>
        <v/>
      </c>
      <c r="AU178" s="114" t="str">
        <f>IF($A178&gt;"",IF(AND(EXACT(SquadExport!$BT178,TRUE),EXACT(SquadExport!$BL178,TRUE)),HARMEAN(WeightedParse!I178,WeightedParse!J178,WeightedParse!K178,WeightedParse!Q178,WeightedParse!T178,WeightedParse!V178,WeightedParse!X178,WeightedParse!Z178,WeightedParse!AB178,WeightedParse!AD178,WeightedParse!AF178,WeightedParse!AG178,WeightedParse!AK178,WeightedParse!AP178),HARMEAN(WeightedParse!I178,WeightedParse!J178,WeightedParse!K178,WeightedParse!Q178,WeightedParse!T178,WeightedParse!V178,WeightedParse!X178,WeightedParse!Z178,WeightedParse!AB178,WeightedParse!AD178,WeightedParse!AF178,WeightedParse!AG178,WeightedParse!AK178,WeightedParse!AP178)*Variables!$B$5),"")</f>
        <v/>
      </c>
      <c r="AV178" s="114" t="str">
        <f>IF($A178&gt;"",IF(AND(EXACT(SquadExport!$BT178,TRUE),EXACT(SquadExport!$BL178,TRUE)),HARMEAN(WeightedParse!I178,WeightedParse!J178,WeightedParse!K178,WeightedParse!Q178,WeightedParse!T178,WeightedParse!V178,WeightedParse!X178,WeightedParse!Z178,WeightedParse!AD178,WeightedParse!AH178,WeightedParse!AI178,WeightedParse!AJ178,WeightedParse!AK178,WeightedParse!AN178,WeightedParse!AO178),HARMEAN(WeightedParse!I178,WeightedParse!J178,WeightedParse!K178,WeightedParse!Q178,WeightedParse!T178,WeightedParse!V178,WeightedParse!X178,WeightedParse!Z178,WeightedParse!AD178,WeightedParse!AH178,WeightedParse!AI178,WeightedParse!AJ178,WeightedParse!AK178,WeightedParse!AN178,WeightedParse!AO178)*Variables!$B$5),"")</f>
        <v/>
      </c>
      <c r="AW178" s="114" t="str">
        <f>IF($A178&gt;"",IF(AND(EXACT(SquadExport!$BT178,TRUE),EXACT(SquadExport!$BL178,TRUE)),HARMEAN(WeightedParse!I178,WeightedParse!J178,WeightedParse!K178,WeightedParse!Q178,WeightedParse!T178,WeightedParse!V178,WeightedParse!X178,WeightedParse!Z178,WeightedParse!AB178,WeightedParse!AD178,WeightedParse!AF178,WeightedParse!AG178,WeightedParse!AI178,WeightedParse!AJ178,WeightedParse!AK178),HARMEAN(WeightedParse!I178,WeightedParse!J178,WeightedParse!K178,WeightedParse!Q178,WeightedParse!T178,WeightedParse!V178,WeightedParse!X178,WeightedParse!Z178,WeightedParse!AB178,WeightedParse!AD178,WeightedParse!AF178,WeightedParse!AG178,WeightedParse!AI178,WeightedParse!AJ178,WeightedParse!AK178)*Variables!$B$5),"")</f>
        <v/>
      </c>
      <c r="AX178" s="114" t="str">
        <f>IF($A178&gt;"",IF(AND(EXACT(SquadExport!$BT178,TRUE),EXACT(SquadExport!$BL178,TRUE)),HARMEAN(WeightedParse!K178,WeightedParse!Q178,WeightedParse!U178,WeightedParse!V178,WeightedParse!W178,WeightedParse!X178,WeightedParse!Y178,WeightedParse!Z178,WeightedParse!AD178,WeightedParse!AF178,WeightedParse!AH178,WeightedParse!AI178,WeightedParse!AJ178,WeightedParse!AK178,WeightedParse!AN178,WeightedParse!AO178,WeightedParse!AP178),HARMEAN(WeightedParse!K178,WeightedParse!Q178,WeightedParse!U178,WeightedParse!V178,WeightedParse!W178,WeightedParse!X178,WeightedParse!Y178,WeightedParse!Z178,WeightedParse!AD178,WeightedParse!AF178,WeightedParse!AH178,WeightedParse!AI178,WeightedParse!AJ178,WeightedParse!AK178,WeightedParse!AN178,WeightedParse!AO178,WeightedParse!AP178)*Variables!$B$5),"")</f>
        <v/>
      </c>
      <c r="AY178" s="114" t="str">
        <f>IF($A178&gt;"",IF(AND(EXACT(SquadExport!$BT178,TRUE),EXACT(SquadExport!$BL178,TRUE)),HARMEAN(WeightedParse!I178,WeightedParse!J178,WeightedParse!K178,WeightedParse!M178,WeightedParse!N178,WeightedParse!Q178,WeightedParse!T178,WeightedParse!V178,WeightedParse!X178,WeightedParse!Z178,WeightedParse!AD178,WeightedParse!AF178,WeightedParse!AG178,WeightedParse!AH178,WeightedParse!AI178,WeightedParse!AJ178,WeightedParse!AK178,WeightedParse!AL178,WeightedParse!AN178,WeightedParse!AO178,WeightedParse!AP178),HARMEAN(WeightedParse!I178,WeightedParse!J178,WeightedParse!K178,WeightedParse!M178,WeightedParse!N178,WeightedParse!Q178,WeightedParse!T178,WeightedParse!V178,WeightedParse!X178,WeightedParse!Z178,WeightedParse!AD178,WeightedParse!AF178,WeightedParse!AG178,WeightedParse!AH178,WeightedParse!AI178,WeightedParse!AJ178,WeightedParse!AK178,WeightedParse!AL178,WeightedParse!AN178,WeightedParse!AO178,WeightedParse!AP178)*Variables!$B$5),"")</f>
        <v/>
      </c>
    </row>
    <row r="179" spans="1:51" ht="15" customHeight="1" x14ac:dyDescent="0.25">
      <c r="A179" s="3" t="str">
        <f>IF(WeightedParse!A179&gt;"",WeightedParse!A179,"")</f>
        <v/>
      </c>
      <c r="B179" s="4" t="str">
        <f>IF(WeightedParse!B179&gt;0,WeightedParse!B179,"")</f>
        <v/>
      </c>
      <c r="C179" s="4" t="str">
        <f>IF(A179&gt;"",IF(AND(B179&lt;=Variables!$B$8,G179&gt;2),"Youth",IF(AND(B179&lt;=Variables!$B$8,G179&lt;=2),"Prospect",IF(AND(B179&gt;=Variables!$B$9,G179&gt;2),"Old",IF(G179&gt;=3,"Reserves","First Team")))),"")</f>
        <v/>
      </c>
      <c r="D179" s="4" t="str">
        <f>SquadExport!BJ179</f>
        <v/>
      </c>
      <c r="E179" s="4" t="str">
        <f>IF(A179&gt;"",VLOOKUP(F179,Roles!A:B,2,FALSE)&amp;IF(OR(VLOOKUP(F179,Roles!$A:$B,2,FALSE)="FB",VLOOKUP(F179,Roles!$A:$B,2,FALSE)="WB",VLOOKUP(F179,Roles!$A:$B,2,FALSE)="WM",VLOOKUP(F179,Roles!$A:$B,2,FALSE)="W"),IF(AND(SquadExport!BK179=TRUE,SquadExport!BM179=TRUE,WeightedParse!BB179&gt;=WeightedParse!BC179)," (R)",IF(AND(SquadExport!BK179=TRUE,SquadExport!BM179=TRUE,WeightedParse!BB179&lt;WeightedParse!BC179)," (L)",IF(AND(SquadExport!BK179=TRUE,SquadExport!BM179=FALSE), " (L)",IF(AND(SquadExport!BK179=FALSE,SquadExport!BM179=TRUE)," (R)","")))),""),"")</f>
        <v/>
      </c>
      <c r="F179" s="4" t="str" cm="1">
        <f t="array" ref="F179">IF(A179&gt;"",INDEX($J$1:$AY$1,SUMPRODUCT(MAX(($J$2:$AY$200=MAX($J179:$AY179))*(COLUMN($J$2:$AY$200))))-COLUMN($J$1)+1),"")</f>
        <v/>
      </c>
      <c r="G179" s="4" t="str">
        <f t="shared" si="6"/>
        <v/>
      </c>
      <c r="H179" s="4" t="str">
        <f t="shared" si="7"/>
        <v/>
      </c>
      <c r="I179" s="5" t="str">
        <f t="shared" si="8"/>
        <v/>
      </c>
      <c r="J179" s="114" t="str">
        <f>IF($A179&gt;"",HARMEAN(WeightedParse!V179,WeightedParse!Y179,WeightedParse!Z179,WeightedParse!AE179,WeightedParse!AJ179,WeightedParse!AQ179,WeightedParse!AR179,WeightedParse!AS179,WeightedParse!AU179,WeightedParse!AV179,WeightedParse!AW179,WeightedParse!AY179,WeightedParse!BA179),"")</f>
        <v/>
      </c>
      <c r="K179" s="114" t="str">
        <f>IF(A179&gt;"",HARMEAN(WeightedParse!K179,WeightedParse!Q179,WeightedParse!V179,WeightedParse!X179,WeightedParse!Y179,WeightedParse!Z179,WeightedParse!AE179,WeightedParse!AG179,WeightedParse!AI179,WeightedParse!AJ179,WeightedParse!AQ179,WeightedParse!AR179,WeightedParse!AS179,WeightedParse!AU179,WeightedParse!AV179,WeightedParse!AW179,WeightedParse!AY179,WeightedParse!AZ179,WeightedParse!BA179),"")</f>
        <v/>
      </c>
      <c r="L179" s="114" t="str">
        <f>IF($A179&gt;"",IF(AND(EXACT(SquadExport!$BO179,TRUE),EXACT(SquadExport!$BL179,TRUE)),HARMEAN(WeightedParse!M179,WeightedParse!P179,WeightedParse!S179,WeightedParse!U179,WeightedParse!V179,WeightedParse!W179,WeightedParse!Y179,WeightedParse!AE179,WeightedParse!AL179,WeightedParse!AN179,WeightedParse!AP179),HARMEAN(WeightedParse!M179,WeightedParse!P179,WeightedParse!S179,WeightedParse!U179,WeightedParse!V179,WeightedParse!W179,WeightedParse!Y179,WeightedParse!AE179,WeightedParse!AL179,WeightedParse!AN179,WeightedParse!AP179)*Variables!$B$5),"")</f>
        <v/>
      </c>
      <c r="M179" s="114" t="str">
        <f>IF($A179&gt;"",IF(AND(EXACT(SquadExport!$BO179,TRUE),EXACT(SquadExport!$BL179,TRUE)),HARMEAN(WeightedParse!M179,WeightedParse!P179,WeightedParse!S179,WeightedParse!U179,WeightedParse!V179,WeightedParse!W179,WeightedParse!X179,WeightedParse!Y179,WeightedParse!Z179,WeightedParse!AE179,WeightedParse!AL179,WeightedParse!AN179,WeightedParse!AP179),HARMEAN(WeightedParse!M179,WeightedParse!P179,WeightedParse!S179,WeightedParse!U179,WeightedParse!V179,WeightedParse!W179,WeightedParse!X179,WeightedParse!Y179,WeightedParse!Z179,WeightedParse!AE179,WeightedParse!AL179,WeightedParse!AN179,WeightedParse!AP179)*Variables!$B$5),"")</f>
        <v/>
      </c>
      <c r="N179" s="114" t="str">
        <f>IF($A179&gt;"",IF(AND(EXACT(SquadExport!$BO179,TRUE),EXACT(SquadExport!$BL179,TRUE)),HARMEAN(WeightedParse!K179,WeightedParse!M179,WeightedParse!P179,WeightedParse!Q179,WeightedParse!S179,WeightedParse!T179,WeightedParse!U179,WeightedParse!V179,WeightedParse!W179,WeightedParse!X179,WeightedParse!Y179,WeightedParse!Z179,WeightedParse!AE179,WeightedParse!AG179,WeightedParse!AL179,WeightedParse!AN179,WeightedParse!AP179),HARMEAN(WeightedParse!K179,WeightedParse!M179,WeightedParse!P179,WeightedParse!Q179,WeightedParse!S179,WeightedParse!T179,WeightedParse!U179,WeightedParse!V179,WeightedParse!W179,WeightedParse!X179,WeightedParse!Y179,WeightedParse!Z179,WeightedParse!AE179,WeightedParse!AG179,WeightedParse!AL179,WeightedParse!AN179,WeightedParse!AP179)*Variables!$B$5),"")</f>
        <v/>
      </c>
      <c r="O179" s="114" t="str">
        <f>IF($A179&gt;"",IF(AND(EXACT(SquadExport!$BO179,TRUE),EXACT(SquadExport!$BL179,TRUE)),HARMEAN(WeightedParse!I179,WeightedParse!K179,WeightedParse!M179,WeightedParse!P179,WeightedParse!Q179,WeightedParse!S179,WeightedParse!T179,WeightedParse!V179,WeightedParse!W179,WeightedParse!X179,WeightedParse!Y179,WeightedParse!Z179,WeightedParse!AB179,WeightedParse!AE179,WeightedParse!AF179,WeightedParse!AG179,WeightedParse!AJ179,WeightedParse!AK179,WeightedParse!AL179,WeightedParse!AN179,WeightedParse!AO179,WeightedParse!AP179),HARMEAN(WeightedParse!I179,WeightedParse!K179,WeightedParse!M179,WeightedParse!P179,WeightedParse!Q179,WeightedParse!S179,WeightedParse!T179,WeightedParse!V179,WeightedParse!W179,WeightedParse!X179,WeightedParse!Y179,WeightedParse!Z179,WeightedParse!AB179,WeightedParse!AE179,WeightedParse!AF179,WeightedParse!AG179,WeightedParse!AJ179,WeightedParse!AK179,WeightedParse!AL179,WeightedParse!AN179,WeightedParse!AO179,WeightedParse!AP179)*Variables!$B$5),"")</f>
        <v/>
      </c>
      <c r="P179" s="114" t="str">
        <f>IF($A179&gt;"",IF(AND(OR(EXACT(SquadExport!$BO179,TRUE),EXACT(SquadExport!$BP179,TRUE)),OR(EXACT(SquadExport!$BK179,TRUE),EXACT(SquadExport!$BM179,TRUE))),HARMEAN(WeightedParse!M179,WeightedParse!P179,WeightedParse!S179,WeightedParse!U179,WeightedParse!V179,WeightedParse!W179,WeightedParse!Y179,WeightedParse!AE179,WeightedParse!AF179,WeightedParse!AP179),HARMEAN(WeightedParse!M179,WeightedParse!P179,WeightedParse!S179,WeightedParse!U179,WeightedParse!V179,WeightedParse!W179,WeightedParse!Y179,WeightedParse!AE179,WeightedParse!AF179,WeightedParse!AP179)*Variables!$B$5),"")</f>
        <v/>
      </c>
      <c r="Q179" s="114" t="str">
        <f>IF($A179&gt;"",IF(AND(OR(EXACT(SquadExport!$BO179,TRUE),EXACT(SquadExport!$BP179,TRUE)),OR(EXACT(SquadExport!$BK179,TRUE),EXACT(SquadExport!$BM179,TRUE))),HARMEAN(WeightedParse!H179,WeightedParse!P179,WeightedParse!Q179,WeightedParse!S179,WeightedParse!T179,WeightedParse!V179,WeightedParse!X179,WeightedParse!Y179,WeightedParse!Z179,WeightedParse!AE179,WeightedParse!AF179,WeightedParse!AH179,WeightedParse!AN179,WeightedParse!AO179),HARMEAN(WeightedParse!H179,WeightedParse!P179,WeightedParse!Q179,WeightedParse!S179,WeightedParse!T179,WeightedParse!V179,WeightedParse!X179,WeightedParse!Y179,WeightedParse!Z179,WeightedParse!AE179,WeightedParse!AF179,WeightedParse!AH179,WeightedParse!AN179,WeightedParse!AO179)*Variables!$B$5),"")</f>
        <v/>
      </c>
      <c r="R179" s="115" t="str">
        <f>IF($A179&gt;"",IF(AND(OR(EXACT(SquadExport!$BO179,TRUE),EXACT(SquadExport!$BP179,TRUE)),OR(EXACT(SquadExport!$BK179,TRUE),EXACT(SquadExport!$BM179,TRUE))),HARMEAN(WeightedParse!H179,WeightedParse!I179,WeightedParse!K179,WeightedParse!P179,WeightedParse!Q179,WeightedParse!S179,WeightedParse!T179,WeightedParse!V179,WeightedParse!Y179,WeightedParse!Z179,WeightedParse!AD179,WeightedParse!AE179,WeightedParse!AF179,WeightedParse!AH179,WeightedParse!AI179,WeightedParse!AJ179,WeightedParse!AN179,WeightedParse!AO179),HARMEAN(WeightedParse!H179,WeightedParse!I179,WeightedParse!K179,WeightedParse!P179,WeightedParse!Q179,WeightedParse!S179,WeightedParse!T179,WeightedParse!V179,WeightedParse!Y179,WeightedParse!Z179,WeightedParse!AD179,WeightedParse!AE179,WeightedParse!AF179,WeightedParse!AH179,WeightedParse!AI179,WeightedParse!AJ179,WeightedParse!AN179,WeightedParse!AO179)*Variables!$B$5),"")</f>
        <v/>
      </c>
      <c r="S179" s="115" t="str">
        <f>IF($A179&gt;"",IF(AND(OR(EXACT(SquadExport!$BO179,TRUE),EXACT(SquadExport!$BP179,TRUE)),OR(EXACT(SquadExport!$BK179,TRUE),EXACT(SquadExport!$BM179,TRUE))),HARMEAN(WeightedParse!H179,WeightedParse!I179,WeightedParse!K179,WeightedParse!Q179,WeightedParse!S179,WeightedParse!T179,WeightedParse!V179,WeightedParse!X179,WeightedParse!Z179,WeightedParse!AB179,WeightedParse!AD179,WeightedParse!AF179,WeightedParse!AG179,WeightedParse!AH179,WeightedParse!AI179,WeightedParse!AJ179,WeightedParse!AK179,WeightedParse!AN179,WeightedParse!AO179),HARMEAN(WeightedParse!H179,WeightedParse!I179,WeightedParse!K179,WeightedParse!Q179,WeightedParse!S179,WeightedParse!T179,WeightedParse!V179,WeightedParse!X179,WeightedParse!Z179,WeightedParse!AB179,WeightedParse!AD179,WeightedParse!AF179,WeightedParse!AG179,WeightedParse!AH179,WeightedParse!AI179,WeightedParse!AJ179,WeightedParse!AK179,WeightedParse!AN179,WeightedParse!AO179)*Variables!$B$5),"")</f>
        <v/>
      </c>
      <c r="T179" s="114" t="str">
        <f>IF($A179&gt;"",IF(AND(OR(EXACT(SquadExport!$BO179,TRUE),EXACT(SquadExport!$BP179,TRUE)),OR(EXACT(SquadExport!$BK179,TRUE),EXACT(SquadExport!$BM179,TRUE))),HARMEAN(WeightedParse!I179,WeightedParse!K179,WeightedParse!N179,WeightedParse!P179,WeightedParse!Q179,WeightedParse!S179,WeightedParse!T179,WeightedParse!V179,WeightedParse!X179,WeightedParse!Y179,WeightedParse!Z179,WeightedParse!AB179,WeightedParse!AD179,WeightedParse!AE179,WeightedParse!AF179,WeightedParse!AH179,WeightedParse!AI179,WeightedParse!AJ179,WeightedParse!AN179,WeightedParse!AO179)*WeightedParse!BD179,(HARMEAN(WeightedParse!I179,WeightedParse!K179,WeightedParse!N179,WeightedParse!P179,WeightedParse!Q179,WeightedParse!S179,WeightedParse!T179,WeightedParse!V179,WeightedParse!X179,WeightedParse!Y179,WeightedParse!Z179,WeightedParse!AB179,WeightedParse!AD179,WeightedParse!AE179,WeightedParse!AF179,WeightedParse!AH179,WeightedParse!AI179,WeightedParse!AJ179,WeightedParse!AN179,WeightedParse!AO179)*WeightedParse!BD179)*Variables!$B$5),"")</f>
        <v/>
      </c>
      <c r="U179" s="114" t="str">
        <f>IF($A179&gt;"",IF(EXACT(SquadExport!$BQ179,TRUE),HARMEAN(WeightedParse!P179,WeightedParse!S179,WeightedParse!V179,WeightedParse!X179,WeightedParse!Y179,WeightedParse!Z179,WeightedParse!AE179,WeightedParse!AF179,WeightedParse!AP179),HARMEAN(WeightedParse!P179,WeightedParse!S179,WeightedParse!V179,WeightedParse!X179,WeightedParse!Y179,WeightedParse!Z179,WeightedParse!AE179,WeightedParse!AF179,WeightedParse!AP179)*Variables!$B$5),"")</f>
        <v/>
      </c>
      <c r="V179" s="114" t="str">
        <f>IF($A179&gt;"",IF(EXACT(SquadExport!$BQ179,TRUE),HARMEAN(WeightedParse!K179,WeightedParse!Q179,WeightedParse!S179,WeightedParse!T179,WeightedParse!V179,WeightedParse!X179,WeightedParse!Z179,WeightedParse!AE179,WeightedParse!AF179,WeightedParse!AG179,WeightedParse!AH179,WeightedParse!AK179),HARMEAN(WeightedParse!K179,WeightedParse!Q179,WeightedParse!S179,WeightedParse!T179,WeightedParse!V179,WeightedParse!X179,WeightedParse!Z179,WeightedParse!AE179,WeightedParse!AF179,WeightedParse!AG179,WeightedParse!AH179,WeightedParse!AK179)*Variables!$B$5),"")</f>
        <v/>
      </c>
      <c r="W179" s="114" t="str">
        <f>IF($A179&gt;"",IF(EXACT(SquadExport!$BQ179,TRUE),HARMEAN(WeightedParse!I179,WeightedParse!K179,WeightedParse!N179,WeightedParse!Q179,WeightedParse!T179,WeightedParse!V179,WeightedParse!X179,WeightedParse!Z179,WeightedParse!AB179,WeightedParse!AD179,WeightedParse!AF179,WeightedParse!AG179,WeightedParse!AK179),HARMEAN(WeightedParse!I179,WeightedParse!K179,WeightedParse!N179,WeightedParse!Q179,WeightedParse!T179,WeightedParse!V179,WeightedParse!X179,WeightedParse!Z179,WeightedParse!AB179,WeightedParse!AD179,WeightedParse!AF179,WeightedParse!AG179,WeightedParse!AK179)*Variables!$B$5),"")</f>
        <v/>
      </c>
      <c r="X179" s="114" t="str">
        <f>IF($A179&gt;"",IF(EXACT(SquadExport!$BQ179,TRUE),HARMEAN(WeightedParse!K179,WeightedParse!P179,WeightedParse!Q179,WeightedParse!S179,WeightedParse!U179,WeightedParse!V179,WeightedParse!X179,WeightedParse!Y179,WeightedParse!Z179,WeightedParse!AE179,WeightedParse!AF179,WeightedParse!AH179,WeightedParse!AO179,WeightedParse!AP179),HARMEAN(WeightedParse!K179,WeightedParse!P179,WeightedParse!Q179,WeightedParse!S179,WeightedParse!U179,WeightedParse!V179,WeightedParse!X179,WeightedParse!Y179,WeightedParse!Z179,WeightedParse!AE179,WeightedParse!AF179,WeightedParse!AH179,WeightedParse!AO179,WeightedParse!AP179)*Variables!$B$5),"")</f>
        <v/>
      </c>
      <c r="Y179" s="114" t="str">
        <f>IF($A179&gt;"",IF(EXACT(SquadExport!$BQ179,TRUE),HARMEAN(WeightedParse!P179,WeightedParse!Q179,WeightedParse!S179,WeightedParse!U179,WeightedParse!V179,WeightedParse!W179,WeightedParse!Y179,WeightedParse!AE179,WeightedParse!AF179,WeightedParse!AH179,WeightedParse!AJ179,WeightedParse!AN179,WeightedParse!AO179,WeightedParse!AP179),HARMEAN(WeightedParse!P179,WeightedParse!Q179,WeightedParse!S179,WeightedParse!U179,WeightedParse!V179,WeightedParse!W179,WeightedParse!Y179,WeightedParse!AE179,WeightedParse!AF179,WeightedParse!AH179,WeightedParse!AJ179,WeightedParse!AN179,WeightedParse!AO179,WeightedParse!AP179)*Variables!$B$5),"")</f>
        <v/>
      </c>
      <c r="Z179" s="114" t="str">
        <f>IF($A179&gt;"",IF(EXACT(SquadExport!$BQ179,TRUE),HARMEAN(WeightedParse!M179,WeightedParse!P179,WeightedParse!Q179,WeightedParse!S179,WeightedParse!U179,WeightedParse!V179,WeightedParse!W179,WeightedParse!X179,WeightedParse!Y179,WeightedParse!Z179,WeightedParse!AE179,WeightedParse!AF179,WeightedParse!AH179,WeightedParse!AL179,WeightedParse!AO179,WeightedParse!AP179),HARMEAN(WeightedParse!M179,WeightedParse!P179,WeightedParse!Q179,WeightedParse!S179,WeightedParse!U179,WeightedParse!V179,WeightedParse!W179,WeightedParse!X179,WeightedParse!Y179,WeightedParse!Z179,WeightedParse!AE179,WeightedParse!AF179,WeightedParse!AH179,WeightedParse!AL179,WeightedParse!AO179,WeightedParse!AP179)*Variables!$B$5),"")</f>
        <v/>
      </c>
      <c r="AA179" s="114" t="str">
        <f>IF($A179&gt;"",IF(EXACT(SquadExport!$BQ179,TRUE),HARMEAN(WeightedParse!J179,WeightedParse!K179,WeightedParse!N179,WeightedParse!P179,WeightedParse!Q179,WeightedParse!S179,WeightedParse!V179,WeightedParse!X179,WeightedParse!Y179,WeightedParse!Z179,WeightedParse!AD179,WeightedParse!AE179,WeightedParse!AH179,WeightedParse!AI179,WeightedParse!AK179,WeightedParse!AN179,WeightedParse!AO179,WeightedParse!AP179),HARMEAN(WeightedParse!J179,WeightedParse!K179,WeightedParse!N179,WeightedParse!P179,WeightedParse!Q179,WeightedParse!S179,WeightedParse!V179,WeightedParse!X179,WeightedParse!Y179,WeightedParse!Z179,WeightedParse!AD179,WeightedParse!AE179,WeightedParse!AH179,WeightedParse!AI179,WeightedParse!AK179,WeightedParse!AN179,WeightedParse!AO179,WeightedParse!AP179)*Variables!$B$5),"")</f>
        <v/>
      </c>
      <c r="AB179" s="114" t="str">
        <f>IF($A179&gt;"",IF(AND(EXACT(SquadExport!$BR179,TRUE),EXACT(SquadExport!$BL179,TRUE)),HARMEAN(WeightedParse!I179,WeightedParse!K179,WeightedParse!N179,WeightedParse!Q179,WeightedParse!T179,WeightedParse!V179,WeightedParse!X179,WeightedParse!Y179,WeightedParse!Z179,WeightedParse!AD179,WeightedParse!AE179,WeightedParse!AF179,WeightedParse!AG179,WeightedParse!AH179,WeightedParse!AI179,WeightedParse!AJ179,WeightedParse!AK179,WeightedParse!AN179,WeightedParse!AO179),HARMEAN(WeightedParse!I179,WeightedParse!K179,WeightedParse!N179,WeightedParse!Q179,WeightedParse!T179,WeightedParse!V179,WeightedParse!X179,WeightedParse!Y179,WeightedParse!Z179,WeightedParse!AD179,WeightedParse!AE179,WeightedParse!AF179,WeightedParse!AG179,WeightedParse!AH179,WeightedParse!AI179,WeightedParse!AJ179,WeightedParse!AK179,WeightedParse!AN179,WeightedParse!AO179)*Variables!$B$5),"")</f>
        <v/>
      </c>
      <c r="AC179" s="114" t="str">
        <f>IF($A179&gt;"",IF(AND(EXACT(SquadExport!$BR179,TRUE),EXACT(SquadExport!$BL179,TRUE)),HARMEAN(WeightedParse!K179,WeightedParse!Q179,WeightedParse!S179,WeightedParse!T179,WeightedParse!V179,WeightedParse!X179,WeightedParse!Y179,WeightedParse!Z179,WeightedParse!AD179,WeightedParse!AE179,WeightedParse!AF179,WeightedParse!AG179,WeightedParse!AH179,WeightedParse!AO179),HARMEAN(WeightedParse!K179,WeightedParse!Q179,WeightedParse!S179,WeightedParse!T179,WeightedParse!V179,WeightedParse!X179,WeightedParse!Y179,WeightedParse!Z179,WeightedParse!AD179,WeightedParse!AE179,WeightedParse!AF179,WeightedParse!AG179,WeightedParse!AH179,WeightedParse!AO179)*Variables!$B$5),"")</f>
        <v/>
      </c>
      <c r="AD179" s="114" t="str">
        <f>IF($A179&gt;"",IF(AND(EXACT(SquadExport!$BR179,TRUE),EXACT(SquadExport!$BL179,TRUE)),HARMEAN(WeightedParse!I179,WeightedParse!J179,WeightedParse!K179,WeightedParse!N179,WeightedParse!Q179,WeightedParse!S179,WeightedParse!T179,WeightedParse!V179,WeightedParse!X179,WeightedParse!Z179,WeightedParse!AB179,WeightedParse!AD179,WeightedParse!AG179,WeightedParse!AH179,WeightedParse!AI179,WeightedParse!AK179,WeightedParse!AO179),HARMEAN(WeightedParse!I179,WeightedParse!J179,WeightedParse!K179,WeightedParse!N179,WeightedParse!Q179,WeightedParse!S179,WeightedParse!T179,WeightedParse!V179,WeightedParse!X179,WeightedParse!Z179,WeightedParse!AB179,WeightedParse!AD179,WeightedParse!AG179,WeightedParse!AH179,WeightedParse!AI179,WeightedParse!AK179,WeightedParse!AO179)*Variables!$B$5),"")</f>
        <v/>
      </c>
      <c r="AE179" s="114" t="str">
        <f>IF($A179&gt;"",IF(AND(EXACT(SquadExport!$BR179,TRUE),EXACT(SquadExport!$BL179,TRUE)),HARMEAN(WeightedParse!K179,WeightedParse!N179,WeightedParse!P179,WeightedParse!Q179,WeightedParse!S179,WeightedParse!T179,WeightedParse!U179,WeightedParse!V179,WeightedParse!X179,WeightedParse!Y179,WeightedParse!Z179,WeightedParse!AD179,WeightedParse!AE179,WeightedParse!AF179,WeightedParse!AG179,WeightedParse!AH179,WeightedParse!AI179,WeightedParse!AO179),HARMEAN(WeightedParse!K179,WeightedParse!N179,WeightedParse!P179,WeightedParse!Q179,WeightedParse!S179,WeightedParse!T179,WeightedParse!U179,WeightedParse!V179,WeightedParse!X179,WeightedParse!Y179,WeightedParse!Z179,WeightedParse!AD179,WeightedParse!AE179,WeightedParse!AF179,WeightedParse!AG179,WeightedParse!AH179,WeightedParse!AI179,WeightedParse!AO179)*Variables!$B$5),"")</f>
        <v/>
      </c>
      <c r="AF179" s="114" t="str">
        <f>IF($A179&gt;"",IF(AND(EXACT(SquadExport!$BR179,TRUE),EXACT(SquadExport!$BL179,TRUE)),HARMEAN(WeightedParse!I179,WeightedParse!J179,WeightedParse!K179,WeightedParse!N179,WeightedParse!Q179,WeightedParse!S179,WeightedParse!T179,WeightedParse!U179,WeightedParse!V179,WeightedParse!X179,WeightedParse!Z179,WeightedParse!AD179,WeightedParse!AE179,WeightedParse!AF179,WeightedParse!AH179,WeightedParse!AI179,WeightedParse!AK179,WeightedParse!AN179,WeightedParse!AO179,WeightedParse!AP179),HARMEAN(WeightedParse!I179,WeightedParse!J179,WeightedParse!K179,WeightedParse!N179,WeightedParse!Q179,WeightedParse!S179,WeightedParse!T179,WeightedParse!U179,WeightedParse!V179,WeightedParse!X179,WeightedParse!Z179,WeightedParse!AD179,WeightedParse!AE179,WeightedParse!AF179,WeightedParse!AH179,WeightedParse!AI179,WeightedParse!AK179,WeightedParse!AN179,WeightedParse!AO179,WeightedParse!AP179)*Variables!$B$5),"")</f>
        <v/>
      </c>
      <c r="AG179" s="114" t="str">
        <f>IF($A179&gt;"",IF(AND(OR(EXACT(SquadExport!$BR179,TRUE),EXACT(SquadExport!$BS179,TRUE)),OR(EXACT(SquadExport!$BK179,TRUE),EXACT(SquadExport!$BM179,TRUE))),HARMEAN(WeightedParse!I179,WeightedParse!K179,WeightedParse!Q179,WeightedParse!T179,WeightedParse!X179,WeightedParse!Z179,WeightedParse!AD179,WeightedParse!AF179,WeightedParse!AG179,WeightedParse!AJ179),HARMEAN(WeightedParse!I179,WeightedParse!K179,WeightedParse!Q179,WeightedParse!T179,WeightedParse!X179,WeightedParse!Z179,WeightedParse!AD179,WeightedParse!AF179,WeightedParse!AG179,WeightedParse!AJ179)*Variables!$B$5),"")</f>
        <v/>
      </c>
      <c r="AH179" s="114" t="str">
        <f>IF($A179&gt;"",IF(AND(OR(EXACT(SquadExport!$BR179,TRUE),EXACT(SquadExport!$BS179,TRUE)),OR(EXACT(SquadExport!$BK179,TRUE),EXACT(SquadExport!$BM179,TRUE))),HARMEAN(WeightedParse!H179,WeightedParse!K179,WeightedParse!P179,WeightedParse!Q179,WeightedParse!S179,WeightedParse!T179,WeightedParse!V179,WeightedParse!X179,WeightedParse!Y179,WeightedParse!Z179,WeightedParse!AD179,WeightedParse!AE179,WeightedParse!AF179,WeightedParse!AG179,WeightedParse!AH179,WeightedParse!AO179),HARMEAN(WeightedParse!H179,WeightedParse!K179,WeightedParse!P179,WeightedParse!Q179,WeightedParse!S179,WeightedParse!T179,WeightedParse!V179,WeightedParse!X179,WeightedParse!Y179,WeightedParse!Z179,WeightedParse!AD179,WeightedParse!AE179,WeightedParse!AF179,WeightedParse!AG179,WeightedParse!AH179,WeightedParse!AO179)*Variables!$B$5),"")</f>
        <v/>
      </c>
      <c r="AI179" s="114" t="str">
        <f>IF($A179&gt;"",IF(AND(OR(EXACT(SquadExport!$BR179,TRUE),EXACT(SquadExport!$BS179,TRUE)),OR(EXACT(SquadExport!$BK179,TRUE),EXACT(SquadExport!$BM179,TRUE))),HARMEAN(WeightedParse!H179,WeightedParse!I179,WeightedParse!K179,WeightedParse!P179,WeightedParse!Q179,WeightedParse!S179,WeightedParse!T179,WeightedParse!U179,WeightedParse!V179,WeightedParse!X179,WeightedParse!Y179,WeightedParse!Z179,WeightedParse!AD179,WeightedParse!AE179,WeightedParse!AF179,WeightedParse!AH179,WeightedParse!AI179,WeightedParse!AO179),HARMEAN(WeightedParse!H179,WeightedParse!I179,WeightedParse!K179,WeightedParse!P179,WeightedParse!Q179,WeightedParse!S179,WeightedParse!T179,WeightedParse!U179,WeightedParse!V179,WeightedParse!X179,WeightedParse!Y179,WeightedParse!Z179,WeightedParse!AD179,WeightedParse!AE179,WeightedParse!AF179,WeightedParse!AH179,WeightedParse!AI179,WeightedParse!AO179)*Variables!$B$5),"")</f>
        <v/>
      </c>
      <c r="AJ179" s="114" t="str">
        <f>IF($A179&gt;"",IF(AND(OR(EXACT(SquadExport!$BR179,TRUE),EXACT(SquadExport!$BS179,TRUE)),OR(EXACT(SquadExport!$BK179,TRUE),EXACT(SquadExport!$BM179,TRUE))),HARMEAN(WeightedParse!H179,WeightedParse!K179,WeightedParse!M179,WeightedParse!V179,WeightedParse!W179,WeightedParse!AD179,WeightedParse!AF179,WeightedParse!AH179,WeightedParse!AK179,WeightedParse!AL179,WeightedParse!AO179,WeightedParse!AP179)*(CONVERT(LEFT(SquadExport!$E179,FIND("'",SquadExport!$E179)-1)+((MID(SquadExport!$E179,FIND("'",SquadExport!$E179)+1,LEN(SquadExport!$E179)-FIND("'",SquadExport!$E179)-1))/12),"ft","m")-1)/(Variables!$C$4-1),(HARMEAN(WeightedParse!H179,WeightedParse!K179,WeightedParse!M179,WeightedParse!V179,WeightedParse!W179,WeightedParse!AD179,WeightedParse!AF179,WeightedParse!AH179,WeightedParse!AK179,WeightedParse!AL179,WeightedParse!AO179,WeightedParse!AP179)*(CONVERT(LEFT(SquadExport!$E179,FIND("'",SquadExport!$E179)-1)+((MID(SquadExport!$E179,FIND("'",SquadExport!$E179)+1,LEN(SquadExport!$E179)-FIND("'",SquadExport!$E179)-1))/12),"ft","m")-1)/(Variables!$C$4-1))*Variables!$B$5),"")</f>
        <v/>
      </c>
      <c r="AK179" s="114" t="str">
        <f>IF($A179&gt;"",IF(AND(OR(EXACT(SquadExport!$BR179,TRUE),EXACT(SquadExport!$BS179,TRUE)),OR(EXACT(SquadExport!$BK179,TRUE),EXACT(SquadExport!$BM179,TRUE))),HARMEAN(WeightedParse!J179,WeightedParse!K179,WeightedParse!T179,WeightedParse!V179,WeightedParse!X179,WeightedParse!Y179,WeightedParse!Z179,WeightedParse!AD179,WeightedParse!AH179,WeightedParse!AI179,WeightedParse!AK179,WeightedParse!AO179),HARMEAN(WeightedParse!J179,WeightedParse!K179,WeightedParse!T179,WeightedParse!V179,WeightedParse!X179,WeightedParse!Y179,WeightedParse!Z179,WeightedParse!AD179,WeightedParse!AH179,WeightedParse!AI179,WeightedParse!AK179,WeightedParse!AO179)*Variables!$B$5),"")</f>
        <v/>
      </c>
      <c r="AL179" s="114" t="str">
        <f>IF($A179&gt;"",IF(AND(OR(EXACT(SquadExport!$BR179,TRUE),EXACT(SquadExport!$BS179,TRUE)),OR(EXACT(SquadExport!$BK179,TRUE),EXACT(SquadExport!$BM179,TRUE))),HARMEAN(WeightedParse!H179,WeightedParse!I179,WeightedParse!K179,WeightedParse!Q179,WeightedParse!T179,WeightedParse!V179,WeightedParse!AB179,WeightedParse!AD179,WeightedParse!AH179,WeightedParse!AI179,WeightedParse!AJ179,WeightedParse!AN179,WeightedParse!AO179),HARMEAN(WeightedParse!H179,WeightedParse!I179,WeightedParse!K179,WeightedParse!Q179,WeightedParse!T179,WeightedParse!V179,WeightedParse!AB179,WeightedParse!AD179,WeightedParse!AH179,WeightedParse!AI179,WeightedParse!AJ179,WeightedParse!AN179,WeightedParse!AO179)*Variables!$B$5),"")</f>
        <v/>
      </c>
      <c r="AM179" s="114" t="str">
        <f>IF($A179&gt;"",IF(AND(OR(EXACT(SquadExport!$BR179,TRUE),EXACT(SquadExport!$BS179,TRUE)),OR(EXACT(SquadExport!$BK179,TRUE),EXACT(SquadExport!$BM179,TRUE))),HARMEAN(WeightedParse!I179,WeightedParse!J179,WeightedParse!K179,WeightedParse!N179,WeightedParse!Q179,WeightedParse!T179,WeightedParse!V179,WeightedParse!X179,WeightedParse!AB179,WeightedParse!AD179,WeightedParse!AG179,WeightedParse!AI179,WeightedParse!AJ179,WeightedParse!AK179,WeightedParse!AN179)*WeightedParse!BD179,(HARMEAN(WeightedParse!I179,WeightedParse!J179,WeightedParse!K179,WeightedParse!N179,WeightedParse!Q179,WeightedParse!T179,WeightedParse!V179,WeightedParse!X179,WeightedParse!AB179,WeightedParse!AD179,WeightedParse!AG179,WeightedParse!AI179,WeightedParse!AJ179,WeightedParse!AK179,WeightedParse!AN179)*WeightedParse!BD179)*Variables!$B$5),"")</f>
        <v/>
      </c>
      <c r="AN179" s="114" t="str">
        <f>IF($A179&gt;"",IF(AND(OR(EXACT(SquadExport!$BR179,TRUE),EXACT(SquadExport!$BS179,TRUE)),OR(EXACT(SquadExport!$BK179,TRUE),EXACT(SquadExport!$BM179,TRUE))),HARMEAN(WeightedParse!H179,WeightedParse!I179,WeightedParse!K179,WeightedParse!N179,WeightedParse!Q179,WeightedParse!T179,WeightedParse!V179,WeightedParse!X179,WeightedParse!Z179,WeightedParse!AD179,WeightedParse!AG179,WeightedParse!AH179,WeightedParse!AI179,WeightedParse!AJ179,WeightedParse!AN179,WeightedParse!AO179)*WeightedParse!BD179,(HARMEAN(WeightedParse!H179,WeightedParse!I179,WeightedParse!K179,WeightedParse!N179,WeightedParse!Q179,WeightedParse!T179,WeightedParse!V179,WeightedParse!X179,WeightedParse!Z179,WeightedParse!AD179,WeightedParse!AG179,WeightedParse!AH179,WeightedParse!AI179,WeightedParse!AJ179,WeightedParse!AN179,WeightedParse!AO179)*WeightedParse!BD179)*Variables!$B$5),"")</f>
        <v/>
      </c>
      <c r="AO179" s="114" t="str">
        <f>IF($A179&gt;"",IF(AND(EXACT(SquadExport!$BS179,TRUE),EXACT(SquadExport!$BL179,TRUE)),HARMEAN(WeightedParse!K179,WeightedParse!Q179,WeightedParse!T179,WeightedParse!V179,WeightedParse!X179,WeightedParse!Z179,WeightedParse!AB179,WeightedParse!AD179,WeightedParse!AG179,WeightedParse!AK179),HARMEAN(WeightedParse!K179,WeightedParse!Q179,WeightedParse!T179,WeightedParse!V179,WeightedParse!X179,WeightedParse!Z179,WeightedParse!AB179,WeightedParse!AD179,WeightedParse!AG179,WeightedParse!AK179)*Variables!$B$5),"")</f>
        <v/>
      </c>
      <c r="AP179" s="114" t="str">
        <f>IF($A179&gt;"",IF(AND(EXACT(SquadExport!$BS179,TRUE),EXACT(SquadExport!$BL179,TRUE)),HARMEAN(WeightedParse!I179,WeightedParse!K179,WeightedParse!Q179,WeightedParse!T179,WeightedParse!V179,WeightedParse!X179,WeightedParse!Z179,WeightedParse!AB179,WeightedParse!AD179,WeightedParse!AF179,WeightedParse!AG179,WeightedParse!AI179,WeightedParse!AJ179),HARMEAN(WeightedParse!I179,WeightedParse!K179,WeightedParse!Q179,WeightedParse!T179,WeightedParse!V179,WeightedParse!X179,WeightedParse!Z179,WeightedParse!AB179,WeightedParse!AD179,WeightedParse!AF179,WeightedParse!AG179,WeightedParse!AI179,WeightedParse!AJ179)*Variables!$B$5),"")</f>
        <v/>
      </c>
      <c r="AQ179" s="114" t="str">
        <f>IF($A179&gt;"",IF(AND(EXACT(SquadExport!$BS179,TRUE),EXACT(SquadExport!$BL179,TRUE)),HARMEAN(WeightedParse!I179,WeightedParse!J179,WeightedParse!K179,WeightedParse!Q179,WeightedParse!T179,WeightedParse!V179,WeightedParse!X179,WeightedParse!Z179,WeightedParse!AB179,WeightedParse!AD179,WeightedParse!AG179,WeightedParse!AI179,WeightedParse!AJ179,WeightedParse!AK179),HARMEAN(WeightedParse!I179,WeightedParse!J179,WeightedParse!K179,WeightedParse!Q179,WeightedParse!T179,WeightedParse!V179,WeightedParse!X179,WeightedParse!Z179,WeightedParse!AB179,WeightedParse!AD179,WeightedParse!AG179,WeightedParse!AI179,WeightedParse!AJ179,WeightedParse!AK179)*Variables!$B$5),"")</f>
        <v/>
      </c>
      <c r="AR179" s="114" t="str">
        <f>IF($A179&gt;"",IF(AND(EXACT(SquadExport!$BS179,TRUE),EXACT(SquadExport!$BL179,TRUE)),HARMEAN(WeightedParse!I179,WeightedParse!J179,WeightedParse!K179,WeightedParse!Q179,WeightedParse!T179,WeightedParse!V179,WeightedParse!X179,WeightedParse!Y179,WeightedParse!Z179,WeightedParse!AD179,WeightedParse!AH179,WeightedParse!AI179,WeightedParse!AJ179,WeightedParse!AK179,WeightedParse!AN179,WeightedParse!AO179),HARMEAN(WeightedParse!I179,WeightedParse!J179,WeightedParse!K179,WeightedParse!Q179,WeightedParse!T179,WeightedParse!V179,WeightedParse!X179,WeightedParse!Y179,WeightedParse!Z179,WeightedParse!AD179,WeightedParse!AH179,WeightedParse!AI179,WeightedParse!AJ179,WeightedParse!AK179,WeightedParse!AN179,WeightedParse!AO179)*Variables!$B$5),"")</f>
        <v/>
      </c>
      <c r="AS179" s="114" t="str">
        <f>IF($A179&gt;"",IF(AND(EXACT(SquadExport!$BT179,TRUE),EXACT(SquadExport!$BL179,TRUE)),HARMEAN(WeightedParse!J179,WeightedParse!K179,WeightedParse!M179,WeightedParse!T179,WeightedParse!V179,WeightedParse!X179,WeightedParse!Z179,WeightedParse!AD179,WeightedParse!AI179),(HARMEAN(WeightedParse!J179,WeightedParse!K179,WeightedParse!M179,WeightedParse!T179,WeightedParse!V179,WeightedParse!X179,WeightedParse!Z179,WeightedParse!AD179,WeightedParse!AI179)*Variables!$B$5)),"")</f>
        <v/>
      </c>
      <c r="AT179" s="114" t="str">
        <f>IF($A179&gt;"",IF(AND(EXACT(SquadExport!$BT179,TRUE),EXACT(SquadExport!$BL179,TRUE)),HARMEAN(WeightedParse!J179,WeightedParse!K179,WeightedParse!M179,WeightedParse!U179,WeightedParse!V179,WeightedParse!W179,WeightedParse!X179,WeightedParse!Z179,WeightedParse!AD179,WeightedParse!AF179,WeightedParse!AK179,WeightedParse!AL179,WeightedParse!AP179)*(CONVERT(LEFT(SquadExport!$E179,FIND("'",SquadExport!$E179)-1)+((MID(SquadExport!$E179,FIND("'",SquadExport!$E179)+1,LEN(SquadExport!$E179)-FIND("'",SquadExport!$E179)-1))/12),"ft","m")-1)/(Variables!$C$4-1),(HARMEAN(WeightedParse!J179,WeightedParse!K179,WeightedParse!M179,WeightedParse!U179,WeightedParse!V179,WeightedParse!W179,WeightedParse!X179,WeightedParse!Z179,WeightedParse!AD179,WeightedParse!AF179,WeightedParse!AK179,WeightedParse!AL179,WeightedParse!AP179)*(CONVERT(LEFT(SquadExport!$E179,FIND("'",SquadExport!$E179)-1)+((MID(SquadExport!$E179,FIND("'",SquadExport!$E179)+1,LEN(SquadExport!$E179)-FIND("'",SquadExport!$E179)-1))/12),"ft","m")-1)/(Variables!$C$4-1)))*Variables!$B$5,"")</f>
        <v/>
      </c>
      <c r="AU179" s="114" t="str">
        <f>IF($A179&gt;"",IF(AND(EXACT(SquadExport!$BT179,TRUE),EXACT(SquadExport!$BL179,TRUE)),HARMEAN(WeightedParse!I179,WeightedParse!J179,WeightedParse!K179,WeightedParse!Q179,WeightedParse!T179,WeightedParse!V179,WeightedParse!X179,WeightedParse!Z179,WeightedParse!AB179,WeightedParse!AD179,WeightedParse!AF179,WeightedParse!AG179,WeightedParse!AK179,WeightedParse!AP179),HARMEAN(WeightedParse!I179,WeightedParse!J179,WeightedParse!K179,WeightedParse!Q179,WeightedParse!T179,WeightedParse!V179,WeightedParse!X179,WeightedParse!Z179,WeightedParse!AB179,WeightedParse!AD179,WeightedParse!AF179,WeightedParse!AG179,WeightedParse!AK179,WeightedParse!AP179)*Variables!$B$5),"")</f>
        <v/>
      </c>
      <c r="AV179" s="114" t="str">
        <f>IF($A179&gt;"",IF(AND(EXACT(SquadExport!$BT179,TRUE),EXACT(SquadExport!$BL179,TRUE)),HARMEAN(WeightedParse!I179,WeightedParse!J179,WeightedParse!K179,WeightedParse!Q179,WeightedParse!T179,WeightedParse!V179,WeightedParse!X179,WeightedParse!Z179,WeightedParse!AD179,WeightedParse!AH179,WeightedParse!AI179,WeightedParse!AJ179,WeightedParse!AK179,WeightedParse!AN179,WeightedParse!AO179),HARMEAN(WeightedParse!I179,WeightedParse!J179,WeightedParse!K179,WeightedParse!Q179,WeightedParse!T179,WeightedParse!V179,WeightedParse!X179,WeightedParse!Z179,WeightedParse!AD179,WeightedParse!AH179,WeightedParse!AI179,WeightedParse!AJ179,WeightedParse!AK179,WeightedParse!AN179,WeightedParse!AO179)*Variables!$B$5),"")</f>
        <v/>
      </c>
      <c r="AW179" s="114" t="str">
        <f>IF($A179&gt;"",IF(AND(EXACT(SquadExport!$BT179,TRUE),EXACT(SquadExport!$BL179,TRUE)),HARMEAN(WeightedParse!I179,WeightedParse!J179,WeightedParse!K179,WeightedParse!Q179,WeightedParse!T179,WeightedParse!V179,WeightedParse!X179,WeightedParse!Z179,WeightedParse!AB179,WeightedParse!AD179,WeightedParse!AF179,WeightedParse!AG179,WeightedParse!AI179,WeightedParse!AJ179,WeightedParse!AK179),HARMEAN(WeightedParse!I179,WeightedParse!J179,WeightedParse!K179,WeightedParse!Q179,WeightedParse!T179,WeightedParse!V179,WeightedParse!X179,WeightedParse!Z179,WeightedParse!AB179,WeightedParse!AD179,WeightedParse!AF179,WeightedParse!AG179,WeightedParse!AI179,WeightedParse!AJ179,WeightedParse!AK179)*Variables!$B$5),"")</f>
        <v/>
      </c>
      <c r="AX179" s="114" t="str">
        <f>IF($A179&gt;"",IF(AND(EXACT(SquadExport!$BT179,TRUE),EXACT(SquadExport!$BL179,TRUE)),HARMEAN(WeightedParse!K179,WeightedParse!Q179,WeightedParse!U179,WeightedParse!V179,WeightedParse!W179,WeightedParse!X179,WeightedParse!Y179,WeightedParse!Z179,WeightedParse!AD179,WeightedParse!AF179,WeightedParse!AH179,WeightedParse!AI179,WeightedParse!AJ179,WeightedParse!AK179,WeightedParse!AN179,WeightedParse!AO179,WeightedParse!AP179),HARMEAN(WeightedParse!K179,WeightedParse!Q179,WeightedParse!U179,WeightedParse!V179,WeightedParse!W179,WeightedParse!X179,WeightedParse!Y179,WeightedParse!Z179,WeightedParse!AD179,WeightedParse!AF179,WeightedParse!AH179,WeightedParse!AI179,WeightedParse!AJ179,WeightedParse!AK179,WeightedParse!AN179,WeightedParse!AO179,WeightedParse!AP179)*Variables!$B$5),"")</f>
        <v/>
      </c>
      <c r="AY179" s="114" t="str">
        <f>IF($A179&gt;"",IF(AND(EXACT(SquadExport!$BT179,TRUE),EXACT(SquadExport!$BL179,TRUE)),HARMEAN(WeightedParse!I179,WeightedParse!J179,WeightedParse!K179,WeightedParse!M179,WeightedParse!N179,WeightedParse!Q179,WeightedParse!T179,WeightedParse!V179,WeightedParse!X179,WeightedParse!Z179,WeightedParse!AD179,WeightedParse!AF179,WeightedParse!AG179,WeightedParse!AH179,WeightedParse!AI179,WeightedParse!AJ179,WeightedParse!AK179,WeightedParse!AL179,WeightedParse!AN179,WeightedParse!AO179,WeightedParse!AP179),HARMEAN(WeightedParse!I179,WeightedParse!J179,WeightedParse!K179,WeightedParse!M179,WeightedParse!N179,WeightedParse!Q179,WeightedParse!T179,WeightedParse!V179,WeightedParse!X179,WeightedParse!Z179,WeightedParse!AD179,WeightedParse!AF179,WeightedParse!AG179,WeightedParse!AH179,WeightedParse!AI179,WeightedParse!AJ179,WeightedParse!AK179,WeightedParse!AL179,WeightedParse!AN179,WeightedParse!AO179,WeightedParse!AP179)*Variables!$B$5),"")</f>
        <v/>
      </c>
    </row>
    <row r="180" spans="1:51" ht="15" customHeight="1" x14ac:dyDescent="0.25">
      <c r="A180" s="3" t="str">
        <f>IF(WeightedParse!A180&gt;"",WeightedParse!A180,"")</f>
        <v/>
      </c>
      <c r="B180" s="4" t="str">
        <f>IF(WeightedParse!B180&gt;0,WeightedParse!B180,"")</f>
        <v/>
      </c>
      <c r="C180" s="4" t="str">
        <f>IF(A180&gt;"",IF(AND(B180&lt;=Variables!$B$8,G180&gt;2),"Youth",IF(AND(B180&lt;=Variables!$B$8,G180&lt;=2),"Prospect",IF(AND(B180&gt;=Variables!$B$9,G180&gt;2),"Old",IF(G180&gt;=3,"Reserves","First Team")))),"")</f>
        <v/>
      </c>
      <c r="D180" s="4" t="str">
        <f>SquadExport!BJ180</f>
        <v/>
      </c>
      <c r="E180" s="4" t="str">
        <f>IF(A180&gt;"",VLOOKUP(F180,Roles!A:B,2,FALSE)&amp;IF(OR(VLOOKUP(F180,Roles!$A:$B,2,FALSE)="FB",VLOOKUP(F180,Roles!$A:$B,2,FALSE)="WB",VLOOKUP(F180,Roles!$A:$B,2,FALSE)="WM",VLOOKUP(F180,Roles!$A:$B,2,FALSE)="W"),IF(AND(SquadExport!BK180=TRUE,SquadExport!BM180=TRUE,WeightedParse!BB180&gt;=WeightedParse!BC180)," (R)",IF(AND(SquadExport!BK180=TRUE,SquadExport!BM180=TRUE,WeightedParse!BB180&lt;WeightedParse!BC180)," (L)",IF(AND(SquadExport!BK180=TRUE,SquadExport!BM180=FALSE), " (L)",IF(AND(SquadExport!BK180=FALSE,SquadExport!BM180=TRUE)," (R)","")))),""),"")</f>
        <v/>
      </c>
      <c r="F180" s="4" t="str" cm="1">
        <f t="array" ref="F180">IF(A180&gt;"",INDEX($J$1:$AY$1,SUMPRODUCT(MAX(($J$2:$AY$200=MAX($J180:$AY180))*(COLUMN($J$2:$AY$200))))-COLUMN($J$1)+1),"")</f>
        <v/>
      </c>
      <c r="G180" s="4" t="str">
        <f t="shared" si="6"/>
        <v/>
      </c>
      <c r="H180" s="4" t="str">
        <f t="shared" si="7"/>
        <v/>
      </c>
      <c r="I180" s="5" t="str">
        <f t="shared" si="8"/>
        <v/>
      </c>
      <c r="J180" s="114" t="str">
        <f>IF($A180&gt;"",HARMEAN(WeightedParse!V180,WeightedParse!Y180,WeightedParse!Z180,WeightedParse!AE180,WeightedParse!AJ180,WeightedParse!AQ180,WeightedParse!AR180,WeightedParse!AS180,WeightedParse!AU180,WeightedParse!AV180,WeightedParse!AW180,WeightedParse!AY180,WeightedParse!BA180),"")</f>
        <v/>
      </c>
      <c r="K180" s="114" t="str">
        <f>IF(A180&gt;"",HARMEAN(WeightedParse!K180,WeightedParse!Q180,WeightedParse!V180,WeightedParse!X180,WeightedParse!Y180,WeightedParse!Z180,WeightedParse!AE180,WeightedParse!AG180,WeightedParse!AI180,WeightedParse!AJ180,WeightedParse!AQ180,WeightedParse!AR180,WeightedParse!AS180,WeightedParse!AU180,WeightedParse!AV180,WeightedParse!AW180,WeightedParse!AY180,WeightedParse!AZ180,WeightedParse!BA180),"")</f>
        <v/>
      </c>
      <c r="L180" s="114" t="str">
        <f>IF($A180&gt;"",IF(AND(EXACT(SquadExport!$BO180,TRUE),EXACT(SquadExport!$BL180,TRUE)),HARMEAN(WeightedParse!M180,WeightedParse!P180,WeightedParse!S180,WeightedParse!U180,WeightedParse!V180,WeightedParse!W180,WeightedParse!Y180,WeightedParse!AE180,WeightedParse!AL180,WeightedParse!AN180,WeightedParse!AP180),HARMEAN(WeightedParse!M180,WeightedParse!P180,WeightedParse!S180,WeightedParse!U180,WeightedParse!V180,WeightedParse!W180,WeightedParse!Y180,WeightedParse!AE180,WeightedParse!AL180,WeightedParse!AN180,WeightedParse!AP180)*Variables!$B$5),"")</f>
        <v/>
      </c>
      <c r="M180" s="114" t="str">
        <f>IF($A180&gt;"",IF(AND(EXACT(SquadExport!$BO180,TRUE),EXACT(SquadExport!$BL180,TRUE)),HARMEAN(WeightedParse!M180,WeightedParse!P180,WeightedParse!S180,WeightedParse!U180,WeightedParse!V180,WeightedParse!W180,WeightedParse!X180,WeightedParse!Y180,WeightedParse!Z180,WeightedParse!AE180,WeightedParse!AL180,WeightedParse!AN180,WeightedParse!AP180),HARMEAN(WeightedParse!M180,WeightedParse!P180,WeightedParse!S180,WeightedParse!U180,WeightedParse!V180,WeightedParse!W180,WeightedParse!X180,WeightedParse!Y180,WeightedParse!Z180,WeightedParse!AE180,WeightedParse!AL180,WeightedParse!AN180,WeightedParse!AP180)*Variables!$B$5),"")</f>
        <v/>
      </c>
      <c r="N180" s="114" t="str">
        <f>IF($A180&gt;"",IF(AND(EXACT(SquadExport!$BO180,TRUE),EXACT(SquadExport!$BL180,TRUE)),HARMEAN(WeightedParse!K180,WeightedParse!M180,WeightedParse!P180,WeightedParse!Q180,WeightedParse!S180,WeightedParse!T180,WeightedParse!U180,WeightedParse!V180,WeightedParse!W180,WeightedParse!X180,WeightedParse!Y180,WeightedParse!Z180,WeightedParse!AE180,WeightedParse!AG180,WeightedParse!AL180,WeightedParse!AN180,WeightedParse!AP180),HARMEAN(WeightedParse!K180,WeightedParse!M180,WeightedParse!P180,WeightedParse!Q180,WeightedParse!S180,WeightedParse!T180,WeightedParse!U180,WeightedParse!V180,WeightedParse!W180,WeightedParse!X180,WeightedParse!Y180,WeightedParse!Z180,WeightedParse!AE180,WeightedParse!AG180,WeightedParse!AL180,WeightedParse!AN180,WeightedParse!AP180)*Variables!$B$5),"")</f>
        <v/>
      </c>
      <c r="O180" s="114" t="str">
        <f>IF($A180&gt;"",IF(AND(EXACT(SquadExport!$BO180,TRUE),EXACT(SquadExport!$BL180,TRUE)),HARMEAN(WeightedParse!I180,WeightedParse!K180,WeightedParse!M180,WeightedParse!P180,WeightedParse!Q180,WeightedParse!S180,WeightedParse!T180,WeightedParse!V180,WeightedParse!W180,WeightedParse!X180,WeightedParse!Y180,WeightedParse!Z180,WeightedParse!AB180,WeightedParse!AE180,WeightedParse!AF180,WeightedParse!AG180,WeightedParse!AJ180,WeightedParse!AK180,WeightedParse!AL180,WeightedParse!AN180,WeightedParse!AO180,WeightedParse!AP180),HARMEAN(WeightedParse!I180,WeightedParse!K180,WeightedParse!M180,WeightedParse!P180,WeightedParse!Q180,WeightedParse!S180,WeightedParse!T180,WeightedParse!V180,WeightedParse!W180,WeightedParse!X180,WeightedParse!Y180,WeightedParse!Z180,WeightedParse!AB180,WeightedParse!AE180,WeightedParse!AF180,WeightedParse!AG180,WeightedParse!AJ180,WeightedParse!AK180,WeightedParse!AL180,WeightedParse!AN180,WeightedParse!AO180,WeightedParse!AP180)*Variables!$B$5),"")</f>
        <v/>
      </c>
      <c r="P180" s="114" t="str">
        <f>IF($A180&gt;"",IF(AND(OR(EXACT(SquadExport!$BO180,TRUE),EXACT(SquadExport!$BP180,TRUE)),OR(EXACT(SquadExport!$BK180,TRUE),EXACT(SquadExport!$BM180,TRUE))),HARMEAN(WeightedParse!M180,WeightedParse!P180,WeightedParse!S180,WeightedParse!U180,WeightedParse!V180,WeightedParse!W180,WeightedParse!Y180,WeightedParse!AE180,WeightedParse!AF180,WeightedParse!AP180),HARMEAN(WeightedParse!M180,WeightedParse!P180,WeightedParse!S180,WeightedParse!U180,WeightedParse!V180,WeightedParse!W180,WeightedParse!Y180,WeightedParse!AE180,WeightedParse!AF180,WeightedParse!AP180)*Variables!$B$5),"")</f>
        <v/>
      </c>
      <c r="Q180" s="114" t="str">
        <f>IF($A180&gt;"",IF(AND(OR(EXACT(SquadExport!$BO180,TRUE),EXACT(SquadExport!$BP180,TRUE)),OR(EXACT(SquadExport!$BK180,TRUE),EXACT(SquadExport!$BM180,TRUE))),HARMEAN(WeightedParse!H180,WeightedParse!P180,WeightedParse!Q180,WeightedParse!S180,WeightedParse!T180,WeightedParse!V180,WeightedParse!X180,WeightedParse!Y180,WeightedParse!Z180,WeightedParse!AE180,WeightedParse!AF180,WeightedParse!AH180,WeightedParse!AN180,WeightedParse!AO180),HARMEAN(WeightedParse!H180,WeightedParse!P180,WeightedParse!Q180,WeightedParse!S180,WeightedParse!T180,WeightedParse!V180,WeightedParse!X180,WeightedParse!Y180,WeightedParse!Z180,WeightedParse!AE180,WeightedParse!AF180,WeightedParse!AH180,WeightedParse!AN180,WeightedParse!AO180)*Variables!$B$5),"")</f>
        <v/>
      </c>
      <c r="R180" s="115" t="str">
        <f>IF($A180&gt;"",IF(AND(OR(EXACT(SquadExport!$BO180,TRUE),EXACT(SquadExport!$BP180,TRUE)),OR(EXACT(SquadExport!$BK180,TRUE),EXACT(SquadExport!$BM180,TRUE))),HARMEAN(WeightedParse!H180,WeightedParse!I180,WeightedParse!K180,WeightedParse!P180,WeightedParse!Q180,WeightedParse!S180,WeightedParse!T180,WeightedParse!V180,WeightedParse!Y180,WeightedParse!Z180,WeightedParse!AD180,WeightedParse!AE180,WeightedParse!AF180,WeightedParse!AH180,WeightedParse!AI180,WeightedParse!AJ180,WeightedParse!AN180,WeightedParse!AO180),HARMEAN(WeightedParse!H180,WeightedParse!I180,WeightedParse!K180,WeightedParse!P180,WeightedParse!Q180,WeightedParse!S180,WeightedParse!T180,WeightedParse!V180,WeightedParse!Y180,WeightedParse!Z180,WeightedParse!AD180,WeightedParse!AE180,WeightedParse!AF180,WeightedParse!AH180,WeightedParse!AI180,WeightedParse!AJ180,WeightedParse!AN180,WeightedParse!AO180)*Variables!$B$5),"")</f>
        <v/>
      </c>
      <c r="S180" s="115" t="str">
        <f>IF($A180&gt;"",IF(AND(OR(EXACT(SquadExport!$BO180,TRUE),EXACT(SquadExport!$BP180,TRUE)),OR(EXACT(SquadExport!$BK180,TRUE),EXACT(SquadExport!$BM180,TRUE))),HARMEAN(WeightedParse!H180,WeightedParse!I180,WeightedParse!K180,WeightedParse!Q180,WeightedParse!S180,WeightedParse!T180,WeightedParse!V180,WeightedParse!X180,WeightedParse!Z180,WeightedParse!AB180,WeightedParse!AD180,WeightedParse!AF180,WeightedParse!AG180,WeightedParse!AH180,WeightedParse!AI180,WeightedParse!AJ180,WeightedParse!AK180,WeightedParse!AN180,WeightedParse!AO180),HARMEAN(WeightedParse!H180,WeightedParse!I180,WeightedParse!K180,WeightedParse!Q180,WeightedParse!S180,WeightedParse!T180,WeightedParse!V180,WeightedParse!X180,WeightedParse!Z180,WeightedParse!AB180,WeightedParse!AD180,WeightedParse!AF180,WeightedParse!AG180,WeightedParse!AH180,WeightedParse!AI180,WeightedParse!AJ180,WeightedParse!AK180,WeightedParse!AN180,WeightedParse!AO180)*Variables!$B$5),"")</f>
        <v/>
      </c>
      <c r="T180" s="114" t="str">
        <f>IF($A180&gt;"",IF(AND(OR(EXACT(SquadExport!$BO180,TRUE),EXACT(SquadExport!$BP180,TRUE)),OR(EXACT(SquadExport!$BK180,TRUE),EXACT(SquadExport!$BM180,TRUE))),HARMEAN(WeightedParse!I180,WeightedParse!K180,WeightedParse!N180,WeightedParse!P180,WeightedParse!Q180,WeightedParse!S180,WeightedParse!T180,WeightedParse!V180,WeightedParse!X180,WeightedParse!Y180,WeightedParse!Z180,WeightedParse!AB180,WeightedParse!AD180,WeightedParse!AE180,WeightedParse!AF180,WeightedParse!AH180,WeightedParse!AI180,WeightedParse!AJ180,WeightedParse!AN180,WeightedParse!AO180)*WeightedParse!BD180,(HARMEAN(WeightedParse!I180,WeightedParse!K180,WeightedParse!N180,WeightedParse!P180,WeightedParse!Q180,WeightedParse!S180,WeightedParse!T180,WeightedParse!V180,WeightedParse!X180,WeightedParse!Y180,WeightedParse!Z180,WeightedParse!AB180,WeightedParse!AD180,WeightedParse!AE180,WeightedParse!AF180,WeightedParse!AH180,WeightedParse!AI180,WeightedParse!AJ180,WeightedParse!AN180,WeightedParse!AO180)*WeightedParse!BD180)*Variables!$B$5),"")</f>
        <v/>
      </c>
      <c r="U180" s="114" t="str">
        <f>IF($A180&gt;"",IF(EXACT(SquadExport!$BQ180,TRUE),HARMEAN(WeightedParse!P180,WeightedParse!S180,WeightedParse!V180,WeightedParse!X180,WeightedParse!Y180,WeightedParse!Z180,WeightedParse!AE180,WeightedParse!AF180,WeightedParse!AP180),HARMEAN(WeightedParse!P180,WeightedParse!S180,WeightedParse!V180,WeightedParse!X180,WeightedParse!Y180,WeightedParse!Z180,WeightedParse!AE180,WeightedParse!AF180,WeightedParse!AP180)*Variables!$B$5),"")</f>
        <v/>
      </c>
      <c r="V180" s="114" t="str">
        <f>IF($A180&gt;"",IF(EXACT(SquadExport!$BQ180,TRUE),HARMEAN(WeightedParse!K180,WeightedParse!Q180,WeightedParse!S180,WeightedParse!T180,WeightedParse!V180,WeightedParse!X180,WeightedParse!Z180,WeightedParse!AE180,WeightedParse!AF180,WeightedParse!AG180,WeightedParse!AH180,WeightedParse!AK180),HARMEAN(WeightedParse!K180,WeightedParse!Q180,WeightedParse!S180,WeightedParse!T180,WeightedParse!V180,WeightedParse!X180,WeightedParse!Z180,WeightedParse!AE180,WeightedParse!AF180,WeightedParse!AG180,WeightedParse!AH180,WeightedParse!AK180)*Variables!$B$5),"")</f>
        <v/>
      </c>
      <c r="W180" s="114" t="str">
        <f>IF($A180&gt;"",IF(EXACT(SquadExport!$BQ180,TRUE),HARMEAN(WeightedParse!I180,WeightedParse!K180,WeightedParse!N180,WeightedParse!Q180,WeightedParse!T180,WeightedParse!V180,WeightedParse!X180,WeightedParse!Z180,WeightedParse!AB180,WeightedParse!AD180,WeightedParse!AF180,WeightedParse!AG180,WeightedParse!AK180),HARMEAN(WeightedParse!I180,WeightedParse!K180,WeightedParse!N180,WeightedParse!Q180,WeightedParse!T180,WeightedParse!V180,WeightedParse!X180,WeightedParse!Z180,WeightedParse!AB180,WeightedParse!AD180,WeightedParse!AF180,WeightedParse!AG180,WeightedParse!AK180)*Variables!$B$5),"")</f>
        <v/>
      </c>
      <c r="X180" s="114" t="str">
        <f>IF($A180&gt;"",IF(EXACT(SquadExport!$BQ180,TRUE),HARMEAN(WeightedParse!K180,WeightedParse!P180,WeightedParse!Q180,WeightedParse!S180,WeightedParse!U180,WeightedParse!V180,WeightedParse!X180,WeightedParse!Y180,WeightedParse!Z180,WeightedParse!AE180,WeightedParse!AF180,WeightedParse!AH180,WeightedParse!AO180,WeightedParse!AP180),HARMEAN(WeightedParse!K180,WeightedParse!P180,WeightedParse!Q180,WeightedParse!S180,WeightedParse!U180,WeightedParse!V180,WeightedParse!X180,WeightedParse!Y180,WeightedParse!Z180,WeightedParse!AE180,WeightedParse!AF180,WeightedParse!AH180,WeightedParse!AO180,WeightedParse!AP180)*Variables!$B$5),"")</f>
        <v/>
      </c>
      <c r="Y180" s="114" t="str">
        <f>IF($A180&gt;"",IF(EXACT(SquadExport!$BQ180,TRUE),HARMEAN(WeightedParse!P180,WeightedParse!Q180,WeightedParse!S180,WeightedParse!U180,WeightedParse!V180,WeightedParse!W180,WeightedParse!Y180,WeightedParse!AE180,WeightedParse!AF180,WeightedParse!AH180,WeightedParse!AJ180,WeightedParse!AN180,WeightedParse!AO180,WeightedParse!AP180),HARMEAN(WeightedParse!P180,WeightedParse!Q180,WeightedParse!S180,WeightedParse!U180,WeightedParse!V180,WeightedParse!W180,WeightedParse!Y180,WeightedParse!AE180,WeightedParse!AF180,WeightedParse!AH180,WeightedParse!AJ180,WeightedParse!AN180,WeightedParse!AO180,WeightedParse!AP180)*Variables!$B$5),"")</f>
        <v/>
      </c>
      <c r="Z180" s="114" t="str">
        <f>IF($A180&gt;"",IF(EXACT(SquadExport!$BQ180,TRUE),HARMEAN(WeightedParse!M180,WeightedParse!P180,WeightedParse!Q180,WeightedParse!S180,WeightedParse!U180,WeightedParse!V180,WeightedParse!W180,WeightedParse!X180,WeightedParse!Y180,WeightedParse!Z180,WeightedParse!AE180,WeightedParse!AF180,WeightedParse!AH180,WeightedParse!AL180,WeightedParse!AO180,WeightedParse!AP180),HARMEAN(WeightedParse!M180,WeightedParse!P180,WeightedParse!Q180,WeightedParse!S180,WeightedParse!U180,WeightedParse!V180,WeightedParse!W180,WeightedParse!X180,WeightedParse!Y180,WeightedParse!Z180,WeightedParse!AE180,WeightedParse!AF180,WeightedParse!AH180,WeightedParse!AL180,WeightedParse!AO180,WeightedParse!AP180)*Variables!$B$5),"")</f>
        <v/>
      </c>
      <c r="AA180" s="114" t="str">
        <f>IF($A180&gt;"",IF(EXACT(SquadExport!$BQ180,TRUE),HARMEAN(WeightedParse!J180,WeightedParse!K180,WeightedParse!N180,WeightedParse!P180,WeightedParse!Q180,WeightedParse!S180,WeightedParse!V180,WeightedParse!X180,WeightedParse!Y180,WeightedParse!Z180,WeightedParse!AD180,WeightedParse!AE180,WeightedParse!AH180,WeightedParse!AI180,WeightedParse!AK180,WeightedParse!AN180,WeightedParse!AO180,WeightedParse!AP180),HARMEAN(WeightedParse!J180,WeightedParse!K180,WeightedParse!N180,WeightedParse!P180,WeightedParse!Q180,WeightedParse!S180,WeightedParse!V180,WeightedParse!X180,WeightedParse!Y180,WeightedParse!Z180,WeightedParse!AD180,WeightedParse!AE180,WeightedParse!AH180,WeightedParse!AI180,WeightedParse!AK180,WeightedParse!AN180,WeightedParse!AO180,WeightedParse!AP180)*Variables!$B$5),"")</f>
        <v/>
      </c>
      <c r="AB180" s="114" t="str">
        <f>IF($A180&gt;"",IF(AND(EXACT(SquadExport!$BR180,TRUE),EXACT(SquadExport!$BL180,TRUE)),HARMEAN(WeightedParse!I180,WeightedParse!K180,WeightedParse!N180,WeightedParse!Q180,WeightedParse!T180,WeightedParse!V180,WeightedParse!X180,WeightedParse!Y180,WeightedParse!Z180,WeightedParse!AD180,WeightedParse!AE180,WeightedParse!AF180,WeightedParse!AG180,WeightedParse!AH180,WeightedParse!AI180,WeightedParse!AJ180,WeightedParse!AK180,WeightedParse!AN180,WeightedParse!AO180),HARMEAN(WeightedParse!I180,WeightedParse!K180,WeightedParse!N180,WeightedParse!Q180,WeightedParse!T180,WeightedParse!V180,WeightedParse!X180,WeightedParse!Y180,WeightedParse!Z180,WeightedParse!AD180,WeightedParse!AE180,WeightedParse!AF180,WeightedParse!AG180,WeightedParse!AH180,WeightedParse!AI180,WeightedParse!AJ180,WeightedParse!AK180,WeightedParse!AN180,WeightedParse!AO180)*Variables!$B$5),"")</f>
        <v/>
      </c>
      <c r="AC180" s="114" t="str">
        <f>IF($A180&gt;"",IF(AND(EXACT(SquadExport!$BR180,TRUE),EXACT(SquadExport!$BL180,TRUE)),HARMEAN(WeightedParse!K180,WeightedParse!Q180,WeightedParse!S180,WeightedParse!T180,WeightedParse!V180,WeightedParse!X180,WeightedParse!Y180,WeightedParse!Z180,WeightedParse!AD180,WeightedParse!AE180,WeightedParse!AF180,WeightedParse!AG180,WeightedParse!AH180,WeightedParse!AO180),HARMEAN(WeightedParse!K180,WeightedParse!Q180,WeightedParse!S180,WeightedParse!T180,WeightedParse!V180,WeightedParse!X180,WeightedParse!Y180,WeightedParse!Z180,WeightedParse!AD180,WeightedParse!AE180,WeightedParse!AF180,WeightedParse!AG180,WeightedParse!AH180,WeightedParse!AO180)*Variables!$B$5),"")</f>
        <v/>
      </c>
      <c r="AD180" s="114" t="str">
        <f>IF($A180&gt;"",IF(AND(EXACT(SquadExport!$BR180,TRUE),EXACT(SquadExport!$BL180,TRUE)),HARMEAN(WeightedParse!I180,WeightedParse!J180,WeightedParse!K180,WeightedParse!N180,WeightedParse!Q180,WeightedParse!S180,WeightedParse!T180,WeightedParse!V180,WeightedParse!X180,WeightedParse!Z180,WeightedParse!AB180,WeightedParse!AD180,WeightedParse!AG180,WeightedParse!AH180,WeightedParse!AI180,WeightedParse!AK180,WeightedParse!AO180),HARMEAN(WeightedParse!I180,WeightedParse!J180,WeightedParse!K180,WeightedParse!N180,WeightedParse!Q180,WeightedParse!S180,WeightedParse!T180,WeightedParse!V180,WeightedParse!X180,WeightedParse!Z180,WeightedParse!AB180,WeightedParse!AD180,WeightedParse!AG180,WeightedParse!AH180,WeightedParse!AI180,WeightedParse!AK180,WeightedParse!AO180)*Variables!$B$5),"")</f>
        <v/>
      </c>
      <c r="AE180" s="114" t="str">
        <f>IF($A180&gt;"",IF(AND(EXACT(SquadExport!$BR180,TRUE),EXACT(SquadExport!$BL180,TRUE)),HARMEAN(WeightedParse!K180,WeightedParse!N180,WeightedParse!P180,WeightedParse!Q180,WeightedParse!S180,WeightedParse!T180,WeightedParse!U180,WeightedParse!V180,WeightedParse!X180,WeightedParse!Y180,WeightedParse!Z180,WeightedParse!AD180,WeightedParse!AE180,WeightedParse!AF180,WeightedParse!AG180,WeightedParse!AH180,WeightedParse!AI180,WeightedParse!AO180),HARMEAN(WeightedParse!K180,WeightedParse!N180,WeightedParse!P180,WeightedParse!Q180,WeightedParse!S180,WeightedParse!T180,WeightedParse!U180,WeightedParse!V180,WeightedParse!X180,WeightedParse!Y180,WeightedParse!Z180,WeightedParse!AD180,WeightedParse!AE180,WeightedParse!AF180,WeightedParse!AG180,WeightedParse!AH180,WeightedParse!AI180,WeightedParse!AO180)*Variables!$B$5),"")</f>
        <v/>
      </c>
      <c r="AF180" s="114" t="str">
        <f>IF($A180&gt;"",IF(AND(EXACT(SquadExport!$BR180,TRUE),EXACT(SquadExport!$BL180,TRUE)),HARMEAN(WeightedParse!I180,WeightedParse!J180,WeightedParse!K180,WeightedParse!N180,WeightedParse!Q180,WeightedParse!S180,WeightedParse!T180,WeightedParse!U180,WeightedParse!V180,WeightedParse!X180,WeightedParse!Z180,WeightedParse!AD180,WeightedParse!AE180,WeightedParse!AF180,WeightedParse!AH180,WeightedParse!AI180,WeightedParse!AK180,WeightedParse!AN180,WeightedParse!AO180,WeightedParse!AP180),HARMEAN(WeightedParse!I180,WeightedParse!J180,WeightedParse!K180,WeightedParse!N180,WeightedParse!Q180,WeightedParse!S180,WeightedParse!T180,WeightedParse!U180,WeightedParse!V180,WeightedParse!X180,WeightedParse!Z180,WeightedParse!AD180,WeightedParse!AE180,WeightedParse!AF180,WeightedParse!AH180,WeightedParse!AI180,WeightedParse!AK180,WeightedParse!AN180,WeightedParse!AO180,WeightedParse!AP180)*Variables!$B$5),"")</f>
        <v/>
      </c>
      <c r="AG180" s="114" t="str">
        <f>IF($A180&gt;"",IF(AND(OR(EXACT(SquadExport!$BR180,TRUE),EXACT(SquadExport!$BS180,TRUE)),OR(EXACT(SquadExport!$BK180,TRUE),EXACT(SquadExport!$BM180,TRUE))),HARMEAN(WeightedParse!I180,WeightedParse!K180,WeightedParse!Q180,WeightedParse!T180,WeightedParse!X180,WeightedParse!Z180,WeightedParse!AD180,WeightedParse!AF180,WeightedParse!AG180,WeightedParse!AJ180),HARMEAN(WeightedParse!I180,WeightedParse!K180,WeightedParse!Q180,WeightedParse!T180,WeightedParse!X180,WeightedParse!Z180,WeightedParse!AD180,WeightedParse!AF180,WeightedParse!AG180,WeightedParse!AJ180)*Variables!$B$5),"")</f>
        <v/>
      </c>
      <c r="AH180" s="114" t="str">
        <f>IF($A180&gt;"",IF(AND(OR(EXACT(SquadExport!$BR180,TRUE),EXACT(SquadExport!$BS180,TRUE)),OR(EXACT(SquadExport!$BK180,TRUE),EXACT(SquadExport!$BM180,TRUE))),HARMEAN(WeightedParse!H180,WeightedParse!K180,WeightedParse!P180,WeightedParse!Q180,WeightedParse!S180,WeightedParse!T180,WeightedParse!V180,WeightedParse!X180,WeightedParse!Y180,WeightedParse!Z180,WeightedParse!AD180,WeightedParse!AE180,WeightedParse!AF180,WeightedParse!AG180,WeightedParse!AH180,WeightedParse!AO180),HARMEAN(WeightedParse!H180,WeightedParse!K180,WeightedParse!P180,WeightedParse!Q180,WeightedParse!S180,WeightedParse!T180,WeightedParse!V180,WeightedParse!X180,WeightedParse!Y180,WeightedParse!Z180,WeightedParse!AD180,WeightedParse!AE180,WeightedParse!AF180,WeightedParse!AG180,WeightedParse!AH180,WeightedParse!AO180)*Variables!$B$5),"")</f>
        <v/>
      </c>
      <c r="AI180" s="114" t="str">
        <f>IF($A180&gt;"",IF(AND(OR(EXACT(SquadExport!$BR180,TRUE),EXACT(SquadExport!$BS180,TRUE)),OR(EXACT(SquadExport!$BK180,TRUE),EXACT(SquadExport!$BM180,TRUE))),HARMEAN(WeightedParse!H180,WeightedParse!I180,WeightedParse!K180,WeightedParse!P180,WeightedParse!Q180,WeightedParse!S180,WeightedParse!T180,WeightedParse!U180,WeightedParse!V180,WeightedParse!X180,WeightedParse!Y180,WeightedParse!Z180,WeightedParse!AD180,WeightedParse!AE180,WeightedParse!AF180,WeightedParse!AH180,WeightedParse!AI180,WeightedParse!AO180),HARMEAN(WeightedParse!H180,WeightedParse!I180,WeightedParse!K180,WeightedParse!P180,WeightedParse!Q180,WeightedParse!S180,WeightedParse!T180,WeightedParse!U180,WeightedParse!V180,WeightedParse!X180,WeightedParse!Y180,WeightedParse!Z180,WeightedParse!AD180,WeightedParse!AE180,WeightedParse!AF180,WeightedParse!AH180,WeightedParse!AI180,WeightedParse!AO180)*Variables!$B$5),"")</f>
        <v/>
      </c>
      <c r="AJ180" s="114" t="str">
        <f>IF($A180&gt;"",IF(AND(OR(EXACT(SquadExport!$BR180,TRUE),EXACT(SquadExport!$BS180,TRUE)),OR(EXACT(SquadExport!$BK180,TRUE),EXACT(SquadExport!$BM180,TRUE))),HARMEAN(WeightedParse!H180,WeightedParse!K180,WeightedParse!M180,WeightedParse!V180,WeightedParse!W180,WeightedParse!AD180,WeightedParse!AF180,WeightedParse!AH180,WeightedParse!AK180,WeightedParse!AL180,WeightedParse!AO180,WeightedParse!AP180)*(CONVERT(LEFT(SquadExport!$E180,FIND("'",SquadExport!$E180)-1)+((MID(SquadExport!$E180,FIND("'",SquadExport!$E180)+1,LEN(SquadExport!$E180)-FIND("'",SquadExport!$E180)-1))/12),"ft","m")-1)/(Variables!$C$4-1),(HARMEAN(WeightedParse!H180,WeightedParse!K180,WeightedParse!M180,WeightedParse!V180,WeightedParse!W180,WeightedParse!AD180,WeightedParse!AF180,WeightedParse!AH180,WeightedParse!AK180,WeightedParse!AL180,WeightedParse!AO180,WeightedParse!AP180)*(CONVERT(LEFT(SquadExport!$E180,FIND("'",SquadExport!$E180)-1)+((MID(SquadExport!$E180,FIND("'",SquadExport!$E180)+1,LEN(SquadExport!$E180)-FIND("'",SquadExport!$E180)-1))/12),"ft","m")-1)/(Variables!$C$4-1))*Variables!$B$5),"")</f>
        <v/>
      </c>
      <c r="AK180" s="114" t="str">
        <f>IF($A180&gt;"",IF(AND(OR(EXACT(SquadExport!$BR180,TRUE),EXACT(SquadExport!$BS180,TRUE)),OR(EXACT(SquadExport!$BK180,TRUE),EXACT(SquadExport!$BM180,TRUE))),HARMEAN(WeightedParse!J180,WeightedParse!K180,WeightedParse!T180,WeightedParse!V180,WeightedParse!X180,WeightedParse!Y180,WeightedParse!Z180,WeightedParse!AD180,WeightedParse!AH180,WeightedParse!AI180,WeightedParse!AK180,WeightedParse!AO180),HARMEAN(WeightedParse!J180,WeightedParse!K180,WeightedParse!T180,WeightedParse!V180,WeightedParse!X180,WeightedParse!Y180,WeightedParse!Z180,WeightedParse!AD180,WeightedParse!AH180,WeightedParse!AI180,WeightedParse!AK180,WeightedParse!AO180)*Variables!$B$5),"")</f>
        <v/>
      </c>
      <c r="AL180" s="114" t="str">
        <f>IF($A180&gt;"",IF(AND(OR(EXACT(SquadExport!$BR180,TRUE),EXACT(SquadExport!$BS180,TRUE)),OR(EXACT(SquadExport!$BK180,TRUE),EXACT(SquadExport!$BM180,TRUE))),HARMEAN(WeightedParse!H180,WeightedParse!I180,WeightedParse!K180,WeightedParse!Q180,WeightedParse!T180,WeightedParse!V180,WeightedParse!AB180,WeightedParse!AD180,WeightedParse!AH180,WeightedParse!AI180,WeightedParse!AJ180,WeightedParse!AN180,WeightedParse!AO180),HARMEAN(WeightedParse!H180,WeightedParse!I180,WeightedParse!K180,WeightedParse!Q180,WeightedParse!T180,WeightedParse!V180,WeightedParse!AB180,WeightedParse!AD180,WeightedParse!AH180,WeightedParse!AI180,WeightedParse!AJ180,WeightedParse!AN180,WeightedParse!AO180)*Variables!$B$5),"")</f>
        <v/>
      </c>
      <c r="AM180" s="114" t="str">
        <f>IF($A180&gt;"",IF(AND(OR(EXACT(SquadExport!$BR180,TRUE),EXACT(SquadExport!$BS180,TRUE)),OR(EXACT(SquadExport!$BK180,TRUE),EXACT(SquadExport!$BM180,TRUE))),HARMEAN(WeightedParse!I180,WeightedParse!J180,WeightedParse!K180,WeightedParse!N180,WeightedParse!Q180,WeightedParse!T180,WeightedParse!V180,WeightedParse!X180,WeightedParse!AB180,WeightedParse!AD180,WeightedParse!AG180,WeightedParse!AI180,WeightedParse!AJ180,WeightedParse!AK180,WeightedParse!AN180)*WeightedParse!BD180,(HARMEAN(WeightedParse!I180,WeightedParse!J180,WeightedParse!K180,WeightedParse!N180,WeightedParse!Q180,WeightedParse!T180,WeightedParse!V180,WeightedParse!X180,WeightedParse!AB180,WeightedParse!AD180,WeightedParse!AG180,WeightedParse!AI180,WeightedParse!AJ180,WeightedParse!AK180,WeightedParse!AN180)*WeightedParse!BD180)*Variables!$B$5),"")</f>
        <v/>
      </c>
      <c r="AN180" s="114" t="str">
        <f>IF($A180&gt;"",IF(AND(OR(EXACT(SquadExport!$BR180,TRUE),EXACT(SquadExport!$BS180,TRUE)),OR(EXACT(SquadExport!$BK180,TRUE),EXACT(SquadExport!$BM180,TRUE))),HARMEAN(WeightedParse!H180,WeightedParse!I180,WeightedParse!K180,WeightedParse!N180,WeightedParse!Q180,WeightedParse!T180,WeightedParse!V180,WeightedParse!X180,WeightedParse!Z180,WeightedParse!AD180,WeightedParse!AG180,WeightedParse!AH180,WeightedParse!AI180,WeightedParse!AJ180,WeightedParse!AN180,WeightedParse!AO180)*WeightedParse!BD180,(HARMEAN(WeightedParse!H180,WeightedParse!I180,WeightedParse!K180,WeightedParse!N180,WeightedParse!Q180,WeightedParse!T180,WeightedParse!V180,WeightedParse!X180,WeightedParse!Z180,WeightedParse!AD180,WeightedParse!AG180,WeightedParse!AH180,WeightedParse!AI180,WeightedParse!AJ180,WeightedParse!AN180,WeightedParse!AO180)*WeightedParse!BD180)*Variables!$B$5),"")</f>
        <v/>
      </c>
      <c r="AO180" s="114" t="str">
        <f>IF($A180&gt;"",IF(AND(EXACT(SquadExport!$BS180,TRUE),EXACT(SquadExport!$BL180,TRUE)),HARMEAN(WeightedParse!K180,WeightedParse!Q180,WeightedParse!T180,WeightedParse!V180,WeightedParse!X180,WeightedParse!Z180,WeightedParse!AB180,WeightedParse!AD180,WeightedParse!AG180,WeightedParse!AK180),HARMEAN(WeightedParse!K180,WeightedParse!Q180,WeightedParse!T180,WeightedParse!V180,WeightedParse!X180,WeightedParse!Z180,WeightedParse!AB180,WeightedParse!AD180,WeightedParse!AG180,WeightedParse!AK180)*Variables!$B$5),"")</f>
        <v/>
      </c>
      <c r="AP180" s="114" t="str">
        <f>IF($A180&gt;"",IF(AND(EXACT(SquadExport!$BS180,TRUE),EXACT(SquadExport!$BL180,TRUE)),HARMEAN(WeightedParse!I180,WeightedParse!K180,WeightedParse!Q180,WeightedParse!T180,WeightedParse!V180,WeightedParse!X180,WeightedParse!Z180,WeightedParse!AB180,WeightedParse!AD180,WeightedParse!AF180,WeightedParse!AG180,WeightedParse!AI180,WeightedParse!AJ180),HARMEAN(WeightedParse!I180,WeightedParse!K180,WeightedParse!Q180,WeightedParse!T180,WeightedParse!V180,WeightedParse!X180,WeightedParse!Z180,WeightedParse!AB180,WeightedParse!AD180,WeightedParse!AF180,WeightedParse!AG180,WeightedParse!AI180,WeightedParse!AJ180)*Variables!$B$5),"")</f>
        <v/>
      </c>
      <c r="AQ180" s="114" t="str">
        <f>IF($A180&gt;"",IF(AND(EXACT(SquadExport!$BS180,TRUE),EXACT(SquadExport!$BL180,TRUE)),HARMEAN(WeightedParse!I180,WeightedParse!J180,WeightedParse!K180,WeightedParse!Q180,WeightedParse!T180,WeightedParse!V180,WeightedParse!X180,WeightedParse!Z180,WeightedParse!AB180,WeightedParse!AD180,WeightedParse!AG180,WeightedParse!AI180,WeightedParse!AJ180,WeightedParse!AK180),HARMEAN(WeightedParse!I180,WeightedParse!J180,WeightedParse!K180,WeightedParse!Q180,WeightedParse!T180,WeightedParse!V180,WeightedParse!X180,WeightedParse!Z180,WeightedParse!AB180,WeightedParse!AD180,WeightedParse!AG180,WeightedParse!AI180,WeightedParse!AJ180,WeightedParse!AK180)*Variables!$B$5),"")</f>
        <v/>
      </c>
      <c r="AR180" s="114" t="str">
        <f>IF($A180&gt;"",IF(AND(EXACT(SquadExport!$BS180,TRUE),EXACT(SquadExport!$BL180,TRUE)),HARMEAN(WeightedParse!I180,WeightedParse!J180,WeightedParse!K180,WeightedParse!Q180,WeightedParse!T180,WeightedParse!V180,WeightedParse!X180,WeightedParse!Y180,WeightedParse!Z180,WeightedParse!AD180,WeightedParse!AH180,WeightedParse!AI180,WeightedParse!AJ180,WeightedParse!AK180,WeightedParse!AN180,WeightedParse!AO180),HARMEAN(WeightedParse!I180,WeightedParse!J180,WeightedParse!K180,WeightedParse!Q180,WeightedParse!T180,WeightedParse!V180,WeightedParse!X180,WeightedParse!Y180,WeightedParse!Z180,WeightedParse!AD180,WeightedParse!AH180,WeightedParse!AI180,WeightedParse!AJ180,WeightedParse!AK180,WeightedParse!AN180,WeightedParse!AO180)*Variables!$B$5),"")</f>
        <v/>
      </c>
      <c r="AS180" s="114" t="str">
        <f>IF($A180&gt;"",IF(AND(EXACT(SquadExport!$BT180,TRUE),EXACT(SquadExport!$BL180,TRUE)),HARMEAN(WeightedParse!J180,WeightedParse!K180,WeightedParse!M180,WeightedParse!T180,WeightedParse!V180,WeightedParse!X180,WeightedParse!Z180,WeightedParse!AD180,WeightedParse!AI180),(HARMEAN(WeightedParse!J180,WeightedParse!K180,WeightedParse!M180,WeightedParse!T180,WeightedParse!V180,WeightedParse!X180,WeightedParse!Z180,WeightedParse!AD180,WeightedParse!AI180)*Variables!$B$5)),"")</f>
        <v/>
      </c>
      <c r="AT180" s="114" t="str">
        <f>IF($A180&gt;"",IF(AND(EXACT(SquadExport!$BT180,TRUE),EXACT(SquadExport!$BL180,TRUE)),HARMEAN(WeightedParse!J180,WeightedParse!K180,WeightedParse!M180,WeightedParse!U180,WeightedParse!V180,WeightedParse!W180,WeightedParse!X180,WeightedParse!Z180,WeightedParse!AD180,WeightedParse!AF180,WeightedParse!AK180,WeightedParse!AL180,WeightedParse!AP180)*(CONVERT(LEFT(SquadExport!$E180,FIND("'",SquadExport!$E180)-1)+((MID(SquadExport!$E180,FIND("'",SquadExport!$E180)+1,LEN(SquadExport!$E180)-FIND("'",SquadExport!$E180)-1))/12),"ft","m")-1)/(Variables!$C$4-1),(HARMEAN(WeightedParse!J180,WeightedParse!K180,WeightedParse!M180,WeightedParse!U180,WeightedParse!V180,WeightedParse!W180,WeightedParse!X180,WeightedParse!Z180,WeightedParse!AD180,WeightedParse!AF180,WeightedParse!AK180,WeightedParse!AL180,WeightedParse!AP180)*(CONVERT(LEFT(SquadExport!$E180,FIND("'",SquadExport!$E180)-1)+((MID(SquadExport!$E180,FIND("'",SquadExport!$E180)+1,LEN(SquadExport!$E180)-FIND("'",SquadExport!$E180)-1))/12),"ft","m")-1)/(Variables!$C$4-1)))*Variables!$B$5,"")</f>
        <v/>
      </c>
      <c r="AU180" s="114" t="str">
        <f>IF($A180&gt;"",IF(AND(EXACT(SquadExport!$BT180,TRUE),EXACT(SquadExport!$BL180,TRUE)),HARMEAN(WeightedParse!I180,WeightedParse!J180,WeightedParse!K180,WeightedParse!Q180,WeightedParse!T180,WeightedParse!V180,WeightedParse!X180,WeightedParse!Z180,WeightedParse!AB180,WeightedParse!AD180,WeightedParse!AF180,WeightedParse!AG180,WeightedParse!AK180,WeightedParse!AP180),HARMEAN(WeightedParse!I180,WeightedParse!J180,WeightedParse!K180,WeightedParse!Q180,WeightedParse!T180,WeightedParse!V180,WeightedParse!X180,WeightedParse!Z180,WeightedParse!AB180,WeightedParse!AD180,WeightedParse!AF180,WeightedParse!AG180,WeightedParse!AK180,WeightedParse!AP180)*Variables!$B$5),"")</f>
        <v/>
      </c>
      <c r="AV180" s="114" t="str">
        <f>IF($A180&gt;"",IF(AND(EXACT(SquadExport!$BT180,TRUE),EXACT(SquadExport!$BL180,TRUE)),HARMEAN(WeightedParse!I180,WeightedParse!J180,WeightedParse!K180,WeightedParse!Q180,WeightedParse!T180,WeightedParse!V180,WeightedParse!X180,WeightedParse!Z180,WeightedParse!AD180,WeightedParse!AH180,WeightedParse!AI180,WeightedParse!AJ180,WeightedParse!AK180,WeightedParse!AN180,WeightedParse!AO180),HARMEAN(WeightedParse!I180,WeightedParse!J180,WeightedParse!K180,WeightedParse!Q180,WeightedParse!T180,WeightedParse!V180,WeightedParse!X180,WeightedParse!Z180,WeightedParse!AD180,WeightedParse!AH180,WeightedParse!AI180,WeightedParse!AJ180,WeightedParse!AK180,WeightedParse!AN180,WeightedParse!AO180)*Variables!$B$5),"")</f>
        <v/>
      </c>
      <c r="AW180" s="114" t="str">
        <f>IF($A180&gt;"",IF(AND(EXACT(SquadExport!$BT180,TRUE),EXACT(SquadExport!$BL180,TRUE)),HARMEAN(WeightedParse!I180,WeightedParse!J180,WeightedParse!K180,WeightedParse!Q180,WeightedParse!T180,WeightedParse!V180,WeightedParse!X180,WeightedParse!Z180,WeightedParse!AB180,WeightedParse!AD180,WeightedParse!AF180,WeightedParse!AG180,WeightedParse!AI180,WeightedParse!AJ180,WeightedParse!AK180),HARMEAN(WeightedParse!I180,WeightedParse!J180,WeightedParse!K180,WeightedParse!Q180,WeightedParse!T180,WeightedParse!V180,WeightedParse!X180,WeightedParse!Z180,WeightedParse!AB180,WeightedParse!AD180,WeightedParse!AF180,WeightedParse!AG180,WeightedParse!AI180,WeightedParse!AJ180,WeightedParse!AK180)*Variables!$B$5),"")</f>
        <v/>
      </c>
      <c r="AX180" s="114" t="str">
        <f>IF($A180&gt;"",IF(AND(EXACT(SquadExport!$BT180,TRUE),EXACT(SquadExport!$BL180,TRUE)),HARMEAN(WeightedParse!K180,WeightedParse!Q180,WeightedParse!U180,WeightedParse!V180,WeightedParse!W180,WeightedParse!X180,WeightedParse!Y180,WeightedParse!Z180,WeightedParse!AD180,WeightedParse!AF180,WeightedParse!AH180,WeightedParse!AI180,WeightedParse!AJ180,WeightedParse!AK180,WeightedParse!AN180,WeightedParse!AO180,WeightedParse!AP180),HARMEAN(WeightedParse!K180,WeightedParse!Q180,WeightedParse!U180,WeightedParse!V180,WeightedParse!W180,WeightedParse!X180,WeightedParse!Y180,WeightedParse!Z180,WeightedParse!AD180,WeightedParse!AF180,WeightedParse!AH180,WeightedParse!AI180,WeightedParse!AJ180,WeightedParse!AK180,WeightedParse!AN180,WeightedParse!AO180,WeightedParse!AP180)*Variables!$B$5),"")</f>
        <v/>
      </c>
      <c r="AY180" s="114" t="str">
        <f>IF($A180&gt;"",IF(AND(EXACT(SquadExport!$BT180,TRUE),EXACT(SquadExport!$BL180,TRUE)),HARMEAN(WeightedParse!I180,WeightedParse!J180,WeightedParse!K180,WeightedParse!M180,WeightedParse!N180,WeightedParse!Q180,WeightedParse!T180,WeightedParse!V180,WeightedParse!X180,WeightedParse!Z180,WeightedParse!AD180,WeightedParse!AF180,WeightedParse!AG180,WeightedParse!AH180,WeightedParse!AI180,WeightedParse!AJ180,WeightedParse!AK180,WeightedParse!AL180,WeightedParse!AN180,WeightedParse!AO180,WeightedParse!AP180),HARMEAN(WeightedParse!I180,WeightedParse!J180,WeightedParse!K180,WeightedParse!M180,WeightedParse!N180,WeightedParse!Q180,WeightedParse!T180,WeightedParse!V180,WeightedParse!X180,WeightedParse!Z180,WeightedParse!AD180,WeightedParse!AF180,WeightedParse!AG180,WeightedParse!AH180,WeightedParse!AI180,WeightedParse!AJ180,WeightedParse!AK180,WeightedParse!AL180,WeightedParse!AN180,WeightedParse!AO180,WeightedParse!AP180)*Variables!$B$5),"")</f>
        <v/>
      </c>
    </row>
    <row r="181" spans="1:51" ht="15" customHeight="1" x14ac:dyDescent="0.25">
      <c r="A181" s="3" t="str">
        <f>IF(WeightedParse!A181&gt;"",WeightedParse!A181,"")</f>
        <v/>
      </c>
      <c r="B181" s="4" t="str">
        <f>IF(WeightedParse!B181&gt;0,WeightedParse!B181,"")</f>
        <v/>
      </c>
      <c r="C181" s="4" t="str">
        <f>IF(A181&gt;"",IF(AND(B181&lt;=Variables!$B$8,G181&gt;2),"Youth",IF(AND(B181&lt;=Variables!$B$8,G181&lt;=2),"Prospect",IF(AND(B181&gt;=Variables!$B$9,G181&gt;2),"Old",IF(G181&gt;=3,"Reserves","First Team")))),"")</f>
        <v/>
      </c>
      <c r="D181" s="4" t="str">
        <f>SquadExport!BJ181</f>
        <v/>
      </c>
      <c r="E181" s="4" t="str">
        <f>IF(A181&gt;"",VLOOKUP(F181,Roles!A:B,2,FALSE)&amp;IF(OR(VLOOKUP(F181,Roles!$A:$B,2,FALSE)="FB",VLOOKUP(F181,Roles!$A:$B,2,FALSE)="WB",VLOOKUP(F181,Roles!$A:$B,2,FALSE)="WM",VLOOKUP(F181,Roles!$A:$B,2,FALSE)="W"),IF(AND(SquadExport!BK181=TRUE,SquadExport!BM181=TRUE,WeightedParse!BB181&gt;=WeightedParse!BC181)," (R)",IF(AND(SquadExport!BK181=TRUE,SquadExport!BM181=TRUE,WeightedParse!BB181&lt;WeightedParse!BC181)," (L)",IF(AND(SquadExport!BK181=TRUE,SquadExport!BM181=FALSE), " (L)",IF(AND(SquadExport!BK181=FALSE,SquadExport!BM181=TRUE)," (R)","")))),""),"")</f>
        <v/>
      </c>
      <c r="F181" s="4" t="str" cm="1">
        <f t="array" ref="F181">IF(A181&gt;"",INDEX($J$1:$AY$1,SUMPRODUCT(MAX(($J$2:$AY$200=MAX($J181:$AY181))*(COLUMN($J$2:$AY$200))))-COLUMN($J$1)+1),"")</f>
        <v/>
      </c>
      <c r="G181" s="4" t="str">
        <f t="shared" si="6"/>
        <v/>
      </c>
      <c r="H181" s="4" t="str">
        <f t="shared" si="7"/>
        <v/>
      </c>
      <c r="I181" s="5" t="str">
        <f t="shared" si="8"/>
        <v/>
      </c>
      <c r="J181" s="114" t="str">
        <f>IF($A181&gt;"",HARMEAN(WeightedParse!V181,WeightedParse!Y181,WeightedParse!Z181,WeightedParse!AE181,WeightedParse!AJ181,WeightedParse!AQ181,WeightedParse!AR181,WeightedParse!AS181,WeightedParse!AU181,WeightedParse!AV181,WeightedParse!AW181,WeightedParse!AY181,WeightedParse!BA181),"")</f>
        <v/>
      </c>
      <c r="K181" s="114" t="str">
        <f>IF(A181&gt;"",HARMEAN(WeightedParse!K181,WeightedParse!Q181,WeightedParse!V181,WeightedParse!X181,WeightedParse!Y181,WeightedParse!Z181,WeightedParse!AE181,WeightedParse!AG181,WeightedParse!AI181,WeightedParse!AJ181,WeightedParse!AQ181,WeightedParse!AR181,WeightedParse!AS181,WeightedParse!AU181,WeightedParse!AV181,WeightedParse!AW181,WeightedParse!AY181,WeightedParse!AZ181,WeightedParse!BA181),"")</f>
        <v/>
      </c>
      <c r="L181" s="114" t="str">
        <f>IF($A181&gt;"",IF(AND(EXACT(SquadExport!$BO181,TRUE),EXACT(SquadExport!$BL181,TRUE)),HARMEAN(WeightedParse!M181,WeightedParse!P181,WeightedParse!S181,WeightedParse!U181,WeightedParse!V181,WeightedParse!W181,WeightedParse!Y181,WeightedParse!AE181,WeightedParse!AL181,WeightedParse!AN181,WeightedParse!AP181),HARMEAN(WeightedParse!M181,WeightedParse!P181,WeightedParse!S181,WeightedParse!U181,WeightedParse!V181,WeightedParse!W181,WeightedParse!Y181,WeightedParse!AE181,WeightedParse!AL181,WeightedParse!AN181,WeightedParse!AP181)*Variables!$B$5),"")</f>
        <v/>
      </c>
      <c r="M181" s="114" t="str">
        <f>IF($A181&gt;"",IF(AND(EXACT(SquadExport!$BO181,TRUE),EXACT(SquadExport!$BL181,TRUE)),HARMEAN(WeightedParse!M181,WeightedParse!P181,WeightedParse!S181,WeightedParse!U181,WeightedParse!V181,WeightedParse!W181,WeightedParse!X181,WeightedParse!Y181,WeightedParse!Z181,WeightedParse!AE181,WeightedParse!AL181,WeightedParse!AN181,WeightedParse!AP181),HARMEAN(WeightedParse!M181,WeightedParse!P181,WeightedParse!S181,WeightedParse!U181,WeightedParse!V181,WeightedParse!W181,WeightedParse!X181,WeightedParse!Y181,WeightedParse!Z181,WeightedParse!AE181,WeightedParse!AL181,WeightedParse!AN181,WeightedParse!AP181)*Variables!$B$5),"")</f>
        <v/>
      </c>
      <c r="N181" s="114" t="str">
        <f>IF($A181&gt;"",IF(AND(EXACT(SquadExport!$BO181,TRUE),EXACT(SquadExport!$BL181,TRUE)),HARMEAN(WeightedParse!K181,WeightedParse!M181,WeightedParse!P181,WeightedParse!Q181,WeightedParse!S181,WeightedParse!T181,WeightedParse!U181,WeightedParse!V181,WeightedParse!W181,WeightedParse!X181,WeightedParse!Y181,WeightedParse!Z181,WeightedParse!AE181,WeightedParse!AG181,WeightedParse!AL181,WeightedParse!AN181,WeightedParse!AP181),HARMEAN(WeightedParse!K181,WeightedParse!M181,WeightedParse!P181,WeightedParse!Q181,WeightedParse!S181,WeightedParse!T181,WeightedParse!U181,WeightedParse!V181,WeightedParse!W181,WeightedParse!X181,WeightedParse!Y181,WeightedParse!Z181,WeightedParse!AE181,WeightedParse!AG181,WeightedParse!AL181,WeightedParse!AN181,WeightedParse!AP181)*Variables!$B$5),"")</f>
        <v/>
      </c>
      <c r="O181" s="114" t="str">
        <f>IF($A181&gt;"",IF(AND(EXACT(SquadExport!$BO181,TRUE),EXACT(SquadExport!$BL181,TRUE)),HARMEAN(WeightedParse!I181,WeightedParse!K181,WeightedParse!M181,WeightedParse!P181,WeightedParse!Q181,WeightedParse!S181,WeightedParse!T181,WeightedParse!V181,WeightedParse!W181,WeightedParse!X181,WeightedParse!Y181,WeightedParse!Z181,WeightedParse!AB181,WeightedParse!AE181,WeightedParse!AF181,WeightedParse!AG181,WeightedParse!AJ181,WeightedParse!AK181,WeightedParse!AL181,WeightedParse!AN181,WeightedParse!AO181,WeightedParse!AP181),HARMEAN(WeightedParse!I181,WeightedParse!K181,WeightedParse!M181,WeightedParse!P181,WeightedParse!Q181,WeightedParse!S181,WeightedParse!T181,WeightedParse!V181,WeightedParse!W181,WeightedParse!X181,WeightedParse!Y181,WeightedParse!Z181,WeightedParse!AB181,WeightedParse!AE181,WeightedParse!AF181,WeightedParse!AG181,WeightedParse!AJ181,WeightedParse!AK181,WeightedParse!AL181,WeightedParse!AN181,WeightedParse!AO181,WeightedParse!AP181)*Variables!$B$5),"")</f>
        <v/>
      </c>
      <c r="P181" s="114" t="str">
        <f>IF($A181&gt;"",IF(AND(OR(EXACT(SquadExport!$BO181,TRUE),EXACT(SquadExport!$BP181,TRUE)),OR(EXACT(SquadExport!$BK181,TRUE),EXACT(SquadExport!$BM181,TRUE))),HARMEAN(WeightedParse!M181,WeightedParse!P181,WeightedParse!S181,WeightedParse!U181,WeightedParse!V181,WeightedParse!W181,WeightedParse!Y181,WeightedParse!AE181,WeightedParse!AF181,WeightedParse!AP181),HARMEAN(WeightedParse!M181,WeightedParse!P181,WeightedParse!S181,WeightedParse!U181,WeightedParse!V181,WeightedParse!W181,WeightedParse!Y181,WeightedParse!AE181,WeightedParse!AF181,WeightedParse!AP181)*Variables!$B$5),"")</f>
        <v/>
      </c>
      <c r="Q181" s="114" t="str">
        <f>IF($A181&gt;"",IF(AND(OR(EXACT(SquadExport!$BO181,TRUE),EXACT(SquadExport!$BP181,TRUE)),OR(EXACT(SquadExport!$BK181,TRUE),EXACT(SquadExport!$BM181,TRUE))),HARMEAN(WeightedParse!H181,WeightedParse!P181,WeightedParse!Q181,WeightedParse!S181,WeightedParse!T181,WeightedParse!V181,WeightedParse!X181,WeightedParse!Y181,WeightedParse!Z181,WeightedParse!AE181,WeightedParse!AF181,WeightedParse!AH181,WeightedParse!AN181,WeightedParse!AO181),HARMEAN(WeightedParse!H181,WeightedParse!P181,WeightedParse!Q181,WeightedParse!S181,WeightedParse!T181,WeightedParse!V181,WeightedParse!X181,WeightedParse!Y181,WeightedParse!Z181,WeightedParse!AE181,WeightedParse!AF181,WeightedParse!AH181,WeightedParse!AN181,WeightedParse!AO181)*Variables!$B$5),"")</f>
        <v/>
      </c>
      <c r="R181" s="115" t="str">
        <f>IF($A181&gt;"",IF(AND(OR(EXACT(SquadExport!$BO181,TRUE),EXACT(SquadExport!$BP181,TRUE)),OR(EXACT(SquadExport!$BK181,TRUE),EXACT(SquadExport!$BM181,TRUE))),HARMEAN(WeightedParse!H181,WeightedParse!I181,WeightedParse!K181,WeightedParse!P181,WeightedParse!Q181,WeightedParse!S181,WeightedParse!T181,WeightedParse!V181,WeightedParse!Y181,WeightedParse!Z181,WeightedParse!AD181,WeightedParse!AE181,WeightedParse!AF181,WeightedParse!AH181,WeightedParse!AI181,WeightedParse!AJ181,WeightedParse!AN181,WeightedParse!AO181),HARMEAN(WeightedParse!H181,WeightedParse!I181,WeightedParse!K181,WeightedParse!P181,WeightedParse!Q181,WeightedParse!S181,WeightedParse!T181,WeightedParse!V181,WeightedParse!Y181,WeightedParse!Z181,WeightedParse!AD181,WeightedParse!AE181,WeightedParse!AF181,WeightedParse!AH181,WeightedParse!AI181,WeightedParse!AJ181,WeightedParse!AN181,WeightedParse!AO181)*Variables!$B$5),"")</f>
        <v/>
      </c>
      <c r="S181" s="115" t="str">
        <f>IF($A181&gt;"",IF(AND(OR(EXACT(SquadExport!$BO181,TRUE),EXACT(SquadExport!$BP181,TRUE)),OR(EXACT(SquadExport!$BK181,TRUE),EXACT(SquadExport!$BM181,TRUE))),HARMEAN(WeightedParse!H181,WeightedParse!I181,WeightedParse!K181,WeightedParse!Q181,WeightedParse!S181,WeightedParse!T181,WeightedParse!V181,WeightedParse!X181,WeightedParse!Z181,WeightedParse!AB181,WeightedParse!AD181,WeightedParse!AF181,WeightedParse!AG181,WeightedParse!AH181,WeightedParse!AI181,WeightedParse!AJ181,WeightedParse!AK181,WeightedParse!AN181,WeightedParse!AO181),HARMEAN(WeightedParse!H181,WeightedParse!I181,WeightedParse!K181,WeightedParse!Q181,WeightedParse!S181,WeightedParse!T181,WeightedParse!V181,WeightedParse!X181,WeightedParse!Z181,WeightedParse!AB181,WeightedParse!AD181,WeightedParse!AF181,WeightedParse!AG181,WeightedParse!AH181,WeightedParse!AI181,WeightedParse!AJ181,WeightedParse!AK181,WeightedParse!AN181,WeightedParse!AO181)*Variables!$B$5),"")</f>
        <v/>
      </c>
      <c r="T181" s="114" t="str">
        <f>IF($A181&gt;"",IF(AND(OR(EXACT(SquadExport!$BO181,TRUE),EXACT(SquadExport!$BP181,TRUE)),OR(EXACT(SquadExport!$BK181,TRUE),EXACT(SquadExport!$BM181,TRUE))),HARMEAN(WeightedParse!I181,WeightedParse!K181,WeightedParse!N181,WeightedParse!P181,WeightedParse!Q181,WeightedParse!S181,WeightedParse!T181,WeightedParse!V181,WeightedParse!X181,WeightedParse!Y181,WeightedParse!Z181,WeightedParse!AB181,WeightedParse!AD181,WeightedParse!AE181,WeightedParse!AF181,WeightedParse!AH181,WeightedParse!AI181,WeightedParse!AJ181,WeightedParse!AN181,WeightedParse!AO181)*WeightedParse!BD181,(HARMEAN(WeightedParse!I181,WeightedParse!K181,WeightedParse!N181,WeightedParse!P181,WeightedParse!Q181,WeightedParse!S181,WeightedParse!T181,WeightedParse!V181,WeightedParse!X181,WeightedParse!Y181,WeightedParse!Z181,WeightedParse!AB181,WeightedParse!AD181,WeightedParse!AE181,WeightedParse!AF181,WeightedParse!AH181,WeightedParse!AI181,WeightedParse!AJ181,WeightedParse!AN181,WeightedParse!AO181)*WeightedParse!BD181)*Variables!$B$5),"")</f>
        <v/>
      </c>
      <c r="U181" s="114" t="str">
        <f>IF($A181&gt;"",IF(EXACT(SquadExport!$BQ181,TRUE),HARMEAN(WeightedParse!P181,WeightedParse!S181,WeightedParse!V181,WeightedParse!X181,WeightedParse!Y181,WeightedParse!Z181,WeightedParse!AE181,WeightedParse!AF181,WeightedParse!AP181),HARMEAN(WeightedParse!P181,WeightedParse!S181,WeightedParse!V181,WeightedParse!X181,WeightedParse!Y181,WeightedParse!Z181,WeightedParse!AE181,WeightedParse!AF181,WeightedParse!AP181)*Variables!$B$5),"")</f>
        <v/>
      </c>
      <c r="V181" s="114" t="str">
        <f>IF($A181&gt;"",IF(EXACT(SquadExport!$BQ181,TRUE),HARMEAN(WeightedParse!K181,WeightedParse!Q181,WeightedParse!S181,WeightedParse!T181,WeightedParse!V181,WeightedParse!X181,WeightedParse!Z181,WeightedParse!AE181,WeightedParse!AF181,WeightedParse!AG181,WeightedParse!AH181,WeightedParse!AK181),HARMEAN(WeightedParse!K181,WeightedParse!Q181,WeightedParse!S181,WeightedParse!T181,WeightedParse!V181,WeightedParse!X181,WeightedParse!Z181,WeightedParse!AE181,WeightedParse!AF181,WeightedParse!AG181,WeightedParse!AH181,WeightedParse!AK181)*Variables!$B$5),"")</f>
        <v/>
      </c>
      <c r="W181" s="114" t="str">
        <f>IF($A181&gt;"",IF(EXACT(SquadExport!$BQ181,TRUE),HARMEAN(WeightedParse!I181,WeightedParse!K181,WeightedParse!N181,WeightedParse!Q181,WeightedParse!T181,WeightedParse!V181,WeightedParse!X181,WeightedParse!Z181,WeightedParse!AB181,WeightedParse!AD181,WeightedParse!AF181,WeightedParse!AG181,WeightedParse!AK181),HARMEAN(WeightedParse!I181,WeightedParse!K181,WeightedParse!N181,WeightedParse!Q181,WeightedParse!T181,WeightedParse!V181,WeightedParse!X181,WeightedParse!Z181,WeightedParse!AB181,WeightedParse!AD181,WeightedParse!AF181,WeightedParse!AG181,WeightedParse!AK181)*Variables!$B$5),"")</f>
        <v/>
      </c>
      <c r="X181" s="114" t="str">
        <f>IF($A181&gt;"",IF(EXACT(SquadExport!$BQ181,TRUE),HARMEAN(WeightedParse!K181,WeightedParse!P181,WeightedParse!Q181,WeightedParse!S181,WeightedParse!U181,WeightedParse!V181,WeightedParse!X181,WeightedParse!Y181,WeightedParse!Z181,WeightedParse!AE181,WeightedParse!AF181,WeightedParse!AH181,WeightedParse!AO181,WeightedParse!AP181),HARMEAN(WeightedParse!K181,WeightedParse!P181,WeightedParse!Q181,WeightedParse!S181,WeightedParse!U181,WeightedParse!V181,WeightedParse!X181,WeightedParse!Y181,WeightedParse!Z181,WeightedParse!AE181,WeightedParse!AF181,WeightedParse!AH181,WeightedParse!AO181,WeightedParse!AP181)*Variables!$B$5),"")</f>
        <v/>
      </c>
      <c r="Y181" s="114" t="str">
        <f>IF($A181&gt;"",IF(EXACT(SquadExport!$BQ181,TRUE),HARMEAN(WeightedParse!P181,WeightedParse!Q181,WeightedParse!S181,WeightedParse!U181,WeightedParse!V181,WeightedParse!W181,WeightedParse!Y181,WeightedParse!AE181,WeightedParse!AF181,WeightedParse!AH181,WeightedParse!AJ181,WeightedParse!AN181,WeightedParse!AO181,WeightedParse!AP181),HARMEAN(WeightedParse!P181,WeightedParse!Q181,WeightedParse!S181,WeightedParse!U181,WeightedParse!V181,WeightedParse!W181,WeightedParse!Y181,WeightedParse!AE181,WeightedParse!AF181,WeightedParse!AH181,WeightedParse!AJ181,WeightedParse!AN181,WeightedParse!AO181,WeightedParse!AP181)*Variables!$B$5),"")</f>
        <v/>
      </c>
      <c r="Z181" s="114" t="str">
        <f>IF($A181&gt;"",IF(EXACT(SquadExport!$BQ181,TRUE),HARMEAN(WeightedParse!M181,WeightedParse!P181,WeightedParse!Q181,WeightedParse!S181,WeightedParse!U181,WeightedParse!V181,WeightedParse!W181,WeightedParse!X181,WeightedParse!Y181,WeightedParse!Z181,WeightedParse!AE181,WeightedParse!AF181,WeightedParse!AH181,WeightedParse!AL181,WeightedParse!AO181,WeightedParse!AP181),HARMEAN(WeightedParse!M181,WeightedParse!P181,WeightedParse!Q181,WeightedParse!S181,WeightedParse!U181,WeightedParse!V181,WeightedParse!W181,WeightedParse!X181,WeightedParse!Y181,WeightedParse!Z181,WeightedParse!AE181,WeightedParse!AF181,WeightedParse!AH181,WeightedParse!AL181,WeightedParse!AO181,WeightedParse!AP181)*Variables!$B$5),"")</f>
        <v/>
      </c>
      <c r="AA181" s="114" t="str">
        <f>IF($A181&gt;"",IF(EXACT(SquadExport!$BQ181,TRUE),HARMEAN(WeightedParse!J181,WeightedParse!K181,WeightedParse!N181,WeightedParse!P181,WeightedParse!Q181,WeightedParse!S181,WeightedParse!V181,WeightedParse!X181,WeightedParse!Y181,WeightedParse!Z181,WeightedParse!AD181,WeightedParse!AE181,WeightedParse!AH181,WeightedParse!AI181,WeightedParse!AK181,WeightedParse!AN181,WeightedParse!AO181,WeightedParse!AP181),HARMEAN(WeightedParse!J181,WeightedParse!K181,WeightedParse!N181,WeightedParse!P181,WeightedParse!Q181,WeightedParse!S181,WeightedParse!V181,WeightedParse!X181,WeightedParse!Y181,WeightedParse!Z181,WeightedParse!AD181,WeightedParse!AE181,WeightedParse!AH181,WeightedParse!AI181,WeightedParse!AK181,WeightedParse!AN181,WeightedParse!AO181,WeightedParse!AP181)*Variables!$B$5),"")</f>
        <v/>
      </c>
      <c r="AB181" s="114" t="str">
        <f>IF($A181&gt;"",IF(AND(EXACT(SquadExport!$BR181,TRUE),EXACT(SquadExport!$BL181,TRUE)),HARMEAN(WeightedParse!I181,WeightedParse!K181,WeightedParse!N181,WeightedParse!Q181,WeightedParse!T181,WeightedParse!V181,WeightedParse!X181,WeightedParse!Y181,WeightedParse!Z181,WeightedParse!AD181,WeightedParse!AE181,WeightedParse!AF181,WeightedParse!AG181,WeightedParse!AH181,WeightedParse!AI181,WeightedParse!AJ181,WeightedParse!AK181,WeightedParse!AN181,WeightedParse!AO181),HARMEAN(WeightedParse!I181,WeightedParse!K181,WeightedParse!N181,WeightedParse!Q181,WeightedParse!T181,WeightedParse!V181,WeightedParse!X181,WeightedParse!Y181,WeightedParse!Z181,WeightedParse!AD181,WeightedParse!AE181,WeightedParse!AF181,WeightedParse!AG181,WeightedParse!AH181,WeightedParse!AI181,WeightedParse!AJ181,WeightedParse!AK181,WeightedParse!AN181,WeightedParse!AO181)*Variables!$B$5),"")</f>
        <v/>
      </c>
      <c r="AC181" s="114" t="str">
        <f>IF($A181&gt;"",IF(AND(EXACT(SquadExport!$BR181,TRUE),EXACT(SquadExport!$BL181,TRUE)),HARMEAN(WeightedParse!K181,WeightedParse!Q181,WeightedParse!S181,WeightedParse!T181,WeightedParse!V181,WeightedParse!X181,WeightedParse!Y181,WeightedParse!Z181,WeightedParse!AD181,WeightedParse!AE181,WeightedParse!AF181,WeightedParse!AG181,WeightedParse!AH181,WeightedParse!AO181),HARMEAN(WeightedParse!K181,WeightedParse!Q181,WeightedParse!S181,WeightedParse!T181,WeightedParse!V181,WeightedParse!X181,WeightedParse!Y181,WeightedParse!Z181,WeightedParse!AD181,WeightedParse!AE181,WeightedParse!AF181,WeightedParse!AG181,WeightedParse!AH181,WeightedParse!AO181)*Variables!$B$5),"")</f>
        <v/>
      </c>
      <c r="AD181" s="114" t="str">
        <f>IF($A181&gt;"",IF(AND(EXACT(SquadExport!$BR181,TRUE),EXACT(SquadExport!$BL181,TRUE)),HARMEAN(WeightedParse!I181,WeightedParse!J181,WeightedParse!K181,WeightedParse!N181,WeightedParse!Q181,WeightedParse!S181,WeightedParse!T181,WeightedParse!V181,WeightedParse!X181,WeightedParse!Z181,WeightedParse!AB181,WeightedParse!AD181,WeightedParse!AG181,WeightedParse!AH181,WeightedParse!AI181,WeightedParse!AK181,WeightedParse!AO181),HARMEAN(WeightedParse!I181,WeightedParse!J181,WeightedParse!K181,WeightedParse!N181,WeightedParse!Q181,WeightedParse!S181,WeightedParse!T181,WeightedParse!V181,WeightedParse!X181,WeightedParse!Z181,WeightedParse!AB181,WeightedParse!AD181,WeightedParse!AG181,WeightedParse!AH181,WeightedParse!AI181,WeightedParse!AK181,WeightedParse!AO181)*Variables!$B$5),"")</f>
        <v/>
      </c>
      <c r="AE181" s="114" t="str">
        <f>IF($A181&gt;"",IF(AND(EXACT(SquadExport!$BR181,TRUE),EXACT(SquadExport!$BL181,TRUE)),HARMEAN(WeightedParse!K181,WeightedParse!N181,WeightedParse!P181,WeightedParse!Q181,WeightedParse!S181,WeightedParse!T181,WeightedParse!U181,WeightedParse!V181,WeightedParse!X181,WeightedParse!Y181,WeightedParse!Z181,WeightedParse!AD181,WeightedParse!AE181,WeightedParse!AF181,WeightedParse!AG181,WeightedParse!AH181,WeightedParse!AI181,WeightedParse!AO181),HARMEAN(WeightedParse!K181,WeightedParse!N181,WeightedParse!P181,WeightedParse!Q181,WeightedParse!S181,WeightedParse!T181,WeightedParse!U181,WeightedParse!V181,WeightedParse!X181,WeightedParse!Y181,WeightedParse!Z181,WeightedParse!AD181,WeightedParse!AE181,WeightedParse!AF181,WeightedParse!AG181,WeightedParse!AH181,WeightedParse!AI181,WeightedParse!AO181)*Variables!$B$5),"")</f>
        <v/>
      </c>
      <c r="AF181" s="114" t="str">
        <f>IF($A181&gt;"",IF(AND(EXACT(SquadExport!$BR181,TRUE),EXACT(SquadExport!$BL181,TRUE)),HARMEAN(WeightedParse!I181,WeightedParse!J181,WeightedParse!K181,WeightedParse!N181,WeightedParse!Q181,WeightedParse!S181,WeightedParse!T181,WeightedParse!U181,WeightedParse!V181,WeightedParse!X181,WeightedParse!Z181,WeightedParse!AD181,WeightedParse!AE181,WeightedParse!AF181,WeightedParse!AH181,WeightedParse!AI181,WeightedParse!AK181,WeightedParse!AN181,WeightedParse!AO181,WeightedParse!AP181),HARMEAN(WeightedParse!I181,WeightedParse!J181,WeightedParse!K181,WeightedParse!N181,WeightedParse!Q181,WeightedParse!S181,WeightedParse!T181,WeightedParse!U181,WeightedParse!V181,WeightedParse!X181,WeightedParse!Z181,WeightedParse!AD181,WeightedParse!AE181,WeightedParse!AF181,WeightedParse!AH181,WeightedParse!AI181,WeightedParse!AK181,WeightedParse!AN181,WeightedParse!AO181,WeightedParse!AP181)*Variables!$B$5),"")</f>
        <v/>
      </c>
      <c r="AG181" s="114" t="str">
        <f>IF($A181&gt;"",IF(AND(OR(EXACT(SquadExport!$BR181,TRUE),EXACT(SquadExport!$BS181,TRUE)),OR(EXACT(SquadExport!$BK181,TRUE),EXACT(SquadExport!$BM181,TRUE))),HARMEAN(WeightedParse!I181,WeightedParse!K181,WeightedParse!Q181,WeightedParse!T181,WeightedParse!X181,WeightedParse!Z181,WeightedParse!AD181,WeightedParse!AF181,WeightedParse!AG181,WeightedParse!AJ181),HARMEAN(WeightedParse!I181,WeightedParse!K181,WeightedParse!Q181,WeightedParse!T181,WeightedParse!X181,WeightedParse!Z181,WeightedParse!AD181,WeightedParse!AF181,WeightedParse!AG181,WeightedParse!AJ181)*Variables!$B$5),"")</f>
        <v/>
      </c>
      <c r="AH181" s="114" t="str">
        <f>IF($A181&gt;"",IF(AND(OR(EXACT(SquadExport!$BR181,TRUE),EXACT(SquadExport!$BS181,TRUE)),OR(EXACT(SquadExport!$BK181,TRUE),EXACT(SquadExport!$BM181,TRUE))),HARMEAN(WeightedParse!H181,WeightedParse!K181,WeightedParse!P181,WeightedParse!Q181,WeightedParse!S181,WeightedParse!T181,WeightedParse!V181,WeightedParse!X181,WeightedParse!Y181,WeightedParse!Z181,WeightedParse!AD181,WeightedParse!AE181,WeightedParse!AF181,WeightedParse!AG181,WeightedParse!AH181,WeightedParse!AO181),HARMEAN(WeightedParse!H181,WeightedParse!K181,WeightedParse!P181,WeightedParse!Q181,WeightedParse!S181,WeightedParse!T181,WeightedParse!V181,WeightedParse!X181,WeightedParse!Y181,WeightedParse!Z181,WeightedParse!AD181,WeightedParse!AE181,WeightedParse!AF181,WeightedParse!AG181,WeightedParse!AH181,WeightedParse!AO181)*Variables!$B$5),"")</f>
        <v/>
      </c>
      <c r="AI181" s="114" t="str">
        <f>IF($A181&gt;"",IF(AND(OR(EXACT(SquadExport!$BR181,TRUE),EXACT(SquadExport!$BS181,TRUE)),OR(EXACT(SquadExport!$BK181,TRUE),EXACT(SquadExport!$BM181,TRUE))),HARMEAN(WeightedParse!H181,WeightedParse!I181,WeightedParse!K181,WeightedParse!P181,WeightedParse!Q181,WeightedParse!S181,WeightedParse!T181,WeightedParse!U181,WeightedParse!V181,WeightedParse!X181,WeightedParse!Y181,WeightedParse!Z181,WeightedParse!AD181,WeightedParse!AE181,WeightedParse!AF181,WeightedParse!AH181,WeightedParse!AI181,WeightedParse!AO181),HARMEAN(WeightedParse!H181,WeightedParse!I181,WeightedParse!K181,WeightedParse!P181,WeightedParse!Q181,WeightedParse!S181,WeightedParse!T181,WeightedParse!U181,WeightedParse!V181,WeightedParse!X181,WeightedParse!Y181,WeightedParse!Z181,WeightedParse!AD181,WeightedParse!AE181,WeightedParse!AF181,WeightedParse!AH181,WeightedParse!AI181,WeightedParse!AO181)*Variables!$B$5),"")</f>
        <v/>
      </c>
      <c r="AJ181" s="114" t="str">
        <f>IF($A181&gt;"",IF(AND(OR(EXACT(SquadExport!$BR181,TRUE),EXACT(SquadExport!$BS181,TRUE)),OR(EXACT(SquadExport!$BK181,TRUE),EXACT(SquadExport!$BM181,TRUE))),HARMEAN(WeightedParse!H181,WeightedParse!K181,WeightedParse!M181,WeightedParse!V181,WeightedParse!W181,WeightedParse!AD181,WeightedParse!AF181,WeightedParse!AH181,WeightedParse!AK181,WeightedParse!AL181,WeightedParse!AO181,WeightedParse!AP181)*(CONVERT(LEFT(SquadExport!$E181,FIND("'",SquadExport!$E181)-1)+((MID(SquadExport!$E181,FIND("'",SquadExport!$E181)+1,LEN(SquadExport!$E181)-FIND("'",SquadExport!$E181)-1))/12),"ft","m")-1)/(Variables!$C$4-1),(HARMEAN(WeightedParse!H181,WeightedParse!K181,WeightedParse!M181,WeightedParse!V181,WeightedParse!W181,WeightedParse!AD181,WeightedParse!AF181,WeightedParse!AH181,WeightedParse!AK181,WeightedParse!AL181,WeightedParse!AO181,WeightedParse!AP181)*(CONVERT(LEFT(SquadExport!$E181,FIND("'",SquadExport!$E181)-1)+((MID(SquadExport!$E181,FIND("'",SquadExport!$E181)+1,LEN(SquadExport!$E181)-FIND("'",SquadExport!$E181)-1))/12),"ft","m")-1)/(Variables!$C$4-1))*Variables!$B$5),"")</f>
        <v/>
      </c>
      <c r="AK181" s="114" t="str">
        <f>IF($A181&gt;"",IF(AND(OR(EXACT(SquadExport!$BR181,TRUE),EXACT(SquadExport!$BS181,TRUE)),OR(EXACT(SquadExport!$BK181,TRUE),EXACT(SquadExport!$BM181,TRUE))),HARMEAN(WeightedParse!J181,WeightedParse!K181,WeightedParse!T181,WeightedParse!V181,WeightedParse!X181,WeightedParse!Y181,WeightedParse!Z181,WeightedParse!AD181,WeightedParse!AH181,WeightedParse!AI181,WeightedParse!AK181,WeightedParse!AO181),HARMEAN(WeightedParse!J181,WeightedParse!K181,WeightedParse!T181,WeightedParse!V181,WeightedParse!X181,WeightedParse!Y181,WeightedParse!Z181,WeightedParse!AD181,WeightedParse!AH181,WeightedParse!AI181,WeightedParse!AK181,WeightedParse!AO181)*Variables!$B$5),"")</f>
        <v/>
      </c>
      <c r="AL181" s="114" t="str">
        <f>IF($A181&gt;"",IF(AND(OR(EXACT(SquadExport!$BR181,TRUE),EXACT(SquadExport!$BS181,TRUE)),OR(EXACT(SquadExport!$BK181,TRUE),EXACT(SquadExport!$BM181,TRUE))),HARMEAN(WeightedParse!H181,WeightedParse!I181,WeightedParse!K181,WeightedParse!Q181,WeightedParse!T181,WeightedParse!V181,WeightedParse!AB181,WeightedParse!AD181,WeightedParse!AH181,WeightedParse!AI181,WeightedParse!AJ181,WeightedParse!AN181,WeightedParse!AO181),HARMEAN(WeightedParse!H181,WeightedParse!I181,WeightedParse!K181,WeightedParse!Q181,WeightedParse!T181,WeightedParse!V181,WeightedParse!AB181,WeightedParse!AD181,WeightedParse!AH181,WeightedParse!AI181,WeightedParse!AJ181,WeightedParse!AN181,WeightedParse!AO181)*Variables!$B$5),"")</f>
        <v/>
      </c>
      <c r="AM181" s="114" t="str">
        <f>IF($A181&gt;"",IF(AND(OR(EXACT(SquadExport!$BR181,TRUE),EXACT(SquadExport!$BS181,TRUE)),OR(EXACT(SquadExport!$BK181,TRUE),EXACT(SquadExport!$BM181,TRUE))),HARMEAN(WeightedParse!I181,WeightedParse!J181,WeightedParse!K181,WeightedParse!N181,WeightedParse!Q181,WeightedParse!T181,WeightedParse!V181,WeightedParse!X181,WeightedParse!AB181,WeightedParse!AD181,WeightedParse!AG181,WeightedParse!AI181,WeightedParse!AJ181,WeightedParse!AK181,WeightedParse!AN181)*WeightedParse!BD181,(HARMEAN(WeightedParse!I181,WeightedParse!J181,WeightedParse!K181,WeightedParse!N181,WeightedParse!Q181,WeightedParse!T181,WeightedParse!V181,WeightedParse!X181,WeightedParse!AB181,WeightedParse!AD181,WeightedParse!AG181,WeightedParse!AI181,WeightedParse!AJ181,WeightedParse!AK181,WeightedParse!AN181)*WeightedParse!BD181)*Variables!$B$5),"")</f>
        <v/>
      </c>
      <c r="AN181" s="114" t="str">
        <f>IF($A181&gt;"",IF(AND(OR(EXACT(SquadExport!$BR181,TRUE),EXACT(SquadExport!$BS181,TRUE)),OR(EXACT(SquadExport!$BK181,TRUE),EXACT(SquadExport!$BM181,TRUE))),HARMEAN(WeightedParse!H181,WeightedParse!I181,WeightedParse!K181,WeightedParse!N181,WeightedParse!Q181,WeightedParse!T181,WeightedParse!V181,WeightedParse!X181,WeightedParse!Z181,WeightedParse!AD181,WeightedParse!AG181,WeightedParse!AH181,WeightedParse!AI181,WeightedParse!AJ181,WeightedParse!AN181,WeightedParse!AO181)*WeightedParse!BD181,(HARMEAN(WeightedParse!H181,WeightedParse!I181,WeightedParse!K181,WeightedParse!N181,WeightedParse!Q181,WeightedParse!T181,WeightedParse!V181,WeightedParse!X181,WeightedParse!Z181,WeightedParse!AD181,WeightedParse!AG181,WeightedParse!AH181,WeightedParse!AI181,WeightedParse!AJ181,WeightedParse!AN181,WeightedParse!AO181)*WeightedParse!BD181)*Variables!$B$5),"")</f>
        <v/>
      </c>
      <c r="AO181" s="114" t="str">
        <f>IF($A181&gt;"",IF(AND(EXACT(SquadExport!$BS181,TRUE),EXACT(SquadExport!$BL181,TRUE)),HARMEAN(WeightedParse!K181,WeightedParse!Q181,WeightedParse!T181,WeightedParse!V181,WeightedParse!X181,WeightedParse!Z181,WeightedParse!AB181,WeightedParse!AD181,WeightedParse!AG181,WeightedParse!AK181),HARMEAN(WeightedParse!K181,WeightedParse!Q181,WeightedParse!T181,WeightedParse!V181,WeightedParse!X181,WeightedParse!Z181,WeightedParse!AB181,WeightedParse!AD181,WeightedParse!AG181,WeightedParse!AK181)*Variables!$B$5),"")</f>
        <v/>
      </c>
      <c r="AP181" s="114" t="str">
        <f>IF($A181&gt;"",IF(AND(EXACT(SquadExport!$BS181,TRUE),EXACT(SquadExport!$BL181,TRUE)),HARMEAN(WeightedParse!I181,WeightedParse!K181,WeightedParse!Q181,WeightedParse!T181,WeightedParse!V181,WeightedParse!X181,WeightedParse!Z181,WeightedParse!AB181,WeightedParse!AD181,WeightedParse!AF181,WeightedParse!AG181,WeightedParse!AI181,WeightedParse!AJ181),HARMEAN(WeightedParse!I181,WeightedParse!K181,WeightedParse!Q181,WeightedParse!T181,WeightedParse!V181,WeightedParse!X181,WeightedParse!Z181,WeightedParse!AB181,WeightedParse!AD181,WeightedParse!AF181,WeightedParse!AG181,WeightedParse!AI181,WeightedParse!AJ181)*Variables!$B$5),"")</f>
        <v/>
      </c>
      <c r="AQ181" s="114" t="str">
        <f>IF($A181&gt;"",IF(AND(EXACT(SquadExport!$BS181,TRUE),EXACT(SquadExport!$BL181,TRUE)),HARMEAN(WeightedParse!I181,WeightedParse!J181,WeightedParse!K181,WeightedParse!Q181,WeightedParse!T181,WeightedParse!V181,WeightedParse!X181,WeightedParse!Z181,WeightedParse!AB181,WeightedParse!AD181,WeightedParse!AG181,WeightedParse!AI181,WeightedParse!AJ181,WeightedParse!AK181),HARMEAN(WeightedParse!I181,WeightedParse!J181,WeightedParse!K181,WeightedParse!Q181,WeightedParse!T181,WeightedParse!V181,WeightedParse!X181,WeightedParse!Z181,WeightedParse!AB181,WeightedParse!AD181,WeightedParse!AG181,WeightedParse!AI181,WeightedParse!AJ181,WeightedParse!AK181)*Variables!$B$5),"")</f>
        <v/>
      </c>
      <c r="AR181" s="114" t="str">
        <f>IF($A181&gt;"",IF(AND(EXACT(SquadExport!$BS181,TRUE),EXACT(SquadExport!$BL181,TRUE)),HARMEAN(WeightedParse!I181,WeightedParse!J181,WeightedParse!K181,WeightedParse!Q181,WeightedParse!T181,WeightedParse!V181,WeightedParse!X181,WeightedParse!Y181,WeightedParse!Z181,WeightedParse!AD181,WeightedParse!AH181,WeightedParse!AI181,WeightedParse!AJ181,WeightedParse!AK181,WeightedParse!AN181,WeightedParse!AO181),HARMEAN(WeightedParse!I181,WeightedParse!J181,WeightedParse!K181,WeightedParse!Q181,WeightedParse!T181,WeightedParse!V181,WeightedParse!X181,WeightedParse!Y181,WeightedParse!Z181,WeightedParse!AD181,WeightedParse!AH181,WeightedParse!AI181,WeightedParse!AJ181,WeightedParse!AK181,WeightedParse!AN181,WeightedParse!AO181)*Variables!$B$5),"")</f>
        <v/>
      </c>
      <c r="AS181" s="114" t="str">
        <f>IF($A181&gt;"",IF(AND(EXACT(SquadExport!$BT181,TRUE),EXACT(SquadExport!$BL181,TRUE)),HARMEAN(WeightedParse!J181,WeightedParse!K181,WeightedParse!M181,WeightedParse!T181,WeightedParse!V181,WeightedParse!X181,WeightedParse!Z181,WeightedParse!AD181,WeightedParse!AI181),(HARMEAN(WeightedParse!J181,WeightedParse!K181,WeightedParse!M181,WeightedParse!T181,WeightedParse!V181,WeightedParse!X181,WeightedParse!Z181,WeightedParse!AD181,WeightedParse!AI181)*Variables!$B$5)),"")</f>
        <v/>
      </c>
      <c r="AT181" s="114" t="str">
        <f>IF($A181&gt;"",IF(AND(EXACT(SquadExport!$BT181,TRUE),EXACT(SquadExport!$BL181,TRUE)),HARMEAN(WeightedParse!J181,WeightedParse!K181,WeightedParse!M181,WeightedParse!U181,WeightedParse!V181,WeightedParse!W181,WeightedParse!X181,WeightedParse!Z181,WeightedParse!AD181,WeightedParse!AF181,WeightedParse!AK181,WeightedParse!AL181,WeightedParse!AP181)*(CONVERT(LEFT(SquadExport!$E181,FIND("'",SquadExport!$E181)-1)+((MID(SquadExport!$E181,FIND("'",SquadExport!$E181)+1,LEN(SquadExport!$E181)-FIND("'",SquadExport!$E181)-1))/12),"ft","m")-1)/(Variables!$C$4-1),(HARMEAN(WeightedParse!J181,WeightedParse!K181,WeightedParse!M181,WeightedParse!U181,WeightedParse!V181,WeightedParse!W181,WeightedParse!X181,WeightedParse!Z181,WeightedParse!AD181,WeightedParse!AF181,WeightedParse!AK181,WeightedParse!AL181,WeightedParse!AP181)*(CONVERT(LEFT(SquadExport!$E181,FIND("'",SquadExport!$E181)-1)+((MID(SquadExport!$E181,FIND("'",SquadExport!$E181)+1,LEN(SquadExport!$E181)-FIND("'",SquadExport!$E181)-1))/12),"ft","m")-1)/(Variables!$C$4-1)))*Variables!$B$5,"")</f>
        <v/>
      </c>
      <c r="AU181" s="114" t="str">
        <f>IF($A181&gt;"",IF(AND(EXACT(SquadExport!$BT181,TRUE),EXACT(SquadExport!$BL181,TRUE)),HARMEAN(WeightedParse!I181,WeightedParse!J181,WeightedParse!K181,WeightedParse!Q181,WeightedParse!T181,WeightedParse!V181,WeightedParse!X181,WeightedParse!Z181,WeightedParse!AB181,WeightedParse!AD181,WeightedParse!AF181,WeightedParse!AG181,WeightedParse!AK181,WeightedParse!AP181),HARMEAN(WeightedParse!I181,WeightedParse!J181,WeightedParse!K181,WeightedParse!Q181,WeightedParse!T181,WeightedParse!V181,WeightedParse!X181,WeightedParse!Z181,WeightedParse!AB181,WeightedParse!AD181,WeightedParse!AF181,WeightedParse!AG181,WeightedParse!AK181,WeightedParse!AP181)*Variables!$B$5),"")</f>
        <v/>
      </c>
      <c r="AV181" s="114" t="str">
        <f>IF($A181&gt;"",IF(AND(EXACT(SquadExport!$BT181,TRUE),EXACT(SquadExport!$BL181,TRUE)),HARMEAN(WeightedParse!I181,WeightedParse!J181,WeightedParse!K181,WeightedParse!Q181,WeightedParse!T181,WeightedParse!V181,WeightedParse!X181,WeightedParse!Z181,WeightedParse!AD181,WeightedParse!AH181,WeightedParse!AI181,WeightedParse!AJ181,WeightedParse!AK181,WeightedParse!AN181,WeightedParse!AO181),HARMEAN(WeightedParse!I181,WeightedParse!J181,WeightedParse!K181,WeightedParse!Q181,WeightedParse!T181,WeightedParse!V181,WeightedParse!X181,WeightedParse!Z181,WeightedParse!AD181,WeightedParse!AH181,WeightedParse!AI181,WeightedParse!AJ181,WeightedParse!AK181,WeightedParse!AN181,WeightedParse!AO181)*Variables!$B$5),"")</f>
        <v/>
      </c>
      <c r="AW181" s="114" t="str">
        <f>IF($A181&gt;"",IF(AND(EXACT(SquadExport!$BT181,TRUE),EXACT(SquadExport!$BL181,TRUE)),HARMEAN(WeightedParse!I181,WeightedParse!J181,WeightedParse!K181,WeightedParse!Q181,WeightedParse!T181,WeightedParse!V181,WeightedParse!X181,WeightedParse!Z181,WeightedParse!AB181,WeightedParse!AD181,WeightedParse!AF181,WeightedParse!AG181,WeightedParse!AI181,WeightedParse!AJ181,WeightedParse!AK181),HARMEAN(WeightedParse!I181,WeightedParse!J181,WeightedParse!K181,WeightedParse!Q181,WeightedParse!T181,WeightedParse!V181,WeightedParse!X181,WeightedParse!Z181,WeightedParse!AB181,WeightedParse!AD181,WeightedParse!AF181,WeightedParse!AG181,WeightedParse!AI181,WeightedParse!AJ181,WeightedParse!AK181)*Variables!$B$5),"")</f>
        <v/>
      </c>
      <c r="AX181" s="114" t="str">
        <f>IF($A181&gt;"",IF(AND(EXACT(SquadExport!$BT181,TRUE),EXACT(SquadExport!$BL181,TRUE)),HARMEAN(WeightedParse!K181,WeightedParse!Q181,WeightedParse!U181,WeightedParse!V181,WeightedParse!W181,WeightedParse!X181,WeightedParse!Y181,WeightedParse!Z181,WeightedParse!AD181,WeightedParse!AF181,WeightedParse!AH181,WeightedParse!AI181,WeightedParse!AJ181,WeightedParse!AK181,WeightedParse!AN181,WeightedParse!AO181,WeightedParse!AP181),HARMEAN(WeightedParse!K181,WeightedParse!Q181,WeightedParse!U181,WeightedParse!V181,WeightedParse!W181,WeightedParse!X181,WeightedParse!Y181,WeightedParse!Z181,WeightedParse!AD181,WeightedParse!AF181,WeightedParse!AH181,WeightedParse!AI181,WeightedParse!AJ181,WeightedParse!AK181,WeightedParse!AN181,WeightedParse!AO181,WeightedParse!AP181)*Variables!$B$5),"")</f>
        <v/>
      </c>
      <c r="AY181" s="114" t="str">
        <f>IF($A181&gt;"",IF(AND(EXACT(SquadExport!$BT181,TRUE),EXACT(SquadExport!$BL181,TRUE)),HARMEAN(WeightedParse!I181,WeightedParse!J181,WeightedParse!K181,WeightedParse!M181,WeightedParse!N181,WeightedParse!Q181,WeightedParse!T181,WeightedParse!V181,WeightedParse!X181,WeightedParse!Z181,WeightedParse!AD181,WeightedParse!AF181,WeightedParse!AG181,WeightedParse!AH181,WeightedParse!AI181,WeightedParse!AJ181,WeightedParse!AK181,WeightedParse!AL181,WeightedParse!AN181,WeightedParse!AO181,WeightedParse!AP181),HARMEAN(WeightedParse!I181,WeightedParse!J181,WeightedParse!K181,WeightedParse!M181,WeightedParse!N181,WeightedParse!Q181,WeightedParse!T181,WeightedParse!V181,WeightedParse!X181,WeightedParse!Z181,WeightedParse!AD181,WeightedParse!AF181,WeightedParse!AG181,WeightedParse!AH181,WeightedParse!AI181,WeightedParse!AJ181,WeightedParse!AK181,WeightedParse!AL181,WeightedParse!AN181,WeightedParse!AO181,WeightedParse!AP181)*Variables!$B$5),"")</f>
        <v/>
      </c>
    </row>
    <row r="182" spans="1:51" ht="15" customHeight="1" x14ac:dyDescent="0.25">
      <c r="A182" s="3" t="str">
        <f>IF(WeightedParse!A182&gt;"",WeightedParse!A182,"")</f>
        <v/>
      </c>
      <c r="B182" s="4" t="str">
        <f>IF(WeightedParse!B182&gt;0,WeightedParse!B182,"")</f>
        <v/>
      </c>
      <c r="C182" s="4" t="str">
        <f>IF(A182&gt;"",IF(AND(B182&lt;=Variables!$B$8,G182&gt;2),"Youth",IF(AND(B182&lt;=Variables!$B$8,G182&lt;=2),"Prospect",IF(AND(B182&gt;=Variables!$B$9,G182&gt;2),"Old",IF(G182&gt;=3,"Reserves","First Team")))),"")</f>
        <v/>
      </c>
      <c r="D182" s="4" t="str">
        <f>SquadExport!BJ182</f>
        <v/>
      </c>
      <c r="E182" s="4" t="str">
        <f>IF(A182&gt;"",VLOOKUP(F182,Roles!A:B,2,FALSE)&amp;IF(OR(VLOOKUP(F182,Roles!$A:$B,2,FALSE)="FB",VLOOKUP(F182,Roles!$A:$B,2,FALSE)="WB",VLOOKUP(F182,Roles!$A:$B,2,FALSE)="WM",VLOOKUP(F182,Roles!$A:$B,2,FALSE)="W"),IF(AND(SquadExport!BK182=TRUE,SquadExport!BM182=TRUE,WeightedParse!BB182&gt;=WeightedParse!BC182)," (R)",IF(AND(SquadExport!BK182=TRUE,SquadExport!BM182=TRUE,WeightedParse!BB182&lt;WeightedParse!BC182)," (L)",IF(AND(SquadExport!BK182=TRUE,SquadExport!BM182=FALSE), " (L)",IF(AND(SquadExport!BK182=FALSE,SquadExport!BM182=TRUE)," (R)","")))),""),"")</f>
        <v/>
      </c>
      <c r="F182" s="4" t="str" cm="1">
        <f t="array" ref="F182">IF(A182&gt;"",INDEX($J$1:$AY$1,SUMPRODUCT(MAX(($J$2:$AY$200=MAX($J182:$AY182))*(COLUMN($J$2:$AY$200))))-COLUMN($J$1)+1),"")</f>
        <v/>
      </c>
      <c r="G182" s="4" t="str">
        <f t="shared" si="6"/>
        <v/>
      </c>
      <c r="H182" s="4" t="str">
        <f t="shared" si="7"/>
        <v/>
      </c>
      <c r="I182" s="5" t="str">
        <f t="shared" si="8"/>
        <v/>
      </c>
      <c r="J182" s="114" t="str">
        <f>IF($A182&gt;"",HARMEAN(WeightedParse!V182,WeightedParse!Y182,WeightedParse!Z182,WeightedParse!AE182,WeightedParse!AJ182,WeightedParse!AQ182,WeightedParse!AR182,WeightedParse!AS182,WeightedParse!AU182,WeightedParse!AV182,WeightedParse!AW182,WeightedParse!AY182,WeightedParse!BA182),"")</f>
        <v/>
      </c>
      <c r="K182" s="114" t="str">
        <f>IF(A182&gt;"",HARMEAN(WeightedParse!K182,WeightedParse!Q182,WeightedParse!V182,WeightedParse!X182,WeightedParse!Y182,WeightedParse!Z182,WeightedParse!AE182,WeightedParse!AG182,WeightedParse!AI182,WeightedParse!AJ182,WeightedParse!AQ182,WeightedParse!AR182,WeightedParse!AS182,WeightedParse!AU182,WeightedParse!AV182,WeightedParse!AW182,WeightedParse!AY182,WeightedParse!AZ182,WeightedParse!BA182),"")</f>
        <v/>
      </c>
      <c r="L182" s="114" t="str">
        <f>IF($A182&gt;"",IF(AND(EXACT(SquadExport!$BO182,TRUE),EXACT(SquadExport!$BL182,TRUE)),HARMEAN(WeightedParse!M182,WeightedParse!P182,WeightedParse!S182,WeightedParse!U182,WeightedParse!V182,WeightedParse!W182,WeightedParse!Y182,WeightedParse!AE182,WeightedParse!AL182,WeightedParse!AN182,WeightedParse!AP182),HARMEAN(WeightedParse!M182,WeightedParse!P182,WeightedParse!S182,WeightedParse!U182,WeightedParse!V182,WeightedParse!W182,WeightedParse!Y182,WeightedParse!AE182,WeightedParse!AL182,WeightedParse!AN182,WeightedParse!AP182)*Variables!$B$5),"")</f>
        <v/>
      </c>
      <c r="M182" s="114" t="str">
        <f>IF($A182&gt;"",IF(AND(EXACT(SquadExport!$BO182,TRUE),EXACT(SquadExport!$BL182,TRUE)),HARMEAN(WeightedParse!M182,WeightedParse!P182,WeightedParse!S182,WeightedParse!U182,WeightedParse!V182,WeightedParse!W182,WeightedParse!X182,WeightedParse!Y182,WeightedParse!Z182,WeightedParse!AE182,WeightedParse!AL182,WeightedParse!AN182,WeightedParse!AP182),HARMEAN(WeightedParse!M182,WeightedParse!P182,WeightedParse!S182,WeightedParse!U182,WeightedParse!V182,WeightedParse!W182,WeightedParse!X182,WeightedParse!Y182,WeightedParse!Z182,WeightedParse!AE182,WeightedParse!AL182,WeightedParse!AN182,WeightedParse!AP182)*Variables!$B$5),"")</f>
        <v/>
      </c>
      <c r="N182" s="114" t="str">
        <f>IF($A182&gt;"",IF(AND(EXACT(SquadExport!$BO182,TRUE),EXACT(SquadExport!$BL182,TRUE)),HARMEAN(WeightedParse!K182,WeightedParse!M182,WeightedParse!P182,WeightedParse!Q182,WeightedParse!S182,WeightedParse!T182,WeightedParse!U182,WeightedParse!V182,WeightedParse!W182,WeightedParse!X182,WeightedParse!Y182,WeightedParse!Z182,WeightedParse!AE182,WeightedParse!AG182,WeightedParse!AL182,WeightedParse!AN182,WeightedParse!AP182),HARMEAN(WeightedParse!K182,WeightedParse!M182,WeightedParse!P182,WeightedParse!Q182,WeightedParse!S182,WeightedParse!T182,WeightedParse!U182,WeightedParse!V182,WeightedParse!W182,WeightedParse!X182,WeightedParse!Y182,WeightedParse!Z182,WeightedParse!AE182,WeightedParse!AG182,WeightedParse!AL182,WeightedParse!AN182,WeightedParse!AP182)*Variables!$B$5),"")</f>
        <v/>
      </c>
      <c r="O182" s="114" t="str">
        <f>IF($A182&gt;"",IF(AND(EXACT(SquadExport!$BO182,TRUE),EXACT(SquadExport!$BL182,TRUE)),HARMEAN(WeightedParse!I182,WeightedParse!K182,WeightedParse!M182,WeightedParse!P182,WeightedParse!Q182,WeightedParse!S182,WeightedParse!T182,WeightedParse!V182,WeightedParse!W182,WeightedParse!X182,WeightedParse!Y182,WeightedParse!Z182,WeightedParse!AB182,WeightedParse!AE182,WeightedParse!AF182,WeightedParse!AG182,WeightedParse!AJ182,WeightedParse!AK182,WeightedParse!AL182,WeightedParse!AN182,WeightedParse!AO182,WeightedParse!AP182),HARMEAN(WeightedParse!I182,WeightedParse!K182,WeightedParse!M182,WeightedParse!P182,WeightedParse!Q182,WeightedParse!S182,WeightedParse!T182,WeightedParse!V182,WeightedParse!W182,WeightedParse!X182,WeightedParse!Y182,WeightedParse!Z182,WeightedParse!AB182,WeightedParse!AE182,WeightedParse!AF182,WeightedParse!AG182,WeightedParse!AJ182,WeightedParse!AK182,WeightedParse!AL182,WeightedParse!AN182,WeightedParse!AO182,WeightedParse!AP182)*Variables!$B$5),"")</f>
        <v/>
      </c>
      <c r="P182" s="114" t="str">
        <f>IF($A182&gt;"",IF(AND(OR(EXACT(SquadExport!$BO182,TRUE),EXACT(SquadExport!$BP182,TRUE)),OR(EXACT(SquadExport!$BK182,TRUE),EXACT(SquadExport!$BM182,TRUE))),HARMEAN(WeightedParse!M182,WeightedParse!P182,WeightedParse!S182,WeightedParse!U182,WeightedParse!V182,WeightedParse!W182,WeightedParse!Y182,WeightedParse!AE182,WeightedParse!AF182,WeightedParse!AP182),HARMEAN(WeightedParse!M182,WeightedParse!P182,WeightedParse!S182,WeightedParse!U182,WeightedParse!V182,WeightedParse!W182,WeightedParse!Y182,WeightedParse!AE182,WeightedParse!AF182,WeightedParse!AP182)*Variables!$B$5),"")</f>
        <v/>
      </c>
      <c r="Q182" s="114" t="str">
        <f>IF($A182&gt;"",IF(AND(OR(EXACT(SquadExport!$BO182,TRUE),EXACT(SquadExport!$BP182,TRUE)),OR(EXACT(SquadExport!$BK182,TRUE),EXACT(SquadExport!$BM182,TRUE))),HARMEAN(WeightedParse!H182,WeightedParse!P182,WeightedParse!Q182,WeightedParse!S182,WeightedParse!T182,WeightedParse!V182,WeightedParse!X182,WeightedParse!Y182,WeightedParse!Z182,WeightedParse!AE182,WeightedParse!AF182,WeightedParse!AH182,WeightedParse!AN182,WeightedParse!AO182),HARMEAN(WeightedParse!H182,WeightedParse!P182,WeightedParse!Q182,WeightedParse!S182,WeightedParse!T182,WeightedParse!V182,WeightedParse!X182,WeightedParse!Y182,WeightedParse!Z182,WeightedParse!AE182,WeightedParse!AF182,WeightedParse!AH182,WeightedParse!AN182,WeightedParse!AO182)*Variables!$B$5),"")</f>
        <v/>
      </c>
      <c r="R182" s="115" t="str">
        <f>IF($A182&gt;"",IF(AND(OR(EXACT(SquadExport!$BO182,TRUE),EXACT(SquadExport!$BP182,TRUE)),OR(EXACT(SquadExport!$BK182,TRUE),EXACT(SquadExport!$BM182,TRUE))),HARMEAN(WeightedParse!H182,WeightedParse!I182,WeightedParse!K182,WeightedParse!P182,WeightedParse!Q182,WeightedParse!S182,WeightedParse!T182,WeightedParse!V182,WeightedParse!Y182,WeightedParse!Z182,WeightedParse!AD182,WeightedParse!AE182,WeightedParse!AF182,WeightedParse!AH182,WeightedParse!AI182,WeightedParse!AJ182,WeightedParse!AN182,WeightedParse!AO182),HARMEAN(WeightedParse!H182,WeightedParse!I182,WeightedParse!K182,WeightedParse!P182,WeightedParse!Q182,WeightedParse!S182,WeightedParse!T182,WeightedParse!V182,WeightedParse!Y182,WeightedParse!Z182,WeightedParse!AD182,WeightedParse!AE182,WeightedParse!AF182,WeightedParse!AH182,WeightedParse!AI182,WeightedParse!AJ182,WeightedParse!AN182,WeightedParse!AO182)*Variables!$B$5),"")</f>
        <v/>
      </c>
      <c r="S182" s="115" t="str">
        <f>IF($A182&gt;"",IF(AND(OR(EXACT(SquadExport!$BO182,TRUE),EXACT(SquadExport!$BP182,TRUE)),OR(EXACT(SquadExport!$BK182,TRUE),EXACT(SquadExport!$BM182,TRUE))),HARMEAN(WeightedParse!H182,WeightedParse!I182,WeightedParse!K182,WeightedParse!Q182,WeightedParse!S182,WeightedParse!T182,WeightedParse!V182,WeightedParse!X182,WeightedParse!Z182,WeightedParse!AB182,WeightedParse!AD182,WeightedParse!AF182,WeightedParse!AG182,WeightedParse!AH182,WeightedParse!AI182,WeightedParse!AJ182,WeightedParse!AK182,WeightedParse!AN182,WeightedParse!AO182),HARMEAN(WeightedParse!H182,WeightedParse!I182,WeightedParse!K182,WeightedParse!Q182,WeightedParse!S182,WeightedParse!T182,WeightedParse!V182,WeightedParse!X182,WeightedParse!Z182,WeightedParse!AB182,WeightedParse!AD182,WeightedParse!AF182,WeightedParse!AG182,WeightedParse!AH182,WeightedParse!AI182,WeightedParse!AJ182,WeightedParse!AK182,WeightedParse!AN182,WeightedParse!AO182)*Variables!$B$5),"")</f>
        <v/>
      </c>
      <c r="T182" s="114" t="str">
        <f>IF($A182&gt;"",IF(AND(OR(EXACT(SquadExport!$BO182,TRUE),EXACT(SquadExport!$BP182,TRUE)),OR(EXACT(SquadExport!$BK182,TRUE),EXACT(SquadExport!$BM182,TRUE))),HARMEAN(WeightedParse!I182,WeightedParse!K182,WeightedParse!N182,WeightedParse!P182,WeightedParse!Q182,WeightedParse!S182,WeightedParse!T182,WeightedParse!V182,WeightedParse!X182,WeightedParse!Y182,WeightedParse!Z182,WeightedParse!AB182,WeightedParse!AD182,WeightedParse!AE182,WeightedParse!AF182,WeightedParse!AH182,WeightedParse!AI182,WeightedParse!AJ182,WeightedParse!AN182,WeightedParse!AO182)*WeightedParse!BD182,(HARMEAN(WeightedParse!I182,WeightedParse!K182,WeightedParse!N182,WeightedParse!P182,WeightedParse!Q182,WeightedParse!S182,WeightedParse!T182,WeightedParse!V182,WeightedParse!X182,WeightedParse!Y182,WeightedParse!Z182,WeightedParse!AB182,WeightedParse!AD182,WeightedParse!AE182,WeightedParse!AF182,WeightedParse!AH182,WeightedParse!AI182,WeightedParse!AJ182,WeightedParse!AN182,WeightedParse!AO182)*WeightedParse!BD182)*Variables!$B$5),"")</f>
        <v/>
      </c>
      <c r="U182" s="114" t="str">
        <f>IF($A182&gt;"",IF(EXACT(SquadExport!$BQ182,TRUE),HARMEAN(WeightedParse!P182,WeightedParse!S182,WeightedParse!V182,WeightedParse!X182,WeightedParse!Y182,WeightedParse!Z182,WeightedParse!AE182,WeightedParse!AF182,WeightedParse!AP182),HARMEAN(WeightedParse!P182,WeightedParse!S182,WeightedParse!V182,WeightedParse!X182,WeightedParse!Y182,WeightedParse!Z182,WeightedParse!AE182,WeightedParse!AF182,WeightedParse!AP182)*Variables!$B$5),"")</f>
        <v/>
      </c>
      <c r="V182" s="114" t="str">
        <f>IF($A182&gt;"",IF(EXACT(SquadExport!$BQ182,TRUE),HARMEAN(WeightedParse!K182,WeightedParse!Q182,WeightedParse!S182,WeightedParse!T182,WeightedParse!V182,WeightedParse!X182,WeightedParse!Z182,WeightedParse!AE182,WeightedParse!AF182,WeightedParse!AG182,WeightedParse!AH182,WeightedParse!AK182),HARMEAN(WeightedParse!K182,WeightedParse!Q182,WeightedParse!S182,WeightedParse!T182,WeightedParse!V182,WeightedParse!X182,WeightedParse!Z182,WeightedParse!AE182,WeightedParse!AF182,WeightedParse!AG182,WeightedParse!AH182,WeightedParse!AK182)*Variables!$B$5),"")</f>
        <v/>
      </c>
      <c r="W182" s="114" t="str">
        <f>IF($A182&gt;"",IF(EXACT(SquadExport!$BQ182,TRUE),HARMEAN(WeightedParse!I182,WeightedParse!K182,WeightedParse!N182,WeightedParse!Q182,WeightedParse!T182,WeightedParse!V182,WeightedParse!X182,WeightedParse!Z182,WeightedParse!AB182,WeightedParse!AD182,WeightedParse!AF182,WeightedParse!AG182,WeightedParse!AK182),HARMEAN(WeightedParse!I182,WeightedParse!K182,WeightedParse!N182,WeightedParse!Q182,WeightedParse!T182,WeightedParse!V182,WeightedParse!X182,WeightedParse!Z182,WeightedParse!AB182,WeightedParse!AD182,WeightedParse!AF182,WeightedParse!AG182,WeightedParse!AK182)*Variables!$B$5),"")</f>
        <v/>
      </c>
      <c r="X182" s="114" t="str">
        <f>IF($A182&gt;"",IF(EXACT(SquadExport!$BQ182,TRUE),HARMEAN(WeightedParse!K182,WeightedParse!P182,WeightedParse!Q182,WeightedParse!S182,WeightedParse!U182,WeightedParse!V182,WeightedParse!X182,WeightedParse!Y182,WeightedParse!Z182,WeightedParse!AE182,WeightedParse!AF182,WeightedParse!AH182,WeightedParse!AO182,WeightedParse!AP182),HARMEAN(WeightedParse!K182,WeightedParse!P182,WeightedParse!Q182,WeightedParse!S182,WeightedParse!U182,WeightedParse!V182,WeightedParse!X182,WeightedParse!Y182,WeightedParse!Z182,WeightedParse!AE182,WeightedParse!AF182,WeightedParse!AH182,WeightedParse!AO182,WeightedParse!AP182)*Variables!$B$5),"")</f>
        <v/>
      </c>
      <c r="Y182" s="114" t="str">
        <f>IF($A182&gt;"",IF(EXACT(SquadExport!$BQ182,TRUE),HARMEAN(WeightedParse!P182,WeightedParse!Q182,WeightedParse!S182,WeightedParse!U182,WeightedParse!V182,WeightedParse!W182,WeightedParse!Y182,WeightedParse!AE182,WeightedParse!AF182,WeightedParse!AH182,WeightedParse!AJ182,WeightedParse!AN182,WeightedParse!AO182,WeightedParse!AP182),HARMEAN(WeightedParse!P182,WeightedParse!Q182,WeightedParse!S182,WeightedParse!U182,WeightedParse!V182,WeightedParse!W182,WeightedParse!Y182,WeightedParse!AE182,WeightedParse!AF182,WeightedParse!AH182,WeightedParse!AJ182,WeightedParse!AN182,WeightedParse!AO182,WeightedParse!AP182)*Variables!$B$5),"")</f>
        <v/>
      </c>
      <c r="Z182" s="114" t="str">
        <f>IF($A182&gt;"",IF(EXACT(SquadExport!$BQ182,TRUE),HARMEAN(WeightedParse!M182,WeightedParse!P182,WeightedParse!Q182,WeightedParse!S182,WeightedParse!U182,WeightedParse!V182,WeightedParse!W182,WeightedParse!X182,WeightedParse!Y182,WeightedParse!Z182,WeightedParse!AE182,WeightedParse!AF182,WeightedParse!AH182,WeightedParse!AL182,WeightedParse!AO182,WeightedParse!AP182),HARMEAN(WeightedParse!M182,WeightedParse!P182,WeightedParse!Q182,WeightedParse!S182,WeightedParse!U182,WeightedParse!V182,WeightedParse!W182,WeightedParse!X182,WeightedParse!Y182,WeightedParse!Z182,WeightedParse!AE182,WeightedParse!AF182,WeightedParse!AH182,WeightedParse!AL182,WeightedParse!AO182,WeightedParse!AP182)*Variables!$B$5),"")</f>
        <v/>
      </c>
      <c r="AA182" s="114" t="str">
        <f>IF($A182&gt;"",IF(EXACT(SquadExport!$BQ182,TRUE),HARMEAN(WeightedParse!J182,WeightedParse!K182,WeightedParse!N182,WeightedParse!P182,WeightedParse!Q182,WeightedParse!S182,WeightedParse!V182,WeightedParse!X182,WeightedParse!Y182,WeightedParse!Z182,WeightedParse!AD182,WeightedParse!AE182,WeightedParse!AH182,WeightedParse!AI182,WeightedParse!AK182,WeightedParse!AN182,WeightedParse!AO182,WeightedParse!AP182),HARMEAN(WeightedParse!J182,WeightedParse!K182,WeightedParse!N182,WeightedParse!P182,WeightedParse!Q182,WeightedParse!S182,WeightedParse!V182,WeightedParse!X182,WeightedParse!Y182,WeightedParse!Z182,WeightedParse!AD182,WeightedParse!AE182,WeightedParse!AH182,WeightedParse!AI182,WeightedParse!AK182,WeightedParse!AN182,WeightedParse!AO182,WeightedParse!AP182)*Variables!$B$5),"")</f>
        <v/>
      </c>
      <c r="AB182" s="114" t="str">
        <f>IF($A182&gt;"",IF(AND(EXACT(SquadExport!$BR182,TRUE),EXACT(SquadExport!$BL182,TRUE)),HARMEAN(WeightedParse!I182,WeightedParse!K182,WeightedParse!N182,WeightedParse!Q182,WeightedParse!T182,WeightedParse!V182,WeightedParse!X182,WeightedParse!Y182,WeightedParse!Z182,WeightedParse!AD182,WeightedParse!AE182,WeightedParse!AF182,WeightedParse!AG182,WeightedParse!AH182,WeightedParse!AI182,WeightedParse!AJ182,WeightedParse!AK182,WeightedParse!AN182,WeightedParse!AO182),HARMEAN(WeightedParse!I182,WeightedParse!K182,WeightedParse!N182,WeightedParse!Q182,WeightedParse!T182,WeightedParse!V182,WeightedParse!X182,WeightedParse!Y182,WeightedParse!Z182,WeightedParse!AD182,WeightedParse!AE182,WeightedParse!AF182,WeightedParse!AG182,WeightedParse!AH182,WeightedParse!AI182,WeightedParse!AJ182,WeightedParse!AK182,WeightedParse!AN182,WeightedParse!AO182)*Variables!$B$5),"")</f>
        <v/>
      </c>
      <c r="AC182" s="114" t="str">
        <f>IF($A182&gt;"",IF(AND(EXACT(SquadExport!$BR182,TRUE),EXACT(SquadExport!$BL182,TRUE)),HARMEAN(WeightedParse!K182,WeightedParse!Q182,WeightedParse!S182,WeightedParse!T182,WeightedParse!V182,WeightedParse!X182,WeightedParse!Y182,WeightedParse!Z182,WeightedParse!AD182,WeightedParse!AE182,WeightedParse!AF182,WeightedParse!AG182,WeightedParse!AH182,WeightedParse!AO182),HARMEAN(WeightedParse!K182,WeightedParse!Q182,WeightedParse!S182,WeightedParse!T182,WeightedParse!V182,WeightedParse!X182,WeightedParse!Y182,WeightedParse!Z182,WeightedParse!AD182,WeightedParse!AE182,WeightedParse!AF182,WeightedParse!AG182,WeightedParse!AH182,WeightedParse!AO182)*Variables!$B$5),"")</f>
        <v/>
      </c>
      <c r="AD182" s="114" t="str">
        <f>IF($A182&gt;"",IF(AND(EXACT(SquadExport!$BR182,TRUE),EXACT(SquadExport!$BL182,TRUE)),HARMEAN(WeightedParse!I182,WeightedParse!J182,WeightedParse!K182,WeightedParse!N182,WeightedParse!Q182,WeightedParse!S182,WeightedParse!T182,WeightedParse!V182,WeightedParse!X182,WeightedParse!Z182,WeightedParse!AB182,WeightedParse!AD182,WeightedParse!AG182,WeightedParse!AH182,WeightedParse!AI182,WeightedParse!AK182,WeightedParse!AO182),HARMEAN(WeightedParse!I182,WeightedParse!J182,WeightedParse!K182,WeightedParse!N182,WeightedParse!Q182,WeightedParse!S182,WeightedParse!T182,WeightedParse!V182,WeightedParse!X182,WeightedParse!Z182,WeightedParse!AB182,WeightedParse!AD182,WeightedParse!AG182,WeightedParse!AH182,WeightedParse!AI182,WeightedParse!AK182,WeightedParse!AO182)*Variables!$B$5),"")</f>
        <v/>
      </c>
      <c r="AE182" s="114" t="str">
        <f>IF($A182&gt;"",IF(AND(EXACT(SquadExport!$BR182,TRUE),EXACT(SquadExport!$BL182,TRUE)),HARMEAN(WeightedParse!K182,WeightedParse!N182,WeightedParse!P182,WeightedParse!Q182,WeightedParse!S182,WeightedParse!T182,WeightedParse!U182,WeightedParse!V182,WeightedParse!X182,WeightedParse!Y182,WeightedParse!Z182,WeightedParse!AD182,WeightedParse!AE182,WeightedParse!AF182,WeightedParse!AG182,WeightedParse!AH182,WeightedParse!AI182,WeightedParse!AO182),HARMEAN(WeightedParse!K182,WeightedParse!N182,WeightedParse!P182,WeightedParse!Q182,WeightedParse!S182,WeightedParse!T182,WeightedParse!U182,WeightedParse!V182,WeightedParse!X182,WeightedParse!Y182,WeightedParse!Z182,WeightedParse!AD182,WeightedParse!AE182,WeightedParse!AF182,WeightedParse!AG182,WeightedParse!AH182,WeightedParse!AI182,WeightedParse!AO182)*Variables!$B$5),"")</f>
        <v/>
      </c>
      <c r="AF182" s="114" t="str">
        <f>IF($A182&gt;"",IF(AND(EXACT(SquadExport!$BR182,TRUE),EXACT(SquadExport!$BL182,TRUE)),HARMEAN(WeightedParse!I182,WeightedParse!J182,WeightedParse!K182,WeightedParse!N182,WeightedParse!Q182,WeightedParse!S182,WeightedParse!T182,WeightedParse!U182,WeightedParse!V182,WeightedParse!X182,WeightedParse!Z182,WeightedParse!AD182,WeightedParse!AE182,WeightedParse!AF182,WeightedParse!AH182,WeightedParse!AI182,WeightedParse!AK182,WeightedParse!AN182,WeightedParse!AO182,WeightedParse!AP182),HARMEAN(WeightedParse!I182,WeightedParse!J182,WeightedParse!K182,WeightedParse!N182,WeightedParse!Q182,WeightedParse!S182,WeightedParse!T182,WeightedParse!U182,WeightedParse!V182,WeightedParse!X182,WeightedParse!Z182,WeightedParse!AD182,WeightedParse!AE182,WeightedParse!AF182,WeightedParse!AH182,WeightedParse!AI182,WeightedParse!AK182,WeightedParse!AN182,WeightedParse!AO182,WeightedParse!AP182)*Variables!$B$5),"")</f>
        <v/>
      </c>
      <c r="AG182" s="114" t="str">
        <f>IF($A182&gt;"",IF(AND(OR(EXACT(SquadExport!$BR182,TRUE),EXACT(SquadExport!$BS182,TRUE)),OR(EXACT(SquadExport!$BK182,TRUE),EXACT(SquadExport!$BM182,TRUE))),HARMEAN(WeightedParse!I182,WeightedParse!K182,WeightedParse!Q182,WeightedParse!T182,WeightedParse!X182,WeightedParse!Z182,WeightedParse!AD182,WeightedParse!AF182,WeightedParse!AG182,WeightedParse!AJ182),HARMEAN(WeightedParse!I182,WeightedParse!K182,WeightedParse!Q182,WeightedParse!T182,WeightedParse!X182,WeightedParse!Z182,WeightedParse!AD182,WeightedParse!AF182,WeightedParse!AG182,WeightedParse!AJ182)*Variables!$B$5),"")</f>
        <v/>
      </c>
      <c r="AH182" s="114" t="str">
        <f>IF($A182&gt;"",IF(AND(OR(EXACT(SquadExport!$BR182,TRUE),EXACT(SquadExport!$BS182,TRUE)),OR(EXACT(SquadExport!$BK182,TRUE),EXACT(SquadExport!$BM182,TRUE))),HARMEAN(WeightedParse!H182,WeightedParse!K182,WeightedParse!P182,WeightedParse!Q182,WeightedParse!S182,WeightedParse!T182,WeightedParse!V182,WeightedParse!X182,WeightedParse!Y182,WeightedParse!Z182,WeightedParse!AD182,WeightedParse!AE182,WeightedParse!AF182,WeightedParse!AG182,WeightedParse!AH182,WeightedParse!AO182),HARMEAN(WeightedParse!H182,WeightedParse!K182,WeightedParse!P182,WeightedParse!Q182,WeightedParse!S182,WeightedParse!T182,WeightedParse!V182,WeightedParse!X182,WeightedParse!Y182,WeightedParse!Z182,WeightedParse!AD182,WeightedParse!AE182,WeightedParse!AF182,WeightedParse!AG182,WeightedParse!AH182,WeightedParse!AO182)*Variables!$B$5),"")</f>
        <v/>
      </c>
      <c r="AI182" s="114" t="str">
        <f>IF($A182&gt;"",IF(AND(OR(EXACT(SquadExport!$BR182,TRUE),EXACT(SquadExport!$BS182,TRUE)),OR(EXACT(SquadExport!$BK182,TRUE),EXACT(SquadExport!$BM182,TRUE))),HARMEAN(WeightedParse!H182,WeightedParse!I182,WeightedParse!K182,WeightedParse!P182,WeightedParse!Q182,WeightedParse!S182,WeightedParse!T182,WeightedParse!U182,WeightedParse!V182,WeightedParse!X182,WeightedParse!Y182,WeightedParse!Z182,WeightedParse!AD182,WeightedParse!AE182,WeightedParse!AF182,WeightedParse!AH182,WeightedParse!AI182,WeightedParse!AO182),HARMEAN(WeightedParse!H182,WeightedParse!I182,WeightedParse!K182,WeightedParse!P182,WeightedParse!Q182,WeightedParse!S182,WeightedParse!T182,WeightedParse!U182,WeightedParse!V182,WeightedParse!X182,WeightedParse!Y182,WeightedParse!Z182,WeightedParse!AD182,WeightedParse!AE182,WeightedParse!AF182,WeightedParse!AH182,WeightedParse!AI182,WeightedParse!AO182)*Variables!$B$5),"")</f>
        <v/>
      </c>
      <c r="AJ182" s="114" t="str">
        <f>IF($A182&gt;"",IF(AND(OR(EXACT(SquadExport!$BR182,TRUE),EXACT(SquadExport!$BS182,TRUE)),OR(EXACT(SquadExport!$BK182,TRUE),EXACT(SquadExport!$BM182,TRUE))),HARMEAN(WeightedParse!H182,WeightedParse!K182,WeightedParse!M182,WeightedParse!V182,WeightedParse!W182,WeightedParse!AD182,WeightedParse!AF182,WeightedParse!AH182,WeightedParse!AK182,WeightedParse!AL182,WeightedParse!AO182,WeightedParse!AP182)*(CONVERT(LEFT(SquadExport!$E182,FIND("'",SquadExport!$E182)-1)+((MID(SquadExport!$E182,FIND("'",SquadExport!$E182)+1,LEN(SquadExport!$E182)-FIND("'",SquadExport!$E182)-1))/12),"ft","m")-1)/(Variables!$C$4-1),(HARMEAN(WeightedParse!H182,WeightedParse!K182,WeightedParse!M182,WeightedParse!V182,WeightedParse!W182,WeightedParse!AD182,WeightedParse!AF182,WeightedParse!AH182,WeightedParse!AK182,WeightedParse!AL182,WeightedParse!AO182,WeightedParse!AP182)*(CONVERT(LEFT(SquadExport!$E182,FIND("'",SquadExport!$E182)-1)+((MID(SquadExport!$E182,FIND("'",SquadExport!$E182)+1,LEN(SquadExport!$E182)-FIND("'",SquadExport!$E182)-1))/12),"ft","m")-1)/(Variables!$C$4-1))*Variables!$B$5),"")</f>
        <v/>
      </c>
      <c r="AK182" s="114" t="str">
        <f>IF($A182&gt;"",IF(AND(OR(EXACT(SquadExport!$BR182,TRUE),EXACT(SquadExport!$BS182,TRUE)),OR(EXACT(SquadExport!$BK182,TRUE),EXACT(SquadExport!$BM182,TRUE))),HARMEAN(WeightedParse!J182,WeightedParse!K182,WeightedParse!T182,WeightedParse!V182,WeightedParse!X182,WeightedParse!Y182,WeightedParse!Z182,WeightedParse!AD182,WeightedParse!AH182,WeightedParse!AI182,WeightedParse!AK182,WeightedParse!AO182),HARMEAN(WeightedParse!J182,WeightedParse!K182,WeightedParse!T182,WeightedParse!V182,WeightedParse!X182,WeightedParse!Y182,WeightedParse!Z182,WeightedParse!AD182,WeightedParse!AH182,WeightedParse!AI182,WeightedParse!AK182,WeightedParse!AO182)*Variables!$B$5),"")</f>
        <v/>
      </c>
      <c r="AL182" s="114" t="str">
        <f>IF($A182&gt;"",IF(AND(OR(EXACT(SquadExport!$BR182,TRUE),EXACT(SquadExport!$BS182,TRUE)),OR(EXACT(SquadExport!$BK182,TRUE),EXACT(SquadExport!$BM182,TRUE))),HARMEAN(WeightedParse!H182,WeightedParse!I182,WeightedParse!K182,WeightedParse!Q182,WeightedParse!T182,WeightedParse!V182,WeightedParse!AB182,WeightedParse!AD182,WeightedParse!AH182,WeightedParse!AI182,WeightedParse!AJ182,WeightedParse!AN182,WeightedParse!AO182),HARMEAN(WeightedParse!H182,WeightedParse!I182,WeightedParse!K182,WeightedParse!Q182,WeightedParse!T182,WeightedParse!V182,WeightedParse!AB182,WeightedParse!AD182,WeightedParse!AH182,WeightedParse!AI182,WeightedParse!AJ182,WeightedParse!AN182,WeightedParse!AO182)*Variables!$B$5),"")</f>
        <v/>
      </c>
      <c r="AM182" s="114" t="str">
        <f>IF($A182&gt;"",IF(AND(OR(EXACT(SquadExport!$BR182,TRUE),EXACT(SquadExport!$BS182,TRUE)),OR(EXACT(SquadExport!$BK182,TRUE),EXACT(SquadExport!$BM182,TRUE))),HARMEAN(WeightedParse!I182,WeightedParse!J182,WeightedParse!K182,WeightedParse!N182,WeightedParse!Q182,WeightedParse!T182,WeightedParse!V182,WeightedParse!X182,WeightedParse!AB182,WeightedParse!AD182,WeightedParse!AG182,WeightedParse!AI182,WeightedParse!AJ182,WeightedParse!AK182,WeightedParse!AN182)*WeightedParse!BD182,(HARMEAN(WeightedParse!I182,WeightedParse!J182,WeightedParse!K182,WeightedParse!N182,WeightedParse!Q182,WeightedParse!T182,WeightedParse!V182,WeightedParse!X182,WeightedParse!AB182,WeightedParse!AD182,WeightedParse!AG182,WeightedParse!AI182,WeightedParse!AJ182,WeightedParse!AK182,WeightedParse!AN182)*WeightedParse!BD182)*Variables!$B$5),"")</f>
        <v/>
      </c>
      <c r="AN182" s="114" t="str">
        <f>IF($A182&gt;"",IF(AND(OR(EXACT(SquadExport!$BR182,TRUE),EXACT(SquadExport!$BS182,TRUE)),OR(EXACT(SquadExport!$BK182,TRUE),EXACT(SquadExport!$BM182,TRUE))),HARMEAN(WeightedParse!H182,WeightedParse!I182,WeightedParse!K182,WeightedParse!N182,WeightedParse!Q182,WeightedParse!T182,WeightedParse!V182,WeightedParse!X182,WeightedParse!Z182,WeightedParse!AD182,WeightedParse!AG182,WeightedParse!AH182,WeightedParse!AI182,WeightedParse!AJ182,WeightedParse!AN182,WeightedParse!AO182)*WeightedParse!BD182,(HARMEAN(WeightedParse!H182,WeightedParse!I182,WeightedParse!K182,WeightedParse!N182,WeightedParse!Q182,WeightedParse!T182,WeightedParse!V182,WeightedParse!X182,WeightedParse!Z182,WeightedParse!AD182,WeightedParse!AG182,WeightedParse!AH182,WeightedParse!AI182,WeightedParse!AJ182,WeightedParse!AN182,WeightedParse!AO182)*WeightedParse!BD182)*Variables!$B$5),"")</f>
        <v/>
      </c>
      <c r="AO182" s="114" t="str">
        <f>IF($A182&gt;"",IF(AND(EXACT(SquadExport!$BS182,TRUE),EXACT(SquadExport!$BL182,TRUE)),HARMEAN(WeightedParse!K182,WeightedParse!Q182,WeightedParse!T182,WeightedParse!V182,WeightedParse!X182,WeightedParse!Z182,WeightedParse!AB182,WeightedParse!AD182,WeightedParse!AG182,WeightedParse!AK182),HARMEAN(WeightedParse!K182,WeightedParse!Q182,WeightedParse!T182,WeightedParse!V182,WeightedParse!X182,WeightedParse!Z182,WeightedParse!AB182,WeightedParse!AD182,WeightedParse!AG182,WeightedParse!AK182)*Variables!$B$5),"")</f>
        <v/>
      </c>
      <c r="AP182" s="114" t="str">
        <f>IF($A182&gt;"",IF(AND(EXACT(SquadExport!$BS182,TRUE),EXACT(SquadExport!$BL182,TRUE)),HARMEAN(WeightedParse!I182,WeightedParse!K182,WeightedParse!Q182,WeightedParse!T182,WeightedParse!V182,WeightedParse!X182,WeightedParse!Z182,WeightedParse!AB182,WeightedParse!AD182,WeightedParse!AF182,WeightedParse!AG182,WeightedParse!AI182,WeightedParse!AJ182),HARMEAN(WeightedParse!I182,WeightedParse!K182,WeightedParse!Q182,WeightedParse!T182,WeightedParse!V182,WeightedParse!X182,WeightedParse!Z182,WeightedParse!AB182,WeightedParse!AD182,WeightedParse!AF182,WeightedParse!AG182,WeightedParse!AI182,WeightedParse!AJ182)*Variables!$B$5),"")</f>
        <v/>
      </c>
      <c r="AQ182" s="114" t="str">
        <f>IF($A182&gt;"",IF(AND(EXACT(SquadExport!$BS182,TRUE),EXACT(SquadExport!$BL182,TRUE)),HARMEAN(WeightedParse!I182,WeightedParse!J182,WeightedParse!K182,WeightedParse!Q182,WeightedParse!T182,WeightedParse!V182,WeightedParse!X182,WeightedParse!Z182,WeightedParse!AB182,WeightedParse!AD182,WeightedParse!AG182,WeightedParse!AI182,WeightedParse!AJ182,WeightedParse!AK182),HARMEAN(WeightedParse!I182,WeightedParse!J182,WeightedParse!K182,WeightedParse!Q182,WeightedParse!T182,WeightedParse!V182,WeightedParse!X182,WeightedParse!Z182,WeightedParse!AB182,WeightedParse!AD182,WeightedParse!AG182,WeightedParse!AI182,WeightedParse!AJ182,WeightedParse!AK182)*Variables!$B$5),"")</f>
        <v/>
      </c>
      <c r="AR182" s="114" t="str">
        <f>IF($A182&gt;"",IF(AND(EXACT(SquadExport!$BS182,TRUE),EXACT(SquadExport!$BL182,TRUE)),HARMEAN(WeightedParse!I182,WeightedParse!J182,WeightedParse!K182,WeightedParse!Q182,WeightedParse!T182,WeightedParse!V182,WeightedParse!X182,WeightedParse!Y182,WeightedParse!Z182,WeightedParse!AD182,WeightedParse!AH182,WeightedParse!AI182,WeightedParse!AJ182,WeightedParse!AK182,WeightedParse!AN182,WeightedParse!AO182),HARMEAN(WeightedParse!I182,WeightedParse!J182,WeightedParse!K182,WeightedParse!Q182,WeightedParse!T182,WeightedParse!V182,WeightedParse!X182,WeightedParse!Y182,WeightedParse!Z182,WeightedParse!AD182,WeightedParse!AH182,WeightedParse!AI182,WeightedParse!AJ182,WeightedParse!AK182,WeightedParse!AN182,WeightedParse!AO182)*Variables!$B$5),"")</f>
        <v/>
      </c>
      <c r="AS182" s="114" t="str">
        <f>IF($A182&gt;"",IF(AND(EXACT(SquadExport!$BT182,TRUE),EXACT(SquadExport!$BL182,TRUE)),HARMEAN(WeightedParse!J182,WeightedParse!K182,WeightedParse!M182,WeightedParse!T182,WeightedParse!V182,WeightedParse!X182,WeightedParse!Z182,WeightedParse!AD182,WeightedParse!AI182),(HARMEAN(WeightedParse!J182,WeightedParse!K182,WeightedParse!M182,WeightedParse!T182,WeightedParse!V182,WeightedParse!X182,WeightedParse!Z182,WeightedParse!AD182,WeightedParse!AI182)*Variables!$B$5)),"")</f>
        <v/>
      </c>
      <c r="AT182" s="114" t="str">
        <f>IF($A182&gt;"",IF(AND(EXACT(SquadExport!$BT182,TRUE),EXACT(SquadExport!$BL182,TRUE)),HARMEAN(WeightedParse!J182,WeightedParse!K182,WeightedParse!M182,WeightedParse!U182,WeightedParse!V182,WeightedParse!W182,WeightedParse!X182,WeightedParse!Z182,WeightedParse!AD182,WeightedParse!AF182,WeightedParse!AK182,WeightedParse!AL182,WeightedParse!AP182)*(CONVERT(LEFT(SquadExport!$E182,FIND("'",SquadExport!$E182)-1)+((MID(SquadExport!$E182,FIND("'",SquadExport!$E182)+1,LEN(SquadExport!$E182)-FIND("'",SquadExport!$E182)-1))/12),"ft","m")-1)/(Variables!$C$4-1),(HARMEAN(WeightedParse!J182,WeightedParse!K182,WeightedParse!M182,WeightedParse!U182,WeightedParse!V182,WeightedParse!W182,WeightedParse!X182,WeightedParse!Z182,WeightedParse!AD182,WeightedParse!AF182,WeightedParse!AK182,WeightedParse!AL182,WeightedParse!AP182)*(CONVERT(LEFT(SquadExport!$E182,FIND("'",SquadExport!$E182)-1)+((MID(SquadExport!$E182,FIND("'",SquadExport!$E182)+1,LEN(SquadExport!$E182)-FIND("'",SquadExport!$E182)-1))/12),"ft","m")-1)/(Variables!$C$4-1)))*Variables!$B$5,"")</f>
        <v/>
      </c>
      <c r="AU182" s="114" t="str">
        <f>IF($A182&gt;"",IF(AND(EXACT(SquadExport!$BT182,TRUE),EXACT(SquadExport!$BL182,TRUE)),HARMEAN(WeightedParse!I182,WeightedParse!J182,WeightedParse!K182,WeightedParse!Q182,WeightedParse!T182,WeightedParse!V182,WeightedParse!X182,WeightedParse!Z182,WeightedParse!AB182,WeightedParse!AD182,WeightedParse!AF182,WeightedParse!AG182,WeightedParse!AK182,WeightedParse!AP182),HARMEAN(WeightedParse!I182,WeightedParse!J182,WeightedParse!K182,WeightedParse!Q182,WeightedParse!T182,WeightedParse!V182,WeightedParse!X182,WeightedParse!Z182,WeightedParse!AB182,WeightedParse!AD182,WeightedParse!AF182,WeightedParse!AG182,WeightedParse!AK182,WeightedParse!AP182)*Variables!$B$5),"")</f>
        <v/>
      </c>
      <c r="AV182" s="114" t="str">
        <f>IF($A182&gt;"",IF(AND(EXACT(SquadExport!$BT182,TRUE),EXACT(SquadExport!$BL182,TRUE)),HARMEAN(WeightedParse!I182,WeightedParse!J182,WeightedParse!K182,WeightedParse!Q182,WeightedParse!T182,WeightedParse!V182,WeightedParse!X182,WeightedParse!Z182,WeightedParse!AD182,WeightedParse!AH182,WeightedParse!AI182,WeightedParse!AJ182,WeightedParse!AK182,WeightedParse!AN182,WeightedParse!AO182),HARMEAN(WeightedParse!I182,WeightedParse!J182,WeightedParse!K182,WeightedParse!Q182,WeightedParse!T182,WeightedParse!V182,WeightedParse!X182,WeightedParse!Z182,WeightedParse!AD182,WeightedParse!AH182,WeightedParse!AI182,WeightedParse!AJ182,WeightedParse!AK182,WeightedParse!AN182,WeightedParse!AO182)*Variables!$B$5),"")</f>
        <v/>
      </c>
      <c r="AW182" s="114" t="str">
        <f>IF($A182&gt;"",IF(AND(EXACT(SquadExport!$BT182,TRUE),EXACT(SquadExport!$BL182,TRUE)),HARMEAN(WeightedParse!I182,WeightedParse!J182,WeightedParse!K182,WeightedParse!Q182,WeightedParse!T182,WeightedParse!V182,WeightedParse!X182,WeightedParse!Z182,WeightedParse!AB182,WeightedParse!AD182,WeightedParse!AF182,WeightedParse!AG182,WeightedParse!AI182,WeightedParse!AJ182,WeightedParse!AK182),HARMEAN(WeightedParse!I182,WeightedParse!J182,WeightedParse!K182,WeightedParse!Q182,WeightedParse!T182,WeightedParse!V182,WeightedParse!X182,WeightedParse!Z182,WeightedParse!AB182,WeightedParse!AD182,WeightedParse!AF182,WeightedParse!AG182,WeightedParse!AI182,WeightedParse!AJ182,WeightedParse!AK182)*Variables!$B$5),"")</f>
        <v/>
      </c>
      <c r="AX182" s="114" t="str">
        <f>IF($A182&gt;"",IF(AND(EXACT(SquadExport!$BT182,TRUE),EXACT(SquadExport!$BL182,TRUE)),HARMEAN(WeightedParse!K182,WeightedParse!Q182,WeightedParse!U182,WeightedParse!V182,WeightedParse!W182,WeightedParse!X182,WeightedParse!Y182,WeightedParse!Z182,WeightedParse!AD182,WeightedParse!AF182,WeightedParse!AH182,WeightedParse!AI182,WeightedParse!AJ182,WeightedParse!AK182,WeightedParse!AN182,WeightedParse!AO182,WeightedParse!AP182),HARMEAN(WeightedParse!K182,WeightedParse!Q182,WeightedParse!U182,WeightedParse!V182,WeightedParse!W182,WeightedParse!X182,WeightedParse!Y182,WeightedParse!Z182,WeightedParse!AD182,WeightedParse!AF182,WeightedParse!AH182,WeightedParse!AI182,WeightedParse!AJ182,WeightedParse!AK182,WeightedParse!AN182,WeightedParse!AO182,WeightedParse!AP182)*Variables!$B$5),"")</f>
        <v/>
      </c>
      <c r="AY182" s="114" t="str">
        <f>IF($A182&gt;"",IF(AND(EXACT(SquadExport!$BT182,TRUE),EXACT(SquadExport!$BL182,TRUE)),HARMEAN(WeightedParse!I182,WeightedParse!J182,WeightedParse!K182,WeightedParse!M182,WeightedParse!N182,WeightedParse!Q182,WeightedParse!T182,WeightedParse!V182,WeightedParse!X182,WeightedParse!Z182,WeightedParse!AD182,WeightedParse!AF182,WeightedParse!AG182,WeightedParse!AH182,WeightedParse!AI182,WeightedParse!AJ182,WeightedParse!AK182,WeightedParse!AL182,WeightedParse!AN182,WeightedParse!AO182,WeightedParse!AP182),HARMEAN(WeightedParse!I182,WeightedParse!J182,WeightedParse!K182,WeightedParse!M182,WeightedParse!N182,WeightedParse!Q182,WeightedParse!T182,WeightedParse!V182,WeightedParse!X182,WeightedParse!Z182,WeightedParse!AD182,WeightedParse!AF182,WeightedParse!AG182,WeightedParse!AH182,WeightedParse!AI182,WeightedParse!AJ182,WeightedParse!AK182,WeightedParse!AL182,WeightedParse!AN182,WeightedParse!AO182,WeightedParse!AP182)*Variables!$B$5),"")</f>
        <v/>
      </c>
    </row>
    <row r="183" spans="1:51" ht="15" customHeight="1" x14ac:dyDescent="0.25">
      <c r="A183" s="3" t="str">
        <f>IF(WeightedParse!A183&gt;"",WeightedParse!A183,"")</f>
        <v/>
      </c>
      <c r="B183" s="4" t="str">
        <f>IF(WeightedParse!B183&gt;0,WeightedParse!B183,"")</f>
        <v/>
      </c>
      <c r="C183" s="4" t="str">
        <f>IF(A183&gt;"",IF(AND(B183&lt;=Variables!$B$8,G183&gt;2),"Youth",IF(AND(B183&lt;=Variables!$B$8,G183&lt;=2),"Prospect",IF(AND(B183&gt;=Variables!$B$9,G183&gt;2),"Old",IF(G183&gt;=3,"Reserves","First Team")))),"")</f>
        <v/>
      </c>
      <c r="D183" s="4" t="str">
        <f>SquadExport!BJ183</f>
        <v/>
      </c>
      <c r="E183" s="4" t="str">
        <f>IF(A183&gt;"",VLOOKUP(F183,Roles!A:B,2,FALSE)&amp;IF(OR(VLOOKUP(F183,Roles!$A:$B,2,FALSE)="FB",VLOOKUP(F183,Roles!$A:$B,2,FALSE)="WB",VLOOKUP(F183,Roles!$A:$B,2,FALSE)="WM",VLOOKUP(F183,Roles!$A:$B,2,FALSE)="W"),IF(AND(SquadExport!BK183=TRUE,SquadExport!BM183=TRUE,WeightedParse!BB183&gt;=WeightedParse!BC183)," (R)",IF(AND(SquadExport!BK183=TRUE,SquadExport!BM183=TRUE,WeightedParse!BB183&lt;WeightedParse!BC183)," (L)",IF(AND(SquadExport!BK183=TRUE,SquadExport!BM183=FALSE), " (L)",IF(AND(SquadExport!BK183=FALSE,SquadExport!BM183=TRUE)," (R)","")))),""),"")</f>
        <v/>
      </c>
      <c r="F183" s="4" t="str" cm="1">
        <f t="array" ref="F183">IF(A183&gt;"",INDEX($J$1:$AY$1,SUMPRODUCT(MAX(($J$2:$AY$200=MAX($J183:$AY183))*(COLUMN($J$2:$AY$200))))-COLUMN($J$1)+1),"")</f>
        <v/>
      </c>
      <c r="G183" s="4" t="str">
        <f t="shared" si="6"/>
        <v/>
      </c>
      <c r="H183" s="4" t="str">
        <f t="shared" si="7"/>
        <v/>
      </c>
      <c r="I183" s="5" t="str">
        <f t="shared" si="8"/>
        <v/>
      </c>
      <c r="J183" s="114" t="str">
        <f>IF($A183&gt;"",HARMEAN(WeightedParse!V183,WeightedParse!Y183,WeightedParse!Z183,WeightedParse!AE183,WeightedParse!AJ183,WeightedParse!AQ183,WeightedParse!AR183,WeightedParse!AS183,WeightedParse!AU183,WeightedParse!AV183,WeightedParse!AW183,WeightedParse!AY183,WeightedParse!BA183),"")</f>
        <v/>
      </c>
      <c r="K183" s="114" t="str">
        <f>IF(A183&gt;"",HARMEAN(WeightedParse!K183,WeightedParse!Q183,WeightedParse!V183,WeightedParse!X183,WeightedParse!Y183,WeightedParse!Z183,WeightedParse!AE183,WeightedParse!AG183,WeightedParse!AI183,WeightedParse!AJ183,WeightedParse!AQ183,WeightedParse!AR183,WeightedParse!AS183,WeightedParse!AU183,WeightedParse!AV183,WeightedParse!AW183,WeightedParse!AY183,WeightedParse!AZ183,WeightedParse!BA183),"")</f>
        <v/>
      </c>
      <c r="L183" s="114" t="str">
        <f>IF($A183&gt;"",IF(AND(EXACT(SquadExport!$BO183,TRUE),EXACT(SquadExport!$BL183,TRUE)),HARMEAN(WeightedParse!M183,WeightedParse!P183,WeightedParse!S183,WeightedParse!U183,WeightedParse!V183,WeightedParse!W183,WeightedParse!Y183,WeightedParse!AE183,WeightedParse!AL183,WeightedParse!AN183,WeightedParse!AP183),HARMEAN(WeightedParse!M183,WeightedParse!P183,WeightedParse!S183,WeightedParse!U183,WeightedParse!V183,WeightedParse!W183,WeightedParse!Y183,WeightedParse!AE183,WeightedParse!AL183,WeightedParse!AN183,WeightedParse!AP183)*Variables!$B$5),"")</f>
        <v/>
      </c>
      <c r="M183" s="114" t="str">
        <f>IF($A183&gt;"",IF(AND(EXACT(SquadExport!$BO183,TRUE),EXACT(SquadExport!$BL183,TRUE)),HARMEAN(WeightedParse!M183,WeightedParse!P183,WeightedParse!S183,WeightedParse!U183,WeightedParse!V183,WeightedParse!W183,WeightedParse!X183,WeightedParse!Y183,WeightedParse!Z183,WeightedParse!AE183,WeightedParse!AL183,WeightedParse!AN183,WeightedParse!AP183),HARMEAN(WeightedParse!M183,WeightedParse!P183,WeightedParse!S183,WeightedParse!U183,WeightedParse!V183,WeightedParse!W183,WeightedParse!X183,WeightedParse!Y183,WeightedParse!Z183,WeightedParse!AE183,WeightedParse!AL183,WeightedParse!AN183,WeightedParse!AP183)*Variables!$B$5),"")</f>
        <v/>
      </c>
      <c r="N183" s="114" t="str">
        <f>IF($A183&gt;"",IF(AND(EXACT(SquadExport!$BO183,TRUE),EXACT(SquadExport!$BL183,TRUE)),HARMEAN(WeightedParse!K183,WeightedParse!M183,WeightedParse!P183,WeightedParse!Q183,WeightedParse!S183,WeightedParse!T183,WeightedParse!U183,WeightedParse!V183,WeightedParse!W183,WeightedParse!X183,WeightedParse!Y183,WeightedParse!Z183,WeightedParse!AE183,WeightedParse!AG183,WeightedParse!AL183,WeightedParse!AN183,WeightedParse!AP183),HARMEAN(WeightedParse!K183,WeightedParse!M183,WeightedParse!P183,WeightedParse!Q183,WeightedParse!S183,WeightedParse!T183,WeightedParse!U183,WeightedParse!V183,WeightedParse!W183,WeightedParse!X183,WeightedParse!Y183,WeightedParse!Z183,WeightedParse!AE183,WeightedParse!AG183,WeightedParse!AL183,WeightedParse!AN183,WeightedParse!AP183)*Variables!$B$5),"")</f>
        <v/>
      </c>
      <c r="O183" s="114" t="str">
        <f>IF($A183&gt;"",IF(AND(EXACT(SquadExport!$BO183,TRUE),EXACT(SquadExport!$BL183,TRUE)),HARMEAN(WeightedParse!I183,WeightedParse!K183,WeightedParse!M183,WeightedParse!P183,WeightedParse!Q183,WeightedParse!S183,WeightedParse!T183,WeightedParse!V183,WeightedParse!W183,WeightedParse!X183,WeightedParse!Y183,WeightedParse!Z183,WeightedParse!AB183,WeightedParse!AE183,WeightedParse!AF183,WeightedParse!AG183,WeightedParse!AJ183,WeightedParse!AK183,WeightedParse!AL183,WeightedParse!AN183,WeightedParse!AO183,WeightedParse!AP183),HARMEAN(WeightedParse!I183,WeightedParse!K183,WeightedParse!M183,WeightedParse!P183,WeightedParse!Q183,WeightedParse!S183,WeightedParse!T183,WeightedParse!V183,WeightedParse!W183,WeightedParse!X183,WeightedParse!Y183,WeightedParse!Z183,WeightedParse!AB183,WeightedParse!AE183,WeightedParse!AF183,WeightedParse!AG183,WeightedParse!AJ183,WeightedParse!AK183,WeightedParse!AL183,WeightedParse!AN183,WeightedParse!AO183,WeightedParse!AP183)*Variables!$B$5),"")</f>
        <v/>
      </c>
      <c r="P183" s="114" t="str">
        <f>IF($A183&gt;"",IF(AND(OR(EXACT(SquadExport!$BO183,TRUE),EXACT(SquadExport!$BP183,TRUE)),OR(EXACT(SquadExport!$BK183,TRUE),EXACT(SquadExport!$BM183,TRUE))),HARMEAN(WeightedParse!M183,WeightedParse!P183,WeightedParse!S183,WeightedParse!U183,WeightedParse!V183,WeightedParse!W183,WeightedParse!Y183,WeightedParse!AE183,WeightedParse!AF183,WeightedParse!AP183),HARMEAN(WeightedParse!M183,WeightedParse!P183,WeightedParse!S183,WeightedParse!U183,WeightedParse!V183,WeightedParse!W183,WeightedParse!Y183,WeightedParse!AE183,WeightedParse!AF183,WeightedParse!AP183)*Variables!$B$5),"")</f>
        <v/>
      </c>
      <c r="Q183" s="114" t="str">
        <f>IF($A183&gt;"",IF(AND(OR(EXACT(SquadExport!$BO183,TRUE),EXACT(SquadExport!$BP183,TRUE)),OR(EXACT(SquadExport!$BK183,TRUE),EXACT(SquadExport!$BM183,TRUE))),HARMEAN(WeightedParse!H183,WeightedParse!P183,WeightedParse!Q183,WeightedParse!S183,WeightedParse!T183,WeightedParse!V183,WeightedParse!X183,WeightedParse!Y183,WeightedParse!Z183,WeightedParse!AE183,WeightedParse!AF183,WeightedParse!AH183,WeightedParse!AN183,WeightedParse!AO183),HARMEAN(WeightedParse!H183,WeightedParse!P183,WeightedParse!Q183,WeightedParse!S183,WeightedParse!T183,WeightedParse!V183,WeightedParse!X183,WeightedParse!Y183,WeightedParse!Z183,WeightedParse!AE183,WeightedParse!AF183,WeightedParse!AH183,WeightedParse!AN183,WeightedParse!AO183)*Variables!$B$5),"")</f>
        <v/>
      </c>
      <c r="R183" s="115" t="str">
        <f>IF($A183&gt;"",IF(AND(OR(EXACT(SquadExport!$BO183,TRUE),EXACT(SquadExport!$BP183,TRUE)),OR(EXACT(SquadExport!$BK183,TRUE),EXACT(SquadExport!$BM183,TRUE))),HARMEAN(WeightedParse!H183,WeightedParse!I183,WeightedParse!K183,WeightedParse!P183,WeightedParse!Q183,WeightedParse!S183,WeightedParse!T183,WeightedParse!V183,WeightedParse!Y183,WeightedParse!Z183,WeightedParse!AD183,WeightedParse!AE183,WeightedParse!AF183,WeightedParse!AH183,WeightedParse!AI183,WeightedParse!AJ183,WeightedParse!AN183,WeightedParse!AO183),HARMEAN(WeightedParse!H183,WeightedParse!I183,WeightedParse!K183,WeightedParse!P183,WeightedParse!Q183,WeightedParse!S183,WeightedParse!T183,WeightedParse!V183,WeightedParse!Y183,WeightedParse!Z183,WeightedParse!AD183,WeightedParse!AE183,WeightedParse!AF183,WeightedParse!AH183,WeightedParse!AI183,WeightedParse!AJ183,WeightedParse!AN183,WeightedParse!AO183)*Variables!$B$5),"")</f>
        <v/>
      </c>
      <c r="S183" s="115" t="str">
        <f>IF($A183&gt;"",IF(AND(OR(EXACT(SquadExport!$BO183,TRUE),EXACT(SquadExport!$BP183,TRUE)),OR(EXACT(SquadExport!$BK183,TRUE),EXACT(SquadExport!$BM183,TRUE))),HARMEAN(WeightedParse!H183,WeightedParse!I183,WeightedParse!K183,WeightedParse!Q183,WeightedParse!S183,WeightedParse!T183,WeightedParse!V183,WeightedParse!X183,WeightedParse!Z183,WeightedParse!AB183,WeightedParse!AD183,WeightedParse!AF183,WeightedParse!AG183,WeightedParse!AH183,WeightedParse!AI183,WeightedParse!AJ183,WeightedParse!AK183,WeightedParse!AN183,WeightedParse!AO183),HARMEAN(WeightedParse!H183,WeightedParse!I183,WeightedParse!K183,WeightedParse!Q183,WeightedParse!S183,WeightedParse!T183,WeightedParse!V183,WeightedParse!X183,WeightedParse!Z183,WeightedParse!AB183,WeightedParse!AD183,WeightedParse!AF183,WeightedParse!AG183,WeightedParse!AH183,WeightedParse!AI183,WeightedParse!AJ183,WeightedParse!AK183,WeightedParse!AN183,WeightedParse!AO183)*Variables!$B$5),"")</f>
        <v/>
      </c>
      <c r="T183" s="114" t="str">
        <f>IF($A183&gt;"",IF(AND(OR(EXACT(SquadExport!$BO183,TRUE),EXACT(SquadExport!$BP183,TRUE)),OR(EXACT(SquadExport!$BK183,TRUE),EXACT(SquadExport!$BM183,TRUE))),HARMEAN(WeightedParse!I183,WeightedParse!K183,WeightedParse!N183,WeightedParse!P183,WeightedParse!Q183,WeightedParse!S183,WeightedParse!T183,WeightedParse!V183,WeightedParse!X183,WeightedParse!Y183,WeightedParse!Z183,WeightedParse!AB183,WeightedParse!AD183,WeightedParse!AE183,WeightedParse!AF183,WeightedParse!AH183,WeightedParse!AI183,WeightedParse!AJ183,WeightedParse!AN183,WeightedParse!AO183)*WeightedParse!BD183,(HARMEAN(WeightedParse!I183,WeightedParse!K183,WeightedParse!N183,WeightedParse!P183,WeightedParse!Q183,WeightedParse!S183,WeightedParse!T183,WeightedParse!V183,WeightedParse!X183,WeightedParse!Y183,WeightedParse!Z183,WeightedParse!AB183,WeightedParse!AD183,WeightedParse!AE183,WeightedParse!AF183,WeightedParse!AH183,WeightedParse!AI183,WeightedParse!AJ183,WeightedParse!AN183,WeightedParse!AO183)*WeightedParse!BD183)*Variables!$B$5),"")</f>
        <v/>
      </c>
      <c r="U183" s="114" t="str">
        <f>IF($A183&gt;"",IF(EXACT(SquadExport!$BQ183,TRUE),HARMEAN(WeightedParse!P183,WeightedParse!S183,WeightedParse!V183,WeightedParse!X183,WeightedParse!Y183,WeightedParse!Z183,WeightedParse!AE183,WeightedParse!AF183,WeightedParse!AP183),HARMEAN(WeightedParse!P183,WeightedParse!S183,WeightedParse!V183,WeightedParse!X183,WeightedParse!Y183,WeightedParse!Z183,WeightedParse!AE183,WeightedParse!AF183,WeightedParse!AP183)*Variables!$B$5),"")</f>
        <v/>
      </c>
      <c r="V183" s="114" t="str">
        <f>IF($A183&gt;"",IF(EXACT(SquadExport!$BQ183,TRUE),HARMEAN(WeightedParse!K183,WeightedParse!Q183,WeightedParse!S183,WeightedParse!T183,WeightedParse!V183,WeightedParse!X183,WeightedParse!Z183,WeightedParse!AE183,WeightedParse!AF183,WeightedParse!AG183,WeightedParse!AH183,WeightedParse!AK183),HARMEAN(WeightedParse!K183,WeightedParse!Q183,WeightedParse!S183,WeightedParse!T183,WeightedParse!V183,WeightedParse!X183,WeightedParse!Z183,WeightedParse!AE183,WeightedParse!AF183,WeightedParse!AG183,WeightedParse!AH183,WeightedParse!AK183)*Variables!$B$5),"")</f>
        <v/>
      </c>
      <c r="W183" s="114" t="str">
        <f>IF($A183&gt;"",IF(EXACT(SquadExport!$BQ183,TRUE),HARMEAN(WeightedParse!I183,WeightedParse!K183,WeightedParse!N183,WeightedParse!Q183,WeightedParse!T183,WeightedParse!V183,WeightedParse!X183,WeightedParse!Z183,WeightedParse!AB183,WeightedParse!AD183,WeightedParse!AF183,WeightedParse!AG183,WeightedParse!AK183),HARMEAN(WeightedParse!I183,WeightedParse!K183,WeightedParse!N183,WeightedParse!Q183,WeightedParse!T183,WeightedParse!V183,WeightedParse!X183,WeightedParse!Z183,WeightedParse!AB183,WeightedParse!AD183,WeightedParse!AF183,WeightedParse!AG183,WeightedParse!AK183)*Variables!$B$5),"")</f>
        <v/>
      </c>
      <c r="X183" s="114" t="str">
        <f>IF($A183&gt;"",IF(EXACT(SquadExport!$BQ183,TRUE),HARMEAN(WeightedParse!K183,WeightedParse!P183,WeightedParse!Q183,WeightedParse!S183,WeightedParse!U183,WeightedParse!V183,WeightedParse!X183,WeightedParse!Y183,WeightedParse!Z183,WeightedParse!AE183,WeightedParse!AF183,WeightedParse!AH183,WeightedParse!AO183,WeightedParse!AP183),HARMEAN(WeightedParse!K183,WeightedParse!P183,WeightedParse!Q183,WeightedParse!S183,WeightedParse!U183,WeightedParse!V183,WeightedParse!X183,WeightedParse!Y183,WeightedParse!Z183,WeightedParse!AE183,WeightedParse!AF183,WeightedParse!AH183,WeightedParse!AO183,WeightedParse!AP183)*Variables!$B$5),"")</f>
        <v/>
      </c>
      <c r="Y183" s="114" t="str">
        <f>IF($A183&gt;"",IF(EXACT(SquadExport!$BQ183,TRUE),HARMEAN(WeightedParse!P183,WeightedParse!Q183,WeightedParse!S183,WeightedParse!U183,WeightedParse!V183,WeightedParse!W183,WeightedParse!Y183,WeightedParse!AE183,WeightedParse!AF183,WeightedParse!AH183,WeightedParse!AJ183,WeightedParse!AN183,WeightedParse!AO183,WeightedParse!AP183),HARMEAN(WeightedParse!P183,WeightedParse!Q183,WeightedParse!S183,WeightedParse!U183,WeightedParse!V183,WeightedParse!W183,WeightedParse!Y183,WeightedParse!AE183,WeightedParse!AF183,WeightedParse!AH183,WeightedParse!AJ183,WeightedParse!AN183,WeightedParse!AO183,WeightedParse!AP183)*Variables!$B$5),"")</f>
        <v/>
      </c>
      <c r="Z183" s="114" t="str">
        <f>IF($A183&gt;"",IF(EXACT(SquadExport!$BQ183,TRUE),HARMEAN(WeightedParse!M183,WeightedParse!P183,WeightedParse!Q183,WeightedParse!S183,WeightedParse!U183,WeightedParse!V183,WeightedParse!W183,WeightedParse!X183,WeightedParse!Y183,WeightedParse!Z183,WeightedParse!AE183,WeightedParse!AF183,WeightedParse!AH183,WeightedParse!AL183,WeightedParse!AO183,WeightedParse!AP183),HARMEAN(WeightedParse!M183,WeightedParse!P183,WeightedParse!Q183,WeightedParse!S183,WeightedParse!U183,WeightedParse!V183,WeightedParse!W183,WeightedParse!X183,WeightedParse!Y183,WeightedParse!Z183,WeightedParse!AE183,WeightedParse!AF183,WeightedParse!AH183,WeightedParse!AL183,WeightedParse!AO183,WeightedParse!AP183)*Variables!$B$5),"")</f>
        <v/>
      </c>
      <c r="AA183" s="114" t="str">
        <f>IF($A183&gt;"",IF(EXACT(SquadExport!$BQ183,TRUE),HARMEAN(WeightedParse!J183,WeightedParse!K183,WeightedParse!N183,WeightedParse!P183,WeightedParse!Q183,WeightedParse!S183,WeightedParse!V183,WeightedParse!X183,WeightedParse!Y183,WeightedParse!Z183,WeightedParse!AD183,WeightedParse!AE183,WeightedParse!AH183,WeightedParse!AI183,WeightedParse!AK183,WeightedParse!AN183,WeightedParse!AO183,WeightedParse!AP183),HARMEAN(WeightedParse!J183,WeightedParse!K183,WeightedParse!N183,WeightedParse!P183,WeightedParse!Q183,WeightedParse!S183,WeightedParse!V183,WeightedParse!X183,WeightedParse!Y183,WeightedParse!Z183,WeightedParse!AD183,WeightedParse!AE183,WeightedParse!AH183,WeightedParse!AI183,WeightedParse!AK183,WeightedParse!AN183,WeightedParse!AO183,WeightedParse!AP183)*Variables!$B$5),"")</f>
        <v/>
      </c>
      <c r="AB183" s="114" t="str">
        <f>IF($A183&gt;"",IF(AND(EXACT(SquadExport!$BR183,TRUE),EXACT(SquadExport!$BL183,TRUE)),HARMEAN(WeightedParse!I183,WeightedParse!K183,WeightedParse!N183,WeightedParse!Q183,WeightedParse!T183,WeightedParse!V183,WeightedParse!X183,WeightedParse!Y183,WeightedParse!Z183,WeightedParse!AD183,WeightedParse!AE183,WeightedParse!AF183,WeightedParse!AG183,WeightedParse!AH183,WeightedParse!AI183,WeightedParse!AJ183,WeightedParse!AK183,WeightedParse!AN183,WeightedParse!AO183),HARMEAN(WeightedParse!I183,WeightedParse!K183,WeightedParse!N183,WeightedParse!Q183,WeightedParse!T183,WeightedParse!V183,WeightedParse!X183,WeightedParse!Y183,WeightedParse!Z183,WeightedParse!AD183,WeightedParse!AE183,WeightedParse!AF183,WeightedParse!AG183,WeightedParse!AH183,WeightedParse!AI183,WeightedParse!AJ183,WeightedParse!AK183,WeightedParse!AN183,WeightedParse!AO183)*Variables!$B$5),"")</f>
        <v/>
      </c>
      <c r="AC183" s="114" t="str">
        <f>IF($A183&gt;"",IF(AND(EXACT(SquadExport!$BR183,TRUE),EXACT(SquadExport!$BL183,TRUE)),HARMEAN(WeightedParse!K183,WeightedParse!Q183,WeightedParse!S183,WeightedParse!T183,WeightedParse!V183,WeightedParse!X183,WeightedParse!Y183,WeightedParse!Z183,WeightedParse!AD183,WeightedParse!AE183,WeightedParse!AF183,WeightedParse!AG183,WeightedParse!AH183,WeightedParse!AO183),HARMEAN(WeightedParse!K183,WeightedParse!Q183,WeightedParse!S183,WeightedParse!T183,WeightedParse!V183,WeightedParse!X183,WeightedParse!Y183,WeightedParse!Z183,WeightedParse!AD183,WeightedParse!AE183,WeightedParse!AF183,WeightedParse!AG183,WeightedParse!AH183,WeightedParse!AO183)*Variables!$B$5),"")</f>
        <v/>
      </c>
      <c r="AD183" s="114" t="str">
        <f>IF($A183&gt;"",IF(AND(EXACT(SquadExport!$BR183,TRUE),EXACT(SquadExport!$BL183,TRUE)),HARMEAN(WeightedParse!I183,WeightedParse!J183,WeightedParse!K183,WeightedParse!N183,WeightedParse!Q183,WeightedParse!S183,WeightedParse!T183,WeightedParse!V183,WeightedParse!X183,WeightedParse!Z183,WeightedParse!AB183,WeightedParse!AD183,WeightedParse!AG183,WeightedParse!AH183,WeightedParse!AI183,WeightedParse!AK183,WeightedParse!AO183),HARMEAN(WeightedParse!I183,WeightedParse!J183,WeightedParse!K183,WeightedParse!N183,WeightedParse!Q183,WeightedParse!S183,WeightedParse!T183,WeightedParse!V183,WeightedParse!X183,WeightedParse!Z183,WeightedParse!AB183,WeightedParse!AD183,WeightedParse!AG183,WeightedParse!AH183,WeightedParse!AI183,WeightedParse!AK183,WeightedParse!AO183)*Variables!$B$5),"")</f>
        <v/>
      </c>
      <c r="AE183" s="114" t="str">
        <f>IF($A183&gt;"",IF(AND(EXACT(SquadExport!$BR183,TRUE),EXACT(SquadExport!$BL183,TRUE)),HARMEAN(WeightedParse!K183,WeightedParse!N183,WeightedParse!P183,WeightedParse!Q183,WeightedParse!S183,WeightedParse!T183,WeightedParse!U183,WeightedParse!V183,WeightedParse!X183,WeightedParse!Y183,WeightedParse!Z183,WeightedParse!AD183,WeightedParse!AE183,WeightedParse!AF183,WeightedParse!AG183,WeightedParse!AH183,WeightedParse!AI183,WeightedParse!AO183),HARMEAN(WeightedParse!K183,WeightedParse!N183,WeightedParse!P183,WeightedParse!Q183,WeightedParse!S183,WeightedParse!T183,WeightedParse!U183,WeightedParse!V183,WeightedParse!X183,WeightedParse!Y183,WeightedParse!Z183,WeightedParse!AD183,WeightedParse!AE183,WeightedParse!AF183,WeightedParse!AG183,WeightedParse!AH183,WeightedParse!AI183,WeightedParse!AO183)*Variables!$B$5),"")</f>
        <v/>
      </c>
      <c r="AF183" s="114" t="str">
        <f>IF($A183&gt;"",IF(AND(EXACT(SquadExport!$BR183,TRUE),EXACT(SquadExport!$BL183,TRUE)),HARMEAN(WeightedParse!I183,WeightedParse!J183,WeightedParse!K183,WeightedParse!N183,WeightedParse!Q183,WeightedParse!S183,WeightedParse!T183,WeightedParse!U183,WeightedParse!V183,WeightedParse!X183,WeightedParse!Z183,WeightedParse!AD183,WeightedParse!AE183,WeightedParse!AF183,WeightedParse!AH183,WeightedParse!AI183,WeightedParse!AK183,WeightedParse!AN183,WeightedParse!AO183,WeightedParse!AP183),HARMEAN(WeightedParse!I183,WeightedParse!J183,WeightedParse!K183,WeightedParse!N183,WeightedParse!Q183,WeightedParse!S183,WeightedParse!T183,WeightedParse!U183,WeightedParse!V183,WeightedParse!X183,WeightedParse!Z183,WeightedParse!AD183,WeightedParse!AE183,WeightedParse!AF183,WeightedParse!AH183,WeightedParse!AI183,WeightedParse!AK183,WeightedParse!AN183,WeightedParse!AO183,WeightedParse!AP183)*Variables!$B$5),"")</f>
        <v/>
      </c>
      <c r="AG183" s="114" t="str">
        <f>IF($A183&gt;"",IF(AND(OR(EXACT(SquadExport!$BR183,TRUE),EXACT(SquadExport!$BS183,TRUE)),OR(EXACT(SquadExport!$BK183,TRUE),EXACT(SquadExport!$BM183,TRUE))),HARMEAN(WeightedParse!I183,WeightedParse!K183,WeightedParse!Q183,WeightedParse!T183,WeightedParse!X183,WeightedParse!Z183,WeightedParse!AD183,WeightedParse!AF183,WeightedParse!AG183,WeightedParse!AJ183),HARMEAN(WeightedParse!I183,WeightedParse!K183,WeightedParse!Q183,WeightedParse!T183,WeightedParse!X183,WeightedParse!Z183,WeightedParse!AD183,WeightedParse!AF183,WeightedParse!AG183,WeightedParse!AJ183)*Variables!$B$5),"")</f>
        <v/>
      </c>
      <c r="AH183" s="114" t="str">
        <f>IF($A183&gt;"",IF(AND(OR(EXACT(SquadExport!$BR183,TRUE),EXACT(SquadExport!$BS183,TRUE)),OR(EXACT(SquadExport!$BK183,TRUE),EXACT(SquadExport!$BM183,TRUE))),HARMEAN(WeightedParse!H183,WeightedParse!K183,WeightedParse!P183,WeightedParse!Q183,WeightedParse!S183,WeightedParse!T183,WeightedParse!V183,WeightedParse!X183,WeightedParse!Y183,WeightedParse!Z183,WeightedParse!AD183,WeightedParse!AE183,WeightedParse!AF183,WeightedParse!AG183,WeightedParse!AH183,WeightedParse!AO183),HARMEAN(WeightedParse!H183,WeightedParse!K183,WeightedParse!P183,WeightedParse!Q183,WeightedParse!S183,WeightedParse!T183,WeightedParse!V183,WeightedParse!X183,WeightedParse!Y183,WeightedParse!Z183,WeightedParse!AD183,WeightedParse!AE183,WeightedParse!AF183,WeightedParse!AG183,WeightedParse!AH183,WeightedParse!AO183)*Variables!$B$5),"")</f>
        <v/>
      </c>
      <c r="AI183" s="114" t="str">
        <f>IF($A183&gt;"",IF(AND(OR(EXACT(SquadExport!$BR183,TRUE),EXACT(SquadExport!$BS183,TRUE)),OR(EXACT(SquadExport!$BK183,TRUE),EXACT(SquadExport!$BM183,TRUE))),HARMEAN(WeightedParse!H183,WeightedParse!I183,WeightedParse!K183,WeightedParse!P183,WeightedParse!Q183,WeightedParse!S183,WeightedParse!T183,WeightedParse!U183,WeightedParse!V183,WeightedParse!X183,WeightedParse!Y183,WeightedParse!Z183,WeightedParse!AD183,WeightedParse!AE183,WeightedParse!AF183,WeightedParse!AH183,WeightedParse!AI183,WeightedParse!AO183),HARMEAN(WeightedParse!H183,WeightedParse!I183,WeightedParse!K183,WeightedParse!P183,WeightedParse!Q183,WeightedParse!S183,WeightedParse!T183,WeightedParse!U183,WeightedParse!V183,WeightedParse!X183,WeightedParse!Y183,WeightedParse!Z183,WeightedParse!AD183,WeightedParse!AE183,WeightedParse!AF183,WeightedParse!AH183,WeightedParse!AI183,WeightedParse!AO183)*Variables!$B$5),"")</f>
        <v/>
      </c>
      <c r="AJ183" s="114" t="str">
        <f>IF($A183&gt;"",IF(AND(OR(EXACT(SquadExport!$BR183,TRUE),EXACT(SquadExport!$BS183,TRUE)),OR(EXACT(SquadExport!$BK183,TRUE),EXACT(SquadExport!$BM183,TRUE))),HARMEAN(WeightedParse!H183,WeightedParse!K183,WeightedParse!M183,WeightedParse!V183,WeightedParse!W183,WeightedParse!AD183,WeightedParse!AF183,WeightedParse!AH183,WeightedParse!AK183,WeightedParse!AL183,WeightedParse!AO183,WeightedParse!AP183)*(CONVERT(LEFT(SquadExport!$E183,FIND("'",SquadExport!$E183)-1)+((MID(SquadExport!$E183,FIND("'",SquadExport!$E183)+1,LEN(SquadExport!$E183)-FIND("'",SquadExport!$E183)-1))/12),"ft","m")-1)/(Variables!$C$4-1),(HARMEAN(WeightedParse!H183,WeightedParse!K183,WeightedParse!M183,WeightedParse!V183,WeightedParse!W183,WeightedParse!AD183,WeightedParse!AF183,WeightedParse!AH183,WeightedParse!AK183,WeightedParse!AL183,WeightedParse!AO183,WeightedParse!AP183)*(CONVERT(LEFT(SquadExport!$E183,FIND("'",SquadExport!$E183)-1)+((MID(SquadExport!$E183,FIND("'",SquadExport!$E183)+1,LEN(SquadExport!$E183)-FIND("'",SquadExport!$E183)-1))/12),"ft","m")-1)/(Variables!$C$4-1))*Variables!$B$5),"")</f>
        <v/>
      </c>
      <c r="AK183" s="114" t="str">
        <f>IF($A183&gt;"",IF(AND(OR(EXACT(SquadExport!$BR183,TRUE),EXACT(SquadExport!$BS183,TRUE)),OR(EXACT(SquadExport!$BK183,TRUE),EXACT(SquadExport!$BM183,TRUE))),HARMEAN(WeightedParse!J183,WeightedParse!K183,WeightedParse!T183,WeightedParse!V183,WeightedParse!X183,WeightedParse!Y183,WeightedParse!Z183,WeightedParse!AD183,WeightedParse!AH183,WeightedParse!AI183,WeightedParse!AK183,WeightedParse!AO183),HARMEAN(WeightedParse!J183,WeightedParse!K183,WeightedParse!T183,WeightedParse!V183,WeightedParse!X183,WeightedParse!Y183,WeightedParse!Z183,WeightedParse!AD183,WeightedParse!AH183,WeightedParse!AI183,WeightedParse!AK183,WeightedParse!AO183)*Variables!$B$5),"")</f>
        <v/>
      </c>
      <c r="AL183" s="114" t="str">
        <f>IF($A183&gt;"",IF(AND(OR(EXACT(SquadExport!$BR183,TRUE),EXACT(SquadExport!$BS183,TRUE)),OR(EXACT(SquadExport!$BK183,TRUE),EXACT(SquadExport!$BM183,TRUE))),HARMEAN(WeightedParse!H183,WeightedParse!I183,WeightedParse!K183,WeightedParse!Q183,WeightedParse!T183,WeightedParse!V183,WeightedParse!AB183,WeightedParse!AD183,WeightedParse!AH183,WeightedParse!AI183,WeightedParse!AJ183,WeightedParse!AN183,WeightedParse!AO183),HARMEAN(WeightedParse!H183,WeightedParse!I183,WeightedParse!K183,WeightedParse!Q183,WeightedParse!T183,WeightedParse!V183,WeightedParse!AB183,WeightedParse!AD183,WeightedParse!AH183,WeightedParse!AI183,WeightedParse!AJ183,WeightedParse!AN183,WeightedParse!AO183)*Variables!$B$5),"")</f>
        <v/>
      </c>
      <c r="AM183" s="114" t="str">
        <f>IF($A183&gt;"",IF(AND(OR(EXACT(SquadExport!$BR183,TRUE),EXACT(SquadExport!$BS183,TRUE)),OR(EXACT(SquadExport!$BK183,TRUE),EXACT(SquadExport!$BM183,TRUE))),HARMEAN(WeightedParse!I183,WeightedParse!J183,WeightedParse!K183,WeightedParse!N183,WeightedParse!Q183,WeightedParse!T183,WeightedParse!V183,WeightedParse!X183,WeightedParse!AB183,WeightedParse!AD183,WeightedParse!AG183,WeightedParse!AI183,WeightedParse!AJ183,WeightedParse!AK183,WeightedParse!AN183)*WeightedParse!BD183,(HARMEAN(WeightedParse!I183,WeightedParse!J183,WeightedParse!K183,WeightedParse!N183,WeightedParse!Q183,WeightedParse!T183,WeightedParse!V183,WeightedParse!X183,WeightedParse!AB183,WeightedParse!AD183,WeightedParse!AG183,WeightedParse!AI183,WeightedParse!AJ183,WeightedParse!AK183,WeightedParse!AN183)*WeightedParse!BD183)*Variables!$B$5),"")</f>
        <v/>
      </c>
      <c r="AN183" s="114" t="str">
        <f>IF($A183&gt;"",IF(AND(OR(EXACT(SquadExport!$BR183,TRUE),EXACT(SquadExport!$BS183,TRUE)),OR(EXACT(SquadExport!$BK183,TRUE),EXACT(SquadExport!$BM183,TRUE))),HARMEAN(WeightedParse!H183,WeightedParse!I183,WeightedParse!K183,WeightedParse!N183,WeightedParse!Q183,WeightedParse!T183,WeightedParse!V183,WeightedParse!X183,WeightedParse!Z183,WeightedParse!AD183,WeightedParse!AG183,WeightedParse!AH183,WeightedParse!AI183,WeightedParse!AJ183,WeightedParse!AN183,WeightedParse!AO183)*WeightedParse!BD183,(HARMEAN(WeightedParse!H183,WeightedParse!I183,WeightedParse!K183,WeightedParse!N183,WeightedParse!Q183,WeightedParse!T183,WeightedParse!V183,WeightedParse!X183,WeightedParse!Z183,WeightedParse!AD183,WeightedParse!AG183,WeightedParse!AH183,WeightedParse!AI183,WeightedParse!AJ183,WeightedParse!AN183,WeightedParse!AO183)*WeightedParse!BD183)*Variables!$B$5),"")</f>
        <v/>
      </c>
      <c r="AO183" s="114" t="str">
        <f>IF($A183&gt;"",IF(AND(EXACT(SquadExport!$BS183,TRUE),EXACT(SquadExport!$BL183,TRUE)),HARMEAN(WeightedParse!K183,WeightedParse!Q183,WeightedParse!T183,WeightedParse!V183,WeightedParse!X183,WeightedParse!Z183,WeightedParse!AB183,WeightedParse!AD183,WeightedParse!AG183,WeightedParse!AK183),HARMEAN(WeightedParse!K183,WeightedParse!Q183,WeightedParse!T183,WeightedParse!V183,WeightedParse!X183,WeightedParse!Z183,WeightedParse!AB183,WeightedParse!AD183,WeightedParse!AG183,WeightedParse!AK183)*Variables!$B$5),"")</f>
        <v/>
      </c>
      <c r="AP183" s="114" t="str">
        <f>IF($A183&gt;"",IF(AND(EXACT(SquadExport!$BS183,TRUE),EXACT(SquadExport!$BL183,TRUE)),HARMEAN(WeightedParse!I183,WeightedParse!K183,WeightedParse!Q183,WeightedParse!T183,WeightedParse!V183,WeightedParse!X183,WeightedParse!Z183,WeightedParse!AB183,WeightedParse!AD183,WeightedParse!AF183,WeightedParse!AG183,WeightedParse!AI183,WeightedParse!AJ183),HARMEAN(WeightedParse!I183,WeightedParse!K183,WeightedParse!Q183,WeightedParse!T183,WeightedParse!V183,WeightedParse!X183,WeightedParse!Z183,WeightedParse!AB183,WeightedParse!AD183,WeightedParse!AF183,WeightedParse!AG183,WeightedParse!AI183,WeightedParse!AJ183)*Variables!$B$5),"")</f>
        <v/>
      </c>
      <c r="AQ183" s="114" t="str">
        <f>IF($A183&gt;"",IF(AND(EXACT(SquadExport!$BS183,TRUE),EXACT(SquadExport!$BL183,TRUE)),HARMEAN(WeightedParse!I183,WeightedParse!J183,WeightedParse!K183,WeightedParse!Q183,WeightedParse!T183,WeightedParse!V183,WeightedParse!X183,WeightedParse!Z183,WeightedParse!AB183,WeightedParse!AD183,WeightedParse!AG183,WeightedParse!AI183,WeightedParse!AJ183,WeightedParse!AK183),HARMEAN(WeightedParse!I183,WeightedParse!J183,WeightedParse!K183,WeightedParse!Q183,WeightedParse!T183,WeightedParse!V183,WeightedParse!X183,WeightedParse!Z183,WeightedParse!AB183,WeightedParse!AD183,WeightedParse!AG183,WeightedParse!AI183,WeightedParse!AJ183,WeightedParse!AK183)*Variables!$B$5),"")</f>
        <v/>
      </c>
      <c r="AR183" s="114" t="str">
        <f>IF($A183&gt;"",IF(AND(EXACT(SquadExport!$BS183,TRUE),EXACT(SquadExport!$BL183,TRUE)),HARMEAN(WeightedParse!I183,WeightedParse!J183,WeightedParse!K183,WeightedParse!Q183,WeightedParse!T183,WeightedParse!V183,WeightedParse!X183,WeightedParse!Y183,WeightedParse!Z183,WeightedParse!AD183,WeightedParse!AH183,WeightedParse!AI183,WeightedParse!AJ183,WeightedParse!AK183,WeightedParse!AN183,WeightedParse!AO183),HARMEAN(WeightedParse!I183,WeightedParse!J183,WeightedParse!K183,WeightedParse!Q183,WeightedParse!T183,WeightedParse!V183,WeightedParse!X183,WeightedParse!Y183,WeightedParse!Z183,WeightedParse!AD183,WeightedParse!AH183,WeightedParse!AI183,WeightedParse!AJ183,WeightedParse!AK183,WeightedParse!AN183,WeightedParse!AO183)*Variables!$B$5),"")</f>
        <v/>
      </c>
      <c r="AS183" s="114" t="str">
        <f>IF($A183&gt;"",IF(AND(EXACT(SquadExport!$BT183,TRUE),EXACT(SquadExport!$BL183,TRUE)),HARMEAN(WeightedParse!J183,WeightedParse!K183,WeightedParse!M183,WeightedParse!T183,WeightedParse!V183,WeightedParse!X183,WeightedParse!Z183,WeightedParse!AD183,WeightedParse!AI183),(HARMEAN(WeightedParse!J183,WeightedParse!K183,WeightedParse!M183,WeightedParse!T183,WeightedParse!V183,WeightedParse!X183,WeightedParse!Z183,WeightedParse!AD183,WeightedParse!AI183)*Variables!$B$5)),"")</f>
        <v/>
      </c>
      <c r="AT183" s="114" t="str">
        <f>IF($A183&gt;"",IF(AND(EXACT(SquadExport!$BT183,TRUE),EXACT(SquadExport!$BL183,TRUE)),HARMEAN(WeightedParse!J183,WeightedParse!K183,WeightedParse!M183,WeightedParse!U183,WeightedParse!V183,WeightedParse!W183,WeightedParse!X183,WeightedParse!Z183,WeightedParse!AD183,WeightedParse!AF183,WeightedParse!AK183,WeightedParse!AL183,WeightedParse!AP183)*(CONVERT(LEFT(SquadExport!$E183,FIND("'",SquadExport!$E183)-1)+((MID(SquadExport!$E183,FIND("'",SquadExport!$E183)+1,LEN(SquadExport!$E183)-FIND("'",SquadExport!$E183)-1))/12),"ft","m")-1)/(Variables!$C$4-1),(HARMEAN(WeightedParse!J183,WeightedParse!K183,WeightedParse!M183,WeightedParse!U183,WeightedParse!V183,WeightedParse!W183,WeightedParse!X183,WeightedParse!Z183,WeightedParse!AD183,WeightedParse!AF183,WeightedParse!AK183,WeightedParse!AL183,WeightedParse!AP183)*(CONVERT(LEFT(SquadExport!$E183,FIND("'",SquadExport!$E183)-1)+((MID(SquadExport!$E183,FIND("'",SquadExport!$E183)+1,LEN(SquadExport!$E183)-FIND("'",SquadExport!$E183)-1))/12),"ft","m")-1)/(Variables!$C$4-1)))*Variables!$B$5,"")</f>
        <v/>
      </c>
      <c r="AU183" s="114" t="str">
        <f>IF($A183&gt;"",IF(AND(EXACT(SquadExport!$BT183,TRUE),EXACT(SquadExport!$BL183,TRUE)),HARMEAN(WeightedParse!I183,WeightedParse!J183,WeightedParse!K183,WeightedParse!Q183,WeightedParse!T183,WeightedParse!V183,WeightedParse!X183,WeightedParse!Z183,WeightedParse!AB183,WeightedParse!AD183,WeightedParse!AF183,WeightedParse!AG183,WeightedParse!AK183,WeightedParse!AP183),HARMEAN(WeightedParse!I183,WeightedParse!J183,WeightedParse!K183,WeightedParse!Q183,WeightedParse!T183,WeightedParse!V183,WeightedParse!X183,WeightedParse!Z183,WeightedParse!AB183,WeightedParse!AD183,WeightedParse!AF183,WeightedParse!AG183,WeightedParse!AK183,WeightedParse!AP183)*Variables!$B$5),"")</f>
        <v/>
      </c>
      <c r="AV183" s="114" t="str">
        <f>IF($A183&gt;"",IF(AND(EXACT(SquadExport!$BT183,TRUE),EXACT(SquadExport!$BL183,TRUE)),HARMEAN(WeightedParse!I183,WeightedParse!J183,WeightedParse!K183,WeightedParse!Q183,WeightedParse!T183,WeightedParse!V183,WeightedParse!X183,WeightedParse!Z183,WeightedParse!AD183,WeightedParse!AH183,WeightedParse!AI183,WeightedParse!AJ183,WeightedParse!AK183,WeightedParse!AN183,WeightedParse!AO183),HARMEAN(WeightedParse!I183,WeightedParse!J183,WeightedParse!K183,WeightedParse!Q183,WeightedParse!T183,WeightedParse!V183,WeightedParse!X183,WeightedParse!Z183,WeightedParse!AD183,WeightedParse!AH183,WeightedParse!AI183,WeightedParse!AJ183,WeightedParse!AK183,WeightedParse!AN183,WeightedParse!AO183)*Variables!$B$5),"")</f>
        <v/>
      </c>
      <c r="AW183" s="114" t="str">
        <f>IF($A183&gt;"",IF(AND(EXACT(SquadExport!$BT183,TRUE),EXACT(SquadExport!$BL183,TRUE)),HARMEAN(WeightedParse!I183,WeightedParse!J183,WeightedParse!K183,WeightedParse!Q183,WeightedParse!T183,WeightedParse!V183,WeightedParse!X183,WeightedParse!Z183,WeightedParse!AB183,WeightedParse!AD183,WeightedParse!AF183,WeightedParse!AG183,WeightedParse!AI183,WeightedParse!AJ183,WeightedParse!AK183),HARMEAN(WeightedParse!I183,WeightedParse!J183,WeightedParse!K183,WeightedParse!Q183,WeightedParse!T183,WeightedParse!V183,WeightedParse!X183,WeightedParse!Z183,WeightedParse!AB183,WeightedParse!AD183,WeightedParse!AF183,WeightedParse!AG183,WeightedParse!AI183,WeightedParse!AJ183,WeightedParse!AK183)*Variables!$B$5),"")</f>
        <v/>
      </c>
      <c r="AX183" s="114" t="str">
        <f>IF($A183&gt;"",IF(AND(EXACT(SquadExport!$BT183,TRUE),EXACT(SquadExport!$BL183,TRUE)),HARMEAN(WeightedParse!K183,WeightedParse!Q183,WeightedParse!U183,WeightedParse!V183,WeightedParse!W183,WeightedParse!X183,WeightedParse!Y183,WeightedParse!Z183,WeightedParse!AD183,WeightedParse!AF183,WeightedParse!AH183,WeightedParse!AI183,WeightedParse!AJ183,WeightedParse!AK183,WeightedParse!AN183,WeightedParse!AO183,WeightedParse!AP183),HARMEAN(WeightedParse!K183,WeightedParse!Q183,WeightedParse!U183,WeightedParse!V183,WeightedParse!W183,WeightedParse!X183,WeightedParse!Y183,WeightedParse!Z183,WeightedParse!AD183,WeightedParse!AF183,WeightedParse!AH183,WeightedParse!AI183,WeightedParse!AJ183,WeightedParse!AK183,WeightedParse!AN183,WeightedParse!AO183,WeightedParse!AP183)*Variables!$B$5),"")</f>
        <v/>
      </c>
      <c r="AY183" s="114" t="str">
        <f>IF($A183&gt;"",IF(AND(EXACT(SquadExport!$BT183,TRUE),EXACT(SquadExport!$BL183,TRUE)),HARMEAN(WeightedParse!I183,WeightedParse!J183,WeightedParse!K183,WeightedParse!M183,WeightedParse!N183,WeightedParse!Q183,WeightedParse!T183,WeightedParse!V183,WeightedParse!X183,WeightedParse!Z183,WeightedParse!AD183,WeightedParse!AF183,WeightedParse!AG183,WeightedParse!AH183,WeightedParse!AI183,WeightedParse!AJ183,WeightedParse!AK183,WeightedParse!AL183,WeightedParse!AN183,WeightedParse!AO183,WeightedParse!AP183),HARMEAN(WeightedParse!I183,WeightedParse!J183,WeightedParse!K183,WeightedParse!M183,WeightedParse!N183,WeightedParse!Q183,WeightedParse!T183,WeightedParse!V183,WeightedParse!X183,WeightedParse!Z183,WeightedParse!AD183,WeightedParse!AF183,WeightedParse!AG183,WeightedParse!AH183,WeightedParse!AI183,WeightedParse!AJ183,WeightedParse!AK183,WeightedParse!AL183,WeightedParse!AN183,WeightedParse!AO183,WeightedParse!AP183)*Variables!$B$5),"")</f>
        <v/>
      </c>
    </row>
    <row r="184" spans="1:51" ht="15" customHeight="1" x14ac:dyDescent="0.25">
      <c r="A184" s="3" t="str">
        <f>IF(WeightedParse!A184&gt;"",WeightedParse!A184,"")</f>
        <v/>
      </c>
      <c r="B184" s="4" t="str">
        <f>IF(WeightedParse!B184&gt;0,WeightedParse!B184,"")</f>
        <v/>
      </c>
      <c r="C184" s="4" t="str">
        <f>IF(A184&gt;"",IF(AND(B184&lt;=Variables!$B$8,G184&gt;2),"Youth",IF(AND(B184&lt;=Variables!$B$8,G184&lt;=2),"Prospect",IF(AND(B184&gt;=Variables!$B$9,G184&gt;2),"Old",IF(G184&gt;=3,"Reserves","First Team")))),"")</f>
        <v/>
      </c>
      <c r="D184" s="4" t="str">
        <f>SquadExport!BJ184</f>
        <v/>
      </c>
      <c r="E184" s="4" t="str">
        <f>IF(A184&gt;"",VLOOKUP(F184,Roles!A:B,2,FALSE)&amp;IF(OR(VLOOKUP(F184,Roles!$A:$B,2,FALSE)="FB",VLOOKUP(F184,Roles!$A:$B,2,FALSE)="WB",VLOOKUP(F184,Roles!$A:$B,2,FALSE)="WM",VLOOKUP(F184,Roles!$A:$B,2,FALSE)="W"),IF(AND(SquadExport!BK184=TRUE,SquadExport!BM184=TRUE,WeightedParse!BB184&gt;=WeightedParse!BC184)," (R)",IF(AND(SquadExport!BK184=TRUE,SquadExport!BM184=TRUE,WeightedParse!BB184&lt;WeightedParse!BC184)," (L)",IF(AND(SquadExport!BK184=TRUE,SquadExport!BM184=FALSE), " (L)",IF(AND(SquadExport!BK184=FALSE,SquadExport!BM184=TRUE)," (R)","")))),""),"")</f>
        <v/>
      </c>
      <c r="F184" s="4" t="str" cm="1">
        <f t="array" ref="F184">IF(A184&gt;"",INDEX($J$1:$AY$1,SUMPRODUCT(MAX(($J$2:$AY$200=MAX($J184:$AY184))*(COLUMN($J$2:$AY$200))))-COLUMN($J$1)+1),"")</f>
        <v/>
      </c>
      <c r="G184" s="4" t="str">
        <f t="shared" si="6"/>
        <v/>
      </c>
      <c r="H184" s="4" t="str">
        <f t="shared" si="7"/>
        <v/>
      </c>
      <c r="I184" s="5" t="str">
        <f t="shared" si="8"/>
        <v/>
      </c>
      <c r="J184" s="114" t="str">
        <f>IF($A184&gt;"",HARMEAN(WeightedParse!V184,WeightedParse!Y184,WeightedParse!Z184,WeightedParse!AE184,WeightedParse!AJ184,WeightedParse!AQ184,WeightedParse!AR184,WeightedParse!AS184,WeightedParse!AU184,WeightedParse!AV184,WeightedParse!AW184,WeightedParse!AY184,WeightedParse!BA184),"")</f>
        <v/>
      </c>
      <c r="K184" s="114" t="str">
        <f>IF(A184&gt;"",HARMEAN(WeightedParse!K184,WeightedParse!Q184,WeightedParse!V184,WeightedParse!X184,WeightedParse!Y184,WeightedParse!Z184,WeightedParse!AE184,WeightedParse!AG184,WeightedParse!AI184,WeightedParse!AJ184,WeightedParse!AQ184,WeightedParse!AR184,WeightedParse!AS184,WeightedParse!AU184,WeightedParse!AV184,WeightedParse!AW184,WeightedParse!AY184,WeightedParse!AZ184,WeightedParse!BA184),"")</f>
        <v/>
      </c>
      <c r="L184" s="114" t="str">
        <f>IF($A184&gt;"",IF(AND(EXACT(SquadExport!$BO184,TRUE),EXACT(SquadExport!$BL184,TRUE)),HARMEAN(WeightedParse!M184,WeightedParse!P184,WeightedParse!S184,WeightedParse!U184,WeightedParse!V184,WeightedParse!W184,WeightedParse!Y184,WeightedParse!AE184,WeightedParse!AL184,WeightedParse!AN184,WeightedParse!AP184),HARMEAN(WeightedParse!M184,WeightedParse!P184,WeightedParse!S184,WeightedParse!U184,WeightedParse!V184,WeightedParse!W184,WeightedParse!Y184,WeightedParse!AE184,WeightedParse!AL184,WeightedParse!AN184,WeightedParse!AP184)*Variables!$B$5),"")</f>
        <v/>
      </c>
      <c r="M184" s="114" t="str">
        <f>IF($A184&gt;"",IF(AND(EXACT(SquadExport!$BO184,TRUE),EXACT(SquadExport!$BL184,TRUE)),HARMEAN(WeightedParse!M184,WeightedParse!P184,WeightedParse!S184,WeightedParse!U184,WeightedParse!V184,WeightedParse!W184,WeightedParse!X184,WeightedParse!Y184,WeightedParse!Z184,WeightedParse!AE184,WeightedParse!AL184,WeightedParse!AN184,WeightedParse!AP184),HARMEAN(WeightedParse!M184,WeightedParse!P184,WeightedParse!S184,WeightedParse!U184,WeightedParse!V184,WeightedParse!W184,WeightedParse!X184,WeightedParse!Y184,WeightedParse!Z184,WeightedParse!AE184,WeightedParse!AL184,WeightedParse!AN184,WeightedParse!AP184)*Variables!$B$5),"")</f>
        <v/>
      </c>
      <c r="N184" s="114" t="str">
        <f>IF($A184&gt;"",IF(AND(EXACT(SquadExport!$BO184,TRUE),EXACT(SquadExport!$BL184,TRUE)),HARMEAN(WeightedParse!K184,WeightedParse!M184,WeightedParse!P184,WeightedParse!Q184,WeightedParse!S184,WeightedParse!T184,WeightedParse!U184,WeightedParse!V184,WeightedParse!W184,WeightedParse!X184,WeightedParse!Y184,WeightedParse!Z184,WeightedParse!AE184,WeightedParse!AG184,WeightedParse!AL184,WeightedParse!AN184,WeightedParse!AP184),HARMEAN(WeightedParse!K184,WeightedParse!M184,WeightedParse!P184,WeightedParse!Q184,WeightedParse!S184,WeightedParse!T184,WeightedParse!U184,WeightedParse!V184,WeightedParse!W184,WeightedParse!X184,WeightedParse!Y184,WeightedParse!Z184,WeightedParse!AE184,WeightedParse!AG184,WeightedParse!AL184,WeightedParse!AN184,WeightedParse!AP184)*Variables!$B$5),"")</f>
        <v/>
      </c>
      <c r="O184" s="114" t="str">
        <f>IF($A184&gt;"",IF(AND(EXACT(SquadExport!$BO184,TRUE),EXACT(SquadExport!$BL184,TRUE)),HARMEAN(WeightedParse!I184,WeightedParse!K184,WeightedParse!M184,WeightedParse!P184,WeightedParse!Q184,WeightedParse!S184,WeightedParse!T184,WeightedParse!V184,WeightedParse!W184,WeightedParse!X184,WeightedParse!Y184,WeightedParse!Z184,WeightedParse!AB184,WeightedParse!AE184,WeightedParse!AF184,WeightedParse!AG184,WeightedParse!AJ184,WeightedParse!AK184,WeightedParse!AL184,WeightedParse!AN184,WeightedParse!AO184,WeightedParse!AP184),HARMEAN(WeightedParse!I184,WeightedParse!K184,WeightedParse!M184,WeightedParse!P184,WeightedParse!Q184,WeightedParse!S184,WeightedParse!T184,WeightedParse!V184,WeightedParse!W184,WeightedParse!X184,WeightedParse!Y184,WeightedParse!Z184,WeightedParse!AB184,WeightedParse!AE184,WeightedParse!AF184,WeightedParse!AG184,WeightedParse!AJ184,WeightedParse!AK184,WeightedParse!AL184,WeightedParse!AN184,WeightedParse!AO184,WeightedParse!AP184)*Variables!$B$5),"")</f>
        <v/>
      </c>
      <c r="P184" s="114" t="str">
        <f>IF($A184&gt;"",IF(AND(OR(EXACT(SquadExport!$BO184,TRUE),EXACT(SquadExport!$BP184,TRUE)),OR(EXACT(SquadExport!$BK184,TRUE),EXACT(SquadExport!$BM184,TRUE))),HARMEAN(WeightedParse!M184,WeightedParse!P184,WeightedParse!S184,WeightedParse!U184,WeightedParse!V184,WeightedParse!W184,WeightedParse!Y184,WeightedParse!AE184,WeightedParse!AF184,WeightedParse!AP184),HARMEAN(WeightedParse!M184,WeightedParse!P184,WeightedParse!S184,WeightedParse!U184,WeightedParse!V184,WeightedParse!W184,WeightedParse!Y184,WeightedParse!AE184,WeightedParse!AF184,WeightedParse!AP184)*Variables!$B$5),"")</f>
        <v/>
      </c>
      <c r="Q184" s="114" t="str">
        <f>IF($A184&gt;"",IF(AND(OR(EXACT(SquadExport!$BO184,TRUE),EXACT(SquadExport!$BP184,TRUE)),OR(EXACT(SquadExport!$BK184,TRUE),EXACT(SquadExport!$BM184,TRUE))),HARMEAN(WeightedParse!H184,WeightedParse!P184,WeightedParse!Q184,WeightedParse!S184,WeightedParse!T184,WeightedParse!V184,WeightedParse!X184,WeightedParse!Y184,WeightedParse!Z184,WeightedParse!AE184,WeightedParse!AF184,WeightedParse!AH184,WeightedParse!AN184,WeightedParse!AO184),HARMEAN(WeightedParse!H184,WeightedParse!P184,WeightedParse!Q184,WeightedParse!S184,WeightedParse!T184,WeightedParse!V184,WeightedParse!X184,WeightedParse!Y184,WeightedParse!Z184,WeightedParse!AE184,WeightedParse!AF184,WeightedParse!AH184,WeightedParse!AN184,WeightedParse!AO184)*Variables!$B$5),"")</f>
        <v/>
      </c>
      <c r="R184" s="115" t="str">
        <f>IF($A184&gt;"",IF(AND(OR(EXACT(SquadExport!$BO184,TRUE),EXACT(SquadExport!$BP184,TRUE)),OR(EXACT(SquadExport!$BK184,TRUE),EXACT(SquadExport!$BM184,TRUE))),HARMEAN(WeightedParse!H184,WeightedParse!I184,WeightedParse!K184,WeightedParse!P184,WeightedParse!Q184,WeightedParse!S184,WeightedParse!T184,WeightedParse!V184,WeightedParse!Y184,WeightedParse!Z184,WeightedParse!AD184,WeightedParse!AE184,WeightedParse!AF184,WeightedParse!AH184,WeightedParse!AI184,WeightedParse!AJ184,WeightedParse!AN184,WeightedParse!AO184),HARMEAN(WeightedParse!H184,WeightedParse!I184,WeightedParse!K184,WeightedParse!P184,WeightedParse!Q184,WeightedParse!S184,WeightedParse!T184,WeightedParse!V184,WeightedParse!Y184,WeightedParse!Z184,WeightedParse!AD184,WeightedParse!AE184,WeightedParse!AF184,WeightedParse!AH184,WeightedParse!AI184,WeightedParse!AJ184,WeightedParse!AN184,WeightedParse!AO184)*Variables!$B$5),"")</f>
        <v/>
      </c>
      <c r="S184" s="115" t="str">
        <f>IF($A184&gt;"",IF(AND(OR(EXACT(SquadExport!$BO184,TRUE),EXACT(SquadExport!$BP184,TRUE)),OR(EXACT(SquadExport!$BK184,TRUE),EXACT(SquadExport!$BM184,TRUE))),HARMEAN(WeightedParse!H184,WeightedParse!I184,WeightedParse!K184,WeightedParse!Q184,WeightedParse!S184,WeightedParse!T184,WeightedParse!V184,WeightedParse!X184,WeightedParse!Z184,WeightedParse!AB184,WeightedParse!AD184,WeightedParse!AF184,WeightedParse!AG184,WeightedParse!AH184,WeightedParse!AI184,WeightedParse!AJ184,WeightedParse!AK184,WeightedParse!AN184,WeightedParse!AO184),HARMEAN(WeightedParse!H184,WeightedParse!I184,WeightedParse!K184,WeightedParse!Q184,WeightedParse!S184,WeightedParse!T184,WeightedParse!V184,WeightedParse!X184,WeightedParse!Z184,WeightedParse!AB184,WeightedParse!AD184,WeightedParse!AF184,WeightedParse!AG184,WeightedParse!AH184,WeightedParse!AI184,WeightedParse!AJ184,WeightedParse!AK184,WeightedParse!AN184,WeightedParse!AO184)*Variables!$B$5),"")</f>
        <v/>
      </c>
      <c r="T184" s="114" t="str">
        <f>IF($A184&gt;"",IF(AND(OR(EXACT(SquadExport!$BO184,TRUE),EXACT(SquadExport!$BP184,TRUE)),OR(EXACT(SquadExport!$BK184,TRUE),EXACT(SquadExport!$BM184,TRUE))),HARMEAN(WeightedParse!I184,WeightedParse!K184,WeightedParse!N184,WeightedParse!P184,WeightedParse!Q184,WeightedParse!S184,WeightedParse!T184,WeightedParse!V184,WeightedParse!X184,WeightedParse!Y184,WeightedParse!Z184,WeightedParse!AB184,WeightedParse!AD184,WeightedParse!AE184,WeightedParse!AF184,WeightedParse!AH184,WeightedParse!AI184,WeightedParse!AJ184,WeightedParse!AN184,WeightedParse!AO184)*WeightedParse!BD184,(HARMEAN(WeightedParse!I184,WeightedParse!K184,WeightedParse!N184,WeightedParse!P184,WeightedParse!Q184,WeightedParse!S184,WeightedParse!T184,WeightedParse!V184,WeightedParse!X184,WeightedParse!Y184,WeightedParse!Z184,WeightedParse!AB184,WeightedParse!AD184,WeightedParse!AE184,WeightedParse!AF184,WeightedParse!AH184,WeightedParse!AI184,WeightedParse!AJ184,WeightedParse!AN184,WeightedParse!AO184)*WeightedParse!BD184)*Variables!$B$5),"")</f>
        <v/>
      </c>
      <c r="U184" s="114" t="str">
        <f>IF($A184&gt;"",IF(EXACT(SquadExport!$BQ184,TRUE),HARMEAN(WeightedParse!P184,WeightedParse!S184,WeightedParse!V184,WeightedParse!X184,WeightedParse!Y184,WeightedParse!Z184,WeightedParse!AE184,WeightedParse!AF184,WeightedParse!AP184),HARMEAN(WeightedParse!P184,WeightedParse!S184,WeightedParse!V184,WeightedParse!X184,WeightedParse!Y184,WeightedParse!Z184,WeightedParse!AE184,WeightedParse!AF184,WeightedParse!AP184)*Variables!$B$5),"")</f>
        <v/>
      </c>
      <c r="V184" s="114" t="str">
        <f>IF($A184&gt;"",IF(EXACT(SquadExport!$BQ184,TRUE),HARMEAN(WeightedParse!K184,WeightedParse!Q184,WeightedParse!S184,WeightedParse!T184,WeightedParse!V184,WeightedParse!X184,WeightedParse!Z184,WeightedParse!AE184,WeightedParse!AF184,WeightedParse!AG184,WeightedParse!AH184,WeightedParse!AK184),HARMEAN(WeightedParse!K184,WeightedParse!Q184,WeightedParse!S184,WeightedParse!T184,WeightedParse!V184,WeightedParse!X184,WeightedParse!Z184,WeightedParse!AE184,WeightedParse!AF184,WeightedParse!AG184,WeightedParse!AH184,WeightedParse!AK184)*Variables!$B$5),"")</f>
        <v/>
      </c>
      <c r="W184" s="114" t="str">
        <f>IF($A184&gt;"",IF(EXACT(SquadExport!$BQ184,TRUE),HARMEAN(WeightedParse!I184,WeightedParse!K184,WeightedParse!N184,WeightedParse!Q184,WeightedParse!T184,WeightedParse!V184,WeightedParse!X184,WeightedParse!Z184,WeightedParse!AB184,WeightedParse!AD184,WeightedParse!AF184,WeightedParse!AG184,WeightedParse!AK184),HARMEAN(WeightedParse!I184,WeightedParse!K184,WeightedParse!N184,WeightedParse!Q184,WeightedParse!T184,WeightedParse!V184,WeightedParse!X184,WeightedParse!Z184,WeightedParse!AB184,WeightedParse!AD184,WeightedParse!AF184,WeightedParse!AG184,WeightedParse!AK184)*Variables!$B$5),"")</f>
        <v/>
      </c>
      <c r="X184" s="114" t="str">
        <f>IF($A184&gt;"",IF(EXACT(SquadExport!$BQ184,TRUE),HARMEAN(WeightedParse!K184,WeightedParse!P184,WeightedParse!Q184,WeightedParse!S184,WeightedParse!U184,WeightedParse!V184,WeightedParse!X184,WeightedParse!Y184,WeightedParse!Z184,WeightedParse!AE184,WeightedParse!AF184,WeightedParse!AH184,WeightedParse!AO184,WeightedParse!AP184),HARMEAN(WeightedParse!K184,WeightedParse!P184,WeightedParse!Q184,WeightedParse!S184,WeightedParse!U184,WeightedParse!V184,WeightedParse!X184,WeightedParse!Y184,WeightedParse!Z184,WeightedParse!AE184,WeightedParse!AF184,WeightedParse!AH184,WeightedParse!AO184,WeightedParse!AP184)*Variables!$B$5),"")</f>
        <v/>
      </c>
      <c r="Y184" s="114" t="str">
        <f>IF($A184&gt;"",IF(EXACT(SquadExport!$BQ184,TRUE),HARMEAN(WeightedParse!P184,WeightedParse!Q184,WeightedParse!S184,WeightedParse!U184,WeightedParse!V184,WeightedParse!W184,WeightedParse!Y184,WeightedParse!AE184,WeightedParse!AF184,WeightedParse!AH184,WeightedParse!AJ184,WeightedParse!AN184,WeightedParse!AO184,WeightedParse!AP184),HARMEAN(WeightedParse!P184,WeightedParse!Q184,WeightedParse!S184,WeightedParse!U184,WeightedParse!V184,WeightedParse!W184,WeightedParse!Y184,WeightedParse!AE184,WeightedParse!AF184,WeightedParse!AH184,WeightedParse!AJ184,WeightedParse!AN184,WeightedParse!AO184,WeightedParse!AP184)*Variables!$B$5),"")</f>
        <v/>
      </c>
      <c r="Z184" s="114" t="str">
        <f>IF($A184&gt;"",IF(EXACT(SquadExport!$BQ184,TRUE),HARMEAN(WeightedParse!M184,WeightedParse!P184,WeightedParse!Q184,WeightedParse!S184,WeightedParse!U184,WeightedParse!V184,WeightedParse!W184,WeightedParse!X184,WeightedParse!Y184,WeightedParse!Z184,WeightedParse!AE184,WeightedParse!AF184,WeightedParse!AH184,WeightedParse!AL184,WeightedParse!AO184,WeightedParse!AP184),HARMEAN(WeightedParse!M184,WeightedParse!P184,WeightedParse!Q184,WeightedParse!S184,WeightedParse!U184,WeightedParse!V184,WeightedParse!W184,WeightedParse!X184,WeightedParse!Y184,WeightedParse!Z184,WeightedParse!AE184,WeightedParse!AF184,WeightedParse!AH184,WeightedParse!AL184,WeightedParse!AO184,WeightedParse!AP184)*Variables!$B$5),"")</f>
        <v/>
      </c>
      <c r="AA184" s="114" t="str">
        <f>IF($A184&gt;"",IF(EXACT(SquadExport!$BQ184,TRUE),HARMEAN(WeightedParse!J184,WeightedParse!K184,WeightedParse!N184,WeightedParse!P184,WeightedParse!Q184,WeightedParse!S184,WeightedParse!V184,WeightedParse!X184,WeightedParse!Y184,WeightedParse!Z184,WeightedParse!AD184,WeightedParse!AE184,WeightedParse!AH184,WeightedParse!AI184,WeightedParse!AK184,WeightedParse!AN184,WeightedParse!AO184,WeightedParse!AP184),HARMEAN(WeightedParse!J184,WeightedParse!K184,WeightedParse!N184,WeightedParse!P184,WeightedParse!Q184,WeightedParse!S184,WeightedParse!V184,WeightedParse!X184,WeightedParse!Y184,WeightedParse!Z184,WeightedParse!AD184,WeightedParse!AE184,WeightedParse!AH184,WeightedParse!AI184,WeightedParse!AK184,WeightedParse!AN184,WeightedParse!AO184,WeightedParse!AP184)*Variables!$B$5),"")</f>
        <v/>
      </c>
      <c r="AB184" s="114" t="str">
        <f>IF($A184&gt;"",IF(AND(EXACT(SquadExport!$BR184,TRUE),EXACT(SquadExport!$BL184,TRUE)),HARMEAN(WeightedParse!I184,WeightedParse!K184,WeightedParse!N184,WeightedParse!Q184,WeightedParse!T184,WeightedParse!V184,WeightedParse!X184,WeightedParse!Y184,WeightedParse!Z184,WeightedParse!AD184,WeightedParse!AE184,WeightedParse!AF184,WeightedParse!AG184,WeightedParse!AH184,WeightedParse!AI184,WeightedParse!AJ184,WeightedParse!AK184,WeightedParse!AN184,WeightedParse!AO184),HARMEAN(WeightedParse!I184,WeightedParse!K184,WeightedParse!N184,WeightedParse!Q184,WeightedParse!T184,WeightedParse!V184,WeightedParse!X184,WeightedParse!Y184,WeightedParse!Z184,WeightedParse!AD184,WeightedParse!AE184,WeightedParse!AF184,WeightedParse!AG184,WeightedParse!AH184,WeightedParse!AI184,WeightedParse!AJ184,WeightedParse!AK184,WeightedParse!AN184,WeightedParse!AO184)*Variables!$B$5),"")</f>
        <v/>
      </c>
      <c r="AC184" s="114" t="str">
        <f>IF($A184&gt;"",IF(AND(EXACT(SquadExport!$BR184,TRUE),EXACT(SquadExport!$BL184,TRUE)),HARMEAN(WeightedParse!K184,WeightedParse!Q184,WeightedParse!S184,WeightedParse!T184,WeightedParse!V184,WeightedParse!X184,WeightedParse!Y184,WeightedParse!Z184,WeightedParse!AD184,WeightedParse!AE184,WeightedParse!AF184,WeightedParse!AG184,WeightedParse!AH184,WeightedParse!AO184),HARMEAN(WeightedParse!K184,WeightedParse!Q184,WeightedParse!S184,WeightedParse!T184,WeightedParse!V184,WeightedParse!X184,WeightedParse!Y184,WeightedParse!Z184,WeightedParse!AD184,WeightedParse!AE184,WeightedParse!AF184,WeightedParse!AG184,WeightedParse!AH184,WeightedParse!AO184)*Variables!$B$5),"")</f>
        <v/>
      </c>
      <c r="AD184" s="114" t="str">
        <f>IF($A184&gt;"",IF(AND(EXACT(SquadExport!$BR184,TRUE),EXACT(SquadExport!$BL184,TRUE)),HARMEAN(WeightedParse!I184,WeightedParse!J184,WeightedParse!K184,WeightedParse!N184,WeightedParse!Q184,WeightedParse!S184,WeightedParse!T184,WeightedParse!V184,WeightedParse!X184,WeightedParse!Z184,WeightedParse!AB184,WeightedParse!AD184,WeightedParse!AG184,WeightedParse!AH184,WeightedParse!AI184,WeightedParse!AK184,WeightedParse!AO184),HARMEAN(WeightedParse!I184,WeightedParse!J184,WeightedParse!K184,WeightedParse!N184,WeightedParse!Q184,WeightedParse!S184,WeightedParse!T184,WeightedParse!V184,WeightedParse!X184,WeightedParse!Z184,WeightedParse!AB184,WeightedParse!AD184,WeightedParse!AG184,WeightedParse!AH184,WeightedParse!AI184,WeightedParse!AK184,WeightedParse!AO184)*Variables!$B$5),"")</f>
        <v/>
      </c>
      <c r="AE184" s="114" t="str">
        <f>IF($A184&gt;"",IF(AND(EXACT(SquadExport!$BR184,TRUE),EXACT(SquadExport!$BL184,TRUE)),HARMEAN(WeightedParse!K184,WeightedParse!N184,WeightedParse!P184,WeightedParse!Q184,WeightedParse!S184,WeightedParse!T184,WeightedParse!U184,WeightedParse!V184,WeightedParse!X184,WeightedParse!Y184,WeightedParse!Z184,WeightedParse!AD184,WeightedParse!AE184,WeightedParse!AF184,WeightedParse!AG184,WeightedParse!AH184,WeightedParse!AI184,WeightedParse!AO184),HARMEAN(WeightedParse!K184,WeightedParse!N184,WeightedParse!P184,WeightedParse!Q184,WeightedParse!S184,WeightedParse!T184,WeightedParse!U184,WeightedParse!V184,WeightedParse!X184,WeightedParse!Y184,WeightedParse!Z184,WeightedParse!AD184,WeightedParse!AE184,WeightedParse!AF184,WeightedParse!AG184,WeightedParse!AH184,WeightedParse!AI184,WeightedParse!AO184)*Variables!$B$5),"")</f>
        <v/>
      </c>
      <c r="AF184" s="114" t="str">
        <f>IF($A184&gt;"",IF(AND(EXACT(SquadExport!$BR184,TRUE),EXACT(SquadExport!$BL184,TRUE)),HARMEAN(WeightedParse!I184,WeightedParse!J184,WeightedParse!K184,WeightedParse!N184,WeightedParse!Q184,WeightedParse!S184,WeightedParse!T184,WeightedParse!U184,WeightedParse!V184,WeightedParse!X184,WeightedParse!Z184,WeightedParse!AD184,WeightedParse!AE184,WeightedParse!AF184,WeightedParse!AH184,WeightedParse!AI184,WeightedParse!AK184,WeightedParse!AN184,WeightedParse!AO184,WeightedParse!AP184),HARMEAN(WeightedParse!I184,WeightedParse!J184,WeightedParse!K184,WeightedParse!N184,WeightedParse!Q184,WeightedParse!S184,WeightedParse!T184,WeightedParse!U184,WeightedParse!V184,WeightedParse!X184,WeightedParse!Z184,WeightedParse!AD184,WeightedParse!AE184,WeightedParse!AF184,WeightedParse!AH184,WeightedParse!AI184,WeightedParse!AK184,WeightedParse!AN184,WeightedParse!AO184,WeightedParse!AP184)*Variables!$B$5),"")</f>
        <v/>
      </c>
      <c r="AG184" s="114" t="str">
        <f>IF($A184&gt;"",IF(AND(OR(EXACT(SquadExport!$BR184,TRUE),EXACT(SquadExport!$BS184,TRUE)),OR(EXACT(SquadExport!$BK184,TRUE),EXACT(SquadExport!$BM184,TRUE))),HARMEAN(WeightedParse!I184,WeightedParse!K184,WeightedParse!Q184,WeightedParse!T184,WeightedParse!X184,WeightedParse!Z184,WeightedParse!AD184,WeightedParse!AF184,WeightedParse!AG184,WeightedParse!AJ184),HARMEAN(WeightedParse!I184,WeightedParse!K184,WeightedParse!Q184,WeightedParse!T184,WeightedParse!X184,WeightedParse!Z184,WeightedParse!AD184,WeightedParse!AF184,WeightedParse!AG184,WeightedParse!AJ184)*Variables!$B$5),"")</f>
        <v/>
      </c>
      <c r="AH184" s="114" t="str">
        <f>IF($A184&gt;"",IF(AND(OR(EXACT(SquadExport!$BR184,TRUE),EXACT(SquadExport!$BS184,TRUE)),OR(EXACT(SquadExport!$BK184,TRUE),EXACT(SquadExport!$BM184,TRUE))),HARMEAN(WeightedParse!H184,WeightedParse!K184,WeightedParse!P184,WeightedParse!Q184,WeightedParse!S184,WeightedParse!T184,WeightedParse!V184,WeightedParse!X184,WeightedParse!Y184,WeightedParse!Z184,WeightedParse!AD184,WeightedParse!AE184,WeightedParse!AF184,WeightedParse!AG184,WeightedParse!AH184,WeightedParse!AO184),HARMEAN(WeightedParse!H184,WeightedParse!K184,WeightedParse!P184,WeightedParse!Q184,WeightedParse!S184,WeightedParse!T184,WeightedParse!V184,WeightedParse!X184,WeightedParse!Y184,WeightedParse!Z184,WeightedParse!AD184,WeightedParse!AE184,WeightedParse!AF184,WeightedParse!AG184,WeightedParse!AH184,WeightedParse!AO184)*Variables!$B$5),"")</f>
        <v/>
      </c>
      <c r="AI184" s="114" t="str">
        <f>IF($A184&gt;"",IF(AND(OR(EXACT(SquadExport!$BR184,TRUE),EXACT(SquadExport!$BS184,TRUE)),OR(EXACT(SquadExport!$BK184,TRUE),EXACT(SquadExport!$BM184,TRUE))),HARMEAN(WeightedParse!H184,WeightedParse!I184,WeightedParse!K184,WeightedParse!P184,WeightedParse!Q184,WeightedParse!S184,WeightedParse!T184,WeightedParse!U184,WeightedParse!V184,WeightedParse!X184,WeightedParse!Y184,WeightedParse!Z184,WeightedParse!AD184,WeightedParse!AE184,WeightedParse!AF184,WeightedParse!AH184,WeightedParse!AI184,WeightedParse!AO184),HARMEAN(WeightedParse!H184,WeightedParse!I184,WeightedParse!K184,WeightedParse!P184,WeightedParse!Q184,WeightedParse!S184,WeightedParse!T184,WeightedParse!U184,WeightedParse!V184,WeightedParse!X184,WeightedParse!Y184,WeightedParse!Z184,WeightedParse!AD184,WeightedParse!AE184,WeightedParse!AF184,WeightedParse!AH184,WeightedParse!AI184,WeightedParse!AO184)*Variables!$B$5),"")</f>
        <v/>
      </c>
      <c r="AJ184" s="114" t="str">
        <f>IF($A184&gt;"",IF(AND(OR(EXACT(SquadExport!$BR184,TRUE),EXACT(SquadExport!$BS184,TRUE)),OR(EXACT(SquadExport!$BK184,TRUE),EXACT(SquadExport!$BM184,TRUE))),HARMEAN(WeightedParse!H184,WeightedParse!K184,WeightedParse!M184,WeightedParse!V184,WeightedParse!W184,WeightedParse!AD184,WeightedParse!AF184,WeightedParse!AH184,WeightedParse!AK184,WeightedParse!AL184,WeightedParse!AO184,WeightedParse!AP184)*(CONVERT(LEFT(SquadExport!$E184,FIND("'",SquadExport!$E184)-1)+((MID(SquadExport!$E184,FIND("'",SquadExport!$E184)+1,LEN(SquadExport!$E184)-FIND("'",SquadExport!$E184)-1))/12),"ft","m")-1)/(Variables!$C$4-1),(HARMEAN(WeightedParse!H184,WeightedParse!K184,WeightedParse!M184,WeightedParse!V184,WeightedParse!W184,WeightedParse!AD184,WeightedParse!AF184,WeightedParse!AH184,WeightedParse!AK184,WeightedParse!AL184,WeightedParse!AO184,WeightedParse!AP184)*(CONVERT(LEFT(SquadExport!$E184,FIND("'",SquadExport!$E184)-1)+((MID(SquadExport!$E184,FIND("'",SquadExport!$E184)+1,LEN(SquadExport!$E184)-FIND("'",SquadExport!$E184)-1))/12),"ft","m")-1)/(Variables!$C$4-1))*Variables!$B$5),"")</f>
        <v/>
      </c>
      <c r="AK184" s="114" t="str">
        <f>IF($A184&gt;"",IF(AND(OR(EXACT(SquadExport!$BR184,TRUE),EXACT(SquadExport!$BS184,TRUE)),OR(EXACT(SquadExport!$BK184,TRUE),EXACT(SquadExport!$BM184,TRUE))),HARMEAN(WeightedParse!J184,WeightedParse!K184,WeightedParse!T184,WeightedParse!V184,WeightedParse!X184,WeightedParse!Y184,WeightedParse!Z184,WeightedParse!AD184,WeightedParse!AH184,WeightedParse!AI184,WeightedParse!AK184,WeightedParse!AO184),HARMEAN(WeightedParse!J184,WeightedParse!K184,WeightedParse!T184,WeightedParse!V184,WeightedParse!X184,WeightedParse!Y184,WeightedParse!Z184,WeightedParse!AD184,WeightedParse!AH184,WeightedParse!AI184,WeightedParse!AK184,WeightedParse!AO184)*Variables!$B$5),"")</f>
        <v/>
      </c>
      <c r="AL184" s="114" t="str">
        <f>IF($A184&gt;"",IF(AND(OR(EXACT(SquadExport!$BR184,TRUE),EXACT(SquadExport!$BS184,TRUE)),OR(EXACT(SquadExport!$BK184,TRUE),EXACT(SquadExport!$BM184,TRUE))),HARMEAN(WeightedParse!H184,WeightedParse!I184,WeightedParse!K184,WeightedParse!Q184,WeightedParse!T184,WeightedParse!V184,WeightedParse!AB184,WeightedParse!AD184,WeightedParse!AH184,WeightedParse!AI184,WeightedParse!AJ184,WeightedParse!AN184,WeightedParse!AO184),HARMEAN(WeightedParse!H184,WeightedParse!I184,WeightedParse!K184,WeightedParse!Q184,WeightedParse!T184,WeightedParse!V184,WeightedParse!AB184,WeightedParse!AD184,WeightedParse!AH184,WeightedParse!AI184,WeightedParse!AJ184,WeightedParse!AN184,WeightedParse!AO184)*Variables!$B$5),"")</f>
        <v/>
      </c>
      <c r="AM184" s="114" t="str">
        <f>IF($A184&gt;"",IF(AND(OR(EXACT(SquadExport!$BR184,TRUE),EXACT(SquadExport!$BS184,TRUE)),OR(EXACT(SquadExport!$BK184,TRUE),EXACT(SquadExport!$BM184,TRUE))),HARMEAN(WeightedParse!I184,WeightedParse!J184,WeightedParse!K184,WeightedParse!N184,WeightedParse!Q184,WeightedParse!T184,WeightedParse!V184,WeightedParse!X184,WeightedParse!AB184,WeightedParse!AD184,WeightedParse!AG184,WeightedParse!AI184,WeightedParse!AJ184,WeightedParse!AK184,WeightedParse!AN184)*WeightedParse!BD184,(HARMEAN(WeightedParse!I184,WeightedParse!J184,WeightedParse!K184,WeightedParse!N184,WeightedParse!Q184,WeightedParse!T184,WeightedParse!V184,WeightedParse!X184,WeightedParse!AB184,WeightedParse!AD184,WeightedParse!AG184,WeightedParse!AI184,WeightedParse!AJ184,WeightedParse!AK184,WeightedParse!AN184)*WeightedParse!BD184)*Variables!$B$5),"")</f>
        <v/>
      </c>
      <c r="AN184" s="114" t="str">
        <f>IF($A184&gt;"",IF(AND(OR(EXACT(SquadExport!$BR184,TRUE),EXACT(SquadExport!$BS184,TRUE)),OR(EXACT(SquadExport!$BK184,TRUE),EXACT(SquadExport!$BM184,TRUE))),HARMEAN(WeightedParse!H184,WeightedParse!I184,WeightedParse!K184,WeightedParse!N184,WeightedParse!Q184,WeightedParse!T184,WeightedParse!V184,WeightedParse!X184,WeightedParse!Z184,WeightedParse!AD184,WeightedParse!AG184,WeightedParse!AH184,WeightedParse!AI184,WeightedParse!AJ184,WeightedParse!AN184,WeightedParse!AO184)*WeightedParse!BD184,(HARMEAN(WeightedParse!H184,WeightedParse!I184,WeightedParse!K184,WeightedParse!N184,WeightedParse!Q184,WeightedParse!T184,WeightedParse!V184,WeightedParse!X184,WeightedParse!Z184,WeightedParse!AD184,WeightedParse!AG184,WeightedParse!AH184,WeightedParse!AI184,WeightedParse!AJ184,WeightedParse!AN184,WeightedParse!AO184)*WeightedParse!BD184)*Variables!$B$5),"")</f>
        <v/>
      </c>
      <c r="AO184" s="114" t="str">
        <f>IF($A184&gt;"",IF(AND(EXACT(SquadExport!$BS184,TRUE),EXACT(SquadExport!$BL184,TRUE)),HARMEAN(WeightedParse!K184,WeightedParse!Q184,WeightedParse!T184,WeightedParse!V184,WeightedParse!X184,WeightedParse!Z184,WeightedParse!AB184,WeightedParse!AD184,WeightedParse!AG184,WeightedParse!AK184),HARMEAN(WeightedParse!K184,WeightedParse!Q184,WeightedParse!T184,WeightedParse!V184,WeightedParse!X184,WeightedParse!Z184,WeightedParse!AB184,WeightedParse!AD184,WeightedParse!AG184,WeightedParse!AK184)*Variables!$B$5),"")</f>
        <v/>
      </c>
      <c r="AP184" s="114" t="str">
        <f>IF($A184&gt;"",IF(AND(EXACT(SquadExport!$BS184,TRUE),EXACT(SquadExport!$BL184,TRUE)),HARMEAN(WeightedParse!I184,WeightedParse!K184,WeightedParse!Q184,WeightedParse!T184,WeightedParse!V184,WeightedParse!X184,WeightedParse!Z184,WeightedParse!AB184,WeightedParse!AD184,WeightedParse!AF184,WeightedParse!AG184,WeightedParse!AI184,WeightedParse!AJ184),HARMEAN(WeightedParse!I184,WeightedParse!K184,WeightedParse!Q184,WeightedParse!T184,WeightedParse!V184,WeightedParse!X184,WeightedParse!Z184,WeightedParse!AB184,WeightedParse!AD184,WeightedParse!AF184,WeightedParse!AG184,WeightedParse!AI184,WeightedParse!AJ184)*Variables!$B$5),"")</f>
        <v/>
      </c>
      <c r="AQ184" s="114" t="str">
        <f>IF($A184&gt;"",IF(AND(EXACT(SquadExport!$BS184,TRUE),EXACT(SquadExport!$BL184,TRUE)),HARMEAN(WeightedParse!I184,WeightedParse!J184,WeightedParse!K184,WeightedParse!Q184,WeightedParse!T184,WeightedParse!V184,WeightedParse!X184,WeightedParse!Z184,WeightedParse!AB184,WeightedParse!AD184,WeightedParse!AG184,WeightedParse!AI184,WeightedParse!AJ184,WeightedParse!AK184),HARMEAN(WeightedParse!I184,WeightedParse!J184,WeightedParse!K184,WeightedParse!Q184,WeightedParse!T184,WeightedParse!V184,WeightedParse!X184,WeightedParse!Z184,WeightedParse!AB184,WeightedParse!AD184,WeightedParse!AG184,WeightedParse!AI184,WeightedParse!AJ184,WeightedParse!AK184)*Variables!$B$5),"")</f>
        <v/>
      </c>
      <c r="AR184" s="114" t="str">
        <f>IF($A184&gt;"",IF(AND(EXACT(SquadExport!$BS184,TRUE),EXACT(SquadExport!$BL184,TRUE)),HARMEAN(WeightedParse!I184,WeightedParse!J184,WeightedParse!K184,WeightedParse!Q184,WeightedParse!T184,WeightedParse!V184,WeightedParse!X184,WeightedParse!Y184,WeightedParse!Z184,WeightedParse!AD184,WeightedParse!AH184,WeightedParse!AI184,WeightedParse!AJ184,WeightedParse!AK184,WeightedParse!AN184,WeightedParse!AO184),HARMEAN(WeightedParse!I184,WeightedParse!J184,WeightedParse!K184,WeightedParse!Q184,WeightedParse!T184,WeightedParse!V184,WeightedParse!X184,WeightedParse!Y184,WeightedParse!Z184,WeightedParse!AD184,WeightedParse!AH184,WeightedParse!AI184,WeightedParse!AJ184,WeightedParse!AK184,WeightedParse!AN184,WeightedParse!AO184)*Variables!$B$5),"")</f>
        <v/>
      </c>
      <c r="AS184" s="114" t="str">
        <f>IF($A184&gt;"",IF(AND(EXACT(SquadExport!$BT184,TRUE),EXACT(SquadExport!$BL184,TRUE)),HARMEAN(WeightedParse!J184,WeightedParse!K184,WeightedParse!M184,WeightedParse!T184,WeightedParse!V184,WeightedParse!X184,WeightedParse!Z184,WeightedParse!AD184,WeightedParse!AI184),(HARMEAN(WeightedParse!J184,WeightedParse!K184,WeightedParse!M184,WeightedParse!T184,WeightedParse!V184,WeightedParse!X184,WeightedParse!Z184,WeightedParse!AD184,WeightedParse!AI184)*Variables!$B$5)),"")</f>
        <v/>
      </c>
      <c r="AT184" s="114" t="str">
        <f>IF($A184&gt;"",IF(AND(EXACT(SquadExport!$BT184,TRUE),EXACT(SquadExport!$BL184,TRUE)),HARMEAN(WeightedParse!J184,WeightedParse!K184,WeightedParse!M184,WeightedParse!U184,WeightedParse!V184,WeightedParse!W184,WeightedParse!X184,WeightedParse!Z184,WeightedParse!AD184,WeightedParse!AF184,WeightedParse!AK184,WeightedParse!AL184,WeightedParse!AP184)*(CONVERT(LEFT(SquadExport!$E184,FIND("'",SquadExport!$E184)-1)+((MID(SquadExport!$E184,FIND("'",SquadExport!$E184)+1,LEN(SquadExport!$E184)-FIND("'",SquadExport!$E184)-1))/12),"ft","m")-1)/(Variables!$C$4-1),(HARMEAN(WeightedParse!J184,WeightedParse!K184,WeightedParse!M184,WeightedParse!U184,WeightedParse!V184,WeightedParse!W184,WeightedParse!X184,WeightedParse!Z184,WeightedParse!AD184,WeightedParse!AF184,WeightedParse!AK184,WeightedParse!AL184,WeightedParse!AP184)*(CONVERT(LEFT(SquadExport!$E184,FIND("'",SquadExport!$E184)-1)+((MID(SquadExport!$E184,FIND("'",SquadExport!$E184)+1,LEN(SquadExport!$E184)-FIND("'",SquadExport!$E184)-1))/12),"ft","m")-1)/(Variables!$C$4-1)))*Variables!$B$5,"")</f>
        <v/>
      </c>
      <c r="AU184" s="114" t="str">
        <f>IF($A184&gt;"",IF(AND(EXACT(SquadExport!$BT184,TRUE),EXACT(SquadExport!$BL184,TRUE)),HARMEAN(WeightedParse!I184,WeightedParse!J184,WeightedParse!K184,WeightedParse!Q184,WeightedParse!T184,WeightedParse!V184,WeightedParse!X184,WeightedParse!Z184,WeightedParse!AB184,WeightedParse!AD184,WeightedParse!AF184,WeightedParse!AG184,WeightedParse!AK184,WeightedParse!AP184),HARMEAN(WeightedParse!I184,WeightedParse!J184,WeightedParse!K184,WeightedParse!Q184,WeightedParse!T184,WeightedParse!V184,WeightedParse!X184,WeightedParse!Z184,WeightedParse!AB184,WeightedParse!AD184,WeightedParse!AF184,WeightedParse!AG184,WeightedParse!AK184,WeightedParse!AP184)*Variables!$B$5),"")</f>
        <v/>
      </c>
      <c r="AV184" s="114" t="str">
        <f>IF($A184&gt;"",IF(AND(EXACT(SquadExport!$BT184,TRUE),EXACT(SquadExport!$BL184,TRUE)),HARMEAN(WeightedParse!I184,WeightedParse!J184,WeightedParse!K184,WeightedParse!Q184,WeightedParse!T184,WeightedParse!V184,WeightedParse!X184,WeightedParse!Z184,WeightedParse!AD184,WeightedParse!AH184,WeightedParse!AI184,WeightedParse!AJ184,WeightedParse!AK184,WeightedParse!AN184,WeightedParse!AO184),HARMEAN(WeightedParse!I184,WeightedParse!J184,WeightedParse!K184,WeightedParse!Q184,WeightedParse!T184,WeightedParse!V184,WeightedParse!X184,WeightedParse!Z184,WeightedParse!AD184,WeightedParse!AH184,WeightedParse!AI184,WeightedParse!AJ184,WeightedParse!AK184,WeightedParse!AN184,WeightedParse!AO184)*Variables!$B$5),"")</f>
        <v/>
      </c>
      <c r="AW184" s="114" t="str">
        <f>IF($A184&gt;"",IF(AND(EXACT(SquadExport!$BT184,TRUE),EXACT(SquadExport!$BL184,TRUE)),HARMEAN(WeightedParse!I184,WeightedParse!J184,WeightedParse!K184,WeightedParse!Q184,WeightedParse!T184,WeightedParse!V184,WeightedParse!X184,WeightedParse!Z184,WeightedParse!AB184,WeightedParse!AD184,WeightedParse!AF184,WeightedParse!AG184,WeightedParse!AI184,WeightedParse!AJ184,WeightedParse!AK184),HARMEAN(WeightedParse!I184,WeightedParse!J184,WeightedParse!K184,WeightedParse!Q184,WeightedParse!T184,WeightedParse!V184,WeightedParse!X184,WeightedParse!Z184,WeightedParse!AB184,WeightedParse!AD184,WeightedParse!AF184,WeightedParse!AG184,WeightedParse!AI184,WeightedParse!AJ184,WeightedParse!AK184)*Variables!$B$5),"")</f>
        <v/>
      </c>
      <c r="AX184" s="114" t="str">
        <f>IF($A184&gt;"",IF(AND(EXACT(SquadExport!$BT184,TRUE),EXACT(SquadExport!$BL184,TRUE)),HARMEAN(WeightedParse!K184,WeightedParse!Q184,WeightedParse!U184,WeightedParse!V184,WeightedParse!W184,WeightedParse!X184,WeightedParse!Y184,WeightedParse!Z184,WeightedParse!AD184,WeightedParse!AF184,WeightedParse!AH184,WeightedParse!AI184,WeightedParse!AJ184,WeightedParse!AK184,WeightedParse!AN184,WeightedParse!AO184,WeightedParse!AP184),HARMEAN(WeightedParse!K184,WeightedParse!Q184,WeightedParse!U184,WeightedParse!V184,WeightedParse!W184,WeightedParse!X184,WeightedParse!Y184,WeightedParse!Z184,WeightedParse!AD184,WeightedParse!AF184,WeightedParse!AH184,WeightedParse!AI184,WeightedParse!AJ184,WeightedParse!AK184,WeightedParse!AN184,WeightedParse!AO184,WeightedParse!AP184)*Variables!$B$5),"")</f>
        <v/>
      </c>
      <c r="AY184" s="114" t="str">
        <f>IF($A184&gt;"",IF(AND(EXACT(SquadExport!$BT184,TRUE),EXACT(SquadExport!$BL184,TRUE)),HARMEAN(WeightedParse!I184,WeightedParse!J184,WeightedParse!K184,WeightedParse!M184,WeightedParse!N184,WeightedParse!Q184,WeightedParse!T184,WeightedParse!V184,WeightedParse!X184,WeightedParse!Z184,WeightedParse!AD184,WeightedParse!AF184,WeightedParse!AG184,WeightedParse!AH184,WeightedParse!AI184,WeightedParse!AJ184,WeightedParse!AK184,WeightedParse!AL184,WeightedParse!AN184,WeightedParse!AO184,WeightedParse!AP184),HARMEAN(WeightedParse!I184,WeightedParse!J184,WeightedParse!K184,WeightedParse!M184,WeightedParse!N184,WeightedParse!Q184,WeightedParse!T184,WeightedParse!V184,WeightedParse!X184,WeightedParse!Z184,WeightedParse!AD184,WeightedParse!AF184,WeightedParse!AG184,WeightedParse!AH184,WeightedParse!AI184,WeightedParse!AJ184,WeightedParse!AK184,WeightedParse!AL184,WeightedParse!AN184,WeightedParse!AO184,WeightedParse!AP184)*Variables!$B$5),"")</f>
        <v/>
      </c>
    </row>
    <row r="185" spans="1:51" ht="15" customHeight="1" x14ac:dyDescent="0.25">
      <c r="A185" s="3" t="str">
        <f>IF(WeightedParse!A185&gt;"",WeightedParse!A185,"")</f>
        <v/>
      </c>
      <c r="B185" s="4" t="str">
        <f>IF(WeightedParse!B185&gt;0,WeightedParse!B185,"")</f>
        <v/>
      </c>
      <c r="C185" s="4" t="str">
        <f>IF(A185&gt;"",IF(AND(B185&lt;=Variables!$B$8,G185&gt;2),"Youth",IF(AND(B185&lt;=Variables!$B$8,G185&lt;=2),"Prospect",IF(AND(B185&gt;=Variables!$B$9,G185&gt;2),"Old",IF(G185&gt;=3,"Reserves","First Team")))),"")</f>
        <v/>
      </c>
      <c r="D185" s="4" t="str">
        <f>SquadExport!BJ185</f>
        <v/>
      </c>
      <c r="E185" s="4" t="str">
        <f>IF(A185&gt;"",VLOOKUP(F185,Roles!A:B,2,FALSE)&amp;IF(OR(VLOOKUP(F185,Roles!$A:$B,2,FALSE)="FB",VLOOKUP(F185,Roles!$A:$B,2,FALSE)="WB",VLOOKUP(F185,Roles!$A:$B,2,FALSE)="WM",VLOOKUP(F185,Roles!$A:$B,2,FALSE)="W"),IF(AND(SquadExport!BK185=TRUE,SquadExport!BM185=TRUE,WeightedParse!BB185&gt;=WeightedParse!BC185)," (R)",IF(AND(SquadExport!BK185=TRUE,SquadExport!BM185=TRUE,WeightedParse!BB185&lt;WeightedParse!BC185)," (L)",IF(AND(SquadExport!BK185=TRUE,SquadExport!BM185=FALSE), " (L)",IF(AND(SquadExport!BK185=FALSE,SquadExport!BM185=TRUE)," (R)","")))),""),"")</f>
        <v/>
      </c>
      <c r="F185" s="4" t="str" cm="1">
        <f t="array" ref="F185">IF(A185&gt;"",INDEX($J$1:$AY$1,SUMPRODUCT(MAX(($J$2:$AY$200=MAX($J185:$AY185))*(COLUMN($J$2:$AY$200))))-COLUMN($J$1)+1),"")</f>
        <v/>
      </c>
      <c r="G185" s="4" t="str">
        <f t="shared" si="6"/>
        <v/>
      </c>
      <c r="H185" s="4" t="str">
        <f t="shared" si="7"/>
        <v/>
      </c>
      <c r="I185" s="5" t="str">
        <f t="shared" si="8"/>
        <v/>
      </c>
      <c r="J185" s="114" t="str">
        <f>IF($A185&gt;"",HARMEAN(WeightedParse!V185,WeightedParse!Y185,WeightedParse!Z185,WeightedParse!AE185,WeightedParse!AJ185,WeightedParse!AQ185,WeightedParse!AR185,WeightedParse!AS185,WeightedParse!AU185,WeightedParse!AV185,WeightedParse!AW185,WeightedParse!AY185,WeightedParse!BA185),"")</f>
        <v/>
      </c>
      <c r="K185" s="114" t="str">
        <f>IF(A185&gt;"",HARMEAN(WeightedParse!K185,WeightedParse!Q185,WeightedParse!V185,WeightedParse!X185,WeightedParse!Y185,WeightedParse!Z185,WeightedParse!AE185,WeightedParse!AG185,WeightedParse!AI185,WeightedParse!AJ185,WeightedParse!AQ185,WeightedParse!AR185,WeightedParse!AS185,WeightedParse!AU185,WeightedParse!AV185,WeightedParse!AW185,WeightedParse!AY185,WeightedParse!AZ185,WeightedParse!BA185),"")</f>
        <v/>
      </c>
      <c r="L185" s="114" t="str">
        <f>IF($A185&gt;"",IF(AND(EXACT(SquadExport!$BO185,TRUE),EXACT(SquadExport!$BL185,TRUE)),HARMEAN(WeightedParse!M185,WeightedParse!P185,WeightedParse!S185,WeightedParse!U185,WeightedParse!V185,WeightedParse!W185,WeightedParse!Y185,WeightedParse!AE185,WeightedParse!AL185,WeightedParse!AN185,WeightedParse!AP185),HARMEAN(WeightedParse!M185,WeightedParse!P185,WeightedParse!S185,WeightedParse!U185,WeightedParse!V185,WeightedParse!W185,WeightedParse!Y185,WeightedParse!AE185,WeightedParse!AL185,WeightedParse!AN185,WeightedParse!AP185)*Variables!$B$5),"")</f>
        <v/>
      </c>
      <c r="M185" s="114" t="str">
        <f>IF($A185&gt;"",IF(AND(EXACT(SquadExport!$BO185,TRUE),EXACT(SquadExport!$BL185,TRUE)),HARMEAN(WeightedParse!M185,WeightedParse!P185,WeightedParse!S185,WeightedParse!U185,WeightedParse!V185,WeightedParse!W185,WeightedParse!X185,WeightedParse!Y185,WeightedParse!Z185,WeightedParse!AE185,WeightedParse!AL185,WeightedParse!AN185,WeightedParse!AP185),HARMEAN(WeightedParse!M185,WeightedParse!P185,WeightedParse!S185,WeightedParse!U185,WeightedParse!V185,WeightedParse!W185,WeightedParse!X185,WeightedParse!Y185,WeightedParse!Z185,WeightedParse!AE185,WeightedParse!AL185,WeightedParse!AN185,WeightedParse!AP185)*Variables!$B$5),"")</f>
        <v/>
      </c>
      <c r="N185" s="114" t="str">
        <f>IF($A185&gt;"",IF(AND(EXACT(SquadExport!$BO185,TRUE),EXACT(SquadExport!$BL185,TRUE)),HARMEAN(WeightedParse!K185,WeightedParse!M185,WeightedParse!P185,WeightedParse!Q185,WeightedParse!S185,WeightedParse!T185,WeightedParse!U185,WeightedParse!V185,WeightedParse!W185,WeightedParse!X185,WeightedParse!Y185,WeightedParse!Z185,WeightedParse!AE185,WeightedParse!AG185,WeightedParse!AL185,WeightedParse!AN185,WeightedParse!AP185),HARMEAN(WeightedParse!K185,WeightedParse!M185,WeightedParse!P185,WeightedParse!Q185,WeightedParse!S185,WeightedParse!T185,WeightedParse!U185,WeightedParse!V185,WeightedParse!W185,WeightedParse!X185,WeightedParse!Y185,WeightedParse!Z185,WeightedParse!AE185,WeightedParse!AG185,WeightedParse!AL185,WeightedParse!AN185,WeightedParse!AP185)*Variables!$B$5),"")</f>
        <v/>
      </c>
      <c r="O185" s="114" t="str">
        <f>IF($A185&gt;"",IF(AND(EXACT(SquadExport!$BO185,TRUE),EXACT(SquadExport!$BL185,TRUE)),HARMEAN(WeightedParse!I185,WeightedParse!K185,WeightedParse!M185,WeightedParse!P185,WeightedParse!Q185,WeightedParse!S185,WeightedParse!T185,WeightedParse!V185,WeightedParse!W185,WeightedParse!X185,WeightedParse!Y185,WeightedParse!Z185,WeightedParse!AB185,WeightedParse!AE185,WeightedParse!AF185,WeightedParse!AG185,WeightedParse!AJ185,WeightedParse!AK185,WeightedParse!AL185,WeightedParse!AN185,WeightedParse!AO185,WeightedParse!AP185),HARMEAN(WeightedParse!I185,WeightedParse!K185,WeightedParse!M185,WeightedParse!P185,WeightedParse!Q185,WeightedParse!S185,WeightedParse!T185,WeightedParse!V185,WeightedParse!W185,WeightedParse!X185,WeightedParse!Y185,WeightedParse!Z185,WeightedParse!AB185,WeightedParse!AE185,WeightedParse!AF185,WeightedParse!AG185,WeightedParse!AJ185,WeightedParse!AK185,WeightedParse!AL185,WeightedParse!AN185,WeightedParse!AO185,WeightedParse!AP185)*Variables!$B$5),"")</f>
        <v/>
      </c>
      <c r="P185" s="114" t="str">
        <f>IF($A185&gt;"",IF(AND(OR(EXACT(SquadExport!$BO185,TRUE),EXACT(SquadExport!$BP185,TRUE)),OR(EXACT(SquadExport!$BK185,TRUE),EXACT(SquadExport!$BM185,TRUE))),HARMEAN(WeightedParse!M185,WeightedParse!P185,WeightedParse!S185,WeightedParse!U185,WeightedParse!V185,WeightedParse!W185,WeightedParse!Y185,WeightedParse!AE185,WeightedParse!AF185,WeightedParse!AP185),HARMEAN(WeightedParse!M185,WeightedParse!P185,WeightedParse!S185,WeightedParse!U185,WeightedParse!V185,WeightedParse!W185,WeightedParse!Y185,WeightedParse!AE185,WeightedParse!AF185,WeightedParse!AP185)*Variables!$B$5),"")</f>
        <v/>
      </c>
      <c r="Q185" s="114" t="str">
        <f>IF($A185&gt;"",IF(AND(OR(EXACT(SquadExport!$BO185,TRUE),EXACT(SquadExport!$BP185,TRUE)),OR(EXACT(SquadExport!$BK185,TRUE),EXACT(SquadExport!$BM185,TRUE))),HARMEAN(WeightedParse!H185,WeightedParse!P185,WeightedParse!Q185,WeightedParse!S185,WeightedParse!T185,WeightedParse!V185,WeightedParse!X185,WeightedParse!Y185,WeightedParse!Z185,WeightedParse!AE185,WeightedParse!AF185,WeightedParse!AH185,WeightedParse!AN185,WeightedParse!AO185),HARMEAN(WeightedParse!H185,WeightedParse!P185,WeightedParse!Q185,WeightedParse!S185,WeightedParse!T185,WeightedParse!V185,WeightedParse!X185,WeightedParse!Y185,WeightedParse!Z185,WeightedParse!AE185,WeightedParse!AF185,WeightedParse!AH185,WeightedParse!AN185,WeightedParse!AO185)*Variables!$B$5),"")</f>
        <v/>
      </c>
      <c r="R185" s="115" t="str">
        <f>IF($A185&gt;"",IF(AND(OR(EXACT(SquadExport!$BO185,TRUE),EXACT(SquadExport!$BP185,TRUE)),OR(EXACT(SquadExport!$BK185,TRUE),EXACT(SquadExport!$BM185,TRUE))),HARMEAN(WeightedParse!H185,WeightedParse!I185,WeightedParse!K185,WeightedParse!P185,WeightedParse!Q185,WeightedParse!S185,WeightedParse!T185,WeightedParse!V185,WeightedParse!Y185,WeightedParse!Z185,WeightedParse!AD185,WeightedParse!AE185,WeightedParse!AF185,WeightedParse!AH185,WeightedParse!AI185,WeightedParse!AJ185,WeightedParse!AN185,WeightedParse!AO185),HARMEAN(WeightedParse!H185,WeightedParse!I185,WeightedParse!K185,WeightedParse!P185,WeightedParse!Q185,WeightedParse!S185,WeightedParse!T185,WeightedParse!V185,WeightedParse!Y185,WeightedParse!Z185,WeightedParse!AD185,WeightedParse!AE185,WeightedParse!AF185,WeightedParse!AH185,WeightedParse!AI185,WeightedParse!AJ185,WeightedParse!AN185,WeightedParse!AO185)*Variables!$B$5),"")</f>
        <v/>
      </c>
      <c r="S185" s="115" t="str">
        <f>IF($A185&gt;"",IF(AND(OR(EXACT(SquadExport!$BO185,TRUE),EXACT(SquadExport!$BP185,TRUE)),OR(EXACT(SquadExport!$BK185,TRUE),EXACT(SquadExport!$BM185,TRUE))),HARMEAN(WeightedParse!H185,WeightedParse!I185,WeightedParse!K185,WeightedParse!Q185,WeightedParse!S185,WeightedParse!T185,WeightedParse!V185,WeightedParse!X185,WeightedParse!Z185,WeightedParse!AB185,WeightedParse!AD185,WeightedParse!AF185,WeightedParse!AG185,WeightedParse!AH185,WeightedParse!AI185,WeightedParse!AJ185,WeightedParse!AK185,WeightedParse!AN185,WeightedParse!AO185),HARMEAN(WeightedParse!H185,WeightedParse!I185,WeightedParse!K185,WeightedParse!Q185,WeightedParse!S185,WeightedParse!T185,WeightedParse!V185,WeightedParse!X185,WeightedParse!Z185,WeightedParse!AB185,WeightedParse!AD185,WeightedParse!AF185,WeightedParse!AG185,WeightedParse!AH185,WeightedParse!AI185,WeightedParse!AJ185,WeightedParse!AK185,WeightedParse!AN185,WeightedParse!AO185)*Variables!$B$5),"")</f>
        <v/>
      </c>
      <c r="T185" s="114" t="str">
        <f>IF($A185&gt;"",IF(AND(OR(EXACT(SquadExport!$BO185,TRUE),EXACT(SquadExport!$BP185,TRUE)),OR(EXACT(SquadExport!$BK185,TRUE),EXACT(SquadExport!$BM185,TRUE))),HARMEAN(WeightedParse!I185,WeightedParse!K185,WeightedParse!N185,WeightedParse!P185,WeightedParse!Q185,WeightedParse!S185,WeightedParse!T185,WeightedParse!V185,WeightedParse!X185,WeightedParse!Y185,WeightedParse!Z185,WeightedParse!AB185,WeightedParse!AD185,WeightedParse!AE185,WeightedParse!AF185,WeightedParse!AH185,WeightedParse!AI185,WeightedParse!AJ185,WeightedParse!AN185,WeightedParse!AO185)*WeightedParse!BD185,(HARMEAN(WeightedParse!I185,WeightedParse!K185,WeightedParse!N185,WeightedParse!P185,WeightedParse!Q185,WeightedParse!S185,WeightedParse!T185,WeightedParse!V185,WeightedParse!X185,WeightedParse!Y185,WeightedParse!Z185,WeightedParse!AB185,WeightedParse!AD185,WeightedParse!AE185,WeightedParse!AF185,WeightedParse!AH185,WeightedParse!AI185,WeightedParse!AJ185,WeightedParse!AN185,WeightedParse!AO185)*WeightedParse!BD185)*Variables!$B$5),"")</f>
        <v/>
      </c>
      <c r="U185" s="114" t="str">
        <f>IF($A185&gt;"",IF(EXACT(SquadExport!$BQ185,TRUE),HARMEAN(WeightedParse!P185,WeightedParse!S185,WeightedParse!V185,WeightedParse!X185,WeightedParse!Y185,WeightedParse!Z185,WeightedParse!AE185,WeightedParse!AF185,WeightedParse!AP185),HARMEAN(WeightedParse!P185,WeightedParse!S185,WeightedParse!V185,WeightedParse!X185,WeightedParse!Y185,WeightedParse!Z185,WeightedParse!AE185,WeightedParse!AF185,WeightedParse!AP185)*Variables!$B$5),"")</f>
        <v/>
      </c>
      <c r="V185" s="114" t="str">
        <f>IF($A185&gt;"",IF(EXACT(SquadExport!$BQ185,TRUE),HARMEAN(WeightedParse!K185,WeightedParse!Q185,WeightedParse!S185,WeightedParse!T185,WeightedParse!V185,WeightedParse!X185,WeightedParse!Z185,WeightedParse!AE185,WeightedParse!AF185,WeightedParse!AG185,WeightedParse!AH185,WeightedParse!AK185),HARMEAN(WeightedParse!K185,WeightedParse!Q185,WeightedParse!S185,WeightedParse!T185,WeightedParse!V185,WeightedParse!X185,WeightedParse!Z185,WeightedParse!AE185,WeightedParse!AF185,WeightedParse!AG185,WeightedParse!AH185,WeightedParse!AK185)*Variables!$B$5),"")</f>
        <v/>
      </c>
      <c r="W185" s="114" t="str">
        <f>IF($A185&gt;"",IF(EXACT(SquadExport!$BQ185,TRUE),HARMEAN(WeightedParse!I185,WeightedParse!K185,WeightedParse!N185,WeightedParse!Q185,WeightedParse!T185,WeightedParse!V185,WeightedParse!X185,WeightedParse!Z185,WeightedParse!AB185,WeightedParse!AD185,WeightedParse!AF185,WeightedParse!AG185,WeightedParse!AK185),HARMEAN(WeightedParse!I185,WeightedParse!K185,WeightedParse!N185,WeightedParse!Q185,WeightedParse!T185,WeightedParse!V185,WeightedParse!X185,WeightedParse!Z185,WeightedParse!AB185,WeightedParse!AD185,WeightedParse!AF185,WeightedParse!AG185,WeightedParse!AK185)*Variables!$B$5),"")</f>
        <v/>
      </c>
      <c r="X185" s="114" t="str">
        <f>IF($A185&gt;"",IF(EXACT(SquadExport!$BQ185,TRUE),HARMEAN(WeightedParse!K185,WeightedParse!P185,WeightedParse!Q185,WeightedParse!S185,WeightedParse!U185,WeightedParse!V185,WeightedParse!X185,WeightedParse!Y185,WeightedParse!Z185,WeightedParse!AE185,WeightedParse!AF185,WeightedParse!AH185,WeightedParse!AO185,WeightedParse!AP185),HARMEAN(WeightedParse!K185,WeightedParse!P185,WeightedParse!Q185,WeightedParse!S185,WeightedParse!U185,WeightedParse!V185,WeightedParse!X185,WeightedParse!Y185,WeightedParse!Z185,WeightedParse!AE185,WeightedParse!AF185,WeightedParse!AH185,WeightedParse!AO185,WeightedParse!AP185)*Variables!$B$5),"")</f>
        <v/>
      </c>
      <c r="Y185" s="114" t="str">
        <f>IF($A185&gt;"",IF(EXACT(SquadExport!$BQ185,TRUE),HARMEAN(WeightedParse!P185,WeightedParse!Q185,WeightedParse!S185,WeightedParse!U185,WeightedParse!V185,WeightedParse!W185,WeightedParse!Y185,WeightedParse!AE185,WeightedParse!AF185,WeightedParse!AH185,WeightedParse!AJ185,WeightedParse!AN185,WeightedParse!AO185,WeightedParse!AP185),HARMEAN(WeightedParse!P185,WeightedParse!Q185,WeightedParse!S185,WeightedParse!U185,WeightedParse!V185,WeightedParse!W185,WeightedParse!Y185,WeightedParse!AE185,WeightedParse!AF185,WeightedParse!AH185,WeightedParse!AJ185,WeightedParse!AN185,WeightedParse!AO185,WeightedParse!AP185)*Variables!$B$5),"")</f>
        <v/>
      </c>
      <c r="Z185" s="114" t="str">
        <f>IF($A185&gt;"",IF(EXACT(SquadExport!$BQ185,TRUE),HARMEAN(WeightedParse!M185,WeightedParse!P185,WeightedParse!Q185,WeightedParse!S185,WeightedParse!U185,WeightedParse!V185,WeightedParse!W185,WeightedParse!X185,WeightedParse!Y185,WeightedParse!Z185,WeightedParse!AE185,WeightedParse!AF185,WeightedParse!AH185,WeightedParse!AL185,WeightedParse!AO185,WeightedParse!AP185),HARMEAN(WeightedParse!M185,WeightedParse!P185,WeightedParse!Q185,WeightedParse!S185,WeightedParse!U185,WeightedParse!V185,WeightedParse!W185,WeightedParse!X185,WeightedParse!Y185,WeightedParse!Z185,WeightedParse!AE185,WeightedParse!AF185,WeightedParse!AH185,WeightedParse!AL185,WeightedParse!AO185,WeightedParse!AP185)*Variables!$B$5),"")</f>
        <v/>
      </c>
      <c r="AA185" s="114" t="str">
        <f>IF($A185&gt;"",IF(EXACT(SquadExport!$BQ185,TRUE),HARMEAN(WeightedParse!J185,WeightedParse!K185,WeightedParse!N185,WeightedParse!P185,WeightedParse!Q185,WeightedParse!S185,WeightedParse!V185,WeightedParse!X185,WeightedParse!Y185,WeightedParse!Z185,WeightedParse!AD185,WeightedParse!AE185,WeightedParse!AH185,WeightedParse!AI185,WeightedParse!AK185,WeightedParse!AN185,WeightedParse!AO185,WeightedParse!AP185),HARMEAN(WeightedParse!J185,WeightedParse!K185,WeightedParse!N185,WeightedParse!P185,WeightedParse!Q185,WeightedParse!S185,WeightedParse!V185,WeightedParse!X185,WeightedParse!Y185,WeightedParse!Z185,WeightedParse!AD185,WeightedParse!AE185,WeightedParse!AH185,WeightedParse!AI185,WeightedParse!AK185,WeightedParse!AN185,WeightedParse!AO185,WeightedParse!AP185)*Variables!$B$5),"")</f>
        <v/>
      </c>
      <c r="AB185" s="114" t="str">
        <f>IF($A185&gt;"",IF(AND(EXACT(SquadExport!$BR185,TRUE),EXACT(SquadExport!$BL185,TRUE)),HARMEAN(WeightedParse!I185,WeightedParse!K185,WeightedParse!N185,WeightedParse!Q185,WeightedParse!T185,WeightedParse!V185,WeightedParse!X185,WeightedParse!Y185,WeightedParse!Z185,WeightedParse!AD185,WeightedParse!AE185,WeightedParse!AF185,WeightedParse!AG185,WeightedParse!AH185,WeightedParse!AI185,WeightedParse!AJ185,WeightedParse!AK185,WeightedParse!AN185,WeightedParse!AO185),HARMEAN(WeightedParse!I185,WeightedParse!K185,WeightedParse!N185,WeightedParse!Q185,WeightedParse!T185,WeightedParse!V185,WeightedParse!X185,WeightedParse!Y185,WeightedParse!Z185,WeightedParse!AD185,WeightedParse!AE185,WeightedParse!AF185,WeightedParse!AG185,WeightedParse!AH185,WeightedParse!AI185,WeightedParse!AJ185,WeightedParse!AK185,WeightedParse!AN185,WeightedParse!AO185)*Variables!$B$5),"")</f>
        <v/>
      </c>
      <c r="AC185" s="114" t="str">
        <f>IF($A185&gt;"",IF(AND(EXACT(SquadExport!$BR185,TRUE),EXACT(SquadExport!$BL185,TRUE)),HARMEAN(WeightedParse!K185,WeightedParse!Q185,WeightedParse!S185,WeightedParse!T185,WeightedParse!V185,WeightedParse!X185,WeightedParse!Y185,WeightedParse!Z185,WeightedParse!AD185,WeightedParse!AE185,WeightedParse!AF185,WeightedParse!AG185,WeightedParse!AH185,WeightedParse!AO185),HARMEAN(WeightedParse!K185,WeightedParse!Q185,WeightedParse!S185,WeightedParse!T185,WeightedParse!V185,WeightedParse!X185,WeightedParse!Y185,WeightedParse!Z185,WeightedParse!AD185,WeightedParse!AE185,WeightedParse!AF185,WeightedParse!AG185,WeightedParse!AH185,WeightedParse!AO185)*Variables!$B$5),"")</f>
        <v/>
      </c>
      <c r="AD185" s="114" t="str">
        <f>IF($A185&gt;"",IF(AND(EXACT(SquadExport!$BR185,TRUE),EXACT(SquadExport!$BL185,TRUE)),HARMEAN(WeightedParse!I185,WeightedParse!J185,WeightedParse!K185,WeightedParse!N185,WeightedParse!Q185,WeightedParse!S185,WeightedParse!T185,WeightedParse!V185,WeightedParse!X185,WeightedParse!Z185,WeightedParse!AB185,WeightedParse!AD185,WeightedParse!AG185,WeightedParse!AH185,WeightedParse!AI185,WeightedParse!AK185,WeightedParse!AO185),HARMEAN(WeightedParse!I185,WeightedParse!J185,WeightedParse!K185,WeightedParse!N185,WeightedParse!Q185,WeightedParse!S185,WeightedParse!T185,WeightedParse!V185,WeightedParse!X185,WeightedParse!Z185,WeightedParse!AB185,WeightedParse!AD185,WeightedParse!AG185,WeightedParse!AH185,WeightedParse!AI185,WeightedParse!AK185,WeightedParse!AO185)*Variables!$B$5),"")</f>
        <v/>
      </c>
      <c r="AE185" s="114" t="str">
        <f>IF($A185&gt;"",IF(AND(EXACT(SquadExport!$BR185,TRUE),EXACT(SquadExport!$BL185,TRUE)),HARMEAN(WeightedParse!K185,WeightedParse!N185,WeightedParse!P185,WeightedParse!Q185,WeightedParse!S185,WeightedParse!T185,WeightedParse!U185,WeightedParse!V185,WeightedParse!X185,WeightedParse!Y185,WeightedParse!Z185,WeightedParse!AD185,WeightedParse!AE185,WeightedParse!AF185,WeightedParse!AG185,WeightedParse!AH185,WeightedParse!AI185,WeightedParse!AO185),HARMEAN(WeightedParse!K185,WeightedParse!N185,WeightedParse!P185,WeightedParse!Q185,WeightedParse!S185,WeightedParse!T185,WeightedParse!U185,WeightedParse!V185,WeightedParse!X185,WeightedParse!Y185,WeightedParse!Z185,WeightedParse!AD185,WeightedParse!AE185,WeightedParse!AF185,WeightedParse!AG185,WeightedParse!AH185,WeightedParse!AI185,WeightedParse!AO185)*Variables!$B$5),"")</f>
        <v/>
      </c>
      <c r="AF185" s="114" t="str">
        <f>IF($A185&gt;"",IF(AND(EXACT(SquadExport!$BR185,TRUE),EXACT(SquadExport!$BL185,TRUE)),HARMEAN(WeightedParse!I185,WeightedParse!J185,WeightedParse!K185,WeightedParse!N185,WeightedParse!Q185,WeightedParse!S185,WeightedParse!T185,WeightedParse!U185,WeightedParse!V185,WeightedParse!X185,WeightedParse!Z185,WeightedParse!AD185,WeightedParse!AE185,WeightedParse!AF185,WeightedParse!AH185,WeightedParse!AI185,WeightedParse!AK185,WeightedParse!AN185,WeightedParse!AO185,WeightedParse!AP185),HARMEAN(WeightedParse!I185,WeightedParse!J185,WeightedParse!K185,WeightedParse!N185,WeightedParse!Q185,WeightedParse!S185,WeightedParse!T185,WeightedParse!U185,WeightedParse!V185,WeightedParse!X185,WeightedParse!Z185,WeightedParse!AD185,WeightedParse!AE185,WeightedParse!AF185,WeightedParse!AH185,WeightedParse!AI185,WeightedParse!AK185,WeightedParse!AN185,WeightedParse!AO185,WeightedParse!AP185)*Variables!$B$5),"")</f>
        <v/>
      </c>
      <c r="AG185" s="114" t="str">
        <f>IF($A185&gt;"",IF(AND(OR(EXACT(SquadExport!$BR185,TRUE),EXACT(SquadExport!$BS185,TRUE)),OR(EXACT(SquadExport!$BK185,TRUE),EXACT(SquadExport!$BM185,TRUE))),HARMEAN(WeightedParse!I185,WeightedParse!K185,WeightedParse!Q185,WeightedParse!T185,WeightedParse!X185,WeightedParse!Z185,WeightedParse!AD185,WeightedParse!AF185,WeightedParse!AG185,WeightedParse!AJ185),HARMEAN(WeightedParse!I185,WeightedParse!K185,WeightedParse!Q185,WeightedParse!T185,WeightedParse!X185,WeightedParse!Z185,WeightedParse!AD185,WeightedParse!AF185,WeightedParse!AG185,WeightedParse!AJ185)*Variables!$B$5),"")</f>
        <v/>
      </c>
      <c r="AH185" s="114" t="str">
        <f>IF($A185&gt;"",IF(AND(OR(EXACT(SquadExport!$BR185,TRUE),EXACT(SquadExport!$BS185,TRUE)),OR(EXACT(SquadExport!$BK185,TRUE),EXACT(SquadExport!$BM185,TRUE))),HARMEAN(WeightedParse!H185,WeightedParse!K185,WeightedParse!P185,WeightedParse!Q185,WeightedParse!S185,WeightedParse!T185,WeightedParse!V185,WeightedParse!X185,WeightedParse!Y185,WeightedParse!Z185,WeightedParse!AD185,WeightedParse!AE185,WeightedParse!AF185,WeightedParse!AG185,WeightedParse!AH185,WeightedParse!AO185),HARMEAN(WeightedParse!H185,WeightedParse!K185,WeightedParse!P185,WeightedParse!Q185,WeightedParse!S185,WeightedParse!T185,WeightedParse!V185,WeightedParse!X185,WeightedParse!Y185,WeightedParse!Z185,WeightedParse!AD185,WeightedParse!AE185,WeightedParse!AF185,WeightedParse!AG185,WeightedParse!AH185,WeightedParse!AO185)*Variables!$B$5),"")</f>
        <v/>
      </c>
      <c r="AI185" s="114" t="str">
        <f>IF($A185&gt;"",IF(AND(OR(EXACT(SquadExport!$BR185,TRUE),EXACT(SquadExport!$BS185,TRUE)),OR(EXACT(SquadExport!$BK185,TRUE),EXACT(SquadExport!$BM185,TRUE))),HARMEAN(WeightedParse!H185,WeightedParse!I185,WeightedParse!K185,WeightedParse!P185,WeightedParse!Q185,WeightedParse!S185,WeightedParse!T185,WeightedParse!U185,WeightedParse!V185,WeightedParse!X185,WeightedParse!Y185,WeightedParse!Z185,WeightedParse!AD185,WeightedParse!AE185,WeightedParse!AF185,WeightedParse!AH185,WeightedParse!AI185,WeightedParse!AO185),HARMEAN(WeightedParse!H185,WeightedParse!I185,WeightedParse!K185,WeightedParse!P185,WeightedParse!Q185,WeightedParse!S185,WeightedParse!T185,WeightedParse!U185,WeightedParse!V185,WeightedParse!X185,WeightedParse!Y185,WeightedParse!Z185,WeightedParse!AD185,WeightedParse!AE185,WeightedParse!AF185,WeightedParse!AH185,WeightedParse!AI185,WeightedParse!AO185)*Variables!$B$5),"")</f>
        <v/>
      </c>
      <c r="AJ185" s="114" t="str">
        <f>IF($A185&gt;"",IF(AND(OR(EXACT(SquadExport!$BR185,TRUE),EXACT(SquadExport!$BS185,TRUE)),OR(EXACT(SquadExport!$BK185,TRUE),EXACT(SquadExport!$BM185,TRUE))),HARMEAN(WeightedParse!H185,WeightedParse!K185,WeightedParse!M185,WeightedParse!V185,WeightedParse!W185,WeightedParse!AD185,WeightedParse!AF185,WeightedParse!AH185,WeightedParse!AK185,WeightedParse!AL185,WeightedParse!AO185,WeightedParse!AP185)*(CONVERT(LEFT(SquadExport!$E185,FIND("'",SquadExport!$E185)-1)+((MID(SquadExport!$E185,FIND("'",SquadExport!$E185)+1,LEN(SquadExport!$E185)-FIND("'",SquadExport!$E185)-1))/12),"ft","m")-1)/(Variables!$C$4-1),(HARMEAN(WeightedParse!H185,WeightedParse!K185,WeightedParse!M185,WeightedParse!V185,WeightedParse!W185,WeightedParse!AD185,WeightedParse!AF185,WeightedParse!AH185,WeightedParse!AK185,WeightedParse!AL185,WeightedParse!AO185,WeightedParse!AP185)*(CONVERT(LEFT(SquadExport!$E185,FIND("'",SquadExport!$E185)-1)+((MID(SquadExport!$E185,FIND("'",SquadExport!$E185)+1,LEN(SquadExport!$E185)-FIND("'",SquadExport!$E185)-1))/12),"ft","m")-1)/(Variables!$C$4-1))*Variables!$B$5),"")</f>
        <v/>
      </c>
      <c r="AK185" s="114" t="str">
        <f>IF($A185&gt;"",IF(AND(OR(EXACT(SquadExport!$BR185,TRUE),EXACT(SquadExport!$BS185,TRUE)),OR(EXACT(SquadExport!$BK185,TRUE),EXACT(SquadExport!$BM185,TRUE))),HARMEAN(WeightedParse!J185,WeightedParse!K185,WeightedParse!T185,WeightedParse!V185,WeightedParse!X185,WeightedParse!Y185,WeightedParse!Z185,WeightedParse!AD185,WeightedParse!AH185,WeightedParse!AI185,WeightedParse!AK185,WeightedParse!AO185),HARMEAN(WeightedParse!J185,WeightedParse!K185,WeightedParse!T185,WeightedParse!V185,WeightedParse!X185,WeightedParse!Y185,WeightedParse!Z185,WeightedParse!AD185,WeightedParse!AH185,WeightedParse!AI185,WeightedParse!AK185,WeightedParse!AO185)*Variables!$B$5),"")</f>
        <v/>
      </c>
      <c r="AL185" s="114" t="str">
        <f>IF($A185&gt;"",IF(AND(OR(EXACT(SquadExport!$BR185,TRUE),EXACT(SquadExport!$BS185,TRUE)),OR(EXACT(SquadExport!$BK185,TRUE),EXACT(SquadExport!$BM185,TRUE))),HARMEAN(WeightedParse!H185,WeightedParse!I185,WeightedParse!K185,WeightedParse!Q185,WeightedParse!T185,WeightedParse!V185,WeightedParse!AB185,WeightedParse!AD185,WeightedParse!AH185,WeightedParse!AI185,WeightedParse!AJ185,WeightedParse!AN185,WeightedParse!AO185),HARMEAN(WeightedParse!H185,WeightedParse!I185,WeightedParse!K185,WeightedParse!Q185,WeightedParse!T185,WeightedParse!V185,WeightedParse!AB185,WeightedParse!AD185,WeightedParse!AH185,WeightedParse!AI185,WeightedParse!AJ185,WeightedParse!AN185,WeightedParse!AO185)*Variables!$B$5),"")</f>
        <v/>
      </c>
      <c r="AM185" s="114" t="str">
        <f>IF($A185&gt;"",IF(AND(OR(EXACT(SquadExport!$BR185,TRUE),EXACT(SquadExport!$BS185,TRUE)),OR(EXACT(SquadExport!$BK185,TRUE),EXACT(SquadExport!$BM185,TRUE))),HARMEAN(WeightedParse!I185,WeightedParse!J185,WeightedParse!K185,WeightedParse!N185,WeightedParse!Q185,WeightedParse!T185,WeightedParse!V185,WeightedParse!X185,WeightedParse!AB185,WeightedParse!AD185,WeightedParse!AG185,WeightedParse!AI185,WeightedParse!AJ185,WeightedParse!AK185,WeightedParse!AN185)*WeightedParse!BD185,(HARMEAN(WeightedParse!I185,WeightedParse!J185,WeightedParse!K185,WeightedParse!N185,WeightedParse!Q185,WeightedParse!T185,WeightedParse!V185,WeightedParse!X185,WeightedParse!AB185,WeightedParse!AD185,WeightedParse!AG185,WeightedParse!AI185,WeightedParse!AJ185,WeightedParse!AK185,WeightedParse!AN185)*WeightedParse!BD185)*Variables!$B$5),"")</f>
        <v/>
      </c>
      <c r="AN185" s="114" t="str">
        <f>IF($A185&gt;"",IF(AND(OR(EXACT(SquadExport!$BR185,TRUE),EXACT(SquadExport!$BS185,TRUE)),OR(EXACT(SquadExport!$BK185,TRUE),EXACT(SquadExport!$BM185,TRUE))),HARMEAN(WeightedParse!H185,WeightedParse!I185,WeightedParse!K185,WeightedParse!N185,WeightedParse!Q185,WeightedParse!T185,WeightedParse!V185,WeightedParse!X185,WeightedParse!Z185,WeightedParse!AD185,WeightedParse!AG185,WeightedParse!AH185,WeightedParse!AI185,WeightedParse!AJ185,WeightedParse!AN185,WeightedParse!AO185)*WeightedParse!BD185,(HARMEAN(WeightedParse!H185,WeightedParse!I185,WeightedParse!K185,WeightedParse!N185,WeightedParse!Q185,WeightedParse!T185,WeightedParse!V185,WeightedParse!X185,WeightedParse!Z185,WeightedParse!AD185,WeightedParse!AG185,WeightedParse!AH185,WeightedParse!AI185,WeightedParse!AJ185,WeightedParse!AN185,WeightedParse!AO185)*WeightedParse!BD185)*Variables!$B$5),"")</f>
        <v/>
      </c>
      <c r="AO185" s="114" t="str">
        <f>IF($A185&gt;"",IF(AND(EXACT(SquadExport!$BS185,TRUE),EXACT(SquadExport!$BL185,TRUE)),HARMEAN(WeightedParse!K185,WeightedParse!Q185,WeightedParse!T185,WeightedParse!V185,WeightedParse!X185,WeightedParse!Z185,WeightedParse!AB185,WeightedParse!AD185,WeightedParse!AG185,WeightedParse!AK185),HARMEAN(WeightedParse!K185,WeightedParse!Q185,WeightedParse!T185,WeightedParse!V185,WeightedParse!X185,WeightedParse!Z185,WeightedParse!AB185,WeightedParse!AD185,WeightedParse!AG185,WeightedParse!AK185)*Variables!$B$5),"")</f>
        <v/>
      </c>
      <c r="AP185" s="114" t="str">
        <f>IF($A185&gt;"",IF(AND(EXACT(SquadExport!$BS185,TRUE),EXACT(SquadExport!$BL185,TRUE)),HARMEAN(WeightedParse!I185,WeightedParse!K185,WeightedParse!Q185,WeightedParse!T185,WeightedParse!V185,WeightedParse!X185,WeightedParse!Z185,WeightedParse!AB185,WeightedParse!AD185,WeightedParse!AF185,WeightedParse!AG185,WeightedParse!AI185,WeightedParse!AJ185),HARMEAN(WeightedParse!I185,WeightedParse!K185,WeightedParse!Q185,WeightedParse!T185,WeightedParse!V185,WeightedParse!X185,WeightedParse!Z185,WeightedParse!AB185,WeightedParse!AD185,WeightedParse!AF185,WeightedParse!AG185,WeightedParse!AI185,WeightedParse!AJ185)*Variables!$B$5),"")</f>
        <v/>
      </c>
      <c r="AQ185" s="114" t="str">
        <f>IF($A185&gt;"",IF(AND(EXACT(SquadExport!$BS185,TRUE),EXACT(SquadExport!$BL185,TRUE)),HARMEAN(WeightedParse!I185,WeightedParse!J185,WeightedParse!K185,WeightedParse!Q185,WeightedParse!T185,WeightedParse!V185,WeightedParse!X185,WeightedParse!Z185,WeightedParse!AB185,WeightedParse!AD185,WeightedParse!AG185,WeightedParse!AI185,WeightedParse!AJ185,WeightedParse!AK185),HARMEAN(WeightedParse!I185,WeightedParse!J185,WeightedParse!K185,WeightedParse!Q185,WeightedParse!T185,WeightedParse!V185,WeightedParse!X185,WeightedParse!Z185,WeightedParse!AB185,WeightedParse!AD185,WeightedParse!AG185,WeightedParse!AI185,WeightedParse!AJ185,WeightedParse!AK185)*Variables!$B$5),"")</f>
        <v/>
      </c>
      <c r="AR185" s="114" t="str">
        <f>IF($A185&gt;"",IF(AND(EXACT(SquadExport!$BS185,TRUE),EXACT(SquadExport!$BL185,TRUE)),HARMEAN(WeightedParse!I185,WeightedParse!J185,WeightedParse!K185,WeightedParse!Q185,WeightedParse!T185,WeightedParse!V185,WeightedParse!X185,WeightedParse!Y185,WeightedParse!Z185,WeightedParse!AD185,WeightedParse!AH185,WeightedParse!AI185,WeightedParse!AJ185,WeightedParse!AK185,WeightedParse!AN185,WeightedParse!AO185),HARMEAN(WeightedParse!I185,WeightedParse!J185,WeightedParse!K185,WeightedParse!Q185,WeightedParse!T185,WeightedParse!V185,WeightedParse!X185,WeightedParse!Y185,WeightedParse!Z185,WeightedParse!AD185,WeightedParse!AH185,WeightedParse!AI185,WeightedParse!AJ185,WeightedParse!AK185,WeightedParse!AN185,WeightedParse!AO185)*Variables!$B$5),"")</f>
        <v/>
      </c>
      <c r="AS185" s="114" t="str">
        <f>IF($A185&gt;"",IF(AND(EXACT(SquadExport!$BT185,TRUE),EXACT(SquadExport!$BL185,TRUE)),HARMEAN(WeightedParse!J185,WeightedParse!K185,WeightedParse!M185,WeightedParse!T185,WeightedParse!V185,WeightedParse!X185,WeightedParse!Z185,WeightedParse!AD185,WeightedParse!AI185),(HARMEAN(WeightedParse!J185,WeightedParse!K185,WeightedParse!M185,WeightedParse!T185,WeightedParse!V185,WeightedParse!X185,WeightedParse!Z185,WeightedParse!AD185,WeightedParse!AI185)*Variables!$B$5)),"")</f>
        <v/>
      </c>
      <c r="AT185" s="114" t="str">
        <f>IF($A185&gt;"",IF(AND(EXACT(SquadExport!$BT185,TRUE),EXACT(SquadExport!$BL185,TRUE)),HARMEAN(WeightedParse!J185,WeightedParse!K185,WeightedParse!M185,WeightedParse!U185,WeightedParse!V185,WeightedParse!W185,WeightedParse!X185,WeightedParse!Z185,WeightedParse!AD185,WeightedParse!AF185,WeightedParse!AK185,WeightedParse!AL185,WeightedParse!AP185)*(CONVERT(LEFT(SquadExport!$E185,FIND("'",SquadExport!$E185)-1)+((MID(SquadExport!$E185,FIND("'",SquadExport!$E185)+1,LEN(SquadExport!$E185)-FIND("'",SquadExport!$E185)-1))/12),"ft","m")-1)/(Variables!$C$4-1),(HARMEAN(WeightedParse!J185,WeightedParse!K185,WeightedParse!M185,WeightedParse!U185,WeightedParse!V185,WeightedParse!W185,WeightedParse!X185,WeightedParse!Z185,WeightedParse!AD185,WeightedParse!AF185,WeightedParse!AK185,WeightedParse!AL185,WeightedParse!AP185)*(CONVERT(LEFT(SquadExport!$E185,FIND("'",SquadExport!$E185)-1)+((MID(SquadExport!$E185,FIND("'",SquadExport!$E185)+1,LEN(SquadExport!$E185)-FIND("'",SquadExport!$E185)-1))/12),"ft","m")-1)/(Variables!$C$4-1)))*Variables!$B$5,"")</f>
        <v/>
      </c>
      <c r="AU185" s="114" t="str">
        <f>IF($A185&gt;"",IF(AND(EXACT(SquadExport!$BT185,TRUE),EXACT(SquadExport!$BL185,TRUE)),HARMEAN(WeightedParse!I185,WeightedParse!J185,WeightedParse!K185,WeightedParse!Q185,WeightedParse!T185,WeightedParse!V185,WeightedParse!X185,WeightedParse!Z185,WeightedParse!AB185,WeightedParse!AD185,WeightedParse!AF185,WeightedParse!AG185,WeightedParse!AK185,WeightedParse!AP185),HARMEAN(WeightedParse!I185,WeightedParse!J185,WeightedParse!K185,WeightedParse!Q185,WeightedParse!T185,WeightedParse!V185,WeightedParse!X185,WeightedParse!Z185,WeightedParse!AB185,WeightedParse!AD185,WeightedParse!AF185,WeightedParse!AG185,WeightedParse!AK185,WeightedParse!AP185)*Variables!$B$5),"")</f>
        <v/>
      </c>
      <c r="AV185" s="114" t="str">
        <f>IF($A185&gt;"",IF(AND(EXACT(SquadExport!$BT185,TRUE),EXACT(SquadExport!$BL185,TRUE)),HARMEAN(WeightedParse!I185,WeightedParse!J185,WeightedParse!K185,WeightedParse!Q185,WeightedParse!T185,WeightedParse!V185,WeightedParse!X185,WeightedParse!Z185,WeightedParse!AD185,WeightedParse!AH185,WeightedParse!AI185,WeightedParse!AJ185,WeightedParse!AK185,WeightedParse!AN185,WeightedParse!AO185),HARMEAN(WeightedParse!I185,WeightedParse!J185,WeightedParse!K185,WeightedParse!Q185,WeightedParse!T185,WeightedParse!V185,WeightedParse!X185,WeightedParse!Z185,WeightedParse!AD185,WeightedParse!AH185,WeightedParse!AI185,WeightedParse!AJ185,WeightedParse!AK185,WeightedParse!AN185,WeightedParse!AO185)*Variables!$B$5),"")</f>
        <v/>
      </c>
      <c r="AW185" s="114" t="str">
        <f>IF($A185&gt;"",IF(AND(EXACT(SquadExport!$BT185,TRUE),EXACT(SquadExport!$BL185,TRUE)),HARMEAN(WeightedParse!I185,WeightedParse!J185,WeightedParse!K185,WeightedParse!Q185,WeightedParse!T185,WeightedParse!V185,WeightedParse!X185,WeightedParse!Z185,WeightedParse!AB185,WeightedParse!AD185,WeightedParse!AF185,WeightedParse!AG185,WeightedParse!AI185,WeightedParse!AJ185,WeightedParse!AK185),HARMEAN(WeightedParse!I185,WeightedParse!J185,WeightedParse!K185,WeightedParse!Q185,WeightedParse!T185,WeightedParse!V185,WeightedParse!X185,WeightedParse!Z185,WeightedParse!AB185,WeightedParse!AD185,WeightedParse!AF185,WeightedParse!AG185,WeightedParse!AI185,WeightedParse!AJ185,WeightedParse!AK185)*Variables!$B$5),"")</f>
        <v/>
      </c>
      <c r="AX185" s="114" t="str">
        <f>IF($A185&gt;"",IF(AND(EXACT(SquadExport!$BT185,TRUE),EXACT(SquadExport!$BL185,TRUE)),HARMEAN(WeightedParse!K185,WeightedParse!Q185,WeightedParse!U185,WeightedParse!V185,WeightedParse!W185,WeightedParse!X185,WeightedParse!Y185,WeightedParse!Z185,WeightedParse!AD185,WeightedParse!AF185,WeightedParse!AH185,WeightedParse!AI185,WeightedParse!AJ185,WeightedParse!AK185,WeightedParse!AN185,WeightedParse!AO185,WeightedParse!AP185),HARMEAN(WeightedParse!K185,WeightedParse!Q185,WeightedParse!U185,WeightedParse!V185,WeightedParse!W185,WeightedParse!X185,WeightedParse!Y185,WeightedParse!Z185,WeightedParse!AD185,WeightedParse!AF185,WeightedParse!AH185,WeightedParse!AI185,WeightedParse!AJ185,WeightedParse!AK185,WeightedParse!AN185,WeightedParse!AO185,WeightedParse!AP185)*Variables!$B$5),"")</f>
        <v/>
      </c>
      <c r="AY185" s="114" t="str">
        <f>IF($A185&gt;"",IF(AND(EXACT(SquadExport!$BT185,TRUE),EXACT(SquadExport!$BL185,TRUE)),HARMEAN(WeightedParse!I185,WeightedParse!J185,WeightedParse!K185,WeightedParse!M185,WeightedParse!N185,WeightedParse!Q185,WeightedParse!T185,WeightedParse!V185,WeightedParse!X185,WeightedParse!Z185,WeightedParse!AD185,WeightedParse!AF185,WeightedParse!AG185,WeightedParse!AH185,WeightedParse!AI185,WeightedParse!AJ185,WeightedParse!AK185,WeightedParse!AL185,WeightedParse!AN185,WeightedParse!AO185,WeightedParse!AP185),HARMEAN(WeightedParse!I185,WeightedParse!J185,WeightedParse!K185,WeightedParse!M185,WeightedParse!N185,WeightedParse!Q185,WeightedParse!T185,WeightedParse!V185,WeightedParse!X185,WeightedParse!Z185,WeightedParse!AD185,WeightedParse!AF185,WeightedParse!AG185,WeightedParse!AH185,WeightedParse!AI185,WeightedParse!AJ185,WeightedParse!AK185,WeightedParse!AL185,WeightedParse!AN185,WeightedParse!AO185,WeightedParse!AP185)*Variables!$B$5),"")</f>
        <v/>
      </c>
    </row>
    <row r="186" spans="1:51" ht="15" customHeight="1" x14ac:dyDescent="0.25">
      <c r="A186" s="3" t="str">
        <f>IF(WeightedParse!A186&gt;"",WeightedParse!A186,"")</f>
        <v/>
      </c>
      <c r="B186" s="4" t="str">
        <f>IF(WeightedParse!B186&gt;0,WeightedParse!B186,"")</f>
        <v/>
      </c>
      <c r="C186" s="4" t="str">
        <f>IF(A186&gt;"",IF(AND(B186&lt;=Variables!$B$8,G186&gt;2),"Youth",IF(AND(B186&lt;=Variables!$B$8,G186&lt;=2),"Prospect",IF(AND(B186&gt;=Variables!$B$9,G186&gt;2),"Old",IF(G186&gt;=3,"Reserves","First Team")))),"")</f>
        <v/>
      </c>
      <c r="D186" s="4" t="str">
        <f>SquadExport!BJ186</f>
        <v/>
      </c>
      <c r="E186" s="4" t="str">
        <f>IF(A186&gt;"",VLOOKUP(F186,Roles!A:B,2,FALSE)&amp;IF(OR(VLOOKUP(F186,Roles!$A:$B,2,FALSE)="FB",VLOOKUP(F186,Roles!$A:$B,2,FALSE)="WB",VLOOKUP(F186,Roles!$A:$B,2,FALSE)="WM",VLOOKUP(F186,Roles!$A:$B,2,FALSE)="W"),IF(AND(SquadExport!BK186=TRUE,SquadExport!BM186=TRUE,WeightedParse!BB186&gt;=WeightedParse!BC186)," (R)",IF(AND(SquadExport!BK186=TRUE,SquadExport!BM186=TRUE,WeightedParse!BB186&lt;WeightedParse!BC186)," (L)",IF(AND(SquadExport!BK186=TRUE,SquadExport!BM186=FALSE), " (L)",IF(AND(SquadExport!BK186=FALSE,SquadExport!BM186=TRUE)," (R)","")))),""),"")</f>
        <v/>
      </c>
      <c r="F186" s="4" t="str" cm="1">
        <f t="array" ref="F186">IF(A186&gt;"",INDEX($J$1:$AY$1,SUMPRODUCT(MAX(($J$2:$AY$200=MAX($J186:$AY186))*(COLUMN($J$2:$AY$200))))-COLUMN($J$1)+1),"")</f>
        <v/>
      </c>
      <c r="G186" s="4" t="str">
        <f t="shared" si="6"/>
        <v/>
      </c>
      <c r="H186" s="4" t="str">
        <f t="shared" si="7"/>
        <v/>
      </c>
      <c r="I186" s="5" t="str">
        <f t="shared" si="8"/>
        <v/>
      </c>
      <c r="J186" s="114" t="str">
        <f>IF($A186&gt;"",HARMEAN(WeightedParse!V186,WeightedParse!Y186,WeightedParse!Z186,WeightedParse!AE186,WeightedParse!AJ186,WeightedParse!AQ186,WeightedParse!AR186,WeightedParse!AS186,WeightedParse!AU186,WeightedParse!AV186,WeightedParse!AW186,WeightedParse!AY186,WeightedParse!BA186),"")</f>
        <v/>
      </c>
      <c r="K186" s="114" t="str">
        <f>IF(A186&gt;"",HARMEAN(WeightedParse!K186,WeightedParse!Q186,WeightedParse!V186,WeightedParse!X186,WeightedParse!Y186,WeightedParse!Z186,WeightedParse!AE186,WeightedParse!AG186,WeightedParse!AI186,WeightedParse!AJ186,WeightedParse!AQ186,WeightedParse!AR186,WeightedParse!AS186,WeightedParse!AU186,WeightedParse!AV186,WeightedParse!AW186,WeightedParse!AY186,WeightedParse!AZ186,WeightedParse!BA186),"")</f>
        <v/>
      </c>
      <c r="L186" s="114" t="str">
        <f>IF($A186&gt;"",IF(AND(EXACT(SquadExport!$BO186,TRUE),EXACT(SquadExport!$BL186,TRUE)),HARMEAN(WeightedParse!M186,WeightedParse!P186,WeightedParse!S186,WeightedParse!U186,WeightedParse!V186,WeightedParse!W186,WeightedParse!Y186,WeightedParse!AE186,WeightedParse!AL186,WeightedParse!AN186,WeightedParse!AP186),HARMEAN(WeightedParse!M186,WeightedParse!P186,WeightedParse!S186,WeightedParse!U186,WeightedParse!V186,WeightedParse!W186,WeightedParse!Y186,WeightedParse!AE186,WeightedParse!AL186,WeightedParse!AN186,WeightedParse!AP186)*Variables!$B$5),"")</f>
        <v/>
      </c>
      <c r="M186" s="114" t="str">
        <f>IF($A186&gt;"",IF(AND(EXACT(SquadExport!$BO186,TRUE),EXACT(SquadExport!$BL186,TRUE)),HARMEAN(WeightedParse!M186,WeightedParse!P186,WeightedParse!S186,WeightedParse!U186,WeightedParse!V186,WeightedParse!W186,WeightedParse!X186,WeightedParse!Y186,WeightedParse!Z186,WeightedParse!AE186,WeightedParse!AL186,WeightedParse!AN186,WeightedParse!AP186),HARMEAN(WeightedParse!M186,WeightedParse!P186,WeightedParse!S186,WeightedParse!U186,WeightedParse!V186,WeightedParse!W186,WeightedParse!X186,WeightedParse!Y186,WeightedParse!Z186,WeightedParse!AE186,WeightedParse!AL186,WeightedParse!AN186,WeightedParse!AP186)*Variables!$B$5),"")</f>
        <v/>
      </c>
      <c r="N186" s="114" t="str">
        <f>IF($A186&gt;"",IF(AND(EXACT(SquadExport!$BO186,TRUE),EXACT(SquadExport!$BL186,TRUE)),HARMEAN(WeightedParse!K186,WeightedParse!M186,WeightedParse!P186,WeightedParse!Q186,WeightedParse!S186,WeightedParse!T186,WeightedParse!U186,WeightedParse!V186,WeightedParse!W186,WeightedParse!X186,WeightedParse!Y186,WeightedParse!Z186,WeightedParse!AE186,WeightedParse!AG186,WeightedParse!AL186,WeightedParse!AN186,WeightedParse!AP186),HARMEAN(WeightedParse!K186,WeightedParse!M186,WeightedParse!P186,WeightedParse!Q186,WeightedParse!S186,WeightedParse!T186,WeightedParse!U186,WeightedParse!V186,WeightedParse!W186,WeightedParse!X186,WeightedParse!Y186,WeightedParse!Z186,WeightedParse!AE186,WeightedParse!AG186,WeightedParse!AL186,WeightedParse!AN186,WeightedParse!AP186)*Variables!$B$5),"")</f>
        <v/>
      </c>
      <c r="O186" s="114" t="str">
        <f>IF($A186&gt;"",IF(AND(EXACT(SquadExport!$BO186,TRUE),EXACT(SquadExport!$BL186,TRUE)),HARMEAN(WeightedParse!I186,WeightedParse!K186,WeightedParse!M186,WeightedParse!P186,WeightedParse!Q186,WeightedParse!S186,WeightedParse!T186,WeightedParse!V186,WeightedParse!W186,WeightedParse!X186,WeightedParse!Y186,WeightedParse!Z186,WeightedParse!AB186,WeightedParse!AE186,WeightedParse!AF186,WeightedParse!AG186,WeightedParse!AJ186,WeightedParse!AK186,WeightedParse!AL186,WeightedParse!AN186,WeightedParse!AO186,WeightedParse!AP186),HARMEAN(WeightedParse!I186,WeightedParse!K186,WeightedParse!M186,WeightedParse!P186,WeightedParse!Q186,WeightedParse!S186,WeightedParse!T186,WeightedParse!V186,WeightedParse!W186,WeightedParse!X186,WeightedParse!Y186,WeightedParse!Z186,WeightedParse!AB186,WeightedParse!AE186,WeightedParse!AF186,WeightedParse!AG186,WeightedParse!AJ186,WeightedParse!AK186,WeightedParse!AL186,WeightedParse!AN186,WeightedParse!AO186,WeightedParse!AP186)*Variables!$B$5),"")</f>
        <v/>
      </c>
      <c r="P186" s="114" t="str">
        <f>IF($A186&gt;"",IF(AND(OR(EXACT(SquadExport!$BO186,TRUE),EXACT(SquadExport!$BP186,TRUE)),OR(EXACT(SquadExport!$BK186,TRUE),EXACT(SquadExport!$BM186,TRUE))),HARMEAN(WeightedParse!M186,WeightedParse!P186,WeightedParse!S186,WeightedParse!U186,WeightedParse!V186,WeightedParse!W186,WeightedParse!Y186,WeightedParse!AE186,WeightedParse!AF186,WeightedParse!AP186),HARMEAN(WeightedParse!M186,WeightedParse!P186,WeightedParse!S186,WeightedParse!U186,WeightedParse!V186,WeightedParse!W186,WeightedParse!Y186,WeightedParse!AE186,WeightedParse!AF186,WeightedParse!AP186)*Variables!$B$5),"")</f>
        <v/>
      </c>
      <c r="Q186" s="114" t="str">
        <f>IF($A186&gt;"",IF(AND(OR(EXACT(SquadExport!$BO186,TRUE),EXACT(SquadExport!$BP186,TRUE)),OR(EXACT(SquadExport!$BK186,TRUE),EXACT(SquadExport!$BM186,TRUE))),HARMEAN(WeightedParse!H186,WeightedParse!P186,WeightedParse!Q186,WeightedParse!S186,WeightedParse!T186,WeightedParse!V186,WeightedParse!X186,WeightedParse!Y186,WeightedParse!Z186,WeightedParse!AE186,WeightedParse!AF186,WeightedParse!AH186,WeightedParse!AN186,WeightedParse!AO186),HARMEAN(WeightedParse!H186,WeightedParse!P186,WeightedParse!Q186,WeightedParse!S186,WeightedParse!T186,WeightedParse!V186,WeightedParse!X186,WeightedParse!Y186,WeightedParse!Z186,WeightedParse!AE186,WeightedParse!AF186,WeightedParse!AH186,WeightedParse!AN186,WeightedParse!AO186)*Variables!$B$5),"")</f>
        <v/>
      </c>
      <c r="R186" s="115" t="str">
        <f>IF($A186&gt;"",IF(AND(OR(EXACT(SquadExport!$BO186,TRUE),EXACT(SquadExport!$BP186,TRUE)),OR(EXACT(SquadExport!$BK186,TRUE),EXACT(SquadExport!$BM186,TRUE))),HARMEAN(WeightedParse!H186,WeightedParse!I186,WeightedParse!K186,WeightedParse!P186,WeightedParse!Q186,WeightedParse!S186,WeightedParse!T186,WeightedParse!V186,WeightedParse!Y186,WeightedParse!Z186,WeightedParse!AD186,WeightedParse!AE186,WeightedParse!AF186,WeightedParse!AH186,WeightedParse!AI186,WeightedParse!AJ186,WeightedParse!AN186,WeightedParse!AO186),HARMEAN(WeightedParse!H186,WeightedParse!I186,WeightedParse!K186,WeightedParse!P186,WeightedParse!Q186,WeightedParse!S186,WeightedParse!T186,WeightedParse!V186,WeightedParse!Y186,WeightedParse!Z186,WeightedParse!AD186,WeightedParse!AE186,WeightedParse!AF186,WeightedParse!AH186,WeightedParse!AI186,WeightedParse!AJ186,WeightedParse!AN186,WeightedParse!AO186)*Variables!$B$5),"")</f>
        <v/>
      </c>
      <c r="S186" s="115" t="str">
        <f>IF($A186&gt;"",IF(AND(OR(EXACT(SquadExport!$BO186,TRUE),EXACT(SquadExport!$BP186,TRUE)),OR(EXACT(SquadExport!$BK186,TRUE),EXACT(SquadExport!$BM186,TRUE))),HARMEAN(WeightedParse!H186,WeightedParse!I186,WeightedParse!K186,WeightedParse!Q186,WeightedParse!S186,WeightedParse!T186,WeightedParse!V186,WeightedParse!X186,WeightedParse!Z186,WeightedParse!AB186,WeightedParse!AD186,WeightedParse!AF186,WeightedParse!AG186,WeightedParse!AH186,WeightedParse!AI186,WeightedParse!AJ186,WeightedParse!AK186,WeightedParse!AN186,WeightedParse!AO186),HARMEAN(WeightedParse!H186,WeightedParse!I186,WeightedParse!K186,WeightedParse!Q186,WeightedParse!S186,WeightedParse!T186,WeightedParse!V186,WeightedParse!X186,WeightedParse!Z186,WeightedParse!AB186,WeightedParse!AD186,WeightedParse!AF186,WeightedParse!AG186,WeightedParse!AH186,WeightedParse!AI186,WeightedParse!AJ186,WeightedParse!AK186,WeightedParse!AN186,WeightedParse!AO186)*Variables!$B$5),"")</f>
        <v/>
      </c>
      <c r="T186" s="114" t="str">
        <f>IF($A186&gt;"",IF(AND(OR(EXACT(SquadExport!$BO186,TRUE),EXACT(SquadExport!$BP186,TRUE)),OR(EXACT(SquadExport!$BK186,TRUE),EXACT(SquadExport!$BM186,TRUE))),HARMEAN(WeightedParse!I186,WeightedParse!K186,WeightedParse!N186,WeightedParse!P186,WeightedParse!Q186,WeightedParse!S186,WeightedParse!T186,WeightedParse!V186,WeightedParse!X186,WeightedParse!Y186,WeightedParse!Z186,WeightedParse!AB186,WeightedParse!AD186,WeightedParse!AE186,WeightedParse!AF186,WeightedParse!AH186,WeightedParse!AI186,WeightedParse!AJ186,WeightedParse!AN186,WeightedParse!AO186)*WeightedParse!BD186,(HARMEAN(WeightedParse!I186,WeightedParse!K186,WeightedParse!N186,WeightedParse!P186,WeightedParse!Q186,WeightedParse!S186,WeightedParse!T186,WeightedParse!V186,WeightedParse!X186,WeightedParse!Y186,WeightedParse!Z186,WeightedParse!AB186,WeightedParse!AD186,WeightedParse!AE186,WeightedParse!AF186,WeightedParse!AH186,WeightedParse!AI186,WeightedParse!AJ186,WeightedParse!AN186,WeightedParse!AO186)*WeightedParse!BD186)*Variables!$B$5),"")</f>
        <v/>
      </c>
      <c r="U186" s="114" t="str">
        <f>IF($A186&gt;"",IF(EXACT(SquadExport!$BQ186,TRUE),HARMEAN(WeightedParse!P186,WeightedParse!S186,WeightedParse!V186,WeightedParse!X186,WeightedParse!Y186,WeightedParse!Z186,WeightedParse!AE186,WeightedParse!AF186,WeightedParse!AP186),HARMEAN(WeightedParse!P186,WeightedParse!S186,WeightedParse!V186,WeightedParse!X186,WeightedParse!Y186,WeightedParse!Z186,WeightedParse!AE186,WeightedParse!AF186,WeightedParse!AP186)*Variables!$B$5),"")</f>
        <v/>
      </c>
      <c r="V186" s="114" t="str">
        <f>IF($A186&gt;"",IF(EXACT(SquadExport!$BQ186,TRUE),HARMEAN(WeightedParse!K186,WeightedParse!Q186,WeightedParse!S186,WeightedParse!T186,WeightedParse!V186,WeightedParse!X186,WeightedParse!Z186,WeightedParse!AE186,WeightedParse!AF186,WeightedParse!AG186,WeightedParse!AH186,WeightedParse!AK186),HARMEAN(WeightedParse!K186,WeightedParse!Q186,WeightedParse!S186,WeightedParse!T186,WeightedParse!V186,WeightedParse!X186,WeightedParse!Z186,WeightedParse!AE186,WeightedParse!AF186,WeightedParse!AG186,WeightedParse!AH186,WeightedParse!AK186)*Variables!$B$5),"")</f>
        <v/>
      </c>
      <c r="W186" s="114" t="str">
        <f>IF($A186&gt;"",IF(EXACT(SquadExport!$BQ186,TRUE),HARMEAN(WeightedParse!I186,WeightedParse!K186,WeightedParse!N186,WeightedParse!Q186,WeightedParse!T186,WeightedParse!V186,WeightedParse!X186,WeightedParse!Z186,WeightedParse!AB186,WeightedParse!AD186,WeightedParse!AF186,WeightedParse!AG186,WeightedParse!AK186),HARMEAN(WeightedParse!I186,WeightedParse!K186,WeightedParse!N186,WeightedParse!Q186,WeightedParse!T186,WeightedParse!V186,WeightedParse!X186,WeightedParse!Z186,WeightedParse!AB186,WeightedParse!AD186,WeightedParse!AF186,WeightedParse!AG186,WeightedParse!AK186)*Variables!$B$5),"")</f>
        <v/>
      </c>
      <c r="X186" s="114" t="str">
        <f>IF($A186&gt;"",IF(EXACT(SquadExport!$BQ186,TRUE),HARMEAN(WeightedParse!K186,WeightedParse!P186,WeightedParse!Q186,WeightedParse!S186,WeightedParse!U186,WeightedParse!V186,WeightedParse!X186,WeightedParse!Y186,WeightedParse!Z186,WeightedParse!AE186,WeightedParse!AF186,WeightedParse!AH186,WeightedParse!AO186,WeightedParse!AP186),HARMEAN(WeightedParse!K186,WeightedParse!P186,WeightedParse!Q186,WeightedParse!S186,WeightedParse!U186,WeightedParse!V186,WeightedParse!X186,WeightedParse!Y186,WeightedParse!Z186,WeightedParse!AE186,WeightedParse!AF186,WeightedParse!AH186,WeightedParse!AO186,WeightedParse!AP186)*Variables!$B$5),"")</f>
        <v/>
      </c>
      <c r="Y186" s="114" t="str">
        <f>IF($A186&gt;"",IF(EXACT(SquadExport!$BQ186,TRUE),HARMEAN(WeightedParse!P186,WeightedParse!Q186,WeightedParse!S186,WeightedParse!U186,WeightedParse!V186,WeightedParse!W186,WeightedParse!Y186,WeightedParse!AE186,WeightedParse!AF186,WeightedParse!AH186,WeightedParse!AJ186,WeightedParse!AN186,WeightedParse!AO186,WeightedParse!AP186),HARMEAN(WeightedParse!P186,WeightedParse!Q186,WeightedParse!S186,WeightedParse!U186,WeightedParse!V186,WeightedParse!W186,WeightedParse!Y186,WeightedParse!AE186,WeightedParse!AF186,WeightedParse!AH186,WeightedParse!AJ186,WeightedParse!AN186,WeightedParse!AO186,WeightedParse!AP186)*Variables!$B$5),"")</f>
        <v/>
      </c>
      <c r="Z186" s="114" t="str">
        <f>IF($A186&gt;"",IF(EXACT(SquadExport!$BQ186,TRUE),HARMEAN(WeightedParse!M186,WeightedParse!P186,WeightedParse!Q186,WeightedParse!S186,WeightedParse!U186,WeightedParse!V186,WeightedParse!W186,WeightedParse!X186,WeightedParse!Y186,WeightedParse!Z186,WeightedParse!AE186,WeightedParse!AF186,WeightedParse!AH186,WeightedParse!AL186,WeightedParse!AO186,WeightedParse!AP186),HARMEAN(WeightedParse!M186,WeightedParse!P186,WeightedParse!Q186,WeightedParse!S186,WeightedParse!U186,WeightedParse!V186,WeightedParse!W186,WeightedParse!X186,WeightedParse!Y186,WeightedParse!Z186,WeightedParse!AE186,WeightedParse!AF186,WeightedParse!AH186,WeightedParse!AL186,WeightedParse!AO186,WeightedParse!AP186)*Variables!$B$5),"")</f>
        <v/>
      </c>
      <c r="AA186" s="114" t="str">
        <f>IF($A186&gt;"",IF(EXACT(SquadExport!$BQ186,TRUE),HARMEAN(WeightedParse!J186,WeightedParse!K186,WeightedParse!N186,WeightedParse!P186,WeightedParse!Q186,WeightedParse!S186,WeightedParse!V186,WeightedParse!X186,WeightedParse!Y186,WeightedParse!Z186,WeightedParse!AD186,WeightedParse!AE186,WeightedParse!AH186,WeightedParse!AI186,WeightedParse!AK186,WeightedParse!AN186,WeightedParse!AO186,WeightedParse!AP186),HARMEAN(WeightedParse!J186,WeightedParse!K186,WeightedParse!N186,WeightedParse!P186,WeightedParse!Q186,WeightedParse!S186,WeightedParse!V186,WeightedParse!X186,WeightedParse!Y186,WeightedParse!Z186,WeightedParse!AD186,WeightedParse!AE186,WeightedParse!AH186,WeightedParse!AI186,WeightedParse!AK186,WeightedParse!AN186,WeightedParse!AO186,WeightedParse!AP186)*Variables!$B$5),"")</f>
        <v/>
      </c>
      <c r="AB186" s="114" t="str">
        <f>IF($A186&gt;"",IF(AND(EXACT(SquadExport!$BR186,TRUE),EXACT(SquadExport!$BL186,TRUE)),HARMEAN(WeightedParse!I186,WeightedParse!K186,WeightedParse!N186,WeightedParse!Q186,WeightedParse!T186,WeightedParse!V186,WeightedParse!X186,WeightedParse!Y186,WeightedParse!Z186,WeightedParse!AD186,WeightedParse!AE186,WeightedParse!AF186,WeightedParse!AG186,WeightedParse!AH186,WeightedParse!AI186,WeightedParse!AJ186,WeightedParse!AK186,WeightedParse!AN186,WeightedParse!AO186),HARMEAN(WeightedParse!I186,WeightedParse!K186,WeightedParse!N186,WeightedParse!Q186,WeightedParse!T186,WeightedParse!V186,WeightedParse!X186,WeightedParse!Y186,WeightedParse!Z186,WeightedParse!AD186,WeightedParse!AE186,WeightedParse!AF186,WeightedParse!AG186,WeightedParse!AH186,WeightedParse!AI186,WeightedParse!AJ186,WeightedParse!AK186,WeightedParse!AN186,WeightedParse!AO186)*Variables!$B$5),"")</f>
        <v/>
      </c>
      <c r="AC186" s="114" t="str">
        <f>IF($A186&gt;"",IF(AND(EXACT(SquadExport!$BR186,TRUE),EXACT(SquadExport!$BL186,TRUE)),HARMEAN(WeightedParse!K186,WeightedParse!Q186,WeightedParse!S186,WeightedParse!T186,WeightedParse!V186,WeightedParse!X186,WeightedParse!Y186,WeightedParse!Z186,WeightedParse!AD186,WeightedParse!AE186,WeightedParse!AF186,WeightedParse!AG186,WeightedParse!AH186,WeightedParse!AO186),HARMEAN(WeightedParse!K186,WeightedParse!Q186,WeightedParse!S186,WeightedParse!T186,WeightedParse!V186,WeightedParse!X186,WeightedParse!Y186,WeightedParse!Z186,WeightedParse!AD186,WeightedParse!AE186,WeightedParse!AF186,WeightedParse!AG186,WeightedParse!AH186,WeightedParse!AO186)*Variables!$B$5),"")</f>
        <v/>
      </c>
      <c r="AD186" s="114" t="str">
        <f>IF($A186&gt;"",IF(AND(EXACT(SquadExport!$BR186,TRUE),EXACT(SquadExport!$BL186,TRUE)),HARMEAN(WeightedParse!I186,WeightedParse!J186,WeightedParse!K186,WeightedParse!N186,WeightedParse!Q186,WeightedParse!S186,WeightedParse!T186,WeightedParse!V186,WeightedParse!X186,WeightedParse!Z186,WeightedParse!AB186,WeightedParse!AD186,WeightedParse!AG186,WeightedParse!AH186,WeightedParse!AI186,WeightedParse!AK186,WeightedParse!AO186),HARMEAN(WeightedParse!I186,WeightedParse!J186,WeightedParse!K186,WeightedParse!N186,WeightedParse!Q186,WeightedParse!S186,WeightedParse!T186,WeightedParse!V186,WeightedParse!X186,WeightedParse!Z186,WeightedParse!AB186,WeightedParse!AD186,WeightedParse!AG186,WeightedParse!AH186,WeightedParse!AI186,WeightedParse!AK186,WeightedParse!AO186)*Variables!$B$5),"")</f>
        <v/>
      </c>
      <c r="AE186" s="114" t="str">
        <f>IF($A186&gt;"",IF(AND(EXACT(SquadExport!$BR186,TRUE),EXACT(SquadExport!$BL186,TRUE)),HARMEAN(WeightedParse!K186,WeightedParse!N186,WeightedParse!P186,WeightedParse!Q186,WeightedParse!S186,WeightedParse!T186,WeightedParse!U186,WeightedParse!V186,WeightedParse!X186,WeightedParse!Y186,WeightedParse!Z186,WeightedParse!AD186,WeightedParse!AE186,WeightedParse!AF186,WeightedParse!AG186,WeightedParse!AH186,WeightedParse!AI186,WeightedParse!AO186),HARMEAN(WeightedParse!K186,WeightedParse!N186,WeightedParse!P186,WeightedParse!Q186,WeightedParse!S186,WeightedParse!T186,WeightedParse!U186,WeightedParse!V186,WeightedParse!X186,WeightedParse!Y186,WeightedParse!Z186,WeightedParse!AD186,WeightedParse!AE186,WeightedParse!AF186,WeightedParse!AG186,WeightedParse!AH186,WeightedParse!AI186,WeightedParse!AO186)*Variables!$B$5),"")</f>
        <v/>
      </c>
      <c r="AF186" s="114" t="str">
        <f>IF($A186&gt;"",IF(AND(EXACT(SquadExport!$BR186,TRUE),EXACT(SquadExport!$BL186,TRUE)),HARMEAN(WeightedParse!I186,WeightedParse!J186,WeightedParse!K186,WeightedParse!N186,WeightedParse!Q186,WeightedParse!S186,WeightedParse!T186,WeightedParse!U186,WeightedParse!V186,WeightedParse!X186,WeightedParse!Z186,WeightedParse!AD186,WeightedParse!AE186,WeightedParse!AF186,WeightedParse!AH186,WeightedParse!AI186,WeightedParse!AK186,WeightedParse!AN186,WeightedParse!AO186,WeightedParse!AP186),HARMEAN(WeightedParse!I186,WeightedParse!J186,WeightedParse!K186,WeightedParse!N186,WeightedParse!Q186,WeightedParse!S186,WeightedParse!T186,WeightedParse!U186,WeightedParse!V186,WeightedParse!X186,WeightedParse!Z186,WeightedParse!AD186,WeightedParse!AE186,WeightedParse!AF186,WeightedParse!AH186,WeightedParse!AI186,WeightedParse!AK186,WeightedParse!AN186,WeightedParse!AO186,WeightedParse!AP186)*Variables!$B$5),"")</f>
        <v/>
      </c>
      <c r="AG186" s="114" t="str">
        <f>IF($A186&gt;"",IF(AND(OR(EXACT(SquadExport!$BR186,TRUE),EXACT(SquadExport!$BS186,TRUE)),OR(EXACT(SquadExport!$BK186,TRUE),EXACT(SquadExport!$BM186,TRUE))),HARMEAN(WeightedParse!I186,WeightedParse!K186,WeightedParse!Q186,WeightedParse!T186,WeightedParse!X186,WeightedParse!Z186,WeightedParse!AD186,WeightedParse!AF186,WeightedParse!AG186,WeightedParse!AJ186),HARMEAN(WeightedParse!I186,WeightedParse!K186,WeightedParse!Q186,WeightedParse!T186,WeightedParse!X186,WeightedParse!Z186,WeightedParse!AD186,WeightedParse!AF186,WeightedParse!AG186,WeightedParse!AJ186)*Variables!$B$5),"")</f>
        <v/>
      </c>
      <c r="AH186" s="114" t="str">
        <f>IF($A186&gt;"",IF(AND(OR(EXACT(SquadExport!$BR186,TRUE),EXACT(SquadExport!$BS186,TRUE)),OR(EXACT(SquadExport!$BK186,TRUE),EXACT(SquadExport!$BM186,TRUE))),HARMEAN(WeightedParse!H186,WeightedParse!K186,WeightedParse!P186,WeightedParse!Q186,WeightedParse!S186,WeightedParse!T186,WeightedParse!V186,WeightedParse!X186,WeightedParse!Y186,WeightedParse!Z186,WeightedParse!AD186,WeightedParse!AE186,WeightedParse!AF186,WeightedParse!AG186,WeightedParse!AH186,WeightedParse!AO186),HARMEAN(WeightedParse!H186,WeightedParse!K186,WeightedParse!P186,WeightedParse!Q186,WeightedParse!S186,WeightedParse!T186,WeightedParse!V186,WeightedParse!X186,WeightedParse!Y186,WeightedParse!Z186,WeightedParse!AD186,WeightedParse!AE186,WeightedParse!AF186,WeightedParse!AG186,WeightedParse!AH186,WeightedParse!AO186)*Variables!$B$5),"")</f>
        <v/>
      </c>
      <c r="AI186" s="114" t="str">
        <f>IF($A186&gt;"",IF(AND(OR(EXACT(SquadExport!$BR186,TRUE),EXACT(SquadExport!$BS186,TRUE)),OR(EXACT(SquadExport!$BK186,TRUE),EXACT(SquadExport!$BM186,TRUE))),HARMEAN(WeightedParse!H186,WeightedParse!I186,WeightedParse!K186,WeightedParse!P186,WeightedParse!Q186,WeightedParse!S186,WeightedParse!T186,WeightedParse!U186,WeightedParse!V186,WeightedParse!X186,WeightedParse!Y186,WeightedParse!Z186,WeightedParse!AD186,WeightedParse!AE186,WeightedParse!AF186,WeightedParse!AH186,WeightedParse!AI186,WeightedParse!AO186),HARMEAN(WeightedParse!H186,WeightedParse!I186,WeightedParse!K186,WeightedParse!P186,WeightedParse!Q186,WeightedParse!S186,WeightedParse!T186,WeightedParse!U186,WeightedParse!V186,WeightedParse!X186,WeightedParse!Y186,WeightedParse!Z186,WeightedParse!AD186,WeightedParse!AE186,WeightedParse!AF186,WeightedParse!AH186,WeightedParse!AI186,WeightedParse!AO186)*Variables!$B$5),"")</f>
        <v/>
      </c>
      <c r="AJ186" s="114" t="str">
        <f>IF($A186&gt;"",IF(AND(OR(EXACT(SquadExport!$BR186,TRUE),EXACT(SquadExport!$BS186,TRUE)),OR(EXACT(SquadExport!$BK186,TRUE),EXACT(SquadExport!$BM186,TRUE))),HARMEAN(WeightedParse!H186,WeightedParse!K186,WeightedParse!M186,WeightedParse!V186,WeightedParse!W186,WeightedParse!AD186,WeightedParse!AF186,WeightedParse!AH186,WeightedParse!AK186,WeightedParse!AL186,WeightedParse!AO186,WeightedParse!AP186)*(CONVERT(LEFT(SquadExport!$E186,FIND("'",SquadExport!$E186)-1)+((MID(SquadExport!$E186,FIND("'",SquadExport!$E186)+1,LEN(SquadExport!$E186)-FIND("'",SquadExport!$E186)-1))/12),"ft","m")-1)/(Variables!$C$4-1),(HARMEAN(WeightedParse!H186,WeightedParse!K186,WeightedParse!M186,WeightedParse!V186,WeightedParse!W186,WeightedParse!AD186,WeightedParse!AF186,WeightedParse!AH186,WeightedParse!AK186,WeightedParse!AL186,WeightedParse!AO186,WeightedParse!AP186)*(CONVERT(LEFT(SquadExport!$E186,FIND("'",SquadExport!$E186)-1)+((MID(SquadExport!$E186,FIND("'",SquadExport!$E186)+1,LEN(SquadExport!$E186)-FIND("'",SquadExport!$E186)-1))/12),"ft","m")-1)/(Variables!$C$4-1))*Variables!$B$5),"")</f>
        <v/>
      </c>
      <c r="AK186" s="114" t="str">
        <f>IF($A186&gt;"",IF(AND(OR(EXACT(SquadExport!$BR186,TRUE),EXACT(SquadExport!$BS186,TRUE)),OR(EXACT(SquadExport!$BK186,TRUE),EXACT(SquadExport!$BM186,TRUE))),HARMEAN(WeightedParse!J186,WeightedParse!K186,WeightedParse!T186,WeightedParse!V186,WeightedParse!X186,WeightedParse!Y186,WeightedParse!Z186,WeightedParse!AD186,WeightedParse!AH186,WeightedParse!AI186,WeightedParse!AK186,WeightedParse!AO186),HARMEAN(WeightedParse!J186,WeightedParse!K186,WeightedParse!T186,WeightedParse!V186,WeightedParse!X186,WeightedParse!Y186,WeightedParse!Z186,WeightedParse!AD186,WeightedParse!AH186,WeightedParse!AI186,WeightedParse!AK186,WeightedParse!AO186)*Variables!$B$5),"")</f>
        <v/>
      </c>
      <c r="AL186" s="114" t="str">
        <f>IF($A186&gt;"",IF(AND(OR(EXACT(SquadExport!$BR186,TRUE),EXACT(SquadExport!$BS186,TRUE)),OR(EXACT(SquadExport!$BK186,TRUE),EXACT(SquadExport!$BM186,TRUE))),HARMEAN(WeightedParse!H186,WeightedParse!I186,WeightedParse!K186,WeightedParse!Q186,WeightedParse!T186,WeightedParse!V186,WeightedParse!AB186,WeightedParse!AD186,WeightedParse!AH186,WeightedParse!AI186,WeightedParse!AJ186,WeightedParse!AN186,WeightedParse!AO186),HARMEAN(WeightedParse!H186,WeightedParse!I186,WeightedParse!K186,WeightedParse!Q186,WeightedParse!T186,WeightedParse!V186,WeightedParse!AB186,WeightedParse!AD186,WeightedParse!AH186,WeightedParse!AI186,WeightedParse!AJ186,WeightedParse!AN186,WeightedParse!AO186)*Variables!$B$5),"")</f>
        <v/>
      </c>
      <c r="AM186" s="114" t="str">
        <f>IF($A186&gt;"",IF(AND(OR(EXACT(SquadExport!$BR186,TRUE),EXACT(SquadExport!$BS186,TRUE)),OR(EXACT(SquadExport!$BK186,TRUE),EXACT(SquadExport!$BM186,TRUE))),HARMEAN(WeightedParse!I186,WeightedParse!J186,WeightedParse!K186,WeightedParse!N186,WeightedParse!Q186,WeightedParse!T186,WeightedParse!V186,WeightedParse!X186,WeightedParse!AB186,WeightedParse!AD186,WeightedParse!AG186,WeightedParse!AI186,WeightedParse!AJ186,WeightedParse!AK186,WeightedParse!AN186)*WeightedParse!BD186,(HARMEAN(WeightedParse!I186,WeightedParse!J186,WeightedParse!K186,WeightedParse!N186,WeightedParse!Q186,WeightedParse!T186,WeightedParse!V186,WeightedParse!X186,WeightedParse!AB186,WeightedParse!AD186,WeightedParse!AG186,WeightedParse!AI186,WeightedParse!AJ186,WeightedParse!AK186,WeightedParse!AN186)*WeightedParse!BD186)*Variables!$B$5),"")</f>
        <v/>
      </c>
      <c r="AN186" s="114" t="str">
        <f>IF($A186&gt;"",IF(AND(OR(EXACT(SquadExport!$BR186,TRUE),EXACT(SquadExport!$BS186,TRUE)),OR(EXACT(SquadExport!$BK186,TRUE),EXACT(SquadExport!$BM186,TRUE))),HARMEAN(WeightedParse!H186,WeightedParse!I186,WeightedParse!K186,WeightedParse!N186,WeightedParse!Q186,WeightedParse!T186,WeightedParse!V186,WeightedParse!X186,WeightedParse!Z186,WeightedParse!AD186,WeightedParse!AG186,WeightedParse!AH186,WeightedParse!AI186,WeightedParse!AJ186,WeightedParse!AN186,WeightedParse!AO186)*WeightedParse!BD186,(HARMEAN(WeightedParse!H186,WeightedParse!I186,WeightedParse!K186,WeightedParse!N186,WeightedParse!Q186,WeightedParse!T186,WeightedParse!V186,WeightedParse!X186,WeightedParse!Z186,WeightedParse!AD186,WeightedParse!AG186,WeightedParse!AH186,WeightedParse!AI186,WeightedParse!AJ186,WeightedParse!AN186,WeightedParse!AO186)*WeightedParse!BD186)*Variables!$B$5),"")</f>
        <v/>
      </c>
      <c r="AO186" s="114" t="str">
        <f>IF($A186&gt;"",IF(AND(EXACT(SquadExport!$BS186,TRUE),EXACT(SquadExport!$BL186,TRUE)),HARMEAN(WeightedParse!K186,WeightedParse!Q186,WeightedParse!T186,WeightedParse!V186,WeightedParse!X186,WeightedParse!Z186,WeightedParse!AB186,WeightedParse!AD186,WeightedParse!AG186,WeightedParse!AK186),HARMEAN(WeightedParse!K186,WeightedParse!Q186,WeightedParse!T186,WeightedParse!V186,WeightedParse!X186,WeightedParse!Z186,WeightedParse!AB186,WeightedParse!AD186,WeightedParse!AG186,WeightedParse!AK186)*Variables!$B$5),"")</f>
        <v/>
      </c>
      <c r="AP186" s="114" t="str">
        <f>IF($A186&gt;"",IF(AND(EXACT(SquadExport!$BS186,TRUE),EXACT(SquadExport!$BL186,TRUE)),HARMEAN(WeightedParse!I186,WeightedParse!K186,WeightedParse!Q186,WeightedParse!T186,WeightedParse!V186,WeightedParse!X186,WeightedParse!Z186,WeightedParse!AB186,WeightedParse!AD186,WeightedParse!AF186,WeightedParse!AG186,WeightedParse!AI186,WeightedParse!AJ186),HARMEAN(WeightedParse!I186,WeightedParse!K186,WeightedParse!Q186,WeightedParse!T186,WeightedParse!V186,WeightedParse!X186,WeightedParse!Z186,WeightedParse!AB186,WeightedParse!AD186,WeightedParse!AF186,WeightedParse!AG186,WeightedParse!AI186,WeightedParse!AJ186)*Variables!$B$5),"")</f>
        <v/>
      </c>
      <c r="AQ186" s="114" t="str">
        <f>IF($A186&gt;"",IF(AND(EXACT(SquadExport!$BS186,TRUE),EXACT(SquadExport!$BL186,TRUE)),HARMEAN(WeightedParse!I186,WeightedParse!J186,WeightedParse!K186,WeightedParse!Q186,WeightedParse!T186,WeightedParse!V186,WeightedParse!X186,WeightedParse!Z186,WeightedParse!AB186,WeightedParse!AD186,WeightedParse!AG186,WeightedParse!AI186,WeightedParse!AJ186,WeightedParse!AK186),HARMEAN(WeightedParse!I186,WeightedParse!J186,WeightedParse!K186,WeightedParse!Q186,WeightedParse!T186,WeightedParse!V186,WeightedParse!X186,WeightedParse!Z186,WeightedParse!AB186,WeightedParse!AD186,WeightedParse!AG186,WeightedParse!AI186,WeightedParse!AJ186,WeightedParse!AK186)*Variables!$B$5),"")</f>
        <v/>
      </c>
      <c r="AR186" s="114" t="str">
        <f>IF($A186&gt;"",IF(AND(EXACT(SquadExport!$BS186,TRUE),EXACT(SquadExport!$BL186,TRUE)),HARMEAN(WeightedParse!I186,WeightedParse!J186,WeightedParse!K186,WeightedParse!Q186,WeightedParse!T186,WeightedParse!V186,WeightedParse!X186,WeightedParse!Y186,WeightedParse!Z186,WeightedParse!AD186,WeightedParse!AH186,WeightedParse!AI186,WeightedParse!AJ186,WeightedParse!AK186,WeightedParse!AN186,WeightedParse!AO186),HARMEAN(WeightedParse!I186,WeightedParse!J186,WeightedParse!K186,WeightedParse!Q186,WeightedParse!T186,WeightedParse!V186,WeightedParse!X186,WeightedParse!Y186,WeightedParse!Z186,WeightedParse!AD186,WeightedParse!AH186,WeightedParse!AI186,WeightedParse!AJ186,WeightedParse!AK186,WeightedParse!AN186,WeightedParse!AO186)*Variables!$B$5),"")</f>
        <v/>
      </c>
      <c r="AS186" s="114" t="str">
        <f>IF($A186&gt;"",IF(AND(EXACT(SquadExport!$BT186,TRUE),EXACT(SquadExport!$BL186,TRUE)),HARMEAN(WeightedParse!J186,WeightedParse!K186,WeightedParse!M186,WeightedParse!T186,WeightedParse!V186,WeightedParse!X186,WeightedParse!Z186,WeightedParse!AD186,WeightedParse!AI186),(HARMEAN(WeightedParse!J186,WeightedParse!K186,WeightedParse!M186,WeightedParse!T186,WeightedParse!V186,WeightedParse!X186,WeightedParse!Z186,WeightedParse!AD186,WeightedParse!AI186)*Variables!$B$5)),"")</f>
        <v/>
      </c>
      <c r="AT186" s="114" t="str">
        <f>IF($A186&gt;"",IF(AND(EXACT(SquadExport!$BT186,TRUE),EXACT(SquadExport!$BL186,TRUE)),HARMEAN(WeightedParse!J186,WeightedParse!K186,WeightedParse!M186,WeightedParse!U186,WeightedParse!V186,WeightedParse!W186,WeightedParse!X186,WeightedParse!Z186,WeightedParse!AD186,WeightedParse!AF186,WeightedParse!AK186,WeightedParse!AL186,WeightedParse!AP186)*(CONVERT(LEFT(SquadExport!$E186,FIND("'",SquadExport!$E186)-1)+((MID(SquadExport!$E186,FIND("'",SquadExport!$E186)+1,LEN(SquadExport!$E186)-FIND("'",SquadExport!$E186)-1))/12),"ft","m")-1)/(Variables!$C$4-1),(HARMEAN(WeightedParse!J186,WeightedParse!K186,WeightedParse!M186,WeightedParse!U186,WeightedParse!V186,WeightedParse!W186,WeightedParse!X186,WeightedParse!Z186,WeightedParse!AD186,WeightedParse!AF186,WeightedParse!AK186,WeightedParse!AL186,WeightedParse!AP186)*(CONVERT(LEFT(SquadExport!$E186,FIND("'",SquadExport!$E186)-1)+((MID(SquadExport!$E186,FIND("'",SquadExport!$E186)+1,LEN(SquadExport!$E186)-FIND("'",SquadExport!$E186)-1))/12),"ft","m")-1)/(Variables!$C$4-1)))*Variables!$B$5,"")</f>
        <v/>
      </c>
      <c r="AU186" s="114" t="str">
        <f>IF($A186&gt;"",IF(AND(EXACT(SquadExport!$BT186,TRUE),EXACT(SquadExport!$BL186,TRUE)),HARMEAN(WeightedParse!I186,WeightedParse!J186,WeightedParse!K186,WeightedParse!Q186,WeightedParse!T186,WeightedParse!V186,WeightedParse!X186,WeightedParse!Z186,WeightedParse!AB186,WeightedParse!AD186,WeightedParse!AF186,WeightedParse!AG186,WeightedParse!AK186,WeightedParse!AP186),HARMEAN(WeightedParse!I186,WeightedParse!J186,WeightedParse!K186,WeightedParse!Q186,WeightedParse!T186,WeightedParse!V186,WeightedParse!X186,WeightedParse!Z186,WeightedParse!AB186,WeightedParse!AD186,WeightedParse!AF186,WeightedParse!AG186,WeightedParse!AK186,WeightedParse!AP186)*Variables!$B$5),"")</f>
        <v/>
      </c>
      <c r="AV186" s="114" t="str">
        <f>IF($A186&gt;"",IF(AND(EXACT(SquadExport!$BT186,TRUE),EXACT(SquadExport!$BL186,TRUE)),HARMEAN(WeightedParse!I186,WeightedParse!J186,WeightedParse!K186,WeightedParse!Q186,WeightedParse!T186,WeightedParse!V186,WeightedParse!X186,WeightedParse!Z186,WeightedParse!AD186,WeightedParse!AH186,WeightedParse!AI186,WeightedParse!AJ186,WeightedParse!AK186,WeightedParse!AN186,WeightedParse!AO186),HARMEAN(WeightedParse!I186,WeightedParse!J186,WeightedParse!K186,WeightedParse!Q186,WeightedParse!T186,WeightedParse!V186,WeightedParse!X186,WeightedParse!Z186,WeightedParse!AD186,WeightedParse!AH186,WeightedParse!AI186,WeightedParse!AJ186,WeightedParse!AK186,WeightedParse!AN186,WeightedParse!AO186)*Variables!$B$5),"")</f>
        <v/>
      </c>
      <c r="AW186" s="114" t="str">
        <f>IF($A186&gt;"",IF(AND(EXACT(SquadExport!$BT186,TRUE),EXACT(SquadExport!$BL186,TRUE)),HARMEAN(WeightedParse!I186,WeightedParse!J186,WeightedParse!K186,WeightedParse!Q186,WeightedParse!T186,WeightedParse!V186,WeightedParse!X186,WeightedParse!Z186,WeightedParse!AB186,WeightedParse!AD186,WeightedParse!AF186,WeightedParse!AG186,WeightedParse!AI186,WeightedParse!AJ186,WeightedParse!AK186),HARMEAN(WeightedParse!I186,WeightedParse!J186,WeightedParse!K186,WeightedParse!Q186,WeightedParse!T186,WeightedParse!V186,WeightedParse!X186,WeightedParse!Z186,WeightedParse!AB186,WeightedParse!AD186,WeightedParse!AF186,WeightedParse!AG186,WeightedParse!AI186,WeightedParse!AJ186,WeightedParse!AK186)*Variables!$B$5),"")</f>
        <v/>
      </c>
      <c r="AX186" s="114" t="str">
        <f>IF($A186&gt;"",IF(AND(EXACT(SquadExport!$BT186,TRUE),EXACT(SquadExport!$BL186,TRUE)),HARMEAN(WeightedParse!K186,WeightedParse!Q186,WeightedParse!U186,WeightedParse!V186,WeightedParse!W186,WeightedParse!X186,WeightedParse!Y186,WeightedParse!Z186,WeightedParse!AD186,WeightedParse!AF186,WeightedParse!AH186,WeightedParse!AI186,WeightedParse!AJ186,WeightedParse!AK186,WeightedParse!AN186,WeightedParse!AO186,WeightedParse!AP186),HARMEAN(WeightedParse!K186,WeightedParse!Q186,WeightedParse!U186,WeightedParse!V186,WeightedParse!W186,WeightedParse!X186,WeightedParse!Y186,WeightedParse!Z186,WeightedParse!AD186,WeightedParse!AF186,WeightedParse!AH186,WeightedParse!AI186,WeightedParse!AJ186,WeightedParse!AK186,WeightedParse!AN186,WeightedParse!AO186,WeightedParse!AP186)*Variables!$B$5),"")</f>
        <v/>
      </c>
      <c r="AY186" s="114" t="str">
        <f>IF($A186&gt;"",IF(AND(EXACT(SquadExport!$BT186,TRUE),EXACT(SquadExport!$BL186,TRUE)),HARMEAN(WeightedParse!I186,WeightedParse!J186,WeightedParse!K186,WeightedParse!M186,WeightedParse!N186,WeightedParse!Q186,WeightedParse!T186,WeightedParse!V186,WeightedParse!X186,WeightedParse!Z186,WeightedParse!AD186,WeightedParse!AF186,WeightedParse!AG186,WeightedParse!AH186,WeightedParse!AI186,WeightedParse!AJ186,WeightedParse!AK186,WeightedParse!AL186,WeightedParse!AN186,WeightedParse!AO186,WeightedParse!AP186),HARMEAN(WeightedParse!I186,WeightedParse!J186,WeightedParse!K186,WeightedParse!M186,WeightedParse!N186,WeightedParse!Q186,WeightedParse!T186,WeightedParse!V186,WeightedParse!X186,WeightedParse!Z186,WeightedParse!AD186,WeightedParse!AF186,WeightedParse!AG186,WeightedParse!AH186,WeightedParse!AI186,WeightedParse!AJ186,WeightedParse!AK186,WeightedParse!AL186,WeightedParse!AN186,WeightedParse!AO186,WeightedParse!AP186)*Variables!$B$5),"")</f>
        <v/>
      </c>
    </row>
    <row r="187" spans="1:51" ht="15" customHeight="1" x14ac:dyDescent="0.25">
      <c r="A187" s="3" t="str">
        <f>IF(WeightedParse!A187&gt;"",WeightedParse!A187,"")</f>
        <v/>
      </c>
      <c r="B187" s="4" t="str">
        <f>IF(WeightedParse!B187&gt;0,WeightedParse!B187,"")</f>
        <v/>
      </c>
      <c r="C187" s="4" t="str">
        <f>IF(A187&gt;"",IF(AND(B187&lt;=Variables!$B$8,G187&gt;2),"Youth",IF(AND(B187&lt;=Variables!$B$8,G187&lt;=2),"Prospect",IF(AND(B187&gt;=Variables!$B$9,G187&gt;2),"Old",IF(G187&gt;=3,"Reserves","First Team")))),"")</f>
        <v/>
      </c>
      <c r="D187" s="4" t="str">
        <f>SquadExport!BJ187</f>
        <v/>
      </c>
      <c r="E187" s="4" t="str">
        <f>IF(A187&gt;"",VLOOKUP(F187,Roles!A:B,2,FALSE)&amp;IF(OR(VLOOKUP(F187,Roles!$A:$B,2,FALSE)="FB",VLOOKUP(F187,Roles!$A:$B,2,FALSE)="WB",VLOOKUP(F187,Roles!$A:$B,2,FALSE)="WM",VLOOKUP(F187,Roles!$A:$B,2,FALSE)="W"),IF(AND(SquadExport!BK187=TRUE,SquadExport!BM187=TRUE,WeightedParse!BB187&gt;=WeightedParse!BC187)," (R)",IF(AND(SquadExport!BK187=TRUE,SquadExport!BM187=TRUE,WeightedParse!BB187&lt;WeightedParse!BC187)," (L)",IF(AND(SquadExport!BK187=TRUE,SquadExport!BM187=FALSE), " (L)",IF(AND(SquadExport!BK187=FALSE,SquadExport!BM187=TRUE)," (R)","")))),""),"")</f>
        <v/>
      </c>
      <c r="F187" s="4" t="str" cm="1">
        <f t="array" ref="F187">IF(A187&gt;"",INDEX($J$1:$AY$1,SUMPRODUCT(MAX(($J$2:$AY$200=MAX($J187:$AY187))*(COLUMN($J$2:$AY$200))))-COLUMN($J$1)+1),"")</f>
        <v/>
      </c>
      <c r="G187" s="4" t="str">
        <f t="shared" si="6"/>
        <v/>
      </c>
      <c r="H187" s="4" t="str">
        <f t="shared" si="7"/>
        <v/>
      </c>
      <c r="I187" s="5" t="str">
        <f t="shared" si="8"/>
        <v/>
      </c>
      <c r="J187" s="114" t="str">
        <f>IF($A187&gt;"",HARMEAN(WeightedParse!V187,WeightedParse!Y187,WeightedParse!Z187,WeightedParse!AE187,WeightedParse!AJ187,WeightedParse!AQ187,WeightedParse!AR187,WeightedParse!AS187,WeightedParse!AU187,WeightedParse!AV187,WeightedParse!AW187,WeightedParse!AY187,WeightedParse!BA187),"")</f>
        <v/>
      </c>
      <c r="K187" s="114" t="str">
        <f>IF(A187&gt;"",HARMEAN(WeightedParse!K187,WeightedParse!Q187,WeightedParse!V187,WeightedParse!X187,WeightedParse!Y187,WeightedParse!Z187,WeightedParse!AE187,WeightedParse!AG187,WeightedParse!AI187,WeightedParse!AJ187,WeightedParse!AQ187,WeightedParse!AR187,WeightedParse!AS187,WeightedParse!AU187,WeightedParse!AV187,WeightedParse!AW187,WeightedParse!AY187,WeightedParse!AZ187,WeightedParse!BA187),"")</f>
        <v/>
      </c>
      <c r="L187" s="114" t="str">
        <f>IF($A187&gt;"",IF(AND(EXACT(SquadExport!$BO187,TRUE),EXACT(SquadExport!$BL187,TRUE)),HARMEAN(WeightedParse!M187,WeightedParse!P187,WeightedParse!S187,WeightedParse!U187,WeightedParse!V187,WeightedParse!W187,WeightedParse!Y187,WeightedParse!AE187,WeightedParse!AL187,WeightedParse!AN187,WeightedParse!AP187),HARMEAN(WeightedParse!M187,WeightedParse!P187,WeightedParse!S187,WeightedParse!U187,WeightedParse!V187,WeightedParse!W187,WeightedParse!Y187,WeightedParse!AE187,WeightedParse!AL187,WeightedParse!AN187,WeightedParse!AP187)*Variables!$B$5),"")</f>
        <v/>
      </c>
      <c r="M187" s="114" t="str">
        <f>IF($A187&gt;"",IF(AND(EXACT(SquadExport!$BO187,TRUE),EXACT(SquadExport!$BL187,TRUE)),HARMEAN(WeightedParse!M187,WeightedParse!P187,WeightedParse!S187,WeightedParse!U187,WeightedParse!V187,WeightedParse!W187,WeightedParse!X187,WeightedParse!Y187,WeightedParse!Z187,WeightedParse!AE187,WeightedParse!AL187,WeightedParse!AN187,WeightedParse!AP187),HARMEAN(WeightedParse!M187,WeightedParse!P187,WeightedParse!S187,WeightedParse!U187,WeightedParse!V187,WeightedParse!W187,WeightedParse!X187,WeightedParse!Y187,WeightedParse!Z187,WeightedParse!AE187,WeightedParse!AL187,WeightedParse!AN187,WeightedParse!AP187)*Variables!$B$5),"")</f>
        <v/>
      </c>
      <c r="N187" s="114" t="str">
        <f>IF($A187&gt;"",IF(AND(EXACT(SquadExport!$BO187,TRUE),EXACT(SquadExport!$BL187,TRUE)),HARMEAN(WeightedParse!K187,WeightedParse!M187,WeightedParse!P187,WeightedParse!Q187,WeightedParse!S187,WeightedParse!T187,WeightedParse!U187,WeightedParse!V187,WeightedParse!W187,WeightedParse!X187,WeightedParse!Y187,WeightedParse!Z187,WeightedParse!AE187,WeightedParse!AG187,WeightedParse!AL187,WeightedParse!AN187,WeightedParse!AP187),HARMEAN(WeightedParse!K187,WeightedParse!M187,WeightedParse!P187,WeightedParse!Q187,WeightedParse!S187,WeightedParse!T187,WeightedParse!U187,WeightedParse!V187,WeightedParse!W187,WeightedParse!X187,WeightedParse!Y187,WeightedParse!Z187,WeightedParse!AE187,WeightedParse!AG187,WeightedParse!AL187,WeightedParse!AN187,WeightedParse!AP187)*Variables!$B$5),"")</f>
        <v/>
      </c>
      <c r="O187" s="114" t="str">
        <f>IF($A187&gt;"",IF(AND(EXACT(SquadExport!$BO187,TRUE),EXACT(SquadExport!$BL187,TRUE)),HARMEAN(WeightedParse!I187,WeightedParse!K187,WeightedParse!M187,WeightedParse!P187,WeightedParse!Q187,WeightedParse!S187,WeightedParse!T187,WeightedParse!V187,WeightedParse!W187,WeightedParse!X187,WeightedParse!Y187,WeightedParse!Z187,WeightedParse!AB187,WeightedParse!AE187,WeightedParse!AF187,WeightedParse!AG187,WeightedParse!AJ187,WeightedParse!AK187,WeightedParse!AL187,WeightedParse!AN187,WeightedParse!AO187,WeightedParse!AP187),HARMEAN(WeightedParse!I187,WeightedParse!K187,WeightedParse!M187,WeightedParse!P187,WeightedParse!Q187,WeightedParse!S187,WeightedParse!T187,WeightedParse!V187,WeightedParse!W187,WeightedParse!X187,WeightedParse!Y187,WeightedParse!Z187,WeightedParse!AB187,WeightedParse!AE187,WeightedParse!AF187,WeightedParse!AG187,WeightedParse!AJ187,WeightedParse!AK187,WeightedParse!AL187,WeightedParse!AN187,WeightedParse!AO187,WeightedParse!AP187)*Variables!$B$5),"")</f>
        <v/>
      </c>
      <c r="P187" s="114" t="str">
        <f>IF($A187&gt;"",IF(AND(OR(EXACT(SquadExport!$BO187,TRUE),EXACT(SquadExport!$BP187,TRUE)),OR(EXACT(SquadExport!$BK187,TRUE),EXACT(SquadExport!$BM187,TRUE))),HARMEAN(WeightedParse!M187,WeightedParse!P187,WeightedParse!S187,WeightedParse!U187,WeightedParse!V187,WeightedParse!W187,WeightedParse!Y187,WeightedParse!AE187,WeightedParse!AF187,WeightedParse!AP187),HARMEAN(WeightedParse!M187,WeightedParse!P187,WeightedParse!S187,WeightedParse!U187,WeightedParse!V187,WeightedParse!W187,WeightedParse!Y187,WeightedParse!AE187,WeightedParse!AF187,WeightedParse!AP187)*Variables!$B$5),"")</f>
        <v/>
      </c>
      <c r="Q187" s="114" t="str">
        <f>IF($A187&gt;"",IF(AND(OR(EXACT(SquadExport!$BO187,TRUE),EXACT(SquadExport!$BP187,TRUE)),OR(EXACT(SquadExport!$BK187,TRUE),EXACT(SquadExport!$BM187,TRUE))),HARMEAN(WeightedParse!H187,WeightedParse!P187,WeightedParse!Q187,WeightedParse!S187,WeightedParse!T187,WeightedParse!V187,WeightedParse!X187,WeightedParse!Y187,WeightedParse!Z187,WeightedParse!AE187,WeightedParse!AF187,WeightedParse!AH187,WeightedParse!AN187,WeightedParse!AO187),HARMEAN(WeightedParse!H187,WeightedParse!P187,WeightedParse!Q187,WeightedParse!S187,WeightedParse!T187,WeightedParse!V187,WeightedParse!X187,WeightedParse!Y187,WeightedParse!Z187,WeightedParse!AE187,WeightedParse!AF187,WeightedParse!AH187,WeightedParse!AN187,WeightedParse!AO187)*Variables!$B$5),"")</f>
        <v/>
      </c>
      <c r="R187" s="115" t="str">
        <f>IF($A187&gt;"",IF(AND(OR(EXACT(SquadExport!$BO187,TRUE),EXACT(SquadExport!$BP187,TRUE)),OR(EXACT(SquadExport!$BK187,TRUE),EXACT(SquadExport!$BM187,TRUE))),HARMEAN(WeightedParse!H187,WeightedParse!I187,WeightedParse!K187,WeightedParse!P187,WeightedParse!Q187,WeightedParse!S187,WeightedParse!T187,WeightedParse!V187,WeightedParse!Y187,WeightedParse!Z187,WeightedParse!AD187,WeightedParse!AE187,WeightedParse!AF187,WeightedParse!AH187,WeightedParse!AI187,WeightedParse!AJ187,WeightedParse!AN187,WeightedParse!AO187),HARMEAN(WeightedParse!H187,WeightedParse!I187,WeightedParse!K187,WeightedParse!P187,WeightedParse!Q187,WeightedParse!S187,WeightedParse!T187,WeightedParse!V187,WeightedParse!Y187,WeightedParse!Z187,WeightedParse!AD187,WeightedParse!AE187,WeightedParse!AF187,WeightedParse!AH187,WeightedParse!AI187,WeightedParse!AJ187,WeightedParse!AN187,WeightedParse!AO187)*Variables!$B$5),"")</f>
        <v/>
      </c>
      <c r="S187" s="115" t="str">
        <f>IF($A187&gt;"",IF(AND(OR(EXACT(SquadExport!$BO187,TRUE),EXACT(SquadExport!$BP187,TRUE)),OR(EXACT(SquadExport!$BK187,TRUE),EXACT(SquadExport!$BM187,TRUE))),HARMEAN(WeightedParse!H187,WeightedParse!I187,WeightedParse!K187,WeightedParse!Q187,WeightedParse!S187,WeightedParse!T187,WeightedParse!V187,WeightedParse!X187,WeightedParse!Z187,WeightedParse!AB187,WeightedParse!AD187,WeightedParse!AF187,WeightedParse!AG187,WeightedParse!AH187,WeightedParse!AI187,WeightedParse!AJ187,WeightedParse!AK187,WeightedParse!AN187,WeightedParse!AO187),HARMEAN(WeightedParse!H187,WeightedParse!I187,WeightedParse!K187,WeightedParse!Q187,WeightedParse!S187,WeightedParse!T187,WeightedParse!V187,WeightedParse!X187,WeightedParse!Z187,WeightedParse!AB187,WeightedParse!AD187,WeightedParse!AF187,WeightedParse!AG187,WeightedParse!AH187,WeightedParse!AI187,WeightedParse!AJ187,WeightedParse!AK187,WeightedParse!AN187,WeightedParse!AO187)*Variables!$B$5),"")</f>
        <v/>
      </c>
      <c r="T187" s="114" t="str">
        <f>IF($A187&gt;"",IF(AND(OR(EXACT(SquadExport!$BO187,TRUE),EXACT(SquadExport!$BP187,TRUE)),OR(EXACT(SquadExport!$BK187,TRUE),EXACT(SquadExport!$BM187,TRUE))),HARMEAN(WeightedParse!I187,WeightedParse!K187,WeightedParse!N187,WeightedParse!P187,WeightedParse!Q187,WeightedParse!S187,WeightedParse!T187,WeightedParse!V187,WeightedParse!X187,WeightedParse!Y187,WeightedParse!Z187,WeightedParse!AB187,WeightedParse!AD187,WeightedParse!AE187,WeightedParse!AF187,WeightedParse!AH187,WeightedParse!AI187,WeightedParse!AJ187,WeightedParse!AN187,WeightedParse!AO187)*WeightedParse!BD187,(HARMEAN(WeightedParse!I187,WeightedParse!K187,WeightedParse!N187,WeightedParse!P187,WeightedParse!Q187,WeightedParse!S187,WeightedParse!T187,WeightedParse!V187,WeightedParse!X187,WeightedParse!Y187,WeightedParse!Z187,WeightedParse!AB187,WeightedParse!AD187,WeightedParse!AE187,WeightedParse!AF187,WeightedParse!AH187,WeightedParse!AI187,WeightedParse!AJ187,WeightedParse!AN187,WeightedParse!AO187)*WeightedParse!BD187)*Variables!$B$5),"")</f>
        <v/>
      </c>
      <c r="U187" s="114" t="str">
        <f>IF($A187&gt;"",IF(EXACT(SquadExport!$BQ187,TRUE),HARMEAN(WeightedParse!P187,WeightedParse!S187,WeightedParse!V187,WeightedParse!X187,WeightedParse!Y187,WeightedParse!Z187,WeightedParse!AE187,WeightedParse!AF187,WeightedParse!AP187),HARMEAN(WeightedParse!P187,WeightedParse!S187,WeightedParse!V187,WeightedParse!X187,WeightedParse!Y187,WeightedParse!Z187,WeightedParse!AE187,WeightedParse!AF187,WeightedParse!AP187)*Variables!$B$5),"")</f>
        <v/>
      </c>
      <c r="V187" s="114" t="str">
        <f>IF($A187&gt;"",IF(EXACT(SquadExport!$BQ187,TRUE),HARMEAN(WeightedParse!K187,WeightedParse!Q187,WeightedParse!S187,WeightedParse!T187,WeightedParse!V187,WeightedParse!X187,WeightedParse!Z187,WeightedParse!AE187,WeightedParse!AF187,WeightedParse!AG187,WeightedParse!AH187,WeightedParse!AK187),HARMEAN(WeightedParse!K187,WeightedParse!Q187,WeightedParse!S187,WeightedParse!T187,WeightedParse!V187,WeightedParse!X187,WeightedParse!Z187,WeightedParse!AE187,WeightedParse!AF187,WeightedParse!AG187,WeightedParse!AH187,WeightedParse!AK187)*Variables!$B$5),"")</f>
        <v/>
      </c>
      <c r="W187" s="114" t="str">
        <f>IF($A187&gt;"",IF(EXACT(SquadExport!$BQ187,TRUE),HARMEAN(WeightedParse!I187,WeightedParse!K187,WeightedParse!N187,WeightedParse!Q187,WeightedParse!T187,WeightedParse!V187,WeightedParse!X187,WeightedParse!Z187,WeightedParse!AB187,WeightedParse!AD187,WeightedParse!AF187,WeightedParse!AG187,WeightedParse!AK187),HARMEAN(WeightedParse!I187,WeightedParse!K187,WeightedParse!N187,WeightedParse!Q187,WeightedParse!T187,WeightedParse!V187,WeightedParse!X187,WeightedParse!Z187,WeightedParse!AB187,WeightedParse!AD187,WeightedParse!AF187,WeightedParse!AG187,WeightedParse!AK187)*Variables!$B$5),"")</f>
        <v/>
      </c>
      <c r="X187" s="114" t="str">
        <f>IF($A187&gt;"",IF(EXACT(SquadExport!$BQ187,TRUE),HARMEAN(WeightedParse!K187,WeightedParse!P187,WeightedParse!Q187,WeightedParse!S187,WeightedParse!U187,WeightedParse!V187,WeightedParse!X187,WeightedParse!Y187,WeightedParse!Z187,WeightedParse!AE187,WeightedParse!AF187,WeightedParse!AH187,WeightedParse!AO187,WeightedParse!AP187),HARMEAN(WeightedParse!K187,WeightedParse!P187,WeightedParse!Q187,WeightedParse!S187,WeightedParse!U187,WeightedParse!V187,WeightedParse!X187,WeightedParse!Y187,WeightedParse!Z187,WeightedParse!AE187,WeightedParse!AF187,WeightedParse!AH187,WeightedParse!AO187,WeightedParse!AP187)*Variables!$B$5),"")</f>
        <v/>
      </c>
      <c r="Y187" s="114" t="str">
        <f>IF($A187&gt;"",IF(EXACT(SquadExport!$BQ187,TRUE),HARMEAN(WeightedParse!P187,WeightedParse!Q187,WeightedParse!S187,WeightedParse!U187,WeightedParse!V187,WeightedParse!W187,WeightedParse!Y187,WeightedParse!AE187,WeightedParse!AF187,WeightedParse!AH187,WeightedParse!AJ187,WeightedParse!AN187,WeightedParse!AO187,WeightedParse!AP187),HARMEAN(WeightedParse!P187,WeightedParse!Q187,WeightedParse!S187,WeightedParse!U187,WeightedParse!V187,WeightedParse!W187,WeightedParse!Y187,WeightedParse!AE187,WeightedParse!AF187,WeightedParse!AH187,WeightedParse!AJ187,WeightedParse!AN187,WeightedParse!AO187,WeightedParse!AP187)*Variables!$B$5),"")</f>
        <v/>
      </c>
      <c r="Z187" s="114" t="str">
        <f>IF($A187&gt;"",IF(EXACT(SquadExport!$BQ187,TRUE),HARMEAN(WeightedParse!M187,WeightedParse!P187,WeightedParse!Q187,WeightedParse!S187,WeightedParse!U187,WeightedParse!V187,WeightedParse!W187,WeightedParse!X187,WeightedParse!Y187,WeightedParse!Z187,WeightedParse!AE187,WeightedParse!AF187,WeightedParse!AH187,WeightedParse!AL187,WeightedParse!AO187,WeightedParse!AP187),HARMEAN(WeightedParse!M187,WeightedParse!P187,WeightedParse!Q187,WeightedParse!S187,WeightedParse!U187,WeightedParse!V187,WeightedParse!W187,WeightedParse!X187,WeightedParse!Y187,WeightedParse!Z187,WeightedParse!AE187,WeightedParse!AF187,WeightedParse!AH187,WeightedParse!AL187,WeightedParse!AO187,WeightedParse!AP187)*Variables!$B$5),"")</f>
        <v/>
      </c>
      <c r="AA187" s="114" t="str">
        <f>IF($A187&gt;"",IF(EXACT(SquadExport!$BQ187,TRUE),HARMEAN(WeightedParse!J187,WeightedParse!K187,WeightedParse!N187,WeightedParse!P187,WeightedParse!Q187,WeightedParse!S187,WeightedParse!V187,WeightedParse!X187,WeightedParse!Y187,WeightedParse!Z187,WeightedParse!AD187,WeightedParse!AE187,WeightedParse!AH187,WeightedParse!AI187,WeightedParse!AK187,WeightedParse!AN187,WeightedParse!AO187,WeightedParse!AP187),HARMEAN(WeightedParse!J187,WeightedParse!K187,WeightedParse!N187,WeightedParse!P187,WeightedParse!Q187,WeightedParse!S187,WeightedParse!V187,WeightedParse!X187,WeightedParse!Y187,WeightedParse!Z187,WeightedParse!AD187,WeightedParse!AE187,WeightedParse!AH187,WeightedParse!AI187,WeightedParse!AK187,WeightedParse!AN187,WeightedParse!AO187,WeightedParse!AP187)*Variables!$B$5),"")</f>
        <v/>
      </c>
      <c r="AB187" s="114" t="str">
        <f>IF($A187&gt;"",IF(AND(EXACT(SquadExport!$BR187,TRUE),EXACT(SquadExport!$BL187,TRUE)),HARMEAN(WeightedParse!I187,WeightedParse!K187,WeightedParse!N187,WeightedParse!Q187,WeightedParse!T187,WeightedParse!V187,WeightedParse!X187,WeightedParse!Y187,WeightedParse!Z187,WeightedParse!AD187,WeightedParse!AE187,WeightedParse!AF187,WeightedParse!AG187,WeightedParse!AH187,WeightedParse!AI187,WeightedParse!AJ187,WeightedParse!AK187,WeightedParse!AN187,WeightedParse!AO187),HARMEAN(WeightedParse!I187,WeightedParse!K187,WeightedParse!N187,WeightedParse!Q187,WeightedParse!T187,WeightedParse!V187,WeightedParse!X187,WeightedParse!Y187,WeightedParse!Z187,WeightedParse!AD187,WeightedParse!AE187,WeightedParse!AF187,WeightedParse!AG187,WeightedParse!AH187,WeightedParse!AI187,WeightedParse!AJ187,WeightedParse!AK187,WeightedParse!AN187,WeightedParse!AO187)*Variables!$B$5),"")</f>
        <v/>
      </c>
      <c r="AC187" s="114" t="str">
        <f>IF($A187&gt;"",IF(AND(EXACT(SquadExport!$BR187,TRUE),EXACT(SquadExport!$BL187,TRUE)),HARMEAN(WeightedParse!K187,WeightedParse!Q187,WeightedParse!S187,WeightedParse!T187,WeightedParse!V187,WeightedParse!X187,WeightedParse!Y187,WeightedParse!Z187,WeightedParse!AD187,WeightedParse!AE187,WeightedParse!AF187,WeightedParse!AG187,WeightedParse!AH187,WeightedParse!AO187),HARMEAN(WeightedParse!K187,WeightedParse!Q187,WeightedParse!S187,WeightedParse!T187,WeightedParse!V187,WeightedParse!X187,WeightedParse!Y187,WeightedParse!Z187,WeightedParse!AD187,WeightedParse!AE187,WeightedParse!AF187,WeightedParse!AG187,WeightedParse!AH187,WeightedParse!AO187)*Variables!$B$5),"")</f>
        <v/>
      </c>
      <c r="AD187" s="114" t="str">
        <f>IF($A187&gt;"",IF(AND(EXACT(SquadExport!$BR187,TRUE),EXACT(SquadExport!$BL187,TRUE)),HARMEAN(WeightedParse!I187,WeightedParse!J187,WeightedParse!K187,WeightedParse!N187,WeightedParse!Q187,WeightedParse!S187,WeightedParse!T187,WeightedParse!V187,WeightedParse!X187,WeightedParse!Z187,WeightedParse!AB187,WeightedParse!AD187,WeightedParse!AG187,WeightedParse!AH187,WeightedParse!AI187,WeightedParse!AK187,WeightedParse!AO187),HARMEAN(WeightedParse!I187,WeightedParse!J187,WeightedParse!K187,WeightedParse!N187,WeightedParse!Q187,WeightedParse!S187,WeightedParse!T187,WeightedParse!V187,WeightedParse!X187,WeightedParse!Z187,WeightedParse!AB187,WeightedParse!AD187,WeightedParse!AG187,WeightedParse!AH187,WeightedParse!AI187,WeightedParse!AK187,WeightedParse!AO187)*Variables!$B$5),"")</f>
        <v/>
      </c>
      <c r="AE187" s="114" t="str">
        <f>IF($A187&gt;"",IF(AND(EXACT(SquadExport!$BR187,TRUE),EXACT(SquadExport!$BL187,TRUE)),HARMEAN(WeightedParse!K187,WeightedParse!N187,WeightedParse!P187,WeightedParse!Q187,WeightedParse!S187,WeightedParse!T187,WeightedParse!U187,WeightedParse!V187,WeightedParse!X187,WeightedParse!Y187,WeightedParse!Z187,WeightedParse!AD187,WeightedParse!AE187,WeightedParse!AF187,WeightedParse!AG187,WeightedParse!AH187,WeightedParse!AI187,WeightedParse!AO187),HARMEAN(WeightedParse!K187,WeightedParse!N187,WeightedParse!P187,WeightedParse!Q187,WeightedParse!S187,WeightedParse!T187,WeightedParse!U187,WeightedParse!V187,WeightedParse!X187,WeightedParse!Y187,WeightedParse!Z187,WeightedParse!AD187,WeightedParse!AE187,WeightedParse!AF187,WeightedParse!AG187,WeightedParse!AH187,WeightedParse!AI187,WeightedParse!AO187)*Variables!$B$5),"")</f>
        <v/>
      </c>
      <c r="AF187" s="114" t="str">
        <f>IF($A187&gt;"",IF(AND(EXACT(SquadExport!$BR187,TRUE),EXACT(SquadExport!$BL187,TRUE)),HARMEAN(WeightedParse!I187,WeightedParse!J187,WeightedParse!K187,WeightedParse!N187,WeightedParse!Q187,WeightedParse!S187,WeightedParse!T187,WeightedParse!U187,WeightedParse!V187,WeightedParse!X187,WeightedParse!Z187,WeightedParse!AD187,WeightedParse!AE187,WeightedParse!AF187,WeightedParse!AH187,WeightedParse!AI187,WeightedParse!AK187,WeightedParse!AN187,WeightedParse!AO187,WeightedParse!AP187),HARMEAN(WeightedParse!I187,WeightedParse!J187,WeightedParse!K187,WeightedParse!N187,WeightedParse!Q187,WeightedParse!S187,WeightedParse!T187,WeightedParse!U187,WeightedParse!V187,WeightedParse!X187,WeightedParse!Z187,WeightedParse!AD187,WeightedParse!AE187,WeightedParse!AF187,WeightedParse!AH187,WeightedParse!AI187,WeightedParse!AK187,WeightedParse!AN187,WeightedParse!AO187,WeightedParse!AP187)*Variables!$B$5),"")</f>
        <v/>
      </c>
      <c r="AG187" s="114" t="str">
        <f>IF($A187&gt;"",IF(AND(OR(EXACT(SquadExport!$BR187,TRUE),EXACT(SquadExport!$BS187,TRUE)),OR(EXACT(SquadExport!$BK187,TRUE),EXACT(SquadExport!$BM187,TRUE))),HARMEAN(WeightedParse!I187,WeightedParse!K187,WeightedParse!Q187,WeightedParse!T187,WeightedParse!X187,WeightedParse!Z187,WeightedParse!AD187,WeightedParse!AF187,WeightedParse!AG187,WeightedParse!AJ187),HARMEAN(WeightedParse!I187,WeightedParse!K187,WeightedParse!Q187,WeightedParse!T187,WeightedParse!X187,WeightedParse!Z187,WeightedParse!AD187,WeightedParse!AF187,WeightedParse!AG187,WeightedParse!AJ187)*Variables!$B$5),"")</f>
        <v/>
      </c>
      <c r="AH187" s="114" t="str">
        <f>IF($A187&gt;"",IF(AND(OR(EXACT(SquadExport!$BR187,TRUE),EXACT(SquadExport!$BS187,TRUE)),OR(EXACT(SquadExport!$BK187,TRUE),EXACT(SquadExport!$BM187,TRUE))),HARMEAN(WeightedParse!H187,WeightedParse!K187,WeightedParse!P187,WeightedParse!Q187,WeightedParse!S187,WeightedParse!T187,WeightedParse!V187,WeightedParse!X187,WeightedParse!Y187,WeightedParse!Z187,WeightedParse!AD187,WeightedParse!AE187,WeightedParse!AF187,WeightedParse!AG187,WeightedParse!AH187,WeightedParse!AO187),HARMEAN(WeightedParse!H187,WeightedParse!K187,WeightedParse!P187,WeightedParse!Q187,WeightedParse!S187,WeightedParse!T187,WeightedParse!V187,WeightedParse!X187,WeightedParse!Y187,WeightedParse!Z187,WeightedParse!AD187,WeightedParse!AE187,WeightedParse!AF187,WeightedParse!AG187,WeightedParse!AH187,WeightedParse!AO187)*Variables!$B$5),"")</f>
        <v/>
      </c>
      <c r="AI187" s="114" t="str">
        <f>IF($A187&gt;"",IF(AND(OR(EXACT(SquadExport!$BR187,TRUE),EXACT(SquadExport!$BS187,TRUE)),OR(EXACT(SquadExport!$BK187,TRUE),EXACT(SquadExport!$BM187,TRUE))),HARMEAN(WeightedParse!H187,WeightedParse!I187,WeightedParse!K187,WeightedParse!P187,WeightedParse!Q187,WeightedParse!S187,WeightedParse!T187,WeightedParse!U187,WeightedParse!V187,WeightedParse!X187,WeightedParse!Y187,WeightedParse!Z187,WeightedParse!AD187,WeightedParse!AE187,WeightedParse!AF187,WeightedParse!AH187,WeightedParse!AI187,WeightedParse!AO187),HARMEAN(WeightedParse!H187,WeightedParse!I187,WeightedParse!K187,WeightedParse!P187,WeightedParse!Q187,WeightedParse!S187,WeightedParse!T187,WeightedParse!U187,WeightedParse!V187,WeightedParse!X187,WeightedParse!Y187,WeightedParse!Z187,WeightedParse!AD187,WeightedParse!AE187,WeightedParse!AF187,WeightedParse!AH187,WeightedParse!AI187,WeightedParse!AO187)*Variables!$B$5),"")</f>
        <v/>
      </c>
      <c r="AJ187" s="114" t="str">
        <f>IF($A187&gt;"",IF(AND(OR(EXACT(SquadExport!$BR187,TRUE),EXACT(SquadExport!$BS187,TRUE)),OR(EXACT(SquadExport!$BK187,TRUE),EXACT(SquadExport!$BM187,TRUE))),HARMEAN(WeightedParse!H187,WeightedParse!K187,WeightedParse!M187,WeightedParse!V187,WeightedParse!W187,WeightedParse!AD187,WeightedParse!AF187,WeightedParse!AH187,WeightedParse!AK187,WeightedParse!AL187,WeightedParse!AO187,WeightedParse!AP187)*(CONVERT(LEFT(SquadExport!$E187,FIND("'",SquadExport!$E187)-1)+((MID(SquadExport!$E187,FIND("'",SquadExport!$E187)+1,LEN(SquadExport!$E187)-FIND("'",SquadExport!$E187)-1))/12),"ft","m")-1)/(Variables!$C$4-1),(HARMEAN(WeightedParse!H187,WeightedParse!K187,WeightedParse!M187,WeightedParse!V187,WeightedParse!W187,WeightedParse!AD187,WeightedParse!AF187,WeightedParse!AH187,WeightedParse!AK187,WeightedParse!AL187,WeightedParse!AO187,WeightedParse!AP187)*(CONVERT(LEFT(SquadExport!$E187,FIND("'",SquadExport!$E187)-1)+((MID(SquadExport!$E187,FIND("'",SquadExport!$E187)+1,LEN(SquadExport!$E187)-FIND("'",SquadExport!$E187)-1))/12),"ft","m")-1)/(Variables!$C$4-1))*Variables!$B$5),"")</f>
        <v/>
      </c>
      <c r="AK187" s="114" t="str">
        <f>IF($A187&gt;"",IF(AND(OR(EXACT(SquadExport!$BR187,TRUE),EXACT(SquadExport!$BS187,TRUE)),OR(EXACT(SquadExport!$BK187,TRUE),EXACT(SquadExport!$BM187,TRUE))),HARMEAN(WeightedParse!J187,WeightedParse!K187,WeightedParse!T187,WeightedParse!V187,WeightedParse!X187,WeightedParse!Y187,WeightedParse!Z187,WeightedParse!AD187,WeightedParse!AH187,WeightedParse!AI187,WeightedParse!AK187,WeightedParse!AO187),HARMEAN(WeightedParse!J187,WeightedParse!K187,WeightedParse!T187,WeightedParse!V187,WeightedParse!X187,WeightedParse!Y187,WeightedParse!Z187,WeightedParse!AD187,WeightedParse!AH187,WeightedParse!AI187,WeightedParse!AK187,WeightedParse!AO187)*Variables!$B$5),"")</f>
        <v/>
      </c>
      <c r="AL187" s="114" t="str">
        <f>IF($A187&gt;"",IF(AND(OR(EXACT(SquadExport!$BR187,TRUE),EXACT(SquadExport!$BS187,TRUE)),OR(EXACT(SquadExport!$BK187,TRUE),EXACT(SquadExport!$BM187,TRUE))),HARMEAN(WeightedParse!H187,WeightedParse!I187,WeightedParse!K187,WeightedParse!Q187,WeightedParse!T187,WeightedParse!V187,WeightedParse!AB187,WeightedParse!AD187,WeightedParse!AH187,WeightedParse!AI187,WeightedParse!AJ187,WeightedParse!AN187,WeightedParse!AO187),HARMEAN(WeightedParse!H187,WeightedParse!I187,WeightedParse!K187,WeightedParse!Q187,WeightedParse!T187,WeightedParse!V187,WeightedParse!AB187,WeightedParse!AD187,WeightedParse!AH187,WeightedParse!AI187,WeightedParse!AJ187,WeightedParse!AN187,WeightedParse!AO187)*Variables!$B$5),"")</f>
        <v/>
      </c>
      <c r="AM187" s="114" t="str">
        <f>IF($A187&gt;"",IF(AND(OR(EXACT(SquadExport!$BR187,TRUE),EXACT(SquadExport!$BS187,TRUE)),OR(EXACT(SquadExport!$BK187,TRUE),EXACT(SquadExport!$BM187,TRUE))),HARMEAN(WeightedParse!I187,WeightedParse!J187,WeightedParse!K187,WeightedParse!N187,WeightedParse!Q187,WeightedParse!T187,WeightedParse!V187,WeightedParse!X187,WeightedParse!AB187,WeightedParse!AD187,WeightedParse!AG187,WeightedParse!AI187,WeightedParse!AJ187,WeightedParse!AK187,WeightedParse!AN187)*WeightedParse!BD187,(HARMEAN(WeightedParse!I187,WeightedParse!J187,WeightedParse!K187,WeightedParse!N187,WeightedParse!Q187,WeightedParse!T187,WeightedParse!V187,WeightedParse!X187,WeightedParse!AB187,WeightedParse!AD187,WeightedParse!AG187,WeightedParse!AI187,WeightedParse!AJ187,WeightedParse!AK187,WeightedParse!AN187)*WeightedParse!BD187)*Variables!$B$5),"")</f>
        <v/>
      </c>
      <c r="AN187" s="114" t="str">
        <f>IF($A187&gt;"",IF(AND(OR(EXACT(SquadExport!$BR187,TRUE),EXACT(SquadExport!$BS187,TRUE)),OR(EXACT(SquadExport!$BK187,TRUE),EXACT(SquadExport!$BM187,TRUE))),HARMEAN(WeightedParse!H187,WeightedParse!I187,WeightedParse!K187,WeightedParse!N187,WeightedParse!Q187,WeightedParse!T187,WeightedParse!V187,WeightedParse!X187,WeightedParse!Z187,WeightedParse!AD187,WeightedParse!AG187,WeightedParse!AH187,WeightedParse!AI187,WeightedParse!AJ187,WeightedParse!AN187,WeightedParse!AO187)*WeightedParse!BD187,(HARMEAN(WeightedParse!H187,WeightedParse!I187,WeightedParse!K187,WeightedParse!N187,WeightedParse!Q187,WeightedParse!T187,WeightedParse!V187,WeightedParse!X187,WeightedParse!Z187,WeightedParse!AD187,WeightedParse!AG187,WeightedParse!AH187,WeightedParse!AI187,WeightedParse!AJ187,WeightedParse!AN187,WeightedParse!AO187)*WeightedParse!BD187)*Variables!$B$5),"")</f>
        <v/>
      </c>
      <c r="AO187" s="114" t="str">
        <f>IF($A187&gt;"",IF(AND(EXACT(SquadExport!$BS187,TRUE),EXACT(SquadExport!$BL187,TRUE)),HARMEAN(WeightedParse!K187,WeightedParse!Q187,WeightedParse!T187,WeightedParse!V187,WeightedParse!X187,WeightedParse!Z187,WeightedParse!AB187,WeightedParse!AD187,WeightedParse!AG187,WeightedParse!AK187),HARMEAN(WeightedParse!K187,WeightedParse!Q187,WeightedParse!T187,WeightedParse!V187,WeightedParse!X187,WeightedParse!Z187,WeightedParse!AB187,WeightedParse!AD187,WeightedParse!AG187,WeightedParse!AK187)*Variables!$B$5),"")</f>
        <v/>
      </c>
      <c r="AP187" s="114" t="str">
        <f>IF($A187&gt;"",IF(AND(EXACT(SquadExport!$BS187,TRUE),EXACT(SquadExport!$BL187,TRUE)),HARMEAN(WeightedParse!I187,WeightedParse!K187,WeightedParse!Q187,WeightedParse!T187,WeightedParse!V187,WeightedParse!X187,WeightedParse!Z187,WeightedParse!AB187,WeightedParse!AD187,WeightedParse!AF187,WeightedParse!AG187,WeightedParse!AI187,WeightedParse!AJ187),HARMEAN(WeightedParse!I187,WeightedParse!K187,WeightedParse!Q187,WeightedParse!T187,WeightedParse!V187,WeightedParse!X187,WeightedParse!Z187,WeightedParse!AB187,WeightedParse!AD187,WeightedParse!AF187,WeightedParse!AG187,WeightedParse!AI187,WeightedParse!AJ187)*Variables!$B$5),"")</f>
        <v/>
      </c>
      <c r="AQ187" s="114" t="str">
        <f>IF($A187&gt;"",IF(AND(EXACT(SquadExport!$BS187,TRUE),EXACT(SquadExport!$BL187,TRUE)),HARMEAN(WeightedParse!I187,WeightedParse!J187,WeightedParse!K187,WeightedParse!Q187,WeightedParse!T187,WeightedParse!V187,WeightedParse!X187,WeightedParse!Z187,WeightedParse!AB187,WeightedParse!AD187,WeightedParse!AG187,WeightedParse!AI187,WeightedParse!AJ187,WeightedParse!AK187),HARMEAN(WeightedParse!I187,WeightedParse!J187,WeightedParse!K187,WeightedParse!Q187,WeightedParse!T187,WeightedParse!V187,WeightedParse!X187,WeightedParse!Z187,WeightedParse!AB187,WeightedParse!AD187,WeightedParse!AG187,WeightedParse!AI187,WeightedParse!AJ187,WeightedParse!AK187)*Variables!$B$5),"")</f>
        <v/>
      </c>
      <c r="AR187" s="114" t="str">
        <f>IF($A187&gt;"",IF(AND(EXACT(SquadExport!$BS187,TRUE),EXACT(SquadExport!$BL187,TRUE)),HARMEAN(WeightedParse!I187,WeightedParse!J187,WeightedParse!K187,WeightedParse!Q187,WeightedParse!T187,WeightedParse!V187,WeightedParse!X187,WeightedParse!Y187,WeightedParse!Z187,WeightedParse!AD187,WeightedParse!AH187,WeightedParse!AI187,WeightedParse!AJ187,WeightedParse!AK187,WeightedParse!AN187,WeightedParse!AO187),HARMEAN(WeightedParse!I187,WeightedParse!J187,WeightedParse!K187,WeightedParse!Q187,WeightedParse!T187,WeightedParse!V187,WeightedParse!X187,WeightedParse!Y187,WeightedParse!Z187,WeightedParse!AD187,WeightedParse!AH187,WeightedParse!AI187,WeightedParse!AJ187,WeightedParse!AK187,WeightedParse!AN187,WeightedParse!AO187)*Variables!$B$5),"")</f>
        <v/>
      </c>
      <c r="AS187" s="114" t="str">
        <f>IF($A187&gt;"",IF(AND(EXACT(SquadExport!$BT187,TRUE),EXACT(SquadExport!$BL187,TRUE)),HARMEAN(WeightedParse!J187,WeightedParse!K187,WeightedParse!M187,WeightedParse!T187,WeightedParse!V187,WeightedParse!X187,WeightedParse!Z187,WeightedParse!AD187,WeightedParse!AI187),(HARMEAN(WeightedParse!J187,WeightedParse!K187,WeightedParse!M187,WeightedParse!T187,WeightedParse!V187,WeightedParse!X187,WeightedParse!Z187,WeightedParse!AD187,WeightedParse!AI187)*Variables!$B$5)),"")</f>
        <v/>
      </c>
      <c r="AT187" s="114" t="str">
        <f>IF($A187&gt;"",IF(AND(EXACT(SquadExport!$BT187,TRUE),EXACT(SquadExport!$BL187,TRUE)),HARMEAN(WeightedParse!J187,WeightedParse!K187,WeightedParse!M187,WeightedParse!U187,WeightedParse!V187,WeightedParse!W187,WeightedParse!X187,WeightedParse!Z187,WeightedParse!AD187,WeightedParse!AF187,WeightedParse!AK187,WeightedParse!AL187,WeightedParse!AP187)*(CONVERT(LEFT(SquadExport!$E187,FIND("'",SquadExport!$E187)-1)+((MID(SquadExport!$E187,FIND("'",SquadExport!$E187)+1,LEN(SquadExport!$E187)-FIND("'",SquadExport!$E187)-1))/12),"ft","m")-1)/(Variables!$C$4-1),(HARMEAN(WeightedParse!J187,WeightedParse!K187,WeightedParse!M187,WeightedParse!U187,WeightedParse!V187,WeightedParse!W187,WeightedParse!X187,WeightedParse!Z187,WeightedParse!AD187,WeightedParse!AF187,WeightedParse!AK187,WeightedParse!AL187,WeightedParse!AP187)*(CONVERT(LEFT(SquadExport!$E187,FIND("'",SquadExport!$E187)-1)+((MID(SquadExport!$E187,FIND("'",SquadExport!$E187)+1,LEN(SquadExport!$E187)-FIND("'",SquadExport!$E187)-1))/12),"ft","m")-1)/(Variables!$C$4-1)))*Variables!$B$5,"")</f>
        <v/>
      </c>
      <c r="AU187" s="114" t="str">
        <f>IF($A187&gt;"",IF(AND(EXACT(SquadExport!$BT187,TRUE),EXACT(SquadExport!$BL187,TRUE)),HARMEAN(WeightedParse!I187,WeightedParse!J187,WeightedParse!K187,WeightedParse!Q187,WeightedParse!T187,WeightedParse!V187,WeightedParse!X187,WeightedParse!Z187,WeightedParse!AB187,WeightedParse!AD187,WeightedParse!AF187,WeightedParse!AG187,WeightedParse!AK187,WeightedParse!AP187),HARMEAN(WeightedParse!I187,WeightedParse!J187,WeightedParse!K187,WeightedParse!Q187,WeightedParse!T187,WeightedParse!V187,WeightedParse!X187,WeightedParse!Z187,WeightedParse!AB187,WeightedParse!AD187,WeightedParse!AF187,WeightedParse!AG187,WeightedParse!AK187,WeightedParse!AP187)*Variables!$B$5),"")</f>
        <v/>
      </c>
      <c r="AV187" s="114" t="str">
        <f>IF($A187&gt;"",IF(AND(EXACT(SquadExport!$BT187,TRUE),EXACT(SquadExport!$BL187,TRUE)),HARMEAN(WeightedParse!I187,WeightedParse!J187,WeightedParse!K187,WeightedParse!Q187,WeightedParse!T187,WeightedParse!V187,WeightedParse!X187,WeightedParse!Z187,WeightedParse!AD187,WeightedParse!AH187,WeightedParse!AI187,WeightedParse!AJ187,WeightedParse!AK187,WeightedParse!AN187,WeightedParse!AO187),HARMEAN(WeightedParse!I187,WeightedParse!J187,WeightedParse!K187,WeightedParse!Q187,WeightedParse!T187,WeightedParse!V187,WeightedParse!X187,WeightedParse!Z187,WeightedParse!AD187,WeightedParse!AH187,WeightedParse!AI187,WeightedParse!AJ187,WeightedParse!AK187,WeightedParse!AN187,WeightedParse!AO187)*Variables!$B$5),"")</f>
        <v/>
      </c>
      <c r="AW187" s="114" t="str">
        <f>IF($A187&gt;"",IF(AND(EXACT(SquadExport!$BT187,TRUE),EXACT(SquadExport!$BL187,TRUE)),HARMEAN(WeightedParse!I187,WeightedParse!J187,WeightedParse!K187,WeightedParse!Q187,WeightedParse!T187,WeightedParse!V187,WeightedParse!X187,WeightedParse!Z187,WeightedParse!AB187,WeightedParse!AD187,WeightedParse!AF187,WeightedParse!AG187,WeightedParse!AI187,WeightedParse!AJ187,WeightedParse!AK187),HARMEAN(WeightedParse!I187,WeightedParse!J187,WeightedParse!K187,WeightedParse!Q187,WeightedParse!T187,WeightedParse!V187,WeightedParse!X187,WeightedParse!Z187,WeightedParse!AB187,WeightedParse!AD187,WeightedParse!AF187,WeightedParse!AG187,WeightedParse!AI187,WeightedParse!AJ187,WeightedParse!AK187)*Variables!$B$5),"")</f>
        <v/>
      </c>
      <c r="AX187" s="114" t="str">
        <f>IF($A187&gt;"",IF(AND(EXACT(SquadExport!$BT187,TRUE),EXACT(SquadExport!$BL187,TRUE)),HARMEAN(WeightedParse!K187,WeightedParse!Q187,WeightedParse!U187,WeightedParse!V187,WeightedParse!W187,WeightedParse!X187,WeightedParse!Y187,WeightedParse!Z187,WeightedParse!AD187,WeightedParse!AF187,WeightedParse!AH187,WeightedParse!AI187,WeightedParse!AJ187,WeightedParse!AK187,WeightedParse!AN187,WeightedParse!AO187,WeightedParse!AP187),HARMEAN(WeightedParse!K187,WeightedParse!Q187,WeightedParse!U187,WeightedParse!V187,WeightedParse!W187,WeightedParse!X187,WeightedParse!Y187,WeightedParse!Z187,WeightedParse!AD187,WeightedParse!AF187,WeightedParse!AH187,WeightedParse!AI187,WeightedParse!AJ187,WeightedParse!AK187,WeightedParse!AN187,WeightedParse!AO187,WeightedParse!AP187)*Variables!$B$5),"")</f>
        <v/>
      </c>
      <c r="AY187" s="114" t="str">
        <f>IF($A187&gt;"",IF(AND(EXACT(SquadExport!$BT187,TRUE),EXACT(SquadExport!$BL187,TRUE)),HARMEAN(WeightedParse!I187,WeightedParse!J187,WeightedParse!K187,WeightedParse!M187,WeightedParse!N187,WeightedParse!Q187,WeightedParse!T187,WeightedParse!V187,WeightedParse!X187,WeightedParse!Z187,WeightedParse!AD187,WeightedParse!AF187,WeightedParse!AG187,WeightedParse!AH187,WeightedParse!AI187,WeightedParse!AJ187,WeightedParse!AK187,WeightedParse!AL187,WeightedParse!AN187,WeightedParse!AO187,WeightedParse!AP187),HARMEAN(WeightedParse!I187,WeightedParse!J187,WeightedParse!K187,WeightedParse!M187,WeightedParse!N187,WeightedParse!Q187,WeightedParse!T187,WeightedParse!V187,WeightedParse!X187,WeightedParse!Z187,WeightedParse!AD187,WeightedParse!AF187,WeightedParse!AG187,WeightedParse!AH187,WeightedParse!AI187,WeightedParse!AJ187,WeightedParse!AK187,WeightedParse!AL187,WeightedParse!AN187,WeightedParse!AO187,WeightedParse!AP187)*Variables!$B$5),"")</f>
        <v/>
      </c>
    </row>
    <row r="188" spans="1:51" ht="15" customHeight="1" x14ac:dyDescent="0.25">
      <c r="A188" s="3" t="str">
        <f>IF(WeightedParse!A188&gt;"",WeightedParse!A188,"")</f>
        <v/>
      </c>
      <c r="B188" s="4" t="str">
        <f>IF(WeightedParse!B188&gt;0,WeightedParse!B188,"")</f>
        <v/>
      </c>
      <c r="C188" s="4" t="str">
        <f>IF(A188&gt;"",IF(AND(B188&lt;=Variables!$B$8,G188&gt;2),"Youth",IF(AND(B188&lt;=Variables!$B$8,G188&lt;=2),"Prospect",IF(AND(B188&gt;=Variables!$B$9,G188&gt;2),"Old",IF(G188&gt;=3,"Reserves","First Team")))),"")</f>
        <v/>
      </c>
      <c r="D188" s="4" t="str">
        <f>SquadExport!BJ188</f>
        <v/>
      </c>
      <c r="E188" s="4" t="str">
        <f>IF(A188&gt;"",VLOOKUP(F188,Roles!A:B,2,FALSE)&amp;IF(OR(VLOOKUP(F188,Roles!$A:$B,2,FALSE)="FB",VLOOKUP(F188,Roles!$A:$B,2,FALSE)="WB",VLOOKUP(F188,Roles!$A:$B,2,FALSE)="WM",VLOOKUP(F188,Roles!$A:$B,2,FALSE)="W"),IF(AND(SquadExport!BK188=TRUE,SquadExport!BM188=TRUE,WeightedParse!BB188&gt;=WeightedParse!BC188)," (R)",IF(AND(SquadExport!BK188=TRUE,SquadExport!BM188=TRUE,WeightedParse!BB188&lt;WeightedParse!BC188)," (L)",IF(AND(SquadExport!BK188=TRUE,SquadExport!BM188=FALSE), " (L)",IF(AND(SquadExport!BK188=FALSE,SquadExport!BM188=TRUE)," (R)","")))),""),"")</f>
        <v/>
      </c>
      <c r="F188" s="4" t="str" cm="1">
        <f t="array" ref="F188">IF(A188&gt;"",INDEX($J$1:$AY$1,SUMPRODUCT(MAX(($J$2:$AY$200=MAX($J188:$AY188))*(COLUMN($J$2:$AY$200))))-COLUMN($J$1)+1),"")</f>
        <v/>
      </c>
      <c r="G188" s="4" t="str">
        <f t="shared" si="6"/>
        <v/>
      </c>
      <c r="H188" s="4" t="str">
        <f t="shared" si="7"/>
        <v/>
      </c>
      <c r="I188" s="5" t="str">
        <f t="shared" si="8"/>
        <v/>
      </c>
      <c r="J188" s="114" t="str">
        <f>IF($A188&gt;"",HARMEAN(WeightedParse!V188,WeightedParse!Y188,WeightedParse!Z188,WeightedParse!AE188,WeightedParse!AJ188,WeightedParse!AQ188,WeightedParse!AR188,WeightedParse!AS188,WeightedParse!AU188,WeightedParse!AV188,WeightedParse!AW188,WeightedParse!AY188,WeightedParse!BA188),"")</f>
        <v/>
      </c>
      <c r="K188" s="114" t="str">
        <f>IF(A188&gt;"",HARMEAN(WeightedParse!K188,WeightedParse!Q188,WeightedParse!V188,WeightedParse!X188,WeightedParse!Y188,WeightedParse!Z188,WeightedParse!AE188,WeightedParse!AG188,WeightedParse!AI188,WeightedParse!AJ188,WeightedParse!AQ188,WeightedParse!AR188,WeightedParse!AS188,WeightedParse!AU188,WeightedParse!AV188,WeightedParse!AW188,WeightedParse!AY188,WeightedParse!AZ188,WeightedParse!BA188),"")</f>
        <v/>
      </c>
      <c r="L188" s="114" t="str">
        <f>IF($A188&gt;"",IF(AND(EXACT(SquadExport!$BO188,TRUE),EXACT(SquadExport!$BL188,TRUE)),HARMEAN(WeightedParse!M188,WeightedParse!P188,WeightedParse!S188,WeightedParse!U188,WeightedParse!V188,WeightedParse!W188,WeightedParse!Y188,WeightedParse!AE188,WeightedParse!AL188,WeightedParse!AN188,WeightedParse!AP188),HARMEAN(WeightedParse!M188,WeightedParse!P188,WeightedParse!S188,WeightedParse!U188,WeightedParse!V188,WeightedParse!W188,WeightedParse!Y188,WeightedParse!AE188,WeightedParse!AL188,WeightedParse!AN188,WeightedParse!AP188)*Variables!$B$5),"")</f>
        <v/>
      </c>
      <c r="M188" s="114" t="str">
        <f>IF($A188&gt;"",IF(AND(EXACT(SquadExport!$BO188,TRUE),EXACT(SquadExport!$BL188,TRUE)),HARMEAN(WeightedParse!M188,WeightedParse!P188,WeightedParse!S188,WeightedParse!U188,WeightedParse!V188,WeightedParse!W188,WeightedParse!X188,WeightedParse!Y188,WeightedParse!Z188,WeightedParse!AE188,WeightedParse!AL188,WeightedParse!AN188,WeightedParse!AP188),HARMEAN(WeightedParse!M188,WeightedParse!P188,WeightedParse!S188,WeightedParse!U188,WeightedParse!V188,WeightedParse!W188,WeightedParse!X188,WeightedParse!Y188,WeightedParse!Z188,WeightedParse!AE188,WeightedParse!AL188,WeightedParse!AN188,WeightedParse!AP188)*Variables!$B$5),"")</f>
        <v/>
      </c>
      <c r="N188" s="114" t="str">
        <f>IF($A188&gt;"",IF(AND(EXACT(SquadExport!$BO188,TRUE),EXACT(SquadExport!$BL188,TRUE)),HARMEAN(WeightedParse!K188,WeightedParse!M188,WeightedParse!P188,WeightedParse!Q188,WeightedParse!S188,WeightedParse!T188,WeightedParse!U188,WeightedParse!V188,WeightedParse!W188,WeightedParse!X188,WeightedParse!Y188,WeightedParse!Z188,WeightedParse!AE188,WeightedParse!AG188,WeightedParse!AL188,WeightedParse!AN188,WeightedParse!AP188),HARMEAN(WeightedParse!K188,WeightedParse!M188,WeightedParse!P188,WeightedParse!Q188,WeightedParse!S188,WeightedParse!T188,WeightedParse!U188,WeightedParse!V188,WeightedParse!W188,WeightedParse!X188,WeightedParse!Y188,WeightedParse!Z188,WeightedParse!AE188,WeightedParse!AG188,WeightedParse!AL188,WeightedParse!AN188,WeightedParse!AP188)*Variables!$B$5),"")</f>
        <v/>
      </c>
      <c r="O188" s="114" t="str">
        <f>IF($A188&gt;"",IF(AND(EXACT(SquadExport!$BO188,TRUE),EXACT(SquadExport!$BL188,TRUE)),HARMEAN(WeightedParse!I188,WeightedParse!K188,WeightedParse!M188,WeightedParse!P188,WeightedParse!Q188,WeightedParse!S188,WeightedParse!T188,WeightedParse!V188,WeightedParse!W188,WeightedParse!X188,WeightedParse!Y188,WeightedParse!Z188,WeightedParse!AB188,WeightedParse!AE188,WeightedParse!AF188,WeightedParse!AG188,WeightedParse!AJ188,WeightedParse!AK188,WeightedParse!AL188,WeightedParse!AN188,WeightedParse!AO188,WeightedParse!AP188),HARMEAN(WeightedParse!I188,WeightedParse!K188,WeightedParse!M188,WeightedParse!P188,WeightedParse!Q188,WeightedParse!S188,WeightedParse!T188,WeightedParse!V188,WeightedParse!W188,WeightedParse!X188,WeightedParse!Y188,WeightedParse!Z188,WeightedParse!AB188,WeightedParse!AE188,WeightedParse!AF188,WeightedParse!AG188,WeightedParse!AJ188,WeightedParse!AK188,WeightedParse!AL188,WeightedParse!AN188,WeightedParse!AO188,WeightedParse!AP188)*Variables!$B$5),"")</f>
        <v/>
      </c>
      <c r="P188" s="114" t="str">
        <f>IF($A188&gt;"",IF(AND(OR(EXACT(SquadExport!$BO188,TRUE),EXACT(SquadExport!$BP188,TRUE)),OR(EXACT(SquadExport!$BK188,TRUE),EXACT(SquadExport!$BM188,TRUE))),HARMEAN(WeightedParse!M188,WeightedParse!P188,WeightedParse!S188,WeightedParse!U188,WeightedParse!V188,WeightedParse!W188,WeightedParse!Y188,WeightedParse!AE188,WeightedParse!AF188,WeightedParse!AP188),HARMEAN(WeightedParse!M188,WeightedParse!P188,WeightedParse!S188,WeightedParse!U188,WeightedParse!V188,WeightedParse!W188,WeightedParse!Y188,WeightedParse!AE188,WeightedParse!AF188,WeightedParse!AP188)*Variables!$B$5),"")</f>
        <v/>
      </c>
      <c r="Q188" s="114" t="str">
        <f>IF($A188&gt;"",IF(AND(OR(EXACT(SquadExport!$BO188,TRUE),EXACT(SquadExport!$BP188,TRUE)),OR(EXACT(SquadExport!$BK188,TRUE),EXACT(SquadExport!$BM188,TRUE))),HARMEAN(WeightedParse!H188,WeightedParse!P188,WeightedParse!Q188,WeightedParse!S188,WeightedParse!T188,WeightedParse!V188,WeightedParse!X188,WeightedParse!Y188,WeightedParse!Z188,WeightedParse!AE188,WeightedParse!AF188,WeightedParse!AH188,WeightedParse!AN188,WeightedParse!AO188),HARMEAN(WeightedParse!H188,WeightedParse!P188,WeightedParse!Q188,WeightedParse!S188,WeightedParse!T188,WeightedParse!V188,WeightedParse!X188,WeightedParse!Y188,WeightedParse!Z188,WeightedParse!AE188,WeightedParse!AF188,WeightedParse!AH188,WeightedParse!AN188,WeightedParse!AO188)*Variables!$B$5),"")</f>
        <v/>
      </c>
      <c r="R188" s="115" t="str">
        <f>IF($A188&gt;"",IF(AND(OR(EXACT(SquadExport!$BO188,TRUE),EXACT(SquadExport!$BP188,TRUE)),OR(EXACT(SquadExport!$BK188,TRUE),EXACT(SquadExport!$BM188,TRUE))),HARMEAN(WeightedParse!H188,WeightedParse!I188,WeightedParse!K188,WeightedParse!P188,WeightedParse!Q188,WeightedParse!S188,WeightedParse!T188,WeightedParse!V188,WeightedParse!Y188,WeightedParse!Z188,WeightedParse!AD188,WeightedParse!AE188,WeightedParse!AF188,WeightedParse!AH188,WeightedParse!AI188,WeightedParse!AJ188,WeightedParse!AN188,WeightedParse!AO188),HARMEAN(WeightedParse!H188,WeightedParse!I188,WeightedParse!K188,WeightedParse!P188,WeightedParse!Q188,WeightedParse!S188,WeightedParse!T188,WeightedParse!V188,WeightedParse!Y188,WeightedParse!Z188,WeightedParse!AD188,WeightedParse!AE188,WeightedParse!AF188,WeightedParse!AH188,WeightedParse!AI188,WeightedParse!AJ188,WeightedParse!AN188,WeightedParse!AO188)*Variables!$B$5),"")</f>
        <v/>
      </c>
      <c r="S188" s="115" t="str">
        <f>IF($A188&gt;"",IF(AND(OR(EXACT(SquadExport!$BO188,TRUE),EXACT(SquadExport!$BP188,TRUE)),OR(EXACT(SquadExport!$BK188,TRUE),EXACT(SquadExport!$BM188,TRUE))),HARMEAN(WeightedParse!H188,WeightedParse!I188,WeightedParse!K188,WeightedParse!Q188,WeightedParse!S188,WeightedParse!T188,WeightedParse!V188,WeightedParse!X188,WeightedParse!Z188,WeightedParse!AB188,WeightedParse!AD188,WeightedParse!AF188,WeightedParse!AG188,WeightedParse!AH188,WeightedParse!AI188,WeightedParse!AJ188,WeightedParse!AK188,WeightedParse!AN188,WeightedParse!AO188),HARMEAN(WeightedParse!H188,WeightedParse!I188,WeightedParse!K188,WeightedParse!Q188,WeightedParse!S188,WeightedParse!T188,WeightedParse!V188,WeightedParse!X188,WeightedParse!Z188,WeightedParse!AB188,WeightedParse!AD188,WeightedParse!AF188,WeightedParse!AG188,WeightedParse!AH188,WeightedParse!AI188,WeightedParse!AJ188,WeightedParse!AK188,WeightedParse!AN188,WeightedParse!AO188)*Variables!$B$5),"")</f>
        <v/>
      </c>
      <c r="T188" s="114" t="str">
        <f>IF($A188&gt;"",IF(AND(OR(EXACT(SquadExport!$BO188,TRUE),EXACT(SquadExport!$BP188,TRUE)),OR(EXACT(SquadExport!$BK188,TRUE),EXACT(SquadExport!$BM188,TRUE))),HARMEAN(WeightedParse!I188,WeightedParse!K188,WeightedParse!N188,WeightedParse!P188,WeightedParse!Q188,WeightedParse!S188,WeightedParse!T188,WeightedParse!V188,WeightedParse!X188,WeightedParse!Y188,WeightedParse!Z188,WeightedParse!AB188,WeightedParse!AD188,WeightedParse!AE188,WeightedParse!AF188,WeightedParse!AH188,WeightedParse!AI188,WeightedParse!AJ188,WeightedParse!AN188,WeightedParse!AO188)*WeightedParse!BD188,(HARMEAN(WeightedParse!I188,WeightedParse!K188,WeightedParse!N188,WeightedParse!P188,WeightedParse!Q188,WeightedParse!S188,WeightedParse!T188,WeightedParse!V188,WeightedParse!X188,WeightedParse!Y188,WeightedParse!Z188,WeightedParse!AB188,WeightedParse!AD188,WeightedParse!AE188,WeightedParse!AF188,WeightedParse!AH188,WeightedParse!AI188,WeightedParse!AJ188,WeightedParse!AN188,WeightedParse!AO188)*WeightedParse!BD188)*Variables!$B$5),"")</f>
        <v/>
      </c>
      <c r="U188" s="114" t="str">
        <f>IF($A188&gt;"",IF(EXACT(SquadExport!$BQ188,TRUE),HARMEAN(WeightedParse!P188,WeightedParse!S188,WeightedParse!V188,WeightedParse!X188,WeightedParse!Y188,WeightedParse!Z188,WeightedParse!AE188,WeightedParse!AF188,WeightedParse!AP188),HARMEAN(WeightedParse!P188,WeightedParse!S188,WeightedParse!V188,WeightedParse!X188,WeightedParse!Y188,WeightedParse!Z188,WeightedParse!AE188,WeightedParse!AF188,WeightedParse!AP188)*Variables!$B$5),"")</f>
        <v/>
      </c>
      <c r="V188" s="114" t="str">
        <f>IF($A188&gt;"",IF(EXACT(SquadExport!$BQ188,TRUE),HARMEAN(WeightedParse!K188,WeightedParse!Q188,WeightedParse!S188,WeightedParse!T188,WeightedParse!V188,WeightedParse!X188,WeightedParse!Z188,WeightedParse!AE188,WeightedParse!AF188,WeightedParse!AG188,WeightedParse!AH188,WeightedParse!AK188),HARMEAN(WeightedParse!K188,WeightedParse!Q188,WeightedParse!S188,WeightedParse!T188,WeightedParse!V188,WeightedParse!X188,WeightedParse!Z188,WeightedParse!AE188,WeightedParse!AF188,WeightedParse!AG188,WeightedParse!AH188,WeightedParse!AK188)*Variables!$B$5),"")</f>
        <v/>
      </c>
      <c r="W188" s="114" t="str">
        <f>IF($A188&gt;"",IF(EXACT(SquadExport!$BQ188,TRUE),HARMEAN(WeightedParse!I188,WeightedParse!K188,WeightedParse!N188,WeightedParse!Q188,WeightedParse!T188,WeightedParse!V188,WeightedParse!X188,WeightedParse!Z188,WeightedParse!AB188,WeightedParse!AD188,WeightedParse!AF188,WeightedParse!AG188,WeightedParse!AK188),HARMEAN(WeightedParse!I188,WeightedParse!K188,WeightedParse!N188,WeightedParse!Q188,WeightedParse!T188,WeightedParse!V188,WeightedParse!X188,WeightedParse!Z188,WeightedParse!AB188,WeightedParse!AD188,WeightedParse!AF188,WeightedParse!AG188,WeightedParse!AK188)*Variables!$B$5),"")</f>
        <v/>
      </c>
      <c r="X188" s="114" t="str">
        <f>IF($A188&gt;"",IF(EXACT(SquadExport!$BQ188,TRUE),HARMEAN(WeightedParse!K188,WeightedParse!P188,WeightedParse!Q188,WeightedParse!S188,WeightedParse!U188,WeightedParse!V188,WeightedParse!X188,WeightedParse!Y188,WeightedParse!Z188,WeightedParse!AE188,WeightedParse!AF188,WeightedParse!AH188,WeightedParse!AO188,WeightedParse!AP188),HARMEAN(WeightedParse!K188,WeightedParse!P188,WeightedParse!Q188,WeightedParse!S188,WeightedParse!U188,WeightedParse!V188,WeightedParse!X188,WeightedParse!Y188,WeightedParse!Z188,WeightedParse!AE188,WeightedParse!AF188,WeightedParse!AH188,WeightedParse!AO188,WeightedParse!AP188)*Variables!$B$5),"")</f>
        <v/>
      </c>
      <c r="Y188" s="114" t="str">
        <f>IF($A188&gt;"",IF(EXACT(SquadExport!$BQ188,TRUE),HARMEAN(WeightedParse!P188,WeightedParse!Q188,WeightedParse!S188,WeightedParse!U188,WeightedParse!V188,WeightedParse!W188,WeightedParse!Y188,WeightedParse!AE188,WeightedParse!AF188,WeightedParse!AH188,WeightedParse!AJ188,WeightedParse!AN188,WeightedParse!AO188,WeightedParse!AP188),HARMEAN(WeightedParse!P188,WeightedParse!Q188,WeightedParse!S188,WeightedParse!U188,WeightedParse!V188,WeightedParse!W188,WeightedParse!Y188,WeightedParse!AE188,WeightedParse!AF188,WeightedParse!AH188,WeightedParse!AJ188,WeightedParse!AN188,WeightedParse!AO188,WeightedParse!AP188)*Variables!$B$5),"")</f>
        <v/>
      </c>
      <c r="Z188" s="114" t="str">
        <f>IF($A188&gt;"",IF(EXACT(SquadExport!$BQ188,TRUE),HARMEAN(WeightedParse!M188,WeightedParse!P188,WeightedParse!Q188,WeightedParse!S188,WeightedParse!U188,WeightedParse!V188,WeightedParse!W188,WeightedParse!X188,WeightedParse!Y188,WeightedParse!Z188,WeightedParse!AE188,WeightedParse!AF188,WeightedParse!AH188,WeightedParse!AL188,WeightedParse!AO188,WeightedParse!AP188),HARMEAN(WeightedParse!M188,WeightedParse!P188,WeightedParse!Q188,WeightedParse!S188,WeightedParse!U188,WeightedParse!V188,WeightedParse!W188,WeightedParse!X188,WeightedParse!Y188,WeightedParse!Z188,WeightedParse!AE188,WeightedParse!AF188,WeightedParse!AH188,WeightedParse!AL188,WeightedParse!AO188,WeightedParse!AP188)*Variables!$B$5),"")</f>
        <v/>
      </c>
      <c r="AA188" s="114" t="str">
        <f>IF($A188&gt;"",IF(EXACT(SquadExport!$BQ188,TRUE),HARMEAN(WeightedParse!J188,WeightedParse!K188,WeightedParse!N188,WeightedParse!P188,WeightedParse!Q188,WeightedParse!S188,WeightedParse!V188,WeightedParse!X188,WeightedParse!Y188,WeightedParse!Z188,WeightedParse!AD188,WeightedParse!AE188,WeightedParse!AH188,WeightedParse!AI188,WeightedParse!AK188,WeightedParse!AN188,WeightedParse!AO188,WeightedParse!AP188),HARMEAN(WeightedParse!J188,WeightedParse!K188,WeightedParse!N188,WeightedParse!P188,WeightedParse!Q188,WeightedParse!S188,WeightedParse!V188,WeightedParse!X188,WeightedParse!Y188,WeightedParse!Z188,WeightedParse!AD188,WeightedParse!AE188,WeightedParse!AH188,WeightedParse!AI188,WeightedParse!AK188,WeightedParse!AN188,WeightedParse!AO188,WeightedParse!AP188)*Variables!$B$5),"")</f>
        <v/>
      </c>
      <c r="AB188" s="114" t="str">
        <f>IF($A188&gt;"",IF(AND(EXACT(SquadExport!$BR188,TRUE),EXACT(SquadExport!$BL188,TRUE)),HARMEAN(WeightedParse!I188,WeightedParse!K188,WeightedParse!N188,WeightedParse!Q188,WeightedParse!T188,WeightedParse!V188,WeightedParse!X188,WeightedParse!Y188,WeightedParse!Z188,WeightedParse!AD188,WeightedParse!AE188,WeightedParse!AF188,WeightedParse!AG188,WeightedParse!AH188,WeightedParse!AI188,WeightedParse!AJ188,WeightedParse!AK188,WeightedParse!AN188,WeightedParse!AO188),HARMEAN(WeightedParse!I188,WeightedParse!K188,WeightedParse!N188,WeightedParse!Q188,WeightedParse!T188,WeightedParse!V188,WeightedParse!X188,WeightedParse!Y188,WeightedParse!Z188,WeightedParse!AD188,WeightedParse!AE188,WeightedParse!AF188,WeightedParse!AG188,WeightedParse!AH188,WeightedParse!AI188,WeightedParse!AJ188,WeightedParse!AK188,WeightedParse!AN188,WeightedParse!AO188)*Variables!$B$5),"")</f>
        <v/>
      </c>
      <c r="AC188" s="114" t="str">
        <f>IF($A188&gt;"",IF(AND(EXACT(SquadExport!$BR188,TRUE),EXACT(SquadExport!$BL188,TRUE)),HARMEAN(WeightedParse!K188,WeightedParse!Q188,WeightedParse!S188,WeightedParse!T188,WeightedParse!V188,WeightedParse!X188,WeightedParse!Y188,WeightedParse!Z188,WeightedParse!AD188,WeightedParse!AE188,WeightedParse!AF188,WeightedParse!AG188,WeightedParse!AH188,WeightedParse!AO188),HARMEAN(WeightedParse!K188,WeightedParse!Q188,WeightedParse!S188,WeightedParse!T188,WeightedParse!V188,WeightedParse!X188,WeightedParse!Y188,WeightedParse!Z188,WeightedParse!AD188,WeightedParse!AE188,WeightedParse!AF188,WeightedParse!AG188,WeightedParse!AH188,WeightedParse!AO188)*Variables!$B$5),"")</f>
        <v/>
      </c>
      <c r="AD188" s="114" t="str">
        <f>IF($A188&gt;"",IF(AND(EXACT(SquadExport!$BR188,TRUE),EXACT(SquadExport!$BL188,TRUE)),HARMEAN(WeightedParse!I188,WeightedParse!J188,WeightedParse!K188,WeightedParse!N188,WeightedParse!Q188,WeightedParse!S188,WeightedParse!T188,WeightedParse!V188,WeightedParse!X188,WeightedParse!Z188,WeightedParse!AB188,WeightedParse!AD188,WeightedParse!AG188,WeightedParse!AH188,WeightedParse!AI188,WeightedParse!AK188,WeightedParse!AO188),HARMEAN(WeightedParse!I188,WeightedParse!J188,WeightedParse!K188,WeightedParse!N188,WeightedParse!Q188,WeightedParse!S188,WeightedParse!T188,WeightedParse!V188,WeightedParse!X188,WeightedParse!Z188,WeightedParse!AB188,WeightedParse!AD188,WeightedParse!AG188,WeightedParse!AH188,WeightedParse!AI188,WeightedParse!AK188,WeightedParse!AO188)*Variables!$B$5),"")</f>
        <v/>
      </c>
      <c r="AE188" s="114" t="str">
        <f>IF($A188&gt;"",IF(AND(EXACT(SquadExport!$BR188,TRUE),EXACT(SquadExport!$BL188,TRUE)),HARMEAN(WeightedParse!K188,WeightedParse!N188,WeightedParse!P188,WeightedParse!Q188,WeightedParse!S188,WeightedParse!T188,WeightedParse!U188,WeightedParse!V188,WeightedParse!X188,WeightedParse!Y188,WeightedParse!Z188,WeightedParse!AD188,WeightedParse!AE188,WeightedParse!AF188,WeightedParse!AG188,WeightedParse!AH188,WeightedParse!AI188,WeightedParse!AO188),HARMEAN(WeightedParse!K188,WeightedParse!N188,WeightedParse!P188,WeightedParse!Q188,WeightedParse!S188,WeightedParse!T188,WeightedParse!U188,WeightedParse!V188,WeightedParse!X188,WeightedParse!Y188,WeightedParse!Z188,WeightedParse!AD188,WeightedParse!AE188,WeightedParse!AF188,WeightedParse!AG188,WeightedParse!AH188,WeightedParse!AI188,WeightedParse!AO188)*Variables!$B$5),"")</f>
        <v/>
      </c>
      <c r="AF188" s="114" t="str">
        <f>IF($A188&gt;"",IF(AND(EXACT(SquadExport!$BR188,TRUE),EXACT(SquadExport!$BL188,TRUE)),HARMEAN(WeightedParse!I188,WeightedParse!J188,WeightedParse!K188,WeightedParse!N188,WeightedParse!Q188,WeightedParse!S188,WeightedParse!T188,WeightedParse!U188,WeightedParse!V188,WeightedParse!X188,WeightedParse!Z188,WeightedParse!AD188,WeightedParse!AE188,WeightedParse!AF188,WeightedParse!AH188,WeightedParse!AI188,WeightedParse!AK188,WeightedParse!AN188,WeightedParse!AO188,WeightedParse!AP188),HARMEAN(WeightedParse!I188,WeightedParse!J188,WeightedParse!K188,WeightedParse!N188,WeightedParse!Q188,WeightedParse!S188,WeightedParse!T188,WeightedParse!U188,WeightedParse!V188,WeightedParse!X188,WeightedParse!Z188,WeightedParse!AD188,WeightedParse!AE188,WeightedParse!AF188,WeightedParse!AH188,WeightedParse!AI188,WeightedParse!AK188,WeightedParse!AN188,WeightedParse!AO188,WeightedParse!AP188)*Variables!$B$5),"")</f>
        <v/>
      </c>
      <c r="AG188" s="114" t="str">
        <f>IF($A188&gt;"",IF(AND(OR(EXACT(SquadExport!$BR188,TRUE),EXACT(SquadExport!$BS188,TRUE)),OR(EXACT(SquadExport!$BK188,TRUE),EXACT(SquadExport!$BM188,TRUE))),HARMEAN(WeightedParse!I188,WeightedParse!K188,WeightedParse!Q188,WeightedParse!T188,WeightedParse!X188,WeightedParse!Z188,WeightedParse!AD188,WeightedParse!AF188,WeightedParse!AG188,WeightedParse!AJ188),HARMEAN(WeightedParse!I188,WeightedParse!K188,WeightedParse!Q188,WeightedParse!T188,WeightedParse!X188,WeightedParse!Z188,WeightedParse!AD188,WeightedParse!AF188,WeightedParse!AG188,WeightedParse!AJ188)*Variables!$B$5),"")</f>
        <v/>
      </c>
      <c r="AH188" s="114" t="str">
        <f>IF($A188&gt;"",IF(AND(OR(EXACT(SquadExport!$BR188,TRUE),EXACT(SquadExport!$BS188,TRUE)),OR(EXACT(SquadExport!$BK188,TRUE),EXACT(SquadExport!$BM188,TRUE))),HARMEAN(WeightedParse!H188,WeightedParse!K188,WeightedParse!P188,WeightedParse!Q188,WeightedParse!S188,WeightedParse!T188,WeightedParse!V188,WeightedParse!X188,WeightedParse!Y188,WeightedParse!Z188,WeightedParse!AD188,WeightedParse!AE188,WeightedParse!AF188,WeightedParse!AG188,WeightedParse!AH188,WeightedParse!AO188),HARMEAN(WeightedParse!H188,WeightedParse!K188,WeightedParse!P188,WeightedParse!Q188,WeightedParse!S188,WeightedParse!T188,WeightedParse!V188,WeightedParse!X188,WeightedParse!Y188,WeightedParse!Z188,WeightedParse!AD188,WeightedParse!AE188,WeightedParse!AF188,WeightedParse!AG188,WeightedParse!AH188,WeightedParse!AO188)*Variables!$B$5),"")</f>
        <v/>
      </c>
      <c r="AI188" s="114" t="str">
        <f>IF($A188&gt;"",IF(AND(OR(EXACT(SquadExport!$BR188,TRUE),EXACT(SquadExport!$BS188,TRUE)),OR(EXACT(SquadExport!$BK188,TRUE),EXACT(SquadExport!$BM188,TRUE))),HARMEAN(WeightedParse!H188,WeightedParse!I188,WeightedParse!K188,WeightedParse!P188,WeightedParse!Q188,WeightedParse!S188,WeightedParse!T188,WeightedParse!U188,WeightedParse!V188,WeightedParse!X188,WeightedParse!Y188,WeightedParse!Z188,WeightedParse!AD188,WeightedParse!AE188,WeightedParse!AF188,WeightedParse!AH188,WeightedParse!AI188,WeightedParse!AO188),HARMEAN(WeightedParse!H188,WeightedParse!I188,WeightedParse!K188,WeightedParse!P188,WeightedParse!Q188,WeightedParse!S188,WeightedParse!T188,WeightedParse!U188,WeightedParse!V188,WeightedParse!X188,WeightedParse!Y188,WeightedParse!Z188,WeightedParse!AD188,WeightedParse!AE188,WeightedParse!AF188,WeightedParse!AH188,WeightedParse!AI188,WeightedParse!AO188)*Variables!$B$5),"")</f>
        <v/>
      </c>
      <c r="AJ188" s="114" t="str">
        <f>IF($A188&gt;"",IF(AND(OR(EXACT(SquadExport!$BR188,TRUE),EXACT(SquadExport!$BS188,TRUE)),OR(EXACT(SquadExport!$BK188,TRUE),EXACT(SquadExport!$BM188,TRUE))),HARMEAN(WeightedParse!H188,WeightedParse!K188,WeightedParse!M188,WeightedParse!V188,WeightedParse!W188,WeightedParse!AD188,WeightedParse!AF188,WeightedParse!AH188,WeightedParse!AK188,WeightedParse!AL188,WeightedParse!AO188,WeightedParse!AP188)*(CONVERT(LEFT(SquadExport!$E188,FIND("'",SquadExport!$E188)-1)+((MID(SquadExport!$E188,FIND("'",SquadExport!$E188)+1,LEN(SquadExport!$E188)-FIND("'",SquadExport!$E188)-1))/12),"ft","m")-1)/(Variables!$C$4-1),(HARMEAN(WeightedParse!H188,WeightedParse!K188,WeightedParse!M188,WeightedParse!V188,WeightedParse!W188,WeightedParse!AD188,WeightedParse!AF188,WeightedParse!AH188,WeightedParse!AK188,WeightedParse!AL188,WeightedParse!AO188,WeightedParse!AP188)*(CONVERT(LEFT(SquadExport!$E188,FIND("'",SquadExport!$E188)-1)+((MID(SquadExport!$E188,FIND("'",SquadExport!$E188)+1,LEN(SquadExport!$E188)-FIND("'",SquadExport!$E188)-1))/12),"ft","m")-1)/(Variables!$C$4-1))*Variables!$B$5),"")</f>
        <v/>
      </c>
      <c r="AK188" s="114" t="str">
        <f>IF($A188&gt;"",IF(AND(OR(EXACT(SquadExport!$BR188,TRUE),EXACT(SquadExport!$BS188,TRUE)),OR(EXACT(SquadExport!$BK188,TRUE),EXACT(SquadExport!$BM188,TRUE))),HARMEAN(WeightedParse!J188,WeightedParse!K188,WeightedParse!T188,WeightedParse!V188,WeightedParse!X188,WeightedParse!Y188,WeightedParse!Z188,WeightedParse!AD188,WeightedParse!AH188,WeightedParse!AI188,WeightedParse!AK188,WeightedParse!AO188),HARMEAN(WeightedParse!J188,WeightedParse!K188,WeightedParse!T188,WeightedParse!V188,WeightedParse!X188,WeightedParse!Y188,WeightedParse!Z188,WeightedParse!AD188,WeightedParse!AH188,WeightedParse!AI188,WeightedParse!AK188,WeightedParse!AO188)*Variables!$B$5),"")</f>
        <v/>
      </c>
      <c r="AL188" s="114" t="str">
        <f>IF($A188&gt;"",IF(AND(OR(EXACT(SquadExport!$BR188,TRUE),EXACT(SquadExport!$BS188,TRUE)),OR(EXACT(SquadExport!$BK188,TRUE),EXACT(SquadExport!$BM188,TRUE))),HARMEAN(WeightedParse!H188,WeightedParse!I188,WeightedParse!K188,WeightedParse!Q188,WeightedParse!T188,WeightedParse!V188,WeightedParse!AB188,WeightedParse!AD188,WeightedParse!AH188,WeightedParse!AI188,WeightedParse!AJ188,WeightedParse!AN188,WeightedParse!AO188),HARMEAN(WeightedParse!H188,WeightedParse!I188,WeightedParse!K188,WeightedParse!Q188,WeightedParse!T188,WeightedParse!V188,WeightedParse!AB188,WeightedParse!AD188,WeightedParse!AH188,WeightedParse!AI188,WeightedParse!AJ188,WeightedParse!AN188,WeightedParse!AO188)*Variables!$B$5),"")</f>
        <v/>
      </c>
      <c r="AM188" s="114" t="str">
        <f>IF($A188&gt;"",IF(AND(OR(EXACT(SquadExport!$BR188,TRUE),EXACT(SquadExport!$BS188,TRUE)),OR(EXACT(SquadExport!$BK188,TRUE),EXACT(SquadExport!$BM188,TRUE))),HARMEAN(WeightedParse!I188,WeightedParse!J188,WeightedParse!K188,WeightedParse!N188,WeightedParse!Q188,WeightedParse!T188,WeightedParse!V188,WeightedParse!X188,WeightedParse!AB188,WeightedParse!AD188,WeightedParse!AG188,WeightedParse!AI188,WeightedParse!AJ188,WeightedParse!AK188,WeightedParse!AN188)*WeightedParse!BD188,(HARMEAN(WeightedParse!I188,WeightedParse!J188,WeightedParse!K188,WeightedParse!N188,WeightedParse!Q188,WeightedParse!T188,WeightedParse!V188,WeightedParse!X188,WeightedParse!AB188,WeightedParse!AD188,WeightedParse!AG188,WeightedParse!AI188,WeightedParse!AJ188,WeightedParse!AK188,WeightedParse!AN188)*WeightedParse!BD188)*Variables!$B$5),"")</f>
        <v/>
      </c>
      <c r="AN188" s="114" t="str">
        <f>IF($A188&gt;"",IF(AND(OR(EXACT(SquadExport!$BR188,TRUE),EXACT(SquadExport!$BS188,TRUE)),OR(EXACT(SquadExport!$BK188,TRUE),EXACT(SquadExport!$BM188,TRUE))),HARMEAN(WeightedParse!H188,WeightedParse!I188,WeightedParse!K188,WeightedParse!N188,WeightedParse!Q188,WeightedParse!T188,WeightedParse!V188,WeightedParse!X188,WeightedParse!Z188,WeightedParse!AD188,WeightedParse!AG188,WeightedParse!AH188,WeightedParse!AI188,WeightedParse!AJ188,WeightedParse!AN188,WeightedParse!AO188)*WeightedParse!BD188,(HARMEAN(WeightedParse!H188,WeightedParse!I188,WeightedParse!K188,WeightedParse!N188,WeightedParse!Q188,WeightedParse!T188,WeightedParse!V188,WeightedParse!X188,WeightedParse!Z188,WeightedParse!AD188,WeightedParse!AG188,WeightedParse!AH188,WeightedParse!AI188,WeightedParse!AJ188,WeightedParse!AN188,WeightedParse!AO188)*WeightedParse!BD188)*Variables!$B$5),"")</f>
        <v/>
      </c>
      <c r="AO188" s="114" t="str">
        <f>IF($A188&gt;"",IF(AND(EXACT(SquadExport!$BS188,TRUE),EXACT(SquadExport!$BL188,TRUE)),HARMEAN(WeightedParse!K188,WeightedParse!Q188,WeightedParse!T188,WeightedParse!V188,WeightedParse!X188,WeightedParse!Z188,WeightedParse!AB188,WeightedParse!AD188,WeightedParse!AG188,WeightedParse!AK188),HARMEAN(WeightedParse!K188,WeightedParse!Q188,WeightedParse!T188,WeightedParse!V188,WeightedParse!X188,WeightedParse!Z188,WeightedParse!AB188,WeightedParse!AD188,WeightedParse!AG188,WeightedParse!AK188)*Variables!$B$5),"")</f>
        <v/>
      </c>
      <c r="AP188" s="114" t="str">
        <f>IF($A188&gt;"",IF(AND(EXACT(SquadExport!$BS188,TRUE),EXACT(SquadExport!$BL188,TRUE)),HARMEAN(WeightedParse!I188,WeightedParse!K188,WeightedParse!Q188,WeightedParse!T188,WeightedParse!V188,WeightedParse!X188,WeightedParse!Z188,WeightedParse!AB188,WeightedParse!AD188,WeightedParse!AF188,WeightedParse!AG188,WeightedParse!AI188,WeightedParse!AJ188),HARMEAN(WeightedParse!I188,WeightedParse!K188,WeightedParse!Q188,WeightedParse!T188,WeightedParse!V188,WeightedParse!X188,WeightedParse!Z188,WeightedParse!AB188,WeightedParse!AD188,WeightedParse!AF188,WeightedParse!AG188,WeightedParse!AI188,WeightedParse!AJ188)*Variables!$B$5),"")</f>
        <v/>
      </c>
      <c r="AQ188" s="114" t="str">
        <f>IF($A188&gt;"",IF(AND(EXACT(SquadExport!$BS188,TRUE),EXACT(SquadExport!$BL188,TRUE)),HARMEAN(WeightedParse!I188,WeightedParse!J188,WeightedParse!K188,WeightedParse!Q188,WeightedParse!T188,WeightedParse!V188,WeightedParse!X188,WeightedParse!Z188,WeightedParse!AB188,WeightedParse!AD188,WeightedParse!AG188,WeightedParse!AI188,WeightedParse!AJ188,WeightedParse!AK188),HARMEAN(WeightedParse!I188,WeightedParse!J188,WeightedParse!K188,WeightedParse!Q188,WeightedParse!T188,WeightedParse!V188,WeightedParse!X188,WeightedParse!Z188,WeightedParse!AB188,WeightedParse!AD188,WeightedParse!AG188,WeightedParse!AI188,WeightedParse!AJ188,WeightedParse!AK188)*Variables!$B$5),"")</f>
        <v/>
      </c>
      <c r="AR188" s="114" t="str">
        <f>IF($A188&gt;"",IF(AND(EXACT(SquadExport!$BS188,TRUE),EXACT(SquadExport!$BL188,TRUE)),HARMEAN(WeightedParse!I188,WeightedParse!J188,WeightedParse!K188,WeightedParse!Q188,WeightedParse!T188,WeightedParse!V188,WeightedParse!X188,WeightedParse!Y188,WeightedParse!Z188,WeightedParse!AD188,WeightedParse!AH188,WeightedParse!AI188,WeightedParse!AJ188,WeightedParse!AK188,WeightedParse!AN188,WeightedParse!AO188),HARMEAN(WeightedParse!I188,WeightedParse!J188,WeightedParse!K188,WeightedParse!Q188,WeightedParse!T188,WeightedParse!V188,WeightedParse!X188,WeightedParse!Y188,WeightedParse!Z188,WeightedParse!AD188,WeightedParse!AH188,WeightedParse!AI188,WeightedParse!AJ188,WeightedParse!AK188,WeightedParse!AN188,WeightedParse!AO188)*Variables!$B$5),"")</f>
        <v/>
      </c>
      <c r="AS188" s="114" t="str">
        <f>IF($A188&gt;"",IF(AND(EXACT(SquadExport!$BT188,TRUE),EXACT(SquadExport!$BL188,TRUE)),HARMEAN(WeightedParse!J188,WeightedParse!K188,WeightedParse!M188,WeightedParse!T188,WeightedParse!V188,WeightedParse!X188,WeightedParse!Z188,WeightedParse!AD188,WeightedParse!AI188),(HARMEAN(WeightedParse!J188,WeightedParse!K188,WeightedParse!M188,WeightedParse!T188,WeightedParse!V188,WeightedParse!X188,WeightedParse!Z188,WeightedParse!AD188,WeightedParse!AI188)*Variables!$B$5)),"")</f>
        <v/>
      </c>
      <c r="AT188" s="114" t="str">
        <f>IF($A188&gt;"",IF(AND(EXACT(SquadExport!$BT188,TRUE),EXACT(SquadExport!$BL188,TRUE)),HARMEAN(WeightedParse!J188,WeightedParse!K188,WeightedParse!M188,WeightedParse!U188,WeightedParse!V188,WeightedParse!W188,WeightedParse!X188,WeightedParse!Z188,WeightedParse!AD188,WeightedParse!AF188,WeightedParse!AK188,WeightedParse!AL188,WeightedParse!AP188)*(CONVERT(LEFT(SquadExport!$E188,FIND("'",SquadExport!$E188)-1)+((MID(SquadExport!$E188,FIND("'",SquadExport!$E188)+1,LEN(SquadExport!$E188)-FIND("'",SquadExport!$E188)-1))/12),"ft","m")-1)/(Variables!$C$4-1),(HARMEAN(WeightedParse!J188,WeightedParse!K188,WeightedParse!M188,WeightedParse!U188,WeightedParse!V188,WeightedParse!W188,WeightedParse!X188,WeightedParse!Z188,WeightedParse!AD188,WeightedParse!AF188,WeightedParse!AK188,WeightedParse!AL188,WeightedParse!AP188)*(CONVERT(LEFT(SquadExport!$E188,FIND("'",SquadExport!$E188)-1)+((MID(SquadExport!$E188,FIND("'",SquadExport!$E188)+1,LEN(SquadExport!$E188)-FIND("'",SquadExport!$E188)-1))/12),"ft","m")-1)/(Variables!$C$4-1)))*Variables!$B$5,"")</f>
        <v/>
      </c>
      <c r="AU188" s="114" t="str">
        <f>IF($A188&gt;"",IF(AND(EXACT(SquadExport!$BT188,TRUE),EXACT(SquadExport!$BL188,TRUE)),HARMEAN(WeightedParse!I188,WeightedParse!J188,WeightedParse!K188,WeightedParse!Q188,WeightedParse!T188,WeightedParse!V188,WeightedParse!X188,WeightedParse!Z188,WeightedParse!AB188,WeightedParse!AD188,WeightedParse!AF188,WeightedParse!AG188,WeightedParse!AK188,WeightedParse!AP188),HARMEAN(WeightedParse!I188,WeightedParse!J188,WeightedParse!K188,WeightedParse!Q188,WeightedParse!T188,WeightedParse!V188,WeightedParse!X188,WeightedParse!Z188,WeightedParse!AB188,WeightedParse!AD188,WeightedParse!AF188,WeightedParse!AG188,WeightedParse!AK188,WeightedParse!AP188)*Variables!$B$5),"")</f>
        <v/>
      </c>
      <c r="AV188" s="114" t="str">
        <f>IF($A188&gt;"",IF(AND(EXACT(SquadExport!$BT188,TRUE),EXACT(SquadExport!$BL188,TRUE)),HARMEAN(WeightedParse!I188,WeightedParse!J188,WeightedParse!K188,WeightedParse!Q188,WeightedParse!T188,WeightedParse!V188,WeightedParse!X188,WeightedParse!Z188,WeightedParse!AD188,WeightedParse!AH188,WeightedParse!AI188,WeightedParse!AJ188,WeightedParse!AK188,WeightedParse!AN188,WeightedParse!AO188),HARMEAN(WeightedParse!I188,WeightedParse!J188,WeightedParse!K188,WeightedParse!Q188,WeightedParse!T188,WeightedParse!V188,WeightedParse!X188,WeightedParse!Z188,WeightedParse!AD188,WeightedParse!AH188,WeightedParse!AI188,WeightedParse!AJ188,WeightedParse!AK188,WeightedParse!AN188,WeightedParse!AO188)*Variables!$B$5),"")</f>
        <v/>
      </c>
      <c r="AW188" s="114" t="str">
        <f>IF($A188&gt;"",IF(AND(EXACT(SquadExport!$BT188,TRUE),EXACT(SquadExport!$BL188,TRUE)),HARMEAN(WeightedParse!I188,WeightedParse!J188,WeightedParse!K188,WeightedParse!Q188,WeightedParse!T188,WeightedParse!V188,WeightedParse!X188,WeightedParse!Z188,WeightedParse!AB188,WeightedParse!AD188,WeightedParse!AF188,WeightedParse!AG188,WeightedParse!AI188,WeightedParse!AJ188,WeightedParse!AK188),HARMEAN(WeightedParse!I188,WeightedParse!J188,WeightedParse!K188,WeightedParse!Q188,WeightedParse!T188,WeightedParse!V188,WeightedParse!X188,WeightedParse!Z188,WeightedParse!AB188,WeightedParse!AD188,WeightedParse!AF188,WeightedParse!AG188,WeightedParse!AI188,WeightedParse!AJ188,WeightedParse!AK188)*Variables!$B$5),"")</f>
        <v/>
      </c>
      <c r="AX188" s="114" t="str">
        <f>IF($A188&gt;"",IF(AND(EXACT(SquadExport!$BT188,TRUE),EXACT(SquadExport!$BL188,TRUE)),HARMEAN(WeightedParse!K188,WeightedParse!Q188,WeightedParse!U188,WeightedParse!V188,WeightedParse!W188,WeightedParse!X188,WeightedParse!Y188,WeightedParse!Z188,WeightedParse!AD188,WeightedParse!AF188,WeightedParse!AH188,WeightedParse!AI188,WeightedParse!AJ188,WeightedParse!AK188,WeightedParse!AN188,WeightedParse!AO188,WeightedParse!AP188),HARMEAN(WeightedParse!K188,WeightedParse!Q188,WeightedParse!U188,WeightedParse!V188,WeightedParse!W188,WeightedParse!X188,WeightedParse!Y188,WeightedParse!Z188,WeightedParse!AD188,WeightedParse!AF188,WeightedParse!AH188,WeightedParse!AI188,WeightedParse!AJ188,WeightedParse!AK188,WeightedParse!AN188,WeightedParse!AO188,WeightedParse!AP188)*Variables!$B$5),"")</f>
        <v/>
      </c>
      <c r="AY188" s="114" t="str">
        <f>IF($A188&gt;"",IF(AND(EXACT(SquadExport!$BT188,TRUE),EXACT(SquadExport!$BL188,TRUE)),HARMEAN(WeightedParse!I188,WeightedParse!J188,WeightedParse!K188,WeightedParse!M188,WeightedParse!N188,WeightedParse!Q188,WeightedParse!T188,WeightedParse!V188,WeightedParse!X188,WeightedParse!Z188,WeightedParse!AD188,WeightedParse!AF188,WeightedParse!AG188,WeightedParse!AH188,WeightedParse!AI188,WeightedParse!AJ188,WeightedParse!AK188,WeightedParse!AL188,WeightedParse!AN188,WeightedParse!AO188,WeightedParse!AP188),HARMEAN(WeightedParse!I188,WeightedParse!J188,WeightedParse!K188,WeightedParse!M188,WeightedParse!N188,WeightedParse!Q188,WeightedParse!T188,WeightedParse!V188,WeightedParse!X188,WeightedParse!Z188,WeightedParse!AD188,WeightedParse!AF188,WeightedParse!AG188,WeightedParse!AH188,WeightedParse!AI188,WeightedParse!AJ188,WeightedParse!AK188,WeightedParse!AL188,WeightedParse!AN188,WeightedParse!AO188,WeightedParse!AP188)*Variables!$B$5),"")</f>
        <v/>
      </c>
    </row>
    <row r="189" spans="1:51" ht="15" customHeight="1" x14ac:dyDescent="0.25">
      <c r="A189" s="3" t="str">
        <f>IF(WeightedParse!A189&gt;"",WeightedParse!A189,"")</f>
        <v/>
      </c>
      <c r="B189" s="4" t="str">
        <f>IF(WeightedParse!B189&gt;0,WeightedParse!B189,"")</f>
        <v/>
      </c>
      <c r="C189" s="4" t="str">
        <f>IF(A189&gt;"",IF(AND(B189&lt;=Variables!$B$8,G189&gt;2),"Youth",IF(AND(B189&lt;=Variables!$B$8,G189&lt;=2),"Prospect",IF(AND(B189&gt;=Variables!$B$9,G189&gt;2),"Old",IF(G189&gt;=3,"Reserves","First Team")))),"")</f>
        <v/>
      </c>
      <c r="D189" s="4" t="str">
        <f>SquadExport!BJ189</f>
        <v/>
      </c>
      <c r="E189" s="4" t="str">
        <f>IF(A189&gt;"",VLOOKUP(F189,Roles!A:B,2,FALSE)&amp;IF(OR(VLOOKUP(F189,Roles!$A:$B,2,FALSE)="FB",VLOOKUP(F189,Roles!$A:$B,2,FALSE)="WB",VLOOKUP(F189,Roles!$A:$B,2,FALSE)="WM",VLOOKUP(F189,Roles!$A:$B,2,FALSE)="W"),IF(AND(SquadExport!BK189=TRUE,SquadExport!BM189=TRUE,WeightedParse!BB189&gt;=WeightedParse!BC189)," (R)",IF(AND(SquadExport!BK189=TRUE,SquadExport!BM189=TRUE,WeightedParse!BB189&lt;WeightedParse!BC189)," (L)",IF(AND(SquadExport!BK189=TRUE,SquadExport!BM189=FALSE), " (L)",IF(AND(SquadExport!BK189=FALSE,SquadExport!BM189=TRUE)," (R)","")))),""),"")</f>
        <v/>
      </c>
      <c r="F189" s="4" t="str" cm="1">
        <f t="array" ref="F189">IF(A189&gt;"",INDEX($J$1:$AY$1,SUMPRODUCT(MAX(($J$2:$AY$200=MAX($J189:$AY189))*(COLUMN($J$2:$AY$200))))-COLUMN($J$1)+1),"")</f>
        <v/>
      </c>
      <c r="G189" s="4" t="str">
        <f t="shared" si="6"/>
        <v/>
      </c>
      <c r="H189" s="4" t="str">
        <f t="shared" si="7"/>
        <v/>
      </c>
      <c r="I189" s="5" t="str">
        <f t="shared" si="8"/>
        <v/>
      </c>
      <c r="J189" s="114" t="str">
        <f>IF($A189&gt;"",HARMEAN(WeightedParse!V189,WeightedParse!Y189,WeightedParse!Z189,WeightedParse!AE189,WeightedParse!AJ189,WeightedParse!AQ189,WeightedParse!AR189,WeightedParse!AS189,WeightedParse!AU189,WeightedParse!AV189,WeightedParse!AW189,WeightedParse!AY189,WeightedParse!BA189),"")</f>
        <v/>
      </c>
      <c r="K189" s="114" t="str">
        <f>IF(A189&gt;"",HARMEAN(WeightedParse!K189,WeightedParse!Q189,WeightedParse!V189,WeightedParse!X189,WeightedParse!Y189,WeightedParse!Z189,WeightedParse!AE189,WeightedParse!AG189,WeightedParse!AI189,WeightedParse!AJ189,WeightedParse!AQ189,WeightedParse!AR189,WeightedParse!AS189,WeightedParse!AU189,WeightedParse!AV189,WeightedParse!AW189,WeightedParse!AY189,WeightedParse!AZ189,WeightedParse!BA189),"")</f>
        <v/>
      </c>
      <c r="L189" s="114" t="str">
        <f>IF($A189&gt;"",IF(AND(EXACT(SquadExport!$BO189,TRUE),EXACT(SquadExport!$BL189,TRUE)),HARMEAN(WeightedParse!M189,WeightedParse!P189,WeightedParse!S189,WeightedParse!U189,WeightedParse!V189,WeightedParse!W189,WeightedParse!Y189,WeightedParse!AE189,WeightedParse!AL189,WeightedParse!AN189,WeightedParse!AP189),HARMEAN(WeightedParse!M189,WeightedParse!P189,WeightedParse!S189,WeightedParse!U189,WeightedParse!V189,WeightedParse!W189,WeightedParse!Y189,WeightedParse!AE189,WeightedParse!AL189,WeightedParse!AN189,WeightedParse!AP189)*Variables!$B$5),"")</f>
        <v/>
      </c>
      <c r="M189" s="114" t="str">
        <f>IF($A189&gt;"",IF(AND(EXACT(SquadExport!$BO189,TRUE),EXACT(SquadExport!$BL189,TRUE)),HARMEAN(WeightedParse!M189,WeightedParse!P189,WeightedParse!S189,WeightedParse!U189,WeightedParse!V189,WeightedParse!W189,WeightedParse!X189,WeightedParse!Y189,WeightedParse!Z189,WeightedParse!AE189,WeightedParse!AL189,WeightedParse!AN189,WeightedParse!AP189),HARMEAN(WeightedParse!M189,WeightedParse!P189,WeightedParse!S189,WeightedParse!U189,WeightedParse!V189,WeightedParse!W189,WeightedParse!X189,WeightedParse!Y189,WeightedParse!Z189,WeightedParse!AE189,WeightedParse!AL189,WeightedParse!AN189,WeightedParse!AP189)*Variables!$B$5),"")</f>
        <v/>
      </c>
      <c r="N189" s="114" t="str">
        <f>IF($A189&gt;"",IF(AND(EXACT(SquadExport!$BO189,TRUE),EXACT(SquadExport!$BL189,TRUE)),HARMEAN(WeightedParse!K189,WeightedParse!M189,WeightedParse!P189,WeightedParse!Q189,WeightedParse!S189,WeightedParse!T189,WeightedParse!U189,WeightedParse!V189,WeightedParse!W189,WeightedParse!X189,WeightedParse!Y189,WeightedParse!Z189,WeightedParse!AE189,WeightedParse!AG189,WeightedParse!AL189,WeightedParse!AN189,WeightedParse!AP189),HARMEAN(WeightedParse!K189,WeightedParse!M189,WeightedParse!P189,WeightedParse!Q189,WeightedParse!S189,WeightedParse!T189,WeightedParse!U189,WeightedParse!V189,WeightedParse!W189,WeightedParse!X189,WeightedParse!Y189,WeightedParse!Z189,WeightedParse!AE189,WeightedParse!AG189,WeightedParse!AL189,WeightedParse!AN189,WeightedParse!AP189)*Variables!$B$5),"")</f>
        <v/>
      </c>
      <c r="O189" s="114" t="str">
        <f>IF($A189&gt;"",IF(AND(EXACT(SquadExport!$BO189,TRUE),EXACT(SquadExport!$BL189,TRUE)),HARMEAN(WeightedParse!I189,WeightedParse!K189,WeightedParse!M189,WeightedParse!P189,WeightedParse!Q189,WeightedParse!S189,WeightedParse!T189,WeightedParse!V189,WeightedParse!W189,WeightedParse!X189,WeightedParse!Y189,WeightedParse!Z189,WeightedParse!AB189,WeightedParse!AE189,WeightedParse!AF189,WeightedParse!AG189,WeightedParse!AJ189,WeightedParse!AK189,WeightedParse!AL189,WeightedParse!AN189,WeightedParse!AO189,WeightedParse!AP189),HARMEAN(WeightedParse!I189,WeightedParse!K189,WeightedParse!M189,WeightedParse!P189,WeightedParse!Q189,WeightedParse!S189,WeightedParse!T189,WeightedParse!V189,WeightedParse!W189,WeightedParse!X189,WeightedParse!Y189,WeightedParse!Z189,WeightedParse!AB189,WeightedParse!AE189,WeightedParse!AF189,WeightedParse!AG189,WeightedParse!AJ189,WeightedParse!AK189,WeightedParse!AL189,WeightedParse!AN189,WeightedParse!AO189,WeightedParse!AP189)*Variables!$B$5),"")</f>
        <v/>
      </c>
      <c r="P189" s="114" t="str">
        <f>IF($A189&gt;"",IF(AND(OR(EXACT(SquadExport!$BO189,TRUE),EXACT(SquadExport!$BP189,TRUE)),OR(EXACT(SquadExport!$BK189,TRUE),EXACT(SquadExport!$BM189,TRUE))),HARMEAN(WeightedParse!M189,WeightedParse!P189,WeightedParse!S189,WeightedParse!U189,WeightedParse!V189,WeightedParse!W189,WeightedParse!Y189,WeightedParse!AE189,WeightedParse!AF189,WeightedParse!AP189),HARMEAN(WeightedParse!M189,WeightedParse!P189,WeightedParse!S189,WeightedParse!U189,WeightedParse!V189,WeightedParse!W189,WeightedParse!Y189,WeightedParse!AE189,WeightedParse!AF189,WeightedParse!AP189)*Variables!$B$5),"")</f>
        <v/>
      </c>
      <c r="Q189" s="114" t="str">
        <f>IF($A189&gt;"",IF(AND(OR(EXACT(SquadExport!$BO189,TRUE),EXACT(SquadExport!$BP189,TRUE)),OR(EXACT(SquadExport!$BK189,TRUE),EXACT(SquadExport!$BM189,TRUE))),HARMEAN(WeightedParse!H189,WeightedParse!P189,WeightedParse!Q189,WeightedParse!S189,WeightedParse!T189,WeightedParse!V189,WeightedParse!X189,WeightedParse!Y189,WeightedParse!Z189,WeightedParse!AE189,WeightedParse!AF189,WeightedParse!AH189,WeightedParse!AN189,WeightedParse!AO189),HARMEAN(WeightedParse!H189,WeightedParse!P189,WeightedParse!Q189,WeightedParse!S189,WeightedParse!T189,WeightedParse!V189,WeightedParse!X189,WeightedParse!Y189,WeightedParse!Z189,WeightedParse!AE189,WeightedParse!AF189,WeightedParse!AH189,WeightedParse!AN189,WeightedParse!AO189)*Variables!$B$5),"")</f>
        <v/>
      </c>
      <c r="R189" s="115" t="str">
        <f>IF($A189&gt;"",IF(AND(OR(EXACT(SquadExport!$BO189,TRUE),EXACT(SquadExport!$BP189,TRUE)),OR(EXACT(SquadExport!$BK189,TRUE),EXACT(SquadExport!$BM189,TRUE))),HARMEAN(WeightedParse!H189,WeightedParse!I189,WeightedParse!K189,WeightedParse!P189,WeightedParse!Q189,WeightedParse!S189,WeightedParse!T189,WeightedParse!V189,WeightedParse!Y189,WeightedParse!Z189,WeightedParse!AD189,WeightedParse!AE189,WeightedParse!AF189,WeightedParse!AH189,WeightedParse!AI189,WeightedParse!AJ189,WeightedParse!AN189,WeightedParse!AO189),HARMEAN(WeightedParse!H189,WeightedParse!I189,WeightedParse!K189,WeightedParse!P189,WeightedParse!Q189,WeightedParse!S189,WeightedParse!T189,WeightedParse!V189,WeightedParse!Y189,WeightedParse!Z189,WeightedParse!AD189,WeightedParse!AE189,WeightedParse!AF189,WeightedParse!AH189,WeightedParse!AI189,WeightedParse!AJ189,WeightedParse!AN189,WeightedParse!AO189)*Variables!$B$5),"")</f>
        <v/>
      </c>
      <c r="S189" s="115" t="str">
        <f>IF($A189&gt;"",IF(AND(OR(EXACT(SquadExport!$BO189,TRUE),EXACT(SquadExport!$BP189,TRUE)),OR(EXACT(SquadExport!$BK189,TRUE),EXACT(SquadExport!$BM189,TRUE))),HARMEAN(WeightedParse!H189,WeightedParse!I189,WeightedParse!K189,WeightedParse!Q189,WeightedParse!S189,WeightedParse!T189,WeightedParse!V189,WeightedParse!X189,WeightedParse!Z189,WeightedParse!AB189,WeightedParse!AD189,WeightedParse!AF189,WeightedParse!AG189,WeightedParse!AH189,WeightedParse!AI189,WeightedParse!AJ189,WeightedParse!AK189,WeightedParse!AN189,WeightedParse!AO189),HARMEAN(WeightedParse!H189,WeightedParse!I189,WeightedParse!K189,WeightedParse!Q189,WeightedParse!S189,WeightedParse!T189,WeightedParse!V189,WeightedParse!X189,WeightedParse!Z189,WeightedParse!AB189,WeightedParse!AD189,WeightedParse!AF189,WeightedParse!AG189,WeightedParse!AH189,WeightedParse!AI189,WeightedParse!AJ189,WeightedParse!AK189,WeightedParse!AN189,WeightedParse!AO189)*Variables!$B$5),"")</f>
        <v/>
      </c>
      <c r="T189" s="114" t="str">
        <f>IF($A189&gt;"",IF(AND(OR(EXACT(SquadExport!$BO189,TRUE),EXACT(SquadExport!$BP189,TRUE)),OR(EXACT(SquadExport!$BK189,TRUE),EXACT(SquadExport!$BM189,TRUE))),HARMEAN(WeightedParse!I189,WeightedParse!K189,WeightedParse!N189,WeightedParse!P189,WeightedParse!Q189,WeightedParse!S189,WeightedParse!T189,WeightedParse!V189,WeightedParse!X189,WeightedParse!Y189,WeightedParse!Z189,WeightedParse!AB189,WeightedParse!AD189,WeightedParse!AE189,WeightedParse!AF189,WeightedParse!AH189,WeightedParse!AI189,WeightedParse!AJ189,WeightedParse!AN189,WeightedParse!AO189)*WeightedParse!BD189,(HARMEAN(WeightedParse!I189,WeightedParse!K189,WeightedParse!N189,WeightedParse!P189,WeightedParse!Q189,WeightedParse!S189,WeightedParse!T189,WeightedParse!V189,WeightedParse!X189,WeightedParse!Y189,WeightedParse!Z189,WeightedParse!AB189,WeightedParse!AD189,WeightedParse!AE189,WeightedParse!AF189,WeightedParse!AH189,WeightedParse!AI189,WeightedParse!AJ189,WeightedParse!AN189,WeightedParse!AO189)*WeightedParse!BD189)*Variables!$B$5),"")</f>
        <v/>
      </c>
      <c r="U189" s="114" t="str">
        <f>IF($A189&gt;"",IF(EXACT(SquadExport!$BQ189,TRUE),HARMEAN(WeightedParse!P189,WeightedParse!S189,WeightedParse!V189,WeightedParse!X189,WeightedParse!Y189,WeightedParse!Z189,WeightedParse!AE189,WeightedParse!AF189,WeightedParse!AP189),HARMEAN(WeightedParse!P189,WeightedParse!S189,WeightedParse!V189,WeightedParse!X189,WeightedParse!Y189,WeightedParse!Z189,WeightedParse!AE189,WeightedParse!AF189,WeightedParse!AP189)*Variables!$B$5),"")</f>
        <v/>
      </c>
      <c r="V189" s="114" t="str">
        <f>IF($A189&gt;"",IF(EXACT(SquadExport!$BQ189,TRUE),HARMEAN(WeightedParse!K189,WeightedParse!Q189,WeightedParse!S189,WeightedParse!T189,WeightedParse!V189,WeightedParse!X189,WeightedParse!Z189,WeightedParse!AE189,WeightedParse!AF189,WeightedParse!AG189,WeightedParse!AH189,WeightedParse!AK189),HARMEAN(WeightedParse!K189,WeightedParse!Q189,WeightedParse!S189,WeightedParse!T189,WeightedParse!V189,WeightedParse!X189,WeightedParse!Z189,WeightedParse!AE189,WeightedParse!AF189,WeightedParse!AG189,WeightedParse!AH189,WeightedParse!AK189)*Variables!$B$5),"")</f>
        <v/>
      </c>
      <c r="W189" s="114" t="str">
        <f>IF($A189&gt;"",IF(EXACT(SquadExport!$BQ189,TRUE),HARMEAN(WeightedParse!I189,WeightedParse!K189,WeightedParse!N189,WeightedParse!Q189,WeightedParse!T189,WeightedParse!V189,WeightedParse!X189,WeightedParse!Z189,WeightedParse!AB189,WeightedParse!AD189,WeightedParse!AF189,WeightedParse!AG189,WeightedParse!AK189),HARMEAN(WeightedParse!I189,WeightedParse!K189,WeightedParse!N189,WeightedParse!Q189,WeightedParse!T189,WeightedParse!V189,WeightedParse!X189,WeightedParse!Z189,WeightedParse!AB189,WeightedParse!AD189,WeightedParse!AF189,WeightedParse!AG189,WeightedParse!AK189)*Variables!$B$5),"")</f>
        <v/>
      </c>
      <c r="X189" s="114" t="str">
        <f>IF($A189&gt;"",IF(EXACT(SquadExport!$BQ189,TRUE),HARMEAN(WeightedParse!K189,WeightedParse!P189,WeightedParse!Q189,WeightedParse!S189,WeightedParse!U189,WeightedParse!V189,WeightedParse!X189,WeightedParse!Y189,WeightedParse!Z189,WeightedParse!AE189,WeightedParse!AF189,WeightedParse!AH189,WeightedParse!AO189,WeightedParse!AP189),HARMEAN(WeightedParse!K189,WeightedParse!P189,WeightedParse!Q189,WeightedParse!S189,WeightedParse!U189,WeightedParse!V189,WeightedParse!X189,WeightedParse!Y189,WeightedParse!Z189,WeightedParse!AE189,WeightedParse!AF189,WeightedParse!AH189,WeightedParse!AO189,WeightedParse!AP189)*Variables!$B$5),"")</f>
        <v/>
      </c>
      <c r="Y189" s="114" t="str">
        <f>IF($A189&gt;"",IF(EXACT(SquadExport!$BQ189,TRUE),HARMEAN(WeightedParse!P189,WeightedParse!Q189,WeightedParse!S189,WeightedParse!U189,WeightedParse!V189,WeightedParse!W189,WeightedParse!Y189,WeightedParse!AE189,WeightedParse!AF189,WeightedParse!AH189,WeightedParse!AJ189,WeightedParse!AN189,WeightedParse!AO189,WeightedParse!AP189),HARMEAN(WeightedParse!P189,WeightedParse!Q189,WeightedParse!S189,WeightedParse!U189,WeightedParse!V189,WeightedParse!W189,WeightedParse!Y189,WeightedParse!AE189,WeightedParse!AF189,WeightedParse!AH189,WeightedParse!AJ189,WeightedParse!AN189,WeightedParse!AO189,WeightedParse!AP189)*Variables!$B$5),"")</f>
        <v/>
      </c>
      <c r="Z189" s="114" t="str">
        <f>IF($A189&gt;"",IF(EXACT(SquadExport!$BQ189,TRUE),HARMEAN(WeightedParse!M189,WeightedParse!P189,WeightedParse!Q189,WeightedParse!S189,WeightedParse!U189,WeightedParse!V189,WeightedParse!W189,WeightedParse!X189,WeightedParse!Y189,WeightedParse!Z189,WeightedParse!AE189,WeightedParse!AF189,WeightedParse!AH189,WeightedParse!AL189,WeightedParse!AO189,WeightedParse!AP189),HARMEAN(WeightedParse!M189,WeightedParse!P189,WeightedParse!Q189,WeightedParse!S189,WeightedParse!U189,WeightedParse!V189,WeightedParse!W189,WeightedParse!X189,WeightedParse!Y189,WeightedParse!Z189,WeightedParse!AE189,WeightedParse!AF189,WeightedParse!AH189,WeightedParse!AL189,WeightedParse!AO189,WeightedParse!AP189)*Variables!$B$5),"")</f>
        <v/>
      </c>
      <c r="AA189" s="114" t="str">
        <f>IF($A189&gt;"",IF(EXACT(SquadExport!$BQ189,TRUE),HARMEAN(WeightedParse!J189,WeightedParse!K189,WeightedParse!N189,WeightedParse!P189,WeightedParse!Q189,WeightedParse!S189,WeightedParse!V189,WeightedParse!X189,WeightedParse!Y189,WeightedParse!Z189,WeightedParse!AD189,WeightedParse!AE189,WeightedParse!AH189,WeightedParse!AI189,WeightedParse!AK189,WeightedParse!AN189,WeightedParse!AO189,WeightedParse!AP189),HARMEAN(WeightedParse!J189,WeightedParse!K189,WeightedParse!N189,WeightedParse!P189,WeightedParse!Q189,WeightedParse!S189,WeightedParse!V189,WeightedParse!X189,WeightedParse!Y189,WeightedParse!Z189,WeightedParse!AD189,WeightedParse!AE189,WeightedParse!AH189,WeightedParse!AI189,WeightedParse!AK189,WeightedParse!AN189,WeightedParse!AO189,WeightedParse!AP189)*Variables!$B$5),"")</f>
        <v/>
      </c>
      <c r="AB189" s="114" t="str">
        <f>IF($A189&gt;"",IF(AND(EXACT(SquadExport!$BR189,TRUE),EXACT(SquadExport!$BL189,TRUE)),HARMEAN(WeightedParse!I189,WeightedParse!K189,WeightedParse!N189,WeightedParse!Q189,WeightedParse!T189,WeightedParse!V189,WeightedParse!X189,WeightedParse!Y189,WeightedParse!Z189,WeightedParse!AD189,WeightedParse!AE189,WeightedParse!AF189,WeightedParse!AG189,WeightedParse!AH189,WeightedParse!AI189,WeightedParse!AJ189,WeightedParse!AK189,WeightedParse!AN189,WeightedParse!AO189),HARMEAN(WeightedParse!I189,WeightedParse!K189,WeightedParse!N189,WeightedParse!Q189,WeightedParse!T189,WeightedParse!V189,WeightedParse!X189,WeightedParse!Y189,WeightedParse!Z189,WeightedParse!AD189,WeightedParse!AE189,WeightedParse!AF189,WeightedParse!AG189,WeightedParse!AH189,WeightedParse!AI189,WeightedParse!AJ189,WeightedParse!AK189,WeightedParse!AN189,WeightedParse!AO189)*Variables!$B$5),"")</f>
        <v/>
      </c>
      <c r="AC189" s="114" t="str">
        <f>IF($A189&gt;"",IF(AND(EXACT(SquadExport!$BR189,TRUE),EXACT(SquadExport!$BL189,TRUE)),HARMEAN(WeightedParse!K189,WeightedParse!Q189,WeightedParse!S189,WeightedParse!T189,WeightedParse!V189,WeightedParse!X189,WeightedParse!Y189,WeightedParse!Z189,WeightedParse!AD189,WeightedParse!AE189,WeightedParse!AF189,WeightedParse!AG189,WeightedParse!AH189,WeightedParse!AO189),HARMEAN(WeightedParse!K189,WeightedParse!Q189,WeightedParse!S189,WeightedParse!T189,WeightedParse!V189,WeightedParse!X189,WeightedParse!Y189,WeightedParse!Z189,WeightedParse!AD189,WeightedParse!AE189,WeightedParse!AF189,WeightedParse!AG189,WeightedParse!AH189,WeightedParse!AO189)*Variables!$B$5),"")</f>
        <v/>
      </c>
      <c r="AD189" s="114" t="str">
        <f>IF($A189&gt;"",IF(AND(EXACT(SquadExport!$BR189,TRUE),EXACT(SquadExport!$BL189,TRUE)),HARMEAN(WeightedParse!I189,WeightedParse!J189,WeightedParse!K189,WeightedParse!N189,WeightedParse!Q189,WeightedParse!S189,WeightedParse!T189,WeightedParse!V189,WeightedParse!X189,WeightedParse!Z189,WeightedParse!AB189,WeightedParse!AD189,WeightedParse!AG189,WeightedParse!AH189,WeightedParse!AI189,WeightedParse!AK189,WeightedParse!AO189),HARMEAN(WeightedParse!I189,WeightedParse!J189,WeightedParse!K189,WeightedParse!N189,WeightedParse!Q189,WeightedParse!S189,WeightedParse!T189,WeightedParse!V189,WeightedParse!X189,WeightedParse!Z189,WeightedParse!AB189,WeightedParse!AD189,WeightedParse!AG189,WeightedParse!AH189,WeightedParse!AI189,WeightedParse!AK189,WeightedParse!AO189)*Variables!$B$5),"")</f>
        <v/>
      </c>
      <c r="AE189" s="114" t="str">
        <f>IF($A189&gt;"",IF(AND(EXACT(SquadExport!$BR189,TRUE),EXACT(SquadExport!$BL189,TRUE)),HARMEAN(WeightedParse!K189,WeightedParse!N189,WeightedParse!P189,WeightedParse!Q189,WeightedParse!S189,WeightedParse!T189,WeightedParse!U189,WeightedParse!V189,WeightedParse!X189,WeightedParse!Y189,WeightedParse!Z189,WeightedParse!AD189,WeightedParse!AE189,WeightedParse!AF189,WeightedParse!AG189,WeightedParse!AH189,WeightedParse!AI189,WeightedParse!AO189),HARMEAN(WeightedParse!K189,WeightedParse!N189,WeightedParse!P189,WeightedParse!Q189,WeightedParse!S189,WeightedParse!T189,WeightedParse!U189,WeightedParse!V189,WeightedParse!X189,WeightedParse!Y189,WeightedParse!Z189,WeightedParse!AD189,WeightedParse!AE189,WeightedParse!AF189,WeightedParse!AG189,WeightedParse!AH189,WeightedParse!AI189,WeightedParse!AO189)*Variables!$B$5),"")</f>
        <v/>
      </c>
      <c r="AF189" s="114" t="str">
        <f>IF($A189&gt;"",IF(AND(EXACT(SquadExport!$BR189,TRUE),EXACT(SquadExport!$BL189,TRUE)),HARMEAN(WeightedParse!I189,WeightedParse!J189,WeightedParse!K189,WeightedParse!N189,WeightedParse!Q189,WeightedParse!S189,WeightedParse!T189,WeightedParse!U189,WeightedParse!V189,WeightedParse!X189,WeightedParse!Z189,WeightedParse!AD189,WeightedParse!AE189,WeightedParse!AF189,WeightedParse!AH189,WeightedParse!AI189,WeightedParse!AK189,WeightedParse!AN189,WeightedParse!AO189,WeightedParse!AP189),HARMEAN(WeightedParse!I189,WeightedParse!J189,WeightedParse!K189,WeightedParse!N189,WeightedParse!Q189,WeightedParse!S189,WeightedParse!T189,WeightedParse!U189,WeightedParse!V189,WeightedParse!X189,WeightedParse!Z189,WeightedParse!AD189,WeightedParse!AE189,WeightedParse!AF189,WeightedParse!AH189,WeightedParse!AI189,WeightedParse!AK189,WeightedParse!AN189,WeightedParse!AO189,WeightedParse!AP189)*Variables!$B$5),"")</f>
        <v/>
      </c>
      <c r="AG189" s="114" t="str">
        <f>IF($A189&gt;"",IF(AND(OR(EXACT(SquadExport!$BR189,TRUE),EXACT(SquadExport!$BS189,TRUE)),OR(EXACT(SquadExport!$BK189,TRUE),EXACT(SquadExport!$BM189,TRUE))),HARMEAN(WeightedParse!I189,WeightedParse!K189,WeightedParse!Q189,WeightedParse!T189,WeightedParse!X189,WeightedParse!Z189,WeightedParse!AD189,WeightedParse!AF189,WeightedParse!AG189,WeightedParse!AJ189),HARMEAN(WeightedParse!I189,WeightedParse!K189,WeightedParse!Q189,WeightedParse!T189,WeightedParse!X189,WeightedParse!Z189,WeightedParse!AD189,WeightedParse!AF189,WeightedParse!AG189,WeightedParse!AJ189)*Variables!$B$5),"")</f>
        <v/>
      </c>
      <c r="AH189" s="114" t="str">
        <f>IF($A189&gt;"",IF(AND(OR(EXACT(SquadExport!$BR189,TRUE),EXACT(SquadExport!$BS189,TRUE)),OR(EXACT(SquadExport!$BK189,TRUE),EXACT(SquadExport!$BM189,TRUE))),HARMEAN(WeightedParse!H189,WeightedParse!K189,WeightedParse!P189,WeightedParse!Q189,WeightedParse!S189,WeightedParse!T189,WeightedParse!V189,WeightedParse!X189,WeightedParse!Y189,WeightedParse!Z189,WeightedParse!AD189,WeightedParse!AE189,WeightedParse!AF189,WeightedParse!AG189,WeightedParse!AH189,WeightedParse!AO189),HARMEAN(WeightedParse!H189,WeightedParse!K189,WeightedParse!P189,WeightedParse!Q189,WeightedParse!S189,WeightedParse!T189,WeightedParse!V189,WeightedParse!X189,WeightedParse!Y189,WeightedParse!Z189,WeightedParse!AD189,WeightedParse!AE189,WeightedParse!AF189,WeightedParse!AG189,WeightedParse!AH189,WeightedParse!AO189)*Variables!$B$5),"")</f>
        <v/>
      </c>
      <c r="AI189" s="114" t="str">
        <f>IF($A189&gt;"",IF(AND(OR(EXACT(SquadExport!$BR189,TRUE),EXACT(SquadExport!$BS189,TRUE)),OR(EXACT(SquadExport!$BK189,TRUE),EXACT(SquadExport!$BM189,TRUE))),HARMEAN(WeightedParse!H189,WeightedParse!I189,WeightedParse!K189,WeightedParse!P189,WeightedParse!Q189,WeightedParse!S189,WeightedParse!T189,WeightedParse!U189,WeightedParse!V189,WeightedParse!X189,WeightedParse!Y189,WeightedParse!Z189,WeightedParse!AD189,WeightedParse!AE189,WeightedParse!AF189,WeightedParse!AH189,WeightedParse!AI189,WeightedParse!AO189),HARMEAN(WeightedParse!H189,WeightedParse!I189,WeightedParse!K189,WeightedParse!P189,WeightedParse!Q189,WeightedParse!S189,WeightedParse!T189,WeightedParse!U189,WeightedParse!V189,WeightedParse!X189,WeightedParse!Y189,WeightedParse!Z189,WeightedParse!AD189,WeightedParse!AE189,WeightedParse!AF189,WeightedParse!AH189,WeightedParse!AI189,WeightedParse!AO189)*Variables!$B$5),"")</f>
        <v/>
      </c>
      <c r="AJ189" s="114" t="str">
        <f>IF($A189&gt;"",IF(AND(OR(EXACT(SquadExport!$BR189,TRUE),EXACT(SquadExport!$BS189,TRUE)),OR(EXACT(SquadExport!$BK189,TRUE),EXACT(SquadExport!$BM189,TRUE))),HARMEAN(WeightedParse!H189,WeightedParse!K189,WeightedParse!M189,WeightedParse!V189,WeightedParse!W189,WeightedParse!AD189,WeightedParse!AF189,WeightedParse!AH189,WeightedParse!AK189,WeightedParse!AL189,WeightedParse!AO189,WeightedParse!AP189)*(CONVERT(LEFT(SquadExport!$E189,FIND("'",SquadExport!$E189)-1)+((MID(SquadExport!$E189,FIND("'",SquadExport!$E189)+1,LEN(SquadExport!$E189)-FIND("'",SquadExport!$E189)-1))/12),"ft","m")-1)/(Variables!$C$4-1),(HARMEAN(WeightedParse!H189,WeightedParse!K189,WeightedParse!M189,WeightedParse!V189,WeightedParse!W189,WeightedParse!AD189,WeightedParse!AF189,WeightedParse!AH189,WeightedParse!AK189,WeightedParse!AL189,WeightedParse!AO189,WeightedParse!AP189)*(CONVERT(LEFT(SquadExport!$E189,FIND("'",SquadExport!$E189)-1)+((MID(SquadExport!$E189,FIND("'",SquadExport!$E189)+1,LEN(SquadExport!$E189)-FIND("'",SquadExport!$E189)-1))/12),"ft","m")-1)/(Variables!$C$4-1))*Variables!$B$5),"")</f>
        <v/>
      </c>
      <c r="AK189" s="114" t="str">
        <f>IF($A189&gt;"",IF(AND(OR(EXACT(SquadExport!$BR189,TRUE),EXACT(SquadExport!$BS189,TRUE)),OR(EXACT(SquadExport!$BK189,TRUE),EXACT(SquadExport!$BM189,TRUE))),HARMEAN(WeightedParse!J189,WeightedParse!K189,WeightedParse!T189,WeightedParse!V189,WeightedParse!X189,WeightedParse!Y189,WeightedParse!Z189,WeightedParse!AD189,WeightedParse!AH189,WeightedParse!AI189,WeightedParse!AK189,WeightedParse!AO189),HARMEAN(WeightedParse!J189,WeightedParse!K189,WeightedParse!T189,WeightedParse!V189,WeightedParse!X189,WeightedParse!Y189,WeightedParse!Z189,WeightedParse!AD189,WeightedParse!AH189,WeightedParse!AI189,WeightedParse!AK189,WeightedParse!AO189)*Variables!$B$5),"")</f>
        <v/>
      </c>
      <c r="AL189" s="114" t="str">
        <f>IF($A189&gt;"",IF(AND(OR(EXACT(SquadExport!$BR189,TRUE),EXACT(SquadExport!$BS189,TRUE)),OR(EXACT(SquadExport!$BK189,TRUE),EXACT(SquadExport!$BM189,TRUE))),HARMEAN(WeightedParse!H189,WeightedParse!I189,WeightedParse!K189,WeightedParse!Q189,WeightedParse!T189,WeightedParse!V189,WeightedParse!AB189,WeightedParse!AD189,WeightedParse!AH189,WeightedParse!AI189,WeightedParse!AJ189,WeightedParse!AN189,WeightedParse!AO189),HARMEAN(WeightedParse!H189,WeightedParse!I189,WeightedParse!K189,WeightedParse!Q189,WeightedParse!T189,WeightedParse!V189,WeightedParse!AB189,WeightedParse!AD189,WeightedParse!AH189,WeightedParse!AI189,WeightedParse!AJ189,WeightedParse!AN189,WeightedParse!AO189)*Variables!$B$5),"")</f>
        <v/>
      </c>
      <c r="AM189" s="114" t="str">
        <f>IF($A189&gt;"",IF(AND(OR(EXACT(SquadExport!$BR189,TRUE),EXACT(SquadExport!$BS189,TRUE)),OR(EXACT(SquadExport!$BK189,TRUE),EXACT(SquadExport!$BM189,TRUE))),HARMEAN(WeightedParse!I189,WeightedParse!J189,WeightedParse!K189,WeightedParse!N189,WeightedParse!Q189,WeightedParse!T189,WeightedParse!V189,WeightedParse!X189,WeightedParse!AB189,WeightedParse!AD189,WeightedParse!AG189,WeightedParse!AI189,WeightedParse!AJ189,WeightedParse!AK189,WeightedParse!AN189)*WeightedParse!BD189,(HARMEAN(WeightedParse!I189,WeightedParse!J189,WeightedParse!K189,WeightedParse!N189,WeightedParse!Q189,WeightedParse!T189,WeightedParse!V189,WeightedParse!X189,WeightedParse!AB189,WeightedParse!AD189,WeightedParse!AG189,WeightedParse!AI189,WeightedParse!AJ189,WeightedParse!AK189,WeightedParse!AN189)*WeightedParse!BD189)*Variables!$B$5),"")</f>
        <v/>
      </c>
      <c r="AN189" s="114" t="str">
        <f>IF($A189&gt;"",IF(AND(OR(EXACT(SquadExport!$BR189,TRUE),EXACT(SquadExport!$BS189,TRUE)),OR(EXACT(SquadExport!$BK189,TRUE),EXACT(SquadExport!$BM189,TRUE))),HARMEAN(WeightedParse!H189,WeightedParse!I189,WeightedParse!K189,WeightedParse!N189,WeightedParse!Q189,WeightedParse!T189,WeightedParse!V189,WeightedParse!X189,WeightedParse!Z189,WeightedParse!AD189,WeightedParse!AG189,WeightedParse!AH189,WeightedParse!AI189,WeightedParse!AJ189,WeightedParse!AN189,WeightedParse!AO189)*WeightedParse!BD189,(HARMEAN(WeightedParse!H189,WeightedParse!I189,WeightedParse!K189,WeightedParse!N189,WeightedParse!Q189,WeightedParse!T189,WeightedParse!V189,WeightedParse!X189,WeightedParse!Z189,WeightedParse!AD189,WeightedParse!AG189,WeightedParse!AH189,WeightedParse!AI189,WeightedParse!AJ189,WeightedParse!AN189,WeightedParse!AO189)*WeightedParse!BD189)*Variables!$B$5),"")</f>
        <v/>
      </c>
      <c r="AO189" s="114" t="str">
        <f>IF($A189&gt;"",IF(AND(EXACT(SquadExport!$BS189,TRUE),EXACT(SquadExport!$BL189,TRUE)),HARMEAN(WeightedParse!K189,WeightedParse!Q189,WeightedParse!T189,WeightedParse!V189,WeightedParse!X189,WeightedParse!Z189,WeightedParse!AB189,WeightedParse!AD189,WeightedParse!AG189,WeightedParse!AK189),HARMEAN(WeightedParse!K189,WeightedParse!Q189,WeightedParse!T189,WeightedParse!V189,WeightedParse!X189,WeightedParse!Z189,WeightedParse!AB189,WeightedParse!AD189,WeightedParse!AG189,WeightedParse!AK189)*Variables!$B$5),"")</f>
        <v/>
      </c>
      <c r="AP189" s="114" t="str">
        <f>IF($A189&gt;"",IF(AND(EXACT(SquadExport!$BS189,TRUE),EXACT(SquadExport!$BL189,TRUE)),HARMEAN(WeightedParse!I189,WeightedParse!K189,WeightedParse!Q189,WeightedParse!T189,WeightedParse!V189,WeightedParse!X189,WeightedParse!Z189,WeightedParse!AB189,WeightedParse!AD189,WeightedParse!AF189,WeightedParse!AG189,WeightedParse!AI189,WeightedParse!AJ189),HARMEAN(WeightedParse!I189,WeightedParse!K189,WeightedParse!Q189,WeightedParse!T189,WeightedParse!V189,WeightedParse!X189,WeightedParse!Z189,WeightedParse!AB189,WeightedParse!AD189,WeightedParse!AF189,WeightedParse!AG189,WeightedParse!AI189,WeightedParse!AJ189)*Variables!$B$5),"")</f>
        <v/>
      </c>
      <c r="AQ189" s="114" t="str">
        <f>IF($A189&gt;"",IF(AND(EXACT(SquadExport!$BS189,TRUE),EXACT(SquadExport!$BL189,TRUE)),HARMEAN(WeightedParse!I189,WeightedParse!J189,WeightedParse!K189,WeightedParse!Q189,WeightedParse!T189,WeightedParse!V189,WeightedParse!X189,WeightedParse!Z189,WeightedParse!AB189,WeightedParse!AD189,WeightedParse!AG189,WeightedParse!AI189,WeightedParse!AJ189,WeightedParse!AK189),HARMEAN(WeightedParse!I189,WeightedParse!J189,WeightedParse!K189,WeightedParse!Q189,WeightedParse!T189,WeightedParse!V189,WeightedParse!X189,WeightedParse!Z189,WeightedParse!AB189,WeightedParse!AD189,WeightedParse!AG189,WeightedParse!AI189,WeightedParse!AJ189,WeightedParse!AK189)*Variables!$B$5),"")</f>
        <v/>
      </c>
      <c r="AR189" s="114" t="str">
        <f>IF($A189&gt;"",IF(AND(EXACT(SquadExport!$BS189,TRUE),EXACT(SquadExport!$BL189,TRUE)),HARMEAN(WeightedParse!I189,WeightedParse!J189,WeightedParse!K189,WeightedParse!Q189,WeightedParse!T189,WeightedParse!V189,WeightedParse!X189,WeightedParse!Y189,WeightedParse!Z189,WeightedParse!AD189,WeightedParse!AH189,WeightedParse!AI189,WeightedParse!AJ189,WeightedParse!AK189,WeightedParse!AN189,WeightedParse!AO189),HARMEAN(WeightedParse!I189,WeightedParse!J189,WeightedParse!K189,WeightedParse!Q189,WeightedParse!T189,WeightedParse!V189,WeightedParse!X189,WeightedParse!Y189,WeightedParse!Z189,WeightedParse!AD189,WeightedParse!AH189,WeightedParse!AI189,WeightedParse!AJ189,WeightedParse!AK189,WeightedParse!AN189,WeightedParse!AO189)*Variables!$B$5),"")</f>
        <v/>
      </c>
      <c r="AS189" s="114" t="str">
        <f>IF($A189&gt;"",IF(AND(EXACT(SquadExport!$BT189,TRUE),EXACT(SquadExport!$BL189,TRUE)),HARMEAN(WeightedParse!J189,WeightedParse!K189,WeightedParse!M189,WeightedParse!T189,WeightedParse!V189,WeightedParse!X189,WeightedParse!Z189,WeightedParse!AD189,WeightedParse!AI189),(HARMEAN(WeightedParse!J189,WeightedParse!K189,WeightedParse!M189,WeightedParse!T189,WeightedParse!V189,WeightedParse!X189,WeightedParse!Z189,WeightedParse!AD189,WeightedParse!AI189)*Variables!$B$5)),"")</f>
        <v/>
      </c>
      <c r="AT189" s="114" t="str">
        <f>IF($A189&gt;"",IF(AND(EXACT(SquadExport!$BT189,TRUE),EXACT(SquadExport!$BL189,TRUE)),HARMEAN(WeightedParse!J189,WeightedParse!K189,WeightedParse!M189,WeightedParse!U189,WeightedParse!V189,WeightedParse!W189,WeightedParse!X189,WeightedParse!Z189,WeightedParse!AD189,WeightedParse!AF189,WeightedParse!AK189,WeightedParse!AL189,WeightedParse!AP189)*(CONVERT(LEFT(SquadExport!$E189,FIND("'",SquadExport!$E189)-1)+((MID(SquadExport!$E189,FIND("'",SquadExport!$E189)+1,LEN(SquadExport!$E189)-FIND("'",SquadExport!$E189)-1))/12),"ft","m")-1)/(Variables!$C$4-1),(HARMEAN(WeightedParse!J189,WeightedParse!K189,WeightedParse!M189,WeightedParse!U189,WeightedParse!V189,WeightedParse!W189,WeightedParse!X189,WeightedParse!Z189,WeightedParse!AD189,WeightedParse!AF189,WeightedParse!AK189,WeightedParse!AL189,WeightedParse!AP189)*(CONVERT(LEFT(SquadExport!$E189,FIND("'",SquadExport!$E189)-1)+((MID(SquadExport!$E189,FIND("'",SquadExport!$E189)+1,LEN(SquadExport!$E189)-FIND("'",SquadExport!$E189)-1))/12),"ft","m")-1)/(Variables!$C$4-1)))*Variables!$B$5,"")</f>
        <v/>
      </c>
      <c r="AU189" s="114" t="str">
        <f>IF($A189&gt;"",IF(AND(EXACT(SquadExport!$BT189,TRUE),EXACT(SquadExport!$BL189,TRUE)),HARMEAN(WeightedParse!I189,WeightedParse!J189,WeightedParse!K189,WeightedParse!Q189,WeightedParse!T189,WeightedParse!V189,WeightedParse!X189,WeightedParse!Z189,WeightedParse!AB189,WeightedParse!AD189,WeightedParse!AF189,WeightedParse!AG189,WeightedParse!AK189,WeightedParse!AP189),HARMEAN(WeightedParse!I189,WeightedParse!J189,WeightedParse!K189,WeightedParse!Q189,WeightedParse!T189,WeightedParse!V189,WeightedParse!X189,WeightedParse!Z189,WeightedParse!AB189,WeightedParse!AD189,WeightedParse!AF189,WeightedParse!AG189,WeightedParse!AK189,WeightedParse!AP189)*Variables!$B$5),"")</f>
        <v/>
      </c>
      <c r="AV189" s="114" t="str">
        <f>IF($A189&gt;"",IF(AND(EXACT(SquadExport!$BT189,TRUE),EXACT(SquadExport!$BL189,TRUE)),HARMEAN(WeightedParse!I189,WeightedParse!J189,WeightedParse!K189,WeightedParse!Q189,WeightedParse!T189,WeightedParse!V189,WeightedParse!X189,WeightedParse!Z189,WeightedParse!AD189,WeightedParse!AH189,WeightedParse!AI189,WeightedParse!AJ189,WeightedParse!AK189,WeightedParse!AN189,WeightedParse!AO189),HARMEAN(WeightedParse!I189,WeightedParse!J189,WeightedParse!K189,WeightedParse!Q189,WeightedParse!T189,WeightedParse!V189,WeightedParse!X189,WeightedParse!Z189,WeightedParse!AD189,WeightedParse!AH189,WeightedParse!AI189,WeightedParse!AJ189,WeightedParse!AK189,WeightedParse!AN189,WeightedParse!AO189)*Variables!$B$5),"")</f>
        <v/>
      </c>
      <c r="AW189" s="114" t="str">
        <f>IF($A189&gt;"",IF(AND(EXACT(SquadExport!$BT189,TRUE),EXACT(SquadExport!$BL189,TRUE)),HARMEAN(WeightedParse!I189,WeightedParse!J189,WeightedParse!K189,WeightedParse!Q189,WeightedParse!T189,WeightedParse!V189,WeightedParse!X189,WeightedParse!Z189,WeightedParse!AB189,WeightedParse!AD189,WeightedParse!AF189,WeightedParse!AG189,WeightedParse!AI189,WeightedParse!AJ189,WeightedParse!AK189),HARMEAN(WeightedParse!I189,WeightedParse!J189,WeightedParse!K189,WeightedParse!Q189,WeightedParse!T189,WeightedParse!V189,WeightedParse!X189,WeightedParse!Z189,WeightedParse!AB189,WeightedParse!AD189,WeightedParse!AF189,WeightedParse!AG189,WeightedParse!AI189,WeightedParse!AJ189,WeightedParse!AK189)*Variables!$B$5),"")</f>
        <v/>
      </c>
      <c r="AX189" s="114" t="str">
        <f>IF($A189&gt;"",IF(AND(EXACT(SquadExport!$BT189,TRUE),EXACT(SquadExport!$BL189,TRUE)),HARMEAN(WeightedParse!K189,WeightedParse!Q189,WeightedParse!U189,WeightedParse!V189,WeightedParse!W189,WeightedParse!X189,WeightedParse!Y189,WeightedParse!Z189,WeightedParse!AD189,WeightedParse!AF189,WeightedParse!AH189,WeightedParse!AI189,WeightedParse!AJ189,WeightedParse!AK189,WeightedParse!AN189,WeightedParse!AO189,WeightedParse!AP189),HARMEAN(WeightedParse!K189,WeightedParse!Q189,WeightedParse!U189,WeightedParse!V189,WeightedParse!W189,WeightedParse!X189,WeightedParse!Y189,WeightedParse!Z189,WeightedParse!AD189,WeightedParse!AF189,WeightedParse!AH189,WeightedParse!AI189,WeightedParse!AJ189,WeightedParse!AK189,WeightedParse!AN189,WeightedParse!AO189,WeightedParse!AP189)*Variables!$B$5),"")</f>
        <v/>
      </c>
      <c r="AY189" s="114" t="str">
        <f>IF($A189&gt;"",IF(AND(EXACT(SquadExport!$BT189,TRUE),EXACT(SquadExport!$BL189,TRUE)),HARMEAN(WeightedParse!I189,WeightedParse!J189,WeightedParse!K189,WeightedParse!M189,WeightedParse!N189,WeightedParse!Q189,WeightedParse!T189,WeightedParse!V189,WeightedParse!X189,WeightedParse!Z189,WeightedParse!AD189,WeightedParse!AF189,WeightedParse!AG189,WeightedParse!AH189,WeightedParse!AI189,WeightedParse!AJ189,WeightedParse!AK189,WeightedParse!AL189,WeightedParse!AN189,WeightedParse!AO189,WeightedParse!AP189),HARMEAN(WeightedParse!I189,WeightedParse!J189,WeightedParse!K189,WeightedParse!M189,WeightedParse!N189,WeightedParse!Q189,WeightedParse!T189,WeightedParse!V189,WeightedParse!X189,WeightedParse!Z189,WeightedParse!AD189,WeightedParse!AF189,WeightedParse!AG189,WeightedParse!AH189,WeightedParse!AI189,WeightedParse!AJ189,WeightedParse!AK189,WeightedParse!AL189,WeightedParse!AN189,WeightedParse!AO189,WeightedParse!AP189)*Variables!$B$5),"")</f>
        <v/>
      </c>
    </row>
    <row r="190" spans="1:51" ht="15" customHeight="1" x14ac:dyDescent="0.25">
      <c r="A190" s="3" t="str">
        <f>IF(WeightedParse!A190&gt;"",WeightedParse!A190,"")</f>
        <v/>
      </c>
      <c r="B190" s="4" t="str">
        <f>IF(WeightedParse!B190&gt;0,WeightedParse!B190,"")</f>
        <v/>
      </c>
      <c r="C190" s="4" t="str">
        <f>IF(A190&gt;"",IF(AND(B190&lt;=Variables!$B$8,G190&gt;2),"Youth",IF(AND(B190&lt;=Variables!$B$8,G190&lt;=2),"Prospect",IF(AND(B190&gt;=Variables!$B$9,G190&gt;2),"Old",IF(G190&gt;=3,"Reserves","First Team")))),"")</f>
        <v/>
      </c>
      <c r="D190" s="4" t="str">
        <f>SquadExport!BJ190</f>
        <v/>
      </c>
      <c r="E190" s="4" t="str">
        <f>IF(A190&gt;"",VLOOKUP(F190,Roles!A:B,2,FALSE)&amp;IF(OR(VLOOKUP(F190,Roles!$A:$B,2,FALSE)="FB",VLOOKUP(F190,Roles!$A:$B,2,FALSE)="WB",VLOOKUP(F190,Roles!$A:$B,2,FALSE)="WM",VLOOKUP(F190,Roles!$A:$B,2,FALSE)="W"),IF(AND(SquadExport!BK190=TRUE,SquadExport!BM190=TRUE,WeightedParse!BB190&gt;=WeightedParse!BC190)," (R)",IF(AND(SquadExport!BK190=TRUE,SquadExport!BM190=TRUE,WeightedParse!BB190&lt;WeightedParse!BC190)," (L)",IF(AND(SquadExport!BK190=TRUE,SquadExport!BM190=FALSE), " (L)",IF(AND(SquadExport!BK190=FALSE,SquadExport!BM190=TRUE)," (R)","")))),""),"")</f>
        <v/>
      </c>
      <c r="F190" s="4" t="str" cm="1">
        <f t="array" ref="F190">IF(A190&gt;"",INDEX($J$1:$AY$1,SUMPRODUCT(MAX(($J$2:$AY$200=MAX($J190:$AY190))*(COLUMN($J$2:$AY$200))))-COLUMN($J$1)+1),"")</f>
        <v/>
      </c>
      <c r="G190" s="4" t="str">
        <f t="shared" si="6"/>
        <v/>
      </c>
      <c r="H190" s="4" t="str">
        <f t="shared" si="7"/>
        <v/>
      </c>
      <c r="I190" s="5" t="str">
        <f t="shared" si="8"/>
        <v/>
      </c>
      <c r="J190" s="114" t="str">
        <f>IF($A190&gt;"",HARMEAN(WeightedParse!V190,WeightedParse!Y190,WeightedParse!Z190,WeightedParse!AE190,WeightedParse!AJ190,WeightedParse!AQ190,WeightedParse!AR190,WeightedParse!AS190,WeightedParse!AU190,WeightedParse!AV190,WeightedParse!AW190,WeightedParse!AY190,WeightedParse!BA190),"")</f>
        <v/>
      </c>
      <c r="K190" s="114" t="str">
        <f>IF(A190&gt;"",HARMEAN(WeightedParse!K190,WeightedParse!Q190,WeightedParse!V190,WeightedParse!X190,WeightedParse!Y190,WeightedParse!Z190,WeightedParse!AE190,WeightedParse!AG190,WeightedParse!AI190,WeightedParse!AJ190,WeightedParse!AQ190,WeightedParse!AR190,WeightedParse!AS190,WeightedParse!AU190,WeightedParse!AV190,WeightedParse!AW190,WeightedParse!AY190,WeightedParse!AZ190,WeightedParse!BA190),"")</f>
        <v/>
      </c>
      <c r="L190" s="114" t="str">
        <f>IF($A190&gt;"",IF(AND(EXACT(SquadExport!$BO190,TRUE),EXACT(SquadExport!$BL190,TRUE)),HARMEAN(WeightedParse!M190,WeightedParse!P190,WeightedParse!S190,WeightedParse!U190,WeightedParse!V190,WeightedParse!W190,WeightedParse!Y190,WeightedParse!AE190,WeightedParse!AL190,WeightedParse!AN190,WeightedParse!AP190),HARMEAN(WeightedParse!M190,WeightedParse!P190,WeightedParse!S190,WeightedParse!U190,WeightedParse!V190,WeightedParse!W190,WeightedParse!Y190,WeightedParse!AE190,WeightedParse!AL190,WeightedParse!AN190,WeightedParse!AP190)*Variables!$B$5),"")</f>
        <v/>
      </c>
      <c r="M190" s="114" t="str">
        <f>IF($A190&gt;"",IF(AND(EXACT(SquadExport!$BO190,TRUE),EXACT(SquadExport!$BL190,TRUE)),HARMEAN(WeightedParse!M190,WeightedParse!P190,WeightedParse!S190,WeightedParse!U190,WeightedParse!V190,WeightedParse!W190,WeightedParse!X190,WeightedParse!Y190,WeightedParse!Z190,WeightedParse!AE190,WeightedParse!AL190,WeightedParse!AN190,WeightedParse!AP190),HARMEAN(WeightedParse!M190,WeightedParse!P190,WeightedParse!S190,WeightedParse!U190,WeightedParse!V190,WeightedParse!W190,WeightedParse!X190,WeightedParse!Y190,WeightedParse!Z190,WeightedParse!AE190,WeightedParse!AL190,WeightedParse!AN190,WeightedParse!AP190)*Variables!$B$5),"")</f>
        <v/>
      </c>
      <c r="N190" s="114" t="str">
        <f>IF($A190&gt;"",IF(AND(EXACT(SquadExport!$BO190,TRUE),EXACT(SquadExport!$BL190,TRUE)),HARMEAN(WeightedParse!K190,WeightedParse!M190,WeightedParse!P190,WeightedParse!Q190,WeightedParse!S190,WeightedParse!T190,WeightedParse!U190,WeightedParse!V190,WeightedParse!W190,WeightedParse!X190,WeightedParse!Y190,WeightedParse!Z190,WeightedParse!AE190,WeightedParse!AG190,WeightedParse!AL190,WeightedParse!AN190,WeightedParse!AP190),HARMEAN(WeightedParse!K190,WeightedParse!M190,WeightedParse!P190,WeightedParse!Q190,WeightedParse!S190,WeightedParse!T190,WeightedParse!U190,WeightedParse!V190,WeightedParse!W190,WeightedParse!X190,WeightedParse!Y190,WeightedParse!Z190,WeightedParse!AE190,WeightedParse!AG190,WeightedParse!AL190,WeightedParse!AN190,WeightedParse!AP190)*Variables!$B$5),"")</f>
        <v/>
      </c>
      <c r="O190" s="114" t="str">
        <f>IF($A190&gt;"",IF(AND(EXACT(SquadExport!$BO190,TRUE),EXACT(SquadExport!$BL190,TRUE)),HARMEAN(WeightedParse!I190,WeightedParse!K190,WeightedParse!M190,WeightedParse!P190,WeightedParse!Q190,WeightedParse!S190,WeightedParse!T190,WeightedParse!V190,WeightedParse!W190,WeightedParse!X190,WeightedParse!Y190,WeightedParse!Z190,WeightedParse!AB190,WeightedParse!AE190,WeightedParse!AF190,WeightedParse!AG190,WeightedParse!AJ190,WeightedParse!AK190,WeightedParse!AL190,WeightedParse!AN190,WeightedParse!AO190,WeightedParse!AP190),HARMEAN(WeightedParse!I190,WeightedParse!K190,WeightedParse!M190,WeightedParse!P190,WeightedParse!Q190,WeightedParse!S190,WeightedParse!T190,WeightedParse!V190,WeightedParse!W190,WeightedParse!X190,WeightedParse!Y190,WeightedParse!Z190,WeightedParse!AB190,WeightedParse!AE190,WeightedParse!AF190,WeightedParse!AG190,WeightedParse!AJ190,WeightedParse!AK190,WeightedParse!AL190,WeightedParse!AN190,WeightedParse!AO190,WeightedParse!AP190)*Variables!$B$5),"")</f>
        <v/>
      </c>
      <c r="P190" s="114" t="str">
        <f>IF($A190&gt;"",IF(AND(OR(EXACT(SquadExport!$BO190,TRUE),EXACT(SquadExport!$BP190,TRUE)),OR(EXACT(SquadExport!$BK190,TRUE),EXACT(SquadExport!$BM190,TRUE))),HARMEAN(WeightedParse!M190,WeightedParse!P190,WeightedParse!S190,WeightedParse!U190,WeightedParse!V190,WeightedParse!W190,WeightedParse!Y190,WeightedParse!AE190,WeightedParse!AF190,WeightedParse!AP190),HARMEAN(WeightedParse!M190,WeightedParse!P190,WeightedParse!S190,WeightedParse!U190,WeightedParse!V190,WeightedParse!W190,WeightedParse!Y190,WeightedParse!AE190,WeightedParse!AF190,WeightedParse!AP190)*Variables!$B$5),"")</f>
        <v/>
      </c>
      <c r="Q190" s="114" t="str">
        <f>IF($A190&gt;"",IF(AND(OR(EXACT(SquadExport!$BO190,TRUE),EXACT(SquadExport!$BP190,TRUE)),OR(EXACT(SquadExport!$BK190,TRUE),EXACT(SquadExport!$BM190,TRUE))),HARMEAN(WeightedParse!H190,WeightedParse!P190,WeightedParse!Q190,WeightedParse!S190,WeightedParse!T190,WeightedParse!V190,WeightedParse!X190,WeightedParse!Y190,WeightedParse!Z190,WeightedParse!AE190,WeightedParse!AF190,WeightedParse!AH190,WeightedParse!AN190,WeightedParse!AO190),HARMEAN(WeightedParse!H190,WeightedParse!P190,WeightedParse!Q190,WeightedParse!S190,WeightedParse!T190,WeightedParse!V190,WeightedParse!X190,WeightedParse!Y190,WeightedParse!Z190,WeightedParse!AE190,WeightedParse!AF190,WeightedParse!AH190,WeightedParse!AN190,WeightedParse!AO190)*Variables!$B$5),"")</f>
        <v/>
      </c>
      <c r="R190" s="115" t="str">
        <f>IF($A190&gt;"",IF(AND(OR(EXACT(SquadExport!$BO190,TRUE),EXACT(SquadExport!$BP190,TRUE)),OR(EXACT(SquadExport!$BK190,TRUE),EXACT(SquadExport!$BM190,TRUE))),HARMEAN(WeightedParse!H190,WeightedParse!I190,WeightedParse!K190,WeightedParse!P190,WeightedParse!Q190,WeightedParse!S190,WeightedParse!T190,WeightedParse!V190,WeightedParse!Y190,WeightedParse!Z190,WeightedParse!AD190,WeightedParse!AE190,WeightedParse!AF190,WeightedParse!AH190,WeightedParse!AI190,WeightedParse!AJ190,WeightedParse!AN190,WeightedParse!AO190),HARMEAN(WeightedParse!H190,WeightedParse!I190,WeightedParse!K190,WeightedParse!P190,WeightedParse!Q190,WeightedParse!S190,WeightedParse!T190,WeightedParse!V190,WeightedParse!Y190,WeightedParse!Z190,WeightedParse!AD190,WeightedParse!AE190,WeightedParse!AF190,WeightedParse!AH190,WeightedParse!AI190,WeightedParse!AJ190,WeightedParse!AN190,WeightedParse!AO190)*Variables!$B$5),"")</f>
        <v/>
      </c>
      <c r="S190" s="115" t="str">
        <f>IF($A190&gt;"",IF(AND(OR(EXACT(SquadExport!$BO190,TRUE),EXACT(SquadExport!$BP190,TRUE)),OR(EXACT(SquadExport!$BK190,TRUE),EXACT(SquadExport!$BM190,TRUE))),HARMEAN(WeightedParse!H190,WeightedParse!I190,WeightedParse!K190,WeightedParse!Q190,WeightedParse!S190,WeightedParse!T190,WeightedParse!V190,WeightedParse!X190,WeightedParse!Z190,WeightedParse!AB190,WeightedParse!AD190,WeightedParse!AF190,WeightedParse!AG190,WeightedParse!AH190,WeightedParse!AI190,WeightedParse!AJ190,WeightedParse!AK190,WeightedParse!AN190,WeightedParse!AO190),HARMEAN(WeightedParse!H190,WeightedParse!I190,WeightedParse!K190,WeightedParse!Q190,WeightedParse!S190,WeightedParse!T190,WeightedParse!V190,WeightedParse!X190,WeightedParse!Z190,WeightedParse!AB190,WeightedParse!AD190,WeightedParse!AF190,WeightedParse!AG190,WeightedParse!AH190,WeightedParse!AI190,WeightedParse!AJ190,WeightedParse!AK190,WeightedParse!AN190,WeightedParse!AO190)*Variables!$B$5),"")</f>
        <v/>
      </c>
      <c r="T190" s="114" t="str">
        <f>IF($A190&gt;"",IF(AND(OR(EXACT(SquadExport!$BO190,TRUE),EXACT(SquadExport!$BP190,TRUE)),OR(EXACT(SquadExport!$BK190,TRUE),EXACT(SquadExport!$BM190,TRUE))),HARMEAN(WeightedParse!I190,WeightedParse!K190,WeightedParse!N190,WeightedParse!P190,WeightedParse!Q190,WeightedParse!S190,WeightedParse!T190,WeightedParse!V190,WeightedParse!X190,WeightedParse!Y190,WeightedParse!Z190,WeightedParse!AB190,WeightedParse!AD190,WeightedParse!AE190,WeightedParse!AF190,WeightedParse!AH190,WeightedParse!AI190,WeightedParse!AJ190,WeightedParse!AN190,WeightedParse!AO190)*WeightedParse!BD190,(HARMEAN(WeightedParse!I190,WeightedParse!K190,WeightedParse!N190,WeightedParse!P190,WeightedParse!Q190,WeightedParse!S190,WeightedParse!T190,WeightedParse!V190,WeightedParse!X190,WeightedParse!Y190,WeightedParse!Z190,WeightedParse!AB190,WeightedParse!AD190,WeightedParse!AE190,WeightedParse!AF190,WeightedParse!AH190,WeightedParse!AI190,WeightedParse!AJ190,WeightedParse!AN190,WeightedParse!AO190)*WeightedParse!BD190)*Variables!$B$5),"")</f>
        <v/>
      </c>
      <c r="U190" s="114" t="str">
        <f>IF($A190&gt;"",IF(EXACT(SquadExport!$BQ190,TRUE),HARMEAN(WeightedParse!P190,WeightedParse!S190,WeightedParse!V190,WeightedParse!X190,WeightedParse!Y190,WeightedParse!Z190,WeightedParse!AE190,WeightedParse!AF190,WeightedParse!AP190),HARMEAN(WeightedParse!P190,WeightedParse!S190,WeightedParse!V190,WeightedParse!X190,WeightedParse!Y190,WeightedParse!Z190,WeightedParse!AE190,WeightedParse!AF190,WeightedParse!AP190)*Variables!$B$5),"")</f>
        <v/>
      </c>
      <c r="V190" s="114" t="str">
        <f>IF($A190&gt;"",IF(EXACT(SquadExport!$BQ190,TRUE),HARMEAN(WeightedParse!K190,WeightedParse!Q190,WeightedParse!S190,WeightedParse!T190,WeightedParse!V190,WeightedParse!X190,WeightedParse!Z190,WeightedParse!AE190,WeightedParse!AF190,WeightedParse!AG190,WeightedParse!AH190,WeightedParse!AK190),HARMEAN(WeightedParse!K190,WeightedParse!Q190,WeightedParse!S190,WeightedParse!T190,WeightedParse!V190,WeightedParse!X190,WeightedParse!Z190,WeightedParse!AE190,WeightedParse!AF190,WeightedParse!AG190,WeightedParse!AH190,WeightedParse!AK190)*Variables!$B$5),"")</f>
        <v/>
      </c>
      <c r="W190" s="114" t="str">
        <f>IF($A190&gt;"",IF(EXACT(SquadExport!$BQ190,TRUE),HARMEAN(WeightedParse!I190,WeightedParse!K190,WeightedParse!N190,WeightedParse!Q190,WeightedParse!T190,WeightedParse!V190,WeightedParse!X190,WeightedParse!Z190,WeightedParse!AB190,WeightedParse!AD190,WeightedParse!AF190,WeightedParse!AG190,WeightedParse!AK190),HARMEAN(WeightedParse!I190,WeightedParse!K190,WeightedParse!N190,WeightedParse!Q190,WeightedParse!T190,WeightedParse!V190,WeightedParse!X190,WeightedParse!Z190,WeightedParse!AB190,WeightedParse!AD190,WeightedParse!AF190,WeightedParse!AG190,WeightedParse!AK190)*Variables!$B$5),"")</f>
        <v/>
      </c>
      <c r="X190" s="114" t="str">
        <f>IF($A190&gt;"",IF(EXACT(SquadExport!$BQ190,TRUE),HARMEAN(WeightedParse!K190,WeightedParse!P190,WeightedParse!Q190,WeightedParse!S190,WeightedParse!U190,WeightedParse!V190,WeightedParse!X190,WeightedParse!Y190,WeightedParse!Z190,WeightedParse!AE190,WeightedParse!AF190,WeightedParse!AH190,WeightedParse!AO190,WeightedParse!AP190),HARMEAN(WeightedParse!K190,WeightedParse!P190,WeightedParse!Q190,WeightedParse!S190,WeightedParse!U190,WeightedParse!V190,WeightedParse!X190,WeightedParse!Y190,WeightedParse!Z190,WeightedParse!AE190,WeightedParse!AF190,WeightedParse!AH190,WeightedParse!AO190,WeightedParse!AP190)*Variables!$B$5),"")</f>
        <v/>
      </c>
      <c r="Y190" s="114" t="str">
        <f>IF($A190&gt;"",IF(EXACT(SquadExport!$BQ190,TRUE),HARMEAN(WeightedParse!P190,WeightedParse!Q190,WeightedParse!S190,WeightedParse!U190,WeightedParse!V190,WeightedParse!W190,WeightedParse!Y190,WeightedParse!AE190,WeightedParse!AF190,WeightedParse!AH190,WeightedParse!AJ190,WeightedParse!AN190,WeightedParse!AO190,WeightedParse!AP190),HARMEAN(WeightedParse!P190,WeightedParse!Q190,WeightedParse!S190,WeightedParse!U190,WeightedParse!V190,WeightedParse!W190,WeightedParse!Y190,WeightedParse!AE190,WeightedParse!AF190,WeightedParse!AH190,WeightedParse!AJ190,WeightedParse!AN190,WeightedParse!AO190,WeightedParse!AP190)*Variables!$B$5),"")</f>
        <v/>
      </c>
      <c r="Z190" s="114" t="str">
        <f>IF($A190&gt;"",IF(EXACT(SquadExport!$BQ190,TRUE),HARMEAN(WeightedParse!M190,WeightedParse!P190,WeightedParse!Q190,WeightedParse!S190,WeightedParse!U190,WeightedParse!V190,WeightedParse!W190,WeightedParse!X190,WeightedParse!Y190,WeightedParse!Z190,WeightedParse!AE190,WeightedParse!AF190,WeightedParse!AH190,WeightedParse!AL190,WeightedParse!AO190,WeightedParse!AP190),HARMEAN(WeightedParse!M190,WeightedParse!P190,WeightedParse!Q190,WeightedParse!S190,WeightedParse!U190,WeightedParse!V190,WeightedParse!W190,WeightedParse!X190,WeightedParse!Y190,WeightedParse!Z190,WeightedParse!AE190,WeightedParse!AF190,WeightedParse!AH190,WeightedParse!AL190,WeightedParse!AO190,WeightedParse!AP190)*Variables!$B$5),"")</f>
        <v/>
      </c>
      <c r="AA190" s="114" t="str">
        <f>IF($A190&gt;"",IF(EXACT(SquadExport!$BQ190,TRUE),HARMEAN(WeightedParse!J190,WeightedParse!K190,WeightedParse!N190,WeightedParse!P190,WeightedParse!Q190,WeightedParse!S190,WeightedParse!V190,WeightedParse!X190,WeightedParse!Y190,WeightedParse!Z190,WeightedParse!AD190,WeightedParse!AE190,WeightedParse!AH190,WeightedParse!AI190,WeightedParse!AK190,WeightedParse!AN190,WeightedParse!AO190,WeightedParse!AP190),HARMEAN(WeightedParse!J190,WeightedParse!K190,WeightedParse!N190,WeightedParse!P190,WeightedParse!Q190,WeightedParse!S190,WeightedParse!V190,WeightedParse!X190,WeightedParse!Y190,WeightedParse!Z190,WeightedParse!AD190,WeightedParse!AE190,WeightedParse!AH190,WeightedParse!AI190,WeightedParse!AK190,WeightedParse!AN190,WeightedParse!AO190,WeightedParse!AP190)*Variables!$B$5),"")</f>
        <v/>
      </c>
      <c r="AB190" s="114" t="str">
        <f>IF($A190&gt;"",IF(AND(EXACT(SquadExport!$BR190,TRUE),EXACT(SquadExport!$BL190,TRUE)),HARMEAN(WeightedParse!I190,WeightedParse!K190,WeightedParse!N190,WeightedParse!Q190,WeightedParse!T190,WeightedParse!V190,WeightedParse!X190,WeightedParse!Y190,WeightedParse!Z190,WeightedParse!AD190,WeightedParse!AE190,WeightedParse!AF190,WeightedParse!AG190,WeightedParse!AH190,WeightedParse!AI190,WeightedParse!AJ190,WeightedParse!AK190,WeightedParse!AN190,WeightedParse!AO190),HARMEAN(WeightedParse!I190,WeightedParse!K190,WeightedParse!N190,WeightedParse!Q190,WeightedParse!T190,WeightedParse!V190,WeightedParse!X190,WeightedParse!Y190,WeightedParse!Z190,WeightedParse!AD190,WeightedParse!AE190,WeightedParse!AF190,WeightedParse!AG190,WeightedParse!AH190,WeightedParse!AI190,WeightedParse!AJ190,WeightedParse!AK190,WeightedParse!AN190,WeightedParse!AO190)*Variables!$B$5),"")</f>
        <v/>
      </c>
      <c r="AC190" s="114" t="str">
        <f>IF($A190&gt;"",IF(AND(EXACT(SquadExport!$BR190,TRUE),EXACT(SquadExport!$BL190,TRUE)),HARMEAN(WeightedParse!K190,WeightedParse!Q190,WeightedParse!S190,WeightedParse!T190,WeightedParse!V190,WeightedParse!X190,WeightedParse!Y190,WeightedParse!Z190,WeightedParse!AD190,WeightedParse!AE190,WeightedParse!AF190,WeightedParse!AG190,WeightedParse!AH190,WeightedParse!AO190),HARMEAN(WeightedParse!K190,WeightedParse!Q190,WeightedParse!S190,WeightedParse!T190,WeightedParse!V190,WeightedParse!X190,WeightedParse!Y190,WeightedParse!Z190,WeightedParse!AD190,WeightedParse!AE190,WeightedParse!AF190,WeightedParse!AG190,WeightedParse!AH190,WeightedParse!AO190)*Variables!$B$5),"")</f>
        <v/>
      </c>
      <c r="AD190" s="114" t="str">
        <f>IF($A190&gt;"",IF(AND(EXACT(SquadExport!$BR190,TRUE),EXACT(SquadExport!$BL190,TRUE)),HARMEAN(WeightedParse!I190,WeightedParse!J190,WeightedParse!K190,WeightedParse!N190,WeightedParse!Q190,WeightedParse!S190,WeightedParse!T190,WeightedParse!V190,WeightedParse!X190,WeightedParse!Z190,WeightedParse!AB190,WeightedParse!AD190,WeightedParse!AG190,WeightedParse!AH190,WeightedParse!AI190,WeightedParse!AK190,WeightedParse!AO190),HARMEAN(WeightedParse!I190,WeightedParse!J190,WeightedParse!K190,WeightedParse!N190,WeightedParse!Q190,WeightedParse!S190,WeightedParse!T190,WeightedParse!V190,WeightedParse!X190,WeightedParse!Z190,WeightedParse!AB190,WeightedParse!AD190,WeightedParse!AG190,WeightedParse!AH190,WeightedParse!AI190,WeightedParse!AK190,WeightedParse!AO190)*Variables!$B$5),"")</f>
        <v/>
      </c>
      <c r="AE190" s="114" t="str">
        <f>IF($A190&gt;"",IF(AND(EXACT(SquadExport!$BR190,TRUE),EXACT(SquadExport!$BL190,TRUE)),HARMEAN(WeightedParse!K190,WeightedParse!N190,WeightedParse!P190,WeightedParse!Q190,WeightedParse!S190,WeightedParse!T190,WeightedParse!U190,WeightedParse!V190,WeightedParse!X190,WeightedParse!Y190,WeightedParse!Z190,WeightedParse!AD190,WeightedParse!AE190,WeightedParse!AF190,WeightedParse!AG190,WeightedParse!AH190,WeightedParse!AI190,WeightedParse!AO190),HARMEAN(WeightedParse!K190,WeightedParse!N190,WeightedParse!P190,WeightedParse!Q190,WeightedParse!S190,WeightedParse!T190,WeightedParse!U190,WeightedParse!V190,WeightedParse!X190,WeightedParse!Y190,WeightedParse!Z190,WeightedParse!AD190,WeightedParse!AE190,WeightedParse!AF190,WeightedParse!AG190,WeightedParse!AH190,WeightedParse!AI190,WeightedParse!AO190)*Variables!$B$5),"")</f>
        <v/>
      </c>
      <c r="AF190" s="114" t="str">
        <f>IF($A190&gt;"",IF(AND(EXACT(SquadExport!$BR190,TRUE),EXACT(SquadExport!$BL190,TRUE)),HARMEAN(WeightedParse!I190,WeightedParse!J190,WeightedParse!K190,WeightedParse!N190,WeightedParse!Q190,WeightedParse!S190,WeightedParse!T190,WeightedParse!U190,WeightedParse!V190,WeightedParse!X190,WeightedParse!Z190,WeightedParse!AD190,WeightedParse!AE190,WeightedParse!AF190,WeightedParse!AH190,WeightedParse!AI190,WeightedParse!AK190,WeightedParse!AN190,WeightedParse!AO190,WeightedParse!AP190),HARMEAN(WeightedParse!I190,WeightedParse!J190,WeightedParse!K190,WeightedParse!N190,WeightedParse!Q190,WeightedParse!S190,WeightedParse!T190,WeightedParse!U190,WeightedParse!V190,WeightedParse!X190,WeightedParse!Z190,WeightedParse!AD190,WeightedParse!AE190,WeightedParse!AF190,WeightedParse!AH190,WeightedParse!AI190,WeightedParse!AK190,WeightedParse!AN190,WeightedParse!AO190,WeightedParse!AP190)*Variables!$B$5),"")</f>
        <v/>
      </c>
      <c r="AG190" s="114" t="str">
        <f>IF($A190&gt;"",IF(AND(OR(EXACT(SquadExport!$BR190,TRUE),EXACT(SquadExport!$BS190,TRUE)),OR(EXACT(SquadExport!$BK190,TRUE),EXACT(SquadExport!$BM190,TRUE))),HARMEAN(WeightedParse!I190,WeightedParse!K190,WeightedParse!Q190,WeightedParse!T190,WeightedParse!X190,WeightedParse!Z190,WeightedParse!AD190,WeightedParse!AF190,WeightedParse!AG190,WeightedParse!AJ190),HARMEAN(WeightedParse!I190,WeightedParse!K190,WeightedParse!Q190,WeightedParse!T190,WeightedParse!X190,WeightedParse!Z190,WeightedParse!AD190,WeightedParse!AF190,WeightedParse!AG190,WeightedParse!AJ190)*Variables!$B$5),"")</f>
        <v/>
      </c>
      <c r="AH190" s="114" t="str">
        <f>IF($A190&gt;"",IF(AND(OR(EXACT(SquadExport!$BR190,TRUE),EXACT(SquadExport!$BS190,TRUE)),OR(EXACT(SquadExport!$BK190,TRUE),EXACT(SquadExport!$BM190,TRUE))),HARMEAN(WeightedParse!H190,WeightedParse!K190,WeightedParse!P190,WeightedParse!Q190,WeightedParse!S190,WeightedParse!T190,WeightedParse!V190,WeightedParse!X190,WeightedParse!Y190,WeightedParse!Z190,WeightedParse!AD190,WeightedParse!AE190,WeightedParse!AF190,WeightedParse!AG190,WeightedParse!AH190,WeightedParse!AO190),HARMEAN(WeightedParse!H190,WeightedParse!K190,WeightedParse!P190,WeightedParse!Q190,WeightedParse!S190,WeightedParse!T190,WeightedParse!V190,WeightedParse!X190,WeightedParse!Y190,WeightedParse!Z190,WeightedParse!AD190,WeightedParse!AE190,WeightedParse!AF190,WeightedParse!AG190,WeightedParse!AH190,WeightedParse!AO190)*Variables!$B$5),"")</f>
        <v/>
      </c>
      <c r="AI190" s="114" t="str">
        <f>IF($A190&gt;"",IF(AND(OR(EXACT(SquadExport!$BR190,TRUE),EXACT(SquadExport!$BS190,TRUE)),OR(EXACT(SquadExport!$BK190,TRUE),EXACT(SquadExport!$BM190,TRUE))),HARMEAN(WeightedParse!H190,WeightedParse!I190,WeightedParse!K190,WeightedParse!P190,WeightedParse!Q190,WeightedParse!S190,WeightedParse!T190,WeightedParse!U190,WeightedParse!V190,WeightedParse!X190,WeightedParse!Y190,WeightedParse!Z190,WeightedParse!AD190,WeightedParse!AE190,WeightedParse!AF190,WeightedParse!AH190,WeightedParse!AI190,WeightedParse!AO190),HARMEAN(WeightedParse!H190,WeightedParse!I190,WeightedParse!K190,WeightedParse!P190,WeightedParse!Q190,WeightedParse!S190,WeightedParse!T190,WeightedParse!U190,WeightedParse!V190,WeightedParse!X190,WeightedParse!Y190,WeightedParse!Z190,WeightedParse!AD190,WeightedParse!AE190,WeightedParse!AF190,WeightedParse!AH190,WeightedParse!AI190,WeightedParse!AO190)*Variables!$B$5),"")</f>
        <v/>
      </c>
      <c r="AJ190" s="114" t="str">
        <f>IF($A190&gt;"",IF(AND(OR(EXACT(SquadExport!$BR190,TRUE),EXACT(SquadExport!$BS190,TRUE)),OR(EXACT(SquadExport!$BK190,TRUE),EXACT(SquadExport!$BM190,TRUE))),HARMEAN(WeightedParse!H190,WeightedParse!K190,WeightedParse!M190,WeightedParse!V190,WeightedParse!W190,WeightedParse!AD190,WeightedParse!AF190,WeightedParse!AH190,WeightedParse!AK190,WeightedParse!AL190,WeightedParse!AO190,WeightedParse!AP190)*(CONVERT(LEFT(SquadExport!$E190,FIND("'",SquadExport!$E190)-1)+((MID(SquadExport!$E190,FIND("'",SquadExport!$E190)+1,LEN(SquadExport!$E190)-FIND("'",SquadExport!$E190)-1))/12),"ft","m")-1)/(Variables!$C$4-1),(HARMEAN(WeightedParse!H190,WeightedParse!K190,WeightedParse!M190,WeightedParse!V190,WeightedParse!W190,WeightedParse!AD190,WeightedParse!AF190,WeightedParse!AH190,WeightedParse!AK190,WeightedParse!AL190,WeightedParse!AO190,WeightedParse!AP190)*(CONVERT(LEFT(SquadExport!$E190,FIND("'",SquadExport!$E190)-1)+((MID(SquadExport!$E190,FIND("'",SquadExport!$E190)+1,LEN(SquadExport!$E190)-FIND("'",SquadExport!$E190)-1))/12),"ft","m")-1)/(Variables!$C$4-1))*Variables!$B$5),"")</f>
        <v/>
      </c>
      <c r="AK190" s="114" t="str">
        <f>IF($A190&gt;"",IF(AND(OR(EXACT(SquadExport!$BR190,TRUE),EXACT(SquadExport!$BS190,TRUE)),OR(EXACT(SquadExport!$BK190,TRUE),EXACT(SquadExport!$BM190,TRUE))),HARMEAN(WeightedParse!J190,WeightedParse!K190,WeightedParse!T190,WeightedParse!V190,WeightedParse!X190,WeightedParse!Y190,WeightedParse!Z190,WeightedParse!AD190,WeightedParse!AH190,WeightedParse!AI190,WeightedParse!AK190,WeightedParse!AO190),HARMEAN(WeightedParse!J190,WeightedParse!K190,WeightedParse!T190,WeightedParse!V190,WeightedParse!X190,WeightedParse!Y190,WeightedParse!Z190,WeightedParse!AD190,WeightedParse!AH190,WeightedParse!AI190,WeightedParse!AK190,WeightedParse!AO190)*Variables!$B$5),"")</f>
        <v/>
      </c>
      <c r="AL190" s="114" t="str">
        <f>IF($A190&gt;"",IF(AND(OR(EXACT(SquadExport!$BR190,TRUE),EXACT(SquadExport!$BS190,TRUE)),OR(EXACT(SquadExport!$BK190,TRUE),EXACT(SquadExport!$BM190,TRUE))),HARMEAN(WeightedParse!H190,WeightedParse!I190,WeightedParse!K190,WeightedParse!Q190,WeightedParse!T190,WeightedParse!V190,WeightedParse!AB190,WeightedParse!AD190,WeightedParse!AH190,WeightedParse!AI190,WeightedParse!AJ190,WeightedParse!AN190,WeightedParse!AO190),HARMEAN(WeightedParse!H190,WeightedParse!I190,WeightedParse!K190,WeightedParse!Q190,WeightedParse!T190,WeightedParse!V190,WeightedParse!AB190,WeightedParse!AD190,WeightedParse!AH190,WeightedParse!AI190,WeightedParse!AJ190,WeightedParse!AN190,WeightedParse!AO190)*Variables!$B$5),"")</f>
        <v/>
      </c>
      <c r="AM190" s="114" t="str">
        <f>IF($A190&gt;"",IF(AND(OR(EXACT(SquadExport!$BR190,TRUE),EXACT(SquadExport!$BS190,TRUE)),OR(EXACT(SquadExport!$BK190,TRUE),EXACT(SquadExport!$BM190,TRUE))),HARMEAN(WeightedParse!I190,WeightedParse!J190,WeightedParse!K190,WeightedParse!N190,WeightedParse!Q190,WeightedParse!T190,WeightedParse!V190,WeightedParse!X190,WeightedParse!AB190,WeightedParse!AD190,WeightedParse!AG190,WeightedParse!AI190,WeightedParse!AJ190,WeightedParse!AK190,WeightedParse!AN190)*WeightedParse!BD190,(HARMEAN(WeightedParse!I190,WeightedParse!J190,WeightedParse!K190,WeightedParse!N190,WeightedParse!Q190,WeightedParse!T190,WeightedParse!V190,WeightedParse!X190,WeightedParse!AB190,WeightedParse!AD190,WeightedParse!AG190,WeightedParse!AI190,WeightedParse!AJ190,WeightedParse!AK190,WeightedParse!AN190)*WeightedParse!BD190)*Variables!$B$5),"")</f>
        <v/>
      </c>
      <c r="AN190" s="114" t="str">
        <f>IF($A190&gt;"",IF(AND(OR(EXACT(SquadExport!$BR190,TRUE),EXACT(SquadExport!$BS190,TRUE)),OR(EXACT(SquadExport!$BK190,TRUE),EXACT(SquadExport!$BM190,TRUE))),HARMEAN(WeightedParse!H190,WeightedParse!I190,WeightedParse!K190,WeightedParse!N190,WeightedParse!Q190,WeightedParse!T190,WeightedParse!V190,WeightedParse!X190,WeightedParse!Z190,WeightedParse!AD190,WeightedParse!AG190,WeightedParse!AH190,WeightedParse!AI190,WeightedParse!AJ190,WeightedParse!AN190,WeightedParse!AO190)*WeightedParse!BD190,(HARMEAN(WeightedParse!H190,WeightedParse!I190,WeightedParse!K190,WeightedParse!N190,WeightedParse!Q190,WeightedParse!T190,WeightedParse!V190,WeightedParse!X190,WeightedParse!Z190,WeightedParse!AD190,WeightedParse!AG190,WeightedParse!AH190,WeightedParse!AI190,WeightedParse!AJ190,WeightedParse!AN190,WeightedParse!AO190)*WeightedParse!BD190)*Variables!$B$5),"")</f>
        <v/>
      </c>
      <c r="AO190" s="114" t="str">
        <f>IF($A190&gt;"",IF(AND(EXACT(SquadExport!$BS190,TRUE),EXACT(SquadExport!$BL190,TRUE)),HARMEAN(WeightedParse!K190,WeightedParse!Q190,WeightedParse!T190,WeightedParse!V190,WeightedParse!X190,WeightedParse!Z190,WeightedParse!AB190,WeightedParse!AD190,WeightedParse!AG190,WeightedParse!AK190),HARMEAN(WeightedParse!K190,WeightedParse!Q190,WeightedParse!T190,WeightedParse!V190,WeightedParse!X190,WeightedParse!Z190,WeightedParse!AB190,WeightedParse!AD190,WeightedParse!AG190,WeightedParse!AK190)*Variables!$B$5),"")</f>
        <v/>
      </c>
      <c r="AP190" s="114" t="str">
        <f>IF($A190&gt;"",IF(AND(EXACT(SquadExport!$BS190,TRUE),EXACT(SquadExport!$BL190,TRUE)),HARMEAN(WeightedParse!I190,WeightedParse!K190,WeightedParse!Q190,WeightedParse!T190,WeightedParse!V190,WeightedParse!X190,WeightedParse!Z190,WeightedParse!AB190,WeightedParse!AD190,WeightedParse!AF190,WeightedParse!AG190,WeightedParse!AI190,WeightedParse!AJ190),HARMEAN(WeightedParse!I190,WeightedParse!K190,WeightedParse!Q190,WeightedParse!T190,WeightedParse!V190,WeightedParse!X190,WeightedParse!Z190,WeightedParse!AB190,WeightedParse!AD190,WeightedParse!AF190,WeightedParse!AG190,WeightedParse!AI190,WeightedParse!AJ190)*Variables!$B$5),"")</f>
        <v/>
      </c>
      <c r="AQ190" s="114" t="str">
        <f>IF($A190&gt;"",IF(AND(EXACT(SquadExport!$BS190,TRUE),EXACT(SquadExport!$BL190,TRUE)),HARMEAN(WeightedParse!I190,WeightedParse!J190,WeightedParse!K190,WeightedParse!Q190,WeightedParse!T190,WeightedParse!V190,WeightedParse!X190,WeightedParse!Z190,WeightedParse!AB190,WeightedParse!AD190,WeightedParse!AG190,WeightedParse!AI190,WeightedParse!AJ190,WeightedParse!AK190),HARMEAN(WeightedParse!I190,WeightedParse!J190,WeightedParse!K190,WeightedParse!Q190,WeightedParse!T190,WeightedParse!V190,WeightedParse!X190,WeightedParse!Z190,WeightedParse!AB190,WeightedParse!AD190,WeightedParse!AG190,WeightedParse!AI190,WeightedParse!AJ190,WeightedParse!AK190)*Variables!$B$5),"")</f>
        <v/>
      </c>
      <c r="AR190" s="114" t="str">
        <f>IF($A190&gt;"",IF(AND(EXACT(SquadExport!$BS190,TRUE),EXACT(SquadExport!$BL190,TRUE)),HARMEAN(WeightedParse!I190,WeightedParse!J190,WeightedParse!K190,WeightedParse!Q190,WeightedParse!T190,WeightedParse!V190,WeightedParse!X190,WeightedParse!Y190,WeightedParse!Z190,WeightedParse!AD190,WeightedParse!AH190,WeightedParse!AI190,WeightedParse!AJ190,WeightedParse!AK190,WeightedParse!AN190,WeightedParse!AO190),HARMEAN(WeightedParse!I190,WeightedParse!J190,WeightedParse!K190,WeightedParse!Q190,WeightedParse!T190,WeightedParse!V190,WeightedParse!X190,WeightedParse!Y190,WeightedParse!Z190,WeightedParse!AD190,WeightedParse!AH190,WeightedParse!AI190,WeightedParse!AJ190,WeightedParse!AK190,WeightedParse!AN190,WeightedParse!AO190)*Variables!$B$5),"")</f>
        <v/>
      </c>
      <c r="AS190" s="114" t="str">
        <f>IF($A190&gt;"",IF(AND(EXACT(SquadExport!$BT190,TRUE),EXACT(SquadExport!$BL190,TRUE)),HARMEAN(WeightedParse!J190,WeightedParse!K190,WeightedParse!M190,WeightedParse!T190,WeightedParse!V190,WeightedParse!X190,WeightedParse!Z190,WeightedParse!AD190,WeightedParse!AI190),(HARMEAN(WeightedParse!J190,WeightedParse!K190,WeightedParse!M190,WeightedParse!T190,WeightedParse!V190,WeightedParse!X190,WeightedParse!Z190,WeightedParse!AD190,WeightedParse!AI190)*Variables!$B$5)),"")</f>
        <v/>
      </c>
      <c r="AT190" s="114" t="str">
        <f>IF($A190&gt;"",IF(AND(EXACT(SquadExport!$BT190,TRUE),EXACT(SquadExport!$BL190,TRUE)),HARMEAN(WeightedParse!J190,WeightedParse!K190,WeightedParse!M190,WeightedParse!U190,WeightedParse!V190,WeightedParse!W190,WeightedParse!X190,WeightedParse!Z190,WeightedParse!AD190,WeightedParse!AF190,WeightedParse!AK190,WeightedParse!AL190,WeightedParse!AP190)*(CONVERT(LEFT(SquadExport!$E190,FIND("'",SquadExport!$E190)-1)+((MID(SquadExport!$E190,FIND("'",SquadExport!$E190)+1,LEN(SquadExport!$E190)-FIND("'",SquadExport!$E190)-1))/12),"ft","m")-1)/(Variables!$C$4-1),(HARMEAN(WeightedParse!J190,WeightedParse!K190,WeightedParse!M190,WeightedParse!U190,WeightedParse!V190,WeightedParse!W190,WeightedParse!X190,WeightedParse!Z190,WeightedParse!AD190,WeightedParse!AF190,WeightedParse!AK190,WeightedParse!AL190,WeightedParse!AP190)*(CONVERT(LEFT(SquadExport!$E190,FIND("'",SquadExport!$E190)-1)+((MID(SquadExport!$E190,FIND("'",SquadExport!$E190)+1,LEN(SquadExport!$E190)-FIND("'",SquadExport!$E190)-1))/12),"ft","m")-1)/(Variables!$C$4-1)))*Variables!$B$5,"")</f>
        <v/>
      </c>
      <c r="AU190" s="114" t="str">
        <f>IF($A190&gt;"",IF(AND(EXACT(SquadExport!$BT190,TRUE),EXACT(SquadExport!$BL190,TRUE)),HARMEAN(WeightedParse!I190,WeightedParse!J190,WeightedParse!K190,WeightedParse!Q190,WeightedParse!T190,WeightedParse!V190,WeightedParse!X190,WeightedParse!Z190,WeightedParse!AB190,WeightedParse!AD190,WeightedParse!AF190,WeightedParse!AG190,WeightedParse!AK190,WeightedParse!AP190),HARMEAN(WeightedParse!I190,WeightedParse!J190,WeightedParse!K190,WeightedParse!Q190,WeightedParse!T190,WeightedParse!V190,WeightedParse!X190,WeightedParse!Z190,WeightedParse!AB190,WeightedParse!AD190,WeightedParse!AF190,WeightedParse!AG190,WeightedParse!AK190,WeightedParse!AP190)*Variables!$B$5),"")</f>
        <v/>
      </c>
      <c r="AV190" s="114" t="str">
        <f>IF($A190&gt;"",IF(AND(EXACT(SquadExport!$BT190,TRUE),EXACT(SquadExport!$BL190,TRUE)),HARMEAN(WeightedParse!I190,WeightedParse!J190,WeightedParse!K190,WeightedParse!Q190,WeightedParse!T190,WeightedParse!V190,WeightedParse!X190,WeightedParse!Z190,WeightedParse!AD190,WeightedParse!AH190,WeightedParse!AI190,WeightedParse!AJ190,WeightedParse!AK190,WeightedParse!AN190,WeightedParse!AO190),HARMEAN(WeightedParse!I190,WeightedParse!J190,WeightedParse!K190,WeightedParse!Q190,WeightedParse!T190,WeightedParse!V190,WeightedParse!X190,WeightedParse!Z190,WeightedParse!AD190,WeightedParse!AH190,WeightedParse!AI190,WeightedParse!AJ190,WeightedParse!AK190,WeightedParse!AN190,WeightedParse!AO190)*Variables!$B$5),"")</f>
        <v/>
      </c>
      <c r="AW190" s="114" t="str">
        <f>IF($A190&gt;"",IF(AND(EXACT(SquadExport!$BT190,TRUE),EXACT(SquadExport!$BL190,TRUE)),HARMEAN(WeightedParse!I190,WeightedParse!J190,WeightedParse!K190,WeightedParse!Q190,WeightedParse!T190,WeightedParse!V190,WeightedParse!X190,WeightedParse!Z190,WeightedParse!AB190,WeightedParse!AD190,WeightedParse!AF190,WeightedParse!AG190,WeightedParse!AI190,WeightedParse!AJ190,WeightedParse!AK190),HARMEAN(WeightedParse!I190,WeightedParse!J190,WeightedParse!K190,WeightedParse!Q190,WeightedParse!T190,WeightedParse!V190,WeightedParse!X190,WeightedParse!Z190,WeightedParse!AB190,WeightedParse!AD190,WeightedParse!AF190,WeightedParse!AG190,WeightedParse!AI190,WeightedParse!AJ190,WeightedParse!AK190)*Variables!$B$5),"")</f>
        <v/>
      </c>
      <c r="AX190" s="114" t="str">
        <f>IF($A190&gt;"",IF(AND(EXACT(SquadExport!$BT190,TRUE),EXACT(SquadExport!$BL190,TRUE)),HARMEAN(WeightedParse!K190,WeightedParse!Q190,WeightedParse!U190,WeightedParse!V190,WeightedParse!W190,WeightedParse!X190,WeightedParse!Y190,WeightedParse!Z190,WeightedParse!AD190,WeightedParse!AF190,WeightedParse!AH190,WeightedParse!AI190,WeightedParse!AJ190,WeightedParse!AK190,WeightedParse!AN190,WeightedParse!AO190,WeightedParse!AP190),HARMEAN(WeightedParse!K190,WeightedParse!Q190,WeightedParse!U190,WeightedParse!V190,WeightedParse!W190,WeightedParse!X190,WeightedParse!Y190,WeightedParse!Z190,WeightedParse!AD190,WeightedParse!AF190,WeightedParse!AH190,WeightedParse!AI190,WeightedParse!AJ190,WeightedParse!AK190,WeightedParse!AN190,WeightedParse!AO190,WeightedParse!AP190)*Variables!$B$5),"")</f>
        <v/>
      </c>
      <c r="AY190" s="114" t="str">
        <f>IF($A190&gt;"",IF(AND(EXACT(SquadExport!$BT190,TRUE),EXACT(SquadExport!$BL190,TRUE)),HARMEAN(WeightedParse!I190,WeightedParse!J190,WeightedParse!K190,WeightedParse!M190,WeightedParse!N190,WeightedParse!Q190,WeightedParse!T190,WeightedParse!V190,WeightedParse!X190,WeightedParse!Z190,WeightedParse!AD190,WeightedParse!AF190,WeightedParse!AG190,WeightedParse!AH190,WeightedParse!AI190,WeightedParse!AJ190,WeightedParse!AK190,WeightedParse!AL190,WeightedParse!AN190,WeightedParse!AO190,WeightedParse!AP190),HARMEAN(WeightedParse!I190,WeightedParse!J190,WeightedParse!K190,WeightedParse!M190,WeightedParse!N190,WeightedParse!Q190,WeightedParse!T190,WeightedParse!V190,WeightedParse!X190,WeightedParse!Z190,WeightedParse!AD190,WeightedParse!AF190,WeightedParse!AG190,WeightedParse!AH190,WeightedParse!AI190,WeightedParse!AJ190,WeightedParse!AK190,WeightedParse!AL190,WeightedParse!AN190,WeightedParse!AO190,WeightedParse!AP190)*Variables!$B$5),"")</f>
        <v/>
      </c>
    </row>
    <row r="191" spans="1:51" ht="15" customHeight="1" x14ac:dyDescent="0.25">
      <c r="A191" s="3" t="str">
        <f>IF(WeightedParse!A191&gt;"",WeightedParse!A191,"")</f>
        <v/>
      </c>
      <c r="B191" s="4" t="str">
        <f>IF(WeightedParse!B191&gt;0,WeightedParse!B191,"")</f>
        <v/>
      </c>
      <c r="C191" s="4" t="str">
        <f>IF(A191&gt;"",IF(AND(B191&lt;=Variables!$B$8,G191&gt;2),"Youth",IF(AND(B191&lt;=Variables!$B$8,G191&lt;=2),"Prospect",IF(AND(B191&gt;=Variables!$B$9,G191&gt;2),"Old",IF(G191&gt;=3,"Reserves","First Team")))),"")</f>
        <v/>
      </c>
      <c r="D191" s="4" t="str">
        <f>SquadExport!BJ191</f>
        <v/>
      </c>
      <c r="E191" s="4" t="str">
        <f>IF(A191&gt;"",VLOOKUP(F191,Roles!A:B,2,FALSE)&amp;IF(OR(VLOOKUP(F191,Roles!$A:$B,2,FALSE)="FB",VLOOKUP(F191,Roles!$A:$B,2,FALSE)="WB",VLOOKUP(F191,Roles!$A:$B,2,FALSE)="WM",VLOOKUP(F191,Roles!$A:$B,2,FALSE)="W"),IF(AND(SquadExport!BK191=TRUE,SquadExport!BM191=TRUE,WeightedParse!BB191&gt;=WeightedParse!BC191)," (R)",IF(AND(SquadExport!BK191=TRUE,SquadExport!BM191=TRUE,WeightedParse!BB191&lt;WeightedParse!BC191)," (L)",IF(AND(SquadExport!BK191=TRUE,SquadExport!BM191=FALSE), " (L)",IF(AND(SquadExport!BK191=FALSE,SquadExport!BM191=TRUE)," (R)","")))),""),"")</f>
        <v/>
      </c>
      <c r="F191" s="4" t="str" cm="1">
        <f t="array" ref="F191">IF(A191&gt;"",INDEX($J$1:$AY$1,SUMPRODUCT(MAX(($J$2:$AY$200=MAX($J191:$AY191))*(COLUMN($J$2:$AY$200))))-COLUMN($J$1)+1),"")</f>
        <v/>
      </c>
      <c r="G191" s="4" t="str">
        <f t="shared" si="6"/>
        <v/>
      </c>
      <c r="H191" s="4" t="str">
        <f t="shared" si="7"/>
        <v/>
      </c>
      <c r="I191" s="5" t="str">
        <f t="shared" si="8"/>
        <v/>
      </c>
      <c r="J191" s="114" t="str">
        <f>IF($A191&gt;"",HARMEAN(WeightedParse!V191,WeightedParse!Y191,WeightedParse!Z191,WeightedParse!AE191,WeightedParse!AJ191,WeightedParse!AQ191,WeightedParse!AR191,WeightedParse!AS191,WeightedParse!AU191,WeightedParse!AV191,WeightedParse!AW191,WeightedParse!AY191,WeightedParse!BA191),"")</f>
        <v/>
      </c>
      <c r="K191" s="114" t="str">
        <f>IF(A191&gt;"",HARMEAN(WeightedParse!K191,WeightedParse!Q191,WeightedParse!V191,WeightedParse!X191,WeightedParse!Y191,WeightedParse!Z191,WeightedParse!AE191,WeightedParse!AG191,WeightedParse!AI191,WeightedParse!AJ191,WeightedParse!AQ191,WeightedParse!AR191,WeightedParse!AS191,WeightedParse!AU191,WeightedParse!AV191,WeightedParse!AW191,WeightedParse!AY191,WeightedParse!AZ191,WeightedParse!BA191),"")</f>
        <v/>
      </c>
      <c r="L191" s="114" t="str">
        <f>IF($A191&gt;"",IF(AND(EXACT(SquadExport!$BO191,TRUE),EXACT(SquadExport!$BL191,TRUE)),HARMEAN(WeightedParse!M191,WeightedParse!P191,WeightedParse!S191,WeightedParse!U191,WeightedParse!V191,WeightedParse!W191,WeightedParse!Y191,WeightedParse!AE191,WeightedParse!AL191,WeightedParse!AN191,WeightedParse!AP191),HARMEAN(WeightedParse!M191,WeightedParse!P191,WeightedParse!S191,WeightedParse!U191,WeightedParse!V191,WeightedParse!W191,WeightedParse!Y191,WeightedParse!AE191,WeightedParse!AL191,WeightedParse!AN191,WeightedParse!AP191)*Variables!$B$5),"")</f>
        <v/>
      </c>
      <c r="M191" s="114" t="str">
        <f>IF($A191&gt;"",IF(AND(EXACT(SquadExport!$BO191,TRUE),EXACT(SquadExport!$BL191,TRUE)),HARMEAN(WeightedParse!M191,WeightedParse!P191,WeightedParse!S191,WeightedParse!U191,WeightedParse!V191,WeightedParse!W191,WeightedParse!X191,WeightedParse!Y191,WeightedParse!Z191,WeightedParse!AE191,WeightedParse!AL191,WeightedParse!AN191,WeightedParse!AP191),HARMEAN(WeightedParse!M191,WeightedParse!P191,WeightedParse!S191,WeightedParse!U191,WeightedParse!V191,WeightedParse!W191,WeightedParse!X191,WeightedParse!Y191,WeightedParse!Z191,WeightedParse!AE191,WeightedParse!AL191,WeightedParse!AN191,WeightedParse!AP191)*Variables!$B$5),"")</f>
        <v/>
      </c>
      <c r="N191" s="114" t="str">
        <f>IF($A191&gt;"",IF(AND(EXACT(SquadExport!$BO191,TRUE),EXACT(SquadExport!$BL191,TRUE)),HARMEAN(WeightedParse!K191,WeightedParse!M191,WeightedParse!P191,WeightedParse!Q191,WeightedParse!S191,WeightedParse!T191,WeightedParse!U191,WeightedParse!V191,WeightedParse!W191,WeightedParse!X191,WeightedParse!Y191,WeightedParse!Z191,WeightedParse!AE191,WeightedParse!AG191,WeightedParse!AL191,WeightedParse!AN191,WeightedParse!AP191),HARMEAN(WeightedParse!K191,WeightedParse!M191,WeightedParse!P191,WeightedParse!Q191,WeightedParse!S191,WeightedParse!T191,WeightedParse!U191,WeightedParse!V191,WeightedParse!W191,WeightedParse!X191,WeightedParse!Y191,WeightedParse!Z191,WeightedParse!AE191,WeightedParse!AG191,WeightedParse!AL191,WeightedParse!AN191,WeightedParse!AP191)*Variables!$B$5),"")</f>
        <v/>
      </c>
      <c r="O191" s="114" t="str">
        <f>IF($A191&gt;"",IF(AND(EXACT(SquadExport!$BO191,TRUE),EXACT(SquadExport!$BL191,TRUE)),HARMEAN(WeightedParse!I191,WeightedParse!K191,WeightedParse!M191,WeightedParse!P191,WeightedParse!Q191,WeightedParse!S191,WeightedParse!T191,WeightedParse!V191,WeightedParse!W191,WeightedParse!X191,WeightedParse!Y191,WeightedParse!Z191,WeightedParse!AB191,WeightedParse!AE191,WeightedParse!AF191,WeightedParse!AG191,WeightedParse!AJ191,WeightedParse!AK191,WeightedParse!AL191,WeightedParse!AN191,WeightedParse!AO191,WeightedParse!AP191),HARMEAN(WeightedParse!I191,WeightedParse!K191,WeightedParse!M191,WeightedParse!P191,WeightedParse!Q191,WeightedParse!S191,WeightedParse!T191,WeightedParse!V191,WeightedParse!W191,WeightedParse!X191,WeightedParse!Y191,WeightedParse!Z191,WeightedParse!AB191,WeightedParse!AE191,WeightedParse!AF191,WeightedParse!AG191,WeightedParse!AJ191,WeightedParse!AK191,WeightedParse!AL191,WeightedParse!AN191,WeightedParse!AO191,WeightedParse!AP191)*Variables!$B$5),"")</f>
        <v/>
      </c>
      <c r="P191" s="114" t="str">
        <f>IF($A191&gt;"",IF(AND(OR(EXACT(SquadExport!$BO191,TRUE),EXACT(SquadExport!$BP191,TRUE)),OR(EXACT(SquadExport!$BK191,TRUE),EXACT(SquadExport!$BM191,TRUE))),HARMEAN(WeightedParse!M191,WeightedParse!P191,WeightedParse!S191,WeightedParse!U191,WeightedParse!V191,WeightedParse!W191,WeightedParse!Y191,WeightedParse!AE191,WeightedParse!AF191,WeightedParse!AP191),HARMEAN(WeightedParse!M191,WeightedParse!P191,WeightedParse!S191,WeightedParse!U191,WeightedParse!V191,WeightedParse!W191,WeightedParse!Y191,WeightedParse!AE191,WeightedParse!AF191,WeightedParse!AP191)*Variables!$B$5),"")</f>
        <v/>
      </c>
      <c r="Q191" s="114" t="str">
        <f>IF($A191&gt;"",IF(AND(OR(EXACT(SquadExport!$BO191,TRUE),EXACT(SquadExport!$BP191,TRUE)),OR(EXACT(SquadExport!$BK191,TRUE),EXACT(SquadExport!$BM191,TRUE))),HARMEAN(WeightedParse!H191,WeightedParse!P191,WeightedParse!Q191,WeightedParse!S191,WeightedParse!T191,WeightedParse!V191,WeightedParse!X191,WeightedParse!Y191,WeightedParse!Z191,WeightedParse!AE191,WeightedParse!AF191,WeightedParse!AH191,WeightedParse!AN191,WeightedParse!AO191),HARMEAN(WeightedParse!H191,WeightedParse!P191,WeightedParse!Q191,WeightedParse!S191,WeightedParse!T191,WeightedParse!V191,WeightedParse!X191,WeightedParse!Y191,WeightedParse!Z191,WeightedParse!AE191,WeightedParse!AF191,WeightedParse!AH191,WeightedParse!AN191,WeightedParse!AO191)*Variables!$B$5),"")</f>
        <v/>
      </c>
      <c r="R191" s="115" t="str">
        <f>IF($A191&gt;"",IF(AND(OR(EXACT(SquadExport!$BO191,TRUE),EXACT(SquadExport!$BP191,TRUE)),OR(EXACT(SquadExport!$BK191,TRUE),EXACT(SquadExport!$BM191,TRUE))),HARMEAN(WeightedParse!H191,WeightedParse!I191,WeightedParse!K191,WeightedParse!P191,WeightedParse!Q191,WeightedParse!S191,WeightedParse!T191,WeightedParse!V191,WeightedParse!Y191,WeightedParse!Z191,WeightedParse!AD191,WeightedParse!AE191,WeightedParse!AF191,WeightedParse!AH191,WeightedParse!AI191,WeightedParse!AJ191,WeightedParse!AN191,WeightedParse!AO191),HARMEAN(WeightedParse!H191,WeightedParse!I191,WeightedParse!K191,WeightedParse!P191,WeightedParse!Q191,WeightedParse!S191,WeightedParse!T191,WeightedParse!V191,WeightedParse!Y191,WeightedParse!Z191,WeightedParse!AD191,WeightedParse!AE191,WeightedParse!AF191,WeightedParse!AH191,WeightedParse!AI191,WeightedParse!AJ191,WeightedParse!AN191,WeightedParse!AO191)*Variables!$B$5),"")</f>
        <v/>
      </c>
      <c r="S191" s="115" t="str">
        <f>IF($A191&gt;"",IF(AND(OR(EXACT(SquadExport!$BO191,TRUE),EXACT(SquadExport!$BP191,TRUE)),OR(EXACT(SquadExport!$BK191,TRUE),EXACT(SquadExport!$BM191,TRUE))),HARMEAN(WeightedParse!H191,WeightedParse!I191,WeightedParse!K191,WeightedParse!Q191,WeightedParse!S191,WeightedParse!T191,WeightedParse!V191,WeightedParse!X191,WeightedParse!Z191,WeightedParse!AB191,WeightedParse!AD191,WeightedParse!AF191,WeightedParse!AG191,WeightedParse!AH191,WeightedParse!AI191,WeightedParse!AJ191,WeightedParse!AK191,WeightedParse!AN191,WeightedParse!AO191),HARMEAN(WeightedParse!H191,WeightedParse!I191,WeightedParse!K191,WeightedParse!Q191,WeightedParse!S191,WeightedParse!T191,WeightedParse!V191,WeightedParse!X191,WeightedParse!Z191,WeightedParse!AB191,WeightedParse!AD191,WeightedParse!AF191,WeightedParse!AG191,WeightedParse!AH191,WeightedParse!AI191,WeightedParse!AJ191,WeightedParse!AK191,WeightedParse!AN191,WeightedParse!AO191)*Variables!$B$5),"")</f>
        <v/>
      </c>
      <c r="T191" s="114" t="str">
        <f>IF($A191&gt;"",IF(AND(OR(EXACT(SquadExport!$BO191,TRUE),EXACT(SquadExport!$BP191,TRUE)),OR(EXACT(SquadExport!$BK191,TRUE),EXACT(SquadExport!$BM191,TRUE))),HARMEAN(WeightedParse!I191,WeightedParse!K191,WeightedParse!N191,WeightedParse!P191,WeightedParse!Q191,WeightedParse!S191,WeightedParse!T191,WeightedParse!V191,WeightedParse!X191,WeightedParse!Y191,WeightedParse!Z191,WeightedParse!AB191,WeightedParse!AD191,WeightedParse!AE191,WeightedParse!AF191,WeightedParse!AH191,WeightedParse!AI191,WeightedParse!AJ191,WeightedParse!AN191,WeightedParse!AO191)*WeightedParse!BD191,(HARMEAN(WeightedParse!I191,WeightedParse!K191,WeightedParse!N191,WeightedParse!P191,WeightedParse!Q191,WeightedParse!S191,WeightedParse!T191,WeightedParse!V191,WeightedParse!X191,WeightedParse!Y191,WeightedParse!Z191,WeightedParse!AB191,WeightedParse!AD191,WeightedParse!AE191,WeightedParse!AF191,WeightedParse!AH191,WeightedParse!AI191,WeightedParse!AJ191,WeightedParse!AN191,WeightedParse!AO191)*WeightedParse!BD191)*Variables!$B$5),"")</f>
        <v/>
      </c>
      <c r="U191" s="114" t="str">
        <f>IF($A191&gt;"",IF(EXACT(SquadExport!$BQ191,TRUE),HARMEAN(WeightedParse!P191,WeightedParse!S191,WeightedParse!V191,WeightedParse!X191,WeightedParse!Y191,WeightedParse!Z191,WeightedParse!AE191,WeightedParse!AF191,WeightedParse!AP191),HARMEAN(WeightedParse!P191,WeightedParse!S191,WeightedParse!V191,WeightedParse!X191,WeightedParse!Y191,WeightedParse!Z191,WeightedParse!AE191,WeightedParse!AF191,WeightedParse!AP191)*Variables!$B$5),"")</f>
        <v/>
      </c>
      <c r="V191" s="114" t="str">
        <f>IF($A191&gt;"",IF(EXACT(SquadExport!$BQ191,TRUE),HARMEAN(WeightedParse!K191,WeightedParse!Q191,WeightedParse!S191,WeightedParse!T191,WeightedParse!V191,WeightedParse!X191,WeightedParse!Z191,WeightedParse!AE191,WeightedParse!AF191,WeightedParse!AG191,WeightedParse!AH191,WeightedParse!AK191),HARMEAN(WeightedParse!K191,WeightedParse!Q191,WeightedParse!S191,WeightedParse!T191,WeightedParse!V191,WeightedParse!X191,WeightedParse!Z191,WeightedParse!AE191,WeightedParse!AF191,WeightedParse!AG191,WeightedParse!AH191,WeightedParse!AK191)*Variables!$B$5),"")</f>
        <v/>
      </c>
      <c r="W191" s="114" t="str">
        <f>IF($A191&gt;"",IF(EXACT(SquadExport!$BQ191,TRUE),HARMEAN(WeightedParse!I191,WeightedParse!K191,WeightedParse!N191,WeightedParse!Q191,WeightedParse!T191,WeightedParse!V191,WeightedParse!X191,WeightedParse!Z191,WeightedParse!AB191,WeightedParse!AD191,WeightedParse!AF191,WeightedParse!AG191,WeightedParse!AK191),HARMEAN(WeightedParse!I191,WeightedParse!K191,WeightedParse!N191,WeightedParse!Q191,WeightedParse!T191,WeightedParse!V191,WeightedParse!X191,WeightedParse!Z191,WeightedParse!AB191,WeightedParse!AD191,WeightedParse!AF191,WeightedParse!AG191,WeightedParse!AK191)*Variables!$B$5),"")</f>
        <v/>
      </c>
      <c r="X191" s="114" t="str">
        <f>IF($A191&gt;"",IF(EXACT(SquadExport!$BQ191,TRUE),HARMEAN(WeightedParse!K191,WeightedParse!P191,WeightedParse!Q191,WeightedParse!S191,WeightedParse!U191,WeightedParse!V191,WeightedParse!X191,WeightedParse!Y191,WeightedParse!Z191,WeightedParse!AE191,WeightedParse!AF191,WeightedParse!AH191,WeightedParse!AO191,WeightedParse!AP191),HARMEAN(WeightedParse!K191,WeightedParse!P191,WeightedParse!Q191,WeightedParse!S191,WeightedParse!U191,WeightedParse!V191,WeightedParse!X191,WeightedParse!Y191,WeightedParse!Z191,WeightedParse!AE191,WeightedParse!AF191,WeightedParse!AH191,WeightedParse!AO191,WeightedParse!AP191)*Variables!$B$5),"")</f>
        <v/>
      </c>
      <c r="Y191" s="114" t="str">
        <f>IF($A191&gt;"",IF(EXACT(SquadExport!$BQ191,TRUE),HARMEAN(WeightedParse!P191,WeightedParse!Q191,WeightedParse!S191,WeightedParse!U191,WeightedParse!V191,WeightedParse!W191,WeightedParse!Y191,WeightedParse!AE191,WeightedParse!AF191,WeightedParse!AH191,WeightedParse!AJ191,WeightedParse!AN191,WeightedParse!AO191,WeightedParse!AP191),HARMEAN(WeightedParse!P191,WeightedParse!Q191,WeightedParse!S191,WeightedParse!U191,WeightedParse!V191,WeightedParse!W191,WeightedParse!Y191,WeightedParse!AE191,WeightedParse!AF191,WeightedParse!AH191,WeightedParse!AJ191,WeightedParse!AN191,WeightedParse!AO191,WeightedParse!AP191)*Variables!$B$5),"")</f>
        <v/>
      </c>
      <c r="Z191" s="114" t="str">
        <f>IF($A191&gt;"",IF(EXACT(SquadExport!$BQ191,TRUE),HARMEAN(WeightedParse!M191,WeightedParse!P191,WeightedParse!Q191,WeightedParse!S191,WeightedParse!U191,WeightedParse!V191,WeightedParse!W191,WeightedParse!X191,WeightedParse!Y191,WeightedParse!Z191,WeightedParse!AE191,WeightedParse!AF191,WeightedParse!AH191,WeightedParse!AL191,WeightedParse!AO191,WeightedParse!AP191),HARMEAN(WeightedParse!M191,WeightedParse!P191,WeightedParse!Q191,WeightedParse!S191,WeightedParse!U191,WeightedParse!V191,WeightedParse!W191,WeightedParse!X191,WeightedParse!Y191,WeightedParse!Z191,WeightedParse!AE191,WeightedParse!AF191,WeightedParse!AH191,WeightedParse!AL191,WeightedParse!AO191,WeightedParse!AP191)*Variables!$B$5),"")</f>
        <v/>
      </c>
      <c r="AA191" s="114" t="str">
        <f>IF($A191&gt;"",IF(EXACT(SquadExport!$BQ191,TRUE),HARMEAN(WeightedParse!J191,WeightedParse!K191,WeightedParse!N191,WeightedParse!P191,WeightedParse!Q191,WeightedParse!S191,WeightedParse!V191,WeightedParse!X191,WeightedParse!Y191,WeightedParse!Z191,WeightedParse!AD191,WeightedParse!AE191,WeightedParse!AH191,WeightedParse!AI191,WeightedParse!AK191,WeightedParse!AN191,WeightedParse!AO191,WeightedParse!AP191),HARMEAN(WeightedParse!J191,WeightedParse!K191,WeightedParse!N191,WeightedParse!P191,WeightedParse!Q191,WeightedParse!S191,WeightedParse!V191,WeightedParse!X191,WeightedParse!Y191,WeightedParse!Z191,WeightedParse!AD191,WeightedParse!AE191,WeightedParse!AH191,WeightedParse!AI191,WeightedParse!AK191,WeightedParse!AN191,WeightedParse!AO191,WeightedParse!AP191)*Variables!$B$5),"")</f>
        <v/>
      </c>
      <c r="AB191" s="114" t="str">
        <f>IF($A191&gt;"",IF(AND(EXACT(SquadExport!$BR191,TRUE),EXACT(SquadExport!$BL191,TRUE)),HARMEAN(WeightedParse!I191,WeightedParse!K191,WeightedParse!N191,WeightedParse!Q191,WeightedParse!T191,WeightedParse!V191,WeightedParse!X191,WeightedParse!Y191,WeightedParse!Z191,WeightedParse!AD191,WeightedParse!AE191,WeightedParse!AF191,WeightedParse!AG191,WeightedParse!AH191,WeightedParse!AI191,WeightedParse!AJ191,WeightedParse!AK191,WeightedParse!AN191,WeightedParse!AO191),HARMEAN(WeightedParse!I191,WeightedParse!K191,WeightedParse!N191,WeightedParse!Q191,WeightedParse!T191,WeightedParse!V191,WeightedParse!X191,WeightedParse!Y191,WeightedParse!Z191,WeightedParse!AD191,WeightedParse!AE191,WeightedParse!AF191,WeightedParse!AG191,WeightedParse!AH191,WeightedParse!AI191,WeightedParse!AJ191,WeightedParse!AK191,WeightedParse!AN191,WeightedParse!AO191)*Variables!$B$5),"")</f>
        <v/>
      </c>
      <c r="AC191" s="114" t="str">
        <f>IF($A191&gt;"",IF(AND(EXACT(SquadExport!$BR191,TRUE),EXACT(SquadExport!$BL191,TRUE)),HARMEAN(WeightedParse!K191,WeightedParse!Q191,WeightedParse!S191,WeightedParse!T191,WeightedParse!V191,WeightedParse!X191,WeightedParse!Y191,WeightedParse!Z191,WeightedParse!AD191,WeightedParse!AE191,WeightedParse!AF191,WeightedParse!AG191,WeightedParse!AH191,WeightedParse!AO191),HARMEAN(WeightedParse!K191,WeightedParse!Q191,WeightedParse!S191,WeightedParse!T191,WeightedParse!V191,WeightedParse!X191,WeightedParse!Y191,WeightedParse!Z191,WeightedParse!AD191,WeightedParse!AE191,WeightedParse!AF191,WeightedParse!AG191,WeightedParse!AH191,WeightedParse!AO191)*Variables!$B$5),"")</f>
        <v/>
      </c>
      <c r="AD191" s="114" t="str">
        <f>IF($A191&gt;"",IF(AND(EXACT(SquadExport!$BR191,TRUE),EXACT(SquadExport!$BL191,TRUE)),HARMEAN(WeightedParse!I191,WeightedParse!J191,WeightedParse!K191,WeightedParse!N191,WeightedParse!Q191,WeightedParse!S191,WeightedParse!T191,WeightedParse!V191,WeightedParse!X191,WeightedParse!Z191,WeightedParse!AB191,WeightedParse!AD191,WeightedParse!AG191,WeightedParse!AH191,WeightedParse!AI191,WeightedParse!AK191,WeightedParse!AO191),HARMEAN(WeightedParse!I191,WeightedParse!J191,WeightedParse!K191,WeightedParse!N191,WeightedParse!Q191,WeightedParse!S191,WeightedParse!T191,WeightedParse!V191,WeightedParse!X191,WeightedParse!Z191,WeightedParse!AB191,WeightedParse!AD191,WeightedParse!AG191,WeightedParse!AH191,WeightedParse!AI191,WeightedParse!AK191,WeightedParse!AO191)*Variables!$B$5),"")</f>
        <v/>
      </c>
      <c r="AE191" s="114" t="str">
        <f>IF($A191&gt;"",IF(AND(EXACT(SquadExport!$BR191,TRUE),EXACT(SquadExport!$BL191,TRUE)),HARMEAN(WeightedParse!K191,WeightedParse!N191,WeightedParse!P191,WeightedParse!Q191,WeightedParse!S191,WeightedParse!T191,WeightedParse!U191,WeightedParse!V191,WeightedParse!X191,WeightedParse!Y191,WeightedParse!Z191,WeightedParse!AD191,WeightedParse!AE191,WeightedParse!AF191,WeightedParse!AG191,WeightedParse!AH191,WeightedParse!AI191,WeightedParse!AO191),HARMEAN(WeightedParse!K191,WeightedParse!N191,WeightedParse!P191,WeightedParse!Q191,WeightedParse!S191,WeightedParse!T191,WeightedParse!U191,WeightedParse!V191,WeightedParse!X191,WeightedParse!Y191,WeightedParse!Z191,WeightedParse!AD191,WeightedParse!AE191,WeightedParse!AF191,WeightedParse!AG191,WeightedParse!AH191,WeightedParse!AI191,WeightedParse!AO191)*Variables!$B$5),"")</f>
        <v/>
      </c>
      <c r="AF191" s="114" t="str">
        <f>IF($A191&gt;"",IF(AND(EXACT(SquadExport!$BR191,TRUE),EXACT(SquadExport!$BL191,TRUE)),HARMEAN(WeightedParse!I191,WeightedParse!J191,WeightedParse!K191,WeightedParse!N191,WeightedParse!Q191,WeightedParse!S191,WeightedParse!T191,WeightedParse!U191,WeightedParse!V191,WeightedParse!X191,WeightedParse!Z191,WeightedParse!AD191,WeightedParse!AE191,WeightedParse!AF191,WeightedParse!AH191,WeightedParse!AI191,WeightedParse!AK191,WeightedParse!AN191,WeightedParse!AO191,WeightedParse!AP191),HARMEAN(WeightedParse!I191,WeightedParse!J191,WeightedParse!K191,WeightedParse!N191,WeightedParse!Q191,WeightedParse!S191,WeightedParse!T191,WeightedParse!U191,WeightedParse!V191,WeightedParse!X191,WeightedParse!Z191,WeightedParse!AD191,WeightedParse!AE191,WeightedParse!AF191,WeightedParse!AH191,WeightedParse!AI191,WeightedParse!AK191,WeightedParse!AN191,WeightedParse!AO191,WeightedParse!AP191)*Variables!$B$5),"")</f>
        <v/>
      </c>
      <c r="AG191" s="114" t="str">
        <f>IF($A191&gt;"",IF(AND(OR(EXACT(SquadExport!$BR191,TRUE),EXACT(SquadExport!$BS191,TRUE)),OR(EXACT(SquadExport!$BK191,TRUE),EXACT(SquadExport!$BM191,TRUE))),HARMEAN(WeightedParse!I191,WeightedParse!K191,WeightedParse!Q191,WeightedParse!T191,WeightedParse!X191,WeightedParse!Z191,WeightedParse!AD191,WeightedParse!AF191,WeightedParse!AG191,WeightedParse!AJ191),HARMEAN(WeightedParse!I191,WeightedParse!K191,WeightedParse!Q191,WeightedParse!T191,WeightedParse!X191,WeightedParse!Z191,WeightedParse!AD191,WeightedParse!AF191,WeightedParse!AG191,WeightedParse!AJ191)*Variables!$B$5),"")</f>
        <v/>
      </c>
      <c r="AH191" s="114" t="str">
        <f>IF($A191&gt;"",IF(AND(OR(EXACT(SquadExport!$BR191,TRUE),EXACT(SquadExport!$BS191,TRUE)),OR(EXACT(SquadExport!$BK191,TRUE),EXACT(SquadExport!$BM191,TRUE))),HARMEAN(WeightedParse!H191,WeightedParse!K191,WeightedParse!P191,WeightedParse!Q191,WeightedParse!S191,WeightedParse!T191,WeightedParse!V191,WeightedParse!X191,WeightedParse!Y191,WeightedParse!Z191,WeightedParse!AD191,WeightedParse!AE191,WeightedParse!AF191,WeightedParse!AG191,WeightedParse!AH191,WeightedParse!AO191),HARMEAN(WeightedParse!H191,WeightedParse!K191,WeightedParse!P191,WeightedParse!Q191,WeightedParse!S191,WeightedParse!T191,WeightedParse!V191,WeightedParse!X191,WeightedParse!Y191,WeightedParse!Z191,WeightedParse!AD191,WeightedParse!AE191,WeightedParse!AF191,WeightedParse!AG191,WeightedParse!AH191,WeightedParse!AO191)*Variables!$B$5),"")</f>
        <v/>
      </c>
      <c r="AI191" s="114" t="str">
        <f>IF($A191&gt;"",IF(AND(OR(EXACT(SquadExport!$BR191,TRUE),EXACT(SquadExport!$BS191,TRUE)),OR(EXACT(SquadExport!$BK191,TRUE),EXACT(SquadExport!$BM191,TRUE))),HARMEAN(WeightedParse!H191,WeightedParse!I191,WeightedParse!K191,WeightedParse!P191,WeightedParse!Q191,WeightedParse!S191,WeightedParse!T191,WeightedParse!U191,WeightedParse!V191,WeightedParse!X191,WeightedParse!Y191,WeightedParse!Z191,WeightedParse!AD191,WeightedParse!AE191,WeightedParse!AF191,WeightedParse!AH191,WeightedParse!AI191,WeightedParse!AO191),HARMEAN(WeightedParse!H191,WeightedParse!I191,WeightedParse!K191,WeightedParse!P191,WeightedParse!Q191,WeightedParse!S191,WeightedParse!T191,WeightedParse!U191,WeightedParse!V191,WeightedParse!X191,WeightedParse!Y191,WeightedParse!Z191,WeightedParse!AD191,WeightedParse!AE191,WeightedParse!AF191,WeightedParse!AH191,WeightedParse!AI191,WeightedParse!AO191)*Variables!$B$5),"")</f>
        <v/>
      </c>
      <c r="AJ191" s="114" t="str">
        <f>IF($A191&gt;"",IF(AND(OR(EXACT(SquadExport!$BR191,TRUE),EXACT(SquadExport!$BS191,TRUE)),OR(EXACT(SquadExport!$BK191,TRUE),EXACT(SquadExport!$BM191,TRUE))),HARMEAN(WeightedParse!H191,WeightedParse!K191,WeightedParse!M191,WeightedParse!V191,WeightedParse!W191,WeightedParse!AD191,WeightedParse!AF191,WeightedParse!AH191,WeightedParse!AK191,WeightedParse!AL191,WeightedParse!AO191,WeightedParse!AP191)*(CONVERT(LEFT(SquadExport!$E191,FIND("'",SquadExport!$E191)-1)+((MID(SquadExport!$E191,FIND("'",SquadExport!$E191)+1,LEN(SquadExport!$E191)-FIND("'",SquadExport!$E191)-1))/12),"ft","m")-1)/(Variables!$C$4-1),(HARMEAN(WeightedParse!H191,WeightedParse!K191,WeightedParse!M191,WeightedParse!V191,WeightedParse!W191,WeightedParse!AD191,WeightedParse!AF191,WeightedParse!AH191,WeightedParse!AK191,WeightedParse!AL191,WeightedParse!AO191,WeightedParse!AP191)*(CONVERT(LEFT(SquadExport!$E191,FIND("'",SquadExport!$E191)-1)+((MID(SquadExport!$E191,FIND("'",SquadExport!$E191)+1,LEN(SquadExport!$E191)-FIND("'",SquadExport!$E191)-1))/12),"ft","m")-1)/(Variables!$C$4-1))*Variables!$B$5),"")</f>
        <v/>
      </c>
      <c r="AK191" s="114" t="str">
        <f>IF($A191&gt;"",IF(AND(OR(EXACT(SquadExport!$BR191,TRUE),EXACT(SquadExport!$BS191,TRUE)),OR(EXACT(SquadExport!$BK191,TRUE),EXACT(SquadExport!$BM191,TRUE))),HARMEAN(WeightedParse!J191,WeightedParse!K191,WeightedParse!T191,WeightedParse!V191,WeightedParse!X191,WeightedParse!Y191,WeightedParse!Z191,WeightedParse!AD191,WeightedParse!AH191,WeightedParse!AI191,WeightedParse!AK191,WeightedParse!AO191),HARMEAN(WeightedParse!J191,WeightedParse!K191,WeightedParse!T191,WeightedParse!V191,WeightedParse!X191,WeightedParse!Y191,WeightedParse!Z191,WeightedParse!AD191,WeightedParse!AH191,WeightedParse!AI191,WeightedParse!AK191,WeightedParse!AO191)*Variables!$B$5),"")</f>
        <v/>
      </c>
      <c r="AL191" s="114" t="str">
        <f>IF($A191&gt;"",IF(AND(OR(EXACT(SquadExport!$BR191,TRUE),EXACT(SquadExport!$BS191,TRUE)),OR(EXACT(SquadExport!$BK191,TRUE),EXACT(SquadExport!$BM191,TRUE))),HARMEAN(WeightedParse!H191,WeightedParse!I191,WeightedParse!K191,WeightedParse!Q191,WeightedParse!T191,WeightedParse!V191,WeightedParse!AB191,WeightedParse!AD191,WeightedParse!AH191,WeightedParse!AI191,WeightedParse!AJ191,WeightedParse!AN191,WeightedParse!AO191),HARMEAN(WeightedParse!H191,WeightedParse!I191,WeightedParse!K191,WeightedParse!Q191,WeightedParse!T191,WeightedParse!V191,WeightedParse!AB191,WeightedParse!AD191,WeightedParse!AH191,WeightedParse!AI191,WeightedParse!AJ191,WeightedParse!AN191,WeightedParse!AO191)*Variables!$B$5),"")</f>
        <v/>
      </c>
      <c r="AM191" s="114" t="str">
        <f>IF($A191&gt;"",IF(AND(OR(EXACT(SquadExport!$BR191,TRUE),EXACT(SquadExport!$BS191,TRUE)),OR(EXACT(SquadExport!$BK191,TRUE),EXACT(SquadExport!$BM191,TRUE))),HARMEAN(WeightedParse!I191,WeightedParse!J191,WeightedParse!K191,WeightedParse!N191,WeightedParse!Q191,WeightedParse!T191,WeightedParse!V191,WeightedParse!X191,WeightedParse!AB191,WeightedParse!AD191,WeightedParse!AG191,WeightedParse!AI191,WeightedParse!AJ191,WeightedParse!AK191,WeightedParse!AN191)*WeightedParse!BD191,(HARMEAN(WeightedParse!I191,WeightedParse!J191,WeightedParse!K191,WeightedParse!N191,WeightedParse!Q191,WeightedParse!T191,WeightedParse!V191,WeightedParse!X191,WeightedParse!AB191,WeightedParse!AD191,WeightedParse!AG191,WeightedParse!AI191,WeightedParse!AJ191,WeightedParse!AK191,WeightedParse!AN191)*WeightedParse!BD191)*Variables!$B$5),"")</f>
        <v/>
      </c>
      <c r="AN191" s="114" t="str">
        <f>IF($A191&gt;"",IF(AND(OR(EXACT(SquadExport!$BR191,TRUE),EXACT(SquadExport!$BS191,TRUE)),OR(EXACT(SquadExport!$BK191,TRUE),EXACT(SquadExport!$BM191,TRUE))),HARMEAN(WeightedParse!H191,WeightedParse!I191,WeightedParse!K191,WeightedParse!N191,WeightedParse!Q191,WeightedParse!T191,WeightedParse!V191,WeightedParse!X191,WeightedParse!Z191,WeightedParse!AD191,WeightedParse!AG191,WeightedParse!AH191,WeightedParse!AI191,WeightedParse!AJ191,WeightedParse!AN191,WeightedParse!AO191)*WeightedParse!BD191,(HARMEAN(WeightedParse!H191,WeightedParse!I191,WeightedParse!K191,WeightedParse!N191,WeightedParse!Q191,WeightedParse!T191,WeightedParse!V191,WeightedParse!X191,WeightedParse!Z191,WeightedParse!AD191,WeightedParse!AG191,WeightedParse!AH191,WeightedParse!AI191,WeightedParse!AJ191,WeightedParse!AN191,WeightedParse!AO191)*WeightedParse!BD191)*Variables!$B$5),"")</f>
        <v/>
      </c>
      <c r="AO191" s="114" t="str">
        <f>IF($A191&gt;"",IF(AND(EXACT(SquadExport!$BS191,TRUE),EXACT(SquadExport!$BL191,TRUE)),HARMEAN(WeightedParse!K191,WeightedParse!Q191,WeightedParse!T191,WeightedParse!V191,WeightedParse!X191,WeightedParse!Z191,WeightedParse!AB191,WeightedParse!AD191,WeightedParse!AG191,WeightedParse!AK191),HARMEAN(WeightedParse!K191,WeightedParse!Q191,WeightedParse!T191,WeightedParse!V191,WeightedParse!X191,WeightedParse!Z191,WeightedParse!AB191,WeightedParse!AD191,WeightedParse!AG191,WeightedParse!AK191)*Variables!$B$5),"")</f>
        <v/>
      </c>
      <c r="AP191" s="114" t="str">
        <f>IF($A191&gt;"",IF(AND(EXACT(SquadExport!$BS191,TRUE),EXACT(SquadExport!$BL191,TRUE)),HARMEAN(WeightedParse!I191,WeightedParse!K191,WeightedParse!Q191,WeightedParse!T191,WeightedParse!V191,WeightedParse!X191,WeightedParse!Z191,WeightedParse!AB191,WeightedParse!AD191,WeightedParse!AF191,WeightedParse!AG191,WeightedParse!AI191,WeightedParse!AJ191),HARMEAN(WeightedParse!I191,WeightedParse!K191,WeightedParse!Q191,WeightedParse!T191,WeightedParse!V191,WeightedParse!X191,WeightedParse!Z191,WeightedParse!AB191,WeightedParse!AD191,WeightedParse!AF191,WeightedParse!AG191,WeightedParse!AI191,WeightedParse!AJ191)*Variables!$B$5),"")</f>
        <v/>
      </c>
      <c r="AQ191" s="114" t="str">
        <f>IF($A191&gt;"",IF(AND(EXACT(SquadExport!$BS191,TRUE),EXACT(SquadExport!$BL191,TRUE)),HARMEAN(WeightedParse!I191,WeightedParse!J191,WeightedParse!K191,WeightedParse!Q191,WeightedParse!T191,WeightedParse!V191,WeightedParse!X191,WeightedParse!Z191,WeightedParse!AB191,WeightedParse!AD191,WeightedParse!AG191,WeightedParse!AI191,WeightedParse!AJ191,WeightedParse!AK191),HARMEAN(WeightedParse!I191,WeightedParse!J191,WeightedParse!K191,WeightedParse!Q191,WeightedParse!T191,WeightedParse!V191,WeightedParse!X191,WeightedParse!Z191,WeightedParse!AB191,WeightedParse!AD191,WeightedParse!AG191,WeightedParse!AI191,WeightedParse!AJ191,WeightedParse!AK191)*Variables!$B$5),"")</f>
        <v/>
      </c>
      <c r="AR191" s="114" t="str">
        <f>IF($A191&gt;"",IF(AND(EXACT(SquadExport!$BS191,TRUE),EXACT(SquadExport!$BL191,TRUE)),HARMEAN(WeightedParse!I191,WeightedParse!J191,WeightedParse!K191,WeightedParse!Q191,WeightedParse!T191,WeightedParse!V191,WeightedParse!X191,WeightedParse!Y191,WeightedParse!Z191,WeightedParse!AD191,WeightedParse!AH191,WeightedParse!AI191,WeightedParse!AJ191,WeightedParse!AK191,WeightedParse!AN191,WeightedParse!AO191),HARMEAN(WeightedParse!I191,WeightedParse!J191,WeightedParse!K191,WeightedParse!Q191,WeightedParse!T191,WeightedParse!V191,WeightedParse!X191,WeightedParse!Y191,WeightedParse!Z191,WeightedParse!AD191,WeightedParse!AH191,WeightedParse!AI191,WeightedParse!AJ191,WeightedParse!AK191,WeightedParse!AN191,WeightedParse!AO191)*Variables!$B$5),"")</f>
        <v/>
      </c>
      <c r="AS191" s="114" t="str">
        <f>IF($A191&gt;"",IF(AND(EXACT(SquadExport!$BT191,TRUE),EXACT(SquadExport!$BL191,TRUE)),HARMEAN(WeightedParse!J191,WeightedParse!K191,WeightedParse!M191,WeightedParse!T191,WeightedParse!V191,WeightedParse!X191,WeightedParse!Z191,WeightedParse!AD191,WeightedParse!AI191),(HARMEAN(WeightedParse!J191,WeightedParse!K191,WeightedParse!M191,WeightedParse!T191,WeightedParse!V191,WeightedParse!X191,WeightedParse!Z191,WeightedParse!AD191,WeightedParse!AI191)*Variables!$B$5)),"")</f>
        <v/>
      </c>
      <c r="AT191" s="114" t="str">
        <f>IF($A191&gt;"",IF(AND(EXACT(SquadExport!$BT191,TRUE),EXACT(SquadExport!$BL191,TRUE)),HARMEAN(WeightedParse!J191,WeightedParse!K191,WeightedParse!M191,WeightedParse!U191,WeightedParse!V191,WeightedParse!W191,WeightedParse!X191,WeightedParse!Z191,WeightedParse!AD191,WeightedParse!AF191,WeightedParse!AK191,WeightedParse!AL191,WeightedParse!AP191)*(CONVERT(LEFT(SquadExport!$E191,FIND("'",SquadExport!$E191)-1)+((MID(SquadExport!$E191,FIND("'",SquadExport!$E191)+1,LEN(SquadExport!$E191)-FIND("'",SquadExport!$E191)-1))/12),"ft","m")-1)/(Variables!$C$4-1),(HARMEAN(WeightedParse!J191,WeightedParse!K191,WeightedParse!M191,WeightedParse!U191,WeightedParse!V191,WeightedParse!W191,WeightedParse!X191,WeightedParse!Z191,WeightedParse!AD191,WeightedParse!AF191,WeightedParse!AK191,WeightedParse!AL191,WeightedParse!AP191)*(CONVERT(LEFT(SquadExport!$E191,FIND("'",SquadExport!$E191)-1)+((MID(SquadExport!$E191,FIND("'",SquadExport!$E191)+1,LEN(SquadExport!$E191)-FIND("'",SquadExport!$E191)-1))/12),"ft","m")-1)/(Variables!$C$4-1)))*Variables!$B$5,"")</f>
        <v/>
      </c>
      <c r="AU191" s="114" t="str">
        <f>IF($A191&gt;"",IF(AND(EXACT(SquadExport!$BT191,TRUE),EXACT(SquadExport!$BL191,TRUE)),HARMEAN(WeightedParse!I191,WeightedParse!J191,WeightedParse!K191,WeightedParse!Q191,WeightedParse!T191,WeightedParse!V191,WeightedParse!X191,WeightedParse!Z191,WeightedParse!AB191,WeightedParse!AD191,WeightedParse!AF191,WeightedParse!AG191,WeightedParse!AK191,WeightedParse!AP191),HARMEAN(WeightedParse!I191,WeightedParse!J191,WeightedParse!K191,WeightedParse!Q191,WeightedParse!T191,WeightedParse!V191,WeightedParse!X191,WeightedParse!Z191,WeightedParse!AB191,WeightedParse!AD191,WeightedParse!AF191,WeightedParse!AG191,WeightedParse!AK191,WeightedParse!AP191)*Variables!$B$5),"")</f>
        <v/>
      </c>
      <c r="AV191" s="114" t="str">
        <f>IF($A191&gt;"",IF(AND(EXACT(SquadExport!$BT191,TRUE),EXACT(SquadExport!$BL191,TRUE)),HARMEAN(WeightedParse!I191,WeightedParse!J191,WeightedParse!K191,WeightedParse!Q191,WeightedParse!T191,WeightedParse!V191,WeightedParse!X191,WeightedParse!Z191,WeightedParse!AD191,WeightedParse!AH191,WeightedParse!AI191,WeightedParse!AJ191,WeightedParse!AK191,WeightedParse!AN191,WeightedParse!AO191),HARMEAN(WeightedParse!I191,WeightedParse!J191,WeightedParse!K191,WeightedParse!Q191,WeightedParse!T191,WeightedParse!V191,WeightedParse!X191,WeightedParse!Z191,WeightedParse!AD191,WeightedParse!AH191,WeightedParse!AI191,WeightedParse!AJ191,WeightedParse!AK191,WeightedParse!AN191,WeightedParse!AO191)*Variables!$B$5),"")</f>
        <v/>
      </c>
      <c r="AW191" s="114" t="str">
        <f>IF($A191&gt;"",IF(AND(EXACT(SquadExport!$BT191,TRUE),EXACT(SquadExport!$BL191,TRUE)),HARMEAN(WeightedParse!I191,WeightedParse!J191,WeightedParse!K191,WeightedParse!Q191,WeightedParse!T191,WeightedParse!V191,WeightedParse!X191,WeightedParse!Z191,WeightedParse!AB191,WeightedParse!AD191,WeightedParse!AF191,WeightedParse!AG191,WeightedParse!AI191,WeightedParse!AJ191,WeightedParse!AK191),HARMEAN(WeightedParse!I191,WeightedParse!J191,WeightedParse!K191,WeightedParse!Q191,WeightedParse!T191,WeightedParse!V191,WeightedParse!X191,WeightedParse!Z191,WeightedParse!AB191,WeightedParse!AD191,WeightedParse!AF191,WeightedParse!AG191,WeightedParse!AI191,WeightedParse!AJ191,WeightedParse!AK191)*Variables!$B$5),"")</f>
        <v/>
      </c>
      <c r="AX191" s="114" t="str">
        <f>IF($A191&gt;"",IF(AND(EXACT(SquadExport!$BT191,TRUE),EXACT(SquadExport!$BL191,TRUE)),HARMEAN(WeightedParse!K191,WeightedParse!Q191,WeightedParse!U191,WeightedParse!V191,WeightedParse!W191,WeightedParse!X191,WeightedParse!Y191,WeightedParse!Z191,WeightedParse!AD191,WeightedParse!AF191,WeightedParse!AH191,WeightedParse!AI191,WeightedParse!AJ191,WeightedParse!AK191,WeightedParse!AN191,WeightedParse!AO191,WeightedParse!AP191),HARMEAN(WeightedParse!K191,WeightedParse!Q191,WeightedParse!U191,WeightedParse!V191,WeightedParse!W191,WeightedParse!X191,WeightedParse!Y191,WeightedParse!Z191,WeightedParse!AD191,WeightedParse!AF191,WeightedParse!AH191,WeightedParse!AI191,WeightedParse!AJ191,WeightedParse!AK191,WeightedParse!AN191,WeightedParse!AO191,WeightedParse!AP191)*Variables!$B$5),"")</f>
        <v/>
      </c>
      <c r="AY191" s="114" t="str">
        <f>IF($A191&gt;"",IF(AND(EXACT(SquadExport!$BT191,TRUE),EXACT(SquadExport!$BL191,TRUE)),HARMEAN(WeightedParse!I191,WeightedParse!J191,WeightedParse!K191,WeightedParse!M191,WeightedParse!N191,WeightedParse!Q191,WeightedParse!T191,WeightedParse!V191,WeightedParse!X191,WeightedParse!Z191,WeightedParse!AD191,WeightedParse!AF191,WeightedParse!AG191,WeightedParse!AH191,WeightedParse!AI191,WeightedParse!AJ191,WeightedParse!AK191,WeightedParse!AL191,WeightedParse!AN191,WeightedParse!AO191,WeightedParse!AP191),HARMEAN(WeightedParse!I191,WeightedParse!J191,WeightedParse!K191,WeightedParse!M191,WeightedParse!N191,WeightedParse!Q191,WeightedParse!T191,WeightedParse!V191,WeightedParse!X191,WeightedParse!Z191,WeightedParse!AD191,WeightedParse!AF191,WeightedParse!AG191,WeightedParse!AH191,WeightedParse!AI191,WeightedParse!AJ191,WeightedParse!AK191,WeightedParse!AL191,WeightedParse!AN191,WeightedParse!AO191,WeightedParse!AP191)*Variables!$B$5),"")</f>
        <v/>
      </c>
    </row>
    <row r="192" spans="1:51" ht="15" customHeight="1" x14ac:dyDescent="0.25">
      <c r="A192" s="3" t="str">
        <f>IF(WeightedParse!A192&gt;"",WeightedParse!A192,"")</f>
        <v/>
      </c>
      <c r="B192" s="4" t="str">
        <f>IF(WeightedParse!B192&gt;0,WeightedParse!B192,"")</f>
        <v/>
      </c>
      <c r="C192" s="4" t="str">
        <f>IF(A192&gt;"",IF(AND(B192&lt;=Variables!$B$8,G192&gt;2),"Youth",IF(AND(B192&lt;=Variables!$B$8,G192&lt;=2),"Prospect",IF(AND(B192&gt;=Variables!$B$9,G192&gt;2),"Old",IF(G192&gt;=3,"Reserves","First Team")))),"")</f>
        <v/>
      </c>
      <c r="D192" s="4" t="str">
        <f>SquadExport!BJ192</f>
        <v/>
      </c>
      <c r="E192" s="4" t="str">
        <f>IF(A192&gt;"",VLOOKUP(F192,Roles!A:B,2,FALSE)&amp;IF(OR(VLOOKUP(F192,Roles!$A:$B,2,FALSE)="FB",VLOOKUP(F192,Roles!$A:$B,2,FALSE)="WB",VLOOKUP(F192,Roles!$A:$B,2,FALSE)="WM",VLOOKUP(F192,Roles!$A:$B,2,FALSE)="W"),IF(AND(SquadExport!BK192=TRUE,SquadExport!BM192=TRUE,WeightedParse!BB192&gt;=WeightedParse!BC192)," (R)",IF(AND(SquadExport!BK192=TRUE,SquadExport!BM192=TRUE,WeightedParse!BB192&lt;WeightedParse!BC192)," (L)",IF(AND(SquadExport!BK192=TRUE,SquadExport!BM192=FALSE), " (L)",IF(AND(SquadExport!BK192=FALSE,SquadExport!BM192=TRUE)," (R)","")))),""),"")</f>
        <v/>
      </c>
      <c r="F192" s="4" t="str" cm="1">
        <f t="array" ref="F192">IF(A192&gt;"",INDEX($J$1:$AY$1,SUMPRODUCT(MAX(($J$2:$AY$200=MAX($J192:$AY192))*(COLUMN($J$2:$AY$200))))-COLUMN($J$1)+1),"")</f>
        <v/>
      </c>
      <c r="G192" s="4" t="str">
        <f t="shared" si="6"/>
        <v/>
      </c>
      <c r="H192" s="4" t="str">
        <f t="shared" si="7"/>
        <v/>
      </c>
      <c r="I192" s="5" t="str">
        <f t="shared" si="8"/>
        <v/>
      </c>
      <c r="J192" s="114" t="str">
        <f>IF($A192&gt;"",HARMEAN(WeightedParse!V192,WeightedParse!Y192,WeightedParse!Z192,WeightedParse!AE192,WeightedParse!AJ192,WeightedParse!AQ192,WeightedParse!AR192,WeightedParse!AS192,WeightedParse!AU192,WeightedParse!AV192,WeightedParse!AW192,WeightedParse!AY192,WeightedParse!BA192),"")</f>
        <v/>
      </c>
      <c r="K192" s="114" t="str">
        <f>IF(A192&gt;"",HARMEAN(WeightedParse!K192,WeightedParse!Q192,WeightedParse!V192,WeightedParse!X192,WeightedParse!Y192,WeightedParse!Z192,WeightedParse!AE192,WeightedParse!AG192,WeightedParse!AI192,WeightedParse!AJ192,WeightedParse!AQ192,WeightedParse!AR192,WeightedParse!AS192,WeightedParse!AU192,WeightedParse!AV192,WeightedParse!AW192,WeightedParse!AY192,WeightedParse!AZ192,WeightedParse!BA192),"")</f>
        <v/>
      </c>
      <c r="L192" s="114" t="str">
        <f>IF($A192&gt;"",IF(AND(EXACT(SquadExport!$BO192,TRUE),EXACT(SquadExport!$BL192,TRUE)),HARMEAN(WeightedParse!M192,WeightedParse!P192,WeightedParse!S192,WeightedParse!U192,WeightedParse!V192,WeightedParse!W192,WeightedParse!Y192,WeightedParse!AE192,WeightedParse!AL192,WeightedParse!AN192,WeightedParse!AP192),HARMEAN(WeightedParse!M192,WeightedParse!P192,WeightedParse!S192,WeightedParse!U192,WeightedParse!V192,WeightedParse!W192,WeightedParse!Y192,WeightedParse!AE192,WeightedParse!AL192,WeightedParse!AN192,WeightedParse!AP192)*Variables!$B$5),"")</f>
        <v/>
      </c>
      <c r="M192" s="114" t="str">
        <f>IF($A192&gt;"",IF(AND(EXACT(SquadExport!$BO192,TRUE),EXACT(SquadExport!$BL192,TRUE)),HARMEAN(WeightedParse!M192,WeightedParse!P192,WeightedParse!S192,WeightedParse!U192,WeightedParse!V192,WeightedParse!W192,WeightedParse!X192,WeightedParse!Y192,WeightedParse!Z192,WeightedParse!AE192,WeightedParse!AL192,WeightedParse!AN192,WeightedParse!AP192),HARMEAN(WeightedParse!M192,WeightedParse!P192,WeightedParse!S192,WeightedParse!U192,WeightedParse!V192,WeightedParse!W192,WeightedParse!X192,WeightedParse!Y192,WeightedParse!Z192,WeightedParse!AE192,WeightedParse!AL192,WeightedParse!AN192,WeightedParse!AP192)*Variables!$B$5),"")</f>
        <v/>
      </c>
      <c r="N192" s="114" t="str">
        <f>IF($A192&gt;"",IF(AND(EXACT(SquadExport!$BO192,TRUE),EXACT(SquadExport!$BL192,TRUE)),HARMEAN(WeightedParse!K192,WeightedParse!M192,WeightedParse!P192,WeightedParse!Q192,WeightedParse!S192,WeightedParse!T192,WeightedParse!U192,WeightedParse!V192,WeightedParse!W192,WeightedParse!X192,WeightedParse!Y192,WeightedParse!Z192,WeightedParse!AE192,WeightedParse!AG192,WeightedParse!AL192,WeightedParse!AN192,WeightedParse!AP192),HARMEAN(WeightedParse!K192,WeightedParse!M192,WeightedParse!P192,WeightedParse!Q192,WeightedParse!S192,WeightedParse!T192,WeightedParse!U192,WeightedParse!V192,WeightedParse!W192,WeightedParse!X192,WeightedParse!Y192,WeightedParse!Z192,WeightedParse!AE192,WeightedParse!AG192,WeightedParse!AL192,WeightedParse!AN192,WeightedParse!AP192)*Variables!$B$5),"")</f>
        <v/>
      </c>
      <c r="O192" s="114" t="str">
        <f>IF($A192&gt;"",IF(AND(EXACT(SquadExport!$BO192,TRUE),EXACT(SquadExport!$BL192,TRUE)),HARMEAN(WeightedParse!I192,WeightedParse!K192,WeightedParse!M192,WeightedParse!P192,WeightedParse!Q192,WeightedParse!S192,WeightedParse!T192,WeightedParse!V192,WeightedParse!W192,WeightedParse!X192,WeightedParse!Y192,WeightedParse!Z192,WeightedParse!AB192,WeightedParse!AE192,WeightedParse!AF192,WeightedParse!AG192,WeightedParse!AJ192,WeightedParse!AK192,WeightedParse!AL192,WeightedParse!AN192,WeightedParse!AO192,WeightedParse!AP192),HARMEAN(WeightedParse!I192,WeightedParse!K192,WeightedParse!M192,WeightedParse!P192,WeightedParse!Q192,WeightedParse!S192,WeightedParse!T192,WeightedParse!V192,WeightedParse!W192,WeightedParse!X192,WeightedParse!Y192,WeightedParse!Z192,WeightedParse!AB192,WeightedParse!AE192,WeightedParse!AF192,WeightedParse!AG192,WeightedParse!AJ192,WeightedParse!AK192,WeightedParse!AL192,WeightedParse!AN192,WeightedParse!AO192,WeightedParse!AP192)*Variables!$B$5),"")</f>
        <v/>
      </c>
      <c r="P192" s="114" t="str">
        <f>IF($A192&gt;"",IF(AND(OR(EXACT(SquadExport!$BO192,TRUE),EXACT(SquadExport!$BP192,TRUE)),OR(EXACT(SquadExport!$BK192,TRUE),EXACT(SquadExport!$BM192,TRUE))),HARMEAN(WeightedParse!M192,WeightedParse!P192,WeightedParse!S192,WeightedParse!U192,WeightedParse!V192,WeightedParse!W192,WeightedParse!Y192,WeightedParse!AE192,WeightedParse!AF192,WeightedParse!AP192),HARMEAN(WeightedParse!M192,WeightedParse!P192,WeightedParse!S192,WeightedParse!U192,WeightedParse!V192,WeightedParse!W192,WeightedParse!Y192,WeightedParse!AE192,WeightedParse!AF192,WeightedParse!AP192)*Variables!$B$5),"")</f>
        <v/>
      </c>
      <c r="Q192" s="114" t="str">
        <f>IF($A192&gt;"",IF(AND(OR(EXACT(SquadExport!$BO192,TRUE),EXACT(SquadExport!$BP192,TRUE)),OR(EXACT(SquadExport!$BK192,TRUE),EXACT(SquadExport!$BM192,TRUE))),HARMEAN(WeightedParse!H192,WeightedParse!P192,WeightedParse!Q192,WeightedParse!S192,WeightedParse!T192,WeightedParse!V192,WeightedParse!X192,WeightedParse!Y192,WeightedParse!Z192,WeightedParse!AE192,WeightedParse!AF192,WeightedParse!AH192,WeightedParse!AN192,WeightedParse!AO192),HARMEAN(WeightedParse!H192,WeightedParse!P192,WeightedParse!Q192,WeightedParse!S192,WeightedParse!T192,WeightedParse!V192,WeightedParse!X192,WeightedParse!Y192,WeightedParse!Z192,WeightedParse!AE192,WeightedParse!AF192,WeightedParse!AH192,WeightedParse!AN192,WeightedParse!AO192)*Variables!$B$5),"")</f>
        <v/>
      </c>
      <c r="R192" s="115" t="str">
        <f>IF($A192&gt;"",IF(AND(OR(EXACT(SquadExport!$BO192,TRUE),EXACT(SquadExport!$BP192,TRUE)),OR(EXACT(SquadExport!$BK192,TRUE),EXACT(SquadExport!$BM192,TRUE))),HARMEAN(WeightedParse!H192,WeightedParse!I192,WeightedParse!K192,WeightedParse!P192,WeightedParse!Q192,WeightedParse!S192,WeightedParse!T192,WeightedParse!V192,WeightedParse!Y192,WeightedParse!Z192,WeightedParse!AD192,WeightedParse!AE192,WeightedParse!AF192,WeightedParse!AH192,WeightedParse!AI192,WeightedParse!AJ192,WeightedParse!AN192,WeightedParse!AO192),HARMEAN(WeightedParse!H192,WeightedParse!I192,WeightedParse!K192,WeightedParse!P192,WeightedParse!Q192,WeightedParse!S192,WeightedParse!T192,WeightedParse!V192,WeightedParse!Y192,WeightedParse!Z192,WeightedParse!AD192,WeightedParse!AE192,WeightedParse!AF192,WeightedParse!AH192,WeightedParse!AI192,WeightedParse!AJ192,WeightedParse!AN192,WeightedParse!AO192)*Variables!$B$5),"")</f>
        <v/>
      </c>
      <c r="S192" s="115" t="str">
        <f>IF($A192&gt;"",IF(AND(OR(EXACT(SquadExport!$BO192,TRUE),EXACT(SquadExport!$BP192,TRUE)),OR(EXACT(SquadExport!$BK192,TRUE),EXACT(SquadExport!$BM192,TRUE))),HARMEAN(WeightedParse!H192,WeightedParse!I192,WeightedParse!K192,WeightedParse!Q192,WeightedParse!S192,WeightedParse!T192,WeightedParse!V192,WeightedParse!X192,WeightedParse!Z192,WeightedParse!AB192,WeightedParse!AD192,WeightedParse!AF192,WeightedParse!AG192,WeightedParse!AH192,WeightedParse!AI192,WeightedParse!AJ192,WeightedParse!AK192,WeightedParse!AN192,WeightedParse!AO192),HARMEAN(WeightedParse!H192,WeightedParse!I192,WeightedParse!K192,WeightedParse!Q192,WeightedParse!S192,WeightedParse!T192,WeightedParse!V192,WeightedParse!X192,WeightedParse!Z192,WeightedParse!AB192,WeightedParse!AD192,WeightedParse!AF192,WeightedParse!AG192,WeightedParse!AH192,WeightedParse!AI192,WeightedParse!AJ192,WeightedParse!AK192,WeightedParse!AN192,WeightedParse!AO192)*Variables!$B$5),"")</f>
        <v/>
      </c>
      <c r="T192" s="114" t="str">
        <f>IF($A192&gt;"",IF(AND(OR(EXACT(SquadExport!$BO192,TRUE),EXACT(SquadExport!$BP192,TRUE)),OR(EXACT(SquadExport!$BK192,TRUE),EXACT(SquadExport!$BM192,TRUE))),HARMEAN(WeightedParse!I192,WeightedParse!K192,WeightedParse!N192,WeightedParse!P192,WeightedParse!Q192,WeightedParse!S192,WeightedParse!T192,WeightedParse!V192,WeightedParse!X192,WeightedParse!Y192,WeightedParse!Z192,WeightedParse!AB192,WeightedParse!AD192,WeightedParse!AE192,WeightedParse!AF192,WeightedParse!AH192,WeightedParse!AI192,WeightedParse!AJ192,WeightedParse!AN192,WeightedParse!AO192)*WeightedParse!BD192,(HARMEAN(WeightedParse!I192,WeightedParse!K192,WeightedParse!N192,WeightedParse!P192,WeightedParse!Q192,WeightedParse!S192,WeightedParse!T192,WeightedParse!V192,WeightedParse!X192,WeightedParse!Y192,WeightedParse!Z192,WeightedParse!AB192,WeightedParse!AD192,WeightedParse!AE192,WeightedParse!AF192,WeightedParse!AH192,WeightedParse!AI192,WeightedParse!AJ192,WeightedParse!AN192,WeightedParse!AO192)*WeightedParse!BD192)*Variables!$B$5),"")</f>
        <v/>
      </c>
      <c r="U192" s="114" t="str">
        <f>IF($A192&gt;"",IF(EXACT(SquadExport!$BQ192,TRUE),HARMEAN(WeightedParse!P192,WeightedParse!S192,WeightedParse!V192,WeightedParse!X192,WeightedParse!Y192,WeightedParse!Z192,WeightedParse!AE192,WeightedParse!AF192,WeightedParse!AP192),HARMEAN(WeightedParse!P192,WeightedParse!S192,WeightedParse!V192,WeightedParse!X192,WeightedParse!Y192,WeightedParse!Z192,WeightedParse!AE192,WeightedParse!AF192,WeightedParse!AP192)*Variables!$B$5),"")</f>
        <v/>
      </c>
      <c r="V192" s="114" t="str">
        <f>IF($A192&gt;"",IF(EXACT(SquadExport!$BQ192,TRUE),HARMEAN(WeightedParse!K192,WeightedParse!Q192,WeightedParse!S192,WeightedParse!T192,WeightedParse!V192,WeightedParse!X192,WeightedParse!Z192,WeightedParse!AE192,WeightedParse!AF192,WeightedParse!AG192,WeightedParse!AH192,WeightedParse!AK192),HARMEAN(WeightedParse!K192,WeightedParse!Q192,WeightedParse!S192,WeightedParse!T192,WeightedParse!V192,WeightedParse!X192,WeightedParse!Z192,WeightedParse!AE192,WeightedParse!AF192,WeightedParse!AG192,WeightedParse!AH192,WeightedParse!AK192)*Variables!$B$5),"")</f>
        <v/>
      </c>
      <c r="W192" s="114" t="str">
        <f>IF($A192&gt;"",IF(EXACT(SquadExport!$BQ192,TRUE),HARMEAN(WeightedParse!I192,WeightedParse!K192,WeightedParse!N192,WeightedParse!Q192,WeightedParse!T192,WeightedParse!V192,WeightedParse!X192,WeightedParse!Z192,WeightedParse!AB192,WeightedParse!AD192,WeightedParse!AF192,WeightedParse!AG192,WeightedParse!AK192),HARMEAN(WeightedParse!I192,WeightedParse!K192,WeightedParse!N192,WeightedParse!Q192,WeightedParse!T192,WeightedParse!V192,WeightedParse!X192,WeightedParse!Z192,WeightedParse!AB192,WeightedParse!AD192,WeightedParse!AF192,WeightedParse!AG192,WeightedParse!AK192)*Variables!$B$5),"")</f>
        <v/>
      </c>
      <c r="X192" s="114" t="str">
        <f>IF($A192&gt;"",IF(EXACT(SquadExport!$BQ192,TRUE),HARMEAN(WeightedParse!K192,WeightedParse!P192,WeightedParse!Q192,WeightedParse!S192,WeightedParse!U192,WeightedParse!V192,WeightedParse!X192,WeightedParse!Y192,WeightedParse!Z192,WeightedParse!AE192,WeightedParse!AF192,WeightedParse!AH192,WeightedParse!AO192,WeightedParse!AP192),HARMEAN(WeightedParse!K192,WeightedParse!P192,WeightedParse!Q192,WeightedParse!S192,WeightedParse!U192,WeightedParse!V192,WeightedParse!X192,WeightedParse!Y192,WeightedParse!Z192,WeightedParse!AE192,WeightedParse!AF192,WeightedParse!AH192,WeightedParse!AO192,WeightedParse!AP192)*Variables!$B$5),"")</f>
        <v/>
      </c>
      <c r="Y192" s="114" t="str">
        <f>IF($A192&gt;"",IF(EXACT(SquadExport!$BQ192,TRUE),HARMEAN(WeightedParse!P192,WeightedParse!Q192,WeightedParse!S192,WeightedParse!U192,WeightedParse!V192,WeightedParse!W192,WeightedParse!Y192,WeightedParse!AE192,WeightedParse!AF192,WeightedParse!AH192,WeightedParse!AJ192,WeightedParse!AN192,WeightedParse!AO192,WeightedParse!AP192),HARMEAN(WeightedParse!P192,WeightedParse!Q192,WeightedParse!S192,WeightedParse!U192,WeightedParse!V192,WeightedParse!W192,WeightedParse!Y192,WeightedParse!AE192,WeightedParse!AF192,WeightedParse!AH192,WeightedParse!AJ192,WeightedParse!AN192,WeightedParse!AO192,WeightedParse!AP192)*Variables!$B$5),"")</f>
        <v/>
      </c>
      <c r="Z192" s="114" t="str">
        <f>IF($A192&gt;"",IF(EXACT(SquadExport!$BQ192,TRUE),HARMEAN(WeightedParse!M192,WeightedParse!P192,WeightedParse!Q192,WeightedParse!S192,WeightedParse!U192,WeightedParse!V192,WeightedParse!W192,WeightedParse!X192,WeightedParse!Y192,WeightedParse!Z192,WeightedParse!AE192,WeightedParse!AF192,WeightedParse!AH192,WeightedParse!AL192,WeightedParse!AO192,WeightedParse!AP192),HARMEAN(WeightedParse!M192,WeightedParse!P192,WeightedParse!Q192,WeightedParse!S192,WeightedParse!U192,WeightedParse!V192,WeightedParse!W192,WeightedParse!X192,WeightedParse!Y192,WeightedParse!Z192,WeightedParse!AE192,WeightedParse!AF192,WeightedParse!AH192,WeightedParse!AL192,WeightedParse!AO192,WeightedParse!AP192)*Variables!$B$5),"")</f>
        <v/>
      </c>
      <c r="AA192" s="114" t="str">
        <f>IF($A192&gt;"",IF(EXACT(SquadExport!$BQ192,TRUE),HARMEAN(WeightedParse!J192,WeightedParse!K192,WeightedParse!N192,WeightedParse!P192,WeightedParse!Q192,WeightedParse!S192,WeightedParse!V192,WeightedParse!X192,WeightedParse!Y192,WeightedParse!Z192,WeightedParse!AD192,WeightedParse!AE192,WeightedParse!AH192,WeightedParse!AI192,WeightedParse!AK192,WeightedParse!AN192,WeightedParse!AO192,WeightedParse!AP192),HARMEAN(WeightedParse!J192,WeightedParse!K192,WeightedParse!N192,WeightedParse!P192,WeightedParse!Q192,WeightedParse!S192,WeightedParse!V192,WeightedParse!X192,WeightedParse!Y192,WeightedParse!Z192,WeightedParse!AD192,WeightedParse!AE192,WeightedParse!AH192,WeightedParse!AI192,WeightedParse!AK192,WeightedParse!AN192,WeightedParse!AO192,WeightedParse!AP192)*Variables!$B$5),"")</f>
        <v/>
      </c>
      <c r="AB192" s="114" t="str">
        <f>IF($A192&gt;"",IF(AND(EXACT(SquadExport!$BR192,TRUE),EXACT(SquadExport!$BL192,TRUE)),HARMEAN(WeightedParse!I192,WeightedParse!K192,WeightedParse!N192,WeightedParse!Q192,WeightedParse!T192,WeightedParse!V192,WeightedParse!X192,WeightedParse!Y192,WeightedParse!Z192,WeightedParse!AD192,WeightedParse!AE192,WeightedParse!AF192,WeightedParse!AG192,WeightedParse!AH192,WeightedParse!AI192,WeightedParse!AJ192,WeightedParse!AK192,WeightedParse!AN192,WeightedParse!AO192),HARMEAN(WeightedParse!I192,WeightedParse!K192,WeightedParse!N192,WeightedParse!Q192,WeightedParse!T192,WeightedParse!V192,WeightedParse!X192,WeightedParse!Y192,WeightedParse!Z192,WeightedParse!AD192,WeightedParse!AE192,WeightedParse!AF192,WeightedParse!AG192,WeightedParse!AH192,WeightedParse!AI192,WeightedParse!AJ192,WeightedParse!AK192,WeightedParse!AN192,WeightedParse!AO192)*Variables!$B$5),"")</f>
        <v/>
      </c>
      <c r="AC192" s="114" t="str">
        <f>IF($A192&gt;"",IF(AND(EXACT(SquadExport!$BR192,TRUE),EXACT(SquadExport!$BL192,TRUE)),HARMEAN(WeightedParse!K192,WeightedParse!Q192,WeightedParse!S192,WeightedParse!T192,WeightedParse!V192,WeightedParse!X192,WeightedParse!Y192,WeightedParse!Z192,WeightedParse!AD192,WeightedParse!AE192,WeightedParse!AF192,WeightedParse!AG192,WeightedParse!AH192,WeightedParse!AO192),HARMEAN(WeightedParse!K192,WeightedParse!Q192,WeightedParse!S192,WeightedParse!T192,WeightedParse!V192,WeightedParse!X192,WeightedParse!Y192,WeightedParse!Z192,WeightedParse!AD192,WeightedParse!AE192,WeightedParse!AF192,WeightedParse!AG192,WeightedParse!AH192,WeightedParse!AO192)*Variables!$B$5),"")</f>
        <v/>
      </c>
      <c r="AD192" s="114" t="str">
        <f>IF($A192&gt;"",IF(AND(EXACT(SquadExport!$BR192,TRUE),EXACT(SquadExport!$BL192,TRUE)),HARMEAN(WeightedParse!I192,WeightedParse!J192,WeightedParse!K192,WeightedParse!N192,WeightedParse!Q192,WeightedParse!S192,WeightedParse!T192,WeightedParse!V192,WeightedParse!X192,WeightedParse!Z192,WeightedParse!AB192,WeightedParse!AD192,WeightedParse!AG192,WeightedParse!AH192,WeightedParse!AI192,WeightedParse!AK192,WeightedParse!AO192),HARMEAN(WeightedParse!I192,WeightedParse!J192,WeightedParse!K192,WeightedParse!N192,WeightedParse!Q192,WeightedParse!S192,WeightedParse!T192,WeightedParse!V192,WeightedParse!X192,WeightedParse!Z192,WeightedParse!AB192,WeightedParse!AD192,WeightedParse!AG192,WeightedParse!AH192,WeightedParse!AI192,WeightedParse!AK192,WeightedParse!AO192)*Variables!$B$5),"")</f>
        <v/>
      </c>
      <c r="AE192" s="114" t="str">
        <f>IF($A192&gt;"",IF(AND(EXACT(SquadExport!$BR192,TRUE),EXACT(SquadExport!$BL192,TRUE)),HARMEAN(WeightedParse!K192,WeightedParse!N192,WeightedParse!P192,WeightedParse!Q192,WeightedParse!S192,WeightedParse!T192,WeightedParse!U192,WeightedParse!V192,WeightedParse!X192,WeightedParse!Y192,WeightedParse!Z192,WeightedParse!AD192,WeightedParse!AE192,WeightedParse!AF192,WeightedParse!AG192,WeightedParse!AH192,WeightedParse!AI192,WeightedParse!AO192),HARMEAN(WeightedParse!K192,WeightedParse!N192,WeightedParse!P192,WeightedParse!Q192,WeightedParse!S192,WeightedParse!T192,WeightedParse!U192,WeightedParse!V192,WeightedParse!X192,WeightedParse!Y192,WeightedParse!Z192,WeightedParse!AD192,WeightedParse!AE192,WeightedParse!AF192,WeightedParse!AG192,WeightedParse!AH192,WeightedParse!AI192,WeightedParse!AO192)*Variables!$B$5),"")</f>
        <v/>
      </c>
      <c r="AF192" s="114" t="str">
        <f>IF($A192&gt;"",IF(AND(EXACT(SquadExport!$BR192,TRUE),EXACT(SquadExport!$BL192,TRUE)),HARMEAN(WeightedParse!I192,WeightedParse!J192,WeightedParse!K192,WeightedParse!N192,WeightedParse!Q192,WeightedParse!S192,WeightedParse!T192,WeightedParse!U192,WeightedParse!V192,WeightedParse!X192,WeightedParse!Z192,WeightedParse!AD192,WeightedParse!AE192,WeightedParse!AF192,WeightedParse!AH192,WeightedParse!AI192,WeightedParse!AK192,WeightedParse!AN192,WeightedParse!AO192,WeightedParse!AP192),HARMEAN(WeightedParse!I192,WeightedParse!J192,WeightedParse!K192,WeightedParse!N192,WeightedParse!Q192,WeightedParse!S192,WeightedParse!T192,WeightedParse!U192,WeightedParse!V192,WeightedParse!X192,WeightedParse!Z192,WeightedParse!AD192,WeightedParse!AE192,WeightedParse!AF192,WeightedParse!AH192,WeightedParse!AI192,WeightedParse!AK192,WeightedParse!AN192,WeightedParse!AO192,WeightedParse!AP192)*Variables!$B$5),"")</f>
        <v/>
      </c>
      <c r="AG192" s="114" t="str">
        <f>IF($A192&gt;"",IF(AND(OR(EXACT(SquadExport!$BR192,TRUE),EXACT(SquadExport!$BS192,TRUE)),OR(EXACT(SquadExport!$BK192,TRUE),EXACT(SquadExport!$BM192,TRUE))),HARMEAN(WeightedParse!I192,WeightedParse!K192,WeightedParse!Q192,WeightedParse!T192,WeightedParse!X192,WeightedParse!Z192,WeightedParse!AD192,WeightedParse!AF192,WeightedParse!AG192,WeightedParse!AJ192),HARMEAN(WeightedParse!I192,WeightedParse!K192,WeightedParse!Q192,WeightedParse!T192,WeightedParse!X192,WeightedParse!Z192,WeightedParse!AD192,WeightedParse!AF192,WeightedParse!AG192,WeightedParse!AJ192)*Variables!$B$5),"")</f>
        <v/>
      </c>
      <c r="AH192" s="114" t="str">
        <f>IF($A192&gt;"",IF(AND(OR(EXACT(SquadExport!$BR192,TRUE),EXACT(SquadExport!$BS192,TRUE)),OR(EXACT(SquadExport!$BK192,TRUE),EXACT(SquadExport!$BM192,TRUE))),HARMEAN(WeightedParse!H192,WeightedParse!K192,WeightedParse!P192,WeightedParse!Q192,WeightedParse!S192,WeightedParse!T192,WeightedParse!V192,WeightedParse!X192,WeightedParse!Y192,WeightedParse!Z192,WeightedParse!AD192,WeightedParse!AE192,WeightedParse!AF192,WeightedParse!AG192,WeightedParse!AH192,WeightedParse!AO192),HARMEAN(WeightedParse!H192,WeightedParse!K192,WeightedParse!P192,WeightedParse!Q192,WeightedParse!S192,WeightedParse!T192,WeightedParse!V192,WeightedParse!X192,WeightedParse!Y192,WeightedParse!Z192,WeightedParse!AD192,WeightedParse!AE192,WeightedParse!AF192,WeightedParse!AG192,WeightedParse!AH192,WeightedParse!AO192)*Variables!$B$5),"")</f>
        <v/>
      </c>
      <c r="AI192" s="114" t="str">
        <f>IF($A192&gt;"",IF(AND(OR(EXACT(SquadExport!$BR192,TRUE),EXACT(SquadExport!$BS192,TRUE)),OR(EXACT(SquadExport!$BK192,TRUE),EXACT(SquadExport!$BM192,TRUE))),HARMEAN(WeightedParse!H192,WeightedParse!I192,WeightedParse!K192,WeightedParse!P192,WeightedParse!Q192,WeightedParse!S192,WeightedParse!T192,WeightedParse!U192,WeightedParse!V192,WeightedParse!X192,WeightedParse!Y192,WeightedParse!Z192,WeightedParse!AD192,WeightedParse!AE192,WeightedParse!AF192,WeightedParse!AH192,WeightedParse!AI192,WeightedParse!AO192),HARMEAN(WeightedParse!H192,WeightedParse!I192,WeightedParse!K192,WeightedParse!P192,WeightedParse!Q192,WeightedParse!S192,WeightedParse!T192,WeightedParse!U192,WeightedParse!V192,WeightedParse!X192,WeightedParse!Y192,WeightedParse!Z192,WeightedParse!AD192,WeightedParse!AE192,WeightedParse!AF192,WeightedParse!AH192,WeightedParse!AI192,WeightedParse!AO192)*Variables!$B$5),"")</f>
        <v/>
      </c>
      <c r="AJ192" s="114" t="str">
        <f>IF($A192&gt;"",IF(AND(OR(EXACT(SquadExport!$BR192,TRUE),EXACT(SquadExport!$BS192,TRUE)),OR(EXACT(SquadExport!$BK192,TRUE),EXACT(SquadExport!$BM192,TRUE))),HARMEAN(WeightedParse!H192,WeightedParse!K192,WeightedParse!M192,WeightedParse!V192,WeightedParse!W192,WeightedParse!AD192,WeightedParse!AF192,WeightedParse!AH192,WeightedParse!AK192,WeightedParse!AL192,WeightedParse!AO192,WeightedParse!AP192)*(CONVERT(LEFT(SquadExport!$E192,FIND("'",SquadExport!$E192)-1)+((MID(SquadExport!$E192,FIND("'",SquadExport!$E192)+1,LEN(SquadExport!$E192)-FIND("'",SquadExport!$E192)-1))/12),"ft","m")-1)/(Variables!$C$4-1),(HARMEAN(WeightedParse!H192,WeightedParse!K192,WeightedParse!M192,WeightedParse!V192,WeightedParse!W192,WeightedParse!AD192,WeightedParse!AF192,WeightedParse!AH192,WeightedParse!AK192,WeightedParse!AL192,WeightedParse!AO192,WeightedParse!AP192)*(CONVERT(LEFT(SquadExport!$E192,FIND("'",SquadExport!$E192)-1)+((MID(SquadExport!$E192,FIND("'",SquadExport!$E192)+1,LEN(SquadExport!$E192)-FIND("'",SquadExport!$E192)-1))/12),"ft","m")-1)/(Variables!$C$4-1))*Variables!$B$5),"")</f>
        <v/>
      </c>
      <c r="AK192" s="114" t="str">
        <f>IF($A192&gt;"",IF(AND(OR(EXACT(SquadExport!$BR192,TRUE),EXACT(SquadExport!$BS192,TRUE)),OR(EXACT(SquadExport!$BK192,TRUE),EXACT(SquadExport!$BM192,TRUE))),HARMEAN(WeightedParse!J192,WeightedParse!K192,WeightedParse!T192,WeightedParse!V192,WeightedParse!X192,WeightedParse!Y192,WeightedParse!Z192,WeightedParse!AD192,WeightedParse!AH192,WeightedParse!AI192,WeightedParse!AK192,WeightedParse!AO192),HARMEAN(WeightedParse!J192,WeightedParse!K192,WeightedParse!T192,WeightedParse!V192,WeightedParse!X192,WeightedParse!Y192,WeightedParse!Z192,WeightedParse!AD192,WeightedParse!AH192,WeightedParse!AI192,WeightedParse!AK192,WeightedParse!AO192)*Variables!$B$5),"")</f>
        <v/>
      </c>
      <c r="AL192" s="114" t="str">
        <f>IF($A192&gt;"",IF(AND(OR(EXACT(SquadExport!$BR192,TRUE),EXACT(SquadExport!$BS192,TRUE)),OR(EXACT(SquadExport!$BK192,TRUE),EXACT(SquadExport!$BM192,TRUE))),HARMEAN(WeightedParse!H192,WeightedParse!I192,WeightedParse!K192,WeightedParse!Q192,WeightedParse!T192,WeightedParse!V192,WeightedParse!AB192,WeightedParse!AD192,WeightedParse!AH192,WeightedParse!AI192,WeightedParse!AJ192,WeightedParse!AN192,WeightedParse!AO192),HARMEAN(WeightedParse!H192,WeightedParse!I192,WeightedParse!K192,WeightedParse!Q192,WeightedParse!T192,WeightedParse!V192,WeightedParse!AB192,WeightedParse!AD192,WeightedParse!AH192,WeightedParse!AI192,WeightedParse!AJ192,WeightedParse!AN192,WeightedParse!AO192)*Variables!$B$5),"")</f>
        <v/>
      </c>
      <c r="AM192" s="114" t="str">
        <f>IF($A192&gt;"",IF(AND(OR(EXACT(SquadExport!$BR192,TRUE),EXACT(SquadExport!$BS192,TRUE)),OR(EXACT(SquadExport!$BK192,TRUE),EXACT(SquadExport!$BM192,TRUE))),HARMEAN(WeightedParse!I192,WeightedParse!J192,WeightedParse!K192,WeightedParse!N192,WeightedParse!Q192,WeightedParse!T192,WeightedParse!V192,WeightedParse!X192,WeightedParse!AB192,WeightedParse!AD192,WeightedParse!AG192,WeightedParse!AI192,WeightedParse!AJ192,WeightedParse!AK192,WeightedParse!AN192)*WeightedParse!BD192,(HARMEAN(WeightedParse!I192,WeightedParse!J192,WeightedParse!K192,WeightedParse!N192,WeightedParse!Q192,WeightedParse!T192,WeightedParse!V192,WeightedParse!X192,WeightedParse!AB192,WeightedParse!AD192,WeightedParse!AG192,WeightedParse!AI192,WeightedParse!AJ192,WeightedParse!AK192,WeightedParse!AN192)*WeightedParse!BD192)*Variables!$B$5),"")</f>
        <v/>
      </c>
      <c r="AN192" s="114" t="str">
        <f>IF($A192&gt;"",IF(AND(OR(EXACT(SquadExport!$BR192,TRUE),EXACT(SquadExport!$BS192,TRUE)),OR(EXACT(SquadExport!$BK192,TRUE),EXACT(SquadExport!$BM192,TRUE))),HARMEAN(WeightedParse!H192,WeightedParse!I192,WeightedParse!K192,WeightedParse!N192,WeightedParse!Q192,WeightedParse!T192,WeightedParse!V192,WeightedParse!X192,WeightedParse!Z192,WeightedParse!AD192,WeightedParse!AG192,WeightedParse!AH192,WeightedParse!AI192,WeightedParse!AJ192,WeightedParse!AN192,WeightedParse!AO192)*WeightedParse!BD192,(HARMEAN(WeightedParse!H192,WeightedParse!I192,WeightedParse!K192,WeightedParse!N192,WeightedParse!Q192,WeightedParse!T192,WeightedParse!V192,WeightedParse!X192,WeightedParse!Z192,WeightedParse!AD192,WeightedParse!AG192,WeightedParse!AH192,WeightedParse!AI192,WeightedParse!AJ192,WeightedParse!AN192,WeightedParse!AO192)*WeightedParse!BD192)*Variables!$B$5),"")</f>
        <v/>
      </c>
      <c r="AO192" s="114" t="str">
        <f>IF($A192&gt;"",IF(AND(EXACT(SquadExport!$BS192,TRUE),EXACT(SquadExport!$BL192,TRUE)),HARMEAN(WeightedParse!K192,WeightedParse!Q192,WeightedParse!T192,WeightedParse!V192,WeightedParse!X192,WeightedParse!Z192,WeightedParse!AB192,WeightedParse!AD192,WeightedParse!AG192,WeightedParse!AK192),HARMEAN(WeightedParse!K192,WeightedParse!Q192,WeightedParse!T192,WeightedParse!V192,WeightedParse!X192,WeightedParse!Z192,WeightedParse!AB192,WeightedParse!AD192,WeightedParse!AG192,WeightedParse!AK192)*Variables!$B$5),"")</f>
        <v/>
      </c>
      <c r="AP192" s="114" t="str">
        <f>IF($A192&gt;"",IF(AND(EXACT(SquadExport!$BS192,TRUE),EXACT(SquadExport!$BL192,TRUE)),HARMEAN(WeightedParse!I192,WeightedParse!K192,WeightedParse!Q192,WeightedParse!T192,WeightedParse!V192,WeightedParse!X192,WeightedParse!Z192,WeightedParse!AB192,WeightedParse!AD192,WeightedParse!AF192,WeightedParse!AG192,WeightedParse!AI192,WeightedParse!AJ192),HARMEAN(WeightedParse!I192,WeightedParse!K192,WeightedParse!Q192,WeightedParse!T192,WeightedParse!V192,WeightedParse!X192,WeightedParse!Z192,WeightedParse!AB192,WeightedParse!AD192,WeightedParse!AF192,WeightedParse!AG192,WeightedParse!AI192,WeightedParse!AJ192)*Variables!$B$5),"")</f>
        <v/>
      </c>
      <c r="AQ192" s="114" t="str">
        <f>IF($A192&gt;"",IF(AND(EXACT(SquadExport!$BS192,TRUE),EXACT(SquadExport!$BL192,TRUE)),HARMEAN(WeightedParse!I192,WeightedParse!J192,WeightedParse!K192,WeightedParse!Q192,WeightedParse!T192,WeightedParse!V192,WeightedParse!X192,WeightedParse!Z192,WeightedParse!AB192,WeightedParse!AD192,WeightedParse!AG192,WeightedParse!AI192,WeightedParse!AJ192,WeightedParse!AK192),HARMEAN(WeightedParse!I192,WeightedParse!J192,WeightedParse!K192,WeightedParse!Q192,WeightedParse!T192,WeightedParse!V192,WeightedParse!X192,WeightedParse!Z192,WeightedParse!AB192,WeightedParse!AD192,WeightedParse!AG192,WeightedParse!AI192,WeightedParse!AJ192,WeightedParse!AK192)*Variables!$B$5),"")</f>
        <v/>
      </c>
      <c r="AR192" s="114" t="str">
        <f>IF($A192&gt;"",IF(AND(EXACT(SquadExport!$BS192,TRUE),EXACT(SquadExport!$BL192,TRUE)),HARMEAN(WeightedParse!I192,WeightedParse!J192,WeightedParse!K192,WeightedParse!Q192,WeightedParse!T192,WeightedParse!V192,WeightedParse!X192,WeightedParse!Y192,WeightedParse!Z192,WeightedParse!AD192,WeightedParse!AH192,WeightedParse!AI192,WeightedParse!AJ192,WeightedParse!AK192,WeightedParse!AN192,WeightedParse!AO192),HARMEAN(WeightedParse!I192,WeightedParse!J192,WeightedParse!K192,WeightedParse!Q192,WeightedParse!T192,WeightedParse!V192,WeightedParse!X192,WeightedParse!Y192,WeightedParse!Z192,WeightedParse!AD192,WeightedParse!AH192,WeightedParse!AI192,WeightedParse!AJ192,WeightedParse!AK192,WeightedParse!AN192,WeightedParse!AO192)*Variables!$B$5),"")</f>
        <v/>
      </c>
      <c r="AS192" s="114" t="str">
        <f>IF($A192&gt;"",IF(AND(EXACT(SquadExport!$BT192,TRUE),EXACT(SquadExport!$BL192,TRUE)),HARMEAN(WeightedParse!J192,WeightedParse!K192,WeightedParse!M192,WeightedParse!T192,WeightedParse!V192,WeightedParse!X192,WeightedParse!Z192,WeightedParse!AD192,WeightedParse!AI192),(HARMEAN(WeightedParse!J192,WeightedParse!K192,WeightedParse!M192,WeightedParse!T192,WeightedParse!V192,WeightedParse!X192,WeightedParse!Z192,WeightedParse!AD192,WeightedParse!AI192)*Variables!$B$5)),"")</f>
        <v/>
      </c>
      <c r="AT192" s="114" t="str">
        <f>IF($A192&gt;"",IF(AND(EXACT(SquadExport!$BT192,TRUE),EXACT(SquadExport!$BL192,TRUE)),HARMEAN(WeightedParse!J192,WeightedParse!K192,WeightedParse!M192,WeightedParse!U192,WeightedParse!V192,WeightedParse!W192,WeightedParse!X192,WeightedParse!Z192,WeightedParse!AD192,WeightedParse!AF192,WeightedParse!AK192,WeightedParse!AL192,WeightedParse!AP192)*(CONVERT(LEFT(SquadExport!$E192,FIND("'",SquadExport!$E192)-1)+((MID(SquadExport!$E192,FIND("'",SquadExport!$E192)+1,LEN(SquadExport!$E192)-FIND("'",SquadExport!$E192)-1))/12),"ft","m")-1)/(Variables!$C$4-1),(HARMEAN(WeightedParse!J192,WeightedParse!K192,WeightedParse!M192,WeightedParse!U192,WeightedParse!V192,WeightedParse!W192,WeightedParse!X192,WeightedParse!Z192,WeightedParse!AD192,WeightedParse!AF192,WeightedParse!AK192,WeightedParse!AL192,WeightedParse!AP192)*(CONVERT(LEFT(SquadExport!$E192,FIND("'",SquadExport!$E192)-1)+((MID(SquadExport!$E192,FIND("'",SquadExport!$E192)+1,LEN(SquadExport!$E192)-FIND("'",SquadExport!$E192)-1))/12),"ft","m")-1)/(Variables!$C$4-1)))*Variables!$B$5,"")</f>
        <v/>
      </c>
      <c r="AU192" s="114" t="str">
        <f>IF($A192&gt;"",IF(AND(EXACT(SquadExport!$BT192,TRUE),EXACT(SquadExport!$BL192,TRUE)),HARMEAN(WeightedParse!I192,WeightedParse!J192,WeightedParse!K192,WeightedParse!Q192,WeightedParse!T192,WeightedParse!V192,WeightedParse!X192,WeightedParse!Z192,WeightedParse!AB192,WeightedParse!AD192,WeightedParse!AF192,WeightedParse!AG192,WeightedParse!AK192,WeightedParse!AP192),HARMEAN(WeightedParse!I192,WeightedParse!J192,WeightedParse!K192,WeightedParse!Q192,WeightedParse!T192,WeightedParse!V192,WeightedParse!X192,WeightedParse!Z192,WeightedParse!AB192,WeightedParse!AD192,WeightedParse!AF192,WeightedParse!AG192,WeightedParse!AK192,WeightedParse!AP192)*Variables!$B$5),"")</f>
        <v/>
      </c>
      <c r="AV192" s="114" t="str">
        <f>IF($A192&gt;"",IF(AND(EXACT(SquadExport!$BT192,TRUE),EXACT(SquadExport!$BL192,TRUE)),HARMEAN(WeightedParse!I192,WeightedParse!J192,WeightedParse!K192,WeightedParse!Q192,WeightedParse!T192,WeightedParse!V192,WeightedParse!X192,WeightedParse!Z192,WeightedParse!AD192,WeightedParse!AH192,WeightedParse!AI192,WeightedParse!AJ192,WeightedParse!AK192,WeightedParse!AN192,WeightedParse!AO192),HARMEAN(WeightedParse!I192,WeightedParse!J192,WeightedParse!K192,WeightedParse!Q192,WeightedParse!T192,WeightedParse!V192,WeightedParse!X192,WeightedParse!Z192,WeightedParse!AD192,WeightedParse!AH192,WeightedParse!AI192,WeightedParse!AJ192,WeightedParse!AK192,WeightedParse!AN192,WeightedParse!AO192)*Variables!$B$5),"")</f>
        <v/>
      </c>
      <c r="AW192" s="114" t="str">
        <f>IF($A192&gt;"",IF(AND(EXACT(SquadExport!$BT192,TRUE),EXACT(SquadExport!$BL192,TRUE)),HARMEAN(WeightedParse!I192,WeightedParse!J192,WeightedParse!K192,WeightedParse!Q192,WeightedParse!T192,WeightedParse!V192,WeightedParse!X192,WeightedParse!Z192,WeightedParse!AB192,WeightedParse!AD192,WeightedParse!AF192,WeightedParse!AG192,WeightedParse!AI192,WeightedParse!AJ192,WeightedParse!AK192),HARMEAN(WeightedParse!I192,WeightedParse!J192,WeightedParse!K192,WeightedParse!Q192,WeightedParse!T192,WeightedParse!V192,WeightedParse!X192,WeightedParse!Z192,WeightedParse!AB192,WeightedParse!AD192,WeightedParse!AF192,WeightedParse!AG192,WeightedParse!AI192,WeightedParse!AJ192,WeightedParse!AK192)*Variables!$B$5),"")</f>
        <v/>
      </c>
      <c r="AX192" s="114" t="str">
        <f>IF($A192&gt;"",IF(AND(EXACT(SquadExport!$BT192,TRUE),EXACT(SquadExport!$BL192,TRUE)),HARMEAN(WeightedParse!K192,WeightedParse!Q192,WeightedParse!U192,WeightedParse!V192,WeightedParse!W192,WeightedParse!X192,WeightedParse!Y192,WeightedParse!Z192,WeightedParse!AD192,WeightedParse!AF192,WeightedParse!AH192,WeightedParse!AI192,WeightedParse!AJ192,WeightedParse!AK192,WeightedParse!AN192,WeightedParse!AO192,WeightedParse!AP192),HARMEAN(WeightedParse!K192,WeightedParse!Q192,WeightedParse!U192,WeightedParse!V192,WeightedParse!W192,WeightedParse!X192,WeightedParse!Y192,WeightedParse!Z192,WeightedParse!AD192,WeightedParse!AF192,WeightedParse!AH192,WeightedParse!AI192,WeightedParse!AJ192,WeightedParse!AK192,WeightedParse!AN192,WeightedParse!AO192,WeightedParse!AP192)*Variables!$B$5),"")</f>
        <v/>
      </c>
      <c r="AY192" s="114" t="str">
        <f>IF($A192&gt;"",IF(AND(EXACT(SquadExport!$BT192,TRUE),EXACT(SquadExport!$BL192,TRUE)),HARMEAN(WeightedParse!I192,WeightedParse!J192,WeightedParse!K192,WeightedParse!M192,WeightedParse!N192,WeightedParse!Q192,WeightedParse!T192,WeightedParse!V192,WeightedParse!X192,WeightedParse!Z192,WeightedParse!AD192,WeightedParse!AF192,WeightedParse!AG192,WeightedParse!AH192,WeightedParse!AI192,WeightedParse!AJ192,WeightedParse!AK192,WeightedParse!AL192,WeightedParse!AN192,WeightedParse!AO192,WeightedParse!AP192),HARMEAN(WeightedParse!I192,WeightedParse!J192,WeightedParse!K192,WeightedParse!M192,WeightedParse!N192,WeightedParse!Q192,WeightedParse!T192,WeightedParse!V192,WeightedParse!X192,WeightedParse!Z192,WeightedParse!AD192,WeightedParse!AF192,WeightedParse!AG192,WeightedParse!AH192,WeightedParse!AI192,WeightedParse!AJ192,WeightedParse!AK192,WeightedParse!AL192,WeightedParse!AN192,WeightedParse!AO192,WeightedParse!AP192)*Variables!$B$5),"")</f>
        <v/>
      </c>
    </row>
    <row r="193" spans="1:51" ht="15" customHeight="1" x14ac:dyDescent="0.25">
      <c r="A193" s="3" t="str">
        <f>IF(WeightedParse!A193&gt;"",WeightedParse!A193,"")</f>
        <v/>
      </c>
      <c r="B193" s="4" t="str">
        <f>IF(WeightedParse!B193&gt;0,WeightedParse!B193,"")</f>
        <v/>
      </c>
      <c r="C193" s="4" t="str">
        <f>IF(A193&gt;"",IF(AND(B193&lt;=Variables!$B$8,G193&gt;2),"Youth",IF(AND(B193&lt;=Variables!$B$8,G193&lt;=2),"Prospect",IF(AND(B193&gt;=Variables!$B$9,G193&gt;2),"Old",IF(G193&gt;=3,"Reserves","First Team")))),"")</f>
        <v/>
      </c>
      <c r="D193" s="4" t="str">
        <f>SquadExport!BJ193</f>
        <v/>
      </c>
      <c r="E193" s="4" t="str">
        <f>IF(A193&gt;"",VLOOKUP(F193,Roles!A:B,2,FALSE)&amp;IF(OR(VLOOKUP(F193,Roles!$A:$B,2,FALSE)="FB",VLOOKUP(F193,Roles!$A:$B,2,FALSE)="WB",VLOOKUP(F193,Roles!$A:$B,2,FALSE)="WM",VLOOKUP(F193,Roles!$A:$B,2,FALSE)="W"),IF(AND(SquadExport!BK193=TRUE,SquadExport!BM193=TRUE,WeightedParse!BB193&gt;=WeightedParse!BC193)," (R)",IF(AND(SquadExport!BK193=TRUE,SquadExport!BM193=TRUE,WeightedParse!BB193&lt;WeightedParse!BC193)," (L)",IF(AND(SquadExport!BK193=TRUE,SquadExport!BM193=FALSE), " (L)",IF(AND(SquadExport!BK193=FALSE,SquadExport!BM193=TRUE)," (R)","")))),""),"")</f>
        <v/>
      </c>
      <c r="F193" s="4" t="str" cm="1">
        <f t="array" ref="F193">IF(A193&gt;"",INDEX($J$1:$AY$1,SUMPRODUCT(MAX(($J$2:$AY$200=MAX($J193:$AY193))*(COLUMN($J$2:$AY$200))))-COLUMN($J$1)+1),"")</f>
        <v/>
      </c>
      <c r="G193" s="4" t="str">
        <f t="shared" si="6"/>
        <v/>
      </c>
      <c r="H193" s="4" t="str">
        <f t="shared" si="7"/>
        <v/>
      </c>
      <c r="I193" s="5" t="str">
        <f t="shared" si="8"/>
        <v/>
      </c>
      <c r="J193" s="114" t="str">
        <f>IF($A193&gt;"",HARMEAN(WeightedParse!V193,WeightedParse!Y193,WeightedParse!Z193,WeightedParse!AE193,WeightedParse!AJ193,WeightedParse!AQ193,WeightedParse!AR193,WeightedParse!AS193,WeightedParse!AU193,WeightedParse!AV193,WeightedParse!AW193,WeightedParse!AY193,WeightedParse!BA193),"")</f>
        <v/>
      </c>
      <c r="K193" s="114" t="str">
        <f>IF(A193&gt;"",HARMEAN(WeightedParse!K193,WeightedParse!Q193,WeightedParse!V193,WeightedParse!X193,WeightedParse!Y193,WeightedParse!Z193,WeightedParse!AE193,WeightedParse!AG193,WeightedParse!AI193,WeightedParse!AJ193,WeightedParse!AQ193,WeightedParse!AR193,WeightedParse!AS193,WeightedParse!AU193,WeightedParse!AV193,WeightedParse!AW193,WeightedParse!AY193,WeightedParse!AZ193,WeightedParse!BA193),"")</f>
        <v/>
      </c>
      <c r="L193" s="114" t="str">
        <f>IF($A193&gt;"",IF(AND(EXACT(SquadExport!$BO193,TRUE),EXACT(SquadExport!$BL193,TRUE)),HARMEAN(WeightedParse!M193,WeightedParse!P193,WeightedParse!S193,WeightedParse!U193,WeightedParse!V193,WeightedParse!W193,WeightedParse!Y193,WeightedParse!AE193,WeightedParse!AL193,WeightedParse!AN193,WeightedParse!AP193),HARMEAN(WeightedParse!M193,WeightedParse!P193,WeightedParse!S193,WeightedParse!U193,WeightedParse!V193,WeightedParse!W193,WeightedParse!Y193,WeightedParse!AE193,WeightedParse!AL193,WeightedParse!AN193,WeightedParse!AP193)*Variables!$B$5),"")</f>
        <v/>
      </c>
      <c r="M193" s="114" t="str">
        <f>IF($A193&gt;"",IF(AND(EXACT(SquadExport!$BO193,TRUE),EXACT(SquadExport!$BL193,TRUE)),HARMEAN(WeightedParse!M193,WeightedParse!P193,WeightedParse!S193,WeightedParse!U193,WeightedParse!V193,WeightedParse!W193,WeightedParse!X193,WeightedParse!Y193,WeightedParse!Z193,WeightedParse!AE193,WeightedParse!AL193,WeightedParse!AN193,WeightedParse!AP193),HARMEAN(WeightedParse!M193,WeightedParse!P193,WeightedParse!S193,WeightedParse!U193,WeightedParse!V193,WeightedParse!W193,WeightedParse!X193,WeightedParse!Y193,WeightedParse!Z193,WeightedParse!AE193,WeightedParse!AL193,WeightedParse!AN193,WeightedParse!AP193)*Variables!$B$5),"")</f>
        <v/>
      </c>
      <c r="N193" s="114" t="str">
        <f>IF($A193&gt;"",IF(AND(EXACT(SquadExport!$BO193,TRUE),EXACT(SquadExport!$BL193,TRUE)),HARMEAN(WeightedParse!K193,WeightedParse!M193,WeightedParse!P193,WeightedParse!Q193,WeightedParse!S193,WeightedParse!T193,WeightedParse!U193,WeightedParse!V193,WeightedParse!W193,WeightedParse!X193,WeightedParse!Y193,WeightedParse!Z193,WeightedParse!AE193,WeightedParse!AG193,WeightedParse!AL193,WeightedParse!AN193,WeightedParse!AP193),HARMEAN(WeightedParse!K193,WeightedParse!M193,WeightedParse!P193,WeightedParse!Q193,WeightedParse!S193,WeightedParse!T193,WeightedParse!U193,WeightedParse!V193,WeightedParse!W193,WeightedParse!X193,WeightedParse!Y193,WeightedParse!Z193,WeightedParse!AE193,WeightedParse!AG193,WeightedParse!AL193,WeightedParse!AN193,WeightedParse!AP193)*Variables!$B$5),"")</f>
        <v/>
      </c>
      <c r="O193" s="114" t="str">
        <f>IF($A193&gt;"",IF(AND(EXACT(SquadExport!$BO193,TRUE),EXACT(SquadExport!$BL193,TRUE)),HARMEAN(WeightedParse!I193,WeightedParse!K193,WeightedParse!M193,WeightedParse!P193,WeightedParse!Q193,WeightedParse!S193,WeightedParse!T193,WeightedParse!V193,WeightedParse!W193,WeightedParse!X193,WeightedParse!Y193,WeightedParse!Z193,WeightedParse!AB193,WeightedParse!AE193,WeightedParse!AF193,WeightedParse!AG193,WeightedParse!AJ193,WeightedParse!AK193,WeightedParse!AL193,WeightedParse!AN193,WeightedParse!AO193,WeightedParse!AP193),HARMEAN(WeightedParse!I193,WeightedParse!K193,WeightedParse!M193,WeightedParse!P193,WeightedParse!Q193,WeightedParse!S193,WeightedParse!T193,WeightedParse!V193,WeightedParse!W193,WeightedParse!X193,WeightedParse!Y193,WeightedParse!Z193,WeightedParse!AB193,WeightedParse!AE193,WeightedParse!AF193,WeightedParse!AG193,WeightedParse!AJ193,WeightedParse!AK193,WeightedParse!AL193,WeightedParse!AN193,WeightedParse!AO193,WeightedParse!AP193)*Variables!$B$5),"")</f>
        <v/>
      </c>
      <c r="P193" s="114" t="str">
        <f>IF($A193&gt;"",IF(AND(OR(EXACT(SquadExport!$BO193,TRUE),EXACT(SquadExport!$BP193,TRUE)),OR(EXACT(SquadExport!$BK193,TRUE),EXACT(SquadExport!$BM193,TRUE))),HARMEAN(WeightedParse!M193,WeightedParse!P193,WeightedParse!S193,WeightedParse!U193,WeightedParse!V193,WeightedParse!W193,WeightedParse!Y193,WeightedParse!AE193,WeightedParse!AF193,WeightedParse!AP193),HARMEAN(WeightedParse!M193,WeightedParse!P193,WeightedParse!S193,WeightedParse!U193,WeightedParse!V193,WeightedParse!W193,WeightedParse!Y193,WeightedParse!AE193,WeightedParse!AF193,WeightedParse!AP193)*Variables!$B$5),"")</f>
        <v/>
      </c>
      <c r="Q193" s="114" t="str">
        <f>IF($A193&gt;"",IF(AND(OR(EXACT(SquadExport!$BO193,TRUE),EXACT(SquadExport!$BP193,TRUE)),OR(EXACT(SquadExport!$BK193,TRUE),EXACT(SquadExport!$BM193,TRUE))),HARMEAN(WeightedParse!H193,WeightedParse!P193,WeightedParse!Q193,WeightedParse!S193,WeightedParse!T193,WeightedParse!V193,WeightedParse!X193,WeightedParse!Y193,WeightedParse!Z193,WeightedParse!AE193,WeightedParse!AF193,WeightedParse!AH193,WeightedParse!AN193,WeightedParse!AO193),HARMEAN(WeightedParse!H193,WeightedParse!P193,WeightedParse!Q193,WeightedParse!S193,WeightedParse!T193,WeightedParse!V193,WeightedParse!X193,WeightedParse!Y193,WeightedParse!Z193,WeightedParse!AE193,WeightedParse!AF193,WeightedParse!AH193,WeightedParse!AN193,WeightedParse!AO193)*Variables!$B$5),"")</f>
        <v/>
      </c>
      <c r="R193" s="115" t="str">
        <f>IF($A193&gt;"",IF(AND(OR(EXACT(SquadExport!$BO193,TRUE),EXACT(SquadExport!$BP193,TRUE)),OR(EXACT(SquadExport!$BK193,TRUE),EXACT(SquadExport!$BM193,TRUE))),HARMEAN(WeightedParse!H193,WeightedParse!I193,WeightedParse!K193,WeightedParse!P193,WeightedParse!Q193,WeightedParse!S193,WeightedParse!T193,WeightedParse!V193,WeightedParse!Y193,WeightedParse!Z193,WeightedParse!AD193,WeightedParse!AE193,WeightedParse!AF193,WeightedParse!AH193,WeightedParse!AI193,WeightedParse!AJ193,WeightedParse!AN193,WeightedParse!AO193),HARMEAN(WeightedParse!H193,WeightedParse!I193,WeightedParse!K193,WeightedParse!P193,WeightedParse!Q193,WeightedParse!S193,WeightedParse!T193,WeightedParse!V193,WeightedParse!Y193,WeightedParse!Z193,WeightedParse!AD193,WeightedParse!AE193,WeightedParse!AF193,WeightedParse!AH193,WeightedParse!AI193,WeightedParse!AJ193,WeightedParse!AN193,WeightedParse!AO193)*Variables!$B$5),"")</f>
        <v/>
      </c>
      <c r="S193" s="115" t="str">
        <f>IF($A193&gt;"",IF(AND(OR(EXACT(SquadExport!$BO193,TRUE),EXACT(SquadExport!$BP193,TRUE)),OR(EXACT(SquadExport!$BK193,TRUE),EXACT(SquadExport!$BM193,TRUE))),HARMEAN(WeightedParse!H193,WeightedParse!I193,WeightedParse!K193,WeightedParse!Q193,WeightedParse!S193,WeightedParse!T193,WeightedParse!V193,WeightedParse!X193,WeightedParse!Z193,WeightedParse!AB193,WeightedParse!AD193,WeightedParse!AF193,WeightedParse!AG193,WeightedParse!AH193,WeightedParse!AI193,WeightedParse!AJ193,WeightedParse!AK193,WeightedParse!AN193,WeightedParse!AO193),HARMEAN(WeightedParse!H193,WeightedParse!I193,WeightedParse!K193,WeightedParse!Q193,WeightedParse!S193,WeightedParse!T193,WeightedParse!V193,WeightedParse!X193,WeightedParse!Z193,WeightedParse!AB193,WeightedParse!AD193,WeightedParse!AF193,WeightedParse!AG193,WeightedParse!AH193,WeightedParse!AI193,WeightedParse!AJ193,WeightedParse!AK193,WeightedParse!AN193,WeightedParse!AO193)*Variables!$B$5),"")</f>
        <v/>
      </c>
      <c r="T193" s="114" t="str">
        <f>IF($A193&gt;"",IF(AND(OR(EXACT(SquadExport!$BO193,TRUE),EXACT(SquadExport!$BP193,TRUE)),OR(EXACT(SquadExport!$BK193,TRUE),EXACT(SquadExport!$BM193,TRUE))),HARMEAN(WeightedParse!I193,WeightedParse!K193,WeightedParse!N193,WeightedParse!P193,WeightedParse!Q193,WeightedParse!S193,WeightedParse!T193,WeightedParse!V193,WeightedParse!X193,WeightedParse!Y193,WeightedParse!Z193,WeightedParse!AB193,WeightedParse!AD193,WeightedParse!AE193,WeightedParse!AF193,WeightedParse!AH193,WeightedParse!AI193,WeightedParse!AJ193,WeightedParse!AN193,WeightedParse!AO193)*WeightedParse!BD193,(HARMEAN(WeightedParse!I193,WeightedParse!K193,WeightedParse!N193,WeightedParse!P193,WeightedParse!Q193,WeightedParse!S193,WeightedParse!T193,WeightedParse!V193,WeightedParse!X193,WeightedParse!Y193,WeightedParse!Z193,WeightedParse!AB193,WeightedParse!AD193,WeightedParse!AE193,WeightedParse!AF193,WeightedParse!AH193,WeightedParse!AI193,WeightedParse!AJ193,WeightedParse!AN193,WeightedParse!AO193)*WeightedParse!BD193)*Variables!$B$5),"")</f>
        <v/>
      </c>
      <c r="U193" s="114" t="str">
        <f>IF($A193&gt;"",IF(EXACT(SquadExport!$BQ193,TRUE),HARMEAN(WeightedParse!P193,WeightedParse!S193,WeightedParse!V193,WeightedParse!X193,WeightedParse!Y193,WeightedParse!Z193,WeightedParse!AE193,WeightedParse!AF193,WeightedParse!AP193),HARMEAN(WeightedParse!P193,WeightedParse!S193,WeightedParse!V193,WeightedParse!X193,WeightedParse!Y193,WeightedParse!Z193,WeightedParse!AE193,WeightedParse!AF193,WeightedParse!AP193)*Variables!$B$5),"")</f>
        <v/>
      </c>
      <c r="V193" s="114" t="str">
        <f>IF($A193&gt;"",IF(EXACT(SquadExport!$BQ193,TRUE),HARMEAN(WeightedParse!K193,WeightedParse!Q193,WeightedParse!S193,WeightedParse!T193,WeightedParse!V193,WeightedParse!X193,WeightedParse!Z193,WeightedParse!AE193,WeightedParse!AF193,WeightedParse!AG193,WeightedParse!AH193,WeightedParse!AK193),HARMEAN(WeightedParse!K193,WeightedParse!Q193,WeightedParse!S193,WeightedParse!T193,WeightedParse!V193,WeightedParse!X193,WeightedParse!Z193,WeightedParse!AE193,WeightedParse!AF193,WeightedParse!AG193,WeightedParse!AH193,WeightedParse!AK193)*Variables!$B$5),"")</f>
        <v/>
      </c>
      <c r="W193" s="114" t="str">
        <f>IF($A193&gt;"",IF(EXACT(SquadExport!$BQ193,TRUE),HARMEAN(WeightedParse!I193,WeightedParse!K193,WeightedParse!N193,WeightedParse!Q193,WeightedParse!T193,WeightedParse!V193,WeightedParse!X193,WeightedParse!Z193,WeightedParse!AB193,WeightedParse!AD193,WeightedParse!AF193,WeightedParse!AG193,WeightedParse!AK193),HARMEAN(WeightedParse!I193,WeightedParse!K193,WeightedParse!N193,WeightedParse!Q193,WeightedParse!T193,WeightedParse!V193,WeightedParse!X193,WeightedParse!Z193,WeightedParse!AB193,WeightedParse!AD193,WeightedParse!AF193,WeightedParse!AG193,WeightedParse!AK193)*Variables!$B$5),"")</f>
        <v/>
      </c>
      <c r="X193" s="114" t="str">
        <f>IF($A193&gt;"",IF(EXACT(SquadExport!$BQ193,TRUE),HARMEAN(WeightedParse!K193,WeightedParse!P193,WeightedParse!Q193,WeightedParse!S193,WeightedParse!U193,WeightedParse!V193,WeightedParse!X193,WeightedParse!Y193,WeightedParse!Z193,WeightedParse!AE193,WeightedParse!AF193,WeightedParse!AH193,WeightedParse!AO193,WeightedParse!AP193),HARMEAN(WeightedParse!K193,WeightedParse!P193,WeightedParse!Q193,WeightedParse!S193,WeightedParse!U193,WeightedParse!V193,WeightedParse!X193,WeightedParse!Y193,WeightedParse!Z193,WeightedParse!AE193,WeightedParse!AF193,WeightedParse!AH193,WeightedParse!AO193,WeightedParse!AP193)*Variables!$B$5),"")</f>
        <v/>
      </c>
      <c r="Y193" s="114" t="str">
        <f>IF($A193&gt;"",IF(EXACT(SquadExport!$BQ193,TRUE),HARMEAN(WeightedParse!P193,WeightedParse!Q193,WeightedParse!S193,WeightedParse!U193,WeightedParse!V193,WeightedParse!W193,WeightedParse!Y193,WeightedParse!AE193,WeightedParse!AF193,WeightedParse!AH193,WeightedParse!AJ193,WeightedParse!AN193,WeightedParse!AO193,WeightedParse!AP193),HARMEAN(WeightedParse!P193,WeightedParse!Q193,WeightedParse!S193,WeightedParse!U193,WeightedParse!V193,WeightedParse!W193,WeightedParse!Y193,WeightedParse!AE193,WeightedParse!AF193,WeightedParse!AH193,WeightedParse!AJ193,WeightedParse!AN193,WeightedParse!AO193,WeightedParse!AP193)*Variables!$B$5),"")</f>
        <v/>
      </c>
      <c r="Z193" s="114" t="str">
        <f>IF($A193&gt;"",IF(EXACT(SquadExport!$BQ193,TRUE),HARMEAN(WeightedParse!M193,WeightedParse!P193,WeightedParse!Q193,WeightedParse!S193,WeightedParse!U193,WeightedParse!V193,WeightedParse!W193,WeightedParse!X193,WeightedParse!Y193,WeightedParse!Z193,WeightedParse!AE193,WeightedParse!AF193,WeightedParse!AH193,WeightedParse!AL193,WeightedParse!AO193,WeightedParse!AP193),HARMEAN(WeightedParse!M193,WeightedParse!P193,WeightedParse!Q193,WeightedParse!S193,WeightedParse!U193,WeightedParse!V193,WeightedParse!W193,WeightedParse!X193,WeightedParse!Y193,WeightedParse!Z193,WeightedParse!AE193,WeightedParse!AF193,WeightedParse!AH193,WeightedParse!AL193,WeightedParse!AO193,WeightedParse!AP193)*Variables!$B$5),"")</f>
        <v/>
      </c>
      <c r="AA193" s="114" t="str">
        <f>IF($A193&gt;"",IF(EXACT(SquadExport!$BQ193,TRUE),HARMEAN(WeightedParse!J193,WeightedParse!K193,WeightedParse!N193,WeightedParse!P193,WeightedParse!Q193,WeightedParse!S193,WeightedParse!V193,WeightedParse!X193,WeightedParse!Y193,WeightedParse!Z193,WeightedParse!AD193,WeightedParse!AE193,WeightedParse!AH193,WeightedParse!AI193,WeightedParse!AK193,WeightedParse!AN193,WeightedParse!AO193,WeightedParse!AP193),HARMEAN(WeightedParse!J193,WeightedParse!K193,WeightedParse!N193,WeightedParse!P193,WeightedParse!Q193,WeightedParse!S193,WeightedParse!V193,WeightedParse!X193,WeightedParse!Y193,WeightedParse!Z193,WeightedParse!AD193,WeightedParse!AE193,WeightedParse!AH193,WeightedParse!AI193,WeightedParse!AK193,WeightedParse!AN193,WeightedParse!AO193,WeightedParse!AP193)*Variables!$B$5),"")</f>
        <v/>
      </c>
      <c r="AB193" s="114" t="str">
        <f>IF($A193&gt;"",IF(AND(EXACT(SquadExport!$BR193,TRUE),EXACT(SquadExport!$BL193,TRUE)),HARMEAN(WeightedParse!I193,WeightedParse!K193,WeightedParse!N193,WeightedParse!Q193,WeightedParse!T193,WeightedParse!V193,WeightedParse!X193,WeightedParse!Y193,WeightedParse!Z193,WeightedParse!AD193,WeightedParse!AE193,WeightedParse!AF193,WeightedParse!AG193,WeightedParse!AH193,WeightedParse!AI193,WeightedParse!AJ193,WeightedParse!AK193,WeightedParse!AN193,WeightedParse!AO193),HARMEAN(WeightedParse!I193,WeightedParse!K193,WeightedParse!N193,WeightedParse!Q193,WeightedParse!T193,WeightedParse!V193,WeightedParse!X193,WeightedParse!Y193,WeightedParse!Z193,WeightedParse!AD193,WeightedParse!AE193,WeightedParse!AF193,WeightedParse!AG193,WeightedParse!AH193,WeightedParse!AI193,WeightedParse!AJ193,WeightedParse!AK193,WeightedParse!AN193,WeightedParse!AO193)*Variables!$B$5),"")</f>
        <v/>
      </c>
      <c r="AC193" s="114" t="str">
        <f>IF($A193&gt;"",IF(AND(EXACT(SquadExport!$BR193,TRUE),EXACT(SquadExport!$BL193,TRUE)),HARMEAN(WeightedParse!K193,WeightedParse!Q193,WeightedParse!S193,WeightedParse!T193,WeightedParse!V193,WeightedParse!X193,WeightedParse!Y193,WeightedParse!Z193,WeightedParse!AD193,WeightedParse!AE193,WeightedParse!AF193,WeightedParse!AG193,WeightedParse!AH193,WeightedParse!AO193),HARMEAN(WeightedParse!K193,WeightedParse!Q193,WeightedParse!S193,WeightedParse!T193,WeightedParse!V193,WeightedParse!X193,WeightedParse!Y193,WeightedParse!Z193,WeightedParse!AD193,WeightedParse!AE193,WeightedParse!AF193,WeightedParse!AG193,WeightedParse!AH193,WeightedParse!AO193)*Variables!$B$5),"")</f>
        <v/>
      </c>
      <c r="AD193" s="114" t="str">
        <f>IF($A193&gt;"",IF(AND(EXACT(SquadExport!$BR193,TRUE),EXACT(SquadExport!$BL193,TRUE)),HARMEAN(WeightedParse!I193,WeightedParse!J193,WeightedParse!K193,WeightedParse!N193,WeightedParse!Q193,WeightedParse!S193,WeightedParse!T193,WeightedParse!V193,WeightedParse!X193,WeightedParse!Z193,WeightedParse!AB193,WeightedParse!AD193,WeightedParse!AG193,WeightedParse!AH193,WeightedParse!AI193,WeightedParse!AK193,WeightedParse!AO193),HARMEAN(WeightedParse!I193,WeightedParse!J193,WeightedParse!K193,WeightedParse!N193,WeightedParse!Q193,WeightedParse!S193,WeightedParse!T193,WeightedParse!V193,WeightedParse!X193,WeightedParse!Z193,WeightedParse!AB193,WeightedParse!AD193,WeightedParse!AG193,WeightedParse!AH193,WeightedParse!AI193,WeightedParse!AK193,WeightedParse!AO193)*Variables!$B$5),"")</f>
        <v/>
      </c>
      <c r="AE193" s="114" t="str">
        <f>IF($A193&gt;"",IF(AND(EXACT(SquadExport!$BR193,TRUE),EXACT(SquadExport!$BL193,TRUE)),HARMEAN(WeightedParse!K193,WeightedParse!N193,WeightedParse!P193,WeightedParse!Q193,WeightedParse!S193,WeightedParse!T193,WeightedParse!U193,WeightedParse!V193,WeightedParse!X193,WeightedParse!Y193,WeightedParse!Z193,WeightedParse!AD193,WeightedParse!AE193,WeightedParse!AF193,WeightedParse!AG193,WeightedParse!AH193,WeightedParse!AI193,WeightedParse!AO193),HARMEAN(WeightedParse!K193,WeightedParse!N193,WeightedParse!P193,WeightedParse!Q193,WeightedParse!S193,WeightedParse!T193,WeightedParse!U193,WeightedParse!V193,WeightedParse!X193,WeightedParse!Y193,WeightedParse!Z193,WeightedParse!AD193,WeightedParse!AE193,WeightedParse!AF193,WeightedParse!AG193,WeightedParse!AH193,WeightedParse!AI193,WeightedParse!AO193)*Variables!$B$5),"")</f>
        <v/>
      </c>
      <c r="AF193" s="114" t="str">
        <f>IF($A193&gt;"",IF(AND(EXACT(SquadExport!$BR193,TRUE),EXACT(SquadExport!$BL193,TRUE)),HARMEAN(WeightedParse!I193,WeightedParse!J193,WeightedParse!K193,WeightedParse!N193,WeightedParse!Q193,WeightedParse!S193,WeightedParse!T193,WeightedParse!U193,WeightedParse!V193,WeightedParse!X193,WeightedParse!Z193,WeightedParse!AD193,WeightedParse!AE193,WeightedParse!AF193,WeightedParse!AH193,WeightedParse!AI193,WeightedParse!AK193,WeightedParse!AN193,WeightedParse!AO193,WeightedParse!AP193),HARMEAN(WeightedParse!I193,WeightedParse!J193,WeightedParse!K193,WeightedParse!N193,WeightedParse!Q193,WeightedParse!S193,WeightedParse!T193,WeightedParse!U193,WeightedParse!V193,WeightedParse!X193,WeightedParse!Z193,WeightedParse!AD193,WeightedParse!AE193,WeightedParse!AF193,WeightedParse!AH193,WeightedParse!AI193,WeightedParse!AK193,WeightedParse!AN193,WeightedParse!AO193,WeightedParse!AP193)*Variables!$B$5),"")</f>
        <v/>
      </c>
      <c r="AG193" s="114" t="str">
        <f>IF($A193&gt;"",IF(AND(OR(EXACT(SquadExport!$BR193,TRUE),EXACT(SquadExport!$BS193,TRUE)),OR(EXACT(SquadExport!$BK193,TRUE),EXACT(SquadExport!$BM193,TRUE))),HARMEAN(WeightedParse!I193,WeightedParse!K193,WeightedParse!Q193,WeightedParse!T193,WeightedParse!X193,WeightedParse!Z193,WeightedParse!AD193,WeightedParse!AF193,WeightedParse!AG193,WeightedParse!AJ193),HARMEAN(WeightedParse!I193,WeightedParse!K193,WeightedParse!Q193,WeightedParse!T193,WeightedParse!X193,WeightedParse!Z193,WeightedParse!AD193,WeightedParse!AF193,WeightedParse!AG193,WeightedParse!AJ193)*Variables!$B$5),"")</f>
        <v/>
      </c>
      <c r="AH193" s="114" t="str">
        <f>IF($A193&gt;"",IF(AND(OR(EXACT(SquadExport!$BR193,TRUE),EXACT(SquadExport!$BS193,TRUE)),OR(EXACT(SquadExport!$BK193,TRUE),EXACT(SquadExport!$BM193,TRUE))),HARMEAN(WeightedParse!H193,WeightedParse!K193,WeightedParse!P193,WeightedParse!Q193,WeightedParse!S193,WeightedParse!T193,WeightedParse!V193,WeightedParse!X193,WeightedParse!Y193,WeightedParse!Z193,WeightedParse!AD193,WeightedParse!AE193,WeightedParse!AF193,WeightedParse!AG193,WeightedParse!AH193,WeightedParse!AO193),HARMEAN(WeightedParse!H193,WeightedParse!K193,WeightedParse!P193,WeightedParse!Q193,WeightedParse!S193,WeightedParse!T193,WeightedParse!V193,WeightedParse!X193,WeightedParse!Y193,WeightedParse!Z193,WeightedParse!AD193,WeightedParse!AE193,WeightedParse!AF193,WeightedParse!AG193,WeightedParse!AH193,WeightedParse!AO193)*Variables!$B$5),"")</f>
        <v/>
      </c>
      <c r="AI193" s="114" t="str">
        <f>IF($A193&gt;"",IF(AND(OR(EXACT(SquadExport!$BR193,TRUE),EXACT(SquadExport!$BS193,TRUE)),OR(EXACT(SquadExport!$BK193,TRUE),EXACT(SquadExport!$BM193,TRUE))),HARMEAN(WeightedParse!H193,WeightedParse!I193,WeightedParse!K193,WeightedParse!P193,WeightedParse!Q193,WeightedParse!S193,WeightedParse!T193,WeightedParse!U193,WeightedParse!V193,WeightedParse!X193,WeightedParse!Y193,WeightedParse!Z193,WeightedParse!AD193,WeightedParse!AE193,WeightedParse!AF193,WeightedParse!AH193,WeightedParse!AI193,WeightedParse!AO193),HARMEAN(WeightedParse!H193,WeightedParse!I193,WeightedParse!K193,WeightedParse!P193,WeightedParse!Q193,WeightedParse!S193,WeightedParse!T193,WeightedParse!U193,WeightedParse!V193,WeightedParse!X193,WeightedParse!Y193,WeightedParse!Z193,WeightedParse!AD193,WeightedParse!AE193,WeightedParse!AF193,WeightedParse!AH193,WeightedParse!AI193,WeightedParse!AO193)*Variables!$B$5),"")</f>
        <v/>
      </c>
      <c r="AJ193" s="114" t="str">
        <f>IF($A193&gt;"",IF(AND(OR(EXACT(SquadExport!$BR193,TRUE),EXACT(SquadExport!$BS193,TRUE)),OR(EXACT(SquadExport!$BK193,TRUE),EXACT(SquadExport!$BM193,TRUE))),HARMEAN(WeightedParse!H193,WeightedParse!K193,WeightedParse!M193,WeightedParse!V193,WeightedParse!W193,WeightedParse!AD193,WeightedParse!AF193,WeightedParse!AH193,WeightedParse!AK193,WeightedParse!AL193,WeightedParse!AO193,WeightedParse!AP193)*(CONVERT(LEFT(SquadExport!$E193,FIND("'",SquadExport!$E193)-1)+((MID(SquadExport!$E193,FIND("'",SquadExport!$E193)+1,LEN(SquadExport!$E193)-FIND("'",SquadExport!$E193)-1))/12),"ft","m")-1)/(Variables!$C$4-1),(HARMEAN(WeightedParse!H193,WeightedParse!K193,WeightedParse!M193,WeightedParse!V193,WeightedParse!W193,WeightedParse!AD193,WeightedParse!AF193,WeightedParse!AH193,WeightedParse!AK193,WeightedParse!AL193,WeightedParse!AO193,WeightedParse!AP193)*(CONVERT(LEFT(SquadExport!$E193,FIND("'",SquadExport!$E193)-1)+((MID(SquadExport!$E193,FIND("'",SquadExport!$E193)+1,LEN(SquadExport!$E193)-FIND("'",SquadExport!$E193)-1))/12),"ft","m")-1)/(Variables!$C$4-1))*Variables!$B$5),"")</f>
        <v/>
      </c>
      <c r="AK193" s="114" t="str">
        <f>IF($A193&gt;"",IF(AND(OR(EXACT(SquadExport!$BR193,TRUE),EXACT(SquadExport!$BS193,TRUE)),OR(EXACT(SquadExport!$BK193,TRUE),EXACT(SquadExport!$BM193,TRUE))),HARMEAN(WeightedParse!J193,WeightedParse!K193,WeightedParse!T193,WeightedParse!V193,WeightedParse!X193,WeightedParse!Y193,WeightedParse!Z193,WeightedParse!AD193,WeightedParse!AH193,WeightedParse!AI193,WeightedParse!AK193,WeightedParse!AO193),HARMEAN(WeightedParse!J193,WeightedParse!K193,WeightedParse!T193,WeightedParse!V193,WeightedParse!X193,WeightedParse!Y193,WeightedParse!Z193,WeightedParse!AD193,WeightedParse!AH193,WeightedParse!AI193,WeightedParse!AK193,WeightedParse!AO193)*Variables!$B$5),"")</f>
        <v/>
      </c>
      <c r="AL193" s="114" t="str">
        <f>IF($A193&gt;"",IF(AND(OR(EXACT(SquadExport!$BR193,TRUE),EXACT(SquadExport!$BS193,TRUE)),OR(EXACT(SquadExport!$BK193,TRUE),EXACT(SquadExport!$BM193,TRUE))),HARMEAN(WeightedParse!H193,WeightedParse!I193,WeightedParse!K193,WeightedParse!Q193,WeightedParse!T193,WeightedParse!V193,WeightedParse!AB193,WeightedParse!AD193,WeightedParse!AH193,WeightedParse!AI193,WeightedParse!AJ193,WeightedParse!AN193,WeightedParse!AO193),HARMEAN(WeightedParse!H193,WeightedParse!I193,WeightedParse!K193,WeightedParse!Q193,WeightedParse!T193,WeightedParse!V193,WeightedParse!AB193,WeightedParse!AD193,WeightedParse!AH193,WeightedParse!AI193,WeightedParse!AJ193,WeightedParse!AN193,WeightedParse!AO193)*Variables!$B$5),"")</f>
        <v/>
      </c>
      <c r="AM193" s="114" t="str">
        <f>IF($A193&gt;"",IF(AND(OR(EXACT(SquadExport!$BR193,TRUE),EXACT(SquadExport!$BS193,TRUE)),OR(EXACT(SquadExport!$BK193,TRUE),EXACT(SquadExport!$BM193,TRUE))),HARMEAN(WeightedParse!I193,WeightedParse!J193,WeightedParse!K193,WeightedParse!N193,WeightedParse!Q193,WeightedParse!T193,WeightedParse!V193,WeightedParse!X193,WeightedParse!AB193,WeightedParse!AD193,WeightedParse!AG193,WeightedParse!AI193,WeightedParse!AJ193,WeightedParse!AK193,WeightedParse!AN193)*WeightedParse!BD193,(HARMEAN(WeightedParse!I193,WeightedParse!J193,WeightedParse!K193,WeightedParse!N193,WeightedParse!Q193,WeightedParse!T193,WeightedParse!V193,WeightedParse!X193,WeightedParse!AB193,WeightedParse!AD193,WeightedParse!AG193,WeightedParse!AI193,WeightedParse!AJ193,WeightedParse!AK193,WeightedParse!AN193)*WeightedParse!BD193)*Variables!$B$5),"")</f>
        <v/>
      </c>
      <c r="AN193" s="114" t="str">
        <f>IF($A193&gt;"",IF(AND(OR(EXACT(SquadExport!$BR193,TRUE),EXACT(SquadExport!$BS193,TRUE)),OR(EXACT(SquadExport!$BK193,TRUE),EXACT(SquadExport!$BM193,TRUE))),HARMEAN(WeightedParse!H193,WeightedParse!I193,WeightedParse!K193,WeightedParse!N193,WeightedParse!Q193,WeightedParse!T193,WeightedParse!V193,WeightedParse!X193,WeightedParse!Z193,WeightedParse!AD193,WeightedParse!AG193,WeightedParse!AH193,WeightedParse!AI193,WeightedParse!AJ193,WeightedParse!AN193,WeightedParse!AO193)*WeightedParse!BD193,(HARMEAN(WeightedParse!H193,WeightedParse!I193,WeightedParse!K193,WeightedParse!N193,WeightedParse!Q193,WeightedParse!T193,WeightedParse!V193,WeightedParse!X193,WeightedParse!Z193,WeightedParse!AD193,WeightedParse!AG193,WeightedParse!AH193,WeightedParse!AI193,WeightedParse!AJ193,WeightedParse!AN193,WeightedParse!AO193)*WeightedParse!BD193)*Variables!$B$5),"")</f>
        <v/>
      </c>
      <c r="AO193" s="114" t="str">
        <f>IF($A193&gt;"",IF(AND(EXACT(SquadExport!$BS193,TRUE),EXACT(SquadExport!$BL193,TRUE)),HARMEAN(WeightedParse!K193,WeightedParse!Q193,WeightedParse!T193,WeightedParse!V193,WeightedParse!X193,WeightedParse!Z193,WeightedParse!AB193,WeightedParse!AD193,WeightedParse!AG193,WeightedParse!AK193),HARMEAN(WeightedParse!K193,WeightedParse!Q193,WeightedParse!T193,WeightedParse!V193,WeightedParse!X193,WeightedParse!Z193,WeightedParse!AB193,WeightedParse!AD193,WeightedParse!AG193,WeightedParse!AK193)*Variables!$B$5),"")</f>
        <v/>
      </c>
      <c r="AP193" s="114" t="str">
        <f>IF($A193&gt;"",IF(AND(EXACT(SquadExport!$BS193,TRUE),EXACT(SquadExport!$BL193,TRUE)),HARMEAN(WeightedParse!I193,WeightedParse!K193,WeightedParse!Q193,WeightedParse!T193,WeightedParse!V193,WeightedParse!X193,WeightedParse!Z193,WeightedParse!AB193,WeightedParse!AD193,WeightedParse!AF193,WeightedParse!AG193,WeightedParse!AI193,WeightedParse!AJ193),HARMEAN(WeightedParse!I193,WeightedParse!K193,WeightedParse!Q193,WeightedParse!T193,WeightedParse!V193,WeightedParse!X193,WeightedParse!Z193,WeightedParse!AB193,WeightedParse!AD193,WeightedParse!AF193,WeightedParse!AG193,WeightedParse!AI193,WeightedParse!AJ193)*Variables!$B$5),"")</f>
        <v/>
      </c>
      <c r="AQ193" s="114" t="str">
        <f>IF($A193&gt;"",IF(AND(EXACT(SquadExport!$BS193,TRUE),EXACT(SquadExport!$BL193,TRUE)),HARMEAN(WeightedParse!I193,WeightedParse!J193,WeightedParse!K193,WeightedParse!Q193,WeightedParse!T193,WeightedParse!V193,WeightedParse!X193,WeightedParse!Z193,WeightedParse!AB193,WeightedParse!AD193,WeightedParse!AG193,WeightedParse!AI193,WeightedParse!AJ193,WeightedParse!AK193),HARMEAN(WeightedParse!I193,WeightedParse!J193,WeightedParse!K193,WeightedParse!Q193,WeightedParse!T193,WeightedParse!V193,WeightedParse!X193,WeightedParse!Z193,WeightedParse!AB193,WeightedParse!AD193,WeightedParse!AG193,WeightedParse!AI193,WeightedParse!AJ193,WeightedParse!AK193)*Variables!$B$5),"")</f>
        <v/>
      </c>
      <c r="AR193" s="114" t="str">
        <f>IF($A193&gt;"",IF(AND(EXACT(SquadExport!$BS193,TRUE),EXACT(SquadExport!$BL193,TRUE)),HARMEAN(WeightedParse!I193,WeightedParse!J193,WeightedParse!K193,WeightedParse!Q193,WeightedParse!T193,WeightedParse!V193,WeightedParse!X193,WeightedParse!Y193,WeightedParse!Z193,WeightedParse!AD193,WeightedParse!AH193,WeightedParse!AI193,WeightedParse!AJ193,WeightedParse!AK193,WeightedParse!AN193,WeightedParse!AO193),HARMEAN(WeightedParse!I193,WeightedParse!J193,WeightedParse!K193,WeightedParse!Q193,WeightedParse!T193,WeightedParse!V193,WeightedParse!X193,WeightedParse!Y193,WeightedParse!Z193,WeightedParse!AD193,WeightedParse!AH193,WeightedParse!AI193,WeightedParse!AJ193,WeightedParse!AK193,WeightedParse!AN193,WeightedParse!AO193)*Variables!$B$5),"")</f>
        <v/>
      </c>
      <c r="AS193" s="114" t="str">
        <f>IF($A193&gt;"",IF(AND(EXACT(SquadExport!$BT193,TRUE),EXACT(SquadExport!$BL193,TRUE)),HARMEAN(WeightedParse!J193,WeightedParse!K193,WeightedParse!M193,WeightedParse!T193,WeightedParse!V193,WeightedParse!X193,WeightedParse!Z193,WeightedParse!AD193,WeightedParse!AI193),(HARMEAN(WeightedParse!J193,WeightedParse!K193,WeightedParse!M193,WeightedParse!T193,WeightedParse!V193,WeightedParse!X193,WeightedParse!Z193,WeightedParse!AD193,WeightedParse!AI193)*Variables!$B$5)),"")</f>
        <v/>
      </c>
      <c r="AT193" s="114" t="str">
        <f>IF($A193&gt;"",IF(AND(EXACT(SquadExport!$BT193,TRUE),EXACT(SquadExport!$BL193,TRUE)),HARMEAN(WeightedParse!J193,WeightedParse!K193,WeightedParse!M193,WeightedParse!U193,WeightedParse!V193,WeightedParse!W193,WeightedParse!X193,WeightedParse!Z193,WeightedParse!AD193,WeightedParse!AF193,WeightedParse!AK193,WeightedParse!AL193,WeightedParse!AP193)*(CONVERT(LEFT(SquadExport!$E193,FIND("'",SquadExport!$E193)-1)+((MID(SquadExport!$E193,FIND("'",SquadExport!$E193)+1,LEN(SquadExport!$E193)-FIND("'",SquadExport!$E193)-1))/12),"ft","m")-1)/(Variables!$C$4-1),(HARMEAN(WeightedParse!J193,WeightedParse!K193,WeightedParse!M193,WeightedParse!U193,WeightedParse!V193,WeightedParse!W193,WeightedParse!X193,WeightedParse!Z193,WeightedParse!AD193,WeightedParse!AF193,WeightedParse!AK193,WeightedParse!AL193,WeightedParse!AP193)*(CONVERT(LEFT(SquadExport!$E193,FIND("'",SquadExport!$E193)-1)+((MID(SquadExport!$E193,FIND("'",SquadExport!$E193)+1,LEN(SquadExport!$E193)-FIND("'",SquadExport!$E193)-1))/12),"ft","m")-1)/(Variables!$C$4-1)))*Variables!$B$5,"")</f>
        <v/>
      </c>
      <c r="AU193" s="114" t="str">
        <f>IF($A193&gt;"",IF(AND(EXACT(SquadExport!$BT193,TRUE),EXACT(SquadExport!$BL193,TRUE)),HARMEAN(WeightedParse!I193,WeightedParse!J193,WeightedParse!K193,WeightedParse!Q193,WeightedParse!T193,WeightedParse!V193,WeightedParse!X193,WeightedParse!Z193,WeightedParse!AB193,WeightedParse!AD193,WeightedParse!AF193,WeightedParse!AG193,WeightedParse!AK193,WeightedParse!AP193),HARMEAN(WeightedParse!I193,WeightedParse!J193,WeightedParse!K193,WeightedParse!Q193,WeightedParse!T193,WeightedParse!V193,WeightedParse!X193,WeightedParse!Z193,WeightedParse!AB193,WeightedParse!AD193,WeightedParse!AF193,WeightedParse!AG193,WeightedParse!AK193,WeightedParse!AP193)*Variables!$B$5),"")</f>
        <v/>
      </c>
      <c r="AV193" s="114" t="str">
        <f>IF($A193&gt;"",IF(AND(EXACT(SquadExport!$BT193,TRUE),EXACT(SquadExport!$BL193,TRUE)),HARMEAN(WeightedParse!I193,WeightedParse!J193,WeightedParse!K193,WeightedParse!Q193,WeightedParse!T193,WeightedParse!V193,WeightedParse!X193,WeightedParse!Z193,WeightedParse!AD193,WeightedParse!AH193,WeightedParse!AI193,WeightedParse!AJ193,WeightedParse!AK193,WeightedParse!AN193,WeightedParse!AO193),HARMEAN(WeightedParse!I193,WeightedParse!J193,WeightedParse!K193,WeightedParse!Q193,WeightedParse!T193,WeightedParse!V193,WeightedParse!X193,WeightedParse!Z193,WeightedParse!AD193,WeightedParse!AH193,WeightedParse!AI193,WeightedParse!AJ193,WeightedParse!AK193,WeightedParse!AN193,WeightedParse!AO193)*Variables!$B$5),"")</f>
        <v/>
      </c>
      <c r="AW193" s="114" t="str">
        <f>IF($A193&gt;"",IF(AND(EXACT(SquadExport!$BT193,TRUE),EXACT(SquadExport!$BL193,TRUE)),HARMEAN(WeightedParse!I193,WeightedParse!J193,WeightedParse!K193,WeightedParse!Q193,WeightedParse!T193,WeightedParse!V193,WeightedParse!X193,WeightedParse!Z193,WeightedParse!AB193,WeightedParse!AD193,WeightedParse!AF193,WeightedParse!AG193,WeightedParse!AI193,WeightedParse!AJ193,WeightedParse!AK193),HARMEAN(WeightedParse!I193,WeightedParse!J193,WeightedParse!K193,WeightedParse!Q193,WeightedParse!T193,WeightedParse!V193,WeightedParse!X193,WeightedParse!Z193,WeightedParse!AB193,WeightedParse!AD193,WeightedParse!AF193,WeightedParse!AG193,WeightedParse!AI193,WeightedParse!AJ193,WeightedParse!AK193)*Variables!$B$5),"")</f>
        <v/>
      </c>
      <c r="AX193" s="114" t="str">
        <f>IF($A193&gt;"",IF(AND(EXACT(SquadExport!$BT193,TRUE),EXACT(SquadExport!$BL193,TRUE)),HARMEAN(WeightedParse!K193,WeightedParse!Q193,WeightedParse!U193,WeightedParse!V193,WeightedParse!W193,WeightedParse!X193,WeightedParse!Y193,WeightedParse!Z193,WeightedParse!AD193,WeightedParse!AF193,WeightedParse!AH193,WeightedParse!AI193,WeightedParse!AJ193,WeightedParse!AK193,WeightedParse!AN193,WeightedParse!AO193,WeightedParse!AP193),HARMEAN(WeightedParse!K193,WeightedParse!Q193,WeightedParse!U193,WeightedParse!V193,WeightedParse!W193,WeightedParse!X193,WeightedParse!Y193,WeightedParse!Z193,WeightedParse!AD193,WeightedParse!AF193,WeightedParse!AH193,WeightedParse!AI193,WeightedParse!AJ193,WeightedParse!AK193,WeightedParse!AN193,WeightedParse!AO193,WeightedParse!AP193)*Variables!$B$5),"")</f>
        <v/>
      </c>
      <c r="AY193" s="114" t="str">
        <f>IF($A193&gt;"",IF(AND(EXACT(SquadExport!$BT193,TRUE),EXACT(SquadExport!$BL193,TRUE)),HARMEAN(WeightedParse!I193,WeightedParse!J193,WeightedParse!K193,WeightedParse!M193,WeightedParse!N193,WeightedParse!Q193,WeightedParse!T193,WeightedParse!V193,WeightedParse!X193,WeightedParse!Z193,WeightedParse!AD193,WeightedParse!AF193,WeightedParse!AG193,WeightedParse!AH193,WeightedParse!AI193,WeightedParse!AJ193,WeightedParse!AK193,WeightedParse!AL193,WeightedParse!AN193,WeightedParse!AO193,WeightedParse!AP193),HARMEAN(WeightedParse!I193,WeightedParse!J193,WeightedParse!K193,WeightedParse!M193,WeightedParse!N193,WeightedParse!Q193,WeightedParse!T193,WeightedParse!V193,WeightedParse!X193,WeightedParse!Z193,WeightedParse!AD193,WeightedParse!AF193,WeightedParse!AG193,WeightedParse!AH193,WeightedParse!AI193,WeightedParse!AJ193,WeightedParse!AK193,WeightedParse!AL193,WeightedParse!AN193,WeightedParse!AO193,WeightedParse!AP193)*Variables!$B$5),"")</f>
        <v/>
      </c>
    </row>
    <row r="194" spans="1:51" ht="15" customHeight="1" x14ac:dyDescent="0.25">
      <c r="A194" s="3" t="str">
        <f>IF(WeightedParse!A194&gt;"",WeightedParse!A194,"")</f>
        <v/>
      </c>
      <c r="B194" s="4" t="str">
        <f>IF(WeightedParse!B194&gt;0,WeightedParse!B194,"")</f>
        <v/>
      </c>
      <c r="C194" s="4" t="str">
        <f>IF(A194&gt;"",IF(AND(B194&lt;=Variables!$B$8,G194&gt;2),"Youth",IF(AND(B194&lt;=Variables!$B$8,G194&lt;=2),"Prospect",IF(AND(B194&gt;=Variables!$B$9,G194&gt;2),"Old",IF(G194&gt;=3,"Reserves","First Team")))),"")</f>
        <v/>
      </c>
      <c r="D194" s="4" t="str">
        <f>SquadExport!BJ194</f>
        <v/>
      </c>
      <c r="E194" s="4" t="str">
        <f>IF(A194&gt;"",VLOOKUP(F194,Roles!A:B,2,FALSE)&amp;IF(OR(VLOOKUP(F194,Roles!$A:$B,2,FALSE)="FB",VLOOKUP(F194,Roles!$A:$B,2,FALSE)="WB",VLOOKUP(F194,Roles!$A:$B,2,FALSE)="WM",VLOOKUP(F194,Roles!$A:$B,2,FALSE)="W"),IF(AND(SquadExport!BK194=TRUE,SquadExport!BM194=TRUE,WeightedParse!BB194&gt;=WeightedParse!BC194)," (R)",IF(AND(SquadExport!BK194=TRUE,SquadExport!BM194=TRUE,WeightedParse!BB194&lt;WeightedParse!BC194)," (L)",IF(AND(SquadExport!BK194=TRUE,SquadExport!BM194=FALSE), " (L)",IF(AND(SquadExport!BK194=FALSE,SquadExport!BM194=TRUE)," (R)","")))),""),"")</f>
        <v/>
      </c>
      <c r="F194" s="4" t="str" cm="1">
        <f t="array" ref="F194">IF(A194&gt;"",INDEX($J$1:$AY$1,SUMPRODUCT(MAX(($J$2:$AY$200=MAX($J194:$AY194))*(COLUMN($J$2:$AY$200))))-COLUMN($J$1)+1),"")</f>
        <v/>
      </c>
      <c r="G194" s="4" t="str">
        <f t="shared" si="6"/>
        <v/>
      </c>
      <c r="H194" s="4" t="str">
        <f t="shared" si="7"/>
        <v/>
      </c>
      <c r="I194" s="5" t="str">
        <f t="shared" si="8"/>
        <v/>
      </c>
      <c r="J194" s="114" t="str">
        <f>IF($A194&gt;"",HARMEAN(WeightedParse!V194,WeightedParse!Y194,WeightedParse!Z194,WeightedParse!AE194,WeightedParse!AJ194,WeightedParse!AQ194,WeightedParse!AR194,WeightedParse!AS194,WeightedParse!AU194,WeightedParse!AV194,WeightedParse!AW194,WeightedParse!AY194,WeightedParse!BA194),"")</f>
        <v/>
      </c>
      <c r="K194" s="114" t="str">
        <f>IF(A194&gt;"",HARMEAN(WeightedParse!K194,WeightedParse!Q194,WeightedParse!V194,WeightedParse!X194,WeightedParse!Y194,WeightedParse!Z194,WeightedParse!AE194,WeightedParse!AG194,WeightedParse!AI194,WeightedParse!AJ194,WeightedParse!AQ194,WeightedParse!AR194,WeightedParse!AS194,WeightedParse!AU194,WeightedParse!AV194,WeightedParse!AW194,WeightedParse!AY194,WeightedParse!AZ194,WeightedParse!BA194),"")</f>
        <v/>
      </c>
      <c r="L194" s="114" t="str">
        <f>IF($A194&gt;"",IF(AND(EXACT(SquadExport!$BO194,TRUE),EXACT(SquadExport!$BL194,TRUE)),HARMEAN(WeightedParse!M194,WeightedParse!P194,WeightedParse!S194,WeightedParse!U194,WeightedParse!V194,WeightedParse!W194,WeightedParse!Y194,WeightedParse!AE194,WeightedParse!AL194,WeightedParse!AN194,WeightedParse!AP194),HARMEAN(WeightedParse!M194,WeightedParse!P194,WeightedParse!S194,WeightedParse!U194,WeightedParse!V194,WeightedParse!W194,WeightedParse!Y194,WeightedParse!AE194,WeightedParse!AL194,WeightedParse!AN194,WeightedParse!AP194)*Variables!$B$5),"")</f>
        <v/>
      </c>
      <c r="M194" s="114" t="str">
        <f>IF($A194&gt;"",IF(AND(EXACT(SquadExport!$BO194,TRUE),EXACT(SquadExport!$BL194,TRUE)),HARMEAN(WeightedParse!M194,WeightedParse!P194,WeightedParse!S194,WeightedParse!U194,WeightedParse!V194,WeightedParse!W194,WeightedParse!X194,WeightedParse!Y194,WeightedParse!Z194,WeightedParse!AE194,WeightedParse!AL194,WeightedParse!AN194,WeightedParse!AP194),HARMEAN(WeightedParse!M194,WeightedParse!P194,WeightedParse!S194,WeightedParse!U194,WeightedParse!V194,WeightedParse!W194,WeightedParse!X194,WeightedParse!Y194,WeightedParse!Z194,WeightedParse!AE194,WeightedParse!AL194,WeightedParse!AN194,WeightedParse!AP194)*Variables!$B$5),"")</f>
        <v/>
      </c>
      <c r="N194" s="114" t="str">
        <f>IF($A194&gt;"",IF(AND(EXACT(SquadExport!$BO194,TRUE),EXACT(SquadExport!$BL194,TRUE)),HARMEAN(WeightedParse!K194,WeightedParse!M194,WeightedParse!P194,WeightedParse!Q194,WeightedParse!S194,WeightedParse!T194,WeightedParse!U194,WeightedParse!V194,WeightedParse!W194,WeightedParse!X194,WeightedParse!Y194,WeightedParse!Z194,WeightedParse!AE194,WeightedParse!AG194,WeightedParse!AL194,WeightedParse!AN194,WeightedParse!AP194),HARMEAN(WeightedParse!K194,WeightedParse!M194,WeightedParse!P194,WeightedParse!Q194,WeightedParse!S194,WeightedParse!T194,WeightedParse!U194,WeightedParse!V194,WeightedParse!W194,WeightedParse!X194,WeightedParse!Y194,WeightedParse!Z194,WeightedParse!AE194,WeightedParse!AG194,WeightedParse!AL194,WeightedParse!AN194,WeightedParse!AP194)*Variables!$B$5),"")</f>
        <v/>
      </c>
      <c r="O194" s="114" t="str">
        <f>IF($A194&gt;"",IF(AND(EXACT(SquadExport!$BO194,TRUE),EXACT(SquadExport!$BL194,TRUE)),HARMEAN(WeightedParse!I194,WeightedParse!K194,WeightedParse!M194,WeightedParse!P194,WeightedParse!Q194,WeightedParse!S194,WeightedParse!T194,WeightedParse!V194,WeightedParse!W194,WeightedParse!X194,WeightedParse!Y194,WeightedParse!Z194,WeightedParse!AB194,WeightedParse!AE194,WeightedParse!AF194,WeightedParse!AG194,WeightedParse!AJ194,WeightedParse!AK194,WeightedParse!AL194,WeightedParse!AN194,WeightedParse!AO194,WeightedParse!AP194),HARMEAN(WeightedParse!I194,WeightedParse!K194,WeightedParse!M194,WeightedParse!P194,WeightedParse!Q194,WeightedParse!S194,WeightedParse!T194,WeightedParse!V194,WeightedParse!W194,WeightedParse!X194,WeightedParse!Y194,WeightedParse!Z194,WeightedParse!AB194,WeightedParse!AE194,WeightedParse!AF194,WeightedParse!AG194,WeightedParse!AJ194,WeightedParse!AK194,WeightedParse!AL194,WeightedParse!AN194,WeightedParse!AO194,WeightedParse!AP194)*Variables!$B$5),"")</f>
        <v/>
      </c>
      <c r="P194" s="114" t="str">
        <f>IF($A194&gt;"",IF(AND(OR(EXACT(SquadExport!$BO194,TRUE),EXACT(SquadExport!$BP194,TRUE)),OR(EXACT(SquadExport!$BK194,TRUE),EXACT(SquadExport!$BM194,TRUE))),HARMEAN(WeightedParse!M194,WeightedParse!P194,WeightedParse!S194,WeightedParse!U194,WeightedParse!V194,WeightedParse!W194,WeightedParse!Y194,WeightedParse!AE194,WeightedParse!AF194,WeightedParse!AP194),HARMEAN(WeightedParse!M194,WeightedParse!P194,WeightedParse!S194,WeightedParse!U194,WeightedParse!V194,WeightedParse!W194,WeightedParse!Y194,WeightedParse!AE194,WeightedParse!AF194,WeightedParse!AP194)*Variables!$B$5),"")</f>
        <v/>
      </c>
      <c r="Q194" s="114" t="str">
        <f>IF($A194&gt;"",IF(AND(OR(EXACT(SquadExport!$BO194,TRUE),EXACT(SquadExport!$BP194,TRUE)),OR(EXACT(SquadExport!$BK194,TRUE),EXACT(SquadExport!$BM194,TRUE))),HARMEAN(WeightedParse!H194,WeightedParse!P194,WeightedParse!Q194,WeightedParse!S194,WeightedParse!T194,WeightedParse!V194,WeightedParse!X194,WeightedParse!Y194,WeightedParse!Z194,WeightedParse!AE194,WeightedParse!AF194,WeightedParse!AH194,WeightedParse!AN194,WeightedParse!AO194),HARMEAN(WeightedParse!H194,WeightedParse!P194,WeightedParse!Q194,WeightedParse!S194,WeightedParse!T194,WeightedParse!V194,WeightedParse!X194,WeightedParse!Y194,WeightedParse!Z194,WeightedParse!AE194,WeightedParse!AF194,WeightedParse!AH194,WeightedParse!AN194,WeightedParse!AO194)*Variables!$B$5),"")</f>
        <v/>
      </c>
      <c r="R194" s="115" t="str">
        <f>IF($A194&gt;"",IF(AND(OR(EXACT(SquadExport!$BO194,TRUE),EXACT(SquadExport!$BP194,TRUE)),OR(EXACT(SquadExport!$BK194,TRUE),EXACT(SquadExport!$BM194,TRUE))),HARMEAN(WeightedParse!H194,WeightedParse!I194,WeightedParse!K194,WeightedParse!P194,WeightedParse!Q194,WeightedParse!S194,WeightedParse!T194,WeightedParse!V194,WeightedParse!Y194,WeightedParse!Z194,WeightedParse!AD194,WeightedParse!AE194,WeightedParse!AF194,WeightedParse!AH194,WeightedParse!AI194,WeightedParse!AJ194,WeightedParse!AN194,WeightedParse!AO194),HARMEAN(WeightedParse!H194,WeightedParse!I194,WeightedParse!K194,WeightedParse!P194,WeightedParse!Q194,WeightedParse!S194,WeightedParse!T194,WeightedParse!V194,WeightedParse!Y194,WeightedParse!Z194,WeightedParse!AD194,WeightedParse!AE194,WeightedParse!AF194,WeightedParse!AH194,WeightedParse!AI194,WeightedParse!AJ194,WeightedParse!AN194,WeightedParse!AO194)*Variables!$B$5),"")</f>
        <v/>
      </c>
      <c r="S194" s="115" t="str">
        <f>IF($A194&gt;"",IF(AND(OR(EXACT(SquadExport!$BO194,TRUE),EXACT(SquadExport!$BP194,TRUE)),OR(EXACT(SquadExport!$BK194,TRUE),EXACT(SquadExport!$BM194,TRUE))),HARMEAN(WeightedParse!H194,WeightedParse!I194,WeightedParse!K194,WeightedParse!Q194,WeightedParse!S194,WeightedParse!T194,WeightedParse!V194,WeightedParse!X194,WeightedParse!Z194,WeightedParse!AB194,WeightedParse!AD194,WeightedParse!AF194,WeightedParse!AG194,WeightedParse!AH194,WeightedParse!AI194,WeightedParse!AJ194,WeightedParse!AK194,WeightedParse!AN194,WeightedParse!AO194),HARMEAN(WeightedParse!H194,WeightedParse!I194,WeightedParse!K194,WeightedParse!Q194,WeightedParse!S194,WeightedParse!T194,WeightedParse!V194,WeightedParse!X194,WeightedParse!Z194,WeightedParse!AB194,WeightedParse!AD194,WeightedParse!AF194,WeightedParse!AG194,WeightedParse!AH194,WeightedParse!AI194,WeightedParse!AJ194,WeightedParse!AK194,WeightedParse!AN194,WeightedParse!AO194)*Variables!$B$5),"")</f>
        <v/>
      </c>
      <c r="T194" s="114" t="str">
        <f>IF($A194&gt;"",IF(AND(OR(EXACT(SquadExport!$BO194,TRUE),EXACT(SquadExport!$BP194,TRUE)),OR(EXACT(SquadExport!$BK194,TRUE),EXACT(SquadExport!$BM194,TRUE))),HARMEAN(WeightedParse!I194,WeightedParse!K194,WeightedParse!N194,WeightedParse!P194,WeightedParse!Q194,WeightedParse!S194,WeightedParse!T194,WeightedParse!V194,WeightedParse!X194,WeightedParse!Y194,WeightedParse!Z194,WeightedParse!AB194,WeightedParse!AD194,WeightedParse!AE194,WeightedParse!AF194,WeightedParse!AH194,WeightedParse!AI194,WeightedParse!AJ194,WeightedParse!AN194,WeightedParse!AO194)*WeightedParse!BD194,(HARMEAN(WeightedParse!I194,WeightedParse!K194,WeightedParse!N194,WeightedParse!P194,WeightedParse!Q194,WeightedParse!S194,WeightedParse!T194,WeightedParse!V194,WeightedParse!X194,WeightedParse!Y194,WeightedParse!Z194,WeightedParse!AB194,WeightedParse!AD194,WeightedParse!AE194,WeightedParse!AF194,WeightedParse!AH194,WeightedParse!AI194,WeightedParse!AJ194,WeightedParse!AN194,WeightedParse!AO194)*WeightedParse!BD194)*Variables!$B$5),"")</f>
        <v/>
      </c>
      <c r="U194" s="114" t="str">
        <f>IF($A194&gt;"",IF(EXACT(SquadExport!$BQ194,TRUE),HARMEAN(WeightedParse!P194,WeightedParse!S194,WeightedParse!V194,WeightedParse!X194,WeightedParse!Y194,WeightedParse!Z194,WeightedParse!AE194,WeightedParse!AF194,WeightedParse!AP194),HARMEAN(WeightedParse!P194,WeightedParse!S194,WeightedParse!V194,WeightedParse!X194,WeightedParse!Y194,WeightedParse!Z194,WeightedParse!AE194,WeightedParse!AF194,WeightedParse!AP194)*Variables!$B$5),"")</f>
        <v/>
      </c>
      <c r="V194" s="114" t="str">
        <f>IF($A194&gt;"",IF(EXACT(SquadExport!$BQ194,TRUE),HARMEAN(WeightedParse!K194,WeightedParse!Q194,WeightedParse!S194,WeightedParse!T194,WeightedParse!V194,WeightedParse!X194,WeightedParse!Z194,WeightedParse!AE194,WeightedParse!AF194,WeightedParse!AG194,WeightedParse!AH194,WeightedParse!AK194),HARMEAN(WeightedParse!K194,WeightedParse!Q194,WeightedParse!S194,WeightedParse!T194,WeightedParse!V194,WeightedParse!X194,WeightedParse!Z194,WeightedParse!AE194,WeightedParse!AF194,WeightedParse!AG194,WeightedParse!AH194,WeightedParse!AK194)*Variables!$B$5),"")</f>
        <v/>
      </c>
      <c r="W194" s="114" t="str">
        <f>IF($A194&gt;"",IF(EXACT(SquadExport!$BQ194,TRUE),HARMEAN(WeightedParse!I194,WeightedParse!K194,WeightedParse!N194,WeightedParse!Q194,WeightedParse!T194,WeightedParse!V194,WeightedParse!X194,WeightedParse!Z194,WeightedParse!AB194,WeightedParse!AD194,WeightedParse!AF194,WeightedParse!AG194,WeightedParse!AK194),HARMEAN(WeightedParse!I194,WeightedParse!K194,WeightedParse!N194,WeightedParse!Q194,WeightedParse!T194,WeightedParse!V194,WeightedParse!X194,WeightedParse!Z194,WeightedParse!AB194,WeightedParse!AD194,WeightedParse!AF194,WeightedParse!AG194,WeightedParse!AK194)*Variables!$B$5),"")</f>
        <v/>
      </c>
      <c r="X194" s="114" t="str">
        <f>IF($A194&gt;"",IF(EXACT(SquadExport!$BQ194,TRUE),HARMEAN(WeightedParse!K194,WeightedParse!P194,WeightedParse!Q194,WeightedParse!S194,WeightedParse!U194,WeightedParse!V194,WeightedParse!X194,WeightedParse!Y194,WeightedParse!Z194,WeightedParse!AE194,WeightedParse!AF194,WeightedParse!AH194,WeightedParse!AO194,WeightedParse!AP194),HARMEAN(WeightedParse!K194,WeightedParse!P194,WeightedParse!Q194,WeightedParse!S194,WeightedParse!U194,WeightedParse!V194,WeightedParse!X194,WeightedParse!Y194,WeightedParse!Z194,WeightedParse!AE194,WeightedParse!AF194,WeightedParse!AH194,WeightedParse!AO194,WeightedParse!AP194)*Variables!$B$5),"")</f>
        <v/>
      </c>
      <c r="Y194" s="114" t="str">
        <f>IF($A194&gt;"",IF(EXACT(SquadExport!$BQ194,TRUE),HARMEAN(WeightedParse!P194,WeightedParse!Q194,WeightedParse!S194,WeightedParse!U194,WeightedParse!V194,WeightedParse!W194,WeightedParse!Y194,WeightedParse!AE194,WeightedParse!AF194,WeightedParse!AH194,WeightedParse!AJ194,WeightedParse!AN194,WeightedParse!AO194,WeightedParse!AP194),HARMEAN(WeightedParse!P194,WeightedParse!Q194,WeightedParse!S194,WeightedParse!U194,WeightedParse!V194,WeightedParse!W194,WeightedParse!Y194,WeightedParse!AE194,WeightedParse!AF194,WeightedParse!AH194,WeightedParse!AJ194,WeightedParse!AN194,WeightedParse!AO194,WeightedParse!AP194)*Variables!$B$5),"")</f>
        <v/>
      </c>
      <c r="Z194" s="114" t="str">
        <f>IF($A194&gt;"",IF(EXACT(SquadExport!$BQ194,TRUE),HARMEAN(WeightedParse!M194,WeightedParse!P194,WeightedParse!Q194,WeightedParse!S194,WeightedParse!U194,WeightedParse!V194,WeightedParse!W194,WeightedParse!X194,WeightedParse!Y194,WeightedParse!Z194,WeightedParse!AE194,WeightedParse!AF194,WeightedParse!AH194,WeightedParse!AL194,WeightedParse!AO194,WeightedParse!AP194),HARMEAN(WeightedParse!M194,WeightedParse!P194,WeightedParse!Q194,WeightedParse!S194,WeightedParse!U194,WeightedParse!V194,WeightedParse!W194,WeightedParse!X194,WeightedParse!Y194,WeightedParse!Z194,WeightedParse!AE194,WeightedParse!AF194,WeightedParse!AH194,WeightedParse!AL194,WeightedParse!AO194,WeightedParse!AP194)*Variables!$B$5),"")</f>
        <v/>
      </c>
      <c r="AA194" s="114" t="str">
        <f>IF($A194&gt;"",IF(EXACT(SquadExport!$BQ194,TRUE),HARMEAN(WeightedParse!J194,WeightedParse!K194,WeightedParse!N194,WeightedParse!P194,WeightedParse!Q194,WeightedParse!S194,WeightedParse!V194,WeightedParse!X194,WeightedParse!Y194,WeightedParse!Z194,WeightedParse!AD194,WeightedParse!AE194,WeightedParse!AH194,WeightedParse!AI194,WeightedParse!AK194,WeightedParse!AN194,WeightedParse!AO194,WeightedParse!AP194),HARMEAN(WeightedParse!J194,WeightedParse!K194,WeightedParse!N194,WeightedParse!P194,WeightedParse!Q194,WeightedParse!S194,WeightedParse!V194,WeightedParse!X194,WeightedParse!Y194,WeightedParse!Z194,WeightedParse!AD194,WeightedParse!AE194,WeightedParse!AH194,WeightedParse!AI194,WeightedParse!AK194,WeightedParse!AN194,WeightedParse!AO194,WeightedParse!AP194)*Variables!$B$5),"")</f>
        <v/>
      </c>
      <c r="AB194" s="114" t="str">
        <f>IF($A194&gt;"",IF(AND(EXACT(SquadExport!$BR194,TRUE),EXACT(SquadExport!$BL194,TRUE)),HARMEAN(WeightedParse!I194,WeightedParse!K194,WeightedParse!N194,WeightedParse!Q194,WeightedParse!T194,WeightedParse!V194,WeightedParse!X194,WeightedParse!Y194,WeightedParse!Z194,WeightedParse!AD194,WeightedParse!AE194,WeightedParse!AF194,WeightedParse!AG194,WeightedParse!AH194,WeightedParse!AI194,WeightedParse!AJ194,WeightedParse!AK194,WeightedParse!AN194,WeightedParse!AO194),HARMEAN(WeightedParse!I194,WeightedParse!K194,WeightedParse!N194,WeightedParse!Q194,WeightedParse!T194,WeightedParse!V194,WeightedParse!X194,WeightedParse!Y194,WeightedParse!Z194,WeightedParse!AD194,WeightedParse!AE194,WeightedParse!AF194,WeightedParse!AG194,WeightedParse!AH194,WeightedParse!AI194,WeightedParse!AJ194,WeightedParse!AK194,WeightedParse!AN194,WeightedParse!AO194)*Variables!$B$5),"")</f>
        <v/>
      </c>
      <c r="AC194" s="114" t="str">
        <f>IF($A194&gt;"",IF(AND(EXACT(SquadExport!$BR194,TRUE),EXACT(SquadExport!$BL194,TRUE)),HARMEAN(WeightedParse!K194,WeightedParse!Q194,WeightedParse!S194,WeightedParse!T194,WeightedParse!V194,WeightedParse!X194,WeightedParse!Y194,WeightedParse!Z194,WeightedParse!AD194,WeightedParse!AE194,WeightedParse!AF194,WeightedParse!AG194,WeightedParse!AH194,WeightedParse!AO194),HARMEAN(WeightedParse!K194,WeightedParse!Q194,WeightedParse!S194,WeightedParse!T194,WeightedParse!V194,WeightedParse!X194,WeightedParse!Y194,WeightedParse!Z194,WeightedParse!AD194,WeightedParse!AE194,WeightedParse!AF194,WeightedParse!AG194,WeightedParse!AH194,WeightedParse!AO194)*Variables!$B$5),"")</f>
        <v/>
      </c>
      <c r="AD194" s="114" t="str">
        <f>IF($A194&gt;"",IF(AND(EXACT(SquadExport!$BR194,TRUE),EXACT(SquadExport!$BL194,TRUE)),HARMEAN(WeightedParse!I194,WeightedParse!J194,WeightedParse!K194,WeightedParse!N194,WeightedParse!Q194,WeightedParse!S194,WeightedParse!T194,WeightedParse!V194,WeightedParse!X194,WeightedParse!Z194,WeightedParse!AB194,WeightedParse!AD194,WeightedParse!AG194,WeightedParse!AH194,WeightedParse!AI194,WeightedParse!AK194,WeightedParse!AO194),HARMEAN(WeightedParse!I194,WeightedParse!J194,WeightedParse!K194,WeightedParse!N194,WeightedParse!Q194,WeightedParse!S194,WeightedParse!T194,WeightedParse!V194,WeightedParse!X194,WeightedParse!Z194,WeightedParse!AB194,WeightedParse!AD194,WeightedParse!AG194,WeightedParse!AH194,WeightedParse!AI194,WeightedParse!AK194,WeightedParse!AO194)*Variables!$B$5),"")</f>
        <v/>
      </c>
      <c r="AE194" s="114" t="str">
        <f>IF($A194&gt;"",IF(AND(EXACT(SquadExport!$BR194,TRUE),EXACT(SquadExport!$BL194,TRUE)),HARMEAN(WeightedParse!K194,WeightedParse!N194,WeightedParse!P194,WeightedParse!Q194,WeightedParse!S194,WeightedParse!T194,WeightedParse!U194,WeightedParse!V194,WeightedParse!X194,WeightedParse!Y194,WeightedParse!Z194,WeightedParse!AD194,WeightedParse!AE194,WeightedParse!AF194,WeightedParse!AG194,WeightedParse!AH194,WeightedParse!AI194,WeightedParse!AO194),HARMEAN(WeightedParse!K194,WeightedParse!N194,WeightedParse!P194,WeightedParse!Q194,WeightedParse!S194,WeightedParse!T194,WeightedParse!U194,WeightedParse!V194,WeightedParse!X194,WeightedParse!Y194,WeightedParse!Z194,WeightedParse!AD194,WeightedParse!AE194,WeightedParse!AF194,WeightedParse!AG194,WeightedParse!AH194,WeightedParse!AI194,WeightedParse!AO194)*Variables!$B$5),"")</f>
        <v/>
      </c>
      <c r="AF194" s="114" t="str">
        <f>IF($A194&gt;"",IF(AND(EXACT(SquadExport!$BR194,TRUE),EXACT(SquadExport!$BL194,TRUE)),HARMEAN(WeightedParse!I194,WeightedParse!J194,WeightedParse!K194,WeightedParse!N194,WeightedParse!Q194,WeightedParse!S194,WeightedParse!T194,WeightedParse!U194,WeightedParse!V194,WeightedParse!X194,WeightedParse!Z194,WeightedParse!AD194,WeightedParse!AE194,WeightedParse!AF194,WeightedParse!AH194,WeightedParse!AI194,WeightedParse!AK194,WeightedParse!AN194,WeightedParse!AO194,WeightedParse!AP194),HARMEAN(WeightedParse!I194,WeightedParse!J194,WeightedParse!K194,WeightedParse!N194,WeightedParse!Q194,WeightedParse!S194,WeightedParse!T194,WeightedParse!U194,WeightedParse!V194,WeightedParse!X194,WeightedParse!Z194,WeightedParse!AD194,WeightedParse!AE194,WeightedParse!AF194,WeightedParse!AH194,WeightedParse!AI194,WeightedParse!AK194,WeightedParse!AN194,WeightedParse!AO194,WeightedParse!AP194)*Variables!$B$5),"")</f>
        <v/>
      </c>
      <c r="AG194" s="114" t="str">
        <f>IF($A194&gt;"",IF(AND(OR(EXACT(SquadExport!$BR194,TRUE),EXACT(SquadExport!$BS194,TRUE)),OR(EXACT(SquadExport!$BK194,TRUE),EXACT(SquadExport!$BM194,TRUE))),HARMEAN(WeightedParse!I194,WeightedParse!K194,WeightedParse!Q194,WeightedParse!T194,WeightedParse!X194,WeightedParse!Z194,WeightedParse!AD194,WeightedParse!AF194,WeightedParse!AG194,WeightedParse!AJ194),HARMEAN(WeightedParse!I194,WeightedParse!K194,WeightedParse!Q194,WeightedParse!T194,WeightedParse!X194,WeightedParse!Z194,WeightedParse!AD194,WeightedParse!AF194,WeightedParse!AG194,WeightedParse!AJ194)*Variables!$B$5),"")</f>
        <v/>
      </c>
      <c r="AH194" s="114" t="str">
        <f>IF($A194&gt;"",IF(AND(OR(EXACT(SquadExport!$BR194,TRUE),EXACT(SquadExport!$BS194,TRUE)),OR(EXACT(SquadExport!$BK194,TRUE),EXACT(SquadExport!$BM194,TRUE))),HARMEAN(WeightedParse!H194,WeightedParse!K194,WeightedParse!P194,WeightedParse!Q194,WeightedParse!S194,WeightedParse!T194,WeightedParse!V194,WeightedParse!X194,WeightedParse!Y194,WeightedParse!Z194,WeightedParse!AD194,WeightedParse!AE194,WeightedParse!AF194,WeightedParse!AG194,WeightedParse!AH194,WeightedParse!AO194),HARMEAN(WeightedParse!H194,WeightedParse!K194,WeightedParse!P194,WeightedParse!Q194,WeightedParse!S194,WeightedParse!T194,WeightedParse!V194,WeightedParse!X194,WeightedParse!Y194,WeightedParse!Z194,WeightedParse!AD194,WeightedParse!AE194,WeightedParse!AF194,WeightedParse!AG194,WeightedParse!AH194,WeightedParse!AO194)*Variables!$B$5),"")</f>
        <v/>
      </c>
      <c r="AI194" s="114" t="str">
        <f>IF($A194&gt;"",IF(AND(OR(EXACT(SquadExport!$BR194,TRUE),EXACT(SquadExport!$BS194,TRUE)),OR(EXACT(SquadExport!$BK194,TRUE),EXACT(SquadExport!$BM194,TRUE))),HARMEAN(WeightedParse!H194,WeightedParse!I194,WeightedParse!K194,WeightedParse!P194,WeightedParse!Q194,WeightedParse!S194,WeightedParse!T194,WeightedParse!U194,WeightedParse!V194,WeightedParse!X194,WeightedParse!Y194,WeightedParse!Z194,WeightedParse!AD194,WeightedParse!AE194,WeightedParse!AF194,WeightedParse!AH194,WeightedParse!AI194,WeightedParse!AO194),HARMEAN(WeightedParse!H194,WeightedParse!I194,WeightedParse!K194,WeightedParse!P194,WeightedParse!Q194,WeightedParse!S194,WeightedParse!T194,WeightedParse!U194,WeightedParse!V194,WeightedParse!X194,WeightedParse!Y194,WeightedParse!Z194,WeightedParse!AD194,WeightedParse!AE194,WeightedParse!AF194,WeightedParse!AH194,WeightedParse!AI194,WeightedParse!AO194)*Variables!$B$5),"")</f>
        <v/>
      </c>
      <c r="AJ194" s="114" t="str">
        <f>IF($A194&gt;"",IF(AND(OR(EXACT(SquadExport!$BR194,TRUE),EXACT(SquadExport!$BS194,TRUE)),OR(EXACT(SquadExport!$BK194,TRUE),EXACT(SquadExport!$BM194,TRUE))),HARMEAN(WeightedParse!H194,WeightedParse!K194,WeightedParse!M194,WeightedParse!V194,WeightedParse!W194,WeightedParse!AD194,WeightedParse!AF194,WeightedParse!AH194,WeightedParse!AK194,WeightedParse!AL194,WeightedParse!AO194,WeightedParse!AP194)*(CONVERT(LEFT(SquadExport!$E194,FIND("'",SquadExport!$E194)-1)+((MID(SquadExport!$E194,FIND("'",SquadExport!$E194)+1,LEN(SquadExport!$E194)-FIND("'",SquadExport!$E194)-1))/12),"ft","m")-1)/(Variables!$C$4-1),(HARMEAN(WeightedParse!H194,WeightedParse!K194,WeightedParse!M194,WeightedParse!V194,WeightedParse!W194,WeightedParse!AD194,WeightedParse!AF194,WeightedParse!AH194,WeightedParse!AK194,WeightedParse!AL194,WeightedParse!AO194,WeightedParse!AP194)*(CONVERT(LEFT(SquadExport!$E194,FIND("'",SquadExport!$E194)-1)+((MID(SquadExport!$E194,FIND("'",SquadExport!$E194)+1,LEN(SquadExport!$E194)-FIND("'",SquadExport!$E194)-1))/12),"ft","m")-1)/(Variables!$C$4-1))*Variables!$B$5),"")</f>
        <v/>
      </c>
      <c r="AK194" s="114" t="str">
        <f>IF($A194&gt;"",IF(AND(OR(EXACT(SquadExport!$BR194,TRUE),EXACT(SquadExport!$BS194,TRUE)),OR(EXACT(SquadExport!$BK194,TRUE),EXACT(SquadExport!$BM194,TRUE))),HARMEAN(WeightedParse!J194,WeightedParse!K194,WeightedParse!T194,WeightedParse!V194,WeightedParse!X194,WeightedParse!Y194,WeightedParse!Z194,WeightedParse!AD194,WeightedParse!AH194,WeightedParse!AI194,WeightedParse!AK194,WeightedParse!AO194),HARMEAN(WeightedParse!J194,WeightedParse!K194,WeightedParse!T194,WeightedParse!V194,WeightedParse!X194,WeightedParse!Y194,WeightedParse!Z194,WeightedParse!AD194,WeightedParse!AH194,WeightedParse!AI194,WeightedParse!AK194,WeightedParse!AO194)*Variables!$B$5),"")</f>
        <v/>
      </c>
      <c r="AL194" s="114" t="str">
        <f>IF($A194&gt;"",IF(AND(OR(EXACT(SquadExport!$BR194,TRUE),EXACT(SquadExport!$BS194,TRUE)),OR(EXACT(SquadExport!$BK194,TRUE),EXACT(SquadExport!$BM194,TRUE))),HARMEAN(WeightedParse!H194,WeightedParse!I194,WeightedParse!K194,WeightedParse!Q194,WeightedParse!T194,WeightedParse!V194,WeightedParse!AB194,WeightedParse!AD194,WeightedParse!AH194,WeightedParse!AI194,WeightedParse!AJ194,WeightedParse!AN194,WeightedParse!AO194),HARMEAN(WeightedParse!H194,WeightedParse!I194,WeightedParse!K194,WeightedParse!Q194,WeightedParse!T194,WeightedParse!V194,WeightedParse!AB194,WeightedParse!AD194,WeightedParse!AH194,WeightedParse!AI194,WeightedParse!AJ194,WeightedParse!AN194,WeightedParse!AO194)*Variables!$B$5),"")</f>
        <v/>
      </c>
      <c r="AM194" s="114" t="str">
        <f>IF($A194&gt;"",IF(AND(OR(EXACT(SquadExport!$BR194,TRUE),EXACT(SquadExport!$BS194,TRUE)),OR(EXACT(SquadExport!$BK194,TRUE),EXACT(SquadExport!$BM194,TRUE))),HARMEAN(WeightedParse!I194,WeightedParse!J194,WeightedParse!K194,WeightedParse!N194,WeightedParse!Q194,WeightedParse!T194,WeightedParse!V194,WeightedParse!X194,WeightedParse!AB194,WeightedParse!AD194,WeightedParse!AG194,WeightedParse!AI194,WeightedParse!AJ194,WeightedParse!AK194,WeightedParse!AN194)*WeightedParse!BD194,(HARMEAN(WeightedParse!I194,WeightedParse!J194,WeightedParse!K194,WeightedParse!N194,WeightedParse!Q194,WeightedParse!T194,WeightedParse!V194,WeightedParse!X194,WeightedParse!AB194,WeightedParse!AD194,WeightedParse!AG194,WeightedParse!AI194,WeightedParse!AJ194,WeightedParse!AK194,WeightedParse!AN194)*WeightedParse!BD194)*Variables!$B$5),"")</f>
        <v/>
      </c>
      <c r="AN194" s="114" t="str">
        <f>IF($A194&gt;"",IF(AND(OR(EXACT(SquadExport!$BR194,TRUE),EXACT(SquadExport!$BS194,TRUE)),OR(EXACT(SquadExport!$BK194,TRUE),EXACT(SquadExport!$BM194,TRUE))),HARMEAN(WeightedParse!H194,WeightedParse!I194,WeightedParse!K194,WeightedParse!N194,WeightedParse!Q194,WeightedParse!T194,WeightedParse!V194,WeightedParse!X194,WeightedParse!Z194,WeightedParse!AD194,WeightedParse!AG194,WeightedParse!AH194,WeightedParse!AI194,WeightedParse!AJ194,WeightedParse!AN194,WeightedParse!AO194)*WeightedParse!BD194,(HARMEAN(WeightedParse!H194,WeightedParse!I194,WeightedParse!K194,WeightedParse!N194,WeightedParse!Q194,WeightedParse!T194,WeightedParse!V194,WeightedParse!X194,WeightedParse!Z194,WeightedParse!AD194,WeightedParse!AG194,WeightedParse!AH194,WeightedParse!AI194,WeightedParse!AJ194,WeightedParse!AN194,WeightedParse!AO194)*WeightedParse!BD194)*Variables!$B$5),"")</f>
        <v/>
      </c>
      <c r="AO194" s="114" t="str">
        <f>IF($A194&gt;"",IF(AND(EXACT(SquadExport!$BS194,TRUE),EXACT(SquadExport!$BL194,TRUE)),HARMEAN(WeightedParse!K194,WeightedParse!Q194,WeightedParse!T194,WeightedParse!V194,WeightedParse!X194,WeightedParse!Z194,WeightedParse!AB194,WeightedParse!AD194,WeightedParse!AG194,WeightedParse!AK194),HARMEAN(WeightedParse!K194,WeightedParse!Q194,WeightedParse!T194,WeightedParse!V194,WeightedParse!X194,WeightedParse!Z194,WeightedParse!AB194,WeightedParse!AD194,WeightedParse!AG194,WeightedParse!AK194)*Variables!$B$5),"")</f>
        <v/>
      </c>
      <c r="AP194" s="114" t="str">
        <f>IF($A194&gt;"",IF(AND(EXACT(SquadExport!$BS194,TRUE),EXACT(SquadExport!$BL194,TRUE)),HARMEAN(WeightedParse!I194,WeightedParse!K194,WeightedParse!Q194,WeightedParse!T194,WeightedParse!V194,WeightedParse!X194,WeightedParse!Z194,WeightedParse!AB194,WeightedParse!AD194,WeightedParse!AF194,WeightedParse!AG194,WeightedParse!AI194,WeightedParse!AJ194),HARMEAN(WeightedParse!I194,WeightedParse!K194,WeightedParse!Q194,WeightedParse!T194,WeightedParse!V194,WeightedParse!X194,WeightedParse!Z194,WeightedParse!AB194,WeightedParse!AD194,WeightedParse!AF194,WeightedParse!AG194,WeightedParse!AI194,WeightedParse!AJ194)*Variables!$B$5),"")</f>
        <v/>
      </c>
      <c r="AQ194" s="114" t="str">
        <f>IF($A194&gt;"",IF(AND(EXACT(SquadExport!$BS194,TRUE),EXACT(SquadExport!$BL194,TRUE)),HARMEAN(WeightedParse!I194,WeightedParse!J194,WeightedParse!K194,WeightedParse!Q194,WeightedParse!T194,WeightedParse!V194,WeightedParse!X194,WeightedParse!Z194,WeightedParse!AB194,WeightedParse!AD194,WeightedParse!AG194,WeightedParse!AI194,WeightedParse!AJ194,WeightedParse!AK194),HARMEAN(WeightedParse!I194,WeightedParse!J194,WeightedParse!K194,WeightedParse!Q194,WeightedParse!T194,WeightedParse!V194,WeightedParse!X194,WeightedParse!Z194,WeightedParse!AB194,WeightedParse!AD194,WeightedParse!AG194,WeightedParse!AI194,WeightedParse!AJ194,WeightedParse!AK194)*Variables!$B$5),"")</f>
        <v/>
      </c>
      <c r="AR194" s="114" t="str">
        <f>IF($A194&gt;"",IF(AND(EXACT(SquadExport!$BS194,TRUE),EXACT(SquadExport!$BL194,TRUE)),HARMEAN(WeightedParse!I194,WeightedParse!J194,WeightedParse!K194,WeightedParse!Q194,WeightedParse!T194,WeightedParse!V194,WeightedParse!X194,WeightedParse!Y194,WeightedParse!Z194,WeightedParse!AD194,WeightedParse!AH194,WeightedParse!AI194,WeightedParse!AJ194,WeightedParse!AK194,WeightedParse!AN194,WeightedParse!AO194),HARMEAN(WeightedParse!I194,WeightedParse!J194,WeightedParse!K194,WeightedParse!Q194,WeightedParse!T194,WeightedParse!V194,WeightedParse!X194,WeightedParse!Y194,WeightedParse!Z194,WeightedParse!AD194,WeightedParse!AH194,WeightedParse!AI194,WeightedParse!AJ194,WeightedParse!AK194,WeightedParse!AN194,WeightedParse!AO194)*Variables!$B$5),"")</f>
        <v/>
      </c>
      <c r="AS194" s="114" t="str">
        <f>IF($A194&gt;"",IF(AND(EXACT(SquadExport!$BT194,TRUE),EXACT(SquadExport!$BL194,TRUE)),HARMEAN(WeightedParse!J194,WeightedParse!K194,WeightedParse!M194,WeightedParse!T194,WeightedParse!V194,WeightedParse!X194,WeightedParse!Z194,WeightedParse!AD194,WeightedParse!AI194),(HARMEAN(WeightedParse!J194,WeightedParse!K194,WeightedParse!M194,WeightedParse!T194,WeightedParse!V194,WeightedParse!X194,WeightedParse!Z194,WeightedParse!AD194,WeightedParse!AI194)*Variables!$B$5)),"")</f>
        <v/>
      </c>
      <c r="AT194" s="114" t="str">
        <f>IF($A194&gt;"",IF(AND(EXACT(SquadExport!$BT194,TRUE),EXACT(SquadExport!$BL194,TRUE)),HARMEAN(WeightedParse!J194,WeightedParse!K194,WeightedParse!M194,WeightedParse!U194,WeightedParse!V194,WeightedParse!W194,WeightedParse!X194,WeightedParse!Z194,WeightedParse!AD194,WeightedParse!AF194,WeightedParse!AK194,WeightedParse!AL194,WeightedParse!AP194)*(CONVERT(LEFT(SquadExport!$E194,FIND("'",SquadExport!$E194)-1)+((MID(SquadExport!$E194,FIND("'",SquadExport!$E194)+1,LEN(SquadExport!$E194)-FIND("'",SquadExport!$E194)-1))/12),"ft","m")-1)/(Variables!$C$4-1),(HARMEAN(WeightedParse!J194,WeightedParse!K194,WeightedParse!M194,WeightedParse!U194,WeightedParse!V194,WeightedParse!W194,WeightedParse!X194,WeightedParse!Z194,WeightedParse!AD194,WeightedParse!AF194,WeightedParse!AK194,WeightedParse!AL194,WeightedParse!AP194)*(CONVERT(LEFT(SquadExport!$E194,FIND("'",SquadExport!$E194)-1)+((MID(SquadExport!$E194,FIND("'",SquadExport!$E194)+1,LEN(SquadExport!$E194)-FIND("'",SquadExport!$E194)-1))/12),"ft","m")-1)/(Variables!$C$4-1)))*Variables!$B$5,"")</f>
        <v/>
      </c>
      <c r="AU194" s="114" t="str">
        <f>IF($A194&gt;"",IF(AND(EXACT(SquadExport!$BT194,TRUE),EXACT(SquadExport!$BL194,TRUE)),HARMEAN(WeightedParse!I194,WeightedParse!J194,WeightedParse!K194,WeightedParse!Q194,WeightedParse!T194,WeightedParse!V194,WeightedParse!X194,WeightedParse!Z194,WeightedParse!AB194,WeightedParse!AD194,WeightedParse!AF194,WeightedParse!AG194,WeightedParse!AK194,WeightedParse!AP194),HARMEAN(WeightedParse!I194,WeightedParse!J194,WeightedParse!K194,WeightedParse!Q194,WeightedParse!T194,WeightedParse!V194,WeightedParse!X194,WeightedParse!Z194,WeightedParse!AB194,WeightedParse!AD194,WeightedParse!AF194,WeightedParse!AG194,WeightedParse!AK194,WeightedParse!AP194)*Variables!$B$5),"")</f>
        <v/>
      </c>
      <c r="AV194" s="114" t="str">
        <f>IF($A194&gt;"",IF(AND(EXACT(SquadExport!$BT194,TRUE),EXACT(SquadExport!$BL194,TRUE)),HARMEAN(WeightedParse!I194,WeightedParse!J194,WeightedParse!K194,WeightedParse!Q194,WeightedParse!T194,WeightedParse!V194,WeightedParse!X194,WeightedParse!Z194,WeightedParse!AD194,WeightedParse!AH194,WeightedParse!AI194,WeightedParse!AJ194,WeightedParse!AK194,WeightedParse!AN194,WeightedParse!AO194),HARMEAN(WeightedParse!I194,WeightedParse!J194,WeightedParse!K194,WeightedParse!Q194,WeightedParse!T194,WeightedParse!V194,WeightedParse!X194,WeightedParse!Z194,WeightedParse!AD194,WeightedParse!AH194,WeightedParse!AI194,WeightedParse!AJ194,WeightedParse!AK194,WeightedParse!AN194,WeightedParse!AO194)*Variables!$B$5),"")</f>
        <v/>
      </c>
      <c r="AW194" s="114" t="str">
        <f>IF($A194&gt;"",IF(AND(EXACT(SquadExport!$BT194,TRUE),EXACT(SquadExport!$BL194,TRUE)),HARMEAN(WeightedParse!I194,WeightedParse!J194,WeightedParse!K194,WeightedParse!Q194,WeightedParse!T194,WeightedParse!V194,WeightedParse!X194,WeightedParse!Z194,WeightedParse!AB194,WeightedParse!AD194,WeightedParse!AF194,WeightedParse!AG194,WeightedParse!AI194,WeightedParse!AJ194,WeightedParse!AK194),HARMEAN(WeightedParse!I194,WeightedParse!J194,WeightedParse!K194,WeightedParse!Q194,WeightedParse!T194,WeightedParse!V194,WeightedParse!X194,WeightedParse!Z194,WeightedParse!AB194,WeightedParse!AD194,WeightedParse!AF194,WeightedParse!AG194,WeightedParse!AI194,WeightedParse!AJ194,WeightedParse!AK194)*Variables!$B$5),"")</f>
        <v/>
      </c>
      <c r="AX194" s="114" t="str">
        <f>IF($A194&gt;"",IF(AND(EXACT(SquadExport!$BT194,TRUE),EXACT(SquadExport!$BL194,TRUE)),HARMEAN(WeightedParse!K194,WeightedParse!Q194,WeightedParse!U194,WeightedParse!V194,WeightedParse!W194,WeightedParse!X194,WeightedParse!Y194,WeightedParse!Z194,WeightedParse!AD194,WeightedParse!AF194,WeightedParse!AH194,WeightedParse!AI194,WeightedParse!AJ194,WeightedParse!AK194,WeightedParse!AN194,WeightedParse!AO194,WeightedParse!AP194),HARMEAN(WeightedParse!K194,WeightedParse!Q194,WeightedParse!U194,WeightedParse!V194,WeightedParse!W194,WeightedParse!X194,WeightedParse!Y194,WeightedParse!Z194,WeightedParse!AD194,WeightedParse!AF194,WeightedParse!AH194,WeightedParse!AI194,WeightedParse!AJ194,WeightedParse!AK194,WeightedParse!AN194,WeightedParse!AO194,WeightedParse!AP194)*Variables!$B$5),"")</f>
        <v/>
      </c>
      <c r="AY194" s="114" t="str">
        <f>IF($A194&gt;"",IF(AND(EXACT(SquadExport!$BT194,TRUE),EXACT(SquadExport!$BL194,TRUE)),HARMEAN(WeightedParse!I194,WeightedParse!J194,WeightedParse!K194,WeightedParse!M194,WeightedParse!N194,WeightedParse!Q194,WeightedParse!T194,WeightedParse!V194,WeightedParse!X194,WeightedParse!Z194,WeightedParse!AD194,WeightedParse!AF194,WeightedParse!AG194,WeightedParse!AH194,WeightedParse!AI194,WeightedParse!AJ194,WeightedParse!AK194,WeightedParse!AL194,WeightedParse!AN194,WeightedParse!AO194,WeightedParse!AP194),HARMEAN(WeightedParse!I194,WeightedParse!J194,WeightedParse!K194,WeightedParse!M194,WeightedParse!N194,WeightedParse!Q194,WeightedParse!T194,WeightedParse!V194,WeightedParse!X194,WeightedParse!Z194,WeightedParse!AD194,WeightedParse!AF194,WeightedParse!AG194,WeightedParse!AH194,WeightedParse!AI194,WeightedParse!AJ194,WeightedParse!AK194,WeightedParse!AL194,WeightedParse!AN194,WeightedParse!AO194,WeightedParse!AP194)*Variables!$B$5),"")</f>
        <v/>
      </c>
    </row>
    <row r="195" spans="1:51" ht="15" customHeight="1" x14ac:dyDescent="0.25">
      <c r="A195" s="3" t="str">
        <f>IF(WeightedParse!A195&gt;"",WeightedParse!A195,"")</f>
        <v/>
      </c>
      <c r="B195" s="4" t="str">
        <f>IF(WeightedParse!B195&gt;0,WeightedParse!B195,"")</f>
        <v/>
      </c>
      <c r="C195" s="4" t="str">
        <f>IF(A195&gt;"",IF(AND(B195&lt;=Variables!$B$8,G195&gt;2),"Youth",IF(AND(B195&lt;=Variables!$B$8,G195&lt;=2),"Prospect",IF(AND(B195&gt;=Variables!$B$9,G195&gt;2),"Old",IF(G195&gt;=3,"Reserves","First Team")))),"")</f>
        <v/>
      </c>
      <c r="D195" s="4" t="str">
        <f>SquadExport!BJ195</f>
        <v/>
      </c>
      <c r="E195" s="4" t="str">
        <f>IF(A195&gt;"",VLOOKUP(F195,Roles!A:B,2,FALSE)&amp;IF(OR(VLOOKUP(F195,Roles!$A:$B,2,FALSE)="FB",VLOOKUP(F195,Roles!$A:$B,2,FALSE)="WB",VLOOKUP(F195,Roles!$A:$B,2,FALSE)="WM",VLOOKUP(F195,Roles!$A:$B,2,FALSE)="W"),IF(AND(SquadExport!BK195=TRUE,SquadExport!BM195=TRUE,WeightedParse!BB195&gt;=WeightedParse!BC195)," (R)",IF(AND(SquadExport!BK195=TRUE,SquadExport!BM195=TRUE,WeightedParse!BB195&lt;WeightedParse!BC195)," (L)",IF(AND(SquadExport!BK195=TRUE,SquadExport!BM195=FALSE), " (L)",IF(AND(SquadExport!BK195=FALSE,SquadExport!BM195=TRUE)," (R)","")))),""),"")</f>
        <v/>
      </c>
      <c r="F195" s="4" t="str" cm="1">
        <f t="array" ref="F195">IF(A195&gt;"",INDEX($J$1:$AY$1,SUMPRODUCT(MAX(($J$2:$AY$200=MAX($J195:$AY195))*(COLUMN($J$2:$AY$200))))-COLUMN($J$1)+1),"")</f>
        <v/>
      </c>
      <c r="G195" s="4" t="str">
        <f t="shared" ref="G195:G200" si="9">IF(A195&gt;"",COUNTIFS($E$2:$E$200,E195,$I$2:$I$200,"&gt;"&amp;I195)+1,"")</f>
        <v/>
      </c>
      <c r="H195" s="4" t="str">
        <f t="shared" ref="H195:H200" si="10">IF(A195&gt;"",_xlfn.RANK.EQ(I195,$I$2:$I$200,0),"")</f>
        <v/>
      </c>
      <c r="I195" s="5" t="str">
        <f t="shared" ref="I195:I200" si="11">IF(A195&gt;"",IF(E195="GK",HARMEAN(J195:K195),IF(E195="D",HARMEAN(L195:O195),IF(OR(E195="FB (R)", E195="FB (L)",E195="FB (RL)",E195="FB (RLC)",E195="WB (R)",E195="WB (L)",E195="WB (RL)",E195="WB (RLC)"),HARMEAN(P195:T195),IF(E195="DM",HARMEAN(U195:AA195),IF(E195="M",HARMEAN(AB195:AF195),IF(OR(E195="WM (R)",E195="WM (L)",E195="WM (RL)",E195="WM (RLC)"),HARMEAN(AG195:AI195),IF(OR(E195="W",E195="W (R)",E195="W (L)",E195="W (RL)",E195="W (RLC)"),HARMEAN(AJ195:AN195),IF(E195="AM",HARMEAN(AO195:AR195),IF(E195="ST",HARMEAN(AS195:AY195),""))))))))),"")</f>
        <v/>
      </c>
      <c r="J195" s="114" t="str">
        <f>IF($A195&gt;"",HARMEAN(WeightedParse!V195,WeightedParse!Y195,WeightedParse!Z195,WeightedParse!AE195,WeightedParse!AJ195,WeightedParse!AQ195,WeightedParse!AR195,WeightedParse!AS195,WeightedParse!AU195,WeightedParse!AV195,WeightedParse!AW195,WeightedParse!AY195,WeightedParse!BA195),"")</f>
        <v/>
      </c>
      <c r="K195" s="114" t="str">
        <f>IF(A195&gt;"",HARMEAN(WeightedParse!K195,WeightedParse!Q195,WeightedParse!V195,WeightedParse!X195,WeightedParse!Y195,WeightedParse!Z195,WeightedParse!AE195,WeightedParse!AG195,WeightedParse!AI195,WeightedParse!AJ195,WeightedParse!AQ195,WeightedParse!AR195,WeightedParse!AS195,WeightedParse!AU195,WeightedParse!AV195,WeightedParse!AW195,WeightedParse!AY195,WeightedParse!AZ195,WeightedParse!BA195),"")</f>
        <v/>
      </c>
      <c r="L195" s="114" t="str">
        <f>IF($A195&gt;"",IF(AND(EXACT(SquadExport!$BO195,TRUE),EXACT(SquadExport!$BL195,TRUE)),HARMEAN(WeightedParse!M195,WeightedParse!P195,WeightedParse!S195,WeightedParse!U195,WeightedParse!V195,WeightedParse!W195,WeightedParse!Y195,WeightedParse!AE195,WeightedParse!AL195,WeightedParse!AN195,WeightedParse!AP195),HARMEAN(WeightedParse!M195,WeightedParse!P195,WeightedParse!S195,WeightedParse!U195,WeightedParse!V195,WeightedParse!W195,WeightedParse!Y195,WeightedParse!AE195,WeightedParse!AL195,WeightedParse!AN195,WeightedParse!AP195)*Variables!$B$5),"")</f>
        <v/>
      </c>
      <c r="M195" s="114" t="str">
        <f>IF($A195&gt;"",IF(AND(EXACT(SquadExport!$BO195,TRUE),EXACT(SquadExport!$BL195,TRUE)),HARMEAN(WeightedParse!M195,WeightedParse!P195,WeightedParse!S195,WeightedParse!U195,WeightedParse!V195,WeightedParse!W195,WeightedParse!X195,WeightedParse!Y195,WeightedParse!Z195,WeightedParse!AE195,WeightedParse!AL195,WeightedParse!AN195,WeightedParse!AP195),HARMEAN(WeightedParse!M195,WeightedParse!P195,WeightedParse!S195,WeightedParse!U195,WeightedParse!V195,WeightedParse!W195,WeightedParse!X195,WeightedParse!Y195,WeightedParse!Z195,WeightedParse!AE195,WeightedParse!AL195,WeightedParse!AN195,WeightedParse!AP195)*Variables!$B$5),"")</f>
        <v/>
      </c>
      <c r="N195" s="114" t="str">
        <f>IF($A195&gt;"",IF(AND(EXACT(SquadExport!$BO195,TRUE),EXACT(SquadExport!$BL195,TRUE)),HARMEAN(WeightedParse!K195,WeightedParse!M195,WeightedParse!P195,WeightedParse!Q195,WeightedParse!S195,WeightedParse!T195,WeightedParse!U195,WeightedParse!V195,WeightedParse!W195,WeightedParse!X195,WeightedParse!Y195,WeightedParse!Z195,WeightedParse!AE195,WeightedParse!AG195,WeightedParse!AL195,WeightedParse!AN195,WeightedParse!AP195),HARMEAN(WeightedParse!K195,WeightedParse!M195,WeightedParse!P195,WeightedParse!Q195,WeightedParse!S195,WeightedParse!T195,WeightedParse!U195,WeightedParse!V195,WeightedParse!W195,WeightedParse!X195,WeightedParse!Y195,WeightedParse!Z195,WeightedParse!AE195,WeightedParse!AG195,WeightedParse!AL195,WeightedParse!AN195,WeightedParse!AP195)*Variables!$B$5),"")</f>
        <v/>
      </c>
      <c r="O195" s="114" t="str">
        <f>IF($A195&gt;"",IF(AND(EXACT(SquadExport!$BO195,TRUE),EXACT(SquadExport!$BL195,TRUE)),HARMEAN(WeightedParse!I195,WeightedParse!K195,WeightedParse!M195,WeightedParse!P195,WeightedParse!Q195,WeightedParse!S195,WeightedParse!T195,WeightedParse!V195,WeightedParse!W195,WeightedParse!X195,WeightedParse!Y195,WeightedParse!Z195,WeightedParse!AB195,WeightedParse!AE195,WeightedParse!AF195,WeightedParse!AG195,WeightedParse!AJ195,WeightedParse!AK195,WeightedParse!AL195,WeightedParse!AN195,WeightedParse!AO195,WeightedParse!AP195),HARMEAN(WeightedParse!I195,WeightedParse!K195,WeightedParse!M195,WeightedParse!P195,WeightedParse!Q195,WeightedParse!S195,WeightedParse!T195,WeightedParse!V195,WeightedParse!W195,WeightedParse!X195,WeightedParse!Y195,WeightedParse!Z195,WeightedParse!AB195,WeightedParse!AE195,WeightedParse!AF195,WeightedParse!AG195,WeightedParse!AJ195,WeightedParse!AK195,WeightedParse!AL195,WeightedParse!AN195,WeightedParse!AO195,WeightedParse!AP195)*Variables!$B$5),"")</f>
        <v/>
      </c>
      <c r="P195" s="114" t="str">
        <f>IF($A195&gt;"",IF(AND(OR(EXACT(SquadExport!$BO195,TRUE),EXACT(SquadExport!$BP195,TRUE)),OR(EXACT(SquadExport!$BK195,TRUE),EXACT(SquadExport!$BM195,TRUE))),HARMEAN(WeightedParse!M195,WeightedParse!P195,WeightedParse!S195,WeightedParse!U195,WeightedParse!V195,WeightedParse!W195,WeightedParse!Y195,WeightedParse!AE195,WeightedParse!AF195,WeightedParse!AP195),HARMEAN(WeightedParse!M195,WeightedParse!P195,WeightedParse!S195,WeightedParse!U195,WeightedParse!V195,WeightedParse!W195,WeightedParse!Y195,WeightedParse!AE195,WeightedParse!AF195,WeightedParse!AP195)*Variables!$B$5),"")</f>
        <v/>
      </c>
      <c r="Q195" s="114" t="str">
        <f>IF($A195&gt;"",IF(AND(OR(EXACT(SquadExport!$BO195,TRUE),EXACT(SquadExport!$BP195,TRUE)),OR(EXACT(SquadExport!$BK195,TRUE),EXACT(SquadExport!$BM195,TRUE))),HARMEAN(WeightedParse!H195,WeightedParse!P195,WeightedParse!Q195,WeightedParse!S195,WeightedParse!T195,WeightedParse!V195,WeightedParse!X195,WeightedParse!Y195,WeightedParse!Z195,WeightedParse!AE195,WeightedParse!AF195,WeightedParse!AH195,WeightedParse!AN195,WeightedParse!AO195),HARMEAN(WeightedParse!H195,WeightedParse!P195,WeightedParse!Q195,WeightedParse!S195,WeightedParse!T195,WeightedParse!V195,WeightedParse!X195,WeightedParse!Y195,WeightedParse!Z195,WeightedParse!AE195,WeightedParse!AF195,WeightedParse!AH195,WeightedParse!AN195,WeightedParse!AO195)*Variables!$B$5),"")</f>
        <v/>
      </c>
      <c r="R195" s="115" t="str">
        <f>IF($A195&gt;"",IF(AND(OR(EXACT(SquadExport!$BO195,TRUE),EXACT(SquadExport!$BP195,TRUE)),OR(EXACT(SquadExport!$BK195,TRUE),EXACT(SquadExport!$BM195,TRUE))),HARMEAN(WeightedParse!H195,WeightedParse!I195,WeightedParse!K195,WeightedParse!P195,WeightedParse!Q195,WeightedParse!S195,WeightedParse!T195,WeightedParse!V195,WeightedParse!Y195,WeightedParse!Z195,WeightedParse!AD195,WeightedParse!AE195,WeightedParse!AF195,WeightedParse!AH195,WeightedParse!AI195,WeightedParse!AJ195,WeightedParse!AN195,WeightedParse!AO195),HARMEAN(WeightedParse!H195,WeightedParse!I195,WeightedParse!K195,WeightedParse!P195,WeightedParse!Q195,WeightedParse!S195,WeightedParse!T195,WeightedParse!V195,WeightedParse!Y195,WeightedParse!Z195,WeightedParse!AD195,WeightedParse!AE195,WeightedParse!AF195,WeightedParse!AH195,WeightedParse!AI195,WeightedParse!AJ195,WeightedParse!AN195,WeightedParse!AO195)*Variables!$B$5),"")</f>
        <v/>
      </c>
      <c r="S195" s="115" t="str">
        <f>IF($A195&gt;"",IF(AND(OR(EXACT(SquadExport!$BO195,TRUE),EXACT(SquadExport!$BP195,TRUE)),OR(EXACT(SquadExport!$BK195,TRUE),EXACT(SquadExport!$BM195,TRUE))),HARMEAN(WeightedParse!H195,WeightedParse!I195,WeightedParse!K195,WeightedParse!Q195,WeightedParse!S195,WeightedParse!T195,WeightedParse!V195,WeightedParse!X195,WeightedParse!Z195,WeightedParse!AB195,WeightedParse!AD195,WeightedParse!AF195,WeightedParse!AG195,WeightedParse!AH195,WeightedParse!AI195,WeightedParse!AJ195,WeightedParse!AK195,WeightedParse!AN195,WeightedParse!AO195),HARMEAN(WeightedParse!H195,WeightedParse!I195,WeightedParse!K195,WeightedParse!Q195,WeightedParse!S195,WeightedParse!T195,WeightedParse!V195,WeightedParse!X195,WeightedParse!Z195,WeightedParse!AB195,WeightedParse!AD195,WeightedParse!AF195,WeightedParse!AG195,WeightedParse!AH195,WeightedParse!AI195,WeightedParse!AJ195,WeightedParse!AK195,WeightedParse!AN195,WeightedParse!AO195)*Variables!$B$5),"")</f>
        <v/>
      </c>
      <c r="T195" s="114" t="str">
        <f>IF($A195&gt;"",IF(AND(OR(EXACT(SquadExport!$BO195,TRUE),EXACT(SquadExport!$BP195,TRUE)),OR(EXACT(SquadExport!$BK195,TRUE),EXACT(SquadExport!$BM195,TRUE))),HARMEAN(WeightedParse!I195,WeightedParse!K195,WeightedParse!N195,WeightedParse!P195,WeightedParse!Q195,WeightedParse!S195,WeightedParse!T195,WeightedParse!V195,WeightedParse!X195,WeightedParse!Y195,WeightedParse!Z195,WeightedParse!AB195,WeightedParse!AD195,WeightedParse!AE195,WeightedParse!AF195,WeightedParse!AH195,WeightedParse!AI195,WeightedParse!AJ195,WeightedParse!AN195,WeightedParse!AO195)*WeightedParse!BD195,(HARMEAN(WeightedParse!I195,WeightedParse!K195,WeightedParse!N195,WeightedParse!P195,WeightedParse!Q195,WeightedParse!S195,WeightedParse!T195,WeightedParse!V195,WeightedParse!X195,WeightedParse!Y195,WeightedParse!Z195,WeightedParse!AB195,WeightedParse!AD195,WeightedParse!AE195,WeightedParse!AF195,WeightedParse!AH195,WeightedParse!AI195,WeightedParse!AJ195,WeightedParse!AN195,WeightedParse!AO195)*WeightedParse!BD195)*Variables!$B$5),"")</f>
        <v/>
      </c>
      <c r="U195" s="114" t="str">
        <f>IF($A195&gt;"",IF(EXACT(SquadExport!$BQ195,TRUE),HARMEAN(WeightedParse!P195,WeightedParse!S195,WeightedParse!V195,WeightedParse!X195,WeightedParse!Y195,WeightedParse!Z195,WeightedParse!AE195,WeightedParse!AF195,WeightedParse!AP195),HARMEAN(WeightedParse!P195,WeightedParse!S195,WeightedParse!V195,WeightedParse!X195,WeightedParse!Y195,WeightedParse!Z195,WeightedParse!AE195,WeightedParse!AF195,WeightedParse!AP195)*Variables!$B$5),"")</f>
        <v/>
      </c>
      <c r="V195" s="114" t="str">
        <f>IF($A195&gt;"",IF(EXACT(SquadExport!$BQ195,TRUE),HARMEAN(WeightedParse!K195,WeightedParse!Q195,WeightedParse!S195,WeightedParse!T195,WeightedParse!V195,WeightedParse!X195,WeightedParse!Z195,WeightedParse!AE195,WeightedParse!AF195,WeightedParse!AG195,WeightedParse!AH195,WeightedParse!AK195),HARMEAN(WeightedParse!K195,WeightedParse!Q195,WeightedParse!S195,WeightedParse!T195,WeightedParse!V195,WeightedParse!X195,WeightedParse!Z195,WeightedParse!AE195,WeightedParse!AF195,WeightedParse!AG195,WeightedParse!AH195,WeightedParse!AK195)*Variables!$B$5),"")</f>
        <v/>
      </c>
      <c r="W195" s="114" t="str">
        <f>IF($A195&gt;"",IF(EXACT(SquadExport!$BQ195,TRUE),HARMEAN(WeightedParse!I195,WeightedParse!K195,WeightedParse!N195,WeightedParse!Q195,WeightedParse!T195,WeightedParse!V195,WeightedParse!X195,WeightedParse!Z195,WeightedParse!AB195,WeightedParse!AD195,WeightedParse!AF195,WeightedParse!AG195,WeightedParse!AK195),HARMEAN(WeightedParse!I195,WeightedParse!K195,WeightedParse!N195,WeightedParse!Q195,WeightedParse!T195,WeightedParse!V195,WeightedParse!X195,WeightedParse!Z195,WeightedParse!AB195,WeightedParse!AD195,WeightedParse!AF195,WeightedParse!AG195,WeightedParse!AK195)*Variables!$B$5),"")</f>
        <v/>
      </c>
      <c r="X195" s="114" t="str">
        <f>IF($A195&gt;"",IF(EXACT(SquadExport!$BQ195,TRUE),HARMEAN(WeightedParse!K195,WeightedParse!P195,WeightedParse!Q195,WeightedParse!S195,WeightedParse!U195,WeightedParse!V195,WeightedParse!X195,WeightedParse!Y195,WeightedParse!Z195,WeightedParse!AE195,WeightedParse!AF195,WeightedParse!AH195,WeightedParse!AO195,WeightedParse!AP195),HARMEAN(WeightedParse!K195,WeightedParse!P195,WeightedParse!Q195,WeightedParse!S195,WeightedParse!U195,WeightedParse!V195,WeightedParse!X195,WeightedParse!Y195,WeightedParse!Z195,WeightedParse!AE195,WeightedParse!AF195,WeightedParse!AH195,WeightedParse!AO195,WeightedParse!AP195)*Variables!$B$5),"")</f>
        <v/>
      </c>
      <c r="Y195" s="114" t="str">
        <f>IF($A195&gt;"",IF(EXACT(SquadExport!$BQ195,TRUE),HARMEAN(WeightedParse!P195,WeightedParse!Q195,WeightedParse!S195,WeightedParse!U195,WeightedParse!V195,WeightedParse!W195,WeightedParse!Y195,WeightedParse!AE195,WeightedParse!AF195,WeightedParse!AH195,WeightedParse!AJ195,WeightedParse!AN195,WeightedParse!AO195,WeightedParse!AP195),HARMEAN(WeightedParse!P195,WeightedParse!Q195,WeightedParse!S195,WeightedParse!U195,WeightedParse!V195,WeightedParse!W195,WeightedParse!Y195,WeightedParse!AE195,WeightedParse!AF195,WeightedParse!AH195,WeightedParse!AJ195,WeightedParse!AN195,WeightedParse!AO195,WeightedParse!AP195)*Variables!$B$5),"")</f>
        <v/>
      </c>
      <c r="Z195" s="114" t="str">
        <f>IF($A195&gt;"",IF(EXACT(SquadExport!$BQ195,TRUE),HARMEAN(WeightedParse!M195,WeightedParse!P195,WeightedParse!Q195,WeightedParse!S195,WeightedParse!U195,WeightedParse!V195,WeightedParse!W195,WeightedParse!X195,WeightedParse!Y195,WeightedParse!Z195,WeightedParse!AE195,WeightedParse!AF195,WeightedParse!AH195,WeightedParse!AL195,WeightedParse!AO195,WeightedParse!AP195),HARMEAN(WeightedParse!M195,WeightedParse!P195,WeightedParse!Q195,WeightedParse!S195,WeightedParse!U195,WeightedParse!V195,WeightedParse!W195,WeightedParse!X195,WeightedParse!Y195,WeightedParse!Z195,WeightedParse!AE195,WeightedParse!AF195,WeightedParse!AH195,WeightedParse!AL195,WeightedParse!AO195,WeightedParse!AP195)*Variables!$B$5),"")</f>
        <v/>
      </c>
      <c r="AA195" s="114" t="str">
        <f>IF($A195&gt;"",IF(EXACT(SquadExport!$BQ195,TRUE),HARMEAN(WeightedParse!J195,WeightedParse!K195,WeightedParse!N195,WeightedParse!P195,WeightedParse!Q195,WeightedParse!S195,WeightedParse!V195,WeightedParse!X195,WeightedParse!Y195,WeightedParse!Z195,WeightedParse!AD195,WeightedParse!AE195,WeightedParse!AH195,WeightedParse!AI195,WeightedParse!AK195,WeightedParse!AN195,WeightedParse!AO195,WeightedParse!AP195),HARMEAN(WeightedParse!J195,WeightedParse!K195,WeightedParse!N195,WeightedParse!P195,WeightedParse!Q195,WeightedParse!S195,WeightedParse!V195,WeightedParse!X195,WeightedParse!Y195,WeightedParse!Z195,WeightedParse!AD195,WeightedParse!AE195,WeightedParse!AH195,WeightedParse!AI195,WeightedParse!AK195,WeightedParse!AN195,WeightedParse!AO195,WeightedParse!AP195)*Variables!$B$5),"")</f>
        <v/>
      </c>
      <c r="AB195" s="114" t="str">
        <f>IF($A195&gt;"",IF(AND(EXACT(SquadExport!$BR195,TRUE),EXACT(SquadExport!$BL195,TRUE)),HARMEAN(WeightedParse!I195,WeightedParse!K195,WeightedParse!N195,WeightedParse!Q195,WeightedParse!T195,WeightedParse!V195,WeightedParse!X195,WeightedParse!Y195,WeightedParse!Z195,WeightedParse!AD195,WeightedParse!AE195,WeightedParse!AF195,WeightedParse!AG195,WeightedParse!AH195,WeightedParse!AI195,WeightedParse!AJ195,WeightedParse!AK195,WeightedParse!AN195,WeightedParse!AO195),HARMEAN(WeightedParse!I195,WeightedParse!K195,WeightedParse!N195,WeightedParse!Q195,WeightedParse!T195,WeightedParse!V195,WeightedParse!X195,WeightedParse!Y195,WeightedParse!Z195,WeightedParse!AD195,WeightedParse!AE195,WeightedParse!AF195,WeightedParse!AG195,WeightedParse!AH195,WeightedParse!AI195,WeightedParse!AJ195,WeightedParse!AK195,WeightedParse!AN195,WeightedParse!AO195)*Variables!$B$5),"")</f>
        <v/>
      </c>
      <c r="AC195" s="114" t="str">
        <f>IF($A195&gt;"",IF(AND(EXACT(SquadExport!$BR195,TRUE),EXACT(SquadExport!$BL195,TRUE)),HARMEAN(WeightedParse!K195,WeightedParse!Q195,WeightedParse!S195,WeightedParse!T195,WeightedParse!V195,WeightedParse!X195,WeightedParse!Y195,WeightedParse!Z195,WeightedParse!AD195,WeightedParse!AE195,WeightedParse!AF195,WeightedParse!AG195,WeightedParse!AH195,WeightedParse!AO195),HARMEAN(WeightedParse!K195,WeightedParse!Q195,WeightedParse!S195,WeightedParse!T195,WeightedParse!V195,WeightedParse!X195,WeightedParse!Y195,WeightedParse!Z195,WeightedParse!AD195,WeightedParse!AE195,WeightedParse!AF195,WeightedParse!AG195,WeightedParse!AH195,WeightedParse!AO195)*Variables!$B$5),"")</f>
        <v/>
      </c>
      <c r="AD195" s="114" t="str">
        <f>IF($A195&gt;"",IF(AND(EXACT(SquadExport!$BR195,TRUE),EXACT(SquadExport!$BL195,TRUE)),HARMEAN(WeightedParse!I195,WeightedParse!J195,WeightedParse!K195,WeightedParse!N195,WeightedParse!Q195,WeightedParse!S195,WeightedParse!T195,WeightedParse!V195,WeightedParse!X195,WeightedParse!Z195,WeightedParse!AB195,WeightedParse!AD195,WeightedParse!AG195,WeightedParse!AH195,WeightedParse!AI195,WeightedParse!AK195,WeightedParse!AO195),HARMEAN(WeightedParse!I195,WeightedParse!J195,WeightedParse!K195,WeightedParse!N195,WeightedParse!Q195,WeightedParse!S195,WeightedParse!T195,WeightedParse!V195,WeightedParse!X195,WeightedParse!Z195,WeightedParse!AB195,WeightedParse!AD195,WeightedParse!AG195,WeightedParse!AH195,WeightedParse!AI195,WeightedParse!AK195,WeightedParse!AO195)*Variables!$B$5),"")</f>
        <v/>
      </c>
      <c r="AE195" s="114" t="str">
        <f>IF($A195&gt;"",IF(AND(EXACT(SquadExport!$BR195,TRUE),EXACT(SquadExport!$BL195,TRUE)),HARMEAN(WeightedParse!K195,WeightedParse!N195,WeightedParse!P195,WeightedParse!Q195,WeightedParse!S195,WeightedParse!T195,WeightedParse!U195,WeightedParse!V195,WeightedParse!X195,WeightedParse!Y195,WeightedParse!Z195,WeightedParse!AD195,WeightedParse!AE195,WeightedParse!AF195,WeightedParse!AG195,WeightedParse!AH195,WeightedParse!AI195,WeightedParse!AO195),HARMEAN(WeightedParse!K195,WeightedParse!N195,WeightedParse!P195,WeightedParse!Q195,WeightedParse!S195,WeightedParse!T195,WeightedParse!U195,WeightedParse!V195,WeightedParse!X195,WeightedParse!Y195,WeightedParse!Z195,WeightedParse!AD195,WeightedParse!AE195,WeightedParse!AF195,WeightedParse!AG195,WeightedParse!AH195,WeightedParse!AI195,WeightedParse!AO195)*Variables!$B$5),"")</f>
        <v/>
      </c>
      <c r="AF195" s="114" t="str">
        <f>IF($A195&gt;"",IF(AND(EXACT(SquadExport!$BR195,TRUE),EXACT(SquadExport!$BL195,TRUE)),HARMEAN(WeightedParse!I195,WeightedParse!J195,WeightedParse!K195,WeightedParse!N195,WeightedParse!Q195,WeightedParse!S195,WeightedParse!T195,WeightedParse!U195,WeightedParse!V195,WeightedParse!X195,WeightedParse!Z195,WeightedParse!AD195,WeightedParse!AE195,WeightedParse!AF195,WeightedParse!AH195,WeightedParse!AI195,WeightedParse!AK195,WeightedParse!AN195,WeightedParse!AO195,WeightedParse!AP195),HARMEAN(WeightedParse!I195,WeightedParse!J195,WeightedParse!K195,WeightedParse!N195,WeightedParse!Q195,WeightedParse!S195,WeightedParse!T195,WeightedParse!U195,WeightedParse!V195,WeightedParse!X195,WeightedParse!Z195,WeightedParse!AD195,WeightedParse!AE195,WeightedParse!AF195,WeightedParse!AH195,WeightedParse!AI195,WeightedParse!AK195,WeightedParse!AN195,WeightedParse!AO195,WeightedParse!AP195)*Variables!$B$5),"")</f>
        <v/>
      </c>
      <c r="AG195" s="114" t="str">
        <f>IF($A195&gt;"",IF(AND(OR(EXACT(SquadExport!$BR195,TRUE),EXACT(SquadExport!$BS195,TRUE)),OR(EXACT(SquadExport!$BK195,TRUE),EXACT(SquadExport!$BM195,TRUE))),HARMEAN(WeightedParse!I195,WeightedParse!K195,WeightedParse!Q195,WeightedParse!T195,WeightedParse!X195,WeightedParse!Z195,WeightedParse!AD195,WeightedParse!AF195,WeightedParse!AG195,WeightedParse!AJ195),HARMEAN(WeightedParse!I195,WeightedParse!K195,WeightedParse!Q195,WeightedParse!T195,WeightedParse!X195,WeightedParse!Z195,WeightedParse!AD195,WeightedParse!AF195,WeightedParse!AG195,WeightedParse!AJ195)*Variables!$B$5),"")</f>
        <v/>
      </c>
      <c r="AH195" s="114" t="str">
        <f>IF($A195&gt;"",IF(AND(OR(EXACT(SquadExport!$BR195,TRUE),EXACT(SquadExport!$BS195,TRUE)),OR(EXACT(SquadExport!$BK195,TRUE),EXACT(SquadExport!$BM195,TRUE))),HARMEAN(WeightedParse!H195,WeightedParse!K195,WeightedParse!P195,WeightedParse!Q195,WeightedParse!S195,WeightedParse!T195,WeightedParse!V195,WeightedParse!X195,WeightedParse!Y195,WeightedParse!Z195,WeightedParse!AD195,WeightedParse!AE195,WeightedParse!AF195,WeightedParse!AG195,WeightedParse!AH195,WeightedParse!AO195),HARMEAN(WeightedParse!H195,WeightedParse!K195,WeightedParse!P195,WeightedParse!Q195,WeightedParse!S195,WeightedParse!T195,WeightedParse!V195,WeightedParse!X195,WeightedParse!Y195,WeightedParse!Z195,WeightedParse!AD195,WeightedParse!AE195,WeightedParse!AF195,WeightedParse!AG195,WeightedParse!AH195,WeightedParse!AO195)*Variables!$B$5),"")</f>
        <v/>
      </c>
      <c r="AI195" s="114" t="str">
        <f>IF($A195&gt;"",IF(AND(OR(EXACT(SquadExport!$BR195,TRUE),EXACT(SquadExport!$BS195,TRUE)),OR(EXACT(SquadExport!$BK195,TRUE),EXACT(SquadExport!$BM195,TRUE))),HARMEAN(WeightedParse!H195,WeightedParse!I195,WeightedParse!K195,WeightedParse!P195,WeightedParse!Q195,WeightedParse!S195,WeightedParse!T195,WeightedParse!U195,WeightedParse!V195,WeightedParse!X195,WeightedParse!Y195,WeightedParse!Z195,WeightedParse!AD195,WeightedParse!AE195,WeightedParse!AF195,WeightedParse!AH195,WeightedParse!AI195,WeightedParse!AO195),HARMEAN(WeightedParse!H195,WeightedParse!I195,WeightedParse!K195,WeightedParse!P195,WeightedParse!Q195,WeightedParse!S195,WeightedParse!T195,WeightedParse!U195,WeightedParse!V195,WeightedParse!X195,WeightedParse!Y195,WeightedParse!Z195,WeightedParse!AD195,WeightedParse!AE195,WeightedParse!AF195,WeightedParse!AH195,WeightedParse!AI195,WeightedParse!AO195)*Variables!$B$5),"")</f>
        <v/>
      </c>
      <c r="AJ195" s="114" t="str">
        <f>IF($A195&gt;"",IF(AND(OR(EXACT(SquadExport!$BR195,TRUE),EXACT(SquadExport!$BS195,TRUE)),OR(EXACT(SquadExport!$BK195,TRUE),EXACT(SquadExport!$BM195,TRUE))),HARMEAN(WeightedParse!H195,WeightedParse!K195,WeightedParse!M195,WeightedParse!V195,WeightedParse!W195,WeightedParse!AD195,WeightedParse!AF195,WeightedParse!AH195,WeightedParse!AK195,WeightedParse!AL195,WeightedParse!AO195,WeightedParse!AP195)*(CONVERT(LEFT(SquadExport!$E195,FIND("'",SquadExport!$E195)-1)+((MID(SquadExport!$E195,FIND("'",SquadExport!$E195)+1,LEN(SquadExport!$E195)-FIND("'",SquadExport!$E195)-1))/12),"ft","m")-1)/(Variables!$C$4-1),(HARMEAN(WeightedParse!H195,WeightedParse!K195,WeightedParse!M195,WeightedParse!V195,WeightedParse!W195,WeightedParse!AD195,WeightedParse!AF195,WeightedParse!AH195,WeightedParse!AK195,WeightedParse!AL195,WeightedParse!AO195,WeightedParse!AP195)*(CONVERT(LEFT(SquadExport!$E195,FIND("'",SquadExport!$E195)-1)+((MID(SquadExport!$E195,FIND("'",SquadExport!$E195)+1,LEN(SquadExport!$E195)-FIND("'",SquadExport!$E195)-1))/12),"ft","m")-1)/(Variables!$C$4-1))*Variables!$B$5),"")</f>
        <v/>
      </c>
      <c r="AK195" s="114" t="str">
        <f>IF($A195&gt;"",IF(AND(OR(EXACT(SquadExport!$BR195,TRUE),EXACT(SquadExport!$BS195,TRUE)),OR(EXACT(SquadExport!$BK195,TRUE),EXACT(SquadExport!$BM195,TRUE))),HARMEAN(WeightedParse!J195,WeightedParse!K195,WeightedParse!T195,WeightedParse!V195,WeightedParse!X195,WeightedParse!Y195,WeightedParse!Z195,WeightedParse!AD195,WeightedParse!AH195,WeightedParse!AI195,WeightedParse!AK195,WeightedParse!AO195),HARMEAN(WeightedParse!J195,WeightedParse!K195,WeightedParse!T195,WeightedParse!V195,WeightedParse!X195,WeightedParse!Y195,WeightedParse!Z195,WeightedParse!AD195,WeightedParse!AH195,WeightedParse!AI195,WeightedParse!AK195,WeightedParse!AO195)*Variables!$B$5),"")</f>
        <v/>
      </c>
      <c r="AL195" s="114" t="str">
        <f>IF($A195&gt;"",IF(AND(OR(EXACT(SquadExport!$BR195,TRUE),EXACT(SquadExport!$BS195,TRUE)),OR(EXACT(SquadExport!$BK195,TRUE),EXACT(SquadExport!$BM195,TRUE))),HARMEAN(WeightedParse!H195,WeightedParse!I195,WeightedParse!K195,WeightedParse!Q195,WeightedParse!T195,WeightedParse!V195,WeightedParse!AB195,WeightedParse!AD195,WeightedParse!AH195,WeightedParse!AI195,WeightedParse!AJ195,WeightedParse!AN195,WeightedParse!AO195),HARMEAN(WeightedParse!H195,WeightedParse!I195,WeightedParse!K195,WeightedParse!Q195,WeightedParse!T195,WeightedParse!V195,WeightedParse!AB195,WeightedParse!AD195,WeightedParse!AH195,WeightedParse!AI195,WeightedParse!AJ195,WeightedParse!AN195,WeightedParse!AO195)*Variables!$B$5),"")</f>
        <v/>
      </c>
      <c r="AM195" s="114" t="str">
        <f>IF($A195&gt;"",IF(AND(OR(EXACT(SquadExport!$BR195,TRUE),EXACT(SquadExport!$BS195,TRUE)),OR(EXACT(SquadExport!$BK195,TRUE),EXACT(SquadExport!$BM195,TRUE))),HARMEAN(WeightedParse!I195,WeightedParse!J195,WeightedParse!K195,WeightedParse!N195,WeightedParse!Q195,WeightedParse!T195,WeightedParse!V195,WeightedParse!X195,WeightedParse!AB195,WeightedParse!AD195,WeightedParse!AG195,WeightedParse!AI195,WeightedParse!AJ195,WeightedParse!AK195,WeightedParse!AN195)*WeightedParse!BD195,(HARMEAN(WeightedParse!I195,WeightedParse!J195,WeightedParse!K195,WeightedParse!N195,WeightedParse!Q195,WeightedParse!T195,WeightedParse!V195,WeightedParse!X195,WeightedParse!AB195,WeightedParse!AD195,WeightedParse!AG195,WeightedParse!AI195,WeightedParse!AJ195,WeightedParse!AK195,WeightedParse!AN195)*WeightedParse!BD195)*Variables!$B$5),"")</f>
        <v/>
      </c>
      <c r="AN195" s="114" t="str">
        <f>IF($A195&gt;"",IF(AND(OR(EXACT(SquadExport!$BR195,TRUE),EXACT(SquadExport!$BS195,TRUE)),OR(EXACT(SquadExport!$BK195,TRUE),EXACT(SquadExport!$BM195,TRUE))),HARMEAN(WeightedParse!H195,WeightedParse!I195,WeightedParse!K195,WeightedParse!N195,WeightedParse!Q195,WeightedParse!T195,WeightedParse!V195,WeightedParse!X195,WeightedParse!Z195,WeightedParse!AD195,WeightedParse!AG195,WeightedParse!AH195,WeightedParse!AI195,WeightedParse!AJ195,WeightedParse!AN195,WeightedParse!AO195)*WeightedParse!BD195,(HARMEAN(WeightedParse!H195,WeightedParse!I195,WeightedParse!K195,WeightedParse!N195,WeightedParse!Q195,WeightedParse!T195,WeightedParse!V195,WeightedParse!X195,WeightedParse!Z195,WeightedParse!AD195,WeightedParse!AG195,WeightedParse!AH195,WeightedParse!AI195,WeightedParse!AJ195,WeightedParse!AN195,WeightedParse!AO195)*WeightedParse!BD195)*Variables!$B$5),"")</f>
        <v/>
      </c>
      <c r="AO195" s="114" t="str">
        <f>IF($A195&gt;"",IF(AND(EXACT(SquadExport!$BS195,TRUE),EXACT(SquadExport!$BL195,TRUE)),HARMEAN(WeightedParse!K195,WeightedParse!Q195,WeightedParse!T195,WeightedParse!V195,WeightedParse!X195,WeightedParse!Z195,WeightedParse!AB195,WeightedParse!AD195,WeightedParse!AG195,WeightedParse!AK195),HARMEAN(WeightedParse!K195,WeightedParse!Q195,WeightedParse!T195,WeightedParse!V195,WeightedParse!X195,WeightedParse!Z195,WeightedParse!AB195,WeightedParse!AD195,WeightedParse!AG195,WeightedParse!AK195)*Variables!$B$5),"")</f>
        <v/>
      </c>
      <c r="AP195" s="114" t="str">
        <f>IF($A195&gt;"",IF(AND(EXACT(SquadExport!$BS195,TRUE),EXACT(SquadExport!$BL195,TRUE)),HARMEAN(WeightedParse!I195,WeightedParse!K195,WeightedParse!Q195,WeightedParse!T195,WeightedParse!V195,WeightedParse!X195,WeightedParse!Z195,WeightedParse!AB195,WeightedParse!AD195,WeightedParse!AF195,WeightedParse!AG195,WeightedParse!AI195,WeightedParse!AJ195),HARMEAN(WeightedParse!I195,WeightedParse!K195,WeightedParse!Q195,WeightedParse!T195,WeightedParse!V195,WeightedParse!X195,WeightedParse!Z195,WeightedParse!AB195,WeightedParse!AD195,WeightedParse!AF195,WeightedParse!AG195,WeightedParse!AI195,WeightedParse!AJ195)*Variables!$B$5),"")</f>
        <v/>
      </c>
      <c r="AQ195" s="114" t="str">
        <f>IF($A195&gt;"",IF(AND(EXACT(SquadExport!$BS195,TRUE),EXACT(SquadExport!$BL195,TRUE)),HARMEAN(WeightedParse!I195,WeightedParse!J195,WeightedParse!K195,WeightedParse!Q195,WeightedParse!T195,WeightedParse!V195,WeightedParse!X195,WeightedParse!Z195,WeightedParse!AB195,WeightedParse!AD195,WeightedParse!AG195,WeightedParse!AI195,WeightedParse!AJ195,WeightedParse!AK195),HARMEAN(WeightedParse!I195,WeightedParse!J195,WeightedParse!K195,WeightedParse!Q195,WeightedParse!T195,WeightedParse!V195,WeightedParse!X195,WeightedParse!Z195,WeightedParse!AB195,WeightedParse!AD195,WeightedParse!AG195,WeightedParse!AI195,WeightedParse!AJ195,WeightedParse!AK195)*Variables!$B$5),"")</f>
        <v/>
      </c>
      <c r="AR195" s="114" t="str">
        <f>IF($A195&gt;"",IF(AND(EXACT(SquadExport!$BS195,TRUE),EXACT(SquadExport!$BL195,TRUE)),HARMEAN(WeightedParse!I195,WeightedParse!J195,WeightedParse!K195,WeightedParse!Q195,WeightedParse!T195,WeightedParse!V195,WeightedParse!X195,WeightedParse!Y195,WeightedParse!Z195,WeightedParse!AD195,WeightedParse!AH195,WeightedParse!AI195,WeightedParse!AJ195,WeightedParse!AK195,WeightedParse!AN195,WeightedParse!AO195),HARMEAN(WeightedParse!I195,WeightedParse!J195,WeightedParse!K195,WeightedParse!Q195,WeightedParse!T195,WeightedParse!V195,WeightedParse!X195,WeightedParse!Y195,WeightedParse!Z195,WeightedParse!AD195,WeightedParse!AH195,WeightedParse!AI195,WeightedParse!AJ195,WeightedParse!AK195,WeightedParse!AN195,WeightedParse!AO195)*Variables!$B$5),"")</f>
        <v/>
      </c>
      <c r="AS195" s="114" t="str">
        <f>IF($A195&gt;"",IF(AND(EXACT(SquadExport!$BT195,TRUE),EXACT(SquadExport!$BL195,TRUE)),HARMEAN(WeightedParse!J195,WeightedParse!K195,WeightedParse!M195,WeightedParse!T195,WeightedParse!V195,WeightedParse!X195,WeightedParse!Z195,WeightedParse!AD195,WeightedParse!AI195),(HARMEAN(WeightedParse!J195,WeightedParse!K195,WeightedParse!M195,WeightedParse!T195,WeightedParse!V195,WeightedParse!X195,WeightedParse!Z195,WeightedParse!AD195,WeightedParse!AI195)*Variables!$B$5)),"")</f>
        <v/>
      </c>
      <c r="AT195" s="114" t="str">
        <f>IF($A195&gt;"",IF(AND(EXACT(SquadExport!$BT195,TRUE),EXACT(SquadExport!$BL195,TRUE)),HARMEAN(WeightedParse!J195,WeightedParse!K195,WeightedParse!M195,WeightedParse!U195,WeightedParse!V195,WeightedParse!W195,WeightedParse!X195,WeightedParse!Z195,WeightedParse!AD195,WeightedParse!AF195,WeightedParse!AK195,WeightedParse!AL195,WeightedParse!AP195)*(CONVERT(LEFT(SquadExport!$E195,FIND("'",SquadExport!$E195)-1)+((MID(SquadExport!$E195,FIND("'",SquadExport!$E195)+1,LEN(SquadExport!$E195)-FIND("'",SquadExport!$E195)-1))/12),"ft","m")-1)/(Variables!$C$4-1),(HARMEAN(WeightedParse!J195,WeightedParse!K195,WeightedParse!M195,WeightedParse!U195,WeightedParse!V195,WeightedParse!W195,WeightedParse!X195,WeightedParse!Z195,WeightedParse!AD195,WeightedParse!AF195,WeightedParse!AK195,WeightedParse!AL195,WeightedParse!AP195)*(CONVERT(LEFT(SquadExport!$E195,FIND("'",SquadExport!$E195)-1)+((MID(SquadExport!$E195,FIND("'",SquadExport!$E195)+1,LEN(SquadExport!$E195)-FIND("'",SquadExport!$E195)-1))/12),"ft","m")-1)/(Variables!$C$4-1)))*Variables!$B$5,"")</f>
        <v/>
      </c>
      <c r="AU195" s="114" t="str">
        <f>IF($A195&gt;"",IF(AND(EXACT(SquadExport!$BT195,TRUE),EXACT(SquadExport!$BL195,TRUE)),HARMEAN(WeightedParse!I195,WeightedParse!J195,WeightedParse!K195,WeightedParse!Q195,WeightedParse!T195,WeightedParse!V195,WeightedParse!X195,WeightedParse!Z195,WeightedParse!AB195,WeightedParse!AD195,WeightedParse!AF195,WeightedParse!AG195,WeightedParse!AK195,WeightedParse!AP195),HARMEAN(WeightedParse!I195,WeightedParse!J195,WeightedParse!K195,WeightedParse!Q195,WeightedParse!T195,WeightedParse!V195,WeightedParse!X195,WeightedParse!Z195,WeightedParse!AB195,WeightedParse!AD195,WeightedParse!AF195,WeightedParse!AG195,WeightedParse!AK195,WeightedParse!AP195)*Variables!$B$5),"")</f>
        <v/>
      </c>
      <c r="AV195" s="114" t="str">
        <f>IF($A195&gt;"",IF(AND(EXACT(SquadExport!$BT195,TRUE),EXACT(SquadExport!$BL195,TRUE)),HARMEAN(WeightedParse!I195,WeightedParse!J195,WeightedParse!K195,WeightedParse!Q195,WeightedParse!T195,WeightedParse!V195,WeightedParse!X195,WeightedParse!Z195,WeightedParse!AD195,WeightedParse!AH195,WeightedParse!AI195,WeightedParse!AJ195,WeightedParse!AK195,WeightedParse!AN195,WeightedParse!AO195),HARMEAN(WeightedParse!I195,WeightedParse!J195,WeightedParse!K195,WeightedParse!Q195,WeightedParse!T195,WeightedParse!V195,WeightedParse!X195,WeightedParse!Z195,WeightedParse!AD195,WeightedParse!AH195,WeightedParse!AI195,WeightedParse!AJ195,WeightedParse!AK195,WeightedParse!AN195,WeightedParse!AO195)*Variables!$B$5),"")</f>
        <v/>
      </c>
      <c r="AW195" s="114" t="str">
        <f>IF($A195&gt;"",IF(AND(EXACT(SquadExport!$BT195,TRUE),EXACT(SquadExport!$BL195,TRUE)),HARMEAN(WeightedParse!I195,WeightedParse!J195,WeightedParse!K195,WeightedParse!Q195,WeightedParse!T195,WeightedParse!V195,WeightedParse!X195,WeightedParse!Z195,WeightedParse!AB195,WeightedParse!AD195,WeightedParse!AF195,WeightedParse!AG195,WeightedParse!AI195,WeightedParse!AJ195,WeightedParse!AK195),HARMEAN(WeightedParse!I195,WeightedParse!J195,WeightedParse!K195,WeightedParse!Q195,WeightedParse!T195,WeightedParse!V195,WeightedParse!X195,WeightedParse!Z195,WeightedParse!AB195,WeightedParse!AD195,WeightedParse!AF195,WeightedParse!AG195,WeightedParse!AI195,WeightedParse!AJ195,WeightedParse!AK195)*Variables!$B$5),"")</f>
        <v/>
      </c>
      <c r="AX195" s="114" t="str">
        <f>IF($A195&gt;"",IF(AND(EXACT(SquadExport!$BT195,TRUE),EXACT(SquadExport!$BL195,TRUE)),HARMEAN(WeightedParse!K195,WeightedParse!Q195,WeightedParse!U195,WeightedParse!V195,WeightedParse!W195,WeightedParse!X195,WeightedParse!Y195,WeightedParse!Z195,WeightedParse!AD195,WeightedParse!AF195,WeightedParse!AH195,WeightedParse!AI195,WeightedParse!AJ195,WeightedParse!AK195,WeightedParse!AN195,WeightedParse!AO195,WeightedParse!AP195),HARMEAN(WeightedParse!K195,WeightedParse!Q195,WeightedParse!U195,WeightedParse!V195,WeightedParse!W195,WeightedParse!X195,WeightedParse!Y195,WeightedParse!Z195,WeightedParse!AD195,WeightedParse!AF195,WeightedParse!AH195,WeightedParse!AI195,WeightedParse!AJ195,WeightedParse!AK195,WeightedParse!AN195,WeightedParse!AO195,WeightedParse!AP195)*Variables!$B$5),"")</f>
        <v/>
      </c>
      <c r="AY195" s="114" t="str">
        <f>IF($A195&gt;"",IF(AND(EXACT(SquadExport!$BT195,TRUE),EXACT(SquadExport!$BL195,TRUE)),HARMEAN(WeightedParse!I195,WeightedParse!J195,WeightedParse!K195,WeightedParse!M195,WeightedParse!N195,WeightedParse!Q195,WeightedParse!T195,WeightedParse!V195,WeightedParse!X195,WeightedParse!Z195,WeightedParse!AD195,WeightedParse!AF195,WeightedParse!AG195,WeightedParse!AH195,WeightedParse!AI195,WeightedParse!AJ195,WeightedParse!AK195,WeightedParse!AL195,WeightedParse!AN195,WeightedParse!AO195,WeightedParse!AP195),HARMEAN(WeightedParse!I195,WeightedParse!J195,WeightedParse!K195,WeightedParse!M195,WeightedParse!N195,WeightedParse!Q195,WeightedParse!T195,WeightedParse!V195,WeightedParse!X195,WeightedParse!Z195,WeightedParse!AD195,WeightedParse!AF195,WeightedParse!AG195,WeightedParse!AH195,WeightedParse!AI195,WeightedParse!AJ195,WeightedParse!AK195,WeightedParse!AL195,WeightedParse!AN195,WeightedParse!AO195,WeightedParse!AP195)*Variables!$B$5),"")</f>
        <v/>
      </c>
    </row>
    <row r="196" spans="1:51" ht="15" customHeight="1" x14ac:dyDescent="0.25">
      <c r="A196" s="3" t="str">
        <f>IF(WeightedParse!A196&gt;"",WeightedParse!A196,"")</f>
        <v/>
      </c>
      <c r="B196" s="4" t="str">
        <f>IF(WeightedParse!B196&gt;0,WeightedParse!B196,"")</f>
        <v/>
      </c>
      <c r="C196" s="4" t="str">
        <f>IF(A196&gt;"",IF(AND(B196&lt;=Variables!$B$8,G196&gt;2),"Youth",IF(AND(B196&lt;=Variables!$B$8,G196&lt;=2),"Prospect",IF(AND(B196&gt;=Variables!$B$9,G196&gt;2),"Old",IF(G196&gt;=3,"Reserves","First Team")))),"")</f>
        <v/>
      </c>
      <c r="D196" s="4" t="str">
        <f>SquadExport!BJ196</f>
        <v/>
      </c>
      <c r="E196" s="4" t="str">
        <f>IF(A196&gt;"",VLOOKUP(F196,Roles!A:B,2,FALSE)&amp;IF(OR(VLOOKUP(F196,Roles!$A:$B,2,FALSE)="FB",VLOOKUP(F196,Roles!$A:$B,2,FALSE)="WB",VLOOKUP(F196,Roles!$A:$B,2,FALSE)="WM",VLOOKUP(F196,Roles!$A:$B,2,FALSE)="W"),IF(AND(SquadExport!BK196=TRUE,SquadExport!BM196=TRUE,WeightedParse!BB196&gt;=WeightedParse!BC196)," (R)",IF(AND(SquadExport!BK196=TRUE,SquadExport!BM196=TRUE,WeightedParse!BB196&lt;WeightedParse!BC196)," (L)",IF(AND(SquadExport!BK196=TRUE,SquadExport!BM196=FALSE), " (L)",IF(AND(SquadExport!BK196=FALSE,SquadExport!BM196=TRUE)," (R)","")))),""),"")</f>
        <v/>
      </c>
      <c r="F196" s="4" t="str" cm="1">
        <f t="array" ref="F196">IF(A196&gt;"",INDEX($J$1:$AY$1,SUMPRODUCT(MAX(($J$2:$AY$200=MAX($J196:$AY196))*(COLUMN($J$2:$AY$200))))-COLUMN($J$1)+1),"")</f>
        <v/>
      </c>
      <c r="G196" s="4" t="str">
        <f t="shared" si="9"/>
        <v/>
      </c>
      <c r="H196" s="4" t="str">
        <f t="shared" si="10"/>
        <v/>
      </c>
      <c r="I196" s="5" t="str">
        <f t="shared" si="11"/>
        <v/>
      </c>
      <c r="J196" s="114" t="str">
        <f>IF($A196&gt;"",HARMEAN(WeightedParse!V196,WeightedParse!Y196,WeightedParse!Z196,WeightedParse!AE196,WeightedParse!AJ196,WeightedParse!AQ196,WeightedParse!AR196,WeightedParse!AS196,WeightedParse!AU196,WeightedParse!AV196,WeightedParse!AW196,WeightedParse!AY196,WeightedParse!BA196),"")</f>
        <v/>
      </c>
      <c r="K196" s="114" t="str">
        <f>IF(A196&gt;"",HARMEAN(WeightedParse!K196,WeightedParse!Q196,WeightedParse!V196,WeightedParse!X196,WeightedParse!Y196,WeightedParse!Z196,WeightedParse!AE196,WeightedParse!AG196,WeightedParse!AI196,WeightedParse!AJ196,WeightedParse!AQ196,WeightedParse!AR196,WeightedParse!AS196,WeightedParse!AU196,WeightedParse!AV196,WeightedParse!AW196,WeightedParse!AY196,WeightedParse!AZ196,WeightedParse!BA196),"")</f>
        <v/>
      </c>
      <c r="L196" s="114" t="str">
        <f>IF($A196&gt;"",IF(AND(EXACT(SquadExport!$BO196,TRUE),EXACT(SquadExport!$BL196,TRUE)),HARMEAN(WeightedParse!M196,WeightedParse!P196,WeightedParse!S196,WeightedParse!U196,WeightedParse!V196,WeightedParse!W196,WeightedParse!Y196,WeightedParse!AE196,WeightedParse!AL196,WeightedParse!AN196,WeightedParse!AP196),HARMEAN(WeightedParse!M196,WeightedParse!P196,WeightedParse!S196,WeightedParse!U196,WeightedParse!V196,WeightedParse!W196,WeightedParse!Y196,WeightedParse!AE196,WeightedParse!AL196,WeightedParse!AN196,WeightedParse!AP196)*Variables!$B$5),"")</f>
        <v/>
      </c>
      <c r="M196" s="114" t="str">
        <f>IF($A196&gt;"",IF(AND(EXACT(SquadExport!$BO196,TRUE),EXACT(SquadExport!$BL196,TRUE)),HARMEAN(WeightedParse!M196,WeightedParse!P196,WeightedParse!S196,WeightedParse!U196,WeightedParse!V196,WeightedParse!W196,WeightedParse!X196,WeightedParse!Y196,WeightedParse!Z196,WeightedParse!AE196,WeightedParse!AL196,WeightedParse!AN196,WeightedParse!AP196),HARMEAN(WeightedParse!M196,WeightedParse!P196,WeightedParse!S196,WeightedParse!U196,WeightedParse!V196,WeightedParse!W196,WeightedParse!X196,WeightedParse!Y196,WeightedParse!Z196,WeightedParse!AE196,WeightedParse!AL196,WeightedParse!AN196,WeightedParse!AP196)*Variables!$B$5),"")</f>
        <v/>
      </c>
      <c r="N196" s="114" t="str">
        <f>IF($A196&gt;"",IF(AND(EXACT(SquadExport!$BO196,TRUE),EXACT(SquadExport!$BL196,TRUE)),HARMEAN(WeightedParse!K196,WeightedParse!M196,WeightedParse!P196,WeightedParse!Q196,WeightedParse!S196,WeightedParse!T196,WeightedParse!U196,WeightedParse!V196,WeightedParse!W196,WeightedParse!X196,WeightedParse!Y196,WeightedParse!Z196,WeightedParse!AE196,WeightedParse!AG196,WeightedParse!AL196,WeightedParse!AN196,WeightedParse!AP196),HARMEAN(WeightedParse!K196,WeightedParse!M196,WeightedParse!P196,WeightedParse!Q196,WeightedParse!S196,WeightedParse!T196,WeightedParse!U196,WeightedParse!V196,WeightedParse!W196,WeightedParse!X196,WeightedParse!Y196,WeightedParse!Z196,WeightedParse!AE196,WeightedParse!AG196,WeightedParse!AL196,WeightedParse!AN196,WeightedParse!AP196)*Variables!$B$5),"")</f>
        <v/>
      </c>
      <c r="O196" s="114" t="str">
        <f>IF($A196&gt;"",IF(AND(EXACT(SquadExport!$BO196,TRUE),EXACT(SquadExport!$BL196,TRUE)),HARMEAN(WeightedParse!I196,WeightedParse!K196,WeightedParse!M196,WeightedParse!P196,WeightedParse!Q196,WeightedParse!S196,WeightedParse!T196,WeightedParse!V196,WeightedParse!W196,WeightedParse!X196,WeightedParse!Y196,WeightedParse!Z196,WeightedParse!AB196,WeightedParse!AE196,WeightedParse!AF196,WeightedParse!AG196,WeightedParse!AJ196,WeightedParse!AK196,WeightedParse!AL196,WeightedParse!AN196,WeightedParse!AO196,WeightedParse!AP196),HARMEAN(WeightedParse!I196,WeightedParse!K196,WeightedParse!M196,WeightedParse!P196,WeightedParse!Q196,WeightedParse!S196,WeightedParse!T196,WeightedParse!V196,WeightedParse!W196,WeightedParse!X196,WeightedParse!Y196,WeightedParse!Z196,WeightedParse!AB196,WeightedParse!AE196,WeightedParse!AF196,WeightedParse!AG196,WeightedParse!AJ196,WeightedParse!AK196,WeightedParse!AL196,WeightedParse!AN196,WeightedParse!AO196,WeightedParse!AP196)*Variables!$B$5),"")</f>
        <v/>
      </c>
      <c r="P196" s="114" t="str">
        <f>IF($A196&gt;"",IF(AND(OR(EXACT(SquadExport!$BO196,TRUE),EXACT(SquadExport!$BP196,TRUE)),OR(EXACT(SquadExport!$BK196,TRUE),EXACT(SquadExport!$BM196,TRUE))),HARMEAN(WeightedParse!M196,WeightedParse!P196,WeightedParse!S196,WeightedParse!U196,WeightedParse!V196,WeightedParse!W196,WeightedParse!Y196,WeightedParse!AE196,WeightedParse!AF196,WeightedParse!AP196),HARMEAN(WeightedParse!M196,WeightedParse!P196,WeightedParse!S196,WeightedParse!U196,WeightedParse!V196,WeightedParse!W196,WeightedParse!Y196,WeightedParse!AE196,WeightedParse!AF196,WeightedParse!AP196)*Variables!$B$5),"")</f>
        <v/>
      </c>
      <c r="Q196" s="114" t="str">
        <f>IF($A196&gt;"",IF(AND(OR(EXACT(SquadExport!$BO196,TRUE),EXACT(SquadExport!$BP196,TRUE)),OR(EXACT(SquadExport!$BK196,TRUE),EXACT(SquadExport!$BM196,TRUE))),HARMEAN(WeightedParse!H196,WeightedParse!P196,WeightedParse!Q196,WeightedParse!S196,WeightedParse!T196,WeightedParse!V196,WeightedParse!X196,WeightedParse!Y196,WeightedParse!Z196,WeightedParse!AE196,WeightedParse!AF196,WeightedParse!AH196,WeightedParse!AN196,WeightedParse!AO196),HARMEAN(WeightedParse!H196,WeightedParse!P196,WeightedParse!Q196,WeightedParse!S196,WeightedParse!T196,WeightedParse!V196,WeightedParse!X196,WeightedParse!Y196,WeightedParse!Z196,WeightedParse!AE196,WeightedParse!AF196,WeightedParse!AH196,WeightedParse!AN196,WeightedParse!AO196)*Variables!$B$5),"")</f>
        <v/>
      </c>
      <c r="R196" s="115" t="str">
        <f>IF($A196&gt;"",IF(AND(OR(EXACT(SquadExport!$BO196,TRUE),EXACT(SquadExport!$BP196,TRUE)),OR(EXACT(SquadExport!$BK196,TRUE),EXACT(SquadExport!$BM196,TRUE))),HARMEAN(WeightedParse!H196,WeightedParse!I196,WeightedParse!K196,WeightedParse!P196,WeightedParse!Q196,WeightedParse!S196,WeightedParse!T196,WeightedParse!V196,WeightedParse!Y196,WeightedParse!Z196,WeightedParse!AD196,WeightedParse!AE196,WeightedParse!AF196,WeightedParse!AH196,WeightedParse!AI196,WeightedParse!AJ196,WeightedParse!AN196,WeightedParse!AO196),HARMEAN(WeightedParse!H196,WeightedParse!I196,WeightedParse!K196,WeightedParse!P196,WeightedParse!Q196,WeightedParse!S196,WeightedParse!T196,WeightedParse!V196,WeightedParse!Y196,WeightedParse!Z196,WeightedParse!AD196,WeightedParse!AE196,WeightedParse!AF196,WeightedParse!AH196,WeightedParse!AI196,WeightedParse!AJ196,WeightedParse!AN196,WeightedParse!AO196)*Variables!$B$5),"")</f>
        <v/>
      </c>
      <c r="S196" s="115" t="str">
        <f>IF($A196&gt;"",IF(AND(OR(EXACT(SquadExport!$BO196,TRUE),EXACT(SquadExport!$BP196,TRUE)),OR(EXACT(SquadExport!$BK196,TRUE),EXACT(SquadExport!$BM196,TRUE))),HARMEAN(WeightedParse!H196,WeightedParse!I196,WeightedParse!K196,WeightedParse!Q196,WeightedParse!S196,WeightedParse!T196,WeightedParse!V196,WeightedParse!X196,WeightedParse!Z196,WeightedParse!AB196,WeightedParse!AD196,WeightedParse!AF196,WeightedParse!AG196,WeightedParse!AH196,WeightedParse!AI196,WeightedParse!AJ196,WeightedParse!AK196,WeightedParse!AN196,WeightedParse!AO196),HARMEAN(WeightedParse!H196,WeightedParse!I196,WeightedParse!K196,WeightedParse!Q196,WeightedParse!S196,WeightedParse!T196,WeightedParse!V196,WeightedParse!X196,WeightedParse!Z196,WeightedParse!AB196,WeightedParse!AD196,WeightedParse!AF196,WeightedParse!AG196,WeightedParse!AH196,WeightedParse!AI196,WeightedParse!AJ196,WeightedParse!AK196,WeightedParse!AN196,WeightedParse!AO196)*Variables!$B$5),"")</f>
        <v/>
      </c>
      <c r="T196" s="114" t="str">
        <f>IF($A196&gt;"",IF(AND(OR(EXACT(SquadExport!$BO196,TRUE),EXACT(SquadExport!$BP196,TRUE)),OR(EXACT(SquadExport!$BK196,TRUE),EXACT(SquadExport!$BM196,TRUE))),HARMEAN(WeightedParse!I196,WeightedParse!K196,WeightedParse!N196,WeightedParse!P196,WeightedParse!Q196,WeightedParse!S196,WeightedParse!T196,WeightedParse!V196,WeightedParse!X196,WeightedParse!Y196,WeightedParse!Z196,WeightedParse!AB196,WeightedParse!AD196,WeightedParse!AE196,WeightedParse!AF196,WeightedParse!AH196,WeightedParse!AI196,WeightedParse!AJ196,WeightedParse!AN196,WeightedParse!AO196)*WeightedParse!BD196,(HARMEAN(WeightedParse!I196,WeightedParse!K196,WeightedParse!N196,WeightedParse!P196,WeightedParse!Q196,WeightedParse!S196,WeightedParse!T196,WeightedParse!V196,WeightedParse!X196,WeightedParse!Y196,WeightedParse!Z196,WeightedParse!AB196,WeightedParse!AD196,WeightedParse!AE196,WeightedParse!AF196,WeightedParse!AH196,WeightedParse!AI196,WeightedParse!AJ196,WeightedParse!AN196,WeightedParse!AO196)*WeightedParse!BD196)*Variables!$B$5),"")</f>
        <v/>
      </c>
      <c r="U196" s="114" t="str">
        <f>IF($A196&gt;"",IF(EXACT(SquadExport!$BQ196,TRUE),HARMEAN(WeightedParse!P196,WeightedParse!S196,WeightedParse!V196,WeightedParse!X196,WeightedParse!Y196,WeightedParse!Z196,WeightedParse!AE196,WeightedParse!AF196,WeightedParse!AP196),HARMEAN(WeightedParse!P196,WeightedParse!S196,WeightedParse!V196,WeightedParse!X196,WeightedParse!Y196,WeightedParse!Z196,WeightedParse!AE196,WeightedParse!AF196,WeightedParse!AP196)*Variables!$B$5),"")</f>
        <v/>
      </c>
      <c r="V196" s="114" t="str">
        <f>IF($A196&gt;"",IF(EXACT(SquadExport!$BQ196,TRUE),HARMEAN(WeightedParse!K196,WeightedParse!Q196,WeightedParse!S196,WeightedParse!T196,WeightedParse!V196,WeightedParse!X196,WeightedParse!Z196,WeightedParse!AE196,WeightedParse!AF196,WeightedParse!AG196,WeightedParse!AH196,WeightedParse!AK196),HARMEAN(WeightedParse!K196,WeightedParse!Q196,WeightedParse!S196,WeightedParse!T196,WeightedParse!V196,WeightedParse!X196,WeightedParse!Z196,WeightedParse!AE196,WeightedParse!AF196,WeightedParse!AG196,WeightedParse!AH196,WeightedParse!AK196)*Variables!$B$5),"")</f>
        <v/>
      </c>
      <c r="W196" s="114" t="str">
        <f>IF($A196&gt;"",IF(EXACT(SquadExport!$BQ196,TRUE),HARMEAN(WeightedParse!I196,WeightedParse!K196,WeightedParse!N196,WeightedParse!Q196,WeightedParse!T196,WeightedParse!V196,WeightedParse!X196,WeightedParse!Z196,WeightedParse!AB196,WeightedParse!AD196,WeightedParse!AF196,WeightedParse!AG196,WeightedParse!AK196),HARMEAN(WeightedParse!I196,WeightedParse!K196,WeightedParse!N196,WeightedParse!Q196,WeightedParse!T196,WeightedParse!V196,WeightedParse!X196,WeightedParse!Z196,WeightedParse!AB196,WeightedParse!AD196,WeightedParse!AF196,WeightedParse!AG196,WeightedParse!AK196)*Variables!$B$5),"")</f>
        <v/>
      </c>
      <c r="X196" s="114" t="str">
        <f>IF($A196&gt;"",IF(EXACT(SquadExport!$BQ196,TRUE),HARMEAN(WeightedParse!K196,WeightedParse!P196,WeightedParse!Q196,WeightedParse!S196,WeightedParse!U196,WeightedParse!V196,WeightedParse!X196,WeightedParse!Y196,WeightedParse!Z196,WeightedParse!AE196,WeightedParse!AF196,WeightedParse!AH196,WeightedParse!AO196,WeightedParse!AP196),HARMEAN(WeightedParse!K196,WeightedParse!P196,WeightedParse!Q196,WeightedParse!S196,WeightedParse!U196,WeightedParse!V196,WeightedParse!X196,WeightedParse!Y196,WeightedParse!Z196,WeightedParse!AE196,WeightedParse!AF196,WeightedParse!AH196,WeightedParse!AO196,WeightedParse!AP196)*Variables!$B$5),"")</f>
        <v/>
      </c>
      <c r="Y196" s="114" t="str">
        <f>IF($A196&gt;"",IF(EXACT(SquadExport!$BQ196,TRUE),HARMEAN(WeightedParse!P196,WeightedParse!Q196,WeightedParse!S196,WeightedParse!U196,WeightedParse!V196,WeightedParse!W196,WeightedParse!Y196,WeightedParse!AE196,WeightedParse!AF196,WeightedParse!AH196,WeightedParse!AJ196,WeightedParse!AN196,WeightedParse!AO196,WeightedParse!AP196),HARMEAN(WeightedParse!P196,WeightedParse!Q196,WeightedParse!S196,WeightedParse!U196,WeightedParse!V196,WeightedParse!W196,WeightedParse!Y196,WeightedParse!AE196,WeightedParse!AF196,WeightedParse!AH196,WeightedParse!AJ196,WeightedParse!AN196,WeightedParse!AO196,WeightedParse!AP196)*Variables!$B$5),"")</f>
        <v/>
      </c>
      <c r="Z196" s="114" t="str">
        <f>IF($A196&gt;"",IF(EXACT(SquadExport!$BQ196,TRUE),HARMEAN(WeightedParse!M196,WeightedParse!P196,WeightedParse!Q196,WeightedParse!S196,WeightedParse!U196,WeightedParse!V196,WeightedParse!W196,WeightedParse!X196,WeightedParse!Y196,WeightedParse!Z196,WeightedParse!AE196,WeightedParse!AF196,WeightedParse!AH196,WeightedParse!AL196,WeightedParse!AO196,WeightedParse!AP196),HARMEAN(WeightedParse!M196,WeightedParse!P196,WeightedParse!Q196,WeightedParse!S196,WeightedParse!U196,WeightedParse!V196,WeightedParse!W196,WeightedParse!X196,WeightedParse!Y196,WeightedParse!Z196,WeightedParse!AE196,WeightedParse!AF196,WeightedParse!AH196,WeightedParse!AL196,WeightedParse!AO196,WeightedParse!AP196)*Variables!$B$5),"")</f>
        <v/>
      </c>
      <c r="AA196" s="114" t="str">
        <f>IF($A196&gt;"",IF(EXACT(SquadExport!$BQ196,TRUE),HARMEAN(WeightedParse!J196,WeightedParse!K196,WeightedParse!N196,WeightedParse!P196,WeightedParse!Q196,WeightedParse!S196,WeightedParse!V196,WeightedParse!X196,WeightedParse!Y196,WeightedParse!Z196,WeightedParse!AD196,WeightedParse!AE196,WeightedParse!AH196,WeightedParse!AI196,WeightedParse!AK196,WeightedParse!AN196,WeightedParse!AO196,WeightedParse!AP196),HARMEAN(WeightedParse!J196,WeightedParse!K196,WeightedParse!N196,WeightedParse!P196,WeightedParse!Q196,WeightedParse!S196,WeightedParse!V196,WeightedParse!X196,WeightedParse!Y196,WeightedParse!Z196,WeightedParse!AD196,WeightedParse!AE196,WeightedParse!AH196,WeightedParse!AI196,WeightedParse!AK196,WeightedParse!AN196,WeightedParse!AO196,WeightedParse!AP196)*Variables!$B$5),"")</f>
        <v/>
      </c>
      <c r="AB196" s="114" t="str">
        <f>IF($A196&gt;"",IF(AND(EXACT(SquadExport!$BR196,TRUE),EXACT(SquadExport!$BL196,TRUE)),HARMEAN(WeightedParse!I196,WeightedParse!K196,WeightedParse!N196,WeightedParse!Q196,WeightedParse!T196,WeightedParse!V196,WeightedParse!X196,WeightedParse!Y196,WeightedParse!Z196,WeightedParse!AD196,WeightedParse!AE196,WeightedParse!AF196,WeightedParse!AG196,WeightedParse!AH196,WeightedParse!AI196,WeightedParse!AJ196,WeightedParse!AK196,WeightedParse!AN196,WeightedParse!AO196),HARMEAN(WeightedParse!I196,WeightedParse!K196,WeightedParse!N196,WeightedParse!Q196,WeightedParse!T196,WeightedParse!V196,WeightedParse!X196,WeightedParse!Y196,WeightedParse!Z196,WeightedParse!AD196,WeightedParse!AE196,WeightedParse!AF196,WeightedParse!AG196,WeightedParse!AH196,WeightedParse!AI196,WeightedParse!AJ196,WeightedParse!AK196,WeightedParse!AN196,WeightedParse!AO196)*Variables!$B$5),"")</f>
        <v/>
      </c>
      <c r="AC196" s="114" t="str">
        <f>IF($A196&gt;"",IF(AND(EXACT(SquadExport!$BR196,TRUE),EXACT(SquadExport!$BL196,TRUE)),HARMEAN(WeightedParse!K196,WeightedParse!Q196,WeightedParse!S196,WeightedParse!T196,WeightedParse!V196,WeightedParse!X196,WeightedParse!Y196,WeightedParse!Z196,WeightedParse!AD196,WeightedParse!AE196,WeightedParse!AF196,WeightedParse!AG196,WeightedParse!AH196,WeightedParse!AO196),HARMEAN(WeightedParse!K196,WeightedParse!Q196,WeightedParse!S196,WeightedParse!T196,WeightedParse!V196,WeightedParse!X196,WeightedParse!Y196,WeightedParse!Z196,WeightedParse!AD196,WeightedParse!AE196,WeightedParse!AF196,WeightedParse!AG196,WeightedParse!AH196,WeightedParse!AO196)*Variables!$B$5),"")</f>
        <v/>
      </c>
      <c r="AD196" s="114" t="str">
        <f>IF($A196&gt;"",IF(AND(EXACT(SquadExport!$BR196,TRUE),EXACT(SquadExport!$BL196,TRUE)),HARMEAN(WeightedParse!I196,WeightedParse!J196,WeightedParse!K196,WeightedParse!N196,WeightedParse!Q196,WeightedParse!S196,WeightedParse!T196,WeightedParse!V196,WeightedParse!X196,WeightedParse!Z196,WeightedParse!AB196,WeightedParse!AD196,WeightedParse!AG196,WeightedParse!AH196,WeightedParse!AI196,WeightedParse!AK196,WeightedParse!AO196),HARMEAN(WeightedParse!I196,WeightedParse!J196,WeightedParse!K196,WeightedParse!N196,WeightedParse!Q196,WeightedParse!S196,WeightedParse!T196,WeightedParse!V196,WeightedParse!X196,WeightedParse!Z196,WeightedParse!AB196,WeightedParse!AD196,WeightedParse!AG196,WeightedParse!AH196,WeightedParse!AI196,WeightedParse!AK196,WeightedParse!AO196)*Variables!$B$5),"")</f>
        <v/>
      </c>
      <c r="AE196" s="114" t="str">
        <f>IF($A196&gt;"",IF(AND(EXACT(SquadExport!$BR196,TRUE),EXACT(SquadExport!$BL196,TRUE)),HARMEAN(WeightedParse!K196,WeightedParse!N196,WeightedParse!P196,WeightedParse!Q196,WeightedParse!S196,WeightedParse!T196,WeightedParse!U196,WeightedParse!V196,WeightedParse!X196,WeightedParse!Y196,WeightedParse!Z196,WeightedParse!AD196,WeightedParse!AE196,WeightedParse!AF196,WeightedParse!AG196,WeightedParse!AH196,WeightedParse!AI196,WeightedParse!AO196),HARMEAN(WeightedParse!K196,WeightedParse!N196,WeightedParse!P196,WeightedParse!Q196,WeightedParse!S196,WeightedParse!T196,WeightedParse!U196,WeightedParse!V196,WeightedParse!X196,WeightedParse!Y196,WeightedParse!Z196,WeightedParse!AD196,WeightedParse!AE196,WeightedParse!AF196,WeightedParse!AG196,WeightedParse!AH196,WeightedParse!AI196,WeightedParse!AO196)*Variables!$B$5),"")</f>
        <v/>
      </c>
      <c r="AF196" s="114" t="str">
        <f>IF($A196&gt;"",IF(AND(EXACT(SquadExport!$BR196,TRUE),EXACT(SquadExport!$BL196,TRUE)),HARMEAN(WeightedParse!I196,WeightedParse!J196,WeightedParse!K196,WeightedParse!N196,WeightedParse!Q196,WeightedParse!S196,WeightedParse!T196,WeightedParse!U196,WeightedParse!V196,WeightedParse!X196,WeightedParse!Z196,WeightedParse!AD196,WeightedParse!AE196,WeightedParse!AF196,WeightedParse!AH196,WeightedParse!AI196,WeightedParse!AK196,WeightedParse!AN196,WeightedParse!AO196,WeightedParse!AP196),HARMEAN(WeightedParse!I196,WeightedParse!J196,WeightedParse!K196,WeightedParse!N196,WeightedParse!Q196,WeightedParse!S196,WeightedParse!T196,WeightedParse!U196,WeightedParse!V196,WeightedParse!X196,WeightedParse!Z196,WeightedParse!AD196,WeightedParse!AE196,WeightedParse!AF196,WeightedParse!AH196,WeightedParse!AI196,WeightedParse!AK196,WeightedParse!AN196,WeightedParse!AO196,WeightedParse!AP196)*Variables!$B$5),"")</f>
        <v/>
      </c>
      <c r="AG196" s="114" t="str">
        <f>IF($A196&gt;"",IF(AND(OR(EXACT(SquadExport!$BR196,TRUE),EXACT(SquadExport!$BS196,TRUE)),OR(EXACT(SquadExport!$BK196,TRUE),EXACT(SquadExport!$BM196,TRUE))),HARMEAN(WeightedParse!I196,WeightedParse!K196,WeightedParse!Q196,WeightedParse!T196,WeightedParse!X196,WeightedParse!Z196,WeightedParse!AD196,WeightedParse!AF196,WeightedParse!AG196,WeightedParse!AJ196),HARMEAN(WeightedParse!I196,WeightedParse!K196,WeightedParse!Q196,WeightedParse!T196,WeightedParse!X196,WeightedParse!Z196,WeightedParse!AD196,WeightedParse!AF196,WeightedParse!AG196,WeightedParse!AJ196)*Variables!$B$5),"")</f>
        <v/>
      </c>
      <c r="AH196" s="114" t="str">
        <f>IF($A196&gt;"",IF(AND(OR(EXACT(SquadExport!$BR196,TRUE),EXACT(SquadExport!$BS196,TRUE)),OR(EXACT(SquadExport!$BK196,TRUE),EXACT(SquadExport!$BM196,TRUE))),HARMEAN(WeightedParse!H196,WeightedParse!K196,WeightedParse!P196,WeightedParse!Q196,WeightedParse!S196,WeightedParse!T196,WeightedParse!V196,WeightedParse!X196,WeightedParse!Y196,WeightedParse!Z196,WeightedParse!AD196,WeightedParse!AE196,WeightedParse!AF196,WeightedParse!AG196,WeightedParse!AH196,WeightedParse!AO196),HARMEAN(WeightedParse!H196,WeightedParse!K196,WeightedParse!P196,WeightedParse!Q196,WeightedParse!S196,WeightedParse!T196,WeightedParse!V196,WeightedParse!X196,WeightedParse!Y196,WeightedParse!Z196,WeightedParse!AD196,WeightedParse!AE196,WeightedParse!AF196,WeightedParse!AG196,WeightedParse!AH196,WeightedParse!AO196)*Variables!$B$5),"")</f>
        <v/>
      </c>
      <c r="AI196" s="114" t="str">
        <f>IF($A196&gt;"",IF(AND(OR(EXACT(SquadExport!$BR196,TRUE),EXACT(SquadExport!$BS196,TRUE)),OR(EXACT(SquadExport!$BK196,TRUE),EXACT(SquadExport!$BM196,TRUE))),HARMEAN(WeightedParse!H196,WeightedParse!I196,WeightedParse!K196,WeightedParse!P196,WeightedParse!Q196,WeightedParse!S196,WeightedParse!T196,WeightedParse!U196,WeightedParse!V196,WeightedParse!X196,WeightedParse!Y196,WeightedParse!Z196,WeightedParse!AD196,WeightedParse!AE196,WeightedParse!AF196,WeightedParse!AH196,WeightedParse!AI196,WeightedParse!AO196),HARMEAN(WeightedParse!H196,WeightedParse!I196,WeightedParse!K196,WeightedParse!P196,WeightedParse!Q196,WeightedParse!S196,WeightedParse!T196,WeightedParse!U196,WeightedParse!V196,WeightedParse!X196,WeightedParse!Y196,WeightedParse!Z196,WeightedParse!AD196,WeightedParse!AE196,WeightedParse!AF196,WeightedParse!AH196,WeightedParse!AI196,WeightedParse!AO196)*Variables!$B$5),"")</f>
        <v/>
      </c>
      <c r="AJ196" s="114" t="str">
        <f>IF($A196&gt;"",IF(AND(OR(EXACT(SquadExport!$BR196,TRUE),EXACT(SquadExport!$BS196,TRUE)),OR(EXACT(SquadExport!$BK196,TRUE),EXACT(SquadExport!$BM196,TRUE))),HARMEAN(WeightedParse!H196,WeightedParse!K196,WeightedParse!M196,WeightedParse!V196,WeightedParse!W196,WeightedParse!AD196,WeightedParse!AF196,WeightedParse!AH196,WeightedParse!AK196,WeightedParse!AL196,WeightedParse!AO196,WeightedParse!AP196)*(CONVERT(LEFT(SquadExport!$E196,FIND("'",SquadExport!$E196)-1)+((MID(SquadExport!$E196,FIND("'",SquadExport!$E196)+1,LEN(SquadExport!$E196)-FIND("'",SquadExport!$E196)-1))/12),"ft","m")-1)/(Variables!$C$4-1),(HARMEAN(WeightedParse!H196,WeightedParse!K196,WeightedParse!M196,WeightedParse!V196,WeightedParse!W196,WeightedParse!AD196,WeightedParse!AF196,WeightedParse!AH196,WeightedParse!AK196,WeightedParse!AL196,WeightedParse!AO196,WeightedParse!AP196)*(CONVERT(LEFT(SquadExport!$E196,FIND("'",SquadExport!$E196)-1)+((MID(SquadExport!$E196,FIND("'",SquadExport!$E196)+1,LEN(SquadExport!$E196)-FIND("'",SquadExport!$E196)-1))/12),"ft","m")-1)/(Variables!$C$4-1))*Variables!$B$5),"")</f>
        <v/>
      </c>
      <c r="AK196" s="114" t="str">
        <f>IF($A196&gt;"",IF(AND(OR(EXACT(SquadExport!$BR196,TRUE),EXACT(SquadExport!$BS196,TRUE)),OR(EXACT(SquadExport!$BK196,TRUE),EXACT(SquadExport!$BM196,TRUE))),HARMEAN(WeightedParse!J196,WeightedParse!K196,WeightedParse!T196,WeightedParse!V196,WeightedParse!X196,WeightedParse!Y196,WeightedParse!Z196,WeightedParse!AD196,WeightedParse!AH196,WeightedParse!AI196,WeightedParse!AK196,WeightedParse!AO196),HARMEAN(WeightedParse!J196,WeightedParse!K196,WeightedParse!T196,WeightedParse!V196,WeightedParse!X196,WeightedParse!Y196,WeightedParse!Z196,WeightedParse!AD196,WeightedParse!AH196,WeightedParse!AI196,WeightedParse!AK196,WeightedParse!AO196)*Variables!$B$5),"")</f>
        <v/>
      </c>
      <c r="AL196" s="114" t="str">
        <f>IF($A196&gt;"",IF(AND(OR(EXACT(SquadExport!$BR196,TRUE),EXACT(SquadExport!$BS196,TRUE)),OR(EXACT(SquadExport!$BK196,TRUE),EXACT(SquadExport!$BM196,TRUE))),HARMEAN(WeightedParse!H196,WeightedParse!I196,WeightedParse!K196,WeightedParse!Q196,WeightedParse!T196,WeightedParse!V196,WeightedParse!AB196,WeightedParse!AD196,WeightedParse!AH196,WeightedParse!AI196,WeightedParse!AJ196,WeightedParse!AN196,WeightedParse!AO196),HARMEAN(WeightedParse!H196,WeightedParse!I196,WeightedParse!K196,WeightedParse!Q196,WeightedParse!T196,WeightedParse!V196,WeightedParse!AB196,WeightedParse!AD196,WeightedParse!AH196,WeightedParse!AI196,WeightedParse!AJ196,WeightedParse!AN196,WeightedParse!AO196)*Variables!$B$5),"")</f>
        <v/>
      </c>
      <c r="AM196" s="114" t="str">
        <f>IF($A196&gt;"",IF(AND(OR(EXACT(SquadExport!$BR196,TRUE),EXACT(SquadExport!$BS196,TRUE)),OR(EXACT(SquadExport!$BK196,TRUE),EXACT(SquadExport!$BM196,TRUE))),HARMEAN(WeightedParse!I196,WeightedParse!J196,WeightedParse!K196,WeightedParse!N196,WeightedParse!Q196,WeightedParse!T196,WeightedParse!V196,WeightedParse!X196,WeightedParse!AB196,WeightedParse!AD196,WeightedParse!AG196,WeightedParse!AI196,WeightedParse!AJ196,WeightedParse!AK196,WeightedParse!AN196)*WeightedParse!BD196,(HARMEAN(WeightedParse!I196,WeightedParse!J196,WeightedParse!K196,WeightedParse!N196,WeightedParse!Q196,WeightedParse!T196,WeightedParse!V196,WeightedParse!X196,WeightedParse!AB196,WeightedParse!AD196,WeightedParse!AG196,WeightedParse!AI196,WeightedParse!AJ196,WeightedParse!AK196,WeightedParse!AN196)*WeightedParse!BD196)*Variables!$B$5),"")</f>
        <v/>
      </c>
      <c r="AN196" s="114" t="str">
        <f>IF($A196&gt;"",IF(AND(OR(EXACT(SquadExport!$BR196,TRUE),EXACT(SquadExport!$BS196,TRUE)),OR(EXACT(SquadExport!$BK196,TRUE),EXACT(SquadExport!$BM196,TRUE))),HARMEAN(WeightedParse!H196,WeightedParse!I196,WeightedParse!K196,WeightedParse!N196,WeightedParse!Q196,WeightedParse!T196,WeightedParse!V196,WeightedParse!X196,WeightedParse!Z196,WeightedParse!AD196,WeightedParse!AG196,WeightedParse!AH196,WeightedParse!AI196,WeightedParse!AJ196,WeightedParse!AN196,WeightedParse!AO196)*WeightedParse!BD196,(HARMEAN(WeightedParse!H196,WeightedParse!I196,WeightedParse!K196,WeightedParse!N196,WeightedParse!Q196,WeightedParse!T196,WeightedParse!V196,WeightedParse!X196,WeightedParse!Z196,WeightedParse!AD196,WeightedParse!AG196,WeightedParse!AH196,WeightedParse!AI196,WeightedParse!AJ196,WeightedParse!AN196,WeightedParse!AO196)*WeightedParse!BD196)*Variables!$B$5),"")</f>
        <v/>
      </c>
      <c r="AO196" s="114" t="str">
        <f>IF($A196&gt;"",IF(AND(EXACT(SquadExport!$BS196,TRUE),EXACT(SquadExport!$BL196,TRUE)),HARMEAN(WeightedParse!K196,WeightedParse!Q196,WeightedParse!T196,WeightedParse!V196,WeightedParse!X196,WeightedParse!Z196,WeightedParse!AB196,WeightedParse!AD196,WeightedParse!AG196,WeightedParse!AK196),HARMEAN(WeightedParse!K196,WeightedParse!Q196,WeightedParse!T196,WeightedParse!V196,WeightedParse!X196,WeightedParse!Z196,WeightedParse!AB196,WeightedParse!AD196,WeightedParse!AG196,WeightedParse!AK196)*Variables!$B$5),"")</f>
        <v/>
      </c>
      <c r="AP196" s="114" t="str">
        <f>IF($A196&gt;"",IF(AND(EXACT(SquadExport!$BS196,TRUE),EXACT(SquadExport!$BL196,TRUE)),HARMEAN(WeightedParse!I196,WeightedParse!K196,WeightedParse!Q196,WeightedParse!T196,WeightedParse!V196,WeightedParse!X196,WeightedParse!Z196,WeightedParse!AB196,WeightedParse!AD196,WeightedParse!AF196,WeightedParse!AG196,WeightedParse!AI196,WeightedParse!AJ196),HARMEAN(WeightedParse!I196,WeightedParse!K196,WeightedParse!Q196,WeightedParse!T196,WeightedParse!V196,WeightedParse!X196,WeightedParse!Z196,WeightedParse!AB196,WeightedParse!AD196,WeightedParse!AF196,WeightedParse!AG196,WeightedParse!AI196,WeightedParse!AJ196)*Variables!$B$5),"")</f>
        <v/>
      </c>
      <c r="AQ196" s="114" t="str">
        <f>IF($A196&gt;"",IF(AND(EXACT(SquadExport!$BS196,TRUE),EXACT(SquadExport!$BL196,TRUE)),HARMEAN(WeightedParse!I196,WeightedParse!J196,WeightedParse!K196,WeightedParse!Q196,WeightedParse!T196,WeightedParse!V196,WeightedParse!X196,WeightedParse!Z196,WeightedParse!AB196,WeightedParse!AD196,WeightedParse!AG196,WeightedParse!AI196,WeightedParse!AJ196,WeightedParse!AK196),HARMEAN(WeightedParse!I196,WeightedParse!J196,WeightedParse!K196,WeightedParse!Q196,WeightedParse!T196,WeightedParse!V196,WeightedParse!X196,WeightedParse!Z196,WeightedParse!AB196,WeightedParse!AD196,WeightedParse!AG196,WeightedParse!AI196,WeightedParse!AJ196,WeightedParse!AK196)*Variables!$B$5),"")</f>
        <v/>
      </c>
      <c r="AR196" s="114" t="str">
        <f>IF($A196&gt;"",IF(AND(EXACT(SquadExport!$BS196,TRUE),EXACT(SquadExport!$BL196,TRUE)),HARMEAN(WeightedParse!I196,WeightedParse!J196,WeightedParse!K196,WeightedParse!Q196,WeightedParse!T196,WeightedParse!V196,WeightedParse!X196,WeightedParse!Y196,WeightedParse!Z196,WeightedParse!AD196,WeightedParse!AH196,WeightedParse!AI196,WeightedParse!AJ196,WeightedParse!AK196,WeightedParse!AN196,WeightedParse!AO196),HARMEAN(WeightedParse!I196,WeightedParse!J196,WeightedParse!K196,WeightedParse!Q196,WeightedParse!T196,WeightedParse!V196,WeightedParse!X196,WeightedParse!Y196,WeightedParse!Z196,WeightedParse!AD196,WeightedParse!AH196,WeightedParse!AI196,WeightedParse!AJ196,WeightedParse!AK196,WeightedParse!AN196,WeightedParse!AO196)*Variables!$B$5),"")</f>
        <v/>
      </c>
      <c r="AS196" s="114" t="str">
        <f>IF($A196&gt;"",IF(AND(EXACT(SquadExport!$BT196,TRUE),EXACT(SquadExport!$BL196,TRUE)),HARMEAN(WeightedParse!J196,WeightedParse!K196,WeightedParse!M196,WeightedParse!T196,WeightedParse!V196,WeightedParse!X196,WeightedParse!Z196,WeightedParse!AD196,WeightedParse!AI196),(HARMEAN(WeightedParse!J196,WeightedParse!K196,WeightedParse!M196,WeightedParse!T196,WeightedParse!V196,WeightedParse!X196,WeightedParse!Z196,WeightedParse!AD196,WeightedParse!AI196)*Variables!$B$5)),"")</f>
        <v/>
      </c>
      <c r="AT196" s="114" t="str">
        <f>IF($A196&gt;"",IF(AND(EXACT(SquadExport!$BT196,TRUE),EXACT(SquadExport!$BL196,TRUE)),HARMEAN(WeightedParse!J196,WeightedParse!K196,WeightedParse!M196,WeightedParse!U196,WeightedParse!V196,WeightedParse!W196,WeightedParse!X196,WeightedParse!Z196,WeightedParse!AD196,WeightedParse!AF196,WeightedParse!AK196,WeightedParse!AL196,WeightedParse!AP196)*(CONVERT(LEFT(SquadExport!$E196,FIND("'",SquadExport!$E196)-1)+((MID(SquadExport!$E196,FIND("'",SquadExport!$E196)+1,LEN(SquadExport!$E196)-FIND("'",SquadExport!$E196)-1))/12),"ft","m")-1)/(Variables!$C$4-1),(HARMEAN(WeightedParse!J196,WeightedParse!K196,WeightedParse!M196,WeightedParse!U196,WeightedParse!V196,WeightedParse!W196,WeightedParse!X196,WeightedParse!Z196,WeightedParse!AD196,WeightedParse!AF196,WeightedParse!AK196,WeightedParse!AL196,WeightedParse!AP196)*(CONVERT(LEFT(SquadExport!$E196,FIND("'",SquadExport!$E196)-1)+((MID(SquadExport!$E196,FIND("'",SquadExport!$E196)+1,LEN(SquadExport!$E196)-FIND("'",SquadExport!$E196)-1))/12),"ft","m")-1)/(Variables!$C$4-1)))*Variables!$B$5,"")</f>
        <v/>
      </c>
      <c r="AU196" s="114" t="str">
        <f>IF($A196&gt;"",IF(AND(EXACT(SquadExport!$BT196,TRUE),EXACT(SquadExport!$BL196,TRUE)),HARMEAN(WeightedParse!I196,WeightedParse!J196,WeightedParse!K196,WeightedParse!Q196,WeightedParse!T196,WeightedParse!V196,WeightedParse!X196,WeightedParse!Z196,WeightedParse!AB196,WeightedParse!AD196,WeightedParse!AF196,WeightedParse!AG196,WeightedParse!AK196,WeightedParse!AP196),HARMEAN(WeightedParse!I196,WeightedParse!J196,WeightedParse!K196,WeightedParse!Q196,WeightedParse!T196,WeightedParse!V196,WeightedParse!X196,WeightedParse!Z196,WeightedParse!AB196,WeightedParse!AD196,WeightedParse!AF196,WeightedParse!AG196,WeightedParse!AK196,WeightedParse!AP196)*Variables!$B$5),"")</f>
        <v/>
      </c>
      <c r="AV196" s="114" t="str">
        <f>IF($A196&gt;"",IF(AND(EXACT(SquadExport!$BT196,TRUE),EXACT(SquadExport!$BL196,TRUE)),HARMEAN(WeightedParse!I196,WeightedParse!J196,WeightedParse!K196,WeightedParse!Q196,WeightedParse!T196,WeightedParse!V196,WeightedParse!X196,WeightedParse!Z196,WeightedParse!AD196,WeightedParse!AH196,WeightedParse!AI196,WeightedParse!AJ196,WeightedParse!AK196,WeightedParse!AN196,WeightedParse!AO196),HARMEAN(WeightedParse!I196,WeightedParse!J196,WeightedParse!K196,WeightedParse!Q196,WeightedParse!T196,WeightedParse!V196,WeightedParse!X196,WeightedParse!Z196,WeightedParse!AD196,WeightedParse!AH196,WeightedParse!AI196,WeightedParse!AJ196,WeightedParse!AK196,WeightedParse!AN196,WeightedParse!AO196)*Variables!$B$5),"")</f>
        <v/>
      </c>
      <c r="AW196" s="114" t="str">
        <f>IF($A196&gt;"",IF(AND(EXACT(SquadExport!$BT196,TRUE),EXACT(SquadExport!$BL196,TRUE)),HARMEAN(WeightedParse!I196,WeightedParse!J196,WeightedParse!K196,WeightedParse!Q196,WeightedParse!T196,WeightedParse!V196,WeightedParse!X196,WeightedParse!Z196,WeightedParse!AB196,WeightedParse!AD196,WeightedParse!AF196,WeightedParse!AG196,WeightedParse!AI196,WeightedParse!AJ196,WeightedParse!AK196),HARMEAN(WeightedParse!I196,WeightedParse!J196,WeightedParse!K196,WeightedParse!Q196,WeightedParse!T196,WeightedParse!V196,WeightedParse!X196,WeightedParse!Z196,WeightedParse!AB196,WeightedParse!AD196,WeightedParse!AF196,WeightedParse!AG196,WeightedParse!AI196,WeightedParse!AJ196,WeightedParse!AK196)*Variables!$B$5),"")</f>
        <v/>
      </c>
      <c r="AX196" s="114" t="str">
        <f>IF($A196&gt;"",IF(AND(EXACT(SquadExport!$BT196,TRUE),EXACT(SquadExport!$BL196,TRUE)),HARMEAN(WeightedParse!K196,WeightedParse!Q196,WeightedParse!U196,WeightedParse!V196,WeightedParse!W196,WeightedParse!X196,WeightedParse!Y196,WeightedParse!Z196,WeightedParse!AD196,WeightedParse!AF196,WeightedParse!AH196,WeightedParse!AI196,WeightedParse!AJ196,WeightedParse!AK196,WeightedParse!AN196,WeightedParse!AO196,WeightedParse!AP196),HARMEAN(WeightedParse!K196,WeightedParse!Q196,WeightedParse!U196,WeightedParse!V196,WeightedParse!W196,WeightedParse!X196,WeightedParse!Y196,WeightedParse!Z196,WeightedParse!AD196,WeightedParse!AF196,WeightedParse!AH196,WeightedParse!AI196,WeightedParse!AJ196,WeightedParse!AK196,WeightedParse!AN196,WeightedParse!AO196,WeightedParse!AP196)*Variables!$B$5),"")</f>
        <v/>
      </c>
      <c r="AY196" s="114" t="str">
        <f>IF($A196&gt;"",IF(AND(EXACT(SquadExport!$BT196,TRUE),EXACT(SquadExport!$BL196,TRUE)),HARMEAN(WeightedParse!I196,WeightedParse!J196,WeightedParse!K196,WeightedParse!M196,WeightedParse!N196,WeightedParse!Q196,WeightedParse!T196,WeightedParse!V196,WeightedParse!X196,WeightedParse!Z196,WeightedParse!AD196,WeightedParse!AF196,WeightedParse!AG196,WeightedParse!AH196,WeightedParse!AI196,WeightedParse!AJ196,WeightedParse!AK196,WeightedParse!AL196,WeightedParse!AN196,WeightedParse!AO196,WeightedParse!AP196),HARMEAN(WeightedParse!I196,WeightedParse!J196,WeightedParse!K196,WeightedParse!M196,WeightedParse!N196,WeightedParse!Q196,WeightedParse!T196,WeightedParse!V196,WeightedParse!X196,WeightedParse!Z196,WeightedParse!AD196,WeightedParse!AF196,WeightedParse!AG196,WeightedParse!AH196,WeightedParse!AI196,WeightedParse!AJ196,WeightedParse!AK196,WeightedParse!AL196,WeightedParse!AN196,WeightedParse!AO196,WeightedParse!AP196)*Variables!$B$5),"")</f>
        <v/>
      </c>
    </row>
    <row r="197" spans="1:51" ht="15" customHeight="1" x14ac:dyDescent="0.25">
      <c r="A197" s="3" t="str">
        <f>IF(WeightedParse!A197&gt;"",WeightedParse!A197,"")</f>
        <v/>
      </c>
      <c r="B197" s="4" t="str">
        <f>IF(WeightedParse!B197&gt;0,WeightedParse!B197,"")</f>
        <v/>
      </c>
      <c r="C197" s="4" t="str">
        <f>IF(A197&gt;"",IF(AND(B197&lt;=Variables!$B$8,G197&gt;2),"Youth",IF(AND(B197&lt;=Variables!$B$8,G197&lt;=2),"Prospect",IF(AND(B197&gt;=Variables!$B$9,G197&gt;2),"Old",IF(G197&gt;=3,"Reserves","First Team")))),"")</f>
        <v/>
      </c>
      <c r="D197" s="4" t="str">
        <f>SquadExport!BJ197</f>
        <v/>
      </c>
      <c r="E197" s="4" t="str">
        <f>IF(A197&gt;"",VLOOKUP(F197,Roles!A:B,2,FALSE)&amp;IF(OR(VLOOKUP(F197,Roles!$A:$B,2,FALSE)="FB",VLOOKUP(F197,Roles!$A:$B,2,FALSE)="WB",VLOOKUP(F197,Roles!$A:$B,2,FALSE)="WM",VLOOKUP(F197,Roles!$A:$B,2,FALSE)="W"),IF(AND(SquadExport!BK197=TRUE,SquadExport!BM197=TRUE,WeightedParse!BB197&gt;=WeightedParse!BC197)," (R)",IF(AND(SquadExport!BK197=TRUE,SquadExport!BM197=TRUE,WeightedParse!BB197&lt;WeightedParse!BC197)," (L)",IF(AND(SquadExport!BK197=TRUE,SquadExport!BM197=FALSE), " (L)",IF(AND(SquadExport!BK197=FALSE,SquadExport!BM197=TRUE)," (R)","")))),""),"")</f>
        <v/>
      </c>
      <c r="F197" s="4" t="str" cm="1">
        <f t="array" ref="F197">IF(A197&gt;"",INDEX($J$1:$AY$1,SUMPRODUCT(MAX(($J$2:$AY$200=MAX($J197:$AY197))*(COLUMN($J$2:$AY$200))))-COLUMN($J$1)+1),"")</f>
        <v/>
      </c>
      <c r="G197" s="4" t="str">
        <f t="shared" si="9"/>
        <v/>
      </c>
      <c r="H197" s="4" t="str">
        <f t="shared" si="10"/>
        <v/>
      </c>
      <c r="I197" s="5" t="str">
        <f t="shared" si="11"/>
        <v/>
      </c>
      <c r="J197" s="114" t="str">
        <f>IF($A197&gt;"",HARMEAN(WeightedParse!V197,WeightedParse!Y197,WeightedParse!Z197,WeightedParse!AE197,WeightedParse!AJ197,WeightedParse!AQ197,WeightedParse!AR197,WeightedParse!AS197,WeightedParse!AU197,WeightedParse!AV197,WeightedParse!AW197,WeightedParse!AY197,WeightedParse!BA197),"")</f>
        <v/>
      </c>
      <c r="K197" s="114" t="str">
        <f>IF(A197&gt;"",HARMEAN(WeightedParse!K197,WeightedParse!Q197,WeightedParse!V197,WeightedParse!X197,WeightedParse!Y197,WeightedParse!Z197,WeightedParse!AE197,WeightedParse!AG197,WeightedParse!AI197,WeightedParse!AJ197,WeightedParse!AQ197,WeightedParse!AR197,WeightedParse!AS197,WeightedParse!AU197,WeightedParse!AV197,WeightedParse!AW197,WeightedParse!AY197,WeightedParse!AZ197,WeightedParse!BA197),"")</f>
        <v/>
      </c>
      <c r="L197" s="114" t="str">
        <f>IF($A197&gt;"",IF(AND(EXACT(SquadExport!$BO197,TRUE),EXACT(SquadExport!$BL197,TRUE)),HARMEAN(WeightedParse!M197,WeightedParse!P197,WeightedParse!S197,WeightedParse!U197,WeightedParse!V197,WeightedParse!W197,WeightedParse!Y197,WeightedParse!AE197,WeightedParse!AL197,WeightedParse!AN197,WeightedParse!AP197),HARMEAN(WeightedParse!M197,WeightedParse!P197,WeightedParse!S197,WeightedParse!U197,WeightedParse!V197,WeightedParse!W197,WeightedParse!Y197,WeightedParse!AE197,WeightedParse!AL197,WeightedParse!AN197,WeightedParse!AP197)*Variables!$B$5),"")</f>
        <v/>
      </c>
      <c r="M197" s="114" t="str">
        <f>IF($A197&gt;"",IF(AND(EXACT(SquadExport!$BO197,TRUE),EXACT(SquadExport!$BL197,TRUE)),HARMEAN(WeightedParse!M197,WeightedParse!P197,WeightedParse!S197,WeightedParse!U197,WeightedParse!V197,WeightedParse!W197,WeightedParse!X197,WeightedParse!Y197,WeightedParse!Z197,WeightedParse!AE197,WeightedParse!AL197,WeightedParse!AN197,WeightedParse!AP197),HARMEAN(WeightedParse!M197,WeightedParse!P197,WeightedParse!S197,WeightedParse!U197,WeightedParse!V197,WeightedParse!W197,WeightedParse!X197,WeightedParse!Y197,WeightedParse!Z197,WeightedParse!AE197,WeightedParse!AL197,WeightedParse!AN197,WeightedParse!AP197)*Variables!$B$5),"")</f>
        <v/>
      </c>
      <c r="N197" s="114" t="str">
        <f>IF($A197&gt;"",IF(AND(EXACT(SquadExport!$BO197,TRUE),EXACT(SquadExport!$BL197,TRUE)),HARMEAN(WeightedParse!K197,WeightedParse!M197,WeightedParse!P197,WeightedParse!Q197,WeightedParse!S197,WeightedParse!T197,WeightedParse!U197,WeightedParse!V197,WeightedParse!W197,WeightedParse!X197,WeightedParse!Y197,WeightedParse!Z197,WeightedParse!AE197,WeightedParse!AG197,WeightedParse!AL197,WeightedParse!AN197,WeightedParse!AP197),HARMEAN(WeightedParse!K197,WeightedParse!M197,WeightedParse!P197,WeightedParse!Q197,WeightedParse!S197,WeightedParse!T197,WeightedParse!U197,WeightedParse!V197,WeightedParse!W197,WeightedParse!X197,WeightedParse!Y197,WeightedParse!Z197,WeightedParse!AE197,WeightedParse!AG197,WeightedParse!AL197,WeightedParse!AN197,WeightedParse!AP197)*Variables!$B$5),"")</f>
        <v/>
      </c>
      <c r="O197" s="114" t="str">
        <f>IF($A197&gt;"",IF(AND(EXACT(SquadExport!$BO197,TRUE),EXACT(SquadExport!$BL197,TRUE)),HARMEAN(WeightedParse!I197,WeightedParse!K197,WeightedParse!M197,WeightedParse!P197,WeightedParse!Q197,WeightedParse!S197,WeightedParse!T197,WeightedParse!V197,WeightedParse!W197,WeightedParse!X197,WeightedParse!Y197,WeightedParse!Z197,WeightedParse!AB197,WeightedParse!AE197,WeightedParse!AF197,WeightedParse!AG197,WeightedParse!AJ197,WeightedParse!AK197,WeightedParse!AL197,WeightedParse!AN197,WeightedParse!AO197,WeightedParse!AP197),HARMEAN(WeightedParse!I197,WeightedParse!K197,WeightedParse!M197,WeightedParse!P197,WeightedParse!Q197,WeightedParse!S197,WeightedParse!T197,WeightedParse!V197,WeightedParse!W197,WeightedParse!X197,WeightedParse!Y197,WeightedParse!Z197,WeightedParse!AB197,WeightedParse!AE197,WeightedParse!AF197,WeightedParse!AG197,WeightedParse!AJ197,WeightedParse!AK197,WeightedParse!AL197,WeightedParse!AN197,WeightedParse!AO197,WeightedParse!AP197)*Variables!$B$5),"")</f>
        <v/>
      </c>
      <c r="P197" s="114" t="str">
        <f>IF($A197&gt;"",IF(AND(OR(EXACT(SquadExport!$BO197,TRUE),EXACT(SquadExport!$BP197,TRUE)),OR(EXACT(SquadExport!$BK197,TRUE),EXACT(SquadExport!$BM197,TRUE))),HARMEAN(WeightedParse!M197,WeightedParse!P197,WeightedParse!S197,WeightedParse!U197,WeightedParse!V197,WeightedParse!W197,WeightedParse!Y197,WeightedParse!AE197,WeightedParse!AF197,WeightedParse!AP197),HARMEAN(WeightedParse!M197,WeightedParse!P197,WeightedParse!S197,WeightedParse!U197,WeightedParse!V197,WeightedParse!W197,WeightedParse!Y197,WeightedParse!AE197,WeightedParse!AF197,WeightedParse!AP197)*Variables!$B$5),"")</f>
        <v/>
      </c>
      <c r="Q197" s="114" t="str">
        <f>IF($A197&gt;"",IF(AND(OR(EXACT(SquadExport!$BO197,TRUE),EXACT(SquadExport!$BP197,TRUE)),OR(EXACT(SquadExport!$BK197,TRUE),EXACT(SquadExport!$BM197,TRUE))),HARMEAN(WeightedParse!H197,WeightedParse!P197,WeightedParse!Q197,WeightedParse!S197,WeightedParse!T197,WeightedParse!V197,WeightedParse!X197,WeightedParse!Y197,WeightedParse!Z197,WeightedParse!AE197,WeightedParse!AF197,WeightedParse!AH197,WeightedParse!AN197,WeightedParse!AO197),HARMEAN(WeightedParse!H197,WeightedParse!P197,WeightedParse!Q197,WeightedParse!S197,WeightedParse!T197,WeightedParse!V197,WeightedParse!X197,WeightedParse!Y197,WeightedParse!Z197,WeightedParse!AE197,WeightedParse!AF197,WeightedParse!AH197,WeightedParse!AN197,WeightedParse!AO197)*Variables!$B$5),"")</f>
        <v/>
      </c>
      <c r="R197" s="115" t="str">
        <f>IF($A197&gt;"",IF(AND(OR(EXACT(SquadExport!$BO197,TRUE),EXACT(SquadExport!$BP197,TRUE)),OR(EXACT(SquadExport!$BK197,TRUE),EXACT(SquadExport!$BM197,TRUE))),HARMEAN(WeightedParse!H197,WeightedParse!I197,WeightedParse!K197,WeightedParse!P197,WeightedParse!Q197,WeightedParse!S197,WeightedParse!T197,WeightedParse!V197,WeightedParse!Y197,WeightedParse!Z197,WeightedParse!AD197,WeightedParse!AE197,WeightedParse!AF197,WeightedParse!AH197,WeightedParse!AI197,WeightedParse!AJ197,WeightedParse!AN197,WeightedParse!AO197),HARMEAN(WeightedParse!H197,WeightedParse!I197,WeightedParse!K197,WeightedParse!P197,WeightedParse!Q197,WeightedParse!S197,WeightedParse!T197,WeightedParse!V197,WeightedParse!Y197,WeightedParse!Z197,WeightedParse!AD197,WeightedParse!AE197,WeightedParse!AF197,WeightedParse!AH197,WeightedParse!AI197,WeightedParse!AJ197,WeightedParse!AN197,WeightedParse!AO197)*Variables!$B$5),"")</f>
        <v/>
      </c>
      <c r="S197" s="115" t="str">
        <f>IF($A197&gt;"",IF(AND(OR(EXACT(SquadExport!$BO197,TRUE),EXACT(SquadExport!$BP197,TRUE)),OR(EXACT(SquadExport!$BK197,TRUE),EXACT(SquadExport!$BM197,TRUE))),HARMEAN(WeightedParse!H197,WeightedParse!I197,WeightedParse!K197,WeightedParse!Q197,WeightedParse!S197,WeightedParse!T197,WeightedParse!V197,WeightedParse!X197,WeightedParse!Z197,WeightedParse!AB197,WeightedParse!AD197,WeightedParse!AF197,WeightedParse!AG197,WeightedParse!AH197,WeightedParse!AI197,WeightedParse!AJ197,WeightedParse!AK197,WeightedParse!AN197,WeightedParse!AO197),HARMEAN(WeightedParse!H197,WeightedParse!I197,WeightedParse!K197,WeightedParse!Q197,WeightedParse!S197,WeightedParse!T197,WeightedParse!V197,WeightedParse!X197,WeightedParse!Z197,WeightedParse!AB197,WeightedParse!AD197,WeightedParse!AF197,WeightedParse!AG197,WeightedParse!AH197,WeightedParse!AI197,WeightedParse!AJ197,WeightedParse!AK197,WeightedParse!AN197,WeightedParse!AO197)*Variables!$B$5),"")</f>
        <v/>
      </c>
      <c r="T197" s="114" t="str">
        <f>IF($A197&gt;"",IF(AND(OR(EXACT(SquadExport!$BO197,TRUE),EXACT(SquadExport!$BP197,TRUE)),OR(EXACT(SquadExport!$BK197,TRUE),EXACT(SquadExport!$BM197,TRUE))),HARMEAN(WeightedParse!I197,WeightedParse!K197,WeightedParse!N197,WeightedParse!P197,WeightedParse!Q197,WeightedParse!S197,WeightedParse!T197,WeightedParse!V197,WeightedParse!X197,WeightedParse!Y197,WeightedParse!Z197,WeightedParse!AB197,WeightedParse!AD197,WeightedParse!AE197,WeightedParse!AF197,WeightedParse!AH197,WeightedParse!AI197,WeightedParse!AJ197,WeightedParse!AN197,WeightedParse!AO197)*WeightedParse!BD197,(HARMEAN(WeightedParse!I197,WeightedParse!K197,WeightedParse!N197,WeightedParse!P197,WeightedParse!Q197,WeightedParse!S197,WeightedParse!T197,WeightedParse!V197,WeightedParse!X197,WeightedParse!Y197,WeightedParse!Z197,WeightedParse!AB197,WeightedParse!AD197,WeightedParse!AE197,WeightedParse!AF197,WeightedParse!AH197,WeightedParse!AI197,WeightedParse!AJ197,WeightedParse!AN197,WeightedParse!AO197)*WeightedParse!BD197)*Variables!$B$5),"")</f>
        <v/>
      </c>
      <c r="U197" s="114" t="str">
        <f>IF($A197&gt;"",IF(EXACT(SquadExport!$BQ197,TRUE),HARMEAN(WeightedParse!P197,WeightedParse!S197,WeightedParse!V197,WeightedParse!X197,WeightedParse!Y197,WeightedParse!Z197,WeightedParse!AE197,WeightedParse!AF197,WeightedParse!AP197),HARMEAN(WeightedParse!P197,WeightedParse!S197,WeightedParse!V197,WeightedParse!X197,WeightedParse!Y197,WeightedParse!Z197,WeightedParse!AE197,WeightedParse!AF197,WeightedParse!AP197)*Variables!$B$5),"")</f>
        <v/>
      </c>
      <c r="V197" s="114" t="str">
        <f>IF($A197&gt;"",IF(EXACT(SquadExport!$BQ197,TRUE),HARMEAN(WeightedParse!K197,WeightedParse!Q197,WeightedParse!S197,WeightedParse!T197,WeightedParse!V197,WeightedParse!X197,WeightedParse!Z197,WeightedParse!AE197,WeightedParse!AF197,WeightedParse!AG197,WeightedParse!AH197,WeightedParse!AK197),HARMEAN(WeightedParse!K197,WeightedParse!Q197,WeightedParse!S197,WeightedParse!T197,WeightedParse!V197,WeightedParse!X197,WeightedParse!Z197,WeightedParse!AE197,WeightedParse!AF197,WeightedParse!AG197,WeightedParse!AH197,WeightedParse!AK197)*Variables!$B$5),"")</f>
        <v/>
      </c>
      <c r="W197" s="114" t="str">
        <f>IF($A197&gt;"",IF(EXACT(SquadExport!$BQ197,TRUE),HARMEAN(WeightedParse!I197,WeightedParse!K197,WeightedParse!N197,WeightedParse!Q197,WeightedParse!T197,WeightedParse!V197,WeightedParse!X197,WeightedParse!Z197,WeightedParse!AB197,WeightedParse!AD197,WeightedParse!AF197,WeightedParse!AG197,WeightedParse!AK197),HARMEAN(WeightedParse!I197,WeightedParse!K197,WeightedParse!N197,WeightedParse!Q197,WeightedParse!T197,WeightedParse!V197,WeightedParse!X197,WeightedParse!Z197,WeightedParse!AB197,WeightedParse!AD197,WeightedParse!AF197,WeightedParse!AG197,WeightedParse!AK197)*Variables!$B$5),"")</f>
        <v/>
      </c>
      <c r="X197" s="114" t="str">
        <f>IF($A197&gt;"",IF(EXACT(SquadExport!$BQ197,TRUE),HARMEAN(WeightedParse!K197,WeightedParse!P197,WeightedParse!Q197,WeightedParse!S197,WeightedParse!U197,WeightedParse!V197,WeightedParse!X197,WeightedParse!Y197,WeightedParse!Z197,WeightedParse!AE197,WeightedParse!AF197,WeightedParse!AH197,WeightedParse!AO197,WeightedParse!AP197),HARMEAN(WeightedParse!K197,WeightedParse!P197,WeightedParse!Q197,WeightedParse!S197,WeightedParse!U197,WeightedParse!V197,WeightedParse!X197,WeightedParse!Y197,WeightedParse!Z197,WeightedParse!AE197,WeightedParse!AF197,WeightedParse!AH197,WeightedParse!AO197,WeightedParse!AP197)*Variables!$B$5),"")</f>
        <v/>
      </c>
      <c r="Y197" s="114" t="str">
        <f>IF($A197&gt;"",IF(EXACT(SquadExport!$BQ197,TRUE),HARMEAN(WeightedParse!P197,WeightedParse!Q197,WeightedParse!S197,WeightedParse!U197,WeightedParse!V197,WeightedParse!W197,WeightedParse!Y197,WeightedParse!AE197,WeightedParse!AF197,WeightedParse!AH197,WeightedParse!AJ197,WeightedParse!AN197,WeightedParse!AO197,WeightedParse!AP197),HARMEAN(WeightedParse!P197,WeightedParse!Q197,WeightedParse!S197,WeightedParse!U197,WeightedParse!V197,WeightedParse!W197,WeightedParse!Y197,WeightedParse!AE197,WeightedParse!AF197,WeightedParse!AH197,WeightedParse!AJ197,WeightedParse!AN197,WeightedParse!AO197,WeightedParse!AP197)*Variables!$B$5),"")</f>
        <v/>
      </c>
      <c r="Z197" s="114" t="str">
        <f>IF($A197&gt;"",IF(EXACT(SquadExport!$BQ197,TRUE),HARMEAN(WeightedParse!M197,WeightedParse!P197,WeightedParse!Q197,WeightedParse!S197,WeightedParse!U197,WeightedParse!V197,WeightedParse!W197,WeightedParse!X197,WeightedParse!Y197,WeightedParse!Z197,WeightedParse!AE197,WeightedParse!AF197,WeightedParse!AH197,WeightedParse!AL197,WeightedParse!AO197,WeightedParse!AP197),HARMEAN(WeightedParse!M197,WeightedParse!P197,WeightedParse!Q197,WeightedParse!S197,WeightedParse!U197,WeightedParse!V197,WeightedParse!W197,WeightedParse!X197,WeightedParse!Y197,WeightedParse!Z197,WeightedParse!AE197,WeightedParse!AF197,WeightedParse!AH197,WeightedParse!AL197,WeightedParse!AO197,WeightedParse!AP197)*Variables!$B$5),"")</f>
        <v/>
      </c>
      <c r="AA197" s="114" t="str">
        <f>IF($A197&gt;"",IF(EXACT(SquadExport!$BQ197,TRUE),HARMEAN(WeightedParse!J197,WeightedParse!K197,WeightedParse!N197,WeightedParse!P197,WeightedParse!Q197,WeightedParse!S197,WeightedParse!V197,WeightedParse!X197,WeightedParse!Y197,WeightedParse!Z197,WeightedParse!AD197,WeightedParse!AE197,WeightedParse!AH197,WeightedParse!AI197,WeightedParse!AK197,WeightedParse!AN197,WeightedParse!AO197,WeightedParse!AP197),HARMEAN(WeightedParse!J197,WeightedParse!K197,WeightedParse!N197,WeightedParse!P197,WeightedParse!Q197,WeightedParse!S197,WeightedParse!V197,WeightedParse!X197,WeightedParse!Y197,WeightedParse!Z197,WeightedParse!AD197,WeightedParse!AE197,WeightedParse!AH197,WeightedParse!AI197,WeightedParse!AK197,WeightedParse!AN197,WeightedParse!AO197,WeightedParse!AP197)*Variables!$B$5),"")</f>
        <v/>
      </c>
      <c r="AB197" s="114" t="str">
        <f>IF($A197&gt;"",IF(AND(EXACT(SquadExport!$BR197,TRUE),EXACT(SquadExport!$BL197,TRUE)),HARMEAN(WeightedParse!I197,WeightedParse!K197,WeightedParse!N197,WeightedParse!Q197,WeightedParse!T197,WeightedParse!V197,WeightedParse!X197,WeightedParse!Y197,WeightedParse!Z197,WeightedParse!AD197,WeightedParse!AE197,WeightedParse!AF197,WeightedParse!AG197,WeightedParse!AH197,WeightedParse!AI197,WeightedParse!AJ197,WeightedParse!AK197,WeightedParse!AN197,WeightedParse!AO197),HARMEAN(WeightedParse!I197,WeightedParse!K197,WeightedParse!N197,WeightedParse!Q197,WeightedParse!T197,WeightedParse!V197,WeightedParse!X197,WeightedParse!Y197,WeightedParse!Z197,WeightedParse!AD197,WeightedParse!AE197,WeightedParse!AF197,WeightedParse!AG197,WeightedParse!AH197,WeightedParse!AI197,WeightedParse!AJ197,WeightedParse!AK197,WeightedParse!AN197,WeightedParse!AO197)*Variables!$B$5),"")</f>
        <v/>
      </c>
      <c r="AC197" s="114" t="str">
        <f>IF($A197&gt;"",IF(AND(EXACT(SquadExport!$BR197,TRUE),EXACT(SquadExport!$BL197,TRUE)),HARMEAN(WeightedParse!K197,WeightedParse!Q197,WeightedParse!S197,WeightedParse!T197,WeightedParse!V197,WeightedParse!X197,WeightedParse!Y197,WeightedParse!Z197,WeightedParse!AD197,WeightedParse!AE197,WeightedParse!AF197,WeightedParse!AG197,WeightedParse!AH197,WeightedParse!AO197),HARMEAN(WeightedParse!K197,WeightedParse!Q197,WeightedParse!S197,WeightedParse!T197,WeightedParse!V197,WeightedParse!X197,WeightedParse!Y197,WeightedParse!Z197,WeightedParse!AD197,WeightedParse!AE197,WeightedParse!AF197,WeightedParse!AG197,WeightedParse!AH197,WeightedParse!AO197)*Variables!$B$5),"")</f>
        <v/>
      </c>
      <c r="AD197" s="114" t="str">
        <f>IF($A197&gt;"",IF(AND(EXACT(SquadExport!$BR197,TRUE),EXACT(SquadExport!$BL197,TRUE)),HARMEAN(WeightedParse!I197,WeightedParse!J197,WeightedParse!K197,WeightedParse!N197,WeightedParse!Q197,WeightedParse!S197,WeightedParse!T197,WeightedParse!V197,WeightedParse!X197,WeightedParse!Z197,WeightedParse!AB197,WeightedParse!AD197,WeightedParse!AG197,WeightedParse!AH197,WeightedParse!AI197,WeightedParse!AK197,WeightedParse!AO197),HARMEAN(WeightedParse!I197,WeightedParse!J197,WeightedParse!K197,WeightedParse!N197,WeightedParse!Q197,WeightedParse!S197,WeightedParse!T197,WeightedParse!V197,WeightedParse!X197,WeightedParse!Z197,WeightedParse!AB197,WeightedParse!AD197,WeightedParse!AG197,WeightedParse!AH197,WeightedParse!AI197,WeightedParse!AK197,WeightedParse!AO197)*Variables!$B$5),"")</f>
        <v/>
      </c>
      <c r="AE197" s="114" t="str">
        <f>IF($A197&gt;"",IF(AND(EXACT(SquadExport!$BR197,TRUE),EXACT(SquadExport!$BL197,TRUE)),HARMEAN(WeightedParse!K197,WeightedParse!N197,WeightedParse!P197,WeightedParse!Q197,WeightedParse!S197,WeightedParse!T197,WeightedParse!U197,WeightedParse!V197,WeightedParse!X197,WeightedParse!Y197,WeightedParse!Z197,WeightedParse!AD197,WeightedParse!AE197,WeightedParse!AF197,WeightedParse!AG197,WeightedParse!AH197,WeightedParse!AI197,WeightedParse!AO197),HARMEAN(WeightedParse!K197,WeightedParse!N197,WeightedParse!P197,WeightedParse!Q197,WeightedParse!S197,WeightedParse!T197,WeightedParse!U197,WeightedParse!V197,WeightedParse!X197,WeightedParse!Y197,WeightedParse!Z197,WeightedParse!AD197,WeightedParse!AE197,WeightedParse!AF197,WeightedParse!AG197,WeightedParse!AH197,WeightedParse!AI197,WeightedParse!AO197)*Variables!$B$5),"")</f>
        <v/>
      </c>
      <c r="AF197" s="114" t="str">
        <f>IF($A197&gt;"",IF(AND(EXACT(SquadExport!$BR197,TRUE),EXACT(SquadExport!$BL197,TRUE)),HARMEAN(WeightedParse!I197,WeightedParse!J197,WeightedParse!K197,WeightedParse!N197,WeightedParse!Q197,WeightedParse!S197,WeightedParse!T197,WeightedParse!U197,WeightedParse!V197,WeightedParse!X197,WeightedParse!Z197,WeightedParse!AD197,WeightedParse!AE197,WeightedParse!AF197,WeightedParse!AH197,WeightedParse!AI197,WeightedParse!AK197,WeightedParse!AN197,WeightedParse!AO197,WeightedParse!AP197),HARMEAN(WeightedParse!I197,WeightedParse!J197,WeightedParse!K197,WeightedParse!N197,WeightedParse!Q197,WeightedParse!S197,WeightedParse!T197,WeightedParse!U197,WeightedParse!V197,WeightedParse!X197,WeightedParse!Z197,WeightedParse!AD197,WeightedParse!AE197,WeightedParse!AF197,WeightedParse!AH197,WeightedParse!AI197,WeightedParse!AK197,WeightedParse!AN197,WeightedParse!AO197,WeightedParse!AP197)*Variables!$B$5),"")</f>
        <v/>
      </c>
      <c r="AG197" s="114" t="str">
        <f>IF($A197&gt;"",IF(AND(OR(EXACT(SquadExport!$BR197,TRUE),EXACT(SquadExport!$BS197,TRUE)),OR(EXACT(SquadExport!$BK197,TRUE),EXACT(SquadExport!$BM197,TRUE))),HARMEAN(WeightedParse!I197,WeightedParse!K197,WeightedParse!Q197,WeightedParse!T197,WeightedParse!X197,WeightedParse!Z197,WeightedParse!AD197,WeightedParse!AF197,WeightedParse!AG197,WeightedParse!AJ197),HARMEAN(WeightedParse!I197,WeightedParse!K197,WeightedParse!Q197,WeightedParse!T197,WeightedParse!X197,WeightedParse!Z197,WeightedParse!AD197,WeightedParse!AF197,WeightedParse!AG197,WeightedParse!AJ197)*Variables!$B$5),"")</f>
        <v/>
      </c>
      <c r="AH197" s="114" t="str">
        <f>IF($A197&gt;"",IF(AND(OR(EXACT(SquadExport!$BR197,TRUE),EXACT(SquadExport!$BS197,TRUE)),OR(EXACT(SquadExport!$BK197,TRUE),EXACT(SquadExport!$BM197,TRUE))),HARMEAN(WeightedParse!H197,WeightedParse!K197,WeightedParse!P197,WeightedParse!Q197,WeightedParse!S197,WeightedParse!T197,WeightedParse!V197,WeightedParse!X197,WeightedParse!Y197,WeightedParse!Z197,WeightedParse!AD197,WeightedParse!AE197,WeightedParse!AF197,WeightedParse!AG197,WeightedParse!AH197,WeightedParse!AO197),HARMEAN(WeightedParse!H197,WeightedParse!K197,WeightedParse!P197,WeightedParse!Q197,WeightedParse!S197,WeightedParse!T197,WeightedParse!V197,WeightedParse!X197,WeightedParse!Y197,WeightedParse!Z197,WeightedParse!AD197,WeightedParse!AE197,WeightedParse!AF197,WeightedParse!AG197,WeightedParse!AH197,WeightedParse!AO197)*Variables!$B$5),"")</f>
        <v/>
      </c>
      <c r="AI197" s="114" t="str">
        <f>IF($A197&gt;"",IF(AND(OR(EXACT(SquadExport!$BR197,TRUE),EXACT(SquadExport!$BS197,TRUE)),OR(EXACT(SquadExport!$BK197,TRUE),EXACT(SquadExport!$BM197,TRUE))),HARMEAN(WeightedParse!H197,WeightedParse!I197,WeightedParse!K197,WeightedParse!P197,WeightedParse!Q197,WeightedParse!S197,WeightedParse!T197,WeightedParse!U197,WeightedParse!V197,WeightedParse!X197,WeightedParse!Y197,WeightedParse!Z197,WeightedParse!AD197,WeightedParse!AE197,WeightedParse!AF197,WeightedParse!AH197,WeightedParse!AI197,WeightedParse!AO197),HARMEAN(WeightedParse!H197,WeightedParse!I197,WeightedParse!K197,WeightedParse!P197,WeightedParse!Q197,WeightedParse!S197,WeightedParse!T197,WeightedParse!U197,WeightedParse!V197,WeightedParse!X197,WeightedParse!Y197,WeightedParse!Z197,WeightedParse!AD197,WeightedParse!AE197,WeightedParse!AF197,WeightedParse!AH197,WeightedParse!AI197,WeightedParse!AO197)*Variables!$B$5),"")</f>
        <v/>
      </c>
      <c r="AJ197" s="114" t="str">
        <f>IF($A197&gt;"",IF(AND(OR(EXACT(SquadExport!$BR197,TRUE),EXACT(SquadExport!$BS197,TRUE)),OR(EXACT(SquadExport!$BK197,TRUE),EXACT(SquadExport!$BM197,TRUE))),HARMEAN(WeightedParse!H197,WeightedParse!K197,WeightedParse!M197,WeightedParse!V197,WeightedParse!W197,WeightedParse!AD197,WeightedParse!AF197,WeightedParse!AH197,WeightedParse!AK197,WeightedParse!AL197,WeightedParse!AO197,WeightedParse!AP197)*(CONVERT(LEFT(SquadExport!$E197,FIND("'",SquadExport!$E197)-1)+((MID(SquadExport!$E197,FIND("'",SquadExport!$E197)+1,LEN(SquadExport!$E197)-FIND("'",SquadExport!$E197)-1))/12),"ft","m")-1)/(Variables!$C$4-1),(HARMEAN(WeightedParse!H197,WeightedParse!K197,WeightedParse!M197,WeightedParse!V197,WeightedParse!W197,WeightedParse!AD197,WeightedParse!AF197,WeightedParse!AH197,WeightedParse!AK197,WeightedParse!AL197,WeightedParse!AO197,WeightedParse!AP197)*(CONVERT(LEFT(SquadExport!$E197,FIND("'",SquadExport!$E197)-1)+((MID(SquadExport!$E197,FIND("'",SquadExport!$E197)+1,LEN(SquadExport!$E197)-FIND("'",SquadExport!$E197)-1))/12),"ft","m")-1)/(Variables!$C$4-1))*Variables!$B$5),"")</f>
        <v/>
      </c>
      <c r="AK197" s="114" t="str">
        <f>IF($A197&gt;"",IF(AND(OR(EXACT(SquadExport!$BR197,TRUE),EXACT(SquadExport!$BS197,TRUE)),OR(EXACT(SquadExport!$BK197,TRUE),EXACT(SquadExport!$BM197,TRUE))),HARMEAN(WeightedParse!J197,WeightedParse!K197,WeightedParse!T197,WeightedParse!V197,WeightedParse!X197,WeightedParse!Y197,WeightedParse!Z197,WeightedParse!AD197,WeightedParse!AH197,WeightedParse!AI197,WeightedParse!AK197,WeightedParse!AO197),HARMEAN(WeightedParse!J197,WeightedParse!K197,WeightedParse!T197,WeightedParse!V197,WeightedParse!X197,WeightedParse!Y197,WeightedParse!Z197,WeightedParse!AD197,WeightedParse!AH197,WeightedParse!AI197,WeightedParse!AK197,WeightedParse!AO197)*Variables!$B$5),"")</f>
        <v/>
      </c>
      <c r="AL197" s="114" t="str">
        <f>IF($A197&gt;"",IF(AND(OR(EXACT(SquadExport!$BR197,TRUE),EXACT(SquadExport!$BS197,TRUE)),OR(EXACT(SquadExport!$BK197,TRUE),EXACT(SquadExport!$BM197,TRUE))),HARMEAN(WeightedParse!H197,WeightedParse!I197,WeightedParse!K197,WeightedParse!Q197,WeightedParse!T197,WeightedParse!V197,WeightedParse!AB197,WeightedParse!AD197,WeightedParse!AH197,WeightedParse!AI197,WeightedParse!AJ197,WeightedParse!AN197,WeightedParse!AO197),HARMEAN(WeightedParse!H197,WeightedParse!I197,WeightedParse!K197,WeightedParse!Q197,WeightedParse!T197,WeightedParse!V197,WeightedParse!AB197,WeightedParse!AD197,WeightedParse!AH197,WeightedParse!AI197,WeightedParse!AJ197,WeightedParse!AN197,WeightedParse!AO197)*Variables!$B$5),"")</f>
        <v/>
      </c>
      <c r="AM197" s="114" t="str">
        <f>IF($A197&gt;"",IF(AND(OR(EXACT(SquadExport!$BR197,TRUE),EXACT(SquadExport!$BS197,TRUE)),OR(EXACT(SquadExport!$BK197,TRUE),EXACT(SquadExport!$BM197,TRUE))),HARMEAN(WeightedParse!I197,WeightedParse!J197,WeightedParse!K197,WeightedParse!N197,WeightedParse!Q197,WeightedParse!T197,WeightedParse!V197,WeightedParse!X197,WeightedParse!AB197,WeightedParse!AD197,WeightedParse!AG197,WeightedParse!AI197,WeightedParse!AJ197,WeightedParse!AK197,WeightedParse!AN197)*WeightedParse!BD197,(HARMEAN(WeightedParse!I197,WeightedParse!J197,WeightedParse!K197,WeightedParse!N197,WeightedParse!Q197,WeightedParse!T197,WeightedParse!V197,WeightedParse!X197,WeightedParse!AB197,WeightedParse!AD197,WeightedParse!AG197,WeightedParse!AI197,WeightedParse!AJ197,WeightedParse!AK197,WeightedParse!AN197)*WeightedParse!BD197)*Variables!$B$5),"")</f>
        <v/>
      </c>
      <c r="AN197" s="114" t="str">
        <f>IF($A197&gt;"",IF(AND(OR(EXACT(SquadExport!$BR197,TRUE),EXACT(SquadExport!$BS197,TRUE)),OR(EXACT(SquadExport!$BK197,TRUE),EXACT(SquadExport!$BM197,TRUE))),HARMEAN(WeightedParse!H197,WeightedParse!I197,WeightedParse!K197,WeightedParse!N197,WeightedParse!Q197,WeightedParse!T197,WeightedParse!V197,WeightedParse!X197,WeightedParse!Z197,WeightedParse!AD197,WeightedParse!AG197,WeightedParse!AH197,WeightedParse!AI197,WeightedParse!AJ197,WeightedParse!AN197,WeightedParse!AO197)*WeightedParse!BD197,(HARMEAN(WeightedParse!H197,WeightedParse!I197,WeightedParse!K197,WeightedParse!N197,WeightedParse!Q197,WeightedParse!T197,WeightedParse!V197,WeightedParse!X197,WeightedParse!Z197,WeightedParse!AD197,WeightedParse!AG197,WeightedParse!AH197,WeightedParse!AI197,WeightedParse!AJ197,WeightedParse!AN197,WeightedParse!AO197)*WeightedParse!BD197)*Variables!$B$5),"")</f>
        <v/>
      </c>
      <c r="AO197" s="114" t="str">
        <f>IF($A197&gt;"",IF(AND(EXACT(SquadExport!$BS197,TRUE),EXACT(SquadExport!$BL197,TRUE)),HARMEAN(WeightedParse!K197,WeightedParse!Q197,WeightedParse!T197,WeightedParse!V197,WeightedParse!X197,WeightedParse!Z197,WeightedParse!AB197,WeightedParse!AD197,WeightedParse!AG197,WeightedParse!AK197),HARMEAN(WeightedParse!K197,WeightedParse!Q197,WeightedParse!T197,WeightedParse!V197,WeightedParse!X197,WeightedParse!Z197,WeightedParse!AB197,WeightedParse!AD197,WeightedParse!AG197,WeightedParse!AK197)*Variables!$B$5),"")</f>
        <v/>
      </c>
      <c r="AP197" s="114" t="str">
        <f>IF($A197&gt;"",IF(AND(EXACT(SquadExport!$BS197,TRUE),EXACT(SquadExport!$BL197,TRUE)),HARMEAN(WeightedParse!I197,WeightedParse!K197,WeightedParse!Q197,WeightedParse!T197,WeightedParse!V197,WeightedParse!X197,WeightedParse!Z197,WeightedParse!AB197,WeightedParse!AD197,WeightedParse!AF197,WeightedParse!AG197,WeightedParse!AI197,WeightedParse!AJ197),HARMEAN(WeightedParse!I197,WeightedParse!K197,WeightedParse!Q197,WeightedParse!T197,WeightedParse!V197,WeightedParse!X197,WeightedParse!Z197,WeightedParse!AB197,WeightedParse!AD197,WeightedParse!AF197,WeightedParse!AG197,WeightedParse!AI197,WeightedParse!AJ197)*Variables!$B$5),"")</f>
        <v/>
      </c>
      <c r="AQ197" s="114" t="str">
        <f>IF($A197&gt;"",IF(AND(EXACT(SquadExport!$BS197,TRUE),EXACT(SquadExport!$BL197,TRUE)),HARMEAN(WeightedParse!I197,WeightedParse!J197,WeightedParse!K197,WeightedParse!Q197,WeightedParse!T197,WeightedParse!V197,WeightedParse!X197,WeightedParse!Z197,WeightedParse!AB197,WeightedParse!AD197,WeightedParse!AG197,WeightedParse!AI197,WeightedParse!AJ197,WeightedParse!AK197),HARMEAN(WeightedParse!I197,WeightedParse!J197,WeightedParse!K197,WeightedParse!Q197,WeightedParse!T197,WeightedParse!V197,WeightedParse!X197,WeightedParse!Z197,WeightedParse!AB197,WeightedParse!AD197,WeightedParse!AG197,WeightedParse!AI197,WeightedParse!AJ197,WeightedParse!AK197)*Variables!$B$5),"")</f>
        <v/>
      </c>
      <c r="AR197" s="114" t="str">
        <f>IF($A197&gt;"",IF(AND(EXACT(SquadExport!$BS197,TRUE),EXACT(SquadExport!$BL197,TRUE)),HARMEAN(WeightedParse!I197,WeightedParse!J197,WeightedParse!K197,WeightedParse!Q197,WeightedParse!T197,WeightedParse!V197,WeightedParse!X197,WeightedParse!Y197,WeightedParse!Z197,WeightedParse!AD197,WeightedParse!AH197,WeightedParse!AI197,WeightedParse!AJ197,WeightedParse!AK197,WeightedParse!AN197,WeightedParse!AO197),HARMEAN(WeightedParse!I197,WeightedParse!J197,WeightedParse!K197,WeightedParse!Q197,WeightedParse!T197,WeightedParse!V197,WeightedParse!X197,WeightedParse!Y197,WeightedParse!Z197,WeightedParse!AD197,WeightedParse!AH197,WeightedParse!AI197,WeightedParse!AJ197,WeightedParse!AK197,WeightedParse!AN197,WeightedParse!AO197)*Variables!$B$5),"")</f>
        <v/>
      </c>
      <c r="AS197" s="114" t="str">
        <f>IF($A197&gt;"",IF(AND(EXACT(SquadExport!$BT197,TRUE),EXACT(SquadExport!$BL197,TRUE)),HARMEAN(WeightedParse!J197,WeightedParse!K197,WeightedParse!M197,WeightedParse!T197,WeightedParse!V197,WeightedParse!X197,WeightedParse!Z197,WeightedParse!AD197,WeightedParse!AI197),(HARMEAN(WeightedParse!J197,WeightedParse!K197,WeightedParse!M197,WeightedParse!T197,WeightedParse!V197,WeightedParse!X197,WeightedParse!Z197,WeightedParse!AD197,WeightedParse!AI197)*Variables!$B$5)),"")</f>
        <v/>
      </c>
      <c r="AT197" s="114" t="str">
        <f>IF($A197&gt;"",IF(AND(EXACT(SquadExport!$BT197,TRUE),EXACT(SquadExport!$BL197,TRUE)),HARMEAN(WeightedParse!J197,WeightedParse!K197,WeightedParse!M197,WeightedParse!U197,WeightedParse!V197,WeightedParse!W197,WeightedParse!X197,WeightedParse!Z197,WeightedParse!AD197,WeightedParse!AF197,WeightedParse!AK197,WeightedParse!AL197,WeightedParse!AP197)*(CONVERT(LEFT(SquadExport!$E197,FIND("'",SquadExport!$E197)-1)+((MID(SquadExport!$E197,FIND("'",SquadExport!$E197)+1,LEN(SquadExport!$E197)-FIND("'",SquadExport!$E197)-1))/12),"ft","m")-1)/(Variables!$C$4-1),(HARMEAN(WeightedParse!J197,WeightedParse!K197,WeightedParse!M197,WeightedParse!U197,WeightedParse!V197,WeightedParse!W197,WeightedParse!X197,WeightedParse!Z197,WeightedParse!AD197,WeightedParse!AF197,WeightedParse!AK197,WeightedParse!AL197,WeightedParse!AP197)*(CONVERT(LEFT(SquadExport!$E197,FIND("'",SquadExport!$E197)-1)+((MID(SquadExport!$E197,FIND("'",SquadExport!$E197)+1,LEN(SquadExport!$E197)-FIND("'",SquadExport!$E197)-1))/12),"ft","m")-1)/(Variables!$C$4-1)))*Variables!$B$5,"")</f>
        <v/>
      </c>
      <c r="AU197" s="114" t="str">
        <f>IF($A197&gt;"",IF(AND(EXACT(SquadExport!$BT197,TRUE),EXACT(SquadExport!$BL197,TRUE)),HARMEAN(WeightedParse!I197,WeightedParse!J197,WeightedParse!K197,WeightedParse!Q197,WeightedParse!T197,WeightedParse!V197,WeightedParse!X197,WeightedParse!Z197,WeightedParse!AB197,WeightedParse!AD197,WeightedParse!AF197,WeightedParse!AG197,WeightedParse!AK197,WeightedParse!AP197),HARMEAN(WeightedParse!I197,WeightedParse!J197,WeightedParse!K197,WeightedParse!Q197,WeightedParse!T197,WeightedParse!V197,WeightedParse!X197,WeightedParse!Z197,WeightedParse!AB197,WeightedParse!AD197,WeightedParse!AF197,WeightedParse!AG197,WeightedParse!AK197,WeightedParse!AP197)*Variables!$B$5),"")</f>
        <v/>
      </c>
      <c r="AV197" s="114" t="str">
        <f>IF($A197&gt;"",IF(AND(EXACT(SquadExport!$BT197,TRUE),EXACT(SquadExport!$BL197,TRUE)),HARMEAN(WeightedParse!I197,WeightedParse!J197,WeightedParse!K197,WeightedParse!Q197,WeightedParse!T197,WeightedParse!V197,WeightedParse!X197,WeightedParse!Z197,WeightedParse!AD197,WeightedParse!AH197,WeightedParse!AI197,WeightedParse!AJ197,WeightedParse!AK197,WeightedParse!AN197,WeightedParse!AO197),HARMEAN(WeightedParse!I197,WeightedParse!J197,WeightedParse!K197,WeightedParse!Q197,WeightedParse!T197,WeightedParse!V197,WeightedParse!X197,WeightedParse!Z197,WeightedParse!AD197,WeightedParse!AH197,WeightedParse!AI197,WeightedParse!AJ197,WeightedParse!AK197,WeightedParse!AN197,WeightedParse!AO197)*Variables!$B$5),"")</f>
        <v/>
      </c>
      <c r="AW197" s="114" t="str">
        <f>IF($A197&gt;"",IF(AND(EXACT(SquadExport!$BT197,TRUE),EXACT(SquadExport!$BL197,TRUE)),HARMEAN(WeightedParse!I197,WeightedParse!J197,WeightedParse!K197,WeightedParse!Q197,WeightedParse!T197,WeightedParse!V197,WeightedParse!X197,WeightedParse!Z197,WeightedParse!AB197,WeightedParse!AD197,WeightedParse!AF197,WeightedParse!AG197,WeightedParse!AI197,WeightedParse!AJ197,WeightedParse!AK197),HARMEAN(WeightedParse!I197,WeightedParse!J197,WeightedParse!K197,WeightedParse!Q197,WeightedParse!T197,WeightedParse!V197,WeightedParse!X197,WeightedParse!Z197,WeightedParse!AB197,WeightedParse!AD197,WeightedParse!AF197,WeightedParse!AG197,WeightedParse!AI197,WeightedParse!AJ197,WeightedParse!AK197)*Variables!$B$5),"")</f>
        <v/>
      </c>
      <c r="AX197" s="114" t="str">
        <f>IF($A197&gt;"",IF(AND(EXACT(SquadExport!$BT197,TRUE),EXACT(SquadExport!$BL197,TRUE)),HARMEAN(WeightedParse!K197,WeightedParse!Q197,WeightedParse!U197,WeightedParse!V197,WeightedParse!W197,WeightedParse!X197,WeightedParse!Y197,WeightedParse!Z197,WeightedParse!AD197,WeightedParse!AF197,WeightedParse!AH197,WeightedParse!AI197,WeightedParse!AJ197,WeightedParse!AK197,WeightedParse!AN197,WeightedParse!AO197,WeightedParse!AP197),HARMEAN(WeightedParse!K197,WeightedParse!Q197,WeightedParse!U197,WeightedParse!V197,WeightedParse!W197,WeightedParse!X197,WeightedParse!Y197,WeightedParse!Z197,WeightedParse!AD197,WeightedParse!AF197,WeightedParse!AH197,WeightedParse!AI197,WeightedParse!AJ197,WeightedParse!AK197,WeightedParse!AN197,WeightedParse!AO197,WeightedParse!AP197)*Variables!$B$5),"")</f>
        <v/>
      </c>
      <c r="AY197" s="114" t="str">
        <f>IF($A197&gt;"",IF(AND(EXACT(SquadExport!$BT197,TRUE),EXACT(SquadExport!$BL197,TRUE)),HARMEAN(WeightedParse!I197,WeightedParse!J197,WeightedParse!K197,WeightedParse!M197,WeightedParse!N197,WeightedParse!Q197,WeightedParse!T197,WeightedParse!V197,WeightedParse!X197,WeightedParse!Z197,WeightedParse!AD197,WeightedParse!AF197,WeightedParse!AG197,WeightedParse!AH197,WeightedParse!AI197,WeightedParse!AJ197,WeightedParse!AK197,WeightedParse!AL197,WeightedParse!AN197,WeightedParse!AO197,WeightedParse!AP197),HARMEAN(WeightedParse!I197,WeightedParse!J197,WeightedParse!K197,WeightedParse!M197,WeightedParse!N197,WeightedParse!Q197,WeightedParse!T197,WeightedParse!V197,WeightedParse!X197,WeightedParse!Z197,WeightedParse!AD197,WeightedParse!AF197,WeightedParse!AG197,WeightedParse!AH197,WeightedParse!AI197,WeightedParse!AJ197,WeightedParse!AK197,WeightedParse!AL197,WeightedParse!AN197,WeightedParse!AO197,WeightedParse!AP197)*Variables!$B$5),"")</f>
        <v/>
      </c>
    </row>
    <row r="198" spans="1:51" ht="15" customHeight="1" x14ac:dyDescent="0.25">
      <c r="A198" s="3" t="str">
        <f>IF(WeightedParse!A198&gt;"",WeightedParse!A198,"")</f>
        <v/>
      </c>
      <c r="B198" s="4" t="str">
        <f>IF(WeightedParse!B198&gt;0,WeightedParse!B198,"")</f>
        <v/>
      </c>
      <c r="C198" s="4" t="str">
        <f>IF(A198&gt;"",IF(AND(B198&lt;=Variables!$B$8,G198&gt;2),"Youth",IF(AND(B198&lt;=Variables!$B$8,G198&lt;=2),"Prospect",IF(AND(B198&gt;=Variables!$B$9,G198&gt;2),"Old",IF(G198&gt;=3,"Reserves","First Team")))),"")</f>
        <v/>
      </c>
      <c r="D198" s="4" t="str">
        <f>SquadExport!BJ198</f>
        <v/>
      </c>
      <c r="E198" s="4" t="str">
        <f>IF(A198&gt;"",VLOOKUP(F198,Roles!A:B,2,FALSE)&amp;IF(OR(VLOOKUP(F198,Roles!$A:$B,2,FALSE)="FB",VLOOKUP(F198,Roles!$A:$B,2,FALSE)="WB",VLOOKUP(F198,Roles!$A:$B,2,FALSE)="WM",VLOOKUP(F198,Roles!$A:$B,2,FALSE)="W"),IF(AND(SquadExport!BK198=TRUE,SquadExport!BM198=TRUE,WeightedParse!BB198&gt;=WeightedParse!BC198)," (R)",IF(AND(SquadExport!BK198=TRUE,SquadExport!BM198=TRUE,WeightedParse!BB198&lt;WeightedParse!BC198)," (L)",IF(AND(SquadExport!BK198=TRUE,SquadExport!BM198=FALSE), " (L)",IF(AND(SquadExport!BK198=FALSE,SquadExport!BM198=TRUE)," (R)","")))),""),"")</f>
        <v/>
      </c>
      <c r="F198" s="4" t="str" cm="1">
        <f t="array" ref="F198">IF(A198&gt;"",INDEX($J$1:$AY$1,SUMPRODUCT(MAX(($J$2:$AY$200=MAX($J198:$AY198))*(COLUMN($J$2:$AY$200))))-COLUMN($J$1)+1),"")</f>
        <v/>
      </c>
      <c r="G198" s="4" t="str">
        <f t="shared" si="9"/>
        <v/>
      </c>
      <c r="H198" s="4" t="str">
        <f t="shared" si="10"/>
        <v/>
      </c>
      <c r="I198" s="5" t="str">
        <f t="shared" si="11"/>
        <v/>
      </c>
      <c r="J198" s="114" t="str">
        <f>IF($A198&gt;"",HARMEAN(WeightedParse!V198,WeightedParse!Y198,WeightedParse!Z198,WeightedParse!AE198,WeightedParse!AJ198,WeightedParse!AQ198,WeightedParse!AR198,WeightedParse!AS198,WeightedParse!AU198,WeightedParse!AV198,WeightedParse!AW198,WeightedParse!AY198,WeightedParse!BA198),"")</f>
        <v/>
      </c>
      <c r="K198" s="114" t="str">
        <f>IF(A198&gt;"",HARMEAN(WeightedParse!K198,WeightedParse!Q198,WeightedParse!V198,WeightedParse!X198,WeightedParse!Y198,WeightedParse!Z198,WeightedParse!AE198,WeightedParse!AG198,WeightedParse!AI198,WeightedParse!AJ198,WeightedParse!AQ198,WeightedParse!AR198,WeightedParse!AS198,WeightedParse!AU198,WeightedParse!AV198,WeightedParse!AW198,WeightedParse!AY198,WeightedParse!AZ198,WeightedParse!BA198),"")</f>
        <v/>
      </c>
      <c r="L198" s="114" t="str">
        <f>IF($A198&gt;"",IF(AND(EXACT(SquadExport!$BO198,TRUE),EXACT(SquadExport!$BL198,TRUE)),HARMEAN(WeightedParse!M198,WeightedParse!P198,WeightedParse!S198,WeightedParse!U198,WeightedParse!V198,WeightedParse!W198,WeightedParse!Y198,WeightedParse!AE198,WeightedParse!AL198,WeightedParse!AN198,WeightedParse!AP198),HARMEAN(WeightedParse!M198,WeightedParse!P198,WeightedParse!S198,WeightedParse!U198,WeightedParse!V198,WeightedParse!W198,WeightedParse!Y198,WeightedParse!AE198,WeightedParse!AL198,WeightedParse!AN198,WeightedParse!AP198)*Variables!$B$5),"")</f>
        <v/>
      </c>
      <c r="M198" s="114" t="str">
        <f>IF($A198&gt;"",IF(AND(EXACT(SquadExport!$BO198,TRUE),EXACT(SquadExport!$BL198,TRUE)),HARMEAN(WeightedParse!M198,WeightedParse!P198,WeightedParse!S198,WeightedParse!U198,WeightedParse!V198,WeightedParse!W198,WeightedParse!X198,WeightedParse!Y198,WeightedParse!Z198,WeightedParse!AE198,WeightedParse!AL198,WeightedParse!AN198,WeightedParse!AP198),HARMEAN(WeightedParse!M198,WeightedParse!P198,WeightedParse!S198,WeightedParse!U198,WeightedParse!V198,WeightedParse!W198,WeightedParse!X198,WeightedParse!Y198,WeightedParse!Z198,WeightedParse!AE198,WeightedParse!AL198,WeightedParse!AN198,WeightedParse!AP198)*Variables!$B$5),"")</f>
        <v/>
      </c>
      <c r="N198" s="114" t="str">
        <f>IF($A198&gt;"",IF(AND(EXACT(SquadExport!$BO198,TRUE),EXACT(SquadExport!$BL198,TRUE)),HARMEAN(WeightedParse!K198,WeightedParse!M198,WeightedParse!P198,WeightedParse!Q198,WeightedParse!S198,WeightedParse!T198,WeightedParse!U198,WeightedParse!V198,WeightedParse!W198,WeightedParse!X198,WeightedParse!Y198,WeightedParse!Z198,WeightedParse!AE198,WeightedParse!AG198,WeightedParse!AL198,WeightedParse!AN198,WeightedParse!AP198),HARMEAN(WeightedParse!K198,WeightedParse!M198,WeightedParse!P198,WeightedParse!Q198,WeightedParse!S198,WeightedParse!T198,WeightedParse!U198,WeightedParse!V198,WeightedParse!W198,WeightedParse!X198,WeightedParse!Y198,WeightedParse!Z198,WeightedParse!AE198,WeightedParse!AG198,WeightedParse!AL198,WeightedParse!AN198,WeightedParse!AP198)*Variables!$B$5),"")</f>
        <v/>
      </c>
      <c r="O198" s="114" t="str">
        <f>IF($A198&gt;"",IF(AND(EXACT(SquadExport!$BO198,TRUE),EXACT(SquadExport!$BL198,TRUE)),HARMEAN(WeightedParse!I198,WeightedParse!K198,WeightedParse!M198,WeightedParse!P198,WeightedParse!Q198,WeightedParse!S198,WeightedParse!T198,WeightedParse!V198,WeightedParse!W198,WeightedParse!X198,WeightedParse!Y198,WeightedParse!Z198,WeightedParse!AB198,WeightedParse!AE198,WeightedParse!AF198,WeightedParse!AG198,WeightedParse!AJ198,WeightedParse!AK198,WeightedParse!AL198,WeightedParse!AN198,WeightedParse!AO198,WeightedParse!AP198),HARMEAN(WeightedParse!I198,WeightedParse!K198,WeightedParse!M198,WeightedParse!P198,WeightedParse!Q198,WeightedParse!S198,WeightedParse!T198,WeightedParse!V198,WeightedParse!W198,WeightedParse!X198,WeightedParse!Y198,WeightedParse!Z198,WeightedParse!AB198,WeightedParse!AE198,WeightedParse!AF198,WeightedParse!AG198,WeightedParse!AJ198,WeightedParse!AK198,WeightedParse!AL198,WeightedParse!AN198,WeightedParse!AO198,WeightedParse!AP198)*Variables!$B$5),"")</f>
        <v/>
      </c>
      <c r="P198" s="114" t="str">
        <f>IF($A198&gt;"",IF(AND(OR(EXACT(SquadExport!$BO198,TRUE),EXACT(SquadExport!$BP198,TRUE)),OR(EXACT(SquadExport!$BK198,TRUE),EXACT(SquadExport!$BM198,TRUE))),HARMEAN(WeightedParse!M198,WeightedParse!P198,WeightedParse!S198,WeightedParse!U198,WeightedParse!V198,WeightedParse!W198,WeightedParse!Y198,WeightedParse!AE198,WeightedParse!AF198,WeightedParse!AP198),HARMEAN(WeightedParse!M198,WeightedParse!P198,WeightedParse!S198,WeightedParse!U198,WeightedParse!V198,WeightedParse!W198,WeightedParse!Y198,WeightedParse!AE198,WeightedParse!AF198,WeightedParse!AP198)*Variables!$B$5),"")</f>
        <v/>
      </c>
      <c r="Q198" s="114" t="str">
        <f>IF($A198&gt;"",IF(AND(OR(EXACT(SquadExport!$BO198,TRUE),EXACT(SquadExport!$BP198,TRUE)),OR(EXACT(SquadExport!$BK198,TRUE),EXACT(SquadExport!$BM198,TRUE))),HARMEAN(WeightedParse!H198,WeightedParse!P198,WeightedParse!Q198,WeightedParse!S198,WeightedParse!T198,WeightedParse!V198,WeightedParse!X198,WeightedParse!Y198,WeightedParse!Z198,WeightedParse!AE198,WeightedParse!AF198,WeightedParse!AH198,WeightedParse!AN198,WeightedParse!AO198),HARMEAN(WeightedParse!H198,WeightedParse!P198,WeightedParse!Q198,WeightedParse!S198,WeightedParse!T198,WeightedParse!V198,WeightedParse!X198,WeightedParse!Y198,WeightedParse!Z198,WeightedParse!AE198,WeightedParse!AF198,WeightedParse!AH198,WeightedParse!AN198,WeightedParse!AO198)*Variables!$B$5),"")</f>
        <v/>
      </c>
      <c r="R198" s="115" t="str">
        <f>IF($A198&gt;"",IF(AND(OR(EXACT(SquadExport!$BO198,TRUE),EXACT(SquadExport!$BP198,TRUE)),OR(EXACT(SquadExport!$BK198,TRUE),EXACT(SquadExport!$BM198,TRUE))),HARMEAN(WeightedParse!H198,WeightedParse!I198,WeightedParse!K198,WeightedParse!P198,WeightedParse!Q198,WeightedParse!S198,WeightedParse!T198,WeightedParse!V198,WeightedParse!Y198,WeightedParse!Z198,WeightedParse!AD198,WeightedParse!AE198,WeightedParse!AF198,WeightedParse!AH198,WeightedParse!AI198,WeightedParse!AJ198,WeightedParse!AN198,WeightedParse!AO198),HARMEAN(WeightedParse!H198,WeightedParse!I198,WeightedParse!K198,WeightedParse!P198,WeightedParse!Q198,WeightedParse!S198,WeightedParse!T198,WeightedParse!V198,WeightedParse!Y198,WeightedParse!Z198,WeightedParse!AD198,WeightedParse!AE198,WeightedParse!AF198,WeightedParse!AH198,WeightedParse!AI198,WeightedParse!AJ198,WeightedParse!AN198,WeightedParse!AO198)*Variables!$B$5),"")</f>
        <v/>
      </c>
      <c r="S198" s="115" t="str">
        <f>IF($A198&gt;"",IF(AND(OR(EXACT(SquadExport!$BO198,TRUE),EXACT(SquadExport!$BP198,TRUE)),OR(EXACT(SquadExport!$BK198,TRUE),EXACT(SquadExport!$BM198,TRUE))),HARMEAN(WeightedParse!H198,WeightedParse!I198,WeightedParse!K198,WeightedParse!Q198,WeightedParse!S198,WeightedParse!T198,WeightedParse!V198,WeightedParse!X198,WeightedParse!Z198,WeightedParse!AB198,WeightedParse!AD198,WeightedParse!AF198,WeightedParse!AG198,WeightedParse!AH198,WeightedParse!AI198,WeightedParse!AJ198,WeightedParse!AK198,WeightedParse!AN198,WeightedParse!AO198),HARMEAN(WeightedParse!H198,WeightedParse!I198,WeightedParse!K198,WeightedParse!Q198,WeightedParse!S198,WeightedParse!T198,WeightedParse!V198,WeightedParse!X198,WeightedParse!Z198,WeightedParse!AB198,WeightedParse!AD198,WeightedParse!AF198,WeightedParse!AG198,WeightedParse!AH198,WeightedParse!AI198,WeightedParse!AJ198,WeightedParse!AK198,WeightedParse!AN198,WeightedParse!AO198)*Variables!$B$5),"")</f>
        <v/>
      </c>
      <c r="T198" s="114" t="str">
        <f>IF($A198&gt;"",IF(AND(OR(EXACT(SquadExport!$BO198,TRUE),EXACT(SquadExport!$BP198,TRUE)),OR(EXACT(SquadExport!$BK198,TRUE),EXACT(SquadExport!$BM198,TRUE))),HARMEAN(WeightedParse!I198,WeightedParse!K198,WeightedParse!N198,WeightedParse!P198,WeightedParse!Q198,WeightedParse!S198,WeightedParse!T198,WeightedParse!V198,WeightedParse!X198,WeightedParse!Y198,WeightedParse!Z198,WeightedParse!AB198,WeightedParse!AD198,WeightedParse!AE198,WeightedParse!AF198,WeightedParse!AH198,WeightedParse!AI198,WeightedParse!AJ198,WeightedParse!AN198,WeightedParse!AO198)*WeightedParse!BD198,(HARMEAN(WeightedParse!I198,WeightedParse!K198,WeightedParse!N198,WeightedParse!P198,WeightedParse!Q198,WeightedParse!S198,WeightedParse!T198,WeightedParse!V198,WeightedParse!X198,WeightedParse!Y198,WeightedParse!Z198,WeightedParse!AB198,WeightedParse!AD198,WeightedParse!AE198,WeightedParse!AF198,WeightedParse!AH198,WeightedParse!AI198,WeightedParse!AJ198,WeightedParse!AN198,WeightedParse!AO198)*WeightedParse!BD198)*Variables!$B$5),"")</f>
        <v/>
      </c>
      <c r="U198" s="114" t="str">
        <f>IF($A198&gt;"",IF(EXACT(SquadExport!$BQ198,TRUE),HARMEAN(WeightedParse!P198,WeightedParse!S198,WeightedParse!V198,WeightedParse!X198,WeightedParse!Y198,WeightedParse!Z198,WeightedParse!AE198,WeightedParse!AF198,WeightedParse!AP198),HARMEAN(WeightedParse!P198,WeightedParse!S198,WeightedParse!V198,WeightedParse!X198,WeightedParse!Y198,WeightedParse!Z198,WeightedParse!AE198,WeightedParse!AF198,WeightedParse!AP198)*Variables!$B$5),"")</f>
        <v/>
      </c>
      <c r="V198" s="114" t="str">
        <f>IF($A198&gt;"",IF(EXACT(SquadExport!$BQ198,TRUE),HARMEAN(WeightedParse!K198,WeightedParse!Q198,WeightedParse!S198,WeightedParse!T198,WeightedParse!V198,WeightedParse!X198,WeightedParse!Z198,WeightedParse!AE198,WeightedParse!AF198,WeightedParse!AG198,WeightedParse!AH198,WeightedParse!AK198),HARMEAN(WeightedParse!K198,WeightedParse!Q198,WeightedParse!S198,WeightedParse!T198,WeightedParse!V198,WeightedParse!X198,WeightedParse!Z198,WeightedParse!AE198,WeightedParse!AF198,WeightedParse!AG198,WeightedParse!AH198,WeightedParse!AK198)*Variables!$B$5),"")</f>
        <v/>
      </c>
      <c r="W198" s="114" t="str">
        <f>IF($A198&gt;"",IF(EXACT(SquadExport!$BQ198,TRUE),HARMEAN(WeightedParse!I198,WeightedParse!K198,WeightedParse!N198,WeightedParse!Q198,WeightedParse!T198,WeightedParse!V198,WeightedParse!X198,WeightedParse!Z198,WeightedParse!AB198,WeightedParse!AD198,WeightedParse!AF198,WeightedParse!AG198,WeightedParse!AK198),HARMEAN(WeightedParse!I198,WeightedParse!K198,WeightedParse!N198,WeightedParse!Q198,WeightedParse!T198,WeightedParse!V198,WeightedParse!X198,WeightedParse!Z198,WeightedParse!AB198,WeightedParse!AD198,WeightedParse!AF198,WeightedParse!AG198,WeightedParse!AK198)*Variables!$B$5),"")</f>
        <v/>
      </c>
      <c r="X198" s="114" t="str">
        <f>IF($A198&gt;"",IF(EXACT(SquadExport!$BQ198,TRUE),HARMEAN(WeightedParse!K198,WeightedParse!P198,WeightedParse!Q198,WeightedParse!S198,WeightedParse!U198,WeightedParse!V198,WeightedParse!X198,WeightedParse!Y198,WeightedParse!Z198,WeightedParse!AE198,WeightedParse!AF198,WeightedParse!AH198,WeightedParse!AO198,WeightedParse!AP198),HARMEAN(WeightedParse!K198,WeightedParse!P198,WeightedParse!Q198,WeightedParse!S198,WeightedParse!U198,WeightedParse!V198,WeightedParse!X198,WeightedParse!Y198,WeightedParse!Z198,WeightedParse!AE198,WeightedParse!AF198,WeightedParse!AH198,WeightedParse!AO198,WeightedParse!AP198)*Variables!$B$5),"")</f>
        <v/>
      </c>
      <c r="Y198" s="114" t="str">
        <f>IF($A198&gt;"",IF(EXACT(SquadExport!$BQ198,TRUE),HARMEAN(WeightedParse!P198,WeightedParse!Q198,WeightedParse!S198,WeightedParse!U198,WeightedParse!V198,WeightedParse!W198,WeightedParse!Y198,WeightedParse!AE198,WeightedParse!AF198,WeightedParse!AH198,WeightedParse!AJ198,WeightedParse!AN198,WeightedParse!AO198,WeightedParse!AP198),HARMEAN(WeightedParse!P198,WeightedParse!Q198,WeightedParse!S198,WeightedParse!U198,WeightedParse!V198,WeightedParse!W198,WeightedParse!Y198,WeightedParse!AE198,WeightedParse!AF198,WeightedParse!AH198,WeightedParse!AJ198,WeightedParse!AN198,WeightedParse!AO198,WeightedParse!AP198)*Variables!$B$5),"")</f>
        <v/>
      </c>
      <c r="Z198" s="114" t="str">
        <f>IF($A198&gt;"",IF(EXACT(SquadExport!$BQ198,TRUE),HARMEAN(WeightedParse!M198,WeightedParse!P198,WeightedParse!Q198,WeightedParse!S198,WeightedParse!U198,WeightedParse!V198,WeightedParse!W198,WeightedParse!X198,WeightedParse!Y198,WeightedParse!Z198,WeightedParse!AE198,WeightedParse!AF198,WeightedParse!AH198,WeightedParse!AL198,WeightedParse!AO198,WeightedParse!AP198),HARMEAN(WeightedParse!M198,WeightedParse!P198,WeightedParse!Q198,WeightedParse!S198,WeightedParse!U198,WeightedParse!V198,WeightedParse!W198,WeightedParse!X198,WeightedParse!Y198,WeightedParse!Z198,WeightedParse!AE198,WeightedParse!AF198,WeightedParse!AH198,WeightedParse!AL198,WeightedParse!AO198,WeightedParse!AP198)*Variables!$B$5),"")</f>
        <v/>
      </c>
      <c r="AA198" s="114" t="str">
        <f>IF($A198&gt;"",IF(EXACT(SquadExport!$BQ198,TRUE),HARMEAN(WeightedParse!J198,WeightedParse!K198,WeightedParse!N198,WeightedParse!P198,WeightedParse!Q198,WeightedParse!S198,WeightedParse!V198,WeightedParse!X198,WeightedParse!Y198,WeightedParse!Z198,WeightedParse!AD198,WeightedParse!AE198,WeightedParse!AH198,WeightedParse!AI198,WeightedParse!AK198,WeightedParse!AN198,WeightedParse!AO198,WeightedParse!AP198),HARMEAN(WeightedParse!J198,WeightedParse!K198,WeightedParse!N198,WeightedParse!P198,WeightedParse!Q198,WeightedParse!S198,WeightedParse!V198,WeightedParse!X198,WeightedParse!Y198,WeightedParse!Z198,WeightedParse!AD198,WeightedParse!AE198,WeightedParse!AH198,WeightedParse!AI198,WeightedParse!AK198,WeightedParse!AN198,WeightedParse!AO198,WeightedParse!AP198)*Variables!$B$5),"")</f>
        <v/>
      </c>
      <c r="AB198" s="114" t="str">
        <f>IF($A198&gt;"",IF(AND(EXACT(SquadExport!$BR198,TRUE),EXACT(SquadExport!$BL198,TRUE)),HARMEAN(WeightedParse!I198,WeightedParse!K198,WeightedParse!N198,WeightedParse!Q198,WeightedParse!T198,WeightedParse!V198,WeightedParse!X198,WeightedParse!Y198,WeightedParse!Z198,WeightedParse!AD198,WeightedParse!AE198,WeightedParse!AF198,WeightedParse!AG198,WeightedParse!AH198,WeightedParse!AI198,WeightedParse!AJ198,WeightedParse!AK198,WeightedParse!AN198,WeightedParse!AO198),HARMEAN(WeightedParse!I198,WeightedParse!K198,WeightedParse!N198,WeightedParse!Q198,WeightedParse!T198,WeightedParse!V198,WeightedParse!X198,WeightedParse!Y198,WeightedParse!Z198,WeightedParse!AD198,WeightedParse!AE198,WeightedParse!AF198,WeightedParse!AG198,WeightedParse!AH198,WeightedParse!AI198,WeightedParse!AJ198,WeightedParse!AK198,WeightedParse!AN198,WeightedParse!AO198)*Variables!$B$5),"")</f>
        <v/>
      </c>
      <c r="AC198" s="114" t="str">
        <f>IF($A198&gt;"",IF(AND(EXACT(SquadExport!$BR198,TRUE),EXACT(SquadExport!$BL198,TRUE)),HARMEAN(WeightedParse!K198,WeightedParse!Q198,WeightedParse!S198,WeightedParse!T198,WeightedParse!V198,WeightedParse!X198,WeightedParse!Y198,WeightedParse!Z198,WeightedParse!AD198,WeightedParse!AE198,WeightedParse!AF198,WeightedParse!AG198,WeightedParse!AH198,WeightedParse!AO198),HARMEAN(WeightedParse!K198,WeightedParse!Q198,WeightedParse!S198,WeightedParse!T198,WeightedParse!V198,WeightedParse!X198,WeightedParse!Y198,WeightedParse!Z198,WeightedParse!AD198,WeightedParse!AE198,WeightedParse!AF198,WeightedParse!AG198,WeightedParse!AH198,WeightedParse!AO198)*Variables!$B$5),"")</f>
        <v/>
      </c>
      <c r="AD198" s="114" t="str">
        <f>IF($A198&gt;"",IF(AND(EXACT(SquadExport!$BR198,TRUE),EXACT(SquadExport!$BL198,TRUE)),HARMEAN(WeightedParse!I198,WeightedParse!J198,WeightedParse!K198,WeightedParse!N198,WeightedParse!Q198,WeightedParse!S198,WeightedParse!T198,WeightedParse!V198,WeightedParse!X198,WeightedParse!Z198,WeightedParse!AB198,WeightedParse!AD198,WeightedParse!AG198,WeightedParse!AH198,WeightedParse!AI198,WeightedParse!AK198,WeightedParse!AO198),HARMEAN(WeightedParse!I198,WeightedParse!J198,WeightedParse!K198,WeightedParse!N198,WeightedParse!Q198,WeightedParse!S198,WeightedParse!T198,WeightedParse!V198,WeightedParse!X198,WeightedParse!Z198,WeightedParse!AB198,WeightedParse!AD198,WeightedParse!AG198,WeightedParse!AH198,WeightedParse!AI198,WeightedParse!AK198,WeightedParse!AO198)*Variables!$B$5),"")</f>
        <v/>
      </c>
      <c r="AE198" s="114" t="str">
        <f>IF($A198&gt;"",IF(AND(EXACT(SquadExport!$BR198,TRUE),EXACT(SquadExport!$BL198,TRUE)),HARMEAN(WeightedParse!K198,WeightedParse!N198,WeightedParse!P198,WeightedParse!Q198,WeightedParse!S198,WeightedParse!T198,WeightedParse!U198,WeightedParse!V198,WeightedParse!X198,WeightedParse!Y198,WeightedParse!Z198,WeightedParse!AD198,WeightedParse!AE198,WeightedParse!AF198,WeightedParse!AG198,WeightedParse!AH198,WeightedParse!AI198,WeightedParse!AO198),HARMEAN(WeightedParse!K198,WeightedParse!N198,WeightedParse!P198,WeightedParse!Q198,WeightedParse!S198,WeightedParse!T198,WeightedParse!U198,WeightedParse!V198,WeightedParse!X198,WeightedParse!Y198,WeightedParse!Z198,WeightedParse!AD198,WeightedParse!AE198,WeightedParse!AF198,WeightedParse!AG198,WeightedParse!AH198,WeightedParse!AI198,WeightedParse!AO198)*Variables!$B$5),"")</f>
        <v/>
      </c>
      <c r="AF198" s="114" t="str">
        <f>IF($A198&gt;"",IF(AND(EXACT(SquadExport!$BR198,TRUE),EXACT(SquadExport!$BL198,TRUE)),HARMEAN(WeightedParse!I198,WeightedParse!J198,WeightedParse!K198,WeightedParse!N198,WeightedParse!Q198,WeightedParse!S198,WeightedParse!T198,WeightedParse!U198,WeightedParse!V198,WeightedParse!X198,WeightedParse!Z198,WeightedParse!AD198,WeightedParse!AE198,WeightedParse!AF198,WeightedParse!AH198,WeightedParse!AI198,WeightedParse!AK198,WeightedParse!AN198,WeightedParse!AO198,WeightedParse!AP198),HARMEAN(WeightedParse!I198,WeightedParse!J198,WeightedParse!K198,WeightedParse!N198,WeightedParse!Q198,WeightedParse!S198,WeightedParse!T198,WeightedParse!U198,WeightedParse!V198,WeightedParse!X198,WeightedParse!Z198,WeightedParse!AD198,WeightedParse!AE198,WeightedParse!AF198,WeightedParse!AH198,WeightedParse!AI198,WeightedParse!AK198,WeightedParse!AN198,WeightedParse!AO198,WeightedParse!AP198)*Variables!$B$5),"")</f>
        <v/>
      </c>
      <c r="AG198" s="114" t="str">
        <f>IF($A198&gt;"",IF(AND(OR(EXACT(SquadExport!$BR198,TRUE),EXACT(SquadExport!$BS198,TRUE)),OR(EXACT(SquadExport!$BK198,TRUE),EXACT(SquadExport!$BM198,TRUE))),HARMEAN(WeightedParse!I198,WeightedParse!K198,WeightedParse!Q198,WeightedParse!T198,WeightedParse!X198,WeightedParse!Z198,WeightedParse!AD198,WeightedParse!AF198,WeightedParse!AG198,WeightedParse!AJ198),HARMEAN(WeightedParse!I198,WeightedParse!K198,WeightedParse!Q198,WeightedParse!T198,WeightedParse!X198,WeightedParse!Z198,WeightedParse!AD198,WeightedParse!AF198,WeightedParse!AG198,WeightedParse!AJ198)*Variables!$B$5),"")</f>
        <v/>
      </c>
      <c r="AH198" s="114" t="str">
        <f>IF($A198&gt;"",IF(AND(OR(EXACT(SquadExport!$BR198,TRUE),EXACT(SquadExport!$BS198,TRUE)),OR(EXACT(SquadExport!$BK198,TRUE),EXACT(SquadExport!$BM198,TRUE))),HARMEAN(WeightedParse!H198,WeightedParse!K198,WeightedParse!P198,WeightedParse!Q198,WeightedParse!S198,WeightedParse!T198,WeightedParse!V198,WeightedParse!X198,WeightedParse!Y198,WeightedParse!Z198,WeightedParse!AD198,WeightedParse!AE198,WeightedParse!AF198,WeightedParse!AG198,WeightedParse!AH198,WeightedParse!AO198),HARMEAN(WeightedParse!H198,WeightedParse!K198,WeightedParse!P198,WeightedParse!Q198,WeightedParse!S198,WeightedParse!T198,WeightedParse!V198,WeightedParse!X198,WeightedParse!Y198,WeightedParse!Z198,WeightedParse!AD198,WeightedParse!AE198,WeightedParse!AF198,WeightedParse!AG198,WeightedParse!AH198,WeightedParse!AO198)*Variables!$B$5),"")</f>
        <v/>
      </c>
      <c r="AI198" s="114" t="str">
        <f>IF($A198&gt;"",IF(AND(OR(EXACT(SquadExport!$BR198,TRUE),EXACT(SquadExport!$BS198,TRUE)),OR(EXACT(SquadExport!$BK198,TRUE),EXACT(SquadExport!$BM198,TRUE))),HARMEAN(WeightedParse!H198,WeightedParse!I198,WeightedParse!K198,WeightedParse!P198,WeightedParse!Q198,WeightedParse!S198,WeightedParse!T198,WeightedParse!U198,WeightedParse!V198,WeightedParse!X198,WeightedParse!Y198,WeightedParse!Z198,WeightedParse!AD198,WeightedParse!AE198,WeightedParse!AF198,WeightedParse!AH198,WeightedParse!AI198,WeightedParse!AO198),HARMEAN(WeightedParse!H198,WeightedParse!I198,WeightedParse!K198,WeightedParse!P198,WeightedParse!Q198,WeightedParse!S198,WeightedParse!T198,WeightedParse!U198,WeightedParse!V198,WeightedParse!X198,WeightedParse!Y198,WeightedParse!Z198,WeightedParse!AD198,WeightedParse!AE198,WeightedParse!AF198,WeightedParse!AH198,WeightedParse!AI198,WeightedParse!AO198)*Variables!$B$5),"")</f>
        <v/>
      </c>
      <c r="AJ198" s="114" t="str">
        <f>IF($A198&gt;"",IF(AND(OR(EXACT(SquadExport!$BR198,TRUE),EXACT(SquadExport!$BS198,TRUE)),OR(EXACT(SquadExport!$BK198,TRUE),EXACT(SquadExport!$BM198,TRUE))),HARMEAN(WeightedParse!H198,WeightedParse!K198,WeightedParse!M198,WeightedParse!V198,WeightedParse!W198,WeightedParse!AD198,WeightedParse!AF198,WeightedParse!AH198,WeightedParse!AK198,WeightedParse!AL198,WeightedParse!AO198,WeightedParse!AP198)*(CONVERT(LEFT(SquadExport!$E198,FIND("'",SquadExport!$E198)-1)+((MID(SquadExport!$E198,FIND("'",SquadExport!$E198)+1,LEN(SquadExport!$E198)-FIND("'",SquadExport!$E198)-1))/12),"ft","m")-1)/(Variables!$C$4-1),(HARMEAN(WeightedParse!H198,WeightedParse!K198,WeightedParse!M198,WeightedParse!V198,WeightedParse!W198,WeightedParse!AD198,WeightedParse!AF198,WeightedParse!AH198,WeightedParse!AK198,WeightedParse!AL198,WeightedParse!AO198,WeightedParse!AP198)*(CONVERT(LEFT(SquadExport!$E198,FIND("'",SquadExport!$E198)-1)+((MID(SquadExport!$E198,FIND("'",SquadExport!$E198)+1,LEN(SquadExport!$E198)-FIND("'",SquadExport!$E198)-1))/12),"ft","m")-1)/(Variables!$C$4-1))*Variables!$B$5),"")</f>
        <v/>
      </c>
      <c r="AK198" s="114" t="str">
        <f>IF($A198&gt;"",IF(AND(OR(EXACT(SquadExport!$BR198,TRUE),EXACT(SquadExport!$BS198,TRUE)),OR(EXACT(SquadExport!$BK198,TRUE),EXACT(SquadExport!$BM198,TRUE))),HARMEAN(WeightedParse!J198,WeightedParse!K198,WeightedParse!T198,WeightedParse!V198,WeightedParse!X198,WeightedParse!Y198,WeightedParse!Z198,WeightedParse!AD198,WeightedParse!AH198,WeightedParse!AI198,WeightedParse!AK198,WeightedParse!AO198),HARMEAN(WeightedParse!J198,WeightedParse!K198,WeightedParse!T198,WeightedParse!V198,WeightedParse!X198,WeightedParse!Y198,WeightedParse!Z198,WeightedParse!AD198,WeightedParse!AH198,WeightedParse!AI198,WeightedParse!AK198,WeightedParse!AO198)*Variables!$B$5),"")</f>
        <v/>
      </c>
      <c r="AL198" s="114" t="str">
        <f>IF($A198&gt;"",IF(AND(OR(EXACT(SquadExport!$BR198,TRUE),EXACT(SquadExport!$BS198,TRUE)),OR(EXACT(SquadExport!$BK198,TRUE),EXACT(SquadExport!$BM198,TRUE))),HARMEAN(WeightedParse!H198,WeightedParse!I198,WeightedParse!K198,WeightedParse!Q198,WeightedParse!T198,WeightedParse!V198,WeightedParse!AB198,WeightedParse!AD198,WeightedParse!AH198,WeightedParse!AI198,WeightedParse!AJ198,WeightedParse!AN198,WeightedParse!AO198),HARMEAN(WeightedParse!H198,WeightedParse!I198,WeightedParse!K198,WeightedParse!Q198,WeightedParse!T198,WeightedParse!V198,WeightedParse!AB198,WeightedParse!AD198,WeightedParse!AH198,WeightedParse!AI198,WeightedParse!AJ198,WeightedParse!AN198,WeightedParse!AO198)*Variables!$B$5),"")</f>
        <v/>
      </c>
      <c r="AM198" s="114" t="str">
        <f>IF($A198&gt;"",IF(AND(OR(EXACT(SquadExport!$BR198,TRUE),EXACT(SquadExport!$BS198,TRUE)),OR(EXACT(SquadExport!$BK198,TRUE),EXACT(SquadExport!$BM198,TRUE))),HARMEAN(WeightedParse!I198,WeightedParse!J198,WeightedParse!K198,WeightedParse!N198,WeightedParse!Q198,WeightedParse!T198,WeightedParse!V198,WeightedParse!X198,WeightedParse!AB198,WeightedParse!AD198,WeightedParse!AG198,WeightedParse!AI198,WeightedParse!AJ198,WeightedParse!AK198,WeightedParse!AN198)*WeightedParse!BD198,(HARMEAN(WeightedParse!I198,WeightedParse!J198,WeightedParse!K198,WeightedParse!N198,WeightedParse!Q198,WeightedParse!T198,WeightedParse!V198,WeightedParse!X198,WeightedParse!AB198,WeightedParse!AD198,WeightedParse!AG198,WeightedParse!AI198,WeightedParse!AJ198,WeightedParse!AK198,WeightedParse!AN198)*WeightedParse!BD198)*Variables!$B$5),"")</f>
        <v/>
      </c>
      <c r="AN198" s="114" t="str">
        <f>IF($A198&gt;"",IF(AND(OR(EXACT(SquadExport!$BR198,TRUE),EXACT(SquadExport!$BS198,TRUE)),OR(EXACT(SquadExport!$BK198,TRUE),EXACT(SquadExport!$BM198,TRUE))),HARMEAN(WeightedParse!H198,WeightedParse!I198,WeightedParse!K198,WeightedParse!N198,WeightedParse!Q198,WeightedParse!T198,WeightedParse!V198,WeightedParse!X198,WeightedParse!Z198,WeightedParse!AD198,WeightedParse!AG198,WeightedParse!AH198,WeightedParse!AI198,WeightedParse!AJ198,WeightedParse!AN198,WeightedParse!AO198)*WeightedParse!BD198,(HARMEAN(WeightedParse!H198,WeightedParse!I198,WeightedParse!K198,WeightedParse!N198,WeightedParse!Q198,WeightedParse!T198,WeightedParse!V198,WeightedParse!X198,WeightedParse!Z198,WeightedParse!AD198,WeightedParse!AG198,WeightedParse!AH198,WeightedParse!AI198,WeightedParse!AJ198,WeightedParse!AN198,WeightedParse!AO198)*WeightedParse!BD198)*Variables!$B$5),"")</f>
        <v/>
      </c>
      <c r="AO198" s="114" t="str">
        <f>IF($A198&gt;"",IF(AND(EXACT(SquadExport!$BS198,TRUE),EXACT(SquadExport!$BL198,TRUE)),HARMEAN(WeightedParse!K198,WeightedParse!Q198,WeightedParse!T198,WeightedParse!V198,WeightedParse!X198,WeightedParse!Z198,WeightedParse!AB198,WeightedParse!AD198,WeightedParse!AG198,WeightedParse!AK198),HARMEAN(WeightedParse!K198,WeightedParse!Q198,WeightedParse!T198,WeightedParse!V198,WeightedParse!X198,WeightedParse!Z198,WeightedParse!AB198,WeightedParse!AD198,WeightedParse!AG198,WeightedParse!AK198)*Variables!$B$5),"")</f>
        <v/>
      </c>
      <c r="AP198" s="114" t="str">
        <f>IF($A198&gt;"",IF(AND(EXACT(SquadExport!$BS198,TRUE),EXACT(SquadExport!$BL198,TRUE)),HARMEAN(WeightedParse!I198,WeightedParse!K198,WeightedParse!Q198,WeightedParse!T198,WeightedParse!V198,WeightedParse!X198,WeightedParse!Z198,WeightedParse!AB198,WeightedParse!AD198,WeightedParse!AF198,WeightedParse!AG198,WeightedParse!AI198,WeightedParse!AJ198),HARMEAN(WeightedParse!I198,WeightedParse!K198,WeightedParse!Q198,WeightedParse!T198,WeightedParse!V198,WeightedParse!X198,WeightedParse!Z198,WeightedParse!AB198,WeightedParse!AD198,WeightedParse!AF198,WeightedParse!AG198,WeightedParse!AI198,WeightedParse!AJ198)*Variables!$B$5),"")</f>
        <v/>
      </c>
      <c r="AQ198" s="114" t="str">
        <f>IF($A198&gt;"",IF(AND(EXACT(SquadExport!$BS198,TRUE),EXACT(SquadExport!$BL198,TRUE)),HARMEAN(WeightedParse!I198,WeightedParse!J198,WeightedParse!K198,WeightedParse!Q198,WeightedParse!T198,WeightedParse!V198,WeightedParse!X198,WeightedParse!Z198,WeightedParse!AB198,WeightedParse!AD198,WeightedParse!AG198,WeightedParse!AI198,WeightedParse!AJ198,WeightedParse!AK198),HARMEAN(WeightedParse!I198,WeightedParse!J198,WeightedParse!K198,WeightedParse!Q198,WeightedParse!T198,WeightedParse!V198,WeightedParse!X198,WeightedParse!Z198,WeightedParse!AB198,WeightedParse!AD198,WeightedParse!AG198,WeightedParse!AI198,WeightedParse!AJ198,WeightedParse!AK198)*Variables!$B$5),"")</f>
        <v/>
      </c>
      <c r="AR198" s="114" t="str">
        <f>IF($A198&gt;"",IF(AND(EXACT(SquadExport!$BS198,TRUE),EXACT(SquadExport!$BL198,TRUE)),HARMEAN(WeightedParse!I198,WeightedParse!J198,WeightedParse!K198,WeightedParse!Q198,WeightedParse!T198,WeightedParse!V198,WeightedParse!X198,WeightedParse!Y198,WeightedParse!Z198,WeightedParse!AD198,WeightedParse!AH198,WeightedParse!AI198,WeightedParse!AJ198,WeightedParse!AK198,WeightedParse!AN198,WeightedParse!AO198),HARMEAN(WeightedParse!I198,WeightedParse!J198,WeightedParse!K198,WeightedParse!Q198,WeightedParse!T198,WeightedParse!V198,WeightedParse!X198,WeightedParse!Y198,WeightedParse!Z198,WeightedParse!AD198,WeightedParse!AH198,WeightedParse!AI198,WeightedParse!AJ198,WeightedParse!AK198,WeightedParse!AN198,WeightedParse!AO198)*Variables!$B$5),"")</f>
        <v/>
      </c>
      <c r="AS198" s="114" t="str">
        <f>IF($A198&gt;"",IF(AND(EXACT(SquadExport!$BT198,TRUE),EXACT(SquadExport!$BL198,TRUE)),HARMEAN(WeightedParse!J198,WeightedParse!K198,WeightedParse!M198,WeightedParse!T198,WeightedParse!V198,WeightedParse!X198,WeightedParse!Z198,WeightedParse!AD198,WeightedParse!AI198),(HARMEAN(WeightedParse!J198,WeightedParse!K198,WeightedParse!M198,WeightedParse!T198,WeightedParse!V198,WeightedParse!X198,WeightedParse!Z198,WeightedParse!AD198,WeightedParse!AI198)*Variables!$B$5)),"")</f>
        <v/>
      </c>
      <c r="AT198" s="114" t="str">
        <f>IF($A198&gt;"",IF(AND(EXACT(SquadExport!$BT198,TRUE),EXACT(SquadExport!$BL198,TRUE)),HARMEAN(WeightedParse!J198,WeightedParse!K198,WeightedParse!M198,WeightedParse!U198,WeightedParse!V198,WeightedParse!W198,WeightedParse!X198,WeightedParse!Z198,WeightedParse!AD198,WeightedParse!AF198,WeightedParse!AK198,WeightedParse!AL198,WeightedParse!AP198)*(CONVERT(LEFT(SquadExport!$E198,FIND("'",SquadExport!$E198)-1)+((MID(SquadExport!$E198,FIND("'",SquadExport!$E198)+1,LEN(SquadExport!$E198)-FIND("'",SquadExport!$E198)-1))/12),"ft","m")-1)/(Variables!$C$4-1),(HARMEAN(WeightedParse!J198,WeightedParse!K198,WeightedParse!M198,WeightedParse!U198,WeightedParse!V198,WeightedParse!W198,WeightedParse!X198,WeightedParse!Z198,WeightedParse!AD198,WeightedParse!AF198,WeightedParse!AK198,WeightedParse!AL198,WeightedParse!AP198)*(CONVERT(LEFT(SquadExport!$E198,FIND("'",SquadExport!$E198)-1)+((MID(SquadExport!$E198,FIND("'",SquadExport!$E198)+1,LEN(SquadExport!$E198)-FIND("'",SquadExport!$E198)-1))/12),"ft","m")-1)/(Variables!$C$4-1)))*Variables!$B$5,"")</f>
        <v/>
      </c>
      <c r="AU198" s="114" t="str">
        <f>IF($A198&gt;"",IF(AND(EXACT(SquadExport!$BT198,TRUE),EXACT(SquadExport!$BL198,TRUE)),HARMEAN(WeightedParse!I198,WeightedParse!J198,WeightedParse!K198,WeightedParse!Q198,WeightedParse!T198,WeightedParse!V198,WeightedParse!X198,WeightedParse!Z198,WeightedParse!AB198,WeightedParse!AD198,WeightedParse!AF198,WeightedParse!AG198,WeightedParse!AK198,WeightedParse!AP198),HARMEAN(WeightedParse!I198,WeightedParse!J198,WeightedParse!K198,WeightedParse!Q198,WeightedParse!T198,WeightedParse!V198,WeightedParse!X198,WeightedParse!Z198,WeightedParse!AB198,WeightedParse!AD198,WeightedParse!AF198,WeightedParse!AG198,WeightedParse!AK198,WeightedParse!AP198)*Variables!$B$5),"")</f>
        <v/>
      </c>
      <c r="AV198" s="114" t="str">
        <f>IF($A198&gt;"",IF(AND(EXACT(SquadExport!$BT198,TRUE),EXACT(SquadExport!$BL198,TRUE)),HARMEAN(WeightedParse!I198,WeightedParse!J198,WeightedParse!K198,WeightedParse!Q198,WeightedParse!T198,WeightedParse!V198,WeightedParse!X198,WeightedParse!Z198,WeightedParse!AD198,WeightedParse!AH198,WeightedParse!AI198,WeightedParse!AJ198,WeightedParse!AK198,WeightedParse!AN198,WeightedParse!AO198),HARMEAN(WeightedParse!I198,WeightedParse!J198,WeightedParse!K198,WeightedParse!Q198,WeightedParse!T198,WeightedParse!V198,WeightedParse!X198,WeightedParse!Z198,WeightedParse!AD198,WeightedParse!AH198,WeightedParse!AI198,WeightedParse!AJ198,WeightedParse!AK198,WeightedParse!AN198,WeightedParse!AO198)*Variables!$B$5),"")</f>
        <v/>
      </c>
      <c r="AW198" s="114" t="str">
        <f>IF($A198&gt;"",IF(AND(EXACT(SquadExport!$BT198,TRUE),EXACT(SquadExport!$BL198,TRUE)),HARMEAN(WeightedParse!I198,WeightedParse!J198,WeightedParse!K198,WeightedParse!Q198,WeightedParse!T198,WeightedParse!V198,WeightedParse!X198,WeightedParse!Z198,WeightedParse!AB198,WeightedParse!AD198,WeightedParse!AF198,WeightedParse!AG198,WeightedParse!AI198,WeightedParse!AJ198,WeightedParse!AK198),HARMEAN(WeightedParse!I198,WeightedParse!J198,WeightedParse!K198,WeightedParse!Q198,WeightedParse!T198,WeightedParse!V198,WeightedParse!X198,WeightedParse!Z198,WeightedParse!AB198,WeightedParse!AD198,WeightedParse!AF198,WeightedParse!AG198,WeightedParse!AI198,WeightedParse!AJ198,WeightedParse!AK198)*Variables!$B$5),"")</f>
        <v/>
      </c>
      <c r="AX198" s="114" t="str">
        <f>IF($A198&gt;"",IF(AND(EXACT(SquadExport!$BT198,TRUE),EXACT(SquadExport!$BL198,TRUE)),HARMEAN(WeightedParse!K198,WeightedParse!Q198,WeightedParse!U198,WeightedParse!V198,WeightedParse!W198,WeightedParse!X198,WeightedParse!Y198,WeightedParse!Z198,WeightedParse!AD198,WeightedParse!AF198,WeightedParse!AH198,WeightedParse!AI198,WeightedParse!AJ198,WeightedParse!AK198,WeightedParse!AN198,WeightedParse!AO198,WeightedParse!AP198),HARMEAN(WeightedParse!K198,WeightedParse!Q198,WeightedParse!U198,WeightedParse!V198,WeightedParse!W198,WeightedParse!X198,WeightedParse!Y198,WeightedParse!Z198,WeightedParse!AD198,WeightedParse!AF198,WeightedParse!AH198,WeightedParse!AI198,WeightedParse!AJ198,WeightedParse!AK198,WeightedParse!AN198,WeightedParse!AO198,WeightedParse!AP198)*Variables!$B$5),"")</f>
        <v/>
      </c>
      <c r="AY198" s="114" t="str">
        <f>IF($A198&gt;"",IF(AND(EXACT(SquadExport!$BT198,TRUE),EXACT(SquadExport!$BL198,TRUE)),HARMEAN(WeightedParse!I198,WeightedParse!J198,WeightedParse!K198,WeightedParse!M198,WeightedParse!N198,WeightedParse!Q198,WeightedParse!T198,WeightedParse!V198,WeightedParse!X198,WeightedParse!Z198,WeightedParse!AD198,WeightedParse!AF198,WeightedParse!AG198,WeightedParse!AH198,WeightedParse!AI198,WeightedParse!AJ198,WeightedParse!AK198,WeightedParse!AL198,WeightedParse!AN198,WeightedParse!AO198,WeightedParse!AP198),HARMEAN(WeightedParse!I198,WeightedParse!J198,WeightedParse!K198,WeightedParse!M198,WeightedParse!N198,WeightedParse!Q198,WeightedParse!T198,WeightedParse!V198,WeightedParse!X198,WeightedParse!Z198,WeightedParse!AD198,WeightedParse!AF198,WeightedParse!AG198,WeightedParse!AH198,WeightedParse!AI198,WeightedParse!AJ198,WeightedParse!AK198,WeightedParse!AL198,WeightedParse!AN198,WeightedParse!AO198,WeightedParse!AP198)*Variables!$B$5),"")</f>
        <v/>
      </c>
    </row>
    <row r="199" spans="1:51" ht="15" customHeight="1" x14ac:dyDescent="0.25">
      <c r="A199" s="3" t="str">
        <f>IF(WeightedParse!A199&gt;"",WeightedParse!A199,"")</f>
        <v/>
      </c>
      <c r="B199" s="4" t="str">
        <f>IF(WeightedParse!B199&gt;0,WeightedParse!B199,"")</f>
        <v/>
      </c>
      <c r="C199" s="4" t="str">
        <f>IF(A199&gt;"",IF(AND(B199&lt;=Variables!$B$8,G199&gt;2),"Youth",IF(AND(B199&lt;=Variables!$B$8,G199&lt;=2),"Prospect",IF(AND(B199&gt;=Variables!$B$9,G199&gt;2),"Old",IF(G199&gt;=3,"Reserves","First Team")))),"")</f>
        <v/>
      </c>
      <c r="D199" s="4" t="str">
        <f>SquadExport!BJ199</f>
        <v/>
      </c>
      <c r="E199" s="4" t="str">
        <f>IF(A199&gt;"",VLOOKUP(F199,Roles!A:B,2,FALSE)&amp;IF(OR(VLOOKUP(F199,Roles!$A:$B,2,FALSE)="FB",VLOOKUP(F199,Roles!$A:$B,2,FALSE)="WB",VLOOKUP(F199,Roles!$A:$B,2,FALSE)="WM",VLOOKUP(F199,Roles!$A:$B,2,FALSE)="W"),IF(AND(SquadExport!BK199=TRUE,SquadExport!BM199=TRUE,WeightedParse!BB199&gt;=WeightedParse!BC199)," (R)",IF(AND(SquadExport!BK199=TRUE,SquadExport!BM199=TRUE,WeightedParse!BB199&lt;WeightedParse!BC199)," (L)",IF(AND(SquadExport!BK199=TRUE,SquadExport!BM199=FALSE), " (L)",IF(AND(SquadExport!BK199=FALSE,SquadExport!BM199=TRUE)," (R)","")))),""),"")</f>
        <v/>
      </c>
      <c r="F199" s="4" t="str" cm="1">
        <f t="array" ref="F199">IF(A199&gt;"",INDEX($J$1:$AY$1,SUMPRODUCT(MAX(($J$2:$AY$200=MAX($J199:$AY199))*(COLUMN($J$2:$AY$200))))-COLUMN($J$1)+1),"")</f>
        <v/>
      </c>
      <c r="G199" s="4" t="str">
        <f t="shared" si="9"/>
        <v/>
      </c>
      <c r="H199" s="4" t="str">
        <f t="shared" si="10"/>
        <v/>
      </c>
      <c r="I199" s="5" t="str">
        <f t="shared" si="11"/>
        <v/>
      </c>
      <c r="J199" s="114" t="str">
        <f>IF($A199&gt;"",HARMEAN(WeightedParse!V199,WeightedParse!Y199,WeightedParse!Z199,WeightedParse!AE199,WeightedParse!AJ199,WeightedParse!AQ199,WeightedParse!AR199,WeightedParse!AS199,WeightedParse!AU199,WeightedParse!AV199,WeightedParse!AW199,WeightedParse!AY199,WeightedParse!BA199),"")</f>
        <v/>
      </c>
      <c r="K199" s="114" t="str">
        <f>IF(A199&gt;"",HARMEAN(WeightedParse!K199,WeightedParse!Q199,WeightedParse!V199,WeightedParse!X199,WeightedParse!Y199,WeightedParse!Z199,WeightedParse!AE199,WeightedParse!AG199,WeightedParse!AI199,WeightedParse!AJ199,WeightedParse!AQ199,WeightedParse!AR199,WeightedParse!AS199,WeightedParse!AU199,WeightedParse!AV199,WeightedParse!AW199,WeightedParse!AY199,WeightedParse!AZ199,WeightedParse!BA199),"")</f>
        <v/>
      </c>
      <c r="L199" s="114" t="str">
        <f>IF($A199&gt;"",IF(AND(EXACT(SquadExport!$BO199,TRUE),EXACT(SquadExport!$BL199,TRUE)),HARMEAN(WeightedParse!M199,WeightedParse!P199,WeightedParse!S199,WeightedParse!U199,WeightedParse!V199,WeightedParse!W199,WeightedParse!Y199,WeightedParse!AE199,WeightedParse!AL199,WeightedParse!AN199,WeightedParse!AP199),HARMEAN(WeightedParse!M199,WeightedParse!P199,WeightedParse!S199,WeightedParse!U199,WeightedParse!V199,WeightedParse!W199,WeightedParse!Y199,WeightedParse!AE199,WeightedParse!AL199,WeightedParse!AN199,WeightedParse!AP199)*Variables!$B$5),"")</f>
        <v/>
      </c>
      <c r="M199" s="114" t="str">
        <f>IF($A199&gt;"",IF(AND(EXACT(SquadExport!$BO199,TRUE),EXACT(SquadExport!$BL199,TRUE)),HARMEAN(WeightedParse!M199,WeightedParse!P199,WeightedParse!S199,WeightedParse!U199,WeightedParse!V199,WeightedParse!W199,WeightedParse!X199,WeightedParse!Y199,WeightedParse!Z199,WeightedParse!AE199,WeightedParse!AL199,WeightedParse!AN199,WeightedParse!AP199),HARMEAN(WeightedParse!M199,WeightedParse!P199,WeightedParse!S199,WeightedParse!U199,WeightedParse!V199,WeightedParse!W199,WeightedParse!X199,WeightedParse!Y199,WeightedParse!Z199,WeightedParse!AE199,WeightedParse!AL199,WeightedParse!AN199,WeightedParse!AP199)*Variables!$B$5),"")</f>
        <v/>
      </c>
      <c r="N199" s="114" t="str">
        <f>IF($A199&gt;"",IF(AND(EXACT(SquadExport!$BO199,TRUE),EXACT(SquadExport!$BL199,TRUE)),HARMEAN(WeightedParse!K199,WeightedParse!M199,WeightedParse!P199,WeightedParse!Q199,WeightedParse!S199,WeightedParse!T199,WeightedParse!U199,WeightedParse!V199,WeightedParse!W199,WeightedParse!X199,WeightedParse!Y199,WeightedParse!Z199,WeightedParse!AE199,WeightedParse!AG199,WeightedParse!AL199,WeightedParse!AN199,WeightedParse!AP199),HARMEAN(WeightedParse!K199,WeightedParse!M199,WeightedParse!P199,WeightedParse!Q199,WeightedParse!S199,WeightedParse!T199,WeightedParse!U199,WeightedParse!V199,WeightedParse!W199,WeightedParse!X199,WeightedParse!Y199,WeightedParse!Z199,WeightedParse!AE199,WeightedParse!AG199,WeightedParse!AL199,WeightedParse!AN199,WeightedParse!AP199)*Variables!$B$5),"")</f>
        <v/>
      </c>
      <c r="O199" s="114" t="str">
        <f>IF($A199&gt;"",IF(AND(EXACT(SquadExport!$BO199,TRUE),EXACT(SquadExport!$BL199,TRUE)),HARMEAN(WeightedParse!I199,WeightedParse!K199,WeightedParse!M199,WeightedParse!P199,WeightedParse!Q199,WeightedParse!S199,WeightedParse!T199,WeightedParse!V199,WeightedParse!W199,WeightedParse!X199,WeightedParse!Y199,WeightedParse!Z199,WeightedParse!AB199,WeightedParse!AE199,WeightedParse!AF199,WeightedParse!AG199,WeightedParse!AJ199,WeightedParse!AK199,WeightedParse!AL199,WeightedParse!AN199,WeightedParse!AO199,WeightedParse!AP199),HARMEAN(WeightedParse!I199,WeightedParse!K199,WeightedParse!M199,WeightedParse!P199,WeightedParse!Q199,WeightedParse!S199,WeightedParse!T199,WeightedParse!V199,WeightedParse!W199,WeightedParse!X199,WeightedParse!Y199,WeightedParse!Z199,WeightedParse!AB199,WeightedParse!AE199,WeightedParse!AF199,WeightedParse!AG199,WeightedParse!AJ199,WeightedParse!AK199,WeightedParse!AL199,WeightedParse!AN199,WeightedParse!AO199,WeightedParse!AP199)*Variables!$B$5),"")</f>
        <v/>
      </c>
      <c r="P199" s="114" t="str">
        <f>IF($A199&gt;"",IF(AND(OR(EXACT(SquadExport!$BO199,TRUE),EXACT(SquadExport!$BP199,TRUE)),OR(EXACT(SquadExport!$BK199,TRUE),EXACT(SquadExport!$BM199,TRUE))),HARMEAN(WeightedParse!M199,WeightedParse!P199,WeightedParse!S199,WeightedParse!U199,WeightedParse!V199,WeightedParse!W199,WeightedParse!Y199,WeightedParse!AE199,WeightedParse!AF199,WeightedParse!AP199),HARMEAN(WeightedParse!M199,WeightedParse!P199,WeightedParse!S199,WeightedParse!U199,WeightedParse!V199,WeightedParse!W199,WeightedParse!Y199,WeightedParse!AE199,WeightedParse!AF199,WeightedParse!AP199)*Variables!$B$5),"")</f>
        <v/>
      </c>
      <c r="Q199" s="114" t="str">
        <f>IF($A199&gt;"",IF(AND(OR(EXACT(SquadExport!$BO199,TRUE),EXACT(SquadExport!$BP199,TRUE)),OR(EXACT(SquadExport!$BK199,TRUE),EXACT(SquadExport!$BM199,TRUE))),HARMEAN(WeightedParse!H199,WeightedParse!P199,WeightedParse!Q199,WeightedParse!S199,WeightedParse!T199,WeightedParse!V199,WeightedParse!X199,WeightedParse!Y199,WeightedParse!Z199,WeightedParse!AE199,WeightedParse!AF199,WeightedParse!AH199,WeightedParse!AN199,WeightedParse!AO199),HARMEAN(WeightedParse!H199,WeightedParse!P199,WeightedParse!Q199,WeightedParse!S199,WeightedParse!T199,WeightedParse!V199,WeightedParse!X199,WeightedParse!Y199,WeightedParse!Z199,WeightedParse!AE199,WeightedParse!AF199,WeightedParse!AH199,WeightedParse!AN199,WeightedParse!AO199)*Variables!$B$5),"")</f>
        <v/>
      </c>
      <c r="R199" s="115" t="str">
        <f>IF($A199&gt;"",IF(AND(OR(EXACT(SquadExport!$BO199,TRUE),EXACT(SquadExport!$BP199,TRUE)),OR(EXACT(SquadExport!$BK199,TRUE),EXACT(SquadExport!$BM199,TRUE))),HARMEAN(WeightedParse!H199,WeightedParse!I199,WeightedParse!K199,WeightedParse!P199,WeightedParse!Q199,WeightedParse!S199,WeightedParse!T199,WeightedParse!V199,WeightedParse!Y199,WeightedParse!Z199,WeightedParse!AD199,WeightedParse!AE199,WeightedParse!AF199,WeightedParse!AH199,WeightedParse!AI199,WeightedParse!AJ199,WeightedParse!AN199,WeightedParse!AO199),HARMEAN(WeightedParse!H199,WeightedParse!I199,WeightedParse!K199,WeightedParse!P199,WeightedParse!Q199,WeightedParse!S199,WeightedParse!T199,WeightedParse!V199,WeightedParse!Y199,WeightedParse!Z199,WeightedParse!AD199,WeightedParse!AE199,WeightedParse!AF199,WeightedParse!AH199,WeightedParse!AI199,WeightedParse!AJ199,WeightedParse!AN199,WeightedParse!AO199)*Variables!$B$5),"")</f>
        <v/>
      </c>
      <c r="S199" s="115" t="str">
        <f>IF($A199&gt;"",IF(AND(OR(EXACT(SquadExport!$BO199,TRUE),EXACT(SquadExport!$BP199,TRUE)),OR(EXACT(SquadExport!$BK199,TRUE),EXACT(SquadExport!$BM199,TRUE))),HARMEAN(WeightedParse!H199,WeightedParse!I199,WeightedParse!K199,WeightedParse!Q199,WeightedParse!S199,WeightedParse!T199,WeightedParse!V199,WeightedParse!X199,WeightedParse!Z199,WeightedParse!AB199,WeightedParse!AD199,WeightedParse!AF199,WeightedParse!AG199,WeightedParse!AH199,WeightedParse!AI199,WeightedParse!AJ199,WeightedParse!AK199,WeightedParse!AN199,WeightedParse!AO199),HARMEAN(WeightedParse!H199,WeightedParse!I199,WeightedParse!K199,WeightedParse!Q199,WeightedParse!S199,WeightedParse!T199,WeightedParse!V199,WeightedParse!X199,WeightedParse!Z199,WeightedParse!AB199,WeightedParse!AD199,WeightedParse!AF199,WeightedParse!AG199,WeightedParse!AH199,WeightedParse!AI199,WeightedParse!AJ199,WeightedParse!AK199,WeightedParse!AN199,WeightedParse!AO199)*Variables!$B$5),"")</f>
        <v/>
      </c>
      <c r="T199" s="114" t="str">
        <f>IF($A199&gt;"",IF(AND(OR(EXACT(SquadExport!$BO199,TRUE),EXACT(SquadExport!$BP199,TRUE)),OR(EXACT(SquadExport!$BK199,TRUE),EXACT(SquadExport!$BM199,TRUE))),HARMEAN(WeightedParse!I199,WeightedParse!K199,WeightedParse!N199,WeightedParse!P199,WeightedParse!Q199,WeightedParse!S199,WeightedParse!T199,WeightedParse!V199,WeightedParse!X199,WeightedParse!Y199,WeightedParse!Z199,WeightedParse!AB199,WeightedParse!AD199,WeightedParse!AE199,WeightedParse!AF199,WeightedParse!AH199,WeightedParse!AI199,WeightedParse!AJ199,WeightedParse!AN199,WeightedParse!AO199)*WeightedParse!BD199,(HARMEAN(WeightedParse!I199,WeightedParse!K199,WeightedParse!N199,WeightedParse!P199,WeightedParse!Q199,WeightedParse!S199,WeightedParse!T199,WeightedParse!V199,WeightedParse!X199,WeightedParse!Y199,WeightedParse!Z199,WeightedParse!AB199,WeightedParse!AD199,WeightedParse!AE199,WeightedParse!AF199,WeightedParse!AH199,WeightedParse!AI199,WeightedParse!AJ199,WeightedParse!AN199,WeightedParse!AO199)*WeightedParse!BD199)*Variables!$B$5),"")</f>
        <v/>
      </c>
      <c r="U199" s="114" t="str">
        <f>IF($A199&gt;"",IF(EXACT(SquadExport!$BQ199,TRUE),HARMEAN(WeightedParse!P199,WeightedParse!S199,WeightedParse!V199,WeightedParse!X199,WeightedParse!Y199,WeightedParse!Z199,WeightedParse!AE199,WeightedParse!AF199,WeightedParse!AP199),HARMEAN(WeightedParse!P199,WeightedParse!S199,WeightedParse!V199,WeightedParse!X199,WeightedParse!Y199,WeightedParse!Z199,WeightedParse!AE199,WeightedParse!AF199,WeightedParse!AP199)*Variables!$B$5),"")</f>
        <v/>
      </c>
      <c r="V199" s="114" t="str">
        <f>IF($A199&gt;"",IF(EXACT(SquadExport!$BQ199,TRUE),HARMEAN(WeightedParse!K199,WeightedParse!Q199,WeightedParse!S199,WeightedParse!T199,WeightedParse!V199,WeightedParse!X199,WeightedParse!Z199,WeightedParse!AE199,WeightedParse!AF199,WeightedParse!AG199,WeightedParse!AH199,WeightedParse!AK199),HARMEAN(WeightedParse!K199,WeightedParse!Q199,WeightedParse!S199,WeightedParse!T199,WeightedParse!V199,WeightedParse!X199,WeightedParse!Z199,WeightedParse!AE199,WeightedParse!AF199,WeightedParse!AG199,WeightedParse!AH199,WeightedParse!AK199)*Variables!$B$5),"")</f>
        <v/>
      </c>
      <c r="W199" s="114" t="str">
        <f>IF($A199&gt;"",IF(EXACT(SquadExport!$BQ199,TRUE),HARMEAN(WeightedParse!I199,WeightedParse!K199,WeightedParse!N199,WeightedParse!Q199,WeightedParse!T199,WeightedParse!V199,WeightedParse!X199,WeightedParse!Z199,WeightedParse!AB199,WeightedParse!AD199,WeightedParse!AF199,WeightedParse!AG199,WeightedParse!AK199),HARMEAN(WeightedParse!I199,WeightedParse!K199,WeightedParse!N199,WeightedParse!Q199,WeightedParse!T199,WeightedParse!V199,WeightedParse!X199,WeightedParse!Z199,WeightedParse!AB199,WeightedParse!AD199,WeightedParse!AF199,WeightedParse!AG199,WeightedParse!AK199)*Variables!$B$5),"")</f>
        <v/>
      </c>
      <c r="X199" s="114" t="str">
        <f>IF($A199&gt;"",IF(EXACT(SquadExport!$BQ199,TRUE),HARMEAN(WeightedParse!K199,WeightedParse!P199,WeightedParse!Q199,WeightedParse!S199,WeightedParse!U199,WeightedParse!V199,WeightedParse!X199,WeightedParse!Y199,WeightedParse!Z199,WeightedParse!AE199,WeightedParse!AF199,WeightedParse!AH199,WeightedParse!AO199,WeightedParse!AP199),HARMEAN(WeightedParse!K199,WeightedParse!P199,WeightedParse!Q199,WeightedParse!S199,WeightedParse!U199,WeightedParse!V199,WeightedParse!X199,WeightedParse!Y199,WeightedParse!Z199,WeightedParse!AE199,WeightedParse!AF199,WeightedParse!AH199,WeightedParse!AO199,WeightedParse!AP199)*Variables!$B$5),"")</f>
        <v/>
      </c>
      <c r="Y199" s="114" t="str">
        <f>IF($A199&gt;"",IF(EXACT(SquadExport!$BQ199,TRUE),HARMEAN(WeightedParse!P199,WeightedParse!Q199,WeightedParse!S199,WeightedParse!U199,WeightedParse!V199,WeightedParse!W199,WeightedParse!Y199,WeightedParse!AE199,WeightedParse!AF199,WeightedParse!AH199,WeightedParse!AJ199,WeightedParse!AN199,WeightedParse!AO199,WeightedParse!AP199),HARMEAN(WeightedParse!P199,WeightedParse!Q199,WeightedParse!S199,WeightedParse!U199,WeightedParse!V199,WeightedParse!W199,WeightedParse!Y199,WeightedParse!AE199,WeightedParse!AF199,WeightedParse!AH199,WeightedParse!AJ199,WeightedParse!AN199,WeightedParse!AO199,WeightedParse!AP199)*Variables!$B$5),"")</f>
        <v/>
      </c>
      <c r="Z199" s="114" t="str">
        <f>IF($A199&gt;"",IF(EXACT(SquadExport!$BQ199,TRUE),HARMEAN(WeightedParse!M199,WeightedParse!P199,WeightedParse!Q199,WeightedParse!S199,WeightedParse!U199,WeightedParse!V199,WeightedParse!W199,WeightedParse!X199,WeightedParse!Y199,WeightedParse!Z199,WeightedParse!AE199,WeightedParse!AF199,WeightedParse!AH199,WeightedParse!AL199,WeightedParse!AO199,WeightedParse!AP199),HARMEAN(WeightedParse!M199,WeightedParse!P199,WeightedParse!Q199,WeightedParse!S199,WeightedParse!U199,WeightedParse!V199,WeightedParse!W199,WeightedParse!X199,WeightedParse!Y199,WeightedParse!Z199,WeightedParse!AE199,WeightedParse!AF199,WeightedParse!AH199,WeightedParse!AL199,WeightedParse!AO199,WeightedParse!AP199)*Variables!$B$5),"")</f>
        <v/>
      </c>
      <c r="AA199" s="114" t="str">
        <f>IF($A199&gt;"",IF(EXACT(SquadExport!$BQ199,TRUE),HARMEAN(WeightedParse!J199,WeightedParse!K199,WeightedParse!N199,WeightedParse!P199,WeightedParse!Q199,WeightedParse!S199,WeightedParse!V199,WeightedParse!X199,WeightedParse!Y199,WeightedParse!Z199,WeightedParse!AD199,WeightedParse!AE199,WeightedParse!AH199,WeightedParse!AI199,WeightedParse!AK199,WeightedParse!AN199,WeightedParse!AO199,WeightedParse!AP199),HARMEAN(WeightedParse!J199,WeightedParse!K199,WeightedParse!N199,WeightedParse!P199,WeightedParse!Q199,WeightedParse!S199,WeightedParse!V199,WeightedParse!X199,WeightedParse!Y199,WeightedParse!Z199,WeightedParse!AD199,WeightedParse!AE199,WeightedParse!AH199,WeightedParse!AI199,WeightedParse!AK199,WeightedParse!AN199,WeightedParse!AO199,WeightedParse!AP199)*Variables!$B$5),"")</f>
        <v/>
      </c>
      <c r="AB199" s="114" t="str">
        <f>IF($A199&gt;"",IF(AND(EXACT(SquadExport!$BR199,TRUE),EXACT(SquadExport!$BL199,TRUE)),HARMEAN(WeightedParse!I199,WeightedParse!K199,WeightedParse!N199,WeightedParse!Q199,WeightedParse!T199,WeightedParse!V199,WeightedParse!X199,WeightedParse!Y199,WeightedParse!Z199,WeightedParse!AD199,WeightedParse!AE199,WeightedParse!AF199,WeightedParse!AG199,WeightedParse!AH199,WeightedParse!AI199,WeightedParse!AJ199,WeightedParse!AK199,WeightedParse!AN199,WeightedParse!AO199),HARMEAN(WeightedParse!I199,WeightedParse!K199,WeightedParse!N199,WeightedParse!Q199,WeightedParse!T199,WeightedParse!V199,WeightedParse!X199,WeightedParse!Y199,WeightedParse!Z199,WeightedParse!AD199,WeightedParse!AE199,WeightedParse!AF199,WeightedParse!AG199,WeightedParse!AH199,WeightedParse!AI199,WeightedParse!AJ199,WeightedParse!AK199,WeightedParse!AN199,WeightedParse!AO199)*Variables!$B$5),"")</f>
        <v/>
      </c>
      <c r="AC199" s="114" t="str">
        <f>IF($A199&gt;"",IF(AND(EXACT(SquadExport!$BR199,TRUE),EXACT(SquadExport!$BL199,TRUE)),HARMEAN(WeightedParse!K199,WeightedParse!Q199,WeightedParse!S199,WeightedParse!T199,WeightedParse!V199,WeightedParse!X199,WeightedParse!Y199,WeightedParse!Z199,WeightedParse!AD199,WeightedParse!AE199,WeightedParse!AF199,WeightedParse!AG199,WeightedParse!AH199,WeightedParse!AO199),HARMEAN(WeightedParse!K199,WeightedParse!Q199,WeightedParse!S199,WeightedParse!T199,WeightedParse!V199,WeightedParse!X199,WeightedParse!Y199,WeightedParse!Z199,WeightedParse!AD199,WeightedParse!AE199,WeightedParse!AF199,WeightedParse!AG199,WeightedParse!AH199,WeightedParse!AO199)*Variables!$B$5),"")</f>
        <v/>
      </c>
      <c r="AD199" s="114" t="str">
        <f>IF($A199&gt;"",IF(AND(EXACT(SquadExport!$BR199,TRUE),EXACT(SquadExport!$BL199,TRUE)),HARMEAN(WeightedParse!I199,WeightedParse!J199,WeightedParse!K199,WeightedParse!N199,WeightedParse!Q199,WeightedParse!S199,WeightedParse!T199,WeightedParse!V199,WeightedParse!X199,WeightedParse!Z199,WeightedParse!AB199,WeightedParse!AD199,WeightedParse!AG199,WeightedParse!AH199,WeightedParse!AI199,WeightedParse!AK199,WeightedParse!AO199),HARMEAN(WeightedParse!I199,WeightedParse!J199,WeightedParse!K199,WeightedParse!N199,WeightedParse!Q199,WeightedParse!S199,WeightedParse!T199,WeightedParse!V199,WeightedParse!X199,WeightedParse!Z199,WeightedParse!AB199,WeightedParse!AD199,WeightedParse!AG199,WeightedParse!AH199,WeightedParse!AI199,WeightedParse!AK199,WeightedParse!AO199)*Variables!$B$5),"")</f>
        <v/>
      </c>
      <c r="AE199" s="114" t="str">
        <f>IF($A199&gt;"",IF(AND(EXACT(SquadExport!$BR199,TRUE),EXACT(SquadExport!$BL199,TRUE)),HARMEAN(WeightedParse!K199,WeightedParse!N199,WeightedParse!P199,WeightedParse!Q199,WeightedParse!S199,WeightedParse!T199,WeightedParse!U199,WeightedParse!V199,WeightedParse!X199,WeightedParse!Y199,WeightedParse!Z199,WeightedParse!AD199,WeightedParse!AE199,WeightedParse!AF199,WeightedParse!AG199,WeightedParse!AH199,WeightedParse!AI199,WeightedParse!AO199),HARMEAN(WeightedParse!K199,WeightedParse!N199,WeightedParse!P199,WeightedParse!Q199,WeightedParse!S199,WeightedParse!T199,WeightedParse!U199,WeightedParse!V199,WeightedParse!X199,WeightedParse!Y199,WeightedParse!Z199,WeightedParse!AD199,WeightedParse!AE199,WeightedParse!AF199,WeightedParse!AG199,WeightedParse!AH199,WeightedParse!AI199,WeightedParse!AO199)*Variables!$B$5),"")</f>
        <v/>
      </c>
      <c r="AF199" s="114" t="str">
        <f>IF($A199&gt;"",IF(AND(EXACT(SquadExport!$BR199,TRUE),EXACT(SquadExport!$BL199,TRUE)),HARMEAN(WeightedParse!I199,WeightedParse!J199,WeightedParse!K199,WeightedParse!N199,WeightedParse!Q199,WeightedParse!S199,WeightedParse!T199,WeightedParse!U199,WeightedParse!V199,WeightedParse!X199,WeightedParse!Z199,WeightedParse!AD199,WeightedParse!AE199,WeightedParse!AF199,WeightedParse!AH199,WeightedParse!AI199,WeightedParse!AK199,WeightedParse!AN199,WeightedParse!AO199,WeightedParse!AP199),HARMEAN(WeightedParse!I199,WeightedParse!J199,WeightedParse!K199,WeightedParse!N199,WeightedParse!Q199,WeightedParse!S199,WeightedParse!T199,WeightedParse!U199,WeightedParse!V199,WeightedParse!X199,WeightedParse!Z199,WeightedParse!AD199,WeightedParse!AE199,WeightedParse!AF199,WeightedParse!AH199,WeightedParse!AI199,WeightedParse!AK199,WeightedParse!AN199,WeightedParse!AO199,WeightedParse!AP199)*Variables!$B$5),"")</f>
        <v/>
      </c>
      <c r="AG199" s="114" t="str">
        <f>IF($A199&gt;"",IF(AND(OR(EXACT(SquadExport!$BR199,TRUE),EXACT(SquadExport!$BS199,TRUE)),OR(EXACT(SquadExport!$BK199,TRUE),EXACT(SquadExport!$BM199,TRUE))),HARMEAN(WeightedParse!I199,WeightedParse!K199,WeightedParse!Q199,WeightedParse!T199,WeightedParse!X199,WeightedParse!Z199,WeightedParse!AD199,WeightedParse!AF199,WeightedParse!AG199,WeightedParse!AJ199),HARMEAN(WeightedParse!I199,WeightedParse!K199,WeightedParse!Q199,WeightedParse!T199,WeightedParse!X199,WeightedParse!Z199,WeightedParse!AD199,WeightedParse!AF199,WeightedParse!AG199,WeightedParse!AJ199)*Variables!$B$5),"")</f>
        <v/>
      </c>
      <c r="AH199" s="114" t="str">
        <f>IF($A199&gt;"",IF(AND(OR(EXACT(SquadExport!$BR199,TRUE),EXACT(SquadExport!$BS199,TRUE)),OR(EXACT(SquadExport!$BK199,TRUE),EXACT(SquadExport!$BM199,TRUE))),HARMEAN(WeightedParse!H199,WeightedParse!K199,WeightedParse!P199,WeightedParse!Q199,WeightedParse!S199,WeightedParse!T199,WeightedParse!V199,WeightedParse!X199,WeightedParse!Y199,WeightedParse!Z199,WeightedParse!AD199,WeightedParse!AE199,WeightedParse!AF199,WeightedParse!AG199,WeightedParse!AH199,WeightedParse!AO199),HARMEAN(WeightedParse!H199,WeightedParse!K199,WeightedParse!P199,WeightedParse!Q199,WeightedParse!S199,WeightedParse!T199,WeightedParse!V199,WeightedParse!X199,WeightedParse!Y199,WeightedParse!Z199,WeightedParse!AD199,WeightedParse!AE199,WeightedParse!AF199,WeightedParse!AG199,WeightedParse!AH199,WeightedParse!AO199)*Variables!$B$5),"")</f>
        <v/>
      </c>
      <c r="AI199" s="114" t="str">
        <f>IF($A199&gt;"",IF(AND(OR(EXACT(SquadExport!$BR199,TRUE),EXACT(SquadExport!$BS199,TRUE)),OR(EXACT(SquadExport!$BK199,TRUE),EXACT(SquadExport!$BM199,TRUE))),HARMEAN(WeightedParse!H199,WeightedParse!I199,WeightedParse!K199,WeightedParse!P199,WeightedParse!Q199,WeightedParse!S199,WeightedParse!T199,WeightedParse!U199,WeightedParse!V199,WeightedParse!X199,WeightedParse!Y199,WeightedParse!Z199,WeightedParse!AD199,WeightedParse!AE199,WeightedParse!AF199,WeightedParse!AH199,WeightedParse!AI199,WeightedParse!AO199),HARMEAN(WeightedParse!H199,WeightedParse!I199,WeightedParse!K199,WeightedParse!P199,WeightedParse!Q199,WeightedParse!S199,WeightedParse!T199,WeightedParse!U199,WeightedParse!V199,WeightedParse!X199,WeightedParse!Y199,WeightedParse!Z199,WeightedParse!AD199,WeightedParse!AE199,WeightedParse!AF199,WeightedParse!AH199,WeightedParse!AI199,WeightedParse!AO199)*Variables!$B$5),"")</f>
        <v/>
      </c>
      <c r="AJ199" s="114" t="str">
        <f>IF($A199&gt;"",IF(AND(OR(EXACT(SquadExport!$BR199,TRUE),EXACT(SquadExport!$BS199,TRUE)),OR(EXACT(SquadExport!$BK199,TRUE),EXACT(SquadExport!$BM199,TRUE))),HARMEAN(WeightedParse!H199,WeightedParse!K199,WeightedParse!M199,WeightedParse!V199,WeightedParse!W199,WeightedParse!AD199,WeightedParse!AF199,WeightedParse!AH199,WeightedParse!AK199,WeightedParse!AL199,WeightedParse!AO199,WeightedParse!AP199)*(CONVERT(LEFT(SquadExport!$E199,FIND("'",SquadExport!$E199)-1)+((MID(SquadExport!$E199,FIND("'",SquadExport!$E199)+1,LEN(SquadExport!$E199)-FIND("'",SquadExport!$E199)-1))/12),"ft","m")-1)/(Variables!$C$4-1),(HARMEAN(WeightedParse!H199,WeightedParse!K199,WeightedParse!M199,WeightedParse!V199,WeightedParse!W199,WeightedParse!AD199,WeightedParse!AF199,WeightedParse!AH199,WeightedParse!AK199,WeightedParse!AL199,WeightedParse!AO199,WeightedParse!AP199)*(CONVERT(LEFT(SquadExport!$E199,FIND("'",SquadExport!$E199)-1)+((MID(SquadExport!$E199,FIND("'",SquadExport!$E199)+1,LEN(SquadExport!$E199)-FIND("'",SquadExport!$E199)-1))/12),"ft","m")-1)/(Variables!$C$4-1))*Variables!$B$5),"")</f>
        <v/>
      </c>
      <c r="AK199" s="114" t="str">
        <f>IF($A199&gt;"",IF(AND(OR(EXACT(SquadExport!$BR199,TRUE),EXACT(SquadExport!$BS199,TRUE)),OR(EXACT(SquadExport!$BK199,TRUE),EXACT(SquadExport!$BM199,TRUE))),HARMEAN(WeightedParse!J199,WeightedParse!K199,WeightedParse!T199,WeightedParse!V199,WeightedParse!X199,WeightedParse!Y199,WeightedParse!Z199,WeightedParse!AD199,WeightedParse!AH199,WeightedParse!AI199,WeightedParse!AK199,WeightedParse!AO199),HARMEAN(WeightedParse!J199,WeightedParse!K199,WeightedParse!T199,WeightedParse!V199,WeightedParse!X199,WeightedParse!Y199,WeightedParse!Z199,WeightedParse!AD199,WeightedParse!AH199,WeightedParse!AI199,WeightedParse!AK199,WeightedParse!AO199)*Variables!$B$5),"")</f>
        <v/>
      </c>
      <c r="AL199" s="114" t="str">
        <f>IF($A199&gt;"",IF(AND(OR(EXACT(SquadExport!$BR199,TRUE),EXACT(SquadExport!$BS199,TRUE)),OR(EXACT(SquadExport!$BK199,TRUE),EXACT(SquadExport!$BM199,TRUE))),HARMEAN(WeightedParse!H199,WeightedParse!I199,WeightedParse!K199,WeightedParse!Q199,WeightedParse!T199,WeightedParse!V199,WeightedParse!AB199,WeightedParse!AD199,WeightedParse!AH199,WeightedParse!AI199,WeightedParse!AJ199,WeightedParse!AN199,WeightedParse!AO199),HARMEAN(WeightedParse!H199,WeightedParse!I199,WeightedParse!K199,WeightedParse!Q199,WeightedParse!T199,WeightedParse!V199,WeightedParse!AB199,WeightedParse!AD199,WeightedParse!AH199,WeightedParse!AI199,WeightedParse!AJ199,WeightedParse!AN199,WeightedParse!AO199)*Variables!$B$5),"")</f>
        <v/>
      </c>
      <c r="AM199" s="114" t="str">
        <f>IF($A199&gt;"",IF(AND(OR(EXACT(SquadExport!$BR199,TRUE),EXACT(SquadExport!$BS199,TRUE)),OR(EXACT(SquadExport!$BK199,TRUE),EXACT(SquadExport!$BM199,TRUE))),HARMEAN(WeightedParse!I199,WeightedParse!J199,WeightedParse!K199,WeightedParse!N199,WeightedParse!Q199,WeightedParse!T199,WeightedParse!V199,WeightedParse!X199,WeightedParse!AB199,WeightedParse!AD199,WeightedParse!AG199,WeightedParse!AI199,WeightedParse!AJ199,WeightedParse!AK199,WeightedParse!AN199)*WeightedParse!BD199,(HARMEAN(WeightedParse!I199,WeightedParse!J199,WeightedParse!K199,WeightedParse!N199,WeightedParse!Q199,WeightedParse!T199,WeightedParse!V199,WeightedParse!X199,WeightedParse!AB199,WeightedParse!AD199,WeightedParse!AG199,WeightedParse!AI199,WeightedParse!AJ199,WeightedParse!AK199,WeightedParse!AN199)*WeightedParse!BD199)*Variables!$B$5),"")</f>
        <v/>
      </c>
      <c r="AN199" s="114" t="str">
        <f>IF($A199&gt;"",IF(AND(OR(EXACT(SquadExport!$BR199,TRUE),EXACT(SquadExport!$BS199,TRUE)),OR(EXACT(SquadExport!$BK199,TRUE),EXACT(SquadExport!$BM199,TRUE))),HARMEAN(WeightedParse!H199,WeightedParse!I199,WeightedParse!K199,WeightedParse!N199,WeightedParse!Q199,WeightedParse!T199,WeightedParse!V199,WeightedParse!X199,WeightedParse!Z199,WeightedParse!AD199,WeightedParse!AG199,WeightedParse!AH199,WeightedParse!AI199,WeightedParse!AJ199,WeightedParse!AN199,WeightedParse!AO199)*WeightedParse!BD199,(HARMEAN(WeightedParse!H199,WeightedParse!I199,WeightedParse!K199,WeightedParse!N199,WeightedParse!Q199,WeightedParse!T199,WeightedParse!V199,WeightedParse!X199,WeightedParse!Z199,WeightedParse!AD199,WeightedParse!AG199,WeightedParse!AH199,WeightedParse!AI199,WeightedParse!AJ199,WeightedParse!AN199,WeightedParse!AO199)*WeightedParse!BD199)*Variables!$B$5),"")</f>
        <v/>
      </c>
      <c r="AO199" s="114" t="str">
        <f>IF($A199&gt;"",IF(AND(EXACT(SquadExport!$BS199,TRUE),EXACT(SquadExport!$BL199,TRUE)),HARMEAN(WeightedParse!K199,WeightedParse!Q199,WeightedParse!T199,WeightedParse!V199,WeightedParse!X199,WeightedParse!Z199,WeightedParse!AB199,WeightedParse!AD199,WeightedParse!AG199,WeightedParse!AK199),HARMEAN(WeightedParse!K199,WeightedParse!Q199,WeightedParse!T199,WeightedParse!V199,WeightedParse!X199,WeightedParse!Z199,WeightedParse!AB199,WeightedParse!AD199,WeightedParse!AG199,WeightedParse!AK199)*Variables!$B$5),"")</f>
        <v/>
      </c>
      <c r="AP199" s="114" t="str">
        <f>IF($A199&gt;"",IF(AND(EXACT(SquadExport!$BS199,TRUE),EXACT(SquadExport!$BL199,TRUE)),HARMEAN(WeightedParse!I199,WeightedParse!K199,WeightedParse!Q199,WeightedParse!T199,WeightedParse!V199,WeightedParse!X199,WeightedParse!Z199,WeightedParse!AB199,WeightedParse!AD199,WeightedParse!AF199,WeightedParse!AG199,WeightedParse!AI199,WeightedParse!AJ199),HARMEAN(WeightedParse!I199,WeightedParse!K199,WeightedParse!Q199,WeightedParse!T199,WeightedParse!V199,WeightedParse!X199,WeightedParse!Z199,WeightedParse!AB199,WeightedParse!AD199,WeightedParse!AF199,WeightedParse!AG199,WeightedParse!AI199,WeightedParse!AJ199)*Variables!$B$5),"")</f>
        <v/>
      </c>
      <c r="AQ199" s="114" t="str">
        <f>IF($A199&gt;"",IF(AND(EXACT(SquadExport!$BS199,TRUE),EXACT(SquadExport!$BL199,TRUE)),HARMEAN(WeightedParse!I199,WeightedParse!J199,WeightedParse!K199,WeightedParse!Q199,WeightedParse!T199,WeightedParse!V199,WeightedParse!X199,WeightedParse!Z199,WeightedParse!AB199,WeightedParse!AD199,WeightedParse!AG199,WeightedParse!AI199,WeightedParse!AJ199,WeightedParse!AK199),HARMEAN(WeightedParse!I199,WeightedParse!J199,WeightedParse!K199,WeightedParse!Q199,WeightedParse!T199,WeightedParse!V199,WeightedParse!X199,WeightedParse!Z199,WeightedParse!AB199,WeightedParse!AD199,WeightedParse!AG199,WeightedParse!AI199,WeightedParse!AJ199,WeightedParse!AK199)*Variables!$B$5),"")</f>
        <v/>
      </c>
      <c r="AR199" s="114" t="str">
        <f>IF($A199&gt;"",IF(AND(EXACT(SquadExport!$BS199,TRUE),EXACT(SquadExport!$BL199,TRUE)),HARMEAN(WeightedParse!I199,WeightedParse!J199,WeightedParse!K199,WeightedParse!Q199,WeightedParse!T199,WeightedParse!V199,WeightedParse!X199,WeightedParse!Y199,WeightedParse!Z199,WeightedParse!AD199,WeightedParse!AH199,WeightedParse!AI199,WeightedParse!AJ199,WeightedParse!AK199,WeightedParse!AN199,WeightedParse!AO199),HARMEAN(WeightedParse!I199,WeightedParse!J199,WeightedParse!K199,WeightedParse!Q199,WeightedParse!T199,WeightedParse!V199,WeightedParse!X199,WeightedParse!Y199,WeightedParse!Z199,WeightedParse!AD199,WeightedParse!AH199,WeightedParse!AI199,WeightedParse!AJ199,WeightedParse!AK199,WeightedParse!AN199,WeightedParse!AO199)*Variables!$B$5),"")</f>
        <v/>
      </c>
      <c r="AS199" s="114" t="str">
        <f>IF($A199&gt;"",IF(AND(EXACT(SquadExport!$BT199,TRUE),EXACT(SquadExport!$BL199,TRUE)),HARMEAN(WeightedParse!J199,WeightedParse!K199,WeightedParse!M199,WeightedParse!T199,WeightedParse!V199,WeightedParse!X199,WeightedParse!Z199,WeightedParse!AD199,WeightedParse!AI199),(HARMEAN(WeightedParse!J199,WeightedParse!K199,WeightedParse!M199,WeightedParse!T199,WeightedParse!V199,WeightedParse!X199,WeightedParse!Z199,WeightedParse!AD199,WeightedParse!AI199)*Variables!$B$5)),"")</f>
        <v/>
      </c>
      <c r="AT199" s="114" t="str">
        <f>IF($A199&gt;"",IF(AND(EXACT(SquadExport!$BT199,TRUE),EXACT(SquadExport!$BL199,TRUE)),HARMEAN(WeightedParse!J199,WeightedParse!K199,WeightedParse!M199,WeightedParse!U199,WeightedParse!V199,WeightedParse!W199,WeightedParse!X199,WeightedParse!Z199,WeightedParse!AD199,WeightedParse!AF199,WeightedParse!AK199,WeightedParse!AL199,WeightedParse!AP199)*(CONVERT(LEFT(SquadExport!$E199,FIND("'",SquadExport!$E199)-1)+((MID(SquadExport!$E199,FIND("'",SquadExport!$E199)+1,LEN(SquadExport!$E199)-FIND("'",SquadExport!$E199)-1))/12),"ft","m")-1)/(Variables!$C$4-1),(HARMEAN(WeightedParse!J199,WeightedParse!K199,WeightedParse!M199,WeightedParse!U199,WeightedParse!V199,WeightedParse!W199,WeightedParse!X199,WeightedParse!Z199,WeightedParse!AD199,WeightedParse!AF199,WeightedParse!AK199,WeightedParse!AL199,WeightedParse!AP199)*(CONVERT(LEFT(SquadExport!$E199,FIND("'",SquadExport!$E199)-1)+((MID(SquadExport!$E199,FIND("'",SquadExport!$E199)+1,LEN(SquadExport!$E199)-FIND("'",SquadExport!$E199)-1))/12),"ft","m")-1)/(Variables!$C$4-1)))*Variables!$B$5,"")</f>
        <v/>
      </c>
      <c r="AU199" s="114" t="str">
        <f>IF($A199&gt;"",IF(AND(EXACT(SquadExport!$BT199,TRUE),EXACT(SquadExport!$BL199,TRUE)),HARMEAN(WeightedParse!I199,WeightedParse!J199,WeightedParse!K199,WeightedParse!Q199,WeightedParse!T199,WeightedParse!V199,WeightedParse!X199,WeightedParse!Z199,WeightedParse!AB199,WeightedParse!AD199,WeightedParse!AF199,WeightedParse!AG199,WeightedParse!AK199,WeightedParse!AP199),HARMEAN(WeightedParse!I199,WeightedParse!J199,WeightedParse!K199,WeightedParse!Q199,WeightedParse!T199,WeightedParse!V199,WeightedParse!X199,WeightedParse!Z199,WeightedParse!AB199,WeightedParse!AD199,WeightedParse!AF199,WeightedParse!AG199,WeightedParse!AK199,WeightedParse!AP199)*Variables!$B$5),"")</f>
        <v/>
      </c>
      <c r="AV199" s="114" t="str">
        <f>IF($A199&gt;"",IF(AND(EXACT(SquadExport!$BT199,TRUE),EXACT(SquadExport!$BL199,TRUE)),HARMEAN(WeightedParse!I199,WeightedParse!J199,WeightedParse!K199,WeightedParse!Q199,WeightedParse!T199,WeightedParse!V199,WeightedParse!X199,WeightedParse!Z199,WeightedParse!AD199,WeightedParse!AH199,WeightedParse!AI199,WeightedParse!AJ199,WeightedParse!AK199,WeightedParse!AN199,WeightedParse!AO199),HARMEAN(WeightedParse!I199,WeightedParse!J199,WeightedParse!K199,WeightedParse!Q199,WeightedParse!T199,WeightedParse!V199,WeightedParse!X199,WeightedParse!Z199,WeightedParse!AD199,WeightedParse!AH199,WeightedParse!AI199,WeightedParse!AJ199,WeightedParse!AK199,WeightedParse!AN199,WeightedParse!AO199)*Variables!$B$5),"")</f>
        <v/>
      </c>
      <c r="AW199" s="114" t="str">
        <f>IF($A199&gt;"",IF(AND(EXACT(SquadExport!$BT199,TRUE),EXACT(SquadExport!$BL199,TRUE)),HARMEAN(WeightedParse!I199,WeightedParse!J199,WeightedParse!K199,WeightedParse!Q199,WeightedParse!T199,WeightedParse!V199,WeightedParse!X199,WeightedParse!Z199,WeightedParse!AB199,WeightedParse!AD199,WeightedParse!AF199,WeightedParse!AG199,WeightedParse!AI199,WeightedParse!AJ199,WeightedParse!AK199),HARMEAN(WeightedParse!I199,WeightedParse!J199,WeightedParse!K199,WeightedParse!Q199,WeightedParse!T199,WeightedParse!V199,WeightedParse!X199,WeightedParse!Z199,WeightedParse!AB199,WeightedParse!AD199,WeightedParse!AF199,WeightedParse!AG199,WeightedParse!AI199,WeightedParse!AJ199,WeightedParse!AK199)*Variables!$B$5),"")</f>
        <v/>
      </c>
      <c r="AX199" s="114" t="str">
        <f>IF($A199&gt;"",IF(AND(EXACT(SquadExport!$BT199,TRUE),EXACT(SquadExport!$BL199,TRUE)),HARMEAN(WeightedParse!K199,WeightedParse!Q199,WeightedParse!U199,WeightedParse!V199,WeightedParse!W199,WeightedParse!X199,WeightedParse!Y199,WeightedParse!Z199,WeightedParse!AD199,WeightedParse!AF199,WeightedParse!AH199,WeightedParse!AI199,WeightedParse!AJ199,WeightedParse!AK199,WeightedParse!AN199,WeightedParse!AO199,WeightedParse!AP199),HARMEAN(WeightedParse!K199,WeightedParse!Q199,WeightedParse!U199,WeightedParse!V199,WeightedParse!W199,WeightedParse!X199,WeightedParse!Y199,WeightedParse!Z199,WeightedParse!AD199,WeightedParse!AF199,WeightedParse!AH199,WeightedParse!AI199,WeightedParse!AJ199,WeightedParse!AK199,WeightedParse!AN199,WeightedParse!AO199,WeightedParse!AP199)*Variables!$B$5),"")</f>
        <v/>
      </c>
      <c r="AY199" s="114" t="str">
        <f>IF($A199&gt;"",IF(AND(EXACT(SquadExport!$BT199,TRUE),EXACT(SquadExport!$BL199,TRUE)),HARMEAN(WeightedParse!I199,WeightedParse!J199,WeightedParse!K199,WeightedParse!M199,WeightedParse!N199,WeightedParse!Q199,WeightedParse!T199,WeightedParse!V199,WeightedParse!X199,WeightedParse!Z199,WeightedParse!AD199,WeightedParse!AF199,WeightedParse!AG199,WeightedParse!AH199,WeightedParse!AI199,WeightedParse!AJ199,WeightedParse!AK199,WeightedParse!AL199,WeightedParse!AN199,WeightedParse!AO199,WeightedParse!AP199),HARMEAN(WeightedParse!I199,WeightedParse!J199,WeightedParse!K199,WeightedParse!M199,WeightedParse!N199,WeightedParse!Q199,WeightedParse!T199,WeightedParse!V199,WeightedParse!X199,WeightedParse!Z199,WeightedParse!AD199,WeightedParse!AF199,WeightedParse!AG199,WeightedParse!AH199,WeightedParse!AI199,WeightedParse!AJ199,WeightedParse!AK199,WeightedParse!AL199,WeightedParse!AN199,WeightedParse!AO199,WeightedParse!AP199)*Variables!$B$5),"")</f>
        <v/>
      </c>
    </row>
    <row r="200" spans="1:51" ht="15" customHeight="1" x14ac:dyDescent="0.25">
      <c r="A200" s="3" t="str">
        <f>IF(WeightedParse!A200&gt;"",WeightedParse!A200,"")</f>
        <v/>
      </c>
      <c r="B200" s="4" t="str">
        <f>IF(WeightedParse!B200&gt;0,WeightedParse!B200,"")</f>
        <v/>
      </c>
      <c r="C200" s="4" t="str">
        <f>IF(A200&gt;"",IF(AND(B200&lt;=Variables!$B$8,G200&gt;2),"Youth",IF(AND(B200&lt;=Variables!$B$8,G200&lt;=2),"Prospect",IF(AND(B200&gt;=Variables!$B$9,G200&gt;2),"Old",IF(G200&gt;=3,"Reserves","First Team")))),"")</f>
        <v/>
      </c>
      <c r="D200" s="4">
        <f>SquadExport!BJ200</f>
        <v>0</v>
      </c>
      <c r="E200" s="4" t="str">
        <f>IF(A200&gt;"",VLOOKUP(F200,Roles!A:B,2,FALSE)&amp;IF(OR(VLOOKUP(F200,Roles!$A:$B,2,FALSE)="FB",VLOOKUP(F200,Roles!$A:$B,2,FALSE)="WB",VLOOKUP(F200,Roles!$A:$B,2,FALSE)="WM",VLOOKUP(F200,Roles!$A:$B,2,FALSE)="W"),IF(AND(SquadExport!BK200=TRUE,SquadExport!BM200=TRUE,WeightedParse!BB200&gt;=WeightedParse!BC200)," (R)",IF(AND(SquadExport!BK200=TRUE,SquadExport!BM200=TRUE,WeightedParse!BB200&lt;WeightedParse!BC200)," (L)",IF(AND(SquadExport!BK200=TRUE,SquadExport!BM200=FALSE), " (L)",IF(AND(SquadExport!BK200=FALSE,SquadExport!BM200=TRUE)," (R)","")))),""),"")</f>
        <v/>
      </c>
      <c r="F200" s="4" t="str" cm="1">
        <f t="array" ref="F200">IF(A200&gt;"",INDEX($J$1:$AY$1,SUMPRODUCT(MAX(($J$2:$AY$200=MAX($J200:$AY200))*(COLUMN($J$2:$AY$200))))-COLUMN($J$1)+1),"")</f>
        <v/>
      </c>
      <c r="G200" s="4" t="str">
        <f t="shared" si="9"/>
        <v/>
      </c>
      <c r="H200" s="4" t="str">
        <f t="shared" si="10"/>
        <v/>
      </c>
      <c r="I200" s="5" t="str">
        <f t="shared" si="11"/>
        <v/>
      </c>
      <c r="J200" s="114" t="str">
        <f>IF($A200&gt;"",HARMEAN(WeightedParse!V200,WeightedParse!Y200,WeightedParse!Z200,WeightedParse!AE200,WeightedParse!AJ200,WeightedParse!AQ200,WeightedParse!AR200,WeightedParse!AS200,WeightedParse!AU200,WeightedParse!AV200,WeightedParse!AW200,WeightedParse!AY200,WeightedParse!BA200),"")</f>
        <v/>
      </c>
      <c r="K200" s="114" t="str">
        <f>IF(A200&gt;"",HARMEAN(WeightedParse!K200,WeightedParse!Q200,WeightedParse!V200,WeightedParse!X200,WeightedParse!Y200,WeightedParse!Z200,WeightedParse!AE200,WeightedParse!AG200,WeightedParse!AI200,WeightedParse!AJ200,WeightedParse!AQ200,WeightedParse!AR200,WeightedParse!AS200,WeightedParse!AU200,WeightedParse!AV200,WeightedParse!AW200,WeightedParse!AY200,WeightedParse!AZ200,WeightedParse!BA200),"")</f>
        <v/>
      </c>
      <c r="L200" s="114" t="str">
        <f>IF($A200&gt;"",IF(AND(EXACT(SquadExport!$BO200,TRUE),EXACT(SquadExport!$BL200,TRUE)),HARMEAN(WeightedParse!M200,WeightedParse!P200,WeightedParse!S200,WeightedParse!U200,WeightedParse!V200,WeightedParse!W200,WeightedParse!Y200,WeightedParse!AE200,WeightedParse!AL200,WeightedParse!AN200,WeightedParse!AP200),HARMEAN(WeightedParse!M200,WeightedParse!P200,WeightedParse!S200,WeightedParse!U200,WeightedParse!V200,WeightedParse!W200,WeightedParse!Y200,WeightedParse!AE200,WeightedParse!AL200,WeightedParse!AN200,WeightedParse!AP200)*Variables!$B$5),"")</f>
        <v/>
      </c>
      <c r="M200" s="114" t="str">
        <f>IF($A200&gt;"",IF(AND(EXACT(SquadExport!$BO200,TRUE),EXACT(SquadExport!$BL200,TRUE)),HARMEAN(WeightedParse!M200,WeightedParse!P200,WeightedParse!S200,WeightedParse!U200,WeightedParse!V200,WeightedParse!W200,WeightedParse!X200,WeightedParse!Y200,WeightedParse!Z200,WeightedParse!AE200,WeightedParse!AL200,WeightedParse!AN200,WeightedParse!AP200),HARMEAN(WeightedParse!M200,WeightedParse!P200,WeightedParse!S200,WeightedParse!U200,WeightedParse!V200,WeightedParse!W200,WeightedParse!X200,WeightedParse!Y200,WeightedParse!Z200,WeightedParse!AE200,WeightedParse!AL200,WeightedParse!AN200,WeightedParse!AP200)*Variables!$B$5),"")</f>
        <v/>
      </c>
      <c r="N200" s="114" t="str">
        <f>IF($A200&gt;"",IF(AND(EXACT(SquadExport!$BO200,TRUE),EXACT(SquadExport!$BL200,TRUE)),HARMEAN(WeightedParse!K200,WeightedParse!M200,WeightedParse!P200,WeightedParse!Q200,WeightedParse!S200,WeightedParse!T200,WeightedParse!U200,WeightedParse!V200,WeightedParse!W200,WeightedParse!X200,WeightedParse!Y200,WeightedParse!Z200,WeightedParse!AE200,WeightedParse!AG200,WeightedParse!AL200,WeightedParse!AN200,WeightedParse!AP200),HARMEAN(WeightedParse!K200,WeightedParse!M200,WeightedParse!P200,WeightedParse!Q200,WeightedParse!S200,WeightedParse!T200,WeightedParse!U200,WeightedParse!V200,WeightedParse!W200,WeightedParse!X200,WeightedParse!Y200,WeightedParse!Z200,WeightedParse!AE200,WeightedParse!AG200,WeightedParse!AL200,WeightedParse!AN200,WeightedParse!AP200)*Variables!$B$5),"")</f>
        <v/>
      </c>
      <c r="O200" s="114" t="str">
        <f>IF($A200&gt;"",IF(AND(EXACT(SquadExport!$BO200,TRUE),EXACT(SquadExport!$BL200,TRUE)),HARMEAN(WeightedParse!I200,WeightedParse!K200,WeightedParse!M200,WeightedParse!P200,WeightedParse!Q200,WeightedParse!S200,WeightedParse!T200,WeightedParse!V200,WeightedParse!W200,WeightedParse!X200,WeightedParse!Y200,WeightedParse!Z200,WeightedParse!AB200,WeightedParse!AE200,WeightedParse!AF200,WeightedParse!AG200,WeightedParse!AJ200,WeightedParse!AK200,WeightedParse!AL200,WeightedParse!AN200,WeightedParse!AO200,WeightedParse!AP200),HARMEAN(WeightedParse!I200,WeightedParse!K200,WeightedParse!M200,WeightedParse!P200,WeightedParse!Q200,WeightedParse!S200,WeightedParse!T200,WeightedParse!V200,WeightedParse!W200,WeightedParse!X200,WeightedParse!Y200,WeightedParse!Z200,WeightedParse!AB200,WeightedParse!AE200,WeightedParse!AF200,WeightedParse!AG200,WeightedParse!AJ200,WeightedParse!AK200,WeightedParse!AL200,WeightedParse!AN200,WeightedParse!AO200,WeightedParse!AP200)*Variables!$B$5),"")</f>
        <v/>
      </c>
      <c r="P200" s="114" t="str">
        <f>IF($A200&gt;"",IF(AND(OR(EXACT(SquadExport!$BO200,TRUE),EXACT(SquadExport!$BP200,TRUE)),OR(EXACT(SquadExport!$BK200,TRUE),EXACT(SquadExport!$BM200,TRUE))),HARMEAN(WeightedParse!M200,WeightedParse!P200,WeightedParse!S200,WeightedParse!U200,WeightedParse!V200,WeightedParse!W200,WeightedParse!Y200,WeightedParse!AE200,WeightedParse!AF200,WeightedParse!AP200),HARMEAN(WeightedParse!M200,WeightedParse!P200,WeightedParse!S200,WeightedParse!U200,WeightedParse!V200,WeightedParse!W200,WeightedParse!Y200,WeightedParse!AE200,WeightedParse!AF200,WeightedParse!AP200)*Variables!$B$5),"")</f>
        <v/>
      </c>
      <c r="Q200" s="114" t="str">
        <f>IF($A200&gt;"",IF(AND(OR(EXACT(SquadExport!$BO200,TRUE),EXACT(SquadExport!$BP200,TRUE)),OR(EXACT(SquadExport!$BK200,TRUE),EXACT(SquadExport!$BM200,TRUE))),HARMEAN(WeightedParse!H200,WeightedParse!P200,WeightedParse!Q200,WeightedParse!S200,WeightedParse!T200,WeightedParse!V200,WeightedParse!X200,WeightedParse!Y200,WeightedParse!Z200,WeightedParse!AE200,WeightedParse!AF200,WeightedParse!AH200,WeightedParse!AN200,WeightedParse!AO200),HARMEAN(WeightedParse!H200,WeightedParse!P200,WeightedParse!Q200,WeightedParse!S200,WeightedParse!T200,WeightedParse!V200,WeightedParse!X200,WeightedParse!Y200,WeightedParse!Z200,WeightedParse!AE200,WeightedParse!AF200,WeightedParse!AH200,WeightedParse!AN200,WeightedParse!AO200)*Variables!$B$5),"")</f>
        <v/>
      </c>
      <c r="R200" s="115" t="str">
        <f>IF($A200&gt;"",IF(AND(OR(EXACT(SquadExport!$BO200,TRUE),EXACT(SquadExport!$BP200,TRUE)),OR(EXACT(SquadExport!$BK200,TRUE),EXACT(SquadExport!$BM200,TRUE))),HARMEAN(WeightedParse!H200,WeightedParse!I200,WeightedParse!K200,WeightedParse!P200,WeightedParse!Q200,WeightedParse!S200,WeightedParse!T200,WeightedParse!V200,WeightedParse!Y200,WeightedParse!Z200,WeightedParse!AD200,WeightedParse!AE200,WeightedParse!AF200,WeightedParse!AH200,WeightedParse!AI200,WeightedParse!AJ200,WeightedParse!AN200,WeightedParse!AO200),HARMEAN(WeightedParse!H200,WeightedParse!I200,WeightedParse!K200,WeightedParse!P200,WeightedParse!Q200,WeightedParse!S200,WeightedParse!T200,WeightedParse!V200,WeightedParse!Y200,WeightedParse!Z200,WeightedParse!AD200,WeightedParse!AE200,WeightedParse!AF200,WeightedParse!AH200,WeightedParse!AI200,WeightedParse!AJ200,WeightedParse!AN200,WeightedParse!AO200)*Variables!$B$5),"")</f>
        <v/>
      </c>
      <c r="S200" s="115" t="str">
        <f>IF($A200&gt;"",IF(AND(OR(EXACT(SquadExport!$BO200,TRUE),EXACT(SquadExport!$BP200,TRUE)),OR(EXACT(SquadExport!$BK200,TRUE),EXACT(SquadExport!$BM200,TRUE))),HARMEAN(WeightedParse!H200,WeightedParse!I200,WeightedParse!K200,WeightedParse!Q200,WeightedParse!S200,WeightedParse!T200,WeightedParse!V200,WeightedParse!X200,WeightedParse!Z200,WeightedParse!AB200,WeightedParse!AD200,WeightedParse!AF200,WeightedParse!AG200,WeightedParse!AH200,WeightedParse!AI200,WeightedParse!AJ200,WeightedParse!AK200,WeightedParse!AN200,WeightedParse!AO200),HARMEAN(WeightedParse!H200,WeightedParse!I200,WeightedParse!K200,WeightedParse!Q200,WeightedParse!S200,WeightedParse!T200,WeightedParse!V200,WeightedParse!X200,WeightedParse!Z200,WeightedParse!AB200,WeightedParse!AD200,WeightedParse!AF200,WeightedParse!AG200,WeightedParse!AH200,WeightedParse!AI200,WeightedParse!AJ200,WeightedParse!AK200,WeightedParse!AN200,WeightedParse!AO200)*Variables!$B$5),"")</f>
        <v/>
      </c>
      <c r="T200" s="114" t="str">
        <f>IF($A200&gt;"",IF(AND(OR(EXACT(SquadExport!$BO200,TRUE),EXACT(SquadExport!$BP200,TRUE)),OR(EXACT(SquadExport!$BK200,TRUE),EXACT(SquadExport!$BM200,TRUE))),HARMEAN(WeightedParse!I200,WeightedParse!K200,WeightedParse!N200,WeightedParse!P200,WeightedParse!Q200,WeightedParse!S200,WeightedParse!T200,WeightedParse!V200,WeightedParse!X200,WeightedParse!Y200,WeightedParse!Z200,WeightedParse!AB200,WeightedParse!AD200,WeightedParse!AE200,WeightedParse!AF200,WeightedParse!AH200,WeightedParse!AI200,WeightedParse!AJ200,WeightedParse!AN200,WeightedParse!AO200)*WeightedParse!BD200,(HARMEAN(WeightedParse!I200,WeightedParse!K200,WeightedParse!N200,WeightedParse!P200,WeightedParse!Q200,WeightedParse!S200,WeightedParse!T200,WeightedParse!V200,WeightedParse!X200,WeightedParse!Y200,WeightedParse!Z200,WeightedParse!AB200,WeightedParse!AD200,WeightedParse!AE200,WeightedParse!AF200,WeightedParse!AH200,WeightedParse!AI200,WeightedParse!AJ200,WeightedParse!AN200,WeightedParse!AO200)*WeightedParse!BD200)*Variables!$B$5),"")</f>
        <v/>
      </c>
      <c r="U200" s="114" t="str">
        <f>IF($A200&gt;"",IF(EXACT(SquadExport!$BQ200,TRUE),HARMEAN(WeightedParse!P200,WeightedParse!S200,WeightedParse!V200,WeightedParse!X200,WeightedParse!Y200,WeightedParse!Z200,WeightedParse!AE200,WeightedParse!AF200,WeightedParse!AP200),HARMEAN(WeightedParse!P200,WeightedParse!S200,WeightedParse!V200,WeightedParse!X200,WeightedParse!Y200,WeightedParse!Z200,WeightedParse!AE200,WeightedParse!AF200,WeightedParse!AP200)*Variables!$B$5),"")</f>
        <v/>
      </c>
      <c r="V200" s="114" t="str">
        <f>IF($A200&gt;"",IF(EXACT(SquadExport!$BQ200,TRUE),HARMEAN(WeightedParse!K200,WeightedParse!Q200,WeightedParse!S200,WeightedParse!T200,WeightedParse!V200,WeightedParse!X200,WeightedParse!Z200,WeightedParse!AE200,WeightedParse!AF200,WeightedParse!AG200,WeightedParse!AH200,WeightedParse!AK200),HARMEAN(WeightedParse!K200,WeightedParse!Q200,WeightedParse!S200,WeightedParse!T200,WeightedParse!V200,WeightedParse!X200,WeightedParse!Z200,WeightedParse!AE200,WeightedParse!AF200,WeightedParse!AG200,WeightedParse!AH200,WeightedParse!AK200)*Variables!$B$5),"")</f>
        <v/>
      </c>
      <c r="W200" s="114" t="str">
        <f>IF($A200&gt;"",IF(EXACT(SquadExport!$BQ200,TRUE),HARMEAN(WeightedParse!I200,WeightedParse!K200,WeightedParse!N200,WeightedParse!Q200,WeightedParse!T200,WeightedParse!V200,WeightedParse!X200,WeightedParse!Z200,WeightedParse!AB200,WeightedParse!AD200,WeightedParse!AF200,WeightedParse!AG200,WeightedParse!AK200),HARMEAN(WeightedParse!I200,WeightedParse!K200,WeightedParse!N200,WeightedParse!Q200,WeightedParse!T200,WeightedParse!V200,WeightedParse!X200,WeightedParse!Z200,WeightedParse!AB200,WeightedParse!AD200,WeightedParse!AF200,WeightedParse!AG200,WeightedParse!AK200)*Variables!$B$5),"")</f>
        <v/>
      </c>
      <c r="X200" s="114" t="str">
        <f>IF($A200&gt;"",IF(EXACT(SquadExport!$BQ200,TRUE),HARMEAN(WeightedParse!K200,WeightedParse!P200,WeightedParse!Q200,WeightedParse!S200,WeightedParse!U200,WeightedParse!V200,WeightedParse!X200,WeightedParse!Y200,WeightedParse!Z200,WeightedParse!AE200,WeightedParse!AF200,WeightedParse!AH200,WeightedParse!AO200,WeightedParse!AP200),HARMEAN(WeightedParse!K200,WeightedParse!P200,WeightedParse!Q200,WeightedParse!S200,WeightedParse!U200,WeightedParse!V200,WeightedParse!X200,WeightedParse!Y200,WeightedParse!Z200,WeightedParse!AE200,WeightedParse!AF200,WeightedParse!AH200,WeightedParse!AO200,WeightedParse!AP200)*Variables!$B$5),"")</f>
        <v/>
      </c>
      <c r="Y200" s="114" t="str">
        <f>IF($A200&gt;"",IF(EXACT(SquadExport!$BQ200,TRUE),HARMEAN(WeightedParse!P200,WeightedParse!Q200,WeightedParse!S200,WeightedParse!U200,WeightedParse!V200,WeightedParse!W200,WeightedParse!Y200,WeightedParse!AE200,WeightedParse!AF200,WeightedParse!AH200,WeightedParse!AJ200,WeightedParse!AN200,WeightedParse!AO200,WeightedParse!AP200),HARMEAN(WeightedParse!P200,WeightedParse!Q200,WeightedParse!S200,WeightedParse!U200,WeightedParse!V200,WeightedParse!W200,WeightedParse!Y200,WeightedParse!AE200,WeightedParse!AF200,WeightedParse!AH200,WeightedParse!AJ200,WeightedParse!AN200,WeightedParse!AO200,WeightedParse!AP200)*Variables!$B$5),"")</f>
        <v/>
      </c>
      <c r="Z200" s="114" t="str">
        <f>IF($A200&gt;"",IF(EXACT(SquadExport!$BQ200,TRUE),HARMEAN(WeightedParse!M200,WeightedParse!P200,WeightedParse!Q200,WeightedParse!S200,WeightedParse!U200,WeightedParse!V200,WeightedParse!W200,WeightedParse!X200,WeightedParse!Y200,WeightedParse!Z200,WeightedParse!AE200,WeightedParse!AF200,WeightedParse!AH200,WeightedParse!AL200,WeightedParse!AO200,WeightedParse!AP200),HARMEAN(WeightedParse!M200,WeightedParse!P200,WeightedParse!Q200,WeightedParse!S200,WeightedParse!U200,WeightedParse!V200,WeightedParse!W200,WeightedParse!X200,WeightedParse!Y200,WeightedParse!Z200,WeightedParse!AE200,WeightedParse!AF200,WeightedParse!AH200,WeightedParse!AL200,WeightedParse!AO200,WeightedParse!AP200)*Variables!$B$5),"")</f>
        <v/>
      </c>
      <c r="AA200" s="114" t="str">
        <f>IF($A200&gt;"",IF(EXACT(SquadExport!$BQ200,TRUE),HARMEAN(WeightedParse!J200,WeightedParse!K200,WeightedParse!N200,WeightedParse!P200,WeightedParse!Q200,WeightedParse!S200,WeightedParse!V200,WeightedParse!X200,WeightedParse!Y200,WeightedParse!Z200,WeightedParse!AD200,WeightedParse!AE200,WeightedParse!AH200,WeightedParse!AI200,WeightedParse!AK200,WeightedParse!AN200,WeightedParse!AO200,WeightedParse!AP200),HARMEAN(WeightedParse!J200,WeightedParse!K200,WeightedParse!N200,WeightedParse!P200,WeightedParse!Q200,WeightedParse!S200,WeightedParse!V200,WeightedParse!X200,WeightedParse!Y200,WeightedParse!Z200,WeightedParse!AD200,WeightedParse!AE200,WeightedParse!AH200,WeightedParse!AI200,WeightedParse!AK200,WeightedParse!AN200,WeightedParse!AO200,WeightedParse!AP200)*Variables!$B$5),"")</f>
        <v/>
      </c>
      <c r="AB200" s="114" t="str">
        <f>IF($A200&gt;"",IF(AND(EXACT(SquadExport!$BR200,TRUE),EXACT(SquadExport!$BL200,TRUE)),HARMEAN(WeightedParse!I200,WeightedParse!K200,WeightedParse!N200,WeightedParse!Q200,WeightedParse!T200,WeightedParse!V200,WeightedParse!X200,WeightedParse!Y200,WeightedParse!Z200,WeightedParse!AD200,WeightedParse!AE200,WeightedParse!AF200,WeightedParse!AG200,WeightedParse!AH200,WeightedParse!AI200,WeightedParse!AJ200,WeightedParse!AK200,WeightedParse!AN200,WeightedParse!AO200),HARMEAN(WeightedParse!I200,WeightedParse!K200,WeightedParse!N200,WeightedParse!Q200,WeightedParse!T200,WeightedParse!V200,WeightedParse!X200,WeightedParse!Y200,WeightedParse!Z200,WeightedParse!AD200,WeightedParse!AE200,WeightedParse!AF200,WeightedParse!AG200,WeightedParse!AH200,WeightedParse!AI200,WeightedParse!AJ200,WeightedParse!AK200,WeightedParse!AN200,WeightedParse!AO200)*Variables!$B$5),"")</f>
        <v/>
      </c>
      <c r="AC200" s="114" t="str">
        <f>IF($A200&gt;"",IF(AND(EXACT(SquadExport!$BR200,TRUE),EXACT(SquadExport!$BL200,TRUE)),HARMEAN(WeightedParse!K200,WeightedParse!Q200,WeightedParse!S200,WeightedParse!T200,WeightedParse!V200,WeightedParse!X200,WeightedParse!Y200,WeightedParse!Z200,WeightedParse!AD200,WeightedParse!AE200,WeightedParse!AF200,WeightedParse!AG200,WeightedParse!AH200,WeightedParse!AO200),HARMEAN(WeightedParse!K200,WeightedParse!Q200,WeightedParse!S200,WeightedParse!T200,WeightedParse!V200,WeightedParse!X200,WeightedParse!Y200,WeightedParse!Z200,WeightedParse!AD200,WeightedParse!AE200,WeightedParse!AF200,WeightedParse!AG200,WeightedParse!AH200,WeightedParse!AO200)*Variables!$B$5),"")</f>
        <v/>
      </c>
      <c r="AD200" s="114" t="str">
        <f>IF($A200&gt;"",IF(AND(EXACT(SquadExport!$BR200,TRUE),EXACT(SquadExport!$BL200,TRUE)),HARMEAN(WeightedParse!I200,WeightedParse!J200,WeightedParse!K200,WeightedParse!N200,WeightedParse!Q200,WeightedParse!S200,WeightedParse!T200,WeightedParse!V200,WeightedParse!X200,WeightedParse!Z200,WeightedParse!AB200,WeightedParse!AD200,WeightedParse!AG200,WeightedParse!AH200,WeightedParse!AI200,WeightedParse!AK200,WeightedParse!AO200),HARMEAN(WeightedParse!I200,WeightedParse!J200,WeightedParse!K200,WeightedParse!N200,WeightedParse!Q200,WeightedParse!S200,WeightedParse!T200,WeightedParse!V200,WeightedParse!X200,WeightedParse!Z200,WeightedParse!AB200,WeightedParse!AD200,WeightedParse!AG200,WeightedParse!AH200,WeightedParse!AI200,WeightedParse!AK200,WeightedParse!AO200)*Variables!$B$5),"")</f>
        <v/>
      </c>
      <c r="AE200" s="114" t="str">
        <f>IF($A200&gt;"",IF(AND(EXACT(SquadExport!$BR200,TRUE),EXACT(SquadExport!$BL200,TRUE)),HARMEAN(WeightedParse!K200,WeightedParse!N200,WeightedParse!P200,WeightedParse!Q200,WeightedParse!S200,WeightedParse!T200,WeightedParse!U200,WeightedParse!V200,WeightedParse!X200,WeightedParse!Y200,WeightedParse!Z200,WeightedParse!AD200,WeightedParse!AE200,WeightedParse!AF200,WeightedParse!AG200,WeightedParse!AH200,WeightedParse!AI200,WeightedParse!AO200),HARMEAN(WeightedParse!K200,WeightedParse!N200,WeightedParse!P200,WeightedParse!Q200,WeightedParse!S200,WeightedParse!T200,WeightedParse!U200,WeightedParse!V200,WeightedParse!X200,WeightedParse!Y200,WeightedParse!Z200,WeightedParse!AD200,WeightedParse!AE200,WeightedParse!AF200,WeightedParse!AG200,WeightedParse!AH200,WeightedParse!AI200,WeightedParse!AO200)*Variables!$B$5),"")</f>
        <v/>
      </c>
      <c r="AF200" s="114" t="str">
        <f>IF($A200&gt;"",IF(AND(EXACT(SquadExport!$BR200,TRUE),EXACT(SquadExport!$BL200,TRUE)),HARMEAN(WeightedParse!I200,WeightedParse!J200,WeightedParse!K200,WeightedParse!N200,WeightedParse!Q200,WeightedParse!S200,WeightedParse!T200,WeightedParse!U200,WeightedParse!V200,WeightedParse!X200,WeightedParse!Z200,WeightedParse!AD200,WeightedParse!AE200,WeightedParse!AF200,WeightedParse!AH200,WeightedParse!AI200,WeightedParse!AK200,WeightedParse!AN200,WeightedParse!AO200,WeightedParse!AP200),HARMEAN(WeightedParse!I200,WeightedParse!J200,WeightedParse!K200,WeightedParse!N200,WeightedParse!Q200,WeightedParse!S200,WeightedParse!T200,WeightedParse!U200,WeightedParse!V200,WeightedParse!X200,WeightedParse!Z200,WeightedParse!AD200,WeightedParse!AE200,WeightedParse!AF200,WeightedParse!AH200,WeightedParse!AI200,WeightedParse!AK200,WeightedParse!AN200,WeightedParse!AO200,WeightedParse!AP200)*Variables!$B$5),"")</f>
        <v/>
      </c>
      <c r="AG200" s="114" t="str">
        <f>IF($A200&gt;"",IF(AND(OR(EXACT(SquadExport!$BR200,TRUE),EXACT(SquadExport!$BS200,TRUE)),OR(EXACT(SquadExport!$BK200,TRUE),EXACT(SquadExport!$BM200,TRUE))),HARMEAN(WeightedParse!I200,WeightedParse!K200,WeightedParse!Q200,WeightedParse!T200,WeightedParse!X200,WeightedParse!Z200,WeightedParse!AD200,WeightedParse!AF200,WeightedParse!AG200,WeightedParse!AJ200),HARMEAN(WeightedParse!I200,WeightedParse!K200,WeightedParse!Q200,WeightedParse!T200,WeightedParse!X200,WeightedParse!Z200,WeightedParse!AD200,WeightedParse!AF200,WeightedParse!AG200,WeightedParse!AJ200)*Variables!$B$5),"")</f>
        <v/>
      </c>
      <c r="AH200" s="114" t="str">
        <f>IF($A200&gt;"",IF(AND(OR(EXACT(SquadExport!$BR200,TRUE),EXACT(SquadExport!$BS200,TRUE)),OR(EXACT(SquadExport!$BK200,TRUE),EXACT(SquadExport!$BM200,TRUE))),HARMEAN(WeightedParse!H200,WeightedParse!K200,WeightedParse!P200,WeightedParse!Q200,WeightedParse!S200,WeightedParse!T200,WeightedParse!V200,WeightedParse!X200,WeightedParse!Y200,WeightedParse!Z200,WeightedParse!AD200,WeightedParse!AE200,WeightedParse!AF200,WeightedParse!AG200,WeightedParse!AH200,WeightedParse!AO200),HARMEAN(WeightedParse!H200,WeightedParse!K200,WeightedParse!P200,WeightedParse!Q200,WeightedParse!S200,WeightedParse!T200,WeightedParse!V200,WeightedParse!X200,WeightedParse!Y200,WeightedParse!Z200,WeightedParse!AD200,WeightedParse!AE200,WeightedParse!AF200,WeightedParse!AG200,WeightedParse!AH200,WeightedParse!AO200)*Variables!$B$5),"")</f>
        <v/>
      </c>
      <c r="AI200" s="114" t="str">
        <f>IF($A200&gt;"",IF(AND(OR(EXACT(SquadExport!$BR200,TRUE),EXACT(SquadExport!$BS200,TRUE)),OR(EXACT(SquadExport!$BK200,TRUE),EXACT(SquadExport!$BM200,TRUE))),HARMEAN(WeightedParse!H200,WeightedParse!I200,WeightedParse!K200,WeightedParse!P200,WeightedParse!Q200,WeightedParse!S200,WeightedParse!T200,WeightedParse!U200,WeightedParse!V200,WeightedParse!X200,WeightedParse!Y200,WeightedParse!Z200,WeightedParse!AD200,WeightedParse!AE200,WeightedParse!AF200,WeightedParse!AH200,WeightedParse!AI200,WeightedParse!AO200),HARMEAN(WeightedParse!H200,WeightedParse!I200,WeightedParse!K200,WeightedParse!P200,WeightedParse!Q200,WeightedParse!S200,WeightedParse!T200,WeightedParse!U200,WeightedParse!V200,WeightedParse!X200,WeightedParse!Y200,WeightedParse!Z200,WeightedParse!AD200,WeightedParse!AE200,WeightedParse!AF200,WeightedParse!AH200,WeightedParse!AI200,WeightedParse!AO200)*Variables!$B$5),"")</f>
        <v/>
      </c>
      <c r="AJ200" s="114" t="str">
        <f>IF($A200&gt;"",IF(AND(OR(EXACT(SquadExport!$BR200,TRUE),EXACT(SquadExport!$BS200,TRUE)),OR(EXACT(SquadExport!$BK200,TRUE),EXACT(SquadExport!$BM200,TRUE))),HARMEAN(WeightedParse!H200,WeightedParse!K200,WeightedParse!M200,WeightedParse!V200,WeightedParse!W200,WeightedParse!AD200,WeightedParse!AF200,WeightedParse!AH200,WeightedParse!AK200,WeightedParse!AL200,WeightedParse!AO200,WeightedParse!AP200)*(CONVERT(LEFT(SquadExport!$E200,FIND("'",SquadExport!$E200)-1)+((MID(SquadExport!$E200,FIND("'",SquadExport!$E200)+1,LEN(SquadExport!$E200)-FIND("'",SquadExport!$E200)-1))/12),"ft","m")-1)/(Variables!$C$4-1),(HARMEAN(WeightedParse!H200,WeightedParse!K200,WeightedParse!M200,WeightedParse!V200,WeightedParse!W200,WeightedParse!AD200,WeightedParse!AF200,WeightedParse!AH200,WeightedParse!AK200,WeightedParse!AL200,WeightedParse!AO200,WeightedParse!AP200)*(CONVERT(LEFT(SquadExport!$E200,FIND("'",SquadExport!$E200)-1)+((MID(SquadExport!$E200,FIND("'",SquadExport!$E200)+1,LEN(SquadExport!$E200)-FIND("'",SquadExport!$E200)-1))/12),"ft","m")-1)/(Variables!$C$4-1))*Variables!$B$5),"")</f>
        <v/>
      </c>
      <c r="AK200" s="114" t="str">
        <f>IF($A200&gt;"",IF(AND(OR(EXACT(SquadExport!$BR200,TRUE),EXACT(SquadExport!$BS200,TRUE)),OR(EXACT(SquadExport!$BK200,TRUE),EXACT(SquadExport!$BM200,TRUE))),HARMEAN(WeightedParse!J200,WeightedParse!K200,WeightedParse!T200,WeightedParse!V200,WeightedParse!X200,WeightedParse!Y200,WeightedParse!Z200,WeightedParse!AD200,WeightedParse!AH200,WeightedParse!AI200,WeightedParse!AK200,WeightedParse!AO200),HARMEAN(WeightedParse!J200,WeightedParse!K200,WeightedParse!T200,WeightedParse!V200,WeightedParse!X200,WeightedParse!Y200,WeightedParse!Z200,WeightedParse!AD200,WeightedParse!AH200,WeightedParse!AI200,WeightedParse!AK200,WeightedParse!AO200)*Variables!$B$5),"")</f>
        <v/>
      </c>
      <c r="AL200" s="114" t="str">
        <f>IF($A200&gt;"",IF(AND(OR(EXACT(SquadExport!$BR200,TRUE),EXACT(SquadExport!$BS200,TRUE)),OR(EXACT(SquadExport!$BK200,TRUE),EXACT(SquadExport!$BM200,TRUE))),HARMEAN(WeightedParse!H200,WeightedParse!I200,WeightedParse!K200,WeightedParse!Q200,WeightedParse!T200,WeightedParse!V200,WeightedParse!AB200,WeightedParse!AD200,WeightedParse!AH200,WeightedParse!AI200,WeightedParse!AJ200,WeightedParse!AN200,WeightedParse!AO200),HARMEAN(WeightedParse!H200,WeightedParse!I200,WeightedParse!K200,WeightedParse!Q200,WeightedParse!T200,WeightedParse!V200,WeightedParse!AB200,WeightedParse!AD200,WeightedParse!AH200,WeightedParse!AI200,WeightedParse!AJ200,WeightedParse!AN200,WeightedParse!AO200)*Variables!$B$5),"")</f>
        <v/>
      </c>
      <c r="AM200" s="114" t="str">
        <f>IF($A200&gt;"",IF(AND(OR(EXACT(SquadExport!$BR200,TRUE),EXACT(SquadExport!$BS200,TRUE)),OR(EXACT(SquadExport!$BK200,TRUE),EXACT(SquadExport!$BM200,TRUE))),HARMEAN(WeightedParse!I200,WeightedParse!J200,WeightedParse!K200,WeightedParse!N200,WeightedParse!Q200,WeightedParse!T200,WeightedParse!V200,WeightedParse!X200,WeightedParse!AB200,WeightedParse!AD200,WeightedParse!AG200,WeightedParse!AI200,WeightedParse!AJ200,WeightedParse!AK200,WeightedParse!AN200)*WeightedParse!BD200,(HARMEAN(WeightedParse!I200,WeightedParse!J200,WeightedParse!K200,WeightedParse!N200,WeightedParse!Q200,WeightedParse!T200,WeightedParse!V200,WeightedParse!X200,WeightedParse!AB200,WeightedParse!AD200,WeightedParse!AG200,WeightedParse!AI200,WeightedParse!AJ200,WeightedParse!AK200,WeightedParse!AN200)*WeightedParse!BD200)*Variables!$B$5),"")</f>
        <v/>
      </c>
      <c r="AN200" s="114" t="str">
        <f>IF($A200&gt;"",IF(AND(OR(EXACT(SquadExport!$BR200,TRUE),EXACT(SquadExport!$BS200,TRUE)),OR(EXACT(SquadExport!$BK200,TRUE),EXACT(SquadExport!$BM200,TRUE))),HARMEAN(WeightedParse!H200,WeightedParse!I200,WeightedParse!K200,WeightedParse!N200,WeightedParse!Q200,WeightedParse!T200,WeightedParse!V200,WeightedParse!X200,WeightedParse!Z200,WeightedParse!AD200,WeightedParse!AG200,WeightedParse!AH200,WeightedParse!AI200,WeightedParse!AJ200,WeightedParse!AN200,WeightedParse!AO200)*WeightedParse!BD200,(HARMEAN(WeightedParse!H200,WeightedParse!I200,WeightedParse!K200,WeightedParse!N200,WeightedParse!Q200,WeightedParse!T200,WeightedParse!V200,WeightedParse!X200,WeightedParse!Z200,WeightedParse!AD200,WeightedParse!AG200,WeightedParse!AH200,WeightedParse!AI200,WeightedParse!AJ200,WeightedParse!AN200,WeightedParse!AO200)*WeightedParse!BD200)*Variables!$B$5),"")</f>
        <v/>
      </c>
      <c r="AO200" s="114" t="str">
        <f>IF($A200&gt;"",IF(AND(EXACT(SquadExport!$BS200,TRUE),EXACT(SquadExport!$BL200,TRUE)),HARMEAN(WeightedParse!K200,WeightedParse!Q200,WeightedParse!T200,WeightedParse!V200,WeightedParse!X200,WeightedParse!Z200,WeightedParse!AB200,WeightedParse!AD200,WeightedParse!AG200,WeightedParse!AK200),HARMEAN(WeightedParse!K200,WeightedParse!Q200,WeightedParse!T200,WeightedParse!V200,WeightedParse!X200,WeightedParse!Z200,WeightedParse!AB200,WeightedParse!AD200,WeightedParse!AG200,WeightedParse!AK200)*Variables!$B$5),"")</f>
        <v/>
      </c>
      <c r="AP200" s="114" t="str">
        <f>IF($A200&gt;"",IF(AND(EXACT(SquadExport!$BS200,TRUE),EXACT(SquadExport!$BL200,TRUE)),HARMEAN(WeightedParse!I200,WeightedParse!K200,WeightedParse!Q200,WeightedParse!T200,WeightedParse!V200,WeightedParse!X200,WeightedParse!Z200,WeightedParse!AB200,WeightedParse!AD200,WeightedParse!AF200,WeightedParse!AG200,WeightedParse!AI200,WeightedParse!AJ200),HARMEAN(WeightedParse!I200,WeightedParse!K200,WeightedParse!Q200,WeightedParse!T200,WeightedParse!V200,WeightedParse!X200,WeightedParse!Z200,WeightedParse!AB200,WeightedParse!AD200,WeightedParse!AF200,WeightedParse!AG200,WeightedParse!AI200,WeightedParse!AJ200)*Variables!$B$5),"")</f>
        <v/>
      </c>
      <c r="AQ200" s="114" t="str">
        <f>IF($A200&gt;"",IF(AND(EXACT(SquadExport!$BS200,TRUE),EXACT(SquadExport!$BL200,TRUE)),HARMEAN(WeightedParse!I200,WeightedParse!J200,WeightedParse!K200,WeightedParse!Q200,WeightedParse!T200,WeightedParse!V200,WeightedParse!X200,WeightedParse!Z200,WeightedParse!AB200,WeightedParse!AD200,WeightedParse!AG200,WeightedParse!AI200,WeightedParse!AJ200,WeightedParse!AK200),HARMEAN(WeightedParse!I200,WeightedParse!J200,WeightedParse!K200,WeightedParse!Q200,WeightedParse!T200,WeightedParse!V200,WeightedParse!X200,WeightedParse!Z200,WeightedParse!AB200,WeightedParse!AD200,WeightedParse!AG200,WeightedParse!AI200,WeightedParse!AJ200,WeightedParse!AK200)*Variables!$B$5),"")</f>
        <v/>
      </c>
      <c r="AR200" s="114" t="str">
        <f>IF($A200&gt;"",IF(AND(EXACT(SquadExport!$BS200,TRUE),EXACT(SquadExport!$BL200,TRUE)),HARMEAN(WeightedParse!I200,WeightedParse!J200,WeightedParse!K200,WeightedParse!Q200,WeightedParse!T200,WeightedParse!V200,WeightedParse!X200,WeightedParse!Y200,WeightedParse!Z200,WeightedParse!AD200,WeightedParse!AH200,WeightedParse!AI200,WeightedParse!AJ200,WeightedParse!AK200,WeightedParse!AN200,WeightedParse!AO200),HARMEAN(WeightedParse!I200,WeightedParse!J200,WeightedParse!K200,WeightedParse!Q200,WeightedParse!T200,WeightedParse!V200,WeightedParse!X200,WeightedParse!Y200,WeightedParse!Z200,WeightedParse!AD200,WeightedParse!AH200,WeightedParse!AI200,WeightedParse!AJ200,WeightedParse!AK200,WeightedParse!AN200,WeightedParse!AO200)*Variables!$B$5),"")</f>
        <v/>
      </c>
      <c r="AS200" s="114" t="str">
        <f>IF($A200&gt;"",IF(AND(EXACT(SquadExport!$BT200,TRUE),EXACT(SquadExport!$BL200,TRUE)),HARMEAN(WeightedParse!J200,WeightedParse!K200,WeightedParse!M200,WeightedParse!T200,WeightedParse!V200,WeightedParse!X200,WeightedParse!Z200,WeightedParse!AD200,WeightedParse!AI200),(HARMEAN(WeightedParse!J200,WeightedParse!K200,WeightedParse!M200,WeightedParse!T200,WeightedParse!V200,WeightedParse!X200,WeightedParse!Z200,WeightedParse!AD200,WeightedParse!AI200)*Variables!$B$5)),"")</f>
        <v/>
      </c>
      <c r="AT200" s="114" t="str">
        <f>IF($A200&gt;"",IF(AND(EXACT(SquadExport!$BT200,TRUE),EXACT(SquadExport!$BL200,TRUE)),HARMEAN(WeightedParse!J200,WeightedParse!K200,WeightedParse!M200,WeightedParse!U200,WeightedParse!V200,WeightedParse!W200,WeightedParse!X200,WeightedParse!Z200,WeightedParse!AD200,WeightedParse!AF200,WeightedParse!AK200,WeightedParse!AL200,WeightedParse!AP200)*(CONVERT(LEFT(SquadExport!$E200,FIND("'",SquadExport!$E200)-1)+((MID(SquadExport!$E200,FIND("'",SquadExport!$E200)+1,LEN(SquadExport!$E200)-FIND("'",SquadExport!$E200)-1))/12),"ft","m")-1)/(Variables!$C$4-1),(HARMEAN(WeightedParse!J200,WeightedParse!K200,WeightedParse!M200,WeightedParse!U200,WeightedParse!V200,WeightedParse!W200,WeightedParse!X200,WeightedParse!Z200,WeightedParse!AD200,WeightedParse!AF200,WeightedParse!AK200,WeightedParse!AL200,WeightedParse!AP200)*(CONVERT(LEFT(SquadExport!$E200,FIND("'",SquadExport!$E200)-1)+((MID(SquadExport!$E200,FIND("'",SquadExport!$E200)+1,LEN(SquadExport!$E200)-FIND("'",SquadExport!$E200)-1))/12),"ft","m")-1)/(Variables!$C$4-1)))*Variables!$B$5,"")</f>
        <v/>
      </c>
      <c r="AU200" s="114" t="str">
        <f>IF($A200&gt;"",IF(AND(EXACT(SquadExport!$BT200,TRUE),EXACT(SquadExport!$BL200,TRUE)),HARMEAN(WeightedParse!I200,WeightedParse!J200,WeightedParse!K200,WeightedParse!Q200,WeightedParse!T200,WeightedParse!V200,WeightedParse!X200,WeightedParse!Z200,WeightedParse!AB200,WeightedParse!AD200,WeightedParse!AF200,WeightedParse!AG200,WeightedParse!AK200,WeightedParse!AP200),HARMEAN(WeightedParse!I200,WeightedParse!J200,WeightedParse!K200,WeightedParse!Q200,WeightedParse!T200,WeightedParse!V200,WeightedParse!X200,WeightedParse!Z200,WeightedParse!AB200,WeightedParse!AD200,WeightedParse!AF200,WeightedParse!AG200,WeightedParse!AK200,WeightedParse!AP200)*Variables!$B$5),"")</f>
        <v/>
      </c>
      <c r="AV200" s="114" t="str">
        <f>IF($A200&gt;"",IF(AND(EXACT(SquadExport!$BT200,TRUE),EXACT(SquadExport!$BL200,TRUE)),HARMEAN(WeightedParse!I200,WeightedParse!J200,WeightedParse!K200,WeightedParse!Q200,WeightedParse!T200,WeightedParse!V200,WeightedParse!X200,WeightedParse!Z200,WeightedParse!AD200,WeightedParse!AH200,WeightedParse!AI200,WeightedParse!AJ200,WeightedParse!AK200,WeightedParse!AN200,WeightedParse!AO200),HARMEAN(WeightedParse!I200,WeightedParse!J200,WeightedParse!K200,WeightedParse!Q200,WeightedParse!T200,WeightedParse!V200,WeightedParse!X200,WeightedParse!Z200,WeightedParse!AD200,WeightedParse!AH200,WeightedParse!AI200,WeightedParse!AJ200,WeightedParse!AK200,WeightedParse!AN200,WeightedParse!AO200)*Variables!$B$5),"")</f>
        <v/>
      </c>
      <c r="AW200" s="114" t="str">
        <f>IF($A200&gt;"",IF(AND(EXACT(SquadExport!$BT200,TRUE),EXACT(SquadExport!$BL200,TRUE)),HARMEAN(WeightedParse!I200,WeightedParse!J200,WeightedParse!K200,WeightedParse!Q200,WeightedParse!T200,WeightedParse!V200,WeightedParse!X200,WeightedParse!Z200,WeightedParse!AB200,WeightedParse!AD200,WeightedParse!AF200,WeightedParse!AG200,WeightedParse!AI200,WeightedParse!AJ200,WeightedParse!AK200),HARMEAN(WeightedParse!I200,WeightedParse!J200,WeightedParse!K200,WeightedParse!Q200,WeightedParse!T200,WeightedParse!V200,WeightedParse!X200,WeightedParse!Z200,WeightedParse!AB200,WeightedParse!AD200,WeightedParse!AF200,WeightedParse!AG200,WeightedParse!AI200,WeightedParse!AJ200,WeightedParse!AK200)*Variables!$B$5),"")</f>
        <v/>
      </c>
      <c r="AX200" s="114" t="str">
        <f>IF($A200&gt;"",IF(AND(EXACT(SquadExport!$BT200,TRUE),EXACT(SquadExport!$BL200,TRUE)),HARMEAN(WeightedParse!K200,WeightedParse!Q200,WeightedParse!U200,WeightedParse!V200,WeightedParse!W200,WeightedParse!X200,WeightedParse!Y200,WeightedParse!Z200,WeightedParse!AD200,WeightedParse!AF200,WeightedParse!AH200,WeightedParse!AI200,WeightedParse!AJ200,WeightedParse!AK200,WeightedParse!AN200,WeightedParse!AO200,WeightedParse!AP200),HARMEAN(WeightedParse!K200,WeightedParse!Q200,WeightedParse!U200,WeightedParse!V200,WeightedParse!W200,WeightedParse!X200,WeightedParse!Y200,WeightedParse!Z200,WeightedParse!AD200,WeightedParse!AF200,WeightedParse!AH200,WeightedParse!AI200,WeightedParse!AJ200,WeightedParse!AK200,WeightedParse!AN200,WeightedParse!AO200,WeightedParse!AP200)*Variables!$B$5),"")</f>
        <v/>
      </c>
      <c r="AY200" s="114" t="str">
        <f>IF($A200&gt;"",IF(AND(EXACT(SquadExport!$BT200,TRUE),EXACT(SquadExport!$BL200,TRUE)),HARMEAN(WeightedParse!I200,WeightedParse!J200,WeightedParse!K200,WeightedParse!M200,WeightedParse!N200,WeightedParse!Q200,WeightedParse!T200,WeightedParse!V200,WeightedParse!X200,WeightedParse!Z200,WeightedParse!AD200,WeightedParse!AF200,WeightedParse!AG200,WeightedParse!AH200,WeightedParse!AI200,WeightedParse!AJ200,WeightedParse!AK200,WeightedParse!AL200,WeightedParse!AN200,WeightedParse!AO200,WeightedParse!AP200),HARMEAN(WeightedParse!I200,WeightedParse!J200,WeightedParse!K200,WeightedParse!M200,WeightedParse!N200,WeightedParse!Q200,WeightedParse!T200,WeightedParse!V200,WeightedParse!X200,WeightedParse!Z200,WeightedParse!AD200,WeightedParse!AF200,WeightedParse!AG200,WeightedParse!AH200,WeightedParse!AI200,WeightedParse!AJ200,WeightedParse!AK200,WeightedParse!AL200,WeightedParse!AN200,WeightedParse!AO200,WeightedParse!AP200)*Variables!$B$5),"")</f>
        <v/>
      </c>
    </row>
  </sheetData>
  <autoFilter ref="C1:C99" xr:uid="{BEDCE6BF-5A52-4F99-819E-B9BF5C1AC64F}"/>
  <conditionalFormatting sqref="H2:H200">
    <cfRule type="cellIs" dxfId="25" priority="20" operator="lessThanOrEqual">
      <formula>11</formula>
    </cfRule>
  </conditionalFormatting>
  <conditionalFormatting sqref="G1:G1048576">
    <cfRule type="colorScale" priority="19">
      <colorScale>
        <cfvo type="min"/>
        <cfvo type="max"/>
        <color theme="4"/>
        <color theme="4" tint="0.79998168889431442"/>
      </colorScale>
    </cfRule>
  </conditionalFormatting>
  <conditionalFormatting sqref="H1:H1048576">
    <cfRule type="colorScale" priority="18">
      <colorScale>
        <cfvo type="min"/>
        <cfvo type="max"/>
        <color rgb="FF558B2F"/>
        <color theme="0"/>
      </colorScale>
    </cfRule>
  </conditionalFormatting>
  <conditionalFormatting sqref="I2:I200">
    <cfRule type="colorScale" priority="21">
      <colorScale>
        <cfvo type="percentile" val="10"/>
        <cfvo type="percentile" val="50"/>
        <cfvo type="percentile" val="90"/>
        <color theme="8" tint="0.79998168889431442"/>
        <color theme="6" tint="0.39997558519241921"/>
        <color rgb="FF9047AD"/>
      </colorScale>
    </cfRule>
  </conditionalFormatting>
  <conditionalFormatting sqref="A2:A200">
    <cfRule type="expression" dxfId="24" priority="17">
      <formula>$G2=1</formula>
    </cfRule>
  </conditionalFormatting>
  <conditionalFormatting sqref="J1:K1048576">
    <cfRule type="expression" dxfId="23" priority="1">
      <formula>_xlfn.MAXIFS($J:$J,D:D,"&lt;&gt;GK",$C:$C,"Reserves")=$J1</formula>
    </cfRule>
    <cfRule type="expression" dxfId="22" priority="3">
      <formula>_xlfn.MAXIFS($J:$J,D:D,"&lt;&gt;GK",$C:$C,"First Team")=$J1</formula>
    </cfRule>
    <cfRule type="colorScale" priority="15">
      <colorScale>
        <cfvo type="min"/>
        <cfvo type="max"/>
        <color theme="0"/>
        <color rgb="FFC62828"/>
      </colorScale>
    </cfRule>
  </conditionalFormatting>
  <conditionalFormatting sqref="L1:O1048576">
    <cfRule type="colorScale" priority="24">
      <colorScale>
        <cfvo type="min"/>
        <cfvo type="max"/>
        <color rgb="FFFCFCFF"/>
        <color rgb="FFEF6C00"/>
      </colorScale>
    </cfRule>
  </conditionalFormatting>
  <conditionalFormatting sqref="P1:T1048576">
    <cfRule type="colorScale" priority="25">
      <colorScale>
        <cfvo type="min"/>
        <cfvo type="max"/>
        <color rgb="FFFCFCFF"/>
        <color rgb="FFD2C01C"/>
      </colorScale>
    </cfRule>
  </conditionalFormatting>
  <conditionalFormatting sqref="U1:AA1048576">
    <cfRule type="colorScale" priority="26">
      <colorScale>
        <cfvo type="min"/>
        <cfvo type="max"/>
        <color rgb="FFFCFCFF"/>
        <color rgb="FF558B2F"/>
      </colorScale>
    </cfRule>
  </conditionalFormatting>
  <conditionalFormatting sqref="AB1:AF1048576">
    <cfRule type="colorScale" priority="27">
      <colorScale>
        <cfvo type="min"/>
        <cfvo type="max"/>
        <color rgb="FFFCFCFF"/>
        <color rgb="FF00695C"/>
      </colorScale>
    </cfRule>
  </conditionalFormatting>
  <conditionalFormatting sqref="AO1:AR1048576">
    <cfRule type="colorScale" priority="33">
      <colorScale>
        <cfvo type="min"/>
        <cfvo type="max"/>
        <color rgb="FFFCFCFF"/>
        <color rgb="FF6A1B9A"/>
      </colorScale>
    </cfRule>
  </conditionalFormatting>
  <conditionalFormatting sqref="AS1:AY1048576">
    <cfRule type="colorScale" priority="636">
      <colorScale>
        <cfvo type="min"/>
        <cfvo type="max"/>
        <color rgb="FFFCFCFF"/>
        <color rgb="FFAD1457"/>
      </colorScale>
    </cfRule>
  </conditionalFormatting>
  <conditionalFormatting sqref="J1:AY1048576">
    <cfRule type="expression" dxfId="21" priority="663">
      <formula>$F1=J$1</formula>
    </cfRule>
  </conditionalFormatting>
  <conditionalFormatting sqref="AJ1:AN1048576">
    <cfRule type="colorScale" priority="30">
      <colorScale>
        <cfvo type="min"/>
        <cfvo type="max"/>
        <color rgb="FFFCFCFF"/>
        <color rgb="FF283593"/>
      </colorScale>
    </cfRule>
  </conditionalFormatting>
  <conditionalFormatting sqref="AG1:AI1048576">
    <cfRule type="colorScale" priority="28">
      <colorScale>
        <cfvo type="min"/>
        <cfvo type="max"/>
        <color rgb="FFFCFCFF"/>
        <color rgb="FF0277BD"/>
      </colorScale>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0247E-6777-4D01-8601-1C3D27218140}">
  <sheetPr>
    <tabColor theme="5"/>
  </sheetPr>
  <dimension ref="B1:R31"/>
  <sheetViews>
    <sheetView workbookViewId="0"/>
  </sheetViews>
  <sheetFormatPr defaultRowHeight="15" x14ac:dyDescent="0.25"/>
  <cols>
    <col min="1" max="1" width="2.85546875" customWidth="1"/>
    <col min="2" max="2" width="3.5703125" style="44" bestFit="1" customWidth="1"/>
    <col min="3" max="3" width="25.7109375" style="27" customWidth="1"/>
    <col min="4" max="4" width="6.7109375" style="96" customWidth="1"/>
    <col min="5" max="5" width="2.85546875" style="27" customWidth="1"/>
    <col min="6" max="6" width="3.5703125" style="44" bestFit="1" customWidth="1"/>
    <col min="7" max="7" width="25.7109375" style="27" customWidth="1"/>
    <col min="8" max="8" width="6.7109375" style="96" customWidth="1"/>
    <col min="9" max="9" width="2.85546875" style="27" customWidth="1"/>
    <col min="10" max="10" width="3.5703125" style="44" bestFit="1" customWidth="1"/>
    <col min="11" max="11" width="25.7109375" style="27" customWidth="1"/>
    <col min="12" max="12" width="6.7109375" style="96" customWidth="1"/>
    <col min="13" max="13" width="2.85546875" customWidth="1"/>
    <col min="15" max="15" width="15" style="90" bestFit="1" customWidth="1"/>
    <col min="16" max="17" width="4" style="91" bestFit="1" customWidth="1"/>
    <col min="18" max="18" width="4.42578125" style="91" bestFit="1" customWidth="1"/>
  </cols>
  <sheetData>
    <row r="1" spans="2:18" x14ac:dyDescent="0.25">
      <c r="O1" s="90" t="s">
        <v>214</v>
      </c>
      <c r="P1" s="91" t="s">
        <v>173</v>
      </c>
      <c r="Q1" s="91" t="s">
        <v>174</v>
      </c>
      <c r="R1" s="91" t="s">
        <v>175</v>
      </c>
    </row>
    <row r="2" spans="2:18" x14ac:dyDescent="0.25">
      <c r="B2" s="45"/>
      <c r="C2" s="42"/>
      <c r="D2" s="133"/>
      <c r="E2" s="42"/>
      <c r="F2" s="45"/>
      <c r="G2" s="144" t="s">
        <v>57</v>
      </c>
      <c r="H2" s="144"/>
      <c r="I2" s="42"/>
      <c r="J2" s="45"/>
      <c r="K2" s="42"/>
      <c r="L2" s="133"/>
      <c r="M2" s="43"/>
      <c r="O2" s="90" t="s">
        <v>168</v>
      </c>
      <c r="P2" s="91">
        <v>150</v>
      </c>
      <c r="Q2" s="91">
        <v>170</v>
      </c>
      <c r="R2" s="91">
        <v>18</v>
      </c>
    </row>
    <row r="3" spans="2:18" x14ac:dyDescent="0.25">
      <c r="B3" s="45"/>
      <c r="C3" s="42"/>
      <c r="D3" s="133"/>
      <c r="E3" s="42"/>
      <c r="F3" s="45" t="s">
        <v>140</v>
      </c>
      <c r="G3" s="127" t="str" cm="1">
        <f t="array" ref="G3">IFERROR(INDEX('Weighted Summary'!$A:$A,MATCH(1,('Weighted Summary'!$E:$E="ST")*('Weighted Summary'!$G:$G=1),0),0),"None")</f>
        <v>Enda Curran</v>
      </c>
      <c r="H3" s="130" t="str">
        <f>IF(G3="None","",VLOOKUP(G3,'Weighted Summary'!$A:$F,6,FALSE))</f>
        <v>P</v>
      </c>
      <c r="I3" s="42"/>
      <c r="J3" s="45"/>
      <c r="K3" s="42"/>
      <c r="L3" s="133"/>
      <c r="M3" s="43"/>
      <c r="O3" s="90" t="s">
        <v>167</v>
      </c>
      <c r="P3" s="91">
        <v>130</v>
      </c>
      <c r="Q3" s="91">
        <v>150</v>
      </c>
      <c r="R3" s="91">
        <v>16</v>
      </c>
    </row>
    <row r="4" spans="2:18" x14ac:dyDescent="0.25">
      <c r="B4" s="45"/>
      <c r="C4" s="42"/>
      <c r="D4" s="133"/>
      <c r="E4" s="42"/>
      <c r="F4" s="45" t="s">
        <v>141</v>
      </c>
      <c r="G4" s="128" t="str" cm="1">
        <f t="array" ref="G4">IFERROR(INDEX('Weighted Summary'!$A:$A,MATCH(1,('Weighted Summary'!$E:$E="ST")*('Weighted Summary'!$G:$G=2),0),0),"None")</f>
        <v>Mikey Place</v>
      </c>
      <c r="H4" s="131" t="str">
        <f>IF(G4="None","",VLOOKUP(G4,'Weighted Summary'!$A:$F,6,FALSE))</f>
        <v>AF</v>
      </c>
      <c r="I4" s="42"/>
      <c r="J4" s="45"/>
      <c r="K4" s="42"/>
      <c r="L4" s="133"/>
      <c r="M4" s="43"/>
      <c r="O4" s="90" t="s">
        <v>169</v>
      </c>
      <c r="P4" s="91">
        <v>120</v>
      </c>
      <c r="Q4" s="91">
        <v>130</v>
      </c>
      <c r="R4" s="91">
        <v>14</v>
      </c>
    </row>
    <row r="5" spans="2:18" x14ac:dyDescent="0.25">
      <c r="B5" s="45"/>
      <c r="C5" s="42"/>
      <c r="D5" s="133"/>
      <c r="E5" s="42"/>
      <c r="F5" s="45" t="s">
        <v>142</v>
      </c>
      <c r="G5" s="129" t="str" cm="1">
        <f t="array" ref="G5">IFERROR(INDEX('Weighted Summary'!$A:$A,MATCH(1,('Weighted Summary'!$E:$E="ST")*('Weighted Summary'!$G:$G=3),0),0),"None")</f>
        <v>Francely Lomboto</v>
      </c>
      <c r="H5" s="132" t="str">
        <f>IF(G5="None","",VLOOKUP(G5,'Weighted Summary'!$A:$F,6,FALSE))</f>
        <v>P</v>
      </c>
      <c r="I5" s="42"/>
      <c r="J5" s="45"/>
      <c r="K5" s="42"/>
      <c r="L5" s="133"/>
      <c r="M5" s="43"/>
      <c r="O5" s="90" t="s">
        <v>170</v>
      </c>
      <c r="P5" s="91">
        <v>100</v>
      </c>
      <c r="Q5" s="91">
        <v>120</v>
      </c>
      <c r="R5" s="91">
        <v>12</v>
      </c>
    </row>
    <row r="6" spans="2:18" x14ac:dyDescent="0.25">
      <c r="B6" s="45"/>
      <c r="C6" s="42"/>
      <c r="D6" s="133"/>
      <c r="E6" s="42"/>
      <c r="F6" s="45"/>
      <c r="G6" s="42"/>
      <c r="H6" s="133"/>
      <c r="I6" s="42"/>
      <c r="J6" s="45"/>
      <c r="K6" s="42"/>
      <c r="L6" s="133"/>
      <c r="M6" s="43"/>
      <c r="O6" s="90" t="s">
        <v>171</v>
      </c>
      <c r="P6" s="91">
        <v>90</v>
      </c>
      <c r="Q6" s="91">
        <v>100</v>
      </c>
      <c r="R6" s="91">
        <v>10</v>
      </c>
    </row>
    <row r="7" spans="2:18" x14ac:dyDescent="0.25">
      <c r="B7" s="45"/>
      <c r="C7" s="144" t="s">
        <v>144</v>
      </c>
      <c r="D7" s="144"/>
      <c r="E7" s="42"/>
      <c r="F7" s="45"/>
      <c r="G7" s="144" t="s">
        <v>67</v>
      </c>
      <c r="H7" s="144"/>
      <c r="I7" s="42"/>
      <c r="J7" s="45"/>
      <c r="K7" s="144" t="s">
        <v>145</v>
      </c>
      <c r="L7" s="144"/>
      <c r="M7" s="43"/>
      <c r="O7" s="90" t="s">
        <v>172</v>
      </c>
      <c r="P7" s="91">
        <v>80</v>
      </c>
      <c r="Q7" s="91">
        <v>90</v>
      </c>
      <c r="R7" s="91">
        <v>8</v>
      </c>
    </row>
    <row r="8" spans="2:18" x14ac:dyDescent="0.25">
      <c r="B8" s="45" t="s">
        <v>140</v>
      </c>
      <c r="C8" s="127" t="str" cm="1">
        <f t="array" ref="C8">IFERROR(INDEX('Weighted Summary'!$A:$A,MATCH(1,('Weighted Summary'!$E:$E="W (L)")*('Weighted Summary'!$G:$G=1),0),0),"None")</f>
        <v>Donal Higgins</v>
      </c>
      <c r="D8" s="130" t="str">
        <f>IF(C8="None","",VLOOKUP(C8,'Weighted Summary'!$A:$F,6,FALSE))</f>
        <v>W</v>
      </c>
      <c r="E8" s="42"/>
      <c r="F8" s="45" t="s">
        <v>140</v>
      </c>
      <c r="G8" s="127" t="str" cm="1">
        <f t="array" ref="G8">IFERROR(INDEX('Weighted Summary'!$A:$A,MATCH(1,('Weighted Summary'!$E:$E="AM")*('Weighted Summary'!$G:$G=1),0),0),"None")</f>
        <v>Timmy Molloy</v>
      </c>
      <c r="H8" s="130" t="str">
        <f>IF(G8="None","",VLOOKUP(G8,'Weighted Summary'!$A:$F,6,FALSE))</f>
        <v>SS</v>
      </c>
      <c r="I8" s="42"/>
      <c r="J8" s="45" t="s">
        <v>140</v>
      </c>
      <c r="K8" s="127" t="str" cm="1">
        <f t="array" ref="K8">IFERROR(INDEX('Weighted Summary'!$A:$A,MATCH(1,('Weighted Summary'!$E:$E="W (R)")*('Weighted Summary'!$G:$G=1),0),0),"None")</f>
        <v>Conor Barry</v>
      </c>
      <c r="L8" s="130" t="str">
        <f>IF(K8="None","",VLOOKUP(K8,'Weighted Summary'!$A:$F,6,FALSE))</f>
        <v>W</v>
      </c>
      <c r="M8" s="43"/>
    </row>
    <row r="9" spans="2:18" x14ac:dyDescent="0.25">
      <c r="B9" s="45" t="s">
        <v>141</v>
      </c>
      <c r="C9" s="128" t="str" cm="1">
        <f t="array" ref="C9">IFERROR(INDEX('Weighted Summary'!$A:$A,MATCH(1,('Weighted Summary'!$E:$E="W (L)")*('Weighted Summary'!$G:$G=2),0),0),"None")</f>
        <v>Carlton Ubaezuonu</v>
      </c>
      <c r="D9" s="131" t="str">
        <f>IF(C9="None","",VLOOKUP(C9,'Weighted Summary'!$A:$F,6,FALSE))</f>
        <v>W</v>
      </c>
      <c r="E9" s="42"/>
      <c r="F9" s="45" t="s">
        <v>141</v>
      </c>
      <c r="G9" s="128" t="str" cm="1">
        <f t="array" ref="G9">IFERROR(INDEX('Weighted Summary'!$A:$A,MATCH(1,('Weighted Summary'!$E:$E="AM")*('Weighted Summary'!$G:$G=2),0),0),"None")</f>
        <v>Filip Mostowy</v>
      </c>
      <c r="H9" s="131" t="str">
        <f>IF(G9="None","",VLOOKUP(G9,'Weighted Summary'!$A:$F,6,FALSE))</f>
        <v>ENG</v>
      </c>
      <c r="I9" s="42"/>
      <c r="J9" s="45" t="s">
        <v>141</v>
      </c>
      <c r="K9" s="128" t="str" cm="1">
        <f t="array" ref="K9">IFERROR(INDEX('Weighted Summary'!$A:$A,MATCH(1,('Weighted Summary'!$E:$E="W (R)")*('Weighted Summary'!$G:$G=2),0),0),"None")</f>
        <v>Stephen Christopher</v>
      </c>
      <c r="L9" s="131" t="str">
        <f>IF(K9="None","",VLOOKUP(K9,'Weighted Summary'!$A:$F,6,FALSE))</f>
        <v>W</v>
      </c>
      <c r="M9" s="43"/>
    </row>
    <row r="10" spans="2:18" x14ac:dyDescent="0.25">
      <c r="B10" s="45" t="s">
        <v>142</v>
      </c>
      <c r="C10" s="129" t="str" cm="1">
        <f t="array" ref="C10">IFERROR(INDEX('Weighted Summary'!$A:$A,MATCH(1,('Weighted Summary'!$E:$E="W (L)")*('Weighted Summary'!$G:$G=3),0),0),"None")</f>
        <v>Shane Doherty</v>
      </c>
      <c r="D10" s="132" t="str">
        <f>IF(C10="None","",VLOOKUP(C10,'Weighted Summary'!$A:$F,6,FALSE))</f>
        <v>IW</v>
      </c>
      <c r="E10" s="42"/>
      <c r="F10" s="45" t="s">
        <v>142</v>
      </c>
      <c r="G10" s="129" t="str" cm="1">
        <f t="array" ref="G10">IFERROR(INDEX('Weighted Summary'!$A:$A,MATCH(1,('Weighted Summary'!$E:$E="AM")*('Weighted Summary'!$G:$G=3),0),0),"None")</f>
        <v>None</v>
      </c>
      <c r="H10" s="132" t="str">
        <f>IF(G10="None","",VLOOKUP(G10,'Weighted Summary'!$A:$F,6,FALSE))</f>
        <v/>
      </c>
      <c r="I10" s="42"/>
      <c r="J10" s="45" t="s">
        <v>142</v>
      </c>
      <c r="K10" s="129" t="str" cm="1">
        <f t="array" ref="K10">IFERROR(INDEX('Weighted Summary'!$A:$A,MATCH(1,('Weighted Summary'!$E:$E="W (R)")*('Weighted Summary'!$G:$G=3),0),0),"None")</f>
        <v>Conor Melody</v>
      </c>
      <c r="L10" s="132" t="str">
        <f>IF(K10="None","",VLOOKUP(K10,'Weighted Summary'!$A:$F,6,FALSE))</f>
        <v>W</v>
      </c>
      <c r="M10" s="43"/>
    </row>
    <row r="11" spans="2:18" x14ac:dyDescent="0.25">
      <c r="B11" s="45"/>
      <c r="C11" s="42"/>
      <c r="D11" s="133"/>
      <c r="E11" s="42"/>
      <c r="F11" s="45"/>
      <c r="G11" s="42"/>
      <c r="H11" s="133"/>
      <c r="I11" s="42"/>
      <c r="J11" s="45"/>
      <c r="K11" s="42"/>
      <c r="L11" s="133"/>
      <c r="M11" s="43"/>
    </row>
    <row r="12" spans="2:18" x14ac:dyDescent="0.25">
      <c r="B12" s="45"/>
      <c r="C12" s="144" t="s">
        <v>154</v>
      </c>
      <c r="D12" s="144"/>
      <c r="E12" s="42"/>
      <c r="F12" s="45"/>
      <c r="G12" s="144" t="s">
        <v>61</v>
      </c>
      <c r="H12" s="144"/>
      <c r="I12" s="42"/>
      <c r="J12" s="45"/>
      <c r="K12" s="144" t="s">
        <v>155</v>
      </c>
      <c r="L12" s="144"/>
      <c r="M12" s="43"/>
    </row>
    <row r="13" spans="2:18" x14ac:dyDescent="0.25">
      <c r="B13" s="45" t="s">
        <v>140</v>
      </c>
      <c r="C13" s="127" t="str" cm="1">
        <f t="array" ref="C13">IFERROR(INDEX('Weighted Summary'!$A:$A,MATCH(1,('Weighted Summary'!$E:$E="WM (L)")*('Weighted Summary'!$G:$G=1),0),0),"None")</f>
        <v>None</v>
      </c>
      <c r="D13" s="130" t="str">
        <f>IF(C13="None","",VLOOKUP(C13,'Weighted Summary'!$A:$F,6,FALSE))</f>
        <v/>
      </c>
      <c r="E13" s="42"/>
      <c r="F13" s="45" t="s">
        <v>140</v>
      </c>
      <c r="G13" s="127" t="str" cm="1">
        <f t="array" ref="G13">IFERROR(INDEX('Weighted Summary'!$A:$A,MATCH(1,('Weighted Summary'!$E:$E="M")*('Weighted Summary'!$G:$G=1),0),0),"None")</f>
        <v>Shane Duggan</v>
      </c>
      <c r="H13" s="130" t="str">
        <f>IF(G13="None","",VLOOKUP(G13,'Weighted Summary'!$A:$F,6,FALSE))</f>
        <v>CAR</v>
      </c>
      <c r="I13" s="42"/>
      <c r="J13" s="45" t="s">
        <v>140</v>
      </c>
      <c r="K13" s="127" t="str" cm="1">
        <f t="array" ref="K13">IFERROR(INDEX('Weighted Summary'!$A:$A,MATCH(1,('Weighted Summary'!$E:$E="WM (R)")*('Weighted Summary'!$G:$G=1),0),0),"None")</f>
        <v>None</v>
      </c>
      <c r="L13" s="130" t="str">
        <f>IF(K13="None","",VLOOKUP(K13,'Weighted Summary'!$A:$F,6,FALSE))</f>
        <v/>
      </c>
      <c r="M13" s="43"/>
    </row>
    <row r="14" spans="2:18" x14ac:dyDescent="0.25">
      <c r="B14" s="45" t="s">
        <v>141</v>
      </c>
      <c r="C14" s="128" t="str" cm="1">
        <f t="array" ref="C14">IFERROR(INDEX('Weighted Summary'!$A:$A,MATCH(1,('Weighted Summary'!$E:$E="WM (L)")*('Weighted Summary'!$G:$G=2),0),0),"None")</f>
        <v>None</v>
      </c>
      <c r="D14" s="131" t="str">
        <f>IF(C14="None","",VLOOKUP(C14,'Weighted Summary'!$A:$F,6,FALSE))</f>
        <v/>
      </c>
      <c r="E14" s="42"/>
      <c r="F14" s="45" t="s">
        <v>141</v>
      </c>
      <c r="G14" s="128" t="str" cm="1">
        <f t="array" ref="G14">IFERROR(INDEX('Weighted Summary'!$A:$A,MATCH(1,('Weighted Summary'!$E:$E="M")*('Weighted Summary'!$G:$G=2),0),0),"None")</f>
        <v>Joe Collins</v>
      </c>
      <c r="H14" s="131" t="str">
        <f>IF(G14="None","",VLOOKUP(G14,'Weighted Summary'!$A:$F,6,FALSE))</f>
        <v>CAR</v>
      </c>
      <c r="I14" s="42"/>
      <c r="J14" s="45" t="s">
        <v>141</v>
      </c>
      <c r="K14" s="128" t="str" cm="1">
        <f t="array" ref="K14">IFERROR(INDEX('Weighted Summary'!$A:$A,MATCH(1,('Weighted Summary'!$E:$E="WM (R)")*('Weighted Summary'!$G:$G=2),0),0),"None")</f>
        <v>None</v>
      </c>
      <c r="L14" s="131" t="str">
        <f>IF(K14="None","",VLOOKUP(K14,'Weighted Summary'!$A:$F,6,FALSE))</f>
        <v/>
      </c>
      <c r="M14" s="43"/>
    </row>
    <row r="15" spans="2:18" x14ac:dyDescent="0.25">
      <c r="B15" s="45" t="s">
        <v>142</v>
      </c>
      <c r="C15" s="129" t="str" cm="1">
        <f t="array" ref="C15">IFERROR(INDEX('Weighted Summary'!$A:$A,MATCH(1,('Weighted Summary'!$E:$E="WM (L)")*('Weighted Summary'!$G:$G=3),0),0),"None")</f>
        <v>None</v>
      </c>
      <c r="D15" s="132" t="str">
        <f>IF(C15="None","",VLOOKUP(C15,'Weighted Summary'!$A:$F,6,FALSE))</f>
        <v/>
      </c>
      <c r="E15" s="42"/>
      <c r="F15" s="45" t="s">
        <v>142</v>
      </c>
      <c r="G15" s="129" t="str" cm="1">
        <f t="array" ref="G15">IFERROR(INDEX('Weighted Summary'!$A:$A,MATCH(1,('Weighted Summary'!$E:$E="M")*('Weighted Summary'!$G:$G=3),0),0),"None")</f>
        <v>Dean Murphy</v>
      </c>
      <c r="H15" s="132" t="str">
        <f>IF(G15="None","",VLOOKUP(G15,'Weighted Summary'!$A:$F,6,FALSE))</f>
        <v>CAR</v>
      </c>
      <c r="I15" s="42"/>
      <c r="J15" s="45" t="s">
        <v>142</v>
      </c>
      <c r="K15" s="129" t="str" cm="1">
        <f t="array" ref="K15">IFERROR(INDEX('Weighted Summary'!$A:$A,MATCH(1,('Weighted Summary'!$E:$E="WM (R)")*('Weighted Summary'!$G:$G=3),0),0),"None")</f>
        <v>None</v>
      </c>
      <c r="L15" s="132" t="str">
        <f>IF(K15="None","",VLOOKUP(K15,'Weighted Summary'!$A:$F,6,FALSE))</f>
        <v/>
      </c>
      <c r="M15" s="43"/>
    </row>
    <row r="16" spans="2:18" x14ac:dyDescent="0.25">
      <c r="B16" s="45"/>
      <c r="C16" s="42"/>
      <c r="D16" s="133"/>
      <c r="E16" s="42"/>
      <c r="F16" s="45"/>
      <c r="G16" s="42"/>
      <c r="H16" s="133"/>
      <c r="I16" s="42"/>
      <c r="J16" s="45"/>
      <c r="K16" s="42"/>
      <c r="L16" s="133"/>
      <c r="M16" s="43"/>
    </row>
    <row r="17" spans="2:13" x14ac:dyDescent="0.25">
      <c r="B17" s="45"/>
      <c r="C17" s="144" t="s">
        <v>63</v>
      </c>
      <c r="D17" s="144"/>
      <c r="E17" s="42"/>
      <c r="F17" s="45"/>
      <c r="G17" s="144" t="s">
        <v>53</v>
      </c>
      <c r="H17" s="144"/>
      <c r="I17" s="42"/>
      <c r="J17" s="45"/>
      <c r="K17" s="144" t="s">
        <v>56</v>
      </c>
      <c r="L17" s="144"/>
      <c r="M17" s="43"/>
    </row>
    <row r="18" spans="2:13" x14ac:dyDescent="0.25">
      <c r="B18" s="45" t="s">
        <v>140</v>
      </c>
      <c r="C18" s="127" t="str" cm="1">
        <f t="array" ref="C18">IFERROR(INDEX('Weighted Summary'!$A:$A,MATCH(1,('Weighted Summary'!$E:$E="WB (L)")*('Weighted Summary'!$G:$G=1),0),0),"None")</f>
        <v>None</v>
      </c>
      <c r="D18" s="130" t="str">
        <f>IF(C18="None","",VLOOKUP(C18,'Weighted Summary'!$A:$F,6,FALSE))</f>
        <v/>
      </c>
      <c r="E18" s="42"/>
      <c r="F18" s="45" t="s">
        <v>140</v>
      </c>
      <c r="G18" s="127" t="str" cm="1">
        <f t="array" ref="G18">IFERROR(INDEX('Weighted Summary'!$A:$A,MATCH(1,('Weighted Summary'!$E:$E="DM")*('Weighted Summary'!$G:$G=1),0),0),"None")</f>
        <v>Sam Warde</v>
      </c>
      <c r="H18" s="130" t="str">
        <f>IF(G18="None","",VLOOKUP(G18,'Weighted Summary'!$A:$F,6,FALSE))</f>
        <v>DLP</v>
      </c>
      <c r="I18" s="42"/>
      <c r="J18" s="45" t="s">
        <v>140</v>
      </c>
      <c r="K18" s="127" t="str" cm="1">
        <f t="array" ref="K18">IFERROR(INDEX('Weighted Summary'!$A:$A,MATCH(1,('Weighted Summary'!$E:$E="WB (R)")*('Weighted Summary'!$G:$G=1),0),0),"None")</f>
        <v>None</v>
      </c>
      <c r="L18" s="130" t="str">
        <f>IF(K18="None","",VLOOKUP(K18,'Weighted Summary'!$A:$F,6,FALSE))</f>
        <v/>
      </c>
      <c r="M18" s="43"/>
    </row>
    <row r="19" spans="2:13" x14ac:dyDescent="0.25">
      <c r="B19" s="45" t="s">
        <v>141</v>
      </c>
      <c r="C19" s="128" t="str" cm="1">
        <f t="array" ref="C19">IFERROR(INDEX('Weighted Summary'!$A:$A,MATCH(1,('Weighted Summary'!$E:$E="WB (L)")*('Weighted Summary'!$G:$G=2),0),0),"None")</f>
        <v>None</v>
      </c>
      <c r="D19" s="131" t="str">
        <f>IF(C19="None","",VLOOKUP(C19,'Weighted Summary'!$A:$F,6,FALSE))</f>
        <v/>
      </c>
      <c r="E19" s="42"/>
      <c r="F19" s="45" t="s">
        <v>141</v>
      </c>
      <c r="G19" s="128" t="str" cm="1">
        <f t="array" ref="G19">IFERROR(INDEX('Weighted Summary'!$A:$A,MATCH(1,('Weighted Summary'!$E:$E="DM")*('Weighted Summary'!$G:$G=2),0),0),"None")</f>
        <v>Maurice Nugent</v>
      </c>
      <c r="H19" s="131" t="str">
        <f>IF(G19="None","",VLOOKUP(G19,'Weighted Summary'!$A:$F,6,FALSE))</f>
        <v>BWM</v>
      </c>
      <c r="I19" s="42"/>
      <c r="J19" s="45" t="s">
        <v>141</v>
      </c>
      <c r="K19" s="128" t="str" cm="1">
        <f t="array" ref="K19">IFERROR(INDEX('Weighted Summary'!$A:$A,MATCH(1,('Weighted Summary'!$E:$E="WB (R)")*('Weighted Summary'!$G:$G=2),0),0),"None")</f>
        <v>None</v>
      </c>
      <c r="L19" s="131" t="str">
        <f>IF(K19="None","",VLOOKUP(K19,'Weighted Summary'!$A:$F,6,FALSE))</f>
        <v/>
      </c>
      <c r="M19" s="43"/>
    </row>
    <row r="20" spans="2:13" x14ac:dyDescent="0.25">
      <c r="B20" s="45" t="s">
        <v>142</v>
      </c>
      <c r="C20" s="129" t="str" cm="1">
        <f t="array" ref="C20">IFERROR(INDEX('Weighted Summary'!$A:$A,MATCH(1,('Weighted Summary'!$E:$E="WB (L)")*('Weighted Summary'!$G:$G=3),0),0),"None")</f>
        <v>None</v>
      </c>
      <c r="D20" s="132" t="str">
        <f>IF(C20="None","",VLOOKUP(C20,'Weighted Summary'!$A:$F,6,FALSE))</f>
        <v/>
      </c>
      <c r="E20" s="42"/>
      <c r="F20" s="45" t="s">
        <v>142</v>
      </c>
      <c r="G20" s="129" t="str" cm="1">
        <f t="array" ref="G20">IFERROR(INDEX('Weighted Summary'!$A:$A,MATCH(1,('Weighted Summary'!$E:$E="DM")*('Weighted Summary'!$G:$G=3),0),0),"None")</f>
        <v>None</v>
      </c>
      <c r="H20" s="132" t="str">
        <f>IF(G20="None","",VLOOKUP(G20,'Weighted Summary'!$A:$F,6,FALSE))</f>
        <v/>
      </c>
      <c r="I20" s="42"/>
      <c r="J20" s="45" t="s">
        <v>142</v>
      </c>
      <c r="K20" s="129" t="str" cm="1">
        <f t="array" ref="K20">IFERROR(INDEX('Weighted Summary'!$A:$A,MATCH(1,('Weighted Summary'!$E:$E="WB (R)")*('Weighted Summary'!$G:$G=3),0),0),"None")</f>
        <v>None</v>
      </c>
      <c r="L20" s="132" t="str">
        <f>IF(K20="None","",VLOOKUP(K20,'Weighted Summary'!$A:$F,6,FALSE))</f>
        <v/>
      </c>
      <c r="M20" s="43"/>
    </row>
    <row r="21" spans="2:13" x14ac:dyDescent="0.25">
      <c r="B21" s="45"/>
      <c r="C21" s="42"/>
      <c r="D21" s="133"/>
      <c r="E21" s="42"/>
      <c r="F21" s="45"/>
      <c r="G21" s="42"/>
      <c r="H21" s="133"/>
      <c r="I21" s="42"/>
      <c r="J21" s="45"/>
      <c r="K21" s="42"/>
      <c r="L21" s="133"/>
      <c r="M21" s="43"/>
    </row>
    <row r="22" spans="2:13" x14ac:dyDescent="0.25">
      <c r="B22" s="45"/>
      <c r="C22" s="144" t="s">
        <v>139</v>
      </c>
      <c r="D22" s="144"/>
      <c r="E22" s="42"/>
      <c r="F22" s="45"/>
      <c r="G22" s="144" t="s">
        <v>55</v>
      </c>
      <c r="H22" s="144"/>
      <c r="I22" s="42"/>
      <c r="J22" s="45"/>
      <c r="K22" s="144" t="s">
        <v>143</v>
      </c>
      <c r="L22" s="144"/>
      <c r="M22" s="43"/>
    </row>
    <row r="23" spans="2:13" x14ac:dyDescent="0.25">
      <c r="B23" s="45" t="s">
        <v>140</v>
      </c>
      <c r="C23" s="127" t="str" cm="1">
        <f t="array" ref="C23">IFERROR(INDEX('Weighted Summary'!$A:$A,MATCH(1,('Weighted Summary'!$E:$E="FB (L)")*('Weighted Summary'!$G:$G=1),0),0),"None")</f>
        <v>Marc Ludden</v>
      </c>
      <c r="D23" s="130" t="str">
        <f>IF(C23="None","",VLOOKUP(C23,'Weighted Summary'!$A:$F,6,FALSE))</f>
        <v>FB</v>
      </c>
      <c r="E23" s="42"/>
      <c r="F23" s="45" t="s">
        <v>140</v>
      </c>
      <c r="G23" s="127" t="str" cm="1">
        <f t="array" ref="G23">IFERROR(INDEX('Weighted Summary'!$A:$A,MATCH(1,('Weighted Summary'!$E:$E="D")*('Weighted Summary'!$G:$G=1),0),0),"None")</f>
        <v>Joshua Smith</v>
      </c>
      <c r="H23" s="130" t="str">
        <f>IF(G23="None","",VLOOKUP(G23,'Weighted Summary'!$A:$F,6,FALSE))</f>
        <v>NNCB</v>
      </c>
      <c r="I23" s="42"/>
      <c r="J23" s="45" t="s">
        <v>140</v>
      </c>
      <c r="K23" s="127" t="str" cm="1">
        <f t="array" ref="K23">IFERROR(INDEX('Weighted Summary'!$A:$A,MATCH(1,('Weighted Summary'!$E:$E="FB (R)")*('Weighted Summary'!$G:$G=1),0),0),"None")</f>
        <v>Christopher Horgan</v>
      </c>
      <c r="L23" s="130" t="str">
        <f>IF(K23="None","",VLOOKUP(K23,'Weighted Summary'!$A:$F,6,FALSE))</f>
        <v>NNFB</v>
      </c>
      <c r="M23" s="43"/>
    </row>
    <row r="24" spans="2:13" x14ac:dyDescent="0.25">
      <c r="B24" s="45" t="s">
        <v>141</v>
      </c>
      <c r="C24" s="128" t="str" cm="1">
        <f t="array" ref="C24">IFERROR(INDEX('Weighted Summary'!$A:$A,MATCH(1,('Weighted Summary'!$E:$E="FB (L)")*('Weighted Summary'!$G:$G=2),0),0),"None")</f>
        <v>Timo Parthoens</v>
      </c>
      <c r="D24" s="131" t="str">
        <f>IF(C24="None","",VLOOKUP(C24,'Weighted Summary'!$A:$F,6,FALSE))</f>
        <v>FB</v>
      </c>
      <c r="E24" s="42"/>
      <c r="F24" s="45" t="s">
        <v>141</v>
      </c>
      <c r="G24" s="128" t="str" cm="1">
        <f t="array" ref="G24">IFERROR(INDEX('Weighted Summary'!$A:$A,MATCH(1,('Weighted Summary'!$E:$E="D")*('Weighted Summary'!$G:$G=2),0),0),"None")</f>
        <v>Killian Brouder</v>
      </c>
      <c r="H24" s="131" t="str">
        <f>IF(G24="None","",VLOOKUP(G24,'Weighted Summary'!$A:$F,6,FALSE))</f>
        <v>NNCB</v>
      </c>
      <c r="I24" s="42"/>
      <c r="J24" s="45" t="s">
        <v>141</v>
      </c>
      <c r="K24" s="128" t="str" cm="1">
        <f t="array" ref="K24">IFERROR(INDEX('Weighted Summary'!$A:$A,MATCH(1,('Weighted Summary'!$E:$E="FB (R)")*('Weighted Summary'!$G:$G=2),0),0),"None")</f>
        <v>None</v>
      </c>
      <c r="L24" s="131" t="str">
        <f>IF(K24="None","",VLOOKUP(K24,'Weighted Summary'!$A:$F,6,FALSE))</f>
        <v/>
      </c>
      <c r="M24" s="43"/>
    </row>
    <row r="25" spans="2:13" x14ac:dyDescent="0.25">
      <c r="B25" s="45" t="s">
        <v>142</v>
      </c>
      <c r="C25" s="129" t="str" cm="1">
        <f t="array" ref="C25">IFERROR(INDEX('Weighted Summary'!$A:$A,MATCH(1,('Weighted Summary'!$E:$E="FB (L)")*('Weighted Summary'!$G:$G=3),0),0),"None")</f>
        <v>None</v>
      </c>
      <c r="D25" s="132" t="str">
        <f>IF(C25="None","",VLOOKUP(C25,'Weighted Summary'!$A:$F,6,FALSE))</f>
        <v/>
      </c>
      <c r="E25" s="42"/>
      <c r="F25" s="45" t="s">
        <v>142</v>
      </c>
      <c r="G25" s="129" t="str" cm="1">
        <f t="array" ref="G25">IFERROR(INDEX('Weighted Summary'!$A:$A,MATCH(1,('Weighted Summary'!$E:$E="D")*('Weighted Summary'!$G:$G=3),0),0),"None")</f>
        <v>Jack Lynch</v>
      </c>
      <c r="H25" s="132" t="str">
        <f>IF(G25="None","",VLOOKUP(G25,'Weighted Summary'!$A:$F,6,FALSE))</f>
        <v>NNCB</v>
      </c>
      <c r="I25" s="42"/>
      <c r="J25" s="45" t="s">
        <v>142</v>
      </c>
      <c r="K25" s="129" t="str" cm="1">
        <f t="array" ref="K25">IFERROR(INDEX('Weighted Summary'!$A:$A,MATCH(1,('Weighted Summary'!$E:$E="FB (R)")*('Weighted Summary'!$G:$G=3),0),0),"None")</f>
        <v>None</v>
      </c>
      <c r="L25" s="132" t="str">
        <f>IF(K25="None","",VLOOKUP(K25,'Weighted Summary'!$A:$F,6,FALSE))</f>
        <v/>
      </c>
      <c r="M25" s="43"/>
    </row>
    <row r="26" spans="2:13" x14ac:dyDescent="0.25">
      <c r="B26" s="45"/>
      <c r="C26" s="42"/>
      <c r="D26" s="133"/>
      <c r="E26" s="42"/>
      <c r="F26" s="45"/>
      <c r="G26" s="42"/>
      <c r="H26" s="133"/>
      <c r="I26" s="42"/>
      <c r="J26" s="45"/>
      <c r="K26" s="42"/>
      <c r="L26" s="133"/>
      <c r="M26" s="43"/>
    </row>
    <row r="27" spans="2:13" x14ac:dyDescent="0.25">
      <c r="B27" s="45"/>
      <c r="C27" s="42"/>
      <c r="D27" s="133"/>
      <c r="E27" s="42"/>
      <c r="F27" s="45"/>
      <c r="G27" s="144" t="s">
        <v>50</v>
      </c>
      <c r="H27" s="144"/>
      <c r="I27" s="42"/>
      <c r="J27" s="45"/>
      <c r="K27" s="42"/>
      <c r="L27" s="133"/>
      <c r="M27" s="43"/>
    </row>
    <row r="28" spans="2:13" x14ac:dyDescent="0.25">
      <c r="B28" s="45"/>
      <c r="C28" s="42"/>
      <c r="D28" s="133"/>
      <c r="E28" s="42"/>
      <c r="F28" s="45" t="s">
        <v>140</v>
      </c>
      <c r="G28" s="127" t="str" cm="1">
        <f t="array" ref="G28">IFERROR(INDEX('Weighted Summary'!$A:$A,MATCH(1,('Weighted Summary'!$E:$E="GK")*('Weighted Summary'!$G:$G=1),0),0),"None")</f>
        <v>Micheal Schlingermann</v>
      </c>
      <c r="H28" s="130" t="str">
        <f>IF(G28="None","",VLOOKUP(G28,'Weighted Summary'!$A:$F,6,FALSE))</f>
        <v>GK</v>
      </c>
      <c r="I28" s="42"/>
      <c r="J28" s="45"/>
      <c r="K28" s="42"/>
      <c r="L28" s="133"/>
      <c r="M28" s="43"/>
    </row>
    <row r="29" spans="2:13" x14ac:dyDescent="0.25">
      <c r="B29" s="45"/>
      <c r="C29" s="42"/>
      <c r="D29" s="133"/>
      <c r="E29" s="42"/>
      <c r="F29" s="45" t="s">
        <v>141</v>
      </c>
      <c r="G29" s="128" t="str" cm="1">
        <f t="array" ref="G29">IFERROR(INDEX('Weighted Summary'!$A:$A,MATCH(1,('Weighted Summary'!$E:$E="GK")*('Weighted Summary'!$G:$G=2),0),0),"None")</f>
        <v>Kevin Horgan</v>
      </c>
      <c r="H29" s="131" t="str">
        <f>IF(G29="None","",VLOOKUP(G29,'Weighted Summary'!$A:$F,6,FALSE))</f>
        <v>GK</v>
      </c>
      <c r="I29" s="42"/>
      <c r="J29" s="45"/>
      <c r="K29" s="42"/>
      <c r="L29" s="133"/>
      <c r="M29" s="43"/>
    </row>
    <row r="30" spans="2:13" x14ac:dyDescent="0.25">
      <c r="B30" s="45"/>
      <c r="C30" s="42"/>
      <c r="D30" s="133"/>
      <c r="E30" s="42"/>
      <c r="F30" s="45" t="s">
        <v>142</v>
      </c>
      <c r="G30" s="129" t="str" cm="1">
        <f t="array" ref="G30">IFERROR(INDEX('Weighted Summary'!$A:$A,MATCH(1,('Weighted Summary'!$E:$E="GK")*('Weighted Summary'!$G:$G=3),0),0),"None")</f>
        <v>Maximum Flapjacks</v>
      </c>
      <c r="H30" s="132" t="str">
        <f>IF(G30="None","",VLOOKUP(G30,'Weighted Summary'!$A:$F,6,FALSE))</f>
        <v>GK</v>
      </c>
      <c r="I30" s="42"/>
      <c r="J30" s="45"/>
      <c r="K30" s="42"/>
      <c r="L30" s="133"/>
      <c r="M30" s="43"/>
    </row>
    <row r="31" spans="2:13" x14ac:dyDescent="0.25">
      <c r="B31" s="45"/>
      <c r="C31" s="42"/>
      <c r="D31" s="133"/>
      <c r="E31" s="42"/>
      <c r="F31" s="45"/>
      <c r="G31" s="42"/>
      <c r="H31" s="133"/>
      <c r="I31" s="42"/>
      <c r="J31" s="45"/>
      <c r="K31" s="42"/>
      <c r="L31" s="133"/>
      <c r="M31" s="43"/>
    </row>
  </sheetData>
  <mergeCells count="14">
    <mergeCell ref="G27:H27"/>
    <mergeCell ref="K7:L7"/>
    <mergeCell ref="G7:H7"/>
    <mergeCell ref="G12:H12"/>
    <mergeCell ref="G17:H17"/>
    <mergeCell ref="K12:L12"/>
    <mergeCell ref="K17:L17"/>
    <mergeCell ref="K22:L22"/>
    <mergeCell ref="C22:D22"/>
    <mergeCell ref="C7:D7"/>
    <mergeCell ref="G2:H2"/>
    <mergeCell ref="G22:H22"/>
    <mergeCell ref="C12:D12"/>
    <mergeCell ref="C17:D17"/>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3" id="{AFB0FCA4-70AE-4F52-B6C1-27C5E28B7A5A}">
            <xm:f>IF(VLOOKUP($C8,'Weighted Summary'!$A:$I,9,FALSE)&lt;10,1,0)</xm:f>
            <x14:dxf>
              <fill>
                <patternFill>
                  <bgColor theme="9" tint="0.59996337778862885"/>
                </patternFill>
              </fill>
            </x14:dxf>
          </x14:cfRule>
          <x14:cfRule type="expression" priority="14" id="{96F3106F-8DB8-452B-B375-FC64897FEC03}">
            <xm:f>IF(VLOOKUP($C8,'Weighted Summary'!$A:$I,9,FALSE)&lt;15,1,0)</xm:f>
            <x14:dxf>
              <fill>
                <patternFill>
                  <bgColor theme="6" tint="0.59996337778862885"/>
                </patternFill>
              </fill>
            </x14:dxf>
          </x14:cfRule>
          <x14:cfRule type="expression" priority="15" id="{CEBA8F5E-4789-4AF2-AF96-DBDFE43A1743}">
            <xm:f>IF(VLOOKUP($C8,'Weighted Summary'!$A:$I,9,FALSE)&lt;20,1,0)</xm:f>
            <x14:dxf>
              <fill>
                <patternFill>
                  <bgColor theme="8" tint="0.59996337778862885"/>
                </patternFill>
              </fill>
            </x14:dxf>
          </x14:cfRule>
          <x14:cfRule type="expression" priority="16" id="{9B965F71-ADEE-4030-A81C-292D2D50ED95}">
            <xm:f>IF(VLOOKUP($C8,'Weighted Summary'!$A:$I,9,FALSE)&lt;25,1,0)</xm:f>
            <x14:dxf>
              <fill>
                <patternFill>
                  <bgColor theme="5" tint="0.59996337778862885"/>
                </patternFill>
              </fill>
            </x14:dxf>
          </x14:cfRule>
          <x14:cfRule type="expression" priority="17" id="{34F2C42F-4B0E-4DC8-BBD5-CD384B4F20D0}">
            <xm:f>IF(VLOOKUP($C8,'Weighted Summary'!$A:$I,9,FALSE)&lt;30,1,0)</xm:f>
            <x14:dxf>
              <fill>
                <patternFill>
                  <bgColor theme="4" tint="0.59996337778862885"/>
                </patternFill>
              </fill>
            </x14:dxf>
          </x14:cfRule>
          <x14:cfRule type="expression" priority="18" id="{76967601-7F11-4276-B93A-EE1105D71C79}">
            <xm:f>IF(VLOOKUP($C8,'Weighted Summary'!$A:$I,9,FALSE)&lt;99,1,0)</xm:f>
            <x14:dxf>
              <fill>
                <patternFill>
                  <bgColor rgb="FFD4B2E2"/>
                </patternFill>
              </fill>
            </x14:dxf>
          </x14:cfRule>
          <xm:sqref>C8:D10 C13:D15 C18:D20 C23:D25</xm:sqref>
        </x14:conditionalFormatting>
        <x14:conditionalFormatting xmlns:xm="http://schemas.microsoft.com/office/excel/2006/main">
          <x14:cfRule type="expression" priority="7" id="{61E1D019-93EA-4D13-9949-14FF1B388AF0}">
            <xm:f>IF(VLOOKUP($G3,'Weighted Summary'!$A:$I,9,FALSE)&lt;10,1,0)</xm:f>
            <x14:dxf>
              <fill>
                <patternFill>
                  <bgColor theme="9" tint="0.59996337778862885"/>
                </patternFill>
              </fill>
            </x14:dxf>
          </x14:cfRule>
          <x14:cfRule type="expression" priority="8" id="{30B3DD34-2454-44C3-A80E-472F4C5AFA5B}">
            <xm:f>IF(VLOOKUP($G3,'Weighted Summary'!$A:$I,9,FALSE)&lt;15,1,0)</xm:f>
            <x14:dxf>
              <fill>
                <patternFill>
                  <bgColor theme="6" tint="0.59996337778862885"/>
                </patternFill>
              </fill>
            </x14:dxf>
          </x14:cfRule>
          <x14:cfRule type="expression" priority="9" id="{129535B5-EC3F-414A-9DC7-4DDCD8868D62}">
            <xm:f>IF(VLOOKUP($G3,'Weighted Summary'!$A:$I,9,FALSE)&lt;20,1,0)</xm:f>
            <x14:dxf>
              <fill>
                <patternFill>
                  <bgColor theme="8" tint="0.59996337778862885"/>
                </patternFill>
              </fill>
            </x14:dxf>
          </x14:cfRule>
          <x14:cfRule type="expression" priority="10" id="{EFB23D44-D81C-4F18-9C14-02661BBE5C43}">
            <xm:f>IF(VLOOKUP($G3,'Weighted Summary'!$A:$I,9,FALSE)&lt;25,1,0)</xm:f>
            <x14:dxf>
              <fill>
                <patternFill>
                  <bgColor theme="5" tint="0.59996337778862885"/>
                </patternFill>
              </fill>
            </x14:dxf>
          </x14:cfRule>
          <x14:cfRule type="expression" priority="11" id="{028FFAA3-957D-457A-A0E8-EE789826965A}">
            <xm:f>IF(VLOOKUP($G3,'Weighted Summary'!$A:$I,9,FALSE)&lt;30,1,0)</xm:f>
            <x14:dxf>
              <fill>
                <patternFill>
                  <bgColor theme="4" tint="0.59996337778862885"/>
                </patternFill>
              </fill>
            </x14:dxf>
          </x14:cfRule>
          <x14:cfRule type="expression" priority="12" id="{5C590915-ABAD-492E-906C-5DCF314D1A97}">
            <xm:f>IF(VLOOKUP($G3,'Weighted Summary'!$A:$I,9,FALSE)&lt;99,1,0)</xm:f>
            <x14:dxf>
              <fill>
                <patternFill>
                  <bgColor rgb="FFD4B2E2"/>
                </patternFill>
              </fill>
            </x14:dxf>
          </x14:cfRule>
          <xm:sqref>G3:H5 G8:H10 G13:H15 G18:H20 G23:H25 G28:H30</xm:sqref>
        </x14:conditionalFormatting>
        <x14:conditionalFormatting xmlns:xm="http://schemas.microsoft.com/office/excel/2006/main">
          <x14:cfRule type="expression" priority="1" id="{029CE892-3780-4C5F-846C-853AAC124A28}">
            <xm:f>IF(VLOOKUP($K8,'Weighted Summary'!$A:$I,9,FALSE)&lt;10,1,0)</xm:f>
            <x14:dxf>
              <fill>
                <patternFill>
                  <bgColor theme="9" tint="0.59996337778862885"/>
                </patternFill>
              </fill>
            </x14:dxf>
          </x14:cfRule>
          <x14:cfRule type="expression" priority="2" id="{DE827BAE-F7F3-46F1-A367-280B3131B230}">
            <xm:f>IF(VLOOKUP($K8,'Weighted Summary'!$A:$I,9,FALSE)&lt;15,1,0)</xm:f>
            <x14:dxf>
              <fill>
                <patternFill>
                  <bgColor theme="6" tint="0.59996337778862885"/>
                </patternFill>
              </fill>
            </x14:dxf>
          </x14:cfRule>
          <x14:cfRule type="expression" priority="3" id="{B4A0A98B-02CE-4618-82A6-4B0D8D739FFC}">
            <xm:f>IF(VLOOKUP($K8,'Weighted Summary'!$A:$I,9,FALSE)&lt;20,1,0)</xm:f>
            <x14:dxf>
              <fill>
                <patternFill>
                  <bgColor theme="8" tint="0.59996337778862885"/>
                </patternFill>
              </fill>
            </x14:dxf>
          </x14:cfRule>
          <x14:cfRule type="expression" priority="4" id="{79B1AFAA-E7C1-4780-9E1B-1EA725964BB9}">
            <xm:f>IF(VLOOKUP($K8,'Weighted Summary'!$A:$I,9,FALSE)&lt;25,1,0)</xm:f>
            <x14:dxf>
              <fill>
                <patternFill>
                  <bgColor theme="5" tint="0.59996337778862885"/>
                </patternFill>
              </fill>
            </x14:dxf>
          </x14:cfRule>
          <x14:cfRule type="expression" priority="5" id="{06999B12-7932-4C25-B3B9-04B543286707}">
            <xm:f>IF(VLOOKUP($K8,'Weighted Summary'!$A:$I,9,FALSE)&lt;30,1,0)</xm:f>
            <x14:dxf>
              <fill>
                <patternFill>
                  <bgColor theme="4" tint="0.59996337778862885"/>
                </patternFill>
              </fill>
            </x14:dxf>
          </x14:cfRule>
          <x14:cfRule type="expression" priority="6" id="{9BD36748-1646-41FC-873A-4DD86FC959D8}">
            <xm:f>IF(VLOOKUP($K8,'Weighted Summary'!$A:$I,9,FALSE)&lt;99,1,0)</xm:f>
            <x14:dxf>
              <fill>
                <patternFill>
                  <bgColor rgb="FFD4B2E2"/>
                </patternFill>
              </fill>
            </x14:dxf>
          </x14:cfRule>
          <xm:sqref>K8:L10 K13:L15 K18:L20 K23:L25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482E7-8FED-43B5-8E6C-2A4849BD2516}">
  <sheetPr>
    <tabColor theme="5"/>
  </sheetPr>
  <dimension ref="A1:FT200"/>
  <sheetViews>
    <sheetView workbookViewId="0">
      <pane ySplit="1" topLeftCell="A2" activePane="bottomLeft" state="frozen"/>
      <selection pane="bottomLeft"/>
    </sheetView>
  </sheetViews>
  <sheetFormatPr defaultRowHeight="15" x14ac:dyDescent="0.25"/>
  <cols>
    <col min="1" max="1" width="21.42578125" bestFit="1" customWidth="1"/>
    <col min="2" max="2" width="13.42578125" style="27" bestFit="1" customWidth="1"/>
    <col min="3" max="3" width="18.42578125" bestFit="1" customWidth="1"/>
    <col min="4" max="5" width="3.42578125" style="29" bestFit="1" customWidth="1"/>
    <col min="6" max="6" width="3.28515625" style="29" bestFit="1" customWidth="1"/>
    <col min="7" max="7" width="3.42578125" style="29" bestFit="1" customWidth="1"/>
    <col min="8" max="8" width="3" style="29" bestFit="1" customWidth="1"/>
    <col min="9" max="9" width="3.42578125" style="29" bestFit="1" customWidth="1"/>
    <col min="10" max="10" width="4.140625" style="29" bestFit="1" customWidth="1"/>
    <col min="11" max="11" width="3.7109375" style="29" bestFit="1" customWidth="1"/>
    <col min="12" max="13" width="4" style="29" bestFit="1" customWidth="1"/>
    <col min="14" max="14" width="3.7109375" style="29" bestFit="1" customWidth="1"/>
    <col min="15" max="15" width="3.85546875" style="29" bestFit="1" customWidth="1"/>
    <col min="16" max="16" width="3.42578125" style="29" bestFit="1" customWidth="1"/>
    <col min="17" max="17" width="3.5703125" style="29" bestFit="1" customWidth="1"/>
    <col min="18" max="18" width="3.7109375" style="29" bestFit="1" customWidth="1"/>
    <col min="19" max="20" width="3.5703125" style="29" bestFit="1" customWidth="1"/>
    <col min="21" max="21" width="4.28515625" style="29" bestFit="1" customWidth="1"/>
    <col min="22" max="22" width="3.42578125" style="29" bestFit="1" customWidth="1"/>
    <col min="23" max="23" width="3.85546875" style="29" bestFit="1" customWidth="1"/>
    <col min="24" max="24" width="3.7109375" style="29" bestFit="1" customWidth="1"/>
    <col min="25" max="25" width="3.42578125" style="29" bestFit="1" customWidth="1"/>
    <col min="26" max="26" width="3.28515625" style="29" bestFit="1" customWidth="1"/>
    <col min="27" max="28" width="3.7109375" style="29" bestFit="1" customWidth="1"/>
    <col min="29" max="29" width="3.85546875" style="29" bestFit="1" customWidth="1"/>
    <col min="30" max="30" width="3.42578125" style="29" bestFit="1" customWidth="1"/>
    <col min="31" max="31" width="4.140625" style="29" bestFit="1" customWidth="1"/>
    <col min="32" max="33" width="3.42578125" style="29" bestFit="1" customWidth="1"/>
    <col min="34" max="34" width="3.5703125" style="29" bestFit="1" customWidth="1"/>
    <col min="35" max="35" width="4" style="29" bestFit="1" customWidth="1"/>
    <col min="36" max="36" width="3.7109375" style="29" bestFit="1" customWidth="1"/>
    <col min="37" max="37" width="3.5703125" style="29" bestFit="1" customWidth="1"/>
    <col min="38" max="38" width="3.42578125" style="29" bestFit="1" customWidth="1"/>
    <col min="39" max="39" width="3" style="29" bestFit="1" customWidth="1"/>
    <col min="40" max="40" width="3.5703125" style="29" bestFit="1" customWidth="1"/>
    <col min="41" max="42" width="4.28515625" style="29" bestFit="1" customWidth="1"/>
    <col min="43" max="43" width="3.28515625" style="29" bestFit="1" customWidth="1"/>
    <col min="44" max="44" width="4.140625" style="29" bestFit="1" customWidth="1"/>
    <col min="45" max="45" width="3.140625" style="29" bestFit="1" customWidth="1"/>
    <col min="46" max="46" width="3.42578125" style="29" bestFit="1" customWidth="1"/>
    <col min="47" max="47" width="3.85546875" style="29" bestFit="1" customWidth="1"/>
    <col min="48" max="48" width="3.5703125" style="29" bestFit="1" customWidth="1"/>
    <col min="49" max="49" width="4" style="29" bestFit="1" customWidth="1"/>
    <col min="50" max="50" width="3.42578125" style="29" bestFit="1" customWidth="1"/>
    <col min="51" max="52" width="3.28515625" style="30" hidden="1" customWidth="1"/>
    <col min="53" max="54" width="3" style="30" hidden="1" customWidth="1"/>
    <col min="55" max="55" width="2.7109375" style="30" hidden="1" customWidth="1"/>
    <col min="56" max="56" width="3.140625" style="30" hidden="1" customWidth="1"/>
    <col min="57" max="57" width="3.7109375" style="30" hidden="1" customWidth="1"/>
    <col min="58" max="58" width="3.42578125" style="30" hidden="1" customWidth="1"/>
    <col min="59" max="59" width="3.5703125" style="30" hidden="1" customWidth="1"/>
    <col min="60" max="60" width="3.7109375" style="30" hidden="1" customWidth="1"/>
    <col min="61" max="61" width="3.42578125" style="30" hidden="1" customWidth="1"/>
    <col min="62" max="62" width="3.5703125" style="30" hidden="1" customWidth="1"/>
    <col min="63" max="63" width="3.140625" style="30" hidden="1" customWidth="1"/>
    <col min="64" max="67" width="3.28515625" style="30" hidden="1" customWidth="1"/>
    <col min="68" max="68" width="4" style="30" hidden="1" customWidth="1"/>
    <col min="69" max="69" width="3.28515625" style="30" hidden="1" customWidth="1"/>
    <col min="70" max="70" width="3.5703125" style="30" hidden="1" customWidth="1"/>
    <col min="71" max="71" width="3.42578125" style="30" hidden="1" customWidth="1"/>
    <col min="72" max="72" width="3" style="30" hidden="1" customWidth="1"/>
    <col min="73" max="73" width="3.140625" style="30" hidden="1" customWidth="1"/>
    <col min="74" max="76" width="3.42578125" style="30" hidden="1" customWidth="1"/>
    <col min="77" max="77" width="3" style="30" hidden="1" customWidth="1"/>
    <col min="78" max="78" width="3.85546875" style="30" hidden="1" customWidth="1"/>
    <col min="79" max="79" width="3.28515625" style="30" hidden="1" customWidth="1"/>
    <col min="80" max="80" width="3" style="30" hidden="1" customWidth="1"/>
    <col min="81" max="81" width="3.140625" style="30" hidden="1" customWidth="1"/>
    <col min="82" max="82" width="3.7109375" style="30" hidden="1" customWidth="1"/>
    <col min="83" max="84" width="3.42578125" style="30" hidden="1" customWidth="1"/>
    <col min="85" max="85" width="3.140625" style="30" hidden="1" customWidth="1"/>
    <col min="86" max="86" width="2.85546875" style="30" hidden="1" customWidth="1"/>
    <col min="87" max="87" width="3.28515625" style="30" hidden="1" customWidth="1"/>
    <col min="88" max="89" width="4" style="30" hidden="1" customWidth="1"/>
    <col min="90" max="90" width="3.140625" style="30" hidden="1" customWidth="1"/>
    <col min="91" max="91" width="3.7109375" style="30" hidden="1" customWidth="1"/>
    <col min="92" max="92" width="3" style="30" hidden="1" customWidth="1"/>
    <col min="93" max="93" width="3.42578125" style="30" hidden="1" customWidth="1"/>
    <col min="94" max="94" width="3.5703125" style="30" hidden="1" customWidth="1"/>
    <col min="95" max="95" width="3.140625" style="30" hidden="1" customWidth="1"/>
    <col min="96" max="96" width="3.5703125" style="30" hidden="1" customWidth="1"/>
    <col min="97" max="97" width="3.140625" style="30" hidden="1" customWidth="1"/>
    <col min="98" max="98" width="8.140625" style="31" hidden="1" customWidth="1"/>
    <col min="99" max="99" width="15.7109375" style="31" hidden="1" customWidth="1"/>
    <col min="100" max="100" width="15" style="31" hidden="1" customWidth="1"/>
    <col min="101" max="101" width="8" style="31" hidden="1" customWidth="1"/>
    <col min="102" max="102" width="6.85546875" style="31" hidden="1" customWidth="1"/>
    <col min="103" max="103" width="6.140625" style="31" hidden="1" customWidth="1"/>
    <col min="104" max="104" width="6.7109375" style="31" hidden="1" customWidth="1"/>
    <col min="105" max="105" width="8.85546875" style="31" hidden="1" customWidth="1"/>
    <col min="106" max="106" width="5" style="31" hidden="1" customWidth="1"/>
    <col min="107" max="107" width="7.85546875" style="31" hidden="1" customWidth="1"/>
    <col min="108" max="108" width="7.7109375" style="31" hidden="1" customWidth="1"/>
    <col min="109" max="109" width="6.28515625" style="31" hidden="1" customWidth="1"/>
    <col min="110" max="110" width="8" style="31" hidden="1" customWidth="1"/>
    <col min="111" max="111" width="7.42578125" style="31" hidden="1" customWidth="1"/>
    <col min="112" max="112" width="12.5703125" style="31" hidden="1" customWidth="1"/>
    <col min="113" max="113" width="13.140625" style="31" hidden="1" customWidth="1"/>
    <col min="114" max="115" width="3.28515625" style="30" hidden="1" customWidth="1"/>
    <col min="116" max="117" width="3" style="30" hidden="1" customWidth="1"/>
    <col min="118" max="118" width="2.7109375" style="30" hidden="1" customWidth="1"/>
    <col min="119" max="119" width="3.140625" style="30" hidden="1" customWidth="1"/>
    <col min="120" max="120" width="3.7109375" style="30" hidden="1" customWidth="1"/>
    <col min="121" max="121" width="3.42578125" style="30" hidden="1" customWidth="1"/>
    <col min="122" max="122" width="3.5703125" style="30" hidden="1" customWidth="1"/>
    <col min="123" max="123" width="3.7109375" style="30" hidden="1" customWidth="1"/>
    <col min="124" max="124" width="3.42578125" style="30" hidden="1" customWidth="1"/>
    <col min="125" max="125" width="3.5703125" style="30" hidden="1" customWidth="1"/>
    <col min="126" max="126" width="3.140625" style="30" hidden="1" customWidth="1"/>
    <col min="127" max="130" width="3.28515625" style="30" hidden="1" customWidth="1"/>
    <col min="131" max="131" width="4" style="30" hidden="1" customWidth="1"/>
    <col min="132" max="132" width="3.28515625" style="30" hidden="1" customWidth="1"/>
    <col min="133" max="133" width="3.5703125" style="30" hidden="1" customWidth="1"/>
    <col min="134" max="134" width="3.42578125" style="30" hidden="1" customWidth="1"/>
    <col min="135" max="135" width="3" style="30" hidden="1" customWidth="1"/>
    <col min="136" max="136" width="3.140625" style="30" hidden="1" customWidth="1"/>
    <col min="137" max="139" width="3.42578125" style="30" hidden="1" customWidth="1"/>
    <col min="140" max="140" width="3" style="30" hidden="1" customWidth="1"/>
    <col min="141" max="141" width="3.85546875" style="30" hidden="1" customWidth="1"/>
    <col min="142" max="142" width="3.28515625" style="30" hidden="1" customWidth="1"/>
    <col min="143" max="143" width="3" style="30" hidden="1" customWidth="1"/>
    <col min="144" max="144" width="3.140625" style="30" hidden="1" customWidth="1"/>
    <col min="145" max="145" width="3.7109375" style="30" hidden="1" customWidth="1"/>
    <col min="146" max="147" width="3.42578125" style="30" hidden="1" customWidth="1"/>
    <col min="148" max="148" width="3.140625" style="30" hidden="1" customWidth="1"/>
    <col min="149" max="149" width="2.85546875" style="30" hidden="1" customWidth="1"/>
    <col min="150" max="150" width="3.28515625" style="30" hidden="1" customWidth="1"/>
    <col min="151" max="152" width="4" style="30" hidden="1" customWidth="1"/>
    <col min="153" max="153" width="3.140625" style="30" hidden="1" customWidth="1"/>
    <col min="154" max="154" width="3.7109375" style="30" hidden="1" customWidth="1"/>
    <col min="155" max="155" width="3" style="30" hidden="1" customWidth="1"/>
    <col min="156" max="156" width="3.42578125" style="30" hidden="1" customWidth="1"/>
    <col min="157" max="157" width="3.5703125" style="30" hidden="1" customWidth="1"/>
    <col min="158" max="158" width="3.140625" style="30" hidden="1" customWidth="1"/>
    <col min="159" max="159" width="3.5703125" style="30" hidden="1" customWidth="1"/>
    <col min="160" max="160" width="3.140625" style="30" hidden="1" customWidth="1"/>
    <col min="161" max="161" width="8.140625" style="31" hidden="1" customWidth="1"/>
    <col min="162" max="162" width="15.7109375" style="31" hidden="1" customWidth="1"/>
    <col min="163" max="163" width="15" style="31" hidden="1" customWidth="1"/>
    <col min="164" max="164" width="8" style="31" hidden="1" customWidth="1"/>
    <col min="165" max="165" width="6.85546875" style="31" hidden="1" customWidth="1"/>
    <col min="166" max="166" width="6.140625" style="31" hidden="1" customWidth="1"/>
    <col min="167" max="167" width="6.7109375" style="31" hidden="1" customWidth="1"/>
    <col min="168" max="168" width="8.85546875" style="31" hidden="1" customWidth="1"/>
    <col min="169" max="169" width="5" style="31" hidden="1" customWidth="1"/>
    <col min="170" max="170" width="7.85546875" style="31" hidden="1" customWidth="1"/>
    <col min="171" max="171" width="7.7109375" style="31" hidden="1" customWidth="1"/>
    <col min="172" max="172" width="6.28515625" style="31" hidden="1" customWidth="1"/>
    <col min="173" max="173" width="8" style="31" hidden="1" customWidth="1"/>
    <col min="174" max="174" width="7.42578125" style="31" hidden="1" customWidth="1"/>
    <col min="175" max="175" width="12.5703125" style="31" hidden="1" customWidth="1"/>
    <col min="176" max="176" width="13.140625" style="31" hidden="1" customWidth="1"/>
  </cols>
  <sheetData>
    <row r="1" spans="1:176" x14ac:dyDescent="0.25">
      <c r="A1" s="32" t="str">
        <f>IF(WeightedParse!A1&gt;"",WeightedParse!A1,"")</f>
        <v>Name</v>
      </c>
      <c r="B1" s="49" t="str">
        <f>'Weighted Summary'!F1</f>
        <v>Calculated Role</v>
      </c>
      <c r="C1" s="6" t="s">
        <v>129</v>
      </c>
      <c r="D1" s="33" t="s">
        <v>0</v>
      </c>
      <c r="E1" s="33" t="s">
        <v>1</v>
      </c>
      <c r="F1" s="33" t="s">
        <v>2</v>
      </c>
      <c r="G1" s="33" t="s">
        <v>3</v>
      </c>
      <c r="H1" s="33" t="s">
        <v>4</v>
      </c>
      <c r="I1" s="33" t="s">
        <v>5</v>
      </c>
      <c r="J1" s="33" t="s">
        <v>6</v>
      </c>
      <c r="K1" s="33" t="s">
        <v>7</v>
      </c>
      <c r="L1" s="33" t="s">
        <v>8</v>
      </c>
      <c r="M1" s="33" t="s">
        <v>9</v>
      </c>
      <c r="N1" s="33" t="s">
        <v>10</v>
      </c>
      <c r="O1" s="33" t="s">
        <v>11</v>
      </c>
      <c r="P1" s="33" t="s">
        <v>12</v>
      </c>
      <c r="Q1" s="33" t="s">
        <v>13</v>
      </c>
      <c r="R1" s="34" t="s">
        <v>14</v>
      </c>
      <c r="S1" s="34" t="s">
        <v>15</v>
      </c>
      <c r="T1" s="34" t="s">
        <v>16</v>
      </c>
      <c r="U1" s="34" t="s">
        <v>17</v>
      </c>
      <c r="V1" s="34" t="s">
        <v>18</v>
      </c>
      <c r="W1" s="34" t="s">
        <v>19</v>
      </c>
      <c r="X1" s="34" t="s">
        <v>20</v>
      </c>
      <c r="Y1" s="34" t="s">
        <v>21</v>
      </c>
      <c r="Z1" s="34" t="s">
        <v>22</v>
      </c>
      <c r="AA1" s="34" t="s">
        <v>23</v>
      </c>
      <c r="AB1" s="34" t="s">
        <v>24</v>
      </c>
      <c r="AC1" s="34" t="s">
        <v>25</v>
      </c>
      <c r="AD1" s="34" t="s">
        <v>26</v>
      </c>
      <c r="AE1" s="34" t="s">
        <v>27</v>
      </c>
      <c r="AF1" s="35" t="s">
        <v>28</v>
      </c>
      <c r="AG1" s="35" t="s">
        <v>29</v>
      </c>
      <c r="AH1" s="35" t="s">
        <v>30</v>
      </c>
      <c r="AI1" s="35" t="s">
        <v>31</v>
      </c>
      <c r="AJ1" s="35" t="s">
        <v>32</v>
      </c>
      <c r="AK1" s="35" t="s">
        <v>33</v>
      </c>
      <c r="AL1" s="35" t="s">
        <v>34</v>
      </c>
      <c r="AM1" s="35" t="s">
        <v>35</v>
      </c>
      <c r="AN1" s="36" t="s">
        <v>36</v>
      </c>
      <c r="AO1" s="36" t="s">
        <v>37</v>
      </c>
      <c r="AP1" s="36" t="s">
        <v>38</v>
      </c>
      <c r="AQ1" s="36" t="s">
        <v>39</v>
      </c>
      <c r="AR1" s="36" t="s">
        <v>40</v>
      </c>
      <c r="AS1" s="36" t="s">
        <v>41</v>
      </c>
      <c r="AT1" s="36" t="s">
        <v>42</v>
      </c>
      <c r="AU1" s="36" t="s">
        <v>43</v>
      </c>
      <c r="AV1" s="36" t="s">
        <v>44</v>
      </c>
      <c r="AW1" s="36" t="s">
        <v>45</v>
      </c>
      <c r="AX1" s="36" t="s">
        <v>46</v>
      </c>
      <c r="AY1" s="30" t="s">
        <v>0</v>
      </c>
      <c r="AZ1" s="30" t="s">
        <v>1</v>
      </c>
      <c r="BA1" s="30" t="s">
        <v>2</v>
      </c>
      <c r="BB1" s="30" t="s">
        <v>3</v>
      </c>
      <c r="BC1" s="30" t="s">
        <v>4</v>
      </c>
      <c r="BD1" s="30" t="s">
        <v>5</v>
      </c>
      <c r="BE1" s="30" t="s">
        <v>6</v>
      </c>
      <c r="BF1" s="30" t="s">
        <v>7</v>
      </c>
      <c r="BG1" s="30" t="s">
        <v>8</v>
      </c>
      <c r="BH1" s="30" t="s">
        <v>9</v>
      </c>
      <c r="BI1" s="30" t="s">
        <v>10</v>
      </c>
      <c r="BJ1" s="30" t="s">
        <v>11</v>
      </c>
      <c r="BK1" s="30" t="s">
        <v>12</v>
      </c>
      <c r="BL1" s="30" t="s">
        <v>13</v>
      </c>
      <c r="BM1" s="30" t="s">
        <v>14</v>
      </c>
      <c r="BN1" s="30" t="s">
        <v>15</v>
      </c>
      <c r="BO1" s="30" t="s">
        <v>16</v>
      </c>
      <c r="BP1" s="30" t="s">
        <v>17</v>
      </c>
      <c r="BQ1" s="30" t="s">
        <v>18</v>
      </c>
      <c r="BR1" s="30" t="s">
        <v>19</v>
      </c>
      <c r="BS1" s="30" t="s">
        <v>20</v>
      </c>
      <c r="BT1" s="30" t="s">
        <v>21</v>
      </c>
      <c r="BU1" s="30" t="s">
        <v>22</v>
      </c>
      <c r="BV1" s="30" t="s">
        <v>23</v>
      </c>
      <c r="BW1" s="30" t="s">
        <v>24</v>
      </c>
      <c r="BX1" s="30" t="s">
        <v>25</v>
      </c>
      <c r="BY1" s="30" t="s">
        <v>26</v>
      </c>
      <c r="BZ1" s="30" t="s">
        <v>27</v>
      </c>
      <c r="CA1" s="30" t="s">
        <v>28</v>
      </c>
      <c r="CB1" s="30" t="s">
        <v>29</v>
      </c>
      <c r="CC1" s="30" t="s">
        <v>30</v>
      </c>
      <c r="CD1" s="30" t="s">
        <v>31</v>
      </c>
      <c r="CE1" s="30" t="s">
        <v>32</v>
      </c>
      <c r="CF1" s="30" t="s">
        <v>33</v>
      </c>
      <c r="CG1" s="30" t="s">
        <v>34</v>
      </c>
      <c r="CH1" s="30" t="s">
        <v>35</v>
      </c>
      <c r="CI1" s="30" t="s">
        <v>36</v>
      </c>
      <c r="CJ1" s="30" t="s">
        <v>37</v>
      </c>
      <c r="CK1" s="30" t="s">
        <v>38</v>
      </c>
      <c r="CL1" s="30" t="s">
        <v>39</v>
      </c>
      <c r="CM1" s="30" t="s">
        <v>40</v>
      </c>
      <c r="CN1" s="30" t="s">
        <v>41</v>
      </c>
      <c r="CO1" s="30" t="s">
        <v>42</v>
      </c>
      <c r="CP1" s="30" t="s">
        <v>43</v>
      </c>
      <c r="CQ1" s="30" t="s">
        <v>44</v>
      </c>
      <c r="CR1" s="30" t="s">
        <v>45</v>
      </c>
      <c r="CS1" s="30" t="s">
        <v>46</v>
      </c>
      <c r="CT1" s="31" t="s">
        <v>113</v>
      </c>
      <c r="CU1" s="31" t="s">
        <v>114</v>
      </c>
      <c r="CV1" s="31" t="s">
        <v>115</v>
      </c>
      <c r="CW1" s="31" t="s">
        <v>116</v>
      </c>
      <c r="CX1" s="31" t="s">
        <v>117</v>
      </c>
      <c r="CY1" s="31" t="s">
        <v>118</v>
      </c>
      <c r="CZ1" s="31" t="s">
        <v>119</v>
      </c>
      <c r="DA1" s="31" t="s">
        <v>120</v>
      </c>
      <c r="DB1" s="31" t="s">
        <v>121</v>
      </c>
      <c r="DC1" s="31" t="s">
        <v>112</v>
      </c>
      <c r="DD1" s="31" t="s">
        <v>122</v>
      </c>
      <c r="DE1" s="31" t="s">
        <v>123</v>
      </c>
      <c r="DF1" s="31" t="s">
        <v>124</v>
      </c>
      <c r="DG1" s="31" t="s">
        <v>125</v>
      </c>
      <c r="DH1" s="31" t="s">
        <v>126</v>
      </c>
      <c r="DI1" s="31" t="s">
        <v>127</v>
      </c>
      <c r="DJ1" s="30" t="s">
        <v>0</v>
      </c>
      <c r="DK1" s="30" t="s">
        <v>1</v>
      </c>
      <c r="DL1" s="30" t="s">
        <v>2</v>
      </c>
      <c r="DM1" s="30" t="s">
        <v>3</v>
      </c>
      <c r="DN1" s="30" t="s">
        <v>4</v>
      </c>
      <c r="DO1" s="30" t="s">
        <v>5</v>
      </c>
      <c r="DP1" s="30" t="s">
        <v>6</v>
      </c>
      <c r="DQ1" s="30" t="s">
        <v>7</v>
      </c>
      <c r="DR1" s="30" t="s">
        <v>8</v>
      </c>
      <c r="DS1" s="30" t="s">
        <v>9</v>
      </c>
      <c r="DT1" s="30" t="s">
        <v>10</v>
      </c>
      <c r="DU1" s="30" t="s">
        <v>11</v>
      </c>
      <c r="DV1" s="30" t="s">
        <v>12</v>
      </c>
      <c r="DW1" s="30" t="s">
        <v>13</v>
      </c>
      <c r="DX1" s="30" t="s">
        <v>14</v>
      </c>
      <c r="DY1" s="30" t="s">
        <v>15</v>
      </c>
      <c r="DZ1" s="30" t="s">
        <v>16</v>
      </c>
      <c r="EA1" s="30" t="s">
        <v>17</v>
      </c>
      <c r="EB1" s="30" t="s">
        <v>18</v>
      </c>
      <c r="EC1" s="30" t="s">
        <v>19</v>
      </c>
      <c r="ED1" s="30" t="s">
        <v>20</v>
      </c>
      <c r="EE1" s="30" t="s">
        <v>21</v>
      </c>
      <c r="EF1" s="30" t="s">
        <v>22</v>
      </c>
      <c r="EG1" s="30" t="s">
        <v>23</v>
      </c>
      <c r="EH1" s="30" t="s">
        <v>24</v>
      </c>
      <c r="EI1" s="30" t="s">
        <v>25</v>
      </c>
      <c r="EJ1" s="30" t="s">
        <v>26</v>
      </c>
      <c r="EK1" s="30" t="s">
        <v>27</v>
      </c>
      <c r="EL1" s="30" t="s">
        <v>28</v>
      </c>
      <c r="EM1" s="30" t="s">
        <v>29</v>
      </c>
      <c r="EN1" s="30" t="s">
        <v>30</v>
      </c>
      <c r="EO1" s="30" t="s">
        <v>31</v>
      </c>
      <c r="EP1" s="30" t="s">
        <v>32</v>
      </c>
      <c r="EQ1" s="30" t="s">
        <v>33</v>
      </c>
      <c r="ER1" s="30" t="s">
        <v>34</v>
      </c>
      <c r="ES1" s="30" t="s">
        <v>35</v>
      </c>
      <c r="ET1" s="30" t="s">
        <v>36</v>
      </c>
      <c r="EU1" s="30" t="s">
        <v>37</v>
      </c>
      <c r="EV1" s="30" t="s">
        <v>38</v>
      </c>
      <c r="EW1" s="30" t="s">
        <v>39</v>
      </c>
      <c r="EX1" s="30" t="s">
        <v>40</v>
      </c>
      <c r="EY1" s="30" t="s">
        <v>41</v>
      </c>
      <c r="EZ1" s="30" t="s">
        <v>42</v>
      </c>
      <c r="FA1" s="30" t="s">
        <v>43</v>
      </c>
      <c r="FB1" s="30" t="s">
        <v>44</v>
      </c>
      <c r="FC1" s="30" t="s">
        <v>45</v>
      </c>
      <c r="FD1" s="30" t="s">
        <v>46</v>
      </c>
      <c r="FE1" s="31" t="s">
        <v>113</v>
      </c>
      <c r="FF1" s="31" t="s">
        <v>114</v>
      </c>
      <c r="FG1" s="31" t="s">
        <v>115</v>
      </c>
      <c r="FH1" s="31" t="s">
        <v>116</v>
      </c>
      <c r="FI1" s="31" t="s">
        <v>117</v>
      </c>
      <c r="FJ1" s="31" t="s">
        <v>118</v>
      </c>
      <c r="FK1" s="31" t="s">
        <v>119</v>
      </c>
      <c r="FL1" s="31" t="s">
        <v>120</v>
      </c>
      <c r="FM1" s="31" t="s">
        <v>121</v>
      </c>
      <c r="FN1" s="31" t="s">
        <v>112</v>
      </c>
      <c r="FO1" s="31" t="s">
        <v>122</v>
      </c>
      <c r="FP1" s="31" t="s">
        <v>123</v>
      </c>
      <c r="FQ1" s="31" t="s">
        <v>124</v>
      </c>
      <c r="FR1" s="31" t="s">
        <v>125</v>
      </c>
      <c r="FS1" s="31" t="s">
        <v>126</v>
      </c>
      <c r="FT1" s="31" t="s">
        <v>127</v>
      </c>
    </row>
    <row r="2" spans="1:176" x14ac:dyDescent="0.25">
      <c r="A2" s="32" t="str">
        <f>IF(WeightedParse!A2&gt;"",WeightedParse!A2,"")</f>
        <v>Micheal Schlingermann</v>
      </c>
      <c r="B2" s="49" t="str">
        <f>IF('Weighted Summary'!A2&gt;"",'Weighted Summary'!F2,"")</f>
        <v>GK</v>
      </c>
      <c r="C2" s="39" t="str">
        <f ca="1">IF($B2&gt;"",IF(COUNTIF(D2:AX2,1)&gt;0,IF(OR(B2="GK",B2="SK"),INDEX($DD$1:$DI$1,MATCH(MAX(DD2:DI2),DD2:DI2,0)),INDEX($CT$1:$DC$1,MATCH(MAX(CT2:DC2),CT2:DC2,0))),IF(OR(B2="GK",B2="SK"),INDEX($FO$1:$FT$1,MATCH(MAX(FO2:FT2),FO2:FT2,0)),INDEX($FE$1:$FN$1,MATCH(MAX(FE2:FN2),FE2:FN2,0)))),"")</f>
        <v>Distribution Short</v>
      </c>
      <c r="D2" s="37">
        <f ca="1">IF($A2&gt;"",IF(ISERROR(HLOOKUP(D$1,INDIRECT("Roles!$B$"&amp;MATCH($B2,Roles!$A:$A,0)&amp;":$AF$"&amp;MATCH($B2,Roles!$A:$A,0)),1,FALSE))=FALSE,IF(SquadExport!G2&lt;10,1,IF(SquadExport!G2&lt;15,2,IF(SquadExport!G2&lt;=20,3,""))),0),"")</f>
        <v>0</v>
      </c>
      <c r="E2" s="37">
        <f ca="1">IF($A2&gt;"",IF(ISERROR(HLOOKUP(E$1,INDIRECT("Roles!$B$"&amp;MATCH($B2,Roles!$A:$A,0)&amp;":$AF$"&amp;MATCH($B2,Roles!$A:$A,0)),1,FALSE))=FALSE,IF(SquadExport!H2&lt;10,1,IF(SquadExport!H2&lt;15,2,IF(SquadExport!H2&lt;=20,3,""))),0),"")</f>
        <v>0</v>
      </c>
      <c r="F2" s="37">
        <f ca="1">IF($A2&gt;"",IF(ISERROR(HLOOKUP(F$1,INDIRECT("Roles!$B$"&amp;MATCH($B2,Roles!$A:$A,0)&amp;":$AF$"&amp;MATCH($B2,Roles!$A:$A,0)),1,FALSE))=FALSE,IF(SquadExport!I2&lt;10,1,IF(SquadExport!I2&lt;15,2,IF(SquadExport!I2&lt;=20,3,""))),0),"")</f>
        <v>0</v>
      </c>
      <c r="G2" s="37">
        <f ca="1">IF($A2&gt;"",IF(ISERROR(HLOOKUP(G$1,INDIRECT("Roles!$B$"&amp;MATCH($B2,Roles!$A:$A,0)&amp;":$AF$"&amp;MATCH($B2,Roles!$A:$A,0)),1,FALSE))=FALSE,IF(SquadExport!J2&lt;10,1,IF(SquadExport!J2&lt;15,2,IF(SquadExport!J2&lt;=20,3,""))),0),"")</f>
        <v>0</v>
      </c>
      <c r="H2" s="37">
        <f ca="1">IF($A2&gt;"",IF(ISERROR(HLOOKUP(H$1,INDIRECT("Roles!$B$"&amp;MATCH($B2,Roles!$A:$A,0)&amp;":$AF$"&amp;MATCH($B2,Roles!$A:$A,0)),1,FALSE))=FALSE,IF(SquadExport!K2&lt;10,1,IF(SquadExport!K2&lt;15,2,IF(SquadExport!K2&lt;=20,3,""))),0),"")</f>
        <v>0</v>
      </c>
      <c r="I2" s="37">
        <f ca="1">IF($A2&gt;"",IF(ISERROR(HLOOKUP(I$1,INDIRECT("Roles!$B$"&amp;MATCH($B2,Roles!$A:$A,0)&amp;":$AF$"&amp;MATCH($B2,Roles!$A:$A,0)),1,FALSE))=FALSE,IF(SquadExport!L2&lt;10,1,IF(SquadExport!L2&lt;15,2,IF(SquadExport!L2&lt;=20,3,""))),0),"")</f>
        <v>0</v>
      </c>
      <c r="J2" s="37">
        <f ca="1">IF($A2&gt;"",IF(ISERROR(HLOOKUP(J$1,INDIRECT("Roles!$B$"&amp;MATCH($B2,Roles!$A:$A,0)&amp;":$AF$"&amp;MATCH($B2,Roles!$A:$A,0)),1,FALSE))=FALSE,IF(SquadExport!M2&lt;10,1,IF(SquadExport!M2&lt;15,2,IF(SquadExport!M2&lt;=20,3,""))),0),"")</f>
        <v>0</v>
      </c>
      <c r="K2" s="37">
        <f ca="1">IF($A2&gt;"",IF(ISERROR(HLOOKUP(K$1,INDIRECT("Roles!$B$"&amp;MATCH($B2,Roles!$A:$A,0)&amp;":$AF$"&amp;MATCH($B2,Roles!$A:$A,0)),1,FALSE))=FALSE,IF(SquadExport!N2&lt;10,1,IF(SquadExport!N2&lt;15,2,IF(SquadExport!N2&lt;=20,3,""))),0),"")</f>
        <v>0</v>
      </c>
      <c r="L2" s="37">
        <f ca="1">IF($A2&gt;"",IF(ISERROR(HLOOKUP(L$1,INDIRECT("Roles!$B$"&amp;MATCH($B2,Roles!$A:$A,0)&amp;":$AF$"&amp;MATCH($B2,Roles!$A:$A,0)),1,FALSE))=FALSE,IF(SquadExport!O2&lt;10,1,IF(SquadExport!O2&lt;15,2,IF(SquadExport!O2&lt;=20,3,""))),0),"")</f>
        <v>0</v>
      </c>
      <c r="M2" s="37">
        <f ca="1">IF($A2&gt;"",IF(ISERROR(HLOOKUP(M$1,INDIRECT("Roles!$B$"&amp;MATCH($B2,Roles!$A:$A,0)&amp;":$AF$"&amp;MATCH($B2,Roles!$A:$A,0)),1,FALSE))=FALSE,IF(SquadExport!P2&lt;10,1,IF(SquadExport!P2&lt;15,2,IF(SquadExport!P2&lt;=20,3,""))),0),"")</f>
        <v>0</v>
      </c>
      <c r="N2" s="37">
        <f ca="1">IF($A2&gt;"",IF(ISERROR(HLOOKUP(N$1,INDIRECT("Roles!$B$"&amp;MATCH($B2,Roles!$A:$A,0)&amp;":$AF$"&amp;MATCH($B2,Roles!$A:$A,0)),1,FALSE))=FALSE,IF(SquadExport!Q2&lt;10,1,IF(SquadExport!Q2&lt;15,2,IF(SquadExport!Q2&lt;=20,3,""))),0),"")</f>
        <v>0</v>
      </c>
      <c r="O2" s="37">
        <f ca="1">IF($A2&gt;"",IF(ISERROR(HLOOKUP(O$1,INDIRECT("Roles!$B$"&amp;MATCH($B2,Roles!$A:$A,0)&amp;":$AF$"&amp;MATCH($B2,Roles!$A:$A,0)),1,FALSE))=FALSE,IF(SquadExport!R2&lt;10,1,IF(SquadExport!R2&lt;15,2,IF(SquadExport!R2&lt;=20,3,""))),0),"")</f>
        <v>0</v>
      </c>
      <c r="P2" s="37">
        <f ca="1">IF($A2&gt;"",IF(ISERROR(HLOOKUP(P$1,INDIRECT("Roles!$B$"&amp;MATCH($B2,Roles!$A:$A,0)&amp;":$AF$"&amp;MATCH($B2,Roles!$A:$A,0)),1,FALSE))=FALSE,IF(SquadExport!S2&lt;10,1,IF(SquadExport!S2&lt;15,2,IF(SquadExport!S2&lt;=20,3,""))),0),"")</f>
        <v>0</v>
      </c>
      <c r="Q2" s="37">
        <f ca="1">IF($A2&gt;"",IF(ISERROR(HLOOKUP(Q$1,INDIRECT("Roles!$B$"&amp;MATCH($B2,Roles!$A:$A,0)&amp;":$AF$"&amp;MATCH($B2,Roles!$A:$A,0)),1,FALSE))=FALSE,IF(SquadExport!T2&lt;10,1,IF(SquadExport!T2&lt;15,2,IF(SquadExport!T2&lt;=20,3,""))),0),"")</f>
        <v>0</v>
      </c>
      <c r="R2" s="37">
        <f ca="1">IF($A2&gt;"",IF(ISERROR(HLOOKUP(R$1,INDIRECT("Roles!$B$"&amp;MATCH($B2,Roles!$A:$A,0)&amp;":$AF$"&amp;MATCH($B2,Roles!$A:$A,0)),1,FALSE))=FALSE,IF(SquadExport!U2&lt;10,1,IF(SquadExport!U2&lt;15,2,IF(SquadExport!U2&lt;=20,3,""))),0),"")</f>
        <v>0</v>
      </c>
      <c r="S2" s="37">
        <f ca="1">IF($A2&gt;"",IF(ISERROR(HLOOKUP(S$1,INDIRECT("Roles!$B$"&amp;MATCH($B2,Roles!$A:$A,0)&amp;":$AF$"&amp;MATCH($B2,Roles!$A:$A,0)),1,FALSE))=FALSE,IF(SquadExport!V2&lt;10,1,IF(SquadExport!V2&lt;15,2,IF(SquadExport!V2&lt;=20,3,""))),0),"")</f>
        <v>2</v>
      </c>
      <c r="T2" s="37">
        <f ca="1">IF($A2&gt;"",IF(ISERROR(HLOOKUP(T$1,INDIRECT("Roles!$B$"&amp;MATCH($B2,Roles!$A:$A,0)&amp;":$AF$"&amp;MATCH($B2,Roles!$A:$A,0)),1,FALSE))=FALSE,IF(SquadExport!W2&lt;10,1,IF(SquadExport!W2&lt;15,2,IF(SquadExport!W2&lt;=20,3,""))),0),"")</f>
        <v>0</v>
      </c>
      <c r="U2" s="37">
        <f ca="1">IF($A2&gt;"",IF(ISERROR(HLOOKUP(U$1,INDIRECT("Roles!$B$"&amp;MATCH($B2,Roles!$A:$A,0)&amp;":$AF$"&amp;MATCH($B2,Roles!$A:$A,0)),1,FALSE))=FALSE,IF(SquadExport!X2&lt;10,1,IF(SquadExport!X2&lt;15,2,IF(SquadExport!X2&lt;=20,3,""))),0),"")</f>
        <v>0</v>
      </c>
      <c r="V2" s="37">
        <f ca="1">IF($A2&gt;"",IF(ISERROR(HLOOKUP(V$1,INDIRECT("Roles!$B$"&amp;MATCH($B2,Roles!$A:$A,0)&amp;":$AF$"&amp;MATCH($B2,Roles!$A:$A,0)),1,FALSE))=FALSE,IF(SquadExport!Y2&lt;10,1,IF(SquadExport!Y2&lt;15,2,IF(SquadExport!Y2&lt;=20,3,""))),0),"")</f>
        <v>2</v>
      </c>
      <c r="W2" s="37">
        <f ca="1">IF($A2&gt;"",IF(ISERROR(HLOOKUP(W$1,INDIRECT("Roles!$B$"&amp;MATCH($B2,Roles!$A:$A,0)&amp;":$AF$"&amp;MATCH($B2,Roles!$A:$A,0)),1,FALSE))=FALSE,IF(SquadExport!Z2&lt;10,1,IF(SquadExport!Z2&lt;15,2,IF(SquadExport!Z2&lt;=20,3,""))),0),"")</f>
        <v>1</v>
      </c>
      <c r="X2" s="37">
        <f ca="1">IF($A2&gt;"",IF(ISERROR(HLOOKUP(X$1,INDIRECT("Roles!$B$"&amp;MATCH($B2,Roles!$A:$A,0)&amp;":$AF$"&amp;MATCH($B2,Roles!$A:$A,0)),1,FALSE))=FALSE,IF(SquadExport!AA2&lt;10,1,IF(SquadExport!AA2&lt;15,2,IF(SquadExport!AA2&lt;=20,3,""))),0),"")</f>
        <v>0</v>
      </c>
      <c r="Y2" s="37">
        <f ca="1">IF($A2&gt;"",IF(ISERROR(HLOOKUP(Y$1,INDIRECT("Roles!$B$"&amp;MATCH($B2,Roles!$A:$A,0)&amp;":$AF$"&amp;MATCH($B2,Roles!$A:$A,0)),1,FALSE))=FALSE,IF(SquadExport!AB2&lt;10,1,IF(SquadExport!AB2&lt;15,2,IF(SquadExport!AB2&lt;=20,3,""))),0),"")</f>
        <v>0</v>
      </c>
      <c r="Z2" s="37">
        <f ca="1">IF($A2&gt;"",IF(ISERROR(HLOOKUP(Z$1,INDIRECT("Roles!$B$"&amp;MATCH($B2,Roles!$A:$A,0)&amp;":$AF$"&amp;MATCH($B2,Roles!$A:$A,0)),1,FALSE))=FALSE,IF(SquadExport!AC2&lt;10,1,IF(SquadExport!AC2&lt;15,2,IF(SquadExport!AC2&lt;=20,3,""))),0),"")</f>
        <v>0</v>
      </c>
      <c r="AA2" s="37">
        <f ca="1">IF($A2&gt;"",IF(ISERROR(HLOOKUP(AA$1,INDIRECT("Roles!$B$"&amp;MATCH($B2,Roles!$A:$A,0)&amp;":$AF$"&amp;MATCH($B2,Roles!$A:$A,0)),1,FALSE))=FALSE,IF(SquadExport!AD2&lt;10,1,IF(SquadExport!AD2&lt;15,2,IF(SquadExport!AD2&lt;=20,3,""))),0),"")</f>
        <v>0</v>
      </c>
      <c r="AB2" s="37">
        <f ca="1">IF($A2&gt;"",IF(ISERROR(HLOOKUP(AB$1,INDIRECT("Roles!$B$"&amp;MATCH($B2,Roles!$A:$A,0)&amp;":$AF$"&amp;MATCH($B2,Roles!$A:$A,0)),1,FALSE))=FALSE,IF(SquadExport!AE2&lt;10,1,IF(SquadExport!AE2&lt;15,2,IF(SquadExport!AE2&lt;=20,3,""))),0),"")</f>
        <v>2</v>
      </c>
      <c r="AC2" s="37">
        <f ca="1">IF($A2&gt;"",IF(ISERROR(HLOOKUP(AC$1,INDIRECT("Roles!$B$"&amp;MATCH($B2,Roles!$A:$A,0)&amp;":$AF$"&amp;MATCH($B2,Roles!$A:$A,0)),1,FALSE))=FALSE,IF(SquadExport!AF2&lt;10,1,IF(SquadExport!AF2&lt;15,2,IF(SquadExport!AF2&lt;=20,3,""))),0),"")</f>
        <v>0</v>
      </c>
      <c r="AD2" s="37">
        <f ca="1">IF($A2&gt;"",IF(ISERROR(HLOOKUP(AD$1,INDIRECT("Roles!$B$"&amp;MATCH($B2,Roles!$A:$A,0)&amp;":$AF$"&amp;MATCH($B2,Roles!$A:$A,0)),1,FALSE))=FALSE,IF(SquadExport!AG2&lt;10,1,IF(SquadExport!AG2&lt;15,2,IF(SquadExport!AG2&lt;=20,3,""))),0),"")</f>
        <v>0</v>
      </c>
      <c r="AE2" s="37">
        <f ca="1">IF($A2&gt;"",IF(ISERROR(HLOOKUP(AE$1,INDIRECT("Roles!$B$"&amp;MATCH($B2,Roles!$A:$A,0)&amp;":$AF$"&amp;MATCH($B2,Roles!$A:$A,0)),1,FALSE))=FALSE,IF(SquadExport!AH2&lt;10,1,IF(SquadExport!AH2&lt;15,2,IF(SquadExport!AH2&lt;=20,3,""))),0),"")</f>
        <v>0</v>
      </c>
      <c r="AF2" s="37">
        <f ca="1">IF($A2&gt;"",IF(ISERROR(HLOOKUP(AF$1,INDIRECT("Roles!$B$"&amp;MATCH($B2,Roles!$A:$A,0)&amp;":$AF$"&amp;MATCH($B2,Roles!$A:$A,0)),1,FALSE))=FALSE,IF(SquadExport!AI2&lt;10,1,IF(SquadExport!AI2&lt;15,2,IF(SquadExport!AI2&lt;=20,3,""))),0),"")</f>
        <v>0</v>
      </c>
      <c r="AG2" s="37">
        <f ca="1">IF($A2&gt;"",IF(ISERROR(HLOOKUP(AG$1,INDIRECT("Roles!$B$"&amp;MATCH($B2,Roles!$A:$A,0)&amp;":$AF$"&amp;MATCH($B2,Roles!$A:$A,0)),1,FALSE))=FALSE,IF(SquadExport!AJ2&lt;10,1,IF(SquadExport!AJ2&lt;15,2,IF(SquadExport!AJ2&lt;=20,3,""))),0),"")</f>
        <v>2</v>
      </c>
      <c r="AH2" s="37">
        <f ca="1">IF($A2&gt;"",IF(ISERROR(HLOOKUP(AH$1,INDIRECT("Roles!$B$"&amp;MATCH($B2,Roles!$A:$A,0)&amp;":$AF$"&amp;MATCH($B2,Roles!$A:$A,0)),1,FALSE))=FALSE,IF(SquadExport!AK2&lt;10,1,IF(SquadExport!AK2&lt;15,2,IF(SquadExport!AK2&lt;=20,3,""))),0),"")</f>
        <v>0</v>
      </c>
      <c r="AI2" s="37">
        <f ca="1">IF($A2&gt;"",IF(ISERROR(HLOOKUP(AI$1,INDIRECT("Roles!$B$"&amp;MATCH($B2,Roles!$A:$A,0)&amp;":$AF$"&amp;MATCH($B2,Roles!$A:$A,0)),1,FALSE))=FALSE,IF(SquadExport!AL2&lt;10,1,IF(SquadExport!AL2&lt;15,2,IF(SquadExport!AL2&lt;=20,3,""))),0),"")</f>
        <v>0</v>
      </c>
      <c r="AJ2" s="37">
        <f ca="1">IF($A2&gt;"",IF(ISERROR(HLOOKUP(AJ$1,INDIRECT("Roles!$B$"&amp;MATCH($B2,Roles!$A:$A,0)&amp;":$AF$"&amp;MATCH($B2,Roles!$A:$A,0)),1,FALSE))=FALSE,IF(SquadExport!AM2&lt;10,1,IF(SquadExport!AM2&lt;15,2,IF(SquadExport!AM2&lt;=20,3,""))),0),"")</f>
        <v>0</v>
      </c>
      <c r="AK2" s="37">
        <f ca="1">IF($A2&gt;"",IF(ISERROR(HLOOKUP(AK$1,INDIRECT("Roles!$B$"&amp;MATCH($B2,Roles!$A:$A,0)&amp;":$AF$"&amp;MATCH($B2,Roles!$A:$A,0)),1,FALSE))=FALSE,IF(SquadExport!AN2&lt;10,1,IF(SquadExport!AN2&lt;15,2,IF(SquadExport!AN2&lt;=20,3,""))),0),"")</f>
        <v>0</v>
      </c>
      <c r="AL2" s="37">
        <f ca="1">IF($A2&gt;"",IF(ISERROR(HLOOKUP(AL$1,INDIRECT("Roles!$B$"&amp;MATCH($B2,Roles!$A:$A,0)&amp;":$AF$"&amp;MATCH($B2,Roles!$A:$A,0)),1,FALSE))=FALSE,IF(SquadExport!AO2&lt;10,1,IF(SquadExport!AO2&lt;15,2,IF(SquadExport!AO2&lt;=20,3,""))),0),"")</f>
        <v>0</v>
      </c>
      <c r="AM2" s="37">
        <f ca="1">IF($A2&gt;"",IF(ISERROR(HLOOKUP(AM$1,INDIRECT("Roles!$B$"&amp;MATCH($B2,Roles!$A:$A,0)&amp;":$AF$"&amp;MATCH($B2,Roles!$A:$A,0)),1,FALSE))=FALSE,IF(SquadExport!AP2&lt;10,1,IF(SquadExport!AP2&lt;15,2,IF(SquadExport!AP2&lt;=20,3,""))),0),"")</f>
        <v>0</v>
      </c>
      <c r="AN2" s="37">
        <f ca="1">IF($A2&gt;"",IF(ISERROR(HLOOKUP(AN$1,INDIRECT("Roles!$B$"&amp;MATCH($B2,Roles!$A:$A,0)&amp;":$AF$"&amp;MATCH($B2,Roles!$A:$A,0)),1,FALSE))=FALSE,IF(SquadExport!AQ2&lt;10,1,IF(SquadExport!AQ2&lt;15,2,IF(SquadExport!AQ2&lt;=20,3,""))),0),"")</f>
        <v>1</v>
      </c>
      <c r="AO2" s="37">
        <f ca="1">IF($A2&gt;"",IF(ISERROR(HLOOKUP(AO$1,INDIRECT("Roles!$B$"&amp;MATCH($B2,Roles!$A:$A,0)&amp;":$AF$"&amp;MATCH($B2,Roles!$A:$A,0)),1,FALSE))=FALSE,IF(SquadExport!AR2&lt;10,1,IF(SquadExport!AR2&lt;15,2,IF(SquadExport!AR2&lt;=20,3,""))),0),"")</f>
        <v>2</v>
      </c>
      <c r="AP2" s="37">
        <f ca="1">IF($A2&gt;"",IF(ISERROR(HLOOKUP(AP$1,INDIRECT("Roles!$B$"&amp;MATCH($B2,Roles!$A:$A,0)&amp;":$AF$"&amp;MATCH($B2,Roles!$A:$A,0)),1,FALSE))=FALSE,IF(SquadExport!AS2&lt;10,1,IF(SquadExport!AS2&lt;15,2,IF(SquadExport!AS2&lt;=20,3,""))),0),"")</f>
        <v>2</v>
      </c>
      <c r="AQ2" s="37">
        <f ca="1">IF($A2&gt;"",IF(ISERROR(HLOOKUP(AQ$1,INDIRECT("Roles!$B$"&amp;MATCH($B2,Roles!$A:$A,0)&amp;":$AF$"&amp;MATCH($B2,Roles!$A:$A,0)),1,FALSE))=FALSE,IF(SquadExport!AT2&lt;10,1,IF(SquadExport!AT2&lt;15,2,IF(SquadExport!AT2&lt;=20,3,""))),0),"")</f>
        <v>0</v>
      </c>
      <c r="AR2" s="37">
        <f ca="1">IF($A2&gt;"",IF(ISERROR(HLOOKUP(AR$1,INDIRECT("Roles!$B$"&amp;MATCH($B2,Roles!$A:$A,0)&amp;":$AF$"&amp;MATCH($B2,Roles!$A:$A,0)),1,FALSE))=FALSE,IF(SquadExport!AU2&lt;10,1,IF(SquadExport!AU2&lt;15,2,IF(SquadExport!AU2&lt;=20,3,""))),0),"")</f>
        <v>2</v>
      </c>
      <c r="AS2" s="37">
        <f ca="1">IF($A2&gt;"",IF(ISERROR(HLOOKUP(AS$1,INDIRECT("Roles!$B$"&amp;MATCH($B2,Roles!$A:$A,0)&amp;":$AF$"&amp;MATCH($B2,Roles!$A:$A,0)),1,FALSE))=FALSE,IF(SquadExport!AV2&lt;10,1,IF(SquadExport!AV2&lt;15,2,IF(SquadExport!AV2&lt;=20,3,""))),0),"")</f>
        <v>1</v>
      </c>
      <c r="AT2" s="37">
        <f ca="1">IF($A2&gt;"",IF(ISERROR(HLOOKUP(AT$1,INDIRECT("Roles!$B$"&amp;MATCH($B2,Roles!$A:$A,0)&amp;":$AF$"&amp;MATCH($B2,Roles!$A:$A,0)),1,FALSE))=FALSE,IF(SquadExport!AW2&lt;10,1,IF(SquadExport!AW2&lt;15,2,IF(SquadExport!AW2&lt;=20,3,""))),0),"")</f>
        <v>2</v>
      </c>
      <c r="AU2" s="37">
        <f ca="1">IF($A2&gt;"",IF(ISERROR(HLOOKUP(AU$1,INDIRECT("Roles!$B$"&amp;MATCH($B2,Roles!$A:$A,0)&amp;":$AF$"&amp;MATCH($B2,Roles!$A:$A,0)),1,FALSE))=FALSE,IF(SquadExport!AX2&lt;10,1,IF(SquadExport!AX2&lt;15,2,IF(SquadExport!AX2&lt;=20,3,""))),0),"")</f>
        <v>0</v>
      </c>
      <c r="AV2" s="37">
        <f ca="1">IF($A2&gt;"",IF(ISERROR(HLOOKUP(AV$1,INDIRECT("Roles!$B$"&amp;MATCH($B2,Roles!$A:$A,0)&amp;":$AF$"&amp;MATCH($B2,Roles!$A:$A,0)),1,FALSE))=FALSE,IF(SquadExport!AY2&lt;10,1,IF(SquadExport!AY2&lt;15,2,IF(SquadExport!AY2&lt;=20,3,""))),0),"")</f>
        <v>2</v>
      </c>
      <c r="AW2" s="37">
        <f ca="1">IF($A2&gt;"",IF(ISERROR(HLOOKUP(AW$1,INDIRECT("Roles!$B$"&amp;MATCH($B2,Roles!$A:$A,0)&amp;":$AF$"&amp;MATCH($B2,Roles!$A:$A,0)),1,FALSE))=FALSE,IF(SquadExport!AZ2&lt;10,1,IF(SquadExport!AZ2&lt;15,2,IF(SquadExport!AZ2&lt;=20,3,""))),0),"")</f>
        <v>0</v>
      </c>
      <c r="AX2" s="37">
        <f ca="1">IF($A2&gt;"",IF(ISERROR(HLOOKUP(AX$1,INDIRECT("Roles!$B$"&amp;MATCH($B2,Roles!$A:$A,0)&amp;":$AF$"&amp;MATCH($B2,Roles!$A:$A,0)),1,FALSE))=FALSE,IF(SquadExport!BA2&lt;10,1,IF(SquadExport!BA2&lt;15,2,IF(SquadExport!BA2&lt;=20,3,""))),0),"")</f>
        <v>1</v>
      </c>
      <c r="AY2" s="30" t="str" cm="1">
        <f t="array" aca="1" ref="AY2:CS2" ca="1">IF($D2:$AX2=1,D$1:AX$1,"")</f>
        <v/>
      </c>
      <c r="AZ2" s="30" t="str">
        <f ca="1"/>
        <v/>
      </c>
      <c r="BA2" s="30" t="str">
        <f ca="1"/>
        <v/>
      </c>
      <c r="BB2" s="30" t="str">
        <f ca="1"/>
        <v/>
      </c>
      <c r="BC2" s="30" t="str">
        <f ca="1"/>
        <v/>
      </c>
      <c r="BD2" s="30" t="str">
        <f ca="1"/>
        <v/>
      </c>
      <c r="BE2" s="30" t="str">
        <f ca="1"/>
        <v/>
      </c>
      <c r="BF2" s="30" t="str">
        <f ca="1"/>
        <v/>
      </c>
      <c r="BG2" s="30" t="str">
        <f ca="1"/>
        <v/>
      </c>
      <c r="BH2" s="30" t="str">
        <f ca="1"/>
        <v/>
      </c>
      <c r="BI2" s="30" t="str">
        <f ca="1"/>
        <v/>
      </c>
      <c r="BJ2" s="30" t="str">
        <f ca="1"/>
        <v/>
      </c>
      <c r="BK2" s="30" t="str">
        <f ca="1"/>
        <v/>
      </c>
      <c r="BL2" s="30" t="str">
        <f ca="1"/>
        <v/>
      </c>
      <c r="BM2" s="30" t="str">
        <f ca="1"/>
        <v/>
      </c>
      <c r="BN2" s="30" t="str">
        <f ca="1"/>
        <v/>
      </c>
      <c r="BO2" s="30" t="str">
        <f ca="1"/>
        <v/>
      </c>
      <c r="BP2" s="30" t="str">
        <f ca="1"/>
        <v/>
      </c>
      <c r="BQ2" s="30" t="str">
        <f ca="1"/>
        <v/>
      </c>
      <c r="BR2" s="30" t="str">
        <f ca="1"/>
        <v>Dec</v>
      </c>
      <c r="BS2" s="30" t="str">
        <f ca="1"/>
        <v/>
      </c>
      <c r="BT2" s="30" t="str">
        <f ca="1"/>
        <v/>
      </c>
      <c r="BU2" s="30" t="str">
        <f ca="1"/>
        <v/>
      </c>
      <c r="BV2" s="30" t="str">
        <f ca="1"/>
        <v/>
      </c>
      <c r="BW2" s="30" t="str">
        <f ca="1"/>
        <v/>
      </c>
      <c r="BX2" s="30" t="str">
        <f ca="1"/>
        <v/>
      </c>
      <c r="BY2" s="30" t="str">
        <f ca="1"/>
        <v/>
      </c>
      <c r="BZ2" s="30" t="str">
        <f ca="1"/>
        <v/>
      </c>
      <c r="CA2" s="30" t="str">
        <f ca="1"/>
        <v/>
      </c>
      <c r="CB2" s="30" t="str">
        <f ca="1"/>
        <v/>
      </c>
      <c r="CC2" s="30" t="str">
        <f ca="1"/>
        <v/>
      </c>
      <c r="CD2" s="30" t="str">
        <f ca="1"/>
        <v/>
      </c>
      <c r="CE2" s="30" t="str">
        <f ca="1"/>
        <v/>
      </c>
      <c r="CF2" s="30" t="str">
        <f ca="1"/>
        <v/>
      </c>
      <c r="CG2" s="30" t="str">
        <f ca="1"/>
        <v/>
      </c>
      <c r="CH2" s="30" t="str">
        <f ca="1"/>
        <v/>
      </c>
      <c r="CI2" s="30" t="str">
        <f ca="1"/>
        <v>Aer</v>
      </c>
      <c r="CJ2" s="30" t="str">
        <f ca="1"/>
        <v/>
      </c>
      <c r="CK2" s="30" t="str">
        <f ca="1"/>
        <v/>
      </c>
      <c r="CL2" s="30" t="str">
        <f ca="1"/>
        <v/>
      </c>
      <c r="CM2" s="30" t="str">
        <f ca="1"/>
        <v/>
      </c>
      <c r="CN2" s="30" t="str">
        <f ca="1"/>
        <v>Kic</v>
      </c>
      <c r="CO2" s="30" t="str">
        <f ca="1"/>
        <v/>
      </c>
      <c r="CP2" s="30" t="str">
        <f ca="1"/>
        <v/>
      </c>
      <c r="CQ2" s="30" t="str">
        <f ca="1"/>
        <v/>
      </c>
      <c r="CR2" s="30" t="str">
        <f ca="1"/>
        <v/>
      </c>
      <c r="CS2" s="30" t="str">
        <f ca="1"/>
        <v>Thr</v>
      </c>
      <c r="CT2" s="31" cm="1">
        <f t="array" aca="1" ref="CT2" ca="1">SUMPRODUCT(COUNTIF($AY2:$CS2,Training!$C$3:$E$3))</f>
        <v>0</v>
      </c>
      <c r="CU2" s="31" cm="1">
        <f t="array" aca="1" ref="CU2" ca="1">SUMPRODUCT(COUNTIF($AY2:$CS2,Training!$C$4:$E$4))</f>
        <v>1</v>
      </c>
      <c r="CV2" s="31" cm="1">
        <f t="array" aca="1" ref="CV2" ca="1">SUMPRODUCT(COUNTIF($AY2:$CS2,Training!$C$5:$E$5))</f>
        <v>1</v>
      </c>
      <c r="CW2" s="31" cm="1">
        <f t="array" aca="1" ref="CW2" ca="1">SUMPRODUCT(COUNTIF($AY2:$CS2,Training!$C$6:$E$6))</f>
        <v>1</v>
      </c>
      <c r="CX2" s="31" cm="1">
        <f t="array" aca="1" ref="CX2" ca="1">SUMPRODUCT(COUNTIF($AY2:$CS2,Training!$C$7:$E$7))</f>
        <v>0</v>
      </c>
      <c r="CY2" s="31" cm="1">
        <f t="array" aca="1" ref="CY2" ca="1">SUMPRODUCT(COUNTIF($AY2:$CS2,Training!$C$8:$E$8))</f>
        <v>0</v>
      </c>
      <c r="CZ2" s="31" cm="1">
        <f t="array" aca="1" ref="CZ2" ca="1">SUMPRODUCT(COUNTIF($AY2:$CS2,Training!$C$9:$E$9))</f>
        <v>0</v>
      </c>
      <c r="DA2" s="31" cm="1">
        <f t="array" aca="1" ref="DA2" ca="1">SUMPRODUCT(COUNTIF($AY2:$CS2,Training!$C$10:$E$10))</f>
        <v>0</v>
      </c>
      <c r="DB2" s="31" cm="1">
        <f t="array" aca="1" ref="DB2" ca="1">SUMPRODUCT(COUNTIF($AY2:$CS2,Training!$C$11:$E$11))</f>
        <v>0</v>
      </c>
      <c r="DC2" s="31" cm="1">
        <f t="array" aca="1" ref="DC2" ca="1">SUMPRODUCT(COUNTIF($AY2:$CS2,Training!$C$2:$E$2))</f>
        <v>0</v>
      </c>
      <c r="DD2" s="31" cm="1">
        <f t="array" aca="1" ref="DD2" ca="1">SUMPRODUCT(COUNTIF($AY2:$CS2,Training!#REF!))</f>
        <v>0</v>
      </c>
      <c r="DE2" s="31" cm="1">
        <f t="array" aca="1" ref="DE2" ca="1">SUMPRODUCT(COUNTIF($AY2:$CS2,Training!$C$12:$E$12))</f>
        <v>0</v>
      </c>
      <c r="DF2" s="31" cm="1">
        <f t="array" aca="1" ref="DF2" ca="1">SUMPRODUCT(COUNTIF($AY2:$CS2,Training!$C$13:$E$13))</f>
        <v>1</v>
      </c>
      <c r="DG2" s="31" cm="1">
        <f t="array" aca="1" ref="DG2" ca="1">SUMPRODUCT(COUNTIF($AY2:$CS2,Training!$C$14:$E$14))</f>
        <v>0</v>
      </c>
      <c r="DH2" s="31" cm="1">
        <f t="array" aca="1" ref="DH2" ca="1">SUMPRODUCT(COUNTIF($AY2:$CS2,Training!$C$15:$E$15))</f>
        <v>0</v>
      </c>
      <c r="DI2" s="31" cm="1">
        <f t="array" aca="1" ref="DI2" ca="1">SUMPRODUCT(COUNTIF($AY2:$CS2,Training!$C$16:$E$16))</f>
        <v>2</v>
      </c>
      <c r="DJ2" s="30" t="str" cm="1">
        <f t="array" aca="1" ref="DJ2" ca="1">IF(COUNTIF(D2:AX2,1)=0,IF($D2:$AX2=2,D$1:AX$1,""),"")</f>
        <v/>
      </c>
      <c r="FE2" s="31" cm="1">
        <f t="array" aca="1" ref="FE2" ca="1">SUMPRODUCT(COUNTIF($DJ2:$FD2,Training!$C$3:$E$3))</f>
        <v>0</v>
      </c>
      <c r="FF2" s="31" cm="1">
        <f t="array" aca="1" ref="FF2" ca="1">SUMPRODUCT(COUNTIF($DJ2:$FD2,Training!$C$4:$E$4))</f>
        <v>0</v>
      </c>
      <c r="FG2" s="31" cm="1">
        <f t="array" aca="1" ref="FG2" ca="1">SUMPRODUCT(COUNTIF($DJ2:$FD2,Training!$C$5:$E$5))</f>
        <v>0</v>
      </c>
      <c r="FH2" s="31" cm="1">
        <f t="array" aca="1" ref="FH2" ca="1">SUMPRODUCT(COUNTIF($DJ2:$FD2,Training!$C$6:$E$6))</f>
        <v>0</v>
      </c>
      <c r="FI2" s="31" cm="1">
        <f t="array" aca="1" ref="FI2" ca="1">SUMPRODUCT(COUNTIF($DJ2:$FD2,Training!$C$7:$E$7))</f>
        <v>0</v>
      </c>
      <c r="FJ2" s="31" cm="1">
        <f t="array" aca="1" ref="FJ2" ca="1">SUMPRODUCT(COUNTIF($DJ2:$FD2,Training!$C$8:$E$8))</f>
        <v>0</v>
      </c>
      <c r="FK2" s="31" cm="1">
        <f t="array" aca="1" ref="FK2" ca="1">SUMPRODUCT(COUNTIF($DJ2:$FD2,Training!$C$9:$E$9))</f>
        <v>0</v>
      </c>
      <c r="FL2" s="31" cm="1">
        <f t="array" aca="1" ref="FL2" ca="1">SUMPRODUCT(COUNTIF($DJ2:$FD2,Training!$C$10:$E$10))</f>
        <v>0</v>
      </c>
      <c r="FM2" s="31" cm="1">
        <f t="array" aca="1" ref="FM2" ca="1">SUMPRODUCT(COUNTIF($DJ2:$FD2,Training!$C$11:$E$11))</f>
        <v>0</v>
      </c>
      <c r="FN2" s="31" cm="1">
        <f t="array" aca="1" ref="FN2" ca="1">SUMPRODUCT(COUNTIF($DJ2:$FD2,Training!$C$2:$E$2))</f>
        <v>0</v>
      </c>
      <c r="FO2" s="31" cm="1">
        <f t="array" aca="1" ref="FO2" ca="1">SUMPRODUCT(COUNTIF($DJ2:$FD2,Training!#REF!))</f>
        <v>0</v>
      </c>
      <c r="FP2" s="31" cm="1">
        <f t="array" aca="1" ref="FP2" ca="1">SUMPRODUCT(COUNTIF($DJ2:$FD2,Training!$C$12:$E$12))</f>
        <v>0</v>
      </c>
      <c r="FQ2" s="31" cm="1">
        <f t="array" aca="1" ref="FQ2" ca="1">SUMPRODUCT(COUNTIF($DJ2:$FD2,Training!$C$13:$E$13))</f>
        <v>0</v>
      </c>
      <c r="FR2" s="31" cm="1">
        <f t="array" aca="1" ref="FR2" ca="1">SUMPRODUCT(COUNTIF($DJ2:$FD2,Training!$C$14:$E$14))</f>
        <v>0</v>
      </c>
      <c r="FS2" s="31" cm="1">
        <f t="array" aca="1" ref="FS2" ca="1">SUMPRODUCT(COUNTIF($DJ2:$FD2,Training!$C$15:$E$15))</f>
        <v>0</v>
      </c>
      <c r="FT2" s="31" cm="1">
        <f t="array" aca="1" ref="FT2" ca="1">SUMPRODUCT(COUNTIF($DJ2:$FD2,Training!$C$16:$E$16))</f>
        <v>0</v>
      </c>
    </row>
    <row r="3" spans="1:176" x14ac:dyDescent="0.25">
      <c r="A3" s="32" t="str">
        <f>IF(WeightedParse!A3&gt;"",WeightedParse!A3,"")</f>
        <v>Kevin Horgan</v>
      </c>
      <c r="B3" s="49" t="str">
        <f>IF('Weighted Summary'!A3&gt;"",'Weighted Summary'!F3,"")</f>
        <v>GK</v>
      </c>
      <c r="C3" s="39" t="str">
        <f ca="1">IF($B3&gt;"",IF(COUNTIF(D3:AX3,1)&gt;0,IF(OR(B3="GK",B3="SK"),INDEX($DD$1:$DI$1,MATCH(MAX(DD3:DI3),DD3:DI3,0)),INDEX($CT$1:$DC$1,MATCH(MAX(CT3:DC3),CT3:DC3,0))),IF(OR(B3="GK",B3="SK"),INDEX($FO$1:$FT$1,MATCH(MAX(FO3:FT3),FO3:FT3,0)),INDEX($FE$1:$FN$1,MATCH(MAX(FE3:FN3),FE3:FN3,0)))),"")</f>
        <v>Technique</v>
      </c>
      <c r="D3" s="37">
        <f ca="1">IF($A3&gt;"",IF(ISERROR(HLOOKUP(D$1,INDIRECT("Roles!$B$"&amp;MATCH($B3,Roles!$A:$A,0)&amp;":$AF$"&amp;MATCH($B3,Roles!$A:$A,0)),1,FALSE))=FALSE,IF(SquadExport!G3&lt;10,1,IF(SquadExport!G3&lt;15,2,IF(SquadExport!G3&lt;=20,3,""))),0),"")</f>
        <v>0</v>
      </c>
      <c r="E3" s="37">
        <f ca="1">IF($A3&gt;"",IF(ISERROR(HLOOKUP(E$1,INDIRECT("Roles!$B$"&amp;MATCH($B3,Roles!$A:$A,0)&amp;":$AF$"&amp;MATCH($B3,Roles!$A:$A,0)),1,FALSE))=FALSE,IF(SquadExport!H3&lt;10,1,IF(SquadExport!H3&lt;15,2,IF(SquadExport!H3&lt;=20,3,""))),0),"")</f>
        <v>0</v>
      </c>
      <c r="F3" s="37">
        <f ca="1">IF($A3&gt;"",IF(ISERROR(HLOOKUP(F$1,INDIRECT("Roles!$B$"&amp;MATCH($B3,Roles!$A:$A,0)&amp;":$AF$"&amp;MATCH($B3,Roles!$A:$A,0)),1,FALSE))=FALSE,IF(SquadExport!I3&lt;10,1,IF(SquadExport!I3&lt;15,2,IF(SquadExport!I3&lt;=20,3,""))),0),"")</f>
        <v>0</v>
      </c>
      <c r="G3" s="37">
        <f ca="1">IF($A3&gt;"",IF(ISERROR(HLOOKUP(G$1,INDIRECT("Roles!$B$"&amp;MATCH($B3,Roles!$A:$A,0)&amp;":$AF$"&amp;MATCH($B3,Roles!$A:$A,0)),1,FALSE))=FALSE,IF(SquadExport!J3&lt;10,1,IF(SquadExport!J3&lt;15,2,IF(SquadExport!J3&lt;=20,3,""))),0),"")</f>
        <v>0</v>
      </c>
      <c r="H3" s="37">
        <f ca="1">IF($A3&gt;"",IF(ISERROR(HLOOKUP(H$1,INDIRECT("Roles!$B$"&amp;MATCH($B3,Roles!$A:$A,0)&amp;":$AF$"&amp;MATCH($B3,Roles!$A:$A,0)),1,FALSE))=FALSE,IF(SquadExport!K3&lt;10,1,IF(SquadExport!K3&lt;15,2,IF(SquadExport!K3&lt;=20,3,""))),0),"")</f>
        <v>0</v>
      </c>
      <c r="I3" s="37">
        <f ca="1">IF($A3&gt;"",IF(ISERROR(HLOOKUP(I$1,INDIRECT("Roles!$B$"&amp;MATCH($B3,Roles!$A:$A,0)&amp;":$AF$"&amp;MATCH($B3,Roles!$A:$A,0)),1,FALSE))=FALSE,IF(SquadExport!L3&lt;10,1,IF(SquadExport!L3&lt;15,2,IF(SquadExport!L3&lt;=20,3,""))),0),"")</f>
        <v>0</v>
      </c>
      <c r="J3" s="37">
        <f ca="1">IF($A3&gt;"",IF(ISERROR(HLOOKUP(J$1,INDIRECT("Roles!$B$"&amp;MATCH($B3,Roles!$A:$A,0)&amp;":$AF$"&amp;MATCH($B3,Roles!$A:$A,0)),1,FALSE))=FALSE,IF(SquadExport!M3&lt;10,1,IF(SquadExport!M3&lt;15,2,IF(SquadExport!M3&lt;=20,3,""))),0),"")</f>
        <v>0</v>
      </c>
      <c r="K3" s="37">
        <f ca="1">IF($A3&gt;"",IF(ISERROR(HLOOKUP(K$1,INDIRECT("Roles!$B$"&amp;MATCH($B3,Roles!$A:$A,0)&amp;":$AF$"&amp;MATCH($B3,Roles!$A:$A,0)),1,FALSE))=FALSE,IF(SquadExport!N3&lt;10,1,IF(SquadExport!N3&lt;15,2,IF(SquadExport!N3&lt;=20,3,""))),0),"")</f>
        <v>0</v>
      </c>
      <c r="L3" s="37">
        <f ca="1">IF($A3&gt;"",IF(ISERROR(HLOOKUP(L$1,INDIRECT("Roles!$B$"&amp;MATCH($B3,Roles!$A:$A,0)&amp;":$AF$"&amp;MATCH($B3,Roles!$A:$A,0)),1,FALSE))=FALSE,IF(SquadExport!O3&lt;10,1,IF(SquadExport!O3&lt;15,2,IF(SquadExport!O3&lt;=20,3,""))),0),"")</f>
        <v>0</v>
      </c>
      <c r="M3" s="37">
        <f ca="1">IF($A3&gt;"",IF(ISERROR(HLOOKUP(M$1,INDIRECT("Roles!$B$"&amp;MATCH($B3,Roles!$A:$A,0)&amp;":$AF$"&amp;MATCH($B3,Roles!$A:$A,0)),1,FALSE))=FALSE,IF(SquadExport!P3&lt;10,1,IF(SquadExport!P3&lt;15,2,IF(SquadExport!P3&lt;=20,3,""))),0),"")</f>
        <v>0</v>
      </c>
      <c r="N3" s="37">
        <f ca="1">IF($A3&gt;"",IF(ISERROR(HLOOKUP(N$1,INDIRECT("Roles!$B$"&amp;MATCH($B3,Roles!$A:$A,0)&amp;":$AF$"&amp;MATCH($B3,Roles!$A:$A,0)),1,FALSE))=FALSE,IF(SquadExport!Q3&lt;10,1,IF(SquadExport!Q3&lt;15,2,IF(SquadExport!Q3&lt;=20,3,""))),0),"")</f>
        <v>0</v>
      </c>
      <c r="O3" s="37">
        <f ca="1">IF($A3&gt;"",IF(ISERROR(HLOOKUP(O$1,INDIRECT("Roles!$B$"&amp;MATCH($B3,Roles!$A:$A,0)&amp;":$AF$"&amp;MATCH($B3,Roles!$A:$A,0)),1,FALSE))=FALSE,IF(SquadExport!R3&lt;10,1,IF(SquadExport!R3&lt;15,2,IF(SquadExport!R3&lt;=20,3,""))),0),"")</f>
        <v>0</v>
      </c>
      <c r="P3" s="37">
        <f ca="1">IF($A3&gt;"",IF(ISERROR(HLOOKUP(P$1,INDIRECT("Roles!$B$"&amp;MATCH($B3,Roles!$A:$A,0)&amp;":$AF$"&amp;MATCH($B3,Roles!$A:$A,0)),1,FALSE))=FALSE,IF(SquadExport!S3&lt;10,1,IF(SquadExport!S3&lt;15,2,IF(SquadExport!S3&lt;=20,3,""))),0),"")</f>
        <v>0</v>
      </c>
      <c r="Q3" s="37">
        <f ca="1">IF($A3&gt;"",IF(ISERROR(HLOOKUP(Q$1,INDIRECT("Roles!$B$"&amp;MATCH($B3,Roles!$A:$A,0)&amp;":$AF$"&amp;MATCH($B3,Roles!$A:$A,0)),1,FALSE))=FALSE,IF(SquadExport!T3&lt;10,1,IF(SquadExport!T3&lt;15,2,IF(SquadExport!T3&lt;=20,3,""))),0),"")</f>
        <v>0</v>
      </c>
      <c r="R3" s="37">
        <f ca="1">IF($A3&gt;"",IF(ISERROR(HLOOKUP(R$1,INDIRECT("Roles!$B$"&amp;MATCH($B3,Roles!$A:$A,0)&amp;":$AF$"&amp;MATCH($B3,Roles!$A:$A,0)),1,FALSE))=FALSE,IF(SquadExport!U3&lt;10,1,IF(SquadExport!U3&lt;15,2,IF(SquadExport!U3&lt;=20,3,""))),0),"")</f>
        <v>0</v>
      </c>
      <c r="S3" s="37">
        <f ca="1">IF($A3&gt;"",IF(ISERROR(HLOOKUP(S$1,INDIRECT("Roles!$B$"&amp;MATCH($B3,Roles!$A:$A,0)&amp;":$AF$"&amp;MATCH($B3,Roles!$A:$A,0)),1,FALSE))=FALSE,IF(SquadExport!V3&lt;10,1,IF(SquadExport!V3&lt;15,2,IF(SquadExport!V3&lt;=20,3,""))),0),"")</f>
        <v>2</v>
      </c>
      <c r="T3" s="37">
        <f ca="1">IF($A3&gt;"",IF(ISERROR(HLOOKUP(T$1,INDIRECT("Roles!$B$"&amp;MATCH($B3,Roles!$A:$A,0)&amp;":$AF$"&amp;MATCH($B3,Roles!$A:$A,0)),1,FALSE))=FALSE,IF(SquadExport!W3&lt;10,1,IF(SquadExport!W3&lt;15,2,IF(SquadExport!W3&lt;=20,3,""))),0),"")</f>
        <v>0</v>
      </c>
      <c r="U3" s="37">
        <f ca="1">IF($A3&gt;"",IF(ISERROR(HLOOKUP(U$1,INDIRECT("Roles!$B$"&amp;MATCH($B3,Roles!$A:$A,0)&amp;":$AF$"&amp;MATCH($B3,Roles!$A:$A,0)),1,FALSE))=FALSE,IF(SquadExport!X3&lt;10,1,IF(SquadExport!X3&lt;15,2,IF(SquadExport!X3&lt;=20,3,""))),0),"")</f>
        <v>0</v>
      </c>
      <c r="V3" s="37">
        <f ca="1">IF($A3&gt;"",IF(ISERROR(HLOOKUP(V$1,INDIRECT("Roles!$B$"&amp;MATCH($B3,Roles!$A:$A,0)&amp;":$AF$"&amp;MATCH($B3,Roles!$A:$A,0)),1,FALSE))=FALSE,IF(SquadExport!Y3&lt;10,1,IF(SquadExport!Y3&lt;15,2,IF(SquadExport!Y3&lt;=20,3,""))),0),"")</f>
        <v>1</v>
      </c>
      <c r="W3" s="37">
        <f ca="1">IF($A3&gt;"",IF(ISERROR(HLOOKUP(W$1,INDIRECT("Roles!$B$"&amp;MATCH($B3,Roles!$A:$A,0)&amp;":$AF$"&amp;MATCH($B3,Roles!$A:$A,0)),1,FALSE))=FALSE,IF(SquadExport!Z3&lt;10,1,IF(SquadExport!Z3&lt;15,2,IF(SquadExport!Z3&lt;=20,3,""))),0),"")</f>
        <v>1</v>
      </c>
      <c r="X3" s="37">
        <f ca="1">IF($A3&gt;"",IF(ISERROR(HLOOKUP(X$1,INDIRECT("Roles!$B$"&amp;MATCH($B3,Roles!$A:$A,0)&amp;":$AF$"&amp;MATCH($B3,Roles!$A:$A,0)),1,FALSE))=FALSE,IF(SquadExport!AA3&lt;10,1,IF(SquadExport!AA3&lt;15,2,IF(SquadExport!AA3&lt;=20,3,""))),0),"")</f>
        <v>0</v>
      </c>
      <c r="Y3" s="37">
        <f ca="1">IF($A3&gt;"",IF(ISERROR(HLOOKUP(Y$1,INDIRECT("Roles!$B$"&amp;MATCH($B3,Roles!$A:$A,0)&amp;":$AF$"&amp;MATCH($B3,Roles!$A:$A,0)),1,FALSE))=FALSE,IF(SquadExport!AB3&lt;10,1,IF(SquadExport!AB3&lt;15,2,IF(SquadExport!AB3&lt;=20,3,""))),0),"")</f>
        <v>0</v>
      </c>
      <c r="Z3" s="37">
        <f ca="1">IF($A3&gt;"",IF(ISERROR(HLOOKUP(Z$1,INDIRECT("Roles!$B$"&amp;MATCH($B3,Roles!$A:$A,0)&amp;":$AF$"&amp;MATCH($B3,Roles!$A:$A,0)),1,FALSE))=FALSE,IF(SquadExport!AC3&lt;10,1,IF(SquadExport!AC3&lt;15,2,IF(SquadExport!AC3&lt;=20,3,""))),0),"")</f>
        <v>0</v>
      </c>
      <c r="AA3" s="37">
        <f ca="1">IF($A3&gt;"",IF(ISERROR(HLOOKUP(AA$1,INDIRECT("Roles!$B$"&amp;MATCH($B3,Roles!$A:$A,0)&amp;":$AF$"&amp;MATCH($B3,Roles!$A:$A,0)),1,FALSE))=FALSE,IF(SquadExport!AD3&lt;10,1,IF(SquadExport!AD3&lt;15,2,IF(SquadExport!AD3&lt;=20,3,""))),0),"")</f>
        <v>0</v>
      </c>
      <c r="AB3" s="37">
        <f ca="1">IF($A3&gt;"",IF(ISERROR(HLOOKUP(AB$1,INDIRECT("Roles!$B$"&amp;MATCH($B3,Roles!$A:$A,0)&amp;":$AF$"&amp;MATCH($B3,Roles!$A:$A,0)),1,FALSE))=FALSE,IF(SquadExport!AE3&lt;10,1,IF(SquadExport!AE3&lt;15,2,IF(SquadExport!AE3&lt;=20,3,""))),0),"")</f>
        <v>2</v>
      </c>
      <c r="AC3" s="37">
        <f ca="1">IF($A3&gt;"",IF(ISERROR(HLOOKUP(AC$1,INDIRECT("Roles!$B$"&amp;MATCH($B3,Roles!$A:$A,0)&amp;":$AF$"&amp;MATCH($B3,Roles!$A:$A,0)),1,FALSE))=FALSE,IF(SquadExport!AF3&lt;10,1,IF(SquadExport!AF3&lt;15,2,IF(SquadExport!AF3&lt;=20,3,""))),0),"")</f>
        <v>0</v>
      </c>
      <c r="AD3" s="37">
        <f ca="1">IF($A3&gt;"",IF(ISERROR(HLOOKUP(AD$1,INDIRECT("Roles!$B$"&amp;MATCH($B3,Roles!$A:$A,0)&amp;":$AF$"&amp;MATCH($B3,Roles!$A:$A,0)),1,FALSE))=FALSE,IF(SquadExport!AG3&lt;10,1,IF(SquadExport!AG3&lt;15,2,IF(SquadExport!AG3&lt;=20,3,""))),0),"")</f>
        <v>0</v>
      </c>
      <c r="AE3" s="37">
        <f ca="1">IF($A3&gt;"",IF(ISERROR(HLOOKUP(AE$1,INDIRECT("Roles!$B$"&amp;MATCH($B3,Roles!$A:$A,0)&amp;":$AF$"&amp;MATCH($B3,Roles!$A:$A,0)),1,FALSE))=FALSE,IF(SquadExport!AH3&lt;10,1,IF(SquadExport!AH3&lt;15,2,IF(SquadExport!AH3&lt;=20,3,""))),0),"")</f>
        <v>0</v>
      </c>
      <c r="AF3" s="37">
        <f ca="1">IF($A3&gt;"",IF(ISERROR(HLOOKUP(AF$1,INDIRECT("Roles!$B$"&amp;MATCH($B3,Roles!$A:$A,0)&amp;":$AF$"&amp;MATCH($B3,Roles!$A:$A,0)),1,FALSE))=FALSE,IF(SquadExport!AI3&lt;10,1,IF(SquadExport!AI3&lt;15,2,IF(SquadExport!AI3&lt;=20,3,""))),0),"")</f>
        <v>0</v>
      </c>
      <c r="AG3" s="37">
        <f ca="1">IF($A3&gt;"",IF(ISERROR(HLOOKUP(AG$1,INDIRECT("Roles!$B$"&amp;MATCH($B3,Roles!$A:$A,0)&amp;":$AF$"&amp;MATCH($B3,Roles!$A:$A,0)),1,FALSE))=FALSE,IF(SquadExport!AJ3&lt;10,1,IF(SquadExport!AJ3&lt;15,2,IF(SquadExport!AJ3&lt;=20,3,""))),0),"")</f>
        <v>2</v>
      </c>
      <c r="AH3" s="37">
        <f ca="1">IF($A3&gt;"",IF(ISERROR(HLOOKUP(AH$1,INDIRECT("Roles!$B$"&amp;MATCH($B3,Roles!$A:$A,0)&amp;":$AF$"&amp;MATCH($B3,Roles!$A:$A,0)),1,FALSE))=FALSE,IF(SquadExport!AK3&lt;10,1,IF(SquadExport!AK3&lt;15,2,IF(SquadExport!AK3&lt;=20,3,""))),0),"")</f>
        <v>0</v>
      </c>
      <c r="AI3" s="37">
        <f ca="1">IF($A3&gt;"",IF(ISERROR(HLOOKUP(AI$1,INDIRECT("Roles!$B$"&amp;MATCH($B3,Roles!$A:$A,0)&amp;":$AF$"&amp;MATCH($B3,Roles!$A:$A,0)),1,FALSE))=FALSE,IF(SquadExport!AL3&lt;10,1,IF(SquadExport!AL3&lt;15,2,IF(SquadExport!AL3&lt;=20,3,""))),0),"")</f>
        <v>0</v>
      </c>
      <c r="AJ3" s="37">
        <f ca="1">IF($A3&gt;"",IF(ISERROR(HLOOKUP(AJ$1,INDIRECT("Roles!$B$"&amp;MATCH($B3,Roles!$A:$A,0)&amp;":$AF$"&amp;MATCH($B3,Roles!$A:$A,0)),1,FALSE))=FALSE,IF(SquadExport!AM3&lt;10,1,IF(SquadExport!AM3&lt;15,2,IF(SquadExport!AM3&lt;=20,3,""))),0),"")</f>
        <v>0</v>
      </c>
      <c r="AK3" s="37">
        <f ca="1">IF($A3&gt;"",IF(ISERROR(HLOOKUP(AK$1,INDIRECT("Roles!$B$"&amp;MATCH($B3,Roles!$A:$A,0)&amp;":$AF$"&amp;MATCH($B3,Roles!$A:$A,0)),1,FALSE))=FALSE,IF(SquadExport!AN3&lt;10,1,IF(SquadExport!AN3&lt;15,2,IF(SquadExport!AN3&lt;=20,3,""))),0),"")</f>
        <v>0</v>
      </c>
      <c r="AL3" s="37">
        <f ca="1">IF($A3&gt;"",IF(ISERROR(HLOOKUP(AL$1,INDIRECT("Roles!$B$"&amp;MATCH($B3,Roles!$A:$A,0)&amp;":$AF$"&amp;MATCH($B3,Roles!$A:$A,0)),1,FALSE))=FALSE,IF(SquadExport!AO3&lt;10,1,IF(SquadExport!AO3&lt;15,2,IF(SquadExport!AO3&lt;=20,3,""))),0),"")</f>
        <v>0</v>
      </c>
      <c r="AM3" s="37">
        <f ca="1">IF($A3&gt;"",IF(ISERROR(HLOOKUP(AM$1,INDIRECT("Roles!$B$"&amp;MATCH($B3,Roles!$A:$A,0)&amp;":$AF$"&amp;MATCH($B3,Roles!$A:$A,0)),1,FALSE))=FALSE,IF(SquadExport!AP3&lt;10,1,IF(SquadExport!AP3&lt;15,2,IF(SquadExport!AP3&lt;=20,3,""))),0),"")</f>
        <v>0</v>
      </c>
      <c r="AN3" s="37">
        <f ca="1">IF($A3&gt;"",IF(ISERROR(HLOOKUP(AN$1,INDIRECT("Roles!$B$"&amp;MATCH($B3,Roles!$A:$A,0)&amp;":$AF$"&amp;MATCH($B3,Roles!$A:$A,0)),1,FALSE))=FALSE,IF(SquadExport!AQ3&lt;10,1,IF(SquadExport!AQ3&lt;15,2,IF(SquadExport!AQ3&lt;=20,3,""))),0),"")</f>
        <v>2</v>
      </c>
      <c r="AO3" s="37">
        <f ca="1">IF($A3&gt;"",IF(ISERROR(HLOOKUP(AO$1,INDIRECT("Roles!$B$"&amp;MATCH($B3,Roles!$A:$A,0)&amp;":$AF$"&amp;MATCH($B3,Roles!$A:$A,0)),1,FALSE))=FALSE,IF(SquadExport!AR3&lt;10,1,IF(SquadExport!AR3&lt;15,2,IF(SquadExport!AR3&lt;=20,3,""))),0),"")</f>
        <v>1</v>
      </c>
      <c r="AP3" s="37">
        <f ca="1">IF($A3&gt;"",IF(ISERROR(HLOOKUP(AP$1,INDIRECT("Roles!$B$"&amp;MATCH($B3,Roles!$A:$A,0)&amp;":$AF$"&amp;MATCH($B3,Roles!$A:$A,0)),1,FALSE))=FALSE,IF(SquadExport!AS3&lt;10,1,IF(SquadExport!AS3&lt;15,2,IF(SquadExport!AS3&lt;=20,3,""))),0),"")</f>
        <v>1</v>
      </c>
      <c r="AQ3" s="37">
        <f ca="1">IF($A3&gt;"",IF(ISERROR(HLOOKUP(AQ$1,INDIRECT("Roles!$B$"&amp;MATCH($B3,Roles!$A:$A,0)&amp;":$AF$"&amp;MATCH($B3,Roles!$A:$A,0)),1,FALSE))=FALSE,IF(SquadExport!AT3&lt;10,1,IF(SquadExport!AT3&lt;15,2,IF(SquadExport!AT3&lt;=20,3,""))),0),"")</f>
        <v>0</v>
      </c>
      <c r="AR3" s="37">
        <f ca="1">IF($A3&gt;"",IF(ISERROR(HLOOKUP(AR$1,INDIRECT("Roles!$B$"&amp;MATCH($B3,Roles!$A:$A,0)&amp;":$AF$"&amp;MATCH($B3,Roles!$A:$A,0)),1,FALSE))=FALSE,IF(SquadExport!AU3&lt;10,1,IF(SquadExport!AU3&lt;15,2,IF(SquadExport!AU3&lt;=20,3,""))),0),"")</f>
        <v>2</v>
      </c>
      <c r="AS3" s="37">
        <f ca="1">IF($A3&gt;"",IF(ISERROR(HLOOKUP(AS$1,INDIRECT("Roles!$B$"&amp;MATCH($B3,Roles!$A:$A,0)&amp;":$AF$"&amp;MATCH($B3,Roles!$A:$A,0)),1,FALSE))=FALSE,IF(SquadExport!AV3&lt;10,1,IF(SquadExport!AV3&lt;15,2,IF(SquadExport!AV3&lt;=20,3,""))),0),"")</f>
        <v>2</v>
      </c>
      <c r="AT3" s="37">
        <f ca="1">IF($A3&gt;"",IF(ISERROR(HLOOKUP(AT$1,INDIRECT("Roles!$B$"&amp;MATCH($B3,Roles!$A:$A,0)&amp;":$AF$"&amp;MATCH($B3,Roles!$A:$A,0)),1,FALSE))=FALSE,IF(SquadExport!AW3&lt;10,1,IF(SquadExport!AW3&lt;15,2,IF(SquadExport!AW3&lt;=20,3,""))),0),"")</f>
        <v>1</v>
      </c>
      <c r="AU3" s="37">
        <f ca="1">IF($A3&gt;"",IF(ISERROR(HLOOKUP(AU$1,INDIRECT("Roles!$B$"&amp;MATCH($B3,Roles!$A:$A,0)&amp;":$AF$"&amp;MATCH($B3,Roles!$A:$A,0)),1,FALSE))=FALSE,IF(SquadExport!AX3&lt;10,1,IF(SquadExport!AX3&lt;15,2,IF(SquadExport!AX3&lt;=20,3,""))),0),"")</f>
        <v>0</v>
      </c>
      <c r="AV3" s="37">
        <f ca="1">IF($A3&gt;"",IF(ISERROR(HLOOKUP(AV$1,INDIRECT("Roles!$B$"&amp;MATCH($B3,Roles!$A:$A,0)&amp;":$AF$"&amp;MATCH($B3,Roles!$A:$A,0)),1,FALSE))=FALSE,IF(SquadExport!AY3&lt;10,1,IF(SquadExport!AY3&lt;15,2,IF(SquadExport!AY3&lt;=20,3,""))),0),"")</f>
        <v>2</v>
      </c>
      <c r="AW3" s="37">
        <f ca="1">IF($A3&gt;"",IF(ISERROR(HLOOKUP(AW$1,INDIRECT("Roles!$B$"&amp;MATCH($B3,Roles!$A:$A,0)&amp;":$AF$"&amp;MATCH($B3,Roles!$A:$A,0)),1,FALSE))=FALSE,IF(SquadExport!AZ3&lt;10,1,IF(SquadExport!AZ3&lt;15,2,IF(SquadExport!AZ3&lt;=20,3,""))),0),"")</f>
        <v>0</v>
      </c>
      <c r="AX3" s="37">
        <f ca="1">IF($A3&gt;"",IF(ISERROR(HLOOKUP(AX$1,INDIRECT("Roles!$B$"&amp;MATCH($B3,Roles!$A:$A,0)&amp;":$AF$"&amp;MATCH($B3,Roles!$A:$A,0)),1,FALSE))=FALSE,IF(SquadExport!BA3&lt;10,1,IF(SquadExport!BA3&lt;15,2,IF(SquadExport!BA3&lt;=20,3,""))),0),"")</f>
        <v>2</v>
      </c>
      <c r="AY3" s="30" t="str" cm="1">
        <f t="array" aca="1" ref="AY3:CS3" ca="1">IF($D3:$AX3=1,D$1:AX$1,"")</f>
        <v/>
      </c>
      <c r="AZ3" s="30" t="str">
        <f ca="1"/>
        <v/>
      </c>
      <c r="BA3" s="30" t="str">
        <f ca="1"/>
        <v/>
      </c>
      <c r="BB3" s="30" t="str">
        <f ca="1"/>
        <v/>
      </c>
      <c r="BC3" s="30" t="str">
        <f ca="1"/>
        <v/>
      </c>
      <c r="BD3" s="30" t="str">
        <f ca="1"/>
        <v/>
      </c>
      <c r="BE3" s="30" t="str">
        <f ca="1"/>
        <v/>
      </c>
      <c r="BF3" s="30" t="str">
        <f ca="1"/>
        <v/>
      </c>
      <c r="BG3" s="30" t="str">
        <f ca="1"/>
        <v/>
      </c>
      <c r="BH3" s="30" t="str">
        <f ca="1"/>
        <v/>
      </c>
      <c r="BI3" s="30" t="str">
        <f ca="1"/>
        <v/>
      </c>
      <c r="BJ3" s="30" t="str">
        <f ca="1"/>
        <v/>
      </c>
      <c r="BK3" s="30" t="str">
        <f ca="1"/>
        <v/>
      </c>
      <c r="BL3" s="30" t="str">
        <f ca="1"/>
        <v/>
      </c>
      <c r="BM3" s="30" t="str">
        <f ca="1"/>
        <v/>
      </c>
      <c r="BN3" s="30" t="str">
        <f ca="1"/>
        <v/>
      </c>
      <c r="BO3" s="30" t="str">
        <f ca="1"/>
        <v/>
      </c>
      <c r="BP3" s="30" t="str">
        <f ca="1"/>
        <v/>
      </c>
      <c r="BQ3" s="30" t="str">
        <f ca="1"/>
        <v>Cnt</v>
      </c>
      <c r="BR3" s="30" t="str">
        <f ca="1"/>
        <v>Dec</v>
      </c>
      <c r="BS3" s="30" t="str">
        <f ca="1"/>
        <v/>
      </c>
      <c r="BT3" s="30" t="str">
        <f ca="1"/>
        <v/>
      </c>
      <c r="BU3" s="30" t="str">
        <f ca="1"/>
        <v/>
      </c>
      <c r="BV3" s="30" t="str">
        <f ca="1"/>
        <v/>
      </c>
      <c r="BW3" s="30" t="str">
        <f ca="1"/>
        <v/>
      </c>
      <c r="BX3" s="30" t="str">
        <f ca="1"/>
        <v/>
      </c>
      <c r="BY3" s="30" t="str">
        <f ca="1"/>
        <v/>
      </c>
      <c r="BZ3" s="30" t="str">
        <f ca="1"/>
        <v/>
      </c>
      <c r="CA3" s="30" t="str">
        <f ca="1"/>
        <v/>
      </c>
      <c r="CB3" s="30" t="str">
        <f ca="1"/>
        <v/>
      </c>
      <c r="CC3" s="30" t="str">
        <f ca="1"/>
        <v/>
      </c>
      <c r="CD3" s="30" t="str">
        <f ca="1"/>
        <v/>
      </c>
      <c r="CE3" s="30" t="str">
        <f ca="1"/>
        <v/>
      </c>
      <c r="CF3" s="30" t="str">
        <f ca="1"/>
        <v/>
      </c>
      <c r="CG3" s="30" t="str">
        <f ca="1"/>
        <v/>
      </c>
      <c r="CH3" s="30" t="str">
        <f ca="1"/>
        <v/>
      </c>
      <c r="CI3" s="30" t="str">
        <f ca="1"/>
        <v/>
      </c>
      <c r="CJ3" s="30" t="str">
        <f ca="1"/>
        <v>Cmd</v>
      </c>
      <c r="CK3" s="30" t="str">
        <f ca="1"/>
        <v>Com</v>
      </c>
      <c r="CL3" s="30" t="str">
        <f ca="1"/>
        <v/>
      </c>
      <c r="CM3" s="30" t="str">
        <f ca="1"/>
        <v/>
      </c>
      <c r="CN3" s="30" t="str">
        <f ca="1"/>
        <v/>
      </c>
      <c r="CO3" s="30" t="str">
        <f ca="1"/>
        <v>1v1</v>
      </c>
      <c r="CP3" s="30" t="str">
        <f ca="1"/>
        <v/>
      </c>
      <c r="CQ3" s="30" t="str">
        <f ca="1"/>
        <v/>
      </c>
      <c r="CR3" s="30" t="str">
        <f ca="1"/>
        <v/>
      </c>
      <c r="CS3" s="30" t="str">
        <f ca="1"/>
        <v/>
      </c>
      <c r="CT3" s="31" cm="1">
        <f t="array" aca="1" ref="CT3" ca="1">SUMPRODUCT(COUNTIF($AY3:$CS3,Training!$C$3:$E$3))</f>
        <v>0</v>
      </c>
      <c r="CU3" s="31" cm="1">
        <f t="array" aca="1" ref="CU3" ca="1">SUMPRODUCT(COUNTIF($AY3:$CS3,Training!$C$4:$E$4))</f>
        <v>1</v>
      </c>
      <c r="CV3" s="31" cm="1">
        <f t="array" aca="1" ref="CV3" ca="1">SUMPRODUCT(COUNTIF($AY3:$CS3,Training!$C$5:$E$5))</f>
        <v>1</v>
      </c>
      <c r="CW3" s="31" cm="1">
        <f t="array" aca="1" ref="CW3" ca="1">SUMPRODUCT(COUNTIF($AY3:$CS3,Training!$C$6:$E$6))</f>
        <v>1</v>
      </c>
      <c r="CX3" s="31" cm="1">
        <f t="array" aca="1" ref="CX3" ca="1">SUMPRODUCT(COUNTIF($AY3:$CS3,Training!$C$7:$E$7))</f>
        <v>0</v>
      </c>
      <c r="CY3" s="31" cm="1">
        <f t="array" aca="1" ref="CY3" ca="1">SUMPRODUCT(COUNTIF($AY3:$CS3,Training!$C$8:$E$8))</f>
        <v>0</v>
      </c>
      <c r="CZ3" s="31" cm="1">
        <f t="array" aca="1" ref="CZ3" ca="1">SUMPRODUCT(COUNTIF($AY3:$CS3,Training!$C$9:$E$9))</f>
        <v>0</v>
      </c>
      <c r="DA3" s="31" cm="1">
        <f t="array" aca="1" ref="DA3" ca="1">SUMPRODUCT(COUNTIF($AY3:$CS3,Training!$C$10:$E$10))</f>
        <v>0</v>
      </c>
      <c r="DB3" s="31" cm="1">
        <f t="array" aca="1" ref="DB3" ca="1">SUMPRODUCT(COUNTIF($AY3:$CS3,Training!$C$11:$E$11))</f>
        <v>0</v>
      </c>
      <c r="DC3" s="31" cm="1">
        <f t="array" aca="1" ref="DC3" ca="1">SUMPRODUCT(COUNTIF($AY3:$CS3,Training!$C$2:$E$2))</f>
        <v>0</v>
      </c>
      <c r="DD3" s="31" cm="1">
        <f t="array" aca="1" ref="DD3" ca="1">SUMPRODUCT(COUNTIF($AY3:$CS3,Training!#REF!))</f>
        <v>0</v>
      </c>
      <c r="DE3" s="31" cm="1">
        <f t="array" aca="1" ref="DE3" ca="1">SUMPRODUCT(COUNTIF($AY3:$CS3,Training!$C$12:$E$12))</f>
        <v>1</v>
      </c>
      <c r="DF3" s="31" cm="1">
        <f t="array" aca="1" ref="DF3" ca="1">SUMPRODUCT(COUNTIF($AY3:$CS3,Training!$C$13:$E$13))</f>
        <v>2</v>
      </c>
      <c r="DG3" s="31" cm="1">
        <f t="array" aca="1" ref="DG3" ca="1">SUMPRODUCT(COUNTIF($AY3:$CS3,Training!$C$14:$E$14))</f>
        <v>0</v>
      </c>
      <c r="DH3" s="31" cm="1">
        <f t="array" aca="1" ref="DH3" ca="1">SUMPRODUCT(COUNTIF($AY3:$CS3,Training!$C$15:$E$15))</f>
        <v>2</v>
      </c>
      <c r="DI3" s="31" cm="1">
        <f t="array" aca="1" ref="DI3" ca="1">SUMPRODUCT(COUNTIF($AY3:$CS3,Training!$C$16:$E$16))</f>
        <v>0</v>
      </c>
      <c r="DJ3" s="30" t="str" cm="1">
        <f t="array" aca="1" ref="DJ3" ca="1">IF(COUNTIF(D3:AX3,1)=0,IF($D3:$AX3=2,D$1:AX$1,""),"")</f>
        <v/>
      </c>
      <c r="FE3" s="31" cm="1">
        <f t="array" aca="1" ref="FE3" ca="1">SUMPRODUCT(COUNTIF($DJ3:$FD3,Training!$C$3:$E$3))</f>
        <v>0</v>
      </c>
      <c r="FF3" s="31" cm="1">
        <f t="array" aca="1" ref="FF3" ca="1">SUMPRODUCT(COUNTIF($DJ3:$FD3,Training!$C$4:$E$4))</f>
        <v>0</v>
      </c>
      <c r="FG3" s="31" cm="1">
        <f t="array" aca="1" ref="FG3" ca="1">SUMPRODUCT(COUNTIF($DJ3:$FD3,Training!$C$5:$E$5))</f>
        <v>0</v>
      </c>
      <c r="FH3" s="31" cm="1">
        <f t="array" aca="1" ref="FH3" ca="1">SUMPRODUCT(COUNTIF($DJ3:$FD3,Training!$C$6:$E$6))</f>
        <v>0</v>
      </c>
      <c r="FI3" s="31" cm="1">
        <f t="array" aca="1" ref="FI3" ca="1">SUMPRODUCT(COUNTIF($DJ3:$FD3,Training!$C$7:$E$7))</f>
        <v>0</v>
      </c>
      <c r="FJ3" s="31" cm="1">
        <f t="array" aca="1" ref="FJ3" ca="1">SUMPRODUCT(COUNTIF($DJ3:$FD3,Training!$C$8:$E$8))</f>
        <v>0</v>
      </c>
      <c r="FK3" s="31" cm="1">
        <f t="array" aca="1" ref="FK3" ca="1">SUMPRODUCT(COUNTIF($DJ3:$FD3,Training!$C$9:$E$9))</f>
        <v>0</v>
      </c>
      <c r="FL3" s="31" cm="1">
        <f t="array" aca="1" ref="FL3" ca="1">SUMPRODUCT(COUNTIF($DJ3:$FD3,Training!$C$10:$E$10))</f>
        <v>0</v>
      </c>
      <c r="FM3" s="31" cm="1">
        <f t="array" aca="1" ref="FM3" ca="1">SUMPRODUCT(COUNTIF($DJ3:$FD3,Training!$C$11:$E$11))</f>
        <v>0</v>
      </c>
      <c r="FN3" s="31" cm="1">
        <f t="array" aca="1" ref="FN3" ca="1">SUMPRODUCT(COUNTIF($DJ3:$FD3,Training!$C$2:$E$2))</f>
        <v>0</v>
      </c>
      <c r="FO3" s="31" cm="1">
        <f t="array" aca="1" ref="FO3" ca="1">SUMPRODUCT(COUNTIF($DJ3:$FD3,Training!#REF!))</f>
        <v>0</v>
      </c>
      <c r="FP3" s="31" cm="1">
        <f t="array" aca="1" ref="FP3" ca="1">SUMPRODUCT(COUNTIF($DJ3:$FD3,Training!$C$12:$E$12))</f>
        <v>0</v>
      </c>
      <c r="FQ3" s="31" cm="1">
        <f t="array" aca="1" ref="FQ3" ca="1">SUMPRODUCT(COUNTIF($DJ3:$FD3,Training!$C$13:$E$13))</f>
        <v>0</v>
      </c>
      <c r="FR3" s="31" cm="1">
        <f t="array" aca="1" ref="FR3" ca="1">SUMPRODUCT(COUNTIF($DJ3:$FD3,Training!$C$14:$E$14))</f>
        <v>0</v>
      </c>
      <c r="FS3" s="31" cm="1">
        <f t="array" aca="1" ref="FS3" ca="1">SUMPRODUCT(COUNTIF($DJ3:$FD3,Training!$C$15:$E$15))</f>
        <v>0</v>
      </c>
      <c r="FT3" s="31" cm="1">
        <f t="array" aca="1" ref="FT3" ca="1">SUMPRODUCT(COUNTIF($DJ3:$FD3,Training!$C$16:$E$16))</f>
        <v>0</v>
      </c>
    </row>
    <row r="4" spans="1:176" x14ac:dyDescent="0.25">
      <c r="A4" s="32" t="str">
        <f>IF(WeightedParse!A4&gt;"",WeightedParse!A4,"")</f>
        <v>Maximum Flapjacks</v>
      </c>
      <c r="B4" s="49" t="str">
        <f>IF('Weighted Summary'!A4&gt;"",'Weighted Summary'!F4,"")</f>
        <v>GK</v>
      </c>
      <c r="C4" s="39" t="str">
        <f ca="1">IF($B4&gt;"",IF(COUNTIF(D4:AX4,1)&gt;0,IF(OR(B4="GK",B4="SK"),INDEX($DD$1:$DI$1,MATCH(MAX(DD4:DI4),DD4:DI4,0)),INDEX($CT$1:$DC$1,MATCH(MAX(CT4:DC4),CT4:DC4,0))),IF(OR(B4="GK",B4="SK"),INDEX($FO$1:$FT$1,MATCH(MAX(FO4:FT4),FO4:FT4,0)),INDEX($FE$1:$FN$1,MATCH(MAX(FE4:FN4),FE4:FN4,0)))),"")</f>
        <v>Tactical</v>
      </c>
      <c r="D4" s="37">
        <f ca="1">IF($A4&gt;"",IF(ISERROR(HLOOKUP(D$1,INDIRECT("Roles!$B$"&amp;MATCH($B4,Roles!$A:$A,0)&amp;":$AF$"&amp;MATCH($B4,Roles!$A:$A,0)),1,FALSE))=FALSE,IF(SquadExport!G4&lt;10,1,IF(SquadExport!G4&lt;15,2,IF(SquadExport!G4&lt;=20,3,""))),0),"")</f>
        <v>0</v>
      </c>
      <c r="E4" s="37">
        <f ca="1">IF($A4&gt;"",IF(ISERROR(HLOOKUP(E$1,INDIRECT("Roles!$B$"&amp;MATCH($B4,Roles!$A:$A,0)&amp;":$AF$"&amp;MATCH($B4,Roles!$A:$A,0)),1,FALSE))=FALSE,IF(SquadExport!H4&lt;10,1,IF(SquadExport!H4&lt;15,2,IF(SquadExport!H4&lt;=20,3,""))),0),"")</f>
        <v>0</v>
      </c>
      <c r="F4" s="37">
        <f ca="1">IF($A4&gt;"",IF(ISERROR(HLOOKUP(F$1,INDIRECT("Roles!$B$"&amp;MATCH($B4,Roles!$A:$A,0)&amp;":$AF$"&amp;MATCH($B4,Roles!$A:$A,0)),1,FALSE))=FALSE,IF(SquadExport!I4&lt;10,1,IF(SquadExport!I4&lt;15,2,IF(SquadExport!I4&lt;=20,3,""))),0),"")</f>
        <v>0</v>
      </c>
      <c r="G4" s="37">
        <f ca="1">IF($A4&gt;"",IF(ISERROR(HLOOKUP(G$1,INDIRECT("Roles!$B$"&amp;MATCH($B4,Roles!$A:$A,0)&amp;":$AF$"&amp;MATCH($B4,Roles!$A:$A,0)),1,FALSE))=FALSE,IF(SquadExport!J4&lt;10,1,IF(SquadExport!J4&lt;15,2,IF(SquadExport!J4&lt;=20,3,""))),0),"")</f>
        <v>0</v>
      </c>
      <c r="H4" s="37">
        <f ca="1">IF($A4&gt;"",IF(ISERROR(HLOOKUP(H$1,INDIRECT("Roles!$B$"&amp;MATCH($B4,Roles!$A:$A,0)&amp;":$AF$"&amp;MATCH($B4,Roles!$A:$A,0)),1,FALSE))=FALSE,IF(SquadExport!K4&lt;10,1,IF(SquadExport!K4&lt;15,2,IF(SquadExport!K4&lt;=20,3,""))),0),"")</f>
        <v>0</v>
      </c>
      <c r="I4" s="37">
        <f ca="1">IF($A4&gt;"",IF(ISERROR(HLOOKUP(I$1,INDIRECT("Roles!$B$"&amp;MATCH($B4,Roles!$A:$A,0)&amp;":$AF$"&amp;MATCH($B4,Roles!$A:$A,0)),1,FALSE))=FALSE,IF(SquadExport!L4&lt;10,1,IF(SquadExport!L4&lt;15,2,IF(SquadExport!L4&lt;=20,3,""))),0),"")</f>
        <v>0</v>
      </c>
      <c r="J4" s="37">
        <f ca="1">IF($A4&gt;"",IF(ISERROR(HLOOKUP(J$1,INDIRECT("Roles!$B$"&amp;MATCH($B4,Roles!$A:$A,0)&amp;":$AF$"&amp;MATCH($B4,Roles!$A:$A,0)),1,FALSE))=FALSE,IF(SquadExport!M4&lt;10,1,IF(SquadExport!M4&lt;15,2,IF(SquadExport!M4&lt;=20,3,""))),0),"")</f>
        <v>0</v>
      </c>
      <c r="K4" s="37">
        <f ca="1">IF($A4&gt;"",IF(ISERROR(HLOOKUP(K$1,INDIRECT("Roles!$B$"&amp;MATCH($B4,Roles!$A:$A,0)&amp;":$AF$"&amp;MATCH($B4,Roles!$A:$A,0)),1,FALSE))=FALSE,IF(SquadExport!N4&lt;10,1,IF(SquadExport!N4&lt;15,2,IF(SquadExport!N4&lt;=20,3,""))),0),"")</f>
        <v>0</v>
      </c>
      <c r="L4" s="37">
        <f ca="1">IF($A4&gt;"",IF(ISERROR(HLOOKUP(L$1,INDIRECT("Roles!$B$"&amp;MATCH($B4,Roles!$A:$A,0)&amp;":$AF$"&amp;MATCH($B4,Roles!$A:$A,0)),1,FALSE))=FALSE,IF(SquadExport!O4&lt;10,1,IF(SquadExport!O4&lt;15,2,IF(SquadExport!O4&lt;=20,3,""))),0),"")</f>
        <v>0</v>
      </c>
      <c r="M4" s="37">
        <f ca="1">IF($A4&gt;"",IF(ISERROR(HLOOKUP(M$1,INDIRECT("Roles!$B$"&amp;MATCH($B4,Roles!$A:$A,0)&amp;":$AF$"&amp;MATCH($B4,Roles!$A:$A,0)),1,FALSE))=FALSE,IF(SquadExport!P4&lt;10,1,IF(SquadExport!P4&lt;15,2,IF(SquadExport!P4&lt;=20,3,""))),0),"")</f>
        <v>0</v>
      </c>
      <c r="N4" s="37">
        <f ca="1">IF($A4&gt;"",IF(ISERROR(HLOOKUP(N$1,INDIRECT("Roles!$B$"&amp;MATCH($B4,Roles!$A:$A,0)&amp;":$AF$"&amp;MATCH($B4,Roles!$A:$A,0)),1,FALSE))=FALSE,IF(SquadExport!Q4&lt;10,1,IF(SquadExport!Q4&lt;15,2,IF(SquadExport!Q4&lt;=20,3,""))),0),"")</f>
        <v>0</v>
      </c>
      <c r="O4" s="37">
        <f ca="1">IF($A4&gt;"",IF(ISERROR(HLOOKUP(O$1,INDIRECT("Roles!$B$"&amp;MATCH($B4,Roles!$A:$A,0)&amp;":$AF$"&amp;MATCH($B4,Roles!$A:$A,0)),1,FALSE))=FALSE,IF(SquadExport!R4&lt;10,1,IF(SquadExport!R4&lt;15,2,IF(SquadExport!R4&lt;=20,3,""))),0),"")</f>
        <v>0</v>
      </c>
      <c r="P4" s="37">
        <f ca="1">IF($A4&gt;"",IF(ISERROR(HLOOKUP(P$1,INDIRECT("Roles!$B$"&amp;MATCH($B4,Roles!$A:$A,0)&amp;":$AF$"&amp;MATCH($B4,Roles!$A:$A,0)),1,FALSE))=FALSE,IF(SquadExport!S4&lt;10,1,IF(SquadExport!S4&lt;15,2,IF(SquadExport!S4&lt;=20,3,""))),0),"")</f>
        <v>0</v>
      </c>
      <c r="Q4" s="37">
        <f ca="1">IF($A4&gt;"",IF(ISERROR(HLOOKUP(Q$1,INDIRECT("Roles!$B$"&amp;MATCH($B4,Roles!$A:$A,0)&amp;":$AF$"&amp;MATCH($B4,Roles!$A:$A,0)),1,FALSE))=FALSE,IF(SquadExport!T4&lt;10,1,IF(SquadExport!T4&lt;15,2,IF(SquadExport!T4&lt;=20,3,""))),0),"")</f>
        <v>0</v>
      </c>
      <c r="R4" s="37">
        <f ca="1">IF($A4&gt;"",IF(ISERROR(HLOOKUP(R$1,INDIRECT("Roles!$B$"&amp;MATCH($B4,Roles!$A:$A,0)&amp;":$AF$"&amp;MATCH($B4,Roles!$A:$A,0)),1,FALSE))=FALSE,IF(SquadExport!U4&lt;10,1,IF(SquadExport!U4&lt;15,2,IF(SquadExport!U4&lt;=20,3,""))),0),"")</f>
        <v>0</v>
      </c>
      <c r="S4" s="37">
        <f ca="1">IF($A4&gt;"",IF(ISERROR(HLOOKUP(S$1,INDIRECT("Roles!$B$"&amp;MATCH($B4,Roles!$A:$A,0)&amp;":$AF$"&amp;MATCH($B4,Roles!$A:$A,0)),1,FALSE))=FALSE,IF(SquadExport!V4&lt;10,1,IF(SquadExport!V4&lt;15,2,IF(SquadExport!V4&lt;=20,3,""))),0),"")</f>
        <v>1</v>
      </c>
      <c r="T4" s="37">
        <f ca="1">IF($A4&gt;"",IF(ISERROR(HLOOKUP(T$1,INDIRECT("Roles!$B$"&amp;MATCH($B4,Roles!$A:$A,0)&amp;":$AF$"&amp;MATCH($B4,Roles!$A:$A,0)),1,FALSE))=FALSE,IF(SquadExport!W4&lt;10,1,IF(SquadExport!W4&lt;15,2,IF(SquadExport!W4&lt;=20,3,""))),0),"")</f>
        <v>0</v>
      </c>
      <c r="U4" s="37">
        <f ca="1">IF($A4&gt;"",IF(ISERROR(HLOOKUP(U$1,INDIRECT("Roles!$B$"&amp;MATCH($B4,Roles!$A:$A,0)&amp;":$AF$"&amp;MATCH($B4,Roles!$A:$A,0)),1,FALSE))=FALSE,IF(SquadExport!X4&lt;10,1,IF(SquadExport!X4&lt;15,2,IF(SquadExport!X4&lt;=20,3,""))),0),"")</f>
        <v>0</v>
      </c>
      <c r="V4" s="37">
        <f ca="1">IF($A4&gt;"",IF(ISERROR(HLOOKUP(V$1,INDIRECT("Roles!$B$"&amp;MATCH($B4,Roles!$A:$A,0)&amp;":$AF$"&amp;MATCH($B4,Roles!$A:$A,0)),1,FALSE))=FALSE,IF(SquadExport!Y4&lt;10,1,IF(SquadExport!Y4&lt;15,2,IF(SquadExport!Y4&lt;=20,3,""))),0),"")</f>
        <v>1</v>
      </c>
      <c r="W4" s="37">
        <f ca="1">IF($A4&gt;"",IF(ISERROR(HLOOKUP(W$1,INDIRECT("Roles!$B$"&amp;MATCH($B4,Roles!$A:$A,0)&amp;":$AF$"&amp;MATCH($B4,Roles!$A:$A,0)),1,FALSE))=FALSE,IF(SquadExport!Z4&lt;10,1,IF(SquadExport!Z4&lt;15,2,IF(SquadExport!Z4&lt;=20,3,""))),0),"")</f>
        <v>2</v>
      </c>
      <c r="X4" s="37">
        <f ca="1">IF($A4&gt;"",IF(ISERROR(HLOOKUP(X$1,INDIRECT("Roles!$B$"&amp;MATCH($B4,Roles!$A:$A,0)&amp;":$AF$"&amp;MATCH($B4,Roles!$A:$A,0)),1,FALSE))=FALSE,IF(SquadExport!AA4&lt;10,1,IF(SquadExport!AA4&lt;15,2,IF(SquadExport!AA4&lt;=20,3,""))),0),"")</f>
        <v>0</v>
      </c>
      <c r="Y4" s="37">
        <f ca="1">IF($A4&gt;"",IF(ISERROR(HLOOKUP(Y$1,INDIRECT("Roles!$B$"&amp;MATCH($B4,Roles!$A:$A,0)&amp;":$AF$"&amp;MATCH($B4,Roles!$A:$A,0)),1,FALSE))=FALSE,IF(SquadExport!AB4&lt;10,1,IF(SquadExport!AB4&lt;15,2,IF(SquadExport!AB4&lt;=20,3,""))),0),"")</f>
        <v>0</v>
      </c>
      <c r="Z4" s="37">
        <f ca="1">IF($A4&gt;"",IF(ISERROR(HLOOKUP(Z$1,INDIRECT("Roles!$B$"&amp;MATCH($B4,Roles!$A:$A,0)&amp;":$AF$"&amp;MATCH($B4,Roles!$A:$A,0)),1,FALSE))=FALSE,IF(SquadExport!AC4&lt;10,1,IF(SquadExport!AC4&lt;15,2,IF(SquadExport!AC4&lt;=20,3,""))),0),"")</f>
        <v>0</v>
      </c>
      <c r="AA4" s="37">
        <f ca="1">IF($A4&gt;"",IF(ISERROR(HLOOKUP(AA$1,INDIRECT("Roles!$B$"&amp;MATCH($B4,Roles!$A:$A,0)&amp;":$AF$"&amp;MATCH($B4,Roles!$A:$A,0)),1,FALSE))=FALSE,IF(SquadExport!AD4&lt;10,1,IF(SquadExport!AD4&lt;15,2,IF(SquadExport!AD4&lt;=20,3,""))),0),"")</f>
        <v>0</v>
      </c>
      <c r="AB4" s="37">
        <f ca="1">IF($A4&gt;"",IF(ISERROR(HLOOKUP(AB$1,INDIRECT("Roles!$B$"&amp;MATCH($B4,Roles!$A:$A,0)&amp;":$AF$"&amp;MATCH($B4,Roles!$A:$A,0)),1,FALSE))=FALSE,IF(SquadExport!AE4&lt;10,1,IF(SquadExport!AE4&lt;15,2,IF(SquadExport!AE4&lt;=20,3,""))),0),"")</f>
        <v>1</v>
      </c>
      <c r="AC4" s="37">
        <f ca="1">IF($A4&gt;"",IF(ISERROR(HLOOKUP(AC$1,INDIRECT("Roles!$B$"&amp;MATCH($B4,Roles!$A:$A,0)&amp;":$AF$"&amp;MATCH($B4,Roles!$A:$A,0)),1,FALSE))=FALSE,IF(SquadExport!AF4&lt;10,1,IF(SquadExport!AF4&lt;15,2,IF(SquadExport!AF4&lt;=20,3,""))),0),"")</f>
        <v>0</v>
      </c>
      <c r="AD4" s="37">
        <f ca="1">IF($A4&gt;"",IF(ISERROR(HLOOKUP(AD$1,INDIRECT("Roles!$B$"&amp;MATCH($B4,Roles!$A:$A,0)&amp;":$AF$"&amp;MATCH($B4,Roles!$A:$A,0)),1,FALSE))=FALSE,IF(SquadExport!AG4&lt;10,1,IF(SquadExport!AG4&lt;15,2,IF(SquadExport!AG4&lt;=20,3,""))),0),"")</f>
        <v>0</v>
      </c>
      <c r="AE4" s="37">
        <f ca="1">IF($A4&gt;"",IF(ISERROR(HLOOKUP(AE$1,INDIRECT("Roles!$B$"&amp;MATCH($B4,Roles!$A:$A,0)&amp;":$AF$"&amp;MATCH($B4,Roles!$A:$A,0)),1,FALSE))=FALSE,IF(SquadExport!AH4&lt;10,1,IF(SquadExport!AH4&lt;15,2,IF(SquadExport!AH4&lt;=20,3,""))),0),"")</f>
        <v>0</v>
      </c>
      <c r="AF4" s="37">
        <f ca="1">IF($A4&gt;"",IF(ISERROR(HLOOKUP(AF$1,INDIRECT("Roles!$B$"&amp;MATCH($B4,Roles!$A:$A,0)&amp;":$AF$"&amp;MATCH($B4,Roles!$A:$A,0)),1,FALSE))=FALSE,IF(SquadExport!AI4&lt;10,1,IF(SquadExport!AI4&lt;15,2,IF(SquadExport!AI4&lt;=20,3,""))),0),"")</f>
        <v>0</v>
      </c>
      <c r="AG4" s="37">
        <f ca="1">IF($A4&gt;"",IF(ISERROR(HLOOKUP(AG$1,INDIRECT("Roles!$B$"&amp;MATCH($B4,Roles!$A:$A,0)&amp;":$AF$"&amp;MATCH($B4,Roles!$A:$A,0)),1,FALSE))=FALSE,IF(SquadExport!AJ4&lt;10,1,IF(SquadExport!AJ4&lt;15,2,IF(SquadExport!AJ4&lt;=20,3,""))),0),"")</f>
        <v>1</v>
      </c>
      <c r="AH4" s="37">
        <f ca="1">IF($A4&gt;"",IF(ISERROR(HLOOKUP(AH$1,INDIRECT("Roles!$B$"&amp;MATCH($B4,Roles!$A:$A,0)&amp;":$AF$"&amp;MATCH($B4,Roles!$A:$A,0)),1,FALSE))=FALSE,IF(SquadExport!AK4&lt;10,1,IF(SquadExport!AK4&lt;15,2,IF(SquadExport!AK4&lt;=20,3,""))),0),"")</f>
        <v>0</v>
      </c>
      <c r="AI4" s="37">
        <f ca="1">IF($A4&gt;"",IF(ISERROR(HLOOKUP(AI$1,INDIRECT("Roles!$B$"&amp;MATCH($B4,Roles!$A:$A,0)&amp;":$AF$"&amp;MATCH($B4,Roles!$A:$A,0)),1,FALSE))=FALSE,IF(SquadExport!AL4&lt;10,1,IF(SquadExport!AL4&lt;15,2,IF(SquadExport!AL4&lt;=20,3,""))),0),"")</f>
        <v>0</v>
      </c>
      <c r="AJ4" s="37">
        <f ca="1">IF($A4&gt;"",IF(ISERROR(HLOOKUP(AJ$1,INDIRECT("Roles!$B$"&amp;MATCH($B4,Roles!$A:$A,0)&amp;":$AF$"&amp;MATCH($B4,Roles!$A:$A,0)),1,FALSE))=FALSE,IF(SquadExport!AM4&lt;10,1,IF(SquadExport!AM4&lt;15,2,IF(SquadExport!AM4&lt;=20,3,""))),0),"")</f>
        <v>0</v>
      </c>
      <c r="AK4" s="37">
        <f ca="1">IF($A4&gt;"",IF(ISERROR(HLOOKUP(AK$1,INDIRECT("Roles!$B$"&amp;MATCH($B4,Roles!$A:$A,0)&amp;":$AF$"&amp;MATCH($B4,Roles!$A:$A,0)),1,FALSE))=FALSE,IF(SquadExport!AN4&lt;10,1,IF(SquadExport!AN4&lt;15,2,IF(SquadExport!AN4&lt;=20,3,""))),0),"")</f>
        <v>0</v>
      </c>
      <c r="AL4" s="37">
        <f ca="1">IF($A4&gt;"",IF(ISERROR(HLOOKUP(AL$1,INDIRECT("Roles!$B$"&amp;MATCH($B4,Roles!$A:$A,0)&amp;":$AF$"&amp;MATCH($B4,Roles!$A:$A,0)),1,FALSE))=FALSE,IF(SquadExport!AO4&lt;10,1,IF(SquadExport!AO4&lt;15,2,IF(SquadExport!AO4&lt;=20,3,""))),0),"")</f>
        <v>0</v>
      </c>
      <c r="AM4" s="37">
        <f ca="1">IF($A4&gt;"",IF(ISERROR(HLOOKUP(AM$1,INDIRECT("Roles!$B$"&amp;MATCH($B4,Roles!$A:$A,0)&amp;":$AF$"&amp;MATCH($B4,Roles!$A:$A,0)),1,FALSE))=FALSE,IF(SquadExport!AP4&lt;10,1,IF(SquadExport!AP4&lt;15,2,IF(SquadExport!AP4&lt;=20,3,""))),0),"")</f>
        <v>0</v>
      </c>
      <c r="AN4" s="37">
        <f ca="1">IF($A4&gt;"",IF(ISERROR(HLOOKUP(AN$1,INDIRECT("Roles!$B$"&amp;MATCH($B4,Roles!$A:$A,0)&amp;":$AF$"&amp;MATCH($B4,Roles!$A:$A,0)),1,FALSE))=FALSE,IF(SquadExport!AQ4&lt;10,1,IF(SquadExport!AQ4&lt;15,2,IF(SquadExport!AQ4&lt;=20,3,""))),0),"")</f>
        <v>2</v>
      </c>
      <c r="AO4" s="37">
        <f ca="1">IF($A4&gt;"",IF(ISERROR(HLOOKUP(AO$1,INDIRECT("Roles!$B$"&amp;MATCH($B4,Roles!$A:$A,0)&amp;":$AF$"&amp;MATCH($B4,Roles!$A:$A,0)),1,FALSE))=FALSE,IF(SquadExport!AR4&lt;10,1,IF(SquadExport!AR4&lt;15,2,IF(SquadExport!AR4&lt;=20,3,""))),0),"")</f>
        <v>2</v>
      </c>
      <c r="AP4" s="37">
        <f ca="1">IF($A4&gt;"",IF(ISERROR(HLOOKUP(AP$1,INDIRECT("Roles!$B$"&amp;MATCH($B4,Roles!$A:$A,0)&amp;":$AF$"&amp;MATCH($B4,Roles!$A:$A,0)),1,FALSE))=FALSE,IF(SquadExport!AS4&lt;10,1,IF(SquadExport!AS4&lt;15,2,IF(SquadExport!AS4&lt;=20,3,""))),0),"")</f>
        <v>2</v>
      </c>
      <c r="AQ4" s="37">
        <f ca="1">IF($A4&gt;"",IF(ISERROR(HLOOKUP(AQ$1,INDIRECT("Roles!$B$"&amp;MATCH($B4,Roles!$A:$A,0)&amp;":$AF$"&amp;MATCH($B4,Roles!$A:$A,0)),1,FALSE))=FALSE,IF(SquadExport!AT4&lt;10,1,IF(SquadExport!AT4&lt;15,2,IF(SquadExport!AT4&lt;=20,3,""))),0),"")</f>
        <v>0</v>
      </c>
      <c r="AR4" s="37">
        <f ca="1">IF($A4&gt;"",IF(ISERROR(HLOOKUP(AR$1,INDIRECT("Roles!$B$"&amp;MATCH($B4,Roles!$A:$A,0)&amp;":$AF$"&amp;MATCH($B4,Roles!$A:$A,0)),1,FALSE))=FALSE,IF(SquadExport!AU4&lt;10,1,IF(SquadExport!AU4&lt;15,2,IF(SquadExport!AU4&lt;=20,3,""))),0),"")</f>
        <v>2</v>
      </c>
      <c r="AS4" s="37">
        <f ca="1">IF($A4&gt;"",IF(ISERROR(HLOOKUP(AS$1,INDIRECT("Roles!$B$"&amp;MATCH($B4,Roles!$A:$A,0)&amp;":$AF$"&amp;MATCH($B4,Roles!$A:$A,0)),1,FALSE))=FALSE,IF(SquadExport!AV4&lt;10,1,IF(SquadExport!AV4&lt;15,2,IF(SquadExport!AV4&lt;=20,3,""))),0),"")</f>
        <v>2</v>
      </c>
      <c r="AT4" s="37">
        <f ca="1">IF($A4&gt;"",IF(ISERROR(HLOOKUP(AT$1,INDIRECT("Roles!$B$"&amp;MATCH($B4,Roles!$A:$A,0)&amp;":$AF$"&amp;MATCH($B4,Roles!$A:$A,0)),1,FALSE))=FALSE,IF(SquadExport!AW4&lt;10,1,IF(SquadExport!AW4&lt;15,2,IF(SquadExport!AW4&lt;=20,3,""))),0),"")</f>
        <v>2</v>
      </c>
      <c r="AU4" s="37">
        <f ca="1">IF($A4&gt;"",IF(ISERROR(HLOOKUP(AU$1,INDIRECT("Roles!$B$"&amp;MATCH($B4,Roles!$A:$A,0)&amp;":$AF$"&amp;MATCH($B4,Roles!$A:$A,0)),1,FALSE))=FALSE,IF(SquadExport!AX4&lt;10,1,IF(SquadExport!AX4&lt;15,2,IF(SquadExport!AX4&lt;=20,3,""))),0),"")</f>
        <v>0</v>
      </c>
      <c r="AV4" s="37">
        <f ca="1">IF($A4&gt;"",IF(ISERROR(HLOOKUP(AV$1,INDIRECT("Roles!$B$"&amp;MATCH($B4,Roles!$A:$A,0)&amp;":$AF$"&amp;MATCH($B4,Roles!$A:$A,0)),1,FALSE))=FALSE,IF(SquadExport!AY4&lt;10,1,IF(SquadExport!AY4&lt;15,2,IF(SquadExport!AY4&lt;=20,3,""))),0),"")</f>
        <v>2</v>
      </c>
      <c r="AW4" s="37">
        <f ca="1">IF($A4&gt;"",IF(ISERROR(HLOOKUP(AW$1,INDIRECT("Roles!$B$"&amp;MATCH($B4,Roles!$A:$A,0)&amp;":$AF$"&amp;MATCH($B4,Roles!$A:$A,0)),1,FALSE))=FALSE,IF(SquadExport!AZ4&lt;10,1,IF(SquadExport!AZ4&lt;15,2,IF(SquadExport!AZ4&lt;=20,3,""))),0),"")</f>
        <v>0</v>
      </c>
      <c r="AX4" s="37">
        <f ca="1">IF($A4&gt;"",IF(ISERROR(HLOOKUP(AX$1,INDIRECT("Roles!$B$"&amp;MATCH($B4,Roles!$A:$A,0)&amp;":$AF$"&amp;MATCH($B4,Roles!$A:$A,0)),1,FALSE))=FALSE,IF(SquadExport!BA4&lt;10,1,IF(SquadExport!BA4&lt;15,2,IF(SquadExport!BA4&lt;=20,3,""))),0),"")</f>
        <v>2</v>
      </c>
      <c r="AY4" s="30" t="str" cm="1">
        <f t="array" aca="1" ref="AY4:CS4" ca="1">IF($D4:$AX4=1,D$1:AX$1,"")</f>
        <v/>
      </c>
      <c r="AZ4" s="30" t="str">
        <f ca="1"/>
        <v/>
      </c>
      <c r="BA4" s="30" t="str">
        <f ca="1"/>
        <v/>
      </c>
      <c r="BB4" s="30" t="str">
        <f ca="1"/>
        <v/>
      </c>
      <c r="BC4" s="30" t="str">
        <f ca="1"/>
        <v/>
      </c>
      <c r="BD4" s="30" t="str">
        <f ca="1"/>
        <v/>
      </c>
      <c r="BE4" s="30" t="str">
        <f ca="1"/>
        <v/>
      </c>
      <c r="BF4" s="30" t="str">
        <f ca="1"/>
        <v/>
      </c>
      <c r="BG4" s="30" t="str">
        <f ca="1"/>
        <v/>
      </c>
      <c r="BH4" s="30" t="str">
        <f ca="1"/>
        <v/>
      </c>
      <c r="BI4" s="30" t="str">
        <f ca="1"/>
        <v/>
      </c>
      <c r="BJ4" s="30" t="str">
        <f ca="1"/>
        <v/>
      </c>
      <c r="BK4" s="30" t="str">
        <f ca="1"/>
        <v/>
      </c>
      <c r="BL4" s="30" t="str">
        <f ca="1"/>
        <v/>
      </c>
      <c r="BM4" s="30" t="str">
        <f ca="1"/>
        <v/>
      </c>
      <c r="BN4" s="30" t="str">
        <f ca="1"/>
        <v>Ant</v>
      </c>
      <c r="BO4" s="30" t="str">
        <f ca="1"/>
        <v/>
      </c>
      <c r="BP4" s="30" t="str">
        <f ca="1"/>
        <v/>
      </c>
      <c r="BQ4" s="30" t="str">
        <f ca="1"/>
        <v>Cnt</v>
      </c>
      <c r="BR4" s="30" t="str">
        <f ca="1"/>
        <v/>
      </c>
      <c r="BS4" s="30" t="str">
        <f ca="1"/>
        <v/>
      </c>
      <c r="BT4" s="30" t="str">
        <f ca="1"/>
        <v/>
      </c>
      <c r="BU4" s="30" t="str">
        <f ca="1"/>
        <v/>
      </c>
      <c r="BV4" s="30" t="str">
        <f ca="1"/>
        <v/>
      </c>
      <c r="BW4" s="30" t="str">
        <f ca="1"/>
        <v>Pos</v>
      </c>
      <c r="BX4" s="30" t="str">
        <f ca="1"/>
        <v/>
      </c>
      <c r="BY4" s="30" t="str">
        <f ca="1"/>
        <v/>
      </c>
      <c r="BZ4" s="30" t="str">
        <f ca="1"/>
        <v/>
      </c>
      <c r="CA4" s="30" t="str">
        <f ca="1"/>
        <v/>
      </c>
      <c r="CB4" s="30" t="str">
        <f ca="1"/>
        <v>Agi</v>
      </c>
      <c r="CC4" s="30" t="str">
        <f ca="1"/>
        <v/>
      </c>
      <c r="CD4" s="30" t="str">
        <f ca="1"/>
        <v/>
      </c>
      <c r="CE4" s="30" t="str">
        <f ca="1"/>
        <v/>
      </c>
      <c r="CF4" s="30" t="str">
        <f ca="1"/>
        <v/>
      </c>
      <c r="CG4" s="30" t="str">
        <f ca="1"/>
        <v/>
      </c>
      <c r="CH4" s="30" t="str">
        <f ca="1"/>
        <v/>
      </c>
      <c r="CI4" s="30" t="str">
        <f ca="1"/>
        <v/>
      </c>
      <c r="CJ4" s="30" t="str">
        <f ca="1"/>
        <v/>
      </c>
      <c r="CK4" s="30" t="str">
        <f ca="1"/>
        <v/>
      </c>
      <c r="CL4" s="30" t="str">
        <f ca="1"/>
        <v/>
      </c>
      <c r="CM4" s="30" t="str">
        <f ca="1"/>
        <v/>
      </c>
      <c r="CN4" s="30" t="str">
        <f ca="1"/>
        <v/>
      </c>
      <c r="CO4" s="30" t="str">
        <f ca="1"/>
        <v/>
      </c>
      <c r="CP4" s="30" t="str">
        <f ca="1"/>
        <v/>
      </c>
      <c r="CQ4" s="30" t="str">
        <f ca="1"/>
        <v/>
      </c>
      <c r="CR4" s="30" t="str">
        <f ca="1"/>
        <v/>
      </c>
      <c r="CS4" s="30" t="str">
        <f ca="1"/>
        <v/>
      </c>
      <c r="CT4" s="31" cm="1">
        <f t="array" aca="1" ref="CT4" ca="1">SUMPRODUCT(COUNTIF($AY4:$CS4,Training!$C$3:$E$3))</f>
        <v>0</v>
      </c>
      <c r="CU4" s="31" cm="1">
        <f t="array" aca="1" ref="CU4" ca="1">SUMPRODUCT(COUNTIF($AY4:$CS4,Training!$C$4:$E$4))</f>
        <v>1</v>
      </c>
      <c r="CV4" s="31" cm="1">
        <f t="array" aca="1" ref="CV4" ca="1">SUMPRODUCT(COUNTIF($AY4:$CS4,Training!$C$5:$E$5))</f>
        <v>1</v>
      </c>
      <c r="CW4" s="31" cm="1">
        <f t="array" aca="1" ref="CW4" ca="1">SUMPRODUCT(COUNTIF($AY4:$CS4,Training!$C$6:$E$6))</f>
        <v>0</v>
      </c>
      <c r="CX4" s="31" cm="1">
        <f t="array" aca="1" ref="CX4" ca="1">SUMPRODUCT(COUNTIF($AY4:$CS4,Training!$C$7:$E$7))</f>
        <v>0</v>
      </c>
      <c r="CY4" s="31" cm="1">
        <f t="array" aca="1" ref="CY4" ca="1">SUMPRODUCT(COUNTIF($AY4:$CS4,Training!$C$8:$E$8))</f>
        <v>0</v>
      </c>
      <c r="CZ4" s="31" cm="1">
        <f t="array" aca="1" ref="CZ4" ca="1">SUMPRODUCT(COUNTIF($AY4:$CS4,Training!$C$9:$E$9))</f>
        <v>0</v>
      </c>
      <c r="DA4" s="31" cm="1">
        <f t="array" aca="1" ref="DA4" ca="1">SUMPRODUCT(COUNTIF($AY4:$CS4,Training!$C$10:$E$10))</f>
        <v>0</v>
      </c>
      <c r="DB4" s="31" cm="1">
        <f t="array" aca="1" ref="DB4" ca="1">SUMPRODUCT(COUNTIF($AY4:$CS4,Training!$C$11:$E$11))</f>
        <v>0</v>
      </c>
      <c r="DC4" s="31" cm="1">
        <f t="array" aca="1" ref="DC4" ca="1">SUMPRODUCT(COUNTIF($AY4:$CS4,Training!$C$2:$E$2))</f>
        <v>0</v>
      </c>
      <c r="DD4" s="31" cm="1">
        <f t="array" aca="1" ref="DD4" ca="1">SUMPRODUCT(COUNTIF($AY4:$CS4,Training!#REF!))</f>
        <v>0</v>
      </c>
      <c r="DE4" s="31" cm="1">
        <f t="array" aca="1" ref="DE4" ca="1">SUMPRODUCT(COUNTIF($AY4:$CS4,Training!$C$12:$E$12))</f>
        <v>2</v>
      </c>
      <c r="DF4" s="31" cm="1">
        <f t="array" aca="1" ref="DF4" ca="1">SUMPRODUCT(COUNTIF($AY4:$CS4,Training!$C$13:$E$13))</f>
        <v>1</v>
      </c>
      <c r="DG4" s="31" cm="1">
        <f t="array" aca="1" ref="DG4" ca="1">SUMPRODUCT(COUNTIF($AY4:$CS4,Training!$C$14:$E$14))</f>
        <v>0</v>
      </c>
      <c r="DH4" s="31" cm="1">
        <f t="array" aca="1" ref="DH4" ca="1">SUMPRODUCT(COUNTIF($AY4:$CS4,Training!$C$15:$E$15))</f>
        <v>0</v>
      </c>
      <c r="DI4" s="31" cm="1">
        <f t="array" aca="1" ref="DI4" ca="1">SUMPRODUCT(COUNTIF($AY4:$CS4,Training!$C$16:$E$16))</f>
        <v>0</v>
      </c>
      <c r="DJ4" s="30" t="str" cm="1">
        <f t="array" aca="1" ref="DJ4" ca="1">IF(COUNTIF(D4:AX4,1)=0,IF($D4:$AX4=2,D$1:AX$1,""),"")</f>
        <v/>
      </c>
      <c r="FE4" s="31" cm="1">
        <f t="array" aca="1" ref="FE4" ca="1">SUMPRODUCT(COUNTIF($DJ4:$FD4,Training!$C$3:$E$3))</f>
        <v>0</v>
      </c>
      <c r="FF4" s="31" cm="1">
        <f t="array" aca="1" ref="FF4" ca="1">SUMPRODUCT(COUNTIF($DJ4:$FD4,Training!$C$4:$E$4))</f>
        <v>0</v>
      </c>
      <c r="FG4" s="31" cm="1">
        <f t="array" aca="1" ref="FG4" ca="1">SUMPRODUCT(COUNTIF($DJ4:$FD4,Training!$C$5:$E$5))</f>
        <v>0</v>
      </c>
      <c r="FH4" s="31" cm="1">
        <f t="array" aca="1" ref="FH4" ca="1">SUMPRODUCT(COUNTIF($DJ4:$FD4,Training!$C$6:$E$6))</f>
        <v>0</v>
      </c>
      <c r="FI4" s="31" cm="1">
        <f t="array" aca="1" ref="FI4" ca="1">SUMPRODUCT(COUNTIF($DJ4:$FD4,Training!$C$7:$E$7))</f>
        <v>0</v>
      </c>
      <c r="FJ4" s="31" cm="1">
        <f t="array" aca="1" ref="FJ4" ca="1">SUMPRODUCT(COUNTIF($DJ4:$FD4,Training!$C$8:$E$8))</f>
        <v>0</v>
      </c>
      <c r="FK4" s="31" cm="1">
        <f t="array" aca="1" ref="FK4" ca="1">SUMPRODUCT(COUNTIF($DJ4:$FD4,Training!$C$9:$E$9))</f>
        <v>0</v>
      </c>
      <c r="FL4" s="31" cm="1">
        <f t="array" aca="1" ref="FL4" ca="1">SUMPRODUCT(COUNTIF($DJ4:$FD4,Training!$C$10:$E$10))</f>
        <v>0</v>
      </c>
      <c r="FM4" s="31" cm="1">
        <f t="array" aca="1" ref="FM4" ca="1">SUMPRODUCT(COUNTIF($DJ4:$FD4,Training!$C$11:$E$11))</f>
        <v>0</v>
      </c>
      <c r="FN4" s="31" cm="1">
        <f t="array" aca="1" ref="FN4" ca="1">SUMPRODUCT(COUNTIF($DJ4:$FD4,Training!$C$2:$E$2))</f>
        <v>0</v>
      </c>
      <c r="FO4" s="31" cm="1">
        <f t="array" aca="1" ref="FO4" ca="1">SUMPRODUCT(COUNTIF($DJ4:$FD4,Training!#REF!))</f>
        <v>0</v>
      </c>
      <c r="FP4" s="31" cm="1">
        <f t="array" aca="1" ref="FP4" ca="1">SUMPRODUCT(COUNTIF($DJ4:$FD4,Training!$C$12:$E$12))</f>
        <v>0</v>
      </c>
      <c r="FQ4" s="31" cm="1">
        <f t="array" aca="1" ref="FQ4" ca="1">SUMPRODUCT(COUNTIF($DJ4:$FD4,Training!$C$13:$E$13))</f>
        <v>0</v>
      </c>
      <c r="FR4" s="31" cm="1">
        <f t="array" aca="1" ref="FR4" ca="1">SUMPRODUCT(COUNTIF($DJ4:$FD4,Training!$C$14:$E$14))</f>
        <v>0</v>
      </c>
      <c r="FS4" s="31" cm="1">
        <f t="array" aca="1" ref="FS4" ca="1">SUMPRODUCT(COUNTIF($DJ4:$FD4,Training!$C$15:$E$15))</f>
        <v>0</v>
      </c>
      <c r="FT4" s="31" cm="1">
        <f t="array" aca="1" ref="FT4" ca="1">SUMPRODUCT(COUNTIF($DJ4:$FD4,Training!$C$16:$E$16))</f>
        <v>0</v>
      </c>
    </row>
    <row r="5" spans="1:176" x14ac:dyDescent="0.25">
      <c r="A5" s="32" t="str">
        <f>IF(WeightedParse!A5&gt;"",WeightedParse!A5,"")</f>
        <v>Killian Brouder</v>
      </c>
      <c r="B5" s="49" t="str">
        <f>IF('Weighted Summary'!A5&gt;"",'Weighted Summary'!F5,"")</f>
        <v>NNCB</v>
      </c>
      <c r="C5" s="39" t="str">
        <f t="shared" ref="C5:C68" ca="1" si="0">IF($B5&gt;"",IF(COUNTIF(D5:AX5,1)&gt;0,IF(OR(B5="GK",B5="SK"),INDEX($DD$1:$DI$1,MATCH(MAX(DD5:DI5),DD5:DI5,0)),INDEX($CT$1:$DC$1,MATCH(MAX(CT5:DC5),CT5:DC5,0))),IF(OR(B5="GK",B5="SK"),INDEX($FO$1:$FT$1,MATCH(MAX(FO5:FT5),FO5:FT5,0)),INDEX($FE$1:$FN$1,MATCH(MAX(FE5:FN5),FE5:FN5,0)))),"")</f>
        <v>Endurance</v>
      </c>
      <c r="D5" s="37">
        <f ca="1">IF($A5&gt;"",IF(ISERROR(HLOOKUP(D$1,INDIRECT("Roles!$B$"&amp;MATCH($B5,Roles!$A:$A,0)&amp;":$AF$"&amp;MATCH($B5,Roles!$A:$A,0)),1,FALSE))=FALSE,IF(SquadExport!G5&lt;10,1,IF(SquadExport!G5&lt;15,2,IF(SquadExport!G5&lt;=20,3,""))),0),"")</f>
        <v>0</v>
      </c>
      <c r="E5" s="37">
        <f ca="1">IF($A5&gt;"",IF(ISERROR(HLOOKUP(E$1,INDIRECT("Roles!$B$"&amp;MATCH($B5,Roles!$A:$A,0)&amp;":$AF$"&amp;MATCH($B5,Roles!$A:$A,0)),1,FALSE))=FALSE,IF(SquadExport!H5&lt;10,1,IF(SquadExport!H5&lt;15,2,IF(SquadExport!H5&lt;=20,3,""))),0),"")</f>
        <v>0</v>
      </c>
      <c r="F5" s="37">
        <f ca="1">IF($A5&gt;"",IF(ISERROR(HLOOKUP(F$1,INDIRECT("Roles!$B$"&amp;MATCH($B5,Roles!$A:$A,0)&amp;":$AF$"&amp;MATCH($B5,Roles!$A:$A,0)),1,FALSE))=FALSE,IF(SquadExport!I5&lt;10,1,IF(SquadExport!I5&lt;15,2,IF(SquadExport!I5&lt;=20,3,""))),0),"")</f>
        <v>0</v>
      </c>
      <c r="G5" s="37">
        <f ca="1">IF($A5&gt;"",IF(ISERROR(HLOOKUP(G$1,INDIRECT("Roles!$B$"&amp;MATCH($B5,Roles!$A:$A,0)&amp;":$AF$"&amp;MATCH($B5,Roles!$A:$A,0)),1,FALSE))=FALSE,IF(SquadExport!J5&lt;10,1,IF(SquadExport!J5&lt;15,2,IF(SquadExport!J5&lt;=20,3,""))),0),"")</f>
        <v>0</v>
      </c>
      <c r="H5" s="37">
        <f ca="1">IF($A5&gt;"",IF(ISERROR(HLOOKUP(H$1,INDIRECT("Roles!$B$"&amp;MATCH($B5,Roles!$A:$A,0)&amp;":$AF$"&amp;MATCH($B5,Roles!$A:$A,0)),1,FALSE))=FALSE,IF(SquadExport!K5&lt;10,1,IF(SquadExport!K5&lt;15,2,IF(SquadExport!K5&lt;=20,3,""))),0),"")</f>
        <v>0</v>
      </c>
      <c r="I5" s="37">
        <f ca="1">IF($A5&gt;"",IF(ISERROR(HLOOKUP(I$1,INDIRECT("Roles!$B$"&amp;MATCH($B5,Roles!$A:$A,0)&amp;":$AF$"&amp;MATCH($B5,Roles!$A:$A,0)),1,FALSE))=FALSE,IF(SquadExport!L5&lt;10,1,IF(SquadExport!L5&lt;15,2,IF(SquadExport!L5&lt;=20,3,""))),0),"")</f>
        <v>0</v>
      </c>
      <c r="J5" s="37">
        <f ca="1">IF($A5&gt;"",IF(ISERROR(HLOOKUP(J$1,INDIRECT("Roles!$B$"&amp;MATCH($B5,Roles!$A:$A,0)&amp;":$AF$"&amp;MATCH($B5,Roles!$A:$A,0)),1,FALSE))=FALSE,IF(SquadExport!M5&lt;10,1,IF(SquadExport!M5&lt;15,2,IF(SquadExport!M5&lt;=20,3,""))),0),"")</f>
        <v>2</v>
      </c>
      <c r="K5" s="37">
        <f ca="1">IF($A5&gt;"",IF(ISERROR(HLOOKUP(K$1,INDIRECT("Roles!$B$"&amp;MATCH($B5,Roles!$A:$A,0)&amp;":$AF$"&amp;MATCH($B5,Roles!$A:$A,0)),1,FALSE))=FALSE,IF(SquadExport!N5&lt;10,1,IF(SquadExport!N5&lt;15,2,IF(SquadExport!N5&lt;=20,3,""))),0),"")</f>
        <v>0</v>
      </c>
      <c r="L5" s="37">
        <f ca="1">IF($A5&gt;"",IF(ISERROR(HLOOKUP(L$1,INDIRECT("Roles!$B$"&amp;MATCH($B5,Roles!$A:$A,0)&amp;":$AF$"&amp;MATCH($B5,Roles!$A:$A,0)),1,FALSE))=FALSE,IF(SquadExport!O5&lt;10,1,IF(SquadExport!O5&lt;15,2,IF(SquadExport!O5&lt;=20,3,""))),0),"")</f>
        <v>0</v>
      </c>
      <c r="M5" s="37">
        <f ca="1">IF($A5&gt;"",IF(ISERROR(HLOOKUP(M$1,INDIRECT("Roles!$B$"&amp;MATCH($B5,Roles!$A:$A,0)&amp;":$AF$"&amp;MATCH($B5,Roles!$A:$A,0)),1,FALSE))=FALSE,IF(SquadExport!P5&lt;10,1,IF(SquadExport!P5&lt;15,2,IF(SquadExport!P5&lt;=20,3,""))),0),"")</f>
        <v>2</v>
      </c>
      <c r="N5" s="37">
        <f ca="1">IF($A5&gt;"",IF(ISERROR(HLOOKUP(N$1,INDIRECT("Roles!$B$"&amp;MATCH($B5,Roles!$A:$A,0)&amp;":$AF$"&amp;MATCH($B5,Roles!$A:$A,0)),1,FALSE))=FALSE,IF(SquadExport!Q5&lt;10,1,IF(SquadExport!Q5&lt;15,2,IF(SquadExport!Q5&lt;=20,3,""))),0),"")</f>
        <v>0</v>
      </c>
      <c r="O5" s="37">
        <f ca="1">IF($A5&gt;"",IF(ISERROR(HLOOKUP(O$1,INDIRECT("Roles!$B$"&amp;MATCH($B5,Roles!$A:$A,0)&amp;":$AF$"&amp;MATCH($B5,Roles!$A:$A,0)),1,FALSE))=FALSE,IF(SquadExport!R5&lt;10,1,IF(SquadExport!R5&lt;15,2,IF(SquadExport!R5&lt;=20,3,""))),0),"")</f>
        <v>0</v>
      </c>
      <c r="P5" s="37">
        <f ca="1">IF($A5&gt;"",IF(ISERROR(HLOOKUP(P$1,INDIRECT("Roles!$B$"&amp;MATCH($B5,Roles!$A:$A,0)&amp;":$AF$"&amp;MATCH($B5,Roles!$A:$A,0)),1,FALSE))=FALSE,IF(SquadExport!S5&lt;10,1,IF(SquadExport!S5&lt;15,2,IF(SquadExport!S5&lt;=20,3,""))),0),"")</f>
        <v>2</v>
      </c>
      <c r="Q5" s="37">
        <f ca="1">IF($A5&gt;"",IF(ISERROR(HLOOKUP(Q$1,INDIRECT("Roles!$B$"&amp;MATCH($B5,Roles!$A:$A,0)&amp;":$AF$"&amp;MATCH($B5,Roles!$A:$A,0)),1,FALSE))=FALSE,IF(SquadExport!T5&lt;10,1,IF(SquadExport!T5&lt;15,2,IF(SquadExport!T5&lt;=20,3,""))),0),"")</f>
        <v>0</v>
      </c>
      <c r="R5" s="37">
        <f ca="1">IF($A5&gt;"",IF(ISERROR(HLOOKUP(R$1,INDIRECT("Roles!$B$"&amp;MATCH($B5,Roles!$A:$A,0)&amp;":$AF$"&amp;MATCH($B5,Roles!$A:$A,0)),1,FALSE))=FALSE,IF(SquadExport!U5&lt;10,1,IF(SquadExport!U5&lt;15,2,IF(SquadExport!U5&lt;=20,3,""))),0),"")</f>
        <v>2</v>
      </c>
      <c r="S5" s="37">
        <f ca="1">IF($A5&gt;"",IF(ISERROR(HLOOKUP(S$1,INDIRECT("Roles!$B$"&amp;MATCH($B5,Roles!$A:$A,0)&amp;":$AF$"&amp;MATCH($B5,Roles!$A:$A,0)),1,FALSE))=FALSE,IF(SquadExport!V5&lt;10,1,IF(SquadExport!V5&lt;15,2,IF(SquadExport!V5&lt;=20,3,""))),0),"")</f>
        <v>2</v>
      </c>
      <c r="T5" s="37">
        <f ca="1">IF($A5&gt;"",IF(ISERROR(HLOOKUP(T$1,INDIRECT("Roles!$B$"&amp;MATCH($B5,Roles!$A:$A,0)&amp;":$AF$"&amp;MATCH($B5,Roles!$A:$A,0)),1,FALSE))=FALSE,IF(SquadExport!W5&lt;10,1,IF(SquadExport!W5&lt;15,2,IF(SquadExport!W5&lt;=20,3,""))),0),"")</f>
        <v>2</v>
      </c>
      <c r="U5" s="37">
        <f ca="1">IF($A5&gt;"",IF(ISERROR(HLOOKUP(U$1,INDIRECT("Roles!$B$"&amp;MATCH($B5,Roles!$A:$A,0)&amp;":$AF$"&amp;MATCH($B5,Roles!$A:$A,0)),1,FALSE))=FALSE,IF(SquadExport!X5&lt;10,1,IF(SquadExport!X5&lt;15,2,IF(SquadExport!X5&lt;=20,3,""))),0),"")</f>
        <v>0</v>
      </c>
      <c r="V5" s="37">
        <f ca="1">IF($A5&gt;"",IF(ISERROR(HLOOKUP(V$1,INDIRECT("Roles!$B$"&amp;MATCH($B5,Roles!$A:$A,0)&amp;":$AF$"&amp;MATCH($B5,Roles!$A:$A,0)),1,FALSE))=FALSE,IF(SquadExport!Y5&lt;10,1,IF(SquadExport!Y5&lt;15,2,IF(SquadExport!Y5&lt;=20,3,""))),0),"")</f>
        <v>1</v>
      </c>
      <c r="W5" s="37">
        <f ca="1">IF($A5&gt;"",IF(ISERROR(HLOOKUP(W$1,INDIRECT("Roles!$B$"&amp;MATCH($B5,Roles!$A:$A,0)&amp;":$AF$"&amp;MATCH($B5,Roles!$A:$A,0)),1,FALSE))=FALSE,IF(SquadExport!Z5&lt;10,1,IF(SquadExport!Z5&lt;15,2,IF(SquadExport!Z5&lt;=20,3,""))),0),"")</f>
        <v>0</v>
      </c>
      <c r="X5" s="37">
        <f ca="1">IF($A5&gt;"",IF(ISERROR(HLOOKUP(X$1,INDIRECT("Roles!$B$"&amp;MATCH($B5,Roles!$A:$A,0)&amp;":$AF$"&amp;MATCH($B5,Roles!$A:$A,0)),1,FALSE))=FALSE,IF(SquadExport!AA5&lt;10,1,IF(SquadExport!AA5&lt;15,2,IF(SquadExport!AA5&lt;=20,3,""))),0),"")</f>
        <v>0</v>
      </c>
      <c r="Y5" s="37">
        <f ca="1">IF($A5&gt;"",IF(ISERROR(HLOOKUP(Y$1,INDIRECT("Roles!$B$"&amp;MATCH($B5,Roles!$A:$A,0)&amp;":$AF$"&amp;MATCH($B5,Roles!$A:$A,0)),1,FALSE))=FALSE,IF(SquadExport!AB5&lt;10,1,IF(SquadExport!AB5&lt;15,2,IF(SquadExport!AB5&lt;=20,3,""))),0),"")</f>
        <v>0</v>
      </c>
      <c r="Z5" s="37">
        <f ca="1">IF($A5&gt;"",IF(ISERROR(HLOOKUP(Z$1,INDIRECT("Roles!$B$"&amp;MATCH($B5,Roles!$A:$A,0)&amp;":$AF$"&amp;MATCH($B5,Roles!$A:$A,0)),1,FALSE))=FALSE,IF(SquadExport!AC5&lt;10,1,IF(SquadExport!AC5&lt;15,2,IF(SquadExport!AC5&lt;=20,3,""))),0),"")</f>
        <v>0</v>
      </c>
      <c r="AA5" s="37">
        <f ca="1">IF($A5&gt;"",IF(ISERROR(HLOOKUP(AA$1,INDIRECT("Roles!$B$"&amp;MATCH($B5,Roles!$A:$A,0)&amp;":$AF$"&amp;MATCH($B5,Roles!$A:$A,0)),1,FALSE))=FALSE,IF(SquadExport!AD5&lt;10,1,IF(SquadExport!AD5&lt;15,2,IF(SquadExport!AD5&lt;=20,3,""))),0),"")</f>
        <v>0</v>
      </c>
      <c r="AB5" s="37">
        <f ca="1">IF($A5&gt;"",IF(ISERROR(HLOOKUP(AB$1,INDIRECT("Roles!$B$"&amp;MATCH($B5,Roles!$A:$A,0)&amp;":$AF$"&amp;MATCH($B5,Roles!$A:$A,0)),1,FALSE))=FALSE,IF(SquadExport!AE5&lt;10,1,IF(SquadExport!AE5&lt;15,2,IF(SquadExport!AE5&lt;=20,3,""))),0),"")</f>
        <v>2</v>
      </c>
      <c r="AC5" s="37">
        <f ca="1">IF($A5&gt;"",IF(ISERROR(HLOOKUP(AC$1,INDIRECT("Roles!$B$"&amp;MATCH($B5,Roles!$A:$A,0)&amp;":$AF$"&amp;MATCH($B5,Roles!$A:$A,0)),1,FALSE))=FALSE,IF(SquadExport!AF5&lt;10,1,IF(SquadExport!AF5&lt;15,2,IF(SquadExport!AF5&lt;=20,3,""))),0),"")</f>
        <v>0</v>
      </c>
      <c r="AD5" s="37">
        <f ca="1">IF($A5&gt;"",IF(ISERROR(HLOOKUP(AD$1,INDIRECT("Roles!$B$"&amp;MATCH($B5,Roles!$A:$A,0)&amp;":$AF$"&amp;MATCH($B5,Roles!$A:$A,0)),1,FALSE))=FALSE,IF(SquadExport!AG5&lt;10,1,IF(SquadExport!AG5&lt;15,2,IF(SquadExport!AG5&lt;=20,3,""))),0),"")</f>
        <v>0</v>
      </c>
      <c r="AE5" s="37">
        <f ca="1">IF($A5&gt;"",IF(ISERROR(HLOOKUP(AE$1,INDIRECT("Roles!$B$"&amp;MATCH($B5,Roles!$A:$A,0)&amp;":$AF$"&amp;MATCH($B5,Roles!$A:$A,0)),1,FALSE))=FALSE,IF(SquadExport!AH5&lt;10,1,IF(SquadExport!AH5&lt;15,2,IF(SquadExport!AH5&lt;=20,3,""))),0),"")</f>
        <v>0</v>
      </c>
      <c r="AF5" s="37">
        <f ca="1">IF($A5&gt;"",IF(ISERROR(HLOOKUP(AF$1,INDIRECT("Roles!$B$"&amp;MATCH($B5,Roles!$A:$A,0)&amp;":$AF$"&amp;MATCH($B5,Roles!$A:$A,0)),1,FALSE))=FALSE,IF(SquadExport!AI5&lt;10,1,IF(SquadExport!AI5&lt;15,2,IF(SquadExport!AI5&lt;=20,3,""))),0),"")</f>
        <v>0</v>
      </c>
      <c r="AG5" s="37">
        <f ca="1">IF($A5&gt;"",IF(ISERROR(HLOOKUP(AG$1,INDIRECT("Roles!$B$"&amp;MATCH($B5,Roles!$A:$A,0)&amp;":$AF$"&amp;MATCH($B5,Roles!$A:$A,0)),1,FALSE))=FALSE,IF(SquadExport!AJ5&lt;10,1,IF(SquadExport!AJ5&lt;15,2,IF(SquadExport!AJ5&lt;=20,3,""))),0),"")</f>
        <v>0</v>
      </c>
      <c r="AH5" s="37">
        <f ca="1">IF($A5&gt;"",IF(ISERROR(HLOOKUP(AH$1,INDIRECT("Roles!$B$"&amp;MATCH($B5,Roles!$A:$A,0)&amp;":$AF$"&amp;MATCH($B5,Roles!$A:$A,0)),1,FALSE))=FALSE,IF(SquadExport!AK5&lt;10,1,IF(SquadExport!AK5&lt;15,2,IF(SquadExport!AK5&lt;=20,3,""))),0),"")</f>
        <v>0</v>
      </c>
      <c r="AI5" s="37">
        <f ca="1">IF($A5&gt;"",IF(ISERROR(HLOOKUP(AI$1,INDIRECT("Roles!$B$"&amp;MATCH($B5,Roles!$A:$A,0)&amp;":$AF$"&amp;MATCH($B5,Roles!$A:$A,0)),1,FALSE))=FALSE,IF(SquadExport!AL5&lt;10,1,IF(SquadExport!AL5&lt;15,2,IF(SquadExport!AL5&lt;=20,3,""))),0),"")</f>
        <v>2</v>
      </c>
      <c r="AJ5" s="37">
        <f ca="1">IF($A5&gt;"",IF(ISERROR(HLOOKUP(AJ$1,INDIRECT("Roles!$B$"&amp;MATCH($B5,Roles!$A:$A,0)&amp;":$AF$"&amp;MATCH($B5,Roles!$A:$A,0)),1,FALSE))=FALSE,IF(SquadExport!AM5&lt;10,1,IF(SquadExport!AM5&lt;15,2,IF(SquadExport!AM5&lt;=20,3,""))),0),"")</f>
        <v>0</v>
      </c>
      <c r="AK5" s="37">
        <f ca="1">IF($A5&gt;"",IF(ISERROR(HLOOKUP(AK$1,INDIRECT("Roles!$B$"&amp;MATCH($B5,Roles!$A:$A,0)&amp;":$AF$"&amp;MATCH($B5,Roles!$A:$A,0)),1,FALSE))=FALSE,IF(SquadExport!AN5&lt;10,1,IF(SquadExport!AN5&lt;15,2,IF(SquadExport!AN5&lt;=20,3,""))),0),"")</f>
        <v>2</v>
      </c>
      <c r="AL5" s="37">
        <f ca="1">IF($A5&gt;"",IF(ISERROR(HLOOKUP(AL$1,INDIRECT("Roles!$B$"&amp;MATCH($B5,Roles!$A:$A,0)&amp;":$AF$"&amp;MATCH($B5,Roles!$A:$A,0)),1,FALSE))=FALSE,IF(SquadExport!AO5&lt;10,1,IF(SquadExport!AO5&lt;15,2,IF(SquadExport!AO5&lt;=20,3,""))),0),"")</f>
        <v>0</v>
      </c>
      <c r="AM5" s="37">
        <f ca="1">IF($A5&gt;"",IF(ISERROR(HLOOKUP(AM$1,INDIRECT("Roles!$B$"&amp;MATCH($B5,Roles!$A:$A,0)&amp;":$AF$"&amp;MATCH($B5,Roles!$A:$A,0)),1,FALSE))=FALSE,IF(SquadExport!AP5&lt;10,1,IF(SquadExport!AP5&lt;15,2,IF(SquadExport!AP5&lt;=20,3,""))),0),"")</f>
        <v>2</v>
      </c>
      <c r="AN5" s="37">
        <f ca="1">IF($A5&gt;"",IF(ISERROR(HLOOKUP(AN$1,INDIRECT("Roles!$B$"&amp;MATCH($B5,Roles!$A:$A,0)&amp;":$AF$"&amp;MATCH($B5,Roles!$A:$A,0)),1,FALSE))=FALSE,IF(SquadExport!AQ5&lt;10,1,IF(SquadExport!AQ5&lt;15,2,IF(SquadExport!AQ5&lt;=20,3,""))),0),"")</f>
        <v>0</v>
      </c>
      <c r="AO5" s="37">
        <f ca="1">IF($A5&gt;"",IF(ISERROR(HLOOKUP(AO$1,INDIRECT("Roles!$B$"&amp;MATCH($B5,Roles!$A:$A,0)&amp;":$AF$"&amp;MATCH($B5,Roles!$A:$A,0)),1,FALSE))=FALSE,IF(SquadExport!AR5&lt;10,1,IF(SquadExport!AR5&lt;15,2,IF(SquadExport!AR5&lt;=20,3,""))),0),"")</f>
        <v>0</v>
      </c>
      <c r="AP5" s="37">
        <f ca="1">IF($A5&gt;"",IF(ISERROR(HLOOKUP(AP$1,INDIRECT("Roles!$B$"&amp;MATCH($B5,Roles!$A:$A,0)&amp;":$AF$"&amp;MATCH($B5,Roles!$A:$A,0)),1,FALSE))=FALSE,IF(SquadExport!AS5&lt;10,1,IF(SquadExport!AS5&lt;15,2,IF(SquadExport!AS5&lt;=20,3,""))),0),"")</f>
        <v>0</v>
      </c>
      <c r="AQ5" s="37">
        <f ca="1">IF($A5&gt;"",IF(ISERROR(HLOOKUP(AQ$1,INDIRECT("Roles!$B$"&amp;MATCH($B5,Roles!$A:$A,0)&amp;":$AF$"&amp;MATCH($B5,Roles!$A:$A,0)),1,FALSE))=FALSE,IF(SquadExport!AT5&lt;10,1,IF(SquadExport!AT5&lt;15,2,IF(SquadExport!AT5&lt;=20,3,""))),0),"")</f>
        <v>0</v>
      </c>
      <c r="AR5" s="37">
        <f ca="1">IF($A5&gt;"",IF(ISERROR(HLOOKUP(AR$1,INDIRECT("Roles!$B$"&amp;MATCH($B5,Roles!$A:$A,0)&amp;":$AF$"&amp;MATCH($B5,Roles!$A:$A,0)),1,FALSE))=FALSE,IF(SquadExport!AU5&lt;10,1,IF(SquadExport!AU5&lt;15,2,IF(SquadExport!AU5&lt;=20,3,""))),0),"")</f>
        <v>0</v>
      </c>
      <c r="AS5" s="37">
        <f ca="1">IF($A5&gt;"",IF(ISERROR(HLOOKUP(AS$1,INDIRECT("Roles!$B$"&amp;MATCH($B5,Roles!$A:$A,0)&amp;":$AF$"&amp;MATCH($B5,Roles!$A:$A,0)),1,FALSE))=FALSE,IF(SquadExport!AV5&lt;10,1,IF(SquadExport!AV5&lt;15,2,IF(SquadExport!AV5&lt;=20,3,""))),0),"")</f>
        <v>0</v>
      </c>
      <c r="AT5" s="37">
        <f ca="1">IF($A5&gt;"",IF(ISERROR(HLOOKUP(AT$1,INDIRECT("Roles!$B$"&amp;MATCH($B5,Roles!$A:$A,0)&amp;":$AF$"&amp;MATCH($B5,Roles!$A:$A,0)),1,FALSE))=FALSE,IF(SquadExport!AW5&lt;10,1,IF(SquadExport!AW5&lt;15,2,IF(SquadExport!AW5&lt;=20,3,""))),0),"")</f>
        <v>0</v>
      </c>
      <c r="AU5" s="37">
        <f ca="1">IF($A5&gt;"",IF(ISERROR(HLOOKUP(AU$1,INDIRECT("Roles!$B$"&amp;MATCH($B5,Roles!$A:$A,0)&amp;":$AF$"&amp;MATCH($B5,Roles!$A:$A,0)),1,FALSE))=FALSE,IF(SquadExport!AX5&lt;10,1,IF(SquadExport!AX5&lt;15,2,IF(SquadExport!AX5&lt;=20,3,""))),0),"")</f>
        <v>0</v>
      </c>
      <c r="AV5" s="37">
        <f ca="1">IF($A5&gt;"",IF(ISERROR(HLOOKUP(AV$1,INDIRECT("Roles!$B$"&amp;MATCH($B5,Roles!$A:$A,0)&amp;":$AF$"&amp;MATCH($B5,Roles!$A:$A,0)),1,FALSE))=FALSE,IF(SquadExport!AY5&lt;10,1,IF(SquadExport!AY5&lt;15,2,IF(SquadExport!AY5&lt;=20,3,""))),0),"")</f>
        <v>0</v>
      </c>
      <c r="AW5" s="37">
        <f ca="1">IF($A5&gt;"",IF(ISERROR(HLOOKUP(AW$1,INDIRECT("Roles!$B$"&amp;MATCH($B5,Roles!$A:$A,0)&amp;":$AF$"&amp;MATCH($B5,Roles!$A:$A,0)),1,FALSE))=FALSE,IF(SquadExport!AZ5&lt;10,1,IF(SquadExport!AZ5&lt;15,2,IF(SquadExport!AZ5&lt;=20,3,""))),0),"")</f>
        <v>0</v>
      </c>
      <c r="AX5" s="37">
        <f ca="1">IF($A5&gt;"",IF(ISERROR(HLOOKUP(AX$1,INDIRECT("Roles!$B$"&amp;MATCH($B5,Roles!$A:$A,0)&amp;":$AF$"&amp;MATCH($B5,Roles!$A:$A,0)),1,FALSE))=FALSE,IF(SquadExport!BA5&lt;10,1,IF(SquadExport!BA5&lt;15,2,IF(SquadExport!BA5&lt;=20,3,""))),0),"")</f>
        <v>0</v>
      </c>
      <c r="AY5" s="30" t="str" cm="1">
        <f t="array" aca="1" ref="AY5:CS5" ca="1">IF($D5:$AX5=1,D$1:AX$1,"")</f>
        <v/>
      </c>
      <c r="AZ5" s="30" t="str">
        <f ca="1"/>
        <v/>
      </c>
      <c r="BA5" s="30" t="str">
        <f ca="1"/>
        <v/>
      </c>
      <c r="BB5" s="30" t="str">
        <f ca="1"/>
        <v/>
      </c>
      <c r="BC5" s="30" t="str">
        <f ca="1"/>
        <v/>
      </c>
      <c r="BD5" s="30" t="str">
        <f ca="1"/>
        <v/>
      </c>
      <c r="BE5" s="30" t="str">
        <f ca="1"/>
        <v/>
      </c>
      <c r="BF5" s="30" t="str">
        <f ca="1"/>
        <v/>
      </c>
      <c r="BG5" s="30" t="str">
        <f ca="1"/>
        <v/>
      </c>
      <c r="BH5" s="30" t="str">
        <f ca="1"/>
        <v/>
      </c>
      <c r="BI5" s="30" t="str">
        <f ca="1"/>
        <v/>
      </c>
      <c r="BJ5" s="30" t="str">
        <f ca="1"/>
        <v/>
      </c>
      <c r="BK5" s="30" t="str">
        <f ca="1"/>
        <v/>
      </c>
      <c r="BL5" s="30" t="str">
        <f ca="1"/>
        <v/>
      </c>
      <c r="BM5" s="30" t="str">
        <f ca="1"/>
        <v/>
      </c>
      <c r="BN5" s="30" t="str">
        <f ca="1"/>
        <v/>
      </c>
      <c r="BO5" s="30" t="str">
        <f ca="1"/>
        <v/>
      </c>
      <c r="BP5" s="30" t="str">
        <f ca="1"/>
        <v/>
      </c>
      <c r="BQ5" s="30" t="str">
        <f ca="1"/>
        <v>Cnt</v>
      </c>
      <c r="BR5" s="30" t="str">
        <f ca="1"/>
        <v/>
      </c>
      <c r="BS5" s="30" t="str">
        <f ca="1"/>
        <v/>
      </c>
      <c r="BT5" s="30" t="str">
        <f ca="1"/>
        <v/>
      </c>
      <c r="BU5" s="30" t="str">
        <f ca="1"/>
        <v/>
      </c>
      <c r="BV5" s="30" t="str">
        <f ca="1"/>
        <v/>
      </c>
      <c r="BW5" s="30" t="str">
        <f ca="1"/>
        <v/>
      </c>
      <c r="BX5" s="30" t="str">
        <f ca="1"/>
        <v/>
      </c>
      <c r="BY5" s="30" t="str">
        <f ca="1"/>
        <v/>
      </c>
      <c r="BZ5" s="30" t="str">
        <f ca="1"/>
        <v/>
      </c>
      <c r="CA5" s="30" t="str">
        <f ca="1"/>
        <v/>
      </c>
      <c r="CB5" s="30" t="str">
        <f ca="1"/>
        <v/>
      </c>
      <c r="CC5" s="30" t="str">
        <f ca="1"/>
        <v/>
      </c>
      <c r="CD5" s="30" t="str">
        <f ca="1"/>
        <v/>
      </c>
      <c r="CE5" s="30" t="str">
        <f ca="1"/>
        <v/>
      </c>
      <c r="CF5" s="30" t="str">
        <f ca="1"/>
        <v/>
      </c>
      <c r="CG5" s="30" t="str">
        <f ca="1"/>
        <v/>
      </c>
      <c r="CH5" s="30" t="str">
        <f ca="1"/>
        <v/>
      </c>
      <c r="CI5" s="30" t="str">
        <f ca="1"/>
        <v/>
      </c>
      <c r="CJ5" s="30" t="str">
        <f ca="1"/>
        <v/>
      </c>
      <c r="CK5" s="30" t="str">
        <f ca="1"/>
        <v/>
      </c>
      <c r="CL5" s="30" t="str">
        <f ca="1"/>
        <v/>
      </c>
      <c r="CM5" s="30" t="str">
        <f ca="1"/>
        <v/>
      </c>
      <c r="CN5" s="30" t="str">
        <f ca="1"/>
        <v/>
      </c>
      <c r="CO5" s="30" t="str">
        <f ca="1"/>
        <v/>
      </c>
      <c r="CP5" s="30" t="str">
        <f ca="1"/>
        <v/>
      </c>
      <c r="CQ5" s="30" t="str">
        <f ca="1"/>
        <v/>
      </c>
      <c r="CR5" s="30" t="str">
        <f ca="1"/>
        <v/>
      </c>
      <c r="CS5" s="30" t="str">
        <f ca="1"/>
        <v/>
      </c>
      <c r="CT5" s="31" cm="1">
        <f t="array" aca="1" ref="CT5" ca="1">SUMPRODUCT(COUNTIF($AY5:$CS5,Training!$C$3:$E$3))</f>
        <v>0</v>
      </c>
      <c r="CU5" s="31" cm="1">
        <f t="array" aca="1" ref="CU5" ca="1">SUMPRODUCT(COUNTIF($AY5:$CS5,Training!$C$4:$E$4))</f>
        <v>0</v>
      </c>
      <c r="CV5" s="31" cm="1">
        <f t="array" aca="1" ref="CV5" ca="1">SUMPRODUCT(COUNTIF($AY5:$CS5,Training!$C$5:$E$5))</f>
        <v>0</v>
      </c>
      <c r="CW5" s="31" cm="1">
        <f t="array" aca="1" ref="CW5" ca="1">SUMPRODUCT(COUNTIF($AY5:$CS5,Training!$C$6:$E$6))</f>
        <v>0</v>
      </c>
      <c r="CX5" s="31" cm="1">
        <f t="array" aca="1" ref="CX5" ca="1">SUMPRODUCT(COUNTIF($AY5:$CS5,Training!$C$7:$E$7))</f>
        <v>0</v>
      </c>
      <c r="CY5" s="31" cm="1">
        <f t="array" aca="1" ref="CY5" ca="1">SUMPRODUCT(COUNTIF($AY5:$CS5,Training!$C$8:$E$8))</f>
        <v>0</v>
      </c>
      <c r="CZ5" s="31" cm="1">
        <f t="array" aca="1" ref="CZ5" ca="1">SUMPRODUCT(COUNTIF($AY5:$CS5,Training!$C$9:$E$9))</f>
        <v>0</v>
      </c>
      <c r="DA5" s="31" cm="1">
        <f t="array" aca="1" ref="DA5" ca="1">SUMPRODUCT(COUNTIF($AY5:$CS5,Training!$C$10:$E$10))</f>
        <v>0</v>
      </c>
      <c r="DB5" s="31" cm="1">
        <f t="array" aca="1" ref="DB5" ca="1">SUMPRODUCT(COUNTIF($AY5:$CS5,Training!$C$11:$E$11))</f>
        <v>0</v>
      </c>
      <c r="DC5" s="31" cm="1">
        <f t="array" aca="1" ref="DC5" ca="1">SUMPRODUCT(COUNTIF($AY5:$CS5,Training!$C$2:$E$2))</f>
        <v>0</v>
      </c>
      <c r="DD5" s="31" cm="1">
        <f t="array" aca="1" ref="DD5" ca="1">SUMPRODUCT(COUNTIF($AY5:$CS5,Training!#REF!))</f>
        <v>0</v>
      </c>
      <c r="DE5" s="31" cm="1">
        <f t="array" aca="1" ref="DE5" ca="1">SUMPRODUCT(COUNTIF($AY5:$CS5,Training!$C$12:$E$12))</f>
        <v>1</v>
      </c>
      <c r="DF5" s="31" cm="1">
        <f t="array" aca="1" ref="DF5" ca="1">SUMPRODUCT(COUNTIF($AY5:$CS5,Training!$C$13:$E$13))</f>
        <v>0</v>
      </c>
      <c r="DG5" s="31" cm="1">
        <f t="array" aca="1" ref="DG5" ca="1">SUMPRODUCT(COUNTIF($AY5:$CS5,Training!$C$14:$E$14))</f>
        <v>0</v>
      </c>
      <c r="DH5" s="31" cm="1">
        <f t="array" aca="1" ref="DH5" ca="1">SUMPRODUCT(COUNTIF($AY5:$CS5,Training!$C$15:$E$15))</f>
        <v>0</v>
      </c>
      <c r="DI5" s="31" cm="1">
        <f t="array" aca="1" ref="DI5" ca="1">SUMPRODUCT(COUNTIF($AY5:$CS5,Training!$C$16:$E$16))</f>
        <v>0</v>
      </c>
      <c r="DJ5" s="30" t="str" cm="1">
        <f t="array" aca="1" ref="DJ5" ca="1">IF(COUNTIF(D5:AX5,1)=0,IF($D5:$AX5=2,D$1:AX$1,""),"")</f>
        <v/>
      </c>
      <c r="FE5" s="31" cm="1">
        <f t="array" aca="1" ref="FE5" ca="1">SUMPRODUCT(COUNTIF($DJ5:$FD5,Training!$C$3:$E$3))</f>
        <v>0</v>
      </c>
      <c r="FF5" s="31" cm="1">
        <f t="array" aca="1" ref="FF5" ca="1">SUMPRODUCT(COUNTIF($DJ5:$FD5,Training!$C$4:$E$4))</f>
        <v>0</v>
      </c>
      <c r="FG5" s="31" cm="1">
        <f t="array" aca="1" ref="FG5" ca="1">SUMPRODUCT(COUNTIF($DJ5:$FD5,Training!$C$5:$E$5))</f>
        <v>0</v>
      </c>
      <c r="FH5" s="31" cm="1">
        <f t="array" aca="1" ref="FH5" ca="1">SUMPRODUCT(COUNTIF($DJ5:$FD5,Training!$C$6:$E$6))</f>
        <v>0</v>
      </c>
      <c r="FI5" s="31" cm="1">
        <f t="array" aca="1" ref="FI5" ca="1">SUMPRODUCT(COUNTIF($DJ5:$FD5,Training!$C$7:$E$7))</f>
        <v>0</v>
      </c>
      <c r="FJ5" s="31" cm="1">
        <f t="array" aca="1" ref="FJ5" ca="1">SUMPRODUCT(COUNTIF($DJ5:$FD5,Training!$C$8:$E$8))</f>
        <v>0</v>
      </c>
      <c r="FK5" s="31" cm="1">
        <f t="array" aca="1" ref="FK5" ca="1">SUMPRODUCT(COUNTIF($DJ5:$FD5,Training!$C$9:$E$9))</f>
        <v>0</v>
      </c>
      <c r="FL5" s="31" cm="1">
        <f t="array" aca="1" ref="FL5" ca="1">SUMPRODUCT(COUNTIF($DJ5:$FD5,Training!$C$10:$E$10))</f>
        <v>0</v>
      </c>
      <c r="FM5" s="31" cm="1">
        <f t="array" aca="1" ref="FM5" ca="1">SUMPRODUCT(COUNTIF($DJ5:$FD5,Training!$C$11:$E$11))</f>
        <v>0</v>
      </c>
      <c r="FN5" s="31" cm="1">
        <f t="array" aca="1" ref="FN5" ca="1">SUMPRODUCT(COUNTIF($DJ5:$FD5,Training!$C$2:$E$2))</f>
        <v>0</v>
      </c>
      <c r="FO5" s="31" cm="1">
        <f t="array" aca="1" ref="FO5" ca="1">SUMPRODUCT(COUNTIF($DJ5:$FD5,Training!#REF!))</f>
        <v>0</v>
      </c>
      <c r="FP5" s="31" cm="1">
        <f t="array" aca="1" ref="FP5" ca="1">SUMPRODUCT(COUNTIF($DJ5:$FD5,Training!$C$12:$E$12))</f>
        <v>0</v>
      </c>
      <c r="FQ5" s="31" cm="1">
        <f t="array" aca="1" ref="FQ5" ca="1">SUMPRODUCT(COUNTIF($DJ5:$FD5,Training!$C$13:$E$13))</f>
        <v>0</v>
      </c>
      <c r="FR5" s="31" cm="1">
        <f t="array" aca="1" ref="FR5" ca="1">SUMPRODUCT(COUNTIF($DJ5:$FD5,Training!$C$14:$E$14))</f>
        <v>0</v>
      </c>
      <c r="FS5" s="31" cm="1">
        <f t="array" aca="1" ref="FS5" ca="1">SUMPRODUCT(COUNTIF($DJ5:$FD5,Training!$C$15:$E$15))</f>
        <v>0</v>
      </c>
      <c r="FT5" s="31" cm="1">
        <f t="array" aca="1" ref="FT5" ca="1">SUMPRODUCT(COUNTIF($DJ5:$FD5,Training!$C$16:$E$16))</f>
        <v>0</v>
      </c>
    </row>
    <row r="6" spans="1:176" x14ac:dyDescent="0.25">
      <c r="A6" s="32" t="str">
        <f>IF(WeightedParse!A6&gt;"",WeightedParse!A6,"")</f>
        <v>Aaron Leggett</v>
      </c>
      <c r="B6" s="49" t="str">
        <f>IF('Weighted Summary'!A6&gt;"",'Weighted Summary'!F6,"")</f>
        <v>NNCB</v>
      </c>
      <c r="C6" s="39" t="str">
        <f t="shared" ca="1" si="0"/>
        <v>Defensive Positioning</v>
      </c>
      <c r="D6" s="37">
        <f ca="1">IF($A6&gt;"",IF(ISERROR(HLOOKUP(D$1,INDIRECT("Roles!$B$"&amp;MATCH($B6,Roles!$A:$A,0)&amp;":$AF$"&amp;MATCH($B6,Roles!$A:$A,0)),1,FALSE))=FALSE,IF(SquadExport!G6&lt;10,1,IF(SquadExport!G6&lt;15,2,IF(SquadExport!G6&lt;=20,3,""))),0),"")</f>
        <v>0</v>
      </c>
      <c r="E6" s="37">
        <f ca="1">IF($A6&gt;"",IF(ISERROR(HLOOKUP(E$1,INDIRECT("Roles!$B$"&amp;MATCH($B6,Roles!$A:$A,0)&amp;":$AF$"&amp;MATCH($B6,Roles!$A:$A,0)),1,FALSE))=FALSE,IF(SquadExport!H6&lt;10,1,IF(SquadExport!H6&lt;15,2,IF(SquadExport!H6&lt;=20,3,""))),0),"")</f>
        <v>0</v>
      </c>
      <c r="F6" s="37">
        <f ca="1">IF($A6&gt;"",IF(ISERROR(HLOOKUP(F$1,INDIRECT("Roles!$B$"&amp;MATCH($B6,Roles!$A:$A,0)&amp;":$AF$"&amp;MATCH($B6,Roles!$A:$A,0)),1,FALSE))=FALSE,IF(SquadExport!I6&lt;10,1,IF(SquadExport!I6&lt;15,2,IF(SquadExport!I6&lt;=20,3,""))),0),"")</f>
        <v>0</v>
      </c>
      <c r="G6" s="37">
        <f ca="1">IF($A6&gt;"",IF(ISERROR(HLOOKUP(G$1,INDIRECT("Roles!$B$"&amp;MATCH($B6,Roles!$A:$A,0)&amp;":$AF$"&amp;MATCH($B6,Roles!$A:$A,0)),1,FALSE))=FALSE,IF(SquadExport!J6&lt;10,1,IF(SquadExport!J6&lt;15,2,IF(SquadExport!J6&lt;=20,3,""))),0),"")</f>
        <v>0</v>
      </c>
      <c r="H6" s="37">
        <f ca="1">IF($A6&gt;"",IF(ISERROR(HLOOKUP(H$1,INDIRECT("Roles!$B$"&amp;MATCH($B6,Roles!$A:$A,0)&amp;":$AF$"&amp;MATCH($B6,Roles!$A:$A,0)),1,FALSE))=FALSE,IF(SquadExport!K6&lt;10,1,IF(SquadExport!K6&lt;15,2,IF(SquadExport!K6&lt;=20,3,""))),0),"")</f>
        <v>0</v>
      </c>
      <c r="I6" s="37">
        <f ca="1">IF($A6&gt;"",IF(ISERROR(HLOOKUP(I$1,INDIRECT("Roles!$B$"&amp;MATCH($B6,Roles!$A:$A,0)&amp;":$AF$"&amp;MATCH($B6,Roles!$A:$A,0)),1,FALSE))=FALSE,IF(SquadExport!L6&lt;10,1,IF(SquadExport!L6&lt;15,2,IF(SquadExport!L6&lt;=20,3,""))),0),"")</f>
        <v>0</v>
      </c>
      <c r="J6" s="37">
        <f ca="1">IF($A6&gt;"",IF(ISERROR(HLOOKUP(J$1,INDIRECT("Roles!$B$"&amp;MATCH($B6,Roles!$A:$A,0)&amp;":$AF$"&amp;MATCH($B6,Roles!$A:$A,0)),1,FALSE))=FALSE,IF(SquadExport!M6&lt;10,1,IF(SquadExport!M6&lt;15,2,IF(SquadExport!M6&lt;=20,3,""))),0),"")</f>
        <v>2</v>
      </c>
      <c r="K6" s="37">
        <f ca="1">IF($A6&gt;"",IF(ISERROR(HLOOKUP(K$1,INDIRECT("Roles!$B$"&amp;MATCH($B6,Roles!$A:$A,0)&amp;":$AF$"&amp;MATCH($B6,Roles!$A:$A,0)),1,FALSE))=FALSE,IF(SquadExport!N6&lt;10,1,IF(SquadExport!N6&lt;15,2,IF(SquadExport!N6&lt;=20,3,""))),0),"")</f>
        <v>0</v>
      </c>
      <c r="L6" s="37">
        <f ca="1">IF($A6&gt;"",IF(ISERROR(HLOOKUP(L$1,INDIRECT("Roles!$B$"&amp;MATCH($B6,Roles!$A:$A,0)&amp;":$AF$"&amp;MATCH($B6,Roles!$A:$A,0)),1,FALSE))=FALSE,IF(SquadExport!O6&lt;10,1,IF(SquadExport!O6&lt;15,2,IF(SquadExport!O6&lt;=20,3,""))),0),"")</f>
        <v>0</v>
      </c>
      <c r="M6" s="37">
        <f ca="1">IF($A6&gt;"",IF(ISERROR(HLOOKUP(M$1,INDIRECT("Roles!$B$"&amp;MATCH($B6,Roles!$A:$A,0)&amp;":$AF$"&amp;MATCH($B6,Roles!$A:$A,0)),1,FALSE))=FALSE,IF(SquadExport!P6&lt;10,1,IF(SquadExport!P6&lt;15,2,IF(SquadExport!P6&lt;=20,3,""))),0),"")</f>
        <v>1</v>
      </c>
      <c r="N6" s="37">
        <f ca="1">IF($A6&gt;"",IF(ISERROR(HLOOKUP(N$1,INDIRECT("Roles!$B$"&amp;MATCH($B6,Roles!$A:$A,0)&amp;":$AF$"&amp;MATCH($B6,Roles!$A:$A,0)),1,FALSE))=FALSE,IF(SquadExport!Q6&lt;10,1,IF(SquadExport!Q6&lt;15,2,IF(SquadExport!Q6&lt;=20,3,""))),0),"")</f>
        <v>0</v>
      </c>
      <c r="O6" s="37">
        <f ca="1">IF($A6&gt;"",IF(ISERROR(HLOOKUP(O$1,INDIRECT("Roles!$B$"&amp;MATCH($B6,Roles!$A:$A,0)&amp;":$AF$"&amp;MATCH($B6,Roles!$A:$A,0)),1,FALSE))=FALSE,IF(SquadExport!R6&lt;10,1,IF(SquadExport!R6&lt;15,2,IF(SquadExport!R6&lt;=20,3,""))),0),"")</f>
        <v>0</v>
      </c>
      <c r="P6" s="37">
        <f ca="1">IF($A6&gt;"",IF(ISERROR(HLOOKUP(P$1,INDIRECT("Roles!$B$"&amp;MATCH($B6,Roles!$A:$A,0)&amp;":$AF$"&amp;MATCH($B6,Roles!$A:$A,0)),1,FALSE))=FALSE,IF(SquadExport!S6&lt;10,1,IF(SquadExport!S6&lt;15,2,IF(SquadExport!S6&lt;=20,3,""))),0),"")</f>
        <v>2</v>
      </c>
      <c r="Q6" s="37">
        <f ca="1">IF($A6&gt;"",IF(ISERROR(HLOOKUP(Q$1,INDIRECT("Roles!$B$"&amp;MATCH($B6,Roles!$A:$A,0)&amp;":$AF$"&amp;MATCH($B6,Roles!$A:$A,0)),1,FALSE))=FALSE,IF(SquadExport!T6&lt;10,1,IF(SquadExport!T6&lt;15,2,IF(SquadExport!T6&lt;=20,3,""))),0),"")</f>
        <v>0</v>
      </c>
      <c r="R6" s="37">
        <f ca="1">IF($A6&gt;"",IF(ISERROR(HLOOKUP(R$1,INDIRECT("Roles!$B$"&amp;MATCH($B6,Roles!$A:$A,0)&amp;":$AF$"&amp;MATCH($B6,Roles!$A:$A,0)),1,FALSE))=FALSE,IF(SquadExport!U6&lt;10,1,IF(SquadExport!U6&lt;15,2,IF(SquadExport!U6&lt;=20,3,""))),0),"")</f>
        <v>1</v>
      </c>
      <c r="S6" s="37">
        <f ca="1">IF($A6&gt;"",IF(ISERROR(HLOOKUP(S$1,INDIRECT("Roles!$B$"&amp;MATCH($B6,Roles!$A:$A,0)&amp;":$AF$"&amp;MATCH($B6,Roles!$A:$A,0)),1,FALSE))=FALSE,IF(SquadExport!V6&lt;10,1,IF(SquadExport!V6&lt;15,2,IF(SquadExport!V6&lt;=20,3,""))),0),"")</f>
        <v>1</v>
      </c>
      <c r="T6" s="37">
        <f ca="1">IF($A6&gt;"",IF(ISERROR(HLOOKUP(T$1,INDIRECT("Roles!$B$"&amp;MATCH($B6,Roles!$A:$A,0)&amp;":$AF$"&amp;MATCH($B6,Roles!$A:$A,0)),1,FALSE))=FALSE,IF(SquadExport!W6&lt;10,1,IF(SquadExport!W6&lt;15,2,IF(SquadExport!W6&lt;=20,3,""))),0),"")</f>
        <v>1</v>
      </c>
      <c r="U6" s="37">
        <f ca="1">IF($A6&gt;"",IF(ISERROR(HLOOKUP(U$1,INDIRECT("Roles!$B$"&amp;MATCH($B6,Roles!$A:$A,0)&amp;":$AF$"&amp;MATCH($B6,Roles!$A:$A,0)),1,FALSE))=FALSE,IF(SquadExport!X6&lt;10,1,IF(SquadExport!X6&lt;15,2,IF(SquadExport!X6&lt;=20,3,""))),0),"")</f>
        <v>0</v>
      </c>
      <c r="V6" s="37">
        <f ca="1">IF($A6&gt;"",IF(ISERROR(HLOOKUP(V$1,INDIRECT("Roles!$B$"&amp;MATCH($B6,Roles!$A:$A,0)&amp;":$AF$"&amp;MATCH($B6,Roles!$A:$A,0)),1,FALSE))=FALSE,IF(SquadExport!Y6&lt;10,1,IF(SquadExport!Y6&lt;15,2,IF(SquadExport!Y6&lt;=20,3,""))),0),"")</f>
        <v>1</v>
      </c>
      <c r="W6" s="37">
        <f ca="1">IF($A6&gt;"",IF(ISERROR(HLOOKUP(W$1,INDIRECT("Roles!$B$"&amp;MATCH($B6,Roles!$A:$A,0)&amp;":$AF$"&amp;MATCH($B6,Roles!$A:$A,0)),1,FALSE))=FALSE,IF(SquadExport!Z6&lt;10,1,IF(SquadExport!Z6&lt;15,2,IF(SquadExport!Z6&lt;=20,3,""))),0),"")</f>
        <v>0</v>
      </c>
      <c r="X6" s="37">
        <f ca="1">IF($A6&gt;"",IF(ISERROR(HLOOKUP(X$1,INDIRECT("Roles!$B$"&amp;MATCH($B6,Roles!$A:$A,0)&amp;":$AF$"&amp;MATCH($B6,Roles!$A:$A,0)),1,FALSE))=FALSE,IF(SquadExport!AA6&lt;10,1,IF(SquadExport!AA6&lt;15,2,IF(SquadExport!AA6&lt;=20,3,""))),0),"")</f>
        <v>0</v>
      </c>
      <c r="Y6" s="37">
        <f ca="1">IF($A6&gt;"",IF(ISERROR(HLOOKUP(Y$1,INDIRECT("Roles!$B$"&amp;MATCH($B6,Roles!$A:$A,0)&amp;":$AF$"&amp;MATCH($B6,Roles!$A:$A,0)),1,FALSE))=FALSE,IF(SquadExport!AB6&lt;10,1,IF(SquadExport!AB6&lt;15,2,IF(SquadExport!AB6&lt;=20,3,""))),0),"")</f>
        <v>0</v>
      </c>
      <c r="Z6" s="37">
        <f ca="1">IF($A6&gt;"",IF(ISERROR(HLOOKUP(Z$1,INDIRECT("Roles!$B$"&amp;MATCH($B6,Roles!$A:$A,0)&amp;":$AF$"&amp;MATCH($B6,Roles!$A:$A,0)),1,FALSE))=FALSE,IF(SquadExport!AC6&lt;10,1,IF(SquadExport!AC6&lt;15,2,IF(SquadExport!AC6&lt;=20,3,""))),0),"")</f>
        <v>0</v>
      </c>
      <c r="AA6" s="37">
        <f ca="1">IF($A6&gt;"",IF(ISERROR(HLOOKUP(AA$1,INDIRECT("Roles!$B$"&amp;MATCH($B6,Roles!$A:$A,0)&amp;":$AF$"&amp;MATCH($B6,Roles!$A:$A,0)),1,FALSE))=FALSE,IF(SquadExport!AD6&lt;10,1,IF(SquadExport!AD6&lt;15,2,IF(SquadExport!AD6&lt;=20,3,""))),0),"")</f>
        <v>0</v>
      </c>
      <c r="AB6" s="37">
        <f ca="1">IF($A6&gt;"",IF(ISERROR(HLOOKUP(AB$1,INDIRECT("Roles!$B$"&amp;MATCH($B6,Roles!$A:$A,0)&amp;":$AF$"&amp;MATCH($B6,Roles!$A:$A,0)),1,FALSE))=FALSE,IF(SquadExport!AE6&lt;10,1,IF(SquadExport!AE6&lt;15,2,IF(SquadExport!AE6&lt;=20,3,""))),0),"")</f>
        <v>1</v>
      </c>
      <c r="AC6" s="37">
        <f ca="1">IF($A6&gt;"",IF(ISERROR(HLOOKUP(AC$1,INDIRECT("Roles!$B$"&amp;MATCH($B6,Roles!$A:$A,0)&amp;":$AF$"&amp;MATCH($B6,Roles!$A:$A,0)),1,FALSE))=FALSE,IF(SquadExport!AF6&lt;10,1,IF(SquadExport!AF6&lt;15,2,IF(SquadExport!AF6&lt;=20,3,""))),0),"")</f>
        <v>0</v>
      </c>
      <c r="AD6" s="37">
        <f ca="1">IF($A6&gt;"",IF(ISERROR(HLOOKUP(AD$1,INDIRECT("Roles!$B$"&amp;MATCH($B6,Roles!$A:$A,0)&amp;":$AF$"&amp;MATCH($B6,Roles!$A:$A,0)),1,FALSE))=FALSE,IF(SquadExport!AG6&lt;10,1,IF(SquadExport!AG6&lt;15,2,IF(SquadExport!AG6&lt;=20,3,""))),0),"")</f>
        <v>0</v>
      </c>
      <c r="AE6" s="37">
        <f ca="1">IF($A6&gt;"",IF(ISERROR(HLOOKUP(AE$1,INDIRECT("Roles!$B$"&amp;MATCH($B6,Roles!$A:$A,0)&amp;":$AF$"&amp;MATCH($B6,Roles!$A:$A,0)),1,FALSE))=FALSE,IF(SquadExport!AH6&lt;10,1,IF(SquadExport!AH6&lt;15,2,IF(SquadExport!AH6&lt;=20,3,""))),0),"")</f>
        <v>0</v>
      </c>
      <c r="AF6" s="37">
        <f ca="1">IF($A6&gt;"",IF(ISERROR(HLOOKUP(AF$1,INDIRECT("Roles!$B$"&amp;MATCH($B6,Roles!$A:$A,0)&amp;":$AF$"&amp;MATCH($B6,Roles!$A:$A,0)),1,FALSE))=FALSE,IF(SquadExport!AI6&lt;10,1,IF(SquadExport!AI6&lt;15,2,IF(SquadExport!AI6&lt;=20,3,""))),0),"")</f>
        <v>0</v>
      </c>
      <c r="AG6" s="37">
        <f ca="1">IF($A6&gt;"",IF(ISERROR(HLOOKUP(AG$1,INDIRECT("Roles!$B$"&amp;MATCH($B6,Roles!$A:$A,0)&amp;":$AF$"&amp;MATCH($B6,Roles!$A:$A,0)),1,FALSE))=FALSE,IF(SquadExport!AJ6&lt;10,1,IF(SquadExport!AJ6&lt;15,2,IF(SquadExport!AJ6&lt;=20,3,""))),0),"")</f>
        <v>0</v>
      </c>
      <c r="AH6" s="37">
        <f ca="1">IF($A6&gt;"",IF(ISERROR(HLOOKUP(AH$1,INDIRECT("Roles!$B$"&amp;MATCH($B6,Roles!$A:$A,0)&amp;":$AF$"&amp;MATCH($B6,Roles!$A:$A,0)),1,FALSE))=FALSE,IF(SquadExport!AK6&lt;10,1,IF(SquadExport!AK6&lt;15,2,IF(SquadExport!AK6&lt;=20,3,""))),0),"")</f>
        <v>0</v>
      </c>
      <c r="AI6" s="37">
        <f ca="1">IF($A6&gt;"",IF(ISERROR(HLOOKUP(AI$1,INDIRECT("Roles!$B$"&amp;MATCH($B6,Roles!$A:$A,0)&amp;":$AF$"&amp;MATCH($B6,Roles!$A:$A,0)),1,FALSE))=FALSE,IF(SquadExport!AL6&lt;10,1,IF(SquadExport!AL6&lt;15,2,IF(SquadExport!AL6&lt;=20,3,""))),0),"")</f>
        <v>2</v>
      </c>
      <c r="AJ6" s="37">
        <f ca="1">IF($A6&gt;"",IF(ISERROR(HLOOKUP(AJ$1,INDIRECT("Roles!$B$"&amp;MATCH($B6,Roles!$A:$A,0)&amp;":$AF$"&amp;MATCH($B6,Roles!$A:$A,0)),1,FALSE))=FALSE,IF(SquadExport!AM6&lt;10,1,IF(SquadExport!AM6&lt;15,2,IF(SquadExport!AM6&lt;=20,3,""))),0),"")</f>
        <v>0</v>
      </c>
      <c r="AK6" s="37">
        <f ca="1">IF($A6&gt;"",IF(ISERROR(HLOOKUP(AK$1,INDIRECT("Roles!$B$"&amp;MATCH($B6,Roles!$A:$A,0)&amp;":$AF$"&amp;MATCH($B6,Roles!$A:$A,0)),1,FALSE))=FALSE,IF(SquadExport!AN6&lt;10,1,IF(SquadExport!AN6&lt;15,2,IF(SquadExport!AN6&lt;=20,3,""))),0),"")</f>
        <v>1</v>
      </c>
      <c r="AL6" s="37">
        <f ca="1">IF($A6&gt;"",IF(ISERROR(HLOOKUP(AL$1,INDIRECT("Roles!$B$"&amp;MATCH($B6,Roles!$A:$A,0)&amp;":$AF$"&amp;MATCH($B6,Roles!$A:$A,0)),1,FALSE))=FALSE,IF(SquadExport!AO6&lt;10,1,IF(SquadExport!AO6&lt;15,2,IF(SquadExport!AO6&lt;=20,3,""))),0),"")</f>
        <v>0</v>
      </c>
      <c r="AM6" s="37">
        <f ca="1">IF($A6&gt;"",IF(ISERROR(HLOOKUP(AM$1,INDIRECT("Roles!$B$"&amp;MATCH($B6,Roles!$A:$A,0)&amp;":$AF$"&amp;MATCH($B6,Roles!$A:$A,0)),1,FALSE))=FALSE,IF(SquadExport!AP6&lt;10,1,IF(SquadExport!AP6&lt;15,2,IF(SquadExport!AP6&lt;=20,3,""))),0),"")</f>
        <v>1</v>
      </c>
      <c r="AN6" s="37">
        <f ca="1">IF($A6&gt;"",IF(ISERROR(HLOOKUP(AN$1,INDIRECT("Roles!$B$"&amp;MATCH($B6,Roles!$A:$A,0)&amp;":$AF$"&amp;MATCH($B6,Roles!$A:$A,0)),1,FALSE))=FALSE,IF(SquadExport!AQ6&lt;10,1,IF(SquadExport!AQ6&lt;15,2,IF(SquadExport!AQ6&lt;=20,3,""))),0),"")</f>
        <v>0</v>
      </c>
      <c r="AO6" s="37">
        <f ca="1">IF($A6&gt;"",IF(ISERROR(HLOOKUP(AO$1,INDIRECT("Roles!$B$"&amp;MATCH($B6,Roles!$A:$A,0)&amp;":$AF$"&amp;MATCH($B6,Roles!$A:$A,0)),1,FALSE))=FALSE,IF(SquadExport!AR6&lt;10,1,IF(SquadExport!AR6&lt;15,2,IF(SquadExport!AR6&lt;=20,3,""))),0),"")</f>
        <v>0</v>
      </c>
      <c r="AP6" s="37">
        <f ca="1">IF($A6&gt;"",IF(ISERROR(HLOOKUP(AP$1,INDIRECT("Roles!$B$"&amp;MATCH($B6,Roles!$A:$A,0)&amp;":$AF$"&amp;MATCH($B6,Roles!$A:$A,0)),1,FALSE))=FALSE,IF(SquadExport!AS6&lt;10,1,IF(SquadExport!AS6&lt;15,2,IF(SquadExport!AS6&lt;=20,3,""))),0),"")</f>
        <v>0</v>
      </c>
      <c r="AQ6" s="37">
        <f ca="1">IF($A6&gt;"",IF(ISERROR(HLOOKUP(AQ$1,INDIRECT("Roles!$B$"&amp;MATCH($B6,Roles!$A:$A,0)&amp;":$AF$"&amp;MATCH($B6,Roles!$A:$A,0)),1,FALSE))=FALSE,IF(SquadExport!AT6&lt;10,1,IF(SquadExport!AT6&lt;15,2,IF(SquadExport!AT6&lt;=20,3,""))),0),"")</f>
        <v>0</v>
      </c>
      <c r="AR6" s="37">
        <f ca="1">IF($A6&gt;"",IF(ISERROR(HLOOKUP(AR$1,INDIRECT("Roles!$B$"&amp;MATCH($B6,Roles!$A:$A,0)&amp;":$AF$"&amp;MATCH($B6,Roles!$A:$A,0)),1,FALSE))=FALSE,IF(SquadExport!AU6&lt;10,1,IF(SquadExport!AU6&lt;15,2,IF(SquadExport!AU6&lt;=20,3,""))),0),"")</f>
        <v>0</v>
      </c>
      <c r="AS6" s="37">
        <f ca="1">IF($A6&gt;"",IF(ISERROR(HLOOKUP(AS$1,INDIRECT("Roles!$B$"&amp;MATCH($B6,Roles!$A:$A,0)&amp;":$AF$"&amp;MATCH($B6,Roles!$A:$A,0)),1,FALSE))=FALSE,IF(SquadExport!AV6&lt;10,1,IF(SquadExport!AV6&lt;15,2,IF(SquadExport!AV6&lt;=20,3,""))),0),"")</f>
        <v>0</v>
      </c>
      <c r="AT6" s="37">
        <f ca="1">IF($A6&gt;"",IF(ISERROR(HLOOKUP(AT$1,INDIRECT("Roles!$B$"&amp;MATCH($B6,Roles!$A:$A,0)&amp;":$AF$"&amp;MATCH($B6,Roles!$A:$A,0)),1,FALSE))=FALSE,IF(SquadExport!AW6&lt;10,1,IF(SquadExport!AW6&lt;15,2,IF(SquadExport!AW6&lt;=20,3,""))),0),"")</f>
        <v>0</v>
      </c>
      <c r="AU6" s="37">
        <f ca="1">IF($A6&gt;"",IF(ISERROR(HLOOKUP(AU$1,INDIRECT("Roles!$B$"&amp;MATCH($B6,Roles!$A:$A,0)&amp;":$AF$"&amp;MATCH($B6,Roles!$A:$A,0)),1,FALSE))=FALSE,IF(SquadExport!AX6&lt;10,1,IF(SquadExport!AX6&lt;15,2,IF(SquadExport!AX6&lt;=20,3,""))),0),"")</f>
        <v>0</v>
      </c>
      <c r="AV6" s="37">
        <f ca="1">IF($A6&gt;"",IF(ISERROR(HLOOKUP(AV$1,INDIRECT("Roles!$B$"&amp;MATCH($B6,Roles!$A:$A,0)&amp;":$AF$"&amp;MATCH($B6,Roles!$A:$A,0)),1,FALSE))=FALSE,IF(SquadExport!AY6&lt;10,1,IF(SquadExport!AY6&lt;15,2,IF(SquadExport!AY6&lt;=20,3,""))),0),"")</f>
        <v>0</v>
      </c>
      <c r="AW6" s="37">
        <f ca="1">IF($A6&gt;"",IF(ISERROR(HLOOKUP(AW$1,INDIRECT("Roles!$B$"&amp;MATCH($B6,Roles!$A:$A,0)&amp;":$AF$"&amp;MATCH($B6,Roles!$A:$A,0)),1,FALSE))=FALSE,IF(SquadExport!AZ6&lt;10,1,IF(SquadExport!AZ6&lt;15,2,IF(SquadExport!AZ6&lt;=20,3,""))),0),"")</f>
        <v>0</v>
      </c>
      <c r="AX6" s="37">
        <f ca="1">IF($A6&gt;"",IF(ISERROR(HLOOKUP(AX$1,INDIRECT("Roles!$B$"&amp;MATCH($B6,Roles!$A:$A,0)&amp;":$AF$"&amp;MATCH($B6,Roles!$A:$A,0)),1,FALSE))=FALSE,IF(SquadExport!BA6&lt;10,1,IF(SquadExport!BA6&lt;15,2,IF(SquadExport!BA6&lt;=20,3,""))),0),"")</f>
        <v>0</v>
      </c>
      <c r="AY6" s="30" t="str" cm="1">
        <f t="array" aca="1" ref="AY6:CS6" ca="1">IF($D6:$AX6=1,D$1:AX$1,"")</f>
        <v/>
      </c>
      <c r="AZ6" s="30" t="str">
        <f ca="1"/>
        <v/>
      </c>
      <c r="BA6" s="30" t="str">
        <f ca="1"/>
        <v/>
      </c>
      <c r="BB6" s="30" t="str">
        <f ca="1"/>
        <v/>
      </c>
      <c r="BC6" s="30" t="str">
        <f ca="1"/>
        <v/>
      </c>
      <c r="BD6" s="30" t="str">
        <f ca="1"/>
        <v/>
      </c>
      <c r="BE6" s="30" t="str">
        <f ca="1"/>
        <v/>
      </c>
      <c r="BF6" s="30" t="str">
        <f ca="1"/>
        <v/>
      </c>
      <c r="BG6" s="30" t="str">
        <f ca="1"/>
        <v/>
      </c>
      <c r="BH6" s="30" t="str">
        <f ca="1"/>
        <v>Mar</v>
      </c>
      <c r="BI6" s="30" t="str">
        <f ca="1"/>
        <v/>
      </c>
      <c r="BJ6" s="30" t="str">
        <f ca="1"/>
        <v/>
      </c>
      <c r="BK6" s="30" t="str">
        <f ca="1"/>
        <v/>
      </c>
      <c r="BL6" s="30" t="str">
        <f ca="1"/>
        <v/>
      </c>
      <c r="BM6" s="30" t="str">
        <f ca="1"/>
        <v>Agg</v>
      </c>
      <c r="BN6" s="30" t="str">
        <f ca="1"/>
        <v>Ant</v>
      </c>
      <c r="BO6" s="30" t="str">
        <f ca="1"/>
        <v>Bra</v>
      </c>
      <c r="BP6" s="30" t="str">
        <f ca="1"/>
        <v/>
      </c>
      <c r="BQ6" s="30" t="str">
        <f ca="1"/>
        <v>Cnt</v>
      </c>
      <c r="BR6" s="30" t="str">
        <f ca="1"/>
        <v/>
      </c>
      <c r="BS6" s="30" t="str">
        <f ca="1"/>
        <v/>
      </c>
      <c r="BT6" s="30" t="str">
        <f ca="1"/>
        <v/>
      </c>
      <c r="BU6" s="30" t="str">
        <f ca="1"/>
        <v/>
      </c>
      <c r="BV6" s="30" t="str">
        <f ca="1"/>
        <v/>
      </c>
      <c r="BW6" s="30" t="str">
        <f ca="1"/>
        <v>Pos</v>
      </c>
      <c r="BX6" s="30" t="str">
        <f ca="1"/>
        <v/>
      </c>
      <c r="BY6" s="30" t="str">
        <f ca="1"/>
        <v/>
      </c>
      <c r="BZ6" s="30" t="str">
        <f ca="1"/>
        <v/>
      </c>
      <c r="CA6" s="30" t="str">
        <f ca="1"/>
        <v/>
      </c>
      <c r="CB6" s="30" t="str">
        <f ca="1"/>
        <v/>
      </c>
      <c r="CC6" s="30" t="str">
        <f ca="1"/>
        <v/>
      </c>
      <c r="CD6" s="30" t="str">
        <f ca="1"/>
        <v/>
      </c>
      <c r="CE6" s="30" t="str">
        <f ca="1"/>
        <v/>
      </c>
      <c r="CF6" s="30" t="str">
        <f ca="1"/>
        <v>Pac</v>
      </c>
      <c r="CG6" s="30" t="str">
        <f ca="1"/>
        <v/>
      </c>
      <c r="CH6" s="30" t="str">
        <f ca="1"/>
        <v>Str</v>
      </c>
      <c r="CI6" s="30" t="str">
        <f ca="1"/>
        <v/>
      </c>
      <c r="CJ6" s="30" t="str">
        <f ca="1"/>
        <v/>
      </c>
      <c r="CK6" s="30" t="str">
        <f ca="1"/>
        <v/>
      </c>
      <c r="CL6" s="30" t="str">
        <f ca="1"/>
        <v/>
      </c>
      <c r="CM6" s="30" t="str">
        <f ca="1"/>
        <v/>
      </c>
      <c r="CN6" s="30" t="str">
        <f ca="1"/>
        <v/>
      </c>
      <c r="CO6" s="30" t="str">
        <f ca="1"/>
        <v/>
      </c>
      <c r="CP6" s="30" t="str">
        <f ca="1"/>
        <v/>
      </c>
      <c r="CQ6" s="30" t="str">
        <f ca="1"/>
        <v/>
      </c>
      <c r="CR6" s="30" t="str">
        <f ca="1"/>
        <v/>
      </c>
      <c r="CS6" s="30" t="str">
        <f ca="1"/>
        <v/>
      </c>
      <c r="CT6" s="31" cm="1">
        <f t="array" aca="1" ref="CT6" ca="1">SUMPRODUCT(COUNTIF($AY6:$CS6,Training!$C$3:$E$3))</f>
        <v>0</v>
      </c>
      <c r="CU6" s="31" cm="1">
        <f t="array" aca="1" ref="CU6" ca="1">SUMPRODUCT(COUNTIF($AY6:$CS6,Training!$C$4:$E$4))</f>
        <v>2</v>
      </c>
      <c r="CV6" s="31" cm="1">
        <f t="array" aca="1" ref="CV6" ca="1">SUMPRODUCT(COUNTIF($AY6:$CS6,Training!$C$5:$E$5))</f>
        <v>1</v>
      </c>
      <c r="CW6" s="31" cm="1">
        <f t="array" aca="1" ref="CW6" ca="1">SUMPRODUCT(COUNTIF($AY6:$CS6,Training!$C$6:$E$6))</f>
        <v>0</v>
      </c>
      <c r="CX6" s="31" cm="1">
        <f t="array" aca="1" ref="CX6" ca="1">SUMPRODUCT(COUNTIF($AY6:$CS6,Training!$C$7:$E$7))</f>
        <v>0</v>
      </c>
      <c r="CY6" s="31" cm="1">
        <f t="array" aca="1" ref="CY6" ca="1">SUMPRODUCT(COUNTIF($AY6:$CS6,Training!$C$8:$E$8))</f>
        <v>0</v>
      </c>
      <c r="CZ6" s="31" cm="1">
        <f t="array" aca="1" ref="CZ6" ca="1">SUMPRODUCT(COUNTIF($AY6:$CS6,Training!$C$9:$E$9))</f>
        <v>0</v>
      </c>
      <c r="DA6" s="31" cm="1">
        <f t="array" aca="1" ref="DA6" ca="1">SUMPRODUCT(COUNTIF($AY6:$CS6,Training!$C$10:$E$10))</f>
        <v>0</v>
      </c>
      <c r="DB6" s="31" cm="1">
        <f t="array" aca="1" ref="DB6" ca="1">SUMPRODUCT(COUNTIF($AY6:$CS6,Training!$C$11:$E$11))</f>
        <v>1</v>
      </c>
      <c r="DC6" s="31" cm="1">
        <f t="array" aca="1" ref="DC6" ca="1">SUMPRODUCT(COUNTIF($AY6:$CS6,Training!$C$2:$E$2))</f>
        <v>1</v>
      </c>
      <c r="DD6" s="31" cm="1">
        <f t="array" aca="1" ref="DD6" ca="1">SUMPRODUCT(COUNTIF($AY6:$CS6,Training!#REF!))</f>
        <v>0</v>
      </c>
      <c r="DE6" s="31" cm="1">
        <f t="array" aca="1" ref="DE6" ca="1">SUMPRODUCT(COUNTIF($AY6:$CS6,Training!$C$12:$E$12))</f>
        <v>2</v>
      </c>
      <c r="DF6" s="31" cm="1">
        <f t="array" aca="1" ref="DF6" ca="1">SUMPRODUCT(COUNTIF($AY6:$CS6,Training!$C$13:$E$13))</f>
        <v>1</v>
      </c>
      <c r="DG6" s="31" cm="1">
        <f t="array" aca="1" ref="DG6" ca="1">SUMPRODUCT(COUNTIF($AY6:$CS6,Training!$C$14:$E$14))</f>
        <v>0</v>
      </c>
      <c r="DH6" s="31" cm="1">
        <f t="array" aca="1" ref="DH6" ca="1">SUMPRODUCT(COUNTIF($AY6:$CS6,Training!$C$15:$E$15))</f>
        <v>0</v>
      </c>
      <c r="DI6" s="31" cm="1">
        <f t="array" aca="1" ref="DI6" ca="1">SUMPRODUCT(COUNTIF($AY6:$CS6,Training!$C$16:$E$16))</f>
        <v>0</v>
      </c>
      <c r="DJ6" s="30" t="str" cm="1">
        <f t="array" aca="1" ref="DJ6" ca="1">IF(COUNTIF(D6:AX6,1)=0,IF($D6:$AX6=2,D$1:AX$1,""),"")</f>
        <v/>
      </c>
      <c r="FE6" s="31" cm="1">
        <f t="array" aca="1" ref="FE6" ca="1">SUMPRODUCT(COUNTIF($DJ6:$FD6,Training!$C$3:$E$3))</f>
        <v>0</v>
      </c>
      <c r="FF6" s="31" cm="1">
        <f t="array" aca="1" ref="FF6" ca="1">SUMPRODUCT(COUNTIF($DJ6:$FD6,Training!$C$4:$E$4))</f>
        <v>0</v>
      </c>
      <c r="FG6" s="31" cm="1">
        <f t="array" aca="1" ref="FG6" ca="1">SUMPRODUCT(COUNTIF($DJ6:$FD6,Training!$C$5:$E$5))</f>
        <v>0</v>
      </c>
      <c r="FH6" s="31" cm="1">
        <f t="array" aca="1" ref="FH6" ca="1">SUMPRODUCT(COUNTIF($DJ6:$FD6,Training!$C$6:$E$6))</f>
        <v>0</v>
      </c>
      <c r="FI6" s="31" cm="1">
        <f t="array" aca="1" ref="FI6" ca="1">SUMPRODUCT(COUNTIF($DJ6:$FD6,Training!$C$7:$E$7))</f>
        <v>0</v>
      </c>
      <c r="FJ6" s="31" cm="1">
        <f t="array" aca="1" ref="FJ6" ca="1">SUMPRODUCT(COUNTIF($DJ6:$FD6,Training!$C$8:$E$8))</f>
        <v>0</v>
      </c>
      <c r="FK6" s="31" cm="1">
        <f t="array" aca="1" ref="FK6" ca="1">SUMPRODUCT(COUNTIF($DJ6:$FD6,Training!$C$9:$E$9))</f>
        <v>0</v>
      </c>
      <c r="FL6" s="31" cm="1">
        <f t="array" aca="1" ref="FL6" ca="1">SUMPRODUCT(COUNTIF($DJ6:$FD6,Training!$C$10:$E$10))</f>
        <v>0</v>
      </c>
      <c r="FM6" s="31" cm="1">
        <f t="array" aca="1" ref="FM6" ca="1">SUMPRODUCT(COUNTIF($DJ6:$FD6,Training!$C$11:$E$11))</f>
        <v>0</v>
      </c>
      <c r="FN6" s="31" cm="1">
        <f t="array" aca="1" ref="FN6" ca="1">SUMPRODUCT(COUNTIF($DJ6:$FD6,Training!$C$2:$E$2))</f>
        <v>0</v>
      </c>
      <c r="FO6" s="31" cm="1">
        <f t="array" aca="1" ref="FO6" ca="1">SUMPRODUCT(COUNTIF($DJ6:$FD6,Training!#REF!))</f>
        <v>0</v>
      </c>
      <c r="FP6" s="31" cm="1">
        <f t="array" aca="1" ref="FP6" ca="1">SUMPRODUCT(COUNTIF($DJ6:$FD6,Training!$C$12:$E$12))</f>
        <v>0</v>
      </c>
      <c r="FQ6" s="31" cm="1">
        <f t="array" aca="1" ref="FQ6" ca="1">SUMPRODUCT(COUNTIF($DJ6:$FD6,Training!$C$13:$E$13))</f>
        <v>0</v>
      </c>
      <c r="FR6" s="31" cm="1">
        <f t="array" aca="1" ref="FR6" ca="1">SUMPRODUCT(COUNTIF($DJ6:$FD6,Training!$C$14:$E$14))</f>
        <v>0</v>
      </c>
      <c r="FS6" s="31" cm="1">
        <f t="array" aca="1" ref="FS6" ca="1">SUMPRODUCT(COUNTIF($DJ6:$FD6,Training!$C$15:$E$15))</f>
        <v>0</v>
      </c>
      <c r="FT6" s="31" cm="1">
        <f t="array" aca="1" ref="FT6" ca="1">SUMPRODUCT(COUNTIF($DJ6:$FD6,Training!$C$16:$E$16))</f>
        <v>0</v>
      </c>
    </row>
    <row r="7" spans="1:176" x14ac:dyDescent="0.25">
      <c r="A7" s="32" t="str">
        <f>IF(WeightedParse!A7&gt;"",WeightedParse!A7,"")</f>
        <v>Joshua Smith</v>
      </c>
      <c r="B7" s="49" t="str">
        <f>IF('Weighted Summary'!A7&gt;"",'Weighted Summary'!F7,"")</f>
        <v>NNCB</v>
      </c>
      <c r="C7" s="39" t="str">
        <f t="shared" ca="1" si="0"/>
        <v>Endurance</v>
      </c>
      <c r="D7" s="37">
        <f ca="1">IF($A7&gt;"",IF(ISERROR(HLOOKUP(D$1,INDIRECT("Roles!$B$"&amp;MATCH($B7,Roles!$A:$A,0)&amp;":$AF$"&amp;MATCH($B7,Roles!$A:$A,0)),1,FALSE))=FALSE,IF(SquadExport!G7&lt;10,1,IF(SquadExport!G7&lt;15,2,IF(SquadExport!G7&lt;=20,3,""))),0),"")</f>
        <v>0</v>
      </c>
      <c r="E7" s="37">
        <f ca="1">IF($A7&gt;"",IF(ISERROR(HLOOKUP(E$1,INDIRECT("Roles!$B$"&amp;MATCH($B7,Roles!$A:$A,0)&amp;":$AF$"&amp;MATCH($B7,Roles!$A:$A,0)),1,FALSE))=FALSE,IF(SquadExport!H7&lt;10,1,IF(SquadExport!H7&lt;15,2,IF(SquadExport!H7&lt;=20,3,""))),0),"")</f>
        <v>0</v>
      </c>
      <c r="F7" s="37">
        <f ca="1">IF($A7&gt;"",IF(ISERROR(HLOOKUP(F$1,INDIRECT("Roles!$B$"&amp;MATCH($B7,Roles!$A:$A,0)&amp;":$AF$"&amp;MATCH($B7,Roles!$A:$A,0)),1,FALSE))=FALSE,IF(SquadExport!I7&lt;10,1,IF(SquadExport!I7&lt;15,2,IF(SquadExport!I7&lt;=20,3,""))),0),"")</f>
        <v>0</v>
      </c>
      <c r="G7" s="37">
        <f ca="1">IF($A7&gt;"",IF(ISERROR(HLOOKUP(G$1,INDIRECT("Roles!$B$"&amp;MATCH($B7,Roles!$A:$A,0)&amp;":$AF$"&amp;MATCH($B7,Roles!$A:$A,0)),1,FALSE))=FALSE,IF(SquadExport!J7&lt;10,1,IF(SquadExport!J7&lt;15,2,IF(SquadExport!J7&lt;=20,3,""))),0),"")</f>
        <v>0</v>
      </c>
      <c r="H7" s="37">
        <f ca="1">IF($A7&gt;"",IF(ISERROR(HLOOKUP(H$1,INDIRECT("Roles!$B$"&amp;MATCH($B7,Roles!$A:$A,0)&amp;":$AF$"&amp;MATCH($B7,Roles!$A:$A,0)),1,FALSE))=FALSE,IF(SquadExport!K7&lt;10,1,IF(SquadExport!K7&lt;15,2,IF(SquadExport!K7&lt;=20,3,""))),0),"")</f>
        <v>0</v>
      </c>
      <c r="I7" s="37">
        <f ca="1">IF($A7&gt;"",IF(ISERROR(HLOOKUP(I$1,INDIRECT("Roles!$B$"&amp;MATCH($B7,Roles!$A:$A,0)&amp;":$AF$"&amp;MATCH($B7,Roles!$A:$A,0)),1,FALSE))=FALSE,IF(SquadExport!L7&lt;10,1,IF(SquadExport!L7&lt;15,2,IF(SquadExport!L7&lt;=20,3,""))),0),"")</f>
        <v>0</v>
      </c>
      <c r="J7" s="37">
        <f ca="1">IF($A7&gt;"",IF(ISERROR(HLOOKUP(J$1,INDIRECT("Roles!$B$"&amp;MATCH($B7,Roles!$A:$A,0)&amp;":$AF$"&amp;MATCH($B7,Roles!$A:$A,0)),1,FALSE))=FALSE,IF(SquadExport!M7&lt;10,1,IF(SquadExport!M7&lt;15,2,IF(SquadExport!M7&lt;=20,3,""))),0),"")</f>
        <v>2</v>
      </c>
      <c r="K7" s="37">
        <f ca="1">IF($A7&gt;"",IF(ISERROR(HLOOKUP(K$1,INDIRECT("Roles!$B$"&amp;MATCH($B7,Roles!$A:$A,0)&amp;":$AF$"&amp;MATCH($B7,Roles!$A:$A,0)),1,FALSE))=FALSE,IF(SquadExport!N7&lt;10,1,IF(SquadExport!N7&lt;15,2,IF(SquadExport!N7&lt;=20,3,""))),0),"")</f>
        <v>0</v>
      </c>
      <c r="L7" s="37">
        <f ca="1">IF($A7&gt;"",IF(ISERROR(HLOOKUP(L$1,INDIRECT("Roles!$B$"&amp;MATCH($B7,Roles!$A:$A,0)&amp;":$AF$"&amp;MATCH($B7,Roles!$A:$A,0)),1,FALSE))=FALSE,IF(SquadExport!O7&lt;10,1,IF(SquadExport!O7&lt;15,2,IF(SquadExport!O7&lt;=20,3,""))),0),"")</f>
        <v>0</v>
      </c>
      <c r="M7" s="37">
        <f ca="1">IF($A7&gt;"",IF(ISERROR(HLOOKUP(M$1,INDIRECT("Roles!$B$"&amp;MATCH($B7,Roles!$A:$A,0)&amp;":$AF$"&amp;MATCH($B7,Roles!$A:$A,0)),1,FALSE))=FALSE,IF(SquadExport!P7&lt;10,1,IF(SquadExport!P7&lt;15,2,IF(SquadExport!P7&lt;=20,3,""))),0),"")</f>
        <v>2</v>
      </c>
      <c r="N7" s="37">
        <f ca="1">IF($A7&gt;"",IF(ISERROR(HLOOKUP(N$1,INDIRECT("Roles!$B$"&amp;MATCH($B7,Roles!$A:$A,0)&amp;":$AF$"&amp;MATCH($B7,Roles!$A:$A,0)),1,FALSE))=FALSE,IF(SquadExport!Q7&lt;10,1,IF(SquadExport!Q7&lt;15,2,IF(SquadExport!Q7&lt;=20,3,""))),0),"")</f>
        <v>0</v>
      </c>
      <c r="O7" s="37">
        <f ca="1">IF($A7&gt;"",IF(ISERROR(HLOOKUP(O$1,INDIRECT("Roles!$B$"&amp;MATCH($B7,Roles!$A:$A,0)&amp;":$AF$"&amp;MATCH($B7,Roles!$A:$A,0)),1,FALSE))=FALSE,IF(SquadExport!R7&lt;10,1,IF(SquadExport!R7&lt;15,2,IF(SquadExport!R7&lt;=20,3,""))),0),"")</f>
        <v>0</v>
      </c>
      <c r="P7" s="37">
        <f ca="1">IF($A7&gt;"",IF(ISERROR(HLOOKUP(P$1,INDIRECT("Roles!$B$"&amp;MATCH($B7,Roles!$A:$A,0)&amp;":$AF$"&amp;MATCH($B7,Roles!$A:$A,0)),1,FALSE))=FALSE,IF(SquadExport!S7&lt;10,1,IF(SquadExport!S7&lt;15,2,IF(SquadExport!S7&lt;=20,3,""))),0),"")</f>
        <v>2</v>
      </c>
      <c r="Q7" s="37">
        <f ca="1">IF($A7&gt;"",IF(ISERROR(HLOOKUP(Q$1,INDIRECT("Roles!$B$"&amp;MATCH($B7,Roles!$A:$A,0)&amp;":$AF$"&amp;MATCH($B7,Roles!$A:$A,0)),1,FALSE))=FALSE,IF(SquadExport!T7&lt;10,1,IF(SquadExport!T7&lt;15,2,IF(SquadExport!T7&lt;=20,3,""))),0),"")</f>
        <v>0</v>
      </c>
      <c r="R7" s="37">
        <f ca="1">IF($A7&gt;"",IF(ISERROR(HLOOKUP(R$1,INDIRECT("Roles!$B$"&amp;MATCH($B7,Roles!$A:$A,0)&amp;":$AF$"&amp;MATCH($B7,Roles!$A:$A,0)),1,FALSE))=FALSE,IF(SquadExport!U7&lt;10,1,IF(SquadExport!U7&lt;15,2,IF(SquadExport!U7&lt;=20,3,""))),0),"")</f>
        <v>2</v>
      </c>
      <c r="S7" s="37">
        <f ca="1">IF($A7&gt;"",IF(ISERROR(HLOOKUP(S$1,INDIRECT("Roles!$B$"&amp;MATCH($B7,Roles!$A:$A,0)&amp;":$AF$"&amp;MATCH($B7,Roles!$A:$A,0)),1,FALSE))=FALSE,IF(SquadExport!V7&lt;10,1,IF(SquadExport!V7&lt;15,2,IF(SquadExport!V7&lt;=20,3,""))),0),"")</f>
        <v>2</v>
      </c>
      <c r="T7" s="37">
        <f ca="1">IF($A7&gt;"",IF(ISERROR(HLOOKUP(T$1,INDIRECT("Roles!$B$"&amp;MATCH($B7,Roles!$A:$A,0)&amp;":$AF$"&amp;MATCH($B7,Roles!$A:$A,0)),1,FALSE))=FALSE,IF(SquadExport!W7&lt;10,1,IF(SquadExport!W7&lt;15,2,IF(SquadExport!W7&lt;=20,3,""))),0),"")</f>
        <v>2</v>
      </c>
      <c r="U7" s="37">
        <f ca="1">IF($A7&gt;"",IF(ISERROR(HLOOKUP(U$1,INDIRECT("Roles!$B$"&amp;MATCH($B7,Roles!$A:$A,0)&amp;":$AF$"&amp;MATCH($B7,Roles!$A:$A,0)),1,FALSE))=FALSE,IF(SquadExport!X7&lt;10,1,IF(SquadExport!X7&lt;15,2,IF(SquadExport!X7&lt;=20,3,""))),0),"")</f>
        <v>0</v>
      </c>
      <c r="V7" s="37">
        <f ca="1">IF($A7&gt;"",IF(ISERROR(HLOOKUP(V$1,INDIRECT("Roles!$B$"&amp;MATCH($B7,Roles!$A:$A,0)&amp;":$AF$"&amp;MATCH($B7,Roles!$A:$A,0)),1,FALSE))=FALSE,IF(SquadExport!Y7&lt;10,1,IF(SquadExport!Y7&lt;15,2,IF(SquadExport!Y7&lt;=20,3,""))),0),"")</f>
        <v>1</v>
      </c>
      <c r="W7" s="37">
        <f ca="1">IF($A7&gt;"",IF(ISERROR(HLOOKUP(W$1,INDIRECT("Roles!$B$"&amp;MATCH($B7,Roles!$A:$A,0)&amp;":$AF$"&amp;MATCH($B7,Roles!$A:$A,0)),1,FALSE))=FALSE,IF(SquadExport!Z7&lt;10,1,IF(SquadExport!Z7&lt;15,2,IF(SquadExport!Z7&lt;=20,3,""))),0),"")</f>
        <v>0</v>
      </c>
      <c r="X7" s="37">
        <f ca="1">IF($A7&gt;"",IF(ISERROR(HLOOKUP(X$1,INDIRECT("Roles!$B$"&amp;MATCH($B7,Roles!$A:$A,0)&amp;":$AF$"&amp;MATCH($B7,Roles!$A:$A,0)),1,FALSE))=FALSE,IF(SquadExport!AA7&lt;10,1,IF(SquadExport!AA7&lt;15,2,IF(SquadExport!AA7&lt;=20,3,""))),0),"")</f>
        <v>0</v>
      </c>
      <c r="Y7" s="37">
        <f ca="1">IF($A7&gt;"",IF(ISERROR(HLOOKUP(Y$1,INDIRECT("Roles!$B$"&amp;MATCH($B7,Roles!$A:$A,0)&amp;":$AF$"&amp;MATCH($B7,Roles!$A:$A,0)),1,FALSE))=FALSE,IF(SquadExport!AB7&lt;10,1,IF(SquadExport!AB7&lt;15,2,IF(SquadExport!AB7&lt;=20,3,""))),0),"")</f>
        <v>0</v>
      </c>
      <c r="Z7" s="37">
        <f ca="1">IF($A7&gt;"",IF(ISERROR(HLOOKUP(Z$1,INDIRECT("Roles!$B$"&amp;MATCH($B7,Roles!$A:$A,0)&amp;":$AF$"&amp;MATCH($B7,Roles!$A:$A,0)),1,FALSE))=FALSE,IF(SquadExport!AC7&lt;10,1,IF(SquadExport!AC7&lt;15,2,IF(SquadExport!AC7&lt;=20,3,""))),0),"")</f>
        <v>0</v>
      </c>
      <c r="AA7" s="37">
        <f ca="1">IF($A7&gt;"",IF(ISERROR(HLOOKUP(AA$1,INDIRECT("Roles!$B$"&amp;MATCH($B7,Roles!$A:$A,0)&amp;":$AF$"&amp;MATCH($B7,Roles!$A:$A,0)),1,FALSE))=FALSE,IF(SquadExport!AD7&lt;10,1,IF(SquadExport!AD7&lt;15,2,IF(SquadExport!AD7&lt;=20,3,""))),0),"")</f>
        <v>0</v>
      </c>
      <c r="AB7" s="37">
        <f ca="1">IF($A7&gt;"",IF(ISERROR(HLOOKUP(AB$1,INDIRECT("Roles!$B$"&amp;MATCH($B7,Roles!$A:$A,0)&amp;":$AF$"&amp;MATCH($B7,Roles!$A:$A,0)),1,FALSE))=FALSE,IF(SquadExport!AE7&lt;10,1,IF(SquadExport!AE7&lt;15,2,IF(SquadExport!AE7&lt;=20,3,""))),0),"")</f>
        <v>2</v>
      </c>
      <c r="AC7" s="37">
        <f ca="1">IF($A7&gt;"",IF(ISERROR(HLOOKUP(AC$1,INDIRECT("Roles!$B$"&amp;MATCH($B7,Roles!$A:$A,0)&amp;":$AF$"&amp;MATCH($B7,Roles!$A:$A,0)),1,FALSE))=FALSE,IF(SquadExport!AF7&lt;10,1,IF(SquadExport!AF7&lt;15,2,IF(SquadExport!AF7&lt;=20,3,""))),0),"")</f>
        <v>0</v>
      </c>
      <c r="AD7" s="37">
        <f ca="1">IF($A7&gt;"",IF(ISERROR(HLOOKUP(AD$1,INDIRECT("Roles!$B$"&amp;MATCH($B7,Roles!$A:$A,0)&amp;":$AF$"&amp;MATCH($B7,Roles!$A:$A,0)),1,FALSE))=FALSE,IF(SquadExport!AG7&lt;10,1,IF(SquadExport!AG7&lt;15,2,IF(SquadExport!AG7&lt;=20,3,""))),0),"")</f>
        <v>0</v>
      </c>
      <c r="AE7" s="37">
        <f ca="1">IF($A7&gt;"",IF(ISERROR(HLOOKUP(AE$1,INDIRECT("Roles!$B$"&amp;MATCH($B7,Roles!$A:$A,0)&amp;":$AF$"&amp;MATCH($B7,Roles!$A:$A,0)),1,FALSE))=FALSE,IF(SquadExport!AH7&lt;10,1,IF(SquadExport!AH7&lt;15,2,IF(SquadExport!AH7&lt;=20,3,""))),0),"")</f>
        <v>0</v>
      </c>
      <c r="AF7" s="37">
        <f ca="1">IF($A7&gt;"",IF(ISERROR(HLOOKUP(AF$1,INDIRECT("Roles!$B$"&amp;MATCH($B7,Roles!$A:$A,0)&amp;":$AF$"&amp;MATCH($B7,Roles!$A:$A,0)),1,FALSE))=FALSE,IF(SquadExport!AI7&lt;10,1,IF(SquadExport!AI7&lt;15,2,IF(SquadExport!AI7&lt;=20,3,""))),0),"")</f>
        <v>0</v>
      </c>
      <c r="AG7" s="37">
        <f ca="1">IF($A7&gt;"",IF(ISERROR(HLOOKUP(AG$1,INDIRECT("Roles!$B$"&amp;MATCH($B7,Roles!$A:$A,0)&amp;":$AF$"&amp;MATCH($B7,Roles!$A:$A,0)),1,FALSE))=FALSE,IF(SquadExport!AJ7&lt;10,1,IF(SquadExport!AJ7&lt;15,2,IF(SquadExport!AJ7&lt;=20,3,""))),0),"")</f>
        <v>0</v>
      </c>
      <c r="AH7" s="37">
        <f ca="1">IF($A7&gt;"",IF(ISERROR(HLOOKUP(AH$1,INDIRECT("Roles!$B$"&amp;MATCH($B7,Roles!$A:$A,0)&amp;":$AF$"&amp;MATCH($B7,Roles!$A:$A,0)),1,FALSE))=FALSE,IF(SquadExport!AK7&lt;10,1,IF(SquadExport!AK7&lt;15,2,IF(SquadExport!AK7&lt;=20,3,""))),0),"")</f>
        <v>0</v>
      </c>
      <c r="AI7" s="37">
        <f ca="1">IF($A7&gt;"",IF(ISERROR(HLOOKUP(AI$1,INDIRECT("Roles!$B$"&amp;MATCH($B7,Roles!$A:$A,0)&amp;":$AF$"&amp;MATCH($B7,Roles!$A:$A,0)),1,FALSE))=FALSE,IF(SquadExport!AL7&lt;10,1,IF(SquadExport!AL7&lt;15,2,IF(SquadExport!AL7&lt;=20,3,""))),0),"")</f>
        <v>2</v>
      </c>
      <c r="AJ7" s="37">
        <f ca="1">IF($A7&gt;"",IF(ISERROR(HLOOKUP(AJ$1,INDIRECT("Roles!$B$"&amp;MATCH($B7,Roles!$A:$A,0)&amp;":$AF$"&amp;MATCH($B7,Roles!$A:$A,0)),1,FALSE))=FALSE,IF(SquadExport!AM7&lt;10,1,IF(SquadExport!AM7&lt;15,2,IF(SquadExport!AM7&lt;=20,3,""))),0),"")</f>
        <v>0</v>
      </c>
      <c r="AK7" s="37">
        <f ca="1">IF($A7&gt;"",IF(ISERROR(HLOOKUP(AK$1,INDIRECT("Roles!$B$"&amp;MATCH($B7,Roles!$A:$A,0)&amp;":$AF$"&amp;MATCH($B7,Roles!$A:$A,0)),1,FALSE))=FALSE,IF(SquadExport!AN7&lt;10,1,IF(SquadExport!AN7&lt;15,2,IF(SquadExport!AN7&lt;=20,3,""))),0),"")</f>
        <v>2</v>
      </c>
      <c r="AL7" s="37">
        <f ca="1">IF($A7&gt;"",IF(ISERROR(HLOOKUP(AL$1,INDIRECT("Roles!$B$"&amp;MATCH($B7,Roles!$A:$A,0)&amp;":$AF$"&amp;MATCH($B7,Roles!$A:$A,0)),1,FALSE))=FALSE,IF(SquadExport!AO7&lt;10,1,IF(SquadExport!AO7&lt;15,2,IF(SquadExport!AO7&lt;=20,3,""))),0),"")</f>
        <v>0</v>
      </c>
      <c r="AM7" s="37">
        <f ca="1">IF($A7&gt;"",IF(ISERROR(HLOOKUP(AM$1,INDIRECT("Roles!$B$"&amp;MATCH($B7,Roles!$A:$A,0)&amp;":$AF$"&amp;MATCH($B7,Roles!$A:$A,0)),1,FALSE))=FALSE,IF(SquadExport!AP7&lt;10,1,IF(SquadExport!AP7&lt;15,2,IF(SquadExport!AP7&lt;=20,3,""))),0),"")</f>
        <v>2</v>
      </c>
      <c r="AN7" s="37">
        <f ca="1">IF($A7&gt;"",IF(ISERROR(HLOOKUP(AN$1,INDIRECT("Roles!$B$"&amp;MATCH($B7,Roles!$A:$A,0)&amp;":$AF$"&amp;MATCH($B7,Roles!$A:$A,0)),1,FALSE))=FALSE,IF(SquadExport!AQ7&lt;10,1,IF(SquadExport!AQ7&lt;15,2,IF(SquadExport!AQ7&lt;=20,3,""))),0),"")</f>
        <v>0</v>
      </c>
      <c r="AO7" s="37">
        <f ca="1">IF($A7&gt;"",IF(ISERROR(HLOOKUP(AO$1,INDIRECT("Roles!$B$"&amp;MATCH($B7,Roles!$A:$A,0)&amp;":$AF$"&amp;MATCH($B7,Roles!$A:$A,0)),1,FALSE))=FALSE,IF(SquadExport!AR7&lt;10,1,IF(SquadExport!AR7&lt;15,2,IF(SquadExport!AR7&lt;=20,3,""))),0),"")</f>
        <v>0</v>
      </c>
      <c r="AP7" s="37">
        <f ca="1">IF($A7&gt;"",IF(ISERROR(HLOOKUP(AP$1,INDIRECT("Roles!$B$"&amp;MATCH($B7,Roles!$A:$A,0)&amp;":$AF$"&amp;MATCH($B7,Roles!$A:$A,0)),1,FALSE))=FALSE,IF(SquadExport!AS7&lt;10,1,IF(SquadExport!AS7&lt;15,2,IF(SquadExport!AS7&lt;=20,3,""))),0),"")</f>
        <v>0</v>
      </c>
      <c r="AQ7" s="37">
        <f ca="1">IF($A7&gt;"",IF(ISERROR(HLOOKUP(AQ$1,INDIRECT("Roles!$B$"&amp;MATCH($B7,Roles!$A:$A,0)&amp;":$AF$"&amp;MATCH($B7,Roles!$A:$A,0)),1,FALSE))=FALSE,IF(SquadExport!AT7&lt;10,1,IF(SquadExport!AT7&lt;15,2,IF(SquadExport!AT7&lt;=20,3,""))),0),"")</f>
        <v>0</v>
      </c>
      <c r="AR7" s="37">
        <f ca="1">IF($A7&gt;"",IF(ISERROR(HLOOKUP(AR$1,INDIRECT("Roles!$B$"&amp;MATCH($B7,Roles!$A:$A,0)&amp;":$AF$"&amp;MATCH($B7,Roles!$A:$A,0)),1,FALSE))=FALSE,IF(SquadExport!AU7&lt;10,1,IF(SquadExport!AU7&lt;15,2,IF(SquadExport!AU7&lt;=20,3,""))),0),"")</f>
        <v>0</v>
      </c>
      <c r="AS7" s="37">
        <f ca="1">IF($A7&gt;"",IF(ISERROR(HLOOKUP(AS$1,INDIRECT("Roles!$B$"&amp;MATCH($B7,Roles!$A:$A,0)&amp;":$AF$"&amp;MATCH($B7,Roles!$A:$A,0)),1,FALSE))=FALSE,IF(SquadExport!AV7&lt;10,1,IF(SquadExport!AV7&lt;15,2,IF(SquadExport!AV7&lt;=20,3,""))),0),"")</f>
        <v>0</v>
      </c>
      <c r="AT7" s="37">
        <f ca="1">IF($A7&gt;"",IF(ISERROR(HLOOKUP(AT$1,INDIRECT("Roles!$B$"&amp;MATCH($B7,Roles!$A:$A,0)&amp;":$AF$"&amp;MATCH($B7,Roles!$A:$A,0)),1,FALSE))=FALSE,IF(SquadExport!AW7&lt;10,1,IF(SquadExport!AW7&lt;15,2,IF(SquadExport!AW7&lt;=20,3,""))),0),"")</f>
        <v>0</v>
      </c>
      <c r="AU7" s="37">
        <f ca="1">IF($A7&gt;"",IF(ISERROR(HLOOKUP(AU$1,INDIRECT("Roles!$B$"&amp;MATCH($B7,Roles!$A:$A,0)&amp;":$AF$"&amp;MATCH($B7,Roles!$A:$A,0)),1,FALSE))=FALSE,IF(SquadExport!AX7&lt;10,1,IF(SquadExport!AX7&lt;15,2,IF(SquadExport!AX7&lt;=20,3,""))),0),"")</f>
        <v>0</v>
      </c>
      <c r="AV7" s="37">
        <f ca="1">IF($A7&gt;"",IF(ISERROR(HLOOKUP(AV$1,INDIRECT("Roles!$B$"&amp;MATCH($B7,Roles!$A:$A,0)&amp;":$AF$"&amp;MATCH($B7,Roles!$A:$A,0)),1,FALSE))=FALSE,IF(SquadExport!AY7&lt;10,1,IF(SquadExport!AY7&lt;15,2,IF(SquadExport!AY7&lt;=20,3,""))),0),"")</f>
        <v>0</v>
      </c>
      <c r="AW7" s="37">
        <f ca="1">IF($A7&gt;"",IF(ISERROR(HLOOKUP(AW$1,INDIRECT("Roles!$B$"&amp;MATCH($B7,Roles!$A:$A,0)&amp;":$AF$"&amp;MATCH($B7,Roles!$A:$A,0)),1,FALSE))=FALSE,IF(SquadExport!AZ7&lt;10,1,IF(SquadExport!AZ7&lt;15,2,IF(SquadExport!AZ7&lt;=20,3,""))),0),"")</f>
        <v>0</v>
      </c>
      <c r="AX7" s="37">
        <f ca="1">IF($A7&gt;"",IF(ISERROR(HLOOKUP(AX$1,INDIRECT("Roles!$B$"&amp;MATCH($B7,Roles!$A:$A,0)&amp;":$AF$"&amp;MATCH($B7,Roles!$A:$A,0)),1,FALSE))=FALSE,IF(SquadExport!BA7&lt;10,1,IF(SquadExport!BA7&lt;15,2,IF(SquadExport!BA7&lt;=20,3,""))),0),"")</f>
        <v>0</v>
      </c>
      <c r="AY7" s="30" t="str" cm="1">
        <f t="array" aca="1" ref="AY7:CS7" ca="1">IF($D7:$AX7=1,D$1:AX$1,"")</f>
        <v/>
      </c>
      <c r="AZ7" s="30" t="str">
        <f ca="1"/>
        <v/>
      </c>
      <c r="BA7" s="30" t="str">
        <f ca="1"/>
        <v/>
      </c>
      <c r="BB7" s="30" t="str">
        <f ca="1"/>
        <v/>
      </c>
      <c r="BC7" s="30" t="str">
        <f ca="1"/>
        <v/>
      </c>
      <c r="BD7" s="30" t="str">
        <f ca="1"/>
        <v/>
      </c>
      <c r="BE7" s="30" t="str">
        <f ca="1"/>
        <v/>
      </c>
      <c r="BF7" s="30" t="str">
        <f ca="1"/>
        <v/>
      </c>
      <c r="BG7" s="30" t="str">
        <f ca="1"/>
        <v/>
      </c>
      <c r="BH7" s="30" t="str">
        <f ca="1"/>
        <v/>
      </c>
      <c r="BI7" s="30" t="str">
        <f ca="1"/>
        <v/>
      </c>
      <c r="BJ7" s="30" t="str">
        <f ca="1"/>
        <v/>
      </c>
      <c r="BK7" s="30" t="str">
        <f ca="1"/>
        <v/>
      </c>
      <c r="BL7" s="30" t="str">
        <f ca="1"/>
        <v/>
      </c>
      <c r="BM7" s="30" t="str">
        <f ca="1"/>
        <v/>
      </c>
      <c r="BN7" s="30" t="str">
        <f ca="1"/>
        <v/>
      </c>
      <c r="BO7" s="30" t="str">
        <f ca="1"/>
        <v/>
      </c>
      <c r="BP7" s="30" t="str">
        <f ca="1"/>
        <v/>
      </c>
      <c r="BQ7" s="30" t="str">
        <f ca="1"/>
        <v>Cnt</v>
      </c>
      <c r="BR7" s="30" t="str">
        <f ca="1"/>
        <v/>
      </c>
      <c r="BS7" s="30" t="str">
        <f ca="1"/>
        <v/>
      </c>
      <c r="BT7" s="30" t="str">
        <f ca="1"/>
        <v/>
      </c>
      <c r="BU7" s="30" t="str">
        <f ca="1"/>
        <v/>
      </c>
      <c r="BV7" s="30" t="str">
        <f ca="1"/>
        <v/>
      </c>
      <c r="BW7" s="30" t="str">
        <f ca="1"/>
        <v/>
      </c>
      <c r="BX7" s="30" t="str">
        <f ca="1"/>
        <v/>
      </c>
      <c r="BY7" s="30" t="str">
        <f ca="1"/>
        <v/>
      </c>
      <c r="BZ7" s="30" t="str">
        <f ca="1"/>
        <v/>
      </c>
      <c r="CA7" s="30" t="str">
        <f ca="1"/>
        <v/>
      </c>
      <c r="CB7" s="30" t="str">
        <f ca="1"/>
        <v/>
      </c>
      <c r="CC7" s="30" t="str">
        <f ca="1"/>
        <v/>
      </c>
      <c r="CD7" s="30" t="str">
        <f ca="1"/>
        <v/>
      </c>
      <c r="CE7" s="30" t="str">
        <f ca="1"/>
        <v/>
      </c>
      <c r="CF7" s="30" t="str">
        <f ca="1"/>
        <v/>
      </c>
      <c r="CG7" s="30" t="str">
        <f ca="1"/>
        <v/>
      </c>
      <c r="CH7" s="30" t="str">
        <f ca="1"/>
        <v/>
      </c>
      <c r="CI7" s="30" t="str">
        <f ca="1"/>
        <v/>
      </c>
      <c r="CJ7" s="30" t="str">
        <f ca="1"/>
        <v/>
      </c>
      <c r="CK7" s="30" t="str">
        <f ca="1"/>
        <v/>
      </c>
      <c r="CL7" s="30" t="str">
        <f ca="1"/>
        <v/>
      </c>
      <c r="CM7" s="30" t="str">
        <f ca="1"/>
        <v/>
      </c>
      <c r="CN7" s="30" t="str">
        <f ca="1"/>
        <v/>
      </c>
      <c r="CO7" s="30" t="str">
        <f ca="1"/>
        <v/>
      </c>
      <c r="CP7" s="30" t="str">
        <f ca="1"/>
        <v/>
      </c>
      <c r="CQ7" s="30" t="str">
        <f ca="1"/>
        <v/>
      </c>
      <c r="CR7" s="30" t="str">
        <f ca="1"/>
        <v/>
      </c>
      <c r="CS7" s="30" t="str">
        <f ca="1"/>
        <v/>
      </c>
      <c r="CT7" s="31" cm="1">
        <f t="array" aca="1" ref="CT7" ca="1">SUMPRODUCT(COUNTIF($AY7:$CS7,Training!$C$3:$E$3))</f>
        <v>0</v>
      </c>
      <c r="CU7" s="31" cm="1">
        <f t="array" aca="1" ref="CU7" ca="1">SUMPRODUCT(COUNTIF($AY7:$CS7,Training!$C$4:$E$4))</f>
        <v>0</v>
      </c>
      <c r="CV7" s="31" cm="1">
        <f t="array" aca="1" ref="CV7" ca="1">SUMPRODUCT(COUNTIF($AY7:$CS7,Training!$C$5:$E$5))</f>
        <v>0</v>
      </c>
      <c r="CW7" s="31" cm="1">
        <f t="array" aca="1" ref="CW7" ca="1">SUMPRODUCT(COUNTIF($AY7:$CS7,Training!$C$6:$E$6))</f>
        <v>0</v>
      </c>
      <c r="CX7" s="31" cm="1">
        <f t="array" aca="1" ref="CX7" ca="1">SUMPRODUCT(COUNTIF($AY7:$CS7,Training!$C$7:$E$7))</f>
        <v>0</v>
      </c>
      <c r="CY7" s="31" cm="1">
        <f t="array" aca="1" ref="CY7" ca="1">SUMPRODUCT(COUNTIF($AY7:$CS7,Training!$C$8:$E$8))</f>
        <v>0</v>
      </c>
      <c r="CZ7" s="31" cm="1">
        <f t="array" aca="1" ref="CZ7" ca="1">SUMPRODUCT(COUNTIF($AY7:$CS7,Training!$C$9:$E$9))</f>
        <v>0</v>
      </c>
      <c r="DA7" s="31" cm="1">
        <f t="array" aca="1" ref="DA7" ca="1">SUMPRODUCT(COUNTIF($AY7:$CS7,Training!$C$10:$E$10))</f>
        <v>0</v>
      </c>
      <c r="DB7" s="31" cm="1">
        <f t="array" aca="1" ref="DB7" ca="1">SUMPRODUCT(COUNTIF($AY7:$CS7,Training!$C$11:$E$11))</f>
        <v>0</v>
      </c>
      <c r="DC7" s="31" cm="1">
        <f t="array" aca="1" ref="DC7" ca="1">SUMPRODUCT(COUNTIF($AY7:$CS7,Training!$C$2:$E$2))</f>
        <v>0</v>
      </c>
      <c r="DD7" s="31" cm="1">
        <f t="array" aca="1" ref="DD7" ca="1">SUMPRODUCT(COUNTIF($AY7:$CS7,Training!#REF!))</f>
        <v>0</v>
      </c>
      <c r="DE7" s="31" cm="1">
        <f t="array" aca="1" ref="DE7" ca="1">SUMPRODUCT(COUNTIF($AY7:$CS7,Training!$C$12:$E$12))</f>
        <v>1</v>
      </c>
      <c r="DF7" s="31" cm="1">
        <f t="array" aca="1" ref="DF7" ca="1">SUMPRODUCT(COUNTIF($AY7:$CS7,Training!$C$13:$E$13))</f>
        <v>0</v>
      </c>
      <c r="DG7" s="31" cm="1">
        <f t="array" aca="1" ref="DG7" ca="1">SUMPRODUCT(COUNTIF($AY7:$CS7,Training!$C$14:$E$14))</f>
        <v>0</v>
      </c>
      <c r="DH7" s="31" cm="1">
        <f t="array" aca="1" ref="DH7" ca="1">SUMPRODUCT(COUNTIF($AY7:$CS7,Training!$C$15:$E$15))</f>
        <v>0</v>
      </c>
      <c r="DI7" s="31" cm="1">
        <f t="array" aca="1" ref="DI7" ca="1">SUMPRODUCT(COUNTIF($AY7:$CS7,Training!$C$16:$E$16))</f>
        <v>0</v>
      </c>
      <c r="DJ7" s="30" t="str" cm="1">
        <f t="array" aca="1" ref="DJ7" ca="1">IF(COUNTIF(D7:AX7,1)=0,IF($D7:$AX7=2,D$1:AX$1,""),"")</f>
        <v/>
      </c>
      <c r="FE7" s="31" cm="1">
        <f t="array" aca="1" ref="FE7" ca="1">SUMPRODUCT(COUNTIF($DJ7:$FD7,Training!$C$3:$E$3))</f>
        <v>0</v>
      </c>
      <c r="FF7" s="31" cm="1">
        <f t="array" aca="1" ref="FF7" ca="1">SUMPRODUCT(COUNTIF($DJ7:$FD7,Training!$C$4:$E$4))</f>
        <v>0</v>
      </c>
      <c r="FG7" s="31" cm="1">
        <f t="array" aca="1" ref="FG7" ca="1">SUMPRODUCT(COUNTIF($DJ7:$FD7,Training!$C$5:$E$5))</f>
        <v>0</v>
      </c>
      <c r="FH7" s="31" cm="1">
        <f t="array" aca="1" ref="FH7" ca="1">SUMPRODUCT(COUNTIF($DJ7:$FD7,Training!$C$6:$E$6))</f>
        <v>0</v>
      </c>
      <c r="FI7" s="31" cm="1">
        <f t="array" aca="1" ref="FI7" ca="1">SUMPRODUCT(COUNTIF($DJ7:$FD7,Training!$C$7:$E$7))</f>
        <v>0</v>
      </c>
      <c r="FJ7" s="31" cm="1">
        <f t="array" aca="1" ref="FJ7" ca="1">SUMPRODUCT(COUNTIF($DJ7:$FD7,Training!$C$8:$E$8))</f>
        <v>0</v>
      </c>
      <c r="FK7" s="31" cm="1">
        <f t="array" aca="1" ref="FK7" ca="1">SUMPRODUCT(COUNTIF($DJ7:$FD7,Training!$C$9:$E$9))</f>
        <v>0</v>
      </c>
      <c r="FL7" s="31" cm="1">
        <f t="array" aca="1" ref="FL7" ca="1">SUMPRODUCT(COUNTIF($DJ7:$FD7,Training!$C$10:$E$10))</f>
        <v>0</v>
      </c>
      <c r="FM7" s="31" cm="1">
        <f t="array" aca="1" ref="FM7" ca="1">SUMPRODUCT(COUNTIF($DJ7:$FD7,Training!$C$11:$E$11))</f>
        <v>0</v>
      </c>
      <c r="FN7" s="31" cm="1">
        <f t="array" aca="1" ref="FN7" ca="1">SUMPRODUCT(COUNTIF($DJ7:$FD7,Training!$C$2:$E$2))</f>
        <v>0</v>
      </c>
      <c r="FO7" s="31" cm="1">
        <f t="array" aca="1" ref="FO7" ca="1">SUMPRODUCT(COUNTIF($DJ7:$FD7,Training!#REF!))</f>
        <v>0</v>
      </c>
      <c r="FP7" s="31" cm="1">
        <f t="array" aca="1" ref="FP7" ca="1">SUMPRODUCT(COUNTIF($DJ7:$FD7,Training!$C$12:$E$12))</f>
        <v>0</v>
      </c>
      <c r="FQ7" s="31" cm="1">
        <f t="array" aca="1" ref="FQ7" ca="1">SUMPRODUCT(COUNTIF($DJ7:$FD7,Training!$C$13:$E$13))</f>
        <v>0</v>
      </c>
      <c r="FR7" s="31" cm="1">
        <f t="array" aca="1" ref="FR7" ca="1">SUMPRODUCT(COUNTIF($DJ7:$FD7,Training!$C$14:$E$14))</f>
        <v>0</v>
      </c>
      <c r="FS7" s="31" cm="1">
        <f t="array" aca="1" ref="FS7" ca="1">SUMPRODUCT(COUNTIF($DJ7:$FD7,Training!$C$15:$E$15))</f>
        <v>0</v>
      </c>
      <c r="FT7" s="31" cm="1">
        <f t="array" aca="1" ref="FT7" ca="1">SUMPRODUCT(COUNTIF($DJ7:$FD7,Training!$C$16:$E$16))</f>
        <v>0</v>
      </c>
    </row>
    <row r="8" spans="1:176" x14ac:dyDescent="0.25">
      <c r="A8" s="32" t="str">
        <f>IF(WeightedParse!A8&gt;"",WeightedParse!A8,"")</f>
        <v>Cian Murphy</v>
      </c>
      <c r="B8" s="49" t="str">
        <f>IF('Weighted Summary'!A8&gt;"",'Weighted Summary'!F8,"")</f>
        <v>NNCB</v>
      </c>
      <c r="C8" s="39" t="str">
        <f t="shared" ca="1" si="0"/>
        <v>Defensive Positioning</v>
      </c>
      <c r="D8" s="37">
        <f ca="1">IF($A8&gt;"",IF(ISERROR(HLOOKUP(D$1,INDIRECT("Roles!$B$"&amp;MATCH($B8,Roles!$A:$A,0)&amp;":$AF$"&amp;MATCH($B8,Roles!$A:$A,0)),1,FALSE))=FALSE,IF(SquadExport!G8&lt;10,1,IF(SquadExport!G8&lt;15,2,IF(SquadExport!G8&lt;=20,3,""))),0),"")</f>
        <v>0</v>
      </c>
      <c r="E8" s="37">
        <f ca="1">IF($A8&gt;"",IF(ISERROR(HLOOKUP(E$1,INDIRECT("Roles!$B$"&amp;MATCH($B8,Roles!$A:$A,0)&amp;":$AF$"&amp;MATCH($B8,Roles!$A:$A,0)),1,FALSE))=FALSE,IF(SquadExport!H8&lt;10,1,IF(SquadExport!H8&lt;15,2,IF(SquadExport!H8&lt;=20,3,""))),0),"")</f>
        <v>0</v>
      </c>
      <c r="F8" s="37">
        <f ca="1">IF($A8&gt;"",IF(ISERROR(HLOOKUP(F$1,INDIRECT("Roles!$B$"&amp;MATCH($B8,Roles!$A:$A,0)&amp;":$AF$"&amp;MATCH($B8,Roles!$A:$A,0)),1,FALSE))=FALSE,IF(SquadExport!I8&lt;10,1,IF(SquadExport!I8&lt;15,2,IF(SquadExport!I8&lt;=20,3,""))),0),"")</f>
        <v>0</v>
      </c>
      <c r="G8" s="37">
        <f ca="1">IF($A8&gt;"",IF(ISERROR(HLOOKUP(G$1,INDIRECT("Roles!$B$"&amp;MATCH($B8,Roles!$A:$A,0)&amp;":$AF$"&amp;MATCH($B8,Roles!$A:$A,0)),1,FALSE))=FALSE,IF(SquadExport!J8&lt;10,1,IF(SquadExport!J8&lt;15,2,IF(SquadExport!J8&lt;=20,3,""))),0),"")</f>
        <v>0</v>
      </c>
      <c r="H8" s="37">
        <f ca="1">IF($A8&gt;"",IF(ISERROR(HLOOKUP(H$1,INDIRECT("Roles!$B$"&amp;MATCH($B8,Roles!$A:$A,0)&amp;":$AF$"&amp;MATCH($B8,Roles!$A:$A,0)),1,FALSE))=FALSE,IF(SquadExport!K8&lt;10,1,IF(SquadExport!K8&lt;15,2,IF(SquadExport!K8&lt;=20,3,""))),0),"")</f>
        <v>0</v>
      </c>
      <c r="I8" s="37">
        <f ca="1">IF($A8&gt;"",IF(ISERROR(HLOOKUP(I$1,INDIRECT("Roles!$B$"&amp;MATCH($B8,Roles!$A:$A,0)&amp;":$AF$"&amp;MATCH($B8,Roles!$A:$A,0)),1,FALSE))=FALSE,IF(SquadExport!L8&lt;10,1,IF(SquadExport!L8&lt;15,2,IF(SquadExport!L8&lt;=20,3,""))),0),"")</f>
        <v>0</v>
      </c>
      <c r="J8" s="37">
        <f ca="1">IF($A8&gt;"",IF(ISERROR(HLOOKUP(J$1,INDIRECT("Roles!$B$"&amp;MATCH($B8,Roles!$A:$A,0)&amp;":$AF$"&amp;MATCH($B8,Roles!$A:$A,0)),1,FALSE))=FALSE,IF(SquadExport!M8&lt;10,1,IF(SquadExport!M8&lt;15,2,IF(SquadExport!M8&lt;=20,3,""))),0),"")</f>
        <v>2</v>
      </c>
      <c r="K8" s="37">
        <f ca="1">IF($A8&gt;"",IF(ISERROR(HLOOKUP(K$1,INDIRECT("Roles!$B$"&amp;MATCH($B8,Roles!$A:$A,0)&amp;":$AF$"&amp;MATCH($B8,Roles!$A:$A,0)),1,FALSE))=FALSE,IF(SquadExport!N8&lt;10,1,IF(SquadExport!N8&lt;15,2,IF(SquadExport!N8&lt;=20,3,""))),0),"")</f>
        <v>0</v>
      </c>
      <c r="L8" s="37">
        <f ca="1">IF($A8&gt;"",IF(ISERROR(HLOOKUP(L$1,INDIRECT("Roles!$B$"&amp;MATCH($B8,Roles!$A:$A,0)&amp;":$AF$"&amp;MATCH($B8,Roles!$A:$A,0)),1,FALSE))=FALSE,IF(SquadExport!O8&lt;10,1,IF(SquadExport!O8&lt;15,2,IF(SquadExport!O8&lt;=20,3,""))),0),"")</f>
        <v>0</v>
      </c>
      <c r="M8" s="37">
        <f ca="1">IF($A8&gt;"",IF(ISERROR(HLOOKUP(M$1,INDIRECT("Roles!$B$"&amp;MATCH($B8,Roles!$A:$A,0)&amp;":$AF$"&amp;MATCH($B8,Roles!$A:$A,0)),1,FALSE))=FALSE,IF(SquadExport!P8&lt;10,1,IF(SquadExport!P8&lt;15,2,IF(SquadExport!P8&lt;=20,3,""))),0),"")</f>
        <v>1</v>
      </c>
      <c r="N8" s="37">
        <f ca="1">IF($A8&gt;"",IF(ISERROR(HLOOKUP(N$1,INDIRECT("Roles!$B$"&amp;MATCH($B8,Roles!$A:$A,0)&amp;":$AF$"&amp;MATCH($B8,Roles!$A:$A,0)),1,FALSE))=FALSE,IF(SquadExport!Q8&lt;10,1,IF(SquadExport!Q8&lt;15,2,IF(SquadExport!Q8&lt;=20,3,""))),0),"")</f>
        <v>0</v>
      </c>
      <c r="O8" s="37">
        <f ca="1">IF($A8&gt;"",IF(ISERROR(HLOOKUP(O$1,INDIRECT("Roles!$B$"&amp;MATCH($B8,Roles!$A:$A,0)&amp;":$AF$"&amp;MATCH($B8,Roles!$A:$A,0)),1,FALSE))=FALSE,IF(SquadExport!R8&lt;10,1,IF(SquadExport!R8&lt;15,2,IF(SquadExport!R8&lt;=20,3,""))),0),"")</f>
        <v>0</v>
      </c>
      <c r="P8" s="37">
        <f ca="1">IF($A8&gt;"",IF(ISERROR(HLOOKUP(P$1,INDIRECT("Roles!$B$"&amp;MATCH($B8,Roles!$A:$A,0)&amp;":$AF$"&amp;MATCH($B8,Roles!$A:$A,0)),1,FALSE))=FALSE,IF(SquadExport!S8&lt;10,1,IF(SquadExport!S8&lt;15,2,IF(SquadExport!S8&lt;=20,3,""))),0),"")</f>
        <v>1</v>
      </c>
      <c r="Q8" s="37">
        <f ca="1">IF($A8&gt;"",IF(ISERROR(HLOOKUP(Q$1,INDIRECT("Roles!$B$"&amp;MATCH($B8,Roles!$A:$A,0)&amp;":$AF$"&amp;MATCH($B8,Roles!$A:$A,0)),1,FALSE))=FALSE,IF(SquadExport!T8&lt;10,1,IF(SquadExport!T8&lt;15,2,IF(SquadExport!T8&lt;=20,3,""))),0),"")</f>
        <v>0</v>
      </c>
      <c r="R8" s="37">
        <f ca="1">IF($A8&gt;"",IF(ISERROR(HLOOKUP(R$1,INDIRECT("Roles!$B$"&amp;MATCH($B8,Roles!$A:$A,0)&amp;":$AF$"&amp;MATCH($B8,Roles!$A:$A,0)),1,FALSE))=FALSE,IF(SquadExport!U8&lt;10,1,IF(SquadExport!U8&lt;15,2,IF(SquadExport!U8&lt;=20,3,""))),0),"")</f>
        <v>2</v>
      </c>
      <c r="S8" s="37">
        <f ca="1">IF($A8&gt;"",IF(ISERROR(HLOOKUP(S$1,INDIRECT("Roles!$B$"&amp;MATCH($B8,Roles!$A:$A,0)&amp;":$AF$"&amp;MATCH($B8,Roles!$A:$A,0)),1,FALSE))=FALSE,IF(SquadExport!V8&lt;10,1,IF(SquadExport!V8&lt;15,2,IF(SquadExport!V8&lt;=20,3,""))),0),"")</f>
        <v>1</v>
      </c>
      <c r="T8" s="37">
        <f ca="1">IF($A8&gt;"",IF(ISERROR(HLOOKUP(T$1,INDIRECT("Roles!$B$"&amp;MATCH($B8,Roles!$A:$A,0)&amp;":$AF$"&amp;MATCH($B8,Roles!$A:$A,0)),1,FALSE))=FALSE,IF(SquadExport!W8&lt;10,1,IF(SquadExport!W8&lt;15,2,IF(SquadExport!W8&lt;=20,3,""))),0),"")</f>
        <v>2</v>
      </c>
      <c r="U8" s="37">
        <f ca="1">IF($A8&gt;"",IF(ISERROR(HLOOKUP(U$1,INDIRECT("Roles!$B$"&amp;MATCH($B8,Roles!$A:$A,0)&amp;":$AF$"&amp;MATCH($B8,Roles!$A:$A,0)),1,FALSE))=FALSE,IF(SquadExport!X8&lt;10,1,IF(SquadExport!X8&lt;15,2,IF(SquadExport!X8&lt;=20,3,""))),0),"")</f>
        <v>0</v>
      </c>
      <c r="V8" s="37">
        <f ca="1">IF($A8&gt;"",IF(ISERROR(HLOOKUP(V$1,INDIRECT("Roles!$B$"&amp;MATCH($B8,Roles!$A:$A,0)&amp;":$AF$"&amp;MATCH($B8,Roles!$A:$A,0)),1,FALSE))=FALSE,IF(SquadExport!Y8&lt;10,1,IF(SquadExport!Y8&lt;15,2,IF(SquadExport!Y8&lt;=20,3,""))),0),"")</f>
        <v>1</v>
      </c>
      <c r="W8" s="37">
        <f ca="1">IF($A8&gt;"",IF(ISERROR(HLOOKUP(W$1,INDIRECT("Roles!$B$"&amp;MATCH($B8,Roles!$A:$A,0)&amp;":$AF$"&amp;MATCH($B8,Roles!$A:$A,0)),1,FALSE))=FALSE,IF(SquadExport!Z8&lt;10,1,IF(SquadExport!Z8&lt;15,2,IF(SquadExport!Z8&lt;=20,3,""))),0),"")</f>
        <v>0</v>
      </c>
      <c r="X8" s="37">
        <f ca="1">IF($A8&gt;"",IF(ISERROR(HLOOKUP(X$1,INDIRECT("Roles!$B$"&amp;MATCH($B8,Roles!$A:$A,0)&amp;":$AF$"&amp;MATCH($B8,Roles!$A:$A,0)),1,FALSE))=FALSE,IF(SquadExport!AA8&lt;10,1,IF(SquadExport!AA8&lt;15,2,IF(SquadExport!AA8&lt;=20,3,""))),0),"")</f>
        <v>0</v>
      </c>
      <c r="Y8" s="37">
        <f ca="1">IF($A8&gt;"",IF(ISERROR(HLOOKUP(Y$1,INDIRECT("Roles!$B$"&amp;MATCH($B8,Roles!$A:$A,0)&amp;":$AF$"&amp;MATCH($B8,Roles!$A:$A,0)),1,FALSE))=FALSE,IF(SquadExport!AB8&lt;10,1,IF(SquadExport!AB8&lt;15,2,IF(SquadExport!AB8&lt;=20,3,""))),0),"")</f>
        <v>0</v>
      </c>
      <c r="Z8" s="37">
        <f ca="1">IF($A8&gt;"",IF(ISERROR(HLOOKUP(Z$1,INDIRECT("Roles!$B$"&amp;MATCH($B8,Roles!$A:$A,0)&amp;":$AF$"&amp;MATCH($B8,Roles!$A:$A,0)),1,FALSE))=FALSE,IF(SquadExport!AC8&lt;10,1,IF(SquadExport!AC8&lt;15,2,IF(SquadExport!AC8&lt;=20,3,""))),0),"")</f>
        <v>0</v>
      </c>
      <c r="AA8" s="37">
        <f ca="1">IF($A8&gt;"",IF(ISERROR(HLOOKUP(AA$1,INDIRECT("Roles!$B$"&amp;MATCH($B8,Roles!$A:$A,0)&amp;":$AF$"&amp;MATCH($B8,Roles!$A:$A,0)),1,FALSE))=FALSE,IF(SquadExport!AD8&lt;10,1,IF(SquadExport!AD8&lt;15,2,IF(SquadExport!AD8&lt;=20,3,""))),0),"")</f>
        <v>0</v>
      </c>
      <c r="AB8" s="37">
        <f ca="1">IF($A8&gt;"",IF(ISERROR(HLOOKUP(AB$1,INDIRECT("Roles!$B$"&amp;MATCH($B8,Roles!$A:$A,0)&amp;":$AF$"&amp;MATCH($B8,Roles!$A:$A,0)),1,FALSE))=FALSE,IF(SquadExport!AE8&lt;10,1,IF(SquadExport!AE8&lt;15,2,IF(SquadExport!AE8&lt;=20,3,""))),0),"")</f>
        <v>2</v>
      </c>
      <c r="AC8" s="37">
        <f ca="1">IF($A8&gt;"",IF(ISERROR(HLOOKUP(AC$1,INDIRECT("Roles!$B$"&amp;MATCH($B8,Roles!$A:$A,0)&amp;":$AF$"&amp;MATCH($B8,Roles!$A:$A,0)),1,FALSE))=FALSE,IF(SquadExport!AF8&lt;10,1,IF(SquadExport!AF8&lt;15,2,IF(SquadExport!AF8&lt;=20,3,""))),0),"")</f>
        <v>0</v>
      </c>
      <c r="AD8" s="37">
        <f ca="1">IF($A8&gt;"",IF(ISERROR(HLOOKUP(AD$1,INDIRECT("Roles!$B$"&amp;MATCH($B8,Roles!$A:$A,0)&amp;":$AF$"&amp;MATCH($B8,Roles!$A:$A,0)),1,FALSE))=FALSE,IF(SquadExport!AG8&lt;10,1,IF(SquadExport!AG8&lt;15,2,IF(SquadExport!AG8&lt;=20,3,""))),0),"")</f>
        <v>0</v>
      </c>
      <c r="AE8" s="37">
        <f ca="1">IF($A8&gt;"",IF(ISERROR(HLOOKUP(AE$1,INDIRECT("Roles!$B$"&amp;MATCH($B8,Roles!$A:$A,0)&amp;":$AF$"&amp;MATCH($B8,Roles!$A:$A,0)),1,FALSE))=FALSE,IF(SquadExport!AH8&lt;10,1,IF(SquadExport!AH8&lt;15,2,IF(SquadExport!AH8&lt;=20,3,""))),0),"")</f>
        <v>0</v>
      </c>
      <c r="AF8" s="37">
        <f ca="1">IF($A8&gt;"",IF(ISERROR(HLOOKUP(AF$1,INDIRECT("Roles!$B$"&amp;MATCH($B8,Roles!$A:$A,0)&amp;":$AF$"&amp;MATCH($B8,Roles!$A:$A,0)),1,FALSE))=FALSE,IF(SquadExport!AI8&lt;10,1,IF(SquadExport!AI8&lt;15,2,IF(SquadExport!AI8&lt;=20,3,""))),0),"")</f>
        <v>0</v>
      </c>
      <c r="AG8" s="37">
        <f ca="1">IF($A8&gt;"",IF(ISERROR(HLOOKUP(AG$1,INDIRECT("Roles!$B$"&amp;MATCH($B8,Roles!$A:$A,0)&amp;":$AF$"&amp;MATCH($B8,Roles!$A:$A,0)),1,FALSE))=FALSE,IF(SquadExport!AJ8&lt;10,1,IF(SquadExport!AJ8&lt;15,2,IF(SquadExport!AJ8&lt;=20,3,""))),0),"")</f>
        <v>0</v>
      </c>
      <c r="AH8" s="37">
        <f ca="1">IF($A8&gt;"",IF(ISERROR(HLOOKUP(AH$1,INDIRECT("Roles!$B$"&amp;MATCH($B8,Roles!$A:$A,0)&amp;":$AF$"&amp;MATCH($B8,Roles!$A:$A,0)),1,FALSE))=FALSE,IF(SquadExport!AK8&lt;10,1,IF(SquadExport!AK8&lt;15,2,IF(SquadExport!AK8&lt;=20,3,""))),0),"")</f>
        <v>0</v>
      </c>
      <c r="AI8" s="37">
        <f ca="1">IF($A8&gt;"",IF(ISERROR(HLOOKUP(AI$1,INDIRECT("Roles!$B$"&amp;MATCH($B8,Roles!$A:$A,0)&amp;":$AF$"&amp;MATCH($B8,Roles!$A:$A,0)),1,FALSE))=FALSE,IF(SquadExport!AL8&lt;10,1,IF(SquadExport!AL8&lt;15,2,IF(SquadExport!AL8&lt;=20,3,""))),0),"")</f>
        <v>2</v>
      </c>
      <c r="AJ8" s="37">
        <f ca="1">IF($A8&gt;"",IF(ISERROR(HLOOKUP(AJ$1,INDIRECT("Roles!$B$"&amp;MATCH($B8,Roles!$A:$A,0)&amp;":$AF$"&amp;MATCH($B8,Roles!$A:$A,0)),1,FALSE))=FALSE,IF(SquadExport!AM8&lt;10,1,IF(SquadExport!AM8&lt;15,2,IF(SquadExport!AM8&lt;=20,3,""))),0),"")</f>
        <v>0</v>
      </c>
      <c r="AK8" s="37">
        <f ca="1">IF($A8&gt;"",IF(ISERROR(HLOOKUP(AK$1,INDIRECT("Roles!$B$"&amp;MATCH($B8,Roles!$A:$A,0)&amp;":$AF$"&amp;MATCH($B8,Roles!$A:$A,0)),1,FALSE))=FALSE,IF(SquadExport!AN8&lt;10,1,IF(SquadExport!AN8&lt;15,2,IF(SquadExport!AN8&lt;=20,3,""))),0),"")</f>
        <v>2</v>
      </c>
      <c r="AL8" s="37">
        <f ca="1">IF($A8&gt;"",IF(ISERROR(HLOOKUP(AL$1,INDIRECT("Roles!$B$"&amp;MATCH($B8,Roles!$A:$A,0)&amp;":$AF$"&amp;MATCH($B8,Roles!$A:$A,0)),1,FALSE))=FALSE,IF(SquadExport!AO8&lt;10,1,IF(SquadExport!AO8&lt;15,2,IF(SquadExport!AO8&lt;=20,3,""))),0),"")</f>
        <v>0</v>
      </c>
      <c r="AM8" s="37">
        <f ca="1">IF($A8&gt;"",IF(ISERROR(HLOOKUP(AM$1,INDIRECT("Roles!$B$"&amp;MATCH($B8,Roles!$A:$A,0)&amp;":$AF$"&amp;MATCH($B8,Roles!$A:$A,0)),1,FALSE))=FALSE,IF(SquadExport!AP8&lt;10,1,IF(SquadExport!AP8&lt;15,2,IF(SquadExport!AP8&lt;=20,3,""))),0),"")</f>
        <v>1</v>
      </c>
      <c r="AN8" s="37">
        <f ca="1">IF($A8&gt;"",IF(ISERROR(HLOOKUP(AN$1,INDIRECT("Roles!$B$"&amp;MATCH($B8,Roles!$A:$A,0)&amp;":$AF$"&amp;MATCH($B8,Roles!$A:$A,0)),1,FALSE))=FALSE,IF(SquadExport!AQ8&lt;10,1,IF(SquadExport!AQ8&lt;15,2,IF(SquadExport!AQ8&lt;=20,3,""))),0),"")</f>
        <v>0</v>
      </c>
      <c r="AO8" s="37">
        <f ca="1">IF($A8&gt;"",IF(ISERROR(HLOOKUP(AO$1,INDIRECT("Roles!$B$"&amp;MATCH($B8,Roles!$A:$A,0)&amp;":$AF$"&amp;MATCH($B8,Roles!$A:$A,0)),1,FALSE))=FALSE,IF(SquadExport!AR8&lt;10,1,IF(SquadExport!AR8&lt;15,2,IF(SquadExport!AR8&lt;=20,3,""))),0),"")</f>
        <v>0</v>
      </c>
      <c r="AP8" s="37">
        <f ca="1">IF($A8&gt;"",IF(ISERROR(HLOOKUP(AP$1,INDIRECT("Roles!$B$"&amp;MATCH($B8,Roles!$A:$A,0)&amp;":$AF$"&amp;MATCH($B8,Roles!$A:$A,0)),1,FALSE))=FALSE,IF(SquadExport!AS8&lt;10,1,IF(SquadExport!AS8&lt;15,2,IF(SquadExport!AS8&lt;=20,3,""))),0),"")</f>
        <v>0</v>
      </c>
      <c r="AQ8" s="37">
        <f ca="1">IF($A8&gt;"",IF(ISERROR(HLOOKUP(AQ$1,INDIRECT("Roles!$B$"&amp;MATCH($B8,Roles!$A:$A,0)&amp;":$AF$"&amp;MATCH($B8,Roles!$A:$A,0)),1,FALSE))=FALSE,IF(SquadExport!AT8&lt;10,1,IF(SquadExport!AT8&lt;15,2,IF(SquadExport!AT8&lt;=20,3,""))),0),"")</f>
        <v>0</v>
      </c>
      <c r="AR8" s="37">
        <f ca="1">IF($A8&gt;"",IF(ISERROR(HLOOKUP(AR$1,INDIRECT("Roles!$B$"&amp;MATCH($B8,Roles!$A:$A,0)&amp;":$AF$"&amp;MATCH($B8,Roles!$A:$A,0)),1,FALSE))=FALSE,IF(SquadExport!AU8&lt;10,1,IF(SquadExport!AU8&lt;15,2,IF(SquadExport!AU8&lt;=20,3,""))),0),"")</f>
        <v>0</v>
      </c>
      <c r="AS8" s="37">
        <f ca="1">IF($A8&gt;"",IF(ISERROR(HLOOKUP(AS$1,INDIRECT("Roles!$B$"&amp;MATCH($B8,Roles!$A:$A,0)&amp;":$AF$"&amp;MATCH($B8,Roles!$A:$A,0)),1,FALSE))=FALSE,IF(SquadExport!AV8&lt;10,1,IF(SquadExport!AV8&lt;15,2,IF(SquadExport!AV8&lt;=20,3,""))),0),"")</f>
        <v>0</v>
      </c>
      <c r="AT8" s="37">
        <f ca="1">IF($A8&gt;"",IF(ISERROR(HLOOKUP(AT$1,INDIRECT("Roles!$B$"&amp;MATCH($B8,Roles!$A:$A,0)&amp;":$AF$"&amp;MATCH($B8,Roles!$A:$A,0)),1,FALSE))=FALSE,IF(SquadExport!AW8&lt;10,1,IF(SquadExport!AW8&lt;15,2,IF(SquadExport!AW8&lt;=20,3,""))),0),"")</f>
        <v>0</v>
      </c>
      <c r="AU8" s="37">
        <f ca="1">IF($A8&gt;"",IF(ISERROR(HLOOKUP(AU$1,INDIRECT("Roles!$B$"&amp;MATCH($B8,Roles!$A:$A,0)&amp;":$AF$"&amp;MATCH($B8,Roles!$A:$A,0)),1,FALSE))=FALSE,IF(SquadExport!AX8&lt;10,1,IF(SquadExport!AX8&lt;15,2,IF(SquadExport!AX8&lt;=20,3,""))),0),"")</f>
        <v>0</v>
      </c>
      <c r="AV8" s="37">
        <f ca="1">IF($A8&gt;"",IF(ISERROR(HLOOKUP(AV$1,INDIRECT("Roles!$B$"&amp;MATCH($B8,Roles!$A:$A,0)&amp;":$AF$"&amp;MATCH($B8,Roles!$A:$A,0)),1,FALSE))=FALSE,IF(SquadExport!AY8&lt;10,1,IF(SquadExport!AY8&lt;15,2,IF(SquadExport!AY8&lt;=20,3,""))),0),"")</f>
        <v>0</v>
      </c>
      <c r="AW8" s="37">
        <f ca="1">IF($A8&gt;"",IF(ISERROR(HLOOKUP(AW$1,INDIRECT("Roles!$B$"&amp;MATCH($B8,Roles!$A:$A,0)&amp;":$AF$"&amp;MATCH($B8,Roles!$A:$A,0)),1,FALSE))=FALSE,IF(SquadExport!AZ8&lt;10,1,IF(SquadExport!AZ8&lt;15,2,IF(SquadExport!AZ8&lt;=20,3,""))),0),"")</f>
        <v>0</v>
      </c>
      <c r="AX8" s="37">
        <f ca="1">IF($A8&gt;"",IF(ISERROR(HLOOKUP(AX$1,INDIRECT("Roles!$B$"&amp;MATCH($B8,Roles!$A:$A,0)&amp;":$AF$"&amp;MATCH($B8,Roles!$A:$A,0)),1,FALSE))=FALSE,IF(SquadExport!BA8&lt;10,1,IF(SquadExport!BA8&lt;15,2,IF(SquadExport!BA8&lt;=20,3,""))),0),"")</f>
        <v>0</v>
      </c>
      <c r="AY8" s="30" t="str" cm="1">
        <f t="array" aca="1" ref="AY8:CS8" ca="1">IF($D8:$AX8=1,D$1:AX$1,"")</f>
        <v/>
      </c>
      <c r="AZ8" s="30" t="str">
        <f ca="1"/>
        <v/>
      </c>
      <c r="BA8" s="30" t="str">
        <f ca="1"/>
        <v/>
      </c>
      <c r="BB8" s="30" t="str">
        <f ca="1"/>
        <v/>
      </c>
      <c r="BC8" s="30" t="str">
        <f ca="1"/>
        <v/>
      </c>
      <c r="BD8" s="30" t="str">
        <f ca="1"/>
        <v/>
      </c>
      <c r="BE8" s="30" t="str">
        <f ca="1"/>
        <v/>
      </c>
      <c r="BF8" s="30" t="str">
        <f ca="1"/>
        <v/>
      </c>
      <c r="BG8" s="30" t="str">
        <f ca="1"/>
        <v/>
      </c>
      <c r="BH8" s="30" t="str">
        <f ca="1"/>
        <v>Mar</v>
      </c>
      <c r="BI8" s="30" t="str">
        <f ca="1"/>
        <v/>
      </c>
      <c r="BJ8" s="30" t="str">
        <f ca="1"/>
        <v/>
      </c>
      <c r="BK8" s="30" t="str">
        <f ca="1"/>
        <v>Tck</v>
      </c>
      <c r="BL8" s="30" t="str">
        <f ca="1"/>
        <v/>
      </c>
      <c r="BM8" s="30" t="str">
        <f ca="1"/>
        <v/>
      </c>
      <c r="BN8" s="30" t="str">
        <f ca="1"/>
        <v>Ant</v>
      </c>
      <c r="BO8" s="30" t="str">
        <f ca="1"/>
        <v/>
      </c>
      <c r="BP8" s="30" t="str">
        <f ca="1"/>
        <v/>
      </c>
      <c r="BQ8" s="30" t="str">
        <f ca="1"/>
        <v>Cnt</v>
      </c>
      <c r="BR8" s="30" t="str">
        <f ca="1"/>
        <v/>
      </c>
      <c r="BS8" s="30" t="str">
        <f ca="1"/>
        <v/>
      </c>
      <c r="BT8" s="30" t="str">
        <f ca="1"/>
        <v/>
      </c>
      <c r="BU8" s="30" t="str">
        <f ca="1"/>
        <v/>
      </c>
      <c r="BV8" s="30" t="str">
        <f ca="1"/>
        <v/>
      </c>
      <c r="BW8" s="30" t="str">
        <f ca="1"/>
        <v/>
      </c>
      <c r="BX8" s="30" t="str">
        <f ca="1"/>
        <v/>
      </c>
      <c r="BY8" s="30" t="str">
        <f ca="1"/>
        <v/>
      </c>
      <c r="BZ8" s="30" t="str">
        <f ca="1"/>
        <v/>
      </c>
      <c r="CA8" s="30" t="str">
        <f ca="1"/>
        <v/>
      </c>
      <c r="CB8" s="30" t="str">
        <f ca="1"/>
        <v/>
      </c>
      <c r="CC8" s="30" t="str">
        <f ca="1"/>
        <v/>
      </c>
      <c r="CD8" s="30" t="str">
        <f ca="1"/>
        <v/>
      </c>
      <c r="CE8" s="30" t="str">
        <f ca="1"/>
        <v/>
      </c>
      <c r="CF8" s="30" t="str">
        <f ca="1"/>
        <v/>
      </c>
      <c r="CG8" s="30" t="str">
        <f ca="1"/>
        <v/>
      </c>
      <c r="CH8" s="30" t="str">
        <f ca="1"/>
        <v>Str</v>
      </c>
      <c r="CI8" s="30" t="str">
        <f ca="1"/>
        <v/>
      </c>
      <c r="CJ8" s="30" t="str">
        <f ca="1"/>
        <v/>
      </c>
      <c r="CK8" s="30" t="str">
        <f ca="1"/>
        <v/>
      </c>
      <c r="CL8" s="30" t="str">
        <f ca="1"/>
        <v/>
      </c>
      <c r="CM8" s="30" t="str">
        <f ca="1"/>
        <v/>
      </c>
      <c r="CN8" s="30" t="str">
        <f ca="1"/>
        <v/>
      </c>
      <c r="CO8" s="30" t="str">
        <f ca="1"/>
        <v/>
      </c>
      <c r="CP8" s="30" t="str">
        <f ca="1"/>
        <v/>
      </c>
      <c r="CQ8" s="30" t="str">
        <f ca="1"/>
        <v/>
      </c>
      <c r="CR8" s="30" t="str">
        <f ca="1"/>
        <v/>
      </c>
      <c r="CS8" s="30" t="str">
        <f ca="1"/>
        <v/>
      </c>
      <c r="CT8" s="31" cm="1">
        <f t="array" aca="1" ref="CT8" ca="1">SUMPRODUCT(COUNTIF($AY8:$CS8,Training!$C$3:$E$3))</f>
        <v>0</v>
      </c>
      <c r="CU8" s="31" cm="1">
        <f t="array" aca="1" ref="CU8" ca="1">SUMPRODUCT(COUNTIF($AY8:$CS8,Training!$C$4:$E$4))</f>
        <v>1</v>
      </c>
      <c r="CV8" s="31" cm="1">
        <f t="array" aca="1" ref="CV8" ca="1">SUMPRODUCT(COUNTIF($AY8:$CS8,Training!$C$5:$E$5))</f>
        <v>1</v>
      </c>
      <c r="CW8" s="31" cm="1">
        <f t="array" aca="1" ref="CW8" ca="1">SUMPRODUCT(COUNTIF($AY8:$CS8,Training!$C$6:$E$6))</f>
        <v>0</v>
      </c>
      <c r="CX8" s="31" cm="1">
        <f t="array" aca="1" ref="CX8" ca="1">SUMPRODUCT(COUNTIF($AY8:$CS8,Training!$C$7:$E$7))</f>
        <v>0</v>
      </c>
      <c r="CY8" s="31" cm="1">
        <f t="array" aca="1" ref="CY8" ca="1">SUMPRODUCT(COUNTIF($AY8:$CS8,Training!$C$8:$E$8))</f>
        <v>0</v>
      </c>
      <c r="CZ8" s="31" cm="1">
        <f t="array" aca="1" ref="CZ8" ca="1">SUMPRODUCT(COUNTIF($AY8:$CS8,Training!$C$9:$E$9))</f>
        <v>0</v>
      </c>
      <c r="DA8" s="31" cm="1">
        <f t="array" aca="1" ref="DA8" ca="1">SUMPRODUCT(COUNTIF($AY8:$CS8,Training!$C$10:$E$10))</f>
        <v>0</v>
      </c>
      <c r="DB8" s="31" cm="1">
        <f t="array" aca="1" ref="DB8" ca="1">SUMPRODUCT(COUNTIF($AY8:$CS8,Training!$C$11:$E$11))</f>
        <v>0</v>
      </c>
      <c r="DC8" s="31" cm="1">
        <f t="array" aca="1" ref="DC8" ca="1">SUMPRODUCT(COUNTIF($AY8:$CS8,Training!$C$2:$E$2))</f>
        <v>0</v>
      </c>
      <c r="DD8" s="31" cm="1">
        <f t="array" aca="1" ref="DD8" ca="1">SUMPRODUCT(COUNTIF($AY8:$CS8,Training!#REF!))</f>
        <v>0</v>
      </c>
      <c r="DE8" s="31" cm="1">
        <f t="array" aca="1" ref="DE8" ca="1">SUMPRODUCT(COUNTIF($AY8:$CS8,Training!$C$12:$E$12))</f>
        <v>2</v>
      </c>
      <c r="DF8" s="31" cm="1">
        <f t="array" aca="1" ref="DF8" ca="1">SUMPRODUCT(COUNTIF($AY8:$CS8,Training!$C$13:$E$13))</f>
        <v>0</v>
      </c>
      <c r="DG8" s="31" cm="1">
        <f t="array" aca="1" ref="DG8" ca="1">SUMPRODUCT(COUNTIF($AY8:$CS8,Training!$C$14:$E$14))</f>
        <v>0</v>
      </c>
      <c r="DH8" s="31" cm="1">
        <f t="array" aca="1" ref="DH8" ca="1">SUMPRODUCT(COUNTIF($AY8:$CS8,Training!$C$15:$E$15))</f>
        <v>0</v>
      </c>
      <c r="DI8" s="31" cm="1">
        <f t="array" aca="1" ref="DI8" ca="1">SUMPRODUCT(COUNTIF($AY8:$CS8,Training!$C$16:$E$16))</f>
        <v>0</v>
      </c>
      <c r="DJ8" s="30" t="str" cm="1">
        <f t="array" aca="1" ref="DJ8" ca="1">IF(COUNTIF(D8:AX8,1)=0,IF($D8:$AX8=2,D$1:AX$1,""),"")</f>
        <v/>
      </c>
      <c r="FE8" s="31" cm="1">
        <f t="array" aca="1" ref="FE8" ca="1">SUMPRODUCT(COUNTIF($DJ8:$FD8,Training!$C$3:$E$3))</f>
        <v>0</v>
      </c>
      <c r="FF8" s="31" cm="1">
        <f t="array" aca="1" ref="FF8" ca="1">SUMPRODUCT(COUNTIF($DJ8:$FD8,Training!$C$4:$E$4))</f>
        <v>0</v>
      </c>
      <c r="FG8" s="31" cm="1">
        <f t="array" aca="1" ref="FG8" ca="1">SUMPRODUCT(COUNTIF($DJ8:$FD8,Training!$C$5:$E$5))</f>
        <v>0</v>
      </c>
      <c r="FH8" s="31" cm="1">
        <f t="array" aca="1" ref="FH8" ca="1">SUMPRODUCT(COUNTIF($DJ8:$FD8,Training!$C$6:$E$6))</f>
        <v>0</v>
      </c>
      <c r="FI8" s="31" cm="1">
        <f t="array" aca="1" ref="FI8" ca="1">SUMPRODUCT(COUNTIF($DJ8:$FD8,Training!$C$7:$E$7))</f>
        <v>0</v>
      </c>
      <c r="FJ8" s="31" cm="1">
        <f t="array" aca="1" ref="FJ8" ca="1">SUMPRODUCT(COUNTIF($DJ8:$FD8,Training!$C$8:$E$8))</f>
        <v>0</v>
      </c>
      <c r="FK8" s="31" cm="1">
        <f t="array" aca="1" ref="FK8" ca="1">SUMPRODUCT(COUNTIF($DJ8:$FD8,Training!$C$9:$E$9))</f>
        <v>0</v>
      </c>
      <c r="FL8" s="31" cm="1">
        <f t="array" aca="1" ref="FL8" ca="1">SUMPRODUCT(COUNTIF($DJ8:$FD8,Training!$C$10:$E$10))</f>
        <v>0</v>
      </c>
      <c r="FM8" s="31" cm="1">
        <f t="array" aca="1" ref="FM8" ca="1">SUMPRODUCT(COUNTIF($DJ8:$FD8,Training!$C$11:$E$11))</f>
        <v>0</v>
      </c>
      <c r="FN8" s="31" cm="1">
        <f t="array" aca="1" ref="FN8" ca="1">SUMPRODUCT(COUNTIF($DJ8:$FD8,Training!$C$2:$E$2))</f>
        <v>0</v>
      </c>
      <c r="FO8" s="31" cm="1">
        <f t="array" aca="1" ref="FO8" ca="1">SUMPRODUCT(COUNTIF($DJ8:$FD8,Training!#REF!))</f>
        <v>0</v>
      </c>
      <c r="FP8" s="31" cm="1">
        <f t="array" aca="1" ref="FP8" ca="1">SUMPRODUCT(COUNTIF($DJ8:$FD8,Training!$C$12:$E$12))</f>
        <v>0</v>
      </c>
      <c r="FQ8" s="31" cm="1">
        <f t="array" aca="1" ref="FQ8" ca="1">SUMPRODUCT(COUNTIF($DJ8:$FD8,Training!$C$13:$E$13))</f>
        <v>0</v>
      </c>
      <c r="FR8" s="31" cm="1">
        <f t="array" aca="1" ref="FR8" ca="1">SUMPRODUCT(COUNTIF($DJ8:$FD8,Training!$C$14:$E$14))</f>
        <v>0</v>
      </c>
      <c r="FS8" s="31" cm="1">
        <f t="array" aca="1" ref="FS8" ca="1">SUMPRODUCT(COUNTIF($DJ8:$FD8,Training!$C$15:$E$15))</f>
        <v>0</v>
      </c>
      <c r="FT8" s="31" cm="1">
        <f t="array" aca="1" ref="FT8" ca="1">SUMPRODUCT(COUNTIF($DJ8:$FD8,Training!$C$16:$E$16))</f>
        <v>0</v>
      </c>
    </row>
    <row r="9" spans="1:176" x14ac:dyDescent="0.25">
      <c r="A9" s="32" t="str">
        <f>IF(WeightedParse!A9&gt;"",WeightedParse!A9,"")</f>
        <v>Timo Parthoens</v>
      </c>
      <c r="B9" s="49" t="str">
        <f>IF('Weighted Summary'!A9&gt;"",'Weighted Summary'!F9,"")</f>
        <v>FB</v>
      </c>
      <c r="C9" s="39" t="str">
        <f t="shared" ca="1" si="0"/>
        <v>Defensive Positioning</v>
      </c>
      <c r="D9" s="37">
        <f ca="1">IF($A9&gt;"",IF(ISERROR(HLOOKUP(D$1,INDIRECT("Roles!$B$"&amp;MATCH($B9,Roles!$A:$A,0)&amp;":$AF$"&amp;MATCH($B9,Roles!$A:$A,0)),1,FALSE))=FALSE,IF(SquadExport!G9&lt;10,1,IF(SquadExport!G9&lt;15,2,IF(SquadExport!G9&lt;=20,3,""))),0),"")</f>
        <v>0</v>
      </c>
      <c r="E9" s="37">
        <f ca="1">IF($A9&gt;"",IF(ISERROR(HLOOKUP(E$1,INDIRECT("Roles!$B$"&amp;MATCH($B9,Roles!$A:$A,0)&amp;":$AF$"&amp;MATCH($B9,Roles!$A:$A,0)),1,FALSE))=FALSE,IF(SquadExport!H9&lt;10,1,IF(SquadExport!H9&lt;15,2,IF(SquadExport!H9&lt;=20,3,""))),0),"")</f>
        <v>1</v>
      </c>
      <c r="F9" s="37">
        <f ca="1">IF($A9&gt;"",IF(ISERROR(HLOOKUP(F$1,INDIRECT("Roles!$B$"&amp;MATCH($B9,Roles!$A:$A,0)&amp;":$AF$"&amp;MATCH($B9,Roles!$A:$A,0)),1,FALSE))=FALSE,IF(SquadExport!I9&lt;10,1,IF(SquadExport!I9&lt;15,2,IF(SquadExport!I9&lt;=20,3,""))),0),"")</f>
        <v>0</v>
      </c>
      <c r="G9" s="37">
        <f ca="1">IF($A9&gt;"",IF(ISERROR(HLOOKUP(G$1,INDIRECT("Roles!$B$"&amp;MATCH($B9,Roles!$A:$A,0)&amp;":$AF$"&amp;MATCH($B9,Roles!$A:$A,0)),1,FALSE))=FALSE,IF(SquadExport!J9&lt;10,1,IF(SquadExport!J9&lt;15,2,IF(SquadExport!J9&lt;=20,3,""))),0),"")</f>
        <v>0</v>
      </c>
      <c r="H9" s="37">
        <f ca="1">IF($A9&gt;"",IF(ISERROR(HLOOKUP(H$1,INDIRECT("Roles!$B$"&amp;MATCH($B9,Roles!$A:$A,0)&amp;":$AF$"&amp;MATCH($B9,Roles!$A:$A,0)),1,FALSE))=FALSE,IF(SquadExport!K9&lt;10,1,IF(SquadExport!K9&lt;15,2,IF(SquadExport!K9&lt;=20,3,""))),0),"")</f>
        <v>0</v>
      </c>
      <c r="I9" s="37">
        <f ca="1">IF($A9&gt;"",IF(ISERROR(HLOOKUP(I$1,INDIRECT("Roles!$B$"&amp;MATCH($B9,Roles!$A:$A,0)&amp;":$AF$"&amp;MATCH($B9,Roles!$A:$A,0)),1,FALSE))=FALSE,IF(SquadExport!L9&lt;10,1,IF(SquadExport!L9&lt;15,2,IF(SquadExport!L9&lt;=20,3,""))),0),"")</f>
        <v>0</v>
      </c>
      <c r="J9" s="37">
        <f ca="1">IF($A9&gt;"",IF(ISERROR(HLOOKUP(J$1,INDIRECT("Roles!$B$"&amp;MATCH($B9,Roles!$A:$A,0)&amp;":$AF$"&amp;MATCH($B9,Roles!$A:$A,0)),1,FALSE))=FALSE,IF(SquadExport!M9&lt;10,1,IF(SquadExport!M9&lt;15,2,IF(SquadExport!M9&lt;=20,3,""))),0),"")</f>
        <v>0</v>
      </c>
      <c r="K9" s="37">
        <f ca="1">IF($A9&gt;"",IF(ISERROR(HLOOKUP(K$1,INDIRECT("Roles!$B$"&amp;MATCH($B9,Roles!$A:$A,0)&amp;":$AF$"&amp;MATCH($B9,Roles!$A:$A,0)),1,FALSE))=FALSE,IF(SquadExport!N9&lt;10,1,IF(SquadExport!N9&lt;15,2,IF(SquadExport!N9&lt;=20,3,""))),0),"")</f>
        <v>0</v>
      </c>
      <c r="L9" s="37">
        <f ca="1">IF($A9&gt;"",IF(ISERROR(HLOOKUP(L$1,INDIRECT("Roles!$B$"&amp;MATCH($B9,Roles!$A:$A,0)&amp;":$AF$"&amp;MATCH($B9,Roles!$A:$A,0)),1,FALSE))=FALSE,IF(SquadExport!O9&lt;10,1,IF(SquadExport!O9&lt;15,2,IF(SquadExport!O9&lt;=20,3,""))),0),"")</f>
        <v>0</v>
      </c>
      <c r="M9" s="37">
        <f ca="1">IF($A9&gt;"",IF(ISERROR(HLOOKUP(M$1,INDIRECT("Roles!$B$"&amp;MATCH($B9,Roles!$A:$A,0)&amp;":$AF$"&amp;MATCH($B9,Roles!$A:$A,0)),1,FALSE))=FALSE,IF(SquadExport!P9&lt;10,1,IF(SquadExport!P9&lt;15,2,IF(SquadExport!P9&lt;=20,3,""))),0),"")</f>
        <v>1</v>
      </c>
      <c r="N9" s="37">
        <f ca="1">IF($A9&gt;"",IF(ISERROR(HLOOKUP(N$1,INDIRECT("Roles!$B$"&amp;MATCH($B9,Roles!$A:$A,0)&amp;":$AF$"&amp;MATCH($B9,Roles!$A:$A,0)),1,FALSE))=FALSE,IF(SquadExport!Q9&lt;10,1,IF(SquadExport!Q9&lt;15,2,IF(SquadExport!Q9&lt;=20,3,""))),0),"")</f>
        <v>1</v>
      </c>
      <c r="O9" s="37">
        <f ca="1">IF($A9&gt;"",IF(ISERROR(HLOOKUP(O$1,INDIRECT("Roles!$B$"&amp;MATCH($B9,Roles!$A:$A,0)&amp;":$AF$"&amp;MATCH($B9,Roles!$A:$A,0)),1,FALSE))=FALSE,IF(SquadExport!R9&lt;10,1,IF(SquadExport!R9&lt;15,2,IF(SquadExport!R9&lt;=20,3,""))),0),"")</f>
        <v>0</v>
      </c>
      <c r="P9" s="37">
        <f ca="1">IF($A9&gt;"",IF(ISERROR(HLOOKUP(P$1,INDIRECT("Roles!$B$"&amp;MATCH($B9,Roles!$A:$A,0)&amp;":$AF$"&amp;MATCH($B9,Roles!$A:$A,0)),1,FALSE))=FALSE,IF(SquadExport!S9&lt;10,1,IF(SquadExport!S9&lt;15,2,IF(SquadExport!S9&lt;=20,3,""))),0),"")</f>
        <v>1</v>
      </c>
      <c r="Q9" s="37">
        <f ca="1">IF($A9&gt;"",IF(ISERROR(HLOOKUP(Q$1,INDIRECT("Roles!$B$"&amp;MATCH($B9,Roles!$A:$A,0)&amp;":$AF$"&amp;MATCH($B9,Roles!$A:$A,0)),1,FALSE))=FALSE,IF(SquadExport!T9&lt;10,1,IF(SquadExport!T9&lt;15,2,IF(SquadExport!T9&lt;=20,3,""))),0),"")</f>
        <v>1</v>
      </c>
      <c r="R9" s="37">
        <f ca="1">IF($A9&gt;"",IF(ISERROR(HLOOKUP(R$1,INDIRECT("Roles!$B$"&amp;MATCH($B9,Roles!$A:$A,0)&amp;":$AF$"&amp;MATCH($B9,Roles!$A:$A,0)),1,FALSE))=FALSE,IF(SquadExport!U9&lt;10,1,IF(SquadExport!U9&lt;15,2,IF(SquadExport!U9&lt;=20,3,""))),0),"")</f>
        <v>0</v>
      </c>
      <c r="S9" s="37">
        <f ca="1">IF($A9&gt;"",IF(ISERROR(HLOOKUP(S$1,INDIRECT("Roles!$B$"&amp;MATCH($B9,Roles!$A:$A,0)&amp;":$AF$"&amp;MATCH($B9,Roles!$A:$A,0)),1,FALSE))=FALSE,IF(SquadExport!V9&lt;10,1,IF(SquadExport!V9&lt;15,2,IF(SquadExport!V9&lt;=20,3,""))),0),"")</f>
        <v>1</v>
      </c>
      <c r="T9" s="37">
        <f ca="1">IF($A9&gt;"",IF(ISERROR(HLOOKUP(T$1,INDIRECT("Roles!$B$"&amp;MATCH($B9,Roles!$A:$A,0)&amp;":$AF$"&amp;MATCH($B9,Roles!$A:$A,0)),1,FALSE))=FALSE,IF(SquadExport!W9&lt;10,1,IF(SquadExport!W9&lt;15,2,IF(SquadExport!W9&lt;=20,3,""))),0),"")</f>
        <v>0</v>
      </c>
      <c r="U9" s="37">
        <f ca="1">IF($A9&gt;"",IF(ISERROR(HLOOKUP(U$1,INDIRECT("Roles!$B$"&amp;MATCH($B9,Roles!$A:$A,0)&amp;":$AF$"&amp;MATCH($B9,Roles!$A:$A,0)),1,FALSE))=FALSE,IF(SquadExport!X9&lt;10,1,IF(SquadExport!X9&lt;15,2,IF(SquadExport!X9&lt;=20,3,""))),0),"")</f>
        <v>2</v>
      </c>
      <c r="V9" s="37">
        <f ca="1">IF($A9&gt;"",IF(ISERROR(HLOOKUP(V$1,INDIRECT("Roles!$B$"&amp;MATCH($B9,Roles!$A:$A,0)&amp;":$AF$"&amp;MATCH($B9,Roles!$A:$A,0)),1,FALSE))=FALSE,IF(SquadExport!Y9&lt;10,1,IF(SquadExport!Y9&lt;15,2,IF(SquadExport!Y9&lt;=20,3,""))),0),"")</f>
        <v>1</v>
      </c>
      <c r="W9" s="37">
        <f ca="1">IF($A9&gt;"",IF(ISERROR(HLOOKUP(W$1,INDIRECT("Roles!$B$"&amp;MATCH($B9,Roles!$A:$A,0)&amp;":$AF$"&amp;MATCH($B9,Roles!$A:$A,0)),1,FALSE))=FALSE,IF(SquadExport!Z9&lt;10,1,IF(SquadExport!Z9&lt;15,2,IF(SquadExport!Z9&lt;=20,3,""))),0),"")</f>
        <v>1</v>
      </c>
      <c r="X9" s="37">
        <f ca="1">IF($A9&gt;"",IF(ISERROR(HLOOKUP(X$1,INDIRECT("Roles!$B$"&amp;MATCH($B9,Roles!$A:$A,0)&amp;":$AF$"&amp;MATCH($B9,Roles!$A:$A,0)),1,FALSE))=FALSE,IF(SquadExport!AA9&lt;10,1,IF(SquadExport!AA9&lt;15,2,IF(SquadExport!AA9&lt;=20,3,""))),0),"")</f>
        <v>0</v>
      </c>
      <c r="Y9" s="37">
        <f ca="1">IF($A9&gt;"",IF(ISERROR(HLOOKUP(Y$1,INDIRECT("Roles!$B$"&amp;MATCH($B9,Roles!$A:$A,0)&amp;":$AF$"&amp;MATCH($B9,Roles!$A:$A,0)),1,FALSE))=FALSE,IF(SquadExport!AB9&lt;10,1,IF(SquadExport!AB9&lt;15,2,IF(SquadExport!AB9&lt;=20,3,""))),0),"")</f>
        <v>0</v>
      </c>
      <c r="Z9" s="37">
        <f ca="1">IF($A9&gt;"",IF(ISERROR(HLOOKUP(Z$1,INDIRECT("Roles!$B$"&amp;MATCH($B9,Roles!$A:$A,0)&amp;":$AF$"&amp;MATCH($B9,Roles!$A:$A,0)),1,FALSE))=FALSE,IF(SquadExport!AC9&lt;10,1,IF(SquadExport!AC9&lt;15,2,IF(SquadExport!AC9&lt;=20,3,""))),0),"")</f>
        <v>0</v>
      </c>
      <c r="AA9" s="37">
        <f ca="1">IF($A9&gt;"",IF(ISERROR(HLOOKUP(AA$1,INDIRECT("Roles!$B$"&amp;MATCH($B9,Roles!$A:$A,0)&amp;":$AF$"&amp;MATCH($B9,Roles!$A:$A,0)),1,FALSE))=FALSE,IF(SquadExport!AD9&lt;10,1,IF(SquadExport!AD9&lt;15,2,IF(SquadExport!AD9&lt;=20,3,""))),0),"")</f>
        <v>0</v>
      </c>
      <c r="AB9" s="37">
        <f ca="1">IF($A9&gt;"",IF(ISERROR(HLOOKUP(AB$1,INDIRECT("Roles!$B$"&amp;MATCH($B9,Roles!$A:$A,0)&amp;":$AF$"&amp;MATCH($B9,Roles!$A:$A,0)),1,FALSE))=FALSE,IF(SquadExport!AE9&lt;10,1,IF(SquadExport!AE9&lt;15,2,IF(SquadExport!AE9&lt;=20,3,""))),0),"")</f>
        <v>1</v>
      </c>
      <c r="AC9" s="37">
        <f ca="1">IF($A9&gt;"",IF(ISERROR(HLOOKUP(AC$1,INDIRECT("Roles!$B$"&amp;MATCH($B9,Roles!$A:$A,0)&amp;":$AF$"&amp;MATCH($B9,Roles!$A:$A,0)),1,FALSE))=FALSE,IF(SquadExport!AF9&lt;10,1,IF(SquadExport!AF9&lt;15,2,IF(SquadExport!AF9&lt;=20,3,""))),0),"")</f>
        <v>2</v>
      </c>
      <c r="AD9" s="37">
        <f ca="1">IF($A9&gt;"",IF(ISERROR(HLOOKUP(AD$1,INDIRECT("Roles!$B$"&amp;MATCH($B9,Roles!$A:$A,0)&amp;":$AF$"&amp;MATCH($B9,Roles!$A:$A,0)),1,FALSE))=FALSE,IF(SquadExport!AG9&lt;10,1,IF(SquadExport!AG9&lt;15,2,IF(SquadExport!AG9&lt;=20,3,""))),0),"")</f>
        <v>0</v>
      </c>
      <c r="AE9" s="37">
        <f ca="1">IF($A9&gt;"",IF(ISERROR(HLOOKUP(AE$1,INDIRECT("Roles!$B$"&amp;MATCH($B9,Roles!$A:$A,0)&amp;":$AF$"&amp;MATCH($B9,Roles!$A:$A,0)),1,FALSE))=FALSE,IF(SquadExport!AH9&lt;10,1,IF(SquadExport!AH9&lt;15,2,IF(SquadExport!AH9&lt;=20,3,""))),0),"")</f>
        <v>1</v>
      </c>
      <c r="AF9" s="37">
        <f ca="1">IF($A9&gt;"",IF(ISERROR(HLOOKUP(AF$1,INDIRECT("Roles!$B$"&amp;MATCH($B9,Roles!$A:$A,0)&amp;":$AF$"&amp;MATCH($B9,Roles!$A:$A,0)),1,FALSE))=FALSE,IF(SquadExport!AI9&lt;10,1,IF(SquadExport!AI9&lt;15,2,IF(SquadExport!AI9&lt;=20,3,""))),0),"")</f>
        <v>0</v>
      </c>
      <c r="AG9" s="37">
        <f ca="1">IF($A9&gt;"",IF(ISERROR(HLOOKUP(AG$1,INDIRECT("Roles!$B$"&amp;MATCH($B9,Roles!$A:$A,0)&amp;":$AF$"&amp;MATCH($B9,Roles!$A:$A,0)),1,FALSE))=FALSE,IF(SquadExport!AJ9&lt;10,1,IF(SquadExport!AJ9&lt;15,2,IF(SquadExport!AJ9&lt;=20,3,""))),0),"")</f>
        <v>0</v>
      </c>
      <c r="AH9" s="37">
        <f ca="1">IF($A9&gt;"",IF(ISERROR(HLOOKUP(AH$1,INDIRECT("Roles!$B$"&amp;MATCH($B9,Roles!$A:$A,0)&amp;":$AF$"&amp;MATCH($B9,Roles!$A:$A,0)),1,FALSE))=FALSE,IF(SquadExport!AK9&lt;10,1,IF(SquadExport!AK9&lt;15,2,IF(SquadExport!AK9&lt;=20,3,""))),0),"")</f>
        <v>0</v>
      </c>
      <c r="AI9" s="37">
        <f ca="1">IF($A9&gt;"",IF(ISERROR(HLOOKUP(AI$1,INDIRECT("Roles!$B$"&amp;MATCH($B9,Roles!$A:$A,0)&amp;":$AF$"&amp;MATCH($B9,Roles!$A:$A,0)),1,FALSE))=FALSE,IF(SquadExport!AL9&lt;10,1,IF(SquadExport!AL9&lt;15,2,IF(SquadExport!AL9&lt;=20,3,""))),0),"")</f>
        <v>0</v>
      </c>
      <c r="AJ9" s="37">
        <f ca="1">IF($A9&gt;"",IF(ISERROR(HLOOKUP(AJ$1,INDIRECT("Roles!$B$"&amp;MATCH($B9,Roles!$A:$A,0)&amp;":$AF$"&amp;MATCH($B9,Roles!$A:$A,0)),1,FALSE))=FALSE,IF(SquadExport!AM9&lt;10,1,IF(SquadExport!AM9&lt;15,2,IF(SquadExport!AM9&lt;=20,3,""))),0),"")</f>
        <v>0</v>
      </c>
      <c r="AK9" s="37">
        <f ca="1">IF($A9&gt;"",IF(ISERROR(HLOOKUP(AK$1,INDIRECT("Roles!$B$"&amp;MATCH($B9,Roles!$A:$A,0)&amp;":$AF$"&amp;MATCH($B9,Roles!$A:$A,0)),1,FALSE))=FALSE,IF(SquadExport!AN9&lt;10,1,IF(SquadExport!AN9&lt;15,2,IF(SquadExport!AN9&lt;=20,3,""))),0),"")</f>
        <v>2</v>
      </c>
      <c r="AL9" s="37">
        <f ca="1">IF($A9&gt;"",IF(ISERROR(HLOOKUP(AL$1,INDIRECT("Roles!$B$"&amp;MATCH($B9,Roles!$A:$A,0)&amp;":$AF$"&amp;MATCH($B9,Roles!$A:$A,0)),1,FALSE))=FALSE,IF(SquadExport!AO9&lt;10,1,IF(SquadExport!AO9&lt;15,2,IF(SquadExport!AO9&lt;=20,3,""))),0),"")</f>
        <v>1</v>
      </c>
      <c r="AM9" s="37">
        <f ca="1">IF($A9&gt;"",IF(ISERROR(HLOOKUP(AM$1,INDIRECT("Roles!$B$"&amp;MATCH($B9,Roles!$A:$A,0)&amp;":$AF$"&amp;MATCH($B9,Roles!$A:$A,0)),1,FALSE))=FALSE,IF(SquadExport!AP9&lt;10,1,IF(SquadExport!AP9&lt;15,2,IF(SquadExport!AP9&lt;=20,3,""))),0),"")</f>
        <v>0</v>
      </c>
      <c r="AN9" s="37">
        <f ca="1">IF($A9&gt;"",IF(ISERROR(HLOOKUP(AN$1,INDIRECT("Roles!$B$"&amp;MATCH($B9,Roles!$A:$A,0)&amp;":$AF$"&amp;MATCH($B9,Roles!$A:$A,0)),1,FALSE))=FALSE,IF(SquadExport!AQ9&lt;10,1,IF(SquadExport!AQ9&lt;15,2,IF(SquadExport!AQ9&lt;=20,3,""))),0),"")</f>
        <v>0</v>
      </c>
      <c r="AO9" s="37">
        <f ca="1">IF($A9&gt;"",IF(ISERROR(HLOOKUP(AO$1,INDIRECT("Roles!$B$"&amp;MATCH($B9,Roles!$A:$A,0)&amp;":$AF$"&amp;MATCH($B9,Roles!$A:$A,0)),1,FALSE))=FALSE,IF(SquadExport!AR9&lt;10,1,IF(SquadExport!AR9&lt;15,2,IF(SquadExport!AR9&lt;=20,3,""))),0),"")</f>
        <v>0</v>
      </c>
      <c r="AP9" s="37">
        <f ca="1">IF($A9&gt;"",IF(ISERROR(HLOOKUP(AP$1,INDIRECT("Roles!$B$"&amp;MATCH($B9,Roles!$A:$A,0)&amp;":$AF$"&amp;MATCH($B9,Roles!$A:$A,0)),1,FALSE))=FALSE,IF(SquadExport!AS9&lt;10,1,IF(SquadExport!AS9&lt;15,2,IF(SquadExport!AS9&lt;=20,3,""))),0),"")</f>
        <v>0</v>
      </c>
      <c r="AQ9" s="37">
        <f ca="1">IF($A9&gt;"",IF(ISERROR(HLOOKUP(AQ$1,INDIRECT("Roles!$B$"&amp;MATCH($B9,Roles!$A:$A,0)&amp;":$AF$"&amp;MATCH($B9,Roles!$A:$A,0)),1,FALSE))=FALSE,IF(SquadExport!AT9&lt;10,1,IF(SquadExport!AT9&lt;15,2,IF(SquadExport!AT9&lt;=20,3,""))),0),"")</f>
        <v>0</v>
      </c>
      <c r="AR9" s="37">
        <f ca="1">IF($A9&gt;"",IF(ISERROR(HLOOKUP(AR$1,INDIRECT("Roles!$B$"&amp;MATCH($B9,Roles!$A:$A,0)&amp;":$AF$"&amp;MATCH($B9,Roles!$A:$A,0)),1,FALSE))=FALSE,IF(SquadExport!AU9&lt;10,1,IF(SquadExport!AU9&lt;15,2,IF(SquadExport!AU9&lt;=20,3,""))),0),"")</f>
        <v>0</v>
      </c>
      <c r="AS9" s="37">
        <f ca="1">IF($A9&gt;"",IF(ISERROR(HLOOKUP(AS$1,INDIRECT("Roles!$B$"&amp;MATCH($B9,Roles!$A:$A,0)&amp;":$AF$"&amp;MATCH($B9,Roles!$A:$A,0)),1,FALSE))=FALSE,IF(SquadExport!AV9&lt;10,1,IF(SquadExport!AV9&lt;15,2,IF(SquadExport!AV9&lt;=20,3,""))),0),"")</f>
        <v>0</v>
      </c>
      <c r="AT9" s="37">
        <f ca="1">IF($A9&gt;"",IF(ISERROR(HLOOKUP(AT$1,INDIRECT("Roles!$B$"&amp;MATCH($B9,Roles!$A:$A,0)&amp;":$AF$"&amp;MATCH($B9,Roles!$A:$A,0)),1,FALSE))=FALSE,IF(SquadExport!AW9&lt;10,1,IF(SquadExport!AW9&lt;15,2,IF(SquadExport!AW9&lt;=20,3,""))),0),"")</f>
        <v>0</v>
      </c>
      <c r="AU9" s="37">
        <f ca="1">IF($A9&gt;"",IF(ISERROR(HLOOKUP(AU$1,INDIRECT("Roles!$B$"&amp;MATCH($B9,Roles!$A:$A,0)&amp;":$AF$"&amp;MATCH($B9,Roles!$A:$A,0)),1,FALSE))=FALSE,IF(SquadExport!AX9&lt;10,1,IF(SquadExport!AX9&lt;15,2,IF(SquadExport!AX9&lt;=20,3,""))),0),"")</f>
        <v>0</v>
      </c>
      <c r="AV9" s="37">
        <f ca="1">IF($A9&gt;"",IF(ISERROR(HLOOKUP(AV$1,INDIRECT("Roles!$B$"&amp;MATCH($B9,Roles!$A:$A,0)&amp;":$AF$"&amp;MATCH($B9,Roles!$A:$A,0)),1,FALSE))=FALSE,IF(SquadExport!AY9&lt;10,1,IF(SquadExport!AY9&lt;15,2,IF(SquadExport!AY9&lt;=20,3,""))),0),"")</f>
        <v>0</v>
      </c>
      <c r="AW9" s="37">
        <f ca="1">IF($A9&gt;"",IF(ISERROR(HLOOKUP(AW$1,INDIRECT("Roles!$B$"&amp;MATCH($B9,Roles!$A:$A,0)&amp;":$AF$"&amp;MATCH($B9,Roles!$A:$A,0)),1,FALSE))=FALSE,IF(SquadExport!AZ9&lt;10,1,IF(SquadExport!AZ9&lt;15,2,IF(SquadExport!AZ9&lt;=20,3,""))),0),"")</f>
        <v>0</v>
      </c>
      <c r="AX9" s="37">
        <f ca="1">IF($A9&gt;"",IF(ISERROR(HLOOKUP(AX$1,INDIRECT("Roles!$B$"&amp;MATCH($B9,Roles!$A:$A,0)&amp;":$AF$"&amp;MATCH($B9,Roles!$A:$A,0)),1,FALSE))=FALSE,IF(SquadExport!BA9&lt;10,1,IF(SquadExport!BA9&lt;15,2,IF(SquadExport!BA9&lt;=20,3,""))),0),"")</f>
        <v>0</v>
      </c>
      <c r="AY9" s="30" t="str" cm="1">
        <f t="array" aca="1" ref="AY9:CS9" ca="1">IF($D9:$AX9=1,D$1:AX$1,"")</f>
        <v/>
      </c>
      <c r="AZ9" s="30" t="str">
        <f ca="1"/>
        <v>Cro</v>
      </c>
      <c r="BA9" s="30" t="str">
        <f ca="1"/>
        <v/>
      </c>
      <c r="BB9" s="30" t="str">
        <f ca="1"/>
        <v/>
      </c>
      <c r="BC9" s="30" t="str">
        <f ca="1"/>
        <v/>
      </c>
      <c r="BD9" s="30" t="str">
        <f ca="1"/>
        <v/>
      </c>
      <c r="BE9" s="30" t="str">
        <f ca="1"/>
        <v/>
      </c>
      <c r="BF9" s="30" t="str">
        <f ca="1"/>
        <v/>
      </c>
      <c r="BG9" s="30" t="str">
        <f ca="1"/>
        <v/>
      </c>
      <c r="BH9" s="30" t="str">
        <f ca="1"/>
        <v>Mar</v>
      </c>
      <c r="BI9" s="30" t="str">
        <f ca="1"/>
        <v>Pas</v>
      </c>
      <c r="BJ9" s="30" t="str">
        <f ca="1"/>
        <v/>
      </c>
      <c r="BK9" s="30" t="str">
        <f ca="1"/>
        <v>Tck</v>
      </c>
      <c r="BL9" s="30" t="str">
        <f ca="1"/>
        <v>Tec</v>
      </c>
      <c r="BM9" s="30" t="str">
        <f ca="1"/>
        <v/>
      </c>
      <c r="BN9" s="30" t="str">
        <f ca="1"/>
        <v>Ant</v>
      </c>
      <c r="BO9" s="30" t="str">
        <f ca="1"/>
        <v/>
      </c>
      <c r="BP9" s="30" t="str">
        <f ca="1"/>
        <v/>
      </c>
      <c r="BQ9" s="30" t="str">
        <f ca="1"/>
        <v>Cnt</v>
      </c>
      <c r="BR9" s="30" t="str">
        <f ca="1"/>
        <v>Dec</v>
      </c>
      <c r="BS9" s="30" t="str">
        <f ca="1"/>
        <v/>
      </c>
      <c r="BT9" s="30" t="str">
        <f ca="1"/>
        <v/>
      </c>
      <c r="BU9" s="30" t="str">
        <f ca="1"/>
        <v/>
      </c>
      <c r="BV9" s="30" t="str">
        <f ca="1"/>
        <v/>
      </c>
      <c r="BW9" s="30" t="str">
        <f ca="1"/>
        <v>Pos</v>
      </c>
      <c r="BX9" s="30" t="str">
        <f ca="1"/>
        <v/>
      </c>
      <c r="BY9" s="30" t="str">
        <f ca="1"/>
        <v/>
      </c>
      <c r="BZ9" s="30" t="str">
        <f ca="1"/>
        <v>Wor</v>
      </c>
      <c r="CA9" s="30" t="str">
        <f ca="1"/>
        <v/>
      </c>
      <c r="CB9" s="30" t="str">
        <f ca="1"/>
        <v/>
      </c>
      <c r="CC9" s="30" t="str">
        <f ca="1"/>
        <v/>
      </c>
      <c r="CD9" s="30" t="str">
        <f ca="1"/>
        <v/>
      </c>
      <c r="CE9" s="30" t="str">
        <f ca="1"/>
        <v/>
      </c>
      <c r="CF9" s="30" t="str">
        <f ca="1"/>
        <v/>
      </c>
      <c r="CG9" s="30" t="str">
        <f ca="1"/>
        <v>Sta</v>
      </c>
      <c r="CH9" s="30" t="str">
        <f ca="1"/>
        <v/>
      </c>
      <c r="CI9" s="30" t="str">
        <f ca="1"/>
        <v/>
      </c>
      <c r="CJ9" s="30" t="str">
        <f ca="1"/>
        <v/>
      </c>
      <c r="CK9" s="30" t="str">
        <f ca="1"/>
        <v/>
      </c>
      <c r="CL9" s="30" t="str">
        <f ca="1"/>
        <v/>
      </c>
      <c r="CM9" s="30" t="str">
        <f ca="1"/>
        <v/>
      </c>
      <c r="CN9" s="30" t="str">
        <f ca="1"/>
        <v/>
      </c>
      <c r="CO9" s="30" t="str">
        <f ca="1"/>
        <v/>
      </c>
      <c r="CP9" s="30" t="str">
        <f ca="1"/>
        <v/>
      </c>
      <c r="CQ9" s="30" t="str">
        <f ca="1"/>
        <v/>
      </c>
      <c r="CR9" s="30" t="str">
        <f ca="1"/>
        <v/>
      </c>
      <c r="CS9" s="30" t="str">
        <f ca="1"/>
        <v/>
      </c>
      <c r="CT9" s="31" cm="1">
        <f t="array" aca="1" ref="CT9" ca="1">SUMPRODUCT(COUNTIF($AY9:$CS9,Training!$C$3:$E$3))</f>
        <v>2</v>
      </c>
      <c r="CU9" s="31" cm="1">
        <f t="array" aca="1" ref="CU9" ca="1">SUMPRODUCT(COUNTIF($AY9:$CS9,Training!$C$4:$E$4))</f>
        <v>3</v>
      </c>
      <c r="CV9" s="31" cm="1">
        <f t="array" aca="1" ref="CV9" ca="1">SUMPRODUCT(COUNTIF($AY9:$CS9,Training!$C$5:$E$5))</f>
        <v>2</v>
      </c>
      <c r="CW9" s="31" cm="1">
        <f t="array" aca="1" ref="CW9" ca="1">SUMPRODUCT(COUNTIF($AY9:$CS9,Training!$C$6:$E$6))</f>
        <v>1</v>
      </c>
      <c r="CX9" s="31" cm="1">
        <f t="array" aca="1" ref="CX9" ca="1">SUMPRODUCT(COUNTIF($AY9:$CS9,Training!$C$7:$E$7))</f>
        <v>1</v>
      </c>
      <c r="CY9" s="31" cm="1">
        <f t="array" aca="1" ref="CY9" ca="1">SUMPRODUCT(COUNTIF($AY9:$CS9,Training!$C$8:$E$8))</f>
        <v>2</v>
      </c>
      <c r="CZ9" s="31" cm="1">
        <f t="array" aca="1" ref="CZ9" ca="1">SUMPRODUCT(COUNTIF($AY9:$CS9,Training!$C$9:$E$9))</f>
        <v>2</v>
      </c>
      <c r="DA9" s="31" cm="1">
        <f t="array" aca="1" ref="DA9" ca="1">SUMPRODUCT(COUNTIF($AY9:$CS9,Training!$C$10:$E$10))</f>
        <v>1</v>
      </c>
      <c r="DB9" s="31" cm="1">
        <f t="array" aca="1" ref="DB9" ca="1">SUMPRODUCT(COUNTIF($AY9:$CS9,Training!$C$11:$E$11))</f>
        <v>0</v>
      </c>
      <c r="DC9" s="31" cm="1">
        <f t="array" aca="1" ref="DC9" ca="1">SUMPRODUCT(COUNTIF($AY9:$CS9,Training!$C$2:$E$2))</f>
        <v>0</v>
      </c>
      <c r="DD9" s="31" cm="1">
        <f t="array" aca="1" ref="DD9" ca="1">SUMPRODUCT(COUNTIF($AY9:$CS9,Training!#REF!))</f>
        <v>0</v>
      </c>
      <c r="DE9" s="31" cm="1">
        <f t="array" aca="1" ref="DE9" ca="1">SUMPRODUCT(COUNTIF($AY9:$CS9,Training!$C$12:$E$12))</f>
        <v>2</v>
      </c>
      <c r="DF9" s="31" cm="1">
        <f t="array" aca="1" ref="DF9" ca="1">SUMPRODUCT(COUNTIF($AY9:$CS9,Training!$C$13:$E$13))</f>
        <v>2</v>
      </c>
      <c r="DG9" s="31" cm="1">
        <f t="array" aca="1" ref="DG9" ca="1">SUMPRODUCT(COUNTIF($AY9:$CS9,Training!$C$14:$E$14))</f>
        <v>1</v>
      </c>
      <c r="DH9" s="31" cm="1">
        <f t="array" aca="1" ref="DH9" ca="1">SUMPRODUCT(COUNTIF($AY9:$CS9,Training!$C$15:$E$15))</f>
        <v>0</v>
      </c>
      <c r="DI9" s="31" cm="1">
        <f t="array" aca="1" ref="DI9" ca="1">SUMPRODUCT(COUNTIF($AY9:$CS9,Training!$C$16:$E$16))</f>
        <v>0</v>
      </c>
      <c r="DJ9" s="30" t="str" cm="1">
        <f t="array" aca="1" ref="DJ9" ca="1">IF(COUNTIF(D9:AX9,1)=0,IF($D9:$AX9=2,D$1:AX$1,""),"")</f>
        <v/>
      </c>
      <c r="FE9" s="31" cm="1">
        <f t="array" aca="1" ref="FE9" ca="1">SUMPRODUCT(COUNTIF($DJ9:$FD9,Training!$C$3:$E$3))</f>
        <v>0</v>
      </c>
      <c r="FF9" s="31" cm="1">
        <f t="array" aca="1" ref="FF9" ca="1">SUMPRODUCT(COUNTIF($DJ9:$FD9,Training!$C$4:$E$4))</f>
        <v>0</v>
      </c>
      <c r="FG9" s="31" cm="1">
        <f t="array" aca="1" ref="FG9" ca="1">SUMPRODUCT(COUNTIF($DJ9:$FD9,Training!$C$5:$E$5))</f>
        <v>0</v>
      </c>
      <c r="FH9" s="31" cm="1">
        <f t="array" aca="1" ref="FH9" ca="1">SUMPRODUCT(COUNTIF($DJ9:$FD9,Training!$C$6:$E$6))</f>
        <v>0</v>
      </c>
      <c r="FI9" s="31" cm="1">
        <f t="array" aca="1" ref="FI9" ca="1">SUMPRODUCT(COUNTIF($DJ9:$FD9,Training!$C$7:$E$7))</f>
        <v>0</v>
      </c>
      <c r="FJ9" s="31" cm="1">
        <f t="array" aca="1" ref="FJ9" ca="1">SUMPRODUCT(COUNTIF($DJ9:$FD9,Training!$C$8:$E$8))</f>
        <v>0</v>
      </c>
      <c r="FK9" s="31" cm="1">
        <f t="array" aca="1" ref="FK9" ca="1">SUMPRODUCT(COUNTIF($DJ9:$FD9,Training!$C$9:$E$9))</f>
        <v>0</v>
      </c>
      <c r="FL9" s="31" cm="1">
        <f t="array" aca="1" ref="FL9" ca="1">SUMPRODUCT(COUNTIF($DJ9:$FD9,Training!$C$10:$E$10))</f>
        <v>0</v>
      </c>
      <c r="FM9" s="31" cm="1">
        <f t="array" aca="1" ref="FM9" ca="1">SUMPRODUCT(COUNTIF($DJ9:$FD9,Training!$C$11:$E$11))</f>
        <v>0</v>
      </c>
      <c r="FN9" s="31" cm="1">
        <f t="array" aca="1" ref="FN9" ca="1">SUMPRODUCT(COUNTIF($DJ9:$FD9,Training!$C$2:$E$2))</f>
        <v>0</v>
      </c>
      <c r="FO9" s="31" cm="1">
        <f t="array" aca="1" ref="FO9" ca="1">SUMPRODUCT(COUNTIF($DJ9:$FD9,Training!#REF!))</f>
        <v>0</v>
      </c>
      <c r="FP9" s="31" cm="1">
        <f t="array" aca="1" ref="FP9" ca="1">SUMPRODUCT(COUNTIF($DJ9:$FD9,Training!$C$12:$E$12))</f>
        <v>0</v>
      </c>
      <c r="FQ9" s="31" cm="1">
        <f t="array" aca="1" ref="FQ9" ca="1">SUMPRODUCT(COUNTIF($DJ9:$FD9,Training!$C$13:$E$13))</f>
        <v>0</v>
      </c>
      <c r="FR9" s="31" cm="1">
        <f t="array" aca="1" ref="FR9" ca="1">SUMPRODUCT(COUNTIF($DJ9:$FD9,Training!$C$14:$E$14))</f>
        <v>0</v>
      </c>
      <c r="FS9" s="31" cm="1">
        <f t="array" aca="1" ref="FS9" ca="1">SUMPRODUCT(COUNTIF($DJ9:$FD9,Training!$C$15:$E$15))</f>
        <v>0</v>
      </c>
      <c r="FT9" s="31" cm="1">
        <f t="array" aca="1" ref="FT9" ca="1">SUMPRODUCT(COUNTIF($DJ9:$FD9,Training!$C$16:$E$16))</f>
        <v>0</v>
      </c>
    </row>
    <row r="10" spans="1:176" x14ac:dyDescent="0.25">
      <c r="A10" s="32" t="str">
        <f>IF(WeightedParse!A10&gt;"",WeightedParse!A10,"")</f>
        <v>Christopher Horgan</v>
      </c>
      <c r="B10" s="49" t="str">
        <f>IF('Weighted Summary'!A10&gt;"",'Weighted Summary'!F10,"")</f>
        <v>NNFB</v>
      </c>
      <c r="C10" s="39" t="str">
        <f t="shared" ca="1" si="0"/>
        <v>Attacking Movement</v>
      </c>
      <c r="D10" s="37">
        <f ca="1">IF($A10&gt;"",IF(ISERROR(HLOOKUP(D$1,INDIRECT("Roles!$B$"&amp;MATCH($B10,Roles!$A:$A,0)&amp;":$AF$"&amp;MATCH($B10,Roles!$A:$A,0)),1,FALSE))=FALSE,IF(SquadExport!G10&lt;10,1,IF(SquadExport!G10&lt;15,2,IF(SquadExport!G10&lt;=20,3,""))),0),"")</f>
        <v>0</v>
      </c>
      <c r="E10" s="37">
        <f ca="1">IF($A10&gt;"",IF(ISERROR(HLOOKUP(E$1,INDIRECT("Roles!$B$"&amp;MATCH($B10,Roles!$A:$A,0)&amp;":$AF$"&amp;MATCH($B10,Roles!$A:$A,0)),1,FALSE))=FALSE,IF(SquadExport!H10&lt;10,1,IF(SquadExport!H10&lt;15,2,IF(SquadExport!H10&lt;=20,3,""))),0),"")</f>
        <v>0</v>
      </c>
      <c r="F10" s="37">
        <f ca="1">IF($A10&gt;"",IF(ISERROR(HLOOKUP(F$1,INDIRECT("Roles!$B$"&amp;MATCH($B10,Roles!$A:$A,0)&amp;":$AF$"&amp;MATCH($B10,Roles!$A:$A,0)),1,FALSE))=FALSE,IF(SquadExport!I10&lt;10,1,IF(SquadExport!I10&lt;15,2,IF(SquadExport!I10&lt;=20,3,""))),0),"")</f>
        <v>0</v>
      </c>
      <c r="G10" s="37">
        <f ca="1">IF($A10&gt;"",IF(ISERROR(HLOOKUP(G$1,INDIRECT("Roles!$B$"&amp;MATCH($B10,Roles!$A:$A,0)&amp;":$AF$"&amp;MATCH($B10,Roles!$A:$A,0)),1,FALSE))=FALSE,IF(SquadExport!J10&lt;10,1,IF(SquadExport!J10&lt;15,2,IF(SquadExport!J10&lt;=20,3,""))),0),"")</f>
        <v>0</v>
      </c>
      <c r="H10" s="37">
        <f ca="1">IF($A10&gt;"",IF(ISERROR(HLOOKUP(H$1,INDIRECT("Roles!$B$"&amp;MATCH($B10,Roles!$A:$A,0)&amp;":$AF$"&amp;MATCH($B10,Roles!$A:$A,0)),1,FALSE))=FALSE,IF(SquadExport!K10&lt;10,1,IF(SquadExport!K10&lt;15,2,IF(SquadExport!K10&lt;=20,3,""))),0),"")</f>
        <v>0</v>
      </c>
      <c r="I10" s="37">
        <f ca="1">IF($A10&gt;"",IF(ISERROR(HLOOKUP(I$1,INDIRECT("Roles!$B$"&amp;MATCH($B10,Roles!$A:$A,0)&amp;":$AF$"&amp;MATCH($B10,Roles!$A:$A,0)),1,FALSE))=FALSE,IF(SquadExport!L10&lt;10,1,IF(SquadExport!L10&lt;15,2,IF(SquadExport!L10&lt;=20,3,""))),0),"")</f>
        <v>0</v>
      </c>
      <c r="J10" s="37">
        <f ca="1">IF($A10&gt;"",IF(ISERROR(HLOOKUP(J$1,INDIRECT("Roles!$B$"&amp;MATCH($B10,Roles!$A:$A,0)&amp;":$AF$"&amp;MATCH($B10,Roles!$A:$A,0)),1,FALSE))=FALSE,IF(SquadExport!M10&lt;10,1,IF(SquadExport!M10&lt;15,2,IF(SquadExport!M10&lt;=20,3,""))),0),"")</f>
        <v>1</v>
      </c>
      <c r="K10" s="37">
        <f ca="1">IF($A10&gt;"",IF(ISERROR(HLOOKUP(K$1,INDIRECT("Roles!$B$"&amp;MATCH($B10,Roles!$A:$A,0)&amp;":$AF$"&amp;MATCH($B10,Roles!$A:$A,0)),1,FALSE))=FALSE,IF(SquadExport!N10&lt;10,1,IF(SquadExport!N10&lt;15,2,IF(SquadExport!N10&lt;=20,3,""))),0),"")</f>
        <v>0</v>
      </c>
      <c r="L10" s="37">
        <f ca="1">IF($A10&gt;"",IF(ISERROR(HLOOKUP(L$1,INDIRECT("Roles!$B$"&amp;MATCH($B10,Roles!$A:$A,0)&amp;":$AF$"&amp;MATCH($B10,Roles!$A:$A,0)),1,FALSE))=FALSE,IF(SquadExport!O10&lt;10,1,IF(SquadExport!O10&lt;15,2,IF(SquadExport!O10&lt;=20,3,""))),0),"")</f>
        <v>0</v>
      </c>
      <c r="M10" s="37">
        <f ca="1">IF($A10&gt;"",IF(ISERROR(HLOOKUP(M$1,INDIRECT("Roles!$B$"&amp;MATCH($B10,Roles!$A:$A,0)&amp;":$AF$"&amp;MATCH($B10,Roles!$A:$A,0)),1,FALSE))=FALSE,IF(SquadExport!P10&lt;10,1,IF(SquadExport!P10&lt;15,2,IF(SquadExport!P10&lt;=20,3,""))),0),"")</f>
        <v>2</v>
      </c>
      <c r="N10" s="37">
        <f ca="1">IF($A10&gt;"",IF(ISERROR(HLOOKUP(N$1,INDIRECT("Roles!$B$"&amp;MATCH($B10,Roles!$A:$A,0)&amp;":$AF$"&amp;MATCH($B10,Roles!$A:$A,0)),1,FALSE))=FALSE,IF(SquadExport!Q10&lt;10,1,IF(SquadExport!Q10&lt;15,2,IF(SquadExport!Q10&lt;=20,3,""))),0),"")</f>
        <v>0</v>
      </c>
      <c r="O10" s="37">
        <f ca="1">IF($A10&gt;"",IF(ISERROR(HLOOKUP(O$1,INDIRECT("Roles!$B$"&amp;MATCH($B10,Roles!$A:$A,0)&amp;":$AF$"&amp;MATCH($B10,Roles!$A:$A,0)),1,FALSE))=FALSE,IF(SquadExport!R10&lt;10,1,IF(SquadExport!R10&lt;15,2,IF(SquadExport!R10&lt;=20,3,""))),0),"")</f>
        <v>0</v>
      </c>
      <c r="P10" s="37">
        <f ca="1">IF($A10&gt;"",IF(ISERROR(HLOOKUP(P$1,INDIRECT("Roles!$B$"&amp;MATCH($B10,Roles!$A:$A,0)&amp;":$AF$"&amp;MATCH($B10,Roles!$A:$A,0)),1,FALSE))=FALSE,IF(SquadExport!S10&lt;10,1,IF(SquadExport!S10&lt;15,2,IF(SquadExport!S10&lt;=20,3,""))),0),"")</f>
        <v>2</v>
      </c>
      <c r="Q10" s="37">
        <f ca="1">IF($A10&gt;"",IF(ISERROR(HLOOKUP(Q$1,INDIRECT("Roles!$B$"&amp;MATCH($B10,Roles!$A:$A,0)&amp;":$AF$"&amp;MATCH($B10,Roles!$A:$A,0)),1,FALSE))=FALSE,IF(SquadExport!T10&lt;10,1,IF(SquadExport!T10&lt;15,2,IF(SquadExport!T10&lt;=20,3,""))),0),"")</f>
        <v>0</v>
      </c>
      <c r="R10" s="37">
        <f ca="1">IF($A10&gt;"",IF(ISERROR(HLOOKUP(R$1,INDIRECT("Roles!$B$"&amp;MATCH($B10,Roles!$A:$A,0)&amp;":$AF$"&amp;MATCH($B10,Roles!$A:$A,0)),1,FALSE))=FALSE,IF(SquadExport!U10&lt;10,1,IF(SquadExport!U10&lt;15,2,IF(SquadExport!U10&lt;=20,3,""))),0),"")</f>
        <v>2</v>
      </c>
      <c r="S10" s="37">
        <f ca="1">IF($A10&gt;"",IF(ISERROR(HLOOKUP(S$1,INDIRECT("Roles!$B$"&amp;MATCH($B10,Roles!$A:$A,0)&amp;":$AF$"&amp;MATCH($B10,Roles!$A:$A,0)),1,FALSE))=FALSE,IF(SquadExport!V10&lt;10,1,IF(SquadExport!V10&lt;15,2,IF(SquadExport!V10&lt;=20,3,""))),0),"")</f>
        <v>1</v>
      </c>
      <c r="T10" s="37">
        <f ca="1">IF($A10&gt;"",IF(ISERROR(HLOOKUP(T$1,INDIRECT("Roles!$B$"&amp;MATCH($B10,Roles!$A:$A,0)&amp;":$AF$"&amp;MATCH($B10,Roles!$A:$A,0)),1,FALSE))=FALSE,IF(SquadExport!W10&lt;10,1,IF(SquadExport!W10&lt;15,2,IF(SquadExport!W10&lt;=20,3,""))),0),"")</f>
        <v>2</v>
      </c>
      <c r="U10" s="37">
        <f ca="1">IF($A10&gt;"",IF(ISERROR(HLOOKUP(U$1,INDIRECT("Roles!$B$"&amp;MATCH($B10,Roles!$A:$A,0)&amp;":$AF$"&amp;MATCH($B10,Roles!$A:$A,0)),1,FALSE))=FALSE,IF(SquadExport!X10&lt;10,1,IF(SquadExport!X10&lt;15,2,IF(SquadExport!X10&lt;=20,3,""))),0),"")</f>
        <v>0</v>
      </c>
      <c r="V10" s="37">
        <f ca="1">IF($A10&gt;"",IF(ISERROR(HLOOKUP(V$1,INDIRECT("Roles!$B$"&amp;MATCH($B10,Roles!$A:$A,0)&amp;":$AF$"&amp;MATCH($B10,Roles!$A:$A,0)),1,FALSE))=FALSE,IF(SquadExport!Y10&lt;10,1,IF(SquadExport!Y10&lt;15,2,IF(SquadExport!Y10&lt;=20,3,""))),0),"")</f>
        <v>1</v>
      </c>
      <c r="W10" s="37">
        <f ca="1">IF($A10&gt;"",IF(ISERROR(HLOOKUP(W$1,INDIRECT("Roles!$B$"&amp;MATCH($B10,Roles!$A:$A,0)&amp;":$AF$"&amp;MATCH($B10,Roles!$A:$A,0)),1,FALSE))=FALSE,IF(SquadExport!Z10&lt;10,1,IF(SquadExport!Z10&lt;15,2,IF(SquadExport!Z10&lt;=20,3,""))),0),"")</f>
        <v>0</v>
      </c>
      <c r="X10" s="37">
        <f ca="1">IF($A10&gt;"",IF(ISERROR(HLOOKUP(X$1,INDIRECT("Roles!$B$"&amp;MATCH($B10,Roles!$A:$A,0)&amp;":$AF$"&amp;MATCH($B10,Roles!$A:$A,0)),1,FALSE))=FALSE,IF(SquadExport!AA10&lt;10,1,IF(SquadExport!AA10&lt;15,2,IF(SquadExport!AA10&lt;=20,3,""))),0),"")</f>
        <v>0</v>
      </c>
      <c r="Y10" s="37">
        <f ca="1">IF($A10&gt;"",IF(ISERROR(HLOOKUP(Y$1,INDIRECT("Roles!$B$"&amp;MATCH($B10,Roles!$A:$A,0)&amp;":$AF$"&amp;MATCH($B10,Roles!$A:$A,0)),1,FALSE))=FALSE,IF(SquadExport!AB10&lt;10,1,IF(SquadExport!AB10&lt;15,2,IF(SquadExport!AB10&lt;=20,3,""))),0),"")</f>
        <v>0</v>
      </c>
      <c r="Z10" s="37">
        <f ca="1">IF($A10&gt;"",IF(ISERROR(HLOOKUP(Z$1,INDIRECT("Roles!$B$"&amp;MATCH($B10,Roles!$A:$A,0)&amp;":$AF$"&amp;MATCH($B10,Roles!$A:$A,0)),1,FALSE))=FALSE,IF(SquadExport!AC10&lt;10,1,IF(SquadExport!AC10&lt;15,2,IF(SquadExport!AC10&lt;=20,3,""))),0),"")</f>
        <v>0</v>
      </c>
      <c r="AA10" s="37">
        <f ca="1">IF($A10&gt;"",IF(ISERROR(HLOOKUP(AA$1,INDIRECT("Roles!$B$"&amp;MATCH($B10,Roles!$A:$A,0)&amp;":$AF$"&amp;MATCH($B10,Roles!$A:$A,0)),1,FALSE))=FALSE,IF(SquadExport!AD10&lt;10,1,IF(SquadExport!AD10&lt;15,2,IF(SquadExport!AD10&lt;=20,3,""))),0),"")</f>
        <v>0</v>
      </c>
      <c r="AB10" s="37">
        <f ca="1">IF($A10&gt;"",IF(ISERROR(HLOOKUP(AB$1,INDIRECT("Roles!$B$"&amp;MATCH($B10,Roles!$A:$A,0)&amp;":$AF$"&amp;MATCH($B10,Roles!$A:$A,0)),1,FALSE))=FALSE,IF(SquadExport!AE10&lt;10,1,IF(SquadExport!AE10&lt;15,2,IF(SquadExport!AE10&lt;=20,3,""))),0),"")</f>
        <v>2</v>
      </c>
      <c r="AC10" s="37">
        <f ca="1">IF($A10&gt;"",IF(ISERROR(HLOOKUP(AC$1,INDIRECT("Roles!$B$"&amp;MATCH($B10,Roles!$A:$A,0)&amp;":$AF$"&amp;MATCH($B10,Roles!$A:$A,0)),1,FALSE))=FALSE,IF(SquadExport!AF10&lt;10,1,IF(SquadExport!AF10&lt;15,2,IF(SquadExport!AF10&lt;=20,3,""))),0),"")</f>
        <v>2</v>
      </c>
      <c r="AD10" s="37">
        <f ca="1">IF($A10&gt;"",IF(ISERROR(HLOOKUP(AD$1,INDIRECT("Roles!$B$"&amp;MATCH($B10,Roles!$A:$A,0)&amp;":$AF$"&amp;MATCH($B10,Roles!$A:$A,0)),1,FALSE))=FALSE,IF(SquadExport!AG10&lt;10,1,IF(SquadExport!AG10&lt;15,2,IF(SquadExport!AG10&lt;=20,3,""))),0),"")</f>
        <v>0</v>
      </c>
      <c r="AE10" s="37">
        <f ca="1">IF($A10&gt;"",IF(ISERROR(HLOOKUP(AE$1,INDIRECT("Roles!$B$"&amp;MATCH($B10,Roles!$A:$A,0)&amp;":$AF$"&amp;MATCH($B10,Roles!$A:$A,0)),1,FALSE))=FALSE,IF(SquadExport!AH10&lt;10,1,IF(SquadExport!AH10&lt;15,2,IF(SquadExport!AH10&lt;=20,3,""))),0),"")</f>
        <v>0</v>
      </c>
      <c r="AF10" s="37">
        <f ca="1">IF($A10&gt;"",IF(ISERROR(HLOOKUP(AF$1,INDIRECT("Roles!$B$"&amp;MATCH($B10,Roles!$A:$A,0)&amp;":$AF$"&amp;MATCH($B10,Roles!$A:$A,0)),1,FALSE))=FALSE,IF(SquadExport!AI10&lt;10,1,IF(SquadExport!AI10&lt;15,2,IF(SquadExport!AI10&lt;=20,3,""))),0),"")</f>
        <v>0</v>
      </c>
      <c r="AG10" s="37">
        <f ca="1">IF($A10&gt;"",IF(ISERROR(HLOOKUP(AG$1,INDIRECT("Roles!$B$"&amp;MATCH($B10,Roles!$A:$A,0)&amp;":$AF$"&amp;MATCH($B10,Roles!$A:$A,0)),1,FALSE))=FALSE,IF(SquadExport!AJ10&lt;10,1,IF(SquadExport!AJ10&lt;15,2,IF(SquadExport!AJ10&lt;=20,3,""))),0),"")</f>
        <v>0</v>
      </c>
      <c r="AH10" s="37">
        <f ca="1">IF($A10&gt;"",IF(ISERROR(HLOOKUP(AH$1,INDIRECT("Roles!$B$"&amp;MATCH($B10,Roles!$A:$A,0)&amp;":$AF$"&amp;MATCH($B10,Roles!$A:$A,0)),1,FALSE))=FALSE,IF(SquadExport!AK10&lt;10,1,IF(SquadExport!AK10&lt;15,2,IF(SquadExport!AK10&lt;=20,3,""))),0),"")</f>
        <v>0</v>
      </c>
      <c r="AI10" s="37">
        <f ca="1">IF($A10&gt;"",IF(ISERROR(HLOOKUP(AI$1,INDIRECT("Roles!$B$"&amp;MATCH($B10,Roles!$A:$A,0)&amp;":$AF$"&amp;MATCH($B10,Roles!$A:$A,0)),1,FALSE))=FALSE,IF(SquadExport!AL10&lt;10,1,IF(SquadExport!AL10&lt;15,2,IF(SquadExport!AL10&lt;=20,3,""))),0),"")</f>
        <v>0</v>
      </c>
      <c r="AJ10" s="37">
        <f ca="1">IF($A10&gt;"",IF(ISERROR(HLOOKUP(AJ$1,INDIRECT("Roles!$B$"&amp;MATCH($B10,Roles!$A:$A,0)&amp;":$AF$"&amp;MATCH($B10,Roles!$A:$A,0)),1,FALSE))=FALSE,IF(SquadExport!AM10&lt;10,1,IF(SquadExport!AM10&lt;15,2,IF(SquadExport!AM10&lt;=20,3,""))),0),"")</f>
        <v>0</v>
      </c>
      <c r="AK10" s="37">
        <f ca="1">IF($A10&gt;"",IF(ISERROR(HLOOKUP(AK$1,INDIRECT("Roles!$B$"&amp;MATCH($B10,Roles!$A:$A,0)&amp;":$AF$"&amp;MATCH($B10,Roles!$A:$A,0)),1,FALSE))=FALSE,IF(SquadExport!AN10&lt;10,1,IF(SquadExport!AN10&lt;15,2,IF(SquadExport!AN10&lt;=20,3,""))),0),"")</f>
        <v>0</v>
      </c>
      <c r="AL10" s="37">
        <f ca="1">IF($A10&gt;"",IF(ISERROR(HLOOKUP(AL$1,INDIRECT("Roles!$B$"&amp;MATCH($B10,Roles!$A:$A,0)&amp;":$AF$"&amp;MATCH($B10,Roles!$A:$A,0)),1,FALSE))=FALSE,IF(SquadExport!AO10&lt;10,1,IF(SquadExport!AO10&lt;15,2,IF(SquadExport!AO10&lt;=20,3,""))),0),"")</f>
        <v>0</v>
      </c>
      <c r="AM10" s="37">
        <f ca="1">IF($A10&gt;"",IF(ISERROR(HLOOKUP(AM$1,INDIRECT("Roles!$B$"&amp;MATCH($B10,Roles!$A:$A,0)&amp;":$AF$"&amp;MATCH($B10,Roles!$A:$A,0)),1,FALSE))=FALSE,IF(SquadExport!AP10&lt;10,1,IF(SquadExport!AP10&lt;15,2,IF(SquadExport!AP10&lt;=20,3,""))),0),"")</f>
        <v>2</v>
      </c>
      <c r="AN10" s="37">
        <f ca="1">IF($A10&gt;"",IF(ISERROR(HLOOKUP(AN$1,INDIRECT("Roles!$B$"&amp;MATCH($B10,Roles!$A:$A,0)&amp;":$AF$"&amp;MATCH($B10,Roles!$A:$A,0)),1,FALSE))=FALSE,IF(SquadExport!AQ10&lt;10,1,IF(SquadExport!AQ10&lt;15,2,IF(SquadExport!AQ10&lt;=20,3,""))),0),"")</f>
        <v>0</v>
      </c>
      <c r="AO10" s="37">
        <f ca="1">IF($A10&gt;"",IF(ISERROR(HLOOKUP(AO$1,INDIRECT("Roles!$B$"&amp;MATCH($B10,Roles!$A:$A,0)&amp;":$AF$"&amp;MATCH($B10,Roles!$A:$A,0)),1,FALSE))=FALSE,IF(SquadExport!AR10&lt;10,1,IF(SquadExport!AR10&lt;15,2,IF(SquadExport!AR10&lt;=20,3,""))),0),"")</f>
        <v>0</v>
      </c>
      <c r="AP10" s="37">
        <f ca="1">IF($A10&gt;"",IF(ISERROR(HLOOKUP(AP$1,INDIRECT("Roles!$B$"&amp;MATCH($B10,Roles!$A:$A,0)&amp;":$AF$"&amp;MATCH($B10,Roles!$A:$A,0)),1,FALSE))=FALSE,IF(SquadExport!AS10&lt;10,1,IF(SquadExport!AS10&lt;15,2,IF(SquadExport!AS10&lt;=20,3,""))),0),"")</f>
        <v>0</v>
      </c>
      <c r="AQ10" s="37">
        <f ca="1">IF($A10&gt;"",IF(ISERROR(HLOOKUP(AQ$1,INDIRECT("Roles!$B$"&amp;MATCH($B10,Roles!$A:$A,0)&amp;":$AF$"&amp;MATCH($B10,Roles!$A:$A,0)),1,FALSE))=FALSE,IF(SquadExport!AT10&lt;10,1,IF(SquadExport!AT10&lt;15,2,IF(SquadExport!AT10&lt;=20,3,""))),0),"")</f>
        <v>0</v>
      </c>
      <c r="AR10" s="37">
        <f ca="1">IF($A10&gt;"",IF(ISERROR(HLOOKUP(AR$1,INDIRECT("Roles!$B$"&amp;MATCH($B10,Roles!$A:$A,0)&amp;":$AF$"&amp;MATCH($B10,Roles!$A:$A,0)),1,FALSE))=FALSE,IF(SquadExport!AU10&lt;10,1,IF(SquadExport!AU10&lt;15,2,IF(SquadExport!AU10&lt;=20,3,""))),0),"")</f>
        <v>0</v>
      </c>
      <c r="AS10" s="37">
        <f ca="1">IF($A10&gt;"",IF(ISERROR(HLOOKUP(AS$1,INDIRECT("Roles!$B$"&amp;MATCH($B10,Roles!$A:$A,0)&amp;":$AF$"&amp;MATCH($B10,Roles!$A:$A,0)),1,FALSE))=FALSE,IF(SquadExport!AV10&lt;10,1,IF(SquadExport!AV10&lt;15,2,IF(SquadExport!AV10&lt;=20,3,""))),0),"")</f>
        <v>0</v>
      </c>
      <c r="AT10" s="37">
        <f ca="1">IF($A10&gt;"",IF(ISERROR(HLOOKUP(AT$1,INDIRECT("Roles!$B$"&amp;MATCH($B10,Roles!$A:$A,0)&amp;":$AF$"&amp;MATCH($B10,Roles!$A:$A,0)),1,FALSE))=FALSE,IF(SquadExport!AW10&lt;10,1,IF(SquadExport!AW10&lt;15,2,IF(SquadExport!AW10&lt;=20,3,""))),0),"")</f>
        <v>0</v>
      </c>
      <c r="AU10" s="37">
        <f ca="1">IF($A10&gt;"",IF(ISERROR(HLOOKUP(AU$1,INDIRECT("Roles!$B$"&amp;MATCH($B10,Roles!$A:$A,0)&amp;":$AF$"&amp;MATCH($B10,Roles!$A:$A,0)),1,FALSE))=FALSE,IF(SquadExport!AX10&lt;10,1,IF(SquadExport!AX10&lt;15,2,IF(SquadExport!AX10&lt;=20,3,""))),0),"")</f>
        <v>0</v>
      </c>
      <c r="AV10" s="37">
        <f ca="1">IF($A10&gt;"",IF(ISERROR(HLOOKUP(AV$1,INDIRECT("Roles!$B$"&amp;MATCH($B10,Roles!$A:$A,0)&amp;":$AF$"&amp;MATCH($B10,Roles!$A:$A,0)),1,FALSE))=FALSE,IF(SquadExport!AY10&lt;10,1,IF(SquadExport!AY10&lt;15,2,IF(SquadExport!AY10&lt;=20,3,""))),0),"")</f>
        <v>0</v>
      </c>
      <c r="AW10" s="37">
        <f ca="1">IF($A10&gt;"",IF(ISERROR(HLOOKUP(AW$1,INDIRECT("Roles!$B$"&amp;MATCH($B10,Roles!$A:$A,0)&amp;":$AF$"&amp;MATCH($B10,Roles!$A:$A,0)),1,FALSE))=FALSE,IF(SquadExport!AZ10&lt;10,1,IF(SquadExport!AZ10&lt;15,2,IF(SquadExport!AZ10&lt;=20,3,""))),0),"")</f>
        <v>0</v>
      </c>
      <c r="AX10" s="37">
        <f ca="1">IF($A10&gt;"",IF(ISERROR(HLOOKUP(AX$1,INDIRECT("Roles!$B$"&amp;MATCH($B10,Roles!$A:$A,0)&amp;":$AF$"&amp;MATCH($B10,Roles!$A:$A,0)),1,FALSE))=FALSE,IF(SquadExport!BA10&lt;10,1,IF(SquadExport!BA10&lt;15,2,IF(SquadExport!BA10&lt;=20,3,""))),0),"")</f>
        <v>0</v>
      </c>
      <c r="AY10" s="30" t="str" cm="1">
        <f t="array" aca="1" ref="AY10:CS10" ca="1">IF($D10:$AX10=1,D$1:AX$1,"")</f>
        <v/>
      </c>
      <c r="AZ10" s="30" t="str">
        <f ca="1"/>
        <v/>
      </c>
      <c r="BA10" s="30" t="str">
        <f ca="1"/>
        <v/>
      </c>
      <c r="BB10" s="30" t="str">
        <f ca="1"/>
        <v/>
      </c>
      <c r="BC10" s="30" t="str">
        <f ca="1"/>
        <v/>
      </c>
      <c r="BD10" s="30" t="str">
        <f ca="1"/>
        <v/>
      </c>
      <c r="BE10" s="30" t="str">
        <f ca="1"/>
        <v>Hea</v>
      </c>
      <c r="BF10" s="30" t="str">
        <f ca="1"/>
        <v/>
      </c>
      <c r="BG10" s="30" t="str">
        <f ca="1"/>
        <v/>
      </c>
      <c r="BH10" s="30" t="str">
        <f ca="1"/>
        <v/>
      </c>
      <c r="BI10" s="30" t="str">
        <f ca="1"/>
        <v/>
      </c>
      <c r="BJ10" s="30" t="str">
        <f ca="1"/>
        <v/>
      </c>
      <c r="BK10" s="30" t="str">
        <f ca="1"/>
        <v/>
      </c>
      <c r="BL10" s="30" t="str">
        <f ca="1"/>
        <v/>
      </c>
      <c r="BM10" s="30" t="str">
        <f ca="1"/>
        <v/>
      </c>
      <c r="BN10" s="30" t="str">
        <f ca="1"/>
        <v>Ant</v>
      </c>
      <c r="BO10" s="30" t="str">
        <f ca="1"/>
        <v/>
      </c>
      <c r="BP10" s="30" t="str">
        <f ca="1"/>
        <v/>
      </c>
      <c r="BQ10" s="30" t="str">
        <f ca="1"/>
        <v>Cnt</v>
      </c>
      <c r="BR10" s="30" t="str">
        <f ca="1"/>
        <v/>
      </c>
      <c r="BS10" s="30" t="str">
        <f ca="1"/>
        <v/>
      </c>
      <c r="BT10" s="30" t="str">
        <f ca="1"/>
        <v/>
      </c>
      <c r="BU10" s="30" t="str">
        <f ca="1"/>
        <v/>
      </c>
      <c r="BV10" s="30" t="str">
        <f ca="1"/>
        <v/>
      </c>
      <c r="BW10" s="30" t="str">
        <f ca="1"/>
        <v/>
      </c>
      <c r="BX10" s="30" t="str">
        <f ca="1"/>
        <v/>
      </c>
      <c r="BY10" s="30" t="str">
        <f ca="1"/>
        <v/>
      </c>
      <c r="BZ10" s="30" t="str">
        <f ca="1"/>
        <v/>
      </c>
      <c r="CA10" s="30" t="str">
        <f ca="1"/>
        <v/>
      </c>
      <c r="CB10" s="30" t="str">
        <f ca="1"/>
        <v/>
      </c>
      <c r="CC10" s="30" t="str">
        <f ca="1"/>
        <v/>
      </c>
      <c r="CD10" s="30" t="str">
        <f ca="1"/>
        <v/>
      </c>
      <c r="CE10" s="30" t="str">
        <f ca="1"/>
        <v/>
      </c>
      <c r="CF10" s="30" t="str">
        <f ca="1"/>
        <v/>
      </c>
      <c r="CG10" s="30" t="str">
        <f ca="1"/>
        <v/>
      </c>
      <c r="CH10" s="30" t="str">
        <f ca="1"/>
        <v/>
      </c>
      <c r="CI10" s="30" t="str">
        <f ca="1"/>
        <v/>
      </c>
      <c r="CJ10" s="30" t="str">
        <f ca="1"/>
        <v/>
      </c>
      <c r="CK10" s="30" t="str">
        <f ca="1"/>
        <v/>
      </c>
      <c r="CL10" s="30" t="str">
        <f ca="1"/>
        <v/>
      </c>
      <c r="CM10" s="30" t="str">
        <f ca="1"/>
        <v/>
      </c>
      <c r="CN10" s="30" t="str">
        <f ca="1"/>
        <v/>
      </c>
      <c r="CO10" s="30" t="str">
        <f ca="1"/>
        <v/>
      </c>
      <c r="CP10" s="30" t="str">
        <f ca="1"/>
        <v/>
      </c>
      <c r="CQ10" s="30" t="str">
        <f ca="1"/>
        <v/>
      </c>
      <c r="CR10" s="30" t="str">
        <f ca="1"/>
        <v/>
      </c>
      <c r="CS10" s="30" t="str">
        <f ca="1"/>
        <v/>
      </c>
      <c r="CT10" s="31" cm="1">
        <f t="array" aca="1" ref="CT10" ca="1">SUMPRODUCT(COUNTIF($AY10:$CS10,Training!$C$3:$E$3))</f>
        <v>0</v>
      </c>
      <c r="CU10" s="31" cm="1">
        <f t="array" aca="1" ref="CU10" ca="1">SUMPRODUCT(COUNTIF($AY10:$CS10,Training!$C$4:$E$4))</f>
        <v>0</v>
      </c>
      <c r="CV10" s="31" cm="1">
        <f t="array" aca="1" ref="CV10" ca="1">SUMPRODUCT(COUNTIF($AY10:$CS10,Training!$C$5:$E$5))</f>
        <v>1</v>
      </c>
      <c r="CW10" s="31" cm="1">
        <f t="array" aca="1" ref="CW10" ca="1">SUMPRODUCT(COUNTIF($AY10:$CS10,Training!$C$6:$E$6))</f>
        <v>0</v>
      </c>
      <c r="CX10" s="31" cm="1">
        <f t="array" aca="1" ref="CX10" ca="1">SUMPRODUCT(COUNTIF($AY10:$CS10,Training!$C$7:$E$7))</f>
        <v>0</v>
      </c>
      <c r="CY10" s="31" cm="1">
        <f t="array" aca="1" ref="CY10" ca="1">SUMPRODUCT(COUNTIF($AY10:$CS10,Training!$C$8:$E$8))</f>
        <v>0</v>
      </c>
      <c r="CZ10" s="31" cm="1">
        <f t="array" aca="1" ref="CZ10" ca="1">SUMPRODUCT(COUNTIF($AY10:$CS10,Training!$C$9:$E$9))</f>
        <v>0</v>
      </c>
      <c r="DA10" s="31" cm="1">
        <f t="array" aca="1" ref="DA10" ca="1">SUMPRODUCT(COUNTIF($AY10:$CS10,Training!$C$10:$E$10))</f>
        <v>0</v>
      </c>
      <c r="DB10" s="31" cm="1">
        <f t="array" aca="1" ref="DB10" ca="1">SUMPRODUCT(COUNTIF($AY10:$CS10,Training!$C$11:$E$11))</f>
        <v>1</v>
      </c>
      <c r="DC10" s="31" cm="1">
        <f t="array" aca="1" ref="DC10" ca="1">SUMPRODUCT(COUNTIF($AY10:$CS10,Training!$C$2:$E$2))</f>
        <v>0</v>
      </c>
      <c r="DD10" s="31" cm="1">
        <f t="array" aca="1" ref="DD10" ca="1">SUMPRODUCT(COUNTIF($AY10:$CS10,Training!#REF!))</f>
        <v>0</v>
      </c>
      <c r="DE10" s="31" cm="1">
        <f t="array" aca="1" ref="DE10" ca="1">SUMPRODUCT(COUNTIF($AY10:$CS10,Training!$C$12:$E$12))</f>
        <v>2</v>
      </c>
      <c r="DF10" s="31" cm="1">
        <f t="array" aca="1" ref="DF10" ca="1">SUMPRODUCT(COUNTIF($AY10:$CS10,Training!$C$13:$E$13))</f>
        <v>0</v>
      </c>
      <c r="DG10" s="31" cm="1">
        <f t="array" aca="1" ref="DG10" ca="1">SUMPRODUCT(COUNTIF($AY10:$CS10,Training!$C$14:$E$14))</f>
        <v>0</v>
      </c>
      <c r="DH10" s="31" cm="1">
        <f t="array" aca="1" ref="DH10" ca="1">SUMPRODUCT(COUNTIF($AY10:$CS10,Training!$C$15:$E$15))</f>
        <v>0</v>
      </c>
      <c r="DI10" s="31" cm="1">
        <f t="array" aca="1" ref="DI10" ca="1">SUMPRODUCT(COUNTIF($AY10:$CS10,Training!$C$16:$E$16))</f>
        <v>0</v>
      </c>
      <c r="DJ10" s="30" t="str" cm="1">
        <f t="array" aca="1" ref="DJ10" ca="1">IF(COUNTIF(D10:AX10,1)=0,IF($D10:$AX10=2,D$1:AX$1,""),"")</f>
        <v/>
      </c>
      <c r="FE10" s="31" cm="1">
        <f t="array" aca="1" ref="FE10" ca="1">SUMPRODUCT(COUNTIF($DJ10:$FD10,Training!$C$3:$E$3))</f>
        <v>0</v>
      </c>
      <c r="FF10" s="31" cm="1">
        <f t="array" aca="1" ref="FF10" ca="1">SUMPRODUCT(COUNTIF($DJ10:$FD10,Training!$C$4:$E$4))</f>
        <v>0</v>
      </c>
      <c r="FG10" s="31" cm="1">
        <f t="array" aca="1" ref="FG10" ca="1">SUMPRODUCT(COUNTIF($DJ10:$FD10,Training!$C$5:$E$5))</f>
        <v>0</v>
      </c>
      <c r="FH10" s="31" cm="1">
        <f t="array" aca="1" ref="FH10" ca="1">SUMPRODUCT(COUNTIF($DJ10:$FD10,Training!$C$6:$E$6))</f>
        <v>0</v>
      </c>
      <c r="FI10" s="31" cm="1">
        <f t="array" aca="1" ref="FI10" ca="1">SUMPRODUCT(COUNTIF($DJ10:$FD10,Training!$C$7:$E$7))</f>
        <v>0</v>
      </c>
      <c r="FJ10" s="31" cm="1">
        <f t="array" aca="1" ref="FJ10" ca="1">SUMPRODUCT(COUNTIF($DJ10:$FD10,Training!$C$8:$E$8))</f>
        <v>0</v>
      </c>
      <c r="FK10" s="31" cm="1">
        <f t="array" aca="1" ref="FK10" ca="1">SUMPRODUCT(COUNTIF($DJ10:$FD10,Training!$C$9:$E$9))</f>
        <v>0</v>
      </c>
      <c r="FL10" s="31" cm="1">
        <f t="array" aca="1" ref="FL10" ca="1">SUMPRODUCT(COUNTIF($DJ10:$FD10,Training!$C$10:$E$10))</f>
        <v>0</v>
      </c>
      <c r="FM10" s="31" cm="1">
        <f t="array" aca="1" ref="FM10" ca="1">SUMPRODUCT(COUNTIF($DJ10:$FD10,Training!$C$11:$E$11))</f>
        <v>0</v>
      </c>
      <c r="FN10" s="31" cm="1">
        <f t="array" aca="1" ref="FN10" ca="1">SUMPRODUCT(COUNTIF($DJ10:$FD10,Training!$C$2:$E$2))</f>
        <v>0</v>
      </c>
      <c r="FO10" s="31" cm="1">
        <f t="array" aca="1" ref="FO10" ca="1">SUMPRODUCT(COUNTIF($DJ10:$FD10,Training!#REF!))</f>
        <v>0</v>
      </c>
      <c r="FP10" s="31" cm="1">
        <f t="array" aca="1" ref="FP10" ca="1">SUMPRODUCT(COUNTIF($DJ10:$FD10,Training!$C$12:$E$12))</f>
        <v>0</v>
      </c>
      <c r="FQ10" s="31" cm="1">
        <f t="array" aca="1" ref="FQ10" ca="1">SUMPRODUCT(COUNTIF($DJ10:$FD10,Training!$C$13:$E$13))</f>
        <v>0</v>
      </c>
      <c r="FR10" s="31" cm="1">
        <f t="array" aca="1" ref="FR10" ca="1">SUMPRODUCT(COUNTIF($DJ10:$FD10,Training!$C$14:$E$14))</f>
        <v>0</v>
      </c>
      <c r="FS10" s="31" cm="1">
        <f t="array" aca="1" ref="FS10" ca="1">SUMPRODUCT(COUNTIF($DJ10:$FD10,Training!$C$15:$E$15))</f>
        <v>0</v>
      </c>
      <c r="FT10" s="31" cm="1">
        <f t="array" aca="1" ref="FT10" ca="1">SUMPRODUCT(COUNTIF($DJ10:$FD10,Training!$C$16:$E$16))</f>
        <v>0</v>
      </c>
    </row>
    <row r="11" spans="1:176" x14ac:dyDescent="0.25">
      <c r="A11" s="32" t="str">
        <f>IF(WeightedParse!A11&gt;"",WeightedParse!A11,"")</f>
        <v>Maurice Nugent</v>
      </c>
      <c r="B11" s="49" t="str">
        <f>IF('Weighted Summary'!A11&gt;"",'Weighted Summary'!F11,"")</f>
        <v>BWM</v>
      </c>
      <c r="C11" s="39" t="str">
        <f t="shared" ca="1" si="0"/>
        <v>Passing</v>
      </c>
      <c r="D11" s="37">
        <f ca="1">IF($A11&gt;"",IF(ISERROR(HLOOKUP(D$1,INDIRECT("Roles!$B$"&amp;MATCH($B11,Roles!$A:$A,0)&amp;":$AF$"&amp;MATCH($B11,Roles!$A:$A,0)),1,FALSE))=FALSE,IF(SquadExport!G11&lt;10,1,IF(SquadExport!G11&lt;15,2,IF(SquadExport!G11&lt;=20,3,""))),0),"")</f>
        <v>0</v>
      </c>
      <c r="E11" s="37">
        <f ca="1">IF($A11&gt;"",IF(ISERROR(HLOOKUP(E$1,INDIRECT("Roles!$B$"&amp;MATCH($B11,Roles!$A:$A,0)&amp;":$AF$"&amp;MATCH($B11,Roles!$A:$A,0)),1,FALSE))=FALSE,IF(SquadExport!H11&lt;10,1,IF(SquadExport!H11&lt;15,2,IF(SquadExport!H11&lt;=20,3,""))),0),"")</f>
        <v>0</v>
      </c>
      <c r="F11" s="37">
        <f ca="1">IF($A11&gt;"",IF(ISERROR(HLOOKUP(F$1,INDIRECT("Roles!$B$"&amp;MATCH($B11,Roles!$A:$A,0)&amp;":$AF$"&amp;MATCH($B11,Roles!$A:$A,0)),1,FALSE))=FALSE,IF(SquadExport!I11&lt;10,1,IF(SquadExport!I11&lt;15,2,IF(SquadExport!I11&lt;=20,3,""))),0),"")</f>
        <v>0</v>
      </c>
      <c r="G11" s="37">
        <f ca="1">IF($A11&gt;"",IF(ISERROR(HLOOKUP(G$1,INDIRECT("Roles!$B$"&amp;MATCH($B11,Roles!$A:$A,0)&amp;":$AF$"&amp;MATCH($B11,Roles!$A:$A,0)),1,FALSE))=FALSE,IF(SquadExport!J11&lt;10,1,IF(SquadExport!J11&lt;15,2,IF(SquadExport!J11&lt;=20,3,""))),0),"")</f>
        <v>0</v>
      </c>
      <c r="H11" s="37">
        <f ca="1">IF($A11&gt;"",IF(ISERROR(HLOOKUP(H$1,INDIRECT("Roles!$B$"&amp;MATCH($B11,Roles!$A:$A,0)&amp;":$AF$"&amp;MATCH($B11,Roles!$A:$A,0)),1,FALSE))=FALSE,IF(SquadExport!K11&lt;10,1,IF(SquadExport!K11&lt;15,2,IF(SquadExport!K11&lt;=20,3,""))),0),"")</f>
        <v>0</v>
      </c>
      <c r="I11" s="37">
        <f ca="1">IF($A11&gt;"",IF(ISERROR(HLOOKUP(I$1,INDIRECT("Roles!$B$"&amp;MATCH($B11,Roles!$A:$A,0)&amp;":$AF$"&amp;MATCH($B11,Roles!$A:$A,0)),1,FALSE))=FALSE,IF(SquadExport!L11&lt;10,1,IF(SquadExport!L11&lt;15,2,IF(SquadExport!L11&lt;=20,3,""))),0),"")</f>
        <v>0</v>
      </c>
      <c r="J11" s="37">
        <f ca="1">IF($A11&gt;"",IF(ISERROR(HLOOKUP(J$1,INDIRECT("Roles!$B$"&amp;MATCH($B11,Roles!$A:$A,0)&amp;":$AF$"&amp;MATCH($B11,Roles!$A:$A,0)),1,FALSE))=FALSE,IF(SquadExport!M11&lt;10,1,IF(SquadExport!M11&lt;15,2,IF(SquadExport!M11&lt;=20,3,""))),0),"")</f>
        <v>0</v>
      </c>
      <c r="K11" s="37">
        <f ca="1">IF($A11&gt;"",IF(ISERROR(HLOOKUP(K$1,INDIRECT("Roles!$B$"&amp;MATCH($B11,Roles!$A:$A,0)&amp;":$AF$"&amp;MATCH($B11,Roles!$A:$A,0)),1,FALSE))=FALSE,IF(SquadExport!N11&lt;10,1,IF(SquadExport!N11&lt;15,2,IF(SquadExport!N11&lt;=20,3,""))),0),"")</f>
        <v>0</v>
      </c>
      <c r="L11" s="37">
        <f ca="1">IF($A11&gt;"",IF(ISERROR(HLOOKUP(L$1,INDIRECT("Roles!$B$"&amp;MATCH($B11,Roles!$A:$A,0)&amp;":$AF$"&amp;MATCH($B11,Roles!$A:$A,0)),1,FALSE))=FALSE,IF(SquadExport!O11&lt;10,1,IF(SquadExport!O11&lt;15,2,IF(SquadExport!O11&lt;=20,3,""))),0),"")</f>
        <v>0</v>
      </c>
      <c r="M11" s="37">
        <f ca="1">IF($A11&gt;"",IF(ISERROR(HLOOKUP(M$1,INDIRECT("Roles!$B$"&amp;MATCH($B11,Roles!$A:$A,0)&amp;":$AF$"&amp;MATCH($B11,Roles!$A:$A,0)),1,FALSE))=FALSE,IF(SquadExport!P11&lt;10,1,IF(SquadExport!P11&lt;15,2,IF(SquadExport!P11&lt;=20,3,""))),0),"")</f>
        <v>2</v>
      </c>
      <c r="N11" s="37">
        <f ca="1">IF($A11&gt;"",IF(ISERROR(HLOOKUP(N$1,INDIRECT("Roles!$B$"&amp;MATCH($B11,Roles!$A:$A,0)&amp;":$AF$"&amp;MATCH($B11,Roles!$A:$A,0)),1,FALSE))=FALSE,IF(SquadExport!Q11&lt;10,1,IF(SquadExport!Q11&lt;15,2,IF(SquadExport!Q11&lt;=20,3,""))),0),"")</f>
        <v>1</v>
      </c>
      <c r="O11" s="37">
        <f ca="1">IF($A11&gt;"",IF(ISERROR(HLOOKUP(O$1,INDIRECT("Roles!$B$"&amp;MATCH($B11,Roles!$A:$A,0)&amp;":$AF$"&amp;MATCH($B11,Roles!$A:$A,0)),1,FALSE))=FALSE,IF(SquadExport!R11&lt;10,1,IF(SquadExport!R11&lt;15,2,IF(SquadExport!R11&lt;=20,3,""))),0),"")</f>
        <v>0</v>
      </c>
      <c r="P11" s="37">
        <f ca="1">IF($A11&gt;"",IF(ISERROR(HLOOKUP(P$1,INDIRECT("Roles!$B$"&amp;MATCH($B11,Roles!$A:$A,0)&amp;":$AF$"&amp;MATCH($B11,Roles!$A:$A,0)),1,FALSE))=FALSE,IF(SquadExport!S11&lt;10,1,IF(SquadExport!S11&lt;15,2,IF(SquadExport!S11&lt;=20,3,""))),0),"")</f>
        <v>1</v>
      </c>
      <c r="Q11" s="37">
        <f ca="1">IF($A11&gt;"",IF(ISERROR(HLOOKUP(Q$1,INDIRECT("Roles!$B$"&amp;MATCH($B11,Roles!$A:$A,0)&amp;":$AF$"&amp;MATCH($B11,Roles!$A:$A,0)),1,FALSE))=FALSE,IF(SquadExport!T11&lt;10,1,IF(SquadExport!T11&lt;15,2,IF(SquadExport!T11&lt;=20,3,""))),0),"")</f>
        <v>0</v>
      </c>
      <c r="R11" s="37">
        <f ca="1">IF($A11&gt;"",IF(ISERROR(HLOOKUP(R$1,INDIRECT("Roles!$B$"&amp;MATCH($B11,Roles!$A:$A,0)&amp;":$AF$"&amp;MATCH($B11,Roles!$A:$A,0)),1,FALSE))=FALSE,IF(SquadExport!U11&lt;10,1,IF(SquadExport!U11&lt;15,2,IF(SquadExport!U11&lt;=20,3,""))),0),"")</f>
        <v>2</v>
      </c>
      <c r="S11" s="37">
        <f ca="1">IF($A11&gt;"",IF(ISERROR(HLOOKUP(S$1,INDIRECT("Roles!$B$"&amp;MATCH($B11,Roles!$A:$A,0)&amp;":$AF$"&amp;MATCH($B11,Roles!$A:$A,0)),1,FALSE))=FALSE,IF(SquadExport!V11&lt;10,1,IF(SquadExport!V11&lt;15,2,IF(SquadExport!V11&lt;=20,3,""))),0),"")</f>
        <v>2</v>
      </c>
      <c r="T11" s="37">
        <f ca="1">IF($A11&gt;"",IF(ISERROR(HLOOKUP(T$1,INDIRECT("Roles!$B$"&amp;MATCH($B11,Roles!$A:$A,0)&amp;":$AF$"&amp;MATCH($B11,Roles!$A:$A,0)),1,FALSE))=FALSE,IF(SquadExport!W11&lt;10,1,IF(SquadExport!W11&lt;15,2,IF(SquadExport!W11&lt;=20,3,""))),0),"")</f>
        <v>2</v>
      </c>
      <c r="U11" s="37">
        <f ca="1">IF($A11&gt;"",IF(ISERROR(HLOOKUP(U$1,INDIRECT("Roles!$B$"&amp;MATCH($B11,Roles!$A:$A,0)&amp;":$AF$"&amp;MATCH($B11,Roles!$A:$A,0)),1,FALSE))=FALSE,IF(SquadExport!X11&lt;10,1,IF(SquadExport!X11&lt;15,2,IF(SquadExport!X11&lt;=20,3,""))),0),"")</f>
        <v>0</v>
      </c>
      <c r="V11" s="37">
        <f ca="1">IF($A11&gt;"",IF(ISERROR(HLOOKUP(V$1,INDIRECT("Roles!$B$"&amp;MATCH($B11,Roles!$A:$A,0)&amp;":$AF$"&amp;MATCH($B11,Roles!$A:$A,0)),1,FALSE))=FALSE,IF(SquadExport!Y11&lt;10,1,IF(SquadExport!Y11&lt;15,2,IF(SquadExport!Y11&lt;=20,3,""))),0),"")</f>
        <v>1</v>
      </c>
      <c r="W11" s="37">
        <f ca="1">IF($A11&gt;"",IF(ISERROR(HLOOKUP(W$1,INDIRECT("Roles!$B$"&amp;MATCH($B11,Roles!$A:$A,0)&amp;":$AF$"&amp;MATCH($B11,Roles!$A:$A,0)),1,FALSE))=FALSE,IF(SquadExport!Z11&lt;10,1,IF(SquadExport!Z11&lt;15,2,IF(SquadExport!Z11&lt;=20,3,""))),0),"")</f>
        <v>0</v>
      </c>
      <c r="X11" s="37">
        <f ca="1">IF($A11&gt;"",IF(ISERROR(HLOOKUP(X$1,INDIRECT("Roles!$B$"&amp;MATCH($B11,Roles!$A:$A,0)&amp;":$AF$"&amp;MATCH($B11,Roles!$A:$A,0)),1,FALSE))=FALSE,IF(SquadExport!AA11&lt;10,1,IF(SquadExport!AA11&lt;15,2,IF(SquadExport!AA11&lt;=20,3,""))),0),"")</f>
        <v>0</v>
      </c>
      <c r="Y11" s="37">
        <f ca="1">IF($A11&gt;"",IF(ISERROR(HLOOKUP(Y$1,INDIRECT("Roles!$B$"&amp;MATCH($B11,Roles!$A:$A,0)&amp;":$AF$"&amp;MATCH($B11,Roles!$A:$A,0)),1,FALSE))=FALSE,IF(SquadExport!AB11&lt;10,1,IF(SquadExport!AB11&lt;15,2,IF(SquadExport!AB11&lt;=20,3,""))),0),"")</f>
        <v>0</v>
      </c>
      <c r="Z11" s="37">
        <f ca="1">IF($A11&gt;"",IF(ISERROR(HLOOKUP(Z$1,INDIRECT("Roles!$B$"&amp;MATCH($B11,Roles!$A:$A,0)&amp;":$AF$"&amp;MATCH($B11,Roles!$A:$A,0)),1,FALSE))=FALSE,IF(SquadExport!AC11&lt;10,1,IF(SquadExport!AC11&lt;15,2,IF(SquadExport!AC11&lt;=20,3,""))),0),"")</f>
        <v>0</v>
      </c>
      <c r="AA11" s="37">
        <f ca="1">IF($A11&gt;"",IF(ISERROR(HLOOKUP(AA$1,INDIRECT("Roles!$B$"&amp;MATCH($B11,Roles!$A:$A,0)&amp;":$AF$"&amp;MATCH($B11,Roles!$A:$A,0)),1,FALSE))=FALSE,IF(SquadExport!AD11&lt;10,1,IF(SquadExport!AD11&lt;15,2,IF(SquadExport!AD11&lt;=20,3,""))),0),"")</f>
        <v>0</v>
      </c>
      <c r="AB11" s="37">
        <f ca="1">IF($A11&gt;"",IF(ISERROR(HLOOKUP(AB$1,INDIRECT("Roles!$B$"&amp;MATCH($B11,Roles!$A:$A,0)&amp;":$AF$"&amp;MATCH($B11,Roles!$A:$A,0)),1,FALSE))=FALSE,IF(SquadExport!AE11&lt;10,1,IF(SquadExport!AE11&lt;15,2,IF(SquadExport!AE11&lt;=20,3,""))),0),"")</f>
        <v>2</v>
      </c>
      <c r="AC11" s="37">
        <f ca="1">IF($A11&gt;"",IF(ISERROR(HLOOKUP(AC$1,INDIRECT("Roles!$B$"&amp;MATCH($B11,Roles!$A:$A,0)&amp;":$AF$"&amp;MATCH($B11,Roles!$A:$A,0)),1,FALSE))=FALSE,IF(SquadExport!AF11&lt;10,1,IF(SquadExport!AF11&lt;15,2,IF(SquadExport!AF11&lt;=20,3,""))),0),"")</f>
        <v>2</v>
      </c>
      <c r="AD11" s="37">
        <f ca="1">IF($A11&gt;"",IF(ISERROR(HLOOKUP(AD$1,INDIRECT("Roles!$B$"&amp;MATCH($B11,Roles!$A:$A,0)&amp;":$AF$"&amp;MATCH($B11,Roles!$A:$A,0)),1,FALSE))=FALSE,IF(SquadExport!AG11&lt;10,1,IF(SquadExport!AG11&lt;15,2,IF(SquadExport!AG11&lt;=20,3,""))),0),"")</f>
        <v>0</v>
      </c>
      <c r="AE11" s="37">
        <f ca="1">IF($A11&gt;"",IF(ISERROR(HLOOKUP(AE$1,INDIRECT("Roles!$B$"&amp;MATCH($B11,Roles!$A:$A,0)&amp;":$AF$"&amp;MATCH($B11,Roles!$A:$A,0)),1,FALSE))=FALSE,IF(SquadExport!AH11&lt;10,1,IF(SquadExport!AH11&lt;15,2,IF(SquadExport!AH11&lt;=20,3,""))),0),"")</f>
        <v>2</v>
      </c>
      <c r="AF11" s="37">
        <f ca="1">IF($A11&gt;"",IF(ISERROR(HLOOKUP(AF$1,INDIRECT("Roles!$B$"&amp;MATCH($B11,Roles!$A:$A,0)&amp;":$AF$"&amp;MATCH($B11,Roles!$A:$A,0)),1,FALSE))=FALSE,IF(SquadExport!AI11&lt;10,1,IF(SquadExport!AI11&lt;15,2,IF(SquadExport!AI11&lt;=20,3,""))),0),"")</f>
        <v>0</v>
      </c>
      <c r="AG11" s="37">
        <f ca="1">IF($A11&gt;"",IF(ISERROR(HLOOKUP(AG$1,INDIRECT("Roles!$B$"&amp;MATCH($B11,Roles!$A:$A,0)&amp;":$AF$"&amp;MATCH($B11,Roles!$A:$A,0)),1,FALSE))=FALSE,IF(SquadExport!AJ11&lt;10,1,IF(SquadExport!AJ11&lt;15,2,IF(SquadExport!AJ11&lt;=20,3,""))),0),"")</f>
        <v>1</v>
      </c>
      <c r="AH11" s="37">
        <f ca="1">IF($A11&gt;"",IF(ISERROR(HLOOKUP(AH$1,INDIRECT("Roles!$B$"&amp;MATCH($B11,Roles!$A:$A,0)&amp;":$AF$"&amp;MATCH($B11,Roles!$A:$A,0)),1,FALSE))=FALSE,IF(SquadExport!AK11&lt;10,1,IF(SquadExport!AK11&lt;15,2,IF(SquadExport!AK11&lt;=20,3,""))),0),"")</f>
        <v>0</v>
      </c>
      <c r="AI11" s="37">
        <f ca="1">IF($A11&gt;"",IF(ISERROR(HLOOKUP(AI$1,INDIRECT("Roles!$B$"&amp;MATCH($B11,Roles!$A:$A,0)&amp;":$AF$"&amp;MATCH($B11,Roles!$A:$A,0)),1,FALSE))=FALSE,IF(SquadExport!AL11&lt;10,1,IF(SquadExport!AL11&lt;15,2,IF(SquadExport!AL11&lt;=20,3,""))),0),"")</f>
        <v>0</v>
      </c>
      <c r="AJ11" s="37">
        <f ca="1">IF($A11&gt;"",IF(ISERROR(HLOOKUP(AJ$1,INDIRECT("Roles!$B$"&amp;MATCH($B11,Roles!$A:$A,0)&amp;":$AF$"&amp;MATCH($B11,Roles!$A:$A,0)),1,FALSE))=FALSE,IF(SquadExport!AM11&lt;10,1,IF(SquadExport!AM11&lt;15,2,IF(SquadExport!AM11&lt;=20,3,""))),0),"")</f>
        <v>0</v>
      </c>
      <c r="AK11" s="37">
        <f ca="1">IF($A11&gt;"",IF(ISERROR(HLOOKUP(AK$1,INDIRECT("Roles!$B$"&amp;MATCH($B11,Roles!$A:$A,0)&amp;":$AF$"&amp;MATCH($B11,Roles!$A:$A,0)),1,FALSE))=FALSE,IF(SquadExport!AN11&lt;10,1,IF(SquadExport!AN11&lt;15,2,IF(SquadExport!AN11&lt;=20,3,""))),0),"")</f>
        <v>2</v>
      </c>
      <c r="AL11" s="37">
        <f ca="1">IF($A11&gt;"",IF(ISERROR(HLOOKUP(AL$1,INDIRECT("Roles!$B$"&amp;MATCH($B11,Roles!$A:$A,0)&amp;":$AF$"&amp;MATCH($B11,Roles!$A:$A,0)),1,FALSE))=FALSE,IF(SquadExport!AO11&lt;10,1,IF(SquadExport!AO11&lt;15,2,IF(SquadExport!AO11&lt;=20,3,""))),0),"")</f>
        <v>2</v>
      </c>
      <c r="AM11" s="37">
        <f ca="1">IF($A11&gt;"",IF(ISERROR(HLOOKUP(AM$1,INDIRECT("Roles!$B$"&amp;MATCH($B11,Roles!$A:$A,0)&amp;":$AF$"&amp;MATCH($B11,Roles!$A:$A,0)),1,FALSE))=FALSE,IF(SquadExport!AP11&lt;10,1,IF(SquadExport!AP11&lt;15,2,IF(SquadExport!AP11&lt;=20,3,""))),0),"")</f>
        <v>2</v>
      </c>
      <c r="AN11" s="37">
        <f ca="1">IF($A11&gt;"",IF(ISERROR(HLOOKUP(AN$1,INDIRECT("Roles!$B$"&amp;MATCH($B11,Roles!$A:$A,0)&amp;":$AF$"&amp;MATCH($B11,Roles!$A:$A,0)),1,FALSE))=FALSE,IF(SquadExport!AQ11&lt;10,1,IF(SquadExport!AQ11&lt;15,2,IF(SquadExport!AQ11&lt;=20,3,""))),0),"")</f>
        <v>0</v>
      </c>
      <c r="AO11" s="37">
        <f ca="1">IF($A11&gt;"",IF(ISERROR(HLOOKUP(AO$1,INDIRECT("Roles!$B$"&amp;MATCH($B11,Roles!$A:$A,0)&amp;":$AF$"&amp;MATCH($B11,Roles!$A:$A,0)),1,FALSE))=FALSE,IF(SquadExport!AR11&lt;10,1,IF(SquadExport!AR11&lt;15,2,IF(SquadExport!AR11&lt;=20,3,""))),0),"")</f>
        <v>0</v>
      </c>
      <c r="AP11" s="37">
        <f ca="1">IF($A11&gt;"",IF(ISERROR(HLOOKUP(AP$1,INDIRECT("Roles!$B$"&amp;MATCH($B11,Roles!$A:$A,0)&amp;":$AF$"&amp;MATCH($B11,Roles!$A:$A,0)),1,FALSE))=FALSE,IF(SquadExport!AS11&lt;10,1,IF(SquadExport!AS11&lt;15,2,IF(SquadExport!AS11&lt;=20,3,""))),0),"")</f>
        <v>0</v>
      </c>
      <c r="AQ11" s="37">
        <f ca="1">IF($A11&gt;"",IF(ISERROR(HLOOKUP(AQ$1,INDIRECT("Roles!$B$"&amp;MATCH($B11,Roles!$A:$A,0)&amp;":$AF$"&amp;MATCH($B11,Roles!$A:$A,0)),1,FALSE))=FALSE,IF(SquadExport!AT11&lt;10,1,IF(SquadExport!AT11&lt;15,2,IF(SquadExport!AT11&lt;=20,3,""))),0),"")</f>
        <v>0</v>
      </c>
      <c r="AR11" s="37">
        <f ca="1">IF($A11&gt;"",IF(ISERROR(HLOOKUP(AR$1,INDIRECT("Roles!$B$"&amp;MATCH($B11,Roles!$A:$A,0)&amp;":$AF$"&amp;MATCH($B11,Roles!$A:$A,0)),1,FALSE))=FALSE,IF(SquadExport!AU11&lt;10,1,IF(SquadExport!AU11&lt;15,2,IF(SquadExport!AU11&lt;=20,3,""))),0),"")</f>
        <v>0</v>
      </c>
      <c r="AS11" s="37">
        <f ca="1">IF($A11&gt;"",IF(ISERROR(HLOOKUP(AS$1,INDIRECT("Roles!$B$"&amp;MATCH($B11,Roles!$A:$A,0)&amp;":$AF$"&amp;MATCH($B11,Roles!$A:$A,0)),1,FALSE))=FALSE,IF(SquadExport!AV11&lt;10,1,IF(SquadExport!AV11&lt;15,2,IF(SquadExport!AV11&lt;=20,3,""))),0),"")</f>
        <v>0</v>
      </c>
      <c r="AT11" s="37">
        <f ca="1">IF($A11&gt;"",IF(ISERROR(HLOOKUP(AT$1,INDIRECT("Roles!$B$"&amp;MATCH($B11,Roles!$A:$A,0)&amp;":$AF$"&amp;MATCH($B11,Roles!$A:$A,0)),1,FALSE))=FALSE,IF(SquadExport!AW11&lt;10,1,IF(SquadExport!AW11&lt;15,2,IF(SquadExport!AW11&lt;=20,3,""))),0),"")</f>
        <v>0</v>
      </c>
      <c r="AU11" s="37">
        <f ca="1">IF($A11&gt;"",IF(ISERROR(HLOOKUP(AU$1,INDIRECT("Roles!$B$"&amp;MATCH($B11,Roles!$A:$A,0)&amp;":$AF$"&amp;MATCH($B11,Roles!$A:$A,0)),1,FALSE))=FALSE,IF(SquadExport!AX11&lt;10,1,IF(SquadExport!AX11&lt;15,2,IF(SquadExport!AX11&lt;=20,3,""))),0),"")</f>
        <v>0</v>
      </c>
      <c r="AV11" s="37">
        <f ca="1">IF($A11&gt;"",IF(ISERROR(HLOOKUP(AV$1,INDIRECT("Roles!$B$"&amp;MATCH($B11,Roles!$A:$A,0)&amp;":$AF$"&amp;MATCH($B11,Roles!$A:$A,0)),1,FALSE))=FALSE,IF(SquadExport!AY11&lt;10,1,IF(SquadExport!AY11&lt;15,2,IF(SquadExport!AY11&lt;=20,3,""))),0),"")</f>
        <v>0</v>
      </c>
      <c r="AW11" s="37">
        <f ca="1">IF($A11&gt;"",IF(ISERROR(HLOOKUP(AW$1,INDIRECT("Roles!$B$"&amp;MATCH($B11,Roles!$A:$A,0)&amp;":$AF$"&amp;MATCH($B11,Roles!$A:$A,0)),1,FALSE))=FALSE,IF(SquadExport!AZ11&lt;10,1,IF(SquadExport!AZ11&lt;15,2,IF(SquadExport!AZ11&lt;=20,3,""))),0),"")</f>
        <v>0</v>
      </c>
      <c r="AX11" s="37">
        <f ca="1">IF($A11&gt;"",IF(ISERROR(HLOOKUP(AX$1,INDIRECT("Roles!$B$"&amp;MATCH($B11,Roles!$A:$A,0)&amp;":$AF$"&amp;MATCH($B11,Roles!$A:$A,0)),1,FALSE))=FALSE,IF(SquadExport!BA11&lt;10,1,IF(SquadExport!BA11&lt;15,2,IF(SquadExport!BA11&lt;=20,3,""))),0),"")</f>
        <v>0</v>
      </c>
      <c r="AY11" s="30" t="str" cm="1">
        <f t="array" aca="1" ref="AY11:CS11" ca="1">IF($D11:$AX11=1,D$1:AX$1,"")</f>
        <v/>
      </c>
      <c r="AZ11" s="30" t="str">
        <f ca="1"/>
        <v/>
      </c>
      <c r="BA11" s="30" t="str">
        <f ca="1"/>
        <v/>
      </c>
      <c r="BB11" s="30" t="str">
        <f ca="1"/>
        <v/>
      </c>
      <c r="BC11" s="30" t="str">
        <f ca="1"/>
        <v/>
      </c>
      <c r="BD11" s="30" t="str">
        <f ca="1"/>
        <v/>
      </c>
      <c r="BE11" s="30" t="str">
        <f ca="1"/>
        <v/>
      </c>
      <c r="BF11" s="30" t="str">
        <f ca="1"/>
        <v/>
      </c>
      <c r="BG11" s="30" t="str">
        <f ca="1"/>
        <v/>
      </c>
      <c r="BH11" s="30" t="str">
        <f ca="1"/>
        <v/>
      </c>
      <c r="BI11" s="30" t="str">
        <f ca="1"/>
        <v>Pas</v>
      </c>
      <c r="BJ11" s="30" t="str">
        <f ca="1"/>
        <v/>
      </c>
      <c r="BK11" s="30" t="str">
        <f ca="1"/>
        <v>Tck</v>
      </c>
      <c r="BL11" s="30" t="str">
        <f ca="1"/>
        <v/>
      </c>
      <c r="BM11" s="30" t="str">
        <f ca="1"/>
        <v/>
      </c>
      <c r="BN11" s="30" t="str">
        <f ca="1"/>
        <v/>
      </c>
      <c r="BO11" s="30" t="str">
        <f ca="1"/>
        <v/>
      </c>
      <c r="BP11" s="30" t="str">
        <f ca="1"/>
        <v/>
      </c>
      <c r="BQ11" s="30" t="str">
        <f ca="1"/>
        <v>Cnt</v>
      </c>
      <c r="BR11" s="30" t="str">
        <f ca="1"/>
        <v/>
      </c>
      <c r="BS11" s="30" t="str">
        <f ca="1"/>
        <v/>
      </c>
      <c r="BT11" s="30" t="str">
        <f ca="1"/>
        <v/>
      </c>
      <c r="BU11" s="30" t="str">
        <f ca="1"/>
        <v/>
      </c>
      <c r="BV11" s="30" t="str">
        <f ca="1"/>
        <v/>
      </c>
      <c r="BW11" s="30" t="str">
        <f ca="1"/>
        <v/>
      </c>
      <c r="BX11" s="30" t="str">
        <f ca="1"/>
        <v/>
      </c>
      <c r="BY11" s="30" t="str">
        <f ca="1"/>
        <v/>
      </c>
      <c r="BZ11" s="30" t="str">
        <f ca="1"/>
        <v/>
      </c>
      <c r="CA11" s="30" t="str">
        <f ca="1"/>
        <v/>
      </c>
      <c r="CB11" s="30" t="str">
        <f ca="1"/>
        <v>Agi</v>
      </c>
      <c r="CC11" s="30" t="str">
        <f ca="1"/>
        <v/>
      </c>
      <c r="CD11" s="30" t="str">
        <f ca="1"/>
        <v/>
      </c>
      <c r="CE11" s="30" t="str">
        <f ca="1"/>
        <v/>
      </c>
      <c r="CF11" s="30" t="str">
        <f ca="1"/>
        <v/>
      </c>
      <c r="CG11" s="30" t="str">
        <f ca="1"/>
        <v/>
      </c>
      <c r="CH11" s="30" t="str">
        <f ca="1"/>
        <v/>
      </c>
      <c r="CI11" s="30" t="str">
        <f ca="1"/>
        <v/>
      </c>
      <c r="CJ11" s="30" t="str">
        <f ca="1"/>
        <v/>
      </c>
      <c r="CK11" s="30" t="str">
        <f ca="1"/>
        <v/>
      </c>
      <c r="CL11" s="30" t="str">
        <f ca="1"/>
        <v/>
      </c>
      <c r="CM11" s="30" t="str">
        <f ca="1"/>
        <v/>
      </c>
      <c r="CN11" s="30" t="str">
        <f ca="1"/>
        <v/>
      </c>
      <c r="CO11" s="30" t="str">
        <f ca="1"/>
        <v/>
      </c>
      <c r="CP11" s="30" t="str">
        <f ca="1"/>
        <v/>
      </c>
      <c r="CQ11" s="30" t="str">
        <f ca="1"/>
        <v/>
      </c>
      <c r="CR11" s="30" t="str">
        <f ca="1"/>
        <v/>
      </c>
      <c r="CS11" s="30" t="str">
        <f ca="1"/>
        <v/>
      </c>
      <c r="CT11" s="31" cm="1">
        <f t="array" aca="1" ref="CT11" ca="1">SUMPRODUCT(COUNTIF($AY11:$CS11,Training!$C$3:$E$3))</f>
        <v>0</v>
      </c>
      <c r="CU11" s="31" cm="1">
        <f t="array" aca="1" ref="CU11" ca="1">SUMPRODUCT(COUNTIF($AY11:$CS11,Training!$C$4:$E$4))</f>
        <v>0</v>
      </c>
      <c r="CV11" s="31" cm="1">
        <f t="array" aca="1" ref="CV11" ca="1">SUMPRODUCT(COUNTIF($AY11:$CS11,Training!$C$5:$E$5))</f>
        <v>0</v>
      </c>
      <c r="CW11" s="31" cm="1">
        <f t="array" aca="1" ref="CW11" ca="1">SUMPRODUCT(COUNTIF($AY11:$CS11,Training!$C$6:$E$6))</f>
        <v>0</v>
      </c>
      <c r="CX11" s="31" cm="1">
        <f t="array" aca="1" ref="CX11" ca="1">SUMPRODUCT(COUNTIF($AY11:$CS11,Training!$C$7:$E$7))</f>
        <v>0</v>
      </c>
      <c r="CY11" s="31" cm="1">
        <f t="array" aca="1" ref="CY11" ca="1">SUMPRODUCT(COUNTIF($AY11:$CS11,Training!$C$8:$E$8))</f>
        <v>1</v>
      </c>
      <c r="CZ11" s="31" cm="1">
        <f t="array" aca="1" ref="CZ11" ca="1">SUMPRODUCT(COUNTIF($AY11:$CS11,Training!$C$9:$E$9))</f>
        <v>0</v>
      </c>
      <c r="DA11" s="31" cm="1">
        <f t="array" aca="1" ref="DA11" ca="1">SUMPRODUCT(COUNTIF($AY11:$CS11,Training!$C$10:$E$10))</f>
        <v>0</v>
      </c>
      <c r="DB11" s="31" cm="1">
        <f t="array" aca="1" ref="DB11" ca="1">SUMPRODUCT(COUNTIF($AY11:$CS11,Training!$C$11:$E$11))</f>
        <v>0</v>
      </c>
      <c r="DC11" s="31" cm="1">
        <f t="array" aca="1" ref="DC11" ca="1">SUMPRODUCT(COUNTIF($AY11:$CS11,Training!$C$2:$E$2))</f>
        <v>0</v>
      </c>
      <c r="DD11" s="31" cm="1">
        <f t="array" aca="1" ref="DD11" ca="1">SUMPRODUCT(COUNTIF($AY11:$CS11,Training!#REF!))</f>
        <v>0</v>
      </c>
      <c r="DE11" s="31" cm="1">
        <f t="array" aca="1" ref="DE11" ca="1">SUMPRODUCT(COUNTIF($AY11:$CS11,Training!$C$12:$E$12))</f>
        <v>1</v>
      </c>
      <c r="DF11" s="31" cm="1">
        <f t="array" aca="1" ref="DF11" ca="1">SUMPRODUCT(COUNTIF($AY11:$CS11,Training!$C$13:$E$13))</f>
        <v>0</v>
      </c>
      <c r="DG11" s="31" cm="1">
        <f t="array" aca="1" ref="DG11" ca="1">SUMPRODUCT(COUNTIF($AY11:$CS11,Training!$C$14:$E$14))</f>
        <v>0</v>
      </c>
      <c r="DH11" s="31" cm="1">
        <f t="array" aca="1" ref="DH11" ca="1">SUMPRODUCT(COUNTIF($AY11:$CS11,Training!$C$15:$E$15))</f>
        <v>0</v>
      </c>
      <c r="DI11" s="31" cm="1">
        <f t="array" aca="1" ref="DI11" ca="1">SUMPRODUCT(COUNTIF($AY11:$CS11,Training!$C$16:$E$16))</f>
        <v>0</v>
      </c>
      <c r="DJ11" s="30" t="str" cm="1">
        <f t="array" aca="1" ref="DJ11" ca="1">IF(COUNTIF(D11:AX11,1)=0,IF($D11:$AX11=2,D$1:AX$1,""),"")</f>
        <v/>
      </c>
      <c r="FE11" s="31" cm="1">
        <f t="array" aca="1" ref="FE11" ca="1">SUMPRODUCT(COUNTIF($DJ11:$FD11,Training!$C$3:$E$3))</f>
        <v>0</v>
      </c>
      <c r="FF11" s="31" cm="1">
        <f t="array" aca="1" ref="FF11" ca="1">SUMPRODUCT(COUNTIF($DJ11:$FD11,Training!$C$4:$E$4))</f>
        <v>0</v>
      </c>
      <c r="FG11" s="31" cm="1">
        <f t="array" aca="1" ref="FG11" ca="1">SUMPRODUCT(COUNTIF($DJ11:$FD11,Training!$C$5:$E$5))</f>
        <v>0</v>
      </c>
      <c r="FH11" s="31" cm="1">
        <f t="array" aca="1" ref="FH11" ca="1">SUMPRODUCT(COUNTIF($DJ11:$FD11,Training!$C$6:$E$6))</f>
        <v>0</v>
      </c>
      <c r="FI11" s="31" cm="1">
        <f t="array" aca="1" ref="FI11" ca="1">SUMPRODUCT(COUNTIF($DJ11:$FD11,Training!$C$7:$E$7))</f>
        <v>0</v>
      </c>
      <c r="FJ11" s="31" cm="1">
        <f t="array" aca="1" ref="FJ11" ca="1">SUMPRODUCT(COUNTIF($DJ11:$FD11,Training!$C$8:$E$8))</f>
        <v>0</v>
      </c>
      <c r="FK11" s="31" cm="1">
        <f t="array" aca="1" ref="FK11" ca="1">SUMPRODUCT(COUNTIF($DJ11:$FD11,Training!$C$9:$E$9))</f>
        <v>0</v>
      </c>
      <c r="FL11" s="31" cm="1">
        <f t="array" aca="1" ref="FL11" ca="1">SUMPRODUCT(COUNTIF($DJ11:$FD11,Training!$C$10:$E$10))</f>
        <v>0</v>
      </c>
      <c r="FM11" s="31" cm="1">
        <f t="array" aca="1" ref="FM11" ca="1">SUMPRODUCT(COUNTIF($DJ11:$FD11,Training!$C$11:$E$11))</f>
        <v>0</v>
      </c>
      <c r="FN11" s="31" cm="1">
        <f t="array" aca="1" ref="FN11" ca="1">SUMPRODUCT(COUNTIF($DJ11:$FD11,Training!$C$2:$E$2))</f>
        <v>0</v>
      </c>
      <c r="FO11" s="31" cm="1">
        <f t="array" aca="1" ref="FO11" ca="1">SUMPRODUCT(COUNTIF($DJ11:$FD11,Training!#REF!))</f>
        <v>0</v>
      </c>
      <c r="FP11" s="31" cm="1">
        <f t="array" aca="1" ref="FP11" ca="1">SUMPRODUCT(COUNTIF($DJ11:$FD11,Training!$C$12:$E$12))</f>
        <v>0</v>
      </c>
      <c r="FQ11" s="31" cm="1">
        <f t="array" aca="1" ref="FQ11" ca="1">SUMPRODUCT(COUNTIF($DJ11:$FD11,Training!$C$13:$E$13))</f>
        <v>0</v>
      </c>
      <c r="FR11" s="31" cm="1">
        <f t="array" aca="1" ref="FR11" ca="1">SUMPRODUCT(COUNTIF($DJ11:$FD11,Training!$C$14:$E$14))</f>
        <v>0</v>
      </c>
      <c r="FS11" s="31" cm="1">
        <f t="array" aca="1" ref="FS11" ca="1">SUMPRODUCT(COUNTIF($DJ11:$FD11,Training!$C$15:$E$15))</f>
        <v>0</v>
      </c>
      <c r="FT11" s="31" cm="1">
        <f t="array" aca="1" ref="FT11" ca="1">SUMPRODUCT(COUNTIF($DJ11:$FD11,Training!$C$16:$E$16))</f>
        <v>0</v>
      </c>
    </row>
    <row r="12" spans="1:176" x14ac:dyDescent="0.25">
      <c r="A12" s="32" t="str">
        <f>IF(WeightedParse!A12&gt;"",WeightedParse!A12,"")</f>
        <v>Jack Lynch</v>
      </c>
      <c r="B12" s="49" t="str">
        <f>IF('Weighted Summary'!A12&gt;"",'Weighted Summary'!F12,"")</f>
        <v>NNCB</v>
      </c>
      <c r="C12" s="39" t="str">
        <f t="shared" ca="1" si="0"/>
        <v>Defensive Positioning</v>
      </c>
      <c r="D12" s="37">
        <f ca="1">IF($A12&gt;"",IF(ISERROR(HLOOKUP(D$1,INDIRECT("Roles!$B$"&amp;MATCH($B12,Roles!$A:$A,0)&amp;":$AF$"&amp;MATCH($B12,Roles!$A:$A,0)),1,FALSE))=FALSE,IF(SquadExport!G12&lt;10,1,IF(SquadExport!G12&lt;15,2,IF(SquadExport!G12&lt;=20,3,""))),0),"")</f>
        <v>0</v>
      </c>
      <c r="E12" s="37">
        <f ca="1">IF($A12&gt;"",IF(ISERROR(HLOOKUP(E$1,INDIRECT("Roles!$B$"&amp;MATCH($B12,Roles!$A:$A,0)&amp;":$AF$"&amp;MATCH($B12,Roles!$A:$A,0)),1,FALSE))=FALSE,IF(SquadExport!H12&lt;10,1,IF(SquadExport!H12&lt;15,2,IF(SquadExport!H12&lt;=20,3,""))),0),"")</f>
        <v>0</v>
      </c>
      <c r="F12" s="37">
        <f ca="1">IF($A12&gt;"",IF(ISERROR(HLOOKUP(F$1,INDIRECT("Roles!$B$"&amp;MATCH($B12,Roles!$A:$A,0)&amp;":$AF$"&amp;MATCH($B12,Roles!$A:$A,0)),1,FALSE))=FALSE,IF(SquadExport!I12&lt;10,1,IF(SquadExport!I12&lt;15,2,IF(SquadExport!I12&lt;=20,3,""))),0),"")</f>
        <v>0</v>
      </c>
      <c r="G12" s="37">
        <f ca="1">IF($A12&gt;"",IF(ISERROR(HLOOKUP(G$1,INDIRECT("Roles!$B$"&amp;MATCH($B12,Roles!$A:$A,0)&amp;":$AF$"&amp;MATCH($B12,Roles!$A:$A,0)),1,FALSE))=FALSE,IF(SquadExport!J12&lt;10,1,IF(SquadExport!J12&lt;15,2,IF(SquadExport!J12&lt;=20,3,""))),0),"")</f>
        <v>0</v>
      </c>
      <c r="H12" s="37">
        <f ca="1">IF($A12&gt;"",IF(ISERROR(HLOOKUP(H$1,INDIRECT("Roles!$B$"&amp;MATCH($B12,Roles!$A:$A,0)&amp;":$AF$"&amp;MATCH($B12,Roles!$A:$A,0)),1,FALSE))=FALSE,IF(SquadExport!K12&lt;10,1,IF(SquadExport!K12&lt;15,2,IF(SquadExport!K12&lt;=20,3,""))),0),"")</f>
        <v>0</v>
      </c>
      <c r="I12" s="37">
        <f ca="1">IF($A12&gt;"",IF(ISERROR(HLOOKUP(I$1,INDIRECT("Roles!$B$"&amp;MATCH($B12,Roles!$A:$A,0)&amp;":$AF$"&amp;MATCH($B12,Roles!$A:$A,0)),1,FALSE))=FALSE,IF(SquadExport!L12&lt;10,1,IF(SquadExport!L12&lt;15,2,IF(SquadExport!L12&lt;=20,3,""))),0),"")</f>
        <v>0</v>
      </c>
      <c r="J12" s="37">
        <f ca="1">IF($A12&gt;"",IF(ISERROR(HLOOKUP(J$1,INDIRECT("Roles!$B$"&amp;MATCH($B12,Roles!$A:$A,0)&amp;":$AF$"&amp;MATCH($B12,Roles!$A:$A,0)),1,FALSE))=FALSE,IF(SquadExport!M12&lt;10,1,IF(SquadExport!M12&lt;15,2,IF(SquadExport!M12&lt;=20,3,""))),0),"")</f>
        <v>2</v>
      </c>
      <c r="K12" s="37">
        <f ca="1">IF($A12&gt;"",IF(ISERROR(HLOOKUP(K$1,INDIRECT("Roles!$B$"&amp;MATCH($B12,Roles!$A:$A,0)&amp;":$AF$"&amp;MATCH($B12,Roles!$A:$A,0)),1,FALSE))=FALSE,IF(SquadExport!N12&lt;10,1,IF(SquadExport!N12&lt;15,2,IF(SquadExport!N12&lt;=20,3,""))),0),"")</f>
        <v>0</v>
      </c>
      <c r="L12" s="37">
        <f ca="1">IF($A12&gt;"",IF(ISERROR(HLOOKUP(L$1,INDIRECT("Roles!$B$"&amp;MATCH($B12,Roles!$A:$A,0)&amp;":$AF$"&amp;MATCH($B12,Roles!$A:$A,0)),1,FALSE))=FALSE,IF(SquadExport!O12&lt;10,1,IF(SquadExport!O12&lt;15,2,IF(SquadExport!O12&lt;=20,3,""))),0),"")</f>
        <v>0</v>
      </c>
      <c r="M12" s="37">
        <f ca="1">IF($A12&gt;"",IF(ISERROR(HLOOKUP(M$1,INDIRECT("Roles!$B$"&amp;MATCH($B12,Roles!$A:$A,0)&amp;":$AF$"&amp;MATCH($B12,Roles!$A:$A,0)),1,FALSE))=FALSE,IF(SquadExport!P12&lt;10,1,IF(SquadExport!P12&lt;15,2,IF(SquadExport!P12&lt;=20,3,""))),0),"")</f>
        <v>1</v>
      </c>
      <c r="N12" s="37">
        <f ca="1">IF($A12&gt;"",IF(ISERROR(HLOOKUP(N$1,INDIRECT("Roles!$B$"&amp;MATCH($B12,Roles!$A:$A,0)&amp;":$AF$"&amp;MATCH($B12,Roles!$A:$A,0)),1,FALSE))=FALSE,IF(SquadExport!Q12&lt;10,1,IF(SquadExport!Q12&lt;15,2,IF(SquadExport!Q12&lt;=20,3,""))),0),"")</f>
        <v>0</v>
      </c>
      <c r="O12" s="37">
        <f ca="1">IF($A12&gt;"",IF(ISERROR(HLOOKUP(O$1,INDIRECT("Roles!$B$"&amp;MATCH($B12,Roles!$A:$A,0)&amp;":$AF$"&amp;MATCH($B12,Roles!$A:$A,0)),1,FALSE))=FALSE,IF(SquadExport!R12&lt;10,1,IF(SquadExport!R12&lt;15,2,IF(SquadExport!R12&lt;=20,3,""))),0),"")</f>
        <v>0</v>
      </c>
      <c r="P12" s="37">
        <f ca="1">IF($A12&gt;"",IF(ISERROR(HLOOKUP(P$1,INDIRECT("Roles!$B$"&amp;MATCH($B12,Roles!$A:$A,0)&amp;":$AF$"&amp;MATCH($B12,Roles!$A:$A,0)),1,FALSE))=FALSE,IF(SquadExport!S12&lt;10,1,IF(SquadExport!S12&lt;15,2,IF(SquadExport!S12&lt;=20,3,""))),0),"")</f>
        <v>1</v>
      </c>
      <c r="Q12" s="37">
        <f ca="1">IF($A12&gt;"",IF(ISERROR(HLOOKUP(Q$1,INDIRECT("Roles!$B$"&amp;MATCH($B12,Roles!$A:$A,0)&amp;":$AF$"&amp;MATCH($B12,Roles!$A:$A,0)),1,FALSE))=FALSE,IF(SquadExport!T12&lt;10,1,IF(SquadExport!T12&lt;15,2,IF(SquadExport!T12&lt;=20,3,""))),0),"")</f>
        <v>0</v>
      </c>
      <c r="R12" s="37">
        <f ca="1">IF($A12&gt;"",IF(ISERROR(HLOOKUP(R$1,INDIRECT("Roles!$B$"&amp;MATCH($B12,Roles!$A:$A,0)&amp;":$AF$"&amp;MATCH($B12,Roles!$A:$A,0)),1,FALSE))=FALSE,IF(SquadExport!U12&lt;10,1,IF(SquadExport!U12&lt;15,2,IF(SquadExport!U12&lt;=20,3,""))),0),"")</f>
        <v>2</v>
      </c>
      <c r="S12" s="37">
        <f ca="1">IF($A12&gt;"",IF(ISERROR(HLOOKUP(S$1,INDIRECT("Roles!$B$"&amp;MATCH($B12,Roles!$A:$A,0)&amp;":$AF$"&amp;MATCH($B12,Roles!$A:$A,0)),1,FALSE))=FALSE,IF(SquadExport!V12&lt;10,1,IF(SquadExport!V12&lt;15,2,IF(SquadExport!V12&lt;=20,3,""))),0),"")</f>
        <v>1</v>
      </c>
      <c r="T12" s="37">
        <f ca="1">IF($A12&gt;"",IF(ISERROR(HLOOKUP(T$1,INDIRECT("Roles!$B$"&amp;MATCH($B12,Roles!$A:$A,0)&amp;":$AF$"&amp;MATCH($B12,Roles!$A:$A,0)),1,FALSE))=FALSE,IF(SquadExport!W12&lt;10,1,IF(SquadExport!W12&lt;15,2,IF(SquadExport!W12&lt;=20,3,""))),0),"")</f>
        <v>2</v>
      </c>
      <c r="U12" s="37">
        <f ca="1">IF($A12&gt;"",IF(ISERROR(HLOOKUP(U$1,INDIRECT("Roles!$B$"&amp;MATCH($B12,Roles!$A:$A,0)&amp;":$AF$"&amp;MATCH($B12,Roles!$A:$A,0)),1,FALSE))=FALSE,IF(SquadExport!X12&lt;10,1,IF(SquadExport!X12&lt;15,2,IF(SquadExport!X12&lt;=20,3,""))),0),"")</f>
        <v>0</v>
      </c>
      <c r="V12" s="37">
        <f ca="1">IF($A12&gt;"",IF(ISERROR(HLOOKUP(V$1,INDIRECT("Roles!$B$"&amp;MATCH($B12,Roles!$A:$A,0)&amp;":$AF$"&amp;MATCH($B12,Roles!$A:$A,0)),1,FALSE))=FALSE,IF(SquadExport!Y12&lt;10,1,IF(SquadExport!Y12&lt;15,2,IF(SquadExport!Y12&lt;=20,3,""))),0),"")</f>
        <v>1</v>
      </c>
      <c r="W12" s="37">
        <f ca="1">IF($A12&gt;"",IF(ISERROR(HLOOKUP(W$1,INDIRECT("Roles!$B$"&amp;MATCH($B12,Roles!$A:$A,0)&amp;":$AF$"&amp;MATCH($B12,Roles!$A:$A,0)),1,FALSE))=FALSE,IF(SquadExport!Z12&lt;10,1,IF(SquadExport!Z12&lt;15,2,IF(SquadExport!Z12&lt;=20,3,""))),0),"")</f>
        <v>0</v>
      </c>
      <c r="X12" s="37">
        <f ca="1">IF($A12&gt;"",IF(ISERROR(HLOOKUP(X$1,INDIRECT("Roles!$B$"&amp;MATCH($B12,Roles!$A:$A,0)&amp;":$AF$"&amp;MATCH($B12,Roles!$A:$A,0)),1,FALSE))=FALSE,IF(SquadExport!AA12&lt;10,1,IF(SquadExport!AA12&lt;15,2,IF(SquadExport!AA12&lt;=20,3,""))),0),"")</f>
        <v>0</v>
      </c>
      <c r="Y12" s="37">
        <f ca="1">IF($A12&gt;"",IF(ISERROR(HLOOKUP(Y$1,INDIRECT("Roles!$B$"&amp;MATCH($B12,Roles!$A:$A,0)&amp;":$AF$"&amp;MATCH($B12,Roles!$A:$A,0)),1,FALSE))=FALSE,IF(SquadExport!AB12&lt;10,1,IF(SquadExport!AB12&lt;15,2,IF(SquadExport!AB12&lt;=20,3,""))),0),"")</f>
        <v>0</v>
      </c>
      <c r="Z12" s="37">
        <f ca="1">IF($A12&gt;"",IF(ISERROR(HLOOKUP(Z$1,INDIRECT("Roles!$B$"&amp;MATCH($B12,Roles!$A:$A,0)&amp;":$AF$"&amp;MATCH($B12,Roles!$A:$A,0)),1,FALSE))=FALSE,IF(SquadExport!AC12&lt;10,1,IF(SquadExport!AC12&lt;15,2,IF(SquadExport!AC12&lt;=20,3,""))),0),"")</f>
        <v>0</v>
      </c>
      <c r="AA12" s="37">
        <f ca="1">IF($A12&gt;"",IF(ISERROR(HLOOKUP(AA$1,INDIRECT("Roles!$B$"&amp;MATCH($B12,Roles!$A:$A,0)&amp;":$AF$"&amp;MATCH($B12,Roles!$A:$A,0)),1,FALSE))=FALSE,IF(SquadExport!AD12&lt;10,1,IF(SquadExport!AD12&lt;15,2,IF(SquadExport!AD12&lt;=20,3,""))),0),"")</f>
        <v>0</v>
      </c>
      <c r="AB12" s="37">
        <f ca="1">IF($A12&gt;"",IF(ISERROR(HLOOKUP(AB$1,INDIRECT("Roles!$B$"&amp;MATCH($B12,Roles!$A:$A,0)&amp;":$AF$"&amp;MATCH($B12,Roles!$A:$A,0)),1,FALSE))=FALSE,IF(SquadExport!AE12&lt;10,1,IF(SquadExport!AE12&lt;15,2,IF(SquadExport!AE12&lt;=20,3,""))),0),"")</f>
        <v>2</v>
      </c>
      <c r="AC12" s="37">
        <f ca="1">IF($A12&gt;"",IF(ISERROR(HLOOKUP(AC$1,INDIRECT("Roles!$B$"&amp;MATCH($B12,Roles!$A:$A,0)&amp;":$AF$"&amp;MATCH($B12,Roles!$A:$A,0)),1,FALSE))=FALSE,IF(SquadExport!AF12&lt;10,1,IF(SquadExport!AF12&lt;15,2,IF(SquadExport!AF12&lt;=20,3,""))),0),"")</f>
        <v>0</v>
      </c>
      <c r="AD12" s="37">
        <f ca="1">IF($A12&gt;"",IF(ISERROR(HLOOKUP(AD$1,INDIRECT("Roles!$B$"&amp;MATCH($B12,Roles!$A:$A,0)&amp;":$AF$"&amp;MATCH($B12,Roles!$A:$A,0)),1,FALSE))=FALSE,IF(SquadExport!AG12&lt;10,1,IF(SquadExport!AG12&lt;15,2,IF(SquadExport!AG12&lt;=20,3,""))),0),"")</f>
        <v>0</v>
      </c>
      <c r="AE12" s="37">
        <f ca="1">IF($A12&gt;"",IF(ISERROR(HLOOKUP(AE$1,INDIRECT("Roles!$B$"&amp;MATCH($B12,Roles!$A:$A,0)&amp;":$AF$"&amp;MATCH($B12,Roles!$A:$A,0)),1,FALSE))=FALSE,IF(SquadExport!AH12&lt;10,1,IF(SquadExport!AH12&lt;15,2,IF(SquadExport!AH12&lt;=20,3,""))),0),"")</f>
        <v>0</v>
      </c>
      <c r="AF12" s="37">
        <f ca="1">IF($A12&gt;"",IF(ISERROR(HLOOKUP(AF$1,INDIRECT("Roles!$B$"&amp;MATCH($B12,Roles!$A:$A,0)&amp;":$AF$"&amp;MATCH($B12,Roles!$A:$A,0)),1,FALSE))=FALSE,IF(SquadExport!AI12&lt;10,1,IF(SquadExport!AI12&lt;15,2,IF(SquadExport!AI12&lt;=20,3,""))),0),"")</f>
        <v>0</v>
      </c>
      <c r="AG12" s="37">
        <f ca="1">IF($A12&gt;"",IF(ISERROR(HLOOKUP(AG$1,INDIRECT("Roles!$B$"&amp;MATCH($B12,Roles!$A:$A,0)&amp;":$AF$"&amp;MATCH($B12,Roles!$A:$A,0)),1,FALSE))=FALSE,IF(SquadExport!AJ12&lt;10,1,IF(SquadExport!AJ12&lt;15,2,IF(SquadExport!AJ12&lt;=20,3,""))),0),"")</f>
        <v>0</v>
      </c>
      <c r="AH12" s="37">
        <f ca="1">IF($A12&gt;"",IF(ISERROR(HLOOKUP(AH$1,INDIRECT("Roles!$B$"&amp;MATCH($B12,Roles!$A:$A,0)&amp;":$AF$"&amp;MATCH($B12,Roles!$A:$A,0)),1,FALSE))=FALSE,IF(SquadExport!AK12&lt;10,1,IF(SquadExport!AK12&lt;15,2,IF(SquadExport!AK12&lt;=20,3,""))),0),"")</f>
        <v>0</v>
      </c>
      <c r="AI12" s="37">
        <f ca="1">IF($A12&gt;"",IF(ISERROR(HLOOKUP(AI$1,INDIRECT("Roles!$B$"&amp;MATCH($B12,Roles!$A:$A,0)&amp;":$AF$"&amp;MATCH($B12,Roles!$A:$A,0)),1,FALSE))=FALSE,IF(SquadExport!AL12&lt;10,1,IF(SquadExport!AL12&lt;15,2,IF(SquadExport!AL12&lt;=20,3,""))),0),"")</f>
        <v>2</v>
      </c>
      <c r="AJ12" s="37">
        <f ca="1">IF($A12&gt;"",IF(ISERROR(HLOOKUP(AJ$1,INDIRECT("Roles!$B$"&amp;MATCH($B12,Roles!$A:$A,0)&amp;":$AF$"&amp;MATCH($B12,Roles!$A:$A,0)),1,FALSE))=FALSE,IF(SquadExport!AM12&lt;10,1,IF(SquadExport!AM12&lt;15,2,IF(SquadExport!AM12&lt;=20,3,""))),0),"")</f>
        <v>0</v>
      </c>
      <c r="AK12" s="37">
        <f ca="1">IF($A12&gt;"",IF(ISERROR(HLOOKUP(AK$1,INDIRECT("Roles!$B$"&amp;MATCH($B12,Roles!$A:$A,0)&amp;":$AF$"&amp;MATCH($B12,Roles!$A:$A,0)),1,FALSE))=FALSE,IF(SquadExport!AN12&lt;10,1,IF(SquadExport!AN12&lt;15,2,IF(SquadExport!AN12&lt;=20,3,""))),0),"")</f>
        <v>2</v>
      </c>
      <c r="AL12" s="37">
        <f ca="1">IF($A12&gt;"",IF(ISERROR(HLOOKUP(AL$1,INDIRECT("Roles!$B$"&amp;MATCH($B12,Roles!$A:$A,0)&amp;":$AF$"&amp;MATCH($B12,Roles!$A:$A,0)),1,FALSE))=FALSE,IF(SquadExport!AO12&lt;10,1,IF(SquadExport!AO12&lt;15,2,IF(SquadExport!AO12&lt;=20,3,""))),0),"")</f>
        <v>0</v>
      </c>
      <c r="AM12" s="37">
        <f ca="1">IF($A12&gt;"",IF(ISERROR(HLOOKUP(AM$1,INDIRECT("Roles!$B$"&amp;MATCH($B12,Roles!$A:$A,0)&amp;":$AF$"&amp;MATCH($B12,Roles!$A:$A,0)),1,FALSE))=FALSE,IF(SquadExport!AP12&lt;10,1,IF(SquadExport!AP12&lt;15,2,IF(SquadExport!AP12&lt;=20,3,""))),0),"")</f>
        <v>2</v>
      </c>
      <c r="AN12" s="37">
        <f ca="1">IF($A12&gt;"",IF(ISERROR(HLOOKUP(AN$1,INDIRECT("Roles!$B$"&amp;MATCH($B12,Roles!$A:$A,0)&amp;":$AF$"&amp;MATCH($B12,Roles!$A:$A,0)),1,FALSE))=FALSE,IF(SquadExport!AQ12&lt;10,1,IF(SquadExport!AQ12&lt;15,2,IF(SquadExport!AQ12&lt;=20,3,""))),0),"")</f>
        <v>0</v>
      </c>
      <c r="AO12" s="37">
        <f ca="1">IF($A12&gt;"",IF(ISERROR(HLOOKUP(AO$1,INDIRECT("Roles!$B$"&amp;MATCH($B12,Roles!$A:$A,0)&amp;":$AF$"&amp;MATCH($B12,Roles!$A:$A,0)),1,FALSE))=FALSE,IF(SquadExport!AR12&lt;10,1,IF(SquadExport!AR12&lt;15,2,IF(SquadExport!AR12&lt;=20,3,""))),0),"")</f>
        <v>0</v>
      </c>
      <c r="AP12" s="37">
        <f ca="1">IF($A12&gt;"",IF(ISERROR(HLOOKUP(AP$1,INDIRECT("Roles!$B$"&amp;MATCH($B12,Roles!$A:$A,0)&amp;":$AF$"&amp;MATCH($B12,Roles!$A:$A,0)),1,FALSE))=FALSE,IF(SquadExport!AS12&lt;10,1,IF(SquadExport!AS12&lt;15,2,IF(SquadExport!AS12&lt;=20,3,""))),0),"")</f>
        <v>0</v>
      </c>
      <c r="AQ12" s="37">
        <f ca="1">IF($A12&gt;"",IF(ISERROR(HLOOKUP(AQ$1,INDIRECT("Roles!$B$"&amp;MATCH($B12,Roles!$A:$A,0)&amp;":$AF$"&amp;MATCH($B12,Roles!$A:$A,0)),1,FALSE))=FALSE,IF(SquadExport!AT12&lt;10,1,IF(SquadExport!AT12&lt;15,2,IF(SquadExport!AT12&lt;=20,3,""))),0),"")</f>
        <v>0</v>
      </c>
      <c r="AR12" s="37">
        <f ca="1">IF($A12&gt;"",IF(ISERROR(HLOOKUP(AR$1,INDIRECT("Roles!$B$"&amp;MATCH($B12,Roles!$A:$A,0)&amp;":$AF$"&amp;MATCH($B12,Roles!$A:$A,0)),1,FALSE))=FALSE,IF(SquadExport!AU12&lt;10,1,IF(SquadExport!AU12&lt;15,2,IF(SquadExport!AU12&lt;=20,3,""))),0),"")</f>
        <v>0</v>
      </c>
      <c r="AS12" s="37">
        <f ca="1">IF($A12&gt;"",IF(ISERROR(HLOOKUP(AS$1,INDIRECT("Roles!$B$"&amp;MATCH($B12,Roles!$A:$A,0)&amp;":$AF$"&amp;MATCH($B12,Roles!$A:$A,0)),1,FALSE))=FALSE,IF(SquadExport!AV12&lt;10,1,IF(SquadExport!AV12&lt;15,2,IF(SquadExport!AV12&lt;=20,3,""))),0),"")</f>
        <v>0</v>
      </c>
      <c r="AT12" s="37">
        <f ca="1">IF($A12&gt;"",IF(ISERROR(HLOOKUP(AT$1,INDIRECT("Roles!$B$"&amp;MATCH($B12,Roles!$A:$A,0)&amp;":$AF$"&amp;MATCH($B12,Roles!$A:$A,0)),1,FALSE))=FALSE,IF(SquadExport!AW12&lt;10,1,IF(SquadExport!AW12&lt;15,2,IF(SquadExport!AW12&lt;=20,3,""))),0),"")</f>
        <v>0</v>
      </c>
      <c r="AU12" s="37">
        <f ca="1">IF($A12&gt;"",IF(ISERROR(HLOOKUP(AU$1,INDIRECT("Roles!$B$"&amp;MATCH($B12,Roles!$A:$A,0)&amp;":$AF$"&amp;MATCH($B12,Roles!$A:$A,0)),1,FALSE))=FALSE,IF(SquadExport!AX12&lt;10,1,IF(SquadExport!AX12&lt;15,2,IF(SquadExport!AX12&lt;=20,3,""))),0),"")</f>
        <v>0</v>
      </c>
      <c r="AV12" s="37">
        <f ca="1">IF($A12&gt;"",IF(ISERROR(HLOOKUP(AV$1,INDIRECT("Roles!$B$"&amp;MATCH($B12,Roles!$A:$A,0)&amp;":$AF$"&amp;MATCH($B12,Roles!$A:$A,0)),1,FALSE))=FALSE,IF(SquadExport!AY12&lt;10,1,IF(SquadExport!AY12&lt;15,2,IF(SquadExport!AY12&lt;=20,3,""))),0),"")</f>
        <v>0</v>
      </c>
      <c r="AW12" s="37">
        <f ca="1">IF($A12&gt;"",IF(ISERROR(HLOOKUP(AW$1,INDIRECT("Roles!$B$"&amp;MATCH($B12,Roles!$A:$A,0)&amp;":$AF$"&amp;MATCH($B12,Roles!$A:$A,0)),1,FALSE))=FALSE,IF(SquadExport!AZ12&lt;10,1,IF(SquadExport!AZ12&lt;15,2,IF(SquadExport!AZ12&lt;=20,3,""))),0),"")</f>
        <v>0</v>
      </c>
      <c r="AX12" s="37">
        <f ca="1">IF($A12&gt;"",IF(ISERROR(HLOOKUP(AX$1,INDIRECT("Roles!$B$"&amp;MATCH($B12,Roles!$A:$A,0)&amp;":$AF$"&amp;MATCH($B12,Roles!$A:$A,0)),1,FALSE))=FALSE,IF(SquadExport!BA12&lt;10,1,IF(SquadExport!BA12&lt;15,2,IF(SquadExport!BA12&lt;=20,3,""))),0),"")</f>
        <v>0</v>
      </c>
      <c r="AY12" s="30" t="str" cm="1">
        <f t="array" aca="1" ref="AY12:CS12" ca="1">IF($D12:$AX12=1,D$1:AX$1,"")</f>
        <v/>
      </c>
      <c r="AZ12" s="30" t="str">
        <f ca="1"/>
        <v/>
      </c>
      <c r="BA12" s="30" t="str">
        <f ca="1"/>
        <v/>
      </c>
      <c r="BB12" s="30" t="str">
        <f ca="1"/>
        <v/>
      </c>
      <c r="BC12" s="30" t="str">
        <f ca="1"/>
        <v/>
      </c>
      <c r="BD12" s="30" t="str">
        <f ca="1"/>
        <v/>
      </c>
      <c r="BE12" s="30" t="str">
        <f ca="1"/>
        <v/>
      </c>
      <c r="BF12" s="30" t="str">
        <f ca="1"/>
        <v/>
      </c>
      <c r="BG12" s="30" t="str">
        <f ca="1"/>
        <v/>
      </c>
      <c r="BH12" s="30" t="str">
        <f ca="1"/>
        <v>Mar</v>
      </c>
      <c r="BI12" s="30" t="str">
        <f ca="1"/>
        <v/>
      </c>
      <c r="BJ12" s="30" t="str">
        <f ca="1"/>
        <v/>
      </c>
      <c r="BK12" s="30" t="str">
        <f ca="1"/>
        <v>Tck</v>
      </c>
      <c r="BL12" s="30" t="str">
        <f ca="1"/>
        <v/>
      </c>
      <c r="BM12" s="30" t="str">
        <f ca="1"/>
        <v/>
      </c>
      <c r="BN12" s="30" t="str">
        <f ca="1"/>
        <v>Ant</v>
      </c>
      <c r="BO12" s="30" t="str">
        <f ca="1"/>
        <v/>
      </c>
      <c r="BP12" s="30" t="str">
        <f ca="1"/>
        <v/>
      </c>
      <c r="BQ12" s="30" t="str">
        <f ca="1"/>
        <v>Cnt</v>
      </c>
      <c r="BR12" s="30" t="str">
        <f ca="1"/>
        <v/>
      </c>
      <c r="BS12" s="30" t="str">
        <f ca="1"/>
        <v/>
      </c>
      <c r="BT12" s="30" t="str">
        <f ca="1"/>
        <v/>
      </c>
      <c r="BU12" s="30" t="str">
        <f ca="1"/>
        <v/>
      </c>
      <c r="BV12" s="30" t="str">
        <f ca="1"/>
        <v/>
      </c>
      <c r="BW12" s="30" t="str">
        <f ca="1"/>
        <v/>
      </c>
      <c r="BX12" s="30" t="str">
        <f ca="1"/>
        <v/>
      </c>
      <c r="BY12" s="30" t="str">
        <f ca="1"/>
        <v/>
      </c>
      <c r="BZ12" s="30" t="str">
        <f ca="1"/>
        <v/>
      </c>
      <c r="CA12" s="30" t="str">
        <f ca="1"/>
        <v/>
      </c>
      <c r="CB12" s="30" t="str">
        <f ca="1"/>
        <v/>
      </c>
      <c r="CC12" s="30" t="str">
        <f ca="1"/>
        <v/>
      </c>
      <c r="CD12" s="30" t="str">
        <f ca="1"/>
        <v/>
      </c>
      <c r="CE12" s="30" t="str">
        <f ca="1"/>
        <v/>
      </c>
      <c r="CF12" s="30" t="str">
        <f ca="1"/>
        <v/>
      </c>
      <c r="CG12" s="30" t="str">
        <f ca="1"/>
        <v/>
      </c>
      <c r="CH12" s="30" t="str">
        <f ca="1"/>
        <v/>
      </c>
      <c r="CI12" s="30" t="str">
        <f ca="1"/>
        <v/>
      </c>
      <c r="CJ12" s="30" t="str">
        <f ca="1"/>
        <v/>
      </c>
      <c r="CK12" s="30" t="str">
        <f ca="1"/>
        <v/>
      </c>
      <c r="CL12" s="30" t="str">
        <f ca="1"/>
        <v/>
      </c>
      <c r="CM12" s="30" t="str">
        <f ca="1"/>
        <v/>
      </c>
      <c r="CN12" s="30" t="str">
        <f ca="1"/>
        <v/>
      </c>
      <c r="CO12" s="30" t="str">
        <f ca="1"/>
        <v/>
      </c>
      <c r="CP12" s="30" t="str">
        <f ca="1"/>
        <v/>
      </c>
      <c r="CQ12" s="30" t="str">
        <f ca="1"/>
        <v/>
      </c>
      <c r="CR12" s="30" t="str">
        <f ca="1"/>
        <v/>
      </c>
      <c r="CS12" s="30" t="str">
        <f ca="1"/>
        <v/>
      </c>
      <c r="CT12" s="31" cm="1">
        <f t="array" aca="1" ref="CT12" ca="1">SUMPRODUCT(COUNTIF($AY12:$CS12,Training!$C$3:$E$3))</f>
        <v>0</v>
      </c>
      <c r="CU12" s="31" cm="1">
        <f t="array" aca="1" ref="CU12" ca="1">SUMPRODUCT(COUNTIF($AY12:$CS12,Training!$C$4:$E$4))</f>
        <v>1</v>
      </c>
      <c r="CV12" s="31" cm="1">
        <f t="array" aca="1" ref="CV12" ca="1">SUMPRODUCT(COUNTIF($AY12:$CS12,Training!$C$5:$E$5))</f>
        <v>1</v>
      </c>
      <c r="CW12" s="31" cm="1">
        <f t="array" aca="1" ref="CW12" ca="1">SUMPRODUCT(COUNTIF($AY12:$CS12,Training!$C$6:$E$6))</f>
        <v>0</v>
      </c>
      <c r="CX12" s="31" cm="1">
        <f t="array" aca="1" ref="CX12" ca="1">SUMPRODUCT(COUNTIF($AY12:$CS12,Training!$C$7:$E$7))</f>
        <v>0</v>
      </c>
      <c r="CY12" s="31" cm="1">
        <f t="array" aca="1" ref="CY12" ca="1">SUMPRODUCT(COUNTIF($AY12:$CS12,Training!$C$8:$E$8))</f>
        <v>0</v>
      </c>
      <c r="CZ12" s="31" cm="1">
        <f t="array" aca="1" ref="CZ12" ca="1">SUMPRODUCT(COUNTIF($AY12:$CS12,Training!$C$9:$E$9))</f>
        <v>0</v>
      </c>
      <c r="DA12" s="31" cm="1">
        <f t="array" aca="1" ref="DA12" ca="1">SUMPRODUCT(COUNTIF($AY12:$CS12,Training!$C$10:$E$10))</f>
        <v>0</v>
      </c>
      <c r="DB12" s="31" cm="1">
        <f t="array" aca="1" ref="DB12" ca="1">SUMPRODUCT(COUNTIF($AY12:$CS12,Training!$C$11:$E$11))</f>
        <v>0</v>
      </c>
      <c r="DC12" s="31" cm="1">
        <f t="array" aca="1" ref="DC12" ca="1">SUMPRODUCT(COUNTIF($AY12:$CS12,Training!$C$2:$E$2))</f>
        <v>0</v>
      </c>
      <c r="DD12" s="31" cm="1">
        <f t="array" aca="1" ref="DD12" ca="1">SUMPRODUCT(COUNTIF($AY12:$CS12,Training!#REF!))</f>
        <v>0</v>
      </c>
      <c r="DE12" s="31" cm="1">
        <f t="array" aca="1" ref="DE12" ca="1">SUMPRODUCT(COUNTIF($AY12:$CS12,Training!$C$12:$E$12))</f>
        <v>2</v>
      </c>
      <c r="DF12" s="31" cm="1">
        <f t="array" aca="1" ref="DF12" ca="1">SUMPRODUCT(COUNTIF($AY12:$CS12,Training!$C$13:$E$13))</f>
        <v>0</v>
      </c>
      <c r="DG12" s="31" cm="1">
        <f t="array" aca="1" ref="DG12" ca="1">SUMPRODUCT(COUNTIF($AY12:$CS12,Training!$C$14:$E$14))</f>
        <v>0</v>
      </c>
      <c r="DH12" s="31" cm="1">
        <f t="array" aca="1" ref="DH12" ca="1">SUMPRODUCT(COUNTIF($AY12:$CS12,Training!$C$15:$E$15))</f>
        <v>0</v>
      </c>
      <c r="DI12" s="31" cm="1">
        <f t="array" aca="1" ref="DI12" ca="1">SUMPRODUCT(COUNTIF($AY12:$CS12,Training!$C$16:$E$16))</f>
        <v>0</v>
      </c>
      <c r="DJ12" s="30" t="str" cm="1">
        <f t="array" aca="1" ref="DJ12" ca="1">IF(COUNTIF(D12:AX12,1)=0,IF($D12:$AX12=2,D$1:AX$1,""),"")</f>
        <v/>
      </c>
      <c r="FE12" s="31" cm="1">
        <f t="array" aca="1" ref="FE12" ca="1">SUMPRODUCT(COUNTIF($DJ12:$FD12,Training!$C$3:$E$3))</f>
        <v>0</v>
      </c>
      <c r="FF12" s="31" cm="1">
        <f t="array" aca="1" ref="FF12" ca="1">SUMPRODUCT(COUNTIF($DJ12:$FD12,Training!$C$4:$E$4))</f>
        <v>0</v>
      </c>
      <c r="FG12" s="31" cm="1">
        <f t="array" aca="1" ref="FG12" ca="1">SUMPRODUCT(COUNTIF($DJ12:$FD12,Training!$C$5:$E$5))</f>
        <v>0</v>
      </c>
      <c r="FH12" s="31" cm="1">
        <f t="array" aca="1" ref="FH12" ca="1">SUMPRODUCT(COUNTIF($DJ12:$FD12,Training!$C$6:$E$6))</f>
        <v>0</v>
      </c>
      <c r="FI12" s="31" cm="1">
        <f t="array" aca="1" ref="FI12" ca="1">SUMPRODUCT(COUNTIF($DJ12:$FD12,Training!$C$7:$E$7))</f>
        <v>0</v>
      </c>
      <c r="FJ12" s="31" cm="1">
        <f t="array" aca="1" ref="FJ12" ca="1">SUMPRODUCT(COUNTIF($DJ12:$FD12,Training!$C$8:$E$8))</f>
        <v>0</v>
      </c>
      <c r="FK12" s="31" cm="1">
        <f t="array" aca="1" ref="FK12" ca="1">SUMPRODUCT(COUNTIF($DJ12:$FD12,Training!$C$9:$E$9))</f>
        <v>0</v>
      </c>
      <c r="FL12" s="31" cm="1">
        <f t="array" aca="1" ref="FL12" ca="1">SUMPRODUCT(COUNTIF($DJ12:$FD12,Training!$C$10:$E$10))</f>
        <v>0</v>
      </c>
      <c r="FM12" s="31" cm="1">
        <f t="array" aca="1" ref="FM12" ca="1">SUMPRODUCT(COUNTIF($DJ12:$FD12,Training!$C$11:$E$11))</f>
        <v>0</v>
      </c>
      <c r="FN12" s="31" cm="1">
        <f t="array" aca="1" ref="FN12" ca="1">SUMPRODUCT(COUNTIF($DJ12:$FD12,Training!$C$2:$E$2))</f>
        <v>0</v>
      </c>
      <c r="FO12" s="31" cm="1">
        <f t="array" aca="1" ref="FO12" ca="1">SUMPRODUCT(COUNTIF($DJ12:$FD12,Training!#REF!))</f>
        <v>0</v>
      </c>
      <c r="FP12" s="31" cm="1">
        <f t="array" aca="1" ref="FP12" ca="1">SUMPRODUCT(COUNTIF($DJ12:$FD12,Training!$C$12:$E$12))</f>
        <v>0</v>
      </c>
      <c r="FQ12" s="31" cm="1">
        <f t="array" aca="1" ref="FQ12" ca="1">SUMPRODUCT(COUNTIF($DJ12:$FD12,Training!$C$13:$E$13))</f>
        <v>0</v>
      </c>
      <c r="FR12" s="31" cm="1">
        <f t="array" aca="1" ref="FR12" ca="1">SUMPRODUCT(COUNTIF($DJ12:$FD12,Training!$C$14:$E$14))</f>
        <v>0</v>
      </c>
      <c r="FS12" s="31" cm="1">
        <f t="array" aca="1" ref="FS12" ca="1">SUMPRODUCT(COUNTIF($DJ12:$FD12,Training!$C$15:$E$15))</f>
        <v>0</v>
      </c>
      <c r="FT12" s="31" cm="1">
        <f t="array" aca="1" ref="FT12" ca="1">SUMPRODUCT(COUNTIF($DJ12:$FD12,Training!$C$16:$E$16))</f>
        <v>0</v>
      </c>
    </row>
    <row r="13" spans="1:176" x14ac:dyDescent="0.25">
      <c r="A13" s="32" t="str">
        <f>IF(WeightedParse!A13&gt;"",WeightedParse!A13,"")</f>
        <v>Hakeem Ryan</v>
      </c>
      <c r="B13" s="49" t="str">
        <f>IF('Weighted Summary'!A13&gt;"",'Weighted Summary'!F13,"")</f>
        <v>CD</v>
      </c>
      <c r="C13" s="39" t="str">
        <f t="shared" ca="1" si="0"/>
        <v>Defensive Positioning</v>
      </c>
      <c r="D13" s="37">
        <f ca="1">IF($A13&gt;"",IF(ISERROR(HLOOKUP(D$1,INDIRECT("Roles!$B$"&amp;MATCH($B13,Roles!$A:$A,0)&amp;":$AF$"&amp;MATCH($B13,Roles!$A:$A,0)),1,FALSE))=FALSE,IF(SquadExport!G13&lt;10,1,IF(SquadExport!G13&lt;15,2,IF(SquadExport!G13&lt;=20,3,""))),0),"")</f>
        <v>0</v>
      </c>
      <c r="E13" s="37">
        <f ca="1">IF($A13&gt;"",IF(ISERROR(HLOOKUP(E$1,INDIRECT("Roles!$B$"&amp;MATCH($B13,Roles!$A:$A,0)&amp;":$AF$"&amp;MATCH($B13,Roles!$A:$A,0)),1,FALSE))=FALSE,IF(SquadExport!H13&lt;10,1,IF(SquadExport!H13&lt;15,2,IF(SquadExport!H13&lt;=20,3,""))),0),"")</f>
        <v>0</v>
      </c>
      <c r="F13" s="37">
        <f ca="1">IF($A13&gt;"",IF(ISERROR(HLOOKUP(F$1,INDIRECT("Roles!$B$"&amp;MATCH($B13,Roles!$A:$A,0)&amp;":$AF$"&amp;MATCH($B13,Roles!$A:$A,0)),1,FALSE))=FALSE,IF(SquadExport!I13&lt;10,1,IF(SquadExport!I13&lt;15,2,IF(SquadExport!I13&lt;=20,3,""))),0),"")</f>
        <v>0</v>
      </c>
      <c r="G13" s="37">
        <f ca="1">IF($A13&gt;"",IF(ISERROR(HLOOKUP(G$1,INDIRECT("Roles!$B$"&amp;MATCH($B13,Roles!$A:$A,0)&amp;":$AF$"&amp;MATCH($B13,Roles!$A:$A,0)),1,FALSE))=FALSE,IF(SquadExport!J13&lt;10,1,IF(SquadExport!J13&lt;15,2,IF(SquadExport!J13&lt;=20,3,""))),0),"")</f>
        <v>0</v>
      </c>
      <c r="H13" s="37">
        <f ca="1">IF($A13&gt;"",IF(ISERROR(HLOOKUP(H$1,INDIRECT("Roles!$B$"&amp;MATCH($B13,Roles!$A:$A,0)&amp;":$AF$"&amp;MATCH($B13,Roles!$A:$A,0)),1,FALSE))=FALSE,IF(SquadExport!K13&lt;10,1,IF(SquadExport!K13&lt;15,2,IF(SquadExport!K13&lt;=20,3,""))),0),"")</f>
        <v>0</v>
      </c>
      <c r="I13" s="37">
        <f ca="1">IF($A13&gt;"",IF(ISERROR(HLOOKUP(I$1,INDIRECT("Roles!$B$"&amp;MATCH($B13,Roles!$A:$A,0)&amp;":$AF$"&amp;MATCH($B13,Roles!$A:$A,0)),1,FALSE))=FALSE,IF(SquadExport!L13&lt;10,1,IF(SquadExport!L13&lt;15,2,IF(SquadExport!L13&lt;=20,3,""))),0),"")</f>
        <v>0</v>
      </c>
      <c r="J13" s="37">
        <f ca="1">IF($A13&gt;"",IF(ISERROR(HLOOKUP(J$1,INDIRECT("Roles!$B$"&amp;MATCH($B13,Roles!$A:$A,0)&amp;":$AF$"&amp;MATCH($B13,Roles!$A:$A,0)),1,FALSE))=FALSE,IF(SquadExport!M13&lt;10,1,IF(SquadExport!M13&lt;15,2,IF(SquadExport!M13&lt;=20,3,""))),0),"")</f>
        <v>1</v>
      </c>
      <c r="K13" s="37">
        <f ca="1">IF($A13&gt;"",IF(ISERROR(HLOOKUP(K$1,INDIRECT("Roles!$B$"&amp;MATCH($B13,Roles!$A:$A,0)&amp;":$AF$"&amp;MATCH($B13,Roles!$A:$A,0)),1,FALSE))=FALSE,IF(SquadExport!N13&lt;10,1,IF(SquadExport!N13&lt;15,2,IF(SquadExport!N13&lt;=20,3,""))),0),"")</f>
        <v>0</v>
      </c>
      <c r="L13" s="37">
        <f ca="1">IF($A13&gt;"",IF(ISERROR(HLOOKUP(L$1,INDIRECT("Roles!$B$"&amp;MATCH($B13,Roles!$A:$A,0)&amp;":$AF$"&amp;MATCH($B13,Roles!$A:$A,0)),1,FALSE))=FALSE,IF(SquadExport!O13&lt;10,1,IF(SquadExport!O13&lt;15,2,IF(SquadExport!O13&lt;=20,3,""))),0),"")</f>
        <v>0</v>
      </c>
      <c r="M13" s="37">
        <f ca="1">IF($A13&gt;"",IF(ISERROR(HLOOKUP(M$1,INDIRECT("Roles!$B$"&amp;MATCH($B13,Roles!$A:$A,0)&amp;":$AF$"&amp;MATCH($B13,Roles!$A:$A,0)),1,FALSE))=FALSE,IF(SquadExport!P13&lt;10,1,IF(SquadExport!P13&lt;15,2,IF(SquadExport!P13&lt;=20,3,""))),0),"")</f>
        <v>1</v>
      </c>
      <c r="N13" s="37">
        <f ca="1">IF($A13&gt;"",IF(ISERROR(HLOOKUP(N$1,INDIRECT("Roles!$B$"&amp;MATCH($B13,Roles!$A:$A,0)&amp;":$AF$"&amp;MATCH($B13,Roles!$A:$A,0)),1,FALSE))=FALSE,IF(SquadExport!Q13&lt;10,1,IF(SquadExport!Q13&lt;15,2,IF(SquadExport!Q13&lt;=20,3,""))),0),"")</f>
        <v>0</v>
      </c>
      <c r="O13" s="37">
        <f ca="1">IF($A13&gt;"",IF(ISERROR(HLOOKUP(O$1,INDIRECT("Roles!$B$"&amp;MATCH($B13,Roles!$A:$A,0)&amp;":$AF$"&amp;MATCH($B13,Roles!$A:$A,0)),1,FALSE))=FALSE,IF(SquadExport!R13&lt;10,1,IF(SquadExport!R13&lt;15,2,IF(SquadExport!R13&lt;=20,3,""))),0),"")</f>
        <v>0</v>
      </c>
      <c r="P13" s="37">
        <f ca="1">IF($A13&gt;"",IF(ISERROR(HLOOKUP(P$1,INDIRECT("Roles!$B$"&amp;MATCH($B13,Roles!$A:$A,0)&amp;":$AF$"&amp;MATCH($B13,Roles!$A:$A,0)),1,FALSE))=FALSE,IF(SquadExport!S13&lt;10,1,IF(SquadExport!S13&lt;15,2,IF(SquadExport!S13&lt;=20,3,""))),0),"")</f>
        <v>2</v>
      </c>
      <c r="Q13" s="37">
        <f ca="1">IF($A13&gt;"",IF(ISERROR(HLOOKUP(Q$1,INDIRECT("Roles!$B$"&amp;MATCH($B13,Roles!$A:$A,0)&amp;":$AF$"&amp;MATCH($B13,Roles!$A:$A,0)),1,FALSE))=FALSE,IF(SquadExport!T13&lt;10,1,IF(SquadExport!T13&lt;15,2,IF(SquadExport!T13&lt;=20,3,""))),0),"")</f>
        <v>0</v>
      </c>
      <c r="R13" s="37">
        <f ca="1">IF($A13&gt;"",IF(ISERROR(HLOOKUP(R$1,INDIRECT("Roles!$B$"&amp;MATCH($B13,Roles!$A:$A,0)&amp;":$AF$"&amp;MATCH($B13,Roles!$A:$A,0)),1,FALSE))=FALSE,IF(SquadExport!U13&lt;10,1,IF(SquadExport!U13&lt;15,2,IF(SquadExport!U13&lt;=20,3,""))),0),"")</f>
        <v>2</v>
      </c>
      <c r="S13" s="37">
        <f ca="1">IF($A13&gt;"",IF(ISERROR(HLOOKUP(S$1,INDIRECT("Roles!$B$"&amp;MATCH($B13,Roles!$A:$A,0)&amp;":$AF$"&amp;MATCH($B13,Roles!$A:$A,0)),1,FALSE))=FALSE,IF(SquadExport!V13&lt;10,1,IF(SquadExport!V13&lt;15,2,IF(SquadExport!V13&lt;=20,3,""))),0),"")</f>
        <v>1</v>
      </c>
      <c r="T13" s="37">
        <f ca="1">IF($A13&gt;"",IF(ISERROR(HLOOKUP(T$1,INDIRECT("Roles!$B$"&amp;MATCH($B13,Roles!$A:$A,0)&amp;":$AF$"&amp;MATCH($B13,Roles!$A:$A,0)),1,FALSE))=FALSE,IF(SquadExport!W13&lt;10,1,IF(SquadExport!W13&lt;15,2,IF(SquadExport!W13&lt;=20,3,""))),0),"")</f>
        <v>1</v>
      </c>
      <c r="U13" s="37">
        <f ca="1">IF($A13&gt;"",IF(ISERROR(HLOOKUP(U$1,INDIRECT("Roles!$B$"&amp;MATCH($B13,Roles!$A:$A,0)&amp;":$AF$"&amp;MATCH($B13,Roles!$A:$A,0)),1,FALSE))=FALSE,IF(SquadExport!X13&lt;10,1,IF(SquadExport!X13&lt;15,2,IF(SquadExport!X13&lt;=20,3,""))),0),"")</f>
        <v>1</v>
      </c>
      <c r="V13" s="37">
        <f ca="1">IF($A13&gt;"",IF(ISERROR(HLOOKUP(V$1,INDIRECT("Roles!$B$"&amp;MATCH($B13,Roles!$A:$A,0)&amp;":$AF$"&amp;MATCH($B13,Roles!$A:$A,0)),1,FALSE))=FALSE,IF(SquadExport!Y13&lt;10,1,IF(SquadExport!Y13&lt;15,2,IF(SquadExport!Y13&lt;=20,3,""))),0),"")</f>
        <v>1</v>
      </c>
      <c r="W13" s="37">
        <f ca="1">IF($A13&gt;"",IF(ISERROR(HLOOKUP(W$1,INDIRECT("Roles!$B$"&amp;MATCH($B13,Roles!$A:$A,0)&amp;":$AF$"&amp;MATCH($B13,Roles!$A:$A,0)),1,FALSE))=FALSE,IF(SquadExport!Z13&lt;10,1,IF(SquadExport!Z13&lt;15,2,IF(SquadExport!Z13&lt;=20,3,""))),0),"")</f>
        <v>1</v>
      </c>
      <c r="X13" s="37">
        <f ca="1">IF($A13&gt;"",IF(ISERROR(HLOOKUP(X$1,INDIRECT("Roles!$B$"&amp;MATCH($B13,Roles!$A:$A,0)&amp;":$AF$"&amp;MATCH($B13,Roles!$A:$A,0)),1,FALSE))=FALSE,IF(SquadExport!AA13&lt;10,1,IF(SquadExport!AA13&lt;15,2,IF(SquadExport!AA13&lt;=20,3,""))),0),"")</f>
        <v>0</v>
      </c>
      <c r="Y13" s="37">
        <f ca="1">IF($A13&gt;"",IF(ISERROR(HLOOKUP(Y$1,INDIRECT("Roles!$B$"&amp;MATCH($B13,Roles!$A:$A,0)&amp;":$AF$"&amp;MATCH($B13,Roles!$A:$A,0)),1,FALSE))=FALSE,IF(SquadExport!AB13&lt;10,1,IF(SquadExport!AB13&lt;15,2,IF(SquadExport!AB13&lt;=20,3,""))),0),"")</f>
        <v>0</v>
      </c>
      <c r="Z13" s="37">
        <f ca="1">IF($A13&gt;"",IF(ISERROR(HLOOKUP(Z$1,INDIRECT("Roles!$B$"&amp;MATCH($B13,Roles!$A:$A,0)&amp;":$AF$"&amp;MATCH($B13,Roles!$A:$A,0)),1,FALSE))=FALSE,IF(SquadExport!AC13&lt;10,1,IF(SquadExport!AC13&lt;15,2,IF(SquadExport!AC13&lt;=20,3,""))),0),"")</f>
        <v>0</v>
      </c>
      <c r="AA13" s="37">
        <f ca="1">IF($A13&gt;"",IF(ISERROR(HLOOKUP(AA$1,INDIRECT("Roles!$B$"&amp;MATCH($B13,Roles!$A:$A,0)&amp;":$AF$"&amp;MATCH($B13,Roles!$A:$A,0)),1,FALSE))=FALSE,IF(SquadExport!AD13&lt;10,1,IF(SquadExport!AD13&lt;15,2,IF(SquadExport!AD13&lt;=20,3,""))),0),"")</f>
        <v>0</v>
      </c>
      <c r="AB13" s="37">
        <f ca="1">IF($A13&gt;"",IF(ISERROR(HLOOKUP(AB$1,INDIRECT("Roles!$B$"&amp;MATCH($B13,Roles!$A:$A,0)&amp;":$AF$"&amp;MATCH($B13,Roles!$A:$A,0)),1,FALSE))=FALSE,IF(SquadExport!AE13&lt;10,1,IF(SquadExport!AE13&lt;15,2,IF(SquadExport!AE13&lt;=20,3,""))),0),"")</f>
        <v>1</v>
      </c>
      <c r="AC13" s="37">
        <f ca="1">IF($A13&gt;"",IF(ISERROR(HLOOKUP(AC$1,INDIRECT("Roles!$B$"&amp;MATCH($B13,Roles!$A:$A,0)&amp;":$AF$"&amp;MATCH($B13,Roles!$A:$A,0)),1,FALSE))=FALSE,IF(SquadExport!AF13&lt;10,1,IF(SquadExport!AF13&lt;15,2,IF(SquadExport!AF13&lt;=20,3,""))),0),"")</f>
        <v>0</v>
      </c>
      <c r="AD13" s="37">
        <f ca="1">IF($A13&gt;"",IF(ISERROR(HLOOKUP(AD$1,INDIRECT("Roles!$B$"&amp;MATCH($B13,Roles!$A:$A,0)&amp;":$AF$"&amp;MATCH($B13,Roles!$A:$A,0)),1,FALSE))=FALSE,IF(SquadExport!AG13&lt;10,1,IF(SquadExport!AG13&lt;15,2,IF(SquadExport!AG13&lt;=20,3,""))),0),"")</f>
        <v>0</v>
      </c>
      <c r="AE13" s="37">
        <f ca="1">IF($A13&gt;"",IF(ISERROR(HLOOKUP(AE$1,INDIRECT("Roles!$B$"&amp;MATCH($B13,Roles!$A:$A,0)&amp;":$AF$"&amp;MATCH($B13,Roles!$A:$A,0)),1,FALSE))=FALSE,IF(SquadExport!AH13&lt;10,1,IF(SquadExport!AH13&lt;15,2,IF(SquadExport!AH13&lt;=20,3,""))),0),"")</f>
        <v>0</v>
      </c>
      <c r="AF13" s="37">
        <f ca="1">IF($A13&gt;"",IF(ISERROR(HLOOKUP(AF$1,INDIRECT("Roles!$B$"&amp;MATCH($B13,Roles!$A:$A,0)&amp;":$AF$"&amp;MATCH($B13,Roles!$A:$A,0)),1,FALSE))=FALSE,IF(SquadExport!AI13&lt;10,1,IF(SquadExport!AI13&lt;15,2,IF(SquadExport!AI13&lt;=20,3,""))),0),"")</f>
        <v>0</v>
      </c>
      <c r="AG13" s="37">
        <f ca="1">IF($A13&gt;"",IF(ISERROR(HLOOKUP(AG$1,INDIRECT("Roles!$B$"&amp;MATCH($B13,Roles!$A:$A,0)&amp;":$AF$"&amp;MATCH($B13,Roles!$A:$A,0)),1,FALSE))=FALSE,IF(SquadExport!AJ13&lt;10,1,IF(SquadExport!AJ13&lt;15,2,IF(SquadExport!AJ13&lt;=20,3,""))),0),"")</f>
        <v>0</v>
      </c>
      <c r="AH13" s="37">
        <f ca="1">IF($A13&gt;"",IF(ISERROR(HLOOKUP(AH$1,INDIRECT("Roles!$B$"&amp;MATCH($B13,Roles!$A:$A,0)&amp;":$AF$"&amp;MATCH($B13,Roles!$A:$A,0)),1,FALSE))=FALSE,IF(SquadExport!AK13&lt;10,1,IF(SquadExport!AK13&lt;15,2,IF(SquadExport!AK13&lt;=20,3,""))),0),"")</f>
        <v>0</v>
      </c>
      <c r="AI13" s="37">
        <f ca="1">IF($A13&gt;"",IF(ISERROR(HLOOKUP(AI$1,INDIRECT("Roles!$B$"&amp;MATCH($B13,Roles!$A:$A,0)&amp;":$AF$"&amp;MATCH($B13,Roles!$A:$A,0)),1,FALSE))=FALSE,IF(SquadExport!AL13&lt;10,1,IF(SquadExport!AL13&lt;15,2,IF(SquadExport!AL13&lt;=20,3,""))),0),"")</f>
        <v>1</v>
      </c>
      <c r="AJ13" s="37">
        <f ca="1">IF($A13&gt;"",IF(ISERROR(HLOOKUP(AJ$1,INDIRECT("Roles!$B$"&amp;MATCH($B13,Roles!$A:$A,0)&amp;":$AF$"&amp;MATCH($B13,Roles!$A:$A,0)),1,FALSE))=FALSE,IF(SquadExport!AM13&lt;10,1,IF(SquadExport!AM13&lt;15,2,IF(SquadExport!AM13&lt;=20,3,""))),0),"")</f>
        <v>0</v>
      </c>
      <c r="AK13" s="37">
        <f ca="1">IF($A13&gt;"",IF(ISERROR(HLOOKUP(AK$1,INDIRECT("Roles!$B$"&amp;MATCH($B13,Roles!$A:$A,0)&amp;":$AF$"&amp;MATCH($B13,Roles!$A:$A,0)),1,FALSE))=FALSE,IF(SquadExport!AN13&lt;10,1,IF(SquadExport!AN13&lt;15,2,IF(SquadExport!AN13&lt;=20,3,""))),0),"")</f>
        <v>2</v>
      </c>
      <c r="AL13" s="37">
        <f ca="1">IF($A13&gt;"",IF(ISERROR(HLOOKUP(AL$1,INDIRECT("Roles!$B$"&amp;MATCH($B13,Roles!$A:$A,0)&amp;":$AF$"&amp;MATCH($B13,Roles!$A:$A,0)),1,FALSE))=FALSE,IF(SquadExport!AO13&lt;10,1,IF(SquadExport!AO13&lt;15,2,IF(SquadExport!AO13&lt;=20,3,""))),0),"")</f>
        <v>0</v>
      </c>
      <c r="AM13" s="37">
        <f ca="1">IF($A13&gt;"",IF(ISERROR(HLOOKUP(AM$1,INDIRECT("Roles!$B$"&amp;MATCH($B13,Roles!$A:$A,0)&amp;":$AF$"&amp;MATCH($B13,Roles!$A:$A,0)),1,FALSE))=FALSE,IF(SquadExport!AP13&lt;10,1,IF(SquadExport!AP13&lt;15,2,IF(SquadExport!AP13&lt;=20,3,""))),0),"")</f>
        <v>2</v>
      </c>
      <c r="AN13" s="37">
        <f ca="1">IF($A13&gt;"",IF(ISERROR(HLOOKUP(AN$1,INDIRECT("Roles!$B$"&amp;MATCH($B13,Roles!$A:$A,0)&amp;":$AF$"&amp;MATCH($B13,Roles!$A:$A,0)),1,FALSE))=FALSE,IF(SquadExport!AQ13&lt;10,1,IF(SquadExport!AQ13&lt;15,2,IF(SquadExport!AQ13&lt;=20,3,""))),0),"")</f>
        <v>0</v>
      </c>
      <c r="AO13" s="37">
        <f ca="1">IF($A13&gt;"",IF(ISERROR(HLOOKUP(AO$1,INDIRECT("Roles!$B$"&amp;MATCH($B13,Roles!$A:$A,0)&amp;":$AF$"&amp;MATCH($B13,Roles!$A:$A,0)),1,FALSE))=FALSE,IF(SquadExport!AR13&lt;10,1,IF(SquadExport!AR13&lt;15,2,IF(SquadExport!AR13&lt;=20,3,""))),0),"")</f>
        <v>0</v>
      </c>
      <c r="AP13" s="37">
        <f ca="1">IF($A13&gt;"",IF(ISERROR(HLOOKUP(AP$1,INDIRECT("Roles!$B$"&amp;MATCH($B13,Roles!$A:$A,0)&amp;":$AF$"&amp;MATCH($B13,Roles!$A:$A,0)),1,FALSE))=FALSE,IF(SquadExport!AS13&lt;10,1,IF(SquadExport!AS13&lt;15,2,IF(SquadExport!AS13&lt;=20,3,""))),0),"")</f>
        <v>0</v>
      </c>
      <c r="AQ13" s="37">
        <f ca="1">IF($A13&gt;"",IF(ISERROR(HLOOKUP(AQ$1,INDIRECT("Roles!$B$"&amp;MATCH($B13,Roles!$A:$A,0)&amp;":$AF$"&amp;MATCH($B13,Roles!$A:$A,0)),1,FALSE))=FALSE,IF(SquadExport!AT13&lt;10,1,IF(SquadExport!AT13&lt;15,2,IF(SquadExport!AT13&lt;=20,3,""))),0),"")</f>
        <v>0</v>
      </c>
      <c r="AR13" s="37">
        <f ca="1">IF($A13&gt;"",IF(ISERROR(HLOOKUP(AR$1,INDIRECT("Roles!$B$"&amp;MATCH($B13,Roles!$A:$A,0)&amp;":$AF$"&amp;MATCH($B13,Roles!$A:$A,0)),1,FALSE))=FALSE,IF(SquadExport!AU13&lt;10,1,IF(SquadExport!AU13&lt;15,2,IF(SquadExport!AU13&lt;=20,3,""))),0),"")</f>
        <v>0</v>
      </c>
      <c r="AS13" s="37">
        <f ca="1">IF($A13&gt;"",IF(ISERROR(HLOOKUP(AS$1,INDIRECT("Roles!$B$"&amp;MATCH($B13,Roles!$A:$A,0)&amp;":$AF$"&amp;MATCH($B13,Roles!$A:$A,0)),1,FALSE))=FALSE,IF(SquadExport!AV13&lt;10,1,IF(SquadExport!AV13&lt;15,2,IF(SquadExport!AV13&lt;=20,3,""))),0),"")</f>
        <v>0</v>
      </c>
      <c r="AT13" s="37">
        <f ca="1">IF($A13&gt;"",IF(ISERROR(HLOOKUP(AT$1,INDIRECT("Roles!$B$"&amp;MATCH($B13,Roles!$A:$A,0)&amp;":$AF$"&amp;MATCH($B13,Roles!$A:$A,0)),1,FALSE))=FALSE,IF(SquadExport!AW13&lt;10,1,IF(SquadExport!AW13&lt;15,2,IF(SquadExport!AW13&lt;=20,3,""))),0),"")</f>
        <v>0</v>
      </c>
      <c r="AU13" s="37">
        <f ca="1">IF($A13&gt;"",IF(ISERROR(HLOOKUP(AU$1,INDIRECT("Roles!$B$"&amp;MATCH($B13,Roles!$A:$A,0)&amp;":$AF$"&amp;MATCH($B13,Roles!$A:$A,0)),1,FALSE))=FALSE,IF(SquadExport!AX13&lt;10,1,IF(SquadExport!AX13&lt;15,2,IF(SquadExport!AX13&lt;=20,3,""))),0),"")</f>
        <v>0</v>
      </c>
      <c r="AV13" s="37">
        <f ca="1">IF($A13&gt;"",IF(ISERROR(HLOOKUP(AV$1,INDIRECT("Roles!$B$"&amp;MATCH($B13,Roles!$A:$A,0)&amp;":$AF$"&amp;MATCH($B13,Roles!$A:$A,0)),1,FALSE))=FALSE,IF(SquadExport!AY13&lt;10,1,IF(SquadExport!AY13&lt;15,2,IF(SquadExport!AY13&lt;=20,3,""))),0),"")</f>
        <v>0</v>
      </c>
      <c r="AW13" s="37">
        <f ca="1">IF($A13&gt;"",IF(ISERROR(HLOOKUP(AW$1,INDIRECT("Roles!$B$"&amp;MATCH($B13,Roles!$A:$A,0)&amp;":$AF$"&amp;MATCH($B13,Roles!$A:$A,0)),1,FALSE))=FALSE,IF(SquadExport!AZ13&lt;10,1,IF(SquadExport!AZ13&lt;15,2,IF(SquadExport!AZ13&lt;=20,3,""))),0),"")</f>
        <v>0</v>
      </c>
      <c r="AX13" s="37">
        <f ca="1">IF($A13&gt;"",IF(ISERROR(HLOOKUP(AX$1,INDIRECT("Roles!$B$"&amp;MATCH($B13,Roles!$A:$A,0)&amp;":$AF$"&amp;MATCH($B13,Roles!$A:$A,0)),1,FALSE))=FALSE,IF(SquadExport!BA13&lt;10,1,IF(SquadExport!BA13&lt;15,2,IF(SquadExport!BA13&lt;=20,3,""))),0),"")</f>
        <v>0</v>
      </c>
      <c r="AY13" s="30" t="str" cm="1">
        <f t="array" aca="1" ref="AY13:CS13" ca="1">IF($D13:$AX13=1,D$1:AX$1,"")</f>
        <v/>
      </c>
      <c r="AZ13" s="30" t="str">
        <f ca="1"/>
        <v/>
      </c>
      <c r="BA13" s="30" t="str">
        <f ca="1"/>
        <v/>
      </c>
      <c r="BB13" s="30" t="str">
        <f ca="1"/>
        <v/>
      </c>
      <c r="BC13" s="30" t="str">
        <f ca="1"/>
        <v/>
      </c>
      <c r="BD13" s="30" t="str">
        <f ca="1"/>
        <v/>
      </c>
      <c r="BE13" s="30" t="str">
        <f ca="1"/>
        <v>Hea</v>
      </c>
      <c r="BF13" s="30" t="str">
        <f ca="1"/>
        <v/>
      </c>
      <c r="BG13" s="30" t="str">
        <f ca="1"/>
        <v/>
      </c>
      <c r="BH13" s="30" t="str">
        <f ca="1"/>
        <v>Mar</v>
      </c>
      <c r="BI13" s="30" t="str">
        <f ca="1"/>
        <v/>
      </c>
      <c r="BJ13" s="30" t="str">
        <f ca="1"/>
        <v/>
      </c>
      <c r="BK13" s="30" t="str">
        <f ca="1"/>
        <v/>
      </c>
      <c r="BL13" s="30" t="str">
        <f ca="1"/>
        <v/>
      </c>
      <c r="BM13" s="30" t="str">
        <f ca="1"/>
        <v/>
      </c>
      <c r="BN13" s="30" t="str">
        <f ca="1"/>
        <v>Ant</v>
      </c>
      <c r="BO13" s="30" t="str">
        <f ca="1"/>
        <v>Bra</v>
      </c>
      <c r="BP13" s="30" t="str">
        <f ca="1"/>
        <v>Cmp</v>
      </c>
      <c r="BQ13" s="30" t="str">
        <f ca="1"/>
        <v>Cnt</v>
      </c>
      <c r="BR13" s="30" t="str">
        <f ca="1"/>
        <v>Dec</v>
      </c>
      <c r="BS13" s="30" t="str">
        <f ca="1"/>
        <v/>
      </c>
      <c r="BT13" s="30" t="str">
        <f ca="1"/>
        <v/>
      </c>
      <c r="BU13" s="30" t="str">
        <f ca="1"/>
        <v/>
      </c>
      <c r="BV13" s="30" t="str">
        <f ca="1"/>
        <v/>
      </c>
      <c r="BW13" s="30" t="str">
        <f ca="1"/>
        <v>Pos</v>
      </c>
      <c r="BX13" s="30" t="str">
        <f ca="1"/>
        <v/>
      </c>
      <c r="BY13" s="30" t="str">
        <f ca="1"/>
        <v/>
      </c>
      <c r="BZ13" s="30" t="str">
        <f ca="1"/>
        <v/>
      </c>
      <c r="CA13" s="30" t="str">
        <f ca="1"/>
        <v/>
      </c>
      <c r="CB13" s="30" t="str">
        <f ca="1"/>
        <v/>
      </c>
      <c r="CC13" s="30" t="str">
        <f ca="1"/>
        <v/>
      </c>
      <c r="CD13" s="30" t="str">
        <f ca="1"/>
        <v>Jum</v>
      </c>
      <c r="CE13" s="30" t="str">
        <f ca="1"/>
        <v/>
      </c>
      <c r="CF13" s="30" t="str">
        <f ca="1"/>
        <v/>
      </c>
      <c r="CG13" s="30" t="str">
        <f ca="1"/>
        <v/>
      </c>
      <c r="CH13" s="30" t="str">
        <f ca="1"/>
        <v/>
      </c>
      <c r="CI13" s="30" t="str">
        <f ca="1"/>
        <v/>
      </c>
      <c r="CJ13" s="30" t="str">
        <f ca="1"/>
        <v/>
      </c>
      <c r="CK13" s="30" t="str">
        <f ca="1"/>
        <v/>
      </c>
      <c r="CL13" s="30" t="str">
        <f ca="1"/>
        <v/>
      </c>
      <c r="CM13" s="30" t="str">
        <f ca="1"/>
        <v/>
      </c>
      <c r="CN13" s="30" t="str">
        <f ca="1"/>
        <v/>
      </c>
      <c r="CO13" s="30" t="str">
        <f ca="1"/>
        <v/>
      </c>
      <c r="CP13" s="30" t="str">
        <f ca="1"/>
        <v/>
      </c>
      <c r="CQ13" s="30" t="str">
        <f ca="1"/>
        <v/>
      </c>
      <c r="CR13" s="30" t="str">
        <f ca="1"/>
        <v/>
      </c>
      <c r="CS13" s="30" t="str">
        <f ca="1"/>
        <v/>
      </c>
      <c r="CT13" s="31" cm="1">
        <f t="array" aca="1" ref="CT13" ca="1">SUMPRODUCT(COUNTIF($AY13:$CS13,Training!$C$3:$E$3))</f>
        <v>0</v>
      </c>
      <c r="CU13" s="31" cm="1">
        <f t="array" aca="1" ref="CU13" ca="1">SUMPRODUCT(COUNTIF($AY13:$CS13,Training!$C$4:$E$4))</f>
        <v>3</v>
      </c>
      <c r="CV13" s="31" cm="1">
        <f t="array" aca="1" ref="CV13" ca="1">SUMPRODUCT(COUNTIF($AY13:$CS13,Training!$C$5:$E$5))</f>
        <v>2</v>
      </c>
      <c r="CW13" s="31" cm="1">
        <f t="array" aca="1" ref="CW13" ca="1">SUMPRODUCT(COUNTIF($AY13:$CS13,Training!$C$6:$E$6))</f>
        <v>2</v>
      </c>
      <c r="CX13" s="31" cm="1">
        <f t="array" aca="1" ref="CX13" ca="1">SUMPRODUCT(COUNTIF($AY13:$CS13,Training!$C$7:$E$7))</f>
        <v>0</v>
      </c>
      <c r="CY13" s="31" cm="1">
        <f t="array" aca="1" ref="CY13" ca="1">SUMPRODUCT(COUNTIF($AY13:$CS13,Training!$C$8:$E$8))</f>
        <v>0</v>
      </c>
      <c r="CZ13" s="31" cm="1">
        <f t="array" aca="1" ref="CZ13" ca="1">SUMPRODUCT(COUNTIF($AY13:$CS13,Training!$C$9:$E$9))</f>
        <v>0</v>
      </c>
      <c r="DA13" s="31" cm="1">
        <f t="array" aca="1" ref="DA13" ca="1">SUMPRODUCT(COUNTIF($AY13:$CS13,Training!$C$10:$E$10))</f>
        <v>0</v>
      </c>
      <c r="DB13" s="31" cm="1">
        <f t="array" aca="1" ref="DB13" ca="1">SUMPRODUCT(COUNTIF($AY13:$CS13,Training!$C$11:$E$11))</f>
        <v>2</v>
      </c>
      <c r="DC13" s="31" cm="1">
        <f t="array" aca="1" ref="DC13" ca="1">SUMPRODUCT(COUNTIF($AY13:$CS13,Training!$C$2:$E$2))</f>
        <v>0</v>
      </c>
      <c r="DD13" s="31" cm="1">
        <f t="array" aca="1" ref="DD13" ca="1">SUMPRODUCT(COUNTIF($AY13:$CS13,Training!#REF!))</f>
        <v>0</v>
      </c>
      <c r="DE13" s="31" cm="1">
        <f t="array" aca="1" ref="DE13" ca="1">SUMPRODUCT(COUNTIF($AY13:$CS13,Training!$C$12:$E$12))</f>
        <v>2</v>
      </c>
      <c r="DF13" s="31" cm="1">
        <f t="array" aca="1" ref="DF13" ca="1">SUMPRODUCT(COUNTIF($AY13:$CS13,Training!$C$13:$E$13))</f>
        <v>2</v>
      </c>
      <c r="DG13" s="31" cm="1">
        <f t="array" aca="1" ref="DG13" ca="1">SUMPRODUCT(COUNTIF($AY13:$CS13,Training!$C$14:$E$14))</f>
        <v>1</v>
      </c>
      <c r="DH13" s="31" cm="1">
        <f t="array" aca="1" ref="DH13" ca="1">SUMPRODUCT(COUNTIF($AY13:$CS13,Training!$C$15:$E$15))</f>
        <v>0</v>
      </c>
      <c r="DI13" s="31" cm="1">
        <f t="array" aca="1" ref="DI13" ca="1">SUMPRODUCT(COUNTIF($AY13:$CS13,Training!$C$16:$E$16))</f>
        <v>0</v>
      </c>
      <c r="DJ13" s="30" t="str" cm="1">
        <f t="array" aca="1" ref="DJ13" ca="1">IF(COUNTIF(D13:AX13,1)=0,IF($D13:$AX13=2,D$1:AX$1,""),"")</f>
        <v/>
      </c>
      <c r="FE13" s="31" cm="1">
        <f t="array" aca="1" ref="FE13" ca="1">SUMPRODUCT(COUNTIF($DJ13:$FD13,Training!$C$3:$E$3))</f>
        <v>0</v>
      </c>
      <c r="FF13" s="31" cm="1">
        <f t="array" aca="1" ref="FF13" ca="1">SUMPRODUCT(COUNTIF($DJ13:$FD13,Training!$C$4:$E$4))</f>
        <v>0</v>
      </c>
      <c r="FG13" s="31" cm="1">
        <f t="array" aca="1" ref="FG13" ca="1">SUMPRODUCT(COUNTIF($DJ13:$FD13,Training!$C$5:$E$5))</f>
        <v>0</v>
      </c>
      <c r="FH13" s="31" cm="1">
        <f t="array" aca="1" ref="FH13" ca="1">SUMPRODUCT(COUNTIF($DJ13:$FD13,Training!$C$6:$E$6))</f>
        <v>0</v>
      </c>
      <c r="FI13" s="31" cm="1">
        <f t="array" aca="1" ref="FI13" ca="1">SUMPRODUCT(COUNTIF($DJ13:$FD13,Training!$C$7:$E$7))</f>
        <v>0</v>
      </c>
      <c r="FJ13" s="31" cm="1">
        <f t="array" aca="1" ref="FJ13" ca="1">SUMPRODUCT(COUNTIF($DJ13:$FD13,Training!$C$8:$E$8))</f>
        <v>0</v>
      </c>
      <c r="FK13" s="31" cm="1">
        <f t="array" aca="1" ref="FK13" ca="1">SUMPRODUCT(COUNTIF($DJ13:$FD13,Training!$C$9:$E$9))</f>
        <v>0</v>
      </c>
      <c r="FL13" s="31" cm="1">
        <f t="array" aca="1" ref="FL13" ca="1">SUMPRODUCT(COUNTIF($DJ13:$FD13,Training!$C$10:$E$10))</f>
        <v>0</v>
      </c>
      <c r="FM13" s="31" cm="1">
        <f t="array" aca="1" ref="FM13" ca="1">SUMPRODUCT(COUNTIF($DJ13:$FD13,Training!$C$11:$E$11))</f>
        <v>0</v>
      </c>
      <c r="FN13" s="31" cm="1">
        <f t="array" aca="1" ref="FN13" ca="1">SUMPRODUCT(COUNTIF($DJ13:$FD13,Training!$C$2:$E$2))</f>
        <v>0</v>
      </c>
      <c r="FO13" s="31" cm="1">
        <f t="array" aca="1" ref="FO13" ca="1">SUMPRODUCT(COUNTIF($DJ13:$FD13,Training!#REF!))</f>
        <v>0</v>
      </c>
      <c r="FP13" s="31" cm="1">
        <f t="array" aca="1" ref="FP13" ca="1">SUMPRODUCT(COUNTIF($DJ13:$FD13,Training!$C$12:$E$12))</f>
        <v>0</v>
      </c>
      <c r="FQ13" s="31" cm="1">
        <f t="array" aca="1" ref="FQ13" ca="1">SUMPRODUCT(COUNTIF($DJ13:$FD13,Training!$C$13:$E$13))</f>
        <v>0</v>
      </c>
      <c r="FR13" s="31" cm="1">
        <f t="array" aca="1" ref="FR13" ca="1">SUMPRODUCT(COUNTIF($DJ13:$FD13,Training!$C$14:$E$14))</f>
        <v>0</v>
      </c>
      <c r="FS13" s="31" cm="1">
        <f t="array" aca="1" ref="FS13" ca="1">SUMPRODUCT(COUNTIF($DJ13:$FD13,Training!$C$15:$E$15))</f>
        <v>0</v>
      </c>
      <c r="FT13" s="31" cm="1">
        <f t="array" aca="1" ref="FT13" ca="1">SUMPRODUCT(COUNTIF($DJ13:$FD13,Training!$C$16:$E$16))</f>
        <v>0</v>
      </c>
    </row>
    <row r="14" spans="1:176" x14ac:dyDescent="0.25">
      <c r="A14" s="32" t="str">
        <f>IF(WeightedParse!A14&gt;"",WeightedParse!A14,"")</f>
        <v>Marc Ludden</v>
      </c>
      <c r="B14" s="49" t="str">
        <f>IF('Weighted Summary'!A14&gt;"",'Weighted Summary'!F14,"")</f>
        <v>FB</v>
      </c>
      <c r="C14" s="39" t="str">
        <f t="shared" ca="1" si="0"/>
        <v>Defensive Positioning</v>
      </c>
      <c r="D14" s="37">
        <f ca="1">IF($A14&gt;"",IF(ISERROR(HLOOKUP(D$1,INDIRECT("Roles!$B$"&amp;MATCH($B14,Roles!$A:$A,0)&amp;":$AF$"&amp;MATCH($B14,Roles!$A:$A,0)),1,FALSE))=FALSE,IF(SquadExport!G14&lt;10,1,IF(SquadExport!G14&lt;15,2,IF(SquadExport!G14&lt;=20,3,""))),0),"")</f>
        <v>0</v>
      </c>
      <c r="E14" s="37">
        <f ca="1">IF($A14&gt;"",IF(ISERROR(HLOOKUP(E$1,INDIRECT("Roles!$B$"&amp;MATCH($B14,Roles!$A:$A,0)&amp;":$AF$"&amp;MATCH($B14,Roles!$A:$A,0)),1,FALSE))=FALSE,IF(SquadExport!H14&lt;10,1,IF(SquadExport!H14&lt;15,2,IF(SquadExport!H14&lt;=20,3,""))),0),"")</f>
        <v>1</v>
      </c>
      <c r="F14" s="37">
        <f ca="1">IF($A14&gt;"",IF(ISERROR(HLOOKUP(F$1,INDIRECT("Roles!$B$"&amp;MATCH($B14,Roles!$A:$A,0)&amp;":$AF$"&amp;MATCH($B14,Roles!$A:$A,0)),1,FALSE))=FALSE,IF(SquadExport!I14&lt;10,1,IF(SquadExport!I14&lt;15,2,IF(SquadExport!I14&lt;=20,3,""))),0),"")</f>
        <v>0</v>
      </c>
      <c r="G14" s="37">
        <f ca="1">IF($A14&gt;"",IF(ISERROR(HLOOKUP(G$1,INDIRECT("Roles!$B$"&amp;MATCH($B14,Roles!$A:$A,0)&amp;":$AF$"&amp;MATCH($B14,Roles!$A:$A,0)),1,FALSE))=FALSE,IF(SquadExport!J14&lt;10,1,IF(SquadExport!J14&lt;15,2,IF(SquadExport!J14&lt;=20,3,""))),0),"")</f>
        <v>0</v>
      </c>
      <c r="H14" s="37">
        <f ca="1">IF($A14&gt;"",IF(ISERROR(HLOOKUP(H$1,INDIRECT("Roles!$B$"&amp;MATCH($B14,Roles!$A:$A,0)&amp;":$AF$"&amp;MATCH($B14,Roles!$A:$A,0)),1,FALSE))=FALSE,IF(SquadExport!K14&lt;10,1,IF(SquadExport!K14&lt;15,2,IF(SquadExport!K14&lt;=20,3,""))),0),"")</f>
        <v>0</v>
      </c>
      <c r="I14" s="37">
        <f ca="1">IF($A14&gt;"",IF(ISERROR(HLOOKUP(I$1,INDIRECT("Roles!$B$"&amp;MATCH($B14,Roles!$A:$A,0)&amp;":$AF$"&amp;MATCH($B14,Roles!$A:$A,0)),1,FALSE))=FALSE,IF(SquadExport!L14&lt;10,1,IF(SquadExport!L14&lt;15,2,IF(SquadExport!L14&lt;=20,3,""))),0),"")</f>
        <v>0</v>
      </c>
      <c r="J14" s="37">
        <f ca="1">IF($A14&gt;"",IF(ISERROR(HLOOKUP(J$1,INDIRECT("Roles!$B$"&amp;MATCH($B14,Roles!$A:$A,0)&amp;":$AF$"&amp;MATCH($B14,Roles!$A:$A,0)),1,FALSE))=FALSE,IF(SquadExport!M14&lt;10,1,IF(SquadExport!M14&lt;15,2,IF(SquadExport!M14&lt;=20,3,""))),0),"")</f>
        <v>0</v>
      </c>
      <c r="K14" s="37">
        <f ca="1">IF($A14&gt;"",IF(ISERROR(HLOOKUP(K$1,INDIRECT("Roles!$B$"&amp;MATCH($B14,Roles!$A:$A,0)&amp;":$AF$"&amp;MATCH($B14,Roles!$A:$A,0)),1,FALSE))=FALSE,IF(SquadExport!N14&lt;10,1,IF(SquadExport!N14&lt;15,2,IF(SquadExport!N14&lt;=20,3,""))),0),"")</f>
        <v>0</v>
      </c>
      <c r="L14" s="37">
        <f ca="1">IF($A14&gt;"",IF(ISERROR(HLOOKUP(L$1,INDIRECT("Roles!$B$"&amp;MATCH($B14,Roles!$A:$A,0)&amp;":$AF$"&amp;MATCH($B14,Roles!$A:$A,0)),1,FALSE))=FALSE,IF(SquadExport!O14&lt;10,1,IF(SquadExport!O14&lt;15,2,IF(SquadExport!O14&lt;=20,3,""))),0),"")</f>
        <v>0</v>
      </c>
      <c r="M14" s="37">
        <f ca="1">IF($A14&gt;"",IF(ISERROR(HLOOKUP(M$1,INDIRECT("Roles!$B$"&amp;MATCH($B14,Roles!$A:$A,0)&amp;":$AF$"&amp;MATCH($B14,Roles!$A:$A,0)),1,FALSE))=FALSE,IF(SquadExport!P14&lt;10,1,IF(SquadExport!P14&lt;15,2,IF(SquadExport!P14&lt;=20,3,""))),0),"")</f>
        <v>1</v>
      </c>
      <c r="N14" s="37">
        <f ca="1">IF($A14&gt;"",IF(ISERROR(HLOOKUP(N$1,INDIRECT("Roles!$B$"&amp;MATCH($B14,Roles!$A:$A,0)&amp;":$AF$"&amp;MATCH($B14,Roles!$A:$A,0)),1,FALSE))=FALSE,IF(SquadExport!Q14&lt;10,1,IF(SquadExport!Q14&lt;15,2,IF(SquadExport!Q14&lt;=20,3,""))),0),"")</f>
        <v>2</v>
      </c>
      <c r="O14" s="37">
        <f ca="1">IF($A14&gt;"",IF(ISERROR(HLOOKUP(O$1,INDIRECT("Roles!$B$"&amp;MATCH($B14,Roles!$A:$A,0)&amp;":$AF$"&amp;MATCH($B14,Roles!$A:$A,0)),1,FALSE))=FALSE,IF(SquadExport!R14&lt;10,1,IF(SquadExport!R14&lt;15,2,IF(SquadExport!R14&lt;=20,3,""))),0),"")</f>
        <v>0</v>
      </c>
      <c r="P14" s="37">
        <f ca="1">IF($A14&gt;"",IF(ISERROR(HLOOKUP(P$1,INDIRECT("Roles!$B$"&amp;MATCH($B14,Roles!$A:$A,0)&amp;":$AF$"&amp;MATCH($B14,Roles!$A:$A,0)),1,FALSE))=FALSE,IF(SquadExport!S14&lt;10,1,IF(SquadExport!S14&lt;15,2,IF(SquadExport!S14&lt;=20,3,""))),0),"")</f>
        <v>1</v>
      </c>
      <c r="Q14" s="37">
        <f ca="1">IF($A14&gt;"",IF(ISERROR(HLOOKUP(Q$1,INDIRECT("Roles!$B$"&amp;MATCH($B14,Roles!$A:$A,0)&amp;":$AF$"&amp;MATCH($B14,Roles!$A:$A,0)),1,FALSE))=FALSE,IF(SquadExport!T14&lt;10,1,IF(SquadExport!T14&lt;15,2,IF(SquadExport!T14&lt;=20,3,""))),0),"")</f>
        <v>2</v>
      </c>
      <c r="R14" s="37">
        <f ca="1">IF($A14&gt;"",IF(ISERROR(HLOOKUP(R$1,INDIRECT("Roles!$B$"&amp;MATCH($B14,Roles!$A:$A,0)&amp;":$AF$"&amp;MATCH($B14,Roles!$A:$A,0)),1,FALSE))=FALSE,IF(SquadExport!U14&lt;10,1,IF(SquadExport!U14&lt;15,2,IF(SquadExport!U14&lt;=20,3,""))),0),"")</f>
        <v>0</v>
      </c>
      <c r="S14" s="37">
        <f ca="1">IF($A14&gt;"",IF(ISERROR(HLOOKUP(S$1,INDIRECT("Roles!$B$"&amp;MATCH($B14,Roles!$A:$A,0)&amp;":$AF$"&amp;MATCH($B14,Roles!$A:$A,0)),1,FALSE))=FALSE,IF(SquadExport!V14&lt;10,1,IF(SquadExport!V14&lt;15,2,IF(SquadExport!V14&lt;=20,3,""))),0),"")</f>
        <v>1</v>
      </c>
      <c r="T14" s="37">
        <f ca="1">IF($A14&gt;"",IF(ISERROR(HLOOKUP(T$1,INDIRECT("Roles!$B$"&amp;MATCH($B14,Roles!$A:$A,0)&amp;":$AF$"&amp;MATCH($B14,Roles!$A:$A,0)),1,FALSE))=FALSE,IF(SquadExport!W14&lt;10,1,IF(SquadExport!W14&lt;15,2,IF(SquadExport!W14&lt;=20,3,""))),0),"")</f>
        <v>0</v>
      </c>
      <c r="U14" s="37">
        <f ca="1">IF($A14&gt;"",IF(ISERROR(HLOOKUP(U$1,INDIRECT("Roles!$B$"&amp;MATCH($B14,Roles!$A:$A,0)&amp;":$AF$"&amp;MATCH($B14,Roles!$A:$A,0)),1,FALSE))=FALSE,IF(SquadExport!X14&lt;10,1,IF(SquadExport!X14&lt;15,2,IF(SquadExport!X14&lt;=20,3,""))),0),"")</f>
        <v>2</v>
      </c>
      <c r="V14" s="37">
        <f ca="1">IF($A14&gt;"",IF(ISERROR(HLOOKUP(V$1,INDIRECT("Roles!$B$"&amp;MATCH($B14,Roles!$A:$A,0)&amp;":$AF$"&amp;MATCH($B14,Roles!$A:$A,0)),1,FALSE))=FALSE,IF(SquadExport!Y14&lt;10,1,IF(SquadExport!Y14&lt;15,2,IF(SquadExport!Y14&lt;=20,3,""))),0),"")</f>
        <v>1</v>
      </c>
      <c r="W14" s="37">
        <f ca="1">IF($A14&gt;"",IF(ISERROR(HLOOKUP(W$1,INDIRECT("Roles!$B$"&amp;MATCH($B14,Roles!$A:$A,0)&amp;":$AF$"&amp;MATCH($B14,Roles!$A:$A,0)),1,FALSE))=FALSE,IF(SquadExport!Z14&lt;10,1,IF(SquadExport!Z14&lt;15,2,IF(SquadExport!Z14&lt;=20,3,""))),0),"")</f>
        <v>2</v>
      </c>
      <c r="X14" s="37">
        <f ca="1">IF($A14&gt;"",IF(ISERROR(HLOOKUP(X$1,INDIRECT("Roles!$B$"&amp;MATCH($B14,Roles!$A:$A,0)&amp;":$AF$"&amp;MATCH($B14,Roles!$A:$A,0)),1,FALSE))=FALSE,IF(SquadExport!AA14&lt;10,1,IF(SquadExport!AA14&lt;15,2,IF(SquadExport!AA14&lt;=20,3,""))),0),"")</f>
        <v>0</v>
      </c>
      <c r="Y14" s="37">
        <f ca="1">IF($A14&gt;"",IF(ISERROR(HLOOKUP(Y$1,INDIRECT("Roles!$B$"&amp;MATCH($B14,Roles!$A:$A,0)&amp;":$AF$"&amp;MATCH($B14,Roles!$A:$A,0)),1,FALSE))=FALSE,IF(SquadExport!AB14&lt;10,1,IF(SquadExport!AB14&lt;15,2,IF(SquadExport!AB14&lt;=20,3,""))),0),"")</f>
        <v>0</v>
      </c>
      <c r="Z14" s="37">
        <f ca="1">IF($A14&gt;"",IF(ISERROR(HLOOKUP(Z$1,INDIRECT("Roles!$B$"&amp;MATCH($B14,Roles!$A:$A,0)&amp;":$AF$"&amp;MATCH($B14,Roles!$A:$A,0)),1,FALSE))=FALSE,IF(SquadExport!AC14&lt;10,1,IF(SquadExport!AC14&lt;15,2,IF(SquadExport!AC14&lt;=20,3,""))),0),"")</f>
        <v>0</v>
      </c>
      <c r="AA14" s="37">
        <f ca="1">IF($A14&gt;"",IF(ISERROR(HLOOKUP(AA$1,INDIRECT("Roles!$B$"&amp;MATCH($B14,Roles!$A:$A,0)&amp;":$AF$"&amp;MATCH($B14,Roles!$A:$A,0)),1,FALSE))=FALSE,IF(SquadExport!AD14&lt;10,1,IF(SquadExport!AD14&lt;15,2,IF(SquadExport!AD14&lt;=20,3,""))),0),"")</f>
        <v>0</v>
      </c>
      <c r="AB14" s="37">
        <f ca="1">IF($A14&gt;"",IF(ISERROR(HLOOKUP(AB$1,INDIRECT("Roles!$B$"&amp;MATCH($B14,Roles!$A:$A,0)&amp;":$AF$"&amp;MATCH($B14,Roles!$A:$A,0)),1,FALSE))=FALSE,IF(SquadExport!AE14&lt;10,1,IF(SquadExport!AE14&lt;15,2,IF(SquadExport!AE14&lt;=20,3,""))),0),"")</f>
        <v>1</v>
      </c>
      <c r="AC14" s="37">
        <f ca="1">IF($A14&gt;"",IF(ISERROR(HLOOKUP(AC$1,INDIRECT("Roles!$B$"&amp;MATCH($B14,Roles!$A:$A,0)&amp;":$AF$"&amp;MATCH($B14,Roles!$A:$A,0)),1,FALSE))=FALSE,IF(SquadExport!AF14&lt;10,1,IF(SquadExport!AF14&lt;15,2,IF(SquadExport!AF14&lt;=20,3,""))),0),"")</f>
        <v>2</v>
      </c>
      <c r="AD14" s="37">
        <f ca="1">IF($A14&gt;"",IF(ISERROR(HLOOKUP(AD$1,INDIRECT("Roles!$B$"&amp;MATCH($B14,Roles!$A:$A,0)&amp;":$AF$"&amp;MATCH($B14,Roles!$A:$A,0)),1,FALSE))=FALSE,IF(SquadExport!AG14&lt;10,1,IF(SquadExport!AG14&lt;15,2,IF(SquadExport!AG14&lt;=20,3,""))),0),"")</f>
        <v>0</v>
      </c>
      <c r="AE14" s="37">
        <f ca="1">IF($A14&gt;"",IF(ISERROR(HLOOKUP(AE$1,INDIRECT("Roles!$B$"&amp;MATCH($B14,Roles!$A:$A,0)&amp;":$AF$"&amp;MATCH($B14,Roles!$A:$A,0)),1,FALSE))=FALSE,IF(SquadExport!AH14&lt;10,1,IF(SquadExport!AH14&lt;15,2,IF(SquadExport!AH14&lt;=20,3,""))),0),"")</f>
        <v>2</v>
      </c>
      <c r="AF14" s="37">
        <f ca="1">IF($A14&gt;"",IF(ISERROR(HLOOKUP(AF$1,INDIRECT("Roles!$B$"&amp;MATCH($B14,Roles!$A:$A,0)&amp;":$AF$"&amp;MATCH($B14,Roles!$A:$A,0)),1,FALSE))=FALSE,IF(SquadExport!AI14&lt;10,1,IF(SquadExport!AI14&lt;15,2,IF(SquadExport!AI14&lt;=20,3,""))),0),"")</f>
        <v>0</v>
      </c>
      <c r="AG14" s="37">
        <f ca="1">IF($A14&gt;"",IF(ISERROR(HLOOKUP(AG$1,INDIRECT("Roles!$B$"&amp;MATCH($B14,Roles!$A:$A,0)&amp;":$AF$"&amp;MATCH($B14,Roles!$A:$A,0)),1,FALSE))=FALSE,IF(SquadExport!AJ14&lt;10,1,IF(SquadExport!AJ14&lt;15,2,IF(SquadExport!AJ14&lt;=20,3,""))),0),"")</f>
        <v>0</v>
      </c>
      <c r="AH14" s="37">
        <f ca="1">IF($A14&gt;"",IF(ISERROR(HLOOKUP(AH$1,INDIRECT("Roles!$B$"&amp;MATCH($B14,Roles!$A:$A,0)&amp;":$AF$"&amp;MATCH($B14,Roles!$A:$A,0)),1,FALSE))=FALSE,IF(SquadExport!AK14&lt;10,1,IF(SquadExport!AK14&lt;15,2,IF(SquadExport!AK14&lt;=20,3,""))),0),"")</f>
        <v>0</v>
      </c>
      <c r="AI14" s="37">
        <f ca="1">IF($A14&gt;"",IF(ISERROR(HLOOKUP(AI$1,INDIRECT("Roles!$B$"&amp;MATCH($B14,Roles!$A:$A,0)&amp;":$AF$"&amp;MATCH($B14,Roles!$A:$A,0)),1,FALSE))=FALSE,IF(SquadExport!AL14&lt;10,1,IF(SquadExport!AL14&lt;15,2,IF(SquadExport!AL14&lt;=20,3,""))),0),"")</f>
        <v>0</v>
      </c>
      <c r="AJ14" s="37">
        <f ca="1">IF($A14&gt;"",IF(ISERROR(HLOOKUP(AJ$1,INDIRECT("Roles!$B$"&amp;MATCH($B14,Roles!$A:$A,0)&amp;":$AF$"&amp;MATCH($B14,Roles!$A:$A,0)),1,FALSE))=FALSE,IF(SquadExport!AM14&lt;10,1,IF(SquadExport!AM14&lt;15,2,IF(SquadExport!AM14&lt;=20,3,""))),0),"")</f>
        <v>0</v>
      </c>
      <c r="AK14" s="37">
        <f ca="1">IF($A14&gt;"",IF(ISERROR(HLOOKUP(AK$1,INDIRECT("Roles!$B$"&amp;MATCH($B14,Roles!$A:$A,0)&amp;":$AF$"&amp;MATCH($B14,Roles!$A:$A,0)),1,FALSE))=FALSE,IF(SquadExport!AN14&lt;10,1,IF(SquadExport!AN14&lt;15,2,IF(SquadExport!AN14&lt;=20,3,""))),0),"")</f>
        <v>2</v>
      </c>
      <c r="AL14" s="37">
        <f ca="1">IF($A14&gt;"",IF(ISERROR(HLOOKUP(AL$1,INDIRECT("Roles!$B$"&amp;MATCH($B14,Roles!$A:$A,0)&amp;":$AF$"&amp;MATCH($B14,Roles!$A:$A,0)),1,FALSE))=FALSE,IF(SquadExport!AO14&lt;10,1,IF(SquadExport!AO14&lt;15,2,IF(SquadExport!AO14&lt;=20,3,""))),0),"")</f>
        <v>2</v>
      </c>
      <c r="AM14" s="37">
        <f ca="1">IF($A14&gt;"",IF(ISERROR(HLOOKUP(AM$1,INDIRECT("Roles!$B$"&amp;MATCH($B14,Roles!$A:$A,0)&amp;":$AF$"&amp;MATCH($B14,Roles!$A:$A,0)),1,FALSE))=FALSE,IF(SquadExport!AP14&lt;10,1,IF(SquadExport!AP14&lt;15,2,IF(SquadExport!AP14&lt;=20,3,""))),0),"")</f>
        <v>0</v>
      </c>
      <c r="AN14" s="37">
        <f ca="1">IF($A14&gt;"",IF(ISERROR(HLOOKUP(AN$1,INDIRECT("Roles!$B$"&amp;MATCH($B14,Roles!$A:$A,0)&amp;":$AF$"&amp;MATCH($B14,Roles!$A:$A,0)),1,FALSE))=FALSE,IF(SquadExport!AQ14&lt;10,1,IF(SquadExport!AQ14&lt;15,2,IF(SquadExport!AQ14&lt;=20,3,""))),0),"")</f>
        <v>0</v>
      </c>
      <c r="AO14" s="37">
        <f ca="1">IF($A14&gt;"",IF(ISERROR(HLOOKUP(AO$1,INDIRECT("Roles!$B$"&amp;MATCH($B14,Roles!$A:$A,0)&amp;":$AF$"&amp;MATCH($B14,Roles!$A:$A,0)),1,FALSE))=FALSE,IF(SquadExport!AR14&lt;10,1,IF(SquadExport!AR14&lt;15,2,IF(SquadExport!AR14&lt;=20,3,""))),0),"")</f>
        <v>0</v>
      </c>
      <c r="AP14" s="37">
        <f ca="1">IF($A14&gt;"",IF(ISERROR(HLOOKUP(AP$1,INDIRECT("Roles!$B$"&amp;MATCH($B14,Roles!$A:$A,0)&amp;":$AF$"&amp;MATCH($B14,Roles!$A:$A,0)),1,FALSE))=FALSE,IF(SquadExport!AS14&lt;10,1,IF(SquadExport!AS14&lt;15,2,IF(SquadExport!AS14&lt;=20,3,""))),0),"")</f>
        <v>0</v>
      </c>
      <c r="AQ14" s="37">
        <f ca="1">IF($A14&gt;"",IF(ISERROR(HLOOKUP(AQ$1,INDIRECT("Roles!$B$"&amp;MATCH($B14,Roles!$A:$A,0)&amp;":$AF$"&amp;MATCH($B14,Roles!$A:$A,0)),1,FALSE))=FALSE,IF(SquadExport!AT14&lt;10,1,IF(SquadExport!AT14&lt;15,2,IF(SquadExport!AT14&lt;=20,3,""))),0),"")</f>
        <v>0</v>
      </c>
      <c r="AR14" s="37">
        <f ca="1">IF($A14&gt;"",IF(ISERROR(HLOOKUP(AR$1,INDIRECT("Roles!$B$"&amp;MATCH($B14,Roles!$A:$A,0)&amp;":$AF$"&amp;MATCH($B14,Roles!$A:$A,0)),1,FALSE))=FALSE,IF(SquadExport!AU14&lt;10,1,IF(SquadExport!AU14&lt;15,2,IF(SquadExport!AU14&lt;=20,3,""))),0),"")</f>
        <v>0</v>
      </c>
      <c r="AS14" s="37">
        <f ca="1">IF($A14&gt;"",IF(ISERROR(HLOOKUP(AS$1,INDIRECT("Roles!$B$"&amp;MATCH($B14,Roles!$A:$A,0)&amp;":$AF$"&amp;MATCH($B14,Roles!$A:$A,0)),1,FALSE))=FALSE,IF(SquadExport!AV14&lt;10,1,IF(SquadExport!AV14&lt;15,2,IF(SquadExport!AV14&lt;=20,3,""))),0),"")</f>
        <v>0</v>
      </c>
      <c r="AT14" s="37">
        <f ca="1">IF($A14&gt;"",IF(ISERROR(HLOOKUP(AT$1,INDIRECT("Roles!$B$"&amp;MATCH($B14,Roles!$A:$A,0)&amp;":$AF$"&amp;MATCH($B14,Roles!$A:$A,0)),1,FALSE))=FALSE,IF(SquadExport!AW14&lt;10,1,IF(SquadExport!AW14&lt;15,2,IF(SquadExport!AW14&lt;=20,3,""))),0),"")</f>
        <v>0</v>
      </c>
      <c r="AU14" s="37">
        <f ca="1">IF($A14&gt;"",IF(ISERROR(HLOOKUP(AU$1,INDIRECT("Roles!$B$"&amp;MATCH($B14,Roles!$A:$A,0)&amp;":$AF$"&amp;MATCH($B14,Roles!$A:$A,0)),1,FALSE))=FALSE,IF(SquadExport!AX14&lt;10,1,IF(SquadExport!AX14&lt;15,2,IF(SquadExport!AX14&lt;=20,3,""))),0),"")</f>
        <v>0</v>
      </c>
      <c r="AV14" s="37">
        <f ca="1">IF($A14&gt;"",IF(ISERROR(HLOOKUP(AV$1,INDIRECT("Roles!$B$"&amp;MATCH($B14,Roles!$A:$A,0)&amp;":$AF$"&amp;MATCH($B14,Roles!$A:$A,0)),1,FALSE))=FALSE,IF(SquadExport!AY14&lt;10,1,IF(SquadExport!AY14&lt;15,2,IF(SquadExport!AY14&lt;=20,3,""))),0),"")</f>
        <v>0</v>
      </c>
      <c r="AW14" s="37">
        <f ca="1">IF($A14&gt;"",IF(ISERROR(HLOOKUP(AW$1,INDIRECT("Roles!$B$"&amp;MATCH($B14,Roles!$A:$A,0)&amp;":$AF$"&amp;MATCH($B14,Roles!$A:$A,0)),1,FALSE))=FALSE,IF(SquadExport!AZ14&lt;10,1,IF(SquadExport!AZ14&lt;15,2,IF(SquadExport!AZ14&lt;=20,3,""))),0),"")</f>
        <v>0</v>
      </c>
      <c r="AX14" s="37">
        <f ca="1">IF($A14&gt;"",IF(ISERROR(HLOOKUP(AX$1,INDIRECT("Roles!$B$"&amp;MATCH($B14,Roles!$A:$A,0)&amp;":$AF$"&amp;MATCH($B14,Roles!$A:$A,0)),1,FALSE))=FALSE,IF(SquadExport!BA14&lt;10,1,IF(SquadExport!BA14&lt;15,2,IF(SquadExport!BA14&lt;=20,3,""))),0),"")</f>
        <v>0</v>
      </c>
      <c r="AY14" s="30" t="str" cm="1">
        <f t="array" aca="1" ref="AY14:CS14" ca="1">IF($D14:$AX14=1,D$1:AX$1,"")</f>
        <v/>
      </c>
      <c r="AZ14" s="30" t="str">
        <f ca="1"/>
        <v>Cro</v>
      </c>
      <c r="BA14" s="30" t="str">
        <f ca="1"/>
        <v/>
      </c>
      <c r="BB14" s="30" t="str">
        <f ca="1"/>
        <v/>
      </c>
      <c r="BC14" s="30" t="str">
        <f ca="1"/>
        <v/>
      </c>
      <c r="BD14" s="30" t="str">
        <f ca="1"/>
        <v/>
      </c>
      <c r="BE14" s="30" t="str">
        <f ca="1"/>
        <v/>
      </c>
      <c r="BF14" s="30" t="str">
        <f ca="1"/>
        <v/>
      </c>
      <c r="BG14" s="30" t="str">
        <f ca="1"/>
        <v/>
      </c>
      <c r="BH14" s="30" t="str">
        <f ca="1"/>
        <v>Mar</v>
      </c>
      <c r="BI14" s="30" t="str">
        <f ca="1"/>
        <v/>
      </c>
      <c r="BJ14" s="30" t="str">
        <f ca="1"/>
        <v/>
      </c>
      <c r="BK14" s="30" t="str">
        <f ca="1"/>
        <v>Tck</v>
      </c>
      <c r="BL14" s="30" t="str">
        <f ca="1"/>
        <v/>
      </c>
      <c r="BM14" s="30" t="str">
        <f ca="1"/>
        <v/>
      </c>
      <c r="BN14" s="30" t="str">
        <f ca="1"/>
        <v>Ant</v>
      </c>
      <c r="BO14" s="30" t="str">
        <f ca="1"/>
        <v/>
      </c>
      <c r="BP14" s="30" t="str">
        <f ca="1"/>
        <v/>
      </c>
      <c r="BQ14" s="30" t="str">
        <f ca="1"/>
        <v>Cnt</v>
      </c>
      <c r="BR14" s="30" t="str">
        <f ca="1"/>
        <v/>
      </c>
      <c r="BS14" s="30" t="str">
        <f ca="1"/>
        <v/>
      </c>
      <c r="BT14" s="30" t="str">
        <f ca="1"/>
        <v/>
      </c>
      <c r="BU14" s="30" t="str">
        <f ca="1"/>
        <v/>
      </c>
      <c r="BV14" s="30" t="str">
        <f ca="1"/>
        <v/>
      </c>
      <c r="BW14" s="30" t="str">
        <f ca="1"/>
        <v>Pos</v>
      </c>
      <c r="BX14" s="30" t="str">
        <f ca="1"/>
        <v/>
      </c>
      <c r="BY14" s="30" t="str">
        <f ca="1"/>
        <v/>
      </c>
      <c r="BZ14" s="30" t="str">
        <f ca="1"/>
        <v/>
      </c>
      <c r="CA14" s="30" t="str">
        <f ca="1"/>
        <v/>
      </c>
      <c r="CB14" s="30" t="str">
        <f ca="1"/>
        <v/>
      </c>
      <c r="CC14" s="30" t="str">
        <f ca="1"/>
        <v/>
      </c>
      <c r="CD14" s="30" t="str">
        <f ca="1"/>
        <v/>
      </c>
      <c r="CE14" s="30" t="str">
        <f ca="1"/>
        <v/>
      </c>
      <c r="CF14" s="30" t="str">
        <f ca="1"/>
        <v/>
      </c>
      <c r="CG14" s="30" t="str">
        <f ca="1"/>
        <v/>
      </c>
      <c r="CH14" s="30" t="str">
        <f ca="1"/>
        <v/>
      </c>
      <c r="CI14" s="30" t="str">
        <f ca="1"/>
        <v/>
      </c>
      <c r="CJ14" s="30" t="str">
        <f ca="1"/>
        <v/>
      </c>
      <c r="CK14" s="30" t="str">
        <f ca="1"/>
        <v/>
      </c>
      <c r="CL14" s="30" t="str">
        <f ca="1"/>
        <v/>
      </c>
      <c r="CM14" s="30" t="str">
        <f ca="1"/>
        <v/>
      </c>
      <c r="CN14" s="30" t="str">
        <f ca="1"/>
        <v/>
      </c>
      <c r="CO14" s="30" t="str">
        <f ca="1"/>
        <v/>
      </c>
      <c r="CP14" s="30" t="str">
        <f ca="1"/>
        <v/>
      </c>
      <c r="CQ14" s="30" t="str">
        <f ca="1"/>
        <v/>
      </c>
      <c r="CR14" s="30" t="str">
        <f ca="1"/>
        <v/>
      </c>
      <c r="CS14" s="30" t="str">
        <f ca="1"/>
        <v/>
      </c>
      <c r="CT14" s="31" cm="1">
        <f t="array" aca="1" ref="CT14" ca="1">SUMPRODUCT(COUNTIF($AY14:$CS14,Training!$C$3:$E$3))</f>
        <v>0</v>
      </c>
      <c r="CU14" s="31" cm="1">
        <f t="array" aca="1" ref="CU14" ca="1">SUMPRODUCT(COUNTIF($AY14:$CS14,Training!$C$4:$E$4))</f>
        <v>2</v>
      </c>
      <c r="CV14" s="31" cm="1">
        <f t="array" aca="1" ref="CV14" ca="1">SUMPRODUCT(COUNTIF($AY14:$CS14,Training!$C$5:$E$5))</f>
        <v>1</v>
      </c>
      <c r="CW14" s="31" cm="1">
        <f t="array" aca="1" ref="CW14" ca="1">SUMPRODUCT(COUNTIF($AY14:$CS14,Training!$C$6:$E$6))</f>
        <v>0</v>
      </c>
      <c r="CX14" s="31" cm="1">
        <f t="array" aca="1" ref="CX14" ca="1">SUMPRODUCT(COUNTIF($AY14:$CS14,Training!$C$7:$E$7))</f>
        <v>0</v>
      </c>
      <c r="CY14" s="31" cm="1">
        <f t="array" aca="1" ref="CY14" ca="1">SUMPRODUCT(COUNTIF($AY14:$CS14,Training!$C$8:$E$8))</f>
        <v>0</v>
      </c>
      <c r="CZ14" s="31" cm="1">
        <f t="array" aca="1" ref="CZ14" ca="1">SUMPRODUCT(COUNTIF($AY14:$CS14,Training!$C$9:$E$9))</f>
        <v>1</v>
      </c>
      <c r="DA14" s="31" cm="1">
        <f t="array" aca="1" ref="DA14" ca="1">SUMPRODUCT(COUNTIF($AY14:$CS14,Training!$C$10:$E$10))</f>
        <v>0</v>
      </c>
      <c r="DB14" s="31" cm="1">
        <f t="array" aca="1" ref="DB14" ca="1">SUMPRODUCT(COUNTIF($AY14:$CS14,Training!$C$11:$E$11))</f>
        <v>0</v>
      </c>
      <c r="DC14" s="31" cm="1">
        <f t="array" aca="1" ref="DC14" ca="1">SUMPRODUCT(COUNTIF($AY14:$CS14,Training!$C$2:$E$2))</f>
        <v>0</v>
      </c>
      <c r="DD14" s="31" cm="1">
        <f t="array" aca="1" ref="DD14" ca="1">SUMPRODUCT(COUNTIF($AY14:$CS14,Training!#REF!))</f>
        <v>0</v>
      </c>
      <c r="DE14" s="31" cm="1">
        <f t="array" aca="1" ref="DE14" ca="1">SUMPRODUCT(COUNTIF($AY14:$CS14,Training!$C$12:$E$12))</f>
        <v>2</v>
      </c>
      <c r="DF14" s="31" cm="1">
        <f t="array" aca="1" ref="DF14" ca="1">SUMPRODUCT(COUNTIF($AY14:$CS14,Training!$C$13:$E$13))</f>
        <v>1</v>
      </c>
      <c r="DG14" s="31" cm="1">
        <f t="array" aca="1" ref="DG14" ca="1">SUMPRODUCT(COUNTIF($AY14:$CS14,Training!$C$14:$E$14))</f>
        <v>0</v>
      </c>
      <c r="DH14" s="31" cm="1">
        <f t="array" aca="1" ref="DH14" ca="1">SUMPRODUCT(COUNTIF($AY14:$CS14,Training!$C$15:$E$15))</f>
        <v>0</v>
      </c>
      <c r="DI14" s="31" cm="1">
        <f t="array" aca="1" ref="DI14" ca="1">SUMPRODUCT(COUNTIF($AY14:$CS14,Training!$C$16:$E$16))</f>
        <v>0</v>
      </c>
      <c r="DJ14" s="30" t="str" cm="1">
        <f t="array" aca="1" ref="DJ14" ca="1">IF(COUNTIF(D14:AX14,1)=0,IF($D14:$AX14=2,D$1:AX$1,""),"")</f>
        <v/>
      </c>
      <c r="FE14" s="31" cm="1">
        <f t="array" aca="1" ref="FE14" ca="1">SUMPRODUCT(COUNTIF($DJ14:$FD14,Training!$C$3:$E$3))</f>
        <v>0</v>
      </c>
      <c r="FF14" s="31" cm="1">
        <f t="array" aca="1" ref="FF14" ca="1">SUMPRODUCT(COUNTIF($DJ14:$FD14,Training!$C$4:$E$4))</f>
        <v>0</v>
      </c>
      <c r="FG14" s="31" cm="1">
        <f t="array" aca="1" ref="FG14" ca="1">SUMPRODUCT(COUNTIF($DJ14:$FD14,Training!$C$5:$E$5))</f>
        <v>0</v>
      </c>
      <c r="FH14" s="31" cm="1">
        <f t="array" aca="1" ref="FH14" ca="1">SUMPRODUCT(COUNTIF($DJ14:$FD14,Training!$C$6:$E$6))</f>
        <v>0</v>
      </c>
      <c r="FI14" s="31" cm="1">
        <f t="array" aca="1" ref="FI14" ca="1">SUMPRODUCT(COUNTIF($DJ14:$FD14,Training!$C$7:$E$7))</f>
        <v>0</v>
      </c>
      <c r="FJ14" s="31" cm="1">
        <f t="array" aca="1" ref="FJ14" ca="1">SUMPRODUCT(COUNTIF($DJ14:$FD14,Training!$C$8:$E$8))</f>
        <v>0</v>
      </c>
      <c r="FK14" s="31" cm="1">
        <f t="array" aca="1" ref="FK14" ca="1">SUMPRODUCT(COUNTIF($DJ14:$FD14,Training!$C$9:$E$9))</f>
        <v>0</v>
      </c>
      <c r="FL14" s="31" cm="1">
        <f t="array" aca="1" ref="FL14" ca="1">SUMPRODUCT(COUNTIF($DJ14:$FD14,Training!$C$10:$E$10))</f>
        <v>0</v>
      </c>
      <c r="FM14" s="31" cm="1">
        <f t="array" aca="1" ref="FM14" ca="1">SUMPRODUCT(COUNTIF($DJ14:$FD14,Training!$C$11:$E$11))</f>
        <v>0</v>
      </c>
      <c r="FN14" s="31" cm="1">
        <f t="array" aca="1" ref="FN14" ca="1">SUMPRODUCT(COUNTIF($DJ14:$FD14,Training!$C$2:$E$2))</f>
        <v>0</v>
      </c>
      <c r="FO14" s="31" cm="1">
        <f t="array" aca="1" ref="FO14" ca="1">SUMPRODUCT(COUNTIF($DJ14:$FD14,Training!#REF!))</f>
        <v>0</v>
      </c>
      <c r="FP14" s="31" cm="1">
        <f t="array" aca="1" ref="FP14" ca="1">SUMPRODUCT(COUNTIF($DJ14:$FD14,Training!$C$12:$E$12))</f>
        <v>0</v>
      </c>
      <c r="FQ14" s="31" cm="1">
        <f t="array" aca="1" ref="FQ14" ca="1">SUMPRODUCT(COUNTIF($DJ14:$FD14,Training!$C$13:$E$13))</f>
        <v>0</v>
      </c>
      <c r="FR14" s="31" cm="1">
        <f t="array" aca="1" ref="FR14" ca="1">SUMPRODUCT(COUNTIF($DJ14:$FD14,Training!$C$14:$E$14))</f>
        <v>0</v>
      </c>
      <c r="FS14" s="31" cm="1">
        <f t="array" aca="1" ref="FS14" ca="1">SUMPRODUCT(COUNTIF($DJ14:$FD14,Training!$C$15:$E$15))</f>
        <v>0</v>
      </c>
      <c r="FT14" s="31" cm="1">
        <f t="array" aca="1" ref="FT14" ca="1">SUMPRODUCT(COUNTIF($DJ14:$FD14,Training!$C$16:$E$16))</f>
        <v>0</v>
      </c>
    </row>
    <row r="15" spans="1:176" x14ac:dyDescent="0.25">
      <c r="A15" s="32" t="str">
        <f>IF(WeightedParse!A15&gt;"",WeightedParse!A15,"")</f>
        <v>Shane Duggan</v>
      </c>
      <c r="B15" s="49" t="str">
        <f>IF('Weighted Summary'!A15&gt;"",'Weighted Summary'!F15,"")</f>
        <v>CAR</v>
      </c>
      <c r="C15" s="39" t="str">
        <f t="shared" ca="1" si="0"/>
        <v>Attacking Movement</v>
      </c>
      <c r="D15" s="37">
        <f ca="1">IF($A15&gt;"",IF(ISERROR(HLOOKUP(D$1,INDIRECT("Roles!$B$"&amp;MATCH($B15,Roles!$A:$A,0)&amp;":$AF$"&amp;MATCH($B15,Roles!$A:$A,0)),1,FALSE))=FALSE,IF(SquadExport!G15&lt;10,1,IF(SquadExport!G15&lt;15,2,IF(SquadExport!G15&lt;=20,3,""))),0),"")</f>
        <v>0</v>
      </c>
      <c r="E15" s="37">
        <f ca="1">IF($A15&gt;"",IF(ISERROR(HLOOKUP(E$1,INDIRECT("Roles!$B$"&amp;MATCH($B15,Roles!$A:$A,0)&amp;":$AF$"&amp;MATCH($B15,Roles!$A:$A,0)),1,FALSE))=FALSE,IF(SquadExport!H15&lt;10,1,IF(SquadExport!H15&lt;15,2,IF(SquadExport!H15&lt;=20,3,""))),0),"")</f>
        <v>0</v>
      </c>
      <c r="F15" s="37">
        <f ca="1">IF($A15&gt;"",IF(ISERROR(HLOOKUP(F$1,INDIRECT("Roles!$B$"&amp;MATCH($B15,Roles!$A:$A,0)&amp;":$AF$"&amp;MATCH($B15,Roles!$A:$A,0)),1,FALSE))=FALSE,IF(SquadExport!I15&lt;10,1,IF(SquadExport!I15&lt;15,2,IF(SquadExport!I15&lt;=20,3,""))),0),"")</f>
        <v>0</v>
      </c>
      <c r="G15" s="37">
        <f ca="1">IF($A15&gt;"",IF(ISERROR(HLOOKUP(G$1,INDIRECT("Roles!$B$"&amp;MATCH($B15,Roles!$A:$A,0)&amp;":$AF$"&amp;MATCH($B15,Roles!$A:$A,0)),1,FALSE))=FALSE,IF(SquadExport!J15&lt;10,1,IF(SquadExport!J15&lt;15,2,IF(SquadExport!J15&lt;=20,3,""))),0),"")</f>
        <v>0</v>
      </c>
      <c r="H15" s="37">
        <f ca="1">IF($A15&gt;"",IF(ISERROR(HLOOKUP(H$1,INDIRECT("Roles!$B$"&amp;MATCH($B15,Roles!$A:$A,0)&amp;":$AF$"&amp;MATCH($B15,Roles!$A:$A,0)),1,FALSE))=FALSE,IF(SquadExport!K15&lt;10,1,IF(SquadExport!K15&lt;15,2,IF(SquadExport!K15&lt;=20,3,""))),0),"")</f>
        <v>2</v>
      </c>
      <c r="I15" s="37">
        <f ca="1">IF($A15&gt;"",IF(ISERROR(HLOOKUP(I$1,INDIRECT("Roles!$B$"&amp;MATCH($B15,Roles!$A:$A,0)&amp;":$AF$"&amp;MATCH($B15,Roles!$A:$A,0)),1,FALSE))=FALSE,IF(SquadExport!L15&lt;10,1,IF(SquadExport!L15&lt;15,2,IF(SquadExport!L15&lt;=20,3,""))),0),"")</f>
        <v>0</v>
      </c>
      <c r="J15" s="37">
        <f ca="1">IF($A15&gt;"",IF(ISERROR(HLOOKUP(J$1,INDIRECT("Roles!$B$"&amp;MATCH($B15,Roles!$A:$A,0)&amp;":$AF$"&amp;MATCH($B15,Roles!$A:$A,0)),1,FALSE))=FALSE,IF(SquadExport!M15&lt;10,1,IF(SquadExport!M15&lt;15,2,IF(SquadExport!M15&lt;=20,3,""))),0),"")</f>
        <v>0</v>
      </c>
      <c r="K15" s="37">
        <f ca="1">IF($A15&gt;"",IF(ISERROR(HLOOKUP(K$1,INDIRECT("Roles!$B$"&amp;MATCH($B15,Roles!$A:$A,0)&amp;":$AF$"&amp;MATCH($B15,Roles!$A:$A,0)),1,FALSE))=FALSE,IF(SquadExport!N15&lt;10,1,IF(SquadExport!N15&lt;15,2,IF(SquadExport!N15&lt;=20,3,""))),0),"")</f>
        <v>0</v>
      </c>
      <c r="L15" s="37">
        <f ca="1">IF($A15&gt;"",IF(ISERROR(HLOOKUP(L$1,INDIRECT("Roles!$B$"&amp;MATCH($B15,Roles!$A:$A,0)&amp;":$AF$"&amp;MATCH($B15,Roles!$A:$A,0)),1,FALSE))=FALSE,IF(SquadExport!O15&lt;10,1,IF(SquadExport!O15&lt;15,2,IF(SquadExport!O15&lt;=20,3,""))),0),"")</f>
        <v>0</v>
      </c>
      <c r="M15" s="37">
        <f ca="1">IF($A15&gt;"",IF(ISERROR(HLOOKUP(M$1,INDIRECT("Roles!$B$"&amp;MATCH($B15,Roles!$A:$A,0)&amp;":$AF$"&amp;MATCH($B15,Roles!$A:$A,0)),1,FALSE))=FALSE,IF(SquadExport!P15&lt;10,1,IF(SquadExport!P15&lt;15,2,IF(SquadExport!P15&lt;=20,3,""))),0),"")</f>
        <v>0</v>
      </c>
      <c r="N15" s="37">
        <f ca="1">IF($A15&gt;"",IF(ISERROR(HLOOKUP(N$1,INDIRECT("Roles!$B$"&amp;MATCH($B15,Roles!$A:$A,0)&amp;":$AF$"&amp;MATCH($B15,Roles!$A:$A,0)),1,FALSE))=FALSE,IF(SquadExport!Q15&lt;10,1,IF(SquadExport!Q15&lt;15,2,IF(SquadExport!Q15&lt;=20,3,""))),0),"")</f>
        <v>2</v>
      </c>
      <c r="O15" s="37">
        <f ca="1">IF($A15&gt;"",IF(ISERROR(HLOOKUP(O$1,INDIRECT("Roles!$B$"&amp;MATCH($B15,Roles!$A:$A,0)&amp;":$AF$"&amp;MATCH($B15,Roles!$A:$A,0)),1,FALSE))=FALSE,IF(SquadExport!R15&lt;10,1,IF(SquadExport!R15&lt;15,2,IF(SquadExport!R15&lt;=20,3,""))),0),"")</f>
        <v>0</v>
      </c>
      <c r="P15" s="37">
        <f ca="1">IF($A15&gt;"",IF(ISERROR(HLOOKUP(P$1,INDIRECT("Roles!$B$"&amp;MATCH($B15,Roles!$A:$A,0)&amp;":$AF$"&amp;MATCH($B15,Roles!$A:$A,0)),1,FALSE))=FALSE,IF(SquadExport!S15&lt;10,1,IF(SquadExport!S15&lt;15,2,IF(SquadExport!S15&lt;=20,3,""))),0),"")</f>
        <v>1</v>
      </c>
      <c r="Q15" s="37">
        <f ca="1">IF($A15&gt;"",IF(ISERROR(HLOOKUP(Q$1,INDIRECT("Roles!$B$"&amp;MATCH($B15,Roles!$A:$A,0)&amp;":$AF$"&amp;MATCH($B15,Roles!$A:$A,0)),1,FALSE))=FALSE,IF(SquadExport!T15&lt;10,1,IF(SquadExport!T15&lt;15,2,IF(SquadExport!T15&lt;=20,3,""))),0),"")</f>
        <v>2</v>
      </c>
      <c r="R15" s="37">
        <f ca="1">IF($A15&gt;"",IF(ISERROR(HLOOKUP(R$1,INDIRECT("Roles!$B$"&amp;MATCH($B15,Roles!$A:$A,0)&amp;":$AF$"&amp;MATCH($B15,Roles!$A:$A,0)),1,FALSE))=FALSE,IF(SquadExport!U15&lt;10,1,IF(SquadExport!U15&lt;15,2,IF(SquadExport!U15&lt;=20,3,""))),0),"")</f>
        <v>0</v>
      </c>
      <c r="S15" s="37">
        <f ca="1">IF($A15&gt;"",IF(ISERROR(HLOOKUP(S$1,INDIRECT("Roles!$B$"&amp;MATCH($B15,Roles!$A:$A,0)&amp;":$AF$"&amp;MATCH($B15,Roles!$A:$A,0)),1,FALSE))=FALSE,IF(SquadExport!V15&lt;10,1,IF(SquadExport!V15&lt;15,2,IF(SquadExport!V15&lt;=20,3,""))),0),"")</f>
        <v>1</v>
      </c>
      <c r="T15" s="37">
        <f ca="1">IF($A15&gt;"",IF(ISERROR(HLOOKUP(T$1,INDIRECT("Roles!$B$"&amp;MATCH($B15,Roles!$A:$A,0)&amp;":$AF$"&amp;MATCH($B15,Roles!$A:$A,0)),1,FALSE))=FALSE,IF(SquadExport!W15&lt;10,1,IF(SquadExport!W15&lt;15,2,IF(SquadExport!W15&lt;=20,3,""))),0),"")</f>
        <v>0</v>
      </c>
      <c r="U15" s="37">
        <f ca="1">IF($A15&gt;"",IF(ISERROR(HLOOKUP(U$1,INDIRECT("Roles!$B$"&amp;MATCH($B15,Roles!$A:$A,0)&amp;":$AF$"&amp;MATCH($B15,Roles!$A:$A,0)),1,FALSE))=FALSE,IF(SquadExport!X15&lt;10,1,IF(SquadExport!X15&lt;15,2,IF(SquadExport!X15&lt;=20,3,""))),0),"")</f>
        <v>2</v>
      </c>
      <c r="V15" s="37">
        <f ca="1">IF($A15&gt;"",IF(ISERROR(HLOOKUP(V$1,INDIRECT("Roles!$B$"&amp;MATCH($B15,Roles!$A:$A,0)&amp;":$AF$"&amp;MATCH($B15,Roles!$A:$A,0)),1,FALSE))=FALSE,IF(SquadExport!Y15&lt;10,1,IF(SquadExport!Y15&lt;15,2,IF(SquadExport!Y15&lt;=20,3,""))),0),"")</f>
        <v>2</v>
      </c>
      <c r="W15" s="37">
        <f ca="1">IF($A15&gt;"",IF(ISERROR(HLOOKUP(W$1,INDIRECT("Roles!$B$"&amp;MATCH($B15,Roles!$A:$A,0)&amp;":$AF$"&amp;MATCH($B15,Roles!$A:$A,0)),1,FALSE))=FALSE,IF(SquadExport!Z15&lt;10,1,IF(SquadExport!Z15&lt;15,2,IF(SquadExport!Z15&lt;=20,3,""))),0),"")</f>
        <v>2</v>
      </c>
      <c r="X15" s="37">
        <f ca="1">IF($A15&gt;"",IF(ISERROR(HLOOKUP(X$1,INDIRECT("Roles!$B$"&amp;MATCH($B15,Roles!$A:$A,0)&amp;":$AF$"&amp;MATCH($B15,Roles!$A:$A,0)),1,FALSE))=FALSE,IF(SquadExport!AA15&lt;10,1,IF(SquadExport!AA15&lt;15,2,IF(SquadExport!AA15&lt;=20,3,""))),0),"")</f>
        <v>0</v>
      </c>
      <c r="Y15" s="37">
        <f ca="1">IF($A15&gt;"",IF(ISERROR(HLOOKUP(Y$1,INDIRECT("Roles!$B$"&amp;MATCH($B15,Roles!$A:$A,0)&amp;":$AF$"&amp;MATCH($B15,Roles!$A:$A,0)),1,FALSE))=FALSE,IF(SquadExport!AB15&lt;10,1,IF(SquadExport!AB15&lt;15,2,IF(SquadExport!AB15&lt;=20,3,""))),0),"")</f>
        <v>0</v>
      </c>
      <c r="Z15" s="37">
        <f ca="1">IF($A15&gt;"",IF(ISERROR(HLOOKUP(Z$1,INDIRECT("Roles!$B$"&amp;MATCH($B15,Roles!$A:$A,0)&amp;":$AF$"&amp;MATCH($B15,Roles!$A:$A,0)),1,FALSE))=FALSE,IF(SquadExport!AC15&lt;10,1,IF(SquadExport!AC15&lt;15,2,IF(SquadExport!AC15&lt;=20,3,""))),0),"")</f>
        <v>0</v>
      </c>
      <c r="AA15" s="37">
        <f ca="1">IF($A15&gt;"",IF(ISERROR(HLOOKUP(AA$1,INDIRECT("Roles!$B$"&amp;MATCH($B15,Roles!$A:$A,0)&amp;":$AF$"&amp;MATCH($B15,Roles!$A:$A,0)),1,FALSE))=FALSE,IF(SquadExport!AD15&lt;10,1,IF(SquadExport!AD15&lt;15,2,IF(SquadExport!AD15&lt;=20,3,""))),0),"")</f>
        <v>1</v>
      </c>
      <c r="AB15" s="37">
        <f ca="1">IF($A15&gt;"",IF(ISERROR(HLOOKUP(AB$1,INDIRECT("Roles!$B$"&amp;MATCH($B15,Roles!$A:$A,0)&amp;":$AF$"&amp;MATCH($B15,Roles!$A:$A,0)),1,FALSE))=FALSE,IF(SquadExport!AE15&lt;10,1,IF(SquadExport!AE15&lt;15,2,IF(SquadExport!AE15&lt;=20,3,""))),0),"")</f>
        <v>1</v>
      </c>
      <c r="AC15" s="37">
        <f ca="1">IF($A15&gt;"",IF(ISERROR(HLOOKUP(AC$1,INDIRECT("Roles!$B$"&amp;MATCH($B15,Roles!$A:$A,0)&amp;":$AF$"&amp;MATCH($B15,Roles!$A:$A,0)),1,FALSE))=FALSE,IF(SquadExport!AF15&lt;10,1,IF(SquadExport!AF15&lt;15,2,IF(SquadExport!AF15&lt;=20,3,""))),0),"")</f>
        <v>2</v>
      </c>
      <c r="AD15" s="37">
        <f ca="1">IF($A15&gt;"",IF(ISERROR(HLOOKUP(AD$1,INDIRECT("Roles!$B$"&amp;MATCH($B15,Roles!$A:$A,0)&amp;":$AF$"&amp;MATCH($B15,Roles!$A:$A,0)),1,FALSE))=FALSE,IF(SquadExport!AG15&lt;10,1,IF(SquadExport!AG15&lt;15,2,IF(SquadExport!AG15&lt;=20,3,""))),0),"")</f>
        <v>2</v>
      </c>
      <c r="AE15" s="37">
        <f ca="1">IF($A15&gt;"",IF(ISERROR(HLOOKUP(AE$1,INDIRECT("Roles!$B$"&amp;MATCH($B15,Roles!$A:$A,0)&amp;":$AF$"&amp;MATCH($B15,Roles!$A:$A,0)),1,FALSE))=FALSE,IF(SquadExport!AH15&lt;10,1,IF(SquadExport!AH15&lt;15,2,IF(SquadExport!AH15&lt;=20,3,""))),0),"")</f>
        <v>2</v>
      </c>
      <c r="AF15" s="37">
        <f ca="1">IF($A15&gt;"",IF(ISERROR(HLOOKUP(AF$1,INDIRECT("Roles!$B$"&amp;MATCH($B15,Roles!$A:$A,0)&amp;":$AF$"&amp;MATCH($B15,Roles!$A:$A,0)),1,FALSE))=FALSE,IF(SquadExport!AI15&lt;10,1,IF(SquadExport!AI15&lt;15,2,IF(SquadExport!AI15&lt;=20,3,""))),0),"")</f>
        <v>0</v>
      </c>
      <c r="AG15" s="37">
        <f ca="1">IF($A15&gt;"",IF(ISERROR(HLOOKUP(AG$1,INDIRECT("Roles!$B$"&amp;MATCH($B15,Roles!$A:$A,0)&amp;":$AF$"&amp;MATCH($B15,Roles!$A:$A,0)),1,FALSE))=FALSE,IF(SquadExport!AJ15&lt;10,1,IF(SquadExport!AJ15&lt;15,2,IF(SquadExport!AJ15&lt;=20,3,""))),0),"")</f>
        <v>0</v>
      </c>
      <c r="AH15" s="37">
        <f ca="1">IF($A15&gt;"",IF(ISERROR(HLOOKUP(AH$1,INDIRECT("Roles!$B$"&amp;MATCH($B15,Roles!$A:$A,0)&amp;":$AF$"&amp;MATCH($B15,Roles!$A:$A,0)),1,FALSE))=FALSE,IF(SquadExport!AK15&lt;10,1,IF(SquadExport!AK15&lt;15,2,IF(SquadExport!AK15&lt;=20,3,""))),0),"")</f>
        <v>0</v>
      </c>
      <c r="AI15" s="37">
        <f ca="1">IF($A15&gt;"",IF(ISERROR(HLOOKUP(AI$1,INDIRECT("Roles!$B$"&amp;MATCH($B15,Roles!$A:$A,0)&amp;":$AF$"&amp;MATCH($B15,Roles!$A:$A,0)),1,FALSE))=FALSE,IF(SquadExport!AL15&lt;10,1,IF(SquadExport!AL15&lt;15,2,IF(SquadExport!AL15&lt;=20,3,""))),0),"")</f>
        <v>0</v>
      </c>
      <c r="AJ15" s="37">
        <f ca="1">IF($A15&gt;"",IF(ISERROR(HLOOKUP(AJ$1,INDIRECT("Roles!$B$"&amp;MATCH($B15,Roles!$A:$A,0)&amp;":$AF$"&amp;MATCH($B15,Roles!$A:$A,0)),1,FALSE))=FALSE,IF(SquadExport!AM15&lt;10,1,IF(SquadExport!AM15&lt;15,2,IF(SquadExport!AM15&lt;=20,3,""))),0),"")</f>
        <v>0</v>
      </c>
      <c r="AK15" s="37">
        <f ca="1">IF($A15&gt;"",IF(ISERROR(HLOOKUP(AK$1,INDIRECT("Roles!$B$"&amp;MATCH($B15,Roles!$A:$A,0)&amp;":$AF$"&amp;MATCH($B15,Roles!$A:$A,0)),1,FALSE))=FALSE,IF(SquadExport!AN15&lt;10,1,IF(SquadExport!AN15&lt;15,2,IF(SquadExport!AN15&lt;=20,3,""))),0),"")</f>
        <v>0</v>
      </c>
      <c r="AL15" s="37">
        <f ca="1">IF($A15&gt;"",IF(ISERROR(HLOOKUP(AL$1,INDIRECT("Roles!$B$"&amp;MATCH($B15,Roles!$A:$A,0)&amp;":$AF$"&amp;MATCH($B15,Roles!$A:$A,0)),1,FALSE))=FALSE,IF(SquadExport!AO15&lt;10,1,IF(SquadExport!AO15&lt;15,2,IF(SquadExport!AO15&lt;=20,3,""))),0),"")</f>
        <v>2</v>
      </c>
      <c r="AM15" s="37">
        <f ca="1">IF($A15&gt;"",IF(ISERROR(HLOOKUP(AM$1,INDIRECT("Roles!$B$"&amp;MATCH($B15,Roles!$A:$A,0)&amp;":$AF$"&amp;MATCH($B15,Roles!$A:$A,0)),1,FALSE))=FALSE,IF(SquadExport!AP15&lt;10,1,IF(SquadExport!AP15&lt;15,2,IF(SquadExport!AP15&lt;=20,3,""))),0),"")</f>
        <v>0</v>
      </c>
      <c r="AN15" s="37">
        <f ca="1">IF($A15&gt;"",IF(ISERROR(HLOOKUP(AN$1,INDIRECT("Roles!$B$"&amp;MATCH($B15,Roles!$A:$A,0)&amp;":$AF$"&amp;MATCH($B15,Roles!$A:$A,0)),1,FALSE))=FALSE,IF(SquadExport!AQ15&lt;10,1,IF(SquadExport!AQ15&lt;15,2,IF(SquadExport!AQ15&lt;=20,3,""))),0),"")</f>
        <v>0</v>
      </c>
      <c r="AO15" s="37">
        <f ca="1">IF($A15&gt;"",IF(ISERROR(HLOOKUP(AO$1,INDIRECT("Roles!$B$"&amp;MATCH($B15,Roles!$A:$A,0)&amp;":$AF$"&amp;MATCH($B15,Roles!$A:$A,0)),1,FALSE))=FALSE,IF(SquadExport!AR15&lt;10,1,IF(SquadExport!AR15&lt;15,2,IF(SquadExport!AR15&lt;=20,3,""))),0),"")</f>
        <v>0</v>
      </c>
      <c r="AP15" s="37">
        <f ca="1">IF($A15&gt;"",IF(ISERROR(HLOOKUP(AP$1,INDIRECT("Roles!$B$"&amp;MATCH($B15,Roles!$A:$A,0)&amp;":$AF$"&amp;MATCH($B15,Roles!$A:$A,0)),1,FALSE))=FALSE,IF(SquadExport!AS15&lt;10,1,IF(SquadExport!AS15&lt;15,2,IF(SquadExport!AS15&lt;=20,3,""))),0),"")</f>
        <v>0</v>
      </c>
      <c r="AQ15" s="37">
        <f ca="1">IF($A15&gt;"",IF(ISERROR(HLOOKUP(AQ$1,INDIRECT("Roles!$B$"&amp;MATCH($B15,Roles!$A:$A,0)&amp;":$AF$"&amp;MATCH($B15,Roles!$A:$A,0)),1,FALSE))=FALSE,IF(SquadExport!AT15&lt;10,1,IF(SquadExport!AT15&lt;15,2,IF(SquadExport!AT15&lt;=20,3,""))),0),"")</f>
        <v>0</v>
      </c>
      <c r="AR15" s="37">
        <f ca="1">IF($A15&gt;"",IF(ISERROR(HLOOKUP(AR$1,INDIRECT("Roles!$B$"&amp;MATCH($B15,Roles!$A:$A,0)&amp;":$AF$"&amp;MATCH($B15,Roles!$A:$A,0)),1,FALSE))=FALSE,IF(SquadExport!AU15&lt;10,1,IF(SquadExport!AU15&lt;15,2,IF(SquadExport!AU15&lt;=20,3,""))),0),"")</f>
        <v>0</v>
      </c>
      <c r="AS15" s="37">
        <f ca="1">IF($A15&gt;"",IF(ISERROR(HLOOKUP(AS$1,INDIRECT("Roles!$B$"&amp;MATCH($B15,Roles!$A:$A,0)&amp;":$AF$"&amp;MATCH($B15,Roles!$A:$A,0)),1,FALSE))=FALSE,IF(SquadExport!AV15&lt;10,1,IF(SquadExport!AV15&lt;15,2,IF(SquadExport!AV15&lt;=20,3,""))),0),"")</f>
        <v>0</v>
      </c>
      <c r="AT15" s="37">
        <f ca="1">IF($A15&gt;"",IF(ISERROR(HLOOKUP(AT$1,INDIRECT("Roles!$B$"&amp;MATCH($B15,Roles!$A:$A,0)&amp;":$AF$"&amp;MATCH($B15,Roles!$A:$A,0)),1,FALSE))=FALSE,IF(SquadExport!AW15&lt;10,1,IF(SquadExport!AW15&lt;15,2,IF(SquadExport!AW15&lt;=20,3,""))),0),"")</f>
        <v>0</v>
      </c>
      <c r="AU15" s="37">
        <f ca="1">IF($A15&gt;"",IF(ISERROR(HLOOKUP(AU$1,INDIRECT("Roles!$B$"&amp;MATCH($B15,Roles!$A:$A,0)&amp;":$AF$"&amp;MATCH($B15,Roles!$A:$A,0)),1,FALSE))=FALSE,IF(SquadExport!AX15&lt;10,1,IF(SquadExport!AX15&lt;15,2,IF(SquadExport!AX15&lt;=20,3,""))),0),"")</f>
        <v>0</v>
      </c>
      <c r="AV15" s="37">
        <f ca="1">IF($A15&gt;"",IF(ISERROR(HLOOKUP(AV$1,INDIRECT("Roles!$B$"&amp;MATCH($B15,Roles!$A:$A,0)&amp;":$AF$"&amp;MATCH($B15,Roles!$A:$A,0)),1,FALSE))=FALSE,IF(SquadExport!AY15&lt;10,1,IF(SquadExport!AY15&lt;15,2,IF(SquadExport!AY15&lt;=20,3,""))),0),"")</f>
        <v>0</v>
      </c>
      <c r="AW15" s="37">
        <f ca="1">IF($A15&gt;"",IF(ISERROR(HLOOKUP(AW$1,INDIRECT("Roles!$B$"&amp;MATCH($B15,Roles!$A:$A,0)&amp;":$AF$"&amp;MATCH($B15,Roles!$A:$A,0)),1,FALSE))=FALSE,IF(SquadExport!AZ15&lt;10,1,IF(SquadExport!AZ15&lt;15,2,IF(SquadExport!AZ15&lt;=20,3,""))),0),"")</f>
        <v>0</v>
      </c>
      <c r="AX15" s="37">
        <f ca="1">IF($A15&gt;"",IF(ISERROR(HLOOKUP(AX$1,INDIRECT("Roles!$B$"&amp;MATCH($B15,Roles!$A:$A,0)&amp;":$AF$"&amp;MATCH($B15,Roles!$A:$A,0)),1,FALSE))=FALSE,IF(SquadExport!BA15&lt;10,1,IF(SquadExport!BA15&lt;15,2,IF(SquadExport!BA15&lt;=20,3,""))),0),"")</f>
        <v>0</v>
      </c>
      <c r="AY15" s="30" t="str" cm="1">
        <f t="array" aca="1" ref="AY15:CS15" ca="1">IF($D15:$AX15=1,D$1:AX$1,"")</f>
        <v/>
      </c>
      <c r="AZ15" s="30" t="str">
        <f ca="1"/>
        <v/>
      </c>
      <c r="BA15" s="30" t="str">
        <f ca="1"/>
        <v/>
      </c>
      <c r="BB15" s="30" t="str">
        <f ca="1"/>
        <v/>
      </c>
      <c r="BC15" s="30" t="str">
        <f ca="1"/>
        <v/>
      </c>
      <c r="BD15" s="30" t="str">
        <f ca="1"/>
        <v/>
      </c>
      <c r="BE15" s="30" t="str">
        <f ca="1"/>
        <v/>
      </c>
      <c r="BF15" s="30" t="str">
        <f ca="1"/>
        <v/>
      </c>
      <c r="BG15" s="30" t="str">
        <f ca="1"/>
        <v/>
      </c>
      <c r="BH15" s="30" t="str">
        <f ca="1"/>
        <v/>
      </c>
      <c r="BI15" s="30" t="str">
        <f ca="1"/>
        <v/>
      </c>
      <c r="BJ15" s="30" t="str">
        <f ca="1"/>
        <v/>
      </c>
      <c r="BK15" s="30" t="str">
        <f ca="1"/>
        <v>Tck</v>
      </c>
      <c r="BL15" s="30" t="str">
        <f ca="1"/>
        <v/>
      </c>
      <c r="BM15" s="30" t="str">
        <f ca="1"/>
        <v/>
      </c>
      <c r="BN15" s="30" t="str">
        <f ca="1"/>
        <v>Ant</v>
      </c>
      <c r="BO15" s="30" t="str">
        <f ca="1"/>
        <v/>
      </c>
      <c r="BP15" s="30" t="str">
        <f ca="1"/>
        <v/>
      </c>
      <c r="BQ15" s="30" t="str">
        <f ca="1"/>
        <v/>
      </c>
      <c r="BR15" s="30" t="str">
        <f ca="1"/>
        <v/>
      </c>
      <c r="BS15" s="30" t="str">
        <f ca="1"/>
        <v/>
      </c>
      <c r="BT15" s="30" t="str">
        <f ca="1"/>
        <v/>
      </c>
      <c r="BU15" s="30" t="str">
        <f ca="1"/>
        <v/>
      </c>
      <c r="BV15" s="30" t="str">
        <f ca="1"/>
        <v>OtB</v>
      </c>
      <c r="BW15" s="30" t="str">
        <f ca="1"/>
        <v>Pos</v>
      </c>
      <c r="BX15" s="30" t="str">
        <f ca="1"/>
        <v/>
      </c>
      <c r="BY15" s="30" t="str">
        <f ca="1"/>
        <v/>
      </c>
      <c r="BZ15" s="30" t="str">
        <f ca="1"/>
        <v/>
      </c>
      <c r="CA15" s="30" t="str">
        <f ca="1"/>
        <v/>
      </c>
      <c r="CB15" s="30" t="str">
        <f ca="1"/>
        <v/>
      </c>
      <c r="CC15" s="30" t="str">
        <f ca="1"/>
        <v/>
      </c>
      <c r="CD15" s="30" t="str">
        <f ca="1"/>
        <v/>
      </c>
      <c r="CE15" s="30" t="str">
        <f ca="1"/>
        <v/>
      </c>
      <c r="CF15" s="30" t="str">
        <f ca="1"/>
        <v/>
      </c>
      <c r="CG15" s="30" t="str">
        <f ca="1"/>
        <v/>
      </c>
      <c r="CH15" s="30" t="str">
        <f ca="1"/>
        <v/>
      </c>
      <c r="CI15" s="30" t="str">
        <f ca="1"/>
        <v/>
      </c>
      <c r="CJ15" s="30" t="str">
        <f ca="1"/>
        <v/>
      </c>
      <c r="CK15" s="30" t="str">
        <f ca="1"/>
        <v/>
      </c>
      <c r="CL15" s="30" t="str">
        <f ca="1"/>
        <v/>
      </c>
      <c r="CM15" s="30" t="str">
        <f ca="1"/>
        <v/>
      </c>
      <c r="CN15" s="30" t="str">
        <f ca="1"/>
        <v/>
      </c>
      <c r="CO15" s="30" t="str">
        <f ca="1"/>
        <v/>
      </c>
      <c r="CP15" s="30" t="str">
        <f ca="1"/>
        <v/>
      </c>
      <c r="CQ15" s="30" t="str">
        <f ca="1"/>
        <v/>
      </c>
      <c r="CR15" s="30" t="str">
        <f ca="1"/>
        <v/>
      </c>
      <c r="CS15" s="30" t="str">
        <f ca="1"/>
        <v/>
      </c>
      <c r="CT15" s="31" cm="1">
        <f t="array" aca="1" ref="CT15" ca="1">SUMPRODUCT(COUNTIF($AY15:$CS15,Training!$C$3:$E$3))</f>
        <v>0</v>
      </c>
      <c r="CU15" s="31" cm="1">
        <f t="array" aca="1" ref="CU15" ca="1">SUMPRODUCT(COUNTIF($AY15:$CS15,Training!$C$4:$E$4))</f>
        <v>1</v>
      </c>
      <c r="CV15" s="31" cm="1">
        <f t="array" aca="1" ref="CV15" ca="1">SUMPRODUCT(COUNTIF($AY15:$CS15,Training!$C$5:$E$5))</f>
        <v>2</v>
      </c>
      <c r="CW15" s="31" cm="1">
        <f t="array" aca="1" ref="CW15" ca="1">SUMPRODUCT(COUNTIF($AY15:$CS15,Training!$C$6:$E$6))</f>
        <v>0</v>
      </c>
      <c r="CX15" s="31" cm="1">
        <f t="array" aca="1" ref="CX15" ca="1">SUMPRODUCT(COUNTIF($AY15:$CS15,Training!$C$7:$E$7))</f>
        <v>0</v>
      </c>
      <c r="CY15" s="31" cm="1">
        <f t="array" aca="1" ref="CY15" ca="1">SUMPRODUCT(COUNTIF($AY15:$CS15,Training!$C$8:$E$8))</f>
        <v>0</v>
      </c>
      <c r="CZ15" s="31" cm="1">
        <f t="array" aca="1" ref="CZ15" ca="1">SUMPRODUCT(COUNTIF($AY15:$CS15,Training!$C$9:$E$9))</f>
        <v>0</v>
      </c>
      <c r="DA15" s="31" cm="1">
        <f t="array" aca="1" ref="DA15" ca="1">SUMPRODUCT(COUNTIF($AY15:$CS15,Training!$C$10:$E$10))</f>
        <v>0</v>
      </c>
      <c r="DB15" s="31" cm="1">
        <f t="array" aca="1" ref="DB15" ca="1">SUMPRODUCT(COUNTIF($AY15:$CS15,Training!$C$11:$E$11))</f>
        <v>0</v>
      </c>
      <c r="DC15" s="31" cm="1">
        <f t="array" aca="1" ref="DC15" ca="1">SUMPRODUCT(COUNTIF($AY15:$CS15,Training!$C$2:$E$2))</f>
        <v>0</v>
      </c>
      <c r="DD15" s="31" cm="1">
        <f t="array" aca="1" ref="DD15" ca="1">SUMPRODUCT(COUNTIF($AY15:$CS15,Training!#REF!))</f>
        <v>0</v>
      </c>
      <c r="DE15" s="31" cm="1">
        <f t="array" aca="1" ref="DE15" ca="1">SUMPRODUCT(COUNTIF($AY15:$CS15,Training!$C$12:$E$12))</f>
        <v>1</v>
      </c>
      <c r="DF15" s="31" cm="1">
        <f t="array" aca="1" ref="DF15" ca="1">SUMPRODUCT(COUNTIF($AY15:$CS15,Training!$C$13:$E$13))</f>
        <v>1</v>
      </c>
      <c r="DG15" s="31" cm="1">
        <f t="array" aca="1" ref="DG15" ca="1">SUMPRODUCT(COUNTIF($AY15:$CS15,Training!$C$14:$E$14))</f>
        <v>0</v>
      </c>
      <c r="DH15" s="31" cm="1">
        <f t="array" aca="1" ref="DH15" ca="1">SUMPRODUCT(COUNTIF($AY15:$CS15,Training!$C$15:$E$15))</f>
        <v>0</v>
      </c>
      <c r="DI15" s="31" cm="1">
        <f t="array" aca="1" ref="DI15" ca="1">SUMPRODUCT(COUNTIF($AY15:$CS15,Training!$C$16:$E$16))</f>
        <v>0</v>
      </c>
      <c r="DJ15" s="30" t="str" cm="1">
        <f t="array" aca="1" ref="DJ15" ca="1">IF(COUNTIF(D15:AX15,1)=0,IF($D15:$AX15=2,D$1:AX$1,""),"")</f>
        <v/>
      </c>
      <c r="FE15" s="31" cm="1">
        <f t="array" aca="1" ref="FE15" ca="1">SUMPRODUCT(COUNTIF($DJ15:$FD15,Training!$C$3:$E$3))</f>
        <v>0</v>
      </c>
      <c r="FF15" s="31" cm="1">
        <f t="array" aca="1" ref="FF15" ca="1">SUMPRODUCT(COUNTIF($DJ15:$FD15,Training!$C$4:$E$4))</f>
        <v>0</v>
      </c>
      <c r="FG15" s="31" cm="1">
        <f t="array" aca="1" ref="FG15" ca="1">SUMPRODUCT(COUNTIF($DJ15:$FD15,Training!$C$5:$E$5))</f>
        <v>0</v>
      </c>
      <c r="FH15" s="31" cm="1">
        <f t="array" aca="1" ref="FH15" ca="1">SUMPRODUCT(COUNTIF($DJ15:$FD15,Training!$C$6:$E$6))</f>
        <v>0</v>
      </c>
      <c r="FI15" s="31" cm="1">
        <f t="array" aca="1" ref="FI15" ca="1">SUMPRODUCT(COUNTIF($DJ15:$FD15,Training!$C$7:$E$7))</f>
        <v>0</v>
      </c>
      <c r="FJ15" s="31" cm="1">
        <f t="array" aca="1" ref="FJ15" ca="1">SUMPRODUCT(COUNTIF($DJ15:$FD15,Training!$C$8:$E$8))</f>
        <v>0</v>
      </c>
      <c r="FK15" s="31" cm="1">
        <f t="array" aca="1" ref="FK15" ca="1">SUMPRODUCT(COUNTIF($DJ15:$FD15,Training!$C$9:$E$9))</f>
        <v>0</v>
      </c>
      <c r="FL15" s="31" cm="1">
        <f t="array" aca="1" ref="FL15" ca="1">SUMPRODUCT(COUNTIF($DJ15:$FD15,Training!$C$10:$E$10))</f>
        <v>0</v>
      </c>
      <c r="FM15" s="31" cm="1">
        <f t="array" aca="1" ref="FM15" ca="1">SUMPRODUCT(COUNTIF($DJ15:$FD15,Training!$C$11:$E$11))</f>
        <v>0</v>
      </c>
      <c r="FN15" s="31" cm="1">
        <f t="array" aca="1" ref="FN15" ca="1">SUMPRODUCT(COUNTIF($DJ15:$FD15,Training!$C$2:$E$2))</f>
        <v>0</v>
      </c>
      <c r="FO15" s="31" cm="1">
        <f t="array" aca="1" ref="FO15" ca="1">SUMPRODUCT(COUNTIF($DJ15:$FD15,Training!#REF!))</f>
        <v>0</v>
      </c>
      <c r="FP15" s="31" cm="1">
        <f t="array" aca="1" ref="FP15" ca="1">SUMPRODUCT(COUNTIF($DJ15:$FD15,Training!$C$12:$E$12))</f>
        <v>0</v>
      </c>
      <c r="FQ15" s="31" cm="1">
        <f t="array" aca="1" ref="FQ15" ca="1">SUMPRODUCT(COUNTIF($DJ15:$FD15,Training!$C$13:$E$13))</f>
        <v>0</v>
      </c>
      <c r="FR15" s="31" cm="1">
        <f t="array" aca="1" ref="FR15" ca="1">SUMPRODUCT(COUNTIF($DJ15:$FD15,Training!$C$14:$E$14))</f>
        <v>0</v>
      </c>
      <c r="FS15" s="31" cm="1">
        <f t="array" aca="1" ref="FS15" ca="1">SUMPRODUCT(COUNTIF($DJ15:$FD15,Training!$C$15:$E$15))</f>
        <v>0</v>
      </c>
      <c r="FT15" s="31" cm="1">
        <f t="array" aca="1" ref="FT15" ca="1">SUMPRODUCT(COUNTIF($DJ15:$FD15,Training!$C$16:$E$16))</f>
        <v>0</v>
      </c>
    </row>
    <row r="16" spans="1:176" x14ac:dyDescent="0.25">
      <c r="A16" s="32" t="str">
        <f>IF(WeightedParse!A16&gt;"",WeightedParse!A16,"")</f>
        <v>Sam Warde</v>
      </c>
      <c r="B16" s="49" t="str">
        <f>IF('Weighted Summary'!A16&gt;"",'Weighted Summary'!F16,"")</f>
        <v>DLP</v>
      </c>
      <c r="C16" s="39" t="str">
        <f t="shared" ca="1" si="0"/>
        <v>Defensive Positioning</v>
      </c>
      <c r="D16" s="37">
        <f ca="1">IF($A16&gt;"",IF(ISERROR(HLOOKUP(D$1,INDIRECT("Roles!$B$"&amp;MATCH($B16,Roles!$A:$A,0)&amp;":$AF$"&amp;MATCH($B16,Roles!$A:$A,0)),1,FALSE))=FALSE,IF(SquadExport!G16&lt;10,1,IF(SquadExport!G16&lt;15,2,IF(SquadExport!G16&lt;=20,3,""))),0),"")</f>
        <v>0</v>
      </c>
      <c r="E16" s="37">
        <f ca="1">IF($A16&gt;"",IF(ISERROR(HLOOKUP(E$1,INDIRECT("Roles!$B$"&amp;MATCH($B16,Roles!$A:$A,0)&amp;":$AF$"&amp;MATCH($B16,Roles!$A:$A,0)),1,FALSE))=FALSE,IF(SquadExport!H16&lt;10,1,IF(SquadExport!H16&lt;15,2,IF(SquadExport!H16&lt;=20,3,""))),0),"")</f>
        <v>0</v>
      </c>
      <c r="F16" s="37">
        <f ca="1">IF($A16&gt;"",IF(ISERROR(HLOOKUP(F$1,INDIRECT("Roles!$B$"&amp;MATCH($B16,Roles!$A:$A,0)&amp;":$AF$"&amp;MATCH($B16,Roles!$A:$A,0)),1,FALSE))=FALSE,IF(SquadExport!I16&lt;10,1,IF(SquadExport!I16&lt;15,2,IF(SquadExport!I16&lt;=20,3,""))),0),"")</f>
        <v>0</v>
      </c>
      <c r="G16" s="37">
        <f ca="1">IF($A16&gt;"",IF(ISERROR(HLOOKUP(G$1,INDIRECT("Roles!$B$"&amp;MATCH($B16,Roles!$A:$A,0)&amp;":$AF$"&amp;MATCH($B16,Roles!$A:$A,0)),1,FALSE))=FALSE,IF(SquadExport!J16&lt;10,1,IF(SquadExport!J16&lt;15,2,IF(SquadExport!J16&lt;=20,3,""))),0),"")</f>
        <v>0</v>
      </c>
      <c r="H16" s="37">
        <f ca="1">IF($A16&gt;"",IF(ISERROR(HLOOKUP(H$1,INDIRECT("Roles!$B$"&amp;MATCH($B16,Roles!$A:$A,0)&amp;":$AF$"&amp;MATCH($B16,Roles!$A:$A,0)),1,FALSE))=FALSE,IF(SquadExport!K16&lt;10,1,IF(SquadExport!K16&lt;15,2,IF(SquadExport!K16&lt;=20,3,""))),0),"")</f>
        <v>2</v>
      </c>
      <c r="I16" s="37">
        <f ca="1">IF($A16&gt;"",IF(ISERROR(HLOOKUP(I$1,INDIRECT("Roles!$B$"&amp;MATCH($B16,Roles!$A:$A,0)&amp;":$AF$"&amp;MATCH($B16,Roles!$A:$A,0)),1,FALSE))=FALSE,IF(SquadExport!L16&lt;10,1,IF(SquadExport!L16&lt;15,2,IF(SquadExport!L16&lt;=20,3,""))),0),"")</f>
        <v>0</v>
      </c>
      <c r="J16" s="37">
        <f ca="1">IF($A16&gt;"",IF(ISERROR(HLOOKUP(J$1,INDIRECT("Roles!$B$"&amp;MATCH($B16,Roles!$A:$A,0)&amp;":$AF$"&amp;MATCH($B16,Roles!$A:$A,0)),1,FALSE))=FALSE,IF(SquadExport!M16&lt;10,1,IF(SquadExport!M16&lt;15,2,IF(SquadExport!M16&lt;=20,3,""))),0),"")</f>
        <v>0</v>
      </c>
      <c r="K16" s="37">
        <f ca="1">IF($A16&gt;"",IF(ISERROR(HLOOKUP(K$1,INDIRECT("Roles!$B$"&amp;MATCH($B16,Roles!$A:$A,0)&amp;":$AF$"&amp;MATCH($B16,Roles!$A:$A,0)),1,FALSE))=FALSE,IF(SquadExport!N16&lt;10,1,IF(SquadExport!N16&lt;15,2,IF(SquadExport!N16&lt;=20,3,""))),0),"")</f>
        <v>0</v>
      </c>
      <c r="L16" s="37">
        <f ca="1">IF($A16&gt;"",IF(ISERROR(HLOOKUP(L$1,INDIRECT("Roles!$B$"&amp;MATCH($B16,Roles!$A:$A,0)&amp;":$AF$"&amp;MATCH($B16,Roles!$A:$A,0)),1,FALSE))=FALSE,IF(SquadExport!O16&lt;10,1,IF(SquadExport!O16&lt;15,2,IF(SquadExport!O16&lt;=20,3,""))),0),"")</f>
        <v>0</v>
      </c>
      <c r="M16" s="37">
        <f ca="1">IF($A16&gt;"",IF(ISERROR(HLOOKUP(M$1,INDIRECT("Roles!$B$"&amp;MATCH($B16,Roles!$A:$A,0)&amp;":$AF$"&amp;MATCH($B16,Roles!$A:$A,0)),1,FALSE))=FALSE,IF(SquadExport!P16&lt;10,1,IF(SquadExport!P16&lt;15,2,IF(SquadExport!P16&lt;=20,3,""))),0),"")</f>
        <v>0</v>
      </c>
      <c r="N16" s="37">
        <f ca="1">IF($A16&gt;"",IF(ISERROR(HLOOKUP(N$1,INDIRECT("Roles!$B$"&amp;MATCH($B16,Roles!$A:$A,0)&amp;":$AF$"&amp;MATCH($B16,Roles!$A:$A,0)),1,FALSE))=FALSE,IF(SquadExport!Q16&lt;10,1,IF(SquadExport!Q16&lt;15,2,IF(SquadExport!Q16&lt;=20,3,""))),0),"")</f>
        <v>2</v>
      </c>
      <c r="O16" s="37">
        <f ca="1">IF($A16&gt;"",IF(ISERROR(HLOOKUP(O$1,INDIRECT("Roles!$B$"&amp;MATCH($B16,Roles!$A:$A,0)&amp;":$AF$"&amp;MATCH($B16,Roles!$A:$A,0)),1,FALSE))=FALSE,IF(SquadExport!R16&lt;10,1,IF(SquadExport!R16&lt;15,2,IF(SquadExport!R16&lt;=20,3,""))),0),"")</f>
        <v>0</v>
      </c>
      <c r="P16" s="37">
        <f ca="1">IF($A16&gt;"",IF(ISERROR(HLOOKUP(P$1,INDIRECT("Roles!$B$"&amp;MATCH($B16,Roles!$A:$A,0)&amp;":$AF$"&amp;MATCH($B16,Roles!$A:$A,0)),1,FALSE))=FALSE,IF(SquadExport!S16&lt;10,1,IF(SquadExport!S16&lt;15,2,IF(SquadExport!S16&lt;=20,3,""))),0),"")</f>
        <v>1</v>
      </c>
      <c r="Q16" s="37">
        <f ca="1">IF($A16&gt;"",IF(ISERROR(HLOOKUP(Q$1,INDIRECT("Roles!$B$"&amp;MATCH($B16,Roles!$A:$A,0)&amp;":$AF$"&amp;MATCH($B16,Roles!$A:$A,0)),1,FALSE))=FALSE,IF(SquadExport!T16&lt;10,1,IF(SquadExport!T16&lt;15,2,IF(SquadExport!T16&lt;=20,3,""))),0),"")</f>
        <v>2</v>
      </c>
      <c r="R16" s="37">
        <f ca="1">IF($A16&gt;"",IF(ISERROR(HLOOKUP(R$1,INDIRECT("Roles!$B$"&amp;MATCH($B16,Roles!$A:$A,0)&amp;":$AF$"&amp;MATCH($B16,Roles!$A:$A,0)),1,FALSE))=FALSE,IF(SquadExport!U16&lt;10,1,IF(SquadExport!U16&lt;15,2,IF(SquadExport!U16&lt;=20,3,""))),0),"")</f>
        <v>0</v>
      </c>
      <c r="S16" s="37">
        <f ca="1">IF($A16&gt;"",IF(ISERROR(HLOOKUP(S$1,INDIRECT("Roles!$B$"&amp;MATCH($B16,Roles!$A:$A,0)&amp;":$AF$"&amp;MATCH($B16,Roles!$A:$A,0)),1,FALSE))=FALSE,IF(SquadExport!V16&lt;10,1,IF(SquadExport!V16&lt;15,2,IF(SquadExport!V16&lt;=20,3,""))),0),"")</f>
        <v>2</v>
      </c>
      <c r="T16" s="37">
        <f ca="1">IF($A16&gt;"",IF(ISERROR(HLOOKUP(T$1,INDIRECT("Roles!$B$"&amp;MATCH($B16,Roles!$A:$A,0)&amp;":$AF$"&amp;MATCH($B16,Roles!$A:$A,0)),1,FALSE))=FALSE,IF(SquadExport!W16&lt;10,1,IF(SquadExport!W16&lt;15,2,IF(SquadExport!W16&lt;=20,3,""))),0),"")</f>
        <v>0</v>
      </c>
      <c r="U16" s="37">
        <f ca="1">IF($A16&gt;"",IF(ISERROR(HLOOKUP(U$1,INDIRECT("Roles!$B$"&amp;MATCH($B16,Roles!$A:$A,0)&amp;":$AF$"&amp;MATCH($B16,Roles!$A:$A,0)),1,FALSE))=FALSE,IF(SquadExport!X16&lt;10,1,IF(SquadExport!X16&lt;15,2,IF(SquadExport!X16&lt;=20,3,""))),0),"")</f>
        <v>2</v>
      </c>
      <c r="V16" s="37">
        <f ca="1">IF($A16&gt;"",IF(ISERROR(HLOOKUP(V$1,INDIRECT("Roles!$B$"&amp;MATCH($B16,Roles!$A:$A,0)&amp;":$AF$"&amp;MATCH($B16,Roles!$A:$A,0)),1,FALSE))=FALSE,IF(SquadExport!Y16&lt;10,1,IF(SquadExport!Y16&lt;15,2,IF(SquadExport!Y16&lt;=20,3,""))),0),"")</f>
        <v>0</v>
      </c>
      <c r="W16" s="37">
        <f ca="1">IF($A16&gt;"",IF(ISERROR(HLOOKUP(W$1,INDIRECT("Roles!$B$"&amp;MATCH($B16,Roles!$A:$A,0)&amp;":$AF$"&amp;MATCH($B16,Roles!$A:$A,0)),1,FALSE))=FALSE,IF(SquadExport!Z16&lt;10,1,IF(SquadExport!Z16&lt;15,2,IF(SquadExport!Z16&lt;=20,3,""))),0),"")</f>
        <v>1</v>
      </c>
      <c r="X16" s="37">
        <f ca="1">IF($A16&gt;"",IF(ISERROR(HLOOKUP(X$1,INDIRECT("Roles!$B$"&amp;MATCH($B16,Roles!$A:$A,0)&amp;":$AF$"&amp;MATCH($B16,Roles!$A:$A,0)),1,FALSE))=FALSE,IF(SquadExport!AA16&lt;10,1,IF(SquadExport!AA16&lt;15,2,IF(SquadExport!AA16&lt;=20,3,""))),0),"")</f>
        <v>0</v>
      </c>
      <c r="Y16" s="37">
        <f ca="1">IF($A16&gt;"",IF(ISERROR(HLOOKUP(Y$1,INDIRECT("Roles!$B$"&amp;MATCH($B16,Roles!$A:$A,0)&amp;":$AF$"&amp;MATCH($B16,Roles!$A:$A,0)),1,FALSE))=FALSE,IF(SquadExport!AB16&lt;10,1,IF(SquadExport!AB16&lt;15,2,IF(SquadExport!AB16&lt;=20,3,""))),0),"")</f>
        <v>0</v>
      </c>
      <c r="Z16" s="37">
        <f ca="1">IF($A16&gt;"",IF(ISERROR(HLOOKUP(Z$1,INDIRECT("Roles!$B$"&amp;MATCH($B16,Roles!$A:$A,0)&amp;":$AF$"&amp;MATCH($B16,Roles!$A:$A,0)),1,FALSE))=FALSE,IF(SquadExport!AC16&lt;10,1,IF(SquadExport!AC16&lt;15,2,IF(SquadExport!AC16&lt;=20,3,""))),0),"")</f>
        <v>0</v>
      </c>
      <c r="AA16" s="37">
        <f ca="1">IF($A16&gt;"",IF(ISERROR(HLOOKUP(AA$1,INDIRECT("Roles!$B$"&amp;MATCH($B16,Roles!$A:$A,0)&amp;":$AF$"&amp;MATCH($B16,Roles!$A:$A,0)),1,FALSE))=FALSE,IF(SquadExport!AD16&lt;10,1,IF(SquadExport!AD16&lt;15,2,IF(SquadExport!AD16&lt;=20,3,""))),0),"")</f>
        <v>0</v>
      </c>
      <c r="AB16" s="37">
        <f ca="1">IF($A16&gt;"",IF(ISERROR(HLOOKUP(AB$1,INDIRECT("Roles!$B$"&amp;MATCH($B16,Roles!$A:$A,0)&amp;":$AF$"&amp;MATCH($B16,Roles!$A:$A,0)),1,FALSE))=FALSE,IF(SquadExport!AE16&lt;10,1,IF(SquadExport!AE16&lt;15,2,IF(SquadExport!AE16&lt;=20,3,""))),0),"")</f>
        <v>2</v>
      </c>
      <c r="AC16" s="37">
        <f ca="1">IF($A16&gt;"",IF(ISERROR(HLOOKUP(AC$1,INDIRECT("Roles!$B$"&amp;MATCH($B16,Roles!$A:$A,0)&amp;":$AF$"&amp;MATCH($B16,Roles!$A:$A,0)),1,FALSE))=FALSE,IF(SquadExport!AF16&lt;10,1,IF(SquadExport!AF16&lt;15,2,IF(SquadExport!AF16&lt;=20,3,""))),0),"")</f>
        <v>2</v>
      </c>
      <c r="AD16" s="37">
        <f ca="1">IF($A16&gt;"",IF(ISERROR(HLOOKUP(AD$1,INDIRECT("Roles!$B$"&amp;MATCH($B16,Roles!$A:$A,0)&amp;":$AF$"&amp;MATCH($B16,Roles!$A:$A,0)),1,FALSE))=FALSE,IF(SquadExport!AG16&lt;10,1,IF(SquadExport!AG16&lt;15,2,IF(SquadExport!AG16&lt;=20,3,""))),0),"")</f>
        <v>1</v>
      </c>
      <c r="AE16" s="37">
        <f ca="1">IF($A16&gt;"",IF(ISERROR(HLOOKUP(AE$1,INDIRECT("Roles!$B$"&amp;MATCH($B16,Roles!$A:$A,0)&amp;":$AF$"&amp;MATCH($B16,Roles!$A:$A,0)),1,FALSE))=FALSE,IF(SquadExport!AH16&lt;10,1,IF(SquadExport!AH16&lt;15,2,IF(SquadExport!AH16&lt;=20,3,""))),0),"")</f>
        <v>2</v>
      </c>
      <c r="AF16" s="37">
        <f ca="1">IF($A16&gt;"",IF(ISERROR(HLOOKUP(AF$1,INDIRECT("Roles!$B$"&amp;MATCH($B16,Roles!$A:$A,0)&amp;":$AF$"&amp;MATCH($B16,Roles!$A:$A,0)),1,FALSE))=FALSE,IF(SquadExport!AI16&lt;10,1,IF(SquadExport!AI16&lt;15,2,IF(SquadExport!AI16&lt;=20,3,""))),0),"")</f>
        <v>0</v>
      </c>
      <c r="AG16" s="37">
        <f ca="1">IF($A16&gt;"",IF(ISERROR(HLOOKUP(AG$1,INDIRECT("Roles!$B$"&amp;MATCH($B16,Roles!$A:$A,0)&amp;":$AF$"&amp;MATCH($B16,Roles!$A:$A,0)),1,FALSE))=FALSE,IF(SquadExport!AJ16&lt;10,1,IF(SquadExport!AJ16&lt;15,2,IF(SquadExport!AJ16&lt;=20,3,""))),0),"")</f>
        <v>0</v>
      </c>
      <c r="AH16" s="37">
        <f ca="1">IF($A16&gt;"",IF(ISERROR(HLOOKUP(AH$1,INDIRECT("Roles!$B$"&amp;MATCH($B16,Roles!$A:$A,0)&amp;":$AF$"&amp;MATCH($B16,Roles!$A:$A,0)),1,FALSE))=FALSE,IF(SquadExport!AK16&lt;10,1,IF(SquadExport!AK16&lt;15,2,IF(SquadExport!AK16&lt;=20,3,""))),0),"")</f>
        <v>1</v>
      </c>
      <c r="AI16" s="37">
        <f ca="1">IF($A16&gt;"",IF(ISERROR(HLOOKUP(AI$1,INDIRECT("Roles!$B$"&amp;MATCH($B16,Roles!$A:$A,0)&amp;":$AF$"&amp;MATCH($B16,Roles!$A:$A,0)),1,FALSE))=FALSE,IF(SquadExport!AL16&lt;10,1,IF(SquadExport!AL16&lt;15,2,IF(SquadExport!AL16&lt;=20,3,""))),0),"")</f>
        <v>0</v>
      </c>
      <c r="AJ16" s="37">
        <f ca="1">IF($A16&gt;"",IF(ISERROR(HLOOKUP(AJ$1,INDIRECT("Roles!$B$"&amp;MATCH($B16,Roles!$A:$A,0)&amp;":$AF$"&amp;MATCH($B16,Roles!$A:$A,0)),1,FALSE))=FALSE,IF(SquadExport!AM16&lt;10,1,IF(SquadExport!AM16&lt;15,2,IF(SquadExport!AM16&lt;=20,3,""))),0),"")</f>
        <v>0</v>
      </c>
      <c r="AK16" s="37">
        <f ca="1">IF($A16&gt;"",IF(ISERROR(HLOOKUP(AK$1,INDIRECT("Roles!$B$"&amp;MATCH($B16,Roles!$A:$A,0)&amp;":$AF$"&amp;MATCH($B16,Roles!$A:$A,0)),1,FALSE))=FALSE,IF(SquadExport!AN16&lt;10,1,IF(SquadExport!AN16&lt;15,2,IF(SquadExport!AN16&lt;=20,3,""))),0),"")</f>
        <v>0</v>
      </c>
      <c r="AL16" s="37">
        <f ca="1">IF($A16&gt;"",IF(ISERROR(HLOOKUP(AL$1,INDIRECT("Roles!$B$"&amp;MATCH($B16,Roles!$A:$A,0)&amp;":$AF$"&amp;MATCH($B16,Roles!$A:$A,0)),1,FALSE))=FALSE,IF(SquadExport!AO16&lt;10,1,IF(SquadExport!AO16&lt;15,2,IF(SquadExport!AO16&lt;=20,3,""))),0),"")</f>
        <v>0</v>
      </c>
      <c r="AM16" s="37">
        <f ca="1">IF($A16&gt;"",IF(ISERROR(HLOOKUP(AM$1,INDIRECT("Roles!$B$"&amp;MATCH($B16,Roles!$A:$A,0)&amp;":$AF$"&amp;MATCH($B16,Roles!$A:$A,0)),1,FALSE))=FALSE,IF(SquadExport!AP16&lt;10,1,IF(SquadExport!AP16&lt;15,2,IF(SquadExport!AP16&lt;=20,3,""))),0),"")</f>
        <v>0</v>
      </c>
      <c r="AN16" s="37">
        <f ca="1">IF($A16&gt;"",IF(ISERROR(HLOOKUP(AN$1,INDIRECT("Roles!$B$"&amp;MATCH($B16,Roles!$A:$A,0)&amp;":$AF$"&amp;MATCH($B16,Roles!$A:$A,0)),1,FALSE))=FALSE,IF(SquadExport!AQ16&lt;10,1,IF(SquadExport!AQ16&lt;15,2,IF(SquadExport!AQ16&lt;=20,3,""))),0),"")</f>
        <v>0</v>
      </c>
      <c r="AO16" s="37">
        <f ca="1">IF($A16&gt;"",IF(ISERROR(HLOOKUP(AO$1,INDIRECT("Roles!$B$"&amp;MATCH($B16,Roles!$A:$A,0)&amp;":$AF$"&amp;MATCH($B16,Roles!$A:$A,0)),1,FALSE))=FALSE,IF(SquadExport!AR16&lt;10,1,IF(SquadExport!AR16&lt;15,2,IF(SquadExport!AR16&lt;=20,3,""))),0),"")</f>
        <v>0</v>
      </c>
      <c r="AP16" s="37">
        <f ca="1">IF($A16&gt;"",IF(ISERROR(HLOOKUP(AP$1,INDIRECT("Roles!$B$"&amp;MATCH($B16,Roles!$A:$A,0)&amp;":$AF$"&amp;MATCH($B16,Roles!$A:$A,0)),1,FALSE))=FALSE,IF(SquadExport!AS16&lt;10,1,IF(SquadExport!AS16&lt;15,2,IF(SquadExport!AS16&lt;=20,3,""))),0),"")</f>
        <v>0</v>
      </c>
      <c r="AQ16" s="37">
        <f ca="1">IF($A16&gt;"",IF(ISERROR(HLOOKUP(AQ$1,INDIRECT("Roles!$B$"&amp;MATCH($B16,Roles!$A:$A,0)&amp;":$AF$"&amp;MATCH($B16,Roles!$A:$A,0)),1,FALSE))=FALSE,IF(SquadExport!AT16&lt;10,1,IF(SquadExport!AT16&lt;15,2,IF(SquadExport!AT16&lt;=20,3,""))),0),"")</f>
        <v>0</v>
      </c>
      <c r="AR16" s="37">
        <f ca="1">IF($A16&gt;"",IF(ISERROR(HLOOKUP(AR$1,INDIRECT("Roles!$B$"&amp;MATCH($B16,Roles!$A:$A,0)&amp;":$AF$"&amp;MATCH($B16,Roles!$A:$A,0)),1,FALSE))=FALSE,IF(SquadExport!AU16&lt;10,1,IF(SquadExport!AU16&lt;15,2,IF(SquadExport!AU16&lt;=20,3,""))),0),"")</f>
        <v>0</v>
      </c>
      <c r="AS16" s="37">
        <f ca="1">IF($A16&gt;"",IF(ISERROR(HLOOKUP(AS$1,INDIRECT("Roles!$B$"&amp;MATCH($B16,Roles!$A:$A,0)&amp;":$AF$"&amp;MATCH($B16,Roles!$A:$A,0)),1,FALSE))=FALSE,IF(SquadExport!AV16&lt;10,1,IF(SquadExport!AV16&lt;15,2,IF(SquadExport!AV16&lt;=20,3,""))),0),"")</f>
        <v>0</v>
      </c>
      <c r="AT16" s="37">
        <f ca="1">IF($A16&gt;"",IF(ISERROR(HLOOKUP(AT$1,INDIRECT("Roles!$B$"&amp;MATCH($B16,Roles!$A:$A,0)&amp;":$AF$"&amp;MATCH($B16,Roles!$A:$A,0)),1,FALSE))=FALSE,IF(SquadExport!AW16&lt;10,1,IF(SquadExport!AW16&lt;15,2,IF(SquadExport!AW16&lt;=20,3,""))),0),"")</f>
        <v>0</v>
      </c>
      <c r="AU16" s="37">
        <f ca="1">IF($A16&gt;"",IF(ISERROR(HLOOKUP(AU$1,INDIRECT("Roles!$B$"&amp;MATCH($B16,Roles!$A:$A,0)&amp;":$AF$"&amp;MATCH($B16,Roles!$A:$A,0)),1,FALSE))=FALSE,IF(SquadExport!AX16&lt;10,1,IF(SquadExport!AX16&lt;15,2,IF(SquadExport!AX16&lt;=20,3,""))),0),"")</f>
        <v>0</v>
      </c>
      <c r="AV16" s="37">
        <f ca="1">IF($A16&gt;"",IF(ISERROR(HLOOKUP(AV$1,INDIRECT("Roles!$B$"&amp;MATCH($B16,Roles!$A:$A,0)&amp;":$AF$"&amp;MATCH($B16,Roles!$A:$A,0)),1,FALSE))=FALSE,IF(SquadExport!AY16&lt;10,1,IF(SquadExport!AY16&lt;15,2,IF(SquadExport!AY16&lt;=20,3,""))),0),"")</f>
        <v>0</v>
      </c>
      <c r="AW16" s="37">
        <f ca="1">IF($A16&gt;"",IF(ISERROR(HLOOKUP(AW$1,INDIRECT("Roles!$B$"&amp;MATCH($B16,Roles!$A:$A,0)&amp;":$AF$"&amp;MATCH($B16,Roles!$A:$A,0)),1,FALSE))=FALSE,IF(SquadExport!AZ16&lt;10,1,IF(SquadExport!AZ16&lt;15,2,IF(SquadExport!AZ16&lt;=20,3,""))),0),"")</f>
        <v>0</v>
      </c>
      <c r="AX16" s="37">
        <f ca="1">IF($A16&gt;"",IF(ISERROR(HLOOKUP(AX$1,INDIRECT("Roles!$B$"&amp;MATCH($B16,Roles!$A:$A,0)&amp;":$AF$"&amp;MATCH($B16,Roles!$A:$A,0)),1,FALSE))=FALSE,IF(SquadExport!BA16&lt;10,1,IF(SquadExport!BA16&lt;15,2,IF(SquadExport!BA16&lt;=20,3,""))),0),"")</f>
        <v>0</v>
      </c>
      <c r="AY16" s="30" t="str" cm="1">
        <f t="array" aca="1" ref="AY16:CS16" ca="1">IF($D16:$AX16=1,D$1:AX$1,"")</f>
        <v/>
      </c>
      <c r="AZ16" s="30" t="str">
        <f ca="1"/>
        <v/>
      </c>
      <c r="BA16" s="30" t="str">
        <f ca="1"/>
        <v/>
      </c>
      <c r="BB16" s="30" t="str">
        <f ca="1"/>
        <v/>
      </c>
      <c r="BC16" s="30" t="str">
        <f ca="1"/>
        <v/>
      </c>
      <c r="BD16" s="30" t="str">
        <f ca="1"/>
        <v/>
      </c>
      <c r="BE16" s="30" t="str">
        <f ca="1"/>
        <v/>
      </c>
      <c r="BF16" s="30" t="str">
        <f ca="1"/>
        <v/>
      </c>
      <c r="BG16" s="30" t="str">
        <f ca="1"/>
        <v/>
      </c>
      <c r="BH16" s="30" t="str">
        <f ca="1"/>
        <v/>
      </c>
      <c r="BI16" s="30" t="str">
        <f ca="1"/>
        <v/>
      </c>
      <c r="BJ16" s="30" t="str">
        <f ca="1"/>
        <v/>
      </c>
      <c r="BK16" s="30" t="str">
        <f ca="1"/>
        <v>Tck</v>
      </c>
      <c r="BL16" s="30" t="str">
        <f ca="1"/>
        <v/>
      </c>
      <c r="BM16" s="30" t="str">
        <f ca="1"/>
        <v/>
      </c>
      <c r="BN16" s="30" t="str">
        <f ca="1"/>
        <v/>
      </c>
      <c r="BO16" s="30" t="str">
        <f ca="1"/>
        <v/>
      </c>
      <c r="BP16" s="30" t="str">
        <f ca="1"/>
        <v/>
      </c>
      <c r="BQ16" s="30" t="str">
        <f ca="1"/>
        <v/>
      </c>
      <c r="BR16" s="30" t="str">
        <f ca="1"/>
        <v>Dec</v>
      </c>
      <c r="BS16" s="30" t="str">
        <f ca="1"/>
        <v/>
      </c>
      <c r="BT16" s="30" t="str">
        <f ca="1"/>
        <v/>
      </c>
      <c r="BU16" s="30" t="str">
        <f ca="1"/>
        <v/>
      </c>
      <c r="BV16" s="30" t="str">
        <f ca="1"/>
        <v/>
      </c>
      <c r="BW16" s="30" t="str">
        <f ca="1"/>
        <v/>
      </c>
      <c r="BX16" s="30" t="str">
        <f ca="1"/>
        <v/>
      </c>
      <c r="BY16" s="30" t="str">
        <f ca="1"/>
        <v>Vis</v>
      </c>
      <c r="BZ16" s="30" t="str">
        <f ca="1"/>
        <v/>
      </c>
      <c r="CA16" s="30" t="str">
        <f ca="1"/>
        <v/>
      </c>
      <c r="CB16" s="30" t="str">
        <f ca="1"/>
        <v/>
      </c>
      <c r="CC16" s="30" t="str">
        <f ca="1"/>
        <v>Bal</v>
      </c>
      <c r="CD16" s="30" t="str">
        <f ca="1"/>
        <v/>
      </c>
      <c r="CE16" s="30" t="str">
        <f ca="1"/>
        <v/>
      </c>
      <c r="CF16" s="30" t="str">
        <f ca="1"/>
        <v/>
      </c>
      <c r="CG16" s="30" t="str">
        <f ca="1"/>
        <v/>
      </c>
      <c r="CH16" s="30" t="str">
        <f ca="1"/>
        <v/>
      </c>
      <c r="CI16" s="30" t="str">
        <f ca="1"/>
        <v/>
      </c>
      <c r="CJ16" s="30" t="str">
        <f ca="1"/>
        <v/>
      </c>
      <c r="CK16" s="30" t="str">
        <f ca="1"/>
        <v/>
      </c>
      <c r="CL16" s="30" t="str">
        <f ca="1"/>
        <v/>
      </c>
      <c r="CM16" s="30" t="str">
        <f ca="1"/>
        <v/>
      </c>
      <c r="CN16" s="30" t="str">
        <f ca="1"/>
        <v/>
      </c>
      <c r="CO16" s="30" t="str">
        <f ca="1"/>
        <v/>
      </c>
      <c r="CP16" s="30" t="str">
        <f ca="1"/>
        <v/>
      </c>
      <c r="CQ16" s="30" t="str">
        <f ca="1"/>
        <v/>
      </c>
      <c r="CR16" s="30" t="str">
        <f ca="1"/>
        <v/>
      </c>
      <c r="CS16" s="30" t="str">
        <f ca="1"/>
        <v/>
      </c>
      <c r="CT16" s="31" cm="1">
        <f t="array" aca="1" ref="CT16" ca="1">SUMPRODUCT(COUNTIF($AY16:$CS16,Training!$C$3:$E$3))</f>
        <v>0</v>
      </c>
      <c r="CU16" s="31" cm="1">
        <f t="array" aca="1" ref="CU16" ca="1">SUMPRODUCT(COUNTIF($AY16:$CS16,Training!$C$4:$E$4))</f>
        <v>1</v>
      </c>
      <c r="CV16" s="31" cm="1">
        <f t="array" aca="1" ref="CV16" ca="1">SUMPRODUCT(COUNTIF($AY16:$CS16,Training!$C$5:$E$5))</f>
        <v>1</v>
      </c>
      <c r="CW16" s="31" cm="1">
        <f t="array" aca="1" ref="CW16" ca="1">SUMPRODUCT(COUNTIF($AY16:$CS16,Training!$C$6:$E$6))</f>
        <v>1</v>
      </c>
      <c r="CX16" s="31" cm="1">
        <f t="array" aca="1" ref="CX16" ca="1">SUMPRODUCT(COUNTIF($AY16:$CS16,Training!$C$7:$E$7))</f>
        <v>0</v>
      </c>
      <c r="CY16" s="31" cm="1">
        <f t="array" aca="1" ref="CY16" ca="1">SUMPRODUCT(COUNTIF($AY16:$CS16,Training!$C$8:$E$8))</f>
        <v>1</v>
      </c>
      <c r="CZ16" s="31" cm="1">
        <f t="array" aca="1" ref="CZ16" ca="1">SUMPRODUCT(COUNTIF($AY16:$CS16,Training!$C$9:$E$9))</f>
        <v>0</v>
      </c>
      <c r="DA16" s="31" cm="1">
        <f t="array" aca="1" ref="DA16" ca="1">SUMPRODUCT(COUNTIF($AY16:$CS16,Training!$C$10:$E$10))</f>
        <v>0</v>
      </c>
      <c r="DB16" s="31" cm="1">
        <f t="array" aca="1" ref="DB16" ca="1">SUMPRODUCT(COUNTIF($AY16:$CS16,Training!$C$11:$E$11))</f>
        <v>0</v>
      </c>
      <c r="DC16" s="31" cm="1">
        <f t="array" aca="1" ref="DC16" ca="1">SUMPRODUCT(COUNTIF($AY16:$CS16,Training!$C$2:$E$2))</f>
        <v>0</v>
      </c>
      <c r="DD16" s="31" cm="1">
        <f t="array" aca="1" ref="DD16" ca="1">SUMPRODUCT(COUNTIF($AY16:$CS16,Training!#REF!))</f>
        <v>0</v>
      </c>
      <c r="DE16" s="31" cm="1">
        <f t="array" aca="1" ref="DE16" ca="1">SUMPRODUCT(COUNTIF($AY16:$CS16,Training!$C$12:$E$12))</f>
        <v>0</v>
      </c>
      <c r="DF16" s="31" cm="1">
        <f t="array" aca="1" ref="DF16" ca="1">SUMPRODUCT(COUNTIF($AY16:$CS16,Training!$C$13:$E$13))</f>
        <v>1</v>
      </c>
      <c r="DG16" s="31" cm="1">
        <f t="array" aca="1" ref="DG16" ca="1">SUMPRODUCT(COUNTIF($AY16:$CS16,Training!$C$14:$E$14))</f>
        <v>0</v>
      </c>
      <c r="DH16" s="31" cm="1">
        <f t="array" aca="1" ref="DH16" ca="1">SUMPRODUCT(COUNTIF($AY16:$CS16,Training!$C$15:$E$15))</f>
        <v>0</v>
      </c>
      <c r="DI16" s="31" cm="1">
        <f t="array" aca="1" ref="DI16" ca="1">SUMPRODUCT(COUNTIF($AY16:$CS16,Training!$C$16:$E$16))</f>
        <v>0</v>
      </c>
      <c r="DJ16" s="30" t="str" cm="1">
        <f t="array" aca="1" ref="DJ16" ca="1">IF(COUNTIF(D16:AX16,1)=0,IF($D16:$AX16=2,D$1:AX$1,""),"")</f>
        <v/>
      </c>
      <c r="FE16" s="31" cm="1">
        <f t="array" aca="1" ref="FE16" ca="1">SUMPRODUCT(COUNTIF($DJ16:$FD16,Training!$C$3:$E$3))</f>
        <v>0</v>
      </c>
      <c r="FF16" s="31" cm="1">
        <f t="array" aca="1" ref="FF16" ca="1">SUMPRODUCT(COUNTIF($DJ16:$FD16,Training!$C$4:$E$4))</f>
        <v>0</v>
      </c>
      <c r="FG16" s="31" cm="1">
        <f t="array" aca="1" ref="FG16" ca="1">SUMPRODUCT(COUNTIF($DJ16:$FD16,Training!$C$5:$E$5))</f>
        <v>0</v>
      </c>
      <c r="FH16" s="31" cm="1">
        <f t="array" aca="1" ref="FH16" ca="1">SUMPRODUCT(COUNTIF($DJ16:$FD16,Training!$C$6:$E$6))</f>
        <v>0</v>
      </c>
      <c r="FI16" s="31" cm="1">
        <f t="array" aca="1" ref="FI16" ca="1">SUMPRODUCT(COUNTIF($DJ16:$FD16,Training!$C$7:$E$7))</f>
        <v>0</v>
      </c>
      <c r="FJ16" s="31" cm="1">
        <f t="array" aca="1" ref="FJ16" ca="1">SUMPRODUCT(COUNTIF($DJ16:$FD16,Training!$C$8:$E$8))</f>
        <v>0</v>
      </c>
      <c r="FK16" s="31" cm="1">
        <f t="array" aca="1" ref="FK16" ca="1">SUMPRODUCT(COUNTIF($DJ16:$FD16,Training!$C$9:$E$9))</f>
        <v>0</v>
      </c>
      <c r="FL16" s="31" cm="1">
        <f t="array" aca="1" ref="FL16" ca="1">SUMPRODUCT(COUNTIF($DJ16:$FD16,Training!$C$10:$E$10))</f>
        <v>0</v>
      </c>
      <c r="FM16" s="31" cm="1">
        <f t="array" aca="1" ref="FM16" ca="1">SUMPRODUCT(COUNTIF($DJ16:$FD16,Training!$C$11:$E$11))</f>
        <v>0</v>
      </c>
      <c r="FN16" s="31" cm="1">
        <f t="array" aca="1" ref="FN16" ca="1">SUMPRODUCT(COUNTIF($DJ16:$FD16,Training!$C$2:$E$2))</f>
        <v>0</v>
      </c>
      <c r="FO16" s="31" cm="1">
        <f t="array" aca="1" ref="FO16" ca="1">SUMPRODUCT(COUNTIF($DJ16:$FD16,Training!#REF!))</f>
        <v>0</v>
      </c>
      <c r="FP16" s="31" cm="1">
        <f t="array" aca="1" ref="FP16" ca="1">SUMPRODUCT(COUNTIF($DJ16:$FD16,Training!$C$12:$E$12))</f>
        <v>0</v>
      </c>
      <c r="FQ16" s="31" cm="1">
        <f t="array" aca="1" ref="FQ16" ca="1">SUMPRODUCT(COUNTIF($DJ16:$FD16,Training!$C$13:$E$13))</f>
        <v>0</v>
      </c>
      <c r="FR16" s="31" cm="1">
        <f t="array" aca="1" ref="FR16" ca="1">SUMPRODUCT(COUNTIF($DJ16:$FD16,Training!$C$14:$E$14))</f>
        <v>0</v>
      </c>
      <c r="FS16" s="31" cm="1">
        <f t="array" aca="1" ref="FS16" ca="1">SUMPRODUCT(COUNTIF($DJ16:$FD16,Training!$C$15:$E$15))</f>
        <v>0</v>
      </c>
      <c r="FT16" s="31" cm="1">
        <f t="array" aca="1" ref="FT16" ca="1">SUMPRODUCT(COUNTIF($DJ16:$FD16,Training!$C$16:$E$16))</f>
        <v>0</v>
      </c>
    </row>
    <row r="17" spans="1:176" x14ac:dyDescent="0.25">
      <c r="A17" s="32" t="str">
        <f>IF(WeightedParse!A17&gt;"",WeightedParse!A17,"")</f>
        <v>Joe Collins</v>
      </c>
      <c r="B17" s="49" t="str">
        <f>IF('Weighted Summary'!A17&gt;"",'Weighted Summary'!F17,"")</f>
        <v>CAR</v>
      </c>
      <c r="C17" s="39" t="str">
        <f t="shared" ca="1" si="0"/>
        <v>Defensive Positioning</v>
      </c>
      <c r="D17" s="37">
        <f ca="1">IF($A17&gt;"",IF(ISERROR(HLOOKUP(D$1,INDIRECT("Roles!$B$"&amp;MATCH($B17,Roles!$A:$A,0)&amp;":$AF$"&amp;MATCH($B17,Roles!$A:$A,0)),1,FALSE))=FALSE,IF(SquadExport!G17&lt;10,1,IF(SquadExport!G17&lt;15,2,IF(SquadExport!G17&lt;=20,3,""))),0),"")</f>
        <v>0</v>
      </c>
      <c r="E17" s="37">
        <f ca="1">IF($A17&gt;"",IF(ISERROR(HLOOKUP(E$1,INDIRECT("Roles!$B$"&amp;MATCH($B17,Roles!$A:$A,0)&amp;":$AF$"&amp;MATCH($B17,Roles!$A:$A,0)),1,FALSE))=FALSE,IF(SquadExport!H17&lt;10,1,IF(SquadExport!H17&lt;15,2,IF(SquadExport!H17&lt;=20,3,""))),0),"")</f>
        <v>0</v>
      </c>
      <c r="F17" s="37">
        <f ca="1">IF($A17&gt;"",IF(ISERROR(HLOOKUP(F$1,INDIRECT("Roles!$B$"&amp;MATCH($B17,Roles!$A:$A,0)&amp;":$AF$"&amp;MATCH($B17,Roles!$A:$A,0)),1,FALSE))=FALSE,IF(SquadExport!I17&lt;10,1,IF(SquadExport!I17&lt;15,2,IF(SquadExport!I17&lt;=20,3,""))),0),"")</f>
        <v>0</v>
      </c>
      <c r="G17" s="37">
        <f ca="1">IF($A17&gt;"",IF(ISERROR(HLOOKUP(G$1,INDIRECT("Roles!$B$"&amp;MATCH($B17,Roles!$A:$A,0)&amp;":$AF$"&amp;MATCH($B17,Roles!$A:$A,0)),1,FALSE))=FALSE,IF(SquadExport!J17&lt;10,1,IF(SquadExport!J17&lt;15,2,IF(SquadExport!J17&lt;=20,3,""))),0),"")</f>
        <v>0</v>
      </c>
      <c r="H17" s="37">
        <f ca="1">IF($A17&gt;"",IF(ISERROR(HLOOKUP(H$1,INDIRECT("Roles!$B$"&amp;MATCH($B17,Roles!$A:$A,0)&amp;":$AF$"&amp;MATCH($B17,Roles!$A:$A,0)),1,FALSE))=FALSE,IF(SquadExport!K17&lt;10,1,IF(SquadExport!K17&lt;15,2,IF(SquadExport!K17&lt;=20,3,""))),0),"")</f>
        <v>2</v>
      </c>
      <c r="I17" s="37">
        <f ca="1">IF($A17&gt;"",IF(ISERROR(HLOOKUP(I$1,INDIRECT("Roles!$B$"&amp;MATCH($B17,Roles!$A:$A,0)&amp;":$AF$"&amp;MATCH($B17,Roles!$A:$A,0)),1,FALSE))=FALSE,IF(SquadExport!L17&lt;10,1,IF(SquadExport!L17&lt;15,2,IF(SquadExport!L17&lt;=20,3,""))),0),"")</f>
        <v>0</v>
      </c>
      <c r="J17" s="37">
        <f ca="1">IF($A17&gt;"",IF(ISERROR(HLOOKUP(J$1,INDIRECT("Roles!$B$"&amp;MATCH($B17,Roles!$A:$A,0)&amp;":$AF$"&amp;MATCH($B17,Roles!$A:$A,0)),1,FALSE))=FALSE,IF(SquadExport!M17&lt;10,1,IF(SquadExport!M17&lt;15,2,IF(SquadExport!M17&lt;=20,3,""))),0),"")</f>
        <v>0</v>
      </c>
      <c r="K17" s="37">
        <f ca="1">IF($A17&gt;"",IF(ISERROR(HLOOKUP(K$1,INDIRECT("Roles!$B$"&amp;MATCH($B17,Roles!$A:$A,0)&amp;":$AF$"&amp;MATCH($B17,Roles!$A:$A,0)),1,FALSE))=FALSE,IF(SquadExport!N17&lt;10,1,IF(SquadExport!N17&lt;15,2,IF(SquadExport!N17&lt;=20,3,""))),0),"")</f>
        <v>0</v>
      </c>
      <c r="L17" s="37">
        <f ca="1">IF($A17&gt;"",IF(ISERROR(HLOOKUP(L$1,INDIRECT("Roles!$B$"&amp;MATCH($B17,Roles!$A:$A,0)&amp;":$AF$"&amp;MATCH($B17,Roles!$A:$A,0)),1,FALSE))=FALSE,IF(SquadExport!O17&lt;10,1,IF(SquadExport!O17&lt;15,2,IF(SquadExport!O17&lt;=20,3,""))),0),"")</f>
        <v>0</v>
      </c>
      <c r="M17" s="37">
        <f ca="1">IF($A17&gt;"",IF(ISERROR(HLOOKUP(M$1,INDIRECT("Roles!$B$"&amp;MATCH($B17,Roles!$A:$A,0)&amp;":$AF$"&amp;MATCH($B17,Roles!$A:$A,0)),1,FALSE))=FALSE,IF(SquadExport!P17&lt;10,1,IF(SquadExport!P17&lt;15,2,IF(SquadExport!P17&lt;=20,3,""))),0),"")</f>
        <v>0</v>
      </c>
      <c r="N17" s="37">
        <f ca="1">IF($A17&gt;"",IF(ISERROR(HLOOKUP(N$1,INDIRECT("Roles!$B$"&amp;MATCH($B17,Roles!$A:$A,0)&amp;":$AF$"&amp;MATCH($B17,Roles!$A:$A,0)),1,FALSE))=FALSE,IF(SquadExport!Q17&lt;10,1,IF(SquadExport!Q17&lt;15,2,IF(SquadExport!Q17&lt;=20,3,""))),0),"")</f>
        <v>2</v>
      </c>
      <c r="O17" s="37">
        <f ca="1">IF($A17&gt;"",IF(ISERROR(HLOOKUP(O$1,INDIRECT("Roles!$B$"&amp;MATCH($B17,Roles!$A:$A,0)&amp;":$AF$"&amp;MATCH($B17,Roles!$A:$A,0)),1,FALSE))=FALSE,IF(SquadExport!R17&lt;10,1,IF(SquadExport!R17&lt;15,2,IF(SquadExport!R17&lt;=20,3,""))),0),"")</f>
        <v>0</v>
      </c>
      <c r="P17" s="37">
        <f ca="1">IF($A17&gt;"",IF(ISERROR(HLOOKUP(P$1,INDIRECT("Roles!$B$"&amp;MATCH($B17,Roles!$A:$A,0)&amp;":$AF$"&amp;MATCH($B17,Roles!$A:$A,0)),1,FALSE))=FALSE,IF(SquadExport!S17&lt;10,1,IF(SquadExport!S17&lt;15,2,IF(SquadExport!S17&lt;=20,3,""))),0),"")</f>
        <v>1</v>
      </c>
      <c r="Q17" s="37">
        <f ca="1">IF($A17&gt;"",IF(ISERROR(HLOOKUP(Q$1,INDIRECT("Roles!$B$"&amp;MATCH($B17,Roles!$A:$A,0)&amp;":$AF$"&amp;MATCH($B17,Roles!$A:$A,0)),1,FALSE))=FALSE,IF(SquadExport!T17&lt;10,1,IF(SquadExport!T17&lt;15,2,IF(SquadExport!T17&lt;=20,3,""))),0),"")</f>
        <v>2</v>
      </c>
      <c r="R17" s="37">
        <f ca="1">IF($A17&gt;"",IF(ISERROR(HLOOKUP(R$1,INDIRECT("Roles!$B$"&amp;MATCH($B17,Roles!$A:$A,0)&amp;":$AF$"&amp;MATCH($B17,Roles!$A:$A,0)),1,FALSE))=FALSE,IF(SquadExport!U17&lt;10,1,IF(SquadExport!U17&lt;15,2,IF(SquadExport!U17&lt;=20,3,""))),0),"")</f>
        <v>0</v>
      </c>
      <c r="S17" s="37">
        <f ca="1">IF($A17&gt;"",IF(ISERROR(HLOOKUP(S$1,INDIRECT("Roles!$B$"&amp;MATCH($B17,Roles!$A:$A,0)&amp;":$AF$"&amp;MATCH($B17,Roles!$A:$A,0)),1,FALSE))=FALSE,IF(SquadExport!V17&lt;10,1,IF(SquadExport!V17&lt;15,2,IF(SquadExport!V17&lt;=20,3,""))),0),"")</f>
        <v>2</v>
      </c>
      <c r="T17" s="37">
        <f ca="1">IF($A17&gt;"",IF(ISERROR(HLOOKUP(T$1,INDIRECT("Roles!$B$"&amp;MATCH($B17,Roles!$A:$A,0)&amp;":$AF$"&amp;MATCH($B17,Roles!$A:$A,0)),1,FALSE))=FALSE,IF(SquadExport!W17&lt;10,1,IF(SquadExport!W17&lt;15,2,IF(SquadExport!W17&lt;=20,3,""))),0),"")</f>
        <v>0</v>
      </c>
      <c r="U17" s="37">
        <f ca="1">IF($A17&gt;"",IF(ISERROR(HLOOKUP(U$1,INDIRECT("Roles!$B$"&amp;MATCH($B17,Roles!$A:$A,0)&amp;":$AF$"&amp;MATCH($B17,Roles!$A:$A,0)),1,FALSE))=FALSE,IF(SquadExport!X17&lt;10,1,IF(SquadExport!X17&lt;15,2,IF(SquadExport!X17&lt;=20,3,""))),0),"")</f>
        <v>2</v>
      </c>
      <c r="V17" s="37">
        <f ca="1">IF($A17&gt;"",IF(ISERROR(HLOOKUP(V$1,INDIRECT("Roles!$B$"&amp;MATCH($B17,Roles!$A:$A,0)&amp;":$AF$"&amp;MATCH($B17,Roles!$A:$A,0)),1,FALSE))=FALSE,IF(SquadExport!Y17&lt;10,1,IF(SquadExport!Y17&lt;15,2,IF(SquadExport!Y17&lt;=20,3,""))),0),"")</f>
        <v>1</v>
      </c>
      <c r="W17" s="37">
        <f ca="1">IF($A17&gt;"",IF(ISERROR(HLOOKUP(W$1,INDIRECT("Roles!$B$"&amp;MATCH($B17,Roles!$A:$A,0)&amp;":$AF$"&amp;MATCH($B17,Roles!$A:$A,0)),1,FALSE))=FALSE,IF(SquadExport!Z17&lt;10,1,IF(SquadExport!Z17&lt;15,2,IF(SquadExport!Z17&lt;=20,3,""))),0),"")</f>
        <v>1</v>
      </c>
      <c r="X17" s="37">
        <f ca="1">IF($A17&gt;"",IF(ISERROR(HLOOKUP(X$1,INDIRECT("Roles!$B$"&amp;MATCH($B17,Roles!$A:$A,0)&amp;":$AF$"&amp;MATCH($B17,Roles!$A:$A,0)),1,FALSE))=FALSE,IF(SquadExport!AA17&lt;10,1,IF(SquadExport!AA17&lt;15,2,IF(SquadExport!AA17&lt;=20,3,""))),0),"")</f>
        <v>0</v>
      </c>
      <c r="Y17" s="37">
        <f ca="1">IF($A17&gt;"",IF(ISERROR(HLOOKUP(Y$1,INDIRECT("Roles!$B$"&amp;MATCH($B17,Roles!$A:$A,0)&amp;":$AF$"&amp;MATCH($B17,Roles!$A:$A,0)),1,FALSE))=FALSE,IF(SquadExport!AB17&lt;10,1,IF(SquadExport!AB17&lt;15,2,IF(SquadExport!AB17&lt;=20,3,""))),0),"")</f>
        <v>0</v>
      </c>
      <c r="Z17" s="37">
        <f ca="1">IF($A17&gt;"",IF(ISERROR(HLOOKUP(Z$1,INDIRECT("Roles!$B$"&amp;MATCH($B17,Roles!$A:$A,0)&amp;":$AF$"&amp;MATCH($B17,Roles!$A:$A,0)),1,FALSE))=FALSE,IF(SquadExport!AC17&lt;10,1,IF(SquadExport!AC17&lt;15,2,IF(SquadExport!AC17&lt;=20,3,""))),0),"")</f>
        <v>0</v>
      </c>
      <c r="AA17" s="37">
        <f ca="1">IF($A17&gt;"",IF(ISERROR(HLOOKUP(AA$1,INDIRECT("Roles!$B$"&amp;MATCH($B17,Roles!$A:$A,0)&amp;":$AF$"&amp;MATCH($B17,Roles!$A:$A,0)),1,FALSE))=FALSE,IF(SquadExport!AD17&lt;10,1,IF(SquadExport!AD17&lt;15,2,IF(SquadExport!AD17&lt;=20,3,""))),0),"")</f>
        <v>1</v>
      </c>
      <c r="AB17" s="37">
        <f ca="1">IF($A17&gt;"",IF(ISERROR(HLOOKUP(AB$1,INDIRECT("Roles!$B$"&amp;MATCH($B17,Roles!$A:$A,0)&amp;":$AF$"&amp;MATCH($B17,Roles!$A:$A,0)),1,FALSE))=FALSE,IF(SquadExport!AE17&lt;10,1,IF(SquadExport!AE17&lt;15,2,IF(SquadExport!AE17&lt;=20,3,""))),0),"")</f>
        <v>1</v>
      </c>
      <c r="AC17" s="37">
        <f ca="1">IF($A17&gt;"",IF(ISERROR(HLOOKUP(AC$1,INDIRECT("Roles!$B$"&amp;MATCH($B17,Roles!$A:$A,0)&amp;":$AF$"&amp;MATCH($B17,Roles!$A:$A,0)),1,FALSE))=FALSE,IF(SquadExport!AF17&lt;10,1,IF(SquadExport!AF17&lt;15,2,IF(SquadExport!AF17&lt;=20,3,""))),0),"")</f>
        <v>2</v>
      </c>
      <c r="AD17" s="37">
        <f ca="1">IF($A17&gt;"",IF(ISERROR(HLOOKUP(AD$1,INDIRECT("Roles!$B$"&amp;MATCH($B17,Roles!$A:$A,0)&amp;":$AF$"&amp;MATCH($B17,Roles!$A:$A,0)),1,FALSE))=FALSE,IF(SquadExport!AG17&lt;10,1,IF(SquadExport!AG17&lt;15,2,IF(SquadExport!AG17&lt;=20,3,""))),0),"")</f>
        <v>2</v>
      </c>
      <c r="AE17" s="37">
        <f ca="1">IF($A17&gt;"",IF(ISERROR(HLOOKUP(AE$1,INDIRECT("Roles!$B$"&amp;MATCH($B17,Roles!$A:$A,0)&amp;":$AF$"&amp;MATCH($B17,Roles!$A:$A,0)),1,FALSE))=FALSE,IF(SquadExport!AH17&lt;10,1,IF(SquadExport!AH17&lt;15,2,IF(SquadExport!AH17&lt;=20,3,""))),0),"")</f>
        <v>2</v>
      </c>
      <c r="AF17" s="37">
        <f ca="1">IF($A17&gt;"",IF(ISERROR(HLOOKUP(AF$1,INDIRECT("Roles!$B$"&amp;MATCH($B17,Roles!$A:$A,0)&amp;":$AF$"&amp;MATCH($B17,Roles!$A:$A,0)),1,FALSE))=FALSE,IF(SquadExport!AI17&lt;10,1,IF(SquadExport!AI17&lt;15,2,IF(SquadExport!AI17&lt;=20,3,""))),0),"")</f>
        <v>0</v>
      </c>
      <c r="AG17" s="37">
        <f ca="1">IF($A17&gt;"",IF(ISERROR(HLOOKUP(AG$1,INDIRECT("Roles!$B$"&amp;MATCH($B17,Roles!$A:$A,0)&amp;":$AF$"&amp;MATCH($B17,Roles!$A:$A,0)),1,FALSE))=FALSE,IF(SquadExport!AJ17&lt;10,1,IF(SquadExport!AJ17&lt;15,2,IF(SquadExport!AJ17&lt;=20,3,""))),0),"")</f>
        <v>0</v>
      </c>
      <c r="AH17" s="37">
        <f ca="1">IF($A17&gt;"",IF(ISERROR(HLOOKUP(AH$1,INDIRECT("Roles!$B$"&amp;MATCH($B17,Roles!$A:$A,0)&amp;":$AF$"&amp;MATCH($B17,Roles!$A:$A,0)),1,FALSE))=FALSE,IF(SquadExport!AK17&lt;10,1,IF(SquadExport!AK17&lt;15,2,IF(SquadExport!AK17&lt;=20,3,""))),0),"")</f>
        <v>0</v>
      </c>
      <c r="AI17" s="37">
        <f ca="1">IF($A17&gt;"",IF(ISERROR(HLOOKUP(AI$1,INDIRECT("Roles!$B$"&amp;MATCH($B17,Roles!$A:$A,0)&amp;":$AF$"&amp;MATCH($B17,Roles!$A:$A,0)),1,FALSE))=FALSE,IF(SquadExport!AL17&lt;10,1,IF(SquadExport!AL17&lt;15,2,IF(SquadExport!AL17&lt;=20,3,""))),0),"")</f>
        <v>0</v>
      </c>
      <c r="AJ17" s="37">
        <f ca="1">IF($A17&gt;"",IF(ISERROR(HLOOKUP(AJ$1,INDIRECT("Roles!$B$"&amp;MATCH($B17,Roles!$A:$A,0)&amp;":$AF$"&amp;MATCH($B17,Roles!$A:$A,0)),1,FALSE))=FALSE,IF(SquadExport!AM17&lt;10,1,IF(SquadExport!AM17&lt;15,2,IF(SquadExport!AM17&lt;=20,3,""))),0),"")</f>
        <v>0</v>
      </c>
      <c r="AK17" s="37">
        <f ca="1">IF($A17&gt;"",IF(ISERROR(HLOOKUP(AK$1,INDIRECT("Roles!$B$"&amp;MATCH($B17,Roles!$A:$A,0)&amp;":$AF$"&amp;MATCH($B17,Roles!$A:$A,0)),1,FALSE))=FALSE,IF(SquadExport!AN17&lt;10,1,IF(SquadExport!AN17&lt;15,2,IF(SquadExport!AN17&lt;=20,3,""))),0),"")</f>
        <v>0</v>
      </c>
      <c r="AL17" s="37">
        <f ca="1">IF($A17&gt;"",IF(ISERROR(HLOOKUP(AL$1,INDIRECT("Roles!$B$"&amp;MATCH($B17,Roles!$A:$A,0)&amp;":$AF$"&amp;MATCH($B17,Roles!$A:$A,0)),1,FALSE))=FALSE,IF(SquadExport!AO17&lt;10,1,IF(SquadExport!AO17&lt;15,2,IF(SquadExport!AO17&lt;=20,3,""))),0),"")</f>
        <v>1</v>
      </c>
      <c r="AM17" s="37">
        <f ca="1">IF($A17&gt;"",IF(ISERROR(HLOOKUP(AM$1,INDIRECT("Roles!$B$"&amp;MATCH($B17,Roles!$A:$A,0)&amp;":$AF$"&amp;MATCH($B17,Roles!$A:$A,0)),1,FALSE))=FALSE,IF(SquadExport!AP17&lt;10,1,IF(SquadExport!AP17&lt;15,2,IF(SquadExport!AP17&lt;=20,3,""))),0),"")</f>
        <v>0</v>
      </c>
      <c r="AN17" s="37">
        <f ca="1">IF($A17&gt;"",IF(ISERROR(HLOOKUP(AN$1,INDIRECT("Roles!$B$"&amp;MATCH($B17,Roles!$A:$A,0)&amp;":$AF$"&amp;MATCH($B17,Roles!$A:$A,0)),1,FALSE))=FALSE,IF(SquadExport!AQ17&lt;10,1,IF(SquadExport!AQ17&lt;15,2,IF(SquadExport!AQ17&lt;=20,3,""))),0),"")</f>
        <v>0</v>
      </c>
      <c r="AO17" s="37">
        <f ca="1">IF($A17&gt;"",IF(ISERROR(HLOOKUP(AO$1,INDIRECT("Roles!$B$"&amp;MATCH($B17,Roles!$A:$A,0)&amp;":$AF$"&amp;MATCH($B17,Roles!$A:$A,0)),1,FALSE))=FALSE,IF(SquadExport!AR17&lt;10,1,IF(SquadExport!AR17&lt;15,2,IF(SquadExport!AR17&lt;=20,3,""))),0),"")</f>
        <v>0</v>
      </c>
      <c r="AP17" s="37">
        <f ca="1">IF($A17&gt;"",IF(ISERROR(HLOOKUP(AP$1,INDIRECT("Roles!$B$"&amp;MATCH($B17,Roles!$A:$A,0)&amp;":$AF$"&amp;MATCH($B17,Roles!$A:$A,0)),1,FALSE))=FALSE,IF(SquadExport!AS17&lt;10,1,IF(SquadExport!AS17&lt;15,2,IF(SquadExport!AS17&lt;=20,3,""))),0),"")</f>
        <v>0</v>
      </c>
      <c r="AQ17" s="37">
        <f ca="1">IF($A17&gt;"",IF(ISERROR(HLOOKUP(AQ$1,INDIRECT("Roles!$B$"&amp;MATCH($B17,Roles!$A:$A,0)&amp;":$AF$"&amp;MATCH($B17,Roles!$A:$A,0)),1,FALSE))=FALSE,IF(SquadExport!AT17&lt;10,1,IF(SquadExport!AT17&lt;15,2,IF(SquadExport!AT17&lt;=20,3,""))),0),"")</f>
        <v>0</v>
      </c>
      <c r="AR17" s="37">
        <f ca="1">IF($A17&gt;"",IF(ISERROR(HLOOKUP(AR$1,INDIRECT("Roles!$B$"&amp;MATCH($B17,Roles!$A:$A,0)&amp;":$AF$"&amp;MATCH($B17,Roles!$A:$A,0)),1,FALSE))=FALSE,IF(SquadExport!AU17&lt;10,1,IF(SquadExport!AU17&lt;15,2,IF(SquadExport!AU17&lt;=20,3,""))),0),"")</f>
        <v>0</v>
      </c>
      <c r="AS17" s="37">
        <f ca="1">IF($A17&gt;"",IF(ISERROR(HLOOKUP(AS$1,INDIRECT("Roles!$B$"&amp;MATCH($B17,Roles!$A:$A,0)&amp;":$AF$"&amp;MATCH($B17,Roles!$A:$A,0)),1,FALSE))=FALSE,IF(SquadExport!AV17&lt;10,1,IF(SquadExport!AV17&lt;15,2,IF(SquadExport!AV17&lt;=20,3,""))),0),"")</f>
        <v>0</v>
      </c>
      <c r="AT17" s="37">
        <f ca="1">IF($A17&gt;"",IF(ISERROR(HLOOKUP(AT$1,INDIRECT("Roles!$B$"&amp;MATCH($B17,Roles!$A:$A,0)&amp;":$AF$"&amp;MATCH($B17,Roles!$A:$A,0)),1,FALSE))=FALSE,IF(SquadExport!AW17&lt;10,1,IF(SquadExport!AW17&lt;15,2,IF(SquadExport!AW17&lt;=20,3,""))),0),"")</f>
        <v>0</v>
      </c>
      <c r="AU17" s="37">
        <f ca="1">IF($A17&gt;"",IF(ISERROR(HLOOKUP(AU$1,INDIRECT("Roles!$B$"&amp;MATCH($B17,Roles!$A:$A,0)&amp;":$AF$"&amp;MATCH($B17,Roles!$A:$A,0)),1,FALSE))=FALSE,IF(SquadExport!AX17&lt;10,1,IF(SquadExport!AX17&lt;15,2,IF(SquadExport!AX17&lt;=20,3,""))),0),"")</f>
        <v>0</v>
      </c>
      <c r="AV17" s="37">
        <f ca="1">IF($A17&gt;"",IF(ISERROR(HLOOKUP(AV$1,INDIRECT("Roles!$B$"&amp;MATCH($B17,Roles!$A:$A,0)&amp;":$AF$"&amp;MATCH($B17,Roles!$A:$A,0)),1,FALSE))=FALSE,IF(SquadExport!AY17&lt;10,1,IF(SquadExport!AY17&lt;15,2,IF(SquadExport!AY17&lt;=20,3,""))),0),"")</f>
        <v>0</v>
      </c>
      <c r="AW17" s="37">
        <f ca="1">IF($A17&gt;"",IF(ISERROR(HLOOKUP(AW$1,INDIRECT("Roles!$B$"&amp;MATCH($B17,Roles!$A:$A,0)&amp;":$AF$"&amp;MATCH($B17,Roles!$A:$A,0)),1,FALSE))=FALSE,IF(SquadExport!AZ17&lt;10,1,IF(SquadExport!AZ17&lt;15,2,IF(SquadExport!AZ17&lt;=20,3,""))),0),"")</f>
        <v>0</v>
      </c>
      <c r="AX17" s="37">
        <f ca="1">IF($A17&gt;"",IF(ISERROR(HLOOKUP(AX$1,INDIRECT("Roles!$B$"&amp;MATCH($B17,Roles!$A:$A,0)&amp;":$AF$"&amp;MATCH($B17,Roles!$A:$A,0)),1,FALSE))=FALSE,IF(SquadExport!BA17&lt;10,1,IF(SquadExport!BA17&lt;15,2,IF(SquadExport!BA17&lt;=20,3,""))),0),"")</f>
        <v>0</v>
      </c>
      <c r="AY17" s="30" t="str" cm="1">
        <f t="array" aca="1" ref="AY17:CS17" ca="1">IF($D17:$AX17=1,D$1:AX$1,"")</f>
        <v/>
      </c>
      <c r="AZ17" s="30" t="str">
        <f ca="1"/>
        <v/>
      </c>
      <c r="BA17" s="30" t="str">
        <f ca="1"/>
        <v/>
      </c>
      <c r="BB17" s="30" t="str">
        <f ca="1"/>
        <v/>
      </c>
      <c r="BC17" s="30" t="str">
        <f ca="1"/>
        <v/>
      </c>
      <c r="BD17" s="30" t="str">
        <f ca="1"/>
        <v/>
      </c>
      <c r="BE17" s="30" t="str">
        <f ca="1"/>
        <v/>
      </c>
      <c r="BF17" s="30" t="str">
        <f ca="1"/>
        <v/>
      </c>
      <c r="BG17" s="30" t="str">
        <f ca="1"/>
        <v/>
      </c>
      <c r="BH17" s="30" t="str">
        <f ca="1"/>
        <v/>
      </c>
      <c r="BI17" s="30" t="str">
        <f ca="1"/>
        <v/>
      </c>
      <c r="BJ17" s="30" t="str">
        <f ca="1"/>
        <v/>
      </c>
      <c r="BK17" s="30" t="str">
        <f ca="1"/>
        <v>Tck</v>
      </c>
      <c r="BL17" s="30" t="str">
        <f ca="1"/>
        <v/>
      </c>
      <c r="BM17" s="30" t="str">
        <f ca="1"/>
        <v/>
      </c>
      <c r="BN17" s="30" t="str">
        <f ca="1"/>
        <v/>
      </c>
      <c r="BO17" s="30" t="str">
        <f ca="1"/>
        <v/>
      </c>
      <c r="BP17" s="30" t="str">
        <f ca="1"/>
        <v/>
      </c>
      <c r="BQ17" s="30" t="str">
        <f ca="1"/>
        <v>Cnt</v>
      </c>
      <c r="BR17" s="30" t="str">
        <f ca="1"/>
        <v>Dec</v>
      </c>
      <c r="BS17" s="30" t="str">
        <f ca="1"/>
        <v/>
      </c>
      <c r="BT17" s="30" t="str">
        <f ca="1"/>
        <v/>
      </c>
      <c r="BU17" s="30" t="str">
        <f ca="1"/>
        <v/>
      </c>
      <c r="BV17" s="30" t="str">
        <f ca="1"/>
        <v>OtB</v>
      </c>
      <c r="BW17" s="30" t="str">
        <f ca="1"/>
        <v>Pos</v>
      </c>
      <c r="BX17" s="30" t="str">
        <f ca="1"/>
        <v/>
      </c>
      <c r="BY17" s="30" t="str">
        <f ca="1"/>
        <v/>
      </c>
      <c r="BZ17" s="30" t="str">
        <f ca="1"/>
        <v/>
      </c>
      <c r="CA17" s="30" t="str">
        <f ca="1"/>
        <v/>
      </c>
      <c r="CB17" s="30" t="str">
        <f ca="1"/>
        <v/>
      </c>
      <c r="CC17" s="30" t="str">
        <f ca="1"/>
        <v/>
      </c>
      <c r="CD17" s="30" t="str">
        <f ca="1"/>
        <v/>
      </c>
      <c r="CE17" s="30" t="str">
        <f ca="1"/>
        <v/>
      </c>
      <c r="CF17" s="30" t="str">
        <f ca="1"/>
        <v/>
      </c>
      <c r="CG17" s="30" t="str">
        <f ca="1"/>
        <v>Sta</v>
      </c>
      <c r="CH17" s="30" t="str">
        <f ca="1"/>
        <v/>
      </c>
      <c r="CI17" s="30" t="str">
        <f ca="1"/>
        <v/>
      </c>
      <c r="CJ17" s="30" t="str">
        <f ca="1"/>
        <v/>
      </c>
      <c r="CK17" s="30" t="str">
        <f ca="1"/>
        <v/>
      </c>
      <c r="CL17" s="30" t="str">
        <f ca="1"/>
        <v/>
      </c>
      <c r="CM17" s="30" t="str">
        <f ca="1"/>
        <v/>
      </c>
      <c r="CN17" s="30" t="str">
        <f ca="1"/>
        <v/>
      </c>
      <c r="CO17" s="30" t="str">
        <f ca="1"/>
        <v/>
      </c>
      <c r="CP17" s="30" t="str">
        <f ca="1"/>
        <v/>
      </c>
      <c r="CQ17" s="30" t="str">
        <f ca="1"/>
        <v/>
      </c>
      <c r="CR17" s="30" t="str">
        <f ca="1"/>
        <v/>
      </c>
      <c r="CS17" s="30" t="str">
        <f ca="1"/>
        <v/>
      </c>
      <c r="CT17" s="31" cm="1">
        <f t="array" aca="1" ref="CT17" ca="1">SUMPRODUCT(COUNTIF($AY17:$CS17,Training!$C$3:$E$3))</f>
        <v>1</v>
      </c>
      <c r="CU17" s="31" cm="1">
        <f t="array" aca="1" ref="CU17" ca="1">SUMPRODUCT(COUNTIF($AY17:$CS17,Training!$C$4:$E$4))</f>
        <v>2</v>
      </c>
      <c r="CV17" s="31" cm="1">
        <f t="array" aca="1" ref="CV17" ca="1">SUMPRODUCT(COUNTIF($AY17:$CS17,Training!$C$5:$E$5))</f>
        <v>2</v>
      </c>
      <c r="CW17" s="31" cm="1">
        <f t="array" aca="1" ref="CW17" ca="1">SUMPRODUCT(COUNTIF($AY17:$CS17,Training!$C$6:$E$6))</f>
        <v>1</v>
      </c>
      <c r="CX17" s="31" cm="1">
        <f t="array" aca="1" ref="CX17" ca="1">SUMPRODUCT(COUNTIF($AY17:$CS17,Training!$C$7:$E$7))</f>
        <v>0</v>
      </c>
      <c r="CY17" s="31" cm="1">
        <f t="array" aca="1" ref="CY17" ca="1">SUMPRODUCT(COUNTIF($AY17:$CS17,Training!$C$8:$E$8))</f>
        <v>0</v>
      </c>
      <c r="CZ17" s="31" cm="1">
        <f t="array" aca="1" ref="CZ17" ca="1">SUMPRODUCT(COUNTIF($AY17:$CS17,Training!$C$9:$E$9))</f>
        <v>0</v>
      </c>
      <c r="DA17" s="31" cm="1">
        <f t="array" aca="1" ref="DA17" ca="1">SUMPRODUCT(COUNTIF($AY17:$CS17,Training!$C$10:$E$10))</f>
        <v>0</v>
      </c>
      <c r="DB17" s="31" cm="1">
        <f t="array" aca="1" ref="DB17" ca="1">SUMPRODUCT(COUNTIF($AY17:$CS17,Training!$C$11:$E$11))</f>
        <v>0</v>
      </c>
      <c r="DC17" s="31" cm="1">
        <f t="array" aca="1" ref="DC17" ca="1">SUMPRODUCT(COUNTIF($AY17:$CS17,Training!$C$2:$E$2))</f>
        <v>0</v>
      </c>
      <c r="DD17" s="31" cm="1">
        <f t="array" aca="1" ref="DD17" ca="1">SUMPRODUCT(COUNTIF($AY17:$CS17,Training!#REF!))</f>
        <v>0</v>
      </c>
      <c r="DE17" s="31" cm="1">
        <f t="array" aca="1" ref="DE17" ca="1">SUMPRODUCT(COUNTIF($AY17:$CS17,Training!$C$12:$E$12))</f>
        <v>1</v>
      </c>
      <c r="DF17" s="31" cm="1">
        <f t="array" aca="1" ref="DF17" ca="1">SUMPRODUCT(COUNTIF($AY17:$CS17,Training!$C$13:$E$13))</f>
        <v>2</v>
      </c>
      <c r="DG17" s="31" cm="1">
        <f t="array" aca="1" ref="DG17" ca="1">SUMPRODUCT(COUNTIF($AY17:$CS17,Training!$C$14:$E$14))</f>
        <v>0</v>
      </c>
      <c r="DH17" s="31" cm="1">
        <f t="array" aca="1" ref="DH17" ca="1">SUMPRODUCT(COUNTIF($AY17:$CS17,Training!$C$15:$E$15))</f>
        <v>0</v>
      </c>
      <c r="DI17" s="31" cm="1">
        <f t="array" aca="1" ref="DI17" ca="1">SUMPRODUCT(COUNTIF($AY17:$CS17,Training!$C$16:$E$16))</f>
        <v>0</v>
      </c>
      <c r="DJ17" s="30" t="str" cm="1">
        <f t="array" aca="1" ref="DJ17" ca="1">IF(COUNTIF(D17:AX17,1)=0,IF($D17:$AX17=2,D$1:AX$1,""),"")</f>
        <v/>
      </c>
      <c r="FE17" s="31" cm="1">
        <f t="array" aca="1" ref="FE17" ca="1">SUMPRODUCT(COUNTIF($DJ17:$FD17,Training!$C$3:$E$3))</f>
        <v>0</v>
      </c>
      <c r="FF17" s="31" cm="1">
        <f t="array" aca="1" ref="FF17" ca="1">SUMPRODUCT(COUNTIF($DJ17:$FD17,Training!$C$4:$E$4))</f>
        <v>0</v>
      </c>
      <c r="FG17" s="31" cm="1">
        <f t="array" aca="1" ref="FG17" ca="1">SUMPRODUCT(COUNTIF($DJ17:$FD17,Training!$C$5:$E$5))</f>
        <v>0</v>
      </c>
      <c r="FH17" s="31" cm="1">
        <f t="array" aca="1" ref="FH17" ca="1">SUMPRODUCT(COUNTIF($DJ17:$FD17,Training!$C$6:$E$6))</f>
        <v>0</v>
      </c>
      <c r="FI17" s="31" cm="1">
        <f t="array" aca="1" ref="FI17" ca="1">SUMPRODUCT(COUNTIF($DJ17:$FD17,Training!$C$7:$E$7))</f>
        <v>0</v>
      </c>
      <c r="FJ17" s="31" cm="1">
        <f t="array" aca="1" ref="FJ17" ca="1">SUMPRODUCT(COUNTIF($DJ17:$FD17,Training!$C$8:$E$8))</f>
        <v>0</v>
      </c>
      <c r="FK17" s="31" cm="1">
        <f t="array" aca="1" ref="FK17" ca="1">SUMPRODUCT(COUNTIF($DJ17:$FD17,Training!$C$9:$E$9))</f>
        <v>0</v>
      </c>
      <c r="FL17" s="31" cm="1">
        <f t="array" aca="1" ref="FL17" ca="1">SUMPRODUCT(COUNTIF($DJ17:$FD17,Training!$C$10:$E$10))</f>
        <v>0</v>
      </c>
      <c r="FM17" s="31" cm="1">
        <f t="array" aca="1" ref="FM17" ca="1">SUMPRODUCT(COUNTIF($DJ17:$FD17,Training!$C$11:$E$11))</f>
        <v>0</v>
      </c>
      <c r="FN17" s="31" cm="1">
        <f t="array" aca="1" ref="FN17" ca="1">SUMPRODUCT(COUNTIF($DJ17:$FD17,Training!$C$2:$E$2))</f>
        <v>0</v>
      </c>
      <c r="FO17" s="31" cm="1">
        <f t="array" aca="1" ref="FO17" ca="1">SUMPRODUCT(COUNTIF($DJ17:$FD17,Training!#REF!))</f>
        <v>0</v>
      </c>
      <c r="FP17" s="31" cm="1">
        <f t="array" aca="1" ref="FP17" ca="1">SUMPRODUCT(COUNTIF($DJ17:$FD17,Training!$C$12:$E$12))</f>
        <v>0</v>
      </c>
      <c r="FQ17" s="31" cm="1">
        <f t="array" aca="1" ref="FQ17" ca="1">SUMPRODUCT(COUNTIF($DJ17:$FD17,Training!$C$13:$E$13))</f>
        <v>0</v>
      </c>
      <c r="FR17" s="31" cm="1">
        <f t="array" aca="1" ref="FR17" ca="1">SUMPRODUCT(COUNTIF($DJ17:$FD17,Training!$C$14:$E$14))</f>
        <v>0</v>
      </c>
      <c r="FS17" s="31" cm="1">
        <f t="array" aca="1" ref="FS17" ca="1">SUMPRODUCT(COUNTIF($DJ17:$FD17,Training!$C$15:$E$15))</f>
        <v>0</v>
      </c>
      <c r="FT17" s="31" cm="1">
        <f t="array" aca="1" ref="FT17" ca="1">SUMPRODUCT(COUNTIF($DJ17:$FD17,Training!$C$16:$E$16))</f>
        <v>0</v>
      </c>
    </row>
    <row r="18" spans="1:176" x14ac:dyDescent="0.25">
      <c r="A18" s="32" t="str">
        <f>IF(WeightedParse!A18&gt;"",WeightedParse!A18,"")</f>
        <v>Caoilfhionn O'Dea</v>
      </c>
      <c r="B18" s="49" t="str">
        <f>IF('Weighted Summary'!A18&gt;"",'Weighted Summary'!F18,"")</f>
        <v>CAR</v>
      </c>
      <c r="C18" s="39" t="str">
        <f t="shared" ca="1" si="0"/>
        <v>Attacking Movement</v>
      </c>
      <c r="D18" s="37">
        <f ca="1">IF($A18&gt;"",IF(ISERROR(HLOOKUP(D$1,INDIRECT("Roles!$B$"&amp;MATCH($B18,Roles!$A:$A,0)&amp;":$AF$"&amp;MATCH($B18,Roles!$A:$A,0)),1,FALSE))=FALSE,IF(SquadExport!G18&lt;10,1,IF(SquadExport!G18&lt;15,2,IF(SquadExport!G18&lt;=20,3,""))),0),"")</f>
        <v>0</v>
      </c>
      <c r="E18" s="37">
        <f ca="1">IF($A18&gt;"",IF(ISERROR(HLOOKUP(E$1,INDIRECT("Roles!$B$"&amp;MATCH($B18,Roles!$A:$A,0)&amp;":$AF$"&amp;MATCH($B18,Roles!$A:$A,0)),1,FALSE))=FALSE,IF(SquadExport!H18&lt;10,1,IF(SquadExport!H18&lt;15,2,IF(SquadExport!H18&lt;=20,3,""))),0),"")</f>
        <v>0</v>
      </c>
      <c r="F18" s="37">
        <f ca="1">IF($A18&gt;"",IF(ISERROR(HLOOKUP(F$1,INDIRECT("Roles!$B$"&amp;MATCH($B18,Roles!$A:$A,0)&amp;":$AF$"&amp;MATCH($B18,Roles!$A:$A,0)),1,FALSE))=FALSE,IF(SquadExport!I18&lt;10,1,IF(SquadExport!I18&lt;15,2,IF(SquadExport!I18&lt;=20,3,""))),0),"")</f>
        <v>0</v>
      </c>
      <c r="G18" s="37">
        <f ca="1">IF($A18&gt;"",IF(ISERROR(HLOOKUP(G$1,INDIRECT("Roles!$B$"&amp;MATCH($B18,Roles!$A:$A,0)&amp;":$AF$"&amp;MATCH($B18,Roles!$A:$A,0)),1,FALSE))=FALSE,IF(SquadExport!J18&lt;10,1,IF(SquadExport!J18&lt;15,2,IF(SquadExport!J18&lt;=20,3,""))),0),"")</f>
        <v>0</v>
      </c>
      <c r="H18" s="37">
        <f ca="1">IF($A18&gt;"",IF(ISERROR(HLOOKUP(H$1,INDIRECT("Roles!$B$"&amp;MATCH($B18,Roles!$A:$A,0)&amp;":$AF$"&amp;MATCH($B18,Roles!$A:$A,0)),1,FALSE))=FALSE,IF(SquadExport!K18&lt;10,1,IF(SquadExport!K18&lt;15,2,IF(SquadExport!K18&lt;=20,3,""))),0),"")</f>
        <v>2</v>
      </c>
      <c r="I18" s="37">
        <f ca="1">IF($A18&gt;"",IF(ISERROR(HLOOKUP(I$1,INDIRECT("Roles!$B$"&amp;MATCH($B18,Roles!$A:$A,0)&amp;":$AF$"&amp;MATCH($B18,Roles!$A:$A,0)),1,FALSE))=FALSE,IF(SquadExport!L18&lt;10,1,IF(SquadExport!L18&lt;15,2,IF(SquadExport!L18&lt;=20,3,""))),0),"")</f>
        <v>0</v>
      </c>
      <c r="J18" s="37">
        <f ca="1">IF($A18&gt;"",IF(ISERROR(HLOOKUP(J$1,INDIRECT("Roles!$B$"&amp;MATCH($B18,Roles!$A:$A,0)&amp;":$AF$"&amp;MATCH($B18,Roles!$A:$A,0)),1,FALSE))=FALSE,IF(SquadExport!M18&lt;10,1,IF(SquadExport!M18&lt;15,2,IF(SquadExport!M18&lt;=20,3,""))),0),"")</f>
        <v>0</v>
      </c>
      <c r="K18" s="37">
        <f ca="1">IF($A18&gt;"",IF(ISERROR(HLOOKUP(K$1,INDIRECT("Roles!$B$"&amp;MATCH($B18,Roles!$A:$A,0)&amp;":$AF$"&amp;MATCH($B18,Roles!$A:$A,0)),1,FALSE))=FALSE,IF(SquadExport!N18&lt;10,1,IF(SquadExport!N18&lt;15,2,IF(SquadExport!N18&lt;=20,3,""))),0),"")</f>
        <v>0</v>
      </c>
      <c r="L18" s="37">
        <f ca="1">IF($A18&gt;"",IF(ISERROR(HLOOKUP(L$1,INDIRECT("Roles!$B$"&amp;MATCH($B18,Roles!$A:$A,0)&amp;":$AF$"&amp;MATCH($B18,Roles!$A:$A,0)),1,FALSE))=FALSE,IF(SquadExport!O18&lt;10,1,IF(SquadExport!O18&lt;15,2,IF(SquadExport!O18&lt;=20,3,""))),0),"")</f>
        <v>0</v>
      </c>
      <c r="M18" s="37">
        <f ca="1">IF($A18&gt;"",IF(ISERROR(HLOOKUP(M$1,INDIRECT("Roles!$B$"&amp;MATCH($B18,Roles!$A:$A,0)&amp;":$AF$"&amp;MATCH($B18,Roles!$A:$A,0)),1,FALSE))=FALSE,IF(SquadExport!P18&lt;10,1,IF(SquadExport!P18&lt;15,2,IF(SquadExport!P18&lt;=20,3,""))),0),"")</f>
        <v>0</v>
      </c>
      <c r="N18" s="37">
        <f ca="1">IF($A18&gt;"",IF(ISERROR(HLOOKUP(N$1,INDIRECT("Roles!$B$"&amp;MATCH($B18,Roles!$A:$A,0)&amp;":$AF$"&amp;MATCH($B18,Roles!$A:$A,0)),1,FALSE))=FALSE,IF(SquadExport!Q18&lt;10,1,IF(SquadExport!Q18&lt;15,2,IF(SquadExport!Q18&lt;=20,3,""))),0),"")</f>
        <v>1</v>
      </c>
      <c r="O18" s="37">
        <f ca="1">IF($A18&gt;"",IF(ISERROR(HLOOKUP(O$1,INDIRECT("Roles!$B$"&amp;MATCH($B18,Roles!$A:$A,0)&amp;":$AF$"&amp;MATCH($B18,Roles!$A:$A,0)),1,FALSE))=FALSE,IF(SquadExport!R18&lt;10,1,IF(SquadExport!R18&lt;15,2,IF(SquadExport!R18&lt;=20,3,""))),0),"")</f>
        <v>0</v>
      </c>
      <c r="P18" s="37">
        <f ca="1">IF($A18&gt;"",IF(ISERROR(HLOOKUP(P$1,INDIRECT("Roles!$B$"&amp;MATCH($B18,Roles!$A:$A,0)&amp;":$AF$"&amp;MATCH($B18,Roles!$A:$A,0)),1,FALSE))=FALSE,IF(SquadExport!S18&lt;10,1,IF(SquadExport!S18&lt;15,2,IF(SquadExport!S18&lt;=20,3,""))),0),"")</f>
        <v>1</v>
      </c>
      <c r="Q18" s="37">
        <f ca="1">IF($A18&gt;"",IF(ISERROR(HLOOKUP(Q$1,INDIRECT("Roles!$B$"&amp;MATCH($B18,Roles!$A:$A,0)&amp;":$AF$"&amp;MATCH($B18,Roles!$A:$A,0)),1,FALSE))=FALSE,IF(SquadExport!T18&lt;10,1,IF(SquadExport!T18&lt;15,2,IF(SquadExport!T18&lt;=20,3,""))),0),"")</f>
        <v>1</v>
      </c>
      <c r="R18" s="37">
        <f ca="1">IF($A18&gt;"",IF(ISERROR(HLOOKUP(R$1,INDIRECT("Roles!$B$"&amp;MATCH($B18,Roles!$A:$A,0)&amp;":$AF$"&amp;MATCH($B18,Roles!$A:$A,0)),1,FALSE))=FALSE,IF(SquadExport!U18&lt;10,1,IF(SquadExport!U18&lt;15,2,IF(SquadExport!U18&lt;=20,3,""))),0),"")</f>
        <v>0</v>
      </c>
      <c r="S18" s="37">
        <f ca="1">IF($A18&gt;"",IF(ISERROR(HLOOKUP(S$1,INDIRECT("Roles!$B$"&amp;MATCH($B18,Roles!$A:$A,0)&amp;":$AF$"&amp;MATCH($B18,Roles!$A:$A,0)),1,FALSE))=FALSE,IF(SquadExport!V18&lt;10,1,IF(SquadExport!V18&lt;15,2,IF(SquadExport!V18&lt;=20,3,""))),0),"")</f>
        <v>1</v>
      </c>
      <c r="T18" s="37">
        <f ca="1">IF($A18&gt;"",IF(ISERROR(HLOOKUP(T$1,INDIRECT("Roles!$B$"&amp;MATCH($B18,Roles!$A:$A,0)&amp;":$AF$"&amp;MATCH($B18,Roles!$A:$A,0)),1,FALSE))=FALSE,IF(SquadExport!W18&lt;10,1,IF(SquadExport!W18&lt;15,2,IF(SquadExport!W18&lt;=20,3,""))),0),"")</f>
        <v>0</v>
      </c>
      <c r="U18" s="37">
        <f ca="1">IF($A18&gt;"",IF(ISERROR(HLOOKUP(U$1,INDIRECT("Roles!$B$"&amp;MATCH($B18,Roles!$A:$A,0)&amp;":$AF$"&amp;MATCH($B18,Roles!$A:$A,0)),1,FALSE))=FALSE,IF(SquadExport!X18&lt;10,1,IF(SquadExport!X18&lt;15,2,IF(SquadExport!X18&lt;=20,3,""))),0),"")</f>
        <v>2</v>
      </c>
      <c r="V18" s="37">
        <f ca="1">IF($A18&gt;"",IF(ISERROR(HLOOKUP(V$1,INDIRECT("Roles!$B$"&amp;MATCH($B18,Roles!$A:$A,0)&amp;":$AF$"&amp;MATCH($B18,Roles!$A:$A,0)),1,FALSE))=FALSE,IF(SquadExport!Y18&lt;10,1,IF(SquadExport!Y18&lt;15,2,IF(SquadExport!Y18&lt;=20,3,""))),0),"")</f>
        <v>1</v>
      </c>
      <c r="W18" s="37">
        <f ca="1">IF($A18&gt;"",IF(ISERROR(HLOOKUP(W$1,INDIRECT("Roles!$B$"&amp;MATCH($B18,Roles!$A:$A,0)&amp;":$AF$"&amp;MATCH($B18,Roles!$A:$A,0)),1,FALSE))=FALSE,IF(SquadExport!Z18&lt;10,1,IF(SquadExport!Z18&lt;15,2,IF(SquadExport!Z18&lt;=20,3,""))),0),"")</f>
        <v>2</v>
      </c>
      <c r="X18" s="37">
        <f ca="1">IF($A18&gt;"",IF(ISERROR(HLOOKUP(X$1,INDIRECT("Roles!$B$"&amp;MATCH($B18,Roles!$A:$A,0)&amp;":$AF$"&amp;MATCH($B18,Roles!$A:$A,0)),1,FALSE))=FALSE,IF(SquadExport!AA18&lt;10,1,IF(SquadExport!AA18&lt;15,2,IF(SquadExport!AA18&lt;=20,3,""))),0),"")</f>
        <v>0</v>
      </c>
      <c r="Y18" s="37">
        <f ca="1">IF($A18&gt;"",IF(ISERROR(HLOOKUP(Y$1,INDIRECT("Roles!$B$"&amp;MATCH($B18,Roles!$A:$A,0)&amp;":$AF$"&amp;MATCH($B18,Roles!$A:$A,0)),1,FALSE))=FALSE,IF(SquadExport!AB18&lt;10,1,IF(SquadExport!AB18&lt;15,2,IF(SquadExport!AB18&lt;=20,3,""))),0),"")</f>
        <v>0</v>
      </c>
      <c r="Z18" s="37">
        <f ca="1">IF($A18&gt;"",IF(ISERROR(HLOOKUP(Z$1,INDIRECT("Roles!$B$"&amp;MATCH($B18,Roles!$A:$A,0)&amp;":$AF$"&amp;MATCH($B18,Roles!$A:$A,0)),1,FALSE))=FALSE,IF(SquadExport!AC18&lt;10,1,IF(SquadExport!AC18&lt;15,2,IF(SquadExport!AC18&lt;=20,3,""))),0),"")</f>
        <v>0</v>
      </c>
      <c r="AA18" s="37">
        <f ca="1">IF($A18&gt;"",IF(ISERROR(HLOOKUP(AA$1,INDIRECT("Roles!$B$"&amp;MATCH($B18,Roles!$A:$A,0)&amp;":$AF$"&amp;MATCH($B18,Roles!$A:$A,0)),1,FALSE))=FALSE,IF(SquadExport!AD18&lt;10,1,IF(SquadExport!AD18&lt;15,2,IF(SquadExport!AD18&lt;=20,3,""))),0),"")</f>
        <v>1</v>
      </c>
      <c r="AB18" s="37">
        <f ca="1">IF($A18&gt;"",IF(ISERROR(HLOOKUP(AB$1,INDIRECT("Roles!$B$"&amp;MATCH($B18,Roles!$A:$A,0)&amp;":$AF$"&amp;MATCH($B18,Roles!$A:$A,0)),1,FALSE))=FALSE,IF(SquadExport!AE18&lt;10,1,IF(SquadExport!AE18&lt;15,2,IF(SquadExport!AE18&lt;=20,3,""))),0),"")</f>
        <v>1</v>
      </c>
      <c r="AC18" s="37">
        <f ca="1">IF($A18&gt;"",IF(ISERROR(HLOOKUP(AC$1,INDIRECT("Roles!$B$"&amp;MATCH($B18,Roles!$A:$A,0)&amp;":$AF$"&amp;MATCH($B18,Roles!$A:$A,0)),1,FALSE))=FALSE,IF(SquadExport!AF18&lt;10,1,IF(SquadExport!AF18&lt;15,2,IF(SquadExport!AF18&lt;=20,3,""))),0),"")</f>
        <v>1</v>
      </c>
      <c r="AD18" s="37">
        <f ca="1">IF($A18&gt;"",IF(ISERROR(HLOOKUP(AD$1,INDIRECT("Roles!$B$"&amp;MATCH($B18,Roles!$A:$A,0)&amp;":$AF$"&amp;MATCH($B18,Roles!$A:$A,0)),1,FALSE))=FALSE,IF(SquadExport!AG18&lt;10,1,IF(SquadExport!AG18&lt;15,2,IF(SquadExport!AG18&lt;=20,3,""))),0),"")</f>
        <v>2</v>
      </c>
      <c r="AE18" s="37">
        <f ca="1">IF($A18&gt;"",IF(ISERROR(HLOOKUP(AE$1,INDIRECT("Roles!$B$"&amp;MATCH($B18,Roles!$A:$A,0)&amp;":$AF$"&amp;MATCH($B18,Roles!$A:$A,0)),1,FALSE))=FALSE,IF(SquadExport!AH18&lt;10,1,IF(SquadExport!AH18&lt;15,2,IF(SquadExport!AH18&lt;=20,3,""))),0),"")</f>
        <v>2</v>
      </c>
      <c r="AF18" s="37">
        <f ca="1">IF($A18&gt;"",IF(ISERROR(HLOOKUP(AF$1,INDIRECT("Roles!$B$"&amp;MATCH($B18,Roles!$A:$A,0)&amp;":$AF$"&amp;MATCH($B18,Roles!$A:$A,0)),1,FALSE))=FALSE,IF(SquadExport!AI18&lt;10,1,IF(SquadExport!AI18&lt;15,2,IF(SquadExport!AI18&lt;=20,3,""))),0),"")</f>
        <v>0</v>
      </c>
      <c r="AG18" s="37">
        <f ca="1">IF($A18&gt;"",IF(ISERROR(HLOOKUP(AG$1,INDIRECT("Roles!$B$"&amp;MATCH($B18,Roles!$A:$A,0)&amp;":$AF$"&amp;MATCH($B18,Roles!$A:$A,0)),1,FALSE))=FALSE,IF(SquadExport!AJ18&lt;10,1,IF(SquadExport!AJ18&lt;15,2,IF(SquadExport!AJ18&lt;=20,3,""))),0),"")</f>
        <v>0</v>
      </c>
      <c r="AH18" s="37">
        <f ca="1">IF($A18&gt;"",IF(ISERROR(HLOOKUP(AH$1,INDIRECT("Roles!$B$"&amp;MATCH($B18,Roles!$A:$A,0)&amp;":$AF$"&amp;MATCH($B18,Roles!$A:$A,0)),1,FALSE))=FALSE,IF(SquadExport!AK18&lt;10,1,IF(SquadExport!AK18&lt;15,2,IF(SquadExport!AK18&lt;=20,3,""))),0),"")</f>
        <v>0</v>
      </c>
      <c r="AI18" s="37">
        <f ca="1">IF($A18&gt;"",IF(ISERROR(HLOOKUP(AI$1,INDIRECT("Roles!$B$"&amp;MATCH($B18,Roles!$A:$A,0)&amp;":$AF$"&amp;MATCH($B18,Roles!$A:$A,0)),1,FALSE))=FALSE,IF(SquadExport!AL18&lt;10,1,IF(SquadExport!AL18&lt;15,2,IF(SquadExport!AL18&lt;=20,3,""))),0),"")</f>
        <v>0</v>
      </c>
      <c r="AJ18" s="37">
        <f ca="1">IF($A18&gt;"",IF(ISERROR(HLOOKUP(AJ$1,INDIRECT("Roles!$B$"&amp;MATCH($B18,Roles!$A:$A,0)&amp;":$AF$"&amp;MATCH($B18,Roles!$A:$A,0)),1,FALSE))=FALSE,IF(SquadExport!AM18&lt;10,1,IF(SquadExport!AM18&lt;15,2,IF(SquadExport!AM18&lt;=20,3,""))),0),"")</f>
        <v>0</v>
      </c>
      <c r="AK18" s="37">
        <f ca="1">IF($A18&gt;"",IF(ISERROR(HLOOKUP(AK$1,INDIRECT("Roles!$B$"&amp;MATCH($B18,Roles!$A:$A,0)&amp;":$AF$"&amp;MATCH($B18,Roles!$A:$A,0)),1,FALSE))=FALSE,IF(SquadExport!AN18&lt;10,1,IF(SquadExport!AN18&lt;15,2,IF(SquadExport!AN18&lt;=20,3,""))),0),"")</f>
        <v>0</v>
      </c>
      <c r="AL18" s="37">
        <f ca="1">IF($A18&gt;"",IF(ISERROR(HLOOKUP(AL$1,INDIRECT("Roles!$B$"&amp;MATCH($B18,Roles!$A:$A,0)&amp;":$AF$"&amp;MATCH($B18,Roles!$A:$A,0)),1,FALSE))=FALSE,IF(SquadExport!AO18&lt;10,1,IF(SquadExport!AO18&lt;15,2,IF(SquadExport!AO18&lt;=20,3,""))),0),"")</f>
        <v>1</v>
      </c>
      <c r="AM18" s="37">
        <f ca="1">IF($A18&gt;"",IF(ISERROR(HLOOKUP(AM$1,INDIRECT("Roles!$B$"&amp;MATCH($B18,Roles!$A:$A,0)&amp;":$AF$"&amp;MATCH($B18,Roles!$A:$A,0)),1,FALSE))=FALSE,IF(SquadExport!AP18&lt;10,1,IF(SquadExport!AP18&lt;15,2,IF(SquadExport!AP18&lt;=20,3,""))),0),"")</f>
        <v>0</v>
      </c>
      <c r="AN18" s="37">
        <f ca="1">IF($A18&gt;"",IF(ISERROR(HLOOKUP(AN$1,INDIRECT("Roles!$B$"&amp;MATCH($B18,Roles!$A:$A,0)&amp;":$AF$"&amp;MATCH($B18,Roles!$A:$A,0)),1,FALSE))=FALSE,IF(SquadExport!AQ18&lt;10,1,IF(SquadExport!AQ18&lt;15,2,IF(SquadExport!AQ18&lt;=20,3,""))),0),"")</f>
        <v>0</v>
      </c>
      <c r="AO18" s="37">
        <f ca="1">IF($A18&gt;"",IF(ISERROR(HLOOKUP(AO$1,INDIRECT("Roles!$B$"&amp;MATCH($B18,Roles!$A:$A,0)&amp;":$AF$"&amp;MATCH($B18,Roles!$A:$A,0)),1,FALSE))=FALSE,IF(SquadExport!AR18&lt;10,1,IF(SquadExport!AR18&lt;15,2,IF(SquadExport!AR18&lt;=20,3,""))),0),"")</f>
        <v>0</v>
      </c>
      <c r="AP18" s="37">
        <f ca="1">IF($A18&gt;"",IF(ISERROR(HLOOKUP(AP$1,INDIRECT("Roles!$B$"&amp;MATCH($B18,Roles!$A:$A,0)&amp;":$AF$"&amp;MATCH($B18,Roles!$A:$A,0)),1,FALSE))=FALSE,IF(SquadExport!AS18&lt;10,1,IF(SquadExport!AS18&lt;15,2,IF(SquadExport!AS18&lt;=20,3,""))),0),"")</f>
        <v>0</v>
      </c>
      <c r="AQ18" s="37">
        <f ca="1">IF($A18&gt;"",IF(ISERROR(HLOOKUP(AQ$1,INDIRECT("Roles!$B$"&amp;MATCH($B18,Roles!$A:$A,0)&amp;":$AF$"&amp;MATCH($B18,Roles!$A:$A,0)),1,FALSE))=FALSE,IF(SquadExport!AT18&lt;10,1,IF(SquadExport!AT18&lt;15,2,IF(SquadExport!AT18&lt;=20,3,""))),0),"")</f>
        <v>0</v>
      </c>
      <c r="AR18" s="37">
        <f ca="1">IF($A18&gt;"",IF(ISERROR(HLOOKUP(AR$1,INDIRECT("Roles!$B$"&amp;MATCH($B18,Roles!$A:$A,0)&amp;":$AF$"&amp;MATCH($B18,Roles!$A:$A,0)),1,FALSE))=FALSE,IF(SquadExport!AU18&lt;10,1,IF(SquadExport!AU18&lt;15,2,IF(SquadExport!AU18&lt;=20,3,""))),0),"")</f>
        <v>0</v>
      </c>
      <c r="AS18" s="37">
        <f ca="1">IF($A18&gt;"",IF(ISERROR(HLOOKUP(AS$1,INDIRECT("Roles!$B$"&amp;MATCH($B18,Roles!$A:$A,0)&amp;":$AF$"&amp;MATCH($B18,Roles!$A:$A,0)),1,FALSE))=FALSE,IF(SquadExport!AV18&lt;10,1,IF(SquadExport!AV18&lt;15,2,IF(SquadExport!AV18&lt;=20,3,""))),0),"")</f>
        <v>0</v>
      </c>
      <c r="AT18" s="37">
        <f ca="1">IF($A18&gt;"",IF(ISERROR(HLOOKUP(AT$1,INDIRECT("Roles!$B$"&amp;MATCH($B18,Roles!$A:$A,0)&amp;":$AF$"&amp;MATCH($B18,Roles!$A:$A,0)),1,FALSE))=FALSE,IF(SquadExport!AW18&lt;10,1,IF(SquadExport!AW18&lt;15,2,IF(SquadExport!AW18&lt;=20,3,""))),0),"")</f>
        <v>0</v>
      </c>
      <c r="AU18" s="37">
        <f ca="1">IF($A18&gt;"",IF(ISERROR(HLOOKUP(AU$1,INDIRECT("Roles!$B$"&amp;MATCH($B18,Roles!$A:$A,0)&amp;":$AF$"&amp;MATCH($B18,Roles!$A:$A,0)),1,FALSE))=FALSE,IF(SquadExport!AX18&lt;10,1,IF(SquadExport!AX18&lt;15,2,IF(SquadExport!AX18&lt;=20,3,""))),0),"")</f>
        <v>0</v>
      </c>
      <c r="AV18" s="37">
        <f ca="1">IF($A18&gt;"",IF(ISERROR(HLOOKUP(AV$1,INDIRECT("Roles!$B$"&amp;MATCH($B18,Roles!$A:$A,0)&amp;":$AF$"&amp;MATCH($B18,Roles!$A:$A,0)),1,FALSE))=FALSE,IF(SquadExport!AY18&lt;10,1,IF(SquadExport!AY18&lt;15,2,IF(SquadExport!AY18&lt;=20,3,""))),0),"")</f>
        <v>0</v>
      </c>
      <c r="AW18" s="37">
        <f ca="1">IF($A18&gt;"",IF(ISERROR(HLOOKUP(AW$1,INDIRECT("Roles!$B$"&amp;MATCH($B18,Roles!$A:$A,0)&amp;":$AF$"&amp;MATCH($B18,Roles!$A:$A,0)),1,FALSE))=FALSE,IF(SquadExport!AZ18&lt;10,1,IF(SquadExport!AZ18&lt;15,2,IF(SquadExport!AZ18&lt;=20,3,""))),0),"")</f>
        <v>0</v>
      </c>
      <c r="AX18" s="37">
        <f ca="1">IF($A18&gt;"",IF(ISERROR(HLOOKUP(AX$1,INDIRECT("Roles!$B$"&amp;MATCH($B18,Roles!$A:$A,0)&amp;":$AF$"&amp;MATCH($B18,Roles!$A:$A,0)),1,FALSE))=FALSE,IF(SquadExport!BA18&lt;10,1,IF(SquadExport!BA18&lt;15,2,IF(SquadExport!BA18&lt;=20,3,""))),0),"")</f>
        <v>0</v>
      </c>
      <c r="AY18" s="30" t="str" cm="1">
        <f t="array" aca="1" ref="AY18:CS18" ca="1">IF($D18:$AX18=1,D$1:AX$1,"")</f>
        <v/>
      </c>
      <c r="AZ18" s="30" t="str">
        <f ca="1"/>
        <v/>
      </c>
      <c r="BA18" s="30" t="str">
        <f ca="1"/>
        <v/>
      </c>
      <c r="BB18" s="30" t="str">
        <f ca="1"/>
        <v/>
      </c>
      <c r="BC18" s="30" t="str">
        <f ca="1"/>
        <v/>
      </c>
      <c r="BD18" s="30" t="str">
        <f ca="1"/>
        <v/>
      </c>
      <c r="BE18" s="30" t="str">
        <f ca="1"/>
        <v/>
      </c>
      <c r="BF18" s="30" t="str">
        <f ca="1"/>
        <v/>
      </c>
      <c r="BG18" s="30" t="str">
        <f ca="1"/>
        <v/>
      </c>
      <c r="BH18" s="30" t="str">
        <f ca="1"/>
        <v/>
      </c>
      <c r="BI18" s="30" t="str">
        <f ca="1"/>
        <v>Pas</v>
      </c>
      <c r="BJ18" s="30" t="str">
        <f ca="1"/>
        <v/>
      </c>
      <c r="BK18" s="30" t="str">
        <f ca="1"/>
        <v>Tck</v>
      </c>
      <c r="BL18" s="30" t="str">
        <f ca="1"/>
        <v>Tec</v>
      </c>
      <c r="BM18" s="30" t="str">
        <f ca="1"/>
        <v/>
      </c>
      <c r="BN18" s="30" t="str">
        <f ca="1"/>
        <v>Ant</v>
      </c>
      <c r="BO18" s="30" t="str">
        <f ca="1"/>
        <v/>
      </c>
      <c r="BP18" s="30" t="str">
        <f ca="1"/>
        <v/>
      </c>
      <c r="BQ18" s="30" t="str">
        <f ca="1"/>
        <v>Cnt</v>
      </c>
      <c r="BR18" s="30" t="str">
        <f ca="1"/>
        <v/>
      </c>
      <c r="BS18" s="30" t="str">
        <f ca="1"/>
        <v/>
      </c>
      <c r="BT18" s="30" t="str">
        <f ca="1"/>
        <v/>
      </c>
      <c r="BU18" s="30" t="str">
        <f ca="1"/>
        <v/>
      </c>
      <c r="BV18" s="30" t="str">
        <f ca="1"/>
        <v>OtB</v>
      </c>
      <c r="BW18" s="30" t="str">
        <f ca="1"/>
        <v>Pos</v>
      </c>
      <c r="BX18" s="30" t="str">
        <f ca="1"/>
        <v>Tea</v>
      </c>
      <c r="BY18" s="30" t="str">
        <f ca="1"/>
        <v/>
      </c>
      <c r="BZ18" s="30" t="str">
        <f ca="1"/>
        <v/>
      </c>
      <c r="CA18" s="30" t="str">
        <f ca="1"/>
        <v/>
      </c>
      <c r="CB18" s="30" t="str">
        <f ca="1"/>
        <v/>
      </c>
      <c r="CC18" s="30" t="str">
        <f ca="1"/>
        <v/>
      </c>
      <c r="CD18" s="30" t="str">
        <f ca="1"/>
        <v/>
      </c>
      <c r="CE18" s="30" t="str">
        <f ca="1"/>
        <v/>
      </c>
      <c r="CF18" s="30" t="str">
        <f ca="1"/>
        <v/>
      </c>
      <c r="CG18" s="30" t="str">
        <f ca="1"/>
        <v>Sta</v>
      </c>
      <c r="CH18" s="30" t="str">
        <f ca="1"/>
        <v/>
      </c>
      <c r="CI18" s="30" t="str">
        <f ca="1"/>
        <v/>
      </c>
      <c r="CJ18" s="30" t="str">
        <f ca="1"/>
        <v/>
      </c>
      <c r="CK18" s="30" t="str">
        <f ca="1"/>
        <v/>
      </c>
      <c r="CL18" s="30" t="str">
        <f ca="1"/>
        <v/>
      </c>
      <c r="CM18" s="30" t="str">
        <f ca="1"/>
        <v/>
      </c>
      <c r="CN18" s="30" t="str">
        <f ca="1"/>
        <v/>
      </c>
      <c r="CO18" s="30" t="str">
        <f ca="1"/>
        <v/>
      </c>
      <c r="CP18" s="30" t="str">
        <f ca="1"/>
        <v/>
      </c>
      <c r="CQ18" s="30" t="str">
        <f ca="1"/>
        <v/>
      </c>
      <c r="CR18" s="30" t="str">
        <f ca="1"/>
        <v/>
      </c>
      <c r="CS18" s="30" t="str">
        <f ca="1"/>
        <v/>
      </c>
      <c r="CT18" s="31" cm="1">
        <f t="array" aca="1" ref="CT18" ca="1">SUMPRODUCT(COUNTIF($AY18:$CS18,Training!$C$3:$E$3))</f>
        <v>1</v>
      </c>
      <c r="CU18" s="31" cm="1">
        <f t="array" aca="1" ref="CU18" ca="1">SUMPRODUCT(COUNTIF($AY18:$CS18,Training!$C$4:$E$4))</f>
        <v>1</v>
      </c>
      <c r="CV18" s="31" cm="1">
        <f t="array" aca="1" ref="CV18" ca="1">SUMPRODUCT(COUNTIF($AY18:$CS18,Training!$C$5:$E$5))</f>
        <v>2</v>
      </c>
      <c r="CW18" s="31" cm="1">
        <f t="array" aca="1" ref="CW18" ca="1">SUMPRODUCT(COUNTIF($AY18:$CS18,Training!$C$6:$E$6))</f>
        <v>0</v>
      </c>
      <c r="CX18" s="31" cm="1">
        <f t="array" aca="1" ref="CX18" ca="1">SUMPRODUCT(COUNTIF($AY18:$CS18,Training!$C$7:$E$7))</f>
        <v>1</v>
      </c>
      <c r="CY18" s="31" cm="1">
        <f t="array" aca="1" ref="CY18" ca="1">SUMPRODUCT(COUNTIF($AY18:$CS18,Training!$C$8:$E$8))</f>
        <v>2</v>
      </c>
      <c r="CZ18" s="31" cm="1">
        <f t="array" aca="1" ref="CZ18" ca="1">SUMPRODUCT(COUNTIF($AY18:$CS18,Training!$C$9:$E$9))</f>
        <v>1</v>
      </c>
      <c r="DA18" s="31" cm="1">
        <f t="array" aca="1" ref="DA18" ca="1">SUMPRODUCT(COUNTIF($AY18:$CS18,Training!$C$10:$E$10))</f>
        <v>1</v>
      </c>
      <c r="DB18" s="31" cm="1">
        <f t="array" aca="1" ref="DB18" ca="1">SUMPRODUCT(COUNTIF($AY18:$CS18,Training!$C$11:$E$11))</f>
        <v>0</v>
      </c>
      <c r="DC18" s="31" cm="1">
        <f t="array" aca="1" ref="DC18" ca="1">SUMPRODUCT(COUNTIF($AY18:$CS18,Training!$C$2:$E$2))</f>
        <v>0</v>
      </c>
      <c r="DD18" s="31" cm="1">
        <f t="array" aca="1" ref="DD18" ca="1">SUMPRODUCT(COUNTIF($AY18:$CS18,Training!#REF!))</f>
        <v>0</v>
      </c>
      <c r="DE18" s="31" cm="1">
        <f t="array" aca="1" ref="DE18" ca="1">SUMPRODUCT(COUNTIF($AY18:$CS18,Training!$C$12:$E$12))</f>
        <v>2</v>
      </c>
      <c r="DF18" s="31" cm="1">
        <f t="array" aca="1" ref="DF18" ca="1">SUMPRODUCT(COUNTIF($AY18:$CS18,Training!$C$13:$E$13))</f>
        <v>1</v>
      </c>
      <c r="DG18" s="31" cm="1">
        <f t="array" aca="1" ref="DG18" ca="1">SUMPRODUCT(COUNTIF($AY18:$CS18,Training!$C$14:$E$14))</f>
        <v>1</v>
      </c>
      <c r="DH18" s="31" cm="1">
        <f t="array" aca="1" ref="DH18" ca="1">SUMPRODUCT(COUNTIF($AY18:$CS18,Training!$C$15:$E$15))</f>
        <v>0</v>
      </c>
      <c r="DI18" s="31" cm="1">
        <f t="array" aca="1" ref="DI18" ca="1">SUMPRODUCT(COUNTIF($AY18:$CS18,Training!$C$16:$E$16))</f>
        <v>0</v>
      </c>
      <c r="DJ18" s="30" t="str" cm="1">
        <f t="array" aca="1" ref="DJ18" ca="1">IF(COUNTIF(D18:AX18,1)=0,IF($D18:$AX18=2,D$1:AX$1,""),"")</f>
        <v/>
      </c>
      <c r="FE18" s="31" cm="1">
        <f t="array" aca="1" ref="FE18" ca="1">SUMPRODUCT(COUNTIF($DJ18:$FD18,Training!$C$3:$E$3))</f>
        <v>0</v>
      </c>
      <c r="FF18" s="31" cm="1">
        <f t="array" aca="1" ref="FF18" ca="1">SUMPRODUCT(COUNTIF($DJ18:$FD18,Training!$C$4:$E$4))</f>
        <v>0</v>
      </c>
      <c r="FG18" s="31" cm="1">
        <f t="array" aca="1" ref="FG18" ca="1">SUMPRODUCT(COUNTIF($DJ18:$FD18,Training!$C$5:$E$5))</f>
        <v>0</v>
      </c>
      <c r="FH18" s="31" cm="1">
        <f t="array" aca="1" ref="FH18" ca="1">SUMPRODUCT(COUNTIF($DJ18:$FD18,Training!$C$6:$E$6))</f>
        <v>0</v>
      </c>
      <c r="FI18" s="31" cm="1">
        <f t="array" aca="1" ref="FI18" ca="1">SUMPRODUCT(COUNTIF($DJ18:$FD18,Training!$C$7:$E$7))</f>
        <v>0</v>
      </c>
      <c r="FJ18" s="31" cm="1">
        <f t="array" aca="1" ref="FJ18" ca="1">SUMPRODUCT(COUNTIF($DJ18:$FD18,Training!$C$8:$E$8))</f>
        <v>0</v>
      </c>
      <c r="FK18" s="31" cm="1">
        <f t="array" aca="1" ref="FK18" ca="1">SUMPRODUCT(COUNTIF($DJ18:$FD18,Training!$C$9:$E$9))</f>
        <v>0</v>
      </c>
      <c r="FL18" s="31" cm="1">
        <f t="array" aca="1" ref="FL18" ca="1">SUMPRODUCT(COUNTIF($DJ18:$FD18,Training!$C$10:$E$10))</f>
        <v>0</v>
      </c>
      <c r="FM18" s="31" cm="1">
        <f t="array" aca="1" ref="FM18" ca="1">SUMPRODUCT(COUNTIF($DJ18:$FD18,Training!$C$11:$E$11))</f>
        <v>0</v>
      </c>
      <c r="FN18" s="31" cm="1">
        <f t="array" aca="1" ref="FN18" ca="1">SUMPRODUCT(COUNTIF($DJ18:$FD18,Training!$C$2:$E$2))</f>
        <v>0</v>
      </c>
      <c r="FO18" s="31" cm="1">
        <f t="array" aca="1" ref="FO18" ca="1">SUMPRODUCT(COUNTIF($DJ18:$FD18,Training!#REF!))</f>
        <v>0</v>
      </c>
      <c r="FP18" s="31" cm="1">
        <f t="array" aca="1" ref="FP18" ca="1">SUMPRODUCT(COUNTIF($DJ18:$FD18,Training!$C$12:$E$12))</f>
        <v>0</v>
      </c>
      <c r="FQ18" s="31" cm="1">
        <f t="array" aca="1" ref="FQ18" ca="1">SUMPRODUCT(COUNTIF($DJ18:$FD18,Training!$C$13:$E$13))</f>
        <v>0</v>
      </c>
      <c r="FR18" s="31" cm="1">
        <f t="array" aca="1" ref="FR18" ca="1">SUMPRODUCT(COUNTIF($DJ18:$FD18,Training!$C$14:$E$14))</f>
        <v>0</v>
      </c>
      <c r="FS18" s="31" cm="1">
        <f t="array" aca="1" ref="FS18" ca="1">SUMPRODUCT(COUNTIF($DJ18:$FD18,Training!$C$15:$E$15))</f>
        <v>0</v>
      </c>
      <c r="FT18" s="31" cm="1">
        <f t="array" aca="1" ref="FT18" ca="1">SUMPRODUCT(COUNTIF($DJ18:$FD18,Training!$C$16:$E$16))</f>
        <v>0</v>
      </c>
    </row>
    <row r="19" spans="1:176" x14ac:dyDescent="0.25">
      <c r="A19" s="32" t="str">
        <f>IF(WeightedParse!A19&gt;"",WeightedParse!A19,"")</f>
        <v>Dean Murphy</v>
      </c>
      <c r="B19" s="49" t="str">
        <f>IF('Weighted Summary'!A19&gt;"",'Weighted Summary'!F19,"")</f>
        <v>CAR</v>
      </c>
      <c r="C19" s="39" t="str">
        <f t="shared" ca="1" si="0"/>
        <v>Attacking Movement</v>
      </c>
      <c r="D19" s="37">
        <f ca="1">IF($A19&gt;"",IF(ISERROR(HLOOKUP(D$1,INDIRECT("Roles!$B$"&amp;MATCH($B19,Roles!$A:$A,0)&amp;":$AF$"&amp;MATCH($B19,Roles!$A:$A,0)),1,FALSE))=FALSE,IF(SquadExport!G19&lt;10,1,IF(SquadExport!G19&lt;15,2,IF(SquadExport!G19&lt;=20,3,""))),0),"")</f>
        <v>0</v>
      </c>
      <c r="E19" s="37">
        <f ca="1">IF($A19&gt;"",IF(ISERROR(HLOOKUP(E$1,INDIRECT("Roles!$B$"&amp;MATCH($B19,Roles!$A:$A,0)&amp;":$AF$"&amp;MATCH($B19,Roles!$A:$A,0)),1,FALSE))=FALSE,IF(SquadExport!H19&lt;10,1,IF(SquadExport!H19&lt;15,2,IF(SquadExport!H19&lt;=20,3,""))),0),"")</f>
        <v>0</v>
      </c>
      <c r="F19" s="37">
        <f ca="1">IF($A19&gt;"",IF(ISERROR(HLOOKUP(F$1,INDIRECT("Roles!$B$"&amp;MATCH($B19,Roles!$A:$A,0)&amp;":$AF$"&amp;MATCH($B19,Roles!$A:$A,0)),1,FALSE))=FALSE,IF(SquadExport!I19&lt;10,1,IF(SquadExport!I19&lt;15,2,IF(SquadExport!I19&lt;=20,3,""))),0),"")</f>
        <v>0</v>
      </c>
      <c r="G19" s="37">
        <f ca="1">IF($A19&gt;"",IF(ISERROR(HLOOKUP(G$1,INDIRECT("Roles!$B$"&amp;MATCH($B19,Roles!$A:$A,0)&amp;":$AF$"&amp;MATCH($B19,Roles!$A:$A,0)),1,FALSE))=FALSE,IF(SquadExport!J19&lt;10,1,IF(SquadExport!J19&lt;15,2,IF(SquadExport!J19&lt;=20,3,""))),0),"")</f>
        <v>0</v>
      </c>
      <c r="H19" s="37">
        <f ca="1">IF($A19&gt;"",IF(ISERROR(HLOOKUP(H$1,INDIRECT("Roles!$B$"&amp;MATCH($B19,Roles!$A:$A,0)&amp;":$AF$"&amp;MATCH($B19,Roles!$A:$A,0)),1,FALSE))=FALSE,IF(SquadExport!K19&lt;10,1,IF(SquadExport!K19&lt;15,2,IF(SquadExport!K19&lt;=20,3,""))),0),"")</f>
        <v>1</v>
      </c>
      <c r="I19" s="37">
        <f ca="1">IF($A19&gt;"",IF(ISERROR(HLOOKUP(I$1,INDIRECT("Roles!$B$"&amp;MATCH($B19,Roles!$A:$A,0)&amp;":$AF$"&amp;MATCH($B19,Roles!$A:$A,0)),1,FALSE))=FALSE,IF(SquadExport!L19&lt;10,1,IF(SquadExport!L19&lt;15,2,IF(SquadExport!L19&lt;=20,3,""))),0),"")</f>
        <v>0</v>
      </c>
      <c r="J19" s="37">
        <f ca="1">IF($A19&gt;"",IF(ISERROR(HLOOKUP(J$1,INDIRECT("Roles!$B$"&amp;MATCH($B19,Roles!$A:$A,0)&amp;":$AF$"&amp;MATCH($B19,Roles!$A:$A,0)),1,FALSE))=FALSE,IF(SquadExport!M19&lt;10,1,IF(SquadExport!M19&lt;15,2,IF(SquadExport!M19&lt;=20,3,""))),0),"")</f>
        <v>0</v>
      </c>
      <c r="K19" s="37">
        <f ca="1">IF($A19&gt;"",IF(ISERROR(HLOOKUP(K$1,INDIRECT("Roles!$B$"&amp;MATCH($B19,Roles!$A:$A,0)&amp;":$AF$"&amp;MATCH($B19,Roles!$A:$A,0)),1,FALSE))=FALSE,IF(SquadExport!N19&lt;10,1,IF(SquadExport!N19&lt;15,2,IF(SquadExport!N19&lt;=20,3,""))),0),"")</f>
        <v>0</v>
      </c>
      <c r="L19" s="37">
        <f ca="1">IF($A19&gt;"",IF(ISERROR(HLOOKUP(L$1,INDIRECT("Roles!$B$"&amp;MATCH($B19,Roles!$A:$A,0)&amp;":$AF$"&amp;MATCH($B19,Roles!$A:$A,0)),1,FALSE))=FALSE,IF(SquadExport!O19&lt;10,1,IF(SquadExport!O19&lt;15,2,IF(SquadExport!O19&lt;=20,3,""))),0),"")</f>
        <v>0</v>
      </c>
      <c r="M19" s="37">
        <f ca="1">IF($A19&gt;"",IF(ISERROR(HLOOKUP(M$1,INDIRECT("Roles!$B$"&amp;MATCH($B19,Roles!$A:$A,0)&amp;":$AF$"&amp;MATCH($B19,Roles!$A:$A,0)),1,FALSE))=FALSE,IF(SquadExport!P19&lt;10,1,IF(SquadExport!P19&lt;15,2,IF(SquadExport!P19&lt;=20,3,""))),0),"")</f>
        <v>0</v>
      </c>
      <c r="N19" s="37">
        <f ca="1">IF($A19&gt;"",IF(ISERROR(HLOOKUP(N$1,INDIRECT("Roles!$B$"&amp;MATCH($B19,Roles!$A:$A,0)&amp;":$AF$"&amp;MATCH($B19,Roles!$A:$A,0)),1,FALSE))=FALSE,IF(SquadExport!Q19&lt;10,1,IF(SquadExport!Q19&lt;15,2,IF(SquadExport!Q19&lt;=20,3,""))),0),"")</f>
        <v>2</v>
      </c>
      <c r="O19" s="37">
        <f ca="1">IF($A19&gt;"",IF(ISERROR(HLOOKUP(O$1,INDIRECT("Roles!$B$"&amp;MATCH($B19,Roles!$A:$A,0)&amp;":$AF$"&amp;MATCH($B19,Roles!$A:$A,0)),1,FALSE))=FALSE,IF(SquadExport!R19&lt;10,1,IF(SquadExport!R19&lt;15,2,IF(SquadExport!R19&lt;=20,3,""))),0),"")</f>
        <v>0</v>
      </c>
      <c r="P19" s="37">
        <f ca="1">IF($A19&gt;"",IF(ISERROR(HLOOKUP(P$1,INDIRECT("Roles!$B$"&amp;MATCH($B19,Roles!$A:$A,0)&amp;":$AF$"&amp;MATCH($B19,Roles!$A:$A,0)),1,FALSE))=FALSE,IF(SquadExport!S19&lt;10,1,IF(SquadExport!S19&lt;15,2,IF(SquadExport!S19&lt;=20,3,""))),0),"")</f>
        <v>1</v>
      </c>
      <c r="Q19" s="37">
        <f ca="1">IF($A19&gt;"",IF(ISERROR(HLOOKUP(Q$1,INDIRECT("Roles!$B$"&amp;MATCH($B19,Roles!$A:$A,0)&amp;":$AF$"&amp;MATCH($B19,Roles!$A:$A,0)),1,FALSE))=FALSE,IF(SquadExport!T19&lt;10,1,IF(SquadExport!T19&lt;15,2,IF(SquadExport!T19&lt;=20,3,""))),0),"")</f>
        <v>1</v>
      </c>
      <c r="R19" s="37">
        <f ca="1">IF($A19&gt;"",IF(ISERROR(HLOOKUP(R$1,INDIRECT("Roles!$B$"&amp;MATCH($B19,Roles!$A:$A,0)&amp;":$AF$"&amp;MATCH($B19,Roles!$A:$A,0)),1,FALSE))=FALSE,IF(SquadExport!U19&lt;10,1,IF(SquadExport!U19&lt;15,2,IF(SquadExport!U19&lt;=20,3,""))),0),"")</f>
        <v>0</v>
      </c>
      <c r="S19" s="37">
        <f ca="1">IF($A19&gt;"",IF(ISERROR(HLOOKUP(S$1,INDIRECT("Roles!$B$"&amp;MATCH($B19,Roles!$A:$A,0)&amp;":$AF$"&amp;MATCH($B19,Roles!$A:$A,0)),1,FALSE))=FALSE,IF(SquadExport!V19&lt;10,1,IF(SquadExport!V19&lt;15,2,IF(SquadExport!V19&lt;=20,3,""))),0),"")</f>
        <v>1</v>
      </c>
      <c r="T19" s="37">
        <f ca="1">IF($A19&gt;"",IF(ISERROR(HLOOKUP(T$1,INDIRECT("Roles!$B$"&amp;MATCH($B19,Roles!$A:$A,0)&amp;":$AF$"&amp;MATCH($B19,Roles!$A:$A,0)),1,FALSE))=FALSE,IF(SquadExport!W19&lt;10,1,IF(SquadExport!W19&lt;15,2,IF(SquadExport!W19&lt;=20,3,""))),0),"")</f>
        <v>0</v>
      </c>
      <c r="U19" s="37">
        <f ca="1">IF($A19&gt;"",IF(ISERROR(HLOOKUP(U$1,INDIRECT("Roles!$B$"&amp;MATCH($B19,Roles!$A:$A,0)&amp;":$AF$"&amp;MATCH($B19,Roles!$A:$A,0)),1,FALSE))=FALSE,IF(SquadExport!X19&lt;10,1,IF(SquadExport!X19&lt;15,2,IF(SquadExport!X19&lt;=20,3,""))),0),"")</f>
        <v>1</v>
      </c>
      <c r="V19" s="37">
        <f ca="1">IF($A19&gt;"",IF(ISERROR(HLOOKUP(V$1,INDIRECT("Roles!$B$"&amp;MATCH($B19,Roles!$A:$A,0)&amp;":$AF$"&amp;MATCH($B19,Roles!$A:$A,0)),1,FALSE))=FALSE,IF(SquadExport!Y19&lt;10,1,IF(SquadExport!Y19&lt;15,2,IF(SquadExport!Y19&lt;=20,3,""))),0),"")</f>
        <v>1</v>
      </c>
      <c r="W19" s="37">
        <f ca="1">IF($A19&gt;"",IF(ISERROR(HLOOKUP(W$1,INDIRECT("Roles!$B$"&amp;MATCH($B19,Roles!$A:$A,0)&amp;":$AF$"&amp;MATCH($B19,Roles!$A:$A,0)),1,FALSE))=FALSE,IF(SquadExport!Z19&lt;10,1,IF(SquadExport!Z19&lt;15,2,IF(SquadExport!Z19&lt;=20,3,""))),0),"")</f>
        <v>2</v>
      </c>
      <c r="X19" s="37">
        <f ca="1">IF($A19&gt;"",IF(ISERROR(HLOOKUP(X$1,INDIRECT("Roles!$B$"&amp;MATCH($B19,Roles!$A:$A,0)&amp;":$AF$"&amp;MATCH($B19,Roles!$A:$A,0)),1,FALSE))=FALSE,IF(SquadExport!AA19&lt;10,1,IF(SquadExport!AA19&lt;15,2,IF(SquadExport!AA19&lt;=20,3,""))),0),"")</f>
        <v>0</v>
      </c>
      <c r="Y19" s="37">
        <f ca="1">IF($A19&gt;"",IF(ISERROR(HLOOKUP(Y$1,INDIRECT("Roles!$B$"&amp;MATCH($B19,Roles!$A:$A,0)&amp;":$AF$"&amp;MATCH($B19,Roles!$A:$A,0)),1,FALSE))=FALSE,IF(SquadExport!AB19&lt;10,1,IF(SquadExport!AB19&lt;15,2,IF(SquadExport!AB19&lt;=20,3,""))),0),"")</f>
        <v>0</v>
      </c>
      <c r="Z19" s="37">
        <f ca="1">IF($A19&gt;"",IF(ISERROR(HLOOKUP(Z$1,INDIRECT("Roles!$B$"&amp;MATCH($B19,Roles!$A:$A,0)&amp;":$AF$"&amp;MATCH($B19,Roles!$A:$A,0)),1,FALSE))=FALSE,IF(SquadExport!AC19&lt;10,1,IF(SquadExport!AC19&lt;15,2,IF(SquadExport!AC19&lt;=20,3,""))),0),"")</f>
        <v>0</v>
      </c>
      <c r="AA19" s="37">
        <f ca="1">IF($A19&gt;"",IF(ISERROR(HLOOKUP(AA$1,INDIRECT("Roles!$B$"&amp;MATCH($B19,Roles!$A:$A,0)&amp;":$AF$"&amp;MATCH($B19,Roles!$A:$A,0)),1,FALSE))=FALSE,IF(SquadExport!AD19&lt;10,1,IF(SquadExport!AD19&lt;15,2,IF(SquadExport!AD19&lt;=20,3,""))),0),"")</f>
        <v>1</v>
      </c>
      <c r="AB19" s="37">
        <f ca="1">IF($A19&gt;"",IF(ISERROR(HLOOKUP(AB$1,INDIRECT("Roles!$B$"&amp;MATCH($B19,Roles!$A:$A,0)&amp;":$AF$"&amp;MATCH($B19,Roles!$A:$A,0)),1,FALSE))=FALSE,IF(SquadExport!AE19&lt;10,1,IF(SquadExport!AE19&lt;15,2,IF(SquadExport!AE19&lt;=20,3,""))),0),"")</f>
        <v>1</v>
      </c>
      <c r="AC19" s="37">
        <f ca="1">IF($A19&gt;"",IF(ISERROR(HLOOKUP(AC$1,INDIRECT("Roles!$B$"&amp;MATCH($B19,Roles!$A:$A,0)&amp;":$AF$"&amp;MATCH($B19,Roles!$A:$A,0)),1,FALSE))=FALSE,IF(SquadExport!AF19&lt;10,1,IF(SquadExport!AF19&lt;15,2,IF(SquadExport!AF19&lt;=20,3,""))),0),"")</f>
        <v>1</v>
      </c>
      <c r="AD19" s="37">
        <f ca="1">IF($A19&gt;"",IF(ISERROR(HLOOKUP(AD$1,INDIRECT("Roles!$B$"&amp;MATCH($B19,Roles!$A:$A,0)&amp;":$AF$"&amp;MATCH($B19,Roles!$A:$A,0)),1,FALSE))=FALSE,IF(SquadExport!AG19&lt;10,1,IF(SquadExport!AG19&lt;15,2,IF(SquadExport!AG19&lt;=20,3,""))),0),"")</f>
        <v>2</v>
      </c>
      <c r="AE19" s="37">
        <f ca="1">IF($A19&gt;"",IF(ISERROR(HLOOKUP(AE$1,INDIRECT("Roles!$B$"&amp;MATCH($B19,Roles!$A:$A,0)&amp;":$AF$"&amp;MATCH($B19,Roles!$A:$A,0)),1,FALSE))=FALSE,IF(SquadExport!AH19&lt;10,1,IF(SquadExport!AH19&lt;15,2,IF(SquadExport!AH19&lt;=20,3,""))),0),"")</f>
        <v>2</v>
      </c>
      <c r="AF19" s="37">
        <f ca="1">IF($A19&gt;"",IF(ISERROR(HLOOKUP(AF$1,INDIRECT("Roles!$B$"&amp;MATCH($B19,Roles!$A:$A,0)&amp;":$AF$"&amp;MATCH($B19,Roles!$A:$A,0)),1,FALSE))=FALSE,IF(SquadExport!AI19&lt;10,1,IF(SquadExport!AI19&lt;15,2,IF(SquadExport!AI19&lt;=20,3,""))),0),"")</f>
        <v>0</v>
      </c>
      <c r="AG19" s="37">
        <f ca="1">IF($A19&gt;"",IF(ISERROR(HLOOKUP(AG$1,INDIRECT("Roles!$B$"&amp;MATCH($B19,Roles!$A:$A,0)&amp;":$AF$"&amp;MATCH($B19,Roles!$A:$A,0)),1,FALSE))=FALSE,IF(SquadExport!AJ19&lt;10,1,IF(SquadExport!AJ19&lt;15,2,IF(SquadExport!AJ19&lt;=20,3,""))),0),"")</f>
        <v>0</v>
      </c>
      <c r="AH19" s="37">
        <f ca="1">IF($A19&gt;"",IF(ISERROR(HLOOKUP(AH$1,INDIRECT("Roles!$B$"&amp;MATCH($B19,Roles!$A:$A,0)&amp;":$AF$"&amp;MATCH($B19,Roles!$A:$A,0)),1,FALSE))=FALSE,IF(SquadExport!AK19&lt;10,1,IF(SquadExport!AK19&lt;15,2,IF(SquadExport!AK19&lt;=20,3,""))),0),"")</f>
        <v>0</v>
      </c>
      <c r="AI19" s="37">
        <f ca="1">IF($A19&gt;"",IF(ISERROR(HLOOKUP(AI$1,INDIRECT("Roles!$B$"&amp;MATCH($B19,Roles!$A:$A,0)&amp;":$AF$"&amp;MATCH($B19,Roles!$A:$A,0)),1,FALSE))=FALSE,IF(SquadExport!AL19&lt;10,1,IF(SquadExport!AL19&lt;15,2,IF(SquadExport!AL19&lt;=20,3,""))),0),"")</f>
        <v>0</v>
      </c>
      <c r="AJ19" s="37">
        <f ca="1">IF($A19&gt;"",IF(ISERROR(HLOOKUP(AJ$1,INDIRECT("Roles!$B$"&amp;MATCH($B19,Roles!$A:$A,0)&amp;":$AF$"&amp;MATCH($B19,Roles!$A:$A,0)),1,FALSE))=FALSE,IF(SquadExport!AM19&lt;10,1,IF(SquadExport!AM19&lt;15,2,IF(SquadExport!AM19&lt;=20,3,""))),0),"")</f>
        <v>0</v>
      </c>
      <c r="AK19" s="37">
        <f ca="1">IF($A19&gt;"",IF(ISERROR(HLOOKUP(AK$1,INDIRECT("Roles!$B$"&amp;MATCH($B19,Roles!$A:$A,0)&amp;":$AF$"&amp;MATCH($B19,Roles!$A:$A,0)),1,FALSE))=FALSE,IF(SquadExport!AN19&lt;10,1,IF(SquadExport!AN19&lt;15,2,IF(SquadExport!AN19&lt;=20,3,""))),0),"")</f>
        <v>0</v>
      </c>
      <c r="AL19" s="37">
        <f ca="1">IF($A19&gt;"",IF(ISERROR(HLOOKUP(AL$1,INDIRECT("Roles!$B$"&amp;MATCH($B19,Roles!$A:$A,0)&amp;":$AF$"&amp;MATCH($B19,Roles!$A:$A,0)),1,FALSE))=FALSE,IF(SquadExport!AO19&lt;10,1,IF(SquadExport!AO19&lt;15,2,IF(SquadExport!AO19&lt;=20,3,""))),0),"")</f>
        <v>2</v>
      </c>
      <c r="AM19" s="37">
        <f ca="1">IF($A19&gt;"",IF(ISERROR(HLOOKUP(AM$1,INDIRECT("Roles!$B$"&amp;MATCH($B19,Roles!$A:$A,0)&amp;":$AF$"&amp;MATCH($B19,Roles!$A:$A,0)),1,FALSE))=FALSE,IF(SquadExport!AP19&lt;10,1,IF(SquadExport!AP19&lt;15,2,IF(SquadExport!AP19&lt;=20,3,""))),0),"")</f>
        <v>0</v>
      </c>
      <c r="AN19" s="37">
        <f ca="1">IF($A19&gt;"",IF(ISERROR(HLOOKUP(AN$1,INDIRECT("Roles!$B$"&amp;MATCH($B19,Roles!$A:$A,0)&amp;":$AF$"&amp;MATCH($B19,Roles!$A:$A,0)),1,FALSE))=FALSE,IF(SquadExport!AQ19&lt;10,1,IF(SquadExport!AQ19&lt;15,2,IF(SquadExport!AQ19&lt;=20,3,""))),0),"")</f>
        <v>0</v>
      </c>
      <c r="AO19" s="37">
        <f ca="1">IF($A19&gt;"",IF(ISERROR(HLOOKUP(AO$1,INDIRECT("Roles!$B$"&amp;MATCH($B19,Roles!$A:$A,0)&amp;":$AF$"&amp;MATCH($B19,Roles!$A:$A,0)),1,FALSE))=FALSE,IF(SquadExport!AR19&lt;10,1,IF(SquadExport!AR19&lt;15,2,IF(SquadExport!AR19&lt;=20,3,""))),0),"")</f>
        <v>0</v>
      </c>
      <c r="AP19" s="37">
        <f ca="1">IF($A19&gt;"",IF(ISERROR(HLOOKUP(AP$1,INDIRECT("Roles!$B$"&amp;MATCH($B19,Roles!$A:$A,0)&amp;":$AF$"&amp;MATCH($B19,Roles!$A:$A,0)),1,FALSE))=FALSE,IF(SquadExport!AS19&lt;10,1,IF(SquadExport!AS19&lt;15,2,IF(SquadExport!AS19&lt;=20,3,""))),0),"")</f>
        <v>0</v>
      </c>
      <c r="AQ19" s="37">
        <f ca="1">IF($A19&gt;"",IF(ISERROR(HLOOKUP(AQ$1,INDIRECT("Roles!$B$"&amp;MATCH($B19,Roles!$A:$A,0)&amp;":$AF$"&amp;MATCH($B19,Roles!$A:$A,0)),1,FALSE))=FALSE,IF(SquadExport!AT19&lt;10,1,IF(SquadExport!AT19&lt;15,2,IF(SquadExport!AT19&lt;=20,3,""))),0),"")</f>
        <v>0</v>
      </c>
      <c r="AR19" s="37">
        <f ca="1">IF($A19&gt;"",IF(ISERROR(HLOOKUP(AR$1,INDIRECT("Roles!$B$"&amp;MATCH($B19,Roles!$A:$A,0)&amp;":$AF$"&amp;MATCH($B19,Roles!$A:$A,0)),1,FALSE))=FALSE,IF(SquadExport!AU19&lt;10,1,IF(SquadExport!AU19&lt;15,2,IF(SquadExport!AU19&lt;=20,3,""))),0),"")</f>
        <v>0</v>
      </c>
      <c r="AS19" s="37">
        <f ca="1">IF($A19&gt;"",IF(ISERROR(HLOOKUP(AS$1,INDIRECT("Roles!$B$"&amp;MATCH($B19,Roles!$A:$A,0)&amp;":$AF$"&amp;MATCH($B19,Roles!$A:$A,0)),1,FALSE))=FALSE,IF(SquadExport!AV19&lt;10,1,IF(SquadExport!AV19&lt;15,2,IF(SquadExport!AV19&lt;=20,3,""))),0),"")</f>
        <v>0</v>
      </c>
      <c r="AT19" s="37">
        <f ca="1">IF($A19&gt;"",IF(ISERROR(HLOOKUP(AT$1,INDIRECT("Roles!$B$"&amp;MATCH($B19,Roles!$A:$A,0)&amp;":$AF$"&amp;MATCH($B19,Roles!$A:$A,0)),1,FALSE))=FALSE,IF(SquadExport!AW19&lt;10,1,IF(SquadExport!AW19&lt;15,2,IF(SquadExport!AW19&lt;=20,3,""))),0),"")</f>
        <v>0</v>
      </c>
      <c r="AU19" s="37">
        <f ca="1">IF($A19&gt;"",IF(ISERROR(HLOOKUP(AU$1,INDIRECT("Roles!$B$"&amp;MATCH($B19,Roles!$A:$A,0)&amp;":$AF$"&amp;MATCH($B19,Roles!$A:$A,0)),1,FALSE))=FALSE,IF(SquadExport!AX19&lt;10,1,IF(SquadExport!AX19&lt;15,2,IF(SquadExport!AX19&lt;=20,3,""))),0),"")</f>
        <v>0</v>
      </c>
      <c r="AV19" s="37">
        <f ca="1">IF($A19&gt;"",IF(ISERROR(HLOOKUP(AV$1,INDIRECT("Roles!$B$"&amp;MATCH($B19,Roles!$A:$A,0)&amp;":$AF$"&amp;MATCH($B19,Roles!$A:$A,0)),1,FALSE))=FALSE,IF(SquadExport!AY19&lt;10,1,IF(SquadExport!AY19&lt;15,2,IF(SquadExport!AY19&lt;=20,3,""))),0),"")</f>
        <v>0</v>
      </c>
      <c r="AW19" s="37">
        <f ca="1">IF($A19&gt;"",IF(ISERROR(HLOOKUP(AW$1,INDIRECT("Roles!$B$"&amp;MATCH($B19,Roles!$A:$A,0)&amp;":$AF$"&amp;MATCH($B19,Roles!$A:$A,0)),1,FALSE))=FALSE,IF(SquadExport!AZ19&lt;10,1,IF(SquadExport!AZ19&lt;15,2,IF(SquadExport!AZ19&lt;=20,3,""))),0),"")</f>
        <v>0</v>
      </c>
      <c r="AX19" s="37">
        <f ca="1">IF($A19&gt;"",IF(ISERROR(HLOOKUP(AX$1,INDIRECT("Roles!$B$"&amp;MATCH($B19,Roles!$A:$A,0)&amp;":$AF$"&amp;MATCH($B19,Roles!$A:$A,0)),1,FALSE))=FALSE,IF(SquadExport!BA19&lt;10,1,IF(SquadExport!BA19&lt;15,2,IF(SquadExport!BA19&lt;=20,3,""))),0),"")</f>
        <v>0</v>
      </c>
      <c r="AY19" s="30" t="str" cm="1">
        <f t="array" aca="1" ref="AY19:CS19" ca="1">IF($D19:$AX19=1,D$1:AX$1,"")</f>
        <v/>
      </c>
      <c r="AZ19" s="30" t="str">
        <f ca="1"/>
        <v/>
      </c>
      <c r="BA19" s="30" t="str">
        <f ca="1"/>
        <v/>
      </c>
      <c r="BB19" s="30" t="str">
        <f ca="1"/>
        <v/>
      </c>
      <c r="BC19" s="30" t="str">
        <f ca="1"/>
        <v>Fir</v>
      </c>
      <c r="BD19" s="30" t="str">
        <f ca="1"/>
        <v/>
      </c>
      <c r="BE19" s="30" t="str">
        <f ca="1"/>
        <v/>
      </c>
      <c r="BF19" s="30" t="str">
        <f ca="1"/>
        <v/>
      </c>
      <c r="BG19" s="30" t="str">
        <f ca="1"/>
        <v/>
      </c>
      <c r="BH19" s="30" t="str">
        <f ca="1"/>
        <v/>
      </c>
      <c r="BI19" s="30" t="str">
        <f ca="1"/>
        <v/>
      </c>
      <c r="BJ19" s="30" t="str">
        <f ca="1"/>
        <v/>
      </c>
      <c r="BK19" s="30" t="str">
        <f ca="1"/>
        <v>Tck</v>
      </c>
      <c r="BL19" s="30" t="str">
        <f ca="1"/>
        <v>Tec</v>
      </c>
      <c r="BM19" s="30" t="str">
        <f ca="1"/>
        <v/>
      </c>
      <c r="BN19" s="30" t="str">
        <f ca="1"/>
        <v>Ant</v>
      </c>
      <c r="BO19" s="30" t="str">
        <f ca="1"/>
        <v/>
      </c>
      <c r="BP19" s="30" t="str">
        <f ca="1"/>
        <v>Cmp</v>
      </c>
      <c r="BQ19" s="30" t="str">
        <f ca="1"/>
        <v>Cnt</v>
      </c>
      <c r="BR19" s="30" t="str">
        <f ca="1"/>
        <v/>
      </c>
      <c r="BS19" s="30" t="str">
        <f ca="1"/>
        <v/>
      </c>
      <c r="BT19" s="30" t="str">
        <f ca="1"/>
        <v/>
      </c>
      <c r="BU19" s="30" t="str">
        <f ca="1"/>
        <v/>
      </c>
      <c r="BV19" s="30" t="str">
        <f ca="1"/>
        <v>OtB</v>
      </c>
      <c r="BW19" s="30" t="str">
        <f ca="1"/>
        <v>Pos</v>
      </c>
      <c r="BX19" s="30" t="str">
        <f ca="1"/>
        <v>Tea</v>
      </c>
      <c r="BY19" s="30" t="str">
        <f ca="1"/>
        <v/>
      </c>
      <c r="BZ19" s="30" t="str">
        <f ca="1"/>
        <v/>
      </c>
      <c r="CA19" s="30" t="str">
        <f ca="1"/>
        <v/>
      </c>
      <c r="CB19" s="30" t="str">
        <f ca="1"/>
        <v/>
      </c>
      <c r="CC19" s="30" t="str">
        <f ca="1"/>
        <v/>
      </c>
      <c r="CD19" s="30" t="str">
        <f ca="1"/>
        <v/>
      </c>
      <c r="CE19" s="30" t="str">
        <f ca="1"/>
        <v/>
      </c>
      <c r="CF19" s="30" t="str">
        <f ca="1"/>
        <v/>
      </c>
      <c r="CG19" s="30" t="str">
        <f ca="1"/>
        <v/>
      </c>
      <c r="CH19" s="30" t="str">
        <f ca="1"/>
        <v/>
      </c>
      <c r="CI19" s="30" t="str">
        <f ca="1"/>
        <v/>
      </c>
      <c r="CJ19" s="30" t="str">
        <f ca="1"/>
        <v/>
      </c>
      <c r="CK19" s="30" t="str">
        <f ca="1"/>
        <v/>
      </c>
      <c r="CL19" s="30" t="str">
        <f ca="1"/>
        <v/>
      </c>
      <c r="CM19" s="30" t="str">
        <f ca="1"/>
        <v/>
      </c>
      <c r="CN19" s="30" t="str">
        <f ca="1"/>
        <v/>
      </c>
      <c r="CO19" s="30" t="str">
        <f ca="1"/>
        <v/>
      </c>
      <c r="CP19" s="30" t="str">
        <f ca="1"/>
        <v/>
      </c>
      <c r="CQ19" s="30" t="str">
        <f ca="1"/>
        <v/>
      </c>
      <c r="CR19" s="30" t="str">
        <f ca="1"/>
        <v/>
      </c>
      <c r="CS19" s="30" t="str">
        <f ca="1"/>
        <v/>
      </c>
      <c r="CT19" s="31" cm="1">
        <f t="array" aca="1" ref="CT19" ca="1">SUMPRODUCT(COUNTIF($AY19:$CS19,Training!$C$3:$E$3))</f>
        <v>0</v>
      </c>
      <c r="CU19" s="31" cm="1">
        <f t="array" aca="1" ref="CU19" ca="1">SUMPRODUCT(COUNTIF($AY19:$CS19,Training!$C$4:$E$4))</f>
        <v>1</v>
      </c>
      <c r="CV19" s="31" cm="1">
        <f t="array" aca="1" ref="CV19" ca="1">SUMPRODUCT(COUNTIF($AY19:$CS19,Training!$C$5:$E$5))</f>
        <v>2</v>
      </c>
      <c r="CW19" s="31" cm="1">
        <f t="array" aca="1" ref="CW19" ca="1">SUMPRODUCT(COUNTIF($AY19:$CS19,Training!$C$6:$E$6))</f>
        <v>1</v>
      </c>
      <c r="CX19" s="31" cm="1">
        <f t="array" aca="1" ref="CX19" ca="1">SUMPRODUCT(COUNTIF($AY19:$CS19,Training!$C$7:$E$7))</f>
        <v>1</v>
      </c>
      <c r="CY19" s="31" cm="1">
        <f t="array" aca="1" ref="CY19" ca="1">SUMPRODUCT(COUNTIF($AY19:$CS19,Training!$C$8:$E$8))</f>
        <v>1</v>
      </c>
      <c r="CZ19" s="31" cm="1">
        <f t="array" aca="1" ref="CZ19" ca="1">SUMPRODUCT(COUNTIF($AY19:$CS19,Training!$C$9:$E$9))</f>
        <v>1</v>
      </c>
      <c r="DA19" s="31" cm="1">
        <f t="array" aca="1" ref="DA19" ca="1">SUMPRODUCT(COUNTIF($AY19:$CS19,Training!$C$10:$E$10))</f>
        <v>2</v>
      </c>
      <c r="DB19" s="31" cm="1">
        <f t="array" aca="1" ref="DB19" ca="1">SUMPRODUCT(COUNTIF($AY19:$CS19,Training!$C$11:$E$11))</f>
        <v>0</v>
      </c>
      <c r="DC19" s="31" cm="1">
        <f t="array" aca="1" ref="DC19" ca="1">SUMPRODUCT(COUNTIF($AY19:$CS19,Training!$C$2:$E$2))</f>
        <v>0</v>
      </c>
      <c r="DD19" s="31" cm="1">
        <f t="array" aca="1" ref="DD19" ca="1">SUMPRODUCT(COUNTIF($AY19:$CS19,Training!#REF!))</f>
        <v>0</v>
      </c>
      <c r="DE19" s="31" cm="1">
        <f t="array" aca="1" ref="DE19" ca="1">SUMPRODUCT(COUNTIF($AY19:$CS19,Training!$C$12:$E$12))</f>
        <v>2</v>
      </c>
      <c r="DF19" s="31" cm="1">
        <f t="array" aca="1" ref="DF19" ca="1">SUMPRODUCT(COUNTIF($AY19:$CS19,Training!$C$13:$E$13))</f>
        <v>1</v>
      </c>
      <c r="DG19" s="31" cm="1">
        <f t="array" aca="1" ref="DG19" ca="1">SUMPRODUCT(COUNTIF($AY19:$CS19,Training!$C$14:$E$14))</f>
        <v>2</v>
      </c>
      <c r="DH19" s="31" cm="1">
        <f t="array" aca="1" ref="DH19" ca="1">SUMPRODUCT(COUNTIF($AY19:$CS19,Training!$C$15:$E$15))</f>
        <v>0</v>
      </c>
      <c r="DI19" s="31" cm="1">
        <f t="array" aca="1" ref="DI19" ca="1">SUMPRODUCT(COUNTIF($AY19:$CS19,Training!$C$16:$E$16))</f>
        <v>0</v>
      </c>
      <c r="DJ19" s="30" t="str" cm="1">
        <f t="array" aca="1" ref="DJ19" ca="1">IF(COUNTIF(D19:AX19,1)=0,IF($D19:$AX19=2,D$1:AX$1,""),"")</f>
        <v/>
      </c>
      <c r="FE19" s="31" cm="1">
        <f t="array" aca="1" ref="FE19" ca="1">SUMPRODUCT(COUNTIF($DJ19:$FD19,Training!$C$3:$E$3))</f>
        <v>0</v>
      </c>
      <c r="FF19" s="31" cm="1">
        <f t="array" aca="1" ref="FF19" ca="1">SUMPRODUCT(COUNTIF($DJ19:$FD19,Training!$C$4:$E$4))</f>
        <v>0</v>
      </c>
      <c r="FG19" s="31" cm="1">
        <f t="array" aca="1" ref="FG19" ca="1">SUMPRODUCT(COUNTIF($DJ19:$FD19,Training!$C$5:$E$5))</f>
        <v>0</v>
      </c>
      <c r="FH19" s="31" cm="1">
        <f t="array" aca="1" ref="FH19" ca="1">SUMPRODUCT(COUNTIF($DJ19:$FD19,Training!$C$6:$E$6))</f>
        <v>0</v>
      </c>
      <c r="FI19" s="31" cm="1">
        <f t="array" aca="1" ref="FI19" ca="1">SUMPRODUCT(COUNTIF($DJ19:$FD19,Training!$C$7:$E$7))</f>
        <v>0</v>
      </c>
      <c r="FJ19" s="31" cm="1">
        <f t="array" aca="1" ref="FJ19" ca="1">SUMPRODUCT(COUNTIF($DJ19:$FD19,Training!$C$8:$E$8))</f>
        <v>0</v>
      </c>
      <c r="FK19" s="31" cm="1">
        <f t="array" aca="1" ref="FK19" ca="1">SUMPRODUCT(COUNTIF($DJ19:$FD19,Training!$C$9:$E$9))</f>
        <v>0</v>
      </c>
      <c r="FL19" s="31" cm="1">
        <f t="array" aca="1" ref="FL19" ca="1">SUMPRODUCT(COUNTIF($DJ19:$FD19,Training!$C$10:$E$10))</f>
        <v>0</v>
      </c>
      <c r="FM19" s="31" cm="1">
        <f t="array" aca="1" ref="FM19" ca="1">SUMPRODUCT(COUNTIF($DJ19:$FD19,Training!$C$11:$E$11))</f>
        <v>0</v>
      </c>
      <c r="FN19" s="31" cm="1">
        <f t="array" aca="1" ref="FN19" ca="1">SUMPRODUCT(COUNTIF($DJ19:$FD19,Training!$C$2:$E$2))</f>
        <v>0</v>
      </c>
      <c r="FO19" s="31" cm="1">
        <f t="array" aca="1" ref="FO19" ca="1">SUMPRODUCT(COUNTIF($DJ19:$FD19,Training!#REF!))</f>
        <v>0</v>
      </c>
      <c r="FP19" s="31" cm="1">
        <f t="array" aca="1" ref="FP19" ca="1">SUMPRODUCT(COUNTIF($DJ19:$FD19,Training!$C$12:$E$12))</f>
        <v>0</v>
      </c>
      <c r="FQ19" s="31" cm="1">
        <f t="array" aca="1" ref="FQ19" ca="1">SUMPRODUCT(COUNTIF($DJ19:$FD19,Training!$C$13:$E$13))</f>
        <v>0</v>
      </c>
      <c r="FR19" s="31" cm="1">
        <f t="array" aca="1" ref="FR19" ca="1">SUMPRODUCT(COUNTIF($DJ19:$FD19,Training!$C$14:$E$14))</f>
        <v>0</v>
      </c>
      <c r="FS19" s="31" cm="1">
        <f t="array" aca="1" ref="FS19" ca="1">SUMPRODUCT(COUNTIF($DJ19:$FD19,Training!$C$15:$E$15))</f>
        <v>0</v>
      </c>
      <c r="FT19" s="31" cm="1">
        <f t="array" aca="1" ref="FT19" ca="1">SUMPRODUCT(COUNTIF($DJ19:$FD19,Training!$C$16:$E$16))</f>
        <v>0</v>
      </c>
    </row>
    <row r="20" spans="1:176" x14ac:dyDescent="0.25">
      <c r="A20" s="32" t="str">
        <f>IF(WeightedParse!A20&gt;"",WeightedParse!A20,"")</f>
        <v>Adam Farrell</v>
      </c>
      <c r="B20" s="49" t="str">
        <f>IF('Weighted Summary'!A20&gt;"",'Weighted Summary'!F20,"")</f>
        <v>CM</v>
      </c>
      <c r="C20" s="39" t="str">
        <f t="shared" ca="1" si="0"/>
        <v>Passing</v>
      </c>
      <c r="D20" s="37">
        <f ca="1">IF($A20&gt;"",IF(ISERROR(HLOOKUP(D$1,INDIRECT("Roles!$B$"&amp;MATCH($B20,Roles!$A:$A,0)&amp;":$AF$"&amp;MATCH($B20,Roles!$A:$A,0)),1,FALSE))=FALSE,IF(SquadExport!G20&lt;10,1,IF(SquadExport!G20&lt;15,2,IF(SquadExport!G20&lt;=20,3,""))),0),"")</f>
        <v>0</v>
      </c>
      <c r="E20" s="37">
        <f ca="1">IF($A20&gt;"",IF(ISERROR(HLOOKUP(E$1,INDIRECT("Roles!$B$"&amp;MATCH($B20,Roles!$A:$A,0)&amp;":$AF$"&amp;MATCH($B20,Roles!$A:$A,0)),1,FALSE))=FALSE,IF(SquadExport!H20&lt;10,1,IF(SquadExport!H20&lt;15,2,IF(SquadExport!H20&lt;=20,3,""))),0),"")</f>
        <v>0</v>
      </c>
      <c r="F20" s="37">
        <f ca="1">IF($A20&gt;"",IF(ISERROR(HLOOKUP(F$1,INDIRECT("Roles!$B$"&amp;MATCH($B20,Roles!$A:$A,0)&amp;":$AF$"&amp;MATCH($B20,Roles!$A:$A,0)),1,FALSE))=FALSE,IF(SquadExport!I20&lt;10,1,IF(SquadExport!I20&lt;15,2,IF(SquadExport!I20&lt;=20,3,""))),0),"")</f>
        <v>0</v>
      </c>
      <c r="G20" s="37">
        <f ca="1">IF($A20&gt;"",IF(ISERROR(HLOOKUP(G$1,INDIRECT("Roles!$B$"&amp;MATCH($B20,Roles!$A:$A,0)&amp;":$AF$"&amp;MATCH($B20,Roles!$A:$A,0)),1,FALSE))=FALSE,IF(SquadExport!J20&lt;10,1,IF(SquadExport!J20&lt;15,2,IF(SquadExport!J20&lt;=20,3,""))),0),"")</f>
        <v>0</v>
      </c>
      <c r="H20" s="37">
        <f ca="1">IF($A20&gt;"",IF(ISERROR(HLOOKUP(H$1,INDIRECT("Roles!$B$"&amp;MATCH($B20,Roles!$A:$A,0)&amp;":$AF$"&amp;MATCH($B20,Roles!$A:$A,0)),1,FALSE))=FALSE,IF(SquadExport!K20&lt;10,1,IF(SquadExport!K20&lt;15,2,IF(SquadExport!K20&lt;=20,3,""))),0),"")</f>
        <v>1</v>
      </c>
      <c r="I20" s="37">
        <f ca="1">IF($A20&gt;"",IF(ISERROR(HLOOKUP(I$1,INDIRECT("Roles!$B$"&amp;MATCH($B20,Roles!$A:$A,0)&amp;":$AF$"&amp;MATCH($B20,Roles!$A:$A,0)),1,FALSE))=FALSE,IF(SquadExport!L20&lt;10,1,IF(SquadExport!L20&lt;15,2,IF(SquadExport!L20&lt;=20,3,""))),0),"")</f>
        <v>0</v>
      </c>
      <c r="J20" s="37">
        <f ca="1">IF($A20&gt;"",IF(ISERROR(HLOOKUP(J$1,INDIRECT("Roles!$B$"&amp;MATCH($B20,Roles!$A:$A,0)&amp;":$AF$"&amp;MATCH($B20,Roles!$A:$A,0)),1,FALSE))=FALSE,IF(SquadExport!M20&lt;10,1,IF(SquadExport!M20&lt;15,2,IF(SquadExport!M20&lt;=20,3,""))),0),"")</f>
        <v>0</v>
      </c>
      <c r="K20" s="37">
        <f ca="1">IF($A20&gt;"",IF(ISERROR(HLOOKUP(K$1,INDIRECT("Roles!$B$"&amp;MATCH($B20,Roles!$A:$A,0)&amp;":$AF$"&amp;MATCH($B20,Roles!$A:$A,0)),1,FALSE))=FALSE,IF(SquadExport!N20&lt;10,1,IF(SquadExport!N20&lt;15,2,IF(SquadExport!N20&lt;=20,3,""))),0),"")</f>
        <v>1</v>
      </c>
      <c r="L20" s="37">
        <f ca="1">IF($A20&gt;"",IF(ISERROR(HLOOKUP(L$1,INDIRECT("Roles!$B$"&amp;MATCH($B20,Roles!$A:$A,0)&amp;":$AF$"&amp;MATCH($B20,Roles!$A:$A,0)),1,FALSE))=FALSE,IF(SquadExport!O20&lt;10,1,IF(SquadExport!O20&lt;15,2,IF(SquadExport!O20&lt;=20,3,""))),0),"")</f>
        <v>0</v>
      </c>
      <c r="M20" s="37">
        <f ca="1">IF($A20&gt;"",IF(ISERROR(HLOOKUP(M$1,INDIRECT("Roles!$B$"&amp;MATCH($B20,Roles!$A:$A,0)&amp;":$AF$"&amp;MATCH($B20,Roles!$A:$A,0)),1,FALSE))=FALSE,IF(SquadExport!P20&lt;10,1,IF(SquadExport!P20&lt;15,2,IF(SquadExport!P20&lt;=20,3,""))),0),"")</f>
        <v>1</v>
      </c>
      <c r="N20" s="37">
        <f ca="1">IF($A20&gt;"",IF(ISERROR(HLOOKUP(N$1,INDIRECT("Roles!$B$"&amp;MATCH($B20,Roles!$A:$A,0)&amp;":$AF$"&amp;MATCH($B20,Roles!$A:$A,0)),1,FALSE))=FALSE,IF(SquadExport!Q20&lt;10,1,IF(SquadExport!Q20&lt;15,2,IF(SquadExport!Q20&lt;=20,3,""))),0),"")</f>
        <v>1</v>
      </c>
      <c r="O20" s="37">
        <f ca="1">IF($A20&gt;"",IF(ISERROR(HLOOKUP(O$1,INDIRECT("Roles!$B$"&amp;MATCH($B20,Roles!$A:$A,0)&amp;":$AF$"&amp;MATCH($B20,Roles!$A:$A,0)),1,FALSE))=FALSE,IF(SquadExport!R20&lt;10,1,IF(SquadExport!R20&lt;15,2,IF(SquadExport!R20&lt;=20,3,""))),0),"")</f>
        <v>0</v>
      </c>
      <c r="P20" s="37">
        <f ca="1">IF($A20&gt;"",IF(ISERROR(HLOOKUP(P$1,INDIRECT("Roles!$B$"&amp;MATCH($B20,Roles!$A:$A,0)&amp;":$AF$"&amp;MATCH($B20,Roles!$A:$A,0)),1,FALSE))=FALSE,IF(SquadExport!S20&lt;10,1,IF(SquadExport!S20&lt;15,2,IF(SquadExport!S20&lt;=20,3,""))),0),"")</f>
        <v>1</v>
      </c>
      <c r="Q20" s="37">
        <f ca="1">IF($A20&gt;"",IF(ISERROR(HLOOKUP(Q$1,INDIRECT("Roles!$B$"&amp;MATCH($B20,Roles!$A:$A,0)&amp;":$AF$"&amp;MATCH($B20,Roles!$A:$A,0)),1,FALSE))=FALSE,IF(SquadExport!T20&lt;10,1,IF(SquadExport!T20&lt;15,2,IF(SquadExport!T20&lt;=20,3,""))),0),"")</f>
        <v>1</v>
      </c>
      <c r="R20" s="37">
        <f ca="1">IF($A20&gt;"",IF(ISERROR(HLOOKUP(R$1,INDIRECT("Roles!$B$"&amp;MATCH($B20,Roles!$A:$A,0)&amp;":$AF$"&amp;MATCH($B20,Roles!$A:$A,0)),1,FALSE))=FALSE,IF(SquadExport!U20&lt;10,1,IF(SquadExport!U20&lt;15,2,IF(SquadExport!U20&lt;=20,3,""))),0),"")</f>
        <v>3</v>
      </c>
      <c r="S20" s="37">
        <f ca="1">IF($A20&gt;"",IF(ISERROR(HLOOKUP(S$1,INDIRECT("Roles!$B$"&amp;MATCH($B20,Roles!$A:$A,0)&amp;":$AF$"&amp;MATCH($B20,Roles!$A:$A,0)),1,FALSE))=FALSE,IF(SquadExport!V20&lt;10,1,IF(SquadExport!V20&lt;15,2,IF(SquadExport!V20&lt;=20,3,""))),0),"")</f>
        <v>1</v>
      </c>
      <c r="T20" s="37">
        <f ca="1">IF($A20&gt;"",IF(ISERROR(HLOOKUP(T$1,INDIRECT("Roles!$B$"&amp;MATCH($B20,Roles!$A:$A,0)&amp;":$AF$"&amp;MATCH($B20,Roles!$A:$A,0)),1,FALSE))=FALSE,IF(SquadExport!W20&lt;10,1,IF(SquadExport!W20&lt;15,2,IF(SquadExport!W20&lt;=20,3,""))),0),"")</f>
        <v>0</v>
      </c>
      <c r="U20" s="37">
        <f ca="1">IF($A20&gt;"",IF(ISERROR(HLOOKUP(U$1,INDIRECT("Roles!$B$"&amp;MATCH($B20,Roles!$A:$A,0)&amp;":$AF$"&amp;MATCH($B20,Roles!$A:$A,0)),1,FALSE))=FALSE,IF(SquadExport!X20&lt;10,1,IF(SquadExport!X20&lt;15,2,IF(SquadExport!X20&lt;=20,3,""))),0),"")</f>
        <v>1</v>
      </c>
      <c r="V20" s="37">
        <f ca="1">IF($A20&gt;"",IF(ISERROR(HLOOKUP(V$1,INDIRECT("Roles!$B$"&amp;MATCH($B20,Roles!$A:$A,0)&amp;":$AF$"&amp;MATCH($B20,Roles!$A:$A,0)),1,FALSE))=FALSE,IF(SquadExport!Y20&lt;10,1,IF(SquadExport!Y20&lt;15,2,IF(SquadExport!Y20&lt;=20,3,""))),0),"")</f>
        <v>1</v>
      </c>
      <c r="W20" s="37">
        <f ca="1">IF($A20&gt;"",IF(ISERROR(HLOOKUP(W$1,INDIRECT("Roles!$B$"&amp;MATCH($B20,Roles!$A:$A,0)&amp;":$AF$"&amp;MATCH($B20,Roles!$A:$A,0)),1,FALSE))=FALSE,IF(SquadExport!Z20&lt;10,1,IF(SquadExport!Z20&lt;15,2,IF(SquadExport!Z20&lt;=20,3,""))),0),"")</f>
        <v>2</v>
      </c>
      <c r="X20" s="37">
        <f ca="1">IF($A20&gt;"",IF(ISERROR(HLOOKUP(X$1,INDIRECT("Roles!$B$"&amp;MATCH($B20,Roles!$A:$A,0)&amp;":$AF$"&amp;MATCH($B20,Roles!$A:$A,0)),1,FALSE))=FALSE,IF(SquadExport!AA20&lt;10,1,IF(SquadExport!AA20&lt;15,2,IF(SquadExport!AA20&lt;=20,3,""))),0),"")</f>
        <v>0</v>
      </c>
      <c r="Y20" s="37">
        <f ca="1">IF($A20&gt;"",IF(ISERROR(HLOOKUP(Y$1,INDIRECT("Roles!$B$"&amp;MATCH($B20,Roles!$A:$A,0)&amp;":$AF$"&amp;MATCH($B20,Roles!$A:$A,0)),1,FALSE))=FALSE,IF(SquadExport!AB20&lt;10,1,IF(SquadExport!AB20&lt;15,2,IF(SquadExport!AB20&lt;=20,3,""))),0),"")</f>
        <v>0</v>
      </c>
      <c r="Z20" s="37">
        <f ca="1">IF($A20&gt;"",IF(ISERROR(HLOOKUP(Z$1,INDIRECT("Roles!$B$"&amp;MATCH($B20,Roles!$A:$A,0)&amp;":$AF$"&amp;MATCH($B20,Roles!$A:$A,0)),1,FALSE))=FALSE,IF(SquadExport!AC20&lt;10,1,IF(SquadExport!AC20&lt;15,2,IF(SquadExport!AC20&lt;=20,3,""))),0),"")</f>
        <v>0</v>
      </c>
      <c r="AA20" s="37">
        <f ca="1">IF($A20&gt;"",IF(ISERROR(HLOOKUP(AA$1,INDIRECT("Roles!$B$"&amp;MATCH($B20,Roles!$A:$A,0)&amp;":$AF$"&amp;MATCH($B20,Roles!$A:$A,0)),1,FALSE))=FALSE,IF(SquadExport!AD20&lt;10,1,IF(SquadExport!AD20&lt;15,2,IF(SquadExport!AD20&lt;=20,3,""))),0),"")</f>
        <v>1</v>
      </c>
      <c r="AB20" s="37">
        <f ca="1">IF($A20&gt;"",IF(ISERROR(HLOOKUP(AB$1,INDIRECT("Roles!$B$"&amp;MATCH($B20,Roles!$A:$A,0)&amp;":$AF$"&amp;MATCH($B20,Roles!$A:$A,0)),1,FALSE))=FALSE,IF(SquadExport!AE20&lt;10,1,IF(SquadExport!AE20&lt;15,2,IF(SquadExport!AE20&lt;=20,3,""))),0),"")</f>
        <v>1</v>
      </c>
      <c r="AC20" s="37">
        <f ca="1">IF($A20&gt;"",IF(ISERROR(HLOOKUP(AC$1,INDIRECT("Roles!$B$"&amp;MATCH($B20,Roles!$A:$A,0)&amp;":$AF$"&amp;MATCH($B20,Roles!$A:$A,0)),1,FALSE))=FALSE,IF(SquadExport!AF20&lt;10,1,IF(SquadExport!AF20&lt;15,2,IF(SquadExport!AF20&lt;=20,3,""))),0),"")</f>
        <v>1</v>
      </c>
      <c r="AD20" s="37">
        <f ca="1">IF($A20&gt;"",IF(ISERROR(HLOOKUP(AD$1,INDIRECT("Roles!$B$"&amp;MATCH($B20,Roles!$A:$A,0)&amp;":$AF$"&amp;MATCH($B20,Roles!$A:$A,0)),1,FALSE))=FALSE,IF(SquadExport!AG20&lt;10,1,IF(SquadExport!AG20&lt;15,2,IF(SquadExport!AG20&lt;=20,3,""))),0),"")</f>
        <v>1</v>
      </c>
      <c r="AE20" s="37">
        <f ca="1">IF($A20&gt;"",IF(ISERROR(HLOOKUP(AE$1,INDIRECT("Roles!$B$"&amp;MATCH($B20,Roles!$A:$A,0)&amp;":$AF$"&amp;MATCH($B20,Roles!$A:$A,0)),1,FALSE))=FALSE,IF(SquadExport!AH20&lt;10,1,IF(SquadExport!AH20&lt;15,2,IF(SquadExport!AH20&lt;=20,3,""))),0),"")</f>
        <v>2</v>
      </c>
      <c r="AF20" s="37">
        <f ca="1">IF($A20&gt;"",IF(ISERROR(HLOOKUP(AF$1,INDIRECT("Roles!$B$"&amp;MATCH($B20,Roles!$A:$A,0)&amp;":$AF$"&amp;MATCH($B20,Roles!$A:$A,0)),1,FALSE))=FALSE,IF(SquadExport!AI20&lt;10,1,IF(SquadExport!AI20&lt;15,2,IF(SquadExport!AI20&lt;=20,3,""))),0),"")</f>
        <v>1</v>
      </c>
      <c r="AG20" s="37">
        <f ca="1">IF($A20&gt;"",IF(ISERROR(HLOOKUP(AG$1,INDIRECT("Roles!$B$"&amp;MATCH($B20,Roles!$A:$A,0)&amp;":$AF$"&amp;MATCH($B20,Roles!$A:$A,0)),1,FALSE))=FALSE,IF(SquadExport!AJ20&lt;10,1,IF(SquadExport!AJ20&lt;15,2,IF(SquadExport!AJ20&lt;=20,3,""))),0),"")</f>
        <v>0</v>
      </c>
      <c r="AH20" s="37">
        <f ca="1">IF($A20&gt;"",IF(ISERROR(HLOOKUP(AH$1,INDIRECT("Roles!$B$"&amp;MATCH($B20,Roles!$A:$A,0)&amp;":$AF$"&amp;MATCH($B20,Roles!$A:$A,0)),1,FALSE))=FALSE,IF(SquadExport!AK20&lt;10,1,IF(SquadExport!AK20&lt;15,2,IF(SquadExport!AK20&lt;=20,3,""))),0),"")</f>
        <v>0</v>
      </c>
      <c r="AI20" s="37">
        <f ca="1">IF($A20&gt;"",IF(ISERROR(HLOOKUP(AI$1,INDIRECT("Roles!$B$"&amp;MATCH($B20,Roles!$A:$A,0)&amp;":$AF$"&amp;MATCH($B20,Roles!$A:$A,0)),1,FALSE))=FALSE,IF(SquadExport!AL20&lt;10,1,IF(SquadExport!AL20&lt;15,2,IF(SquadExport!AL20&lt;=20,3,""))),0),"")</f>
        <v>0</v>
      </c>
      <c r="AJ20" s="37">
        <f ca="1">IF($A20&gt;"",IF(ISERROR(HLOOKUP(AJ$1,INDIRECT("Roles!$B$"&amp;MATCH($B20,Roles!$A:$A,0)&amp;":$AF$"&amp;MATCH($B20,Roles!$A:$A,0)),1,FALSE))=FALSE,IF(SquadExport!AM20&lt;10,1,IF(SquadExport!AM20&lt;15,2,IF(SquadExport!AM20&lt;=20,3,""))),0),"")</f>
        <v>0</v>
      </c>
      <c r="AK20" s="37">
        <f ca="1">IF($A20&gt;"",IF(ISERROR(HLOOKUP(AK$1,INDIRECT("Roles!$B$"&amp;MATCH($B20,Roles!$A:$A,0)&amp;":$AF$"&amp;MATCH($B20,Roles!$A:$A,0)),1,FALSE))=FALSE,IF(SquadExport!AN20&lt;10,1,IF(SquadExport!AN20&lt;15,2,IF(SquadExport!AN20&lt;=20,3,""))),0),"")</f>
        <v>0</v>
      </c>
      <c r="AL20" s="37">
        <f ca="1">IF($A20&gt;"",IF(ISERROR(HLOOKUP(AL$1,INDIRECT("Roles!$B$"&amp;MATCH($B20,Roles!$A:$A,0)&amp;":$AF$"&amp;MATCH($B20,Roles!$A:$A,0)),1,FALSE))=FALSE,IF(SquadExport!AO20&lt;10,1,IF(SquadExport!AO20&lt;15,2,IF(SquadExport!AO20&lt;=20,3,""))),0),"")</f>
        <v>1</v>
      </c>
      <c r="AM20" s="37">
        <f ca="1">IF($A20&gt;"",IF(ISERROR(HLOOKUP(AM$1,INDIRECT("Roles!$B$"&amp;MATCH($B20,Roles!$A:$A,0)&amp;":$AF$"&amp;MATCH($B20,Roles!$A:$A,0)),1,FALSE))=FALSE,IF(SquadExport!AP20&lt;10,1,IF(SquadExport!AP20&lt;15,2,IF(SquadExport!AP20&lt;=20,3,""))),0),"")</f>
        <v>0</v>
      </c>
      <c r="AN20" s="37">
        <f ca="1">IF($A20&gt;"",IF(ISERROR(HLOOKUP(AN$1,INDIRECT("Roles!$B$"&amp;MATCH($B20,Roles!$A:$A,0)&amp;":$AF$"&amp;MATCH($B20,Roles!$A:$A,0)),1,FALSE))=FALSE,IF(SquadExport!AQ20&lt;10,1,IF(SquadExport!AQ20&lt;15,2,IF(SquadExport!AQ20&lt;=20,3,""))),0),"")</f>
        <v>0</v>
      </c>
      <c r="AO20" s="37">
        <f ca="1">IF($A20&gt;"",IF(ISERROR(HLOOKUP(AO$1,INDIRECT("Roles!$B$"&amp;MATCH($B20,Roles!$A:$A,0)&amp;":$AF$"&amp;MATCH($B20,Roles!$A:$A,0)),1,FALSE))=FALSE,IF(SquadExport!AR20&lt;10,1,IF(SquadExport!AR20&lt;15,2,IF(SquadExport!AR20&lt;=20,3,""))),0),"")</f>
        <v>0</v>
      </c>
      <c r="AP20" s="37">
        <f ca="1">IF($A20&gt;"",IF(ISERROR(HLOOKUP(AP$1,INDIRECT("Roles!$B$"&amp;MATCH($B20,Roles!$A:$A,0)&amp;":$AF$"&amp;MATCH($B20,Roles!$A:$A,0)),1,FALSE))=FALSE,IF(SquadExport!AS20&lt;10,1,IF(SquadExport!AS20&lt;15,2,IF(SquadExport!AS20&lt;=20,3,""))),0),"")</f>
        <v>0</v>
      </c>
      <c r="AQ20" s="37">
        <f ca="1">IF($A20&gt;"",IF(ISERROR(HLOOKUP(AQ$1,INDIRECT("Roles!$B$"&amp;MATCH($B20,Roles!$A:$A,0)&amp;":$AF$"&amp;MATCH($B20,Roles!$A:$A,0)),1,FALSE))=FALSE,IF(SquadExport!AT20&lt;10,1,IF(SquadExport!AT20&lt;15,2,IF(SquadExport!AT20&lt;=20,3,""))),0),"")</f>
        <v>0</v>
      </c>
      <c r="AR20" s="37">
        <f ca="1">IF($A20&gt;"",IF(ISERROR(HLOOKUP(AR$1,INDIRECT("Roles!$B$"&amp;MATCH($B20,Roles!$A:$A,0)&amp;":$AF$"&amp;MATCH($B20,Roles!$A:$A,0)),1,FALSE))=FALSE,IF(SquadExport!AU20&lt;10,1,IF(SquadExport!AU20&lt;15,2,IF(SquadExport!AU20&lt;=20,3,""))),0),"")</f>
        <v>0</v>
      </c>
      <c r="AS20" s="37">
        <f ca="1">IF($A20&gt;"",IF(ISERROR(HLOOKUP(AS$1,INDIRECT("Roles!$B$"&amp;MATCH($B20,Roles!$A:$A,0)&amp;":$AF$"&amp;MATCH($B20,Roles!$A:$A,0)),1,FALSE))=FALSE,IF(SquadExport!AV20&lt;10,1,IF(SquadExport!AV20&lt;15,2,IF(SquadExport!AV20&lt;=20,3,""))),0),"")</f>
        <v>0</v>
      </c>
      <c r="AT20" s="37">
        <f ca="1">IF($A20&gt;"",IF(ISERROR(HLOOKUP(AT$1,INDIRECT("Roles!$B$"&amp;MATCH($B20,Roles!$A:$A,0)&amp;":$AF$"&amp;MATCH($B20,Roles!$A:$A,0)),1,FALSE))=FALSE,IF(SquadExport!AW20&lt;10,1,IF(SquadExport!AW20&lt;15,2,IF(SquadExport!AW20&lt;=20,3,""))),0),"")</f>
        <v>0</v>
      </c>
      <c r="AU20" s="37">
        <f ca="1">IF($A20&gt;"",IF(ISERROR(HLOOKUP(AU$1,INDIRECT("Roles!$B$"&amp;MATCH($B20,Roles!$A:$A,0)&amp;":$AF$"&amp;MATCH($B20,Roles!$A:$A,0)),1,FALSE))=FALSE,IF(SquadExport!AX20&lt;10,1,IF(SquadExport!AX20&lt;15,2,IF(SquadExport!AX20&lt;=20,3,""))),0),"")</f>
        <v>0</v>
      </c>
      <c r="AV20" s="37">
        <f ca="1">IF($A20&gt;"",IF(ISERROR(HLOOKUP(AV$1,INDIRECT("Roles!$B$"&amp;MATCH($B20,Roles!$A:$A,0)&amp;":$AF$"&amp;MATCH($B20,Roles!$A:$A,0)),1,FALSE))=FALSE,IF(SquadExport!AY20&lt;10,1,IF(SquadExport!AY20&lt;15,2,IF(SquadExport!AY20&lt;=20,3,""))),0),"")</f>
        <v>0</v>
      </c>
      <c r="AW20" s="37">
        <f ca="1">IF($A20&gt;"",IF(ISERROR(HLOOKUP(AW$1,INDIRECT("Roles!$B$"&amp;MATCH($B20,Roles!$A:$A,0)&amp;":$AF$"&amp;MATCH($B20,Roles!$A:$A,0)),1,FALSE))=FALSE,IF(SquadExport!AZ20&lt;10,1,IF(SquadExport!AZ20&lt;15,2,IF(SquadExport!AZ20&lt;=20,3,""))),0),"")</f>
        <v>0</v>
      </c>
      <c r="AX20" s="37">
        <f ca="1">IF($A20&gt;"",IF(ISERROR(HLOOKUP(AX$1,INDIRECT("Roles!$B$"&amp;MATCH($B20,Roles!$A:$A,0)&amp;":$AF$"&amp;MATCH($B20,Roles!$A:$A,0)),1,FALSE))=FALSE,IF(SquadExport!BA20&lt;10,1,IF(SquadExport!BA20&lt;15,2,IF(SquadExport!BA20&lt;=20,3,""))),0),"")</f>
        <v>0</v>
      </c>
      <c r="AY20" s="30" t="str" cm="1">
        <f t="array" aca="1" ref="AY20:CS20" ca="1">IF($D20:$AX20=1,D$1:AX$1,"")</f>
        <v/>
      </c>
      <c r="AZ20" s="30" t="str">
        <f ca="1"/>
        <v/>
      </c>
      <c r="BA20" s="30" t="str">
        <f ca="1"/>
        <v/>
      </c>
      <c r="BB20" s="30" t="str">
        <f ca="1"/>
        <v/>
      </c>
      <c r="BC20" s="30" t="str">
        <f ca="1"/>
        <v>Fir</v>
      </c>
      <c r="BD20" s="30" t="str">
        <f ca="1"/>
        <v/>
      </c>
      <c r="BE20" s="30" t="str">
        <f ca="1"/>
        <v/>
      </c>
      <c r="BF20" s="30" t="str">
        <f ca="1"/>
        <v>Lon</v>
      </c>
      <c r="BG20" s="30" t="str">
        <f ca="1"/>
        <v/>
      </c>
      <c r="BH20" s="30" t="str">
        <f ca="1"/>
        <v>Mar</v>
      </c>
      <c r="BI20" s="30" t="str">
        <f ca="1"/>
        <v>Pas</v>
      </c>
      <c r="BJ20" s="30" t="str">
        <f ca="1"/>
        <v/>
      </c>
      <c r="BK20" s="30" t="str">
        <f ca="1"/>
        <v>Tck</v>
      </c>
      <c r="BL20" s="30" t="str">
        <f ca="1"/>
        <v>Tec</v>
      </c>
      <c r="BM20" s="30" t="str">
        <f ca="1"/>
        <v/>
      </c>
      <c r="BN20" s="30" t="str">
        <f ca="1"/>
        <v>Ant</v>
      </c>
      <c r="BO20" s="30" t="str">
        <f ca="1"/>
        <v/>
      </c>
      <c r="BP20" s="30" t="str">
        <f ca="1"/>
        <v>Cmp</v>
      </c>
      <c r="BQ20" s="30" t="str">
        <f ca="1"/>
        <v>Cnt</v>
      </c>
      <c r="BR20" s="30" t="str">
        <f ca="1"/>
        <v/>
      </c>
      <c r="BS20" s="30" t="str">
        <f ca="1"/>
        <v/>
      </c>
      <c r="BT20" s="30" t="str">
        <f ca="1"/>
        <v/>
      </c>
      <c r="BU20" s="30" t="str">
        <f ca="1"/>
        <v/>
      </c>
      <c r="BV20" s="30" t="str">
        <f ca="1"/>
        <v>OtB</v>
      </c>
      <c r="BW20" s="30" t="str">
        <f ca="1"/>
        <v>Pos</v>
      </c>
      <c r="BX20" s="30" t="str">
        <f ca="1"/>
        <v>Tea</v>
      </c>
      <c r="BY20" s="30" t="str">
        <f ca="1"/>
        <v>Vis</v>
      </c>
      <c r="BZ20" s="30" t="str">
        <f ca="1"/>
        <v/>
      </c>
      <c r="CA20" s="30" t="str">
        <f ca="1"/>
        <v>Acc</v>
      </c>
      <c r="CB20" s="30" t="str">
        <f ca="1"/>
        <v/>
      </c>
      <c r="CC20" s="30" t="str">
        <f ca="1"/>
        <v/>
      </c>
      <c r="CD20" s="30" t="str">
        <f ca="1"/>
        <v/>
      </c>
      <c r="CE20" s="30" t="str">
        <f ca="1"/>
        <v/>
      </c>
      <c r="CF20" s="30" t="str">
        <f ca="1"/>
        <v/>
      </c>
      <c r="CG20" s="30" t="str">
        <f ca="1"/>
        <v>Sta</v>
      </c>
      <c r="CH20" s="30" t="str">
        <f ca="1"/>
        <v/>
      </c>
      <c r="CI20" s="30" t="str">
        <f ca="1"/>
        <v/>
      </c>
      <c r="CJ20" s="30" t="str">
        <f ca="1"/>
        <v/>
      </c>
      <c r="CK20" s="30" t="str">
        <f ca="1"/>
        <v/>
      </c>
      <c r="CL20" s="30" t="str">
        <f ca="1"/>
        <v/>
      </c>
      <c r="CM20" s="30" t="str">
        <f ca="1"/>
        <v/>
      </c>
      <c r="CN20" s="30" t="str">
        <f ca="1"/>
        <v/>
      </c>
      <c r="CO20" s="30" t="str">
        <f ca="1"/>
        <v/>
      </c>
      <c r="CP20" s="30" t="str">
        <f ca="1"/>
        <v/>
      </c>
      <c r="CQ20" s="30" t="str">
        <f ca="1"/>
        <v/>
      </c>
      <c r="CR20" s="30" t="str">
        <f ca="1"/>
        <v/>
      </c>
      <c r="CS20" s="30" t="str">
        <f ca="1"/>
        <v/>
      </c>
      <c r="CT20" s="31" cm="1">
        <f t="array" aca="1" ref="CT20" ca="1">SUMPRODUCT(COUNTIF($AY20:$CS20,Training!$C$3:$E$3))</f>
        <v>1</v>
      </c>
      <c r="CU20" s="31" cm="1">
        <f t="array" aca="1" ref="CU20" ca="1">SUMPRODUCT(COUNTIF($AY20:$CS20,Training!$C$4:$E$4))</f>
        <v>2</v>
      </c>
      <c r="CV20" s="31" cm="1">
        <f t="array" aca="1" ref="CV20" ca="1">SUMPRODUCT(COUNTIF($AY20:$CS20,Training!$C$5:$E$5))</f>
        <v>2</v>
      </c>
      <c r="CW20" s="31" cm="1">
        <f t="array" aca="1" ref="CW20" ca="1">SUMPRODUCT(COUNTIF($AY20:$CS20,Training!$C$6:$E$6))</f>
        <v>1</v>
      </c>
      <c r="CX20" s="31" cm="1">
        <f t="array" aca="1" ref="CX20" ca="1">SUMPRODUCT(COUNTIF($AY20:$CS20,Training!$C$7:$E$7))</f>
        <v>2</v>
      </c>
      <c r="CY20" s="31" cm="1">
        <f t="array" aca="1" ref="CY20" ca="1">SUMPRODUCT(COUNTIF($AY20:$CS20,Training!$C$8:$E$8))</f>
        <v>3</v>
      </c>
      <c r="CZ20" s="31" cm="1">
        <f t="array" aca="1" ref="CZ20" ca="1">SUMPRODUCT(COUNTIF($AY20:$CS20,Training!$C$9:$E$9))</f>
        <v>1</v>
      </c>
      <c r="DA20" s="31" cm="1">
        <f t="array" aca="1" ref="DA20" ca="1">SUMPRODUCT(COUNTIF($AY20:$CS20,Training!$C$10:$E$10))</f>
        <v>2</v>
      </c>
      <c r="DB20" s="31" cm="1">
        <f t="array" aca="1" ref="DB20" ca="1">SUMPRODUCT(COUNTIF($AY20:$CS20,Training!$C$11:$E$11))</f>
        <v>0</v>
      </c>
      <c r="DC20" s="31" cm="1">
        <f t="array" aca="1" ref="DC20" ca="1">SUMPRODUCT(COUNTIF($AY20:$CS20,Training!$C$2:$E$2))</f>
        <v>1</v>
      </c>
      <c r="DD20" s="31" cm="1">
        <f t="array" aca="1" ref="DD20" ca="1">SUMPRODUCT(COUNTIF($AY20:$CS20,Training!#REF!))</f>
        <v>0</v>
      </c>
      <c r="DE20" s="31" cm="1">
        <f t="array" aca="1" ref="DE20" ca="1">SUMPRODUCT(COUNTIF($AY20:$CS20,Training!$C$12:$E$12))</f>
        <v>2</v>
      </c>
      <c r="DF20" s="31" cm="1">
        <f t="array" aca="1" ref="DF20" ca="1">SUMPRODUCT(COUNTIF($AY20:$CS20,Training!$C$13:$E$13))</f>
        <v>1</v>
      </c>
      <c r="DG20" s="31" cm="1">
        <f t="array" aca="1" ref="DG20" ca="1">SUMPRODUCT(COUNTIF($AY20:$CS20,Training!$C$14:$E$14))</f>
        <v>2</v>
      </c>
      <c r="DH20" s="31" cm="1">
        <f t="array" aca="1" ref="DH20" ca="1">SUMPRODUCT(COUNTIF($AY20:$CS20,Training!$C$15:$E$15))</f>
        <v>0</v>
      </c>
      <c r="DI20" s="31" cm="1">
        <f t="array" aca="1" ref="DI20" ca="1">SUMPRODUCT(COUNTIF($AY20:$CS20,Training!$C$16:$E$16))</f>
        <v>0</v>
      </c>
      <c r="DJ20" s="30" t="str" cm="1">
        <f t="array" aca="1" ref="DJ20" ca="1">IF(COUNTIF(D20:AX20,1)=0,IF($D20:$AX20=2,D$1:AX$1,""),"")</f>
        <v/>
      </c>
      <c r="FE20" s="31" cm="1">
        <f t="array" aca="1" ref="FE20" ca="1">SUMPRODUCT(COUNTIF($DJ20:$FD20,Training!$C$3:$E$3))</f>
        <v>0</v>
      </c>
      <c r="FF20" s="31" cm="1">
        <f t="array" aca="1" ref="FF20" ca="1">SUMPRODUCT(COUNTIF($DJ20:$FD20,Training!$C$4:$E$4))</f>
        <v>0</v>
      </c>
      <c r="FG20" s="31" cm="1">
        <f t="array" aca="1" ref="FG20" ca="1">SUMPRODUCT(COUNTIF($DJ20:$FD20,Training!$C$5:$E$5))</f>
        <v>0</v>
      </c>
      <c r="FH20" s="31" cm="1">
        <f t="array" aca="1" ref="FH20" ca="1">SUMPRODUCT(COUNTIF($DJ20:$FD20,Training!$C$6:$E$6))</f>
        <v>0</v>
      </c>
      <c r="FI20" s="31" cm="1">
        <f t="array" aca="1" ref="FI20" ca="1">SUMPRODUCT(COUNTIF($DJ20:$FD20,Training!$C$7:$E$7))</f>
        <v>0</v>
      </c>
      <c r="FJ20" s="31" cm="1">
        <f t="array" aca="1" ref="FJ20" ca="1">SUMPRODUCT(COUNTIF($DJ20:$FD20,Training!$C$8:$E$8))</f>
        <v>0</v>
      </c>
      <c r="FK20" s="31" cm="1">
        <f t="array" aca="1" ref="FK20" ca="1">SUMPRODUCT(COUNTIF($DJ20:$FD20,Training!$C$9:$E$9))</f>
        <v>0</v>
      </c>
      <c r="FL20" s="31" cm="1">
        <f t="array" aca="1" ref="FL20" ca="1">SUMPRODUCT(COUNTIF($DJ20:$FD20,Training!$C$10:$E$10))</f>
        <v>0</v>
      </c>
      <c r="FM20" s="31" cm="1">
        <f t="array" aca="1" ref="FM20" ca="1">SUMPRODUCT(COUNTIF($DJ20:$FD20,Training!$C$11:$E$11))</f>
        <v>0</v>
      </c>
      <c r="FN20" s="31" cm="1">
        <f t="array" aca="1" ref="FN20" ca="1">SUMPRODUCT(COUNTIF($DJ20:$FD20,Training!$C$2:$E$2))</f>
        <v>0</v>
      </c>
      <c r="FO20" s="31" cm="1">
        <f t="array" aca="1" ref="FO20" ca="1">SUMPRODUCT(COUNTIF($DJ20:$FD20,Training!#REF!))</f>
        <v>0</v>
      </c>
      <c r="FP20" s="31" cm="1">
        <f t="array" aca="1" ref="FP20" ca="1">SUMPRODUCT(COUNTIF($DJ20:$FD20,Training!$C$12:$E$12))</f>
        <v>0</v>
      </c>
      <c r="FQ20" s="31" cm="1">
        <f t="array" aca="1" ref="FQ20" ca="1">SUMPRODUCT(COUNTIF($DJ20:$FD20,Training!$C$13:$E$13))</f>
        <v>0</v>
      </c>
      <c r="FR20" s="31" cm="1">
        <f t="array" aca="1" ref="FR20" ca="1">SUMPRODUCT(COUNTIF($DJ20:$FD20,Training!$C$14:$E$14))</f>
        <v>0</v>
      </c>
      <c r="FS20" s="31" cm="1">
        <f t="array" aca="1" ref="FS20" ca="1">SUMPRODUCT(COUNTIF($DJ20:$FD20,Training!$C$15:$E$15))</f>
        <v>0</v>
      </c>
      <c r="FT20" s="31" cm="1">
        <f t="array" aca="1" ref="FT20" ca="1">SUMPRODUCT(COUNTIF($DJ20:$FD20,Training!$C$16:$E$16))</f>
        <v>0</v>
      </c>
    </row>
    <row r="21" spans="1:176" x14ac:dyDescent="0.25">
      <c r="A21" s="32" t="str">
        <f>IF(WeightedParse!A21&gt;"",WeightedParse!A21,"")</f>
        <v>Stephen Christopher</v>
      </c>
      <c r="B21" s="49" t="str">
        <f>IF('Weighted Summary'!A21&gt;"",'Weighted Summary'!F21,"")</f>
        <v>W</v>
      </c>
      <c r="C21" s="39" t="str">
        <f t="shared" ca="1" si="0"/>
        <v>Attacking Movement</v>
      </c>
      <c r="D21" s="37">
        <f ca="1">IF($A21&gt;"",IF(ISERROR(HLOOKUP(D$1,INDIRECT("Roles!$B$"&amp;MATCH($B21,Roles!$A:$A,0)&amp;":$AF$"&amp;MATCH($B21,Roles!$A:$A,0)),1,FALSE))=FALSE,IF(SquadExport!G21&lt;10,1,IF(SquadExport!G21&lt;15,2,IF(SquadExport!G21&lt;=20,3,""))),0),"")</f>
        <v>0</v>
      </c>
      <c r="E21" s="37">
        <f ca="1">IF($A21&gt;"",IF(ISERROR(HLOOKUP(E$1,INDIRECT("Roles!$B$"&amp;MATCH($B21,Roles!$A:$A,0)&amp;":$AF$"&amp;MATCH($B21,Roles!$A:$A,0)),1,FALSE))=FALSE,IF(SquadExport!H21&lt;10,1,IF(SquadExport!H21&lt;15,2,IF(SquadExport!H21&lt;=20,3,""))),0),"")</f>
        <v>2</v>
      </c>
      <c r="F21" s="37">
        <f ca="1">IF($A21&gt;"",IF(ISERROR(HLOOKUP(F$1,INDIRECT("Roles!$B$"&amp;MATCH($B21,Roles!$A:$A,0)&amp;":$AF$"&amp;MATCH($B21,Roles!$A:$A,0)),1,FALSE))=FALSE,IF(SquadExport!I21&lt;10,1,IF(SquadExport!I21&lt;15,2,IF(SquadExport!I21&lt;=20,3,""))),0),"")</f>
        <v>2</v>
      </c>
      <c r="G21" s="37">
        <f ca="1">IF($A21&gt;"",IF(ISERROR(HLOOKUP(G$1,INDIRECT("Roles!$B$"&amp;MATCH($B21,Roles!$A:$A,0)&amp;":$AF$"&amp;MATCH($B21,Roles!$A:$A,0)),1,FALSE))=FALSE,IF(SquadExport!J21&lt;10,1,IF(SquadExport!J21&lt;15,2,IF(SquadExport!J21&lt;=20,3,""))),0),"")</f>
        <v>0</v>
      </c>
      <c r="H21" s="37">
        <f ca="1">IF($A21&gt;"",IF(ISERROR(HLOOKUP(H$1,INDIRECT("Roles!$B$"&amp;MATCH($B21,Roles!$A:$A,0)&amp;":$AF$"&amp;MATCH($B21,Roles!$A:$A,0)),1,FALSE))=FALSE,IF(SquadExport!K21&lt;10,1,IF(SquadExport!K21&lt;15,2,IF(SquadExport!K21&lt;=20,3,""))),0),"")</f>
        <v>2</v>
      </c>
      <c r="I21" s="37">
        <f ca="1">IF($A21&gt;"",IF(ISERROR(HLOOKUP(I$1,INDIRECT("Roles!$B$"&amp;MATCH($B21,Roles!$A:$A,0)&amp;":$AF$"&amp;MATCH($B21,Roles!$A:$A,0)),1,FALSE))=FALSE,IF(SquadExport!L21&lt;10,1,IF(SquadExport!L21&lt;15,2,IF(SquadExport!L21&lt;=20,3,""))),0),"")</f>
        <v>0</v>
      </c>
      <c r="J21" s="37">
        <f ca="1">IF($A21&gt;"",IF(ISERROR(HLOOKUP(J$1,INDIRECT("Roles!$B$"&amp;MATCH($B21,Roles!$A:$A,0)&amp;":$AF$"&amp;MATCH($B21,Roles!$A:$A,0)),1,FALSE))=FALSE,IF(SquadExport!M21&lt;10,1,IF(SquadExport!M21&lt;15,2,IF(SquadExport!M21&lt;=20,3,""))),0),"")</f>
        <v>0</v>
      </c>
      <c r="K21" s="37">
        <f ca="1">IF($A21&gt;"",IF(ISERROR(HLOOKUP(K$1,INDIRECT("Roles!$B$"&amp;MATCH($B21,Roles!$A:$A,0)&amp;":$AF$"&amp;MATCH($B21,Roles!$A:$A,0)),1,FALSE))=FALSE,IF(SquadExport!N21&lt;10,1,IF(SquadExport!N21&lt;15,2,IF(SquadExport!N21&lt;=20,3,""))),0),"")</f>
        <v>0</v>
      </c>
      <c r="L21" s="37">
        <f ca="1">IF($A21&gt;"",IF(ISERROR(HLOOKUP(L$1,INDIRECT("Roles!$B$"&amp;MATCH($B21,Roles!$A:$A,0)&amp;":$AF$"&amp;MATCH($B21,Roles!$A:$A,0)),1,FALSE))=FALSE,IF(SquadExport!O21&lt;10,1,IF(SquadExport!O21&lt;15,2,IF(SquadExport!O21&lt;=20,3,""))),0),"")</f>
        <v>0</v>
      </c>
      <c r="M21" s="37">
        <f ca="1">IF($A21&gt;"",IF(ISERROR(HLOOKUP(M$1,INDIRECT("Roles!$B$"&amp;MATCH($B21,Roles!$A:$A,0)&amp;":$AF$"&amp;MATCH($B21,Roles!$A:$A,0)),1,FALSE))=FALSE,IF(SquadExport!P21&lt;10,1,IF(SquadExport!P21&lt;15,2,IF(SquadExport!P21&lt;=20,3,""))),0),"")</f>
        <v>0</v>
      </c>
      <c r="N21" s="37">
        <f ca="1">IF($A21&gt;"",IF(ISERROR(HLOOKUP(N$1,INDIRECT("Roles!$B$"&amp;MATCH($B21,Roles!$A:$A,0)&amp;":$AF$"&amp;MATCH($B21,Roles!$A:$A,0)),1,FALSE))=FALSE,IF(SquadExport!Q21&lt;10,1,IF(SquadExport!Q21&lt;15,2,IF(SquadExport!Q21&lt;=20,3,""))),0),"")</f>
        <v>2</v>
      </c>
      <c r="O21" s="37">
        <f ca="1">IF($A21&gt;"",IF(ISERROR(HLOOKUP(O$1,INDIRECT("Roles!$B$"&amp;MATCH($B21,Roles!$A:$A,0)&amp;":$AF$"&amp;MATCH($B21,Roles!$A:$A,0)),1,FALSE))=FALSE,IF(SquadExport!R21&lt;10,1,IF(SquadExport!R21&lt;15,2,IF(SquadExport!R21&lt;=20,3,""))),0),"")</f>
        <v>0</v>
      </c>
      <c r="P21" s="37">
        <f ca="1">IF($A21&gt;"",IF(ISERROR(HLOOKUP(P$1,INDIRECT("Roles!$B$"&amp;MATCH($B21,Roles!$A:$A,0)&amp;":$AF$"&amp;MATCH($B21,Roles!$A:$A,0)),1,FALSE))=FALSE,IF(SquadExport!S21&lt;10,1,IF(SquadExport!S21&lt;15,2,IF(SquadExport!S21&lt;=20,3,""))),0),"")</f>
        <v>0</v>
      </c>
      <c r="Q21" s="37">
        <f ca="1">IF($A21&gt;"",IF(ISERROR(HLOOKUP(Q$1,INDIRECT("Roles!$B$"&amp;MATCH($B21,Roles!$A:$A,0)&amp;":$AF$"&amp;MATCH($B21,Roles!$A:$A,0)),1,FALSE))=FALSE,IF(SquadExport!T21&lt;10,1,IF(SquadExport!T21&lt;15,2,IF(SquadExport!T21&lt;=20,3,""))),0),"")</f>
        <v>2</v>
      </c>
      <c r="R21" s="37">
        <f ca="1">IF($A21&gt;"",IF(ISERROR(HLOOKUP(R$1,INDIRECT("Roles!$B$"&amp;MATCH($B21,Roles!$A:$A,0)&amp;":$AF$"&amp;MATCH($B21,Roles!$A:$A,0)),1,FALSE))=FALSE,IF(SquadExport!U21&lt;10,1,IF(SquadExport!U21&lt;15,2,IF(SquadExport!U21&lt;=20,3,""))),0),"")</f>
        <v>0</v>
      </c>
      <c r="S21" s="37">
        <f ca="1">IF($A21&gt;"",IF(ISERROR(HLOOKUP(S$1,INDIRECT("Roles!$B$"&amp;MATCH($B21,Roles!$A:$A,0)&amp;":$AF$"&amp;MATCH($B21,Roles!$A:$A,0)),1,FALSE))=FALSE,IF(SquadExport!V21&lt;10,1,IF(SquadExport!V21&lt;15,2,IF(SquadExport!V21&lt;=20,3,""))),0),"")</f>
        <v>1</v>
      </c>
      <c r="T21" s="37">
        <f ca="1">IF($A21&gt;"",IF(ISERROR(HLOOKUP(T$1,INDIRECT("Roles!$B$"&amp;MATCH($B21,Roles!$A:$A,0)&amp;":$AF$"&amp;MATCH($B21,Roles!$A:$A,0)),1,FALSE))=FALSE,IF(SquadExport!W21&lt;10,1,IF(SquadExport!W21&lt;15,2,IF(SquadExport!W21&lt;=20,3,""))),0),"")</f>
        <v>0</v>
      </c>
      <c r="U21" s="37">
        <f ca="1">IF($A21&gt;"",IF(ISERROR(HLOOKUP(U$1,INDIRECT("Roles!$B$"&amp;MATCH($B21,Roles!$A:$A,0)&amp;":$AF$"&amp;MATCH($B21,Roles!$A:$A,0)),1,FALSE))=FALSE,IF(SquadExport!X21&lt;10,1,IF(SquadExport!X21&lt;15,2,IF(SquadExport!X21&lt;=20,3,""))),0),"")</f>
        <v>0</v>
      </c>
      <c r="V21" s="37">
        <f ca="1">IF($A21&gt;"",IF(ISERROR(HLOOKUP(V$1,INDIRECT("Roles!$B$"&amp;MATCH($B21,Roles!$A:$A,0)&amp;":$AF$"&amp;MATCH($B21,Roles!$A:$A,0)),1,FALSE))=FALSE,IF(SquadExport!Y21&lt;10,1,IF(SquadExport!Y21&lt;15,2,IF(SquadExport!Y21&lt;=20,3,""))),0),"")</f>
        <v>0</v>
      </c>
      <c r="W21" s="37">
        <f ca="1">IF($A21&gt;"",IF(ISERROR(HLOOKUP(W$1,INDIRECT("Roles!$B$"&amp;MATCH($B21,Roles!$A:$A,0)&amp;":$AF$"&amp;MATCH($B21,Roles!$A:$A,0)),1,FALSE))=FALSE,IF(SquadExport!Z21&lt;10,1,IF(SquadExport!Z21&lt;15,2,IF(SquadExport!Z21&lt;=20,3,""))),0),"")</f>
        <v>0</v>
      </c>
      <c r="X21" s="37">
        <f ca="1">IF($A21&gt;"",IF(ISERROR(HLOOKUP(X$1,INDIRECT("Roles!$B$"&amp;MATCH($B21,Roles!$A:$A,0)&amp;":$AF$"&amp;MATCH($B21,Roles!$A:$A,0)),1,FALSE))=FALSE,IF(SquadExport!AA21&lt;10,1,IF(SquadExport!AA21&lt;15,2,IF(SquadExport!AA21&lt;=20,3,""))),0),"")</f>
        <v>0</v>
      </c>
      <c r="Y21" s="37">
        <f ca="1">IF($A21&gt;"",IF(ISERROR(HLOOKUP(Y$1,INDIRECT("Roles!$B$"&amp;MATCH($B21,Roles!$A:$A,0)&amp;":$AF$"&amp;MATCH($B21,Roles!$A:$A,0)),1,FALSE))=FALSE,IF(SquadExport!AB21&lt;10,1,IF(SquadExport!AB21&lt;15,2,IF(SquadExport!AB21&lt;=20,3,""))),0),"")</f>
        <v>2</v>
      </c>
      <c r="Z21" s="37">
        <f ca="1">IF($A21&gt;"",IF(ISERROR(HLOOKUP(Z$1,INDIRECT("Roles!$B$"&amp;MATCH($B21,Roles!$A:$A,0)&amp;":$AF$"&amp;MATCH($B21,Roles!$A:$A,0)),1,FALSE))=FALSE,IF(SquadExport!AC21&lt;10,1,IF(SquadExport!AC21&lt;15,2,IF(SquadExport!AC21&lt;=20,3,""))),0),"")</f>
        <v>0</v>
      </c>
      <c r="AA21" s="37">
        <f ca="1">IF($A21&gt;"",IF(ISERROR(HLOOKUP(AA$1,INDIRECT("Roles!$B$"&amp;MATCH($B21,Roles!$A:$A,0)&amp;":$AF$"&amp;MATCH($B21,Roles!$A:$A,0)),1,FALSE))=FALSE,IF(SquadExport!AD21&lt;10,1,IF(SquadExport!AD21&lt;15,2,IF(SquadExport!AD21&lt;=20,3,""))),0),"")</f>
        <v>1</v>
      </c>
      <c r="AB21" s="37">
        <f ca="1">IF($A21&gt;"",IF(ISERROR(HLOOKUP(AB$1,INDIRECT("Roles!$B$"&amp;MATCH($B21,Roles!$A:$A,0)&amp;":$AF$"&amp;MATCH($B21,Roles!$A:$A,0)),1,FALSE))=FALSE,IF(SquadExport!AE21&lt;10,1,IF(SquadExport!AE21&lt;15,2,IF(SquadExport!AE21&lt;=20,3,""))),0),"")</f>
        <v>0</v>
      </c>
      <c r="AC21" s="37">
        <f ca="1">IF($A21&gt;"",IF(ISERROR(HLOOKUP(AC$1,INDIRECT("Roles!$B$"&amp;MATCH($B21,Roles!$A:$A,0)&amp;":$AF$"&amp;MATCH($B21,Roles!$A:$A,0)),1,FALSE))=FALSE,IF(SquadExport!AF21&lt;10,1,IF(SquadExport!AF21&lt;15,2,IF(SquadExport!AF21&lt;=20,3,""))),0),"")</f>
        <v>0</v>
      </c>
      <c r="AD21" s="37">
        <f ca="1">IF($A21&gt;"",IF(ISERROR(HLOOKUP(AD$1,INDIRECT("Roles!$B$"&amp;MATCH($B21,Roles!$A:$A,0)&amp;":$AF$"&amp;MATCH($B21,Roles!$A:$A,0)),1,FALSE))=FALSE,IF(SquadExport!AG21&lt;10,1,IF(SquadExport!AG21&lt;15,2,IF(SquadExport!AG21&lt;=20,3,""))),0),"")</f>
        <v>0</v>
      </c>
      <c r="AE21" s="37">
        <f ca="1">IF($A21&gt;"",IF(ISERROR(HLOOKUP(AE$1,INDIRECT("Roles!$B$"&amp;MATCH($B21,Roles!$A:$A,0)&amp;":$AF$"&amp;MATCH($B21,Roles!$A:$A,0)),1,FALSE))=FALSE,IF(SquadExport!AH21&lt;10,1,IF(SquadExport!AH21&lt;15,2,IF(SquadExport!AH21&lt;=20,3,""))),0),"")</f>
        <v>2</v>
      </c>
      <c r="AF21" s="37">
        <f ca="1">IF($A21&gt;"",IF(ISERROR(HLOOKUP(AF$1,INDIRECT("Roles!$B$"&amp;MATCH($B21,Roles!$A:$A,0)&amp;":$AF$"&amp;MATCH($B21,Roles!$A:$A,0)),1,FALSE))=FALSE,IF(SquadExport!AI21&lt;10,1,IF(SquadExport!AI21&lt;15,2,IF(SquadExport!AI21&lt;=20,3,""))),0),"")</f>
        <v>2</v>
      </c>
      <c r="AG21" s="37">
        <f ca="1">IF($A21&gt;"",IF(ISERROR(HLOOKUP(AG$1,INDIRECT("Roles!$B$"&amp;MATCH($B21,Roles!$A:$A,0)&amp;":$AF$"&amp;MATCH($B21,Roles!$A:$A,0)),1,FALSE))=FALSE,IF(SquadExport!AJ21&lt;10,1,IF(SquadExport!AJ21&lt;15,2,IF(SquadExport!AJ21&lt;=20,3,""))),0),"")</f>
        <v>2</v>
      </c>
      <c r="AH21" s="37">
        <f ca="1">IF($A21&gt;"",IF(ISERROR(HLOOKUP(AH$1,INDIRECT("Roles!$B$"&amp;MATCH($B21,Roles!$A:$A,0)&amp;":$AF$"&amp;MATCH($B21,Roles!$A:$A,0)),1,FALSE))=FALSE,IF(SquadExport!AK21&lt;10,1,IF(SquadExport!AK21&lt;15,2,IF(SquadExport!AK21&lt;=20,3,""))),0),"")</f>
        <v>0</v>
      </c>
      <c r="AI21" s="37">
        <f ca="1">IF($A21&gt;"",IF(ISERROR(HLOOKUP(AI$1,INDIRECT("Roles!$B$"&amp;MATCH($B21,Roles!$A:$A,0)&amp;":$AF$"&amp;MATCH($B21,Roles!$A:$A,0)),1,FALSE))=FALSE,IF(SquadExport!AL21&lt;10,1,IF(SquadExport!AL21&lt;15,2,IF(SquadExport!AL21&lt;=20,3,""))),0),"")</f>
        <v>0</v>
      </c>
      <c r="AJ21" s="37">
        <f ca="1">IF($A21&gt;"",IF(ISERROR(HLOOKUP(AJ$1,INDIRECT("Roles!$B$"&amp;MATCH($B21,Roles!$A:$A,0)&amp;":$AF$"&amp;MATCH($B21,Roles!$A:$A,0)),1,FALSE))=FALSE,IF(SquadExport!AM21&lt;10,1,IF(SquadExport!AM21&lt;15,2,IF(SquadExport!AM21&lt;=20,3,""))),0),"")</f>
        <v>0</v>
      </c>
      <c r="AK21" s="37">
        <f ca="1">IF($A21&gt;"",IF(ISERROR(HLOOKUP(AK$1,INDIRECT("Roles!$B$"&amp;MATCH($B21,Roles!$A:$A,0)&amp;":$AF$"&amp;MATCH($B21,Roles!$A:$A,0)),1,FALSE))=FALSE,IF(SquadExport!AN21&lt;10,1,IF(SquadExport!AN21&lt;15,2,IF(SquadExport!AN21&lt;=20,3,""))),0),"")</f>
        <v>2</v>
      </c>
      <c r="AL21" s="37">
        <f ca="1">IF($A21&gt;"",IF(ISERROR(HLOOKUP(AL$1,INDIRECT("Roles!$B$"&amp;MATCH($B21,Roles!$A:$A,0)&amp;":$AF$"&amp;MATCH($B21,Roles!$A:$A,0)),1,FALSE))=FALSE,IF(SquadExport!AO21&lt;10,1,IF(SquadExport!AO21&lt;15,2,IF(SquadExport!AO21&lt;=20,3,""))),0),"")</f>
        <v>2</v>
      </c>
      <c r="AM21" s="37">
        <f ca="1">IF($A21&gt;"",IF(ISERROR(HLOOKUP(AM$1,INDIRECT("Roles!$B$"&amp;MATCH($B21,Roles!$A:$A,0)&amp;":$AF$"&amp;MATCH($B21,Roles!$A:$A,0)),1,FALSE))=FALSE,IF(SquadExport!AP21&lt;10,1,IF(SquadExport!AP21&lt;15,2,IF(SquadExport!AP21&lt;=20,3,""))),0),"")</f>
        <v>0</v>
      </c>
      <c r="AN21" s="37">
        <f ca="1">IF($A21&gt;"",IF(ISERROR(HLOOKUP(AN$1,INDIRECT("Roles!$B$"&amp;MATCH($B21,Roles!$A:$A,0)&amp;":$AF$"&amp;MATCH($B21,Roles!$A:$A,0)),1,FALSE))=FALSE,IF(SquadExport!AQ21&lt;10,1,IF(SquadExport!AQ21&lt;15,2,IF(SquadExport!AQ21&lt;=20,3,""))),0),"")</f>
        <v>0</v>
      </c>
      <c r="AO21" s="37">
        <f ca="1">IF($A21&gt;"",IF(ISERROR(HLOOKUP(AO$1,INDIRECT("Roles!$B$"&amp;MATCH($B21,Roles!$A:$A,0)&amp;":$AF$"&amp;MATCH($B21,Roles!$A:$A,0)),1,FALSE))=FALSE,IF(SquadExport!AR21&lt;10,1,IF(SquadExport!AR21&lt;15,2,IF(SquadExport!AR21&lt;=20,3,""))),0),"")</f>
        <v>0</v>
      </c>
      <c r="AP21" s="37">
        <f ca="1">IF($A21&gt;"",IF(ISERROR(HLOOKUP(AP$1,INDIRECT("Roles!$B$"&amp;MATCH($B21,Roles!$A:$A,0)&amp;":$AF$"&amp;MATCH($B21,Roles!$A:$A,0)),1,FALSE))=FALSE,IF(SquadExport!AS21&lt;10,1,IF(SquadExport!AS21&lt;15,2,IF(SquadExport!AS21&lt;=20,3,""))),0),"")</f>
        <v>0</v>
      </c>
      <c r="AQ21" s="37">
        <f ca="1">IF($A21&gt;"",IF(ISERROR(HLOOKUP(AQ$1,INDIRECT("Roles!$B$"&amp;MATCH($B21,Roles!$A:$A,0)&amp;":$AF$"&amp;MATCH($B21,Roles!$A:$A,0)),1,FALSE))=FALSE,IF(SquadExport!AT21&lt;10,1,IF(SquadExport!AT21&lt;15,2,IF(SquadExport!AT21&lt;=20,3,""))),0),"")</f>
        <v>0</v>
      </c>
      <c r="AR21" s="37">
        <f ca="1">IF($A21&gt;"",IF(ISERROR(HLOOKUP(AR$1,INDIRECT("Roles!$B$"&amp;MATCH($B21,Roles!$A:$A,0)&amp;":$AF$"&amp;MATCH($B21,Roles!$A:$A,0)),1,FALSE))=FALSE,IF(SquadExport!AU21&lt;10,1,IF(SquadExport!AU21&lt;15,2,IF(SquadExport!AU21&lt;=20,3,""))),0),"")</f>
        <v>0</v>
      </c>
      <c r="AS21" s="37">
        <f ca="1">IF($A21&gt;"",IF(ISERROR(HLOOKUP(AS$1,INDIRECT("Roles!$B$"&amp;MATCH($B21,Roles!$A:$A,0)&amp;":$AF$"&amp;MATCH($B21,Roles!$A:$A,0)),1,FALSE))=FALSE,IF(SquadExport!AV21&lt;10,1,IF(SquadExport!AV21&lt;15,2,IF(SquadExport!AV21&lt;=20,3,""))),0),"")</f>
        <v>0</v>
      </c>
      <c r="AT21" s="37">
        <f ca="1">IF($A21&gt;"",IF(ISERROR(HLOOKUP(AT$1,INDIRECT("Roles!$B$"&amp;MATCH($B21,Roles!$A:$A,0)&amp;":$AF$"&amp;MATCH($B21,Roles!$A:$A,0)),1,FALSE))=FALSE,IF(SquadExport!AW21&lt;10,1,IF(SquadExport!AW21&lt;15,2,IF(SquadExport!AW21&lt;=20,3,""))),0),"")</f>
        <v>0</v>
      </c>
      <c r="AU21" s="37">
        <f ca="1">IF($A21&gt;"",IF(ISERROR(HLOOKUP(AU$1,INDIRECT("Roles!$B$"&amp;MATCH($B21,Roles!$A:$A,0)&amp;":$AF$"&amp;MATCH($B21,Roles!$A:$A,0)),1,FALSE))=FALSE,IF(SquadExport!AX21&lt;10,1,IF(SquadExport!AX21&lt;15,2,IF(SquadExport!AX21&lt;=20,3,""))),0),"")</f>
        <v>0</v>
      </c>
      <c r="AV21" s="37">
        <f ca="1">IF($A21&gt;"",IF(ISERROR(HLOOKUP(AV$1,INDIRECT("Roles!$B$"&amp;MATCH($B21,Roles!$A:$A,0)&amp;":$AF$"&amp;MATCH($B21,Roles!$A:$A,0)),1,FALSE))=FALSE,IF(SquadExport!AY21&lt;10,1,IF(SquadExport!AY21&lt;15,2,IF(SquadExport!AY21&lt;=20,3,""))),0),"")</f>
        <v>0</v>
      </c>
      <c r="AW21" s="37">
        <f ca="1">IF($A21&gt;"",IF(ISERROR(HLOOKUP(AW$1,INDIRECT("Roles!$B$"&amp;MATCH($B21,Roles!$A:$A,0)&amp;":$AF$"&amp;MATCH($B21,Roles!$A:$A,0)),1,FALSE))=FALSE,IF(SquadExport!AZ21&lt;10,1,IF(SquadExport!AZ21&lt;15,2,IF(SquadExport!AZ21&lt;=20,3,""))),0),"")</f>
        <v>0</v>
      </c>
      <c r="AX21" s="37">
        <f ca="1">IF($A21&gt;"",IF(ISERROR(HLOOKUP(AX$1,INDIRECT("Roles!$B$"&amp;MATCH($B21,Roles!$A:$A,0)&amp;":$AF$"&amp;MATCH($B21,Roles!$A:$A,0)),1,FALSE))=FALSE,IF(SquadExport!BA21&lt;10,1,IF(SquadExport!BA21&lt;15,2,IF(SquadExport!BA21&lt;=20,3,""))),0),"")</f>
        <v>0</v>
      </c>
      <c r="AY21" s="30" t="str" cm="1">
        <f t="array" aca="1" ref="AY21:CS21" ca="1">IF($D21:$AX21=1,D$1:AX$1,"")</f>
        <v/>
      </c>
      <c r="AZ21" s="30" t="str">
        <f ca="1"/>
        <v/>
      </c>
      <c r="BA21" s="30" t="str">
        <f ca="1"/>
        <v/>
      </c>
      <c r="BB21" s="30" t="str">
        <f ca="1"/>
        <v/>
      </c>
      <c r="BC21" s="30" t="str">
        <f ca="1"/>
        <v/>
      </c>
      <c r="BD21" s="30" t="str">
        <f ca="1"/>
        <v/>
      </c>
      <c r="BE21" s="30" t="str">
        <f ca="1"/>
        <v/>
      </c>
      <c r="BF21" s="30" t="str">
        <f ca="1"/>
        <v/>
      </c>
      <c r="BG21" s="30" t="str">
        <f ca="1"/>
        <v/>
      </c>
      <c r="BH21" s="30" t="str">
        <f ca="1"/>
        <v/>
      </c>
      <c r="BI21" s="30" t="str">
        <f ca="1"/>
        <v/>
      </c>
      <c r="BJ21" s="30" t="str">
        <f ca="1"/>
        <v/>
      </c>
      <c r="BK21" s="30" t="str">
        <f ca="1"/>
        <v/>
      </c>
      <c r="BL21" s="30" t="str">
        <f ca="1"/>
        <v/>
      </c>
      <c r="BM21" s="30" t="str">
        <f ca="1"/>
        <v/>
      </c>
      <c r="BN21" s="30" t="str">
        <f ca="1"/>
        <v>Ant</v>
      </c>
      <c r="BO21" s="30" t="str">
        <f ca="1"/>
        <v/>
      </c>
      <c r="BP21" s="30" t="str">
        <f ca="1"/>
        <v/>
      </c>
      <c r="BQ21" s="30" t="str">
        <f ca="1"/>
        <v/>
      </c>
      <c r="BR21" s="30" t="str">
        <f ca="1"/>
        <v/>
      </c>
      <c r="BS21" s="30" t="str">
        <f ca="1"/>
        <v/>
      </c>
      <c r="BT21" s="30" t="str">
        <f ca="1"/>
        <v/>
      </c>
      <c r="BU21" s="30" t="str">
        <f ca="1"/>
        <v/>
      </c>
      <c r="BV21" s="30" t="str">
        <f ca="1"/>
        <v>OtB</v>
      </c>
      <c r="BW21" s="30" t="str">
        <f ca="1"/>
        <v/>
      </c>
      <c r="BX21" s="30" t="str">
        <f ca="1"/>
        <v/>
      </c>
      <c r="BY21" s="30" t="str">
        <f ca="1"/>
        <v/>
      </c>
      <c r="BZ21" s="30" t="str">
        <f ca="1"/>
        <v/>
      </c>
      <c r="CA21" s="30" t="str">
        <f ca="1"/>
        <v/>
      </c>
      <c r="CB21" s="30" t="str">
        <f ca="1"/>
        <v/>
      </c>
      <c r="CC21" s="30" t="str">
        <f ca="1"/>
        <v/>
      </c>
      <c r="CD21" s="30" t="str">
        <f ca="1"/>
        <v/>
      </c>
      <c r="CE21" s="30" t="str">
        <f ca="1"/>
        <v/>
      </c>
      <c r="CF21" s="30" t="str">
        <f ca="1"/>
        <v/>
      </c>
      <c r="CG21" s="30" t="str">
        <f ca="1"/>
        <v/>
      </c>
      <c r="CH21" s="30" t="str">
        <f ca="1"/>
        <v/>
      </c>
      <c r="CI21" s="30" t="str">
        <f ca="1"/>
        <v/>
      </c>
      <c r="CJ21" s="30" t="str">
        <f ca="1"/>
        <v/>
      </c>
      <c r="CK21" s="30" t="str">
        <f ca="1"/>
        <v/>
      </c>
      <c r="CL21" s="30" t="str">
        <f ca="1"/>
        <v/>
      </c>
      <c r="CM21" s="30" t="str">
        <f ca="1"/>
        <v/>
      </c>
      <c r="CN21" s="30" t="str">
        <f ca="1"/>
        <v/>
      </c>
      <c r="CO21" s="30" t="str">
        <f ca="1"/>
        <v/>
      </c>
      <c r="CP21" s="30" t="str">
        <f ca="1"/>
        <v/>
      </c>
      <c r="CQ21" s="30" t="str">
        <f ca="1"/>
        <v/>
      </c>
      <c r="CR21" s="30" t="str">
        <f ca="1"/>
        <v/>
      </c>
      <c r="CS21" s="30" t="str">
        <f ca="1"/>
        <v/>
      </c>
      <c r="CT21" s="31" cm="1">
        <f t="array" aca="1" ref="CT21" ca="1">SUMPRODUCT(COUNTIF($AY21:$CS21,Training!$C$3:$E$3))</f>
        <v>0</v>
      </c>
      <c r="CU21" s="31" cm="1">
        <f t="array" aca="1" ref="CU21" ca="1">SUMPRODUCT(COUNTIF($AY21:$CS21,Training!$C$4:$E$4))</f>
        <v>0</v>
      </c>
      <c r="CV21" s="31" cm="1">
        <f t="array" aca="1" ref="CV21" ca="1">SUMPRODUCT(COUNTIF($AY21:$CS21,Training!$C$5:$E$5))</f>
        <v>2</v>
      </c>
      <c r="CW21" s="31" cm="1">
        <f t="array" aca="1" ref="CW21" ca="1">SUMPRODUCT(COUNTIF($AY21:$CS21,Training!$C$6:$E$6))</f>
        <v>0</v>
      </c>
      <c r="CX21" s="31" cm="1">
        <f t="array" aca="1" ref="CX21" ca="1">SUMPRODUCT(COUNTIF($AY21:$CS21,Training!$C$7:$E$7))</f>
        <v>0</v>
      </c>
      <c r="CY21" s="31" cm="1">
        <f t="array" aca="1" ref="CY21" ca="1">SUMPRODUCT(COUNTIF($AY21:$CS21,Training!$C$8:$E$8))</f>
        <v>0</v>
      </c>
      <c r="CZ21" s="31" cm="1">
        <f t="array" aca="1" ref="CZ21" ca="1">SUMPRODUCT(COUNTIF($AY21:$CS21,Training!$C$9:$E$9))</f>
        <v>0</v>
      </c>
      <c r="DA21" s="31" cm="1">
        <f t="array" aca="1" ref="DA21" ca="1">SUMPRODUCT(COUNTIF($AY21:$CS21,Training!$C$10:$E$10))</f>
        <v>0</v>
      </c>
      <c r="DB21" s="31" cm="1">
        <f t="array" aca="1" ref="DB21" ca="1">SUMPRODUCT(COUNTIF($AY21:$CS21,Training!$C$11:$E$11))</f>
        <v>0</v>
      </c>
      <c r="DC21" s="31" cm="1">
        <f t="array" aca="1" ref="DC21" ca="1">SUMPRODUCT(COUNTIF($AY21:$CS21,Training!$C$2:$E$2))</f>
        <v>0</v>
      </c>
      <c r="DD21" s="31" cm="1">
        <f t="array" aca="1" ref="DD21" ca="1">SUMPRODUCT(COUNTIF($AY21:$CS21,Training!#REF!))</f>
        <v>0</v>
      </c>
      <c r="DE21" s="31" cm="1">
        <f t="array" aca="1" ref="DE21" ca="1">SUMPRODUCT(COUNTIF($AY21:$CS21,Training!$C$12:$E$12))</f>
        <v>1</v>
      </c>
      <c r="DF21" s="31" cm="1">
        <f t="array" aca="1" ref="DF21" ca="1">SUMPRODUCT(COUNTIF($AY21:$CS21,Training!$C$13:$E$13))</f>
        <v>0</v>
      </c>
      <c r="DG21" s="31" cm="1">
        <f t="array" aca="1" ref="DG21" ca="1">SUMPRODUCT(COUNTIF($AY21:$CS21,Training!$C$14:$E$14))</f>
        <v>0</v>
      </c>
      <c r="DH21" s="31" cm="1">
        <f t="array" aca="1" ref="DH21" ca="1">SUMPRODUCT(COUNTIF($AY21:$CS21,Training!$C$15:$E$15))</f>
        <v>0</v>
      </c>
      <c r="DI21" s="31" cm="1">
        <f t="array" aca="1" ref="DI21" ca="1">SUMPRODUCT(COUNTIF($AY21:$CS21,Training!$C$16:$E$16))</f>
        <v>0</v>
      </c>
      <c r="DJ21" s="30" t="str" cm="1">
        <f t="array" aca="1" ref="DJ21" ca="1">IF(COUNTIF(D21:AX21,1)=0,IF($D21:$AX21=2,D$1:AX$1,""),"")</f>
        <v/>
      </c>
      <c r="FE21" s="31" cm="1">
        <f t="array" aca="1" ref="FE21" ca="1">SUMPRODUCT(COUNTIF($DJ21:$FD21,Training!$C$3:$E$3))</f>
        <v>0</v>
      </c>
      <c r="FF21" s="31" cm="1">
        <f t="array" aca="1" ref="FF21" ca="1">SUMPRODUCT(COUNTIF($DJ21:$FD21,Training!$C$4:$E$4))</f>
        <v>0</v>
      </c>
      <c r="FG21" s="31" cm="1">
        <f t="array" aca="1" ref="FG21" ca="1">SUMPRODUCT(COUNTIF($DJ21:$FD21,Training!$C$5:$E$5))</f>
        <v>0</v>
      </c>
      <c r="FH21" s="31" cm="1">
        <f t="array" aca="1" ref="FH21" ca="1">SUMPRODUCT(COUNTIF($DJ21:$FD21,Training!$C$6:$E$6))</f>
        <v>0</v>
      </c>
      <c r="FI21" s="31" cm="1">
        <f t="array" aca="1" ref="FI21" ca="1">SUMPRODUCT(COUNTIF($DJ21:$FD21,Training!$C$7:$E$7))</f>
        <v>0</v>
      </c>
      <c r="FJ21" s="31" cm="1">
        <f t="array" aca="1" ref="FJ21" ca="1">SUMPRODUCT(COUNTIF($DJ21:$FD21,Training!$C$8:$E$8))</f>
        <v>0</v>
      </c>
      <c r="FK21" s="31" cm="1">
        <f t="array" aca="1" ref="FK21" ca="1">SUMPRODUCT(COUNTIF($DJ21:$FD21,Training!$C$9:$E$9))</f>
        <v>0</v>
      </c>
      <c r="FL21" s="31" cm="1">
        <f t="array" aca="1" ref="FL21" ca="1">SUMPRODUCT(COUNTIF($DJ21:$FD21,Training!$C$10:$E$10))</f>
        <v>0</v>
      </c>
      <c r="FM21" s="31" cm="1">
        <f t="array" aca="1" ref="FM21" ca="1">SUMPRODUCT(COUNTIF($DJ21:$FD21,Training!$C$11:$E$11))</f>
        <v>0</v>
      </c>
      <c r="FN21" s="31" cm="1">
        <f t="array" aca="1" ref="FN21" ca="1">SUMPRODUCT(COUNTIF($DJ21:$FD21,Training!$C$2:$E$2))</f>
        <v>0</v>
      </c>
      <c r="FO21" s="31" cm="1">
        <f t="array" aca="1" ref="FO21" ca="1">SUMPRODUCT(COUNTIF($DJ21:$FD21,Training!#REF!))</f>
        <v>0</v>
      </c>
      <c r="FP21" s="31" cm="1">
        <f t="array" aca="1" ref="FP21" ca="1">SUMPRODUCT(COUNTIF($DJ21:$FD21,Training!$C$12:$E$12))</f>
        <v>0</v>
      </c>
      <c r="FQ21" s="31" cm="1">
        <f t="array" aca="1" ref="FQ21" ca="1">SUMPRODUCT(COUNTIF($DJ21:$FD21,Training!$C$13:$E$13))</f>
        <v>0</v>
      </c>
      <c r="FR21" s="31" cm="1">
        <f t="array" aca="1" ref="FR21" ca="1">SUMPRODUCT(COUNTIF($DJ21:$FD21,Training!$C$14:$E$14))</f>
        <v>0</v>
      </c>
      <c r="FS21" s="31" cm="1">
        <f t="array" aca="1" ref="FS21" ca="1">SUMPRODUCT(COUNTIF($DJ21:$FD21,Training!$C$15:$E$15))</f>
        <v>0</v>
      </c>
      <c r="FT21" s="31" cm="1">
        <f t="array" aca="1" ref="FT21" ca="1">SUMPRODUCT(COUNTIF($DJ21:$FD21,Training!$C$16:$E$16))</f>
        <v>0</v>
      </c>
    </row>
    <row r="22" spans="1:176" x14ac:dyDescent="0.25">
      <c r="A22" s="32" t="str">
        <f>IF(WeightedParse!A22&gt;"",WeightedParse!A22,"")</f>
        <v>Kian Yari</v>
      </c>
      <c r="B22" s="49" t="str">
        <f>IF('Weighted Summary'!A22&gt;"",'Weighted Summary'!F22,"")</f>
        <v>AF</v>
      </c>
      <c r="C22" s="39" t="str">
        <f t="shared" ca="1" si="0"/>
        <v>Attacking Movement</v>
      </c>
      <c r="D22" s="37">
        <f ca="1">IF($A22&gt;"",IF(ISERROR(HLOOKUP(D$1,INDIRECT("Roles!$B$"&amp;MATCH($B22,Roles!$A:$A,0)&amp;":$AF$"&amp;MATCH($B22,Roles!$A:$A,0)),1,FALSE))=FALSE,IF(SquadExport!G22&lt;10,1,IF(SquadExport!G22&lt;15,2,IF(SquadExport!G22&lt;=20,3,""))),0),"")</f>
        <v>0</v>
      </c>
      <c r="E22" s="37">
        <f ca="1">IF($A22&gt;"",IF(ISERROR(HLOOKUP(E$1,INDIRECT("Roles!$B$"&amp;MATCH($B22,Roles!$A:$A,0)&amp;":$AF$"&amp;MATCH($B22,Roles!$A:$A,0)),1,FALSE))=FALSE,IF(SquadExport!H22&lt;10,1,IF(SquadExport!H22&lt;15,2,IF(SquadExport!H22&lt;=20,3,""))),0),"")</f>
        <v>0</v>
      </c>
      <c r="F22" s="37">
        <f ca="1">IF($A22&gt;"",IF(ISERROR(HLOOKUP(F$1,INDIRECT("Roles!$B$"&amp;MATCH($B22,Roles!$A:$A,0)&amp;":$AF$"&amp;MATCH($B22,Roles!$A:$A,0)),1,FALSE))=FALSE,IF(SquadExport!I22&lt;10,1,IF(SquadExport!I22&lt;15,2,IF(SquadExport!I22&lt;=20,3,""))),0),"")</f>
        <v>2</v>
      </c>
      <c r="G22" s="37">
        <f ca="1">IF($A22&gt;"",IF(ISERROR(HLOOKUP(G$1,INDIRECT("Roles!$B$"&amp;MATCH($B22,Roles!$A:$A,0)&amp;":$AF$"&amp;MATCH($B22,Roles!$A:$A,0)),1,FALSE))=FALSE,IF(SquadExport!J22&lt;10,1,IF(SquadExport!J22&lt;15,2,IF(SquadExport!J22&lt;=20,3,""))),0),"")</f>
        <v>1</v>
      </c>
      <c r="H22" s="37">
        <f ca="1">IF($A22&gt;"",IF(ISERROR(HLOOKUP(H$1,INDIRECT("Roles!$B$"&amp;MATCH($B22,Roles!$A:$A,0)&amp;":$AF$"&amp;MATCH($B22,Roles!$A:$A,0)),1,FALSE))=FALSE,IF(SquadExport!K22&lt;10,1,IF(SquadExport!K22&lt;15,2,IF(SquadExport!K22&lt;=20,3,""))),0),"")</f>
        <v>2</v>
      </c>
      <c r="I22" s="37">
        <f ca="1">IF($A22&gt;"",IF(ISERROR(HLOOKUP(I$1,INDIRECT("Roles!$B$"&amp;MATCH($B22,Roles!$A:$A,0)&amp;":$AF$"&amp;MATCH($B22,Roles!$A:$A,0)),1,FALSE))=FALSE,IF(SquadExport!L22&lt;10,1,IF(SquadExport!L22&lt;15,2,IF(SquadExport!L22&lt;=20,3,""))),0),"")</f>
        <v>0</v>
      </c>
      <c r="J22" s="37">
        <f ca="1">IF($A22&gt;"",IF(ISERROR(HLOOKUP(J$1,INDIRECT("Roles!$B$"&amp;MATCH($B22,Roles!$A:$A,0)&amp;":$AF$"&amp;MATCH($B22,Roles!$A:$A,0)),1,FALSE))=FALSE,IF(SquadExport!M22&lt;10,1,IF(SquadExport!M22&lt;15,2,IF(SquadExport!M22&lt;=20,3,""))),0),"")</f>
        <v>0</v>
      </c>
      <c r="K22" s="37">
        <f ca="1">IF($A22&gt;"",IF(ISERROR(HLOOKUP(K$1,INDIRECT("Roles!$B$"&amp;MATCH($B22,Roles!$A:$A,0)&amp;":$AF$"&amp;MATCH($B22,Roles!$A:$A,0)),1,FALSE))=FALSE,IF(SquadExport!N22&lt;10,1,IF(SquadExport!N22&lt;15,2,IF(SquadExport!N22&lt;=20,3,""))),0),"")</f>
        <v>0</v>
      </c>
      <c r="L22" s="37">
        <f ca="1">IF($A22&gt;"",IF(ISERROR(HLOOKUP(L$1,INDIRECT("Roles!$B$"&amp;MATCH($B22,Roles!$A:$A,0)&amp;":$AF$"&amp;MATCH($B22,Roles!$A:$A,0)),1,FALSE))=FALSE,IF(SquadExport!O22&lt;10,1,IF(SquadExport!O22&lt;15,2,IF(SquadExport!O22&lt;=20,3,""))),0),"")</f>
        <v>0</v>
      </c>
      <c r="M22" s="37">
        <f ca="1">IF($A22&gt;"",IF(ISERROR(HLOOKUP(M$1,INDIRECT("Roles!$B$"&amp;MATCH($B22,Roles!$A:$A,0)&amp;":$AF$"&amp;MATCH($B22,Roles!$A:$A,0)),1,FALSE))=FALSE,IF(SquadExport!P22&lt;10,1,IF(SquadExport!P22&lt;15,2,IF(SquadExport!P22&lt;=20,3,""))),0),"")</f>
        <v>0</v>
      </c>
      <c r="N22" s="37">
        <f ca="1">IF($A22&gt;"",IF(ISERROR(HLOOKUP(N$1,INDIRECT("Roles!$B$"&amp;MATCH($B22,Roles!$A:$A,0)&amp;":$AF$"&amp;MATCH($B22,Roles!$A:$A,0)),1,FALSE))=FALSE,IF(SquadExport!Q22&lt;10,1,IF(SquadExport!Q22&lt;15,2,IF(SquadExport!Q22&lt;=20,3,""))),0),"")</f>
        <v>2</v>
      </c>
      <c r="O22" s="37">
        <f ca="1">IF($A22&gt;"",IF(ISERROR(HLOOKUP(O$1,INDIRECT("Roles!$B$"&amp;MATCH($B22,Roles!$A:$A,0)&amp;":$AF$"&amp;MATCH($B22,Roles!$A:$A,0)),1,FALSE))=FALSE,IF(SquadExport!R22&lt;10,1,IF(SquadExport!R22&lt;15,2,IF(SquadExport!R22&lt;=20,3,""))),0),"")</f>
        <v>0</v>
      </c>
      <c r="P22" s="37">
        <f ca="1">IF($A22&gt;"",IF(ISERROR(HLOOKUP(P$1,INDIRECT("Roles!$B$"&amp;MATCH($B22,Roles!$A:$A,0)&amp;":$AF$"&amp;MATCH($B22,Roles!$A:$A,0)),1,FALSE))=FALSE,IF(SquadExport!S22&lt;10,1,IF(SquadExport!S22&lt;15,2,IF(SquadExport!S22&lt;=20,3,""))),0),"")</f>
        <v>0</v>
      </c>
      <c r="Q22" s="37">
        <f ca="1">IF($A22&gt;"",IF(ISERROR(HLOOKUP(Q$1,INDIRECT("Roles!$B$"&amp;MATCH($B22,Roles!$A:$A,0)&amp;":$AF$"&amp;MATCH($B22,Roles!$A:$A,0)),1,FALSE))=FALSE,IF(SquadExport!T22&lt;10,1,IF(SquadExport!T22&lt;15,2,IF(SquadExport!T22&lt;=20,3,""))),0),"")</f>
        <v>2</v>
      </c>
      <c r="R22" s="37">
        <f ca="1">IF($A22&gt;"",IF(ISERROR(HLOOKUP(R$1,INDIRECT("Roles!$B$"&amp;MATCH($B22,Roles!$A:$A,0)&amp;":$AF$"&amp;MATCH($B22,Roles!$A:$A,0)),1,FALSE))=FALSE,IF(SquadExport!U22&lt;10,1,IF(SquadExport!U22&lt;15,2,IF(SquadExport!U22&lt;=20,3,""))),0),"")</f>
        <v>0</v>
      </c>
      <c r="S22" s="37">
        <f ca="1">IF($A22&gt;"",IF(ISERROR(HLOOKUP(S$1,INDIRECT("Roles!$B$"&amp;MATCH($B22,Roles!$A:$A,0)&amp;":$AF$"&amp;MATCH($B22,Roles!$A:$A,0)),1,FALSE))=FALSE,IF(SquadExport!V22&lt;10,1,IF(SquadExport!V22&lt;15,2,IF(SquadExport!V22&lt;=20,3,""))),0),"")</f>
        <v>1</v>
      </c>
      <c r="T22" s="37">
        <f ca="1">IF($A22&gt;"",IF(ISERROR(HLOOKUP(T$1,INDIRECT("Roles!$B$"&amp;MATCH($B22,Roles!$A:$A,0)&amp;":$AF$"&amp;MATCH($B22,Roles!$A:$A,0)),1,FALSE))=FALSE,IF(SquadExport!W22&lt;10,1,IF(SquadExport!W22&lt;15,2,IF(SquadExport!W22&lt;=20,3,""))),0),"")</f>
        <v>0</v>
      </c>
      <c r="U22" s="37">
        <f ca="1">IF($A22&gt;"",IF(ISERROR(HLOOKUP(U$1,INDIRECT("Roles!$B$"&amp;MATCH($B22,Roles!$A:$A,0)&amp;":$AF$"&amp;MATCH($B22,Roles!$A:$A,0)),1,FALSE))=FALSE,IF(SquadExport!X22&lt;10,1,IF(SquadExport!X22&lt;15,2,IF(SquadExport!X22&lt;=20,3,""))),0),"")</f>
        <v>2</v>
      </c>
      <c r="V22" s="37">
        <f ca="1">IF($A22&gt;"",IF(ISERROR(HLOOKUP(V$1,INDIRECT("Roles!$B$"&amp;MATCH($B22,Roles!$A:$A,0)&amp;":$AF$"&amp;MATCH($B22,Roles!$A:$A,0)),1,FALSE))=FALSE,IF(SquadExport!Y22&lt;10,1,IF(SquadExport!Y22&lt;15,2,IF(SquadExport!Y22&lt;=20,3,""))),0),"")</f>
        <v>0</v>
      </c>
      <c r="W22" s="37">
        <f ca="1">IF($A22&gt;"",IF(ISERROR(HLOOKUP(W$1,INDIRECT("Roles!$B$"&amp;MATCH($B22,Roles!$A:$A,0)&amp;":$AF$"&amp;MATCH($B22,Roles!$A:$A,0)),1,FALSE))=FALSE,IF(SquadExport!Z22&lt;10,1,IF(SquadExport!Z22&lt;15,2,IF(SquadExport!Z22&lt;=20,3,""))),0),"")</f>
        <v>2</v>
      </c>
      <c r="X22" s="37">
        <f ca="1">IF($A22&gt;"",IF(ISERROR(HLOOKUP(X$1,INDIRECT("Roles!$B$"&amp;MATCH($B22,Roles!$A:$A,0)&amp;":$AF$"&amp;MATCH($B22,Roles!$A:$A,0)),1,FALSE))=FALSE,IF(SquadExport!AA22&lt;10,1,IF(SquadExport!AA22&lt;15,2,IF(SquadExport!AA22&lt;=20,3,""))),0),"")</f>
        <v>0</v>
      </c>
      <c r="Y22" s="37">
        <f ca="1">IF($A22&gt;"",IF(ISERROR(HLOOKUP(Y$1,INDIRECT("Roles!$B$"&amp;MATCH($B22,Roles!$A:$A,0)&amp;":$AF$"&amp;MATCH($B22,Roles!$A:$A,0)),1,FALSE))=FALSE,IF(SquadExport!AB22&lt;10,1,IF(SquadExport!AB22&lt;15,2,IF(SquadExport!AB22&lt;=20,3,""))),0),"")</f>
        <v>0</v>
      </c>
      <c r="Z22" s="37">
        <f ca="1">IF($A22&gt;"",IF(ISERROR(HLOOKUP(Z$1,INDIRECT("Roles!$B$"&amp;MATCH($B22,Roles!$A:$A,0)&amp;":$AF$"&amp;MATCH($B22,Roles!$A:$A,0)),1,FALSE))=FALSE,IF(SquadExport!AC22&lt;10,1,IF(SquadExport!AC22&lt;15,2,IF(SquadExport!AC22&lt;=20,3,""))),0),"")</f>
        <v>0</v>
      </c>
      <c r="AA22" s="37">
        <f ca="1">IF($A22&gt;"",IF(ISERROR(HLOOKUP(AA$1,INDIRECT("Roles!$B$"&amp;MATCH($B22,Roles!$A:$A,0)&amp;":$AF$"&amp;MATCH($B22,Roles!$A:$A,0)),1,FALSE))=FALSE,IF(SquadExport!AD22&lt;10,1,IF(SquadExport!AD22&lt;15,2,IF(SquadExport!AD22&lt;=20,3,""))),0),"")</f>
        <v>1</v>
      </c>
      <c r="AB22" s="37">
        <f ca="1">IF($A22&gt;"",IF(ISERROR(HLOOKUP(AB$1,INDIRECT("Roles!$B$"&amp;MATCH($B22,Roles!$A:$A,0)&amp;":$AF$"&amp;MATCH($B22,Roles!$A:$A,0)),1,FALSE))=FALSE,IF(SquadExport!AE22&lt;10,1,IF(SquadExport!AE22&lt;15,2,IF(SquadExport!AE22&lt;=20,3,""))),0),"")</f>
        <v>0</v>
      </c>
      <c r="AC22" s="37">
        <f ca="1">IF($A22&gt;"",IF(ISERROR(HLOOKUP(AC$1,INDIRECT("Roles!$B$"&amp;MATCH($B22,Roles!$A:$A,0)&amp;":$AF$"&amp;MATCH($B22,Roles!$A:$A,0)),1,FALSE))=FALSE,IF(SquadExport!AF22&lt;10,1,IF(SquadExport!AF22&lt;15,2,IF(SquadExport!AF22&lt;=20,3,""))),0),"")</f>
        <v>0</v>
      </c>
      <c r="AD22" s="37">
        <f ca="1">IF($A22&gt;"",IF(ISERROR(HLOOKUP(AD$1,INDIRECT("Roles!$B$"&amp;MATCH($B22,Roles!$A:$A,0)&amp;":$AF$"&amp;MATCH($B22,Roles!$A:$A,0)),1,FALSE))=FALSE,IF(SquadExport!AG22&lt;10,1,IF(SquadExport!AG22&lt;15,2,IF(SquadExport!AG22&lt;=20,3,""))),0),"")</f>
        <v>0</v>
      </c>
      <c r="AE22" s="37">
        <f ca="1">IF($A22&gt;"",IF(ISERROR(HLOOKUP(AE$1,INDIRECT("Roles!$B$"&amp;MATCH($B22,Roles!$A:$A,0)&amp;":$AF$"&amp;MATCH($B22,Roles!$A:$A,0)),1,FALSE))=FALSE,IF(SquadExport!AH22&lt;10,1,IF(SquadExport!AH22&lt;15,2,IF(SquadExport!AH22&lt;=20,3,""))),0),"")</f>
        <v>1</v>
      </c>
      <c r="AF22" s="37">
        <f ca="1">IF($A22&gt;"",IF(ISERROR(HLOOKUP(AF$1,INDIRECT("Roles!$B$"&amp;MATCH($B22,Roles!$A:$A,0)&amp;":$AF$"&amp;MATCH($B22,Roles!$A:$A,0)),1,FALSE))=FALSE,IF(SquadExport!AI22&lt;10,1,IF(SquadExport!AI22&lt;15,2,IF(SquadExport!AI22&lt;=20,3,""))),0),"")</f>
        <v>2</v>
      </c>
      <c r="AG22" s="37">
        <f ca="1">IF($A22&gt;"",IF(ISERROR(HLOOKUP(AG$1,INDIRECT("Roles!$B$"&amp;MATCH($B22,Roles!$A:$A,0)&amp;":$AF$"&amp;MATCH($B22,Roles!$A:$A,0)),1,FALSE))=FALSE,IF(SquadExport!AJ22&lt;10,1,IF(SquadExport!AJ22&lt;15,2,IF(SquadExport!AJ22&lt;=20,3,""))),0),"")</f>
        <v>2</v>
      </c>
      <c r="AH22" s="37">
        <f ca="1">IF($A22&gt;"",IF(ISERROR(HLOOKUP(AH$1,INDIRECT("Roles!$B$"&amp;MATCH($B22,Roles!$A:$A,0)&amp;":$AF$"&amp;MATCH($B22,Roles!$A:$A,0)),1,FALSE))=FALSE,IF(SquadExport!AK22&lt;10,1,IF(SquadExport!AK22&lt;15,2,IF(SquadExport!AK22&lt;=20,3,""))),0),"")</f>
        <v>1</v>
      </c>
      <c r="AI22" s="37">
        <f ca="1">IF($A22&gt;"",IF(ISERROR(HLOOKUP(AI$1,INDIRECT("Roles!$B$"&amp;MATCH($B22,Roles!$A:$A,0)&amp;":$AF$"&amp;MATCH($B22,Roles!$A:$A,0)),1,FALSE))=FALSE,IF(SquadExport!AL22&lt;10,1,IF(SquadExport!AL22&lt;15,2,IF(SquadExport!AL22&lt;=20,3,""))),0),"")</f>
        <v>0</v>
      </c>
      <c r="AJ22" s="37">
        <f ca="1">IF($A22&gt;"",IF(ISERROR(HLOOKUP(AJ$1,INDIRECT("Roles!$B$"&amp;MATCH($B22,Roles!$A:$A,0)&amp;":$AF$"&amp;MATCH($B22,Roles!$A:$A,0)),1,FALSE))=FALSE,IF(SquadExport!AM22&lt;10,1,IF(SquadExport!AM22&lt;15,2,IF(SquadExport!AM22&lt;=20,3,""))),0),"")</f>
        <v>0</v>
      </c>
      <c r="AK22" s="37">
        <f ca="1">IF($A22&gt;"",IF(ISERROR(HLOOKUP(AK$1,INDIRECT("Roles!$B$"&amp;MATCH($B22,Roles!$A:$A,0)&amp;":$AF$"&amp;MATCH($B22,Roles!$A:$A,0)),1,FALSE))=FALSE,IF(SquadExport!AN22&lt;10,1,IF(SquadExport!AN22&lt;15,2,IF(SquadExport!AN22&lt;=20,3,""))),0),"")</f>
        <v>2</v>
      </c>
      <c r="AL22" s="37">
        <f ca="1">IF($A22&gt;"",IF(ISERROR(HLOOKUP(AL$1,INDIRECT("Roles!$B$"&amp;MATCH($B22,Roles!$A:$A,0)&amp;":$AF$"&amp;MATCH($B22,Roles!$A:$A,0)),1,FALSE))=FALSE,IF(SquadExport!AO22&lt;10,1,IF(SquadExport!AO22&lt;15,2,IF(SquadExport!AO22&lt;=20,3,""))),0),"")</f>
        <v>2</v>
      </c>
      <c r="AM22" s="37">
        <f ca="1">IF($A22&gt;"",IF(ISERROR(HLOOKUP(AM$1,INDIRECT("Roles!$B$"&amp;MATCH($B22,Roles!$A:$A,0)&amp;":$AF$"&amp;MATCH($B22,Roles!$A:$A,0)),1,FALSE))=FALSE,IF(SquadExport!AP22&lt;10,1,IF(SquadExport!AP22&lt;15,2,IF(SquadExport!AP22&lt;=20,3,""))),0),"")</f>
        <v>0</v>
      </c>
      <c r="AN22" s="37">
        <f ca="1">IF($A22&gt;"",IF(ISERROR(HLOOKUP(AN$1,INDIRECT("Roles!$B$"&amp;MATCH($B22,Roles!$A:$A,0)&amp;":$AF$"&amp;MATCH($B22,Roles!$A:$A,0)),1,FALSE))=FALSE,IF(SquadExport!AQ22&lt;10,1,IF(SquadExport!AQ22&lt;15,2,IF(SquadExport!AQ22&lt;=20,3,""))),0),"")</f>
        <v>0</v>
      </c>
      <c r="AO22" s="37">
        <f ca="1">IF($A22&gt;"",IF(ISERROR(HLOOKUP(AO$1,INDIRECT("Roles!$B$"&amp;MATCH($B22,Roles!$A:$A,0)&amp;":$AF$"&amp;MATCH($B22,Roles!$A:$A,0)),1,FALSE))=FALSE,IF(SquadExport!AR22&lt;10,1,IF(SquadExport!AR22&lt;15,2,IF(SquadExport!AR22&lt;=20,3,""))),0),"")</f>
        <v>0</v>
      </c>
      <c r="AP22" s="37">
        <f ca="1">IF($A22&gt;"",IF(ISERROR(HLOOKUP(AP$1,INDIRECT("Roles!$B$"&amp;MATCH($B22,Roles!$A:$A,0)&amp;":$AF$"&amp;MATCH($B22,Roles!$A:$A,0)),1,FALSE))=FALSE,IF(SquadExport!AS22&lt;10,1,IF(SquadExport!AS22&lt;15,2,IF(SquadExport!AS22&lt;=20,3,""))),0),"")</f>
        <v>0</v>
      </c>
      <c r="AQ22" s="37">
        <f ca="1">IF($A22&gt;"",IF(ISERROR(HLOOKUP(AQ$1,INDIRECT("Roles!$B$"&amp;MATCH($B22,Roles!$A:$A,0)&amp;":$AF$"&amp;MATCH($B22,Roles!$A:$A,0)),1,FALSE))=FALSE,IF(SquadExport!AT22&lt;10,1,IF(SquadExport!AT22&lt;15,2,IF(SquadExport!AT22&lt;=20,3,""))),0),"")</f>
        <v>0</v>
      </c>
      <c r="AR22" s="37">
        <f ca="1">IF($A22&gt;"",IF(ISERROR(HLOOKUP(AR$1,INDIRECT("Roles!$B$"&amp;MATCH($B22,Roles!$A:$A,0)&amp;":$AF$"&amp;MATCH($B22,Roles!$A:$A,0)),1,FALSE))=FALSE,IF(SquadExport!AU22&lt;10,1,IF(SquadExport!AU22&lt;15,2,IF(SquadExport!AU22&lt;=20,3,""))),0),"")</f>
        <v>0</v>
      </c>
      <c r="AS22" s="37">
        <f ca="1">IF($A22&gt;"",IF(ISERROR(HLOOKUP(AS$1,INDIRECT("Roles!$B$"&amp;MATCH($B22,Roles!$A:$A,0)&amp;":$AF$"&amp;MATCH($B22,Roles!$A:$A,0)),1,FALSE))=FALSE,IF(SquadExport!AV22&lt;10,1,IF(SquadExport!AV22&lt;15,2,IF(SquadExport!AV22&lt;=20,3,""))),0),"")</f>
        <v>0</v>
      </c>
      <c r="AT22" s="37">
        <f ca="1">IF($A22&gt;"",IF(ISERROR(HLOOKUP(AT$1,INDIRECT("Roles!$B$"&amp;MATCH($B22,Roles!$A:$A,0)&amp;":$AF$"&amp;MATCH($B22,Roles!$A:$A,0)),1,FALSE))=FALSE,IF(SquadExport!AW22&lt;10,1,IF(SquadExport!AW22&lt;15,2,IF(SquadExport!AW22&lt;=20,3,""))),0),"")</f>
        <v>0</v>
      </c>
      <c r="AU22" s="37">
        <f ca="1">IF($A22&gt;"",IF(ISERROR(HLOOKUP(AU$1,INDIRECT("Roles!$B$"&amp;MATCH($B22,Roles!$A:$A,0)&amp;":$AF$"&amp;MATCH($B22,Roles!$A:$A,0)),1,FALSE))=FALSE,IF(SquadExport!AX22&lt;10,1,IF(SquadExport!AX22&lt;15,2,IF(SquadExport!AX22&lt;=20,3,""))),0),"")</f>
        <v>0</v>
      </c>
      <c r="AV22" s="37">
        <f ca="1">IF($A22&gt;"",IF(ISERROR(HLOOKUP(AV$1,INDIRECT("Roles!$B$"&amp;MATCH($B22,Roles!$A:$A,0)&amp;":$AF$"&amp;MATCH($B22,Roles!$A:$A,0)),1,FALSE))=FALSE,IF(SquadExport!AY22&lt;10,1,IF(SquadExport!AY22&lt;15,2,IF(SquadExport!AY22&lt;=20,3,""))),0),"")</f>
        <v>0</v>
      </c>
      <c r="AW22" s="37">
        <f ca="1">IF($A22&gt;"",IF(ISERROR(HLOOKUP(AW$1,INDIRECT("Roles!$B$"&amp;MATCH($B22,Roles!$A:$A,0)&amp;":$AF$"&amp;MATCH($B22,Roles!$A:$A,0)),1,FALSE))=FALSE,IF(SquadExport!AZ22&lt;10,1,IF(SquadExport!AZ22&lt;15,2,IF(SquadExport!AZ22&lt;=20,3,""))),0),"")</f>
        <v>0</v>
      </c>
      <c r="AX22" s="37">
        <f ca="1">IF($A22&gt;"",IF(ISERROR(HLOOKUP(AX$1,INDIRECT("Roles!$B$"&amp;MATCH($B22,Roles!$A:$A,0)&amp;":$AF$"&amp;MATCH($B22,Roles!$A:$A,0)),1,FALSE))=FALSE,IF(SquadExport!BA22&lt;10,1,IF(SquadExport!BA22&lt;15,2,IF(SquadExport!BA22&lt;=20,3,""))),0),"")</f>
        <v>0</v>
      </c>
      <c r="AY22" s="30" t="str" cm="1">
        <f t="array" aca="1" ref="AY22:CS22" ca="1">IF($D22:$AX22=1,D$1:AX$1,"")</f>
        <v/>
      </c>
      <c r="AZ22" s="30" t="str">
        <f ca="1"/>
        <v/>
      </c>
      <c r="BA22" s="30" t="str">
        <f ca="1"/>
        <v/>
      </c>
      <c r="BB22" s="30" t="str">
        <f ca="1"/>
        <v>Fin</v>
      </c>
      <c r="BC22" s="30" t="str">
        <f ca="1"/>
        <v/>
      </c>
      <c r="BD22" s="30" t="str">
        <f ca="1"/>
        <v/>
      </c>
      <c r="BE22" s="30" t="str">
        <f ca="1"/>
        <v/>
      </c>
      <c r="BF22" s="30" t="str">
        <f ca="1"/>
        <v/>
      </c>
      <c r="BG22" s="30" t="str">
        <f ca="1"/>
        <v/>
      </c>
      <c r="BH22" s="30" t="str">
        <f ca="1"/>
        <v/>
      </c>
      <c r="BI22" s="30" t="str">
        <f ca="1"/>
        <v/>
      </c>
      <c r="BJ22" s="30" t="str">
        <f ca="1"/>
        <v/>
      </c>
      <c r="BK22" s="30" t="str">
        <f ca="1"/>
        <v/>
      </c>
      <c r="BL22" s="30" t="str">
        <f ca="1"/>
        <v/>
      </c>
      <c r="BM22" s="30" t="str">
        <f ca="1"/>
        <v/>
      </c>
      <c r="BN22" s="30" t="str">
        <f ca="1"/>
        <v>Ant</v>
      </c>
      <c r="BO22" s="30" t="str">
        <f ca="1"/>
        <v/>
      </c>
      <c r="BP22" s="30" t="str">
        <f ca="1"/>
        <v/>
      </c>
      <c r="BQ22" s="30" t="str">
        <f ca="1"/>
        <v/>
      </c>
      <c r="BR22" s="30" t="str">
        <f ca="1"/>
        <v/>
      </c>
      <c r="BS22" s="30" t="str">
        <f ca="1"/>
        <v/>
      </c>
      <c r="BT22" s="30" t="str">
        <f ca="1"/>
        <v/>
      </c>
      <c r="BU22" s="30" t="str">
        <f ca="1"/>
        <v/>
      </c>
      <c r="BV22" s="30" t="str">
        <f ca="1"/>
        <v>OtB</v>
      </c>
      <c r="BW22" s="30" t="str">
        <f ca="1"/>
        <v/>
      </c>
      <c r="BX22" s="30" t="str">
        <f ca="1"/>
        <v/>
      </c>
      <c r="BY22" s="30" t="str">
        <f ca="1"/>
        <v/>
      </c>
      <c r="BZ22" s="30" t="str">
        <f ca="1"/>
        <v>Wor</v>
      </c>
      <c r="CA22" s="30" t="str">
        <f ca="1"/>
        <v/>
      </c>
      <c r="CB22" s="30" t="str">
        <f ca="1"/>
        <v/>
      </c>
      <c r="CC22" s="30" t="str">
        <f ca="1"/>
        <v>Bal</v>
      </c>
      <c r="CD22" s="30" t="str">
        <f ca="1"/>
        <v/>
      </c>
      <c r="CE22" s="30" t="str">
        <f ca="1"/>
        <v/>
      </c>
      <c r="CF22" s="30" t="str">
        <f ca="1"/>
        <v/>
      </c>
      <c r="CG22" s="30" t="str">
        <f ca="1"/>
        <v/>
      </c>
      <c r="CH22" s="30" t="str">
        <f ca="1"/>
        <v/>
      </c>
      <c r="CI22" s="30" t="str">
        <f ca="1"/>
        <v/>
      </c>
      <c r="CJ22" s="30" t="str">
        <f ca="1"/>
        <v/>
      </c>
      <c r="CK22" s="30" t="str">
        <f ca="1"/>
        <v/>
      </c>
      <c r="CL22" s="30" t="str">
        <f ca="1"/>
        <v/>
      </c>
      <c r="CM22" s="30" t="str">
        <f ca="1"/>
        <v/>
      </c>
      <c r="CN22" s="30" t="str">
        <f ca="1"/>
        <v/>
      </c>
      <c r="CO22" s="30" t="str">
        <f ca="1"/>
        <v/>
      </c>
      <c r="CP22" s="30" t="str">
        <f ca="1"/>
        <v/>
      </c>
      <c r="CQ22" s="30" t="str">
        <f ca="1"/>
        <v/>
      </c>
      <c r="CR22" s="30" t="str">
        <f ca="1"/>
        <v/>
      </c>
      <c r="CS22" s="30" t="str">
        <f ca="1"/>
        <v/>
      </c>
      <c r="CT22" s="31" cm="1">
        <f t="array" aca="1" ref="CT22" ca="1">SUMPRODUCT(COUNTIF($AY22:$CS22,Training!$C$3:$E$3))</f>
        <v>1</v>
      </c>
      <c r="CU22" s="31" cm="1">
        <f t="array" aca="1" ref="CU22" ca="1">SUMPRODUCT(COUNTIF($AY22:$CS22,Training!$C$4:$E$4))</f>
        <v>0</v>
      </c>
      <c r="CV22" s="31" cm="1">
        <f t="array" aca="1" ref="CV22" ca="1">SUMPRODUCT(COUNTIF($AY22:$CS22,Training!$C$5:$E$5))</f>
        <v>2</v>
      </c>
      <c r="CW22" s="31" cm="1">
        <f t="array" aca="1" ref="CW22" ca="1">SUMPRODUCT(COUNTIF($AY22:$CS22,Training!$C$6:$E$6))</f>
        <v>0</v>
      </c>
      <c r="CX22" s="31" cm="1">
        <f t="array" aca="1" ref="CX22" ca="1">SUMPRODUCT(COUNTIF($AY22:$CS22,Training!$C$7:$E$7))</f>
        <v>1</v>
      </c>
      <c r="CY22" s="31" cm="1">
        <f t="array" aca="1" ref="CY22" ca="1">SUMPRODUCT(COUNTIF($AY22:$CS22,Training!$C$8:$E$8))</f>
        <v>0</v>
      </c>
      <c r="CZ22" s="31" cm="1">
        <f t="array" aca="1" ref="CZ22" ca="1">SUMPRODUCT(COUNTIF($AY22:$CS22,Training!$C$9:$E$9))</f>
        <v>0</v>
      </c>
      <c r="DA22" s="31" cm="1">
        <f t="array" aca="1" ref="DA22" ca="1">SUMPRODUCT(COUNTIF($AY22:$CS22,Training!$C$10:$E$10))</f>
        <v>0</v>
      </c>
      <c r="DB22" s="31" cm="1">
        <f t="array" aca="1" ref="DB22" ca="1">SUMPRODUCT(COUNTIF($AY22:$CS22,Training!$C$11:$E$11))</f>
        <v>0</v>
      </c>
      <c r="DC22" s="31" cm="1">
        <f t="array" aca="1" ref="DC22" ca="1">SUMPRODUCT(COUNTIF($AY22:$CS22,Training!$C$2:$E$2))</f>
        <v>0</v>
      </c>
      <c r="DD22" s="31" cm="1">
        <f t="array" aca="1" ref="DD22" ca="1">SUMPRODUCT(COUNTIF($AY22:$CS22,Training!#REF!))</f>
        <v>0</v>
      </c>
      <c r="DE22" s="31" cm="1">
        <f t="array" aca="1" ref="DE22" ca="1">SUMPRODUCT(COUNTIF($AY22:$CS22,Training!$C$12:$E$12))</f>
        <v>1</v>
      </c>
      <c r="DF22" s="31" cm="1">
        <f t="array" aca="1" ref="DF22" ca="1">SUMPRODUCT(COUNTIF($AY22:$CS22,Training!$C$13:$E$13))</f>
        <v>0</v>
      </c>
      <c r="DG22" s="31" cm="1">
        <f t="array" aca="1" ref="DG22" ca="1">SUMPRODUCT(COUNTIF($AY22:$CS22,Training!$C$14:$E$14))</f>
        <v>0</v>
      </c>
      <c r="DH22" s="31" cm="1">
        <f t="array" aca="1" ref="DH22" ca="1">SUMPRODUCT(COUNTIF($AY22:$CS22,Training!$C$15:$E$15))</f>
        <v>0</v>
      </c>
      <c r="DI22" s="31" cm="1">
        <f t="array" aca="1" ref="DI22" ca="1">SUMPRODUCT(COUNTIF($AY22:$CS22,Training!$C$16:$E$16))</f>
        <v>0</v>
      </c>
      <c r="DJ22" s="30" t="str" cm="1">
        <f t="array" aca="1" ref="DJ22" ca="1">IF(COUNTIF(D22:AX22,1)=0,IF($D22:$AX22=2,D$1:AX$1,""),"")</f>
        <v/>
      </c>
      <c r="FE22" s="31" cm="1">
        <f t="array" aca="1" ref="FE22" ca="1">SUMPRODUCT(COUNTIF($DJ22:$FD22,Training!$C$3:$E$3))</f>
        <v>0</v>
      </c>
      <c r="FF22" s="31" cm="1">
        <f t="array" aca="1" ref="FF22" ca="1">SUMPRODUCT(COUNTIF($DJ22:$FD22,Training!$C$4:$E$4))</f>
        <v>0</v>
      </c>
      <c r="FG22" s="31" cm="1">
        <f t="array" aca="1" ref="FG22" ca="1">SUMPRODUCT(COUNTIF($DJ22:$FD22,Training!$C$5:$E$5))</f>
        <v>0</v>
      </c>
      <c r="FH22" s="31" cm="1">
        <f t="array" aca="1" ref="FH22" ca="1">SUMPRODUCT(COUNTIF($DJ22:$FD22,Training!$C$6:$E$6))</f>
        <v>0</v>
      </c>
      <c r="FI22" s="31" cm="1">
        <f t="array" aca="1" ref="FI22" ca="1">SUMPRODUCT(COUNTIF($DJ22:$FD22,Training!$C$7:$E$7))</f>
        <v>0</v>
      </c>
      <c r="FJ22" s="31" cm="1">
        <f t="array" aca="1" ref="FJ22" ca="1">SUMPRODUCT(COUNTIF($DJ22:$FD22,Training!$C$8:$E$8))</f>
        <v>0</v>
      </c>
      <c r="FK22" s="31" cm="1">
        <f t="array" aca="1" ref="FK22" ca="1">SUMPRODUCT(COUNTIF($DJ22:$FD22,Training!$C$9:$E$9))</f>
        <v>0</v>
      </c>
      <c r="FL22" s="31" cm="1">
        <f t="array" aca="1" ref="FL22" ca="1">SUMPRODUCT(COUNTIF($DJ22:$FD22,Training!$C$10:$E$10))</f>
        <v>0</v>
      </c>
      <c r="FM22" s="31" cm="1">
        <f t="array" aca="1" ref="FM22" ca="1">SUMPRODUCT(COUNTIF($DJ22:$FD22,Training!$C$11:$E$11))</f>
        <v>0</v>
      </c>
      <c r="FN22" s="31" cm="1">
        <f t="array" aca="1" ref="FN22" ca="1">SUMPRODUCT(COUNTIF($DJ22:$FD22,Training!$C$2:$E$2))</f>
        <v>0</v>
      </c>
      <c r="FO22" s="31" cm="1">
        <f t="array" aca="1" ref="FO22" ca="1">SUMPRODUCT(COUNTIF($DJ22:$FD22,Training!#REF!))</f>
        <v>0</v>
      </c>
      <c r="FP22" s="31" cm="1">
        <f t="array" aca="1" ref="FP22" ca="1">SUMPRODUCT(COUNTIF($DJ22:$FD22,Training!$C$12:$E$12))</f>
        <v>0</v>
      </c>
      <c r="FQ22" s="31" cm="1">
        <f t="array" aca="1" ref="FQ22" ca="1">SUMPRODUCT(COUNTIF($DJ22:$FD22,Training!$C$13:$E$13))</f>
        <v>0</v>
      </c>
      <c r="FR22" s="31" cm="1">
        <f t="array" aca="1" ref="FR22" ca="1">SUMPRODUCT(COUNTIF($DJ22:$FD22,Training!$C$14:$E$14))</f>
        <v>0</v>
      </c>
      <c r="FS22" s="31" cm="1">
        <f t="array" aca="1" ref="FS22" ca="1">SUMPRODUCT(COUNTIF($DJ22:$FD22,Training!$C$15:$E$15))</f>
        <v>0</v>
      </c>
      <c r="FT22" s="31" cm="1">
        <f t="array" aca="1" ref="FT22" ca="1">SUMPRODUCT(COUNTIF($DJ22:$FD22,Training!$C$16:$E$16))</f>
        <v>0</v>
      </c>
    </row>
    <row r="23" spans="1:176" x14ac:dyDescent="0.25">
      <c r="A23" s="32" t="str">
        <f>IF(WeightedParse!A23&gt;"",WeightedParse!A23,"")</f>
        <v>Timmy Molloy</v>
      </c>
      <c r="B23" s="49" t="str">
        <f>IF('Weighted Summary'!A23&gt;"",'Weighted Summary'!F23,"")</f>
        <v>SS</v>
      </c>
      <c r="C23" s="39" t="str">
        <f t="shared" ca="1" si="0"/>
        <v>Attacking Movement</v>
      </c>
      <c r="D23" s="37">
        <f ca="1">IF($A23&gt;"",IF(ISERROR(HLOOKUP(D$1,INDIRECT("Roles!$B$"&amp;MATCH($B23,Roles!$A:$A,0)&amp;":$AF$"&amp;MATCH($B23,Roles!$A:$A,0)),1,FALSE))=FALSE,IF(SquadExport!G23&lt;10,1,IF(SquadExport!G23&lt;15,2,IF(SquadExport!G23&lt;=20,3,""))),0),"")</f>
        <v>0</v>
      </c>
      <c r="E23" s="37">
        <f ca="1">IF($A23&gt;"",IF(ISERROR(HLOOKUP(E$1,INDIRECT("Roles!$B$"&amp;MATCH($B23,Roles!$A:$A,0)&amp;":$AF$"&amp;MATCH($B23,Roles!$A:$A,0)),1,FALSE))=FALSE,IF(SquadExport!H23&lt;10,1,IF(SquadExport!H23&lt;15,2,IF(SquadExport!H23&lt;=20,3,""))),0),"")</f>
        <v>0</v>
      </c>
      <c r="F23" s="37">
        <f ca="1">IF($A23&gt;"",IF(ISERROR(HLOOKUP(F$1,INDIRECT("Roles!$B$"&amp;MATCH($B23,Roles!$A:$A,0)&amp;":$AF$"&amp;MATCH($B23,Roles!$A:$A,0)),1,FALSE))=FALSE,IF(SquadExport!I23&lt;10,1,IF(SquadExport!I23&lt;15,2,IF(SquadExport!I23&lt;=20,3,""))),0),"")</f>
        <v>2</v>
      </c>
      <c r="G23" s="37">
        <f ca="1">IF($A23&gt;"",IF(ISERROR(HLOOKUP(G$1,INDIRECT("Roles!$B$"&amp;MATCH($B23,Roles!$A:$A,0)&amp;":$AF$"&amp;MATCH($B23,Roles!$A:$A,0)),1,FALSE))=FALSE,IF(SquadExport!J23&lt;10,1,IF(SquadExport!J23&lt;15,2,IF(SquadExport!J23&lt;=20,3,""))),0),"")</f>
        <v>1</v>
      </c>
      <c r="H23" s="37">
        <f ca="1">IF($A23&gt;"",IF(ISERROR(HLOOKUP(H$1,INDIRECT("Roles!$B$"&amp;MATCH($B23,Roles!$A:$A,0)&amp;":$AF$"&amp;MATCH($B23,Roles!$A:$A,0)),1,FALSE))=FALSE,IF(SquadExport!K23&lt;10,1,IF(SquadExport!K23&lt;15,2,IF(SquadExport!K23&lt;=20,3,""))),0),"")</f>
        <v>2</v>
      </c>
      <c r="I23" s="37">
        <f ca="1">IF($A23&gt;"",IF(ISERROR(HLOOKUP(I$1,INDIRECT("Roles!$B$"&amp;MATCH($B23,Roles!$A:$A,0)&amp;":$AF$"&amp;MATCH($B23,Roles!$A:$A,0)),1,FALSE))=FALSE,IF(SquadExport!L23&lt;10,1,IF(SquadExport!L23&lt;15,2,IF(SquadExport!L23&lt;=20,3,""))),0),"")</f>
        <v>0</v>
      </c>
      <c r="J23" s="37">
        <f ca="1">IF($A23&gt;"",IF(ISERROR(HLOOKUP(J$1,INDIRECT("Roles!$B$"&amp;MATCH($B23,Roles!$A:$A,0)&amp;":$AF$"&amp;MATCH($B23,Roles!$A:$A,0)),1,FALSE))=FALSE,IF(SquadExport!M23&lt;10,1,IF(SquadExport!M23&lt;15,2,IF(SquadExport!M23&lt;=20,3,""))),0),"")</f>
        <v>0</v>
      </c>
      <c r="K23" s="37">
        <f ca="1">IF($A23&gt;"",IF(ISERROR(HLOOKUP(K$1,INDIRECT("Roles!$B$"&amp;MATCH($B23,Roles!$A:$A,0)&amp;":$AF$"&amp;MATCH($B23,Roles!$A:$A,0)),1,FALSE))=FALSE,IF(SquadExport!N23&lt;10,1,IF(SquadExport!N23&lt;15,2,IF(SquadExport!N23&lt;=20,3,""))),0),"")</f>
        <v>0</v>
      </c>
      <c r="L23" s="37">
        <f ca="1">IF($A23&gt;"",IF(ISERROR(HLOOKUP(L$1,INDIRECT("Roles!$B$"&amp;MATCH($B23,Roles!$A:$A,0)&amp;":$AF$"&amp;MATCH($B23,Roles!$A:$A,0)),1,FALSE))=FALSE,IF(SquadExport!O23&lt;10,1,IF(SquadExport!O23&lt;15,2,IF(SquadExport!O23&lt;=20,3,""))),0),"")</f>
        <v>0</v>
      </c>
      <c r="M23" s="37">
        <f ca="1">IF($A23&gt;"",IF(ISERROR(HLOOKUP(M$1,INDIRECT("Roles!$B$"&amp;MATCH($B23,Roles!$A:$A,0)&amp;":$AF$"&amp;MATCH($B23,Roles!$A:$A,0)),1,FALSE))=FALSE,IF(SquadExport!P23&lt;10,1,IF(SquadExport!P23&lt;15,2,IF(SquadExport!P23&lt;=20,3,""))),0),"")</f>
        <v>0</v>
      </c>
      <c r="N23" s="37">
        <f ca="1">IF($A23&gt;"",IF(ISERROR(HLOOKUP(N$1,INDIRECT("Roles!$B$"&amp;MATCH($B23,Roles!$A:$A,0)&amp;":$AF$"&amp;MATCH($B23,Roles!$A:$A,0)),1,FALSE))=FALSE,IF(SquadExport!Q23&lt;10,1,IF(SquadExport!Q23&lt;15,2,IF(SquadExport!Q23&lt;=20,3,""))),0),"")</f>
        <v>2</v>
      </c>
      <c r="O23" s="37">
        <f ca="1">IF($A23&gt;"",IF(ISERROR(HLOOKUP(O$1,INDIRECT("Roles!$B$"&amp;MATCH($B23,Roles!$A:$A,0)&amp;":$AF$"&amp;MATCH($B23,Roles!$A:$A,0)),1,FALSE))=FALSE,IF(SquadExport!R23&lt;10,1,IF(SquadExport!R23&lt;15,2,IF(SquadExport!R23&lt;=20,3,""))),0),"")</f>
        <v>0</v>
      </c>
      <c r="P23" s="37">
        <f ca="1">IF($A23&gt;"",IF(ISERROR(HLOOKUP(P$1,INDIRECT("Roles!$B$"&amp;MATCH($B23,Roles!$A:$A,0)&amp;":$AF$"&amp;MATCH($B23,Roles!$A:$A,0)),1,FALSE))=FALSE,IF(SquadExport!S23&lt;10,1,IF(SquadExport!S23&lt;15,2,IF(SquadExport!S23&lt;=20,3,""))),0),"")</f>
        <v>0</v>
      </c>
      <c r="Q23" s="37">
        <f ca="1">IF($A23&gt;"",IF(ISERROR(HLOOKUP(Q$1,INDIRECT("Roles!$B$"&amp;MATCH($B23,Roles!$A:$A,0)&amp;":$AF$"&amp;MATCH($B23,Roles!$A:$A,0)),1,FALSE))=FALSE,IF(SquadExport!T23&lt;10,1,IF(SquadExport!T23&lt;15,2,IF(SquadExport!T23&lt;=20,3,""))),0),"")</f>
        <v>2</v>
      </c>
      <c r="R23" s="37">
        <f ca="1">IF($A23&gt;"",IF(ISERROR(HLOOKUP(R$1,INDIRECT("Roles!$B$"&amp;MATCH($B23,Roles!$A:$A,0)&amp;":$AF$"&amp;MATCH($B23,Roles!$A:$A,0)),1,FALSE))=FALSE,IF(SquadExport!U23&lt;10,1,IF(SquadExport!U23&lt;15,2,IF(SquadExport!U23&lt;=20,3,""))),0),"")</f>
        <v>0</v>
      </c>
      <c r="S23" s="37">
        <f ca="1">IF($A23&gt;"",IF(ISERROR(HLOOKUP(S$1,INDIRECT("Roles!$B$"&amp;MATCH($B23,Roles!$A:$A,0)&amp;":$AF$"&amp;MATCH($B23,Roles!$A:$A,0)),1,FALSE))=FALSE,IF(SquadExport!V23&lt;10,1,IF(SquadExport!V23&lt;15,2,IF(SquadExport!V23&lt;=20,3,""))),0),"")</f>
        <v>1</v>
      </c>
      <c r="T23" s="37">
        <f ca="1">IF($A23&gt;"",IF(ISERROR(HLOOKUP(T$1,INDIRECT("Roles!$B$"&amp;MATCH($B23,Roles!$A:$A,0)&amp;":$AF$"&amp;MATCH($B23,Roles!$A:$A,0)),1,FALSE))=FALSE,IF(SquadExport!W23&lt;10,1,IF(SquadExport!W23&lt;15,2,IF(SquadExport!W23&lt;=20,3,""))),0),"")</f>
        <v>0</v>
      </c>
      <c r="U23" s="37">
        <f ca="1">IF($A23&gt;"",IF(ISERROR(HLOOKUP(U$1,INDIRECT("Roles!$B$"&amp;MATCH($B23,Roles!$A:$A,0)&amp;":$AF$"&amp;MATCH($B23,Roles!$A:$A,0)),1,FALSE))=FALSE,IF(SquadExport!X23&lt;10,1,IF(SquadExport!X23&lt;15,2,IF(SquadExport!X23&lt;=20,3,""))),0),"")</f>
        <v>1</v>
      </c>
      <c r="V23" s="37">
        <f ca="1">IF($A23&gt;"",IF(ISERROR(HLOOKUP(V$1,INDIRECT("Roles!$B$"&amp;MATCH($B23,Roles!$A:$A,0)&amp;":$AF$"&amp;MATCH($B23,Roles!$A:$A,0)),1,FALSE))=FALSE,IF(SquadExport!Y23&lt;10,1,IF(SquadExport!Y23&lt;15,2,IF(SquadExport!Y23&lt;=20,3,""))),0),"")</f>
        <v>1</v>
      </c>
      <c r="W23" s="37">
        <f ca="1">IF($A23&gt;"",IF(ISERROR(HLOOKUP(W$1,INDIRECT("Roles!$B$"&amp;MATCH($B23,Roles!$A:$A,0)&amp;":$AF$"&amp;MATCH($B23,Roles!$A:$A,0)),1,FALSE))=FALSE,IF(SquadExport!Z23&lt;10,1,IF(SquadExport!Z23&lt;15,2,IF(SquadExport!Z23&lt;=20,3,""))),0),"")</f>
        <v>1</v>
      </c>
      <c r="X23" s="37">
        <f ca="1">IF($A23&gt;"",IF(ISERROR(HLOOKUP(X$1,INDIRECT("Roles!$B$"&amp;MATCH($B23,Roles!$A:$A,0)&amp;":$AF$"&amp;MATCH($B23,Roles!$A:$A,0)),1,FALSE))=FALSE,IF(SquadExport!AA23&lt;10,1,IF(SquadExport!AA23&lt;15,2,IF(SquadExport!AA23&lt;=20,3,""))),0),"")</f>
        <v>0</v>
      </c>
      <c r="Y23" s="37">
        <f ca="1">IF($A23&gt;"",IF(ISERROR(HLOOKUP(Y$1,INDIRECT("Roles!$B$"&amp;MATCH($B23,Roles!$A:$A,0)&amp;":$AF$"&amp;MATCH($B23,Roles!$A:$A,0)),1,FALSE))=FALSE,IF(SquadExport!AB23&lt;10,1,IF(SquadExport!AB23&lt;15,2,IF(SquadExport!AB23&lt;=20,3,""))),0),"")</f>
        <v>0</v>
      </c>
      <c r="Z23" s="37">
        <f ca="1">IF($A23&gt;"",IF(ISERROR(HLOOKUP(Z$1,INDIRECT("Roles!$B$"&amp;MATCH($B23,Roles!$A:$A,0)&amp;":$AF$"&amp;MATCH($B23,Roles!$A:$A,0)),1,FALSE))=FALSE,IF(SquadExport!AC23&lt;10,1,IF(SquadExport!AC23&lt;15,2,IF(SquadExport!AC23&lt;=20,3,""))),0),"")</f>
        <v>0</v>
      </c>
      <c r="AA23" s="37">
        <f ca="1">IF($A23&gt;"",IF(ISERROR(HLOOKUP(AA$1,INDIRECT("Roles!$B$"&amp;MATCH($B23,Roles!$A:$A,0)&amp;":$AF$"&amp;MATCH($B23,Roles!$A:$A,0)),1,FALSE))=FALSE,IF(SquadExport!AD23&lt;10,1,IF(SquadExport!AD23&lt;15,2,IF(SquadExport!AD23&lt;=20,3,""))),0),"")</f>
        <v>1</v>
      </c>
      <c r="AB23" s="37">
        <f ca="1">IF($A23&gt;"",IF(ISERROR(HLOOKUP(AB$1,INDIRECT("Roles!$B$"&amp;MATCH($B23,Roles!$A:$A,0)&amp;":$AF$"&amp;MATCH($B23,Roles!$A:$A,0)),1,FALSE))=FALSE,IF(SquadExport!AE23&lt;10,1,IF(SquadExport!AE23&lt;15,2,IF(SquadExport!AE23&lt;=20,3,""))),0),"")</f>
        <v>0</v>
      </c>
      <c r="AC23" s="37">
        <f ca="1">IF($A23&gt;"",IF(ISERROR(HLOOKUP(AC$1,INDIRECT("Roles!$B$"&amp;MATCH($B23,Roles!$A:$A,0)&amp;":$AF$"&amp;MATCH($B23,Roles!$A:$A,0)),1,FALSE))=FALSE,IF(SquadExport!AF23&lt;10,1,IF(SquadExport!AF23&lt;15,2,IF(SquadExport!AF23&lt;=20,3,""))),0),"")</f>
        <v>0</v>
      </c>
      <c r="AD23" s="37">
        <f ca="1">IF($A23&gt;"",IF(ISERROR(HLOOKUP(AD$1,INDIRECT("Roles!$B$"&amp;MATCH($B23,Roles!$A:$A,0)&amp;":$AF$"&amp;MATCH($B23,Roles!$A:$A,0)),1,FALSE))=FALSE,IF(SquadExport!AG23&lt;10,1,IF(SquadExport!AG23&lt;15,2,IF(SquadExport!AG23&lt;=20,3,""))),0),"")</f>
        <v>0</v>
      </c>
      <c r="AE23" s="37">
        <f ca="1">IF($A23&gt;"",IF(ISERROR(HLOOKUP(AE$1,INDIRECT("Roles!$B$"&amp;MATCH($B23,Roles!$A:$A,0)&amp;":$AF$"&amp;MATCH($B23,Roles!$A:$A,0)),1,FALSE))=FALSE,IF(SquadExport!AH23&lt;10,1,IF(SquadExport!AH23&lt;15,2,IF(SquadExport!AH23&lt;=20,3,""))),0),"")</f>
        <v>2</v>
      </c>
      <c r="AF23" s="37">
        <f ca="1">IF($A23&gt;"",IF(ISERROR(HLOOKUP(AF$1,INDIRECT("Roles!$B$"&amp;MATCH($B23,Roles!$A:$A,0)&amp;":$AF$"&amp;MATCH($B23,Roles!$A:$A,0)),1,FALSE))=FALSE,IF(SquadExport!AI23&lt;10,1,IF(SquadExport!AI23&lt;15,2,IF(SquadExport!AI23&lt;=20,3,""))),0),"")</f>
        <v>2</v>
      </c>
      <c r="AG23" s="37">
        <f ca="1">IF($A23&gt;"",IF(ISERROR(HLOOKUP(AG$1,INDIRECT("Roles!$B$"&amp;MATCH($B23,Roles!$A:$A,0)&amp;":$AF$"&amp;MATCH($B23,Roles!$A:$A,0)),1,FALSE))=FALSE,IF(SquadExport!AJ23&lt;10,1,IF(SquadExport!AJ23&lt;15,2,IF(SquadExport!AJ23&lt;=20,3,""))),0),"")</f>
        <v>2</v>
      </c>
      <c r="AH23" s="37">
        <f ca="1">IF($A23&gt;"",IF(ISERROR(HLOOKUP(AH$1,INDIRECT("Roles!$B$"&amp;MATCH($B23,Roles!$A:$A,0)&amp;":$AF$"&amp;MATCH($B23,Roles!$A:$A,0)),1,FALSE))=FALSE,IF(SquadExport!AK23&lt;10,1,IF(SquadExport!AK23&lt;15,2,IF(SquadExport!AK23&lt;=20,3,""))),0),"")</f>
        <v>2</v>
      </c>
      <c r="AI23" s="37">
        <f ca="1">IF($A23&gt;"",IF(ISERROR(HLOOKUP(AI$1,INDIRECT("Roles!$B$"&amp;MATCH($B23,Roles!$A:$A,0)&amp;":$AF$"&amp;MATCH($B23,Roles!$A:$A,0)),1,FALSE))=FALSE,IF(SquadExport!AL23&lt;10,1,IF(SquadExport!AL23&lt;15,2,IF(SquadExport!AL23&lt;=20,3,""))),0),"")</f>
        <v>0</v>
      </c>
      <c r="AJ23" s="37">
        <f ca="1">IF($A23&gt;"",IF(ISERROR(HLOOKUP(AJ$1,INDIRECT("Roles!$B$"&amp;MATCH($B23,Roles!$A:$A,0)&amp;":$AF$"&amp;MATCH($B23,Roles!$A:$A,0)),1,FALSE))=FALSE,IF(SquadExport!AM23&lt;10,1,IF(SquadExport!AM23&lt;15,2,IF(SquadExport!AM23&lt;=20,3,""))),0),"")</f>
        <v>0</v>
      </c>
      <c r="AK23" s="37">
        <f ca="1">IF($A23&gt;"",IF(ISERROR(HLOOKUP(AK$1,INDIRECT("Roles!$B$"&amp;MATCH($B23,Roles!$A:$A,0)&amp;":$AF$"&amp;MATCH($B23,Roles!$A:$A,0)),1,FALSE))=FALSE,IF(SquadExport!AN23&lt;10,1,IF(SquadExport!AN23&lt;15,2,IF(SquadExport!AN23&lt;=20,3,""))),0),"")</f>
        <v>2</v>
      </c>
      <c r="AL23" s="37">
        <f ca="1">IF($A23&gt;"",IF(ISERROR(HLOOKUP(AL$1,INDIRECT("Roles!$B$"&amp;MATCH($B23,Roles!$A:$A,0)&amp;":$AF$"&amp;MATCH($B23,Roles!$A:$A,0)),1,FALSE))=FALSE,IF(SquadExport!AO23&lt;10,1,IF(SquadExport!AO23&lt;15,2,IF(SquadExport!AO23&lt;=20,3,""))),0),"")</f>
        <v>2</v>
      </c>
      <c r="AM23" s="37">
        <f ca="1">IF($A23&gt;"",IF(ISERROR(HLOOKUP(AM$1,INDIRECT("Roles!$B$"&amp;MATCH($B23,Roles!$A:$A,0)&amp;":$AF$"&amp;MATCH($B23,Roles!$A:$A,0)),1,FALSE))=FALSE,IF(SquadExport!AP23&lt;10,1,IF(SquadExport!AP23&lt;15,2,IF(SquadExport!AP23&lt;=20,3,""))),0),"")</f>
        <v>0</v>
      </c>
      <c r="AN23" s="37">
        <f ca="1">IF($A23&gt;"",IF(ISERROR(HLOOKUP(AN$1,INDIRECT("Roles!$B$"&amp;MATCH($B23,Roles!$A:$A,0)&amp;":$AF$"&amp;MATCH($B23,Roles!$A:$A,0)),1,FALSE))=FALSE,IF(SquadExport!AQ23&lt;10,1,IF(SquadExport!AQ23&lt;15,2,IF(SquadExport!AQ23&lt;=20,3,""))),0),"")</f>
        <v>0</v>
      </c>
      <c r="AO23" s="37">
        <f ca="1">IF($A23&gt;"",IF(ISERROR(HLOOKUP(AO$1,INDIRECT("Roles!$B$"&amp;MATCH($B23,Roles!$A:$A,0)&amp;":$AF$"&amp;MATCH($B23,Roles!$A:$A,0)),1,FALSE))=FALSE,IF(SquadExport!AR23&lt;10,1,IF(SquadExport!AR23&lt;15,2,IF(SquadExport!AR23&lt;=20,3,""))),0),"")</f>
        <v>0</v>
      </c>
      <c r="AP23" s="37">
        <f ca="1">IF($A23&gt;"",IF(ISERROR(HLOOKUP(AP$1,INDIRECT("Roles!$B$"&amp;MATCH($B23,Roles!$A:$A,0)&amp;":$AF$"&amp;MATCH($B23,Roles!$A:$A,0)),1,FALSE))=FALSE,IF(SquadExport!AS23&lt;10,1,IF(SquadExport!AS23&lt;15,2,IF(SquadExport!AS23&lt;=20,3,""))),0),"")</f>
        <v>0</v>
      </c>
      <c r="AQ23" s="37">
        <f ca="1">IF($A23&gt;"",IF(ISERROR(HLOOKUP(AQ$1,INDIRECT("Roles!$B$"&amp;MATCH($B23,Roles!$A:$A,0)&amp;":$AF$"&amp;MATCH($B23,Roles!$A:$A,0)),1,FALSE))=FALSE,IF(SquadExport!AT23&lt;10,1,IF(SquadExport!AT23&lt;15,2,IF(SquadExport!AT23&lt;=20,3,""))),0),"")</f>
        <v>0</v>
      </c>
      <c r="AR23" s="37">
        <f ca="1">IF($A23&gt;"",IF(ISERROR(HLOOKUP(AR$1,INDIRECT("Roles!$B$"&amp;MATCH($B23,Roles!$A:$A,0)&amp;":$AF$"&amp;MATCH($B23,Roles!$A:$A,0)),1,FALSE))=FALSE,IF(SquadExport!AU23&lt;10,1,IF(SquadExport!AU23&lt;15,2,IF(SquadExport!AU23&lt;=20,3,""))),0),"")</f>
        <v>0</v>
      </c>
      <c r="AS23" s="37">
        <f ca="1">IF($A23&gt;"",IF(ISERROR(HLOOKUP(AS$1,INDIRECT("Roles!$B$"&amp;MATCH($B23,Roles!$A:$A,0)&amp;":$AF$"&amp;MATCH($B23,Roles!$A:$A,0)),1,FALSE))=FALSE,IF(SquadExport!AV23&lt;10,1,IF(SquadExport!AV23&lt;15,2,IF(SquadExport!AV23&lt;=20,3,""))),0),"")</f>
        <v>0</v>
      </c>
      <c r="AT23" s="37">
        <f ca="1">IF($A23&gt;"",IF(ISERROR(HLOOKUP(AT$1,INDIRECT("Roles!$B$"&amp;MATCH($B23,Roles!$A:$A,0)&amp;":$AF$"&amp;MATCH($B23,Roles!$A:$A,0)),1,FALSE))=FALSE,IF(SquadExport!AW23&lt;10,1,IF(SquadExport!AW23&lt;15,2,IF(SquadExport!AW23&lt;=20,3,""))),0),"")</f>
        <v>0</v>
      </c>
      <c r="AU23" s="37">
        <f ca="1">IF($A23&gt;"",IF(ISERROR(HLOOKUP(AU$1,INDIRECT("Roles!$B$"&amp;MATCH($B23,Roles!$A:$A,0)&amp;":$AF$"&amp;MATCH($B23,Roles!$A:$A,0)),1,FALSE))=FALSE,IF(SquadExport!AX23&lt;10,1,IF(SquadExport!AX23&lt;15,2,IF(SquadExport!AX23&lt;=20,3,""))),0),"")</f>
        <v>0</v>
      </c>
      <c r="AV23" s="37">
        <f ca="1">IF($A23&gt;"",IF(ISERROR(HLOOKUP(AV$1,INDIRECT("Roles!$B$"&amp;MATCH($B23,Roles!$A:$A,0)&amp;":$AF$"&amp;MATCH($B23,Roles!$A:$A,0)),1,FALSE))=FALSE,IF(SquadExport!AY23&lt;10,1,IF(SquadExport!AY23&lt;15,2,IF(SquadExport!AY23&lt;=20,3,""))),0),"")</f>
        <v>0</v>
      </c>
      <c r="AW23" s="37">
        <f ca="1">IF($A23&gt;"",IF(ISERROR(HLOOKUP(AW$1,INDIRECT("Roles!$B$"&amp;MATCH($B23,Roles!$A:$A,0)&amp;":$AF$"&amp;MATCH($B23,Roles!$A:$A,0)),1,FALSE))=FALSE,IF(SquadExport!AZ23&lt;10,1,IF(SquadExport!AZ23&lt;15,2,IF(SquadExport!AZ23&lt;=20,3,""))),0),"")</f>
        <v>0</v>
      </c>
      <c r="AX23" s="37">
        <f ca="1">IF($A23&gt;"",IF(ISERROR(HLOOKUP(AX$1,INDIRECT("Roles!$B$"&amp;MATCH($B23,Roles!$A:$A,0)&amp;":$AF$"&amp;MATCH($B23,Roles!$A:$A,0)),1,FALSE))=FALSE,IF(SquadExport!BA23&lt;10,1,IF(SquadExport!BA23&lt;15,2,IF(SquadExport!BA23&lt;=20,3,""))),0),"")</f>
        <v>0</v>
      </c>
      <c r="AY23" s="30" t="str" cm="1">
        <f t="array" aca="1" ref="AY23:CS23" ca="1">IF($D23:$AX23=1,D$1:AX$1,"")</f>
        <v/>
      </c>
      <c r="AZ23" s="30" t="str">
        <f ca="1"/>
        <v/>
      </c>
      <c r="BA23" s="30" t="str">
        <f ca="1"/>
        <v/>
      </c>
      <c r="BB23" s="30" t="str">
        <f ca="1"/>
        <v>Fin</v>
      </c>
      <c r="BC23" s="30" t="str">
        <f ca="1"/>
        <v/>
      </c>
      <c r="BD23" s="30" t="str">
        <f ca="1"/>
        <v/>
      </c>
      <c r="BE23" s="30" t="str">
        <f ca="1"/>
        <v/>
      </c>
      <c r="BF23" s="30" t="str">
        <f ca="1"/>
        <v/>
      </c>
      <c r="BG23" s="30" t="str">
        <f ca="1"/>
        <v/>
      </c>
      <c r="BH23" s="30" t="str">
        <f ca="1"/>
        <v/>
      </c>
      <c r="BI23" s="30" t="str">
        <f ca="1"/>
        <v/>
      </c>
      <c r="BJ23" s="30" t="str">
        <f ca="1"/>
        <v/>
      </c>
      <c r="BK23" s="30" t="str">
        <f ca="1"/>
        <v/>
      </c>
      <c r="BL23" s="30" t="str">
        <f ca="1"/>
        <v/>
      </c>
      <c r="BM23" s="30" t="str">
        <f ca="1"/>
        <v/>
      </c>
      <c r="BN23" s="30" t="str">
        <f ca="1"/>
        <v>Ant</v>
      </c>
      <c r="BO23" s="30" t="str">
        <f ca="1"/>
        <v/>
      </c>
      <c r="BP23" s="30" t="str">
        <f ca="1"/>
        <v>Cmp</v>
      </c>
      <c r="BQ23" s="30" t="str">
        <f ca="1"/>
        <v>Cnt</v>
      </c>
      <c r="BR23" s="30" t="str">
        <f ca="1"/>
        <v>Dec</v>
      </c>
      <c r="BS23" s="30" t="str">
        <f ca="1"/>
        <v/>
      </c>
      <c r="BT23" s="30" t="str">
        <f ca="1"/>
        <v/>
      </c>
      <c r="BU23" s="30" t="str">
        <f ca="1"/>
        <v/>
      </c>
      <c r="BV23" s="30" t="str">
        <f ca="1"/>
        <v>OtB</v>
      </c>
      <c r="BW23" s="30" t="str">
        <f ca="1"/>
        <v/>
      </c>
      <c r="BX23" s="30" t="str">
        <f ca="1"/>
        <v/>
      </c>
      <c r="BY23" s="30" t="str">
        <f ca="1"/>
        <v/>
      </c>
      <c r="BZ23" s="30" t="str">
        <f ca="1"/>
        <v/>
      </c>
      <c r="CA23" s="30" t="str">
        <f ca="1"/>
        <v/>
      </c>
      <c r="CB23" s="30" t="str">
        <f ca="1"/>
        <v/>
      </c>
      <c r="CC23" s="30" t="str">
        <f ca="1"/>
        <v/>
      </c>
      <c r="CD23" s="30" t="str">
        <f ca="1"/>
        <v/>
      </c>
      <c r="CE23" s="30" t="str">
        <f ca="1"/>
        <v/>
      </c>
      <c r="CF23" s="30" t="str">
        <f ca="1"/>
        <v/>
      </c>
      <c r="CG23" s="30" t="str">
        <f ca="1"/>
        <v/>
      </c>
      <c r="CH23" s="30" t="str">
        <f ca="1"/>
        <v/>
      </c>
      <c r="CI23" s="30" t="str">
        <f ca="1"/>
        <v/>
      </c>
      <c r="CJ23" s="30" t="str">
        <f ca="1"/>
        <v/>
      </c>
      <c r="CK23" s="30" t="str">
        <f ca="1"/>
        <v/>
      </c>
      <c r="CL23" s="30" t="str">
        <f ca="1"/>
        <v/>
      </c>
      <c r="CM23" s="30" t="str">
        <f ca="1"/>
        <v/>
      </c>
      <c r="CN23" s="30" t="str">
        <f ca="1"/>
        <v/>
      </c>
      <c r="CO23" s="30" t="str">
        <f ca="1"/>
        <v/>
      </c>
      <c r="CP23" s="30" t="str">
        <f ca="1"/>
        <v/>
      </c>
      <c r="CQ23" s="30" t="str">
        <f ca="1"/>
        <v/>
      </c>
      <c r="CR23" s="30" t="str">
        <f ca="1"/>
        <v/>
      </c>
      <c r="CS23" s="30" t="str">
        <f ca="1"/>
        <v/>
      </c>
      <c r="CT23" s="31" cm="1">
        <f t="array" aca="1" ref="CT23" ca="1">SUMPRODUCT(COUNTIF($AY23:$CS23,Training!$C$3:$E$3))</f>
        <v>0</v>
      </c>
      <c r="CU23" s="31" cm="1">
        <f t="array" aca="1" ref="CU23" ca="1">SUMPRODUCT(COUNTIF($AY23:$CS23,Training!$C$4:$E$4))</f>
        <v>1</v>
      </c>
      <c r="CV23" s="31" cm="1">
        <f t="array" aca="1" ref="CV23" ca="1">SUMPRODUCT(COUNTIF($AY23:$CS23,Training!$C$5:$E$5))</f>
        <v>3</v>
      </c>
      <c r="CW23" s="31" cm="1">
        <f t="array" aca="1" ref="CW23" ca="1">SUMPRODUCT(COUNTIF($AY23:$CS23,Training!$C$6:$E$6))</f>
        <v>2</v>
      </c>
      <c r="CX23" s="31" cm="1">
        <f t="array" aca="1" ref="CX23" ca="1">SUMPRODUCT(COUNTIF($AY23:$CS23,Training!$C$7:$E$7))</f>
        <v>1</v>
      </c>
      <c r="CY23" s="31" cm="1">
        <f t="array" aca="1" ref="CY23" ca="1">SUMPRODUCT(COUNTIF($AY23:$CS23,Training!$C$8:$E$8))</f>
        <v>0</v>
      </c>
      <c r="CZ23" s="31" cm="1">
        <f t="array" aca="1" ref="CZ23" ca="1">SUMPRODUCT(COUNTIF($AY23:$CS23,Training!$C$9:$E$9))</f>
        <v>0</v>
      </c>
      <c r="DA23" s="31" cm="1">
        <f t="array" aca="1" ref="DA23" ca="1">SUMPRODUCT(COUNTIF($AY23:$CS23,Training!$C$10:$E$10))</f>
        <v>0</v>
      </c>
      <c r="DB23" s="31" cm="1">
        <f t="array" aca="1" ref="DB23" ca="1">SUMPRODUCT(COUNTIF($AY23:$CS23,Training!$C$11:$E$11))</f>
        <v>0</v>
      </c>
      <c r="DC23" s="31" cm="1">
        <f t="array" aca="1" ref="DC23" ca="1">SUMPRODUCT(COUNTIF($AY23:$CS23,Training!$C$2:$E$2))</f>
        <v>0</v>
      </c>
      <c r="DD23" s="31" cm="1">
        <f t="array" aca="1" ref="DD23" ca="1">SUMPRODUCT(COUNTIF($AY23:$CS23,Training!#REF!))</f>
        <v>0</v>
      </c>
      <c r="DE23" s="31" cm="1">
        <f t="array" aca="1" ref="DE23" ca="1">SUMPRODUCT(COUNTIF($AY23:$CS23,Training!$C$12:$E$12))</f>
        <v>2</v>
      </c>
      <c r="DF23" s="31" cm="1">
        <f t="array" aca="1" ref="DF23" ca="1">SUMPRODUCT(COUNTIF($AY23:$CS23,Training!$C$13:$E$13))</f>
        <v>1</v>
      </c>
      <c r="DG23" s="31" cm="1">
        <f t="array" aca="1" ref="DG23" ca="1">SUMPRODUCT(COUNTIF($AY23:$CS23,Training!$C$14:$E$14))</f>
        <v>1</v>
      </c>
      <c r="DH23" s="31" cm="1">
        <f t="array" aca="1" ref="DH23" ca="1">SUMPRODUCT(COUNTIF($AY23:$CS23,Training!$C$15:$E$15))</f>
        <v>0</v>
      </c>
      <c r="DI23" s="31" cm="1">
        <f t="array" aca="1" ref="DI23" ca="1">SUMPRODUCT(COUNTIF($AY23:$CS23,Training!$C$16:$E$16))</f>
        <v>0</v>
      </c>
      <c r="DJ23" s="30" t="str" cm="1">
        <f t="array" aca="1" ref="DJ23" ca="1">IF(COUNTIF(D23:AX23,1)=0,IF($D23:$AX23=2,D$1:AX$1,""),"")</f>
        <v/>
      </c>
      <c r="FE23" s="31" cm="1">
        <f t="array" aca="1" ref="FE23" ca="1">SUMPRODUCT(COUNTIF($DJ23:$FD23,Training!$C$3:$E$3))</f>
        <v>0</v>
      </c>
      <c r="FF23" s="31" cm="1">
        <f t="array" aca="1" ref="FF23" ca="1">SUMPRODUCT(COUNTIF($DJ23:$FD23,Training!$C$4:$E$4))</f>
        <v>0</v>
      </c>
      <c r="FG23" s="31" cm="1">
        <f t="array" aca="1" ref="FG23" ca="1">SUMPRODUCT(COUNTIF($DJ23:$FD23,Training!$C$5:$E$5))</f>
        <v>0</v>
      </c>
      <c r="FH23" s="31" cm="1">
        <f t="array" aca="1" ref="FH23" ca="1">SUMPRODUCT(COUNTIF($DJ23:$FD23,Training!$C$6:$E$6))</f>
        <v>0</v>
      </c>
      <c r="FI23" s="31" cm="1">
        <f t="array" aca="1" ref="FI23" ca="1">SUMPRODUCT(COUNTIF($DJ23:$FD23,Training!$C$7:$E$7))</f>
        <v>0</v>
      </c>
      <c r="FJ23" s="31" cm="1">
        <f t="array" aca="1" ref="FJ23" ca="1">SUMPRODUCT(COUNTIF($DJ23:$FD23,Training!$C$8:$E$8))</f>
        <v>0</v>
      </c>
      <c r="FK23" s="31" cm="1">
        <f t="array" aca="1" ref="FK23" ca="1">SUMPRODUCT(COUNTIF($DJ23:$FD23,Training!$C$9:$E$9))</f>
        <v>0</v>
      </c>
      <c r="FL23" s="31" cm="1">
        <f t="array" aca="1" ref="FL23" ca="1">SUMPRODUCT(COUNTIF($DJ23:$FD23,Training!$C$10:$E$10))</f>
        <v>0</v>
      </c>
      <c r="FM23" s="31" cm="1">
        <f t="array" aca="1" ref="FM23" ca="1">SUMPRODUCT(COUNTIF($DJ23:$FD23,Training!$C$11:$E$11))</f>
        <v>0</v>
      </c>
      <c r="FN23" s="31" cm="1">
        <f t="array" aca="1" ref="FN23" ca="1">SUMPRODUCT(COUNTIF($DJ23:$FD23,Training!$C$2:$E$2))</f>
        <v>0</v>
      </c>
      <c r="FO23" s="31" cm="1">
        <f t="array" aca="1" ref="FO23" ca="1">SUMPRODUCT(COUNTIF($DJ23:$FD23,Training!#REF!))</f>
        <v>0</v>
      </c>
      <c r="FP23" s="31" cm="1">
        <f t="array" aca="1" ref="FP23" ca="1">SUMPRODUCT(COUNTIF($DJ23:$FD23,Training!$C$12:$E$12))</f>
        <v>0</v>
      </c>
      <c r="FQ23" s="31" cm="1">
        <f t="array" aca="1" ref="FQ23" ca="1">SUMPRODUCT(COUNTIF($DJ23:$FD23,Training!$C$13:$E$13))</f>
        <v>0</v>
      </c>
      <c r="FR23" s="31" cm="1">
        <f t="array" aca="1" ref="FR23" ca="1">SUMPRODUCT(COUNTIF($DJ23:$FD23,Training!$C$14:$E$14))</f>
        <v>0</v>
      </c>
      <c r="FS23" s="31" cm="1">
        <f t="array" aca="1" ref="FS23" ca="1">SUMPRODUCT(COUNTIF($DJ23:$FD23,Training!$C$15:$E$15))</f>
        <v>0</v>
      </c>
      <c r="FT23" s="31" cm="1">
        <f t="array" aca="1" ref="FT23" ca="1">SUMPRODUCT(COUNTIF($DJ23:$FD23,Training!$C$16:$E$16))</f>
        <v>0</v>
      </c>
    </row>
    <row r="24" spans="1:176" x14ac:dyDescent="0.25">
      <c r="A24" s="32" t="str">
        <f>IF(WeightedParse!A24&gt;"",WeightedParse!A24,"")</f>
        <v>Filip Mostowy</v>
      </c>
      <c r="B24" s="49" t="str">
        <f>IF('Weighted Summary'!A24&gt;"",'Weighted Summary'!F24,"")</f>
        <v>ENG</v>
      </c>
      <c r="C24" s="39" t="str">
        <f t="shared" ca="1" si="0"/>
        <v>Attacking Movement</v>
      </c>
      <c r="D24" s="37">
        <f ca="1">IF($A24&gt;"",IF(ISERROR(HLOOKUP(D$1,INDIRECT("Roles!$B$"&amp;MATCH($B24,Roles!$A:$A,0)&amp;":$AF$"&amp;MATCH($B24,Roles!$A:$A,0)),1,FALSE))=FALSE,IF(SquadExport!G24&lt;10,1,IF(SquadExport!G24&lt;15,2,IF(SquadExport!G24&lt;=20,3,""))),0),"")</f>
        <v>0</v>
      </c>
      <c r="E24" s="37">
        <f ca="1">IF($A24&gt;"",IF(ISERROR(HLOOKUP(E$1,INDIRECT("Roles!$B$"&amp;MATCH($B24,Roles!$A:$A,0)&amp;":$AF$"&amp;MATCH($B24,Roles!$A:$A,0)),1,FALSE))=FALSE,IF(SquadExport!H24&lt;10,1,IF(SquadExport!H24&lt;15,2,IF(SquadExport!H24&lt;=20,3,""))),0),"")</f>
        <v>0</v>
      </c>
      <c r="F24" s="37">
        <f ca="1">IF($A24&gt;"",IF(ISERROR(HLOOKUP(F$1,INDIRECT("Roles!$B$"&amp;MATCH($B24,Roles!$A:$A,0)&amp;":$AF$"&amp;MATCH($B24,Roles!$A:$A,0)),1,FALSE))=FALSE,IF(SquadExport!I24&lt;10,1,IF(SquadExport!I24&lt;15,2,IF(SquadExport!I24&lt;=20,3,""))),0),"")</f>
        <v>0</v>
      </c>
      <c r="G24" s="37">
        <f ca="1">IF($A24&gt;"",IF(ISERROR(HLOOKUP(G$1,INDIRECT("Roles!$B$"&amp;MATCH($B24,Roles!$A:$A,0)&amp;":$AF$"&amp;MATCH($B24,Roles!$A:$A,0)),1,FALSE))=FALSE,IF(SquadExport!J24&lt;10,1,IF(SquadExport!J24&lt;15,2,IF(SquadExport!J24&lt;=20,3,""))),0),"")</f>
        <v>0</v>
      </c>
      <c r="H24" s="37">
        <f ca="1">IF($A24&gt;"",IF(ISERROR(HLOOKUP(H$1,INDIRECT("Roles!$B$"&amp;MATCH($B24,Roles!$A:$A,0)&amp;":$AF$"&amp;MATCH($B24,Roles!$A:$A,0)),1,FALSE))=FALSE,IF(SquadExport!K24&lt;10,1,IF(SquadExport!K24&lt;15,2,IF(SquadExport!K24&lt;=20,3,""))),0),"")</f>
        <v>2</v>
      </c>
      <c r="I24" s="37">
        <f ca="1">IF($A24&gt;"",IF(ISERROR(HLOOKUP(I$1,INDIRECT("Roles!$B$"&amp;MATCH($B24,Roles!$A:$A,0)&amp;":$AF$"&amp;MATCH($B24,Roles!$A:$A,0)),1,FALSE))=FALSE,IF(SquadExport!L24&lt;10,1,IF(SquadExport!L24&lt;15,2,IF(SquadExport!L24&lt;=20,3,""))),0),"")</f>
        <v>0</v>
      </c>
      <c r="J24" s="37">
        <f ca="1">IF($A24&gt;"",IF(ISERROR(HLOOKUP(J$1,INDIRECT("Roles!$B$"&amp;MATCH($B24,Roles!$A:$A,0)&amp;":$AF$"&amp;MATCH($B24,Roles!$A:$A,0)),1,FALSE))=FALSE,IF(SquadExport!M24&lt;10,1,IF(SquadExport!M24&lt;15,2,IF(SquadExport!M24&lt;=20,3,""))),0),"")</f>
        <v>0</v>
      </c>
      <c r="K24" s="37">
        <f ca="1">IF($A24&gt;"",IF(ISERROR(HLOOKUP(K$1,INDIRECT("Roles!$B$"&amp;MATCH($B24,Roles!$A:$A,0)&amp;":$AF$"&amp;MATCH($B24,Roles!$A:$A,0)),1,FALSE))=FALSE,IF(SquadExport!N24&lt;10,1,IF(SquadExport!N24&lt;15,2,IF(SquadExport!N24&lt;=20,3,""))),0),"")</f>
        <v>0</v>
      </c>
      <c r="L24" s="37">
        <f ca="1">IF($A24&gt;"",IF(ISERROR(HLOOKUP(L$1,INDIRECT("Roles!$B$"&amp;MATCH($B24,Roles!$A:$A,0)&amp;":$AF$"&amp;MATCH($B24,Roles!$A:$A,0)),1,FALSE))=FALSE,IF(SquadExport!O24&lt;10,1,IF(SquadExport!O24&lt;15,2,IF(SquadExport!O24&lt;=20,3,""))),0),"")</f>
        <v>0</v>
      </c>
      <c r="M24" s="37">
        <f ca="1">IF($A24&gt;"",IF(ISERROR(HLOOKUP(M$1,INDIRECT("Roles!$B$"&amp;MATCH($B24,Roles!$A:$A,0)&amp;":$AF$"&amp;MATCH($B24,Roles!$A:$A,0)),1,FALSE))=FALSE,IF(SquadExport!P24&lt;10,1,IF(SquadExport!P24&lt;15,2,IF(SquadExport!P24&lt;=20,3,""))),0),"")</f>
        <v>0</v>
      </c>
      <c r="N24" s="37">
        <f ca="1">IF($A24&gt;"",IF(ISERROR(HLOOKUP(N$1,INDIRECT("Roles!$B$"&amp;MATCH($B24,Roles!$A:$A,0)&amp;":$AF$"&amp;MATCH($B24,Roles!$A:$A,0)),1,FALSE))=FALSE,IF(SquadExport!Q24&lt;10,1,IF(SquadExport!Q24&lt;15,2,IF(SquadExport!Q24&lt;=20,3,""))),0),"")</f>
        <v>2</v>
      </c>
      <c r="O24" s="37">
        <f ca="1">IF($A24&gt;"",IF(ISERROR(HLOOKUP(O$1,INDIRECT("Roles!$B$"&amp;MATCH($B24,Roles!$A:$A,0)&amp;":$AF$"&amp;MATCH($B24,Roles!$A:$A,0)),1,FALSE))=FALSE,IF(SquadExport!R24&lt;10,1,IF(SquadExport!R24&lt;15,2,IF(SquadExport!R24&lt;=20,3,""))),0),"")</f>
        <v>0</v>
      </c>
      <c r="P24" s="37">
        <f ca="1">IF($A24&gt;"",IF(ISERROR(HLOOKUP(P$1,INDIRECT("Roles!$B$"&amp;MATCH($B24,Roles!$A:$A,0)&amp;":$AF$"&amp;MATCH($B24,Roles!$A:$A,0)),1,FALSE))=FALSE,IF(SquadExport!S24&lt;10,1,IF(SquadExport!S24&lt;15,2,IF(SquadExport!S24&lt;=20,3,""))),0),"")</f>
        <v>0</v>
      </c>
      <c r="Q24" s="37">
        <f ca="1">IF($A24&gt;"",IF(ISERROR(HLOOKUP(Q$1,INDIRECT("Roles!$B$"&amp;MATCH($B24,Roles!$A:$A,0)&amp;":$AF$"&amp;MATCH($B24,Roles!$A:$A,0)),1,FALSE))=FALSE,IF(SquadExport!T24&lt;10,1,IF(SquadExport!T24&lt;15,2,IF(SquadExport!T24&lt;=20,3,""))),0),"")</f>
        <v>1</v>
      </c>
      <c r="R24" s="37">
        <f ca="1">IF($A24&gt;"",IF(ISERROR(HLOOKUP(R$1,INDIRECT("Roles!$B$"&amp;MATCH($B24,Roles!$A:$A,0)&amp;":$AF$"&amp;MATCH($B24,Roles!$A:$A,0)),1,FALSE))=FALSE,IF(SquadExport!U24&lt;10,1,IF(SquadExport!U24&lt;15,2,IF(SquadExport!U24&lt;=20,3,""))),0),"")</f>
        <v>0</v>
      </c>
      <c r="S24" s="37">
        <f ca="1">IF($A24&gt;"",IF(ISERROR(HLOOKUP(S$1,INDIRECT("Roles!$B$"&amp;MATCH($B24,Roles!$A:$A,0)&amp;":$AF$"&amp;MATCH($B24,Roles!$A:$A,0)),1,FALSE))=FALSE,IF(SquadExport!V24&lt;10,1,IF(SquadExport!V24&lt;15,2,IF(SquadExport!V24&lt;=20,3,""))),0),"")</f>
        <v>1</v>
      </c>
      <c r="T24" s="37">
        <f ca="1">IF($A24&gt;"",IF(ISERROR(HLOOKUP(T$1,INDIRECT("Roles!$B$"&amp;MATCH($B24,Roles!$A:$A,0)&amp;":$AF$"&amp;MATCH($B24,Roles!$A:$A,0)),1,FALSE))=FALSE,IF(SquadExport!W24&lt;10,1,IF(SquadExport!W24&lt;15,2,IF(SquadExport!W24&lt;=20,3,""))),0),"")</f>
        <v>0</v>
      </c>
      <c r="U24" s="37">
        <f ca="1">IF($A24&gt;"",IF(ISERROR(HLOOKUP(U$1,INDIRECT("Roles!$B$"&amp;MATCH($B24,Roles!$A:$A,0)&amp;":$AF$"&amp;MATCH($B24,Roles!$A:$A,0)),1,FALSE))=FALSE,IF(SquadExport!X24&lt;10,1,IF(SquadExport!X24&lt;15,2,IF(SquadExport!X24&lt;=20,3,""))),0),"")</f>
        <v>1</v>
      </c>
      <c r="V24" s="37">
        <f ca="1">IF($A24&gt;"",IF(ISERROR(HLOOKUP(V$1,INDIRECT("Roles!$B$"&amp;MATCH($B24,Roles!$A:$A,0)&amp;":$AF$"&amp;MATCH($B24,Roles!$A:$A,0)),1,FALSE))=FALSE,IF(SquadExport!Y24&lt;10,1,IF(SquadExport!Y24&lt;15,2,IF(SquadExport!Y24&lt;=20,3,""))),0),"")</f>
        <v>0</v>
      </c>
      <c r="W24" s="37">
        <f ca="1">IF($A24&gt;"",IF(ISERROR(HLOOKUP(W$1,INDIRECT("Roles!$B$"&amp;MATCH($B24,Roles!$A:$A,0)&amp;":$AF$"&amp;MATCH($B24,Roles!$A:$A,0)),1,FALSE))=FALSE,IF(SquadExport!Z24&lt;10,1,IF(SquadExport!Z24&lt;15,2,IF(SquadExport!Z24&lt;=20,3,""))),0),"")</f>
        <v>2</v>
      </c>
      <c r="X24" s="37">
        <f ca="1">IF($A24&gt;"",IF(ISERROR(HLOOKUP(X$1,INDIRECT("Roles!$B$"&amp;MATCH($B24,Roles!$A:$A,0)&amp;":$AF$"&amp;MATCH($B24,Roles!$A:$A,0)),1,FALSE))=FALSE,IF(SquadExport!AA24&lt;10,1,IF(SquadExport!AA24&lt;15,2,IF(SquadExport!AA24&lt;=20,3,""))),0),"")</f>
        <v>0</v>
      </c>
      <c r="Y24" s="37">
        <f ca="1">IF($A24&gt;"",IF(ISERROR(HLOOKUP(Y$1,INDIRECT("Roles!$B$"&amp;MATCH($B24,Roles!$A:$A,0)&amp;":$AF$"&amp;MATCH($B24,Roles!$A:$A,0)),1,FALSE))=FALSE,IF(SquadExport!AB24&lt;10,1,IF(SquadExport!AB24&lt;15,2,IF(SquadExport!AB24&lt;=20,3,""))),0),"")</f>
        <v>1</v>
      </c>
      <c r="Z24" s="37">
        <f ca="1">IF($A24&gt;"",IF(ISERROR(HLOOKUP(Z$1,INDIRECT("Roles!$B$"&amp;MATCH($B24,Roles!$A:$A,0)&amp;":$AF$"&amp;MATCH($B24,Roles!$A:$A,0)),1,FALSE))=FALSE,IF(SquadExport!AC24&lt;10,1,IF(SquadExport!AC24&lt;15,2,IF(SquadExport!AC24&lt;=20,3,""))),0),"")</f>
        <v>0</v>
      </c>
      <c r="AA24" s="37">
        <f ca="1">IF($A24&gt;"",IF(ISERROR(HLOOKUP(AA$1,INDIRECT("Roles!$B$"&amp;MATCH($B24,Roles!$A:$A,0)&amp;":$AF$"&amp;MATCH($B24,Roles!$A:$A,0)),1,FALSE))=FALSE,IF(SquadExport!AD24&lt;10,1,IF(SquadExport!AD24&lt;15,2,IF(SquadExport!AD24&lt;=20,3,""))),0),"")</f>
        <v>1</v>
      </c>
      <c r="AB24" s="37">
        <f ca="1">IF($A24&gt;"",IF(ISERROR(HLOOKUP(AB$1,INDIRECT("Roles!$B$"&amp;MATCH($B24,Roles!$A:$A,0)&amp;":$AF$"&amp;MATCH($B24,Roles!$A:$A,0)),1,FALSE))=FALSE,IF(SquadExport!AE24&lt;10,1,IF(SquadExport!AE24&lt;15,2,IF(SquadExport!AE24&lt;=20,3,""))),0),"")</f>
        <v>0</v>
      </c>
      <c r="AC24" s="37">
        <f ca="1">IF($A24&gt;"",IF(ISERROR(HLOOKUP(AC$1,INDIRECT("Roles!$B$"&amp;MATCH($B24,Roles!$A:$A,0)&amp;":$AF$"&amp;MATCH($B24,Roles!$A:$A,0)),1,FALSE))=FALSE,IF(SquadExport!AF24&lt;10,1,IF(SquadExport!AF24&lt;15,2,IF(SquadExport!AF24&lt;=20,3,""))),0),"")</f>
        <v>0</v>
      </c>
      <c r="AD24" s="37">
        <f ca="1">IF($A24&gt;"",IF(ISERROR(HLOOKUP(AD$1,INDIRECT("Roles!$B$"&amp;MATCH($B24,Roles!$A:$A,0)&amp;":$AF$"&amp;MATCH($B24,Roles!$A:$A,0)),1,FALSE))=FALSE,IF(SquadExport!AG24&lt;10,1,IF(SquadExport!AG24&lt;15,2,IF(SquadExport!AG24&lt;=20,3,""))),0),"")</f>
        <v>2</v>
      </c>
      <c r="AE24" s="37">
        <f ca="1">IF($A24&gt;"",IF(ISERROR(HLOOKUP(AE$1,INDIRECT("Roles!$B$"&amp;MATCH($B24,Roles!$A:$A,0)&amp;":$AF$"&amp;MATCH($B24,Roles!$A:$A,0)),1,FALSE))=FALSE,IF(SquadExport!AH24&lt;10,1,IF(SquadExport!AH24&lt;15,2,IF(SquadExport!AH24&lt;=20,3,""))),0),"")</f>
        <v>0</v>
      </c>
      <c r="AF24" s="37">
        <f ca="1">IF($A24&gt;"",IF(ISERROR(HLOOKUP(AF$1,INDIRECT("Roles!$B$"&amp;MATCH($B24,Roles!$A:$A,0)&amp;":$AF$"&amp;MATCH($B24,Roles!$A:$A,0)),1,FALSE))=FALSE,IF(SquadExport!AI24&lt;10,1,IF(SquadExport!AI24&lt;15,2,IF(SquadExport!AI24&lt;=20,3,""))),0),"")</f>
        <v>0</v>
      </c>
      <c r="AG24" s="37">
        <f ca="1">IF($A24&gt;"",IF(ISERROR(HLOOKUP(AG$1,INDIRECT("Roles!$B$"&amp;MATCH($B24,Roles!$A:$A,0)&amp;":$AF$"&amp;MATCH($B24,Roles!$A:$A,0)),1,FALSE))=FALSE,IF(SquadExport!AJ24&lt;10,1,IF(SquadExport!AJ24&lt;15,2,IF(SquadExport!AJ24&lt;=20,3,""))),0),"")</f>
        <v>0</v>
      </c>
      <c r="AH24" s="37">
        <f ca="1">IF($A24&gt;"",IF(ISERROR(HLOOKUP(AH$1,INDIRECT("Roles!$B$"&amp;MATCH($B24,Roles!$A:$A,0)&amp;":$AF$"&amp;MATCH($B24,Roles!$A:$A,0)),1,FALSE))=FALSE,IF(SquadExport!AK24&lt;10,1,IF(SquadExport!AK24&lt;15,2,IF(SquadExport!AK24&lt;=20,3,""))),0),"")</f>
        <v>1</v>
      </c>
      <c r="AI24" s="37">
        <f ca="1">IF($A24&gt;"",IF(ISERROR(HLOOKUP(AI$1,INDIRECT("Roles!$B$"&amp;MATCH($B24,Roles!$A:$A,0)&amp;":$AF$"&amp;MATCH($B24,Roles!$A:$A,0)),1,FALSE))=FALSE,IF(SquadExport!AL24&lt;10,1,IF(SquadExport!AL24&lt;15,2,IF(SquadExport!AL24&lt;=20,3,""))),0),"")</f>
        <v>0</v>
      </c>
      <c r="AJ24" s="37">
        <f ca="1">IF($A24&gt;"",IF(ISERROR(HLOOKUP(AJ$1,INDIRECT("Roles!$B$"&amp;MATCH($B24,Roles!$A:$A,0)&amp;":$AF$"&amp;MATCH($B24,Roles!$A:$A,0)),1,FALSE))=FALSE,IF(SquadExport!AM24&lt;10,1,IF(SquadExport!AM24&lt;15,2,IF(SquadExport!AM24&lt;=20,3,""))),0),"")</f>
        <v>0</v>
      </c>
      <c r="AK24" s="37">
        <f ca="1">IF($A24&gt;"",IF(ISERROR(HLOOKUP(AK$1,INDIRECT("Roles!$B$"&amp;MATCH($B24,Roles!$A:$A,0)&amp;":$AF$"&amp;MATCH($B24,Roles!$A:$A,0)),1,FALSE))=FALSE,IF(SquadExport!AN24&lt;10,1,IF(SquadExport!AN24&lt;15,2,IF(SquadExport!AN24&lt;=20,3,""))),0),"")</f>
        <v>0</v>
      </c>
      <c r="AL24" s="37">
        <f ca="1">IF($A24&gt;"",IF(ISERROR(HLOOKUP(AL$1,INDIRECT("Roles!$B$"&amp;MATCH($B24,Roles!$A:$A,0)&amp;":$AF$"&amp;MATCH($B24,Roles!$A:$A,0)),1,FALSE))=FALSE,IF(SquadExport!AO24&lt;10,1,IF(SquadExport!AO24&lt;15,2,IF(SquadExport!AO24&lt;=20,3,""))),0),"")</f>
        <v>0</v>
      </c>
      <c r="AM24" s="37">
        <f ca="1">IF($A24&gt;"",IF(ISERROR(HLOOKUP(AM$1,INDIRECT("Roles!$B$"&amp;MATCH($B24,Roles!$A:$A,0)&amp;":$AF$"&amp;MATCH($B24,Roles!$A:$A,0)),1,FALSE))=FALSE,IF(SquadExport!AP24&lt;10,1,IF(SquadExport!AP24&lt;15,2,IF(SquadExport!AP24&lt;=20,3,""))),0),"")</f>
        <v>0</v>
      </c>
      <c r="AN24" s="37">
        <f ca="1">IF($A24&gt;"",IF(ISERROR(HLOOKUP(AN$1,INDIRECT("Roles!$B$"&amp;MATCH($B24,Roles!$A:$A,0)&amp;":$AF$"&amp;MATCH($B24,Roles!$A:$A,0)),1,FALSE))=FALSE,IF(SquadExport!AQ24&lt;10,1,IF(SquadExport!AQ24&lt;15,2,IF(SquadExport!AQ24&lt;=20,3,""))),0),"")</f>
        <v>0</v>
      </c>
      <c r="AO24" s="37">
        <f ca="1">IF($A24&gt;"",IF(ISERROR(HLOOKUP(AO$1,INDIRECT("Roles!$B$"&amp;MATCH($B24,Roles!$A:$A,0)&amp;":$AF$"&amp;MATCH($B24,Roles!$A:$A,0)),1,FALSE))=FALSE,IF(SquadExport!AR24&lt;10,1,IF(SquadExport!AR24&lt;15,2,IF(SquadExport!AR24&lt;=20,3,""))),0),"")</f>
        <v>0</v>
      </c>
      <c r="AP24" s="37">
        <f ca="1">IF($A24&gt;"",IF(ISERROR(HLOOKUP(AP$1,INDIRECT("Roles!$B$"&amp;MATCH($B24,Roles!$A:$A,0)&amp;":$AF$"&amp;MATCH($B24,Roles!$A:$A,0)),1,FALSE))=FALSE,IF(SquadExport!AS24&lt;10,1,IF(SquadExport!AS24&lt;15,2,IF(SquadExport!AS24&lt;=20,3,""))),0),"")</f>
        <v>0</v>
      </c>
      <c r="AQ24" s="37">
        <f ca="1">IF($A24&gt;"",IF(ISERROR(HLOOKUP(AQ$1,INDIRECT("Roles!$B$"&amp;MATCH($B24,Roles!$A:$A,0)&amp;":$AF$"&amp;MATCH($B24,Roles!$A:$A,0)),1,FALSE))=FALSE,IF(SquadExport!AT24&lt;10,1,IF(SquadExport!AT24&lt;15,2,IF(SquadExport!AT24&lt;=20,3,""))),0),"")</f>
        <v>0</v>
      </c>
      <c r="AR24" s="37">
        <f ca="1">IF($A24&gt;"",IF(ISERROR(HLOOKUP(AR$1,INDIRECT("Roles!$B$"&amp;MATCH($B24,Roles!$A:$A,0)&amp;":$AF$"&amp;MATCH($B24,Roles!$A:$A,0)),1,FALSE))=FALSE,IF(SquadExport!AU24&lt;10,1,IF(SquadExport!AU24&lt;15,2,IF(SquadExport!AU24&lt;=20,3,""))),0),"")</f>
        <v>0</v>
      </c>
      <c r="AS24" s="37">
        <f ca="1">IF($A24&gt;"",IF(ISERROR(HLOOKUP(AS$1,INDIRECT("Roles!$B$"&amp;MATCH($B24,Roles!$A:$A,0)&amp;":$AF$"&amp;MATCH($B24,Roles!$A:$A,0)),1,FALSE))=FALSE,IF(SquadExport!AV24&lt;10,1,IF(SquadExport!AV24&lt;15,2,IF(SquadExport!AV24&lt;=20,3,""))),0),"")</f>
        <v>0</v>
      </c>
      <c r="AT24" s="37">
        <f ca="1">IF($A24&gt;"",IF(ISERROR(HLOOKUP(AT$1,INDIRECT("Roles!$B$"&amp;MATCH($B24,Roles!$A:$A,0)&amp;":$AF$"&amp;MATCH($B24,Roles!$A:$A,0)),1,FALSE))=FALSE,IF(SquadExport!AW24&lt;10,1,IF(SquadExport!AW24&lt;15,2,IF(SquadExport!AW24&lt;=20,3,""))),0),"")</f>
        <v>0</v>
      </c>
      <c r="AU24" s="37">
        <f ca="1">IF($A24&gt;"",IF(ISERROR(HLOOKUP(AU$1,INDIRECT("Roles!$B$"&amp;MATCH($B24,Roles!$A:$A,0)&amp;":$AF$"&amp;MATCH($B24,Roles!$A:$A,0)),1,FALSE))=FALSE,IF(SquadExport!AX24&lt;10,1,IF(SquadExport!AX24&lt;15,2,IF(SquadExport!AX24&lt;=20,3,""))),0),"")</f>
        <v>0</v>
      </c>
      <c r="AV24" s="37">
        <f ca="1">IF($A24&gt;"",IF(ISERROR(HLOOKUP(AV$1,INDIRECT("Roles!$B$"&amp;MATCH($B24,Roles!$A:$A,0)&amp;":$AF$"&amp;MATCH($B24,Roles!$A:$A,0)),1,FALSE))=FALSE,IF(SquadExport!AY24&lt;10,1,IF(SquadExport!AY24&lt;15,2,IF(SquadExport!AY24&lt;=20,3,""))),0),"")</f>
        <v>0</v>
      </c>
      <c r="AW24" s="37">
        <f ca="1">IF($A24&gt;"",IF(ISERROR(HLOOKUP(AW$1,INDIRECT("Roles!$B$"&amp;MATCH($B24,Roles!$A:$A,0)&amp;":$AF$"&amp;MATCH($B24,Roles!$A:$A,0)),1,FALSE))=FALSE,IF(SquadExport!AZ24&lt;10,1,IF(SquadExport!AZ24&lt;15,2,IF(SquadExport!AZ24&lt;=20,3,""))),0),"")</f>
        <v>0</v>
      </c>
      <c r="AX24" s="37">
        <f ca="1">IF($A24&gt;"",IF(ISERROR(HLOOKUP(AX$1,INDIRECT("Roles!$B$"&amp;MATCH($B24,Roles!$A:$A,0)&amp;":$AF$"&amp;MATCH($B24,Roles!$A:$A,0)),1,FALSE))=FALSE,IF(SquadExport!BA24&lt;10,1,IF(SquadExport!BA24&lt;15,2,IF(SquadExport!BA24&lt;=20,3,""))),0),"")</f>
        <v>0</v>
      </c>
      <c r="AY24" s="30" t="str" cm="1">
        <f t="array" aca="1" ref="AY24:CS24" ca="1">IF($D24:$AX24=1,D$1:AX$1,"")</f>
        <v/>
      </c>
      <c r="AZ24" s="30" t="str">
        <f ca="1"/>
        <v/>
      </c>
      <c r="BA24" s="30" t="str">
        <f ca="1"/>
        <v/>
      </c>
      <c r="BB24" s="30" t="str">
        <f ca="1"/>
        <v/>
      </c>
      <c r="BC24" s="30" t="str">
        <f ca="1"/>
        <v/>
      </c>
      <c r="BD24" s="30" t="str">
        <f ca="1"/>
        <v/>
      </c>
      <c r="BE24" s="30" t="str">
        <f ca="1"/>
        <v/>
      </c>
      <c r="BF24" s="30" t="str">
        <f ca="1"/>
        <v/>
      </c>
      <c r="BG24" s="30" t="str">
        <f ca="1"/>
        <v/>
      </c>
      <c r="BH24" s="30" t="str">
        <f ca="1"/>
        <v/>
      </c>
      <c r="BI24" s="30" t="str">
        <f ca="1"/>
        <v/>
      </c>
      <c r="BJ24" s="30" t="str">
        <f ca="1"/>
        <v/>
      </c>
      <c r="BK24" s="30" t="str">
        <f ca="1"/>
        <v/>
      </c>
      <c r="BL24" s="30" t="str">
        <f ca="1"/>
        <v>Tec</v>
      </c>
      <c r="BM24" s="30" t="str">
        <f ca="1"/>
        <v/>
      </c>
      <c r="BN24" s="30" t="str">
        <f ca="1"/>
        <v>Ant</v>
      </c>
      <c r="BO24" s="30" t="str">
        <f ca="1"/>
        <v/>
      </c>
      <c r="BP24" s="30" t="str">
        <f ca="1"/>
        <v>Cmp</v>
      </c>
      <c r="BQ24" s="30" t="str">
        <f ca="1"/>
        <v/>
      </c>
      <c r="BR24" s="30" t="str">
        <f ca="1"/>
        <v/>
      </c>
      <c r="BS24" s="30" t="str">
        <f ca="1"/>
        <v/>
      </c>
      <c r="BT24" s="30" t="str">
        <f ca="1"/>
        <v>Fla</v>
      </c>
      <c r="BU24" s="30" t="str">
        <f ca="1"/>
        <v/>
      </c>
      <c r="BV24" s="30" t="str">
        <f ca="1"/>
        <v>OtB</v>
      </c>
      <c r="BW24" s="30" t="str">
        <f ca="1"/>
        <v/>
      </c>
      <c r="BX24" s="30" t="str">
        <f ca="1"/>
        <v/>
      </c>
      <c r="BY24" s="30" t="str">
        <f ca="1"/>
        <v/>
      </c>
      <c r="BZ24" s="30" t="str">
        <f ca="1"/>
        <v/>
      </c>
      <c r="CA24" s="30" t="str">
        <f ca="1"/>
        <v/>
      </c>
      <c r="CB24" s="30" t="str">
        <f ca="1"/>
        <v/>
      </c>
      <c r="CC24" s="30" t="str">
        <f ca="1"/>
        <v>Bal</v>
      </c>
      <c r="CD24" s="30" t="str">
        <f ca="1"/>
        <v/>
      </c>
      <c r="CE24" s="30" t="str">
        <f ca="1"/>
        <v/>
      </c>
      <c r="CF24" s="30" t="str">
        <f ca="1"/>
        <v/>
      </c>
      <c r="CG24" s="30" t="str">
        <f ca="1"/>
        <v/>
      </c>
      <c r="CH24" s="30" t="str">
        <f ca="1"/>
        <v/>
      </c>
      <c r="CI24" s="30" t="str">
        <f ca="1"/>
        <v/>
      </c>
      <c r="CJ24" s="30" t="str">
        <f ca="1"/>
        <v/>
      </c>
      <c r="CK24" s="30" t="str">
        <f ca="1"/>
        <v/>
      </c>
      <c r="CL24" s="30" t="str">
        <f ca="1"/>
        <v/>
      </c>
      <c r="CM24" s="30" t="str">
        <f ca="1"/>
        <v/>
      </c>
      <c r="CN24" s="30" t="str">
        <f ca="1"/>
        <v/>
      </c>
      <c r="CO24" s="30" t="str">
        <f ca="1"/>
        <v/>
      </c>
      <c r="CP24" s="30" t="str">
        <f ca="1"/>
        <v/>
      </c>
      <c r="CQ24" s="30" t="str">
        <f ca="1"/>
        <v/>
      </c>
      <c r="CR24" s="30" t="str">
        <f ca="1"/>
        <v/>
      </c>
      <c r="CS24" s="30" t="str">
        <f ca="1"/>
        <v/>
      </c>
      <c r="CT24" s="31" cm="1">
        <f t="array" aca="1" ref="CT24" ca="1">SUMPRODUCT(COUNTIF($AY24:$CS24,Training!$C$3:$E$3))</f>
        <v>0</v>
      </c>
      <c r="CU24" s="31" cm="1">
        <f t="array" aca="1" ref="CU24" ca="1">SUMPRODUCT(COUNTIF($AY24:$CS24,Training!$C$4:$E$4))</f>
        <v>0</v>
      </c>
      <c r="CV24" s="31" cm="1">
        <f t="array" aca="1" ref="CV24" ca="1">SUMPRODUCT(COUNTIF($AY24:$CS24,Training!$C$5:$E$5))</f>
        <v>2</v>
      </c>
      <c r="CW24" s="31" cm="1">
        <f t="array" aca="1" ref="CW24" ca="1">SUMPRODUCT(COUNTIF($AY24:$CS24,Training!$C$6:$E$6))</f>
        <v>1</v>
      </c>
      <c r="CX24" s="31" cm="1">
        <f t="array" aca="1" ref="CX24" ca="1">SUMPRODUCT(COUNTIF($AY24:$CS24,Training!$C$7:$E$7))</f>
        <v>1</v>
      </c>
      <c r="CY24" s="31" cm="1">
        <f t="array" aca="1" ref="CY24" ca="1">SUMPRODUCT(COUNTIF($AY24:$CS24,Training!$C$8:$E$8))</f>
        <v>1</v>
      </c>
      <c r="CZ24" s="31" cm="1">
        <f t="array" aca="1" ref="CZ24" ca="1">SUMPRODUCT(COUNTIF($AY24:$CS24,Training!$C$9:$E$9))</f>
        <v>1</v>
      </c>
      <c r="DA24" s="31" cm="1">
        <f t="array" aca="1" ref="DA24" ca="1">SUMPRODUCT(COUNTIF($AY24:$CS24,Training!$C$10:$E$10))</f>
        <v>1</v>
      </c>
      <c r="DB24" s="31" cm="1">
        <f t="array" aca="1" ref="DB24" ca="1">SUMPRODUCT(COUNTIF($AY24:$CS24,Training!$C$11:$E$11))</f>
        <v>0</v>
      </c>
      <c r="DC24" s="31" cm="1">
        <f t="array" aca="1" ref="DC24" ca="1">SUMPRODUCT(COUNTIF($AY24:$CS24,Training!$C$2:$E$2))</f>
        <v>0</v>
      </c>
      <c r="DD24" s="31" cm="1">
        <f t="array" aca="1" ref="DD24" ca="1">SUMPRODUCT(COUNTIF($AY24:$CS24,Training!#REF!))</f>
        <v>0</v>
      </c>
      <c r="DE24" s="31" cm="1">
        <f t="array" aca="1" ref="DE24" ca="1">SUMPRODUCT(COUNTIF($AY24:$CS24,Training!$C$12:$E$12))</f>
        <v>1</v>
      </c>
      <c r="DF24" s="31" cm="1">
        <f t="array" aca="1" ref="DF24" ca="1">SUMPRODUCT(COUNTIF($AY24:$CS24,Training!$C$13:$E$13))</f>
        <v>0</v>
      </c>
      <c r="DG24" s="31" cm="1">
        <f t="array" aca="1" ref="DG24" ca="1">SUMPRODUCT(COUNTIF($AY24:$CS24,Training!$C$14:$E$14))</f>
        <v>2</v>
      </c>
      <c r="DH24" s="31" cm="1">
        <f t="array" aca="1" ref="DH24" ca="1">SUMPRODUCT(COUNTIF($AY24:$CS24,Training!$C$15:$E$15))</f>
        <v>0</v>
      </c>
      <c r="DI24" s="31" cm="1">
        <f t="array" aca="1" ref="DI24" ca="1">SUMPRODUCT(COUNTIF($AY24:$CS24,Training!$C$16:$E$16))</f>
        <v>0</v>
      </c>
      <c r="DJ24" s="30" t="str" cm="1">
        <f t="array" aca="1" ref="DJ24" ca="1">IF(COUNTIF(D24:AX24,1)=0,IF($D24:$AX24=2,D$1:AX$1,""),"")</f>
        <v/>
      </c>
      <c r="FE24" s="31" cm="1">
        <f t="array" aca="1" ref="FE24" ca="1">SUMPRODUCT(COUNTIF($DJ24:$FD24,Training!$C$3:$E$3))</f>
        <v>0</v>
      </c>
      <c r="FF24" s="31" cm="1">
        <f t="array" aca="1" ref="FF24" ca="1">SUMPRODUCT(COUNTIF($DJ24:$FD24,Training!$C$4:$E$4))</f>
        <v>0</v>
      </c>
      <c r="FG24" s="31" cm="1">
        <f t="array" aca="1" ref="FG24" ca="1">SUMPRODUCT(COUNTIF($DJ24:$FD24,Training!$C$5:$E$5))</f>
        <v>0</v>
      </c>
      <c r="FH24" s="31" cm="1">
        <f t="array" aca="1" ref="FH24" ca="1">SUMPRODUCT(COUNTIF($DJ24:$FD24,Training!$C$6:$E$6))</f>
        <v>0</v>
      </c>
      <c r="FI24" s="31" cm="1">
        <f t="array" aca="1" ref="FI24" ca="1">SUMPRODUCT(COUNTIF($DJ24:$FD24,Training!$C$7:$E$7))</f>
        <v>0</v>
      </c>
      <c r="FJ24" s="31" cm="1">
        <f t="array" aca="1" ref="FJ24" ca="1">SUMPRODUCT(COUNTIF($DJ24:$FD24,Training!$C$8:$E$8))</f>
        <v>0</v>
      </c>
      <c r="FK24" s="31" cm="1">
        <f t="array" aca="1" ref="FK24" ca="1">SUMPRODUCT(COUNTIF($DJ24:$FD24,Training!$C$9:$E$9))</f>
        <v>0</v>
      </c>
      <c r="FL24" s="31" cm="1">
        <f t="array" aca="1" ref="FL24" ca="1">SUMPRODUCT(COUNTIF($DJ24:$FD24,Training!$C$10:$E$10))</f>
        <v>0</v>
      </c>
      <c r="FM24" s="31" cm="1">
        <f t="array" aca="1" ref="FM24" ca="1">SUMPRODUCT(COUNTIF($DJ24:$FD24,Training!$C$11:$E$11))</f>
        <v>0</v>
      </c>
      <c r="FN24" s="31" cm="1">
        <f t="array" aca="1" ref="FN24" ca="1">SUMPRODUCT(COUNTIF($DJ24:$FD24,Training!$C$2:$E$2))</f>
        <v>0</v>
      </c>
      <c r="FO24" s="31" cm="1">
        <f t="array" aca="1" ref="FO24" ca="1">SUMPRODUCT(COUNTIF($DJ24:$FD24,Training!#REF!))</f>
        <v>0</v>
      </c>
      <c r="FP24" s="31" cm="1">
        <f t="array" aca="1" ref="FP24" ca="1">SUMPRODUCT(COUNTIF($DJ24:$FD24,Training!$C$12:$E$12))</f>
        <v>0</v>
      </c>
      <c r="FQ24" s="31" cm="1">
        <f t="array" aca="1" ref="FQ24" ca="1">SUMPRODUCT(COUNTIF($DJ24:$FD24,Training!$C$13:$E$13))</f>
        <v>0</v>
      </c>
      <c r="FR24" s="31" cm="1">
        <f t="array" aca="1" ref="FR24" ca="1">SUMPRODUCT(COUNTIF($DJ24:$FD24,Training!$C$14:$E$14))</f>
        <v>0</v>
      </c>
      <c r="FS24" s="31" cm="1">
        <f t="array" aca="1" ref="FS24" ca="1">SUMPRODUCT(COUNTIF($DJ24:$FD24,Training!$C$15:$E$15))</f>
        <v>0</v>
      </c>
      <c r="FT24" s="31" cm="1">
        <f t="array" aca="1" ref="FT24" ca="1">SUMPRODUCT(COUNTIF($DJ24:$FD24,Training!$C$16:$E$16))</f>
        <v>0</v>
      </c>
    </row>
    <row r="25" spans="1:176" x14ac:dyDescent="0.25">
      <c r="A25" s="32" t="str">
        <f>IF(WeightedParse!A25&gt;"",WeightedParse!A25,"")</f>
        <v>Carlton Ubaezuonu</v>
      </c>
      <c r="B25" s="49" t="str">
        <f>IF('Weighted Summary'!A25&gt;"",'Weighted Summary'!F25,"")</f>
        <v>W</v>
      </c>
      <c r="C25" s="39" t="str">
        <f t="shared" ca="1" si="0"/>
        <v>Endurance</v>
      </c>
      <c r="D25" s="37">
        <f ca="1">IF($A25&gt;"",IF(ISERROR(HLOOKUP(D$1,INDIRECT("Roles!$B$"&amp;MATCH($B25,Roles!$A:$A,0)&amp;":$AF$"&amp;MATCH($B25,Roles!$A:$A,0)),1,FALSE))=FALSE,IF(SquadExport!G25&lt;10,1,IF(SquadExport!G25&lt;15,2,IF(SquadExport!G25&lt;=20,3,""))),0),"")</f>
        <v>0</v>
      </c>
      <c r="E25" s="37">
        <f ca="1">IF($A25&gt;"",IF(ISERROR(HLOOKUP(E$1,INDIRECT("Roles!$B$"&amp;MATCH($B25,Roles!$A:$A,0)&amp;":$AF$"&amp;MATCH($B25,Roles!$A:$A,0)),1,FALSE))=FALSE,IF(SquadExport!H25&lt;10,1,IF(SquadExport!H25&lt;15,2,IF(SquadExport!H25&lt;=20,3,""))),0),"")</f>
        <v>1</v>
      </c>
      <c r="F25" s="37">
        <f ca="1">IF($A25&gt;"",IF(ISERROR(HLOOKUP(F$1,INDIRECT("Roles!$B$"&amp;MATCH($B25,Roles!$A:$A,0)&amp;":$AF$"&amp;MATCH($B25,Roles!$A:$A,0)),1,FALSE))=FALSE,IF(SquadExport!I25&lt;10,1,IF(SquadExport!I25&lt;15,2,IF(SquadExport!I25&lt;=20,3,""))),0),"")</f>
        <v>2</v>
      </c>
      <c r="G25" s="37">
        <f ca="1">IF($A25&gt;"",IF(ISERROR(HLOOKUP(G$1,INDIRECT("Roles!$B$"&amp;MATCH($B25,Roles!$A:$A,0)&amp;":$AF$"&amp;MATCH($B25,Roles!$A:$A,0)),1,FALSE))=FALSE,IF(SquadExport!J25&lt;10,1,IF(SquadExport!J25&lt;15,2,IF(SquadExport!J25&lt;=20,3,""))),0),"")</f>
        <v>0</v>
      </c>
      <c r="H25" s="37">
        <f ca="1">IF($A25&gt;"",IF(ISERROR(HLOOKUP(H$1,INDIRECT("Roles!$B$"&amp;MATCH($B25,Roles!$A:$A,0)&amp;":$AF$"&amp;MATCH($B25,Roles!$A:$A,0)),1,FALSE))=FALSE,IF(SquadExport!K25&lt;10,1,IF(SquadExport!K25&lt;15,2,IF(SquadExport!K25&lt;=20,3,""))),0),"")</f>
        <v>1</v>
      </c>
      <c r="I25" s="37">
        <f ca="1">IF($A25&gt;"",IF(ISERROR(HLOOKUP(I$1,INDIRECT("Roles!$B$"&amp;MATCH($B25,Roles!$A:$A,0)&amp;":$AF$"&amp;MATCH($B25,Roles!$A:$A,0)),1,FALSE))=FALSE,IF(SquadExport!L25&lt;10,1,IF(SquadExport!L25&lt;15,2,IF(SquadExport!L25&lt;=20,3,""))),0),"")</f>
        <v>0</v>
      </c>
      <c r="J25" s="37">
        <f ca="1">IF($A25&gt;"",IF(ISERROR(HLOOKUP(J$1,INDIRECT("Roles!$B$"&amp;MATCH($B25,Roles!$A:$A,0)&amp;":$AF$"&amp;MATCH($B25,Roles!$A:$A,0)),1,FALSE))=FALSE,IF(SquadExport!M25&lt;10,1,IF(SquadExport!M25&lt;15,2,IF(SquadExport!M25&lt;=20,3,""))),0),"")</f>
        <v>0</v>
      </c>
      <c r="K25" s="37">
        <f ca="1">IF($A25&gt;"",IF(ISERROR(HLOOKUP(K$1,INDIRECT("Roles!$B$"&amp;MATCH($B25,Roles!$A:$A,0)&amp;":$AF$"&amp;MATCH($B25,Roles!$A:$A,0)),1,FALSE))=FALSE,IF(SquadExport!N25&lt;10,1,IF(SquadExport!N25&lt;15,2,IF(SquadExport!N25&lt;=20,3,""))),0),"")</f>
        <v>0</v>
      </c>
      <c r="L25" s="37">
        <f ca="1">IF($A25&gt;"",IF(ISERROR(HLOOKUP(L$1,INDIRECT("Roles!$B$"&amp;MATCH($B25,Roles!$A:$A,0)&amp;":$AF$"&amp;MATCH($B25,Roles!$A:$A,0)),1,FALSE))=FALSE,IF(SquadExport!O25&lt;10,1,IF(SquadExport!O25&lt;15,2,IF(SquadExport!O25&lt;=20,3,""))),0),"")</f>
        <v>0</v>
      </c>
      <c r="M25" s="37">
        <f ca="1">IF($A25&gt;"",IF(ISERROR(HLOOKUP(M$1,INDIRECT("Roles!$B$"&amp;MATCH($B25,Roles!$A:$A,0)&amp;":$AF$"&amp;MATCH($B25,Roles!$A:$A,0)),1,FALSE))=FALSE,IF(SquadExport!P25&lt;10,1,IF(SquadExport!P25&lt;15,2,IF(SquadExport!P25&lt;=20,3,""))),0),"")</f>
        <v>0</v>
      </c>
      <c r="N25" s="37">
        <f ca="1">IF($A25&gt;"",IF(ISERROR(HLOOKUP(N$1,INDIRECT("Roles!$B$"&amp;MATCH($B25,Roles!$A:$A,0)&amp;":$AF$"&amp;MATCH($B25,Roles!$A:$A,0)),1,FALSE))=FALSE,IF(SquadExport!Q25&lt;10,1,IF(SquadExport!Q25&lt;15,2,IF(SquadExport!Q25&lt;=20,3,""))),0),"")</f>
        <v>1</v>
      </c>
      <c r="O25" s="37">
        <f ca="1">IF($A25&gt;"",IF(ISERROR(HLOOKUP(O$1,INDIRECT("Roles!$B$"&amp;MATCH($B25,Roles!$A:$A,0)&amp;":$AF$"&amp;MATCH($B25,Roles!$A:$A,0)),1,FALSE))=FALSE,IF(SquadExport!R25&lt;10,1,IF(SquadExport!R25&lt;15,2,IF(SquadExport!R25&lt;=20,3,""))),0),"")</f>
        <v>0</v>
      </c>
      <c r="P25" s="37">
        <f ca="1">IF($A25&gt;"",IF(ISERROR(HLOOKUP(P$1,INDIRECT("Roles!$B$"&amp;MATCH($B25,Roles!$A:$A,0)&amp;":$AF$"&amp;MATCH($B25,Roles!$A:$A,0)),1,FALSE))=FALSE,IF(SquadExport!S25&lt;10,1,IF(SquadExport!S25&lt;15,2,IF(SquadExport!S25&lt;=20,3,""))),0),"")</f>
        <v>0</v>
      </c>
      <c r="Q25" s="37">
        <f ca="1">IF($A25&gt;"",IF(ISERROR(HLOOKUP(Q$1,INDIRECT("Roles!$B$"&amp;MATCH($B25,Roles!$A:$A,0)&amp;":$AF$"&amp;MATCH($B25,Roles!$A:$A,0)),1,FALSE))=FALSE,IF(SquadExport!T25&lt;10,1,IF(SquadExport!T25&lt;15,2,IF(SquadExport!T25&lt;=20,3,""))),0),"")</f>
        <v>1</v>
      </c>
      <c r="R25" s="37">
        <f ca="1">IF($A25&gt;"",IF(ISERROR(HLOOKUP(R$1,INDIRECT("Roles!$B$"&amp;MATCH($B25,Roles!$A:$A,0)&amp;":$AF$"&amp;MATCH($B25,Roles!$A:$A,0)),1,FALSE))=FALSE,IF(SquadExport!U25&lt;10,1,IF(SquadExport!U25&lt;15,2,IF(SquadExport!U25&lt;=20,3,""))),0),"")</f>
        <v>0</v>
      </c>
      <c r="S25" s="37">
        <f ca="1">IF($A25&gt;"",IF(ISERROR(HLOOKUP(S$1,INDIRECT("Roles!$B$"&amp;MATCH($B25,Roles!$A:$A,0)&amp;":$AF$"&amp;MATCH($B25,Roles!$A:$A,0)),1,FALSE))=FALSE,IF(SquadExport!V25&lt;10,1,IF(SquadExport!V25&lt;15,2,IF(SquadExport!V25&lt;=20,3,""))),0),"")</f>
        <v>1</v>
      </c>
      <c r="T25" s="37">
        <f ca="1">IF($A25&gt;"",IF(ISERROR(HLOOKUP(T$1,INDIRECT("Roles!$B$"&amp;MATCH($B25,Roles!$A:$A,0)&amp;":$AF$"&amp;MATCH($B25,Roles!$A:$A,0)),1,FALSE))=FALSE,IF(SquadExport!W25&lt;10,1,IF(SquadExport!W25&lt;15,2,IF(SquadExport!W25&lt;=20,3,""))),0),"")</f>
        <v>0</v>
      </c>
      <c r="U25" s="37">
        <f ca="1">IF($A25&gt;"",IF(ISERROR(HLOOKUP(U$1,INDIRECT("Roles!$B$"&amp;MATCH($B25,Roles!$A:$A,0)&amp;":$AF$"&amp;MATCH($B25,Roles!$A:$A,0)),1,FALSE))=FALSE,IF(SquadExport!X25&lt;10,1,IF(SquadExport!X25&lt;15,2,IF(SquadExport!X25&lt;=20,3,""))),0),"")</f>
        <v>0</v>
      </c>
      <c r="V25" s="37">
        <f ca="1">IF($A25&gt;"",IF(ISERROR(HLOOKUP(V$1,INDIRECT("Roles!$B$"&amp;MATCH($B25,Roles!$A:$A,0)&amp;":$AF$"&amp;MATCH($B25,Roles!$A:$A,0)),1,FALSE))=FALSE,IF(SquadExport!Y25&lt;10,1,IF(SquadExport!Y25&lt;15,2,IF(SquadExport!Y25&lt;=20,3,""))),0),"")</f>
        <v>0</v>
      </c>
      <c r="W25" s="37">
        <f ca="1">IF($A25&gt;"",IF(ISERROR(HLOOKUP(W$1,INDIRECT("Roles!$B$"&amp;MATCH($B25,Roles!$A:$A,0)&amp;":$AF$"&amp;MATCH($B25,Roles!$A:$A,0)),1,FALSE))=FALSE,IF(SquadExport!Z25&lt;10,1,IF(SquadExport!Z25&lt;15,2,IF(SquadExport!Z25&lt;=20,3,""))),0),"")</f>
        <v>0</v>
      </c>
      <c r="X25" s="37">
        <f ca="1">IF($A25&gt;"",IF(ISERROR(HLOOKUP(X$1,INDIRECT("Roles!$B$"&amp;MATCH($B25,Roles!$A:$A,0)&amp;":$AF$"&amp;MATCH($B25,Roles!$A:$A,0)),1,FALSE))=FALSE,IF(SquadExport!AA25&lt;10,1,IF(SquadExport!AA25&lt;15,2,IF(SquadExport!AA25&lt;=20,3,""))),0),"")</f>
        <v>0</v>
      </c>
      <c r="Y25" s="37">
        <f ca="1">IF($A25&gt;"",IF(ISERROR(HLOOKUP(Y$1,INDIRECT("Roles!$B$"&amp;MATCH($B25,Roles!$A:$A,0)&amp;":$AF$"&amp;MATCH($B25,Roles!$A:$A,0)),1,FALSE))=FALSE,IF(SquadExport!AB25&lt;10,1,IF(SquadExport!AB25&lt;15,2,IF(SquadExport!AB25&lt;=20,3,""))),0),"")</f>
        <v>2</v>
      </c>
      <c r="Z25" s="37">
        <f ca="1">IF($A25&gt;"",IF(ISERROR(HLOOKUP(Z$1,INDIRECT("Roles!$B$"&amp;MATCH($B25,Roles!$A:$A,0)&amp;":$AF$"&amp;MATCH($B25,Roles!$A:$A,0)),1,FALSE))=FALSE,IF(SquadExport!AC25&lt;10,1,IF(SquadExport!AC25&lt;15,2,IF(SquadExport!AC25&lt;=20,3,""))),0),"")</f>
        <v>0</v>
      </c>
      <c r="AA25" s="37">
        <f ca="1">IF($A25&gt;"",IF(ISERROR(HLOOKUP(AA$1,INDIRECT("Roles!$B$"&amp;MATCH($B25,Roles!$A:$A,0)&amp;":$AF$"&amp;MATCH($B25,Roles!$A:$A,0)),1,FALSE))=FALSE,IF(SquadExport!AD25&lt;10,1,IF(SquadExport!AD25&lt;15,2,IF(SquadExport!AD25&lt;=20,3,""))),0),"")</f>
        <v>1</v>
      </c>
      <c r="AB25" s="37">
        <f ca="1">IF($A25&gt;"",IF(ISERROR(HLOOKUP(AB$1,INDIRECT("Roles!$B$"&amp;MATCH($B25,Roles!$A:$A,0)&amp;":$AF$"&amp;MATCH($B25,Roles!$A:$A,0)),1,FALSE))=FALSE,IF(SquadExport!AE25&lt;10,1,IF(SquadExport!AE25&lt;15,2,IF(SquadExport!AE25&lt;=20,3,""))),0),"")</f>
        <v>0</v>
      </c>
      <c r="AC25" s="37">
        <f ca="1">IF($A25&gt;"",IF(ISERROR(HLOOKUP(AC$1,INDIRECT("Roles!$B$"&amp;MATCH($B25,Roles!$A:$A,0)&amp;":$AF$"&amp;MATCH($B25,Roles!$A:$A,0)),1,FALSE))=FALSE,IF(SquadExport!AF25&lt;10,1,IF(SquadExport!AF25&lt;15,2,IF(SquadExport!AF25&lt;=20,3,""))),0),"")</f>
        <v>0</v>
      </c>
      <c r="AD25" s="37">
        <f ca="1">IF($A25&gt;"",IF(ISERROR(HLOOKUP(AD$1,INDIRECT("Roles!$B$"&amp;MATCH($B25,Roles!$A:$A,0)&amp;":$AF$"&amp;MATCH($B25,Roles!$A:$A,0)),1,FALSE))=FALSE,IF(SquadExport!AG25&lt;10,1,IF(SquadExport!AG25&lt;15,2,IF(SquadExport!AG25&lt;=20,3,""))),0),"")</f>
        <v>0</v>
      </c>
      <c r="AE25" s="37">
        <f ca="1">IF($A25&gt;"",IF(ISERROR(HLOOKUP(AE$1,INDIRECT("Roles!$B$"&amp;MATCH($B25,Roles!$A:$A,0)&amp;":$AF$"&amp;MATCH($B25,Roles!$A:$A,0)),1,FALSE))=FALSE,IF(SquadExport!AH25&lt;10,1,IF(SquadExport!AH25&lt;15,2,IF(SquadExport!AH25&lt;=20,3,""))),0),"")</f>
        <v>1</v>
      </c>
      <c r="AF25" s="37">
        <f ca="1">IF($A25&gt;"",IF(ISERROR(HLOOKUP(AF$1,INDIRECT("Roles!$B$"&amp;MATCH($B25,Roles!$A:$A,0)&amp;":$AF$"&amp;MATCH($B25,Roles!$A:$A,0)),1,FALSE))=FALSE,IF(SquadExport!AI25&lt;10,1,IF(SquadExport!AI25&lt;15,2,IF(SquadExport!AI25&lt;=20,3,""))),0),"")</f>
        <v>2</v>
      </c>
      <c r="AG25" s="37">
        <f ca="1">IF($A25&gt;"",IF(ISERROR(HLOOKUP(AG$1,INDIRECT("Roles!$B$"&amp;MATCH($B25,Roles!$A:$A,0)&amp;":$AF$"&amp;MATCH($B25,Roles!$A:$A,0)),1,FALSE))=FALSE,IF(SquadExport!AJ25&lt;10,1,IF(SquadExport!AJ25&lt;15,2,IF(SquadExport!AJ25&lt;=20,3,""))),0),"")</f>
        <v>2</v>
      </c>
      <c r="AH25" s="37">
        <f ca="1">IF($A25&gt;"",IF(ISERROR(HLOOKUP(AH$1,INDIRECT("Roles!$B$"&amp;MATCH($B25,Roles!$A:$A,0)&amp;":$AF$"&amp;MATCH($B25,Roles!$A:$A,0)),1,FALSE))=FALSE,IF(SquadExport!AK25&lt;10,1,IF(SquadExport!AK25&lt;15,2,IF(SquadExport!AK25&lt;=20,3,""))),0),"")</f>
        <v>0</v>
      </c>
      <c r="AI25" s="37">
        <f ca="1">IF($A25&gt;"",IF(ISERROR(HLOOKUP(AI$1,INDIRECT("Roles!$B$"&amp;MATCH($B25,Roles!$A:$A,0)&amp;":$AF$"&amp;MATCH($B25,Roles!$A:$A,0)),1,FALSE))=FALSE,IF(SquadExport!AL25&lt;10,1,IF(SquadExport!AL25&lt;15,2,IF(SquadExport!AL25&lt;=20,3,""))),0),"")</f>
        <v>0</v>
      </c>
      <c r="AJ25" s="37">
        <f ca="1">IF($A25&gt;"",IF(ISERROR(HLOOKUP(AJ$1,INDIRECT("Roles!$B$"&amp;MATCH($B25,Roles!$A:$A,0)&amp;":$AF$"&amp;MATCH($B25,Roles!$A:$A,0)),1,FALSE))=FALSE,IF(SquadExport!AM25&lt;10,1,IF(SquadExport!AM25&lt;15,2,IF(SquadExport!AM25&lt;=20,3,""))),0),"")</f>
        <v>0</v>
      </c>
      <c r="AK25" s="37">
        <f ca="1">IF($A25&gt;"",IF(ISERROR(HLOOKUP(AK$1,INDIRECT("Roles!$B$"&amp;MATCH($B25,Roles!$A:$A,0)&amp;":$AF$"&amp;MATCH($B25,Roles!$A:$A,0)),1,FALSE))=FALSE,IF(SquadExport!AN25&lt;10,1,IF(SquadExport!AN25&lt;15,2,IF(SquadExport!AN25&lt;=20,3,""))),0),"")</f>
        <v>2</v>
      </c>
      <c r="AL25" s="37">
        <f ca="1">IF($A25&gt;"",IF(ISERROR(HLOOKUP(AL$1,INDIRECT("Roles!$B$"&amp;MATCH($B25,Roles!$A:$A,0)&amp;":$AF$"&amp;MATCH($B25,Roles!$A:$A,0)),1,FALSE))=FALSE,IF(SquadExport!AO25&lt;10,1,IF(SquadExport!AO25&lt;15,2,IF(SquadExport!AO25&lt;=20,3,""))),0),"")</f>
        <v>1</v>
      </c>
      <c r="AM25" s="37">
        <f ca="1">IF($A25&gt;"",IF(ISERROR(HLOOKUP(AM$1,INDIRECT("Roles!$B$"&amp;MATCH($B25,Roles!$A:$A,0)&amp;":$AF$"&amp;MATCH($B25,Roles!$A:$A,0)),1,FALSE))=FALSE,IF(SquadExport!AP25&lt;10,1,IF(SquadExport!AP25&lt;15,2,IF(SquadExport!AP25&lt;=20,3,""))),0),"")</f>
        <v>0</v>
      </c>
      <c r="AN25" s="37">
        <f ca="1">IF($A25&gt;"",IF(ISERROR(HLOOKUP(AN$1,INDIRECT("Roles!$B$"&amp;MATCH($B25,Roles!$A:$A,0)&amp;":$AF$"&amp;MATCH($B25,Roles!$A:$A,0)),1,FALSE))=FALSE,IF(SquadExport!AQ25&lt;10,1,IF(SquadExport!AQ25&lt;15,2,IF(SquadExport!AQ25&lt;=20,3,""))),0),"")</f>
        <v>0</v>
      </c>
      <c r="AO25" s="37">
        <f ca="1">IF($A25&gt;"",IF(ISERROR(HLOOKUP(AO$1,INDIRECT("Roles!$B$"&amp;MATCH($B25,Roles!$A:$A,0)&amp;":$AF$"&amp;MATCH($B25,Roles!$A:$A,0)),1,FALSE))=FALSE,IF(SquadExport!AR25&lt;10,1,IF(SquadExport!AR25&lt;15,2,IF(SquadExport!AR25&lt;=20,3,""))),0),"")</f>
        <v>0</v>
      </c>
      <c r="AP25" s="37">
        <f ca="1">IF($A25&gt;"",IF(ISERROR(HLOOKUP(AP$1,INDIRECT("Roles!$B$"&amp;MATCH($B25,Roles!$A:$A,0)&amp;":$AF$"&amp;MATCH($B25,Roles!$A:$A,0)),1,FALSE))=FALSE,IF(SquadExport!AS25&lt;10,1,IF(SquadExport!AS25&lt;15,2,IF(SquadExport!AS25&lt;=20,3,""))),0),"")</f>
        <v>0</v>
      </c>
      <c r="AQ25" s="37">
        <f ca="1">IF($A25&gt;"",IF(ISERROR(HLOOKUP(AQ$1,INDIRECT("Roles!$B$"&amp;MATCH($B25,Roles!$A:$A,0)&amp;":$AF$"&amp;MATCH($B25,Roles!$A:$A,0)),1,FALSE))=FALSE,IF(SquadExport!AT25&lt;10,1,IF(SquadExport!AT25&lt;15,2,IF(SquadExport!AT25&lt;=20,3,""))),0),"")</f>
        <v>0</v>
      </c>
      <c r="AR25" s="37">
        <f ca="1">IF($A25&gt;"",IF(ISERROR(HLOOKUP(AR$1,INDIRECT("Roles!$B$"&amp;MATCH($B25,Roles!$A:$A,0)&amp;":$AF$"&amp;MATCH($B25,Roles!$A:$A,0)),1,FALSE))=FALSE,IF(SquadExport!AU25&lt;10,1,IF(SquadExport!AU25&lt;15,2,IF(SquadExport!AU25&lt;=20,3,""))),0),"")</f>
        <v>0</v>
      </c>
      <c r="AS25" s="37">
        <f ca="1">IF($A25&gt;"",IF(ISERROR(HLOOKUP(AS$1,INDIRECT("Roles!$B$"&amp;MATCH($B25,Roles!$A:$A,0)&amp;":$AF$"&amp;MATCH($B25,Roles!$A:$A,0)),1,FALSE))=FALSE,IF(SquadExport!AV25&lt;10,1,IF(SquadExport!AV25&lt;15,2,IF(SquadExport!AV25&lt;=20,3,""))),0),"")</f>
        <v>0</v>
      </c>
      <c r="AT25" s="37">
        <f ca="1">IF($A25&gt;"",IF(ISERROR(HLOOKUP(AT$1,INDIRECT("Roles!$B$"&amp;MATCH($B25,Roles!$A:$A,0)&amp;":$AF$"&amp;MATCH($B25,Roles!$A:$A,0)),1,FALSE))=FALSE,IF(SquadExport!AW25&lt;10,1,IF(SquadExport!AW25&lt;15,2,IF(SquadExport!AW25&lt;=20,3,""))),0),"")</f>
        <v>0</v>
      </c>
      <c r="AU25" s="37">
        <f ca="1">IF($A25&gt;"",IF(ISERROR(HLOOKUP(AU$1,INDIRECT("Roles!$B$"&amp;MATCH($B25,Roles!$A:$A,0)&amp;":$AF$"&amp;MATCH($B25,Roles!$A:$A,0)),1,FALSE))=FALSE,IF(SquadExport!AX25&lt;10,1,IF(SquadExport!AX25&lt;15,2,IF(SquadExport!AX25&lt;=20,3,""))),0),"")</f>
        <v>0</v>
      </c>
      <c r="AV25" s="37">
        <f ca="1">IF($A25&gt;"",IF(ISERROR(HLOOKUP(AV$1,INDIRECT("Roles!$B$"&amp;MATCH($B25,Roles!$A:$A,0)&amp;":$AF$"&amp;MATCH($B25,Roles!$A:$A,0)),1,FALSE))=FALSE,IF(SquadExport!AY25&lt;10,1,IF(SquadExport!AY25&lt;15,2,IF(SquadExport!AY25&lt;=20,3,""))),0),"")</f>
        <v>0</v>
      </c>
      <c r="AW25" s="37">
        <f ca="1">IF($A25&gt;"",IF(ISERROR(HLOOKUP(AW$1,INDIRECT("Roles!$B$"&amp;MATCH($B25,Roles!$A:$A,0)&amp;":$AF$"&amp;MATCH($B25,Roles!$A:$A,0)),1,FALSE))=FALSE,IF(SquadExport!AZ25&lt;10,1,IF(SquadExport!AZ25&lt;15,2,IF(SquadExport!AZ25&lt;=20,3,""))),0),"")</f>
        <v>0</v>
      </c>
      <c r="AX25" s="37">
        <f ca="1">IF($A25&gt;"",IF(ISERROR(HLOOKUP(AX$1,INDIRECT("Roles!$B$"&amp;MATCH($B25,Roles!$A:$A,0)&amp;":$AF$"&amp;MATCH($B25,Roles!$A:$A,0)),1,FALSE))=FALSE,IF(SquadExport!BA25&lt;10,1,IF(SquadExport!BA25&lt;15,2,IF(SquadExport!BA25&lt;=20,3,""))),0),"")</f>
        <v>0</v>
      </c>
      <c r="AY25" s="30" t="str" cm="1">
        <f t="array" aca="1" ref="AY25:CS25" ca="1">IF($D25:$AX25=1,D$1:AX$1,"")</f>
        <v/>
      </c>
      <c r="AZ25" s="30" t="str">
        <f ca="1"/>
        <v>Cro</v>
      </c>
      <c r="BA25" s="30" t="str">
        <f ca="1"/>
        <v/>
      </c>
      <c r="BB25" s="30" t="str">
        <f ca="1"/>
        <v/>
      </c>
      <c r="BC25" s="30" t="str">
        <f ca="1"/>
        <v>Fir</v>
      </c>
      <c r="BD25" s="30" t="str">
        <f ca="1"/>
        <v/>
      </c>
      <c r="BE25" s="30" t="str">
        <f ca="1"/>
        <v/>
      </c>
      <c r="BF25" s="30" t="str">
        <f ca="1"/>
        <v/>
      </c>
      <c r="BG25" s="30" t="str">
        <f ca="1"/>
        <v/>
      </c>
      <c r="BH25" s="30" t="str">
        <f ca="1"/>
        <v/>
      </c>
      <c r="BI25" s="30" t="str">
        <f ca="1"/>
        <v>Pas</v>
      </c>
      <c r="BJ25" s="30" t="str">
        <f ca="1"/>
        <v/>
      </c>
      <c r="BK25" s="30" t="str">
        <f ca="1"/>
        <v/>
      </c>
      <c r="BL25" s="30" t="str">
        <f ca="1"/>
        <v>Tec</v>
      </c>
      <c r="BM25" s="30" t="str">
        <f ca="1"/>
        <v/>
      </c>
      <c r="BN25" s="30" t="str">
        <f ca="1"/>
        <v>Ant</v>
      </c>
      <c r="BO25" s="30" t="str">
        <f ca="1"/>
        <v/>
      </c>
      <c r="BP25" s="30" t="str">
        <f ca="1"/>
        <v/>
      </c>
      <c r="BQ25" s="30" t="str">
        <f ca="1"/>
        <v/>
      </c>
      <c r="BR25" s="30" t="str">
        <f ca="1"/>
        <v/>
      </c>
      <c r="BS25" s="30" t="str">
        <f ca="1"/>
        <v/>
      </c>
      <c r="BT25" s="30" t="str">
        <f ca="1"/>
        <v/>
      </c>
      <c r="BU25" s="30" t="str">
        <f ca="1"/>
        <v/>
      </c>
      <c r="BV25" s="30" t="str">
        <f ca="1"/>
        <v>OtB</v>
      </c>
      <c r="BW25" s="30" t="str">
        <f ca="1"/>
        <v/>
      </c>
      <c r="BX25" s="30" t="str">
        <f ca="1"/>
        <v/>
      </c>
      <c r="BY25" s="30" t="str">
        <f ca="1"/>
        <v/>
      </c>
      <c r="BZ25" s="30" t="str">
        <f ca="1"/>
        <v>Wor</v>
      </c>
      <c r="CA25" s="30" t="str">
        <f ca="1"/>
        <v/>
      </c>
      <c r="CB25" s="30" t="str">
        <f ca="1"/>
        <v/>
      </c>
      <c r="CC25" s="30" t="str">
        <f ca="1"/>
        <v/>
      </c>
      <c r="CD25" s="30" t="str">
        <f ca="1"/>
        <v/>
      </c>
      <c r="CE25" s="30" t="str">
        <f ca="1"/>
        <v/>
      </c>
      <c r="CF25" s="30" t="str">
        <f ca="1"/>
        <v/>
      </c>
      <c r="CG25" s="30" t="str">
        <f ca="1"/>
        <v>Sta</v>
      </c>
      <c r="CH25" s="30" t="str">
        <f ca="1"/>
        <v/>
      </c>
      <c r="CI25" s="30" t="str">
        <f ca="1"/>
        <v/>
      </c>
      <c r="CJ25" s="30" t="str">
        <f ca="1"/>
        <v/>
      </c>
      <c r="CK25" s="30" t="str">
        <f ca="1"/>
        <v/>
      </c>
      <c r="CL25" s="30" t="str">
        <f ca="1"/>
        <v/>
      </c>
      <c r="CM25" s="30" t="str">
        <f ca="1"/>
        <v/>
      </c>
      <c r="CN25" s="30" t="str">
        <f ca="1"/>
        <v/>
      </c>
      <c r="CO25" s="30" t="str">
        <f ca="1"/>
        <v/>
      </c>
      <c r="CP25" s="30" t="str">
        <f ca="1"/>
        <v/>
      </c>
      <c r="CQ25" s="30" t="str">
        <f ca="1"/>
        <v/>
      </c>
      <c r="CR25" s="30" t="str">
        <f ca="1"/>
        <v/>
      </c>
      <c r="CS25" s="30" t="str">
        <f ca="1"/>
        <v/>
      </c>
      <c r="CT25" s="31" cm="1">
        <f t="array" aca="1" ref="CT25" ca="1">SUMPRODUCT(COUNTIF($AY25:$CS25,Training!$C$3:$E$3))</f>
        <v>2</v>
      </c>
      <c r="CU25" s="31" cm="1">
        <f t="array" aca="1" ref="CU25" ca="1">SUMPRODUCT(COUNTIF($AY25:$CS25,Training!$C$4:$E$4))</f>
        <v>0</v>
      </c>
      <c r="CV25" s="31" cm="1">
        <f t="array" aca="1" ref="CV25" ca="1">SUMPRODUCT(COUNTIF($AY25:$CS25,Training!$C$5:$E$5))</f>
        <v>2</v>
      </c>
      <c r="CW25" s="31" cm="1">
        <f t="array" aca="1" ref="CW25" ca="1">SUMPRODUCT(COUNTIF($AY25:$CS25,Training!$C$6:$E$6))</f>
        <v>0</v>
      </c>
      <c r="CX25" s="31" cm="1">
        <f t="array" aca="1" ref="CX25" ca="1">SUMPRODUCT(COUNTIF($AY25:$CS25,Training!$C$7:$E$7))</f>
        <v>1</v>
      </c>
      <c r="CY25" s="31" cm="1">
        <f t="array" aca="1" ref="CY25" ca="1">SUMPRODUCT(COUNTIF($AY25:$CS25,Training!$C$8:$E$8))</f>
        <v>2</v>
      </c>
      <c r="CZ25" s="31" cm="1">
        <f t="array" aca="1" ref="CZ25" ca="1">SUMPRODUCT(COUNTIF($AY25:$CS25,Training!$C$9:$E$9))</f>
        <v>2</v>
      </c>
      <c r="DA25" s="31" cm="1">
        <f t="array" aca="1" ref="DA25" ca="1">SUMPRODUCT(COUNTIF($AY25:$CS25,Training!$C$10:$E$10))</f>
        <v>2</v>
      </c>
      <c r="DB25" s="31" cm="1">
        <f t="array" aca="1" ref="DB25" ca="1">SUMPRODUCT(COUNTIF($AY25:$CS25,Training!$C$11:$E$11))</f>
        <v>0</v>
      </c>
      <c r="DC25" s="31" cm="1">
        <f t="array" aca="1" ref="DC25" ca="1">SUMPRODUCT(COUNTIF($AY25:$CS25,Training!$C$2:$E$2))</f>
        <v>0</v>
      </c>
      <c r="DD25" s="31" cm="1">
        <f t="array" aca="1" ref="DD25" ca="1">SUMPRODUCT(COUNTIF($AY25:$CS25,Training!#REF!))</f>
        <v>0</v>
      </c>
      <c r="DE25" s="31" cm="1">
        <f t="array" aca="1" ref="DE25" ca="1">SUMPRODUCT(COUNTIF($AY25:$CS25,Training!$C$12:$E$12))</f>
        <v>1</v>
      </c>
      <c r="DF25" s="31" cm="1">
        <f t="array" aca="1" ref="DF25" ca="1">SUMPRODUCT(COUNTIF($AY25:$CS25,Training!$C$13:$E$13))</f>
        <v>0</v>
      </c>
      <c r="DG25" s="31" cm="1">
        <f t="array" aca="1" ref="DG25" ca="1">SUMPRODUCT(COUNTIF($AY25:$CS25,Training!$C$14:$E$14))</f>
        <v>1</v>
      </c>
      <c r="DH25" s="31" cm="1">
        <f t="array" aca="1" ref="DH25" ca="1">SUMPRODUCT(COUNTIF($AY25:$CS25,Training!$C$15:$E$15))</f>
        <v>0</v>
      </c>
      <c r="DI25" s="31" cm="1">
        <f t="array" aca="1" ref="DI25" ca="1">SUMPRODUCT(COUNTIF($AY25:$CS25,Training!$C$16:$E$16))</f>
        <v>0</v>
      </c>
      <c r="DJ25" s="30" t="str" cm="1">
        <f t="array" aca="1" ref="DJ25" ca="1">IF(COUNTIF(D25:AX25,1)=0,IF($D25:$AX25=2,D$1:AX$1,""),"")</f>
        <v/>
      </c>
      <c r="FE25" s="31" cm="1">
        <f t="array" aca="1" ref="FE25" ca="1">SUMPRODUCT(COUNTIF($DJ25:$FD25,Training!$C$3:$E$3))</f>
        <v>0</v>
      </c>
      <c r="FF25" s="31" cm="1">
        <f t="array" aca="1" ref="FF25" ca="1">SUMPRODUCT(COUNTIF($DJ25:$FD25,Training!$C$4:$E$4))</f>
        <v>0</v>
      </c>
      <c r="FG25" s="31" cm="1">
        <f t="array" aca="1" ref="FG25" ca="1">SUMPRODUCT(COUNTIF($DJ25:$FD25,Training!$C$5:$E$5))</f>
        <v>0</v>
      </c>
      <c r="FH25" s="31" cm="1">
        <f t="array" aca="1" ref="FH25" ca="1">SUMPRODUCT(COUNTIF($DJ25:$FD25,Training!$C$6:$E$6))</f>
        <v>0</v>
      </c>
      <c r="FI25" s="31" cm="1">
        <f t="array" aca="1" ref="FI25" ca="1">SUMPRODUCT(COUNTIF($DJ25:$FD25,Training!$C$7:$E$7))</f>
        <v>0</v>
      </c>
      <c r="FJ25" s="31" cm="1">
        <f t="array" aca="1" ref="FJ25" ca="1">SUMPRODUCT(COUNTIF($DJ25:$FD25,Training!$C$8:$E$8))</f>
        <v>0</v>
      </c>
      <c r="FK25" s="31" cm="1">
        <f t="array" aca="1" ref="FK25" ca="1">SUMPRODUCT(COUNTIF($DJ25:$FD25,Training!$C$9:$E$9))</f>
        <v>0</v>
      </c>
      <c r="FL25" s="31" cm="1">
        <f t="array" aca="1" ref="FL25" ca="1">SUMPRODUCT(COUNTIF($DJ25:$FD25,Training!$C$10:$E$10))</f>
        <v>0</v>
      </c>
      <c r="FM25" s="31" cm="1">
        <f t="array" aca="1" ref="FM25" ca="1">SUMPRODUCT(COUNTIF($DJ25:$FD25,Training!$C$11:$E$11))</f>
        <v>0</v>
      </c>
      <c r="FN25" s="31" cm="1">
        <f t="array" aca="1" ref="FN25" ca="1">SUMPRODUCT(COUNTIF($DJ25:$FD25,Training!$C$2:$E$2))</f>
        <v>0</v>
      </c>
      <c r="FO25" s="31" cm="1">
        <f t="array" aca="1" ref="FO25" ca="1">SUMPRODUCT(COUNTIF($DJ25:$FD25,Training!#REF!))</f>
        <v>0</v>
      </c>
      <c r="FP25" s="31" cm="1">
        <f t="array" aca="1" ref="FP25" ca="1">SUMPRODUCT(COUNTIF($DJ25:$FD25,Training!$C$12:$E$12))</f>
        <v>0</v>
      </c>
      <c r="FQ25" s="31" cm="1">
        <f t="array" aca="1" ref="FQ25" ca="1">SUMPRODUCT(COUNTIF($DJ25:$FD25,Training!$C$13:$E$13))</f>
        <v>0</v>
      </c>
      <c r="FR25" s="31" cm="1">
        <f t="array" aca="1" ref="FR25" ca="1">SUMPRODUCT(COUNTIF($DJ25:$FD25,Training!$C$14:$E$14))</f>
        <v>0</v>
      </c>
      <c r="FS25" s="31" cm="1">
        <f t="array" aca="1" ref="FS25" ca="1">SUMPRODUCT(COUNTIF($DJ25:$FD25,Training!$C$15:$E$15))</f>
        <v>0</v>
      </c>
      <c r="FT25" s="31" cm="1">
        <f t="array" aca="1" ref="FT25" ca="1">SUMPRODUCT(COUNTIF($DJ25:$FD25,Training!$C$16:$E$16))</f>
        <v>0</v>
      </c>
    </row>
    <row r="26" spans="1:176" x14ac:dyDescent="0.25">
      <c r="A26" s="32" t="str">
        <f>IF(WeightedParse!A26&gt;"",WeightedParse!A26,"")</f>
        <v>Donal Higgins</v>
      </c>
      <c r="B26" s="49" t="str">
        <f>IF('Weighted Summary'!A26&gt;"",'Weighted Summary'!F26,"")</f>
        <v>W</v>
      </c>
      <c r="C26" s="39" t="str">
        <f t="shared" ca="1" si="0"/>
        <v>Endurance</v>
      </c>
      <c r="D26" s="37">
        <f ca="1">IF($A26&gt;"",IF(ISERROR(HLOOKUP(D$1,INDIRECT("Roles!$B$"&amp;MATCH($B26,Roles!$A:$A,0)&amp;":$AF$"&amp;MATCH($B26,Roles!$A:$A,0)),1,FALSE))=FALSE,IF(SquadExport!G26&lt;10,1,IF(SquadExport!G26&lt;15,2,IF(SquadExport!G26&lt;=20,3,""))),0),"")</f>
        <v>0</v>
      </c>
      <c r="E26" s="37">
        <f ca="1">IF($A26&gt;"",IF(ISERROR(HLOOKUP(E$1,INDIRECT("Roles!$B$"&amp;MATCH($B26,Roles!$A:$A,0)&amp;":$AF$"&amp;MATCH($B26,Roles!$A:$A,0)),1,FALSE))=FALSE,IF(SquadExport!H26&lt;10,1,IF(SquadExport!H26&lt;15,2,IF(SquadExport!H26&lt;=20,3,""))),0),"")</f>
        <v>1</v>
      </c>
      <c r="F26" s="37">
        <f ca="1">IF($A26&gt;"",IF(ISERROR(HLOOKUP(F$1,INDIRECT("Roles!$B$"&amp;MATCH($B26,Roles!$A:$A,0)&amp;":$AF$"&amp;MATCH($B26,Roles!$A:$A,0)),1,FALSE))=FALSE,IF(SquadExport!I26&lt;10,1,IF(SquadExport!I26&lt;15,2,IF(SquadExport!I26&lt;=20,3,""))),0),"")</f>
        <v>2</v>
      </c>
      <c r="G26" s="37">
        <f ca="1">IF($A26&gt;"",IF(ISERROR(HLOOKUP(G$1,INDIRECT("Roles!$B$"&amp;MATCH($B26,Roles!$A:$A,0)&amp;":$AF$"&amp;MATCH($B26,Roles!$A:$A,0)),1,FALSE))=FALSE,IF(SquadExport!J26&lt;10,1,IF(SquadExport!J26&lt;15,2,IF(SquadExport!J26&lt;=20,3,""))),0),"")</f>
        <v>0</v>
      </c>
      <c r="H26" s="37">
        <f ca="1">IF($A26&gt;"",IF(ISERROR(HLOOKUP(H$1,INDIRECT("Roles!$B$"&amp;MATCH($B26,Roles!$A:$A,0)&amp;":$AF$"&amp;MATCH($B26,Roles!$A:$A,0)),1,FALSE))=FALSE,IF(SquadExport!K26&lt;10,1,IF(SquadExport!K26&lt;15,2,IF(SquadExport!K26&lt;=20,3,""))),0),"")</f>
        <v>2</v>
      </c>
      <c r="I26" s="37">
        <f ca="1">IF($A26&gt;"",IF(ISERROR(HLOOKUP(I$1,INDIRECT("Roles!$B$"&amp;MATCH($B26,Roles!$A:$A,0)&amp;":$AF$"&amp;MATCH($B26,Roles!$A:$A,0)),1,FALSE))=FALSE,IF(SquadExport!L26&lt;10,1,IF(SquadExport!L26&lt;15,2,IF(SquadExport!L26&lt;=20,3,""))),0),"")</f>
        <v>0</v>
      </c>
      <c r="J26" s="37">
        <f ca="1">IF($A26&gt;"",IF(ISERROR(HLOOKUP(J$1,INDIRECT("Roles!$B$"&amp;MATCH($B26,Roles!$A:$A,0)&amp;":$AF$"&amp;MATCH($B26,Roles!$A:$A,0)),1,FALSE))=FALSE,IF(SquadExport!M26&lt;10,1,IF(SquadExport!M26&lt;15,2,IF(SquadExport!M26&lt;=20,3,""))),0),"")</f>
        <v>0</v>
      </c>
      <c r="K26" s="37">
        <f ca="1">IF($A26&gt;"",IF(ISERROR(HLOOKUP(K$1,INDIRECT("Roles!$B$"&amp;MATCH($B26,Roles!$A:$A,0)&amp;":$AF$"&amp;MATCH($B26,Roles!$A:$A,0)),1,FALSE))=FALSE,IF(SquadExport!N26&lt;10,1,IF(SquadExport!N26&lt;15,2,IF(SquadExport!N26&lt;=20,3,""))),0),"")</f>
        <v>0</v>
      </c>
      <c r="L26" s="37">
        <f ca="1">IF($A26&gt;"",IF(ISERROR(HLOOKUP(L$1,INDIRECT("Roles!$B$"&amp;MATCH($B26,Roles!$A:$A,0)&amp;":$AF$"&amp;MATCH($B26,Roles!$A:$A,0)),1,FALSE))=FALSE,IF(SquadExport!O26&lt;10,1,IF(SquadExport!O26&lt;15,2,IF(SquadExport!O26&lt;=20,3,""))),0),"")</f>
        <v>0</v>
      </c>
      <c r="M26" s="37">
        <f ca="1">IF($A26&gt;"",IF(ISERROR(HLOOKUP(M$1,INDIRECT("Roles!$B$"&amp;MATCH($B26,Roles!$A:$A,0)&amp;":$AF$"&amp;MATCH($B26,Roles!$A:$A,0)),1,FALSE))=FALSE,IF(SquadExport!P26&lt;10,1,IF(SquadExport!P26&lt;15,2,IF(SquadExport!P26&lt;=20,3,""))),0),"")</f>
        <v>0</v>
      </c>
      <c r="N26" s="37">
        <f ca="1">IF($A26&gt;"",IF(ISERROR(HLOOKUP(N$1,INDIRECT("Roles!$B$"&amp;MATCH($B26,Roles!$A:$A,0)&amp;":$AF$"&amp;MATCH($B26,Roles!$A:$A,0)),1,FALSE))=FALSE,IF(SquadExport!Q26&lt;10,1,IF(SquadExport!Q26&lt;15,2,IF(SquadExport!Q26&lt;=20,3,""))),0),"")</f>
        <v>2</v>
      </c>
      <c r="O26" s="37">
        <f ca="1">IF($A26&gt;"",IF(ISERROR(HLOOKUP(O$1,INDIRECT("Roles!$B$"&amp;MATCH($B26,Roles!$A:$A,0)&amp;":$AF$"&amp;MATCH($B26,Roles!$A:$A,0)),1,FALSE))=FALSE,IF(SquadExport!R26&lt;10,1,IF(SquadExport!R26&lt;15,2,IF(SquadExport!R26&lt;=20,3,""))),0),"")</f>
        <v>0</v>
      </c>
      <c r="P26" s="37">
        <f ca="1">IF($A26&gt;"",IF(ISERROR(HLOOKUP(P$1,INDIRECT("Roles!$B$"&amp;MATCH($B26,Roles!$A:$A,0)&amp;":$AF$"&amp;MATCH($B26,Roles!$A:$A,0)),1,FALSE))=FALSE,IF(SquadExport!S26&lt;10,1,IF(SquadExport!S26&lt;15,2,IF(SquadExport!S26&lt;=20,3,""))),0),"")</f>
        <v>0</v>
      </c>
      <c r="Q26" s="37">
        <f ca="1">IF($A26&gt;"",IF(ISERROR(HLOOKUP(Q$1,INDIRECT("Roles!$B$"&amp;MATCH($B26,Roles!$A:$A,0)&amp;":$AF$"&amp;MATCH($B26,Roles!$A:$A,0)),1,FALSE))=FALSE,IF(SquadExport!T26&lt;10,1,IF(SquadExport!T26&lt;15,2,IF(SquadExport!T26&lt;=20,3,""))),0),"")</f>
        <v>2</v>
      </c>
      <c r="R26" s="37">
        <f ca="1">IF($A26&gt;"",IF(ISERROR(HLOOKUP(R$1,INDIRECT("Roles!$B$"&amp;MATCH($B26,Roles!$A:$A,0)&amp;":$AF$"&amp;MATCH($B26,Roles!$A:$A,0)),1,FALSE))=FALSE,IF(SquadExport!U26&lt;10,1,IF(SquadExport!U26&lt;15,2,IF(SquadExport!U26&lt;=20,3,""))),0),"")</f>
        <v>0</v>
      </c>
      <c r="S26" s="37">
        <f ca="1">IF($A26&gt;"",IF(ISERROR(HLOOKUP(S$1,INDIRECT("Roles!$B$"&amp;MATCH($B26,Roles!$A:$A,0)&amp;":$AF$"&amp;MATCH($B26,Roles!$A:$A,0)),1,FALSE))=FALSE,IF(SquadExport!V26&lt;10,1,IF(SquadExport!V26&lt;15,2,IF(SquadExport!V26&lt;=20,3,""))),0),"")</f>
        <v>1</v>
      </c>
      <c r="T26" s="37">
        <f ca="1">IF($A26&gt;"",IF(ISERROR(HLOOKUP(T$1,INDIRECT("Roles!$B$"&amp;MATCH($B26,Roles!$A:$A,0)&amp;":$AF$"&amp;MATCH($B26,Roles!$A:$A,0)),1,FALSE))=FALSE,IF(SquadExport!W26&lt;10,1,IF(SquadExport!W26&lt;15,2,IF(SquadExport!W26&lt;=20,3,""))),0),"")</f>
        <v>0</v>
      </c>
      <c r="U26" s="37">
        <f ca="1">IF($A26&gt;"",IF(ISERROR(HLOOKUP(U$1,INDIRECT("Roles!$B$"&amp;MATCH($B26,Roles!$A:$A,0)&amp;":$AF$"&amp;MATCH($B26,Roles!$A:$A,0)),1,FALSE))=FALSE,IF(SquadExport!X26&lt;10,1,IF(SquadExport!X26&lt;15,2,IF(SquadExport!X26&lt;=20,3,""))),0),"")</f>
        <v>0</v>
      </c>
      <c r="V26" s="37">
        <f ca="1">IF($A26&gt;"",IF(ISERROR(HLOOKUP(V$1,INDIRECT("Roles!$B$"&amp;MATCH($B26,Roles!$A:$A,0)&amp;":$AF$"&amp;MATCH($B26,Roles!$A:$A,0)),1,FALSE))=FALSE,IF(SquadExport!Y26&lt;10,1,IF(SquadExport!Y26&lt;15,2,IF(SquadExport!Y26&lt;=20,3,""))),0),"")</f>
        <v>0</v>
      </c>
      <c r="W26" s="37">
        <f ca="1">IF($A26&gt;"",IF(ISERROR(HLOOKUP(W$1,INDIRECT("Roles!$B$"&amp;MATCH($B26,Roles!$A:$A,0)&amp;":$AF$"&amp;MATCH($B26,Roles!$A:$A,0)),1,FALSE))=FALSE,IF(SquadExport!Z26&lt;10,1,IF(SquadExport!Z26&lt;15,2,IF(SquadExport!Z26&lt;=20,3,""))),0),"")</f>
        <v>0</v>
      </c>
      <c r="X26" s="37">
        <f ca="1">IF($A26&gt;"",IF(ISERROR(HLOOKUP(X$1,INDIRECT("Roles!$B$"&amp;MATCH($B26,Roles!$A:$A,0)&amp;":$AF$"&amp;MATCH($B26,Roles!$A:$A,0)),1,FALSE))=FALSE,IF(SquadExport!AA26&lt;10,1,IF(SquadExport!AA26&lt;15,2,IF(SquadExport!AA26&lt;=20,3,""))),0),"")</f>
        <v>0</v>
      </c>
      <c r="Y26" s="37">
        <f ca="1">IF($A26&gt;"",IF(ISERROR(HLOOKUP(Y$1,INDIRECT("Roles!$B$"&amp;MATCH($B26,Roles!$A:$A,0)&amp;":$AF$"&amp;MATCH($B26,Roles!$A:$A,0)),1,FALSE))=FALSE,IF(SquadExport!AB26&lt;10,1,IF(SquadExport!AB26&lt;15,2,IF(SquadExport!AB26&lt;=20,3,""))),0),"")</f>
        <v>2</v>
      </c>
      <c r="Z26" s="37">
        <f ca="1">IF($A26&gt;"",IF(ISERROR(HLOOKUP(Z$1,INDIRECT("Roles!$B$"&amp;MATCH($B26,Roles!$A:$A,0)&amp;":$AF$"&amp;MATCH($B26,Roles!$A:$A,0)),1,FALSE))=FALSE,IF(SquadExport!AC26&lt;10,1,IF(SquadExport!AC26&lt;15,2,IF(SquadExport!AC26&lt;=20,3,""))),0),"")</f>
        <v>0</v>
      </c>
      <c r="AA26" s="37">
        <f ca="1">IF($A26&gt;"",IF(ISERROR(HLOOKUP(AA$1,INDIRECT("Roles!$B$"&amp;MATCH($B26,Roles!$A:$A,0)&amp;":$AF$"&amp;MATCH($B26,Roles!$A:$A,0)),1,FALSE))=FALSE,IF(SquadExport!AD26&lt;10,1,IF(SquadExport!AD26&lt;15,2,IF(SquadExport!AD26&lt;=20,3,""))),0),"")</f>
        <v>2</v>
      </c>
      <c r="AB26" s="37">
        <f ca="1">IF($A26&gt;"",IF(ISERROR(HLOOKUP(AB$1,INDIRECT("Roles!$B$"&amp;MATCH($B26,Roles!$A:$A,0)&amp;":$AF$"&amp;MATCH($B26,Roles!$A:$A,0)),1,FALSE))=FALSE,IF(SquadExport!AE26&lt;10,1,IF(SquadExport!AE26&lt;15,2,IF(SquadExport!AE26&lt;=20,3,""))),0),"")</f>
        <v>0</v>
      </c>
      <c r="AC26" s="37">
        <f ca="1">IF($A26&gt;"",IF(ISERROR(HLOOKUP(AC$1,INDIRECT("Roles!$B$"&amp;MATCH($B26,Roles!$A:$A,0)&amp;":$AF$"&amp;MATCH($B26,Roles!$A:$A,0)),1,FALSE))=FALSE,IF(SquadExport!AF26&lt;10,1,IF(SquadExport!AF26&lt;15,2,IF(SquadExport!AF26&lt;=20,3,""))),0),"")</f>
        <v>0</v>
      </c>
      <c r="AD26" s="37">
        <f ca="1">IF($A26&gt;"",IF(ISERROR(HLOOKUP(AD$1,INDIRECT("Roles!$B$"&amp;MATCH($B26,Roles!$A:$A,0)&amp;":$AF$"&amp;MATCH($B26,Roles!$A:$A,0)),1,FALSE))=FALSE,IF(SquadExport!AG26&lt;10,1,IF(SquadExport!AG26&lt;15,2,IF(SquadExport!AG26&lt;=20,3,""))),0),"")</f>
        <v>0</v>
      </c>
      <c r="AE26" s="37">
        <f ca="1">IF($A26&gt;"",IF(ISERROR(HLOOKUP(AE$1,INDIRECT("Roles!$B$"&amp;MATCH($B26,Roles!$A:$A,0)&amp;":$AF$"&amp;MATCH($B26,Roles!$A:$A,0)),1,FALSE))=FALSE,IF(SquadExport!AH26&lt;10,1,IF(SquadExport!AH26&lt;15,2,IF(SquadExport!AH26&lt;=20,3,""))),0),"")</f>
        <v>1</v>
      </c>
      <c r="AF26" s="37">
        <f ca="1">IF($A26&gt;"",IF(ISERROR(HLOOKUP(AF$1,INDIRECT("Roles!$B$"&amp;MATCH($B26,Roles!$A:$A,0)&amp;":$AF$"&amp;MATCH($B26,Roles!$A:$A,0)),1,FALSE))=FALSE,IF(SquadExport!AI26&lt;10,1,IF(SquadExport!AI26&lt;15,2,IF(SquadExport!AI26&lt;=20,3,""))),0),"")</f>
        <v>2</v>
      </c>
      <c r="AG26" s="37">
        <f ca="1">IF($A26&gt;"",IF(ISERROR(HLOOKUP(AG$1,INDIRECT("Roles!$B$"&amp;MATCH($B26,Roles!$A:$A,0)&amp;":$AF$"&amp;MATCH($B26,Roles!$A:$A,0)),1,FALSE))=FALSE,IF(SquadExport!AJ26&lt;10,1,IF(SquadExport!AJ26&lt;15,2,IF(SquadExport!AJ26&lt;=20,3,""))),0),"")</f>
        <v>2</v>
      </c>
      <c r="AH26" s="37">
        <f ca="1">IF($A26&gt;"",IF(ISERROR(HLOOKUP(AH$1,INDIRECT("Roles!$B$"&amp;MATCH($B26,Roles!$A:$A,0)&amp;":$AF$"&amp;MATCH($B26,Roles!$A:$A,0)),1,FALSE))=FALSE,IF(SquadExport!AK26&lt;10,1,IF(SquadExport!AK26&lt;15,2,IF(SquadExport!AK26&lt;=20,3,""))),0),"")</f>
        <v>0</v>
      </c>
      <c r="AI26" s="37">
        <f ca="1">IF($A26&gt;"",IF(ISERROR(HLOOKUP(AI$1,INDIRECT("Roles!$B$"&amp;MATCH($B26,Roles!$A:$A,0)&amp;":$AF$"&amp;MATCH($B26,Roles!$A:$A,0)),1,FALSE))=FALSE,IF(SquadExport!AL26&lt;10,1,IF(SquadExport!AL26&lt;15,2,IF(SquadExport!AL26&lt;=20,3,""))),0),"")</f>
        <v>0</v>
      </c>
      <c r="AJ26" s="37">
        <f ca="1">IF($A26&gt;"",IF(ISERROR(HLOOKUP(AJ$1,INDIRECT("Roles!$B$"&amp;MATCH($B26,Roles!$A:$A,0)&amp;":$AF$"&amp;MATCH($B26,Roles!$A:$A,0)),1,FALSE))=FALSE,IF(SquadExport!AM26&lt;10,1,IF(SquadExport!AM26&lt;15,2,IF(SquadExport!AM26&lt;=20,3,""))),0),"")</f>
        <v>0</v>
      </c>
      <c r="AK26" s="37">
        <f ca="1">IF($A26&gt;"",IF(ISERROR(HLOOKUP(AK$1,INDIRECT("Roles!$B$"&amp;MATCH($B26,Roles!$A:$A,0)&amp;":$AF$"&amp;MATCH($B26,Roles!$A:$A,0)),1,FALSE))=FALSE,IF(SquadExport!AN26&lt;10,1,IF(SquadExport!AN26&lt;15,2,IF(SquadExport!AN26&lt;=20,3,""))),0),"")</f>
        <v>2</v>
      </c>
      <c r="AL26" s="37">
        <f ca="1">IF($A26&gt;"",IF(ISERROR(HLOOKUP(AL$1,INDIRECT("Roles!$B$"&amp;MATCH($B26,Roles!$A:$A,0)&amp;":$AF$"&amp;MATCH($B26,Roles!$A:$A,0)),1,FALSE))=FALSE,IF(SquadExport!AO26&lt;10,1,IF(SquadExport!AO26&lt;15,2,IF(SquadExport!AO26&lt;=20,3,""))),0),"")</f>
        <v>1</v>
      </c>
      <c r="AM26" s="37">
        <f ca="1">IF($A26&gt;"",IF(ISERROR(HLOOKUP(AM$1,INDIRECT("Roles!$B$"&amp;MATCH($B26,Roles!$A:$A,0)&amp;":$AF$"&amp;MATCH($B26,Roles!$A:$A,0)),1,FALSE))=FALSE,IF(SquadExport!AP26&lt;10,1,IF(SquadExport!AP26&lt;15,2,IF(SquadExport!AP26&lt;=20,3,""))),0),"")</f>
        <v>0</v>
      </c>
      <c r="AN26" s="37">
        <f ca="1">IF($A26&gt;"",IF(ISERROR(HLOOKUP(AN$1,INDIRECT("Roles!$B$"&amp;MATCH($B26,Roles!$A:$A,0)&amp;":$AF$"&amp;MATCH($B26,Roles!$A:$A,0)),1,FALSE))=FALSE,IF(SquadExport!AQ26&lt;10,1,IF(SquadExport!AQ26&lt;15,2,IF(SquadExport!AQ26&lt;=20,3,""))),0),"")</f>
        <v>0</v>
      </c>
      <c r="AO26" s="37">
        <f ca="1">IF($A26&gt;"",IF(ISERROR(HLOOKUP(AO$1,INDIRECT("Roles!$B$"&amp;MATCH($B26,Roles!$A:$A,0)&amp;":$AF$"&amp;MATCH($B26,Roles!$A:$A,0)),1,FALSE))=FALSE,IF(SquadExport!AR26&lt;10,1,IF(SquadExport!AR26&lt;15,2,IF(SquadExport!AR26&lt;=20,3,""))),0),"")</f>
        <v>0</v>
      </c>
      <c r="AP26" s="37">
        <f ca="1">IF($A26&gt;"",IF(ISERROR(HLOOKUP(AP$1,INDIRECT("Roles!$B$"&amp;MATCH($B26,Roles!$A:$A,0)&amp;":$AF$"&amp;MATCH($B26,Roles!$A:$A,0)),1,FALSE))=FALSE,IF(SquadExport!AS26&lt;10,1,IF(SquadExport!AS26&lt;15,2,IF(SquadExport!AS26&lt;=20,3,""))),0),"")</f>
        <v>0</v>
      </c>
      <c r="AQ26" s="37">
        <f ca="1">IF($A26&gt;"",IF(ISERROR(HLOOKUP(AQ$1,INDIRECT("Roles!$B$"&amp;MATCH($B26,Roles!$A:$A,0)&amp;":$AF$"&amp;MATCH($B26,Roles!$A:$A,0)),1,FALSE))=FALSE,IF(SquadExport!AT26&lt;10,1,IF(SquadExport!AT26&lt;15,2,IF(SquadExport!AT26&lt;=20,3,""))),0),"")</f>
        <v>0</v>
      </c>
      <c r="AR26" s="37">
        <f ca="1">IF($A26&gt;"",IF(ISERROR(HLOOKUP(AR$1,INDIRECT("Roles!$B$"&amp;MATCH($B26,Roles!$A:$A,0)&amp;":$AF$"&amp;MATCH($B26,Roles!$A:$A,0)),1,FALSE))=FALSE,IF(SquadExport!AU26&lt;10,1,IF(SquadExport!AU26&lt;15,2,IF(SquadExport!AU26&lt;=20,3,""))),0),"")</f>
        <v>0</v>
      </c>
      <c r="AS26" s="37">
        <f ca="1">IF($A26&gt;"",IF(ISERROR(HLOOKUP(AS$1,INDIRECT("Roles!$B$"&amp;MATCH($B26,Roles!$A:$A,0)&amp;":$AF$"&amp;MATCH($B26,Roles!$A:$A,0)),1,FALSE))=FALSE,IF(SquadExport!AV26&lt;10,1,IF(SquadExport!AV26&lt;15,2,IF(SquadExport!AV26&lt;=20,3,""))),0),"")</f>
        <v>0</v>
      </c>
      <c r="AT26" s="37">
        <f ca="1">IF($A26&gt;"",IF(ISERROR(HLOOKUP(AT$1,INDIRECT("Roles!$B$"&amp;MATCH($B26,Roles!$A:$A,0)&amp;":$AF$"&amp;MATCH($B26,Roles!$A:$A,0)),1,FALSE))=FALSE,IF(SquadExport!AW26&lt;10,1,IF(SquadExport!AW26&lt;15,2,IF(SquadExport!AW26&lt;=20,3,""))),0),"")</f>
        <v>0</v>
      </c>
      <c r="AU26" s="37">
        <f ca="1">IF($A26&gt;"",IF(ISERROR(HLOOKUP(AU$1,INDIRECT("Roles!$B$"&amp;MATCH($B26,Roles!$A:$A,0)&amp;":$AF$"&amp;MATCH($B26,Roles!$A:$A,0)),1,FALSE))=FALSE,IF(SquadExport!AX26&lt;10,1,IF(SquadExport!AX26&lt;15,2,IF(SquadExport!AX26&lt;=20,3,""))),0),"")</f>
        <v>0</v>
      </c>
      <c r="AV26" s="37">
        <f ca="1">IF($A26&gt;"",IF(ISERROR(HLOOKUP(AV$1,INDIRECT("Roles!$B$"&amp;MATCH($B26,Roles!$A:$A,0)&amp;":$AF$"&amp;MATCH($B26,Roles!$A:$A,0)),1,FALSE))=FALSE,IF(SquadExport!AY26&lt;10,1,IF(SquadExport!AY26&lt;15,2,IF(SquadExport!AY26&lt;=20,3,""))),0),"")</f>
        <v>0</v>
      </c>
      <c r="AW26" s="37">
        <f ca="1">IF($A26&gt;"",IF(ISERROR(HLOOKUP(AW$1,INDIRECT("Roles!$B$"&amp;MATCH($B26,Roles!$A:$A,0)&amp;":$AF$"&amp;MATCH($B26,Roles!$A:$A,0)),1,FALSE))=FALSE,IF(SquadExport!AZ26&lt;10,1,IF(SquadExport!AZ26&lt;15,2,IF(SquadExport!AZ26&lt;=20,3,""))),0),"")</f>
        <v>0</v>
      </c>
      <c r="AX26" s="37">
        <f ca="1">IF($A26&gt;"",IF(ISERROR(HLOOKUP(AX$1,INDIRECT("Roles!$B$"&amp;MATCH($B26,Roles!$A:$A,0)&amp;":$AF$"&amp;MATCH($B26,Roles!$A:$A,0)),1,FALSE))=FALSE,IF(SquadExport!BA26&lt;10,1,IF(SquadExport!BA26&lt;15,2,IF(SquadExport!BA26&lt;=20,3,""))),0),"")</f>
        <v>0</v>
      </c>
      <c r="AY26" s="30" t="str" cm="1">
        <f t="array" aca="1" ref="AY26:CS26" ca="1">IF($D26:$AX26=1,D$1:AX$1,"")</f>
        <v/>
      </c>
      <c r="AZ26" s="30" t="str">
        <f ca="1"/>
        <v>Cro</v>
      </c>
      <c r="BA26" s="30" t="str">
        <f ca="1"/>
        <v/>
      </c>
      <c r="BB26" s="30" t="str">
        <f ca="1"/>
        <v/>
      </c>
      <c r="BC26" s="30" t="str">
        <f ca="1"/>
        <v/>
      </c>
      <c r="BD26" s="30" t="str">
        <f ca="1"/>
        <v/>
      </c>
      <c r="BE26" s="30" t="str">
        <f ca="1"/>
        <v/>
      </c>
      <c r="BF26" s="30" t="str">
        <f ca="1"/>
        <v/>
      </c>
      <c r="BG26" s="30" t="str">
        <f ca="1"/>
        <v/>
      </c>
      <c r="BH26" s="30" t="str">
        <f ca="1"/>
        <v/>
      </c>
      <c r="BI26" s="30" t="str">
        <f ca="1"/>
        <v/>
      </c>
      <c r="BJ26" s="30" t="str">
        <f ca="1"/>
        <v/>
      </c>
      <c r="BK26" s="30" t="str">
        <f ca="1"/>
        <v/>
      </c>
      <c r="BL26" s="30" t="str">
        <f ca="1"/>
        <v/>
      </c>
      <c r="BM26" s="30" t="str">
        <f ca="1"/>
        <v/>
      </c>
      <c r="BN26" s="30" t="str">
        <f ca="1"/>
        <v>Ant</v>
      </c>
      <c r="BO26" s="30" t="str">
        <f ca="1"/>
        <v/>
      </c>
      <c r="BP26" s="30" t="str">
        <f ca="1"/>
        <v/>
      </c>
      <c r="BQ26" s="30" t="str">
        <f ca="1"/>
        <v/>
      </c>
      <c r="BR26" s="30" t="str">
        <f ca="1"/>
        <v/>
      </c>
      <c r="BS26" s="30" t="str">
        <f ca="1"/>
        <v/>
      </c>
      <c r="BT26" s="30" t="str">
        <f ca="1"/>
        <v/>
      </c>
      <c r="BU26" s="30" t="str">
        <f ca="1"/>
        <v/>
      </c>
      <c r="BV26" s="30" t="str">
        <f ca="1"/>
        <v/>
      </c>
      <c r="BW26" s="30" t="str">
        <f ca="1"/>
        <v/>
      </c>
      <c r="BX26" s="30" t="str">
        <f ca="1"/>
        <v/>
      </c>
      <c r="BY26" s="30" t="str">
        <f ca="1"/>
        <v/>
      </c>
      <c r="BZ26" s="30" t="str">
        <f ca="1"/>
        <v>Wor</v>
      </c>
      <c r="CA26" s="30" t="str">
        <f ca="1"/>
        <v/>
      </c>
      <c r="CB26" s="30" t="str">
        <f ca="1"/>
        <v/>
      </c>
      <c r="CC26" s="30" t="str">
        <f ca="1"/>
        <v/>
      </c>
      <c r="CD26" s="30" t="str">
        <f ca="1"/>
        <v/>
      </c>
      <c r="CE26" s="30" t="str">
        <f ca="1"/>
        <v/>
      </c>
      <c r="CF26" s="30" t="str">
        <f ca="1"/>
        <v/>
      </c>
      <c r="CG26" s="30" t="str">
        <f ca="1"/>
        <v>Sta</v>
      </c>
      <c r="CH26" s="30" t="str">
        <f ca="1"/>
        <v/>
      </c>
      <c r="CI26" s="30" t="str">
        <f ca="1"/>
        <v/>
      </c>
      <c r="CJ26" s="30" t="str">
        <f ca="1"/>
        <v/>
      </c>
      <c r="CK26" s="30" t="str">
        <f ca="1"/>
        <v/>
      </c>
      <c r="CL26" s="30" t="str">
        <f ca="1"/>
        <v/>
      </c>
      <c r="CM26" s="30" t="str">
        <f ca="1"/>
        <v/>
      </c>
      <c r="CN26" s="30" t="str">
        <f ca="1"/>
        <v/>
      </c>
      <c r="CO26" s="30" t="str">
        <f ca="1"/>
        <v/>
      </c>
      <c r="CP26" s="30" t="str">
        <f ca="1"/>
        <v/>
      </c>
      <c r="CQ26" s="30" t="str">
        <f ca="1"/>
        <v/>
      </c>
      <c r="CR26" s="30" t="str">
        <f ca="1"/>
        <v/>
      </c>
      <c r="CS26" s="30" t="str">
        <f ca="1"/>
        <v/>
      </c>
      <c r="CT26" s="31" cm="1">
        <f t="array" aca="1" ref="CT26" ca="1">SUMPRODUCT(COUNTIF($AY26:$CS26,Training!$C$3:$E$3))</f>
        <v>2</v>
      </c>
      <c r="CU26" s="31" cm="1">
        <f t="array" aca="1" ref="CU26" ca="1">SUMPRODUCT(COUNTIF($AY26:$CS26,Training!$C$4:$E$4))</f>
        <v>0</v>
      </c>
      <c r="CV26" s="31" cm="1">
        <f t="array" aca="1" ref="CV26" ca="1">SUMPRODUCT(COUNTIF($AY26:$CS26,Training!$C$5:$E$5))</f>
        <v>1</v>
      </c>
      <c r="CW26" s="31" cm="1">
        <f t="array" aca="1" ref="CW26" ca="1">SUMPRODUCT(COUNTIF($AY26:$CS26,Training!$C$6:$E$6))</f>
        <v>0</v>
      </c>
      <c r="CX26" s="31" cm="1">
        <f t="array" aca="1" ref="CX26" ca="1">SUMPRODUCT(COUNTIF($AY26:$CS26,Training!$C$7:$E$7))</f>
        <v>0</v>
      </c>
      <c r="CY26" s="31" cm="1">
        <f t="array" aca="1" ref="CY26" ca="1">SUMPRODUCT(COUNTIF($AY26:$CS26,Training!$C$8:$E$8))</f>
        <v>0</v>
      </c>
      <c r="CZ26" s="31" cm="1">
        <f t="array" aca="1" ref="CZ26" ca="1">SUMPRODUCT(COUNTIF($AY26:$CS26,Training!$C$9:$E$9))</f>
        <v>1</v>
      </c>
      <c r="DA26" s="31" cm="1">
        <f t="array" aca="1" ref="DA26" ca="1">SUMPRODUCT(COUNTIF($AY26:$CS26,Training!$C$10:$E$10))</f>
        <v>0</v>
      </c>
      <c r="DB26" s="31" cm="1">
        <f t="array" aca="1" ref="DB26" ca="1">SUMPRODUCT(COUNTIF($AY26:$CS26,Training!$C$11:$E$11))</f>
        <v>0</v>
      </c>
      <c r="DC26" s="31" cm="1">
        <f t="array" aca="1" ref="DC26" ca="1">SUMPRODUCT(COUNTIF($AY26:$CS26,Training!$C$2:$E$2))</f>
        <v>0</v>
      </c>
      <c r="DD26" s="31" cm="1">
        <f t="array" aca="1" ref="DD26" ca="1">SUMPRODUCT(COUNTIF($AY26:$CS26,Training!#REF!))</f>
        <v>0</v>
      </c>
      <c r="DE26" s="31" cm="1">
        <f t="array" aca="1" ref="DE26" ca="1">SUMPRODUCT(COUNTIF($AY26:$CS26,Training!$C$12:$E$12))</f>
        <v>1</v>
      </c>
      <c r="DF26" s="31" cm="1">
        <f t="array" aca="1" ref="DF26" ca="1">SUMPRODUCT(COUNTIF($AY26:$CS26,Training!$C$13:$E$13))</f>
        <v>0</v>
      </c>
      <c r="DG26" s="31" cm="1">
        <f t="array" aca="1" ref="DG26" ca="1">SUMPRODUCT(COUNTIF($AY26:$CS26,Training!$C$14:$E$14))</f>
        <v>0</v>
      </c>
      <c r="DH26" s="31" cm="1">
        <f t="array" aca="1" ref="DH26" ca="1">SUMPRODUCT(COUNTIF($AY26:$CS26,Training!$C$15:$E$15))</f>
        <v>0</v>
      </c>
      <c r="DI26" s="31" cm="1">
        <f t="array" aca="1" ref="DI26" ca="1">SUMPRODUCT(COUNTIF($AY26:$CS26,Training!$C$16:$E$16))</f>
        <v>0</v>
      </c>
      <c r="DJ26" s="30" t="str" cm="1">
        <f t="array" aca="1" ref="DJ26" ca="1">IF(COUNTIF(D26:AX26,1)=0,IF($D26:$AX26=2,D$1:AX$1,""),"")</f>
        <v/>
      </c>
      <c r="FE26" s="31" cm="1">
        <f t="array" aca="1" ref="FE26" ca="1">SUMPRODUCT(COUNTIF($DJ26:$FD26,Training!$C$3:$E$3))</f>
        <v>0</v>
      </c>
      <c r="FF26" s="31" cm="1">
        <f t="array" aca="1" ref="FF26" ca="1">SUMPRODUCT(COUNTIF($DJ26:$FD26,Training!$C$4:$E$4))</f>
        <v>0</v>
      </c>
      <c r="FG26" s="31" cm="1">
        <f t="array" aca="1" ref="FG26" ca="1">SUMPRODUCT(COUNTIF($DJ26:$FD26,Training!$C$5:$E$5))</f>
        <v>0</v>
      </c>
      <c r="FH26" s="31" cm="1">
        <f t="array" aca="1" ref="FH26" ca="1">SUMPRODUCT(COUNTIF($DJ26:$FD26,Training!$C$6:$E$6))</f>
        <v>0</v>
      </c>
      <c r="FI26" s="31" cm="1">
        <f t="array" aca="1" ref="FI26" ca="1">SUMPRODUCT(COUNTIF($DJ26:$FD26,Training!$C$7:$E$7))</f>
        <v>0</v>
      </c>
      <c r="FJ26" s="31" cm="1">
        <f t="array" aca="1" ref="FJ26" ca="1">SUMPRODUCT(COUNTIF($DJ26:$FD26,Training!$C$8:$E$8))</f>
        <v>0</v>
      </c>
      <c r="FK26" s="31" cm="1">
        <f t="array" aca="1" ref="FK26" ca="1">SUMPRODUCT(COUNTIF($DJ26:$FD26,Training!$C$9:$E$9))</f>
        <v>0</v>
      </c>
      <c r="FL26" s="31" cm="1">
        <f t="array" aca="1" ref="FL26" ca="1">SUMPRODUCT(COUNTIF($DJ26:$FD26,Training!$C$10:$E$10))</f>
        <v>0</v>
      </c>
      <c r="FM26" s="31" cm="1">
        <f t="array" aca="1" ref="FM26" ca="1">SUMPRODUCT(COUNTIF($DJ26:$FD26,Training!$C$11:$E$11))</f>
        <v>0</v>
      </c>
      <c r="FN26" s="31" cm="1">
        <f t="array" aca="1" ref="FN26" ca="1">SUMPRODUCT(COUNTIF($DJ26:$FD26,Training!$C$2:$E$2))</f>
        <v>0</v>
      </c>
      <c r="FO26" s="31" cm="1">
        <f t="array" aca="1" ref="FO26" ca="1">SUMPRODUCT(COUNTIF($DJ26:$FD26,Training!#REF!))</f>
        <v>0</v>
      </c>
      <c r="FP26" s="31" cm="1">
        <f t="array" aca="1" ref="FP26" ca="1">SUMPRODUCT(COUNTIF($DJ26:$FD26,Training!$C$12:$E$12))</f>
        <v>0</v>
      </c>
      <c r="FQ26" s="31" cm="1">
        <f t="array" aca="1" ref="FQ26" ca="1">SUMPRODUCT(COUNTIF($DJ26:$FD26,Training!$C$13:$E$13))</f>
        <v>0</v>
      </c>
      <c r="FR26" s="31" cm="1">
        <f t="array" aca="1" ref="FR26" ca="1">SUMPRODUCT(COUNTIF($DJ26:$FD26,Training!$C$14:$E$14))</f>
        <v>0</v>
      </c>
      <c r="FS26" s="31" cm="1">
        <f t="array" aca="1" ref="FS26" ca="1">SUMPRODUCT(COUNTIF($DJ26:$FD26,Training!$C$15:$E$15))</f>
        <v>0</v>
      </c>
      <c r="FT26" s="31" cm="1">
        <f t="array" aca="1" ref="FT26" ca="1">SUMPRODUCT(COUNTIF($DJ26:$FD26,Training!$C$16:$E$16))</f>
        <v>0</v>
      </c>
    </row>
    <row r="27" spans="1:176" x14ac:dyDescent="0.25">
      <c r="A27" s="32" t="str">
        <f>IF(WeightedParse!A27&gt;"",WeightedParse!A27,"")</f>
        <v>Conor Barry</v>
      </c>
      <c r="B27" s="49" t="str">
        <f>IF('Weighted Summary'!A27&gt;"",'Weighted Summary'!F27,"")</f>
        <v>W</v>
      </c>
      <c r="C27" s="39" t="str">
        <f t="shared" ca="1" si="0"/>
        <v>Attacking Movement</v>
      </c>
      <c r="D27" s="37">
        <f ca="1">IF($A27&gt;"",IF(ISERROR(HLOOKUP(D$1,INDIRECT("Roles!$B$"&amp;MATCH($B27,Roles!$A:$A,0)&amp;":$AF$"&amp;MATCH($B27,Roles!$A:$A,0)),1,FALSE))=FALSE,IF(SquadExport!G27&lt;10,1,IF(SquadExport!G27&lt;15,2,IF(SquadExport!G27&lt;=20,3,""))),0),"")</f>
        <v>0</v>
      </c>
      <c r="E27" s="37">
        <f ca="1">IF($A27&gt;"",IF(ISERROR(HLOOKUP(E$1,INDIRECT("Roles!$B$"&amp;MATCH($B27,Roles!$A:$A,0)&amp;":$AF$"&amp;MATCH($B27,Roles!$A:$A,0)),1,FALSE))=FALSE,IF(SquadExport!H27&lt;10,1,IF(SquadExport!H27&lt;15,2,IF(SquadExport!H27&lt;=20,3,""))),0),"")</f>
        <v>1</v>
      </c>
      <c r="F27" s="37">
        <f ca="1">IF($A27&gt;"",IF(ISERROR(HLOOKUP(F$1,INDIRECT("Roles!$B$"&amp;MATCH($B27,Roles!$A:$A,0)&amp;":$AF$"&amp;MATCH($B27,Roles!$A:$A,0)),1,FALSE))=FALSE,IF(SquadExport!I27&lt;10,1,IF(SquadExport!I27&lt;15,2,IF(SquadExport!I27&lt;=20,3,""))),0),"")</f>
        <v>2</v>
      </c>
      <c r="G27" s="37">
        <f ca="1">IF($A27&gt;"",IF(ISERROR(HLOOKUP(G$1,INDIRECT("Roles!$B$"&amp;MATCH($B27,Roles!$A:$A,0)&amp;":$AF$"&amp;MATCH($B27,Roles!$A:$A,0)),1,FALSE))=FALSE,IF(SquadExport!J27&lt;10,1,IF(SquadExport!J27&lt;15,2,IF(SquadExport!J27&lt;=20,3,""))),0),"")</f>
        <v>0</v>
      </c>
      <c r="H27" s="37">
        <f ca="1">IF($A27&gt;"",IF(ISERROR(HLOOKUP(H$1,INDIRECT("Roles!$B$"&amp;MATCH($B27,Roles!$A:$A,0)&amp;":$AF$"&amp;MATCH($B27,Roles!$A:$A,0)),1,FALSE))=FALSE,IF(SquadExport!K27&lt;10,1,IF(SquadExport!K27&lt;15,2,IF(SquadExport!K27&lt;=20,3,""))),0),"")</f>
        <v>2</v>
      </c>
      <c r="I27" s="37">
        <f ca="1">IF($A27&gt;"",IF(ISERROR(HLOOKUP(I$1,INDIRECT("Roles!$B$"&amp;MATCH($B27,Roles!$A:$A,0)&amp;":$AF$"&amp;MATCH($B27,Roles!$A:$A,0)),1,FALSE))=FALSE,IF(SquadExport!L27&lt;10,1,IF(SquadExport!L27&lt;15,2,IF(SquadExport!L27&lt;=20,3,""))),0),"")</f>
        <v>0</v>
      </c>
      <c r="J27" s="37">
        <f ca="1">IF($A27&gt;"",IF(ISERROR(HLOOKUP(J$1,INDIRECT("Roles!$B$"&amp;MATCH($B27,Roles!$A:$A,0)&amp;":$AF$"&amp;MATCH($B27,Roles!$A:$A,0)),1,FALSE))=FALSE,IF(SquadExport!M27&lt;10,1,IF(SquadExport!M27&lt;15,2,IF(SquadExport!M27&lt;=20,3,""))),0),"")</f>
        <v>0</v>
      </c>
      <c r="K27" s="37">
        <f ca="1">IF($A27&gt;"",IF(ISERROR(HLOOKUP(K$1,INDIRECT("Roles!$B$"&amp;MATCH($B27,Roles!$A:$A,0)&amp;":$AF$"&amp;MATCH($B27,Roles!$A:$A,0)),1,FALSE))=FALSE,IF(SquadExport!N27&lt;10,1,IF(SquadExport!N27&lt;15,2,IF(SquadExport!N27&lt;=20,3,""))),0),"")</f>
        <v>0</v>
      </c>
      <c r="L27" s="37">
        <f ca="1">IF($A27&gt;"",IF(ISERROR(HLOOKUP(L$1,INDIRECT("Roles!$B$"&amp;MATCH($B27,Roles!$A:$A,0)&amp;":$AF$"&amp;MATCH($B27,Roles!$A:$A,0)),1,FALSE))=FALSE,IF(SquadExport!O27&lt;10,1,IF(SquadExport!O27&lt;15,2,IF(SquadExport!O27&lt;=20,3,""))),0),"")</f>
        <v>0</v>
      </c>
      <c r="M27" s="37">
        <f ca="1">IF($A27&gt;"",IF(ISERROR(HLOOKUP(M$1,INDIRECT("Roles!$B$"&amp;MATCH($B27,Roles!$A:$A,0)&amp;":$AF$"&amp;MATCH($B27,Roles!$A:$A,0)),1,FALSE))=FALSE,IF(SquadExport!P27&lt;10,1,IF(SquadExport!P27&lt;15,2,IF(SquadExport!P27&lt;=20,3,""))),0),"")</f>
        <v>0</v>
      </c>
      <c r="N27" s="37">
        <f ca="1">IF($A27&gt;"",IF(ISERROR(HLOOKUP(N$1,INDIRECT("Roles!$B$"&amp;MATCH($B27,Roles!$A:$A,0)&amp;":$AF$"&amp;MATCH($B27,Roles!$A:$A,0)),1,FALSE))=FALSE,IF(SquadExport!Q27&lt;10,1,IF(SquadExport!Q27&lt;15,2,IF(SquadExport!Q27&lt;=20,3,""))),0),"")</f>
        <v>2</v>
      </c>
      <c r="O27" s="37">
        <f ca="1">IF($A27&gt;"",IF(ISERROR(HLOOKUP(O$1,INDIRECT("Roles!$B$"&amp;MATCH($B27,Roles!$A:$A,0)&amp;":$AF$"&amp;MATCH($B27,Roles!$A:$A,0)),1,FALSE))=FALSE,IF(SquadExport!R27&lt;10,1,IF(SquadExport!R27&lt;15,2,IF(SquadExport!R27&lt;=20,3,""))),0),"")</f>
        <v>0</v>
      </c>
      <c r="P27" s="37">
        <f ca="1">IF($A27&gt;"",IF(ISERROR(HLOOKUP(P$1,INDIRECT("Roles!$B$"&amp;MATCH($B27,Roles!$A:$A,0)&amp;":$AF$"&amp;MATCH($B27,Roles!$A:$A,0)),1,FALSE))=FALSE,IF(SquadExport!S27&lt;10,1,IF(SquadExport!S27&lt;15,2,IF(SquadExport!S27&lt;=20,3,""))),0),"")</f>
        <v>0</v>
      </c>
      <c r="Q27" s="37">
        <f ca="1">IF($A27&gt;"",IF(ISERROR(HLOOKUP(Q$1,INDIRECT("Roles!$B$"&amp;MATCH($B27,Roles!$A:$A,0)&amp;":$AF$"&amp;MATCH($B27,Roles!$A:$A,0)),1,FALSE))=FALSE,IF(SquadExport!T27&lt;10,1,IF(SquadExport!T27&lt;15,2,IF(SquadExport!T27&lt;=20,3,""))),0),"")</f>
        <v>2</v>
      </c>
      <c r="R27" s="37">
        <f ca="1">IF($A27&gt;"",IF(ISERROR(HLOOKUP(R$1,INDIRECT("Roles!$B$"&amp;MATCH($B27,Roles!$A:$A,0)&amp;":$AF$"&amp;MATCH($B27,Roles!$A:$A,0)),1,FALSE))=FALSE,IF(SquadExport!U27&lt;10,1,IF(SquadExport!U27&lt;15,2,IF(SquadExport!U27&lt;=20,3,""))),0),"")</f>
        <v>0</v>
      </c>
      <c r="S27" s="37">
        <f ca="1">IF($A27&gt;"",IF(ISERROR(HLOOKUP(S$1,INDIRECT("Roles!$B$"&amp;MATCH($B27,Roles!$A:$A,0)&amp;":$AF$"&amp;MATCH($B27,Roles!$A:$A,0)),1,FALSE))=FALSE,IF(SquadExport!V27&lt;10,1,IF(SquadExport!V27&lt;15,2,IF(SquadExport!V27&lt;=20,3,""))),0),"")</f>
        <v>1</v>
      </c>
      <c r="T27" s="37">
        <f ca="1">IF($A27&gt;"",IF(ISERROR(HLOOKUP(T$1,INDIRECT("Roles!$B$"&amp;MATCH($B27,Roles!$A:$A,0)&amp;":$AF$"&amp;MATCH($B27,Roles!$A:$A,0)),1,FALSE))=FALSE,IF(SquadExport!W27&lt;10,1,IF(SquadExport!W27&lt;15,2,IF(SquadExport!W27&lt;=20,3,""))),0),"")</f>
        <v>0</v>
      </c>
      <c r="U27" s="37">
        <f ca="1">IF($A27&gt;"",IF(ISERROR(HLOOKUP(U$1,INDIRECT("Roles!$B$"&amp;MATCH($B27,Roles!$A:$A,0)&amp;":$AF$"&amp;MATCH($B27,Roles!$A:$A,0)),1,FALSE))=FALSE,IF(SquadExport!X27&lt;10,1,IF(SquadExport!X27&lt;15,2,IF(SquadExport!X27&lt;=20,3,""))),0),"")</f>
        <v>0</v>
      </c>
      <c r="V27" s="37">
        <f ca="1">IF($A27&gt;"",IF(ISERROR(HLOOKUP(V$1,INDIRECT("Roles!$B$"&amp;MATCH($B27,Roles!$A:$A,0)&amp;":$AF$"&amp;MATCH($B27,Roles!$A:$A,0)),1,FALSE))=FALSE,IF(SquadExport!Y27&lt;10,1,IF(SquadExport!Y27&lt;15,2,IF(SquadExport!Y27&lt;=20,3,""))),0),"")</f>
        <v>0</v>
      </c>
      <c r="W27" s="37">
        <f ca="1">IF($A27&gt;"",IF(ISERROR(HLOOKUP(W$1,INDIRECT("Roles!$B$"&amp;MATCH($B27,Roles!$A:$A,0)&amp;":$AF$"&amp;MATCH($B27,Roles!$A:$A,0)),1,FALSE))=FALSE,IF(SquadExport!Z27&lt;10,1,IF(SquadExport!Z27&lt;15,2,IF(SquadExport!Z27&lt;=20,3,""))),0),"")</f>
        <v>0</v>
      </c>
      <c r="X27" s="37">
        <f ca="1">IF($A27&gt;"",IF(ISERROR(HLOOKUP(X$1,INDIRECT("Roles!$B$"&amp;MATCH($B27,Roles!$A:$A,0)&amp;":$AF$"&amp;MATCH($B27,Roles!$A:$A,0)),1,FALSE))=FALSE,IF(SquadExport!AA27&lt;10,1,IF(SquadExport!AA27&lt;15,2,IF(SquadExport!AA27&lt;=20,3,""))),0),"")</f>
        <v>0</v>
      </c>
      <c r="Y27" s="37">
        <f ca="1">IF($A27&gt;"",IF(ISERROR(HLOOKUP(Y$1,INDIRECT("Roles!$B$"&amp;MATCH($B27,Roles!$A:$A,0)&amp;":$AF$"&amp;MATCH($B27,Roles!$A:$A,0)),1,FALSE))=FALSE,IF(SquadExport!AB27&lt;10,1,IF(SquadExport!AB27&lt;15,2,IF(SquadExport!AB27&lt;=20,3,""))),0),"")</f>
        <v>2</v>
      </c>
      <c r="Z27" s="37">
        <f ca="1">IF($A27&gt;"",IF(ISERROR(HLOOKUP(Z$1,INDIRECT("Roles!$B$"&amp;MATCH($B27,Roles!$A:$A,0)&amp;":$AF$"&amp;MATCH($B27,Roles!$A:$A,0)),1,FALSE))=FALSE,IF(SquadExport!AC27&lt;10,1,IF(SquadExport!AC27&lt;15,2,IF(SquadExport!AC27&lt;=20,3,""))),0),"")</f>
        <v>0</v>
      </c>
      <c r="AA27" s="37">
        <f ca="1">IF($A27&gt;"",IF(ISERROR(HLOOKUP(AA$1,INDIRECT("Roles!$B$"&amp;MATCH($B27,Roles!$A:$A,0)&amp;":$AF$"&amp;MATCH($B27,Roles!$A:$A,0)),1,FALSE))=FALSE,IF(SquadExport!AD27&lt;10,1,IF(SquadExport!AD27&lt;15,2,IF(SquadExport!AD27&lt;=20,3,""))),0),"")</f>
        <v>2</v>
      </c>
      <c r="AB27" s="37">
        <f ca="1">IF($A27&gt;"",IF(ISERROR(HLOOKUP(AB$1,INDIRECT("Roles!$B$"&amp;MATCH($B27,Roles!$A:$A,0)&amp;":$AF$"&amp;MATCH($B27,Roles!$A:$A,0)),1,FALSE))=FALSE,IF(SquadExport!AE27&lt;10,1,IF(SquadExport!AE27&lt;15,2,IF(SquadExport!AE27&lt;=20,3,""))),0),"")</f>
        <v>0</v>
      </c>
      <c r="AC27" s="37">
        <f ca="1">IF($A27&gt;"",IF(ISERROR(HLOOKUP(AC$1,INDIRECT("Roles!$B$"&amp;MATCH($B27,Roles!$A:$A,0)&amp;":$AF$"&amp;MATCH($B27,Roles!$A:$A,0)),1,FALSE))=FALSE,IF(SquadExport!AF27&lt;10,1,IF(SquadExport!AF27&lt;15,2,IF(SquadExport!AF27&lt;=20,3,""))),0),"")</f>
        <v>0</v>
      </c>
      <c r="AD27" s="37">
        <f ca="1">IF($A27&gt;"",IF(ISERROR(HLOOKUP(AD$1,INDIRECT("Roles!$B$"&amp;MATCH($B27,Roles!$A:$A,0)&amp;":$AF$"&amp;MATCH($B27,Roles!$A:$A,0)),1,FALSE))=FALSE,IF(SquadExport!AG27&lt;10,1,IF(SquadExport!AG27&lt;15,2,IF(SquadExport!AG27&lt;=20,3,""))),0),"")</f>
        <v>0</v>
      </c>
      <c r="AE27" s="37">
        <f ca="1">IF($A27&gt;"",IF(ISERROR(HLOOKUP(AE$1,INDIRECT("Roles!$B$"&amp;MATCH($B27,Roles!$A:$A,0)&amp;":$AF$"&amp;MATCH($B27,Roles!$A:$A,0)),1,FALSE))=FALSE,IF(SquadExport!AH27&lt;10,1,IF(SquadExport!AH27&lt;15,2,IF(SquadExport!AH27&lt;=20,3,""))),0),"")</f>
        <v>2</v>
      </c>
      <c r="AF27" s="37">
        <f ca="1">IF($A27&gt;"",IF(ISERROR(HLOOKUP(AF$1,INDIRECT("Roles!$B$"&amp;MATCH($B27,Roles!$A:$A,0)&amp;":$AF$"&amp;MATCH($B27,Roles!$A:$A,0)),1,FALSE))=FALSE,IF(SquadExport!AI27&lt;10,1,IF(SquadExport!AI27&lt;15,2,IF(SquadExport!AI27&lt;=20,3,""))),0),"")</f>
        <v>2</v>
      </c>
      <c r="AG27" s="37">
        <f ca="1">IF($A27&gt;"",IF(ISERROR(HLOOKUP(AG$1,INDIRECT("Roles!$B$"&amp;MATCH($B27,Roles!$A:$A,0)&amp;":$AF$"&amp;MATCH($B27,Roles!$A:$A,0)),1,FALSE))=FALSE,IF(SquadExport!AJ27&lt;10,1,IF(SquadExport!AJ27&lt;15,2,IF(SquadExport!AJ27&lt;=20,3,""))),0),"")</f>
        <v>2</v>
      </c>
      <c r="AH27" s="37">
        <f ca="1">IF($A27&gt;"",IF(ISERROR(HLOOKUP(AH$1,INDIRECT("Roles!$B$"&amp;MATCH($B27,Roles!$A:$A,0)&amp;":$AF$"&amp;MATCH($B27,Roles!$A:$A,0)),1,FALSE))=FALSE,IF(SquadExport!AK27&lt;10,1,IF(SquadExport!AK27&lt;15,2,IF(SquadExport!AK27&lt;=20,3,""))),0),"")</f>
        <v>0</v>
      </c>
      <c r="AI27" s="37">
        <f ca="1">IF($A27&gt;"",IF(ISERROR(HLOOKUP(AI$1,INDIRECT("Roles!$B$"&amp;MATCH($B27,Roles!$A:$A,0)&amp;":$AF$"&amp;MATCH($B27,Roles!$A:$A,0)),1,FALSE))=FALSE,IF(SquadExport!AL27&lt;10,1,IF(SquadExport!AL27&lt;15,2,IF(SquadExport!AL27&lt;=20,3,""))),0),"")</f>
        <v>0</v>
      </c>
      <c r="AJ27" s="37">
        <f ca="1">IF($A27&gt;"",IF(ISERROR(HLOOKUP(AJ$1,INDIRECT("Roles!$B$"&amp;MATCH($B27,Roles!$A:$A,0)&amp;":$AF$"&amp;MATCH($B27,Roles!$A:$A,0)),1,FALSE))=FALSE,IF(SquadExport!AM27&lt;10,1,IF(SquadExport!AM27&lt;15,2,IF(SquadExport!AM27&lt;=20,3,""))),0),"")</f>
        <v>0</v>
      </c>
      <c r="AK27" s="37">
        <f ca="1">IF($A27&gt;"",IF(ISERROR(HLOOKUP(AK$1,INDIRECT("Roles!$B$"&amp;MATCH($B27,Roles!$A:$A,0)&amp;":$AF$"&amp;MATCH($B27,Roles!$A:$A,0)),1,FALSE))=FALSE,IF(SquadExport!AN27&lt;10,1,IF(SquadExport!AN27&lt;15,2,IF(SquadExport!AN27&lt;=20,3,""))),0),"")</f>
        <v>2</v>
      </c>
      <c r="AL27" s="37">
        <f ca="1">IF($A27&gt;"",IF(ISERROR(HLOOKUP(AL$1,INDIRECT("Roles!$B$"&amp;MATCH($B27,Roles!$A:$A,0)&amp;":$AF$"&amp;MATCH($B27,Roles!$A:$A,0)),1,FALSE))=FALSE,IF(SquadExport!AO27&lt;10,1,IF(SquadExport!AO27&lt;15,2,IF(SquadExport!AO27&lt;=20,3,""))),0),"")</f>
        <v>2</v>
      </c>
      <c r="AM27" s="37">
        <f ca="1">IF($A27&gt;"",IF(ISERROR(HLOOKUP(AM$1,INDIRECT("Roles!$B$"&amp;MATCH($B27,Roles!$A:$A,0)&amp;":$AF$"&amp;MATCH($B27,Roles!$A:$A,0)),1,FALSE))=FALSE,IF(SquadExport!AP27&lt;10,1,IF(SquadExport!AP27&lt;15,2,IF(SquadExport!AP27&lt;=20,3,""))),0),"")</f>
        <v>0</v>
      </c>
      <c r="AN27" s="37">
        <f ca="1">IF($A27&gt;"",IF(ISERROR(HLOOKUP(AN$1,INDIRECT("Roles!$B$"&amp;MATCH($B27,Roles!$A:$A,0)&amp;":$AF$"&amp;MATCH($B27,Roles!$A:$A,0)),1,FALSE))=FALSE,IF(SquadExport!AQ27&lt;10,1,IF(SquadExport!AQ27&lt;15,2,IF(SquadExport!AQ27&lt;=20,3,""))),0),"")</f>
        <v>0</v>
      </c>
      <c r="AO27" s="37">
        <f ca="1">IF($A27&gt;"",IF(ISERROR(HLOOKUP(AO$1,INDIRECT("Roles!$B$"&amp;MATCH($B27,Roles!$A:$A,0)&amp;":$AF$"&amp;MATCH($B27,Roles!$A:$A,0)),1,FALSE))=FALSE,IF(SquadExport!AR27&lt;10,1,IF(SquadExport!AR27&lt;15,2,IF(SquadExport!AR27&lt;=20,3,""))),0),"")</f>
        <v>0</v>
      </c>
      <c r="AP27" s="37">
        <f ca="1">IF($A27&gt;"",IF(ISERROR(HLOOKUP(AP$1,INDIRECT("Roles!$B$"&amp;MATCH($B27,Roles!$A:$A,0)&amp;":$AF$"&amp;MATCH($B27,Roles!$A:$A,0)),1,FALSE))=FALSE,IF(SquadExport!AS27&lt;10,1,IF(SquadExport!AS27&lt;15,2,IF(SquadExport!AS27&lt;=20,3,""))),0),"")</f>
        <v>0</v>
      </c>
      <c r="AQ27" s="37">
        <f ca="1">IF($A27&gt;"",IF(ISERROR(HLOOKUP(AQ$1,INDIRECT("Roles!$B$"&amp;MATCH($B27,Roles!$A:$A,0)&amp;":$AF$"&amp;MATCH($B27,Roles!$A:$A,0)),1,FALSE))=FALSE,IF(SquadExport!AT27&lt;10,1,IF(SquadExport!AT27&lt;15,2,IF(SquadExport!AT27&lt;=20,3,""))),0),"")</f>
        <v>0</v>
      </c>
      <c r="AR27" s="37">
        <f ca="1">IF($A27&gt;"",IF(ISERROR(HLOOKUP(AR$1,INDIRECT("Roles!$B$"&amp;MATCH($B27,Roles!$A:$A,0)&amp;":$AF$"&amp;MATCH($B27,Roles!$A:$A,0)),1,FALSE))=FALSE,IF(SquadExport!AU27&lt;10,1,IF(SquadExport!AU27&lt;15,2,IF(SquadExport!AU27&lt;=20,3,""))),0),"")</f>
        <v>0</v>
      </c>
      <c r="AS27" s="37">
        <f ca="1">IF($A27&gt;"",IF(ISERROR(HLOOKUP(AS$1,INDIRECT("Roles!$B$"&amp;MATCH($B27,Roles!$A:$A,0)&amp;":$AF$"&amp;MATCH($B27,Roles!$A:$A,0)),1,FALSE))=FALSE,IF(SquadExport!AV27&lt;10,1,IF(SquadExport!AV27&lt;15,2,IF(SquadExport!AV27&lt;=20,3,""))),0),"")</f>
        <v>0</v>
      </c>
      <c r="AT27" s="37">
        <f ca="1">IF($A27&gt;"",IF(ISERROR(HLOOKUP(AT$1,INDIRECT("Roles!$B$"&amp;MATCH($B27,Roles!$A:$A,0)&amp;":$AF$"&amp;MATCH($B27,Roles!$A:$A,0)),1,FALSE))=FALSE,IF(SquadExport!AW27&lt;10,1,IF(SquadExport!AW27&lt;15,2,IF(SquadExport!AW27&lt;=20,3,""))),0),"")</f>
        <v>0</v>
      </c>
      <c r="AU27" s="37">
        <f ca="1">IF($A27&gt;"",IF(ISERROR(HLOOKUP(AU$1,INDIRECT("Roles!$B$"&amp;MATCH($B27,Roles!$A:$A,0)&amp;":$AF$"&amp;MATCH($B27,Roles!$A:$A,0)),1,FALSE))=FALSE,IF(SquadExport!AX27&lt;10,1,IF(SquadExport!AX27&lt;15,2,IF(SquadExport!AX27&lt;=20,3,""))),0),"")</f>
        <v>0</v>
      </c>
      <c r="AV27" s="37">
        <f ca="1">IF($A27&gt;"",IF(ISERROR(HLOOKUP(AV$1,INDIRECT("Roles!$B$"&amp;MATCH($B27,Roles!$A:$A,0)&amp;":$AF$"&amp;MATCH($B27,Roles!$A:$A,0)),1,FALSE))=FALSE,IF(SquadExport!AY27&lt;10,1,IF(SquadExport!AY27&lt;15,2,IF(SquadExport!AY27&lt;=20,3,""))),0),"")</f>
        <v>0</v>
      </c>
      <c r="AW27" s="37">
        <f ca="1">IF($A27&gt;"",IF(ISERROR(HLOOKUP(AW$1,INDIRECT("Roles!$B$"&amp;MATCH($B27,Roles!$A:$A,0)&amp;":$AF$"&amp;MATCH($B27,Roles!$A:$A,0)),1,FALSE))=FALSE,IF(SquadExport!AZ27&lt;10,1,IF(SquadExport!AZ27&lt;15,2,IF(SquadExport!AZ27&lt;=20,3,""))),0),"")</f>
        <v>0</v>
      </c>
      <c r="AX27" s="37">
        <f ca="1">IF($A27&gt;"",IF(ISERROR(HLOOKUP(AX$1,INDIRECT("Roles!$B$"&amp;MATCH($B27,Roles!$A:$A,0)&amp;":$AF$"&amp;MATCH($B27,Roles!$A:$A,0)),1,FALSE))=FALSE,IF(SquadExport!BA27&lt;10,1,IF(SquadExport!BA27&lt;15,2,IF(SquadExport!BA27&lt;=20,3,""))),0),"")</f>
        <v>0</v>
      </c>
      <c r="AY27" s="30" t="str" cm="1">
        <f t="array" aca="1" ref="AY27:CS27" ca="1">IF($D27:$AX27=1,D$1:AX$1,"")</f>
        <v/>
      </c>
      <c r="AZ27" s="30" t="str">
        <f ca="1"/>
        <v>Cro</v>
      </c>
      <c r="BA27" s="30" t="str">
        <f ca="1"/>
        <v/>
      </c>
      <c r="BB27" s="30" t="str">
        <f ca="1"/>
        <v/>
      </c>
      <c r="BC27" s="30" t="str">
        <f ca="1"/>
        <v/>
      </c>
      <c r="BD27" s="30" t="str">
        <f ca="1"/>
        <v/>
      </c>
      <c r="BE27" s="30" t="str">
        <f ca="1"/>
        <v/>
      </c>
      <c r="BF27" s="30" t="str">
        <f ca="1"/>
        <v/>
      </c>
      <c r="BG27" s="30" t="str">
        <f ca="1"/>
        <v/>
      </c>
      <c r="BH27" s="30" t="str">
        <f ca="1"/>
        <v/>
      </c>
      <c r="BI27" s="30" t="str">
        <f ca="1"/>
        <v/>
      </c>
      <c r="BJ27" s="30" t="str">
        <f ca="1"/>
        <v/>
      </c>
      <c r="BK27" s="30" t="str">
        <f ca="1"/>
        <v/>
      </c>
      <c r="BL27" s="30" t="str">
        <f ca="1"/>
        <v/>
      </c>
      <c r="BM27" s="30" t="str">
        <f ca="1"/>
        <v/>
      </c>
      <c r="BN27" s="30" t="str">
        <f ca="1"/>
        <v>Ant</v>
      </c>
      <c r="BO27" s="30" t="str">
        <f ca="1"/>
        <v/>
      </c>
      <c r="BP27" s="30" t="str">
        <f ca="1"/>
        <v/>
      </c>
      <c r="BQ27" s="30" t="str">
        <f ca="1"/>
        <v/>
      </c>
      <c r="BR27" s="30" t="str">
        <f ca="1"/>
        <v/>
      </c>
      <c r="BS27" s="30" t="str">
        <f ca="1"/>
        <v/>
      </c>
      <c r="BT27" s="30" t="str">
        <f ca="1"/>
        <v/>
      </c>
      <c r="BU27" s="30" t="str">
        <f ca="1"/>
        <v/>
      </c>
      <c r="BV27" s="30" t="str">
        <f ca="1"/>
        <v/>
      </c>
      <c r="BW27" s="30" t="str">
        <f ca="1"/>
        <v/>
      </c>
      <c r="BX27" s="30" t="str">
        <f ca="1"/>
        <v/>
      </c>
      <c r="BY27" s="30" t="str">
        <f ca="1"/>
        <v/>
      </c>
      <c r="BZ27" s="30" t="str">
        <f ca="1"/>
        <v/>
      </c>
      <c r="CA27" s="30" t="str">
        <f ca="1"/>
        <v/>
      </c>
      <c r="CB27" s="30" t="str">
        <f ca="1"/>
        <v/>
      </c>
      <c r="CC27" s="30" t="str">
        <f ca="1"/>
        <v/>
      </c>
      <c r="CD27" s="30" t="str">
        <f ca="1"/>
        <v/>
      </c>
      <c r="CE27" s="30" t="str">
        <f ca="1"/>
        <v/>
      </c>
      <c r="CF27" s="30" t="str">
        <f ca="1"/>
        <v/>
      </c>
      <c r="CG27" s="30" t="str">
        <f ca="1"/>
        <v/>
      </c>
      <c r="CH27" s="30" t="str">
        <f ca="1"/>
        <v/>
      </c>
      <c r="CI27" s="30" t="str">
        <f ca="1"/>
        <v/>
      </c>
      <c r="CJ27" s="30" t="str">
        <f ca="1"/>
        <v/>
      </c>
      <c r="CK27" s="30" t="str">
        <f ca="1"/>
        <v/>
      </c>
      <c r="CL27" s="30" t="str">
        <f ca="1"/>
        <v/>
      </c>
      <c r="CM27" s="30" t="str">
        <f ca="1"/>
        <v/>
      </c>
      <c r="CN27" s="30" t="str">
        <f ca="1"/>
        <v/>
      </c>
      <c r="CO27" s="30" t="str">
        <f ca="1"/>
        <v/>
      </c>
      <c r="CP27" s="30" t="str">
        <f ca="1"/>
        <v/>
      </c>
      <c r="CQ27" s="30" t="str">
        <f ca="1"/>
        <v/>
      </c>
      <c r="CR27" s="30" t="str">
        <f ca="1"/>
        <v/>
      </c>
      <c r="CS27" s="30" t="str">
        <f ca="1"/>
        <v/>
      </c>
      <c r="CT27" s="31" cm="1">
        <f t="array" aca="1" ref="CT27" ca="1">SUMPRODUCT(COUNTIF($AY27:$CS27,Training!$C$3:$E$3))</f>
        <v>0</v>
      </c>
      <c r="CU27" s="31" cm="1">
        <f t="array" aca="1" ref="CU27" ca="1">SUMPRODUCT(COUNTIF($AY27:$CS27,Training!$C$4:$E$4))</f>
        <v>0</v>
      </c>
      <c r="CV27" s="31" cm="1">
        <f t="array" aca="1" ref="CV27" ca="1">SUMPRODUCT(COUNTIF($AY27:$CS27,Training!$C$5:$E$5))</f>
        <v>1</v>
      </c>
      <c r="CW27" s="31" cm="1">
        <f t="array" aca="1" ref="CW27" ca="1">SUMPRODUCT(COUNTIF($AY27:$CS27,Training!$C$6:$E$6))</f>
        <v>0</v>
      </c>
      <c r="CX27" s="31" cm="1">
        <f t="array" aca="1" ref="CX27" ca="1">SUMPRODUCT(COUNTIF($AY27:$CS27,Training!$C$7:$E$7))</f>
        <v>0</v>
      </c>
      <c r="CY27" s="31" cm="1">
        <f t="array" aca="1" ref="CY27" ca="1">SUMPRODUCT(COUNTIF($AY27:$CS27,Training!$C$8:$E$8))</f>
        <v>0</v>
      </c>
      <c r="CZ27" s="31" cm="1">
        <f t="array" aca="1" ref="CZ27" ca="1">SUMPRODUCT(COUNTIF($AY27:$CS27,Training!$C$9:$E$9))</f>
        <v>1</v>
      </c>
      <c r="DA27" s="31" cm="1">
        <f t="array" aca="1" ref="DA27" ca="1">SUMPRODUCT(COUNTIF($AY27:$CS27,Training!$C$10:$E$10))</f>
        <v>0</v>
      </c>
      <c r="DB27" s="31" cm="1">
        <f t="array" aca="1" ref="DB27" ca="1">SUMPRODUCT(COUNTIF($AY27:$CS27,Training!$C$11:$E$11))</f>
        <v>0</v>
      </c>
      <c r="DC27" s="31" cm="1">
        <f t="array" aca="1" ref="DC27" ca="1">SUMPRODUCT(COUNTIF($AY27:$CS27,Training!$C$2:$E$2))</f>
        <v>0</v>
      </c>
      <c r="DD27" s="31" cm="1">
        <f t="array" aca="1" ref="DD27" ca="1">SUMPRODUCT(COUNTIF($AY27:$CS27,Training!#REF!))</f>
        <v>0</v>
      </c>
      <c r="DE27" s="31" cm="1">
        <f t="array" aca="1" ref="DE27" ca="1">SUMPRODUCT(COUNTIF($AY27:$CS27,Training!$C$12:$E$12))</f>
        <v>1</v>
      </c>
      <c r="DF27" s="31" cm="1">
        <f t="array" aca="1" ref="DF27" ca="1">SUMPRODUCT(COUNTIF($AY27:$CS27,Training!$C$13:$E$13))</f>
        <v>0</v>
      </c>
      <c r="DG27" s="31" cm="1">
        <f t="array" aca="1" ref="DG27" ca="1">SUMPRODUCT(COUNTIF($AY27:$CS27,Training!$C$14:$E$14))</f>
        <v>0</v>
      </c>
      <c r="DH27" s="31" cm="1">
        <f t="array" aca="1" ref="DH27" ca="1">SUMPRODUCT(COUNTIF($AY27:$CS27,Training!$C$15:$E$15))</f>
        <v>0</v>
      </c>
      <c r="DI27" s="31" cm="1">
        <f t="array" aca="1" ref="DI27" ca="1">SUMPRODUCT(COUNTIF($AY27:$CS27,Training!$C$16:$E$16))</f>
        <v>0</v>
      </c>
      <c r="DJ27" s="30" t="str" cm="1">
        <f t="array" aca="1" ref="DJ27" ca="1">IF(COUNTIF(D27:AX27,1)=0,IF($D27:$AX27=2,D$1:AX$1,""),"")</f>
        <v/>
      </c>
      <c r="FE27" s="31" cm="1">
        <f t="array" aca="1" ref="FE27" ca="1">SUMPRODUCT(COUNTIF($DJ27:$FD27,Training!$C$3:$E$3))</f>
        <v>0</v>
      </c>
      <c r="FF27" s="31" cm="1">
        <f t="array" aca="1" ref="FF27" ca="1">SUMPRODUCT(COUNTIF($DJ27:$FD27,Training!$C$4:$E$4))</f>
        <v>0</v>
      </c>
      <c r="FG27" s="31" cm="1">
        <f t="array" aca="1" ref="FG27" ca="1">SUMPRODUCT(COUNTIF($DJ27:$FD27,Training!$C$5:$E$5))</f>
        <v>0</v>
      </c>
      <c r="FH27" s="31" cm="1">
        <f t="array" aca="1" ref="FH27" ca="1">SUMPRODUCT(COUNTIF($DJ27:$FD27,Training!$C$6:$E$6))</f>
        <v>0</v>
      </c>
      <c r="FI27" s="31" cm="1">
        <f t="array" aca="1" ref="FI27" ca="1">SUMPRODUCT(COUNTIF($DJ27:$FD27,Training!$C$7:$E$7))</f>
        <v>0</v>
      </c>
      <c r="FJ27" s="31" cm="1">
        <f t="array" aca="1" ref="FJ27" ca="1">SUMPRODUCT(COUNTIF($DJ27:$FD27,Training!$C$8:$E$8))</f>
        <v>0</v>
      </c>
      <c r="FK27" s="31" cm="1">
        <f t="array" aca="1" ref="FK27" ca="1">SUMPRODUCT(COUNTIF($DJ27:$FD27,Training!$C$9:$E$9))</f>
        <v>0</v>
      </c>
      <c r="FL27" s="31" cm="1">
        <f t="array" aca="1" ref="FL27" ca="1">SUMPRODUCT(COUNTIF($DJ27:$FD27,Training!$C$10:$E$10))</f>
        <v>0</v>
      </c>
      <c r="FM27" s="31" cm="1">
        <f t="array" aca="1" ref="FM27" ca="1">SUMPRODUCT(COUNTIF($DJ27:$FD27,Training!$C$11:$E$11))</f>
        <v>0</v>
      </c>
      <c r="FN27" s="31" cm="1">
        <f t="array" aca="1" ref="FN27" ca="1">SUMPRODUCT(COUNTIF($DJ27:$FD27,Training!$C$2:$E$2))</f>
        <v>0</v>
      </c>
      <c r="FO27" s="31" cm="1">
        <f t="array" aca="1" ref="FO27" ca="1">SUMPRODUCT(COUNTIF($DJ27:$FD27,Training!#REF!))</f>
        <v>0</v>
      </c>
      <c r="FP27" s="31" cm="1">
        <f t="array" aca="1" ref="FP27" ca="1">SUMPRODUCT(COUNTIF($DJ27:$FD27,Training!$C$12:$E$12))</f>
        <v>0</v>
      </c>
      <c r="FQ27" s="31" cm="1">
        <f t="array" aca="1" ref="FQ27" ca="1">SUMPRODUCT(COUNTIF($DJ27:$FD27,Training!$C$13:$E$13))</f>
        <v>0</v>
      </c>
      <c r="FR27" s="31" cm="1">
        <f t="array" aca="1" ref="FR27" ca="1">SUMPRODUCT(COUNTIF($DJ27:$FD27,Training!$C$14:$E$14))</f>
        <v>0</v>
      </c>
      <c r="FS27" s="31" cm="1">
        <f t="array" aca="1" ref="FS27" ca="1">SUMPRODUCT(COUNTIF($DJ27:$FD27,Training!$C$15:$E$15))</f>
        <v>0</v>
      </c>
      <c r="FT27" s="31" cm="1">
        <f t="array" aca="1" ref="FT27" ca="1">SUMPRODUCT(COUNTIF($DJ27:$FD27,Training!$C$16:$E$16))</f>
        <v>0</v>
      </c>
    </row>
    <row r="28" spans="1:176" x14ac:dyDescent="0.25">
      <c r="A28" s="32" t="str">
        <f>IF(WeightedParse!A28&gt;"",WeightedParse!A28,"")</f>
        <v>Conor Melody</v>
      </c>
      <c r="B28" s="49" t="str">
        <f>IF('Weighted Summary'!A28&gt;"",'Weighted Summary'!F28,"")</f>
        <v>W</v>
      </c>
      <c r="C28" s="39" t="str">
        <f t="shared" ca="1" si="0"/>
        <v>Attacking Movement</v>
      </c>
      <c r="D28" s="37">
        <f ca="1">IF($A28&gt;"",IF(ISERROR(HLOOKUP(D$1,INDIRECT("Roles!$B$"&amp;MATCH($B28,Roles!$A:$A,0)&amp;":$AF$"&amp;MATCH($B28,Roles!$A:$A,0)),1,FALSE))=FALSE,IF(SquadExport!G28&lt;10,1,IF(SquadExport!G28&lt;15,2,IF(SquadExport!G28&lt;=20,3,""))),0),"")</f>
        <v>0</v>
      </c>
      <c r="E28" s="37">
        <f ca="1">IF($A28&gt;"",IF(ISERROR(HLOOKUP(E$1,INDIRECT("Roles!$B$"&amp;MATCH($B28,Roles!$A:$A,0)&amp;":$AF$"&amp;MATCH($B28,Roles!$A:$A,0)),1,FALSE))=FALSE,IF(SquadExport!H28&lt;10,1,IF(SquadExport!H28&lt;15,2,IF(SquadExport!H28&lt;=20,3,""))),0),"")</f>
        <v>1</v>
      </c>
      <c r="F28" s="37">
        <f ca="1">IF($A28&gt;"",IF(ISERROR(HLOOKUP(F$1,INDIRECT("Roles!$B$"&amp;MATCH($B28,Roles!$A:$A,0)&amp;":$AF$"&amp;MATCH($B28,Roles!$A:$A,0)),1,FALSE))=FALSE,IF(SquadExport!I28&lt;10,1,IF(SquadExport!I28&lt;15,2,IF(SquadExport!I28&lt;=20,3,""))),0),"")</f>
        <v>2</v>
      </c>
      <c r="G28" s="37">
        <f ca="1">IF($A28&gt;"",IF(ISERROR(HLOOKUP(G$1,INDIRECT("Roles!$B$"&amp;MATCH($B28,Roles!$A:$A,0)&amp;":$AF$"&amp;MATCH($B28,Roles!$A:$A,0)),1,FALSE))=FALSE,IF(SquadExport!J28&lt;10,1,IF(SquadExport!J28&lt;15,2,IF(SquadExport!J28&lt;=20,3,""))),0),"")</f>
        <v>0</v>
      </c>
      <c r="H28" s="37">
        <f ca="1">IF($A28&gt;"",IF(ISERROR(HLOOKUP(H$1,INDIRECT("Roles!$B$"&amp;MATCH($B28,Roles!$A:$A,0)&amp;":$AF$"&amp;MATCH($B28,Roles!$A:$A,0)),1,FALSE))=FALSE,IF(SquadExport!K28&lt;10,1,IF(SquadExport!K28&lt;15,2,IF(SquadExport!K28&lt;=20,3,""))),0),"")</f>
        <v>2</v>
      </c>
      <c r="I28" s="37">
        <f ca="1">IF($A28&gt;"",IF(ISERROR(HLOOKUP(I$1,INDIRECT("Roles!$B$"&amp;MATCH($B28,Roles!$A:$A,0)&amp;":$AF$"&amp;MATCH($B28,Roles!$A:$A,0)),1,FALSE))=FALSE,IF(SquadExport!L28&lt;10,1,IF(SquadExport!L28&lt;15,2,IF(SquadExport!L28&lt;=20,3,""))),0),"")</f>
        <v>0</v>
      </c>
      <c r="J28" s="37">
        <f ca="1">IF($A28&gt;"",IF(ISERROR(HLOOKUP(J$1,INDIRECT("Roles!$B$"&amp;MATCH($B28,Roles!$A:$A,0)&amp;":$AF$"&amp;MATCH($B28,Roles!$A:$A,0)),1,FALSE))=FALSE,IF(SquadExport!M28&lt;10,1,IF(SquadExport!M28&lt;15,2,IF(SquadExport!M28&lt;=20,3,""))),0),"")</f>
        <v>0</v>
      </c>
      <c r="K28" s="37">
        <f ca="1">IF($A28&gt;"",IF(ISERROR(HLOOKUP(K$1,INDIRECT("Roles!$B$"&amp;MATCH($B28,Roles!$A:$A,0)&amp;":$AF$"&amp;MATCH($B28,Roles!$A:$A,0)),1,FALSE))=FALSE,IF(SquadExport!N28&lt;10,1,IF(SquadExport!N28&lt;15,2,IF(SquadExport!N28&lt;=20,3,""))),0),"")</f>
        <v>0</v>
      </c>
      <c r="L28" s="37">
        <f ca="1">IF($A28&gt;"",IF(ISERROR(HLOOKUP(L$1,INDIRECT("Roles!$B$"&amp;MATCH($B28,Roles!$A:$A,0)&amp;":$AF$"&amp;MATCH($B28,Roles!$A:$A,0)),1,FALSE))=FALSE,IF(SquadExport!O28&lt;10,1,IF(SquadExport!O28&lt;15,2,IF(SquadExport!O28&lt;=20,3,""))),0),"")</f>
        <v>0</v>
      </c>
      <c r="M28" s="37">
        <f ca="1">IF($A28&gt;"",IF(ISERROR(HLOOKUP(M$1,INDIRECT("Roles!$B$"&amp;MATCH($B28,Roles!$A:$A,0)&amp;":$AF$"&amp;MATCH($B28,Roles!$A:$A,0)),1,FALSE))=FALSE,IF(SquadExport!P28&lt;10,1,IF(SquadExport!P28&lt;15,2,IF(SquadExport!P28&lt;=20,3,""))),0),"")</f>
        <v>0</v>
      </c>
      <c r="N28" s="37">
        <f ca="1">IF($A28&gt;"",IF(ISERROR(HLOOKUP(N$1,INDIRECT("Roles!$B$"&amp;MATCH($B28,Roles!$A:$A,0)&amp;":$AF$"&amp;MATCH($B28,Roles!$A:$A,0)),1,FALSE))=FALSE,IF(SquadExport!Q28&lt;10,1,IF(SquadExport!Q28&lt;15,2,IF(SquadExport!Q28&lt;=20,3,""))),0),"")</f>
        <v>1</v>
      </c>
      <c r="O28" s="37">
        <f ca="1">IF($A28&gt;"",IF(ISERROR(HLOOKUP(O$1,INDIRECT("Roles!$B$"&amp;MATCH($B28,Roles!$A:$A,0)&amp;":$AF$"&amp;MATCH($B28,Roles!$A:$A,0)),1,FALSE))=FALSE,IF(SquadExport!R28&lt;10,1,IF(SquadExport!R28&lt;15,2,IF(SquadExport!R28&lt;=20,3,""))),0),"")</f>
        <v>0</v>
      </c>
      <c r="P28" s="37">
        <f ca="1">IF($A28&gt;"",IF(ISERROR(HLOOKUP(P$1,INDIRECT("Roles!$B$"&amp;MATCH($B28,Roles!$A:$A,0)&amp;":$AF$"&amp;MATCH($B28,Roles!$A:$A,0)),1,FALSE))=FALSE,IF(SquadExport!S28&lt;10,1,IF(SquadExport!S28&lt;15,2,IF(SquadExport!S28&lt;=20,3,""))),0),"")</f>
        <v>0</v>
      </c>
      <c r="Q28" s="37">
        <f ca="1">IF($A28&gt;"",IF(ISERROR(HLOOKUP(Q$1,INDIRECT("Roles!$B$"&amp;MATCH($B28,Roles!$A:$A,0)&amp;":$AF$"&amp;MATCH($B28,Roles!$A:$A,0)),1,FALSE))=FALSE,IF(SquadExport!T28&lt;10,1,IF(SquadExport!T28&lt;15,2,IF(SquadExport!T28&lt;=20,3,""))),0),"")</f>
        <v>2</v>
      </c>
      <c r="R28" s="37">
        <f ca="1">IF($A28&gt;"",IF(ISERROR(HLOOKUP(R$1,INDIRECT("Roles!$B$"&amp;MATCH($B28,Roles!$A:$A,0)&amp;":$AF$"&amp;MATCH($B28,Roles!$A:$A,0)),1,FALSE))=FALSE,IF(SquadExport!U28&lt;10,1,IF(SquadExport!U28&lt;15,2,IF(SquadExport!U28&lt;=20,3,""))),0),"")</f>
        <v>0</v>
      </c>
      <c r="S28" s="37">
        <f ca="1">IF($A28&gt;"",IF(ISERROR(HLOOKUP(S$1,INDIRECT("Roles!$B$"&amp;MATCH($B28,Roles!$A:$A,0)&amp;":$AF$"&amp;MATCH($B28,Roles!$A:$A,0)),1,FALSE))=FALSE,IF(SquadExport!V28&lt;10,1,IF(SquadExport!V28&lt;15,2,IF(SquadExport!V28&lt;=20,3,""))),0),"")</f>
        <v>1</v>
      </c>
      <c r="T28" s="37">
        <f ca="1">IF($A28&gt;"",IF(ISERROR(HLOOKUP(T$1,INDIRECT("Roles!$B$"&amp;MATCH($B28,Roles!$A:$A,0)&amp;":$AF$"&amp;MATCH($B28,Roles!$A:$A,0)),1,FALSE))=FALSE,IF(SquadExport!W28&lt;10,1,IF(SquadExport!W28&lt;15,2,IF(SquadExport!W28&lt;=20,3,""))),0),"")</f>
        <v>0</v>
      </c>
      <c r="U28" s="37">
        <f ca="1">IF($A28&gt;"",IF(ISERROR(HLOOKUP(U$1,INDIRECT("Roles!$B$"&amp;MATCH($B28,Roles!$A:$A,0)&amp;":$AF$"&amp;MATCH($B28,Roles!$A:$A,0)),1,FALSE))=FALSE,IF(SquadExport!X28&lt;10,1,IF(SquadExport!X28&lt;15,2,IF(SquadExport!X28&lt;=20,3,""))),0),"")</f>
        <v>0</v>
      </c>
      <c r="V28" s="37">
        <f ca="1">IF($A28&gt;"",IF(ISERROR(HLOOKUP(V$1,INDIRECT("Roles!$B$"&amp;MATCH($B28,Roles!$A:$A,0)&amp;":$AF$"&amp;MATCH($B28,Roles!$A:$A,0)),1,FALSE))=FALSE,IF(SquadExport!Y28&lt;10,1,IF(SquadExport!Y28&lt;15,2,IF(SquadExport!Y28&lt;=20,3,""))),0),"")</f>
        <v>0</v>
      </c>
      <c r="W28" s="37">
        <f ca="1">IF($A28&gt;"",IF(ISERROR(HLOOKUP(W$1,INDIRECT("Roles!$B$"&amp;MATCH($B28,Roles!$A:$A,0)&amp;":$AF$"&amp;MATCH($B28,Roles!$A:$A,0)),1,FALSE))=FALSE,IF(SquadExport!Z28&lt;10,1,IF(SquadExport!Z28&lt;15,2,IF(SquadExport!Z28&lt;=20,3,""))),0),"")</f>
        <v>0</v>
      </c>
      <c r="X28" s="37">
        <f ca="1">IF($A28&gt;"",IF(ISERROR(HLOOKUP(X$1,INDIRECT("Roles!$B$"&amp;MATCH($B28,Roles!$A:$A,0)&amp;":$AF$"&amp;MATCH($B28,Roles!$A:$A,0)),1,FALSE))=FALSE,IF(SquadExport!AA28&lt;10,1,IF(SquadExport!AA28&lt;15,2,IF(SquadExport!AA28&lt;=20,3,""))),0),"")</f>
        <v>0</v>
      </c>
      <c r="Y28" s="37">
        <f ca="1">IF($A28&gt;"",IF(ISERROR(HLOOKUP(Y$1,INDIRECT("Roles!$B$"&amp;MATCH($B28,Roles!$A:$A,0)&amp;":$AF$"&amp;MATCH($B28,Roles!$A:$A,0)),1,FALSE))=FALSE,IF(SquadExport!AB28&lt;10,1,IF(SquadExport!AB28&lt;15,2,IF(SquadExport!AB28&lt;=20,3,""))),0),"")</f>
        <v>2</v>
      </c>
      <c r="Z28" s="37">
        <f ca="1">IF($A28&gt;"",IF(ISERROR(HLOOKUP(Z$1,INDIRECT("Roles!$B$"&amp;MATCH($B28,Roles!$A:$A,0)&amp;":$AF$"&amp;MATCH($B28,Roles!$A:$A,0)),1,FALSE))=FALSE,IF(SquadExport!AC28&lt;10,1,IF(SquadExport!AC28&lt;15,2,IF(SquadExport!AC28&lt;=20,3,""))),0),"")</f>
        <v>0</v>
      </c>
      <c r="AA28" s="37">
        <f ca="1">IF($A28&gt;"",IF(ISERROR(HLOOKUP(AA$1,INDIRECT("Roles!$B$"&amp;MATCH($B28,Roles!$A:$A,0)&amp;":$AF$"&amp;MATCH($B28,Roles!$A:$A,0)),1,FALSE))=FALSE,IF(SquadExport!AD28&lt;10,1,IF(SquadExport!AD28&lt;15,2,IF(SquadExport!AD28&lt;=20,3,""))),0),"")</f>
        <v>2</v>
      </c>
      <c r="AB28" s="37">
        <f ca="1">IF($A28&gt;"",IF(ISERROR(HLOOKUP(AB$1,INDIRECT("Roles!$B$"&amp;MATCH($B28,Roles!$A:$A,0)&amp;":$AF$"&amp;MATCH($B28,Roles!$A:$A,0)),1,FALSE))=FALSE,IF(SquadExport!AE28&lt;10,1,IF(SquadExport!AE28&lt;15,2,IF(SquadExport!AE28&lt;=20,3,""))),0),"")</f>
        <v>0</v>
      </c>
      <c r="AC28" s="37">
        <f ca="1">IF($A28&gt;"",IF(ISERROR(HLOOKUP(AC$1,INDIRECT("Roles!$B$"&amp;MATCH($B28,Roles!$A:$A,0)&amp;":$AF$"&amp;MATCH($B28,Roles!$A:$A,0)),1,FALSE))=FALSE,IF(SquadExport!AF28&lt;10,1,IF(SquadExport!AF28&lt;15,2,IF(SquadExport!AF28&lt;=20,3,""))),0),"")</f>
        <v>0</v>
      </c>
      <c r="AD28" s="37">
        <f ca="1">IF($A28&gt;"",IF(ISERROR(HLOOKUP(AD$1,INDIRECT("Roles!$B$"&amp;MATCH($B28,Roles!$A:$A,0)&amp;":$AF$"&amp;MATCH($B28,Roles!$A:$A,0)),1,FALSE))=FALSE,IF(SquadExport!AG28&lt;10,1,IF(SquadExport!AG28&lt;15,2,IF(SquadExport!AG28&lt;=20,3,""))),0),"")</f>
        <v>0</v>
      </c>
      <c r="AE28" s="37">
        <f ca="1">IF($A28&gt;"",IF(ISERROR(HLOOKUP(AE$1,INDIRECT("Roles!$B$"&amp;MATCH($B28,Roles!$A:$A,0)&amp;":$AF$"&amp;MATCH($B28,Roles!$A:$A,0)),1,FALSE))=FALSE,IF(SquadExport!AH28&lt;10,1,IF(SquadExport!AH28&lt;15,2,IF(SquadExport!AH28&lt;=20,3,""))),0),"")</f>
        <v>2</v>
      </c>
      <c r="AF28" s="37">
        <f ca="1">IF($A28&gt;"",IF(ISERROR(HLOOKUP(AF$1,INDIRECT("Roles!$B$"&amp;MATCH($B28,Roles!$A:$A,0)&amp;":$AF$"&amp;MATCH($B28,Roles!$A:$A,0)),1,FALSE))=FALSE,IF(SquadExport!AI28&lt;10,1,IF(SquadExport!AI28&lt;15,2,IF(SquadExport!AI28&lt;=20,3,""))),0),"")</f>
        <v>2</v>
      </c>
      <c r="AG28" s="37">
        <f ca="1">IF($A28&gt;"",IF(ISERROR(HLOOKUP(AG$1,INDIRECT("Roles!$B$"&amp;MATCH($B28,Roles!$A:$A,0)&amp;":$AF$"&amp;MATCH($B28,Roles!$A:$A,0)),1,FALSE))=FALSE,IF(SquadExport!AJ28&lt;10,1,IF(SquadExport!AJ28&lt;15,2,IF(SquadExport!AJ28&lt;=20,3,""))),0),"")</f>
        <v>2</v>
      </c>
      <c r="AH28" s="37">
        <f ca="1">IF($A28&gt;"",IF(ISERROR(HLOOKUP(AH$1,INDIRECT("Roles!$B$"&amp;MATCH($B28,Roles!$A:$A,0)&amp;":$AF$"&amp;MATCH($B28,Roles!$A:$A,0)),1,FALSE))=FALSE,IF(SquadExport!AK28&lt;10,1,IF(SquadExport!AK28&lt;15,2,IF(SquadExport!AK28&lt;=20,3,""))),0),"")</f>
        <v>0</v>
      </c>
      <c r="AI28" s="37">
        <f ca="1">IF($A28&gt;"",IF(ISERROR(HLOOKUP(AI$1,INDIRECT("Roles!$B$"&amp;MATCH($B28,Roles!$A:$A,0)&amp;":$AF$"&amp;MATCH($B28,Roles!$A:$A,0)),1,FALSE))=FALSE,IF(SquadExport!AL28&lt;10,1,IF(SquadExport!AL28&lt;15,2,IF(SquadExport!AL28&lt;=20,3,""))),0),"")</f>
        <v>0</v>
      </c>
      <c r="AJ28" s="37">
        <f ca="1">IF($A28&gt;"",IF(ISERROR(HLOOKUP(AJ$1,INDIRECT("Roles!$B$"&amp;MATCH($B28,Roles!$A:$A,0)&amp;":$AF$"&amp;MATCH($B28,Roles!$A:$A,0)),1,FALSE))=FALSE,IF(SquadExport!AM28&lt;10,1,IF(SquadExport!AM28&lt;15,2,IF(SquadExport!AM28&lt;=20,3,""))),0),"")</f>
        <v>0</v>
      </c>
      <c r="AK28" s="37">
        <f ca="1">IF($A28&gt;"",IF(ISERROR(HLOOKUP(AK$1,INDIRECT("Roles!$B$"&amp;MATCH($B28,Roles!$A:$A,0)&amp;":$AF$"&amp;MATCH($B28,Roles!$A:$A,0)),1,FALSE))=FALSE,IF(SquadExport!AN28&lt;10,1,IF(SquadExport!AN28&lt;15,2,IF(SquadExport!AN28&lt;=20,3,""))),0),"")</f>
        <v>2</v>
      </c>
      <c r="AL28" s="37">
        <f ca="1">IF($A28&gt;"",IF(ISERROR(HLOOKUP(AL$1,INDIRECT("Roles!$B$"&amp;MATCH($B28,Roles!$A:$A,0)&amp;":$AF$"&amp;MATCH($B28,Roles!$A:$A,0)),1,FALSE))=FALSE,IF(SquadExport!AO28&lt;10,1,IF(SquadExport!AO28&lt;15,2,IF(SquadExport!AO28&lt;=20,3,""))),0),"")</f>
        <v>2</v>
      </c>
      <c r="AM28" s="37">
        <f ca="1">IF($A28&gt;"",IF(ISERROR(HLOOKUP(AM$1,INDIRECT("Roles!$B$"&amp;MATCH($B28,Roles!$A:$A,0)&amp;":$AF$"&amp;MATCH($B28,Roles!$A:$A,0)),1,FALSE))=FALSE,IF(SquadExport!AP28&lt;10,1,IF(SquadExport!AP28&lt;15,2,IF(SquadExport!AP28&lt;=20,3,""))),0),"")</f>
        <v>0</v>
      </c>
      <c r="AN28" s="37">
        <f ca="1">IF($A28&gt;"",IF(ISERROR(HLOOKUP(AN$1,INDIRECT("Roles!$B$"&amp;MATCH($B28,Roles!$A:$A,0)&amp;":$AF$"&amp;MATCH($B28,Roles!$A:$A,0)),1,FALSE))=FALSE,IF(SquadExport!AQ28&lt;10,1,IF(SquadExport!AQ28&lt;15,2,IF(SquadExport!AQ28&lt;=20,3,""))),0),"")</f>
        <v>0</v>
      </c>
      <c r="AO28" s="37">
        <f ca="1">IF($A28&gt;"",IF(ISERROR(HLOOKUP(AO$1,INDIRECT("Roles!$B$"&amp;MATCH($B28,Roles!$A:$A,0)&amp;":$AF$"&amp;MATCH($B28,Roles!$A:$A,0)),1,FALSE))=FALSE,IF(SquadExport!AR28&lt;10,1,IF(SquadExport!AR28&lt;15,2,IF(SquadExport!AR28&lt;=20,3,""))),0),"")</f>
        <v>0</v>
      </c>
      <c r="AP28" s="37">
        <f ca="1">IF($A28&gt;"",IF(ISERROR(HLOOKUP(AP$1,INDIRECT("Roles!$B$"&amp;MATCH($B28,Roles!$A:$A,0)&amp;":$AF$"&amp;MATCH($B28,Roles!$A:$A,0)),1,FALSE))=FALSE,IF(SquadExport!AS28&lt;10,1,IF(SquadExport!AS28&lt;15,2,IF(SquadExport!AS28&lt;=20,3,""))),0),"")</f>
        <v>0</v>
      </c>
      <c r="AQ28" s="37">
        <f ca="1">IF($A28&gt;"",IF(ISERROR(HLOOKUP(AQ$1,INDIRECT("Roles!$B$"&amp;MATCH($B28,Roles!$A:$A,0)&amp;":$AF$"&amp;MATCH($B28,Roles!$A:$A,0)),1,FALSE))=FALSE,IF(SquadExport!AT28&lt;10,1,IF(SquadExport!AT28&lt;15,2,IF(SquadExport!AT28&lt;=20,3,""))),0),"")</f>
        <v>0</v>
      </c>
      <c r="AR28" s="37">
        <f ca="1">IF($A28&gt;"",IF(ISERROR(HLOOKUP(AR$1,INDIRECT("Roles!$B$"&amp;MATCH($B28,Roles!$A:$A,0)&amp;":$AF$"&amp;MATCH($B28,Roles!$A:$A,0)),1,FALSE))=FALSE,IF(SquadExport!AU28&lt;10,1,IF(SquadExport!AU28&lt;15,2,IF(SquadExport!AU28&lt;=20,3,""))),0),"")</f>
        <v>0</v>
      </c>
      <c r="AS28" s="37">
        <f ca="1">IF($A28&gt;"",IF(ISERROR(HLOOKUP(AS$1,INDIRECT("Roles!$B$"&amp;MATCH($B28,Roles!$A:$A,0)&amp;":$AF$"&amp;MATCH($B28,Roles!$A:$A,0)),1,FALSE))=FALSE,IF(SquadExport!AV28&lt;10,1,IF(SquadExport!AV28&lt;15,2,IF(SquadExport!AV28&lt;=20,3,""))),0),"")</f>
        <v>0</v>
      </c>
      <c r="AT28" s="37">
        <f ca="1">IF($A28&gt;"",IF(ISERROR(HLOOKUP(AT$1,INDIRECT("Roles!$B$"&amp;MATCH($B28,Roles!$A:$A,0)&amp;":$AF$"&amp;MATCH($B28,Roles!$A:$A,0)),1,FALSE))=FALSE,IF(SquadExport!AW28&lt;10,1,IF(SquadExport!AW28&lt;15,2,IF(SquadExport!AW28&lt;=20,3,""))),0),"")</f>
        <v>0</v>
      </c>
      <c r="AU28" s="37">
        <f ca="1">IF($A28&gt;"",IF(ISERROR(HLOOKUP(AU$1,INDIRECT("Roles!$B$"&amp;MATCH($B28,Roles!$A:$A,0)&amp;":$AF$"&amp;MATCH($B28,Roles!$A:$A,0)),1,FALSE))=FALSE,IF(SquadExport!AX28&lt;10,1,IF(SquadExport!AX28&lt;15,2,IF(SquadExport!AX28&lt;=20,3,""))),0),"")</f>
        <v>0</v>
      </c>
      <c r="AV28" s="37">
        <f ca="1">IF($A28&gt;"",IF(ISERROR(HLOOKUP(AV$1,INDIRECT("Roles!$B$"&amp;MATCH($B28,Roles!$A:$A,0)&amp;":$AF$"&amp;MATCH($B28,Roles!$A:$A,0)),1,FALSE))=FALSE,IF(SquadExport!AY28&lt;10,1,IF(SquadExport!AY28&lt;15,2,IF(SquadExport!AY28&lt;=20,3,""))),0),"")</f>
        <v>0</v>
      </c>
      <c r="AW28" s="37">
        <f ca="1">IF($A28&gt;"",IF(ISERROR(HLOOKUP(AW$1,INDIRECT("Roles!$B$"&amp;MATCH($B28,Roles!$A:$A,0)&amp;":$AF$"&amp;MATCH($B28,Roles!$A:$A,0)),1,FALSE))=FALSE,IF(SquadExport!AZ28&lt;10,1,IF(SquadExport!AZ28&lt;15,2,IF(SquadExport!AZ28&lt;=20,3,""))),0),"")</f>
        <v>0</v>
      </c>
      <c r="AX28" s="37">
        <f ca="1">IF($A28&gt;"",IF(ISERROR(HLOOKUP(AX$1,INDIRECT("Roles!$B$"&amp;MATCH($B28,Roles!$A:$A,0)&amp;":$AF$"&amp;MATCH($B28,Roles!$A:$A,0)),1,FALSE))=FALSE,IF(SquadExport!BA28&lt;10,1,IF(SquadExport!BA28&lt;15,2,IF(SquadExport!BA28&lt;=20,3,""))),0),"")</f>
        <v>0</v>
      </c>
      <c r="AY28" s="30" t="str" cm="1">
        <f t="array" aca="1" ref="AY28:CS28" ca="1">IF($D28:$AX28=1,D$1:AX$1,"")</f>
        <v/>
      </c>
      <c r="AZ28" s="30" t="str">
        <f ca="1"/>
        <v>Cro</v>
      </c>
      <c r="BA28" s="30" t="str">
        <f ca="1"/>
        <v/>
      </c>
      <c r="BB28" s="30" t="str">
        <f ca="1"/>
        <v/>
      </c>
      <c r="BC28" s="30" t="str">
        <f ca="1"/>
        <v/>
      </c>
      <c r="BD28" s="30" t="str">
        <f ca="1"/>
        <v/>
      </c>
      <c r="BE28" s="30" t="str">
        <f ca="1"/>
        <v/>
      </c>
      <c r="BF28" s="30" t="str">
        <f ca="1"/>
        <v/>
      </c>
      <c r="BG28" s="30" t="str">
        <f ca="1"/>
        <v/>
      </c>
      <c r="BH28" s="30" t="str">
        <f ca="1"/>
        <v/>
      </c>
      <c r="BI28" s="30" t="str">
        <f ca="1"/>
        <v>Pas</v>
      </c>
      <c r="BJ28" s="30" t="str">
        <f ca="1"/>
        <v/>
      </c>
      <c r="BK28" s="30" t="str">
        <f ca="1"/>
        <v/>
      </c>
      <c r="BL28" s="30" t="str">
        <f ca="1"/>
        <v/>
      </c>
      <c r="BM28" s="30" t="str">
        <f ca="1"/>
        <v/>
      </c>
      <c r="BN28" s="30" t="str">
        <f ca="1"/>
        <v>Ant</v>
      </c>
      <c r="BO28" s="30" t="str">
        <f ca="1"/>
        <v/>
      </c>
      <c r="BP28" s="30" t="str">
        <f ca="1"/>
        <v/>
      </c>
      <c r="BQ28" s="30" t="str">
        <f ca="1"/>
        <v/>
      </c>
      <c r="BR28" s="30" t="str">
        <f ca="1"/>
        <v/>
      </c>
      <c r="BS28" s="30" t="str">
        <f ca="1"/>
        <v/>
      </c>
      <c r="BT28" s="30" t="str">
        <f ca="1"/>
        <v/>
      </c>
      <c r="BU28" s="30" t="str">
        <f ca="1"/>
        <v/>
      </c>
      <c r="BV28" s="30" t="str">
        <f ca="1"/>
        <v/>
      </c>
      <c r="BW28" s="30" t="str">
        <f ca="1"/>
        <v/>
      </c>
      <c r="BX28" s="30" t="str">
        <f ca="1"/>
        <v/>
      </c>
      <c r="BY28" s="30" t="str">
        <f ca="1"/>
        <v/>
      </c>
      <c r="BZ28" s="30" t="str">
        <f ca="1"/>
        <v/>
      </c>
      <c r="CA28" s="30" t="str">
        <f ca="1"/>
        <v/>
      </c>
      <c r="CB28" s="30" t="str">
        <f ca="1"/>
        <v/>
      </c>
      <c r="CC28" s="30" t="str">
        <f ca="1"/>
        <v/>
      </c>
      <c r="CD28" s="30" t="str">
        <f ca="1"/>
        <v/>
      </c>
      <c r="CE28" s="30" t="str">
        <f ca="1"/>
        <v/>
      </c>
      <c r="CF28" s="30" t="str">
        <f ca="1"/>
        <v/>
      </c>
      <c r="CG28" s="30" t="str">
        <f ca="1"/>
        <v/>
      </c>
      <c r="CH28" s="30" t="str">
        <f ca="1"/>
        <v/>
      </c>
      <c r="CI28" s="30" t="str">
        <f ca="1"/>
        <v/>
      </c>
      <c r="CJ28" s="30" t="str">
        <f ca="1"/>
        <v/>
      </c>
      <c r="CK28" s="30" t="str">
        <f ca="1"/>
        <v/>
      </c>
      <c r="CL28" s="30" t="str">
        <f ca="1"/>
        <v/>
      </c>
      <c r="CM28" s="30" t="str">
        <f ca="1"/>
        <v/>
      </c>
      <c r="CN28" s="30" t="str">
        <f ca="1"/>
        <v/>
      </c>
      <c r="CO28" s="30" t="str">
        <f ca="1"/>
        <v/>
      </c>
      <c r="CP28" s="30" t="str">
        <f ca="1"/>
        <v/>
      </c>
      <c r="CQ28" s="30" t="str">
        <f ca="1"/>
        <v/>
      </c>
      <c r="CR28" s="30" t="str">
        <f ca="1"/>
        <v/>
      </c>
      <c r="CS28" s="30" t="str">
        <f ca="1"/>
        <v/>
      </c>
      <c r="CT28" s="31" cm="1">
        <f t="array" aca="1" ref="CT28" ca="1">SUMPRODUCT(COUNTIF($AY28:$CS28,Training!$C$3:$E$3))</f>
        <v>0</v>
      </c>
      <c r="CU28" s="31" cm="1">
        <f t="array" aca="1" ref="CU28" ca="1">SUMPRODUCT(COUNTIF($AY28:$CS28,Training!$C$4:$E$4))</f>
        <v>0</v>
      </c>
      <c r="CV28" s="31" cm="1">
        <f t="array" aca="1" ref="CV28" ca="1">SUMPRODUCT(COUNTIF($AY28:$CS28,Training!$C$5:$E$5))</f>
        <v>1</v>
      </c>
      <c r="CW28" s="31" cm="1">
        <f t="array" aca="1" ref="CW28" ca="1">SUMPRODUCT(COUNTIF($AY28:$CS28,Training!$C$6:$E$6))</f>
        <v>0</v>
      </c>
      <c r="CX28" s="31" cm="1">
        <f t="array" aca="1" ref="CX28" ca="1">SUMPRODUCT(COUNTIF($AY28:$CS28,Training!$C$7:$E$7))</f>
        <v>0</v>
      </c>
      <c r="CY28" s="31" cm="1">
        <f t="array" aca="1" ref="CY28" ca="1">SUMPRODUCT(COUNTIF($AY28:$CS28,Training!$C$8:$E$8))</f>
        <v>1</v>
      </c>
      <c r="CZ28" s="31" cm="1">
        <f t="array" aca="1" ref="CZ28" ca="1">SUMPRODUCT(COUNTIF($AY28:$CS28,Training!$C$9:$E$9))</f>
        <v>1</v>
      </c>
      <c r="DA28" s="31" cm="1">
        <f t="array" aca="1" ref="DA28" ca="1">SUMPRODUCT(COUNTIF($AY28:$CS28,Training!$C$10:$E$10))</f>
        <v>0</v>
      </c>
      <c r="DB28" s="31" cm="1">
        <f t="array" aca="1" ref="DB28" ca="1">SUMPRODUCT(COUNTIF($AY28:$CS28,Training!$C$11:$E$11))</f>
        <v>0</v>
      </c>
      <c r="DC28" s="31" cm="1">
        <f t="array" aca="1" ref="DC28" ca="1">SUMPRODUCT(COUNTIF($AY28:$CS28,Training!$C$2:$E$2))</f>
        <v>0</v>
      </c>
      <c r="DD28" s="31" cm="1">
        <f t="array" aca="1" ref="DD28" ca="1">SUMPRODUCT(COUNTIF($AY28:$CS28,Training!#REF!))</f>
        <v>0</v>
      </c>
      <c r="DE28" s="31" cm="1">
        <f t="array" aca="1" ref="DE28" ca="1">SUMPRODUCT(COUNTIF($AY28:$CS28,Training!$C$12:$E$12))</f>
        <v>1</v>
      </c>
      <c r="DF28" s="31" cm="1">
        <f t="array" aca="1" ref="DF28" ca="1">SUMPRODUCT(COUNTIF($AY28:$CS28,Training!$C$13:$E$13))</f>
        <v>0</v>
      </c>
      <c r="DG28" s="31" cm="1">
        <f t="array" aca="1" ref="DG28" ca="1">SUMPRODUCT(COUNTIF($AY28:$CS28,Training!$C$14:$E$14))</f>
        <v>0</v>
      </c>
      <c r="DH28" s="31" cm="1">
        <f t="array" aca="1" ref="DH28" ca="1">SUMPRODUCT(COUNTIF($AY28:$CS28,Training!$C$15:$E$15))</f>
        <v>0</v>
      </c>
      <c r="DI28" s="31" cm="1">
        <f t="array" aca="1" ref="DI28" ca="1">SUMPRODUCT(COUNTIF($AY28:$CS28,Training!$C$16:$E$16))</f>
        <v>0</v>
      </c>
      <c r="DJ28" s="30" t="str" cm="1">
        <f t="array" aca="1" ref="DJ28" ca="1">IF(COUNTIF(D28:AX28,1)=0,IF($D28:$AX28=2,D$1:AX$1,""),"")</f>
        <v/>
      </c>
      <c r="FE28" s="31" cm="1">
        <f t="array" aca="1" ref="FE28" ca="1">SUMPRODUCT(COUNTIF($DJ28:$FD28,Training!$C$3:$E$3))</f>
        <v>0</v>
      </c>
      <c r="FF28" s="31" cm="1">
        <f t="array" aca="1" ref="FF28" ca="1">SUMPRODUCT(COUNTIF($DJ28:$FD28,Training!$C$4:$E$4))</f>
        <v>0</v>
      </c>
      <c r="FG28" s="31" cm="1">
        <f t="array" aca="1" ref="FG28" ca="1">SUMPRODUCT(COUNTIF($DJ28:$FD28,Training!$C$5:$E$5))</f>
        <v>0</v>
      </c>
      <c r="FH28" s="31" cm="1">
        <f t="array" aca="1" ref="FH28" ca="1">SUMPRODUCT(COUNTIF($DJ28:$FD28,Training!$C$6:$E$6))</f>
        <v>0</v>
      </c>
      <c r="FI28" s="31" cm="1">
        <f t="array" aca="1" ref="FI28" ca="1">SUMPRODUCT(COUNTIF($DJ28:$FD28,Training!$C$7:$E$7))</f>
        <v>0</v>
      </c>
      <c r="FJ28" s="31" cm="1">
        <f t="array" aca="1" ref="FJ28" ca="1">SUMPRODUCT(COUNTIF($DJ28:$FD28,Training!$C$8:$E$8))</f>
        <v>0</v>
      </c>
      <c r="FK28" s="31" cm="1">
        <f t="array" aca="1" ref="FK28" ca="1">SUMPRODUCT(COUNTIF($DJ28:$FD28,Training!$C$9:$E$9))</f>
        <v>0</v>
      </c>
      <c r="FL28" s="31" cm="1">
        <f t="array" aca="1" ref="FL28" ca="1">SUMPRODUCT(COUNTIF($DJ28:$FD28,Training!$C$10:$E$10))</f>
        <v>0</v>
      </c>
      <c r="FM28" s="31" cm="1">
        <f t="array" aca="1" ref="FM28" ca="1">SUMPRODUCT(COUNTIF($DJ28:$FD28,Training!$C$11:$E$11))</f>
        <v>0</v>
      </c>
      <c r="FN28" s="31" cm="1">
        <f t="array" aca="1" ref="FN28" ca="1">SUMPRODUCT(COUNTIF($DJ28:$FD28,Training!$C$2:$E$2))</f>
        <v>0</v>
      </c>
      <c r="FO28" s="31" cm="1">
        <f t="array" aca="1" ref="FO28" ca="1">SUMPRODUCT(COUNTIF($DJ28:$FD28,Training!#REF!))</f>
        <v>0</v>
      </c>
      <c r="FP28" s="31" cm="1">
        <f t="array" aca="1" ref="FP28" ca="1">SUMPRODUCT(COUNTIF($DJ28:$FD28,Training!$C$12:$E$12))</f>
        <v>0</v>
      </c>
      <c r="FQ28" s="31" cm="1">
        <f t="array" aca="1" ref="FQ28" ca="1">SUMPRODUCT(COUNTIF($DJ28:$FD28,Training!$C$13:$E$13))</f>
        <v>0</v>
      </c>
      <c r="FR28" s="31" cm="1">
        <f t="array" aca="1" ref="FR28" ca="1">SUMPRODUCT(COUNTIF($DJ28:$FD28,Training!$C$14:$E$14))</f>
        <v>0</v>
      </c>
      <c r="FS28" s="31" cm="1">
        <f t="array" aca="1" ref="FS28" ca="1">SUMPRODUCT(COUNTIF($DJ28:$FD28,Training!$C$15:$E$15))</f>
        <v>0</v>
      </c>
      <c r="FT28" s="31" cm="1">
        <f t="array" aca="1" ref="FT28" ca="1">SUMPRODUCT(COUNTIF($DJ28:$FD28,Training!$C$16:$E$16))</f>
        <v>0</v>
      </c>
    </row>
    <row r="29" spans="1:176" x14ac:dyDescent="0.25">
      <c r="A29" s="32" t="str">
        <f>IF(WeightedParse!A29&gt;"",WeightedParse!A29,"")</f>
        <v>Jack O'Connor</v>
      </c>
      <c r="B29" s="49" t="str">
        <f>IF('Weighted Summary'!A29&gt;"",'Weighted Summary'!F29,"")</f>
        <v>W</v>
      </c>
      <c r="C29" s="39" t="str">
        <f t="shared" ca="1" si="0"/>
        <v>Attacking Movement</v>
      </c>
      <c r="D29" s="37">
        <f ca="1">IF($A29&gt;"",IF(ISERROR(HLOOKUP(D$1,INDIRECT("Roles!$B$"&amp;MATCH($B29,Roles!$A:$A,0)&amp;":$AF$"&amp;MATCH($B29,Roles!$A:$A,0)),1,FALSE))=FALSE,IF(SquadExport!G29&lt;10,1,IF(SquadExport!G29&lt;15,2,IF(SquadExport!G29&lt;=20,3,""))),0),"")</f>
        <v>0</v>
      </c>
      <c r="E29" s="37">
        <f ca="1">IF($A29&gt;"",IF(ISERROR(HLOOKUP(E$1,INDIRECT("Roles!$B$"&amp;MATCH($B29,Roles!$A:$A,0)&amp;":$AF$"&amp;MATCH($B29,Roles!$A:$A,0)),1,FALSE))=FALSE,IF(SquadExport!H29&lt;10,1,IF(SquadExport!H29&lt;15,2,IF(SquadExport!H29&lt;=20,3,""))),0),"")</f>
        <v>1</v>
      </c>
      <c r="F29" s="37">
        <f ca="1">IF($A29&gt;"",IF(ISERROR(HLOOKUP(F$1,INDIRECT("Roles!$B$"&amp;MATCH($B29,Roles!$A:$A,0)&amp;":$AF$"&amp;MATCH($B29,Roles!$A:$A,0)),1,FALSE))=FALSE,IF(SquadExport!I29&lt;10,1,IF(SquadExport!I29&lt;15,2,IF(SquadExport!I29&lt;=20,3,""))),0),"")</f>
        <v>2</v>
      </c>
      <c r="G29" s="37">
        <f ca="1">IF($A29&gt;"",IF(ISERROR(HLOOKUP(G$1,INDIRECT("Roles!$B$"&amp;MATCH($B29,Roles!$A:$A,0)&amp;":$AF$"&amp;MATCH($B29,Roles!$A:$A,0)),1,FALSE))=FALSE,IF(SquadExport!J29&lt;10,1,IF(SquadExport!J29&lt;15,2,IF(SquadExport!J29&lt;=20,3,""))),0),"")</f>
        <v>0</v>
      </c>
      <c r="H29" s="37">
        <f ca="1">IF($A29&gt;"",IF(ISERROR(HLOOKUP(H$1,INDIRECT("Roles!$B$"&amp;MATCH($B29,Roles!$A:$A,0)&amp;":$AF$"&amp;MATCH($B29,Roles!$A:$A,0)),1,FALSE))=FALSE,IF(SquadExport!K29&lt;10,1,IF(SquadExport!K29&lt;15,2,IF(SquadExport!K29&lt;=20,3,""))),0),"")</f>
        <v>1</v>
      </c>
      <c r="I29" s="37">
        <f ca="1">IF($A29&gt;"",IF(ISERROR(HLOOKUP(I$1,INDIRECT("Roles!$B$"&amp;MATCH($B29,Roles!$A:$A,0)&amp;":$AF$"&amp;MATCH($B29,Roles!$A:$A,0)),1,FALSE))=FALSE,IF(SquadExport!L29&lt;10,1,IF(SquadExport!L29&lt;15,2,IF(SquadExport!L29&lt;=20,3,""))),0),"")</f>
        <v>0</v>
      </c>
      <c r="J29" s="37">
        <f ca="1">IF($A29&gt;"",IF(ISERROR(HLOOKUP(J$1,INDIRECT("Roles!$B$"&amp;MATCH($B29,Roles!$A:$A,0)&amp;":$AF$"&amp;MATCH($B29,Roles!$A:$A,0)),1,FALSE))=FALSE,IF(SquadExport!M29&lt;10,1,IF(SquadExport!M29&lt;15,2,IF(SquadExport!M29&lt;=20,3,""))),0),"")</f>
        <v>0</v>
      </c>
      <c r="K29" s="37">
        <f ca="1">IF($A29&gt;"",IF(ISERROR(HLOOKUP(K$1,INDIRECT("Roles!$B$"&amp;MATCH($B29,Roles!$A:$A,0)&amp;":$AF$"&amp;MATCH($B29,Roles!$A:$A,0)),1,FALSE))=FALSE,IF(SquadExport!N29&lt;10,1,IF(SquadExport!N29&lt;15,2,IF(SquadExport!N29&lt;=20,3,""))),0),"")</f>
        <v>0</v>
      </c>
      <c r="L29" s="37">
        <f ca="1">IF($A29&gt;"",IF(ISERROR(HLOOKUP(L$1,INDIRECT("Roles!$B$"&amp;MATCH($B29,Roles!$A:$A,0)&amp;":$AF$"&amp;MATCH($B29,Roles!$A:$A,0)),1,FALSE))=FALSE,IF(SquadExport!O29&lt;10,1,IF(SquadExport!O29&lt;15,2,IF(SquadExport!O29&lt;=20,3,""))),0),"")</f>
        <v>0</v>
      </c>
      <c r="M29" s="37">
        <f ca="1">IF($A29&gt;"",IF(ISERROR(HLOOKUP(M$1,INDIRECT("Roles!$B$"&amp;MATCH($B29,Roles!$A:$A,0)&amp;":$AF$"&amp;MATCH($B29,Roles!$A:$A,0)),1,FALSE))=FALSE,IF(SquadExport!P29&lt;10,1,IF(SquadExport!P29&lt;15,2,IF(SquadExport!P29&lt;=20,3,""))),0),"")</f>
        <v>0</v>
      </c>
      <c r="N29" s="37">
        <f ca="1">IF($A29&gt;"",IF(ISERROR(HLOOKUP(N$1,INDIRECT("Roles!$B$"&amp;MATCH($B29,Roles!$A:$A,0)&amp;":$AF$"&amp;MATCH($B29,Roles!$A:$A,0)),1,FALSE))=FALSE,IF(SquadExport!Q29&lt;10,1,IF(SquadExport!Q29&lt;15,2,IF(SquadExport!Q29&lt;=20,3,""))),0),"")</f>
        <v>1</v>
      </c>
      <c r="O29" s="37">
        <f ca="1">IF($A29&gt;"",IF(ISERROR(HLOOKUP(O$1,INDIRECT("Roles!$B$"&amp;MATCH($B29,Roles!$A:$A,0)&amp;":$AF$"&amp;MATCH($B29,Roles!$A:$A,0)),1,FALSE))=FALSE,IF(SquadExport!R29&lt;10,1,IF(SquadExport!R29&lt;15,2,IF(SquadExport!R29&lt;=20,3,""))),0),"")</f>
        <v>0</v>
      </c>
      <c r="P29" s="37">
        <f ca="1">IF($A29&gt;"",IF(ISERROR(HLOOKUP(P$1,INDIRECT("Roles!$B$"&amp;MATCH($B29,Roles!$A:$A,0)&amp;":$AF$"&amp;MATCH($B29,Roles!$A:$A,0)),1,FALSE))=FALSE,IF(SquadExport!S29&lt;10,1,IF(SquadExport!S29&lt;15,2,IF(SquadExport!S29&lt;=20,3,""))),0),"")</f>
        <v>0</v>
      </c>
      <c r="Q29" s="37">
        <f ca="1">IF($A29&gt;"",IF(ISERROR(HLOOKUP(Q$1,INDIRECT("Roles!$B$"&amp;MATCH($B29,Roles!$A:$A,0)&amp;":$AF$"&amp;MATCH($B29,Roles!$A:$A,0)),1,FALSE))=FALSE,IF(SquadExport!T29&lt;10,1,IF(SquadExport!T29&lt;15,2,IF(SquadExport!T29&lt;=20,3,""))),0),"")</f>
        <v>1</v>
      </c>
      <c r="R29" s="37">
        <f ca="1">IF($A29&gt;"",IF(ISERROR(HLOOKUP(R$1,INDIRECT("Roles!$B$"&amp;MATCH($B29,Roles!$A:$A,0)&amp;":$AF$"&amp;MATCH($B29,Roles!$A:$A,0)),1,FALSE))=FALSE,IF(SquadExport!U29&lt;10,1,IF(SquadExport!U29&lt;15,2,IF(SquadExport!U29&lt;=20,3,""))),0),"")</f>
        <v>0</v>
      </c>
      <c r="S29" s="37">
        <f ca="1">IF($A29&gt;"",IF(ISERROR(HLOOKUP(S$1,INDIRECT("Roles!$B$"&amp;MATCH($B29,Roles!$A:$A,0)&amp;":$AF$"&amp;MATCH($B29,Roles!$A:$A,0)),1,FALSE))=FALSE,IF(SquadExport!V29&lt;10,1,IF(SquadExport!V29&lt;15,2,IF(SquadExport!V29&lt;=20,3,""))),0),"")</f>
        <v>1</v>
      </c>
      <c r="T29" s="37">
        <f ca="1">IF($A29&gt;"",IF(ISERROR(HLOOKUP(T$1,INDIRECT("Roles!$B$"&amp;MATCH($B29,Roles!$A:$A,0)&amp;":$AF$"&amp;MATCH($B29,Roles!$A:$A,0)),1,FALSE))=FALSE,IF(SquadExport!W29&lt;10,1,IF(SquadExport!W29&lt;15,2,IF(SquadExport!W29&lt;=20,3,""))),0),"")</f>
        <v>0</v>
      </c>
      <c r="U29" s="37">
        <f ca="1">IF($A29&gt;"",IF(ISERROR(HLOOKUP(U$1,INDIRECT("Roles!$B$"&amp;MATCH($B29,Roles!$A:$A,0)&amp;":$AF$"&amp;MATCH($B29,Roles!$A:$A,0)),1,FALSE))=FALSE,IF(SquadExport!X29&lt;10,1,IF(SquadExport!X29&lt;15,2,IF(SquadExport!X29&lt;=20,3,""))),0),"")</f>
        <v>0</v>
      </c>
      <c r="V29" s="37">
        <f ca="1">IF($A29&gt;"",IF(ISERROR(HLOOKUP(V$1,INDIRECT("Roles!$B$"&amp;MATCH($B29,Roles!$A:$A,0)&amp;":$AF$"&amp;MATCH($B29,Roles!$A:$A,0)),1,FALSE))=FALSE,IF(SquadExport!Y29&lt;10,1,IF(SquadExport!Y29&lt;15,2,IF(SquadExport!Y29&lt;=20,3,""))),0),"")</f>
        <v>0</v>
      </c>
      <c r="W29" s="37">
        <f ca="1">IF($A29&gt;"",IF(ISERROR(HLOOKUP(W$1,INDIRECT("Roles!$B$"&amp;MATCH($B29,Roles!$A:$A,0)&amp;":$AF$"&amp;MATCH($B29,Roles!$A:$A,0)),1,FALSE))=FALSE,IF(SquadExport!Z29&lt;10,1,IF(SquadExport!Z29&lt;15,2,IF(SquadExport!Z29&lt;=20,3,""))),0),"")</f>
        <v>0</v>
      </c>
      <c r="X29" s="37">
        <f ca="1">IF($A29&gt;"",IF(ISERROR(HLOOKUP(X$1,INDIRECT("Roles!$B$"&amp;MATCH($B29,Roles!$A:$A,0)&amp;":$AF$"&amp;MATCH($B29,Roles!$A:$A,0)),1,FALSE))=FALSE,IF(SquadExport!AA29&lt;10,1,IF(SquadExport!AA29&lt;15,2,IF(SquadExport!AA29&lt;=20,3,""))),0),"")</f>
        <v>0</v>
      </c>
      <c r="Y29" s="37">
        <f ca="1">IF($A29&gt;"",IF(ISERROR(HLOOKUP(Y$1,INDIRECT("Roles!$B$"&amp;MATCH($B29,Roles!$A:$A,0)&amp;":$AF$"&amp;MATCH($B29,Roles!$A:$A,0)),1,FALSE))=FALSE,IF(SquadExport!AB29&lt;10,1,IF(SquadExport!AB29&lt;15,2,IF(SquadExport!AB29&lt;=20,3,""))),0),"")</f>
        <v>2</v>
      </c>
      <c r="Z29" s="37">
        <f ca="1">IF($A29&gt;"",IF(ISERROR(HLOOKUP(Z$1,INDIRECT("Roles!$B$"&amp;MATCH($B29,Roles!$A:$A,0)&amp;":$AF$"&amp;MATCH($B29,Roles!$A:$A,0)),1,FALSE))=FALSE,IF(SquadExport!AC29&lt;10,1,IF(SquadExport!AC29&lt;15,2,IF(SquadExport!AC29&lt;=20,3,""))),0),"")</f>
        <v>0</v>
      </c>
      <c r="AA29" s="37">
        <f ca="1">IF($A29&gt;"",IF(ISERROR(HLOOKUP(AA$1,INDIRECT("Roles!$B$"&amp;MATCH($B29,Roles!$A:$A,0)&amp;":$AF$"&amp;MATCH($B29,Roles!$A:$A,0)),1,FALSE))=FALSE,IF(SquadExport!AD29&lt;10,1,IF(SquadExport!AD29&lt;15,2,IF(SquadExport!AD29&lt;=20,3,""))),0),"")</f>
        <v>1</v>
      </c>
      <c r="AB29" s="37">
        <f ca="1">IF($A29&gt;"",IF(ISERROR(HLOOKUP(AB$1,INDIRECT("Roles!$B$"&amp;MATCH($B29,Roles!$A:$A,0)&amp;":$AF$"&amp;MATCH($B29,Roles!$A:$A,0)),1,FALSE))=FALSE,IF(SquadExport!AE29&lt;10,1,IF(SquadExport!AE29&lt;15,2,IF(SquadExport!AE29&lt;=20,3,""))),0),"")</f>
        <v>0</v>
      </c>
      <c r="AC29" s="37">
        <f ca="1">IF($A29&gt;"",IF(ISERROR(HLOOKUP(AC$1,INDIRECT("Roles!$B$"&amp;MATCH($B29,Roles!$A:$A,0)&amp;":$AF$"&amp;MATCH($B29,Roles!$A:$A,0)),1,FALSE))=FALSE,IF(SquadExport!AF29&lt;10,1,IF(SquadExport!AF29&lt;15,2,IF(SquadExport!AF29&lt;=20,3,""))),0),"")</f>
        <v>0</v>
      </c>
      <c r="AD29" s="37">
        <f ca="1">IF($A29&gt;"",IF(ISERROR(HLOOKUP(AD$1,INDIRECT("Roles!$B$"&amp;MATCH($B29,Roles!$A:$A,0)&amp;":$AF$"&amp;MATCH($B29,Roles!$A:$A,0)),1,FALSE))=FALSE,IF(SquadExport!AG29&lt;10,1,IF(SquadExport!AG29&lt;15,2,IF(SquadExport!AG29&lt;=20,3,""))),0),"")</f>
        <v>0</v>
      </c>
      <c r="AE29" s="37">
        <f ca="1">IF($A29&gt;"",IF(ISERROR(HLOOKUP(AE$1,INDIRECT("Roles!$B$"&amp;MATCH($B29,Roles!$A:$A,0)&amp;":$AF$"&amp;MATCH($B29,Roles!$A:$A,0)),1,FALSE))=FALSE,IF(SquadExport!AH29&lt;10,1,IF(SquadExport!AH29&lt;15,2,IF(SquadExport!AH29&lt;=20,3,""))),0),"")</f>
        <v>2</v>
      </c>
      <c r="AF29" s="37">
        <f ca="1">IF($A29&gt;"",IF(ISERROR(HLOOKUP(AF$1,INDIRECT("Roles!$B$"&amp;MATCH($B29,Roles!$A:$A,0)&amp;":$AF$"&amp;MATCH($B29,Roles!$A:$A,0)),1,FALSE))=FALSE,IF(SquadExport!AI29&lt;10,1,IF(SquadExport!AI29&lt;15,2,IF(SquadExport!AI29&lt;=20,3,""))),0),"")</f>
        <v>2</v>
      </c>
      <c r="AG29" s="37">
        <f ca="1">IF($A29&gt;"",IF(ISERROR(HLOOKUP(AG$1,INDIRECT("Roles!$B$"&amp;MATCH($B29,Roles!$A:$A,0)&amp;":$AF$"&amp;MATCH($B29,Roles!$A:$A,0)),1,FALSE))=FALSE,IF(SquadExport!AJ29&lt;10,1,IF(SquadExport!AJ29&lt;15,2,IF(SquadExport!AJ29&lt;=20,3,""))),0),"")</f>
        <v>2</v>
      </c>
      <c r="AH29" s="37">
        <f ca="1">IF($A29&gt;"",IF(ISERROR(HLOOKUP(AH$1,INDIRECT("Roles!$B$"&amp;MATCH($B29,Roles!$A:$A,0)&amp;":$AF$"&amp;MATCH($B29,Roles!$A:$A,0)),1,FALSE))=FALSE,IF(SquadExport!AK29&lt;10,1,IF(SquadExport!AK29&lt;15,2,IF(SquadExport!AK29&lt;=20,3,""))),0),"")</f>
        <v>0</v>
      </c>
      <c r="AI29" s="37">
        <f ca="1">IF($A29&gt;"",IF(ISERROR(HLOOKUP(AI$1,INDIRECT("Roles!$B$"&amp;MATCH($B29,Roles!$A:$A,0)&amp;":$AF$"&amp;MATCH($B29,Roles!$A:$A,0)),1,FALSE))=FALSE,IF(SquadExport!AL29&lt;10,1,IF(SquadExport!AL29&lt;15,2,IF(SquadExport!AL29&lt;=20,3,""))),0),"")</f>
        <v>0</v>
      </c>
      <c r="AJ29" s="37">
        <f ca="1">IF($A29&gt;"",IF(ISERROR(HLOOKUP(AJ$1,INDIRECT("Roles!$B$"&amp;MATCH($B29,Roles!$A:$A,0)&amp;":$AF$"&amp;MATCH($B29,Roles!$A:$A,0)),1,FALSE))=FALSE,IF(SquadExport!AM29&lt;10,1,IF(SquadExport!AM29&lt;15,2,IF(SquadExport!AM29&lt;=20,3,""))),0),"")</f>
        <v>0</v>
      </c>
      <c r="AK29" s="37">
        <f ca="1">IF($A29&gt;"",IF(ISERROR(HLOOKUP(AK$1,INDIRECT("Roles!$B$"&amp;MATCH($B29,Roles!$A:$A,0)&amp;":$AF$"&amp;MATCH($B29,Roles!$A:$A,0)),1,FALSE))=FALSE,IF(SquadExport!AN29&lt;10,1,IF(SquadExport!AN29&lt;15,2,IF(SquadExport!AN29&lt;=20,3,""))),0),"")</f>
        <v>2</v>
      </c>
      <c r="AL29" s="37">
        <f ca="1">IF($A29&gt;"",IF(ISERROR(HLOOKUP(AL$1,INDIRECT("Roles!$B$"&amp;MATCH($B29,Roles!$A:$A,0)&amp;":$AF$"&amp;MATCH($B29,Roles!$A:$A,0)),1,FALSE))=FALSE,IF(SquadExport!AO29&lt;10,1,IF(SquadExport!AO29&lt;15,2,IF(SquadExport!AO29&lt;=20,3,""))),0),"")</f>
        <v>1</v>
      </c>
      <c r="AM29" s="37">
        <f ca="1">IF($A29&gt;"",IF(ISERROR(HLOOKUP(AM$1,INDIRECT("Roles!$B$"&amp;MATCH($B29,Roles!$A:$A,0)&amp;":$AF$"&amp;MATCH($B29,Roles!$A:$A,0)),1,FALSE))=FALSE,IF(SquadExport!AP29&lt;10,1,IF(SquadExport!AP29&lt;15,2,IF(SquadExport!AP29&lt;=20,3,""))),0),"")</f>
        <v>0</v>
      </c>
      <c r="AN29" s="37">
        <f ca="1">IF($A29&gt;"",IF(ISERROR(HLOOKUP(AN$1,INDIRECT("Roles!$B$"&amp;MATCH($B29,Roles!$A:$A,0)&amp;":$AF$"&amp;MATCH($B29,Roles!$A:$A,0)),1,FALSE))=FALSE,IF(SquadExport!AQ29&lt;10,1,IF(SquadExport!AQ29&lt;15,2,IF(SquadExport!AQ29&lt;=20,3,""))),0),"")</f>
        <v>0</v>
      </c>
      <c r="AO29" s="37">
        <f ca="1">IF($A29&gt;"",IF(ISERROR(HLOOKUP(AO$1,INDIRECT("Roles!$B$"&amp;MATCH($B29,Roles!$A:$A,0)&amp;":$AF$"&amp;MATCH($B29,Roles!$A:$A,0)),1,FALSE))=FALSE,IF(SquadExport!AR29&lt;10,1,IF(SquadExport!AR29&lt;15,2,IF(SquadExport!AR29&lt;=20,3,""))),0),"")</f>
        <v>0</v>
      </c>
      <c r="AP29" s="37">
        <f ca="1">IF($A29&gt;"",IF(ISERROR(HLOOKUP(AP$1,INDIRECT("Roles!$B$"&amp;MATCH($B29,Roles!$A:$A,0)&amp;":$AF$"&amp;MATCH($B29,Roles!$A:$A,0)),1,FALSE))=FALSE,IF(SquadExport!AS29&lt;10,1,IF(SquadExport!AS29&lt;15,2,IF(SquadExport!AS29&lt;=20,3,""))),0),"")</f>
        <v>0</v>
      </c>
      <c r="AQ29" s="37">
        <f ca="1">IF($A29&gt;"",IF(ISERROR(HLOOKUP(AQ$1,INDIRECT("Roles!$B$"&amp;MATCH($B29,Roles!$A:$A,0)&amp;":$AF$"&amp;MATCH($B29,Roles!$A:$A,0)),1,FALSE))=FALSE,IF(SquadExport!AT29&lt;10,1,IF(SquadExport!AT29&lt;15,2,IF(SquadExport!AT29&lt;=20,3,""))),0),"")</f>
        <v>0</v>
      </c>
      <c r="AR29" s="37">
        <f ca="1">IF($A29&gt;"",IF(ISERROR(HLOOKUP(AR$1,INDIRECT("Roles!$B$"&amp;MATCH($B29,Roles!$A:$A,0)&amp;":$AF$"&amp;MATCH($B29,Roles!$A:$A,0)),1,FALSE))=FALSE,IF(SquadExport!AU29&lt;10,1,IF(SquadExport!AU29&lt;15,2,IF(SquadExport!AU29&lt;=20,3,""))),0),"")</f>
        <v>0</v>
      </c>
      <c r="AS29" s="37">
        <f ca="1">IF($A29&gt;"",IF(ISERROR(HLOOKUP(AS$1,INDIRECT("Roles!$B$"&amp;MATCH($B29,Roles!$A:$A,0)&amp;":$AF$"&amp;MATCH($B29,Roles!$A:$A,0)),1,FALSE))=FALSE,IF(SquadExport!AV29&lt;10,1,IF(SquadExport!AV29&lt;15,2,IF(SquadExport!AV29&lt;=20,3,""))),0),"")</f>
        <v>0</v>
      </c>
      <c r="AT29" s="37">
        <f ca="1">IF($A29&gt;"",IF(ISERROR(HLOOKUP(AT$1,INDIRECT("Roles!$B$"&amp;MATCH($B29,Roles!$A:$A,0)&amp;":$AF$"&amp;MATCH($B29,Roles!$A:$A,0)),1,FALSE))=FALSE,IF(SquadExport!AW29&lt;10,1,IF(SquadExport!AW29&lt;15,2,IF(SquadExport!AW29&lt;=20,3,""))),0),"")</f>
        <v>0</v>
      </c>
      <c r="AU29" s="37">
        <f ca="1">IF($A29&gt;"",IF(ISERROR(HLOOKUP(AU$1,INDIRECT("Roles!$B$"&amp;MATCH($B29,Roles!$A:$A,0)&amp;":$AF$"&amp;MATCH($B29,Roles!$A:$A,0)),1,FALSE))=FALSE,IF(SquadExport!AX29&lt;10,1,IF(SquadExport!AX29&lt;15,2,IF(SquadExport!AX29&lt;=20,3,""))),0),"")</f>
        <v>0</v>
      </c>
      <c r="AV29" s="37">
        <f ca="1">IF($A29&gt;"",IF(ISERROR(HLOOKUP(AV$1,INDIRECT("Roles!$B$"&amp;MATCH($B29,Roles!$A:$A,0)&amp;":$AF$"&amp;MATCH($B29,Roles!$A:$A,0)),1,FALSE))=FALSE,IF(SquadExport!AY29&lt;10,1,IF(SquadExport!AY29&lt;15,2,IF(SquadExport!AY29&lt;=20,3,""))),0),"")</f>
        <v>0</v>
      </c>
      <c r="AW29" s="37">
        <f ca="1">IF($A29&gt;"",IF(ISERROR(HLOOKUP(AW$1,INDIRECT("Roles!$B$"&amp;MATCH($B29,Roles!$A:$A,0)&amp;":$AF$"&amp;MATCH($B29,Roles!$A:$A,0)),1,FALSE))=FALSE,IF(SquadExport!AZ29&lt;10,1,IF(SquadExport!AZ29&lt;15,2,IF(SquadExport!AZ29&lt;=20,3,""))),0),"")</f>
        <v>0</v>
      </c>
      <c r="AX29" s="37">
        <f ca="1">IF($A29&gt;"",IF(ISERROR(HLOOKUP(AX$1,INDIRECT("Roles!$B$"&amp;MATCH($B29,Roles!$A:$A,0)&amp;":$AF$"&amp;MATCH($B29,Roles!$A:$A,0)),1,FALSE))=FALSE,IF(SquadExport!BA29&lt;10,1,IF(SquadExport!BA29&lt;15,2,IF(SquadExport!BA29&lt;=20,3,""))),0),"")</f>
        <v>0</v>
      </c>
      <c r="AY29" s="30" t="str" cm="1">
        <f t="array" aca="1" ref="AY29:CS29" ca="1">IF($D29:$AX29=1,D$1:AX$1,"")</f>
        <v/>
      </c>
      <c r="AZ29" s="30" t="str">
        <f ca="1"/>
        <v>Cro</v>
      </c>
      <c r="BA29" s="30" t="str">
        <f ca="1"/>
        <v/>
      </c>
      <c r="BB29" s="30" t="str">
        <f ca="1"/>
        <v/>
      </c>
      <c r="BC29" s="30" t="str">
        <f ca="1"/>
        <v>Fir</v>
      </c>
      <c r="BD29" s="30" t="str">
        <f ca="1"/>
        <v/>
      </c>
      <c r="BE29" s="30" t="str">
        <f ca="1"/>
        <v/>
      </c>
      <c r="BF29" s="30" t="str">
        <f ca="1"/>
        <v/>
      </c>
      <c r="BG29" s="30" t="str">
        <f ca="1"/>
        <v/>
      </c>
      <c r="BH29" s="30" t="str">
        <f ca="1"/>
        <v/>
      </c>
      <c r="BI29" s="30" t="str">
        <f ca="1"/>
        <v>Pas</v>
      </c>
      <c r="BJ29" s="30" t="str">
        <f ca="1"/>
        <v/>
      </c>
      <c r="BK29" s="30" t="str">
        <f ca="1"/>
        <v/>
      </c>
      <c r="BL29" s="30" t="str">
        <f ca="1"/>
        <v>Tec</v>
      </c>
      <c r="BM29" s="30" t="str">
        <f ca="1"/>
        <v/>
      </c>
      <c r="BN29" s="30" t="str">
        <f ca="1"/>
        <v>Ant</v>
      </c>
      <c r="BO29" s="30" t="str">
        <f ca="1"/>
        <v/>
      </c>
      <c r="BP29" s="30" t="str">
        <f ca="1"/>
        <v/>
      </c>
      <c r="BQ29" s="30" t="str">
        <f ca="1"/>
        <v/>
      </c>
      <c r="BR29" s="30" t="str">
        <f ca="1"/>
        <v/>
      </c>
      <c r="BS29" s="30" t="str">
        <f ca="1"/>
        <v/>
      </c>
      <c r="BT29" s="30" t="str">
        <f ca="1"/>
        <v/>
      </c>
      <c r="BU29" s="30" t="str">
        <f ca="1"/>
        <v/>
      </c>
      <c r="BV29" s="30" t="str">
        <f ca="1"/>
        <v>OtB</v>
      </c>
      <c r="BW29" s="30" t="str">
        <f ca="1"/>
        <v/>
      </c>
      <c r="BX29" s="30" t="str">
        <f ca="1"/>
        <v/>
      </c>
      <c r="BY29" s="30" t="str">
        <f ca="1"/>
        <v/>
      </c>
      <c r="BZ29" s="30" t="str">
        <f ca="1"/>
        <v/>
      </c>
      <c r="CA29" s="30" t="str">
        <f ca="1"/>
        <v/>
      </c>
      <c r="CB29" s="30" t="str">
        <f ca="1"/>
        <v/>
      </c>
      <c r="CC29" s="30" t="str">
        <f ca="1"/>
        <v/>
      </c>
      <c r="CD29" s="30" t="str">
        <f ca="1"/>
        <v/>
      </c>
      <c r="CE29" s="30" t="str">
        <f ca="1"/>
        <v/>
      </c>
      <c r="CF29" s="30" t="str">
        <f ca="1"/>
        <v/>
      </c>
      <c r="CG29" s="30" t="str">
        <f ca="1"/>
        <v>Sta</v>
      </c>
      <c r="CH29" s="30" t="str">
        <f ca="1"/>
        <v/>
      </c>
      <c r="CI29" s="30" t="str">
        <f ca="1"/>
        <v/>
      </c>
      <c r="CJ29" s="30" t="str">
        <f ca="1"/>
        <v/>
      </c>
      <c r="CK29" s="30" t="str">
        <f ca="1"/>
        <v/>
      </c>
      <c r="CL29" s="30" t="str">
        <f ca="1"/>
        <v/>
      </c>
      <c r="CM29" s="30" t="str">
        <f ca="1"/>
        <v/>
      </c>
      <c r="CN29" s="30" t="str">
        <f ca="1"/>
        <v/>
      </c>
      <c r="CO29" s="30" t="str">
        <f ca="1"/>
        <v/>
      </c>
      <c r="CP29" s="30" t="str">
        <f ca="1"/>
        <v/>
      </c>
      <c r="CQ29" s="30" t="str">
        <f ca="1"/>
        <v/>
      </c>
      <c r="CR29" s="30" t="str">
        <f ca="1"/>
        <v/>
      </c>
      <c r="CS29" s="30" t="str">
        <f ca="1"/>
        <v/>
      </c>
      <c r="CT29" s="31" cm="1">
        <f t="array" aca="1" ref="CT29" ca="1">SUMPRODUCT(COUNTIF($AY29:$CS29,Training!$C$3:$E$3))</f>
        <v>1</v>
      </c>
      <c r="CU29" s="31" cm="1">
        <f t="array" aca="1" ref="CU29" ca="1">SUMPRODUCT(COUNTIF($AY29:$CS29,Training!$C$4:$E$4))</f>
        <v>0</v>
      </c>
      <c r="CV29" s="31" cm="1">
        <f t="array" aca="1" ref="CV29" ca="1">SUMPRODUCT(COUNTIF($AY29:$CS29,Training!$C$5:$E$5))</f>
        <v>2</v>
      </c>
      <c r="CW29" s="31" cm="1">
        <f t="array" aca="1" ref="CW29" ca="1">SUMPRODUCT(COUNTIF($AY29:$CS29,Training!$C$6:$E$6))</f>
        <v>0</v>
      </c>
      <c r="CX29" s="31" cm="1">
        <f t="array" aca="1" ref="CX29" ca="1">SUMPRODUCT(COUNTIF($AY29:$CS29,Training!$C$7:$E$7))</f>
        <v>1</v>
      </c>
      <c r="CY29" s="31" cm="1">
        <f t="array" aca="1" ref="CY29" ca="1">SUMPRODUCT(COUNTIF($AY29:$CS29,Training!$C$8:$E$8))</f>
        <v>2</v>
      </c>
      <c r="CZ29" s="31" cm="1">
        <f t="array" aca="1" ref="CZ29" ca="1">SUMPRODUCT(COUNTIF($AY29:$CS29,Training!$C$9:$E$9))</f>
        <v>2</v>
      </c>
      <c r="DA29" s="31" cm="1">
        <f t="array" aca="1" ref="DA29" ca="1">SUMPRODUCT(COUNTIF($AY29:$CS29,Training!$C$10:$E$10))</f>
        <v>2</v>
      </c>
      <c r="DB29" s="31" cm="1">
        <f t="array" aca="1" ref="DB29" ca="1">SUMPRODUCT(COUNTIF($AY29:$CS29,Training!$C$11:$E$11))</f>
        <v>0</v>
      </c>
      <c r="DC29" s="31" cm="1">
        <f t="array" aca="1" ref="DC29" ca="1">SUMPRODUCT(COUNTIF($AY29:$CS29,Training!$C$2:$E$2))</f>
        <v>0</v>
      </c>
      <c r="DD29" s="31" cm="1">
        <f t="array" aca="1" ref="DD29" ca="1">SUMPRODUCT(COUNTIF($AY29:$CS29,Training!#REF!))</f>
        <v>0</v>
      </c>
      <c r="DE29" s="31" cm="1">
        <f t="array" aca="1" ref="DE29" ca="1">SUMPRODUCT(COUNTIF($AY29:$CS29,Training!$C$12:$E$12))</f>
        <v>1</v>
      </c>
      <c r="DF29" s="31" cm="1">
        <f t="array" aca="1" ref="DF29" ca="1">SUMPRODUCT(COUNTIF($AY29:$CS29,Training!$C$13:$E$13))</f>
        <v>0</v>
      </c>
      <c r="DG29" s="31" cm="1">
        <f t="array" aca="1" ref="DG29" ca="1">SUMPRODUCT(COUNTIF($AY29:$CS29,Training!$C$14:$E$14))</f>
        <v>1</v>
      </c>
      <c r="DH29" s="31" cm="1">
        <f t="array" aca="1" ref="DH29" ca="1">SUMPRODUCT(COUNTIF($AY29:$CS29,Training!$C$15:$E$15))</f>
        <v>0</v>
      </c>
      <c r="DI29" s="31" cm="1">
        <f t="array" aca="1" ref="DI29" ca="1">SUMPRODUCT(COUNTIF($AY29:$CS29,Training!$C$16:$E$16))</f>
        <v>0</v>
      </c>
      <c r="DJ29" s="30" t="str" cm="1">
        <f t="array" aca="1" ref="DJ29" ca="1">IF(COUNTIF(D29:AX29,1)=0,IF($D29:$AX29=2,D$1:AX$1,""),"")</f>
        <v/>
      </c>
      <c r="FE29" s="31" cm="1">
        <f t="array" aca="1" ref="FE29" ca="1">SUMPRODUCT(COUNTIF($DJ29:$FD29,Training!$C$3:$E$3))</f>
        <v>0</v>
      </c>
      <c r="FF29" s="31" cm="1">
        <f t="array" aca="1" ref="FF29" ca="1">SUMPRODUCT(COUNTIF($DJ29:$FD29,Training!$C$4:$E$4))</f>
        <v>0</v>
      </c>
      <c r="FG29" s="31" cm="1">
        <f t="array" aca="1" ref="FG29" ca="1">SUMPRODUCT(COUNTIF($DJ29:$FD29,Training!$C$5:$E$5))</f>
        <v>0</v>
      </c>
      <c r="FH29" s="31" cm="1">
        <f t="array" aca="1" ref="FH29" ca="1">SUMPRODUCT(COUNTIF($DJ29:$FD29,Training!$C$6:$E$6))</f>
        <v>0</v>
      </c>
      <c r="FI29" s="31" cm="1">
        <f t="array" aca="1" ref="FI29" ca="1">SUMPRODUCT(COUNTIF($DJ29:$FD29,Training!$C$7:$E$7))</f>
        <v>0</v>
      </c>
      <c r="FJ29" s="31" cm="1">
        <f t="array" aca="1" ref="FJ29" ca="1">SUMPRODUCT(COUNTIF($DJ29:$FD29,Training!$C$8:$E$8))</f>
        <v>0</v>
      </c>
      <c r="FK29" s="31" cm="1">
        <f t="array" aca="1" ref="FK29" ca="1">SUMPRODUCT(COUNTIF($DJ29:$FD29,Training!$C$9:$E$9))</f>
        <v>0</v>
      </c>
      <c r="FL29" s="31" cm="1">
        <f t="array" aca="1" ref="FL29" ca="1">SUMPRODUCT(COUNTIF($DJ29:$FD29,Training!$C$10:$E$10))</f>
        <v>0</v>
      </c>
      <c r="FM29" s="31" cm="1">
        <f t="array" aca="1" ref="FM29" ca="1">SUMPRODUCT(COUNTIF($DJ29:$FD29,Training!$C$11:$E$11))</f>
        <v>0</v>
      </c>
      <c r="FN29" s="31" cm="1">
        <f t="array" aca="1" ref="FN29" ca="1">SUMPRODUCT(COUNTIF($DJ29:$FD29,Training!$C$2:$E$2))</f>
        <v>0</v>
      </c>
      <c r="FO29" s="31" cm="1">
        <f t="array" aca="1" ref="FO29" ca="1">SUMPRODUCT(COUNTIF($DJ29:$FD29,Training!#REF!))</f>
        <v>0</v>
      </c>
      <c r="FP29" s="31" cm="1">
        <f t="array" aca="1" ref="FP29" ca="1">SUMPRODUCT(COUNTIF($DJ29:$FD29,Training!$C$12:$E$12))</f>
        <v>0</v>
      </c>
      <c r="FQ29" s="31" cm="1">
        <f t="array" aca="1" ref="FQ29" ca="1">SUMPRODUCT(COUNTIF($DJ29:$FD29,Training!$C$13:$E$13))</f>
        <v>0</v>
      </c>
      <c r="FR29" s="31" cm="1">
        <f t="array" aca="1" ref="FR29" ca="1">SUMPRODUCT(COUNTIF($DJ29:$FD29,Training!$C$14:$E$14))</f>
        <v>0</v>
      </c>
      <c r="FS29" s="31" cm="1">
        <f t="array" aca="1" ref="FS29" ca="1">SUMPRODUCT(COUNTIF($DJ29:$FD29,Training!$C$15:$E$15))</f>
        <v>0</v>
      </c>
      <c r="FT29" s="31" cm="1">
        <f t="array" aca="1" ref="FT29" ca="1">SUMPRODUCT(COUNTIF($DJ29:$FD29,Training!$C$16:$E$16))</f>
        <v>0</v>
      </c>
    </row>
    <row r="30" spans="1:176" x14ac:dyDescent="0.25">
      <c r="A30" s="32" t="str">
        <f>IF(WeightedParse!A30&gt;"",WeightedParse!A30,"")</f>
        <v>Mikey Place</v>
      </c>
      <c r="B30" s="49" t="str">
        <f>IF('Weighted Summary'!A30&gt;"",'Weighted Summary'!F30,"")</f>
        <v>AF</v>
      </c>
      <c r="C30" s="39" t="str">
        <f t="shared" ca="1" si="0"/>
        <v>Passing</v>
      </c>
      <c r="D30" s="37">
        <f ca="1">IF($A30&gt;"",IF(ISERROR(HLOOKUP(D$1,INDIRECT("Roles!$B$"&amp;MATCH($B30,Roles!$A:$A,0)&amp;":$AF$"&amp;MATCH($B30,Roles!$A:$A,0)),1,FALSE))=FALSE,IF(SquadExport!G30&lt;10,1,IF(SquadExport!G30&lt;15,2,IF(SquadExport!G30&lt;=20,3,""))),0),"")</f>
        <v>0</v>
      </c>
      <c r="E30" s="37">
        <f ca="1">IF($A30&gt;"",IF(ISERROR(HLOOKUP(E$1,INDIRECT("Roles!$B$"&amp;MATCH($B30,Roles!$A:$A,0)&amp;":$AF$"&amp;MATCH($B30,Roles!$A:$A,0)),1,FALSE))=FALSE,IF(SquadExport!H30&lt;10,1,IF(SquadExport!H30&lt;15,2,IF(SquadExport!H30&lt;=20,3,""))),0),"")</f>
        <v>0</v>
      </c>
      <c r="F30" s="37">
        <f ca="1">IF($A30&gt;"",IF(ISERROR(HLOOKUP(F$1,INDIRECT("Roles!$B$"&amp;MATCH($B30,Roles!$A:$A,0)&amp;":$AF$"&amp;MATCH($B30,Roles!$A:$A,0)),1,FALSE))=FALSE,IF(SquadExport!I30&lt;10,1,IF(SquadExport!I30&lt;15,2,IF(SquadExport!I30&lt;=20,3,""))),0),"")</f>
        <v>2</v>
      </c>
      <c r="G30" s="37">
        <f ca="1">IF($A30&gt;"",IF(ISERROR(HLOOKUP(G$1,INDIRECT("Roles!$B$"&amp;MATCH($B30,Roles!$A:$A,0)&amp;":$AF$"&amp;MATCH($B30,Roles!$A:$A,0)),1,FALSE))=FALSE,IF(SquadExport!J30&lt;10,1,IF(SquadExport!J30&lt;15,2,IF(SquadExport!J30&lt;=20,3,""))),0),"")</f>
        <v>2</v>
      </c>
      <c r="H30" s="37">
        <f ca="1">IF($A30&gt;"",IF(ISERROR(HLOOKUP(H$1,INDIRECT("Roles!$B$"&amp;MATCH($B30,Roles!$A:$A,0)&amp;":$AF$"&amp;MATCH($B30,Roles!$A:$A,0)),1,FALSE))=FALSE,IF(SquadExport!K30&lt;10,1,IF(SquadExport!K30&lt;15,2,IF(SquadExport!K30&lt;=20,3,""))),0),"")</f>
        <v>2</v>
      </c>
      <c r="I30" s="37">
        <f ca="1">IF($A30&gt;"",IF(ISERROR(HLOOKUP(I$1,INDIRECT("Roles!$B$"&amp;MATCH($B30,Roles!$A:$A,0)&amp;":$AF$"&amp;MATCH($B30,Roles!$A:$A,0)),1,FALSE))=FALSE,IF(SquadExport!L30&lt;10,1,IF(SquadExport!L30&lt;15,2,IF(SquadExport!L30&lt;=20,3,""))),0),"")</f>
        <v>0</v>
      </c>
      <c r="J30" s="37">
        <f ca="1">IF($A30&gt;"",IF(ISERROR(HLOOKUP(J$1,INDIRECT("Roles!$B$"&amp;MATCH($B30,Roles!$A:$A,0)&amp;":$AF$"&amp;MATCH($B30,Roles!$A:$A,0)),1,FALSE))=FALSE,IF(SquadExport!M30&lt;10,1,IF(SquadExport!M30&lt;15,2,IF(SquadExport!M30&lt;=20,3,""))),0),"")</f>
        <v>0</v>
      </c>
      <c r="K30" s="37">
        <f ca="1">IF($A30&gt;"",IF(ISERROR(HLOOKUP(K$1,INDIRECT("Roles!$B$"&amp;MATCH($B30,Roles!$A:$A,0)&amp;":$AF$"&amp;MATCH($B30,Roles!$A:$A,0)),1,FALSE))=FALSE,IF(SquadExport!N30&lt;10,1,IF(SquadExport!N30&lt;15,2,IF(SquadExport!N30&lt;=20,3,""))),0),"")</f>
        <v>0</v>
      </c>
      <c r="L30" s="37">
        <f ca="1">IF($A30&gt;"",IF(ISERROR(HLOOKUP(L$1,INDIRECT("Roles!$B$"&amp;MATCH($B30,Roles!$A:$A,0)&amp;":$AF$"&amp;MATCH($B30,Roles!$A:$A,0)),1,FALSE))=FALSE,IF(SquadExport!O30&lt;10,1,IF(SquadExport!O30&lt;15,2,IF(SquadExport!O30&lt;=20,3,""))),0),"")</f>
        <v>0</v>
      </c>
      <c r="M30" s="37">
        <f ca="1">IF($A30&gt;"",IF(ISERROR(HLOOKUP(M$1,INDIRECT("Roles!$B$"&amp;MATCH($B30,Roles!$A:$A,0)&amp;":$AF$"&amp;MATCH($B30,Roles!$A:$A,0)),1,FALSE))=FALSE,IF(SquadExport!P30&lt;10,1,IF(SquadExport!P30&lt;15,2,IF(SquadExport!P30&lt;=20,3,""))),0),"")</f>
        <v>0</v>
      </c>
      <c r="N30" s="37">
        <f ca="1">IF($A30&gt;"",IF(ISERROR(HLOOKUP(N$1,INDIRECT("Roles!$B$"&amp;MATCH($B30,Roles!$A:$A,0)&amp;":$AF$"&amp;MATCH($B30,Roles!$A:$A,0)),1,FALSE))=FALSE,IF(SquadExport!Q30&lt;10,1,IF(SquadExport!Q30&lt;15,2,IF(SquadExport!Q30&lt;=20,3,""))),0),"")</f>
        <v>1</v>
      </c>
      <c r="O30" s="37">
        <f ca="1">IF($A30&gt;"",IF(ISERROR(HLOOKUP(O$1,INDIRECT("Roles!$B$"&amp;MATCH($B30,Roles!$A:$A,0)&amp;":$AF$"&amp;MATCH($B30,Roles!$A:$A,0)),1,FALSE))=FALSE,IF(SquadExport!R30&lt;10,1,IF(SquadExport!R30&lt;15,2,IF(SquadExport!R30&lt;=20,3,""))),0),"")</f>
        <v>0</v>
      </c>
      <c r="P30" s="37">
        <f ca="1">IF($A30&gt;"",IF(ISERROR(HLOOKUP(P$1,INDIRECT("Roles!$B$"&amp;MATCH($B30,Roles!$A:$A,0)&amp;":$AF$"&amp;MATCH($B30,Roles!$A:$A,0)),1,FALSE))=FALSE,IF(SquadExport!S30&lt;10,1,IF(SquadExport!S30&lt;15,2,IF(SquadExport!S30&lt;=20,3,""))),0),"")</f>
        <v>0</v>
      </c>
      <c r="Q30" s="37">
        <f ca="1">IF($A30&gt;"",IF(ISERROR(HLOOKUP(Q$1,INDIRECT("Roles!$B$"&amp;MATCH($B30,Roles!$A:$A,0)&amp;":$AF$"&amp;MATCH($B30,Roles!$A:$A,0)),1,FALSE))=FALSE,IF(SquadExport!T30&lt;10,1,IF(SquadExport!T30&lt;15,2,IF(SquadExport!T30&lt;=20,3,""))),0),"")</f>
        <v>1</v>
      </c>
      <c r="R30" s="37">
        <f ca="1">IF($A30&gt;"",IF(ISERROR(HLOOKUP(R$1,INDIRECT("Roles!$B$"&amp;MATCH($B30,Roles!$A:$A,0)&amp;":$AF$"&amp;MATCH($B30,Roles!$A:$A,0)),1,FALSE))=FALSE,IF(SquadExport!U30&lt;10,1,IF(SquadExport!U30&lt;15,2,IF(SquadExport!U30&lt;=20,3,""))),0),"")</f>
        <v>0</v>
      </c>
      <c r="S30" s="37">
        <f ca="1">IF($A30&gt;"",IF(ISERROR(HLOOKUP(S$1,INDIRECT("Roles!$B$"&amp;MATCH($B30,Roles!$A:$A,0)&amp;":$AF$"&amp;MATCH($B30,Roles!$A:$A,0)),1,FALSE))=FALSE,IF(SquadExport!V30&lt;10,1,IF(SquadExport!V30&lt;15,2,IF(SquadExport!V30&lt;=20,3,""))),0),"")</f>
        <v>1</v>
      </c>
      <c r="T30" s="37">
        <f ca="1">IF($A30&gt;"",IF(ISERROR(HLOOKUP(T$1,INDIRECT("Roles!$B$"&amp;MATCH($B30,Roles!$A:$A,0)&amp;":$AF$"&amp;MATCH($B30,Roles!$A:$A,0)),1,FALSE))=FALSE,IF(SquadExport!W30&lt;10,1,IF(SquadExport!W30&lt;15,2,IF(SquadExport!W30&lt;=20,3,""))),0),"")</f>
        <v>0</v>
      </c>
      <c r="U30" s="37">
        <f ca="1">IF($A30&gt;"",IF(ISERROR(HLOOKUP(U$1,INDIRECT("Roles!$B$"&amp;MATCH($B30,Roles!$A:$A,0)&amp;":$AF$"&amp;MATCH($B30,Roles!$A:$A,0)),1,FALSE))=FALSE,IF(SquadExport!X30&lt;10,1,IF(SquadExport!X30&lt;15,2,IF(SquadExport!X30&lt;=20,3,""))),0),"")</f>
        <v>2</v>
      </c>
      <c r="V30" s="37">
        <f ca="1">IF($A30&gt;"",IF(ISERROR(HLOOKUP(V$1,INDIRECT("Roles!$B$"&amp;MATCH($B30,Roles!$A:$A,0)&amp;":$AF$"&amp;MATCH($B30,Roles!$A:$A,0)),1,FALSE))=FALSE,IF(SquadExport!Y30&lt;10,1,IF(SquadExport!Y30&lt;15,2,IF(SquadExport!Y30&lt;=20,3,""))),0),"")</f>
        <v>0</v>
      </c>
      <c r="W30" s="37">
        <f ca="1">IF($A30&gt;"",IF(ISERROR(HLOOKUP(W$1,INDIRECT("Roles!$B$"&amp;MATCH($B30,Roles!$A:$A,0)&amp;":$AF$"&amp;MATCH($B30,Roles!$A:$A,0)),1,FALSE))=FALSE,IF(SquadExport!Z30&lt;10,1,IF(SquadExport!Z30&lt;15,2,IF(SquadExport!Z30&lt;=20,3,""))),0),"")</f>
        <v>2</v>
      </c>
      <c r="X30" s="37">
        <f ca="1">IF($A30&gt;"",IF(ISERROR(HLOOKUP(X$1,INDIRECT("Roles!$B$"&amp;MATCH($B30,Roles!$A:$A,0)&amp;":$AF$"&amp;MATCH($B30,Roles!$A:$A,0)),1,FALSE))=FALSE,IF(SquadExport!AA30&lt;10,1,IF(SquadExport!AA30&lt;15,2,IF(SquadExport!AA30&lt;=20,3,""))),0),"")</f>
        <v>0</v>
      </c>
      <c r="Y30" s="37">
        <f ca="1">IF($A30&gt;"",IF(ISERROR(HLOOKUP(Y$1,INDIRECT("Roles!$B$"&amp;MATCH($B30,Roles!$A:$A,0)&amp;":$AF$"&amp;MATCH($B30,Roles!$A:$A,0)),1,FALSE))=FALSE,IF(SquadExport!AB30&lt;10,1,IF(SquadExport!AB30&lt;15,2,IF(SquadExport!AB30&lt;=20,3,""))),0),"")</f>
        <v>0</v>
      </c>
      <c r="Z30" s="37">
        <f ca="1">IF($A30&gt;"",IF(ISERROR(HLOOKUP(Z$1,INDIRECT("Roles!$B$"&amp;MATCH($B30,Roles!$A:$A,0)&amp;":$AF$"&amp;MATCH($B30,Roles!$A:$A,0)),1,FALSE))=FALSE,IF(SquadExport!AC30&lt;10,1,IF(SquadExport!AC30&lt;15,2,IF(SquadExport!AC30&lt;=20,3,""))),0),"")</f>
        <v>0</v>
      </c>
      <c r="AA30" s="37">
        <f ca="1">IF($A30&gt;"",IF(ISERROR(HLOOKUP(AA$1,INDIRECT("Roles!$B$"&amp;MATCH($B30,Roles!$A:$A,0)&amp;":$AF$"&amp;MATCH($B30,Roles!$A:$A,0)),1,FALSE))=FALSE,IF(SquadExport!AD30&lt;10,1,IF(SquadExport!AD30&lt;15,2,IF(SquadExport!AD30&lt;=20,3,""))),0),"")</f>
        <v>2</v>
      </c>
      <c r="AB30" s="37">
        <f ca="1">IF($A30&gt;"",IF(ISERROR(HLOOKUP(AB$1,INDIRECT("Roles!$B$"&amp;MATCH($B30,Roles!$A:$A,0)&amp;":$AF$"&amp;MATCH($B30,Roles!$A:$A,0)),1,FALSE))=FALSE,IF(SquadExport!AE30&lt;10,1,IF(SquadExport!AE30&lt;15,2,IF(SquadExport!AE30&lt;=20,3,""))),0),"")</f>
        <v>0</v>
      </c>
      <c r="AC30" s="37">
        <f ca="1">IF($A30&gt;"",IF(ISERROR(HLOOKUP(AC$1,INDIRECT("Roles!$B$"&amp;MATCH($B30,Roles!$A:$A,0)&amp;":$AF$"&amp;MATCH($B30,Roles!$A:$A,0)),1,FALSE))=FALSE,IF(SquadExport!AF30&lt;10,1,IF(SquadExport!AF30&lt;15,2,IF(SquadExport!AF30&lt;=20,3,""))),0),"")</f>
        <v>0</v>
      </c>
      <c r="AD30" s="37">
        <f ca="1">IF($A30&gt;"",IF(ISERROR(HLOOKUP(AD$1,INDIRECT("Roles!$B$"&amp;MATCH($B30,Roles!$A:$A,0)&amp;":$AF$"&amp;MATCH($B30,Roles!$A:$A,0)),1,FALSE))=FALSE,IF(SquadExport!AG30&lt;10,1,IF(SquadExport!AG30&lt;15,2,IF(SquadExport!AG30&lt;=20,3,""))),0),"")</f>
        <v>0</v>
      </c>
      <c r="AE30" s="37">
        <f ca="1">IF($A30&gt;"",IF(ISERROR(HLOOKUP(AE$1,INDIRECT("Roles!$B$"&amp;MATCH($B30,Roles!$A:$A,0)&amp;":$AF$"&amp;MATCH($B30,Roles!$A:$A,0)),1,FALSE))=FALSE,IF(SquadExport!AH30&lt;10,1,IF(SquadExport!AH30&lt;15,2,IF(SquadExport!AH30&lt;=20,3,""))),0),"")</f>
        <v>1</v>
      </c>
      <c r="AF30" s="37">
        <f ca="1">IF($A30&gt;"",IF(ISERROR(HLOOKUP(AF$1,INDIRECT("Roles!$B$"&amp;MATCH($B30,Roles!$A:$A,0)&amp;":$AF$"&amp;MATCH($B30,Roles!$A:$A,0)),1,FALSE))=FALSE,IF(SquadExport!AI30&lt;10,1,IF(SquadExport!AI30&lt;15,2,IF(SquadExport!AI30&lt;=20,3,""))),0),"")</f>
        <v>2</v>
      </c>
      <c r="AG30" s="37">
        <f ca="1">IF($A30&gt;"",IF(ISERROR(HLOOKUP(AG$1,INDIRECT("Roles!$B$"&amp;MATCH($B30,Roles!$A:$A,0)&amp;":$AF$"&amp;MATCH($B30,Roles!$A:$A,0)),1,FALSE))=FALSE,IF(SquadExport!AJ30&lt;10,1,IF(SquadExport!AJ30&lt;15,2,IF(SquadExport!AJ30&lt;=20,3,""))),0),"")</f>
        <v>2</v>
      </c>
      <c r="AH30" s="37">
        <f ca="1">IF($A30&gt;"",IF(ISERROR(HLOOKUP(AH$1,INDIRECT("Roles!$B$"&amp;MATCH($B30,Roles!$A:$A,0)&amp;":$AF$"&amp;MATCH($B30,Roles!$A:$A,0)),1,FALSE))=FALSE,IF(SquadExport!AK30&lt;10,1,IF(SquadExport!AK30&lt;15,2,IF(SquadExport!AK30&lt;=20,3,""))),0),"")</f>
        <v>2</v>
      </c>
      <c r="AI30" s="37">
        <f ca="1">IF($A30&gt;"",IF(ISERROR(HLOOKUP(AI$1,INDIRECT("Roles!$B$"&amp;MATCH($B30,Roles!$A:$A,0)&amp;":$AF$"&amp;MATCH($B30,Roles!$A:$A,0)),1,FALSE))=FALSE,IF(SquadExport!AL30&lt;10,1,IF(SquadExport!AL30&lt;15,2,IF(SquadExport!AL30&lt;=20,3,""))),0),"")</f>
        <v>0</v>
      </c>
      <c r="AJ30" s="37">
        <f ca="1">IF($A30&gt;"",IF(ISERROR(HLOOKUP(AJ$1,INDIRECT("Roles!$B$"&amp;MATCH($B30,Roles!$A:$A,0)&amp;":$AF$"&amp;MATCH($B30,Roles!$A:$A,0)),1,FALSE))=FALSE,IF(SquadExport!AM30&lt;10,1,IF(SquadExport!AM30&lt;15,2,IF(SquadExport!AM30&lt;=20,3,""))),0),"")</f>
        <v>0</v>
      </c>
      <c r="AK30" s="37">
        <f ca="1">IF($A30&gt;"",IF(ISERROR(HLOOKUP(AK$1,INDIRECT("Roles!$B$"&amp;MATCH($B30,Roles!$A:$A,0)&amp;":$AF$"&amp;MATCH($B30,Roles!$A:$A,0)),1,FALSE))=FALSE,IF(SquadExport!AN30&lt;10,1,IF(SquadExport!AN30&lt;15,2,IF(SquadExport!AN30&lt;=20,3,""))),0),"")</f>
        <v>2</v>
      </c>
      <c r="AL30" s="37">
        <f ca="1">IF($A30&gt;"",IF(ISERROR(HLOOKUP(AL$1,INDIRECT("Roles!$B$"&amp;MATCH($B30,Roles!$A:$A,0)&amp;":$AF$"&amp;MATCH($B30,Roles!$A:$A,0)),1,FALSE))=FALSE,IF(SquadExport!AO30&lt;10,1,IF(SquadExport!AO30&lt;15,2,IF(SquadExport!AO30&lt;=20,3,""))),0),"")</f>
        <v>2</v>
      </c>
      <c r="AM30" s="37">
        <f ca="1">IF($A30&gt;"",IF(ISERROR(HLOOKUP(AM$1,INDIRECT("Roles!$B$"&amp;MATCH($B30,Roles!$A:$A,0)&amp;":$AF$"&amp;MATCH($B30,Roles!$A:$A,0)),1,FALSE))=FALSE,IF(SquadExport!AP30&lt;10,1,IF(SquadExport!AP30&lt;15,2,IF(SquadExport!AP30&lt;=20,3,""))),0),"")</f>
        <v>0</v>
      </c>
      <c r="AN30" s="37">
        <f ca="1">IF($A30&gt;"",IF(ISERROR(HLOOKUP(AN$1,INDIRECT("Roles!$B$"&amp;MATCH($B30,Roles!$A:$A,0)&amp;":$AF$"&amp;MATCH($B30,Roles!$A:$A,0)),1,FALSE))=FALSE,IF(SquadExport!AQ30&lt;10,1,IF(SquadExport!AQ30&lt;15,2,IF(SquadExport!AQ30&lt;=20,3,""))),0),"")</f>
        <v>0</v>
      </c>
      <c r="AO30" s="37">
        <f ca="1">IF($A30&gt;"",IF(ISERROR(HLOOKUP(AO$1,INDIRECT("Roles!$B$"&amp;MATCH($B30,Roles!$A:$A,0)&amp;":$AF$"&amp;MATCH($B30,Roles!$A:$A,0)),1,FALSE))=FALSE,IF(SquadExport!AR30&lt;10,1,IF(SquadExport!AR30&lt;15,2,IF(SquadExport!AR30&lt;=20,3,""))),0),"")</f>
        <v>0</v>
      </c>
      <c r="AP30" s="37">
        <f ca="1">IF($A30&gt;"",IF(ISERROR(HLOOKUP(AP$1,INDIRECT("Roles!$B$"&amp;MATCH($B30,Roles!$A:$A,0)&amp;":$AF$"&amp;MATCH($B30,Roles!$A:$A,0)),1,FALSE))=FALSE,IF(SquadExport!AS30&lt;10,1,IF(SquadExport!AS30&lt;15,2,IF(SquadExport!AS30&lt;=20,3,""))),0),"")</f>
        <v>0</v>
      </c>
      <c r="AQ30" s="37">
        <f ca="1">IF($A30&gt;"",IF(ISERROR(HLOOKUP(AQ$1,INDIRECT("Roles!$B$"&amp;MATCH($B30,Roles!$A:$A,0)&amp;":$AF$"&amp;MATCH($B30,Roles!$A:$A,0)),1,FALSE))=FALSE,IF(SquadExport!AT30&lt;10,1,IF(SquadExport!AT30&lt;15,2,IF(SquadExport!AT30&lt;=20,3,""))),0),"")</f>
        <v>0</v>
      </c>
      <c r="AR30" s="37">
        <f ca="1">IF($A30&gt;"",IF(ISERROR(HLOOKUP(AR$1,INDIRECT("Roles!$B$"&amp;MATCH($B30,Roles!$A:$A,0)&amp;":$AF$"&amp;MATCH($B30,Roles!$A:$A,0)),1,FALSE))=FALSE,IF(SquadExport!AU30&lt;10,1,IF(SquadExport!AU30&lt;15,2,IF(SquadExport!AU30&lt;=20,3,""))),0),"")</f>
        <v>0</v>
      </c>
      <c r="AS30" s="37">
        <f ca="1">IF($A30&gt;"",IF(ISERROR(HLOOKUP(AS$1,INDIRECT("Roles!$B$"&amp;MATCH($B30,Roles!$A:$A,0)&amp;":$AF$"&amp;MATCH($B30,Roles!$A:$A,0)),1,FALSE))=FALSE,IF(SquadExport!AV30&lt;10,1,IF(SquadExport!AV30&lt;15,2,IF(SquadExport!AV30&lt;=20,3,""))),0),"")</f>
        <v>0</v>
      </c>
      <c r="AT30" s="37">
        <f ca="1">IF($A30&gt;"",IF(ISERROR(HLOOKUP(AT$1,INDIRECT("Roles!$B$"&amp;MATCH($B30,Roles!$A:$A,0)&amp;":$AF$"&amp;MATCH($B30,Roles!$A:$A,0)),1,FALSE))=FALSE,IF(SquadExport!AW30&lt;10,1,IF(SquadExport!AW30&lt;15,2,IF(SquadExport!AW30&lt;=20,3,""))),0),"")</f>
        <v>0</v>
      </c>
      <c r="AU30" s="37">
        <f ca="1">IF($A30&gt;"",IF(ISERROR(HLOOKUP(AU$1,INDIRECT("Roles!$B$"&amp;MATCH($B30,Roles!$A:$A,0)&amp;":$AF$"&amp;MATCH($B30,Roles!$A:$A,0)),1,FALSE))=FALSE,IF(SquadExport!AX30&lt;10,1,IF(SquadExport!AX30&lt;15,2,IF(SquadExport!AX30&lt;=20,3,""))),0),"")</f>
        <v>0</v>
      </c>
      <c r="AV30" s="37">
        <f ca="1">IF($A30&gt;"",IF(ISERROR(HLOOKUP(AV$1,INDIRECT("Roles!$B$"&amp;MATCH($B30,Roles!$A:$A,0)&amp;":$AF$"&amp;MATCH($B30,Roles!$A:$A,0)),1,FALSE))=FALSE,IF(SquadExport!AY30&lt;10,1,IF(SquadExport!AY30&lt;15,2,IF(SquadExport!AY30&lt;=20,3,""))),0),"")</f>
        <v>0</v>
      </c>
      <c r="AW30" s="37">
        <f ca="1">IF($A30&gt;"",IF(ISERROR(HLOOKUP(AW$1,INDIRECT("Roles!$B$"&amp;MATCH($B30,Roles!$A:$A,0)&amp;":$AF$"&amp;MATCH($B30,Roles!$A:$A,0)),1,FALSE))=FALSE,IF(SquadExport!AZ30&lt;10,1,IF(SquadExport!AZ30&lt;15,2,IF(SquadExport!AZ30&lt;=20,3,""))),0),"")</f>
        <v>0</v>
      </c>
      <c r="AX30" s="37">
        <f ca="1">IF($A30&gt;"",IF(ISERROR(HLOOKUP(AX$1,INDIRECT("Roles!$B$"&amp;MATCH($B30,Roles!$A:$A,0)&amp;":$AF$"&amp;MATCH($B30,Roles!$A:$A,0)),1,FALSE))=FALSE,IF(SquadExport!BA30&lt;10,1,IF(SquadExport!BA30&lt;15,2,IF(SquadExport!BA30&lt;=20,3,""))),0),"")</f>
        <v>0</v>
      </c>
      <c r="AY30" s="30" t="str" cm="1">
        <f t="array" aca="1" ref="AY30:CS30" ca="1">IF($D30:$AX30=1,D$1:AX$1,"")</f>
        <v/>
      </c>
      <c r="AZ30" s="30" t="str">
        <f ca="1"/>
        <v/>
      </c>
      <c r="BA30" s="30" t="str">
        <f ca="1"/>
        <v/>
      </c>
      <c r="BB30" s="30" t="str">
        <f ca="1"/>
        <v/>
      </c>
      <c r="BC30" s="30" t="str">
        <f ca="1"/>
        <v/>
      </c>
      <c r="BD30" s="30" t="str">
        <f ca="1"/>
        <v/>
      </c>
      <c r="BE30" s="30" t="str">
        <f ca="1"/>
        <v/>
      </c>
      <c r="BF30" s="30" t="str">
        <f ca="1"/>
        <v/>
      </c>
      <c r="BG30" s="30" t="str">
        <f ca="1"/>
        <v/>
      </c>
      <c r="BH30" s="30" t="str">
        <f ca="1"/>
        <v/>
      </c>
      <c r="BI30" s="30" t="str">
        <f ca="1"/>
        <v>Pas</v>
      </c>
      <c r="BJ30" s="30" t="str">
        <f ca="1"/>
        <v/>
      </c>
      <c r="BK30" s="30" t="str">
        <f ca="1"/>
        <v/>
      </c>
      <c r="BL30" s="30" t="str">
        <f ca="1"/>
        <v>Tec</v>
      </c>
      <c r="BM30" s="30" t="str">
        <f ca="1"/>
        <v/>
      </c>
      <c r="BN30" s="30" t="str">
        <f ca="1"/>
        <v>Ant</v>
      </c>
      <c r="BO30" s="30" t="str">
        <f ca="1"/>
        <v/>
      </c>
      <c r="BP30" s="30" t="str">
        <f ca="1"/>
        <v/>
      </c>
      <c r="BQ30" s="30" t="str">
        <f ca="1"/>
        <v/>
      </c>
      <c r="BR30" s="30" t="str">
        <f ca="1"/>
        <v/>
      </c>
      <c r="BS30" s="30" t="str">
        <f ca="1"/>
        <v/>
      </c>
      <c r="BT30" s="30" t="str">
        <f ca="1"/>
        <v/>
      </c>
      <c r="BU30" s="30" t="str">
        <f ca="1"/>
        <v/>
      </c>
      <c r="BV30" s="30" t="str">
        <f ca="1"/>
        <v/>
      </c>
      <c r="BW30" s="30" t="str">
        <f ca="1"/>
        <v/>
      </c>
      <c r="BX30" s="30" t="str">
        <f ca="1"/>
        <v/>
      </c>
      <c r="BY30" s="30" t="str">
        <f ca="1"/>
        <v/>
      </c>
      <c r="BZ30" s="30" t="str">
        <f ca="1"/>
        <v>Wor</v>
      </c>
      <c r="CA30" s="30" t="str">
        <f ca="1"/>
        <v/>
      </c>
      <c r="CB30" s="30" t="str">
        <f ca="1"/>
        <v/>
      </c>
      <c r="CC30" s="30" t="str">
        <f ca="1"/>
        <v/>
      </c>
      <c r="CD30" s="30" t="str">
        <f ca="1"/>
        <v/>
      </c>
      <c r="CE30" s="30" t="str">
        <f ca="1"/>
        <v/>
      </c>
      <c r="CF30" s="30" t="str">
        <f ca="1"/>
        <v/>
      </c>
      <c r="CG30" s="30" t="str">
        <f ca="1"/>
        <v/>
      </c>
      <c r="CH30" s="30" t="str">
        <f ca="1"/>
        <v/>
      </c>
      <c r="CI30" s="30" t="str">
        <f ca="1"/>
        <v/>
      </c>
      <c r="CJ30" s="30" t="str">
        <f ca="1"/>
        <v/>
      </c>
      <c r="CK30" s="30" t="str">
        <f ca="1"/>
        <v/>
      </c>
      <c r="CL30" s="30" t="str">
        <f ca="1"/>
        <v/>
      </c>
      <c r="CM30" s="30" t="str">
        <f ca="1"/>
        <v/>
      </c>
      <c r="CN30" s="30" t="str">
        <f ca="1"/>
        <v/>
      </c>
      <c r="CO30" s="30" t="str">
        <f ca="1"/>
        <v/>
      </c>
      <c r="CP30" s="30" t="str">
        <f ca="1"/>
        <v/>
      </c>
      <c r="CQ30" s="30" t="str">
        <f ca="1"/>
        <v/>
      </c>
      <c r="CR30" s="30" t="str">
        <f ca="1"/>
        <v/>
      </c>
      <c r="CS30" s="30" t="str">
        <f ca="1"/>
        <v/>
      </c>
      <c r="CT30" s="31" cm="1">
        <f t="array" aca="1" ref="CT30" ca="1">SUMPRODUCT(COUNTIF($AY30:$CS30,Training!$C$3:$E$3))</f>
        <v>1</v>
      </c>
      <c r="CU30" s="31" cm="1">
        <f t="array" aca="1" ref="CU30" ca="1">SUMPRODUCT(COUNTIF($AY30:$CS30,Training!$C$4:$E$4))</f>
        <v>0</v>
      </c>
      <c r="CV30" s="31" cm="1">
        <f t="array" aca="1" ref="CV30" ca="1">SUMPRODUCT(COUNTIF($AY30:$CS30,Training!$C$5:$E$5))</f>
        <v>1</v>
      </c>
      <c r="CW30" s="31" cm="1">
        <f t="array" aca="1" ref="CW30" ca="1">SUMPRODUCT(COUNTIF($AY30:$CS30,Training!$C$6:$E$6))</f>
        <v>0</v>
      </c>
      <c r="CX30" s="31" cm="1">
        <f t="array" aca="1" ref="CX30" ca="1">SUMPRODUCT(COUNTIF($AY30:$CS30,Training!$C$7:$E$7))</f>
        <v>1</v>
      </c>
      <c r="CY30" s="31" cm="1">
        <f t="array" aca="1" ref="CY30" ca="1">SUMPRODUCT(COUNTIF($AY30:$CS30,Training!$C$8:$E$8))</f>
        <v>2</v>
      </c>
      <c r="CZ30" s="31" cm="1">
        <f t="array" aca="1" ref="CZ30" ca="1">SUMPRODUCT(COUNTIF($AY30:$CS30,Training!$C$9:$E$9))</f>
        <v>1</v>
      </c>
      <c r="DA30" s="31" cm="1">
        <f t="array" aca="1" ref="DA30" ca="1">SUMPRODUCT(COUNTIF($AY30:$CS30,Training!$C$10:$E$10))</f>
        <v>1</v>
      </c>
      <c r="DB30" s="31" cm="1">
        <f t="array" aca="1" ref="DB30" ca="1">SUMPRODUCT(COUNTIF($AY30:$CS30,Training!$C$11:$E$11))</f>
        <v>0</v>
      </c>
      <c r="DC30" s="31" cm="1">
        <f t="array" aca="1" ref="DC30" ca="1">SUMPRODUCT(COUNTIF($AY30:$CS30,Training!$C$2:$E$2))</f>
        <v>0</v>
      </c>
      <c r="DD30" s="31" cm="1">
        <f t="array" aca="1" ref="DD30" ca="1">SUMPRODUCT(COUNTIF($AY30:$CS30,Training!#REF!))</f>
        <v>0</v>
      </c>
      <c r="DE30" s="31" cm="1">
        <f t="array" aca="1" ref="DE30" ca="1">SUMPRODUCT(COUNTIF($AY30:$CS30,Training!$C$12:$E$12))</f>
        <v>1</v>
      </c>
      <c r="DF30" s="31" cm="1">
        <f t="array" aca="1" ref="DF30" ca="1">SUMPRODUCT(COUNTIF($AY30:$CS30,Training!$C$13:$E$13))</f>
        <v>0</v>
      </c>
      <c r="DG30" s="31" cm="1">
        <f t="array" aca="1" ref="DG30" ca="1">SUMPRODUCT(COUNTIF($AY30:$CS30,Training!$C$14:$E$14))</f>
        <v>1</v>
      </c>
      <c r="DH30" s="31" cm="1">
        <f t="array" aca="1" ref="DH30" ca="1">SUMPRODUCT(COUNTIF($AY30:$CS30,Training!$C$15:$E$15))</f>
        <v>0</v>
      </c>
      <c r="DI30" s="31" cm="1">
        <f t="array" aca="1" ref="DI30" ca="1">SUMPRODUCT(COUNTIF($AY30:$CS30,Training!$C$16:$E$16))</f>
        <v>0</v>
      </c>
      <c r="DJ30" s="30" t="str" cm="1">
        <f t="array" aca="1" ref="DJ30" ca="1">IF(COUNTIF(D30:AX30,1)=0,IF($D30:$AX30=2,D$1:AX$1,""),"")</f>
        <v/>
      </c>
      <c r="FE30" s="31" cm="1">
        <f t="array" aca="1" ref="FE30" ca="1">SUMPRODUCT(COUNTIF($DJ30:$FD30,Training!$C$3:$E$3))</f>
        <v>0</v>
      </c>
      <c r="FF30" s="31" cm="1">
        <f t="array" aca="1" ref="FF30" ca="1">SUMPRODUCT(COUNTIF($DJ30:$FD30,Training!$C$4:$E$4))</f>
        <v>0</v>
      </c>
      <c r="FG30" s="31" cm="1">
        <f t="array" aca="1" ref="FG30" ca="1">SUMPRODUCT(COUNTIF($DJ30:$FD30,Training!$C$5:$E$5))</f>
        <v>0</v>
      </c>
      <c r="FH30" s="31" cm="1">
        <f t="array" aca="1" ref="FH30" ca="1">SUMPRODUCT(COUNTIF($DJ30:$FD30,Training!$C$6:$E$6))</f>
        <v>0</v>
      </c>
      <c r="FI30" s="31" cm="1">
        <f t="array" aca="1" ref="FI30" ca="1">SUMPRODUCT(COUNTIF($DJ30:$FD30,Training!$C$7:$E$7))</f>
        <v>0</v>
      </c>
      <c r="FJ30" s="31" cm="1">
        <f t="array" aca="1" ref="FJ30" ca="1">SUMPRODUCT(COUNTIF($DJ30:$FD30,Training!$C$8:$E$8))</f>
        <v>0</v>
      </c>
      <c r="FK30" s="31" cm="1">
        <f t="array" aca="1" ref="FK30" ca="1">SUMPRODUCT(COUNTIF($DJ30:$FD30,Training!$C$9:$E$9))</f>
        <v>0</v>
      </c>
      <c r="FL30" s="31" cm="1">
        <f t="array" aca="1" ref="FL30" ca="1">SUMPRODUCT(COUNTIF($DJ30:$FD30,Training!$C$10:$E$10))</f>
        <v>0</v>
      </c>
      <c r="FM30" s="31" cm="1">
        <f t="array" aca="1" ref="FM30" ca="1">SUMPRODUCT(COUNTIF($DJ30:$FD30,Training!$C$11:$E$11))</f>
        <v>0</v>
      </c>
      <c r="FN30" s="31" cm="1">
        <f t="array" aca="1" ref="FN30" ca="1">SUMPRODUCT(COUNTIF($DJ30:$FD30,Training!$C$2:$E$2))</f>
        <v>0</v>
      </c>
      <c r="FO30" s="31" cm="1">
        <f t="array" aca="1" ref="FO30" ca="1">SUMPRODUCT(COUNTIF($DJ30:$FD30,Training!#REF!))</f>
        <v>0</v>
      </c>
      <c r="FP30" s="31" cm="1">
        <f t="array" aca="1" ref="FP30" ca="1">SUMPRODUCT(COUNTIF($DJ30:$FD30,Training!$C$12:$E$12))</f>
        <v>0</v>
      </c>
      <c r="FQ30" s="31" cm="1">
        <f t="array" aca="1" ref="FQ30" ca="1">SUMPRODUCT(COUNTIF($DJ30:$FD30,Training!$C$13:$E$13))</f>
        <v>0</v>
      </c>
      <c r="FR30" s="31" cm="1">
        <f t="array" aca="1" ref="FR30" ca="1">SUMPRODUCT(COUNTIF($DJ30:$FD30,Training!$C$14:$E$14))</f>
        <v>0</v>
      </c>
      <c r="FS30" s="31" cm="1">
        <f t="array" aca="1" ref="FS30" ca="1">SUMPRODUCT(COUNTIF($DJ30:$FD30,Training!$C$15:$E$15))</f>
        <v>0</v>
      </c>
      <c r="FT30" s="31" cm="1">
        <f t="array" aca="1" ref="FT30" ca="1">SUMPRODUCT(COUNTIF($DJ30:$FD30,Training!$C$16:$E$16))</f>
        <v>0</v>
      </c>
    </row>
    <row r="31" spans="1:176" x14ac:dyDescent="0.25">
      <c r="A31" s="32" t="str">
        <f>IF(WeightedParse!A31&gt;"",WeightedParse!A31,"")</f>
        <v>Wilson Waweru</v>
      </c>
      <c r="B31" s="49" t="str">
        <f>IF('Weighted Summary'!A31&gt;"",'Weighted Summary'!F31,"")</f>
        <v>W</v>
      </c>
      <c r="C31" s="39" t="str">
        <f t="shared" ca="1" si="0"/>
        <v>Endurance</v>
      </c>
      <c r="D31" s="37">
        <f ca="1">IF($A31&gt;"",IF(ISERROR(HLOOKUP(D$1,INDIRECT("Roles!$B$"&amp;MATCH($B31,Roles!$A:$A,0)&amp;":$AF$"&amp;MATCH($B31,Roles!$A:$A,0)),1,FALSE))=FALSE,IF(SquadExport!G31&lt;10,1,IF(SquadExport!G31&lt;15,2,IF(SquadExport!G31&lt;=20,3,""))),0),"")</f>
        <v>0</v>
      </c>
      <c r="E31" s="37">
        <f ca="1">IF($A31&gt;"",IF(ISERROR(HLOOKUP(E$1,INDIRECT("Roles!$B$"&amp;MATCH($B31,Roles!$A:$A,0)&amp;":$AF$"&amp;MATCH($B31,Roles!$A:$A,0)),1,FALSE))=FALSE,IF(SquadExport!H31&lt;10,1,IF(SquadExport!H31&lt;15,2,IF(SquadExport!H31&lt;=20,3,""))),0),"")</f>
        <v>1</v>
      </c>
      <c r="F31" s="37">
        <f ca="1">IF($A31&gt;"",IF(ISERROR(HLOOKUP(F$1,INDIRECT("Roles!$B$"&amp;MATCH($B31,Roles!$A:$A,0)&amp;":$AF$"&amp;MATCH($B31,Roles!$A:$A,0)),1,FALSE))=FALSE,IF(SquadExport!I31&lt;10,1,IF(SquadExport!I31&lt;15,2,IF(SquadExport!I31&lt;=20,3,""))),0),"")</f>
        <v>2</v>
      </c>
      <c r="G31" s="37">
        <f ca="1">IF($A31&gt;"",IF(ISERROR(HLOOKUP(G$1,INDIRECT("Roles!$B$"&amp;MATCH($B31,Roles!$A:$A,0)&amp;":$AF$"&amp;MATCH($B31,Roles!$A:$A,0)),1,FALSE))=FALSE,IF(SquadExport!J31&lt;10,1,IF(SquadExport!J31&lt;15,2,IF(SquadExport!J31&lt;=20,3,""))),0),"")</f>
        <v>0</v>
      </c>
      <c r="H31" s="37">
        <f ca="1">IF($A31&gt;"",IF(ISERROR(HLOOKUP(H$1,INDIRECT("Roles!$B$"&amp;MATCH($B31,Roles!$A:$A,0)&amp;":$AF$"&amp;MATCH($B31,Roles!$A:$A,0)),1,FALSE))=FALSE,IF(SquadExport!K31&lt;10,1,IF(SquadExport!K31&lt;15,2,IF(SquadExport!K31&lt;=20,3,""))),0),"")</f>
        <v>2</v>
      </c>
      <c r="I31" s="37">
        <f ca="1">IF($A31&gt;"",IF(ISERROR(HLOOKUP(I$1,INDIRECT("Roles!$B$"&amp;MATCH($B31,Roles!$A:$A,0)&amp;":$AF$"&amp;MATCH($B31,Roles!$A:$A,0)),1,FALSE))=FALSE,IF(SquadExport!L31&lt;10,1,IF(SquadExport!L31&lt;15,2,IF(SquadExport!L31&lt;=20,3,""))),0),"")</f>
        <v>0</v>
      </c>
      <c r="J31" s="37">
        <f ca="1">IF($A31&gt;"",IF(ISERROR(HLOOKUP(J$1,INDIRECT("Roles!$B$"&amp;MATCH($B31,Roles!$A:$A,0)&amp;":$AF$"&amp;MATCH($B31,Roles!$A:$A,0)),1,FALSE))=FALSE,IF(SquadExport!M31&lt;10,1,IF(SquadExport!M31&lt;15,2,IF(SquadExport!M31&lt;=20,3,""))),0),"")</f>
        <v>0</v>
      </c>
      <c r="K31" s="37">
        <f ca="1">IF($A31&gt;"",IF(ISERROR(HLOOKUP(K$1,INDIRECT("Roles!$B$"&amp;MATCH($B31,Roles!$A:$A,0)&amp;":$AF$"&amp;MATCH($B31,Roles!$A:$A,0)),1,FALSE))=FALSE,IF(SquadExport!N31&lt;10,1,IF(SquadExport!N31&lt;15,2,IF(SquadExport!N31&lt;=20,3,""))),0),"")</f>
        <v>0</v>
      </c>
      <c r="L31" s="37">
        <f ca="1">IF($A31&gt;"",IF(ISERROR(HLOOKUP(L$1,INDIRECT("Roles!$B$"&amp;MATCH($B31,Roles!$A:$A,0)&amp;":$AF$"&amp;MATCH($B31,Roles!$A:$A,0)),1,FALSE))=FALSE,IF(SquadExport!O31&lt;10,1,IF(SquadExport!O31&lt;15,2,IF(SquadExport!O31&lt;=20,3,""))),0),"")</f>
        <v>0</v>
      </c>
      <c r="M31" s="37">
        <f ca="1">IF($A31&gt;"",IF(ISERROR(HLOOKUP(M$1,INDIRECT("Roles!$B$"&amp;MATCH($B31,Roles!$A:$A,0)&amp;":$AF$"&amp;MATCH($B31,Roles!$A:$A,0)),1,FALSE))=FALSE,IF(SquadExport!P31&lt;10,1,IF(SquadExport!P31&lt;15,2,IF(SquadExport!P31&lt;=20,3,""))),0),"")</f>
        <v>0</v>
      </c>
      <c r="N31" s="37">
        <f ca="1">IF($A31&gt;"",IF(ISERROR(HLOOKUP(N$1,INDIRECT("Roles!$B$"&amp;MATCH($B31,Roles!$A:$A,0)&amp;":$AF$"&amp;MATCH($B31,Roles!$A:$A,0)),1,FALSE))=FALSE,IF(SquadExport!Q31&lt;10,1,IF(SquadExport!Q31&lt;15,2,IF(SquadExport!Q31&lt;=20,3,""))),0),"")</f>
        <v>1</v>
      </c>
      <c r="O31" s="37">
        <f ca="1">IF($A31&gt;"",IF(ISERROR(HLOOKUP(O$1,INDIRECT("Roles!$B$"&amp;MATCH($B31,Roles!$A:$A,0)&amp;":$AF$"&amp;MATCH($B31,Roles!$A:$A,0)),1,FALSE))=FALSE,IF(SquadExport!R31&lt;10,1,IF(SquadExport!R31&lt;15,2,IF(SquadExport!R31&lt;=20,3,""))),0),"")</f>
        <v>0</v>
      </c>
      <c r="P31" s="37">
        <f ca="1">IF($A31&gt;"",IF(ISERROR(HLOOKUP(P$1,INDIRECT("Roles!$B$"&amp;MATCH($B31,Roles!$A:$A,0)&amp;":$AF$"&amp;MATCH($B31,Roles!$A:$A,0)),1,FALSE))=FALSE,IF(SquadExport!S31&lt;10,1,IF(SquadExport!S31&lt;15,2,IF(SquadExport!S31&lt;=20,3,""))),0),"")</f>
        <v>0</v>
      </c>
      <c r="Q31" s="37">
        <f ca="1">IF($A31&gt;"",IF(ISERROR(HLOOKUP(Q$1,INDIRECT("Roles!$B$"&amp;MATCH($B31,Roles!$A:$A,0)&amp;":$AF$"&amp;MATCH($B31,Roles!$A:$A,0)),1,FALSE))=FALSE,IF(SquadExport!T31&lt;10,1,IF(SquadExport!T31&lt;15,2,IF(SquadExport!T31&lt;=20,3,""))),0),"")</f>
        <v>1</v>
      </c>
      <c r="R31" s="37">
        <f ca="1">IF($A31&gt;"",IF(ISERROR(HLOOKUP(R$1,INDIRECT("Roles!$B$"&amp;MATCH($B31,Roles!$A:$A,0)&amp;":$AF$"&amp;MATCH($B31,Roles!$A:$A,0)),1,FALSE))=FALSE,IF(SquadExport!U31&lt;10,1,IF(SquadExport!U31&lt;15,2,IF(SquadExport!U31&lt;=20,3,""))),0),"")</f>
        <v>0</v>
      </c>
      <c r="S31" s="37">
        <f ca="1">IF($A31&gt;"",IF(ISERROR(HLOOKUP(S$1,INDIRECT("Roles!$B$"&amp;MATCH($B31,Roles!$A:$A,0)&amp;":$AF$"&amp;MATCH($B31,Roles!$A:$A,0)),1,FALSE))=FALSE,IF(SquadExport!V31&lt;10,1,IF(SquadExport!V31&lt;15,2,IF(SquadExport!V31&lt;=20,3,""))),0),"")</f>
        <v>1</v>
      </c>
      <c r="T31" s="37">
        <f ca="1">IF($A31&gt;"",IF(ISERROR(HLOOKUP(T$1,INDIRECT("Roles!$B$"&amp;MATCH($B31,Roles!$A:$A,0)&amp;":$AF$"&amp;MATCH($B31,Roles!$A:$A,0)),1,FALSE))=FALSE,IF(SquadExport!W31&lt;10,1,IF(SquadExport!W31&lt;15,2,IF(SquadExport!W31&lt;=20,3,""))),0),"")</f>
        <v>0</v>
      </c>
      <c r="U31" s="37">
        <f ca="1">IF($A31&gt;"",IF(ISERROR(HLOOKUP(U$1,INDIRECT("Roles!$B$"&amp;MATCH($B31,Roles!$A:$A,0)&amp;":$AF$"&amp;MATCH($B31,Roles!$A:$A,0)),1,FALSE))=FALSE,IF(SquadExport!X31&lt;10,1,IF(SquadExport!X31&lt;15,2,IF(SquadExport!X31&lt;=20,3,""))),0),"")</f>
        <v>0</v>
      </c>
      <c r="V31" s="37">
        <f ca="1">IF($A31&gt;"",IF(ISERROR(HLOOKUP(V$1,INDIRECT("Roles!$B$"&amp;MATCH($B31,Roles!$A:$A,0)&amp;":$AF$"&amp;MATCH($B31,Roles!$A:$A,0)),1,FALSE))=FALSE,IF(SquadExport!Y31&lt;10,1,IF(SquadExport!Y31&lt;15,2,IF(SquadExport!Y31&lt;=20,3,""))),0),"")</f>
        <v>0</v>
      </c>
      <c r="W31" s="37">
        <f ca="1">IF($A31&gt;"",IF(ISERROR(HLOOKUP(W$1,INDIRECT("Roles!$B$"&amp;MATCH($B31,Roles!$A:$A,0)&amp;":$AF$"&amp;MATCH($B31,Roles!$A:$A,0)),1,FALSE))=FALSE,IF(SquadExport!Z31&lt;10,1,IF(SquadExport!Z31&lt;15,2,IF(SquadExport!Z31&lt;=20,3,""))),0),"")</f>
        <v>0</v>
      </c>
      <c r="X31" s="37">
        <f ca="1">IF($A31&gt;"",IF(ISERROR(HLOOKUP(X$1,INDIRECT("Roles!$B$"&amp;MATCH($B31,Roles!$A:$A,0)&amp;":$AF$"&amp;MATCH($B31,Roles!$A:$A,0)),1,FALSE))=FALSE,IF(SquadExport!AA31&lt;10,1,IF(SquadExport!AA31&lt;15,2,IF(SquadExport!AA31&lt;=20,3,""))),0),"")</f>
        <v>0</v>
      </c>
      <c r="Y31" s="37">
        <f ca="1">IF($A31&gt;"",IF(ISERROR(HLOOKUP(Y$1,INDIRECT("Roles!$B$"&amp;MATCH($B31,Roles!$A:$A,0)&amp;":$AF$"&amp;MATCH($B31,Roles!$A:$A,0)),1,FALSE))=FALSE,IF(SquadExport!AB31&lt;10,1,IF(SquadExport!AB31&lt;15,2,IF(SquadExport!AB31&lt;=20,3,""))),0),"")</f>
        <v>2</v>
      </c>
      <c r="Z31" s="37">
        <f ca="1">IF($A31&gt;"",IF(ISERROR(HLOOKUP(Z$1,INDIRECT("Roles!$B$"&amp;MATCH($B31,Roles!$A:$A,0)&amp;":$AF$"&amp;MATCH($B31,Roles!$A:$A,0)),1,FALSE))=FALSE,IF(SquadExport!AC31&lt;10,1,IF(SquadExport!AC31&lt;15,2,IF(SquadExport!AC31&lt;=20,3,""))),0),"")</f>
        <v>0</v>
      </c>
      <c r="AA31" s="37">
        <f ca="1">IF($A31&gt;"",IF(ISERROR(HLOOKUP(AA$1,INDIRECT("Roles!$B$"&amp;MATCH($B31,Roles!$A:$A,0)&amp;":$AF$"&amp;MATCH($B31,Roles!$A:$A,0)),1,FALSE))=FALSE,IF(SquadExport!AD31&lt;10,1,IF(SquadExport!AD31&lt;15,2,IF(SquadExport!AD31&lt;=20,3,""))),0),"")</f>
        <v>2</v>
      </c>
      <c r="AB31" s="37">
        <f ca="1">IF($A31&gt;"",IF(ISERROR(HLOOKUP(AB$1,INDIRECT("Roles!$B$"&amp;MATCH($B31,Roles!$A:$A,0)&amp;":$AF$"&amp;MATCH($B31,Roles!$A:$A,0)),1,FALSE))=FALSE,IF(SquadExport!AE31&lt;10,1,IF(SquadExport!AE31&lt;15,2,IF(SquadExport!AE31&lt;=20,3,""))),0),"")</f>
        <v>0</v>
      </c>
      <c r="AC31" s="37">
        <f ca="1">IF($A31&gt;"",IF(ISERROR(HLOOKUP(AC$1,INDIRECT("Roles!$B$"&amp;MATCH($B31,Roles!$A:$A,0)&amp;":$AF$"&amp;MATCH($B31,Roles!$A:$A,0)),1,FALSE))=FALSE,IF(SquadExport!AF31&lt;10,1,IF(SquadExport!AF31&lt;15,2,IF(SquadExport!AF31&lt;=20,3,""))),0),"")</f>
        <v>0</v>
      </c>
      <c r="AD31" s="37">
        <f ca="1">IF($A31&gt;"",IF(ISERROR(HLOOKUP(AD$1,INDIRECT("Roles!$B$"&amp;MATCH($B31,Roles!$A:$A,0)&amp;":$AF$"&amp;MATCH($B31,Roles!$A:$A,0)),1,FALSE))=FALSE,IF(SquadExport!AG31&lt;10,1,IF(SquadExport!AG31&lt;15,2,IF(SquadExport!AG31&lt;=20,3,""))),0),"")</f>
        <v>0</v>
      </c>
      <c r="AE31" s="37">
        <f ca="1">IF($A31&gt;"",IF(ISERROR(HLOOKUP(AE$1,INDIRECT("Roles!$B$"&amp;MATCH($B31,Roles!$A:$A,0)&amp;":$AF$"&amp;MATCH($B31,Roles!$A:$A,0)),1,FALSE))=FALSE,IF(SquadExport!AH31&lt;10,1,IF(SquadExport!AH31&lt;15,2,IF(SquadExport!AH31&lt;=20,3,""))),0),"")</f>
        <v>1</v>
      </c>
      <c r="AF31" s="37">
        <f ca="1">IF($A31&gt;"",IF(ISERROR(HLOOKUP(AF$1,INDIRECT("Roles!$B$"&amp;MATCH($B31,Roles!$A:$A,0)&amp;":$AF$"&amp;MATCH($B31,Roles!$A:$A,0)),1,FALSE))=FALSE,IF(SquadExport!AI31&lt;10,1,IF(SquadExport!AI31&lt;15,2,IF(SquadExport!AI31&lt;=20,3,""))),0),"")</f>
        <v>2</v>
      </c>
      <c r="AG31" s="37">
        <f ca="1">IF($A31&gt;"",IF(ISERROR(HLOOKUP(AG$1,INDIRECT("Roles!$B$"&amp;MATCH($B31,Roles!$A:$A,0)&amp;":$AF$"&amp;MATCH($B31,Roles!$A:$A,0)),1,FALSE))=FALSE,IF(SquadExport!AJ31&lt;10,1,IF(SquadExport!AJ31&lt;15,2,IF(SquadExport!AJ31&lt;=20,3,""))),0),"")</f>
        <v>2</v>
      </c>
      <c r="AH31" s="37">
        <f ca="1">IF($A31&gt;"",IF(ISERROR(HLOOKUP(AH$1,INDIRECT("Roles!$B$"&amp;MATCH($B31,Roles!$A:$A,0)&amp;":$AF$"&amp;MATCH($B31,Roles!$A:$A,0)),1,FALSE))=FALSE,IF(SquadExport!AK31&lt;10,1,IF(SquadExport!AK31&lt;15,2,IF(SquadExport!AK31&lt;=20,3,""))),0),"")</f>
        <v>0</v>
      </c>
      <c r="AI31" s="37">
        <f ca="1">IF($A31&gt;"",IF(ISERROR(HLOOKUP(AI$1,INDIRECT("Roles!$B$"&amp;MATCH($B31,Roles!$A:$A,0)&amp;":$AF$"&amp;MATCH($B31,Roles!$A:$A,0)),1,FALSE))=FALSE,IF(SquadExport!AL31&lt;10,1,IF(SquadExport!AL31&lt;15,2,IF(SquadExport!AL31&lt;=20,3,""))),0),"")</f>
        <v>0</v>
      </c>
      <c r="AJ31" s="37">
        <f ca="1">IF($A31&gt;"",IF(ISERROR(HLOOKUP(AJ$1,INDIRECT("Roles!$B$"&amp;MATCH($B31,Roles!$A:$A,0)&amp;":$AF$"&amp;MATCH($B31,Roles!$A:$A,0)),1,FALSE))=FALSE,IF(SquadExport!AM31&lt;10,1,IF(SquadExport!AM31&lt;15,2,IF(SquadExport!AM31&lt;=20,3,""))),0),"")</f>
        <v>0</v>
      </c>
      <c r="AK31" s="37">
        <f ca="1">IF($A31&gt;"",IF(ISERROR(HLOOKUP(AK$1,INDIRECT("Roles!$B$"&amp;MATCH($B31,Roles!$A:$A,0)&amp;":$AF$"&amp;MATCH($B31,Roles!$A:$A,0)),1,FALSE))=FALSE,IF(SquadExport!AN31&lt;10,1,IF(SquadExport!AN31&lt;15,2,IF(SquadExport!AN31&lt;=20,3,""))),0),"")</f>
        <v>2</v>
      </c>
      <c r="AL31" s="37">
        <f ca="1">IF($A31&gt;"",IF(ISERROR(HLOOKUP(AL$1,INDIRECT("Roles!$B$"&amp;MATCH($B31,Roles!$A:$A,0)&amp;":$AF$"&amp;MATCH($B31,Roles!$A:$A,0)),1,FALSE))=FALSE,IF(SquadExport!AO31&lt;10,1,IF(SquadExport!AO31&lt;15,2,IF(SquadExport!AO31&lt;=20,3,""))),0),"")</f>
        <v>1</v>
      </c>
      <c r="AM31" s="37">
        <f ca="1">IF($A31&gt;"",IF(ISERROR(HLOOKUP(AM$1,INDIRECT("Roles!$B$"&amp;MATCH($B31,Roles!$A:$A,0)&amp;":$AF$"&amp;MATCH($B31,Roles!$A:$A,0)),1,FALSE))=FALSE,IF(SquadExport!AP31&lt;10,1,IF(SquadExport!AP31&lt;15,2,IF(SquadExport!AP31&lt;=20,3,""))),0),"")</f>
        <v>0</v>
      </c>
      <c r="AN31" s="37">
        <f ca="1">IF($A31&gt;"",IF(ISERROR(HLOOKUP(AN$1,INDIRECT("Roles!$B$"&amp;MATCH($B31,Roles!$A:$A,0)&amp;":$AF$"&amp;MATCH($B31,Roles!$A:$A,0)),1,FALSE))=FALSE,IF(SquadExport!AQ31&lt;10,1,IF(SquadExport!AQ31&lt;15,2,IF(SquadExport!AQ31&lt;=20,3,""))),0),"")</f>
        <v>0</v>
      </c>
      <c r="AO31" s="37">
        <f ca="1">IF($A31&gt;"",IF(ISERROR(HLOOKUP(AO$1,INDIRECT("Roles!$B$"&amp;MATCH($B31,Roles!$A:$A,0)&amp;":$AF$"&amp;MATCH($B31,Roles!$A:$A,0)),1,FALSE))=FALSE,IF(SquadExport!AR31&lt;10,1,IF(SquadExport!AR31&lt;15,2,IF(SquadExport!AR31&lt;=20,3,""))),0),"")</f>
        <v>0</v>
      </c>
      <c r="AP31" s="37">
        <f ca="1">IF($A31&gt;"",IF(ISERROR(HLOOKUP(AP$1,INDIRECT("Roles!$B$"&amp;MATCH($B31,Roles!$A:$A,0)&amp;":$AF$"&amp;MATCH($B31,Roles!$A:$A,0)),1,FALSE))=FALSE,IF(SquadExport!AS31&lt;10,1,IF(SquadExport!AS31&lt;15,2,IF(SquadExport!AS31&lt;=20,3,""))),0),"")</f>
        <v>0</v>
      </c>
      <c r="AQ31" s="37">
        <f ca="1">IF($A31&gt;"",IF(ISERROR(HLOOKUP(AQ$1,INDIRECT("Roles!$B$"&amp;MATCH($B31,Roles!$A:$A,0)&amp;":$AF$"&amp;MATCH($B31,Roles!$A:$A,0)),1,FALSE))=FALSE,IF(SquadExport!AT31&lt;10,1,IF(SquadExport!AT31&lt;15,2,IF(SquadExport!AT31&lt;=20,3,""))),0),"")</f>
        <v>0</v>
      </c>
      <c r="AR31" s="37">
        <f ca="1">IF($A31&gt;"",IF(ISERROR(HLOOKUP(AR$1,INDIRECT("Roles!$B$"&amp;MATCH($B31,Roles!$A:$A,0)&amp;":$AF$"&amp;MATCH($B31,Roles!$A:$A,0)),1,FALSE))=FALSE,IF(SquadExport!AU31&lt;10,1,IF(SquadExport!AU31&lt;15,2,IF(SquadExport!AU31&lt;=20,3,""))),0),"")</f>
        <v>0</v>
      </c>
      <c r="AS31" s="37">
        <f ca="1">IF($A31&gt;"",IF(ISERROR(HLOOKUP(AS$1,INDIRECT("Roles!$B$"&amp;MATCH($B31,Roles!$A:$A,0)&amp;":$AF$"&amp;MATCH($B31,Roles!$A:$A,0)),1,FALSE))=FALSE,IF(SquadExport!AV31&lt;10,1,IF(SquadExport!AV31&lt;15,2,IF(SquadExport!AV31&lt;=20,3,""))),0),"")</f>
        <v>0</v>
      </c>
      <c r="AT31" s="37">
        <f ca="1">IF($A31&gt;"",IF(ISERROR(HLOOKUP(AT$1,INDIRECT("Roles!$B$"&amp;MATCH($B31,Roles!$A:$A,0)&amp;":$AF$"&amp;MATCH($B31,Roles!$A:$A,0)),1,FALSE))=FALSE,IF(SquadExport!AW31&lt;10,1,IF(SquadExport!AW31&lt;15,2,IF(SquadExport!AW31&lt;=20,3,""))),0),"")</f>
        <v>0</v>
      </c>
      <c r="AU31" s="37">
        <f ca="1">IF($A31&gt;"",IF(ISERROR(HLOOKUP(AU$1,INDIRECT("Roles!$B$"&amp;MATCH($B31,Roles!$A:$A,0)&amp;":$AF$"&amp;MATCH($B31,Roles!$A:$A,0)),1,FALSE))=FALSE,IF(SquadExport!AX31&lt;10,1,IF(SquadExport!AX31&lt;15,2,IF(SquadExport!AX31&lt;=20,3,""))),0),"")</f>
        <v>0</v>
      </c>
      <c r="AV31" s="37">
        <f ca="1">IF($A31&gt;"",IF(ISERROR(HLOOKUP(AV$1,INDIRECT("Roles!$B$"&amp;MATCH($B31,Roles!$A:$A,0)&amp;":$AF$"&amp;MATCH($B31,Roles!$A:$A,0)),1,FALSE))=FALSE,IF(SquadExport!AY31&lt;10,1,IF(SquadExport!AY31&lt;15,2,IF(SquadExport!AY31&lt;=20,3,""))),0),"")</f>
        <v>0</v>
      </c>
      <c r="AW31" s="37">
        <f ca="1">IF($A31&gt;"",IF(ISERROR(HLOOKUP(AW$1,INDIRECT("Roles!$B$"&amp;MATCH($B31,Roles!$A:$A,0)&amp;":$AF$"&amp;MATCH($B31,Roles!$A:$A,0)),1,FALSE))=FALSE,IF(SquadExport!AZ31&lt;10,1,IF(SquadExport!AZ31&lt;15,2,IF(SquadExport!AZ31&lt;=20,3,""))),0),"")</f>
        <v>0</v>
      </c>
      <c r="AX31" s="37">
        <f ca="1">IF($A31&gt;"",IF(ISERROR(HLOOKUP(AX$1,INDIRECT("Roles!$B$"&amp;MATCH($B31,Roles!$A:$A,0)&amp;":$AF$"&amp;MATCH($B31,Roles!$A:$A,0)),1,FALSE))=FALSE,IF(SquadExport!BA31&lt;10,1,IF(SquadExport!BA31&lt;15,2,IF(SquadExport!BA31&lt;=20,3,""))),0),"")</f>
        <v>0</v>
      </c>
      <c r="AY31" s="30" t="str" cm="1">
        <f t="array" aca="1" ref="AY31:CS31" ca="1">IF($D31:$AX31=1,D$1:AX$1,"")</f>
        <v/>
      </c>
      <c r="AZ31" s="30" t="str">
        <f ca="1"/>
        <v>Cro</v>
      </c>
      <c r="BA31" s="30" t="str">
        <f ca="1"/>
        <v/>
      </c>
      <c r="BB31" s="30" t="str">
        <f ca="1"/>
        <v/>
      </c>
      <c r="BC31" s="30" t="str">
        <f ca="1"/>
        <v/>
      </c>
      <c r="BD31" s="30" t="str">
        <f ca="1"/>
        <v/>
      </c>
      <c r="BE31" s="30" t="str">
        <f ca="1"/>
        <v/>
      </c>
      <c r="BF31" s="30" t="str">
        <f ca="1"/>
        <v/>
      </c>
      <c r="BG31" s="30" t="str">
        <f ca="1"/>
        <v/>
      </c>
      <c r="BH31" s="30" t="str">
        <f ca="1"/>
        <v/>
      </c>
      <c r="BI31" s="30" t="str">
        <f ca="1"/>
        <v>Pas</v>
      </c>
      <c r="BJ31" s="30" t="str">
        <f ca="1"/>
        <v/>
      </c>
      <c r="BK31" s="30" t="str">
        <f ca="1"/>
        <v/>
      </c>
      <c r="BL31" s="30" t="str">
        <f ca="1"/>
        <v>Tec</v>
      </c>
      <c r="BM31" s="30" t="str">
        <f ca="1"/>
        <v/>
      </c>
      <c r="BN31" s="30" t="str">
        <f ca="1"/>
        <v>Ant</v>
      </c>
      <c r="BO31" s="30" t="str">
        <f ca="1"/>
        <v/>
      </c>
      <c r="BP31" s="30" t="str">
        <f ca="1"/>
        <v/>
      </c>
      <c r="BQ31" s="30" t="str">
        <f ca="1"/>
        <v/>
      </c>
      <c r="BR31" s="30" t="str">
        <f ca="1"/>
        <v/>
      </c>
      <c r="BS31" s="30" t="str">
        <f ca="1"/>
        <v/>
      </c>
      <c r="BT31" s="30" t="str">
        <f ca="1"/>
        <v/>
      </c>
      <c r="BU31" s="30" t="str">
        <f ca="1"/>
        <v/>
      </c>
      <c r="BV31" s="30" t="str">
        <f ca="1"/>
        <v/>
      </c>
      <c r="BW31" s="30" t="str">
        <f ca="1"/>
        <v/>
      </c>
      <c r="BX31" s="30" t="str">
        <f ca="1"/>
        <v/>
      </c>
      <c r="BY31" s="30" t="str">
        <f ca="1"/>
        <v/>
      </c>
      <c r="BZ31" s="30" t="str">
        <f ca="1"/>
        <v>Wor</v>
      </c>
      <c r="CA31" s="30" t="str">
        <f ca="1"/>
        <v/>
      </c>
      <c r="CB31" s="30" t="str">
        <f ca="1"/>
        <v/>
      </c>
      <c r="CC31" s="30" t="str">
        <f ca="1"/>
        <v/>
      </c>
      <c r="CD31" s="30" t="str">
        <f ca="1"/>
        <v/>
      </c>
      <c r="CE31" s="30" t="str">
        <f ca="1"/>
        <v/>
      </c>
      <c r="CF31" s="30" t="str">
        <f ca="1"/>
        <v/>
      </c>
      <c r="CG31" s="30" t="str">
        <f ca="1"/>
        <v>Sta</v>
      </c>
      <c r="CH31" s="30" t="str">
        <f ca="1"/>
        <v/>
      </c>
      <c r="CI31" s="30" t="str">
        <f ca="1"/>
        <v/>
      </c>
      <c r="CJ31" s="30" t="str">
        <f ca="1"/>
        <v/>
      </c>
      <c r="CK31" s="30" t="str">
        <f ca="1"/>
        <v/>
      </c>
      <c r="CL31" s="30" t="str">
        <f ca="1"/>
        <v/>
      </c>
      <c r="CM31" s="30" t="str">
        <f ca="1"/>
        <v/>
      </c>
      <c r="CN31" s="30" t="str">
        <f ca="1"/>
        <v/>
      </c>
      <c r="CO31" s="30" t="str">
        <f ca="1"/>
        <v/>
      </c>
      <c r="CP31" s="30" t="str">
        <f ca="1"/>
        <v/>
      </c>
      <c r="CQ31" s="30" t="str">
        <f ca="1"/>
        <v/>
      </c>
      <c r="CR31" s="30" t="str">
        <f ca="1"/>
        <v/>
      </c>
      <c r="CS31" s="30" t="str">
        <f ca="1"/>
        <v/>
      </c>
      <c r="CT31" s="31" cm="1">
        <f t="array" aca="1" ref="CT31" ca="1">SUMPRODUCT(COUNTIF($AY31:$CS31,Training!$C$3:$E$3))</f>
        <v>2</v>
      </c>
      <c r="CU31" s="31" cm="1">
        <f t="array" aca="1" ref="CU31" ca="1">SUMPRODUCT(COUNTIF($AY31:$CS31,Training!$C$4:$E$4))</f>
        <v>0</v>
      </c>
      <c r="CV31" s="31" cm="1">
        <f t="array" aca="1" ref="CV31" ca="1">SUMPRODUCT(COUNTIF($AY31:$CS31,Training!$C$5:$E$5))</f>
        <v>1</v>
      </c>
      <c r="CW31" s="31" cm="1">
        <f t="array" aca="1" ref="CW31" ca="1">SUMPRODUCT(COUNTIF($AY31:$CS31,Training!$C$6:$E$6))</f>
        <v>0</v>
      </c>
      <c r="CX31" s="31" cm="1">
        <f t="array" aca="1" ref="CX31" ca="1">SUMPRODUCT(COUNTIF($AY31:$CS31,Training!$C$7:$E$7))</f>
        <v>1</v>
      </c>
      <c r="CY31" s="31" cm="1">
        <f t="array" aca="1" ref="CY31" ca="1">SUMPRODUCT(COUNTIF($AY31:$CS31,Training!$C$8:$E$8))</f>
        <v>2</v>
      </c>
      <c r="CZ31" s="31" cm="1">
        <f t="array" aca="1" ref="CZ31" ca="1">SUMPRODUCT(COUNTIF($AY31:$CS31,Training!$C$9:$E$9))</f>
        <v>2</v>
      </c>
      <c r="DA31" s="31" cm="1">
        <f t="array" aca="1" ref="DA31" ca="1">SUMPRODUCT(COUNTIF($AY31:$CS31,Training!$C$10:$E$10))</f>
        <v>1</v>
      </c>
      <c r="DB31" s="31" cm="1">
        <f t="array" aca="1" ref="DB31" ca="1">SUMPRODUCT(COUNTIF($AY31:$CS31,Training!$C$11:$E$11))</f>
        <v>0</v>
      </c>
      <c r="DC31" s="31" cm="1">
        <f t="array" aca="1" ref="DC31" ca="1">SUMPRODUCT(COUNTIF($AY31:$CS31,Training!$C$2:$E$2))</f>
        <v>0</v>
      </c>
      <c r="DD31" s="31" cm="1">
        <f t="array" aca="1" ref="DD31" ca="1">SUMPRODUCT(COUNTIF($AY31:$CS31,Training!#REF!))</f>
        <v>0</v>
      </c>
      <c r="DE31" s="31" cm="1">
        <f t="array" aca="1" ref="DE31" ca="1">SUMPRODUCT(COUNTIF($AY31:$CS31,Training!$C$12:$E$12))</f>
        <v>1</v>
      </c>
      <c r="DF31" s="31" cm="1">
        <f t="array" aca="1" ref="DF31" ca="1">SUMPRODUCT(COUNTIF($AY31:$CS31,Training!$C$13:$E$13))</f>
        <v>0</v>
      </c>
      <c r="DG31" s="31" cm="1">
        <f t="array" aca="1" ref="DG31" ca="1">SUMPRODUCT(COUNTIF($AY31:$CS31,Training!$C$14:$E$14))</f>
        <v>1</v>
      </c>
      <c r="DH31" s="31" cm="1">
        <f t="array" aca="1" ref="DH31" ca="1">SUMPRODUCT(COUNTIF($AY31:$CS31,Training!$C$15:$E$15))</f>
        <v>0</v>
      </c>
      <c r="DI31" s="31" cm="1">
        <f t="array" aca="1" ref="DI31" ca="1">SUMPRODUCT(COUNTIF($AY31:$CS31,Training!$C$16:$E$16))</f>
        <v>0</v>
      </c>
      <c r="DJ31" s="30" t="str" cm="1">
        <f t="array" aca="1" ref="DJ31" ca="1">IF(COUNTIF(D31:AX31,1)=0,IF($D31:$AX31=2,D$1:AX$1,""),"")</f>
        <v/>
      </c>
      <c r="FE31" s="31" cm="1">
        <f t="array" aca="1" ref="FE31" ca="1">SUMPRODUCT(COUNTIF($DJ31:$FD31,Training!$C$3:$E$3))</f>
        <v>0</v>
      </c>
      <c r="FF31" s="31" cm="1">
        <f t="array" aca="1" ref="FF31" ca="1">SUMPRODUCT(COUNTIF($DJ31:$FD31,Training!$C$4:$E$4))</f>
        <v>0</v>
      </c>
      <c r="FG31" s="31" cm="1">
        <f t="array" aca="1" ref="FG31" ca="1">SUMPRODUCT(COUNTIF($DJ31:$FD31,Training!$C$5:$E$5))</f>
        <v>0</v>
      </c>
      <c r="FH31" s="31" cm="1">
        <f t="array" aca="1" ref="FH31" ca="1">SUMPRODUCT(COUNTIF($DJ31:$FD31,Training!$C$6:$E$6))</f>
        <v>0</v>
      </c>
      <c r="FI31" s="31" cm="1">
        <f t="array" aca="1" ref="FI31" ca="1">SUMPRODUCT(COUNTIF($DJ31:$FD31,Training!$C$7:$E$7))</f>
        <v>0</v>
      </c>
      <c r="FJ31" s="31" cm="1">
        <f t="array" aca="1" ref="FJ31" ca="1">SUMPRODUCT(COUNTIF($DJ31:$FD31,Training!$C$8:$E$8))</f>
        <v>0</v>
      </c>
      <c r="FK31" s="31" cm="1">
        <f t="array" aca="1" ref="FK31" ca="1">SUMPRODUCT(COUNTIF($DJ31:$FD31,Training!$C$9:$E$9))</f>
        <v>0</v>
      </c>
      <c r="FL31" s="31" cm="1">
        <f t="array" aca="1" ref="FL31" ca="1">SUMPRODUCT(COUNTIF($DJ31:$FD31,Training!$C$10:$E$10))</f>
        <v>0</v>
      </c>
      <c r="FM31" s="31" cm="1">
        <f t="array" aca="1" ref="FM31" ca="1">SUMPRODUCT(COUNTIF($DJ31:$FD31,Training!$C$11:$E$11))</f>
        <v>0</v>
      </c>
      <c r="FN31" s="31" cm="1">
        <f t="array" aca="1" ref="FN31" ca="1">SUMPRODUCT(COUNTIF($DJ31:$FD31,Training!$C$2:$E$2))</f>
        <v>0</v>
      </c>
      <c r="FO31" s="31" cm="1">
        <f t="array" aca="1" ref="FO31" ca="1">SUMPRODUCT(COUNTIF($DJ31:$FD31,Training!#REF!))</f>
        <v>0</v>
      </c>
      <c r="FP31" s="31" cm="1">
        <f t="array" aca="1" ref="FP31" ca="1">SUMPRODUCT(COUNTIF($DJ31:$FD31,Training!$C$12:$E$12))</f>
        <v>0</v>
      </c>
      <c r="FQ31" s="31" cm="1">
        <f t="array" aca="1" ref="FQ31" ca="1">SUMPRODUCT(COUNTIF($DJ31:$FD31,Training!$C$13:$E$13))</f>
        <v>0</v>
      </c>
      <c r="FR31" s="31" cm="1">
        <f t="array" aca="1" ref="FR31" ca="1">SUMPRODUCT(COUNTIF($DJ31:$FD31,Training!$C$14:$E$14))</f>
        <v>0</v>
      </c>
      <c r="FS31" s="31" cm="1">
        <f t="array" aca="1" ref="FS31" ca="1">SUMPRODUCT(COUNTIF($DJ31:$FD31,Training!$C$15:$E$15))</f>
        <v>0</v>
      </c>
      <c r="FT31" s="31" cm="1">
        <f t="array" aca="1" ref="FT31" ca="1">SUMPRODUCT(COUNTIF($DJ31:$FD31,Training!$C$16:$E$16))</f>
        <v>0</v>
      </c>
    </row>
    <row r="32" spans="1:176" x14ac:dyDescent="0.25">
      <c r="A32" s="32" t="str">
        <f>IF(WeightedParse!A32&gt;"",WeightedParse!A32,"")</f>
        <v>Shane Doherty</v>
      </c>
      <c r="B32" s="49" t="str">
        <f>IF('Weighted Summary'!A32&gt;"",'Weighted Summary'!F32,"")</f>
        <v>IW</v>
      </c>
      <c r="C32" s="39" t="str">
        <f t="shared" ca="1" si="0"/>
        <v>Attacking Movement</v>
      </c>
      <c r="D32" s="37">
        <f ca="1">IF($A32&gt;"",IF(ISERROR(HLOOKUP(D$1,INDIRECT("Roles!$B$"&amp;MATCH($B32,Roles!$A:$A,0)&amp;":$AF$"&amp;MATCH($B32,Roles!$A:$A,0)),1,FALSE))=FALSE,IF(SquadExport!G32&lt;10,1,IF(SquadExport!G32&lt;15,2,IF(SquadExport!G32&lt;=20,3,""))),0),"")</f>
        <v>0</v>
      </c>
      <c r="E32" s="37">
        <f ca="1">IF($A32&gt;"",IF(ISERROR(HLOOKUP(E$1,INDIRECT("Roles!$B$"&amp;MATCH($B32,Roles!$A:$A,0)&amp;":$AF$"&amp;MATCH($B32,Roles!$A:$A,0)),1,FALSE))=FALSE,IF(SquadExport!H32&lt;10,1,IF(SquadExport!H32&lt;15,2,IF(SquadExport!H32&lt;=20,3,""))),0),"")</f>
        <v>1</v>
      </c>
      <c r="F32" s="37">
        <f ca="1">IF($A32&gt;"",IF(ISERROR(HLOOKUP(F$1,INDIRECT("Roles!$B$"&amp;MATCH($B32,Roles!$A:$A,0)&amp;":$AF$"&amp;MATCH($B32,Roles!$A:$A,0)),1,FALSE))=FALSE,IF(SquadExport!I32&lt;10,1,IF(SquadExport!I32&lt;15,2,IF(SquadExport!I32&lt;=20,3,""))),0),"")</f>
        <v>2</v>
      </c>
      <c r="G32" s="37">
        <f ca="1">IF($A32&gt;"",IF(ISERROR(HLOOKUP(G$1,INDIRECT("Roles!$B$"&amp;MATCH($B32,Roles!$A:$A,0)&amp;":$AF$"&amp;MATCH($B32,Roles!$A:$A,0)),1,FALSE))=FALSE,IF(SquadExport!J32&lt;10,1,IF(SquadExport!J32&lt;15,2,IF(SquadExport!J32&lt;=20,3,""))),0),"")</f>
        <v>0</v>
      </c>
      <c r="H32" s="37">
        <f ca="1">IF($A32&gt;"",IF(ISERROR(HLOOKUP(H$1,INDIRECT("Roles!$B$"&amp;MATCH($B32,Roles!$A:$A,0)&amp;":$AF$"&amp;MATCH($B32,Roles!$A:$A,0)),1,FALSE))=FALSE,IF(SquadExport!K32&lt;10,1,IF(SquadExport!K32&lt;15,2,IF(SquadExport!K32&lt;=20,3,""))),0),"")</f>
        <v>1</v>
      </c>
      <c r="I32" s="37">
        <f ca="1">IF($A32&gt;"",IF(ISERROR(HLOOKUP(I$1,INDIRECT("Roles!$B$"&amp;MATCH($B32,Roles!$A:$A,0)&amp;":$AF$"&amp;MATCH($B32,Roles!$A:$A,0)),1,FALSE))=FALSE,IF(SquadExport!L32&lt;10,1,IF(SquadExport!L32&lt;15,2,IF(SquadExport!L32&lt;=20,3,""))),0),"")</f>
        <v>0</v>
      </c>
      <c r="J32" s="37">
        <f ca="1">IF($A32&gt;"",IF(ISERROR(HLOOKUP(J$1,INDIRECT("Roles!$B$"&amp;MATCH($B32,Roles!$A:$A,0)&amp;":$AF$"&amp;MATCH($B32,Roles!$A:$A,0)),1,FALSE))=FALSE,IF(SquadExport!M32&lt;10,1,IF(SquadExport!M32&lt;15,2,IF(SquadExport!M32&lt;=20,3,""))),0),"")</f>
        <v>0</v>
      </c>
      <c r="K32" s="37">
        <f ca="1">IF($A32&gt;"",IF(ISERROR(HLOOKUP(K$1,INDIRECT("Roles!$B$"&amp;MATCH($B32,Roles!$A:$A,0)&amp;":$AF$"&amp;MATCH($B32,Roles!$A:$A,0)),1,FALSE))=FALSE,IF(SquadExport!N32&lt;10,1,IF(SquadExport!N32&lt;15,2,IF(SquadExport!N32&lt;=20,3,""))),0),"")</f>
        <v>1</v>
      </c>
      <c r="L32" s="37">
        <f ca="1">IF($A32&gt;"",IF(ISERROR(HLOOKUP(L$1,INDIRECT("Roles!$B$"&amp;MATCH($B32,Roles!$A:$A,0)&amp;":$AF$"&amp;MATCH($B32,Roles!$A:$A,0)),1,FALSE))=FALSE,IF(SquadExport!O32&lt;10,1,IF(SquadExport!O32&lt;15,2,IF(SquadExport!O32&lt;=20,3,""))),0),"")</f>
        <v>0</v>
      </c>
      <c r="M32" s="37">
        <f ca="1">IF($A32&gt;"",IF(ISERROR(HLOOKUP(M$1,INDIRECT("Roles!$B$"&amp;MATCH($B32,Roles!$A:$A,0)&amp;":$AF$"&amp;MATCH($B32,Roles!$A:$A,0)),1,FALSE))=FALSE,IF(SquadExport!P32&lt;10,1,IF(SquadExport!P32&lt;15,2,IF(SquadExport!P32&lt;=20,3,""))),0),"")</f>
        <v>0</v>
      </c>
      <c r="N32" s="37">
        <f ca="1">IF($A32&gt;"",IF(ISERROR(HLOOKUP(N$1,INDIRECT("Roles!$B$"&amp;MATCH($B32,Roles!$A:$A,0)&amp;":$AF$"&amp;MATCH($B32,Roles!$A:$A,0)),1,FALSE))=FALSE,IF(SquadExport!Q32&lt;10,1,IF(SquadExport!Q32&lt;15,2,IF(SquadExport!Q32&lt;=20,3,""))),0),"")</f>
        <v>1</v>
      </c>
      <c r="O32" s="37">
        <f ca="1">IF($A32&gt;"",IF(ISERROR(HLOOKUP(O$1,INDIRECT("Roles!$B$"&amp;MATCH($B32,Roles!$A:$A,0)&amp;":$AF$"&amp;MATCH($B32,Roles!$A:$A,0)),1,FALSE))=FALSE,IF(SquadExport!R32&lt;10,1,IF(SquadExport!R32&lt;15,2,IF(SquadExport!R32&lt;=20,3,""))),0),"")</f>
        <v>0</v>
      </c>
      <c r="P32" s="37">
        <f ca="1">IF($A32&gt;"",IF(ISERROR(HLOOKUP(P$1,INDIRECT("Roles!$B$"&amp;MATCH($B32,Roles!$A:$A,0)&amp;":$AF$"&amp;MATCH($B32,Roles!$A:$A,0)),1,FALSE))=FALSE,IF(SquadExport!S32&lt;10,1,IF(SquadExport!S32&lt;15,2,IF(SquadExport!S32&lt;=20,3,""))),0),"")</f>
        <v>0</v>
      </c>
      <c r="Q32" s="37">
        <f ca="1">IF($A32&gt;"",IF(ISERROR(HLOOKUP(Q$1,INDIRECT("Roles!$B$"&amp;MATCH($B32,Roles!$A:$A,0)&amp;":$AF$"&amp;MATCH($B32,Roles!$A:$A,0)),1,FALSE))=FALSE,IF(SquadExport!T32&lt;10,1,IF(SquadExport!T32&lt;15,2,IF(SquadExport!T32&lt;=20,3,""))),0),"")</f>
        <v>2</v>
      </c>
      <c r="R32" s="37">
        <f ca="1">IF($A32&gt;"",IF(ISERROR(HLOOKUP(R$1,INDIRECT("Roles!$B$"&amp;MATCH($B32,Roles!$A:$A,0)&amp;":$AF$"&amp;MATCH($B32,Roles!$A:$A,0)),1,FALSE))=FALSE,IF(SquadExport!U32&lt;10,1,IF(SquadExport!U32&lt;15,2,IF(SquadExport!U32&lt;=20,3,""))),0),"")</f>
        <v>0</v>
      </c>
      <c r="S32" s="37">
        <f ca="1">IF($A32&gt;"",IF(ISERROR(HLOOKUP(S$1,INDIRECT("Roles!$B$"&amp;MATCH($B32,Roles!$A:$A,0)&amp;":$AF$"&amp;MATCH($B32,Roles!$A:$A,0)),1,FALSE))=FALSE,IF(SquadExport!V32&lt;10,1,IF(SquadExport!V32&lt;15,2,IF(SquadExport!V32&lt;=20,3,""))),0),"")</f>
        <v>1</v>
      </c>
      <c r="T32" s="37">
        <f ca="1">IF($A32&gt;"",IF(ISERROR(HLOOKUP(T$1,INDIRECT("Roles!$B$"&amp;MATCH($B32,Roles!$A:$A,0)&amp;":$AF$"&amp;MATCH($B32,Roles!$A:$A,0)),1,FALSE))=FALSE,IF(SquadExport!W32&lt;10,1,IF(SquadExport!W32&lt;15,2,IF(SquadExport!W32&lt;=20,3,""))),0),"")</f>
        <v>0</v>
      </c>
      <c r="U32" s="37">
        <f ca="1">IF($A32&gt;"",IF(ISERROR(HLOOKUP(U$1,INDIRECT("Roles!$B$"&amp;MATCH($B32,Roles!$A:$A,0)&amp;":$AF$"&amp;MATCH($B32,Roles!$A:$A,0)),1,FALSE))=FALSE,IF(SquadExport!X32&lt;10,1,IF(SquadExport!X32&lt;15,2,IF(SquadExport!X32&lt;=20,3,""))),0),"")</f>
        <v>2</v>
      </c>
      <c r="V32" s="37">
        <f ca="1">IF($A32&gt;"",IF(ISERROR(HLOOKUP(V$1,INDIRECT("Roles!$B$"&amp;MATCH($B32,Roles!$A:$A,0)&amp;":$AF$"&amp;MATCH($B32,Roles!$A:$A,0)),1,FALSE))=FALSE,IF(SquadExport!Y32&lt;10,1,IF(SquadExport!Y32&lt;15,2,IF(SquadExport!Y32&lt;=20,3,""))),0),"")</f>
        <v>0</v>
      </c>
      <c r="W32" s="37">
        <f ca="1">IF($A32&gt;"",IF(ISERROR(HLOOKUP(W$1,INDIRECT("Roles!$B$"&amp;MATCH($B32,Roles!$A:$A,0)&amp;":$AF$"&amp;MATCH($B32,Roles!$A:$A,0)),1,FALSE))=FALSE,IF(SquadExport!Z32&lt;10,1,IF(SquadExport!Z32&lt;15,2,IF(SquadExport!Z32&lt;=20,3,""))),0),"")</f>
        <v>1</v>
      </c>
      <c r="X32" s="37">
        <f ca="1">IF($A32&gt;"",IF(ISERROR(HLOOKUP(X$1,INDIRECT("Roles!$B$"&amp;MATCH($B32,Roles!$A:$A,0)&amp;":$AF$"&amp;MATCH($B32,Roles!$A:$A,0)),1,FALSE))=FALSE,IF(SquadExport!AA32&lt;10,1,IF(SquadExport!AA32&lt;15,2,IF(SquadExport!AA32&lt;=20,3,""))),0),"")</f>
        <v>0</v>
      </c>
      <c r="Y32" s="37">
        <f ca="1">IF($A32&gt;"",IF(ISERROR(HLOOKUP(Y$1,INDIRECT("Roles!$B$"&amp;MATCH($B32,Roles!$A:$A,0)&amp;":$AF$"&amp;MATCH($B32,Roles!$A:$A,0)),1,FALSE))=FALSE,IF(SquadExport!AB32&lt;10,1,IF(SquadExport!AB32&lt;15,2,IF(SquadExport!AB32&lt;=20,3,""))),0),"")</f>
        <v>0</v>
      </c>
      <c r="Z32" s="37">
        <f ca="1">IF($A32&gt;"",IF(ISERROR(HLOOKUP(Z$1,INDIRECT("Roles!$B$"&amp;MATCH($B32,Roles!$A:$A,0)&amp;":$AF$"&amp;MATCH($B32,Roles!$A:$A,0)),1,FALSE))=FALSE,IF(SquadExport!AC32&lt;10,1,IF(SquadExport!AC32&lt;15,2,IF(SquadExport!AC32&lt;=20,3,""))),0),"")</f>
        <v>0</v>
      </c>
      <c r="AA32" s="37">
        <f ca="1">IF($A32&gt;"",IF(ISERROR(HLOOKUP(AA$1,INDIRECT("Roles!$B$"&amp;MATCH($B32,Roles!$A:$A,0)&amp;":$AF$"&amp;MATCH($B32,Roles!$A:$A,0)),1,FALSE))=FALSE,IF(SquadExport!AD32&lt;10,1,IF(SquadExport!AD32&lt;15,2,IF(SquadExport!AD32&lt;=20,3,""))),0),"")</f>
        <v>1</v>
      </c>
      <c r="AB32" s="37">
        <f ca="1">IF($A32&gt;"",IF(ISERROR(HLOOKUP(AB$1,INDIRECT("Roles!$B$"&amp;MATCH($B32,Roles!$A:$A,0)&amp;":$AF$"&amp;MATCH($B32,Roles!$A:$A,0)),1,FALSE))=FALSE,IF(SquadExport!AE32&lt;10,1,IF(SquadExport!AE32&lt;15,2,IF(SquadExport!AE32&lt;=20,3,""))),0),"")</f>
        <v>0</v>
      </c>
      <c r="AC32" s="37">
        <f ca="1">IF($A32&gt;"",IF(ISERROR(HLOOKUP(AC$1,INDIRECT("Roles!$B$"&amp;MATCH($B32,Roles!$A:$A,0)&amp;":$AF$"&amp;MATCH($B32,Roles!$A:$A,0)),1,FALSE))=FALSE,IF(SquadExport!AF32&lt;10,1,IF(SquadExport!AF32&lt;15,2,IF(SquadExport!AF32&lt;=20,3,""))),0),"")</f>
        <v>0</v>
      </c>
      <c r="AD32" s="37">
        <f ca="1">IF($A32&gt;"",IF(ISERROR(HLOOKUP(AD$1,INDIRECT("Roles!$B$"&amp;MATCH($B32,Roles!$A:$A,0)&amp;":$AF$"&amp;MATCH($B32,Roles!$A:$A,0)),1,FALSE))=FALSE,IF(SquadExport!AG32&lt;10,1,IF(SquadExport!AG32&lt;15,2,IF(SquadExport!AG32&lt;=20,3,""))),0),"")</f>
        <v>1</v>
      </c>
      <c r="AE32" s="37">
        <f ca="1">IF($A32&gt;"",IF(ISERROR(HLOOKUP(AE$1,INDIRECT("Roles!$B$"&amp;MATCH($B32,Roles!$A:$A,0)&amp;":$AF$"&amp;MATCH($B32,Roles!$A:$A,0)),1,FALSE))=FALSE,IF(SquadExport!AH32&lt;10,1,IF(SquadExport!AH32&lt;15,2,IF(SquadExport!AH32&lt;=20,3,""))),0),"")</f>
        <v>1</v>
      </c>
      <c r="AF32" s="37">
        <f ca="1">IF($A32&gt;"",IF(ISERROR(HLOOKUP(AF$1,INDIRECT("Roles!$B$"&amp;MATCH($B32,Roles!$A:$A,0)&amp;":$AF$"&amp;MATCH($B32,Roles!$A:$A,0)),1,FALSE))=FALSE,IF(SquadExport!AI32&lt;10,1,IF(SquadExport!AI32&lt;15,2,IF(SquadExport!AI32&lt;=20,3,""))),0),"")</f>
        <v>2</v>
      </c>
      <c r="AG32" s="37">
        <f ca="1">IF($A32&gt;"",IF(ISERROR(HLOOKUP(AG$1,INDIRECT("Roles!$B$"&amp;MATCH($B32,Roles!$A:$A,0)&amp;":$AF$"&amp;MATCH($B32,Roles!$A:$A,0)),1,FALSE))=FALSE,IF(SquadExport!AJ32&lt;10,1,IF(SquadExport!AJ32&lt;15,2,IF(SquadExport!AJ32&lt;=20,3,""))),0),"")</f>
        <v>2</v>
      </c>
      <c r="AH32" s="37">
        <f ca="1">IF($A32&gt;"",IF(ISERROR(HLOOKUP(AH$1,INDIRECT("Roles!$B$"&amp;MATCH($B32,Roles!$A:$A,0)&amp;":$AF$"&amp;MATCH($B32,Roles!$A:$A,0)),1,FALSE))=FALSE,IF(SquadExport!AK32&lt;10,1,IF(SquadExport!AK32&lt;15,2,IF(SquadExport!AK32&lt;=20,3,""))),0),"")</f>
        <v>0</v>
      </c>
      <c r="AI32" s="37">
        <f ca="1">IF($A32&gt;"",IF(ISERROR(HLOOKUP(AI$1,INDIRECT("Roles!$B$"&amp;MATCH($B32,Roles!$A:$A,0)&amp;":$AF$"&amp;MATCH($B32,Roles!$A:$A,0)),1,FALSE))=FALSE,IF(SquadExport!AL32&lt;10,1,IF(SquadExport!AL32&lt;15,2,IF(SquadExport!AL32&lt;=20,3,""))),0),"")</f>
        <v>0</v>
      </c>
      <c r="AJ32" s="37">
        <f ca="1">IF($A32&gt;"",IF(ISERROR(HLOOKUP(AJ$1,INDIRECT("Roles!$B$"&amp;MATCH($B32,Roles!$A:$A,0)&amp;":$AF$"&amp;MATCH($B32,Roles!$A:$A,0)),1,FALSE))=FALSE,IF(SquadExport!AM32&lt;10,1,IF(SquadExport!AM32&lt;15,2,IF(SquadExport!AM32&lt;=20,3,""))),0),"")</f>
        <v>0</v>
      </c>
      <c r="AK32" s="37">
        <f ca="1">IF($A32&gt;"",IF(ISERROR(HLOOKUP(AK$1,INDIRECT("Roles!$B$"&amp;MATCH($B32,Roles!$A:$A,0)&amp;":$AF$"&amp;MATCH($B32,Roles!$A:$A,0)),1,FALSE))=FALSE,IF(SquadExport!AN32&lt;10,1,IF(SquadExport!AN32&lt;15,2,IF(SquadExport!AN32&lt;=20,3,""))),0),"")</f>
        <v>2</v>
      </c>
      <c r="AL32" s="37">
        <f ca="1">IF($A32&gt;"",IF(ISERROR(HLOOKUP(AL$1,INDIRECT("Roles!$B$"&amp;MATCH($B32,Roles!$A:$A,0)&amp;":$AF$"&amp;MATCH($B32,Roles!$A:$A,0)),1,FALSE))=FALSE,IF(SquadExport!AO32&lt;10,1,IF(SquadExport!AO32&lt;15,2,IF(SquadExport!AO32&lt;=20,3,""))),0),"")</f>
        <v>2</v>
      </c>
      <c r="AM32" s="37">
        <f ca="1">IF($A32&gt;"",IF(ISERROR(HLOOKUP(AM$1,INDIRECT("Roles!$B$"&amp;MATCH($B32,Roles!$A:$A,0)&amp;":$AF$"&amp;MATCH($B32,Roles!$A:$A,0)),1,FALSE))=FALSE,IF(SquadExport!AP32&lt;10,1,IF(SquadExport!AP32&lt;15,2,IF(SquadExport!AP32&lt;=20,3,""))),0),"")</f>
        <v>0</v>
      </c>
      <c r="AN32" s="37">
        <f ca="1">IF($A32&gt;"",IF(ISERROR(HLOOKUP(AN$1,INDIRECT("Roles!$B$"&amp;MATCH($B32,Roles!$A:$A,0)&amp;":$AF$"&amp;MATCH($B32,Roles!$A:$A,0)),1,FALSE))=FALSE,IF(SquadExport!AQ32&lt;10,1,IF(SquadExport!AQ32&lt;15,2,IF(SquadExport!AQ32&lt;=20,3,""))),0),"")</f>
        <v>0</v>
      </c>
      <c r="AO32" s="37">
        <f ca="1">IF($A32&gt;"",IF(ISERROR(HLOOKUP(AO$1,INDIRECT("Roles!$B$"&amp;MATCH($B32,Roles!$A:$A,0)&amp;":$AF$"&amp;MATCH($B32,Roles!$A:$A,0)),1,FALSE))=FALSE,IF(SquadExport!AR32&lt;10,1,IF(SquadExport!AR32&lt;15,2,IF(SquadExport!AR32&lt;=20,3,""))),0),"")</f>
        <v>0</v>
      </c>
      <c r="AP32" s="37">
        <f ca="1">IF($A32&gt;"",IF(ISERROR(HLOOKUP(AP$1,INDIRECT("Roles!$B$"&amp;MATCH($B32,Roles!$A:$A,0)&amp;":$AF$"&amp;MATCH($B32,Roles!$A:$A,0)),1,FALSE))=FALSE,IF(SquadExport!AS32&lt;10,1,IF(SquadExport!AS32&lt;15,2,IF(SquadExport!AS32&lt;=20,3,""))),0),"")</f>
        <v>0</v>
      </c>
      <c r="AQ32" s="37">
        <f ca="1">IF($A32&gt;"",IF(ISERROR(HLOOKUP(AQ$1,INDIRECT("Roles!$B$"&amp;MATCH($B32,Roles!$A:$A,0)&amp;":$AF$"&amp;MATCH($B32,Roles!$A:$A,0)),1,FALSE))=FALSE,IF(SquadExport!AT32&lt;10,1,IF(SquadExport!AT32&lt;15,2,IF(SquadExport!AT32&lt;=20,3,""))),0),"")</f>
        <v>0</v>
      </c>
      <c r="AR32" s="37">
        <f ca="1">IF($A32&gt;"",IF(ISERROR(HLOOKUP(AR$1,INDIRECT("Roles!$B$"&amp;MATCH($B32,Roles!$A:$A,0)&amp;":$AF$"&amp;MATCH($B32,Roles!$A:$A,0)),1,FALSE))=FALSE,IF(SquadExport!AU32&lt;10,1,IF(SquadExport!AU32&lt;15,2,IF(SquadExport!AU32&lt;=20,3,""))),0),"")</f>
        <v>0</v>
      </c>
      <c r="AS32" s="37">
        <f ca="1">IF($A32&gt;"",IF(ISERROR(HLOOKUP(AS$1,INDIRECT("Roles!$B$"&amp;MATCH($B32,Roles!$A:$A,0)&amp;":$AF$"&amp;MATCH($B32,Roles!$A:$A,0)),1,FALSE))=FALSE,IF(SquadExport!AV32&lt;10,1,IF(SquadExport!AV32&lt;15,2,IF(SquadExport!AV32&lt;=20,3,""))),0),"")</f>
        <v>0</v>
      </c>
      <c r="AT32" s="37">
        <f ca="1">IF($A32&gt;"",IF(ISERROR(HLOOKUP(AT$1,INDIRECT("Roles!$B$"&amp;MATCH($B32,Roles!$A:$A,0)&amp;":$AF$"&amp;MATCH($B32,Roles!$A:$A,0)),1,FALSE))=FALSE,IF(SquadExport!AW32&lt;10,1,IF(SquadExport!AW32&lt;15,2,IF(SquadExport!AW32&lt;=20,3,""))),0),"")</f>
        <v>0</v>
      </c>
      <c r="AU32" s="37">
        <f ca="1">IF($A32&gt;"",IF(ISERROR(HLOOKUP(AU$1,INDIRECT("Roles!$B$"&amp;MATCH($B32,Roles!$A:$A,0)&amp;":$AF$"&amp;MATCH($B32,Roles!$A:$A,0)),1,FALSE))=FALSE,IF(SquadExport!AX32&lt;10,1,IF(SquadExport!AX32&lt;15,2,IF(SquadExport!AX32&lt;=20,3,""))),0),"")</f>
        <v>0</v>
      </c>
      <c r="AV32" s="37">
        <f ca="1">IF($A32&gt;"",IF(ISERROR(HLOOKUP(AV$1,INDIRECT("Roles!$B$"&amp;MATCH($B32,Roles!$A:$A,0)&amp;":$AF$"&amp;MATCH($B32,Roles!$A:$A,0)),1,FALSE))=FALSE,IF(SquadExport!AY32&lt;10,1,IF(SquadExport!AY32&lt;15,2,IF(SquadExport!AY32&lt;=20,3,""))),0),"")</f>
        <v>0</v>
      </c>
      <c r="AW32" s="37">
        <f ca="1">IF($A32&gt;"",IF(ISERROR(HLOOKUP(AW$1,INDIRECT("Roles!$B$"&amp;MATCH($B32,Roles!$A:$A,0)&amp;":$AF$"&amp;MATCH($B32,Roles!$A:$A,0)),1,FALSE))=FALSE,IF(SquadExport!AZ32&lt;10,1,IF(SquadExport!AZ32&lt;15,2,IF(SquadExport!AZ32&lt;=20,3,""))),0),"")</f>
        <v>0</v>
      </c>
      <c r="AX32" s="37">
        <f ca="1">IF($A32&gt;"",IF(ISERROR(HLOOKUP(AX$1,INDIRECT("Roles!$B$"&amp;MATCH($B32,Roles!$A:$A,0)&amp;":$AF$"&amp;MATCH($B32,Roles!$A:$A,0)),1,FALSE))=FALSE,IF(SquadExport!BA32&lt;10,1,IF(SquadExport!BA32&lt;15,2,IF(SquadExport!BA32&lt;=20,3,""))),0),"")</f>
        <v>0</v>
      </c>
      <c r="AY32" s="30" t="str" cm="1">
        <f t="array" aca="1" ref="AY32:CS32" ca="1">IF($D32:$AX32=1,D$1:AX$1,"")</f>
        <v/>
      </c>
      <c r="AZ32" s="30" t="str">
        <f ca="1"/>
        <v>Cro</v>
      </c>
      <c r="BA32" s="30" t="str">
        <f ca="1"/>
        <v/>
      </c>
      <c r="BB32" s="30" t="str">
        <f ca="1"/>
        <v/>
      </c>
      <c r="BC32" s="30" t="str">
        <f ca="1"/>
        <v>Fir</v>
      </c>
      <c r="BD32" s="30" t="str">
        <f ca="1"/>
        <v/>
      </c>
      <c r="BE32" s="30" t="str">
        <f ca="1"/>
        <v/>
      </c>
      <c r="BF32" s="30" t="str">
        <f ca="1"/>
        <v>Lon</v>
      </c>
      <c r="BG32" s="30" t="str">
        <f ca="1"/>
        <v/>
      </c>
      <c r="BH32" s="30" t="str">
        <f ca="1"/>
        <v/>
      </c>
      <c r="BI32" s="30" t="str">
        <f ca="1"/>
        <v>Pas</v>
      </c>
      <c r="BJ32" s="30" t="str">
        <f ca="1"/>
        <v/>
      </c>
      <c r="BK32" s="30" t="str">
        <f ca="1"/>
        <v/>
      </c>
      <c r="BL32" s="30" t="str">
        <f ca="1"/>
        <v/>
      </c>
      <c r="BM32" s="30" t="str">
        <f ca="1"/>
        <v/>
      </c>
      <c r="BN32" s="30" t="str">
        <f ca="1"/>
        <v>Ant</v>
      </c>
      <c r="BO32" s="30" t="str">
        <f ca="1"/>
        <v/>
      </c>
      <c r="BP32" s="30" t="str">
        <f ca="1"/>
        <v/>
      </c>
      <c r="BQ32" s="30" t="str">
        <f ca="1"/>
        <v/>
      </c>
      <c r="BR32" s="30" t="str">
        <f ca="1"/>
        <v>Dec</v>
      </c>
      <c r="BS32" s="30" t="str">
        <f ca="1"/>
        <v/>
      </c>
      <c r="BT32" s="30" t="str">
        <f ca="1"/>
        <v/>
      </c>
      <c r="BU32" s="30" t="str">
        <f ca="1"/>
        <v/>
      </c>
      <c r="BV32" s="30" t="str">
        <f ca="1"/>
        <v>OtB</v>
      </c>
      <c r="BW32" s="30" t="str">
        <f ca="1"/>
        <v/>
      </c>
      <c r="BX32" s="30" t="str">
        <f ca="1"/>
        <v/>
      </c>
      <c r="BY32" s="30" t="str">
        <f ca="1"/>
        <v>Vis</v>
      </c>
      <c r="BZ32" s="30" t="str">
        <f ca="1"/>
        <v>Wor</v>
      </c>
      <c r="CA32" s="30" t="str">
        <f ca="1"/>
        <v/>
      </c>
      <c r="CB32" s="30" t="str">
        <f ca="1"/>
        <v/>
      </c>
      <c r="CC32" s="30" t="str">
        <f ca="1"/>
        <v/>
      </c>
      <c r="CD32" s="30" t="str">
        <f ca="1"/>
        <v/>
      </c>
      <c r="CE32" s="30" t="str">
        <f ca="1"/>
        <v/>
      </c>
      <c r="CF32" s="30" t="str">
        <f ca="1"/>
        <v/>
      </c>
      <c r="CG32" s="30" t="str">
        <f ca="1"/>
        <v/>
      </c>
      <c r="CH32" s="30" t="str">
        <f ca="1"/>
        <v/>
      </c>
      <c r="CI32" s="30" t="str">
        <f ca="1"/>
        <v/>
      </c>
      <c r="CJ32" s="30" t="str">
        <f ca="1"/>
        <v/>
      </c>
      <c r="CK32" s="30" t="str">
        <f ca="1"/>
        <v/>
      </c>
      <c r="CL32" s="30" t="str">
        <f ca="1"/>
        <v/>
      </c>
      <c r="CM32" s="30" t="str">
        <f ca="1"/>
        <v/>
      </c>
      <c r="CN32" s="30" t="str">
        <f ca="1"/>
        <v/>
      </c>
      <c r="CO32" s="30" t="str">
        <f ca="1"/>
        <v/>
      </c>
      <c r="CP32" s="30" t="str">
        <f ca="1"/>
        <v/>
      </c>
      <c r="CQ32" s="30" t="str">
        <f ca="1"/>
        <v/>
      </c>
      <c r="CR32" s="30" t="str">
        <f ca="1"/>
        <v/>
      </c>
      <c r="CS32" s="30" t="str">
        <f ca="1"/>
        <v/>
      </c>
      <c r="CT32" s="31" cm="1">
        <f t="array" aca="1" ref="CT32" ca="1">SUMPRODUCT(COUNTIF($AY32:$CS32,Training!$C$3:$E$3))</f>
        <v>1</v>
      </c>
      <c r="CU32" s="31" cm="1">
        <f t="array" aca="1" ref="CU32" ca="1">SUMPRODUCT(COUNTIF($AY32:$CS32,Training!$C$4:$E$4))</f>
        <v>1</v>
      </c>
      <c r="CV32" s="31" cm="1">
        <f t="array" aca="1" ref="CV32" ca="1">SUMPRODUCT(COUNTIF($AY32:$CS32,Training!$C$5:$E$5))</f>
        <v>3</v>
      </c>
      <c r="CW32" s="31" cm="1">
        <f t="array" aca="1" ref="CW32" ca="1">SUMPRODUCT(COUNTIF($AY32:$CS32,Training!$C$6:$E$6))</f>
        <v>1</v>
      </c>
      <c r="CX32" s="31" cm="1">
        <f t="array" aca="1" ref="CX32" ca="1">SUMPRODUCT(COUNTIF($AY32:$CS32,Training!$C$7:$E$7))</f>
        <v>1</v>
      </c>
      <c r="CY32" s="31" cm="1">
        <f t="array" aca="1" ref="CY32" ca="1">SUMPRODUCT(COUNTIF($AY32:$CS32,Training!$C$8:$E$8))</f>
        <v>2</v>
      </c>
      <c r="CZ32" s="31" cm="1">
        <f t="array" aca="1" ref="CZ32" ca="1">SUMPRODUCT(COUNTIF($AY32:$CS32,Training!$C$9:$E$9))</f>
        <v>1</v>
      </c>
      <c r="DA32" s="31" cm="1">
        <f t="array" aca="1" ref="DA32" ca="1">SUMPRODUCT(COUNTIF($AY32:$CS32,Training!$C$10:$E$10))</f>
        <v>1</v>
      </c>
      <c r="DB32" s="31" cm="1">
        <f t="array" aca="1" ref="DB32" ca="1">SUMPRODUCT(COUNTIF($AY32:$CS32,Training!$C$11:$E$11))</f>
        <v>0</v>
      </c>
      <c r="DC32" s="31" cm="1">
        <f t="array" aca="1" ref="DC32" ca="1">SUMPRODUCT(COUNTIF($AY32:$CS32,Training!$C$2:$E$2))</f>
        <v>0</v>
      </c>
      <c r="DD32" s="31" cm="1">
        <f t="array" aca="1" ref="DD32" ca="1">SUMPRODUCT(COUNTIF($AY32:$CS32,Training!#REF!))</f>
        <v>0</v>
      </c>
      <c r="DE32" s="31" cm="1">
        <f t="array" aca="1" ref="DE32" ca="1">SUMPRODUCT(COUNTIF($AY32:$CS32,Training!$C$12:$E$12))</f>
        <v>1</v>
      </c>
      <c r="DF32" s="31" cm="1">
        <f t="array" aca="1" ref="DF32" ca="1">SUMPRODUCT(COUNTIF($AY32:$CS32,Training!$C$13:$E$13))</f>
        <v>1</v>
      </c>
      <c r="DG32" s="31" cm="1">
        <f t="array" aca="1" ref="DG32" ca="1">SUMPRODUCT(COUNTIF($AY32:$CS32,Training!$C$14:$E$14))</f>
        <v>0</v>
      </c>
      <c r="DH32" s="31" cm="1">
        <f t="array" aca="1" ref="DH32" ca="1">SUMPRODUCT(COUNTIF($AY32:$CS32,Training!$C$15:$E$15))</f>
        <v>0</v>
      </c>
      <c r="DI32" s="31" cm="1">
        <f t="array" aca="1" ref="DI32" ca="1">SUMPRODUCT(COUNTIF($AY32:$CS32,Training!$C$16:$E$16))</f>
        <v>0</v>
      </c>
      <c r="DJ32" s="30" t="str" cm="1">
        <f t="array" aca="1" ref="DJ32" ca="1">IF(COUNTIF(D32:AX32,1)=0,IF($D32:$AX32=2,D$1:AX$1,""),"")</f>
        <v/>
      </c>
      <c r="FE32" s="31" cm="1">
        <f t="array" aca="1" ref="FE32" ca="1">SUMPRODUCT(COUNTIF($DJ32:$FD32,Training!$C$3:$E$3))</f>
        <v>0</v>
      </c>
      <c r="FF32" s="31" cm="1">
        <f t="array" aca="1" ref="FF32" ca="1">SUMPRODUCT(COUNTIF($DJ32:$FD32,Training!$C$4:$E$4))</f>
        <v>0</v>
      </c>
      <c r="FG32" s="31" cm="1">
        <f t="array" aca="1" ref="FG32" ca="1">SUMPRODUCT(COUNTIF($DJ32:$FD32,Training!$C$5:$E$5))</f>
        <v>0</v>
      </c>
      <c r="FH32" s="31" cm="1">
        <f t="array" aca="1" ref="FH32" ca="1">SUMPRODUCT(COUNTIF($DJ32:$FD32,Training!$C$6:$E$6))</f>
        <v>0</v>
      </c>
      <c r="FI32" s="31" cm="1">
        <f t="array" aca="1" ref="FI32" ca="1">SUMPRODUCT(COUNTIF($DJ32:$FD32,Training!$C$7:$E$7))</f>
        <v>0</v>
      </c>
      <c r="FJ32" s="31" cm="1">
        <f t="array" aca="1" ref="FJ32" ca="1">SUMPRODUCT(COUNTIF($DJ32:$FD32,Training!$C$8:$E$8))</f>
        <v>0</v>
      </c>
      <c r="FK32" s="31" cm="1">
        <f t="array" aca="1" ref="FK32" ca="1">SUMPRODUCT(COUNTIF($DJ32:$FD32,Training!$C$9:$E$9))</f>
        <v>0</v>
      </c>
      <c r="FL32" s="31" cm="1">
        <f t="array" aca="1" ref="FL32" ca="1">SUMPRODUCT(COUNTIF($DJ32:$FD32,Training!$C$10:$E$10))</f>
        <v>0</v>
      </c>
      <c r="FM32" s="31" cm="1">
        <f t="array" aca="1" ref="FM32" ca="1">SUMPRODUCT(COUNTIF($DJ32:$FD32,Training!$C$11:$E$11))</f>
        <v>0</v>
      </c>
      <c r="FN32" s="31" cm="1">
        <f t="array" aca="1" ref="FN32" ca="1">SUMPRODUCT(COUNTIF($DJ32:$FD32,Training!$C$2:$E$2))</f>
        <v>0</v>
      </c>
      <c r="FO32" s="31" cm="1">
        <f t="array" aca="1" ref="FO32" ca="1">SUMPRODUCT(COUNTIF($DJ32:$FD32,Training!#REF!))</f>
        <v>0</v>
      </c>
      <c r="FP32" s="31" cm="1">
        <f t="array" aca="1" ref="FP32" ca="1">SUMPRODUCT(COUNTIF($DJ32:$FD32,Training!$C$12:$E$12))</f>
        <v>0</v>
      </c>
      <c r="FQ32" s="31" cm="1">
        <f t="array" aca="1" ref="FQ32" ca="1">SUMPRODUCT(COUNTIF($DJ32:$FD32,Training!$C$13:$E$13))</f>
        <v>0</v>
      </c>
      <c r="FR32" s="31" cm="1">
        <f t="array" aca="1" ref="FR32" ca="1">SUMPRODUCT(COUNTIF($DJ32:$FD32,Training!$C$14:$E$14))</f>
        <v>0</v>
      </c>
      <c r="FS32" s="31" cm="1">
        <f t="array" aca="1" ref="FS32" ca="1">SUMPRODUCT(COUNTIF($DJ32:$FD32,Training!$C$15:$E$15))</f>
        <v>0</v>
      </c>
      <c r="FT32" s="31" cm="1">
        <f t="array" aca="1" ref="FT32" ca="1">SUMPRODUCT(COUNTIF($DJ32:$FD32,Training!$C$16:$E$16))</f>
        <v>0</v>
      </c>
    </row>
    <row r="33" spans="1:176" x14ac:dyDescent="0.25">
      <c r="A33" s="32" t="str">
        <f>IF(WeightedParse!A33&gt;"",WeightedParse!A33,"")</f>
        <v>Enda Curran</v>
      </c>
      <c r="B33" s="49" t="str">
        <f>IF('Weighted Summary'!A33&gt;"",'Weighted Summary'!F33,"")</f>
        <v>P</v>
      </c>
      <c r="C33" s="39" t="str">
        <f t="shared" ca="1" si="0"/>
        <v>Final Third</v>
      </c>
      <c r="D33" s="37">
        <f ca="1">IF($A33&gt;"",IF(ISERROR(HLOOKUP(D$1,INDIRECT("Roles!$B$"&amp;MATCH($B33,Roles!$A:$A,0)&amp;":$AF$"&amp;MATCH($B33,Roles!$A:$A,0)),1,FALSE))=FALSE,IF(SquadExport!G33&lt;10,1,IF(SquadExport!G33&lt;15,2,IF(SquadExport!G33&lt;=20,3,""))),0),"")</f>
        <v>0</v>
      </c>
      <c r="E33" s="37">
        <f ca="1">IF($A33&gt;"",IF(ISERROR(HLOOKUP(E$1,INDIRECT("Roles!$B$"&amp;MATCH($B33,Roles!$A:$A,0)&amp;":$AF$"&amp;MATCH($B33,Roles!$A:$A,0)),1,FALSE))=FALSE,IF(SquadExport!H33&lt;10,1,IF(SquadExport!H33&lt;15,2,IF(SquadExport!H33&lt;=20,3,""))),0),"")</f>
        <v>0</v>
      </c>
      <c r="F33" s="37">
        <f ca="1">IF($A33&gt;"",IF(ISERROR(HLOOKUP(F$1,INDIRECT("Roles!$B$"&amp;MATCH($B33,Roles!$A:$A,0)&amp;":$AF$"&amp;MATCH($B33,Roles!$A:$A,0)),1,FALSE))=FALSE,IF(SquadExport!I33&lt;10,1,IF(SquadExport!I33&lt;15,2,IF(SquadExport!I33&lt;=20,3,""))),0),"")</f>
        <v>0</v>
      </c>
      <c r="G33" s="37">
        <f ca="1">IF($A33&gt;"",IF(ISERROR(HLOOKUP(G$1,INDIRECT("Roles!$B$"&amp;MATCH($B33,Roles!$A:$A,0)&amp;":$AF$"&amp;MATCH($B33,Roles!$A:$A,0)),1,FALSE))=FALSE,IF(SquadExport!J33&lt;10,1,IF(SquadExport!J33&lt;15,2,IF(SquadExport!J33&lt;=20,3,""))),0),"")</f>
        <v>2</v>
      </c>
      <c r="H33" s="37">
        <f ca="1">IF($A33&gt;"",IF(ISERROR(HLOOKUP(H$1,INDIRECT("Roles!$B$"&amp;MATCH($B33,Roles!$A:$A,0)&amp;":$AF$"&amp;MATCH($B33,Roles!$A:$A,0)),1,FALSE))=FALSE,IF(SquadExport!K33&lt;10,1,IF(SquadExport!K33&lt;15,2,IF(SquadExport!K33&lt;=20,3,""))),0),"")</f>
        <v>2</v>
      </c>
      <c r="I33" s="37">
        <f ca="1">IF($A33&gt;"",IF(ISERROR(HLOOKUP(I$1,INDIRECT("Roles!$B$"&amp;MATCH($B33,Roles!$A:$A,0)&amp;":$AF$"&amp;MATCH($B33,Roles!$A:$A,0)),1,FALSE))=FALSE,IF(SquadExport!L33&lt;10,1,IF(SquadExport!L33&lt;15,2,IF(SquadExport!L33&lt;=20,3,""))),0),"")</f>
        <v>0</v>
      </c>
      <c r="J33" s="37">
        <f ca="1">IF($A33&gt;"",IF(ISERROR(HLOOKUP(J$1,INDIRECT("Roles!$B$"&amp;MATCH($B33,Roles!$A:$A,0)&amp;":$AF$"&amp;MATCH($B33,Roles!$A:$A,0)),1,FALSE))=FALSE,IF(SquadExport!M33&lt;10,1,IF(SquadExport!M33&lt;15,2,IF(SquadExport!M33&lt;=20,3,""))),0),"")</f>
        <v>2</v>
      </c>
      <c r="K33" s="37">
        <f ca="1">IF($A33&gt;"",IF(ISERROR(HLOOKUP(K$1,INDIRECT("Roles!$B$"&amp;MATCH($B33,Roles!$A:$A,0)&amp;":$AF$"&amp;MATCH($B33,Roles!$A:$A,0)),1,FALSE))=FALSE,IF(SquadExport!N33&lt;10,1,IF(SquadExport!N33&lt;15,2,IF(SquadExport!N33&lt;=20,3,""))),0),"")</f>
        <v>0</v>
      </c>
      <c r="L33" s="37">
        <f ca="1">IF($A33&gt;"",IF(ISERROR(HLOOKUP(L$1,INDIRECT("Roles!$B$"&amp;MATCH($B33,Roles!$A:$A,0)&amp;":$AF$"&amp;MATCH($B33,Roles!$A:$A,0)),1,FALSE))=FALSE,IF(SquadExport!O33&lt;10,1,IF(SquadExport!O33&lt;15,2,IF(SquadExport!O33&lt;=20,3,""))),0),"")</f>
        <v>0</v>
      </c>
      <c r="M33" s="37">
        <f ca="1">IF($A33&gt;"",IF(ISERROR(HLOOKUP(M$1,INDIRECT("Roles!$B$"&amp;MATCH($B33,Roles!$A:$A,0)&amp;":$AF$"&amp;MATCH($B33,Roles!$A:$A,0)),1,FALSE))=FALSE,IF(SquadExport!P33&lt;10,1,IF(SquadExport!P33&lt;15,2,IF(SquadExport!P33&lt;=20,3,""))),0),"")</f>
        <v>0</v>
      </c>
      <c r="N33" s="37">
        <f ca="1">IF($A33&gt;"",IF(ISERROR(HLOOKUP(N$1,INDIRECT("Roles!$B$"&amp;MATCH($B33,Roles!$A:$A,0)&amp;":$AF$"&amp;MATCH($B33,Roles!$A:$A,0)),1,FALSE))=FALSE,IF(SquadExport!Q33&lt;10,1,IF(SquadExport!Q33&lt;15,2,IF(SquadExport!Q33&lt;=20,3,""))),0),"")</f>
        <v>0</v>
      </c>
      <c r="O33" s="37">
        <f ca="1">IF($A33&gt;"",IF(ISERROR(HLOOKUP(O$1,INDIRECT("Roles!$B$"&amp;MATCH($B33,Roles!$A:$A,0)&amp;":$AF$"&amp;MATCH($B33,Roles!$A:$A,0)),1,FALSE))=FALSE,IF(SquadExport!R33&lt;10,1,IF(SquadExport!R33&lt;15,2,IF(SquadExport!R33&lt;=20,3,""))),0),"")</f>
        <v>0</v>
      </c>
      <c r="P33" s="37">
        <f ca="1">IF($A33&gt;"",IF(ISERROR(HLOOKUP(P$1,INDIRECT("Roles!$B$"&amp;MATCH($B33,Roles!$A:$A,0)&amp;":$AF$"&amp;MATCH($B33,Roles!$A:$A,0)),1,FALSE))=FALSE,IF(SquadExport!S33&lt;10,1,IF(SquadExport!S33&lt;15,2,IF(SquadExport!S33&lt;=20,3,""))),0),"")</f>
        <v>0</v>
      </c>
      <c r="Q33" s="37">
        <f ca="1">IF($A33&gt;"",IF(ISERROR(HLOOKUP(Q$1,INDIRECT("Roles!$B$"&amp;MATCH($B33,Roles!$A:$A,0)&amp;":$AF$"&amp;MATCH($B33,Roles!$A:$A,0)),1,FALSE))=FALSE,IF(SquadExport!T33&lt;10,1,IF(SquadExport!T33&lt;15,2,IF(SquadExport!T33&lt;=20,3,""))),0),"")</f>
        <v>2</v>
      </c>
      <c r="R33" s="37">
        <f ca="1">IF($A33&gt;"",IF(ISERROR(HLOOKUP(R$1,INDIRECT("Roles!$B$"&amp;MATCH($B33,Roles!$A:$A,0)&amp;":$AF$"&amp;MATCH($B33,Roles!$A:$A,0)),1,FALSE))=FALSE,IF(SquadExport!U33&lt;10,1,IF(SquadExport!U33&lt;15,2,IF(SquadExport!U33&lt;=20,3,""))),0),"")</f>
        <v>0</v>
      </c>
      <c r="S33" s="37">
        <f ca="1">IF($A33&gt;"",IF(ISERROR(HLOOKUP(S$1,INDIRECT("Roles!$B$"&amp;MATCH($B33,Roles!$A:$A,0)&amp;":$AF$"&amp;MATCH($B33,Roles!$A:$A,0)),1,FALSE))=FALSE,IF(SquadExport!V33&lt;10,1,IF(SquadExport!V33&lt;15,2,IF(SquadExport!V33&lt;=20,3,""))),0),"")</f>
        <v>2</v>
      </c>
      <c r="T33" s="37">
        <f ca="1">IF($A33&gt;"",IF(ISERROR(HLOOKUP(T$1,INDIRECT("Roles!$B$"&amp;MATCH($B33,Roles!$A:$A,0)&amp;":$AF$"&amp;MATCH($B33,Roles!$A:$A,0)),1,FALSE))=FALSE,IF(SquadExport!W33&lt;10,1,IF(SquadExport!W33&lt;15,2,IF(SquadExport!W33&lt;=20,3,""))),0),"")</f>
        <v>0</v>
      </c>
      <c r="U33" s="37">
        <f ca="1">IF($A33&gt;"",IF(ISERROR(HLOOKUP(U$1,INDIRECT("Roles!$B$"&amp;MATCH($B33,Roles!$A:$A,0)&amp;":$AF$"&amp;MATCH($B33,Roles!$A:$A,0)),1,FALSE))=FALSE,IF(SquadExport!X33&lt;10,1,IF(SquadExport!X33&lt;15,2,IF(SquadExport!X33&lt;=20,3,""))),0),"")</f>
        <v>1</v>
      </c>
      <c r="V33" s="37">
        <f ca="1">IF($A33&gt;"",IF(ISERROR(HLOOKUP(V$1,INDIRECT("Roles!$B$"&amp;MATCH($B33,Roles!$A:$A,0)&amp;":$AF$"&amp;MATCH($B33,Roles!$A:$A,0)),1,FALSE))=FALSE,IF(SquadExport!Y33&lt;10,1,IF(SquadExport!Y33&lt;15,2,IF(SquadExport!Y33&lt;=20,3,""))),0),"")</f>
        <v>0</v>
      </c>
      <c r="W33" s="37">
        <f ca="1">IF($A33&gt;"",IF(ISERROR(HLOOKUP(W$1,INDIRECT("Roles!$B$"&amp;MATCH($B33,Roles!$A:$A,0)&amp;":$AF$"&amp;MATCH($B33,Roles!$A:$A,0)),1,FALSE))=FALSE,IF(SquadExport!Z33&lt;10,1,IF(SquadExport!Z33&lt;15,2,IF(SquadExport!Z33&lt;=20,3,""))),0),"")</f>
        <v>1</v>
      </c>
      <c r="X33" s="37">
        <f ca="1">IF($A33&gt;"",IF(ISERROR(HLOOKUP(X$1,INDIRECT("Roles!$B$"&amp;MATCH($B33,Roles!$A:$A,0)&amp;":$AF$"&amp;MATCH($B33,Roles!$A:$A,0)),1,FALSE))=FALSE,IF(SquadExport!AA33&lt;10,1,IF(SquadExport!AA33&lt;15,2,IF(SquadExport!AA33&lt;=20,3,""))),0),"")</f>
        <v>0</v>
      </c>
      <c r="Y33" s="37">
        <f ca="1">IF($A33&gt;"",IF(ISERROR(HLOOKUP(Y$1,INDIRECT("Roles!$B$"&amp;MATCH($B33,Roles!$A:$A,0)&amp;":$AF$"&amp;MATCH($B33,Roles!$A:$A,0)),1,FALSE))=FALSE,IF(SquadExport!AB33&lt;10,1,IF(SquadExport!AB33&lt;15,2,IF(SquadExport!AB33&lt;=20,3,""))),0),"")</f>
        <v>0</v>
      </c>
      <c r="Z33" s="37">
        <f ca="1">IF($A33&gt;"",IF(ISERROR(HLOOKUP(Z$1,INDIRECT("Roles!$B$"&amp;MATCH($B33,Roles!$A:$A,0)&amp;":$AF$"&amp;MATCH($B33,Roles!$A:$A,0)),1,FALSE))=FALSE,IF(SquadExport!AC33&lt;10,1,IF(SquadExport!AC33&lt;15,2,IF(SquadExport!AC33&lt;=20,3,""))),0),"")</f>
        <v>0</v>
      </c>
      <c r="AA33" s="37">
        <f ca="1">IF($A33&gt;"",IF(ISERROR(HLOOKUP(AA$1,INDIRECT("Roles!$B$"&amp;MATCH($B33,Roles!$A:$A,0)&amp;":$AF$"&amp;MATCH($B33,Roles!$A:$A,0)),1,FALSE))=FALSE,IF(SquadExport!AD33&lt;10,1,IF(SquadExport!AD33&lt;15,2,IF(SquadExport!AD33&lt;=20,3,""))),0),"")</f>
        <v>2</v>
      </c>
      <c r="AB33" s="37">
        <f ca="1">IF($A33&gt;"",IF(ISERROR(HLOOKUP(AB$1,INDIRECT("Roles!$B$"&amp;MATCH($B33,Roles!$A:$A,0)&amp;":$AF$"&amp;MATCH($B33,Roles!$A:$A,0)),1,FALSE))=FALSE,IF(SquadExport!AE33&lt;10,1,IF(SquadExport!AE33&lt;15,2,IF(SquadExport!AE33&lt;=20,3,""))),0),"")</f>
        <v>0</v>
      </c>
      <c r="AC33" s="37">
        <f ca="1">IF($A33&gt;"",IF(ISERROR(HLOOKUP(AC$1,INDIRECT("Roles!$B$"&amp;MATCH($B33,Roles!$A:$A,0)&amp;":$AF$"&amp;MATCH($B33,Roles!$A:$A,0)),1,FALSE))=FALSE,IF(SquadExport!AF33&lt;10,1,IF(SquadExport!AF33&lt;15,2,IF(SquadExport!AF33&lt;=20,3,""))),0),"")</f>
        <v>0</v>
      </c>
      <c r="AD33" s="37">
        <f ca="1">IF($A33&gt;"",IF(ISERROR(HLOOKUP(AD$1,INDIRECT("Roles!$B$"&amp;MATCH($B33,Roles!$A:$A,0)&amp;":$AF$"&amp;MATCH($B33,Roles!$A:$A,0)),1,FALSE))=FALSE,IF(SquadExport!AG33&lt;10,1,IF(SquadExport!AG33&lt;15,2,IF(SquadExport!AG33&lt;=20,3,""))),0),"")</f>
        <v>0</v>
      </c>
      <c r="AE33" s="37">
        <f ca="1">IF($A33&gt;"",IF(ISERROR(HLOOKUP(AE$1,INDIRECT("Roles!$B$"&amp;MATCH($B33,Roles!$A:$A,0)&amp;":$AF$"&amp;MATCH($B33,Roles!$A:$A,0)),1,FALSE))=FALSE,IF(SquadExport!AH33&lt;10,1,IF(SquadExport!AH33&lt;15,2,IF(SquadExport!AH33&lt;=20,3,""))),0),"")</f>
        <v>0</v>
      </c>
      <c r="AF33" s="37">
        <f ca="1">IF($A33&gt;"",IF(ISERROR(HLOOKUP(AF$1,INDIRECT("Roles!$B$"&amp;MATCH($B33,Roles!$A:$A,0)&amp;":$AF$"&amp;MATCH($B33,Roles!$A:$A,0)),1,FALSE))=FALSE,IF(SquadExport!AI33&lt;10,1,IF(SquadExport!AI33&lt;15,2,IF(SquadExport!AI33&lt;=20,3,""))),0),"")</f>
        <v>2</v>
      </c>
      <c r="AG33" s="37">
        <f ca="1">IF($A33&gt;"",IF(ISERROR(HLOOKUP(AG$1,INDIRECT("Roles!$B$"&amp;MATCH($B33,Roles!$A:$A,0)&amp;":$AF$"&amp;MATCH($B33,Roles!$A:$A,0)),1,FALSE))=FALSE,IF(SquadExport!AJ33&lt;10,1,IF(SquadExport!AJ33&lt;15,2,IF(SquadExport!AJ33&lt;=20,3,""))),0),"")</f>
        <v>0</v>
      </c>
      <c r="AH33" s="37">
        <f ca="1">IF($A33&gt;"",IF(ISERROR(HLOOKUP(AH$1,INDIRECT("Roles!$B$"&amp;MATCH($B33,Roles!$A:$A,0)&amp;":$AF$"&amp;MATCH($B33,Roles!$A:$A,0)),1,FALSE))=FALSE,IF(SquadExport!AK33&lt;10,1,IF(SquadExport!AK33&lt;15,2,IF(SquadExport!AK33&lt;=20,3,""))),0),"")</f>
        <v>0</v>
      </c>
      <c r="AI33" s="37">
        <f ca="1">IF($A33&gt;"",IF(ISERROR(HLOOKUP(AI$1,INDIRECT("Roles!$B$"&amp;MATCH($B33,Roles!$A:$A,0)&amp;":$AF$"&amp;MATCH($B33,Roles!$A:$A,0)),1,FALSE))=FALSE,IF(SquadExport!AL33&lt;10,1,IF(SquadExport!AL33&lt;15,2,IF(SquadExport!AL33&lt;=20,3,""))),0),"")</f>
        <v>0</v>
      </c>
      <c r="AJ33" s="37">
        <f ca="1">IF($A33&gt;"",IF(ISERROR(HLOOKUP(AJ$1,INDIRECT("Roles!$B$"&amp;MATCH($B33,Roles!$A:$A,0)&amp;":$AF$"&amp;MATCH($B33,Roles!$A:$A,0)),1,FALSE))=FALSE,IF(SquadExport!AM33&lt;10,1,IF(SquadExport!AM33&lt;15,2,IF(SquadExport!AM33&lt;=20,3,""))),0),"")</f>
        <v>0</v>
      </c>
      <c r="AK33" s="37">
        <f ca="1">IF($A33&gt;"",IF(ISERROR(HLOOKUP(AK$1,INDIRECT("Roles!$B$"&amp;MATCH($B33,Roles!$A:$A,0)&amp;":$AF$"&amp;MATCH($B33,Roles!$A:$A,0)),1,FALSE))=FALSE,IF(SquadExport!AN33&lt;10,1,IF(SquadExport!AN33&lt;15,2,IF(SquadExport!AN33&lt;=20,3,""))),0),"")</f>
        <v>0</v>
      </c>
      <c r="AL33" s="37">
        <f ca="1">IF($A33&gt;"",IF(ISERROR(HLOOKUP(AL$1,INDIRECT("Roles!$B$"&amp;MATCH($B33,Roles!$A:$A,0)&amp;":$AF$"&amp;MATCH($B33,Roles!$A:$A,0)),1,FALSE))=FALSE,IF(SquadExport!AO33&lt;10,1,IF(SquadExport!AO33&lt;15,2,IF(SquadExport!AO33&lt;=20,3,""))),0),"")</f>
        <v>0</v>
      </c>
      <c r="AM33" s="37">
        <f ca="1">IF($A33&gt;"",IF(ISERROR(HLOOKUP(AM$1,INDIRECT("Roles!$B$"&amp;MATCH($B33,Roles!$A:$A,0)&amp;":$AF$"&amp;MATCH($B33,Roles!$A:$A,0)),1,FALSE))=FALSE,IF(SquadExport!AP33&lt;10,1,IF(SquadExport!AP33&lt;15,2,IF(SquadExport!AP33&lt;=20,3,""))),0),"")</f>
        <v>0</v>
      </c>
      <c r="AN33" s="37">
        <f ca="1">IF($A33&gt;"",IF(ISERROR(HLOOKUP(AN$1,INDIRECT("Roles!$B$"&amp;MATCH($B33,Roles!$A:$A,0)&amp;":$AF$"&amp;MATCH($B33,Roles!$A:$A,0)),1,FALSE))=FALSE,IF(SquadExport!AQ33&lt;10,1,IF(SquadExport!AQ33&lt;15,2,IF(SquadExport!AQ33&lt;=20,3,""))),0),"")</f>
        <v>0</v>
      </c>
      <c r="AO33" s="37">
        <f ca="1">IF($A33&gt;"",IF(ISERROR(HLOOKUP(AO$1,INDIRECT("Roles!$B$"&amp;MATCH($B33,Roles!$A:$A,0)&amp;":$AF$"&amp;MATCH($B33,Roles!$A:$A,0)),1,FALSE))=FALSE,IF(SquadExport!AR33&lt;10,1,IF(SquadExport!AR33&lt;15,2,IF(SquadExport!AR33&lt;=20,3,""))),0),"")</f>
        <v>0</v>
      </c>
      <c r="AP33" s="37">
        <f ca="1">IF($A33&gt;"",IF(ISERROR(HLOOKUP(AP$1,INDIRECT("Roles!$B$"&amp;MATCH($B33,Roles!$A:$A,0)&amp;":$AF$"&amp;MATCH($B33,Roles!$A:$A,0)),1,FALSE))=FALSE,IF(SquadExport!AS33&lt;10,1,IF(SquadExport!AS33&lt;15,2,IF(SquadExport!AS33&lt;=20,3,""))),0),"")</f>
        <v>0</v>
      </c>
      <c r="AQ33" s="37">
        <f ca="1">IF($A33&gt;"",IF(ISERROR(HLOOKUP(AQ$1,INDIRECT("Roles!$B$"&amp;MATCH($B33,Roles!$A:$A,0)&amp;":$AF$"&amp;MATCH($B33,Roles!$A:$A,0)),1,FALSE))=FALSE,IF(SquadExport!AT33&lt;10,1,IF(SquadExport!AT33&lt;15,2,IF(SquadExport!AT33&lt;=20,3,""))),0),"")</f>
        <v>0</v>
      </c>
      <c r="AR33" s="37">
        <f ca="1">IF($A33&gt;"",IF(ISERROR(HLOOKUP(AR$1,INDIRECT("Roles!$B$"&amp;MATCH($B33,Roles!$A:$A,0)&amp;":$AF$"&amp;MATCH($B33,Roles!$A:$A,0)),1,FALSE))=FALSE,IF(SquadExport!AU33&lt;10,1,IF(SquadExport!AU33&lt;15,2,IF(SquadExport!AU33&lt;=20,3,""))),0),"")</f>
        <v>0</v>
      </c>
      <c r="AS33" s="37">
        <f ca="1">IF($A33&gt;"",IF(ISERROR(HLOOKUP(AS$1,INDIRECT("Roles!$B$"&amp;MATCH($B33,Roles!$A:$A,0)&amp;":$AF$"&amp;MATCH($B33,Roles!$A:$A,0)),1,FALSE))=FALSE,IF(SquadExport!AV33&lt;10,1,IF(SquadExport!AV33&lt;15,2,IF(SquadExport!AV33&lt;=20,3,""))),0),"")</f>
        <v>0</v>
      </c>
      <c r="AT33" s="37">
        <f ca="1">IF($A33&gt;"",IF(ISERROR(HLOOKUP(AT$1,INDIRECT("Roles!$B$"&amp;MATCH($B33,Roles!$A:$A,0)&amp;":$AF$"&amp;MATCH($B33,Roles!$A:$A,0)),1,FALSE))=FALSE,IF(SquadExport!AW33&lt;10,1,IF(SquadExport!AW33&lt;15,2,IF(SquadExport!AW33&lt;=20,3,""))),0),"")</f>
        <v>0</v>
      </c>
      <c r="AU33" s="37">
        <f ca="1">IF($A33&gt;"",IF(ISERROR(HLOOKUP(AU$1,INDIRECT("Roles!$B$"&amp;MATCH($B33,Roles!$A:$A,0)&amp;":$AF$"&amp;MATCH($B33,Roles!$A:$A,0)),1,FALSE))=FALSE,IF(SquadExport!AX33&lt;10,1,IF(SquadExport!AX33&lt;15,2,IF(SquadExport!AX33&lt;=20,3,""))),0),"")</f>
        <v>0</v>
      </c>
      <c r="AV33" s="37">
        <f ca="1">IF($A33&gt;"",IF(ISERROR(HLOOKUP(AV$1,INDIRECT("Roles!$B$"&amp;MATCH($B33,Roles!$A:$A,0)&amp;":$AF$"&amp;MATCH($B33,Roles!$A:$A,0)),1,FALSE))=FALSE,IF(SquadExport!AY33&lt;10,1,IF(SquadExport!AY33&lt;15,2,IF(SquadExport!AY33&lt;=20,3,""))),0),"")</f>
        <v>0</v>
      </c>
      <c r="AW33" s="37">
        <f ca="1">IF($A33&gt;"",IF(ISERROR(HLOOKUP(AW$1,INDIRECT("Roles!$B$"&amp;MATCH($B33,Roles!$A:$A,0)&amp;":$AF$"&amp;MATCH($B33,Roles!$A:$A,0)),1,FALSE))=FALSE,IF(SquadExport!AZ33&lt;10,1,IF(SquadExport!AZ33&lt;15,2,IF(SquadExport!AZ33&lt;=20,3,""))),0),"")</f>
        <v>0</v>
      </c>
      <c r="AX33" s="37">
        <f ca="1">IF($A33&gt;"",IF(ISERROR(HLOOKUP(AX$1,INDIRECT("Roles!$B$"&amp;MATCH($B33,Roles!$A:$A,0)&amp;":$AF$"&amp;MATCH($B33,Roles!$A:$A,0)),1,FALSE))=FALSE,IF(SquadExport!BA33&lt;10,1,IF(SquadExport!BA33&lt;15,2,IF(SquadExport!BA33&lt;=20,3,""))),0),"")</f>
        <v>0</v>
      </c>
      <c r="AY33" s="30" t="str" cm="1">
        <f t="array" aca="1" ref="AY33:CS33" ca="1">IF($D33:$AX33=1,D$1:AX$1,"")</f>
        <v/>
      </c>
      <c r="AZ33" s="30" t="str">
        <f ca="1"/>
        <v/>
      </c>
      <c r="BA33" s="30" t="str">
        <f ca="1"/>
        <v/>
      </c>
      <c r="BB33" s="30" t="str">
        <f ca="1"/>
        <v/>
      </c>
      <c r="BC33" s="30" t="str">
        <f ca="1"/>
        <v/>
      </c>
      <c r="BD33" s="30" t="str">
        <f ca="1"/>
        <v/>
      </c>
      <c r="BE33" s="30" t="str">
        <f ca="1"/>
        <v/>
      </c>
      <c r="BF33" s="30" t="str">
        <f ca="1"/>
        <v/>
      </c>
      <c r="BG33" s="30" t="str">
        <f ca="1"/>
        <v/>
      </c>
      <c r="BH33" s="30" t="str">
        <f ca="1"/>
        <v/>
      </c>
      <c r="BI33" s="30" t="str">
        <f ca="1"/>
        <v/>
      </c>
      <c r="BJ33" s="30" t="str">
        <f ca="1"/>
        <v/>
      </c>
      <c r="BK33" s="30" t="str">
        <f ca="1"/>
        <v/>
      </c>
      <c r="BL33" s="30" t="str">
        <f ca="1"/>
        <v/>
      </c>
      <c r="BM33" s="30" t="str">
        <f ca="1"/>
        <v/>
      </c>
      <c r="BN33" s="30" t="str">
        <f ca="1"/>
        <v/>
      </c>
      <c r="BO33" s="30" t="str">
        <f ca="1"/>
        <v/>
      </c>
      <c r="BP33" s="30" t="str">
        <f ca="1"/>
        <v>Cmp</v>
      </c>
      <c r="BQ33" s="30" t="str">
        <f ca="1"/>
        <v/>
      </c>
      <c r="BR33" s="30" t="str">
        <f ca="1"/>
        <v>Dec</v>
      </c>
      <c r="BS33" s="30" t="str">
        <f ca="1"/>
        <v/>
      </c>
      <c r="BT33" s="30" t="str">
        <f ca="1"/>
        <v/>
      </c>
      <c r="BU33" s="30" t="str">
        <f ca="1"/>
        <v/>
      </c>
      <c r="BV33" s="30" t="str">
        <f ca="1"/>
        <v/>
      </c>
      <c r="BW33" s="30" t="str">
        <f ca="1"/>
        <v/>
      </c>
      <c r="BX33" s="30" t="str">
        <f ca="1"/>
        <v/>
      </c>
      <c r="BY33" s="30" t="str">
        <f ca="1"/>
        <v/>
      </c>
      <c r="BZ33" s="30" t="str">
        <f ca="1"/>
        <v/>
      </c>
      <c r="CA33" s="30" t="str">
        <f ca="1"/>
        <v/>
      </c>
      <c r="CB33" s="30" t="str">
        <f ca="1"/>
        <v/>
      </c>
      <c r="CC33" s="30" t="str">
        <f ca="1"/>
        <v/>
      </c>
      <c r="CD33" s="30" t="str">
        <f ca="1"/>
        <v/>
      </c>
      <c r="CE33" s="30" t="str">
        <f ca="1"/>
        <v/>
      </c>
      <c r="CF33" s="30" t="str">
        <f ca="1"/>
        <v/>
      </c>
      <c r="CG33" s="30" t="str">
        <f ca="1"/>
        <v/>
      </c>
      <c r="CH33" s="30" t="str">
        <f ca="1"/>
        <v/>
      </c>
      <c r="CI33" s="30" t="str">
        <f ca="1"/>
        <v/>
      </c>
      <c r="CJ33" s="30" t="str">
        <f ca="1"/>
        <v/>
      </c>
      <c r="CK33" s="30" t="str">
        <f ca="1"/>
        <v/>
      </c>
      <c r="CL33" s="30" t="str">
        <f ca="1"/>
        <v/>
      </c>
      <c r="CM33" s="30" t="str">
        <f ca="1"/>
        <v/>
      </c>
      <c r="CN33" s="30" t="str">
        <f ca="1"/>
        <v/>
      </c>
      <c r="CO33" s="30" t="str">
        <f ca="1"/>
        <v/>
      </c>
      <c r="CP33" s="30" t="str">
        <f ca="1"/>
        <v/>
      </c>
      <c r="CQ33" s="30" t="str">
        <f ca="1"/>
        <v/>
      </c>
      <c r="CR33" s="30" t="str">
        <f ca="1"/>
        <v/>
      </c>
      <c r="CS33" s="30" t="str">
        <f ca="1"/>
        <v/>
      </c>
      <c r="CT33" s="31" cm="1">
        <f t="array" aca="1" ref="CT33" ca="1">SUMPRODUCT(COUNTIF($AY33:$CS33,Training!$C$3:$E$3))</f>
        <v>0</v>
      </c>
      <c r="CU33" s="31" cm="1">
        <f t="array" aca="1" ref="CU33" ca="1">SUMPRODUCT(COUNTIF($AY33:$CS33,Training!$C$4:$E$4))</f>
        <v>1</v>
      </c>
      <c r="CV33" s="31" cm="1">
        <f t="array" aca="1" ref="CV33" ca="1">SUMPRODUCT(COUNTIF($AY33:$CS33,Training!$C$5:$E$5))</f>
        <v>1</v>
      </c>
      <c r="CW33" s="31" cm="1">
        <f t="array" aca="1" ref="CW33" ca="1">SUMPRODUCT(COUNTIF($AY33:$CS33,Training!$C$6:$E$6))</f>
        <v>2</v>
      </c>
      <c r="CX33" s="31" cm="1">
        <f t="array" aca="1" ref="CX33" ca="1">SUMPRODUCT(COUNTIF($AY33:$CS33,Training!$C$7:$E$7))</f>
        <v>0</v>
      </c>
      <c r="CY33" s="31" cm="1">
        <f t="array" aca="1" ref="CY33" ca="1">SUMPRODUCT(COUNTIF($AY33:$CS33,Training!$C$8:$E$8))</f>
        <v>0</v>
      </c>
      <c r="CZ33" s="31" cm="1">
        <f t="array" aca="1" ref="CZ33" ca="1">SUMPRODUCT(COUNTIF($AY33:$CS33,Training!$C$9:$E$9))</f>
        <v>0</v>
      </c>
      <c r="DA33" s="31" cm="1">
        <f t="array" aca="1" ref="DA33" ca="1">SUMPRODUCT(COUNTIF($AY33:$CS33,Training!$C$10:$E$10))</f>
        <v>0</v>
      </c>
      <c r="DB33" s="31" cm="1">
        <f t="array" aca="1" ref="DB33" ca="1">SUMPRODUCT(COUNTIF($AY33:$CS33,Training!$C$11:$E$11))</f>
        <v>0</v>
      </c>
      <c r="DC33" s="31" cm="1">
        <f t="array" aca="1" ref="DC33" ca="1">SUMPRODUCT(COUNTIF($AY33:$CS33,Training!$C$2:$E$2))</f>
        <v>0</v>
      </c>
      <c r="DD33" s="31" cm="1">
        <f t="array" aca="1" ref="DD33" ca="1">SUMPRODUCT(COUNTIF($AY33:$CS33,Training!#REF!))</f>
        <v>0</v>
      </c>
      <c r="DE33" s="31" cm="1">
        <f t="array" aca="1" ref="DE33" ca="1">SUMPRODUCT(COUNTIF($AY33:$CS33,Training!$C$12:$E$12))</f>
        <v>0</v>
      </c>
      <c r="DF33" s="31" cm="1">
        <f t="array" aca="1" ref="DF33" ca="1">SUMPRODUCT(COUNTIF($AY33:$CS33,Training!$C$13:$E$13))</f>
        <v>1</v>
      </c>
      <c r="DG33" s="31" cm="1">
        <f t="array" aca="1" ref="DG33" ca="1">SUMPRODUCT(COUNTIF($AY33:$CS33,Training!$C$14:$E$14))</f>
        <v>1</v>
      </c>
      <c r="DH33" s="31" cm="1">
        <f t="array" aca="1" ref="DH33" ca="1">SUMPRODUCT(COUNTIF($AY33:$CS33,Training!$C$15:$E$15))</f>
        <v>0</v>
      </c>
      <c r="DI33" s="31" cm="1">
        <f t="array" aca="1" ref="DI33" ca="1">SUMPRODUCT(COUNTIF($AY33:$CS33,Training!$C$16:$E$16))</f>
        <v>0</v>
      </c>
      <c r="DJ33" s="30" t="str" cm="1">
        <f t="array" aca="1" ref="DJ33" ca="1">IF(COUNTIF(D33:AX33,1)=0,IF($D33:$AX33=2,D$1:AX$1,""),"")</f>
        <v/>
      </c>
      <c r="FE33" s="31" cm="1">
        <f t="array" aca="1" ref="FE33" ca="1">SUMPRODUCT(COUNTIF($DJ33:$FD33,Training!$C$3:$E$3))</f>
        <v>0</v>
      </c>
      <c r="FF33" s="31" cm="1">
        <f t="array" aca="1" ref="FF33" ca="1">SUMPRODUCT(COUNTIF($DJ33:$FD33,Training!$C$4:$E$4))</f>
        <v>0</v>
      </c>
      <c r="FG33" s="31" cm="1">
        <f t="array" aca="1" ref="FG33" ca="1">SUMPRODUCT(COUNTIF($DJ33:$FD33,Training!$C$5:$E$5))</f>
        <v>0</v>
      </c>
      <c r="FH33" s="31" cm="1">
        <f t="array" aca="1" ref="FH33" ca="1">SUMPRODUCT(COUNTIF($DJ33:$FD33,Training!$C$6:$E$6))</f>
        <v>0</v>
      </c>
      <c r="FI33" s="31" cm="1">
        <f t="array" aca="1" ref="FI33" ca="1">SUMPRODUCT(COUNTIF($DJ33:$FD33,Training!$C$7:$E$7))</f>
        <v>0</v>
      </c>
      <c r="FJ33" s="31" cm="1">
        <f t="array" aca="1" ref="FJ33" ca="1">SUMPRODUCT(COUNTIF($DJ33:$FD33,Training!$C$8:$E$8))</f>
        <v>0</v>
      </c>
      <c r="FK33" s="31" cm="1">
        <f t="array" aca="1" ref="FK33" ca="1">SUMPRODUCT(COUNTIF($DJ33:$FD33,Training!$C$9:$E$9))</f>
        <v>0</v>
      </c>
      <c r="FL33" s="31" cm="1">
        <f t="array" aca="1" ref="FL33" ca="1">SUMPRODUCT(COUNTIF($DJ33:$FD33,Training!$C$10:$E$10))</f>
        <v>0</v>
      </c>
      <c r="FM33" s="31" cm="1">
        <f t="array" aca="1" ref="FM33" ca="1">SUMPRODUCT(COUNTIF($DJ33:$FD33,Training!$C$11:$E$11))</f>
        <v>0</v>
      </c>
      <c r="FN33" s="31" cm="1">
        <f t="array" aca="1" ref="FN33" ca="1">SUMPRODUCT(COUNTIF($DJ33:$FD33,Training!$C$2:$E$2))</f>
        <v>0</v>
      </c>
      <c r="FO33" s="31" cm="1">
        <f t="array" aca="1" ref="FO33" ca="1">SUMPRODUCT(COUNTIF($DJ33:$FD33,Training!#REF!))</f>
        <v>0</v>
      </c>
      <c r="FP33" s="31" cm="1">
        <f t="array" aca="1" ref="FP33" ca="1">SUMPRODUCT(COUNTIF($DJ33:$FD33,Training!$C$12:$E$12))</f>
        <v>0</v>
      </c>
      <c r="FQ33" s="31" cm="1">
        <f t="array" aca="1" ref="FQ33" ca="1">SUMPRODUCT(COUNTIF($DJ33:$FD33,Training!$C$13:$E$13))</f>
        <v>0</v>
      </c>
      <c r="FR33" s="31" cm="1">
        <f t="array" aca="1" ref="FR33" ca="1">SUMPRODUCT(COUNTIF($DJ33:$FD33,Training!$C$14:$E$14))</f>
        <v>0</v>
      </c>
      <c r="FS33" s="31" cm="1">
        <f t="array" aca="1" ref="FS33" ca="1">SUMPRODUCT(COUNTIF($DJ33:$FD33,Training!$C$15:$E$15))</f>
        <v>0</v>
      </c>
      <c r="FT33" s="31" cm="1">
        <f t="array" aca="1" ref="FT33" ca="1">SUMPRODUCT(COUNTIF($DJ33:$FD33,Training!$C$16:$E$16))</f>
        <v>0</v>
      </c>
    </row>
    <row r="34" spans="1:176" x14ac:dyDescent="0.25">
      <c r="A34" s="32" t="str">
        <f>IF(WeightedParse!A34&gt;"",WeightedParse!A34,"")</f>
        <v>Francely Lomboto</v>
      </c>
      <c r="B34" s="49" t="str">
        <f>IF('Weighted Summary'!A34&gt;"",'Weighted Summary'!F34,"")</f>
        <v>P</v>
      </c>
      <c r="C34" s="39" t="str">
        <f t="shared" ca="1" si="0"/>
        <v>Attacking Movement</v>
      </c>
      <c r="D34" s="37">
        <f ca="1">IF($A34&gt;"",IF(ISERROR(HLOOKUP(D$1,INDIRECT("Roles!$B$"&amp;MATCH($B34,Roles!$A:$A,0)&amp;":$AF$"&amp;MATCH($B34,Roles!$A:$A,0)),1,FALSE))=FALSE,IF(SquadExport!G34&lt;10,1,IF(SquadExport!G34&lt;15,2,IF(SquadExport!G34&lt;=20,3,""))),0),"")</f>
        <v>0</v>
      </c>
      <c r="E34" s="37">
        <f ca="1">IF($A34&gt;"",IF(ISERROR(HLOOKUP(E$1,INDIRECT("Roles!$B$"&amp;MATCH($B34,Roles!$A:$A,0)&amp;":$AF$"&amp;MATCH($B34,Roles!$A:$A,0)),1,FALSE))=FALSE,IF(SquadExport!H34&lt;10,1,IF(SquadExport!H34&lt;15,2,IF(SquadExport!H34&lt;=20,3,""))),0),"")</f>
        <v>0</v>
      </c>
      <c r="F34" s="37">
        <f ca="1">IF($A34&gt;"",IF(ISERROR(HLOOKUP(F$1,INDIRECT("Roles!$B$"&amp;MATCH($B34,Roles!$A:$A,0)&amp;":$AF$"&amp;MATCH($B34,Roles!$A:$A,0)),1,FALSE))=FALSE,IF(SquadExport!I34&lt;10,1,IF(SquadExport!I34&lt;15,2,IF(SquadExport!I34&lt;=20,3,""))),0),"")</f>
        <v>0</v>
      </c>
      <c r="G34" s="37">
        <f ca="1">IF($A34&gt;"",IF(ISERROR(HLOOKUP(G$1,INDIRECT("Roles!$B$"&amp;MATCH($B34,Roles!$A:$A,0)&amp;":$AF$"&amp;MATCH($B34,Roles!$A:$A,0)),1,FALSE))=FALSE,IF(SquadExport!J34&lt;10,1,IF(SquadExport!J34&lt;15,2,IF(SquadExport!J34&lt;=20,3,""))),0),"")</f>
        <v>2</v>
      </c>
      <c r="H34" s="37">
        <f ca="1">IF($A34&gt;"",IF(ISERROR(HLOOKUP(H$1,INDIRECT("Roles!$B$"&amp;MATCH($B34,Roles!$A:$A,0)&amp;":$AF$"&amp;MATCH($B34,Roles!$A:$A,0)),1,FALSE))=FALSE,IF(SquadExport!K34&lt;10,1,IF(SquadExport!K34&lt;15,2,IF(SquadExport!K34&lt;=20,3,""))),0),"")</f>
        <v>2</v>
      </c>
      <c r="I34" s="37">
        <f ca="1">IF($A34&gt;"",IF(ISERROR(HLOOKUP(I$1,INDIRECT("Roles!$B$"&amp;MATCH($B34,Roles!$A:$A,0)&amp;":$AF$"&amp;MATCH($B34,Roles!$A:$A,0)),1,FALSE))=FALSE,IF(SquadExport!L34&lt;10,1,IF(SquadExport!L34&lt;15,2,IF(SquadExport!L34&lt;=20,3,""))),0),"")</f>
        <v>0</v>
      </c>
      <c r="J34" s="37">
        <f ca="1">IF($A34&gt;"",IF(ISERROR(HLOOKUP(J$1,INDIRECT("Roles!$B$"&amp;MATCH($B34,Roles!$A:$A,0)&amp;":$AF$"&amp;MATCH($B34,Roles!$A:$A,0)),1,FALSE))=FALSE,IF(SquadExport!M34&lt;10,1,IF(SquadExport!M34&lt;15,2,IF(SquadExport!M34&lt;=20,3,""))),0),"")</f>
        <v>2</v>
      </c>
      <c r="K34" s="37">
        <f ca="1">IF($A34&gt;"",IF(ISERROR(HLOOKUP(K$1,INDIRECT("Roles!$B$"&amp;MATCH($B34,Roles!$A:$A,0)&amp;":$AF$"&amp;MATCH($B34,Roles!$A:$A,0)),1,FALSE))=FALSE,IF(SquadExport!N34&lt;10,1,IF(SquadExport!N34&lt;15,2,IF(SquadExport!N34&lt;=20,3,""))),0),"")</f>
        <v>0</v>
      </c>
      <c r="L34" s="37">
        <f ca="1">IF($A34&gt;"",IF(ISERROR(HLOOKUP(L$1,INDIRECT("Roles!$B$"&amp;MATCH($B34,Roles!$A:$A,0)&amp;":$AF$"&amp;MATCH($B34,Roles!$A:$A,0)),1,FALSE))=FALSE,IF(SquadExport!O34&lt;10,1,IF(SquadExport!O34&lt;15,2,IF(SquadExport!O34&lt;=20,3,""))),0),"")</f>
        <v>0</v>
      </c>
      <c r="M34" s="37">
        <f ca="1">IF($A34&gt;"",IF(ISERROR(HLOOKUP(M$1,INDIRECT("Roles!$B$"&amp;MATCH($B34,Roles!$A:$A,0)&amp;":$AF$"&amp;MATCH($B34,Roles!$A:$A,0)),1,FALSE))=FALSE,IF(SquadExport!P34&lt;10,1,IF(SquadExport!P34&lt;15,2,IF(SquadExport!P34&lt;=20,3,""))),0),"")</f>
        <v>0</v>
      </c>
      <c r="N34" s="37">
        <f ca="1">IF($A34&gt;"",IF(ISERROR(HLOOKUP(N$1,INDIRECT("Roles!$B$"&amp;MATCH($B34,Roles!$A:$A,0)&amp;":$AF$"&amp;MATCH($B34,Roles!$A:$A,0)),1,FALSE))=FALSE,IF(SquadExport!Q34&lt;10,1,IF(SquadExport!Q34&lt;15,2,IF(SquadExport!Q34&lt;=20,3,""))),0),"")</f>
        <v>0</v>
      </c>
      <c r="O34" s="37">
        <f ca="1">IF($A34&gt;"",IF(ISERROR(HLOOKUP(O$1,INDIRECT("Roles!$B$"&amp;MATCH($B34,Roles!$A:$A,0)&amp;":$AF$"&amp;MATCH($B34,Roles!$A:$A,0)),1,FALSE))=FALSE,IF(SquadExport!R34&lt;10,1,IF(SquadExport!R34&lt;15,2,IF(SquadExport!R34&lt;=20,3,""))),0),"")</f>
        <v>0</v>
      </c>
      <c r="P34" s="37">
        <f ca="1">IF($A34&gt;"",IF(ISERROR(HLOOKUP(P$1,INDIRECT("Roles!$B$"&amp;MATCH($B34,Roles!$A:$A,0)&amp;":$AF$"&amp;MATCH($B34,Roles!$A:$A,0)),1,FALSE))=FALSE,IF(SquadExport!S34&lt;10,1,IF(SquadExport!S34&lt;15,2,IF(SquadExport!S34&lt;=20,3,""))),0),"")</f>
        <v>0</v>
      </c>
      <c r="Q34" s="37">
        <f ca="1">IF($A34&gt;"",IF(ISERROR(HLOOKUP(Q$1,INDIRECT("Roles!$B$"&amp;MATCH($B34,Roles!$A:$A,0)&amp;":$AF$"&amp;MATCH($B34,Roles!$A:$A,0)),1,FALSE))=FALSE,IF(SquadExport!T34&lt;10,1,IF(SquadExport!T34&lt;15,2,IF(SquadExport!T34&lt;=20,3,""))),0),"")</f>
        <v>1</v>
      </c>
      <c r="R34" s="37">
        <f ca="1">IF($A34&gt;"",IF(ISERROR(HLOOKUP(R$1,INDIRECT("Roles!$B$"&amp;MATCH($B34,Roles!$A:$A,0)&amp;":$AF$"&amp;MATCH($B34,Roles!$A:$A,0)),1,FALSE))=FALSE,IF(SquadExport!U34&lt;10,1,IF(SquadExport!U34&lt;15,2,IF(SquadExport!U34&lt;=20,3,""))),0),"")</f>
        <v>0</v>
      </c>
      <c r="S34" s="37">
        <f ca="1">IF($A34&gt;"",IF(ISERROR(HLOOKUP(S$1,INDIRECT("Roles!$B$"&amp;MATCH($B34,Roles!$A:$A,0)&amp;":$AF$"&amp;MATCH($B34,Roles!$A:$A,0)),1,FALSE))=FALSE,IF(SquadExport!V34&lt;10,1,IF(SquadExport!V34&lt;15,2,IF(SquadExport!V34&lt;=20,3,""))),0),"")</f>
        <v>1</v>
      </c>
      <c r="T34" s="37">
        <f ca="1">IF($A34&gt;"",IF(ISERROR(HLOOKUP(T$1,INDIRECT("Roles!$B$"&amp;MATCH($B34,Roles!$A:$A,0)&amp;":$AF$"&amp;MATCH($B34,Roles!$A:$A,0)),1,FALSE))=FALSE,IF(SquadExport!W34&lt;10,1,IF(SquadExport!W34&lt;15,2,IF(SquadExport!W34&lt;=20,3,""))),0),"")</f>
        <v>0</v>
      </c>
      <c r="U34" s="37">
        <f ca="1">IF($A34&gt;"",IF(ISERROR(HLOOKUP(U$1,INDIRECT("Roles!$B$"&amp;MATCH($B34,Roles!$A:$A,0)&amp;":$AF$"&amp;MATCH($B34,Roles!$A:$A,0)),1,FALSE))=FALSE,IF(SquadExport!X34&lt;10,1,IF(SquadExport!X34&lt;15,2,IF(SquadExport!X34&lt;=20,3,""))),0),"")</f>
        <v>1</v>
      </c>
      <c r="V34" s="37">
        <f ca="1">IF($A34&gt;"",IF(ISERROR(HLOOKUP(V$1,INDIRECT("Roles!$B$"&amp;MATCH($B34,Roles!$A:$A,0)&amp;":$AF$"&amp;MATCH($B34,Roles!$A:$A,0)),1,FALSE))=FALSE,IF(SquadExport!Y34&lt;10,1,IF(SquadExport!Y34&lt;15,2,IF(SquadExport!Y34&lt;=20,3,""))),0),"")</f>
        <v>0</v>
      </c>
      <c r="W34" s="37">
        <f ca="1">IF($A34&gt;"",IF(ISERROR(HLOOKUP(W$1,INDIRECT("Roles!$B$"&amp;MATCH($B34,Roles!$A:$A,0)&amp;":$AF$"&amp;MATCH($B34,Roles!$A:$A,0)),1,FALSE))=FALSE,IF(SquadExport!Z34&lt;10,1,IF(SquadExport!Z34&lt;15,2,IF(SquadExport!Z34&lt;=20,3,""))),0),"")</f>
        <v>2</v>
      </c>
      <c r="X34" s="37">
        <f ca="1">IF($A34&gt;"",IF(ISERROR(HLOOKUP(X$1,INDIRECT("Roles!$B$"&amp;MATCH($B34,Roles!$A:$A,0)&amp;":$AF$"&amp;MATCH($B34,Roles!$A:$A,0)),1,FALSE))=FALSE,IF(SquadExport!AA34&lt;10,1,IF(SquadExport!AA34&lt;15,2,IF(SquadExport!AA34&lt;=20,3,""))),0),"")</f>
        <v>0</v>
      </c>
      <c r="Y34" s="37">
        <f ca="1">IF($A34&gt;"",IF(ISERROR(HLOOKUP(Y$1,INDIRECT("Roles!$B$"&amp;MATCH($B34,Roles!$A:$A,0)&amp;":$AF$"&amp;MATCH($B34,Roles!$A:$A,0)),1,FALSE))=FALSE,IF(SquadExport!AB34&lt;10,1,IF(SquadExport!AB34&lt;15,2,IF(SquadExport!AB34&lt;=20,3,""))),0),"")</f>
        <v>0</v>
      </c>
      <c r="Z34" s="37">
        <f ca="1">IF($A34&gt;"",IF(ISERROR(HLOOKUP(Z$1,INDIRECT("Roles!$B$"&amp;MATCH($B34,Roles!$A:$A,0)&amp;":$AF$"&amp;MATCH($B34,Roles!$A:$A,0)),1,FALSE))=FALSE,IF(SquadExport!AC34&lt;10,1,IF(SquadExport!AC34&lt;15,2,IF(SquadExport!AC34&lt;=20,3,""))),0),"")</f>
        <v>0</v>
      </c>
      <c r="AA34" s="37">
        <f ca="1">IF($A34&gt;"",IF(ISERROR(HLOOKUP(AA$1,INDIRECT("Roles!$B$"&amp;MATCH($B34,Roles!$A:$A,0)&amp;":$AF$"&amp;MATCH($B34,Roles!$A:$A,0)),1,FALSE))=FALSE,IF(SquadExport!AD34&lt;10,1,IF(SquadExport!AD34&lt;15,2,IF(SquadExport!AD34&lt;=20,3,""))),0),"")</f>
        <v>2</v>
      </c>
      <c r="AB34" s="37">
        <f ca="1">IF($A34&gt;"",IF(ISERROR(HLOOKUP(AB$1,INDIRECT("Roles!$B$"&amp;MATCH($B34,Roles!$A:$A,0)&amp;":$AF$"&amp;MATCH($B34,Roles!$A:$A,0)),1,FALSE))=FALSE,IF(SquadExport!AE34&lt;10,1,IF(SquadExport!AE34&lt;15,2,IF(SquadExport!AE34&lt;=20,3,""))),0),"")</f>
        <v>0</v>
      </c>
      <c r="AC34" s="37">
        <f ca="1">IF($A34&gt;"",IF(ISERROR(HLOOKUP(AC$1,INDIRECT("Roles!$B$"&amp;MATCH($B34,Roles!$A:$A,0)&amp;":$AF$"&amp;MATCH($B34,Roles!$A:$A,0)),1,FALSE))=FALSE,IF(SquadExport!AF34&lt;10,1,IF(SquadExport!AF34&lt;15,2,IF(SquadExport!AF34&lt;=20,3,""))),0),"")</f>
        <v>0</v>
      </c>
      <c r="AD34" s="37">
        <f ca="1">IF($A34&gt;"",IF(ISERROR(HLOOKUP(AD$1,INDIRECT("Roles!$B$"&amp;MATCH($B34,Roles!$A:$A,0)&amp;":$AF$"&amp;MATCH($B34,Roles!$A:$A,0)),1,FALSE))=FALSE,IF(SquadExport!AG34&lt;10,1,IF(SquadExport!AG34&lt;15,2,IF(SquadExport!AG34&lt;=20,3,""))),0),"")</f>
        <v>0</v>
      </c>
      <c r="AE34" s="37">
        <f ca="1">IF($A34&gt;"",IF(ISERROR(HLOOKUP(AE$1,INDIRECT("Roles!$B$"&amp;MATCH($B34,Roles!$A:$A,0)&amp;":$AF$"&amp;MATCH($B34,Roles!$A:$A,0)),1,FALSE))=FALSE,IF(SquadExport!AH34&lt;10,1,IF(SquadExport!AH34&lt;15,2,IF(SquadExport!AH34&lt;=20,3,""))),0),"")</f>
        <v>0</v>
      </c>
      <c r="AF34" s="37">
        <f ca="1">IF($A34&gt;"",IF(ISERROR(HLOOKUP(AF$1,INDIRECT("Roles!$B$"&amp;MATCH($B34,Roles!$A:$A,0)&amp;":$AF$"&amp;MATCH($B34,Roles!$A:$A,0)),1,FALSE))=FALSE,IF(SquadExport!AI34&lt;10,1,IF(SquadExport!AI34&lt;15,2,IF(SquadExport!AI34&lt;=20,3,""))),0),"")</f>
        <v>2</v>
      </c>
      <c r="AG34" s="37">
        <f ca="1">IF($A34&gt;"",IF(ISERROR(HLOOKUP(AG$1,INDIRECT("Roles!$B$"&amp;MATCH($B34,Roles!$A:$A,0)&amp;":$AF$"&amp;MATCH($B34,Roles!$A:$A,0)),1,FALSE))=FALSE,IF(SquadExport!AJ34&lt;10,1,IF(SquadExport!AJ34&lt;15,2,IF(SquadExport!AJ34&lt;=20,3,""))),0),"")</f>
        <v>0</v>
      </c>
      <c r="AH34" s="37">
        <f ca="1">IF($A34&gt;"",IF(ISERROR(HLOOKUP(AH$1,INDIRECT("Roles!$B$"&amp;MATCH($B34,Roles!$A:$A,0)&amp;":$AF$"&amp;MATCH($B34,Roles!$A:$A,0)),1,FALSE))=FALSE,IF(SquadExport!AK34&lt;10,1,IF(SquadExport!AK34&lt;15,2,IF(SquadExport!AK34&lt;=20,3,""))),0),"")</f>
        <v>0</v>
      </c>
      <c r="AI34" s="37">
        <f ca="1">IF($A34&gt;"",IF(ISERROR(HLOOKUP(AI$1,INDIRECT("Roles!$B$"&amp;MATCH($B34,Roles!$A:$A,0)&amp;":$AF$"&amp;MATCH($B34,Roles!$A:$A,0)),1,FALSE))=FALSE,IF(SquadExport!AL34&lt;10,1,IF(SquadExport!AL34&lt;15,2,IF(SquadExport!AL34&lt;=20,3,""))),0),"")</f>
        <v>0</v>
      </c>
      <c r="AJ34" s="37">
        <f ca="1">IF($A34&gt;"",IF(ISERROR(HLOOKUP(AJ$1,INDIRECT("Roles!$B$"&amp;MATCH($B34,Roles!$A:$A,0)&amp;":$AF$"&amp;MATCH($B34,Roles!$A:$A,0)),1,FALSE))=FALSE,IF(SquadExport!AM34&lt;10,1,IF(SquadExport!AM34&lt;15,2,IF(SquadExport!AM34&lt;=20,3,""))),0),"")</f>
        <v>0</v>
      </c>
      <c r="AK34" s="37">
        <f ca="1">IF($A34&gt;"",IF(ISERROR(HLOOKUP(AK$1,INDIRECT("Roles!$B$"&amp;MATCH($B34,Roles!$A:$A,0)&amp;":$AF$"&amp;MATCH($B34,Roles!$A:$A,0)),1,FALSE))=FALSE,IF(SquadExport!AN34&lt;10,1,IF(SquadExport!AN34&lt;15,2,IF(SquadExport!AN34&lt;=20,3,""))),0),"")</f>
        <v>0</v>
      </c>
      <c r="AL34" s="37">
        <f ca="1">IF($A34&gt;"",IF(ISERROR(HLOOKUP(AL$1,INDIRECT("Roles!$B$"&amp;MATCH($B34,Roles!$A:$A,0)&amp;":$AF$"&amp;MATCH($B34,Roles!$A:$A,0)),1,FALSE))=FALSE,IF(SquadExport!AO34&lt;10,1,IF(SquadExport!AO34&lt;15,2,IF(SquadExport!AO34&lt;=20,3,""))),0),"")</f>
        <v>0</v>
      </c>
      <c r="AM34" s="37">
        <f ca="1">IF($A34&gt;"",IF(ISERROR(HLOOKUP(AM$1,INDIRECT("Roles!$B$"&amp;MATCH($B34,Roles!$A:$A,0)&amp;":$AF$"&amp;MATCH($B34,Roles!$A:$A,0)),1,FALSE))=FALSE,IF(SquadExport!AP34&lt;10,1,IF(SquadExport!AP34&lt;15,2,IF(SquadExport!AP34&lt;=20,3,""))),0),"")</f>
        <v>0</v>
      </c>
      <c r="AN34" s="37">
        <f ca="1">IF($A34&gt;"",IF(ISERROR(HLOOKUP(AN$1,INDIRECT("Roles!$B$"&amp;MATCH($B34,Roles!$A:$A,0)&amp;":$AF$"&amp;MATCH($B34,Roles!$A:$A,0)),1,FALSE))=FALSE,IF(SquadExport!AQ34&lt;10,1,IF(SquadExport!AQ34&lt;15,2,IF(SquadExport!AQ34&lt;=20,3,""))),0),"")</f>
        <v>0</v>
      </c>
      <c r="AO34" s="37">
        <f ca="1">IF($A34&gt;"",IF(ISERROR(HLOOKUP(AO$1,INDIRECT("Roles!$B$"&amp;MATCH($B34,Roles!$A:$A,0)&amp;":$AF$"&amp;MATCH($B34,Roles!$A:$A,0)),1,FALSE))=FALSE,IF(SquadExport!AR34&lt;10,1,IF(SquadExport!AR34&lt;15,2,IF(SquadExport!AR34&lt;=20,3,""))),0),"")</f>
        <v>0</v>
      </c>
      <c r="AP34" s="37">
        <f ca="1">IF($A34&gt;"",IF(ISERROR(HLOOKUP(AP$1,INDIRECT("Roles!$B$"&amp;MATCH($B34,Roles!$A:$A,0)&amp;":$AF$"&amp;MATCH($B34,Roles!$A:$A,0)),1,FALSE))=FALSE,IF(SquadExport!AS34&lt;10,1,IF(SquadExport!AS34&lt;15,2,IF(SquadExport!AS34&lt;=20,3,""))),0),"")</f>
        <v>0</v>
      </c>
      <c r="AQ34" s="37">
        <f ca="1">IF($A34&gt;"",IF(ISERROR(HLOOKUP(AQ$1,INDIRECT("Roles!$B$"&amp;MATCH($B34,Roles!$A:$A,0)&amp;":$AF$"&amp;MATCH($B34,Roles!$A:$A,0)),1,FALSE))=FALSE,IF(SquadExport!AT34&lt;10,1,IF(SquadExport!AT34&lt;15,2,IF(SquadExport!AT34&lt;=20,3,""))),0),"")</f>
        <v>0</v>
      </c>
      <c r="AR34" s="37">
        <f ca="1">IF($A34&gt;"",IF(ISERROR(HLOOKUP(AR$1,INDIRECT("Roles!$B$"&amp;MATCH($B34,Roles!$A:$A,0)&amp;":$AF$"&amp;MATCH($B34,Roles!$A:$A,0)),1,FALSE))=FALSE,IF(SquadExport!AU34&lt;10,1,IF(SquadExport!AU34&lt;15,2,IF(SquadExport!AU34&lt;=20,3,""))),0),"")</f>
        <v>0</v>
      </c>
      <c r="AS34" s="37">
        <f ca="1">IF($A34&gt;"",IF(ISERROR(HLOOKUP(AS$1,INDIRECT("Roles!$B$"&amp;MATCH($B34,Roles!$A:$A,0)&amp;":$AF$"&amp;MATCH($B34,Roles!$A:$A,0)),1,FALSE))=FALSE,IF(SquadExport!AV34&lt;10,1,IF(SquadExport!AV34&lt;15,2,IF(SquadExport!AV34&lt;=20,3,""))),0),"")</f>
        <v>0</v>
      </c>
      <c r="AT34" s="37">
        <f ca="1">IF($A34&gt;"",IF(ISERROR(HLOOKUP(AT$1,INDIRECT("Roles!$B$"&amp;MATCH($B34,Roles!$A:$A,0)&amp;":$AF$"&amp;MATCH($B34,Roles!$A:$A,0)),1,FALSE))=FALSE,IF(SquadExport!AW34&lt;10,1,IF(SquadExport!AW34&lt;15,2,IF(SquadExport!AW34&lt;=20,3,""))),0),"")</f>
        <v>0</v>
      </c>
      <c r="AU34" s="37">
        <f ca="1">IF($A34&gt;"",IF(ISERROR(HLOOKUP(AU$1,INDIRECT("Roles!$B$"&amp;MATCH($B34,Roles!$A:$A,0)&amp;":$AF$"&amp;MATCH($B34,Roles!$A:$A,0)),1,FALSE))=FALSE,IF(SquadExport!AX34&lt;10,1,IF(SquadExport!AX34&lt;15,2,IF(SquadExport!AX34&lt;=20,3,""))),0),"")</f>
        <v>0</v>
      </c>
      <c r="AV34" s="37">
        <f ca="1">IF($A34&gt;"",IF(ISERROR(HLOOKUP(AV$1,INDIRECT("Roles!$B$"&amp;MATCH($B34,Roles!$A:$A,0)&amp;":$AF$"&amp;MATCH($B34,Roles!$A:$A,0)),1,FALSE))=FALSE,IF(SquadExport!AY34&lt;10,1,IF(SquadExport!AY34&lt;15,2,IF(SquadExport!AY34&lt;=20,3,""))),0),"")</f>
        <v>0</v>
      </c>
      <c r="AW34" s="37">
        <f ca="1">IF($A34&gt;"",IF(ISERROR(HLOOKUP(AW$1,INDIRECT("Roles!$B$"&amp;MATCH($B34,Roles!$A:$A,0)&amp;":$AF$"&amp;MATCH($B34,Roles!$A:$A,0)),1,FALSE))=FALSE,IF(SquadExport!AZ34&lt;10,1,IF(SquadExport!AZ34&lt;15,2,IF(SquadExport!AZ34&lt;=20,3,""))),0),"")</f>
        <v>0</v>
      </c>
      <c r="AX34" s="37">
        <f ca="1">IF($A34&gt;"",IF(ISERROR(HLOOKUP(AX$1,INDIRECT("Roles!$B$"&amp;MATCH($B34,Roles!$A:$A,0)&amp;":$AF$"&amp;MATCH($B34,Roles!$A:$A,0)),1,FALSE))=FALSE,IF(SquadExport!BA34&lt;10,1,IF(SquadExport!BA34&lt;15,2,IF(SquadExport!BA34&lt;=20,3,""))),0),"")</f>
        <v>0</v>
      </c>
      <c r="AY34" s="30" t="str" cm="1">
        <f t="array" aca="1" ref="AY34:CS34" ca="1">IF($D34:$AX34=1,D$1:AX$1,"")</f>
        <v/>
      </c>
      <c r="AZ34" s="30" t="str">
        <f ca="1"/>
        <v/>
      </c>
      <c r="BA34" s="30" t="str">
        <f ca="1"/>
        <v/>
      </c>
      <c r="BB34" s="30" t="str">
        <f ca="1"/>
        <v/>
      </c>
      <c r="BC34" s="30" t="str">
        <f ca="1"/>
        <v/>
      </c>
      <c r="BD34" s="30" t="str">
        <f ca="1"/>
        <v/>
      </c>
      <c r="BE34" s="30" t="str">
        <f ca="1"/>
        <v/>
      </c>
      <c r="BF34" s="30" t="str">
        <f ca="1"/>
        <v/>
      </c>
      <c r="BG34" s="30" t="str">
        <f ca="1"/>
        <v/>
      </c>
      <c r="BH34" s="30" t="str">
        <f ca="1"/>
        <v/>
      </c>
      <c r="BI34" s="30" t="str">
        <f ca="1"/>
        <v/>
      </c>
      <c r="BJ34" s="30" t="str">
        <f ca="1"/>
        <v/>
      </c>
      <c r="BK34" s="30" t="str">
        <f ca="1"/>
        <v/>
      </c>
      <c r="BL34" s="30" t="str">
        <f ca="1"/>
        <v>Tec</v>
      </c>
      <c r="BM34" s="30" t="str">
        <f ca="1"/>
        <v/>
      </c>
      <c r="BN34" s="30" t="str">
        <f ca="1"/>
        <v>Ant</v>
      </c>
      <c r="BO34" s="30" t="str">
        <f ca="1"/>
        <v/>
      </c>
      <c r="BP34" s="30" t="str">
        <f ca="1"/>
        <v>Cmp</v>
      </c>
      <c r="BQ34" s="30" t="str">
        <f ca="1"/>
        <v/>
      </c>
      <c r="BR34" s="30" t="str">
        <f ca="1"/>
        <v/>
      </c>
      <c r="BS34" s="30" t="str">
        <f ca="1"/>
        <v/>
      </c>
      <c r="BT34" s="30" t="str">
        <f ca="1"/>
        <v/>
      </c>
      <c r="BU34" s="30" t="str">
        <f ca="1"/>
        <v/>
      </c>
      <c r="BV34" s="30" t="str">
        <f ca="1"/>
        <v/>
      </c>
      <c r="BW34" s="30" t="str">
        <f ca="1"/>
        <v/>
      </c>
      <c r="BX34" s="30" t="str">
        <f ca="1"/>
        <v/>
      </c>
      <c r="BY34" s="30" t="str">
        <f ca="1"/>
        <v/>
      </c>
      <c r="BZ34" s="30" t="str">
        <f ca="1"/>
        <v/>
      </c>
      <c r="CA34" s="30" t="str">
        <f ca="1"/>
        <v/>
      </c>
      <c r="CB34" s="30" t="str">
        <f ca="1"/>
        <v/>
      </c>
      <c r="CC34" s="30" t="str">
        <f ca="1"/>
        <v/>
      </c>
      <c r="CD34" s="30" t="str">
        <f ca="1"/>
        <v/>
      </c>
      <c r="CE34" s="30" t="str">
        <f ca="1"/>
        <v/>
      </c>
      <c r="CF34" s="30" t="str">
        <f ca="1"/>
        <v/>
      </c>
      <c r="CG34" s="30" t="str">
        <f ca="1"/>
        <v/>
      </c>
      <c r="CH34" s="30" t="str">
        <f ca="1"/>
        <v/>
      </c>
      <c r="CI34" s="30" t="str">
        <f ca="1"/>
        <v/>
      </c>
      <c r="CJ34" s="30" t="str">
        <f ca="1"/>
        <v/>
      </c>
      <c r="CK34" s="30" t="str">
        <f ca="1"/>
        <v/>
      </c>
      <c r="CL34" s="30" t="str">
        <f ca="1"/>
        <v/>
      </c>
      <c r="CM34" s="30" t="str">
        <f ca="1"/>
        <v/>
      </c>
      <c r="CN34" s="30" t="str">
        <f ca="1"/>
        <v/>
      </c>
      <c r="CO34" s="30" t="str">
        <f ca="1"/>
        <v/>
      </c>
      <c r="CP34" s="30" t="str">
        <f ca="1"/>
        <v/>
      </c>
      <c r="CQ34" s="30" t="str">
        <f ca="1"/>
        <v/>
      </c>
      <c r="CR34" s="30" t="str">
        <f ca="1"/>
        <v/>
      </c>
      <c r="CS34" s="30" t="str">
        <f ca="1"/>
        <v/>
      </c>
      <c r="CT34" s="31" cm="1">
        <f t="array" aca="1" ref="CT34" ca="1">SUMPRODUCT(COUNTIF($AY34:$CS34,Training!$C$3:$E$3))</f>
        <v>0</v>
      </c>
      <c r="CU34" s="31" cm="1">
        <f t="array" aca="1" ref="CU34" ca="1">SUMPRODUCT(COUNTIF($AY34:$CS34,Training!$C$4:$E$4))</f>
        <v>0</v>
      </c>
      <c r="CV34" s="31" cm="1">
        <f t="array" aca="1" ref="CV34" ca="1">SUMPRODUCT(COUNTIF($AY34:$CS34,Training!$C$5:$E$5))</f>
        <v>1</v>
      </c>
      <c r="CW34" s="31" cm="1">
        <f t="array" aca="1" ref="CW34" ca="1">SUMPRODUCT(COUNTIF($AY34:$CS34,Training!$C$6:$E$6))</f>
        <v>1</v>
      </c>
      <c r="CX34" s="31" cm="1">
        <f t="array" aca="1" ref="CX34" ca="1">SUMPRODUCT(COUNTIF($AY34:$CS34,Training!$C$7:$E$7))</f>
        <v>1</v>
      </c>
      <c r="CY34" s="31" cm="1">
        <f t="array" aca="1" ref="CY34" ca="1">SUMPRODUCT(COUNTIF($AY34:$CS34,Training!$C$8:$E$8))</f>
        <v>1</v>
      </c>
      <c r="CZ34" s="31" cm="1">
        <f t="array" aca="1" ref="CZ34" ca="1">SUMPRODUCT(COUNTIF($AY34:$CS34,Training!$C$9:$E$9))</f>
        <v>1</v>
      </c>
      <c r="DA34" s="31" cm="1">
        <f t="array" aca="1" ref="DA34" ca="1">SUMPRODUCT(COUNTIF($AY34:$CS34,Training!$C$10:$E$10))</f>
        <v>1</v>
      </c>
      <c r="DB34" s="31" cm="1">
        <f t="array" aca="1" ref="DB34" ca="1">SUMPRODUCT(COUNTIF($AY34:$CS34,Training!$C$11:$E$11))</f>
        <v>0</v>
      </c>
      <c r="DC34" s="31" cm="1">
        <f t="array" aca="1" ref="DC34" ca="1">SUMPRODUCT(COUNTIF($AY34:$CS34,Training!$C$2:$E$2))</f>
        <v>0</v>
      </c>
      <c r="DD34" s="31" cm="1">
        <f t="array" aca="1" ref="DD34" ca="1">SUMPRODUCT(COUNTIF($AY34:$CS34,Training!#REF!))</f>
        <v>0</v>
      </c>
      <c r="DE34" s="31" cm="1">
        <f t="array" aca="1" ref="DE34" ca="1">SUMPRODUCT(COUNTIF($AY34:$CS34,Training!$C$12:$E$12))</f>
        <v>1</v>
      </c>
      <c r="DF34" s="31" cm="1">
        <f t="array" aca="1" ref="DF34" ca="1">SUMPRODUCT(COUNTIF($AY34:$CS34,Training!$C$13:$E$13))</f>
        <v>0</v>
      </c>
      <c r="DG34" s="31" cm="1">
        <f t="array" aca="1" ref="DG34" ca="1">SUMPRODUCT(COUNTIF($AY34:$CS34,Training!$C$14:$E$14))</f>
        <v>2</v>
      </c>
      <c r="DH34" s="31" cm="1">
        <f t="array" aca="1" ref="DH34" ca="1">SUMPRODUCT(COUNTIF($AY34:$CS34,Training!$C$15:$E$15))</f>
        <v>0</v>
      </c>
      <c r="DI34" s="31" cm="1">
        <f t="array" aca="1" ref="DI34" ca="1">SUMPRODUCT(COUNTIF($AY34:$CS34,Training!$C$16:$E$16))</f>
        <v>0</v>
      </c>
      <c r="DJ34" s="30" t="str" cm="1">
        <f t="array" aca="1" ref="DJ34" ca="1">IF(COUNTIF(D34:AX34,1)=0,IF($D34:$AX34=2,D$1:AX$1,""),"")</f>
        <v/>
      </c>
      <c r="FE34" s="31" cm="1">
        <f t="array" aca="1" ref="FE34" ca="1">SUMPRODUCT(COUNTIF($DJ34:$FD34,Training!$C$3:$E$3))</f>
        <v>0</v>
      </c>
      <c r="FF34" s="31" cm="1">
        <f t="array" aca="1" ref="FF34" ca="1">SUMPRODUCT(COUNTIF($DJ34:$FD34,Training!$C$4:$E$4))</f>
        <v>0</v>
      </c>
      <c r="FG34" s="31" cm="1">
        <f t="array" aca="1" ref="FG34" ca="1">SUMPRODUCT(COUNTIF($DJ34:$FD34,Training!$C$5:$E$5))</f>
        <v>0</v>
      </c>
      <c r="FH34" s="31" cm="1">
        <f t="array" aca="1" ref="FH34" ca="1">SUMPRODUCT(COUNTIF($DJ34:$FD34,Training!$C$6:$E$6))</f>
        <v>0</v>
      </c>
      <c r="FI34" s="31" cm="1">
        <f t="array" aca="1" ref="FI34" ca="1">SUMPRODUCT(COUNTIF($DJ34:$FD34,Training!$C$7:$E$7))</f>
        <v>0</v>
      </c>
      <c r="FJ34" s="31" cm="1">
        <f t="array" aca="1" ref="FJ34" ca="1">SUMPRODUCT(COUNTIF($DJ34:$FD34,Training!$C$8:$E$8))</f>
        <v>0</v>
      </c>
      <c r="FK34" s="31" cm="1">
        <f t="array" aca="1" ref="FK34" ca="1">SUMPRODUCT(COUNTIF($DJ34:$FD34,Training!$C$9:$E$9))</f>
        <v>0</v>
      </c>
      <c r="FL34" s="31" cm="1">
        <f t="array" aca="1" ref="FL34" ca="1">SUMPRODUCT(COUNTIF($DJ34:$FD34,Training!$C$10:$E$10))</f>
        <v>0</v>
      </c>
      <c r="FM34" s="31" cm="1">
        <f t="array" aca="1" ref="FM34" ca="1">SUMPRODUCT(COUNTIF($DJ34:$FD34,Training!$C$11:$E$11))</f>
        <v>0</v>
      </c>
      <c r="FN34" s="31" cm="1">
        <f t="array" aca="1" ref="FN34" ca="1">SUMPRODUCT(COUNTIF($DJ34:$FD34,Training!$C$2:$E$2))</f>
        <v>0</v>
      </c>
      <c r="FO34" s="31" cm="1">
        <f t="array" aca="1" ref="FO34" ca="1">SUMPRODUCT(COUNTIF($DJ34:$FD34,Training!#REF!))</f>
        <v>0</v>
      </c>
      <c r="FP34" s="31" cm="1">
        <f t="array" aca="1" ref="FP34" ca="1">SUMPRODUCT(COUNTIF($DJ34:$FD34,Training!$C$12:$E$12))</f>
        <v>0</v>
      </c>
      <c r="FQ34" s="31" cm="1">
        <f t="array" aca="1" ref="FQ34" ca="1">SUMPRODUCT(COUNTIF($DJ34:$FD34,Training!$C$13:$E$13))</f>
        <v>0</v>
      </c>
      <c r="FR34" s="31" cm="1">
        <f t="array" aca="1" ref="FR34" ca="1">SUMPRODUCT(COUNTIF($DJ34:$FD34,Training!$C$14:$E$14))</f>
        <v>0</v>
      </c>
      <c r="FS34" s="31" cm="1">
        <f t="array" aca="1" ref="FS34" ca="1">SUMPRODUCT(COUNTIF($DJ34:$FD34,Training!$C$15:$E$15))</f>
        <v>0</v>
      </c>
      <c r="FT34" s="31" cm="1">
        <f t="array" aca="1" ref="FT34" ca="1">SUMPRODUCT(COUNTIF($DJ34:$FD34,Training!$C$16:$E$16))</f>
        <v>0</v>
      </c>
    </row>
    <row r="35" spans="1:176" x14ac:dyDescent="0.25">
      <c r="A35" s="32" t="str">
        <f>IF(WeightedParse!A35&gt;"",WeightedParse!A35,"")</f>
        <v/>
      </c>
      <c r="B35" s="49" t="str">
        <f>IF('Weighted Summary'!A35&gt;"",'Weighted Summary'!F35,"")</f>
        <v/>
      </c>
      <c r="C35" s="39" t="str">
        <f t="shared" si="0"/>
        <v/>
      </c>
      <c r="D35" s="37" t="str">
        <f ca="1">IF($A35&gt;"",IF(ISERROR(HLOOKUP(D$1,INDIRECT("Roles!$B$"&amp;MATCH($B35,Roles!$A:$A,0)&amp;":$AF$"&amp;MATCH($B35,Roles!$A:$A,0)),1,FALSE))=FALSE,IF(SquadExport!G35&lt;10,1,IF(SquadExport!G35&lt;15,2,IF(SquadExport!G35&lt;=20,3,""))),0),"")</f>
        <v/>
      </c>
      <c r="E35" s="37" t="str">
        <f ca="1">IF($A35&gt;"",IF(ISERROR(HLOOKUP(E$1,INDIRECT("Roles!$B$"&amp;MATCH($B35,Roles!$A:$A,0)&amp;":$AF$"&amp;MATCH($B35,Roles!$A:$A,0)),1,FALSE))=FALSE,IF(SquadExport!H35&lt;10,1,IF(SquadExport!H35&lt;15,2,IF(SquadExport!H35&lt;=20,3,""))),0),"")</f>
        <v/>
      </c>
      <c r="F35" s="37" t="str">
        <f ca="1">IF($A35&gt;"",IF(ISERROR(HLOOKUP(F$1,INDIRECT("Roles!$B$"&amp;MATCH($B35,Roles!$A:$A,0)&amp;":$AF$"&amp;MATCH($B35,Roles!$A:$A,0)),1,FALSE))=FALSE,IF(SquadExport!I35&lt;10,1,IF(SquadExport!I35&lt;15,2,IF(SquadExport!I35&lt;=20,3,""))),0),"")</f>
        <v/>
      </c>
      <c r="G35" s="37" t="str">
        <f ca="1">IF($A35&gt;"",IF(ISERROR(HLOOKUP(G$1,INDIRECT("Roles!$B$"&amp;MATCH($B35,Roles!$A:$A,0)&amp;":$AF$"&amp;MATCH($B35,Roles!$A:$A,0)),1,FALSE))=FALSE,IF(SquadExport!J35&lt;10,1,IF(SquadExport!J35&lt;15,2,IF(SquadExport!J35&lt;=20,3,""))),0),"")</f>
        <v/>
      </c>
      <c r="H35" s="37" t="str">
        <f ca="1">IF($A35&gt;"",IF(ISERROR(HLOOKUP(H$1,INDIRECT("Roles!$B$"&amp;MATCH($B35,Roles!$A:$A,0)&amp;":$AF$"&amp;MATCH($B35,Roles!$A:$A,0)),1,FALSE))=FALSE,IF(SquadExport!K35&lt;10,1,IF(SquadExport!K35&lt;15,2,IF(SquadExport!K35&lt;=20,3,""))),0),"")</f>
        <v/>
      </c>
      <c r="I35" s="37" t="str">
        <f ca="1">IF($A35&gt;"",IF(ISERROR(HLOOKUP(I$1,INDIRECT("Roles!$B$"&amp;MATCH($B35,Roles!$A:$A,0)&amp;":$AF$"&amp;MATCH($B35,Roles!$A:$A,0)),1,FALSE))=FALSE,IF(SquadExport!L35&lt;10,1,IF(SquadExport!L35&lt;15,2,IF(SquadExport!L35&lt;=20,3,""))),0),"")</f>
        <v/>
      </c>
      <c r="J35" s="37" t="str">
        <f ca="1">IF($A35&gt;"",IF(ISERROR(HLOOKUP(J$1,INDIRECT("Roles!$B$"&amp;MATCH($B35,Roles!$A:$A,0)&amp;":$AF$"&amp;MATCH($B35,Roles!$A:$A,0)),1,FALSE))=FALSE,IF(SquadExport!M35&lt;10,1,IF(SquadExport!M35&lt;15,2,IF(SquadExport!M35&lt;=20,3,""))),0),"")</f>
        <v/>
      </c>
      <c r="K35" s="37" t="str">
        <f ca="1">IF($A35&gt;"",IF(ISERROR(HLOOKUP(K$1,INDIRECT("Roles!$B$"&amp;MATCH($B35,Roles!$A:$A,0)&amp;":$AF$"&amp;MATCH($B35,Roles!$A:$A,0)),1,FALSE))=FALSE,IF(SquadExport!N35&lt;10,1,IF(SquadExport!N35&lt;15,2,IF(SquadExport!N35&lt;=20,3,""))),0),"")</f>
        <v/>
      </c>
      <c r="L35" s="37" t="str">
        <f ca="1">IF($A35&gt;"",IF(ISERROR(HLOOKUP(L$1,INDIRECT("Roles!$B$"&amp;MATCH($B35,Roles!$A:$A,0)&amp;":$AF$"&amp;MATCH($B35,Roles!$A:$A,0)),1,FALSE))=FALSE,IF(SquadExport!O35&lt;10,1,IF(SquadExport!O35&lt;15,2,IF(SquadExport!O35&lt;=20,3,""))),0),"")</f>
        <v/>
      </c>
      <c r="M35" s="37" t="str">
        <f ca="1">IF($A35&gt;"",IF(ISERROR(HLOOKUP(M$1,INDIRECT("Roles!$B$"&amp;MATCH($B35,Roles!$A:$A,0)&amp;":$AF$"&amp;MATCH($B35,Roles!$A:$A,0)),1,FALSE))=FALSE,IF(SquadExport!P35&lt;10,1,IF(SquadExport!P35&lt;15,2,IF(SquadExport!P35&lt;=20,3,""))),0),"")</f>
        <v/>
      </c>
      <c r="N35" s="37" t="str">
        <f ca="1">IF($A35&gt;"",IF(ISERROR(HLOOKUP(N$1,INDIRECT("Roles!$B$"&amp;MATCH($B35,Roles!$A:$A,0)&amp;":$AF$"&amp;MATCH($B35,Roles!$A:$A,0)),1,FALSE))=FALSE,IF(SquadExport!Q35&lt;10,1,IF(SquadExport!Q35&lt;15,2,IF(SquadExport!Q35&lt;=20,3,""))),0),"")</f>
        <v/>
      </c>
      <c r="O35" s="37" t="str">
        <f ca="1">IF($A35&gt;"",IF(ISERROR(HLOOKUP(O$1,INDIRECT("Roles!$B$"&amp;MATCH($B35,Roles!$A:$A,0)&amp;":$AF$"&amp;MATCH($B35,Roles!$A:$A,0)),1,FALSE))=FALSE,IF(SquadExport!R35&lt;10,1,IF(SquadExport!R35&lt;15,2,IF(SquadExport!R35&lt;=20,3,""))),0),"")</f>
        <v/>
      </c>
      <c r="P35" s="37" t="str">
        <f ca="1">IF($A35&gt;"",IF(ISERROR(HLOOKUP(P$1,INDIRECT("Roles!$B$"&amp;MATCH($B35,Roles!$A:$A,0)&amp;":$AF$"&amp;MATCH($B35,Roles!$A:$A,0)),1,FALSE))=FALSE,IF(SquadExport!S35&lt;10,1,IF(SquadExport!S35&lt;15,2,IF(SquadExport!S35&lt;=20,3,""))),0),"")</f>
        <v/>
      </c>
      <c r="Q35" s="37" t="str">
        <f ca="1">IF($A35&gt;"",IF(ISERROR(HLOOKUP(Q$1,INDIRECT("Roles!$B$"&amp;MATCH($B35,Roles!$A:$A,0)&amp;":$AF$"&amp;MATCH($B35,Roles!$A:$A,0)),1,FALSE))=FALSE,IF(SquadExport!T35&lt;10,1,IF(SquadExport!T35&lt;15,2,IF(SquadExport!T35&lt;=20,3,""))),0),"")</f>
        <v/>
      </c>
      <c r="R35" s="37" t="str">
        <f ca="1">IF($A35&gt;"",IF(ISERROR(HLOOKUP(R$1,INDIRECT("Roles!$B$"&amp;MATCH($B35,Roles!$A:$A,0)&amp;":$AF$"&amp;MATCH($B35,Roles!$A:$A,0)),1,FALSE))=FALSE,IF(SquadExport!U35&lt;10,1,IF(SquadExport!U35&lt;15,2,IF(SquadExport!U35&lt;=20,3,""))),0),"")</f>
        <v/>
      </c>
      <c r="S35" s="37" t="str">
        <f ca="1">IF($A35&gt;"",IF(ISERROR(HLOOKUP(S$1,INDIRECT("Roles!$B$"&amp;MATCH($B35,Roles!$A:$A,0)&amp;":$AF$"&amp;MATCH($B35,Roles!$A:$A,0)),1,FALSE))=FALSE,IF(SquadExport!V35&lt;10,1,IF(SquadExport!V35&lt;15,2,IF(SquadExport!V35&lt;=20,3,""))),0),"")</f>
        <v/>
      </c>
      <c r="T35" s="37" t="str">
        <f ca="1">IF($A35&gt;"",IF(ISERROR(HLOOKUP(T$1,INDIRECT("Roles!$B$"&amp;MATCH($B35,Roles!$A:$A,0)&amp;":$AF$"&amp;MATCH($B35,Roles!$A:$A,0)),1,FALSE))=FALSE,IF(SquadExport!W35&lt;10,1,IF(SquadExport!W35&lt;15,2,IF(SquadExport!W35&lt;=20,3,""))),0),"")</f>
        <v/>
      </c>
      <c r="U35" s="37" t="str">
        <f ca="1">IF($A35&gt;"",IF(ISERROR(HLOOKUP(U$1,INDIRECT("Roles!$B$"&amp;MATCH($B35,Roles!$A:$A,0)&amp;":$AF$"&amp;MATCH($B35,Roles!$A:$A,0)),1,FALSE))=FALSE,IF(SquadExport!X35&lt;10,1,IF(SquadExport!X35&lt;15,2,IF(SquadExport!X35&lt;=20,3,""))),0),"")</f>
        <v/>
      </c>
      <c r="V35" s="37" t="str">
        <f ca="1">IF($A35&gt;"",IF(ISERROR(HLOOKUP(V$1,INDIRECT("Roles!$B$"&amp;MATCH($B35,Roles!$A:$A,0)&amp;":$AF$"&amp;MATCH($B35,Roles!$A:$A,0)),1,FALSE))=FALSE,IF(SquadExport!Y35&lt;10,1,IF(SquadExport!Y35&lt;15,2,IF(SquadExport!Y35&lt;=20,3,""))),0),"")</f>
        <v/>
      </c>
      <c r="W35" s="37" t="str">
        <f ca="1">IF($A35&gt;"",IF(ISERROR(HLOOKUP(W$1,INDIRECT("Roles!$B$"&amp;MATCH($B35,Roles!$A:$A,0)&amp;":$AF$"&amp;MATCH($B35,Roles!$A:$A,0)),1,FALSE))=FALSE,IF(SquadExport!Z35&lt;10,1,IF(SquadExport!Z35&lt;15,2,IF(SquadExport!Z35&lt;=20,3,""))),0),"")</f>
        <v/>
      </c>
      <c r="X35" s="37" t="str">
        <f ca="1">IF($A35&gt;"",IF(ISERROR(HLOOKUP(X$1,INDIRECT("Roles!$B$"&amp;MATCH($B35,Roles!$A:$A,0)&amp;":$AF$"&amp;MATCH($B35,Roles!$A:$A,0)),1,FALSE))=FALSE,IF(SquadExport!AA35&lt;10,1,IF(SquadExport!AA35&lt;15,2,IF(SquadExport!AA35&lt;=20,3,""))),0),"")</f>
        <v/>
      </c>
      <c r="Y35" s="37" t="str">
        <f ca="1">IF($A35&gt;"",IF(ISERROR(HLOOKUP(Y$1,INDIRECT("Roles!$B$"&amp;MATCH($B35,Roles!$A:$A,0)&amp;":$AF$"&amp;MATCH($B35,Roles!$A:$A,0)),1,FALSE))=FALSE,IF(SquadExport!AB35&lt;10,1,IF(SquadExport!AB35&lt;15,2,IF(SquadExport!AB35&lt;=20,3,""))),0),"")</f>
        <v/>
      </c>
      <c r="Z35" s="37" t="str">
        <f ca="1">IF($A35&gt;"",IF(ISERROR(HLOOKUP(Z$1,INDIRECT("Roles!$B$"&amp;MATCH($B35,Roles!$A:$A,0)&amp;":$AF$"&amp;MATCH($B35,Roles!$A:$A,0)),1,FALSE))=FALSE,IF(SquadExport!AC35&lt;10,1,IF(SquadExport!AC35&lt;15,2,IF(SquadExport!AC35&lt;=20,3,""))),0),"")</f>
        <v/>
      </c>
      <c r="AA35" s="37" t="str">
        <f ca="1">IF($A35&gt;"",IF(ISERROR(HLOOKUP(AA$1,INDIRECT("Roles!$B$"&amp;MATCH($B35,Roles!$A:$A,0)&amp;":$AF$"&amp;MATCH($B35,Roles!$A:$A,0)),1,FALSE))=FALSE,IF(SquadExport!AD35&lt;10,1,IF(SquadExport!AD35&lt;15,2,IF(SquadExport!AD35&lt;=20,3,""))),0),"")</f>
        <v/>
      </c>
      <c r="AB35" s="37" t="str">
        <f ca="1">IF($A35&gt;"",IF(ISERROR(HLOOKUP(AB$1,INDIRECT("Roles!$B$"&amp;MATCH($B35,Roles!$A:$A,0)&amp;":$AF$"&amp;MATCH($B35,Roles!$A:$A,0)),1,FALSE))=FALSE,IF(SquadExport!AE35&lt;10,1,IF(SquadExport!AE35&lt;15,2,IF(SquadExport!AE35&lt;=20,3,""))),0),"")</f>
        <v/>
      </c>
      <c r="AC35" s="37" t="str">
        <f ca="1">IF($A35&gt;"",IF(ISERROR(HLOOKUP(AC$1,INDIRECT("Roles!$B$"&amp;MATCH($B35,Roles!$A:$A,0)&amp;":$AF$"&amp;MATCH($B35,Roles!$A:$A,0)),1,FALSE))=FALSE,IF(SquadExport!AF35&lt;10,1,IF(SquadExport!AF35&lt;15,2,IF(SquadExport!AF35&lt;=20,3,""))),0),"")</f>
        <v/>
      </c>
      <c r="AD35" s="37" t="str">
        <f ca="1">IF($A35&gt;"",IF(ISERROR(HLOOKUP(AD$1,INDIRECT("Roles!$B$"&amp;MATCH($B35,Roles!$A:$A,0)&amp;":$AF$"&amp;MATCH($B35,Roles!$A:$A,0)),1,FALSE))=FALSE,IF(SquadExport!AG35&lt;10,1,IF(SquadExport!AG35&lt;15,2,IF(SquadExport!AG35&lt;=20,3,""))),0),"")</f>
        <v/>
      </c>
      <c r="AE35" s="37" t="str">
        <f ca="1">IF($A35&gt;"",IF(ISERROR(HLOOKUP(AE$1,INDIRECT("Roles!$B$"&amp;MATCH($B35,Roles!$A:$A,0)&amp;":$AF$"&amp;MATCH($B35,Roles!$A:$A,0)),1,FALSE))=FALSE,IF(SquadExport!AH35&lt;10,1,IF(SquadExport!AH35&lt;15,2,IF(SquadExport!AH35&lt;=20,3,""))),0),"")</f>
        <v/>
      </c>
      <c r="AF35" s="37" t="str">
        <f ca="1">IF($A35&gt;"",IF(ISERROR(HLOOKUP(AF$1,INDIRECT("Roles!$B$"&amp;MATCH($B35,Roles!$A:$A,0)&amp;":$AF$"&amp;MATCH($B35,Roles!$A:$A,0)),1,FALSE))=FALSE,IF(SquadExport!AI35&lt;10,1,IF(SquadExport!AI35&lt;15,2,IF(SquadExport!AI35&lt;=20,3,""))),0),"")</f>
        <v/>
      </c>
      <c r="AG35" s="37" t="str">
        <f ca="1">IF($A35&gt;"",IF(ISERROR(HLOOKUP(AG$1,INDIRECT("Roles!$B$"&amp;MATCH($B35,Roles!$A:$A,0)&amp;":$AF$"&amp;MATCH($B35,Roles!$A:$A,0)),1,FALSE))=FALSE,IF(SquadExport!AJ35&lt;10,1,IF(SquadExport!AJ35&lt;15,2,IF(SquadExport!AJ35&lt;=20,3,""))),0),"")</f>
        <v/>
      </c>
      <c r="AH35" s="37" t="str">
        <f ca="1">IF($A35&gt;"",IF(ISERROR(HLOOKUP(AH$1,INDIRECT("Roles!$B$"&amp;MATCH($B35,Roles!$A:$A,0)&amp;":$AF$"&amp;MATCH($B35,Roles!$A:$A,0)),1,FALSE))=FALSE,IF(SquadExport!AK35&lt;10,1,IF(SquadExport!AK35&lt;15,2,IF(SquadExport!AK35&lt;=20,3,""))),0),"")</f>
        <v/>
      </c>
      <c r="AI35" s="37" t="str">
        <f ca="1">IF($A35&gt;"",IF(ISERROR(HLOOKUP(AI$1,INDIRECT("Roles!$B$"&amp;MATCH($B35,Roles!$A:$A,0)&amp;":$AF$"&amp;MATCH($B35,Roles!$A:$A,0)),1,FALSE))=FALSE,IF(SquadExport!AL35&lt;10,1,IF(SquadExport!AL35&lt;15,2,IF(SquadExport!AL35&lt;=20,3,""))),0),"")</f>
        <v/>
      </c>
      <c r="AJ35" s="37" t="str">
        <f ca="1">IF($A35&gt;"",IF(ISERROR(HLOOKUP(AJ$1,INDIRECT("Roles!$B$"&amp;MATCH($B35,Roles!$A:$A,0)&amp;":$AF$"&amp;MATCH($B35,Roles!$A:$A,0)),1,FALSE))=FALSE,IF(SquadExport!AM35&lt;10,1,IF(SquadExport!AM35&lt;15,2,IF(SquadExport!AM35&lt;=20,3,""))),0),"")</f>
        <v/>
      </c>
      <c r="AK35" s="37" t="str">
        <f ca="1">IF($A35&gt;"",IF(ISERROR(HLOOKUP(AK$1,INDIRECT("Roles!$B$"&amp;MATCH($B35,Roles!$A:$A,0)&amp;":$AF$"&amp;MATCH($B35,Roles!$A:$A,0)),1,FALSE))=FALSE,IF(SquadExport!AN35&lt;10,1,IF(SquadExport!AN35&lt;15,2,IF(SquadExport!AN35&lt;=20,3,""))),0),"")</f>
        <v/>
      </c>
      <c r="AL35" s="37" t="str">
        <f ca="1">IF($A35&gt;"",IF(ISERROR(HLOOKUP(AL$1,INDIRECT("Roles!$B$"&amp;MATCH($B35,Roles!$A:$A,0)&amp;":$AF$"&amp;MATCH($B35,Roles!$A:$A,0)),1,FALSE))=FALSE,IF(SquadExport!AO35&lt;10,1,IF(SquadExport!AO35&lt;15,2,IF(SquadExport!AO35&lt;=20,3,""))),0),"")</f>
        <v/>
      </c>
      <c r="AM35" s="37" t="str">
        <f ca="1">IF($A35&gt;"",IF(ISERROR(HLOOKUP(AM$1,INDIRECT("Roles!$B$"&amp;MATCH($B35,Roles!$A:$A,0)&amp;":$AF$"&amp;MATCH($B35,Roles!$A:$A,0)),1,FALSE))=FALSE,IF(SquadExport!AP35&lt;10,1,IF(SquadExport!AP35&lt;15,2,IF(SquadExport!AP35&lt;=20,3,""))),0),"")</f>
        <v/>
      </c>
      <c r="AN35" s="37" t="str">
        <f ca="1">IF($A35&gt;"",IF(ISERROR(HLOOKUP(AN$1,INDIRECT("Roles!$B$"&amp;MATCH($B35,Roles!$A:$A,0)&amp;":$AF$"&amp;MATCH($B35,Roles!$A:$A,0)),1,FALSE))=FALSE,IF(SquadExport!AQ35&lt;10,1,IF(SquadExport!AQ35&lt;15,2,IF(SquadExport!AQ35&lt;=20,3,""))),0),"")</f>
        <v/>
      </c>
      <c r="AO35" s="37" t="str">
        <f ca="1">IF($A35&gt;"",IF(ISERROR(HLOOKUP(AO$1,INDIRECT("Roles!$B$"&amp;MATCH($B35,Roles!$A:$A,0)&amp;":$AF$"&amp;MATCH($B35,Roles!$A:$A,0)),1,FALSE))=FALSE,IF(SquadExport!AR35&lt;10,1,IF(SquadExport!AR35&lt;15,2,IF(SquadExport!AR35&lt;=20,3,""))),0),"")</f>
        <v/>
      </c>
      <c r="AP35" s="37" t="str">
        <f ca="1">IF($A35&gt;"",IF(ISERROR(HLOOKUP(AP$1,INDIRECT("Roles!$B$"&amp;MATCH($B35,Roles!$A:$A,0)&amp;":$AF$"&amp;MATCH($B35,Roles!$A:$A,0)),1,FALSE))=FALSE,IF(SquadExport!AS35&lt;10,1,IF(SquadExport!AS35&lt;15,2,IF(SquadExport!AS35&lt;=20,3,""))),0),"")</f>
        <v/>
      </c>
      <c r="AQ35" s="37" t="str">
        <f ca="1">IF($A35&gt;"",IF(ISERROR(HLOOKUP(AQ$1,INDIRECT("Roles!$B$"&amp;MATCH($B35,Roles!$A:$A,0)&amp;":$AF$"&amp;MATCH($B35,Roles!$A:$A,0)),1,FALSE))=FALSE,IF(SquadExport!AT35&lt;10,1,IF(SquadExport!AT35&lt;15,2,IF(SquadExport!AT35&lt;=20,3,""))),0),"")</f>
        <v/>
      </c>
      <c r="AR35" s="37" t="str">
        <f ca="1">IF($A35&gt;"",IF(ISERROR(HLOOKUP(AR$1,INDIRECT("Roles!$B$"&amp;MATCH($B35,Roles!$A:$A,0)&amp;":$AF$"&amp;MATCH($B35,Roles!$A:$A,0)),1,FALSE))=FALSE,IF(SquadExport!AU35&lt;10,1,IF(SquadExport!AU35&lt;15,2,IF(SquadExport!AU35&lt;=20,3,""))),0),"")</f>
        <v/>
      </c>
      <c r="AS35" s="37" t="str">
        <f ca="1">IF($A35&gt;"",IF(ISERROR(HLOOKUP(AS$1,INDIRECT("Roles!$B$"&amp;MATCH($B35,Roles!$A:$A,0)&amp;":$AF$"&amp;MATCH($B35,Roles!$A:$A,0)),1,FALSE))=FALSE,IF(SquadExport!AV35&lt;10,1,IF(SquadExport!AV35&lt;15,2,IF(SquadExport!AV35&lt;=20,3,""))),0),"")</f>
        <v/>
      </c>
      <c r="AT35" s="37" t="str">
        <f ca="1">IF($A35&gt;"",IF(ISERROR(HLOOKUP(AT$1,INDIRECT("Roles!$B$"&amp;MATCH($B35,Roles!$A:$A,0)&amp;":$AF$"&amp;MATCH($B35,Roles!$A:$A,0)),1,FALSE))=FALSE,IF(SquadExport!AW35&lt;10,1,IF(SquadExport!AW35&lt;15,2,IF(SquadExport!AW35&lt;=20,3,""))),0),"")</f>
        <v/>
      </c>
      <c r="AU35" s="37" t="str">
        <f ca="1">IF($A35&gt;"",IF(ISERROR(HLOOKUP(AU$1,INDIRECT("Roles!$B$"&amp;MATCH($B35,Roles!$A:$A,0)&amp;":$AF$"&amp;MATCH($B35,Roles!$A:$A,0)),1,FALSE))=FALSE,IF(SquadExport!AX35&lt;10,1,IF(SquadExport!AX35&lt;15,2,IF(SquadExport!AX35&lt;=20,3,""))),0),"")</f>
        <v/>
      </c>
      <c r="AV35" s="37" t="str">
        <f ca="1">IF($A35&gt;"",IF(ISERROR(HLOOKUP(AV$1,INDIRECT("Roles!$B$"&amp;MATCH($B35,Roles!$A:$A,0)&amp;":$AF$"&amp;MATCH($B35,Roles!$A:$A,0)),1,FALSE))=FALSE,IF(SquadExport!AY35&lt;10,1,IF(SquadExport!AY35&lt;15,2,IF(SquadExport!AY35&lt;=20,3,""))),0),"")</f>
        <v/>
      </c>
      <c r="AW35" s="37" t="str">
        <f ca="1">IF($A35&gt;"",IF(ISERROR(HLOOKUP(AW$1,INDIRECT("Roles!$B$"&amp;MATCH($B35,Roles!$A:$A,0)&amp;":$AF$"&amp;MATCH($B35,Roles!$A:$A,0)),1,FALSE))=FALSE,IF(SquadExport!AZ35&lt;10,1,IF(SquadExport!AZ35&lt;15,2,IF(SquadExport!AZ35&lt;=20,3,""))),0),"")</f>
        <v/>
      </c>
      <c r="AX35" s="37" t="str">
        <f ca="1">IF($A35&gt;"",IF(ISERROR(HLOOKUP(AX$1,INDIRECT("Roles!$B$"&amp;MATCH($B35,Roles!$A:$A,0)&amp;":$AF$"&amp;MATCH($B35,Roles!$A:$A,0)),1,FALSE))=FALSE,IF(SquadExport!BA35&lt;10,1,IF(SquadExport!BA35&lt;15,2,IF(SquadExport!BA35&lt;=20,3,""))),0),"")</f>
        <v/>
      </c>
      <c r="AY35" s="30" t="str" cm="1">
        <f t="array" aca="1" ref="AY35:CS35" ca="1">IF($D35:$AX35=1,D$1:AX$1,"")</f>
        <v/>
      </c>
      <c r="AZ35" s="30" t="str">
        <f ca="1"/>
        <v/>
      </c>
      <c r="BA35" s="30" t="str">
        <f ca="1"/>
        <v/>
      </c>
      <c r="BB35" s="30" t="str">
        <f ca="1"/>
        <v/>
      </c>
      <c r="BC35" s="30" t="str">
        <f ca="1"/>
        <v/>
      </c>
      <c r="BD35" s="30" t="str">
        <f ca="1"/>
        <v/>
      </c>
      <c r="BE35" s="30" t="str">
        <f ca="1"/>
        <v/>
      </c>
      <c r="BF35" s="30" t="str">
        <f ca="1"/>
        <v/>
      </c>
      <c r="BG35" s="30" t="str">
        <f ca="1"/>
        <v/>
      </c>
      <c r="BH35" s="30" t="str">
        <f ca="1"/>
        <v/>
      </c>
      <c r="BI35" s="30" t="str">
        <f ca="1"/>
        <v/>
      </c>
      <c r="BJ35" s="30" t="str">
        <f ca="1"/>
        <v/>
      </c>
      <c r="BK35" s="30" t="str">
        <f ca="1"/>
        <v/>
      </c>
      <c r="BL35" s="30" t="str">
        <f ca="1"/>
        <v/>
      </c>
      <c r="BM35" s="30" t="str">
        <f ca="1"/>
        <v/>
      </c>
      <c r="BN35" s="30" t="str">
        <f ca="1"/>
        <v/>
      </c>
      <c r="BO35" s="30" t="str">
        <f ca="1"/>
        <v/>
      </c>
      <c r="BP35" s="30" t="str">
        <f ca="1"/>
        <v/>
      </c>
      <c r="BQ35" s="30" t="str">
        <f ca="1"/>
        <v/>
      </c>
      <c r="BR35" s="30" t="str">
        <f ca="1"/>
        <v/>
      </c>
      <c r="BS35" s="30" t="str">
        <f ca="1"/>
        <v/>
      </c>
      <c r="BT35" s="30" t="str">
        <f ca="1"/>
        <v/>
      </c>
      <c r="BU35" s="30" t="str">
        <f ca="1"/>
        <v/>
      </c>
      <c r="BV35" s="30" t="str">
        <f ca="1"/>
        <v/>
      </c>
      <c r="BW35" s="30" t="str">
        <f ca="1"/>
        <v/>
      </c>
      <c r="BX35" s="30" t="str">
        <f ca="1"/>
        <v/>
      </c>
      <c r="BY35" s="30" t="str">
        <f ca="1"/>
        <v/>
      </c>
      <c r="BZ35" s="30" t="str">
        <f ca="1"/>
        <v/>
      </c>
      <c r="CA35" s="30" t="str">
        <f ca="1"/>
        <v/>
      </c>
      <c r="CB35" s="30" t="str">
        <f ca="1"/>
        <v/>
      </c>
      <c r="CC35" s="30" t="str">
        <f ca="1"/>
        <v/>
      </c>
      <c r="CD35" s="30" t="str">
        <f ca="1"/>
        <v/>
      </c>
      <c r="CE35" s="30" t="str">
        <f ca="1"/>
        <v/>
      </c>
      <c r="CF35" s="30" t="str">
        <f ca="1"/>
        <v/>
      </c>
      <c r="CG35" s="30" t="str">
        <f ca="1"/>
        <v/>
      </c>
      <c r="CH35" s="30" t="str">
        <f ca="1"/>
        <v/>
      </c>
      <c r="CI35" s="30" t="str">
        <f ca="1"/>
        <v/>
      </c>
      <c r="CJ35" s="30" t="str">
        <f ca="1"/>
        <v/>
      </c>
      <c r="CK35" s="30" t="str">
        <f ca="1"/>
        <v/>
      </c>
      <c r="CL35" s="30" t="str">
        <f ca="1"/>
        <v/>
      </c>
      <c r="CM35" s="30" t="str">
        <f ca="1"/>
        <v/>
      </c>
      <c r="CN35" s="30" t="str">
        <f ca="1"/>
        <v/>
      </c>
      <c r="CO35" s="30" t="str">
        <f ca="1"/>
        <v/>
      </c>
      <c r="CP35" s="30" t="str">
        <f ca="1"/>
        <v/>
      </c>
      <c r="CQ35" s="30" t="str">
        <f ca="1"/>
        <v/>
      </c>
      <c r="CR35" s="30" t="str">
        <f ca="1"/>
        <v/>
      </c>
      <c r="CS35" s="30" t="str">
        <f ca="1"/>
        <v/>
      </c>
      <c r="CT35" s="31" cm="1">
        <f t="array" aca="1" ref="CT35" ca="1">SUMPRODUCT(COUNTIF($AY35:$CS35,Training!$C$3:$E$3))</f>
        <v>0</v>
      </c>
      <c r="CU35" s="31" cm="1">
        <f t="array" aca="1" ref="CU35" ca="1">SUMPRODUCT(COUNTIF($AY35:$CS35,Training!$C$4:$E$4))</f>
        <v>0</v>
      </c>
      <c r="CV35" s="31" cm="1">
        <f t="array" aca="1" ref="CV35" ca="1">SUMPRODUCT(COUNTIF($AY35:$CS35,Training!$C$5:$E$5))</f>
        <v>0</v>
      </c>
      <c r="CW35" s="31" cm="1">
        <f t="array" aca="1" ref="CW35" ca="1">SUMPRODUCT(COUNTIF($AY35:$CS35,Training!$C$6:$E$6))</f>
        <v>0</v>
      </c>
      <c r="CX35" s="31" cm="1">
        <f t="array" aca="1" ref="CX35" ca="1">SUMPRODUCT(COUNTIF($AY35:$CS35,Training!$C$7:$E$7))</f>
        <v>0</v>
      </c>
      <c r="CY35" s="31" cm="1">
        <f t="array" aca="1" ref="CY35" ca="1">SUMPRODUCT(COUNTIF($AY35:$CS35,Training!$C$8:$E$8))</f>
        <v>0</v>
      </c>
      <c r="CZ35" s="31" cm="1">
        <f t="array" aca="1" ref="CZ35" ca="1">SUMPRODUCT(COUNTIF($AY35:$CS35,Training!$C$9:$E$9))</f>
        <v>0</v>
      </c>
      <c r="DA35" s="31" cm="1">
        <f t="array" aca="1" ref="DA35" ca="1">SUMPRODUCT(COUNTIF($AY35:$CS35,Training!$C$10:$E$10))</f>
        <v>0</v>
      </c>
      <c r="DB35" s="31" cm="1">
        <f t="array" aca="1" ref="DB35" ca="1">SUMPRODUCT(COUNTIF($AY35:$CS35,Training!$C$11:$E$11))</f>
        <v>0</v>
      </c>
      <c r="DC35" s="31" cm="1">
        <f t="array" aca="1" ref="DC35" ca="1">SUMPRODUCT(COUNTIF($AY35:$CS35,Training!$C$2:$E$2))</f>
        <v>0</v>
      </c>
      <c r="DD35" s="31" cm="1">
        <f t="array" aca="1" ref="DD35" ca="1">SUMPRODUCT(COUNTIF($AY35:$CS35,Training!#REF!))</f>
        <v>0</v>
      </c>
      <c r="DE35" s="31" cm="1">
        <f t="array" aca="1" ref="DE35" ca="1">SUMPRODUCT(COUNTIF($AY35:$CS35,Training!$C$12:$E$12))</f>
        <v>0</v>
      </c>
      <c r="DF35" s="31" cm="1">
        <f t="array" aca="1" ref="DF35" ca="1">SUMPRODUCT(COUNTIF($AY35:$CS35,Training!$C$13:$E$13))</f>
        <v>0</v>
      </c>
      <c r="DG35" s="31" cm="1">
        <f t="array" aca="1" ref="DG35" ca="1">SUMPRODUCT(COUNTIF($AY35:$CS35,Training!$C$14:$E$14))</f>
        <v>0</v>
      </c>
      <c r="DH35" s="31" cm="1">
        <f t="array" aca="1" ref="DH35" ca="1">SUMPRODUCT(COUNTIF($AY35:$CS35,Training!$C$15:$E$15))</f>
        <v>0</v>
      </c>
      <c r="DI35" s="31" cm="1">
        <f t="array" aca="1" ref="DI35" ca="1">SUMPRODUCT(COUNTIF($AY35:$CS35,Training!$C$16:$E$16))</f>
        <v>0</v>
      </c>
      <c r="DJ35" s="30" t="str" cm="1">
        <f t="array" aca="1" ref="DJ35:FD35" ca="1">IF(COUNTIF(D35:AX35,1)=0,IF($D35:$AX35=2,D$1:AX$1,""),"")</f>
        <v/>
      </c>
      <c r="DK35" s="30" t="str">
        <f ca="1"/>
        <v/>
      </c>
      <c r="DL35" s="30" t="str">
        <f ca="1"/>
        <v/>
      </c>
      <c r="DM35" s="30" t="str">
        <f ca="1"/>
        <v/>
      </c>
      <c r="DN35" s="30" t="str">
        <f ca="1"/>
        <v/>
      </c>
      <c r="DO35" s="30" t="str">
        <f ca="1"/>
        <v/>
      </c>
      <c r="DP35" s="30" t="str">
        <f ca="1"/>
        <v/>
      </c>
      <c r="DQ35" s="30" t="str">
        <f ca="1"/>
        <v/>
      </c>
      <c r="DR35" s="30" t="str">
        <f ca="1"/>
        <v/>
      </c>
      <c r="DS35" s="30" t="str">
        <f ca="1"/>
        <v/>
      </c>
      <c r="DT35" s="30" t="str">
        <f ca="1"/>
        <v/>
      </c>
      <c r="DU35" s="30" t="str">
        <f ca="1"/>
        <v/>
      </c>
      <c r="DV35" s="30" t="str">
        <f ca="1"/>
        <v/>
      </c>
      <c r="DW35" s="30" t="str">
        <f ca="1"/>
        <v/>
      </c>
      <c r="DX35" s="30" t="str">
        <f ca="1"/>
        <v/>
      </c>
      <c r="DY35" s="30" t="str">
        <f ca="1"/>
        <v/>
      </c>
      <c r="DZ35" s="30" t="str">
        <f ca="1"/>
        <v/>
      </c>
      <c r="EA35" s="30" t="str">
        <f ca="1"/>
        <v/>
      </c>
      <c r="EB35" s="30" t="str">
        <f ca="1"/>
        <v/>
      </c>
      <c r="EC35" s="30" t="str">
        <f ca="1"/>
        <v/>
      </c>
      <c r="ED35" s="30" t="str">
        <f ca="1"/>
        <v/>
      </c>
      <c r="EE35" s="30" t="str">
        <f ca="1"/>
        <v/>
      </c>
      <c r="EF35" s="30" t="str">
        <f ca="1"/>
        <v/>
      </c>
      <c r="EG35" s="30" t="str">
        <f ca="1"/>
        <v/>
      </c>
      <c r="EH35" s="30" t="str">
        <f ca="1"/>
        <v/>
      </c>
      <c r="EI35" s="30" t="str">
        <f ca="1"/>
        <v/>
      </c>
      <c r="EJ35" s="30" t="str">
        <f ca="1"/>
        <v/>
      </c>
      <c r="EK35" s="30" t="str">
        <f ca="1"/>
        <v/>
      </c>
      <c r="EL35" s="30" t="str">
        <f ca="1"/>
        <v/>
      </c>
      <c r="EM35" s="30" t="str">
        <f ca="1"/>
        <v/>
      </c>
      <c r="EN35" s="30" t="str">
        <f ca="1"/>
        <v/>
      </c>
      <c r="EO35" s="30" t="str">
        <f ca="1"/>
        <v/>
      </c>
      <c r="EP35" s="30" t="str">
        <f ca="1"/>
        <v/>
      </c>
      <c r="EQ35" s="30" t="str">
        <f ca="1"/>
        <v/>
      </c>
      <c r="ER35" s="30" t="str">
        <f ca="1"/>
        <v/>
      </c>
      <c r="ES35" s="30" t="str">
        <f ca="1"/>
        <v/>
      </c>
      <c r="ET35" s="30" t="str">
        <f ca="1"/>
        <v/>
      </c>
      <c r="EU35" s="30" t="str">
        <f ca="1"/>
        <v/>
      </c>
      <c r="EV35" s="30" t="str">
        <f ca="1"/>
        <v/>
      </c>
      <c r="EW35" s="30" t="str">
        <f ca="1"/>
        <v/>
      </c>
      <c r="EX35" s="30" t="str">
        <f ca="1"/>
        <v/>
      </c>
      <c r="EY35" s="30" t="str">
        <f ca="1"/>
        <v/>
      </c>
      <c r="EZ35" s="30" t="str">
        <f ca="1"/>
        <v/>
      </c>
      <c r="FA35" s="30" t="str">
        <f ca="1"/>
        <v/>
      </c>
      <c r="FB35" s="30" t="str">
        <f ca="1"/>
        <v/>
      </c>
      <c r="FC35" s="30" t="str">
        <f ca="1"/>
        <v/>
      </c>
      <c r="FD35" s="30" t="str">
        <f ca="1"/>
        <v/>
      </c>
      <c r="FE35" s="31" cm="1">
        <f t="array" aca="1" ref="FE35" ca="1">SUMPRODUCT(COUNTIF($DJ35:$FD35,Training!$C$3:$E$3))</f>
        <v>0</v>
      </c>
      <c r="FF35" s="31" cm="1">
        <f t="array" aca="1" ref="FF35" ca="1">SUMPRODUCT(COUNTIF($DJ35:$FD35,Training!$C$4:$E$4))</f>
        <v>0</v>
      </c>
      <c r="FG35" s="31" cm="1">
        <f t="array" aca="1" ref="FG35" ca="1">SUMPRODUCT(COUNTIF($DJ35:$FD35,Training!$C$5:$E$5))</f>
        <v>0</v>
      </c>
      <c r="FH35" s="31" cm="1">
        <f t="array" aca="1" ref="FH35" ca="1">SUMPRODUCT(COUNTIF($DJ35:$FD35,Training!$C$6:$E$6))</f>
        <v>0</v>
      </c>
      <c r="FI35" s="31" cm="1">
        <f t="array" aca="1" ref="FI35" ca="1">SUMPRODUCT(COUNTIF($DJ35:$FD35,Training!$C$7:$E$7))</f>
        <v>0</v>
      </c>
      <c r="FJ35" s="31" cm="1">
        <f t="array" aca="1" ref="FJ35" ca="1">SUMPRODUCT(COUNTIF($DJ35:$FD35,Training!$C$8:$E$8))</f>
        <v>0</v>
      </c>
      <c r="FK35" s="31" cm="1">
        <f t="array" aca="1" ref="FK35" ca="1">SUMPRODUCT(COUNTIF($DJ35:$FD35,Training!$C$9:$E$9))</f>
        <v>0</v>
      </c>
      <c r="FL35" s="31" cm="1">
        <f t="array" aca="1" ref="FL35" ca="1">SUMPRODUCT(COUNTIF($DJ35:$FD35,Training!$C$10:$E$10))</f>
        <v>0</v>
      </c>
      <c r="FM35" s="31" cm="1">
        <f t="array" aca="1" ref="FM35" ca="1">SUMPRODUCT(COUNTIF($DJ35:$FD35,Training!$C$11:$E$11))</f>
        <v>0</v>
      </c>
      <c r="FN35" s="31" cm="1">
        <f t="array" aca="1" ref="FN35" ca="1">SUMPRODUCT(COUNTIF($DJ35:$FD35,Training!$C$2:$E$2))</f>
        <v>0</v>
      </c>
      <c r="FO35" s="31" cm="1">
        <f t="array" aca="1" ref="FO35" ca="1">SUMPRODUCT(COUNTIF($DJ35:$FD35,Training!#REF!))</f>
        <v>0</v>
      </c>
      <c r="FP35" s="31" cm="1">
        <f t="array" aca="1" ref="FP35" ca="1">SUMPRODUCT(COUNTIF($DJ35:$FD35,Training!$C$12:$E$12))</f>
        <v>0</v>
      </c>
      <c r="FQ35" s="31" cm="1">
        <f t="array" aca="1" ref="FQ35" ca="1">SUMPRODUCT(COUNTIF($DJ35:$FD35,Training!$C$13:$E$13))</f>
        <v>0</v>
      </c>
      <c r="FR35" s="31" cm="1">
        <f t="array" aca="1" ref="FR35" ca="1">SUMPRODUCT(COUNTIF($DJ35:$FD35,Training!$C$14:$E$14))</f>
        <v>0</v>
      </c>
      <c r="FS35" s="31" cm="1">
        <f t="array" aca="1" ref="FS35" ca="1">SUMPRODUCT(COUNTIF($DJ35:$FD35,Training!$C$15:$E$15))</f>
        <v>0</v>
      </c>
      <c r="FT35" s="31" cm="1">
        <f t="array" aca="1" ref="FT35" ca="1">SUMPRODUCT(COUNTIF($DJ35:$FD35,Training!$C$16:$E$16))</f>
        <v>0</v>
      </c>
    </row>
    <row r="36" spans="1:176" x14ac:dyDescent="0.25">
      <c r="A36" s="32" t="str">
        <f>IF(WeightedParse!A36&gt;"",WeightedParse!A36,"")</f>
        <v/>
      </c>
      <c r="B36" s="49" t="str">
        <f>IF('Weighted Summary'!A36&gt;"",'Weighted Summary'!F36,"")</f>
        <v/>
      </c>
      <c r="C36" s="39" t="str">
        <f t="shared" si="0"/>
        <v/>
      </c>
      <c r="D36" s="37" t="str">
        <f ca="1">IF($A36&gt;"",IF(ISERROR(HLOOKUP(D$1,INDIRECT("Roles!$B$"&amp;MATCH($B36,Roles!$A:$A,0)&amp;":$AF$"&amp;MATCH($B36,Roles!$A:$A,0)),1,FALSE))=FALSE,IF(SquadExport!G36&lt;10,1,IF(SquadExport!G36&lt;15,2,IF(SquadExport!G36&lt;=20,3,""))),0),"")</f>
        <v/>
      </c>
      <c r="E36" s="37" t="str">
        <f ca="1">IF($A36&gt;"",IF(ISERROR(HLOOKUP(E$1,INDIRECT("Roles!$B$"&amp;MATCH($B36,Roles!$A:$A,0)&amp;":$AF$"&amp;MATCH($B36,Roles!$A:$A,0)),1,FALSE))=FALSE,IF(SquadExport!H36&lt;10,1,IF(SquadExport!H36&lt;15,2,IF(SquadExport!H36&lt;=20,3,""))),0),"")</f>
        <v/>
      </c>
      <c r="F36" s="37" t="str">
        <f ca="1">IF($A36&gt;"",IF(ISERROR(HLOOKUP(F$1,INDIRECT("Roles!$B$"&amp;MATCH($B36,Roles!$A:$A,0)&amp;":$AF$"&amp;MATCH($B36,Roles!$A:$A,0)),1,FALSE))=FALSE,IF(SquadExport!I36&lt;10,1,IF(SquadExport!I36&lt;15,2,IF(SquadExport!I36&lt;=20,3,""))),0),"")</f>
        <v/>
      </c>
      <c r="G36" s="37" t="str">
        <f ca="1">IF($A36&gt;"",IF(ISERROR(HLOOKUP(G$1,INDIRECT("Roles!$B$"&amp;MATCH($B36,Roles!$A:$A,0)&amp;":$AF$"&amp;MATCH($B36,Roles!$A:$A,0)),1,FALSE))=FALSE,IF(SquadExport!J36&lt;10,1,IF(SquadExport!J36&lt;15,2,IF(SquadExport!J36&lt;=20,3,""))),0),"")</f>
        <v/>
      </c>
      <c r="H36" s="37" t="str">
        <f ca="1">IF($A36&gt;"",IF(ISERROR(HLOOKUP(H$1,INDIRECT("Roles!$B$"&amp;MATCH($B36,Roles!$A:$A,0)&amp;":$AF$"&amp;MATCH($B36,Roles!$A:$A,0)),1,FALSE))=FALSE,IF(SquadExport!K36&lt;10,1,IF(SquadExport!K36&lt;15,2,IF(SquadExport!K36&lt;=20,3,""))),0),"")</f>
        <v/>
      </c>
      <c r="I36" s="37" t="str">
        <f ca="1">IF($A36&gt;"",IF(ISERROR(HLOOKUP(I$1,INDIRECT("Roles!$B$"&amp;MATCH($B36,Roles!$A:$A,0)&amp;":$AF$"&amp;MATCH($B36,Roles!$A:$A,0)),1,FALSE))=FALSE,IF(SquadExport!L36&lt;10,1,IF(SquadExport!L36&lt;15,2,IF(SquadExport!L36&lt;=20,3,""))),0),"")</f>
        <v/>
      </c>
      <c r="J36" s="37" t="str">
        <f ca="1">IF($A36&gt;"",IF(ISERROR(HLOOKUP(J$1,INDIRECT("Roles!$B$"&amp;MATCH($B36,Roles!$A:$A,0)&amp;":$AF$"&amp;MATCH($B36,Roles!$A:$A,0)),1,FALSE))=FALSE,IF(SquadExport!M36&lt;10,1,IF(SquadExport!M36&lt;15,2,IF(SquadExport!M36&lt;=20,3,""))),0),"")</f>
        <v/>
      </c>
      <c r="K36" s="37" t="str">
        <f ca="1">IF($A36&gt;"",IF(ISERROR(HLOOKUP(K$1,INDIRECT("Roles!$B$"&amp;MATCH($B36,Roles!$A:$A,0)&amp;":$AF$"&amp;MATCH($B36,Roles!$A:$A,0)),1,FALSE))=FALSE,IF(SquadExport!N36&lt;10,1,IF(SquadExport!N36&lt;15,2,IF(SquadExport!N36&lt;=20,3,""))),0),"")</f>
        <v/>
      </c>
      <c r="L36" s="37" t="str">
        <f ca="1">IF($A36&gt;"",IF(ISERROR(HLOOKUP(L$1,INDIRECT("Roles!$B$"&amp;MATCH($B36,Roles!$A:$A,0)&amp;":$AF$"&amp;MATCH($B36,Roles!$A:$A,0)),1,FALSE))=FALSE,IF(SquadExport!O36&lt;10,1,IF(SquadExport!O36&lt;15,2,IF(SquadExport!O36&lt;=20,3,""))),0),"")</f>
        <v/>
      </c>
      <c r="M36" s="37" t="str">
        <f ca="1">IF($A36&gt;"",IF(ISERROR(HLOOKUP(M$1,INDIRECT("Roles!$B$"&amp;MATCH($B36,Roles!$A:$A,0)&amp;":$AF$"&amp;MATCH($B36,Roles!$A:$A,0)),1,FALSE))=FALSE,IF(SquadExport!P36&lt;10,1,IF(SquadExport!P36&lt;15,2,IF(SquadExport!P36&lt;=20,3,""))),0),"")</f>
        <v/>
      </c>
      <c r="N36" s="37" t="str">
        <f ca="1">IF($A36&gt;"",IF(ISERROR(HLOOKUP(N$1,INDIRECT("Roles!$B$"&amp;MATCH($B36,Roles!$A:$A,0)&amp;":$AF$"&amp;MATCH($B36,Roles!$A:$A,0)),1,FALSE))=FALSE,IF(SquadExport!Q36&lt;10,1,IF(SquadExport!Q36&lt;15,2,IF(SquadExport!Q36&lt;=20,3,""))),0),"")</f>
        <v/>
      </c>
      <c r="O36" s="37" t="str">
        <f ca="1">IF($A36&gt;"",IF(ISERROR(HLOOKUP(O$1,INDIRECT("Roles!$B$"&amp;MATCH($B36,Roles!$A:$A,0)&amp;":$AF$"&amp;MATCH($B36,Roles!$A:$A,0)),1,FALSE))=FALSE,IF(SquadExport!R36&lt;10,1,IF(SquadExport!R36&lt;15,2,IF(SquadExport!R36&lt;=20,3,""))),0),"")</f>
        <v/>
      </c>
      <c r="P36" s="37" t="str">
        <f ca="1">IF($A36&gt;"",IF(ISERROR(HLOOKUP(P$1,INDIRECT("Roles!$B$"&amp;MATCH($B36,Roles!$A:$A,0)&amp;":$AF$"&amp;MATCH($B36,Roles!$A:$A,0)),1,FALSE))=FALSE,IF(SquadExport!S36&lt;10,1,IF(SquadExport!S36&lt;15,2,IF(SquadExport!S36&lt;=20,3,""))),0),"")</f>
        <v/>
      </c>
      <c r="Q36" s="37" t="str">
        <f ca="1">IF($A36&gt;"",IF(ISERROR(HLOOKUP(Q$1,INDIRECT("Roles!$B$"&amp;MATCH($B36,Roles!$A:$A,0)&amp;":$AF$"&amp;MATCH($B36,Roles!$A:$A,0)),1,FALSE))=FALSE,IF(SquadExport!T36&lt;10,1,IF(SquadExport!T36&lt;15,2,IF(SquadExport!T36&lt;=20,3,""))),0),"")</f>
        <v/>
      </c>
      <c r="R36" s="37" t="str">
        <f ca="1">IF($A36&gt;"",IF(ISERROR(HLOOKUP(R$1,INDIRECT("Roles!$B$"&amp;MATCH($B36,Roles!$A:$A,0)&amp;":$AF$"&amp;MATCH($B36,Roles!$A:$A,0)),1,FALSE))=FALSE,IF(SquadExport!U36&lt;10,1,IF(SquadExport!U36&lt;15,2,IF(SquadExport!U36&lt;=20,3,""))),0),"")</f>
        <v/>
      </c>
      <c r="S36" s="37" t="str">
        <f ca="1">IF($A36&gt;"",IF(ISERROR(HLOOKUP(S$1,INDIRECT("Roles!$B$"&amp;MATCH($B36,Roles!$A:$A,0)&amp;":$AF$"&amp;MATCH($B36,Roles!$A:$A,0)),1,FALSE))=FALSE,IF(SquadExport!V36&lt;10,1,IF(SquadExport!V36&lt;15,2,IF(SquadExport!V36&lt;=20,3,""))),0),"")</f>
        <v/>
      </c>
      <c r="T36" s="37" t="str">
        <f ca="1">IF($A36&gt;"",IF(ISERROR(HLOOKUP(T$1,INDIRECT("Roles!$B$"&amp;MATCH($B36,Roles!$A:$A,0)&amp;":$AF$"&amp;MATCH($B36,Roles!$A:$A,0)),1,FALSE))=FALSE,IF(SquadExport!W36&lt;10,1,IF(SquadExport!W36&lt;15,2,IF(SquadExport!W36&lt;=20,3,""))),0),"")</f>
        <v/>
      </c>
      <c r="U36" s="37" t="str">
        <f ca="1">IF($A36&gt;"",IF(ISERROR(HLOOKUP(U$1,INDIRECT("Roles!$B$"&amp;MATCH($B36,Roles!$A:$A,0)&amp;":$AF$"&amp;MATCH($B36,Roles!$A:$A,0)),1,FALSE))=FALSE,IF(SquadExport!X36&lt;10,1,IF(SquadExport!X36&lt;15,2,IF(SquadExport!X36&lt;=20,3,""))),0),"")</f>
        <v/>
      </c>
      <c r="V36" s="37" t="str">
        <f ca="1">IF($A36&gt;"",IF(ISERROR(HLOOKUP(V$1,INDIRECT("Roles!$B$"&amp;MATCH($B36,Roles!$A:$A,0)&amp;":$AF$"&amp;MATCH($B36,Roles!$A:$A,0)),1,FALSE))=FALSE,IF(SquadExport!Y36&lt;10,1,IF(SquadExport!Y36&lt;15,2,IF(SquadExport!Y36&lt;=20,3,""))),0),"")</f>
        <v/>
      </c>
      <c r="W36" s="37" t="str">
        <f ca="1">IF($A36&gt;"",IF(ISERROR(HLOOKUP(W$1,INDIRECT("Roles!$B$"&amp;MATCH($B36,Roles!$A:$A,0)&amp;":$AF$"&amp;MATCH($B36,Roles!$A:$A,0)),1,FALSE))=FALSE,IF(SquadExport!Z36&lt;10,1,IF(SquadExport!Z36&lt;15,2,IF(SquadExport!Z36&lt;=20,3,""))),0),"")</f>
        <v/>
      </c>
      <c r="X36" s="37" t="str">
        <f ca="1">IF($A36&gt;"",IF(ISERROR(HLOOKUP(X$1,INDIRECT("Roles!$B$"&amp;MATCH($B36,Roles!$A:$A,0)&amp;":$AF$"&amp;MATCH($B36,Roles!$A:$A,0)),1,FALSE))=FALSE,IF(SquadExport!AA36&lt;10,1,IF(SquadExport!AA36&lt;15,2,IF(SquadExport!AA36&lt;=20,3,""))),0),"")</f>
        <v/>
      </c>
      <c r="Y36" s="37" t="str">
        <f ca="1">IF($A36&gt;"",IF(ISERROR(HLOOKUP(Y$1,INDIRECT("Roles!$B$"&amp;MATCH($B36,Roles!$A:$A,0)&amp;":$AF$"&amp;MATCH($B36,Roles!$A:$A,0)),1,FALSE))=FALSE,IF(SquadExport!AB36&lt;10,1,IF(SquadExport!AB36&lt;15,2,IF(SquadExport!AB36&lt;=20,3,""))),0),"")</f>
        <v/>
      </c>
      <c r="Z36" s="37" t="str">
        <f ca="1">IF($A36&gt;"",IF(ISERROR(HLOOKUP(Z$1,INDIRECT("Roles!$B$"&amp;MATCH($B36,Roles!$A:$A,0)&amp;":$AF$"&amp;MATCH($B36,Roles!$A:$A,0)),1,FALSE))=FALSE,IF(SquadExport!AC36&lt;10,1,IF(SquadExport!AC36&lt;15,2,IF(SquadExport!AC36&lt;=20,3,""))),0),"")</f>
        <v/>
      </c>
      <c r="AA36" s="37" t="str">
        <f ca="1">IF($A36&gt;"",IF(ISERROR(HLOOKUP(AA$1,INDIRECT("Roles!$B$"&amp;MATCH($B36,Roles!$A:$A,0)&amp;":$AF$"&amp;MATCH($B36,Roles!$A:$A,0)),1,FALSE))=FALSE,IF(SquadExport!AD36&lt;10,1,IF(SquadExport!AD36&lt;15,2,IF(SquadExport!AD36&lt;=20,3,""))),0),"")</f>
        <v/>
      </c>
      <c r="AB36" s="37" t="str">
        <f ca="1">IF($A36&gt;"",IF(ISERROR(HLOOKUP(AB$1,INDIRECT("Roles!$B$"&amp;MATCH($B36,Roles!$A:$A,0)&amp;":$AF$"&amp;MATCH($B36,Roles!$A:$A,0)),1,FALSE))=FALSE,IF(SquadExport!AE36&lt;10,1,IF(SquadExport!AE36&lt;15,2,IF(SquadExport!AE36&lt;=20,3,""))),0),"")</f>
        <v/>
      </c>
      <c r="AC36" s="37" t="str">
        <f ca="1">IF($A36&gt;"",IF(ISERROR(HLOOKUP(AC$1,INDIRECT("Roles!$B$"&amp;MATCH($B36,Roles!$A:$A,0)&amp;":$AF$"&amp;MATCH($B36,Roles!$A:$A,0)),1,FALSE))=FALSE,IF(SquadExport!AF36&lt;10,1,IF(SquadExport!AF36&lt;15,2,IF(SquadExport!AF36&lt;=20,3,""))),0),"")</f>
        <v/>
      </c>
      <c r="AD36" s="37" t="str">
        <f ca="1">IF($A36&gt;"",IF(ISERROR(HLOOKUP(AD$1,INDIRECT("Roles!$B$"&amp;MATCH($B36,Roles!$A:$A,0)&amp;":$AF$"&amp;MATCH($B36,Roles!$A:$A,0)),1,FALSE))=FALSE,IF(SquadExport!AG36&lt;10,1,IF(SquadExport!AG36&lt;15,2,IF(SquadExport!AG36&lt;=20,3,""))),0),"")</f>
        <v/>
      </c>
      <c r="AE36" s="37" t="str">
        <f ca="1">IF($A36&gt;"",IF(ISERROR(HLOOKUP(AE$1,INDIRECT("Roles!$B$"&amp;MATCH($B36,Roles!$A:$A,0)&amp;":$AF$"&amp;MATCH($B36,Roles!$A:$A,0)),1,FALSE))=FALSE,IF(SquadExport!AH36&lt;10,1,IF(SquadExport!AH36&lt;15,2,IF(SquadExport!AH36&lt;=20,3,""))),0),"")</f>
        <v/>
      </c>
      <c r="AF36" s="37" t="str">
        <f ca="1">IF($A36&gt;"",IF(ISERROR(HLOOKUP(AF$1,INDIRECT("Roles!$B$"&amp;MATCH($B36,Roles!$A:$A,0)&amp;":$AF$"&amp;MATCH($B36,Roles!$A:$A,0)),1,FALSE))=FALSE,IF(SquadExport!AI36&lt;10,1,IF(SquadExport!AI36&lt;15,2,IF(SquadExport!AI36&lt;=20,3,""))),0),"")</f>
        <v/>
      </c>
      <c r="AG36" s="37" t="str">
        <f ca="1">IF($A36&gt;"",IF(ISERROR(HLOOKUP(AG$1,INDIRECT("Roles!$B$"&amp;MATCH($B36,Roles!$A:$A,0)&amp;":$AF$"&amp;MATCH($B36,Roles!$A:$A,0)),1,FALSE))=FALSE,IF(SquadExport!AJ36&lt;10,1,IF(SquadExport!AJ36&lt;15,2,IF(SquadExport!AJ36&lt;=20,3,""))),0),"")</f>
        <v/>
      </c>
      <c r="AH36" s="37" t="str">
        <f ca="1">IF($A36&gt;"",IF(ISERROR(HLOOKUP(AH$1,INDIRECT("Roles!$B$"&amp;MATCH($B36,Roles!$A:$A,0)&amp;":$AF$"&amp;MATCH($B36,Roles!$A:$A,0)),1,FALSE))=FALSE,IF(SquadExport!AK36&lt;10,1,IF(SquadExport!AK36&lt;15,2,IF(SquadExport!AK36&lt;=20,3,""))),0),"")</f>
        <v/>
      </c>
      <c r="AI36" s="37" t="str">
        <f ca="1">IF($A36&gt;"",IF(ISERROR(HLOOKUP(AI$1,INDIRECT("Roles!$B$"&amp;MATCH($B36,Roles!$A:$A,0)&amp;":$AF$"&amp;MATCH($B36,Roles!$A:$A,0)),1,FALSE))=FALSE,IF(SquadExport!AL36&lt;10,1,IF(SquadExport!AL36&lt;15,2,IF(SquadExport!AL36&lt;=20,3,""))),0),"")</f>
        <v/>
      </c>
      <c r="AJ36" s="37" t="str">
        <f ca="1">IF($A36&gt;"",IF(ISERROR(HLOOKUP(AJ$1,INDIRECT("Roles!$B$"&amp;MATCH($B36,Roles!$A:$A,0)&amp;":$AF$"&amp;MATCH($B36,Roles!$A:$A,0)),1,FALSE))=FALSE,IF(SquadExport!AM36&lt;10,1,IF(SquadExport!AM36&lt;15,2,IF(SquadExport!AM36&lt;=20,3,""))),0),"")</f>
        <v/>
      </c>
      <c r="AK36" s="37" t="str">
        <f ca="1">IF($A36&gt;"",IF(ISERROR(HLOOKUP(AK$1,INDIRECT("Roles!$B$"&amp;MATCH($B36,Roles!$A:$A,0)&amp;":$AF$"&amp;MATCH($B36,Roles!$A:$A,0)),1,FALSE))=FALSE,IF(SquadExport!AN36&lt;10,1,IF(SquadExport!AN36&lt;15,2,IF(SquadExport!AN36&lt;=20,3,""))),0),"")</f>
        <v/>
      </c>
      <c r="AL36" s="37" t="str">
        <f ca="1">IF($A36&gt;"",IF(ISERROR(HLOOKUP(AL$1,INDIRECT("Roles!$B$"&amp;MATCH($B36,Roles!$A:$A,0)&amp;":$AF$"&amp;MATCH($B36,Roles!$A:$A,0)),1,FALSE))=FALSE,IF(SquadExport!AO36&lt;10,1,IF(SquadExport!AO36&lt;15,2,IF(SquadExport!AO36&lt;=20,3,""))),0),"")</f>
        <v/>
      </c>
      <c r="AM36" s="37" t="str">
        <f ca="1">IF($A36&gt;"",IF(ISERROR(HLOOKUP(AM$1,INDIRECT("Roles!$B$"&amp;MATCH($B36,Roles!$A:$A,0)&amp;":$AF$"&amp;MATCH($B36,Roles!$A:$A,0)),1,FALSE))=FALSE,IF(SquadExport!AP36&lt;10,1,IF(SquadExport!AP36&lt;15,2,IF(SquadExport!AP36&lt;=20,3,""))),0),"")</f>
        <v/>
      </c>
      <c r="AN36" s="37" t="str">
        <f ca="1">IF($A36&gt;"",IF(ISERROR(HLOOKUP(AN$1,INDIRECT("Roles!$B$"&amp;MATCH($B36,Roles!$A:$A,0)&amp;":$AF$"&amp;MATCH($B36,Roles!$A:$A,0)),1,FALSE))=FALSE,IF(SquadExport!AQ36&lt;10,1,IF(SquadExport!AQ36&lt;15,2,IF(SquadExport!AQ36&lt;=20,3,""))),0),"")</f>
        <v/>
      </c>
      <c r="AO36" s="37" t="str">
        <f ca="1">IF($A36&gt;"",IF(ISERROR(HLOOKUP(AO$1,INDIRECT("Roles!$B$"&amp;MATCH($B36,Roles!$A:$A,0)&amp;":$AF$"&amp;MATCH($B36,Roles!$A:$A,0)),1,FALSE))=FALSE,IF(SquadExport!AR36&lt;10,1,IF(SquadExport!AR36&lt;15,2,IF(SquadExport!AR36&lt;=20,3,""))),0),"")</f>
        <v/>
      </c>
      <c r="AP36" s="37" t="str">
        <f ca="1">IF($A36&gt;"",IF(ISERROR(HLOOKUP(AP$1,INDIRECT("Roles!$B$"&amp;MATCH($B36,Roles!$A:$A,0)&amp;":$AF$"&amp;MATCH($B36,Roles!$A:$A,0)),1,FALSE))=FALSE,IF(SquadExport!AS36&lt;10,1,IF(SquadExport!AS36&lt;15,2,IF(SquadExport!AS36&lt;=20,3,""))),0),"")</f>
        <v/>
      </c>
      <c r="AQ36" s="37" t="str">
        <f ca="1">IF($A36&gt;"",IF(ISERROR(HLOOKUP(AQ$1,INDIRECT("Roles!$B$"&amp;MATCH($B36,Roles!$A:$A,0)&amp;":$AF$"&amp;MATCH($B36,Roles!$A:$A,0)),1,FALSE))=FALSE,IF(SquadExport!AT36&lt;10,1,IF(SquadExport!AT36&lt;15,2,IF(SquadExport!AT36&lt;=20,3,""))),0),"")</f>
        <v/>
      </c>
      <c r="AR36" s="37" t="str">
        <f ca="1">IF($A36&gt;"",IF(ISERROR(HLOOKUP(AR$1,INDIRECT("Roles!$B$"&amp;MATCH($B36,Roles!$A:$A,0)&amp;":$AF$"&amp;MATCH($B36,Roles!$A:$A,0)),1,FALSE))=FALSE,IF(SquadExport!AU36&lt;10,1,IF(SquadExport!AU36&lt;15,2,IF(SquadExport!AU36&lt;=20,3,""))),0),"")</f>
        <v/>
      </c>
      <c r="AS36" s="37" t="str">
        <f ca="1">IF($A36&gt;"",IF(ISERROR(HLOOKUP(AS$1,INDIRECT("Roles!$B$"&amp;MATCH($B36,Roles!$A:$A,0)&amp;":$AF$"&amp;MATCH($B36,Roles!$A:$A,0)),1,FALSE))=FALSE,IF(SquadExport!AV36&lt;10,1,IF(SquadExport!AV36&lt;15,2,IF(SquadExport!AV36&lt;=20,3,""))),0),"")</f>
        <v/>
      </c>
      <c r="AT36" s="37" t="str">
        <f ca="1">IF($A36&gt;"",IF(ISERROR(HLOOKUP(AT$1,INDIRECT("Roles!$B$"&amp;MATCH($B36,Roles!$A:$A,0)&amp;":$AF$"&amp;MATCH($B36,Roles!$A:$A,0)),1,FALSE))=FALSE,IF(SquadExport!AW36&lt;10,1,IF(SquadExport!AW36&lt;15,2,IF(SquadExport!AW36&lt;=20,3,""))),0),"")</f>
        <v/>
      </c>
      <c r="AU36" s="37" t="str">
        <f ca="1">IF($A36&gt;"",IF(ISERROR(HLOOKUP(AU$1,INDIRECT("Roles!$B$"&amp;MATCH($B36,Roles!$A:$A,0)&amp;":$AF$"&amp;MATCH($B36,Roles!$A:$A,0)),1,FALSE))=FALSE,IF(SquadExport!AX36&lt;10,1,IF(SquadExport!AX36&lt;15,2,IF(SquadExport!AX36&lt;=20,3,""))),0),"")</f>
        <v/>
      </c>
      <c r="AV36" s="37" t="str">
        <f ca="1">IF($A36&gt;"",IF(ISERROR(HLOOKUP(AV$1,INDIRECT("Roles!$B$"&amp;MATCH($B36,Roles!$A:$A,0)&amp;":$AF$"&amp;MATCH($B36,Roles!$A:$A,0)),1,FALSE))=FALSE,IF(SquadExport!AY36&lt;10,1,IF(SquadExport!AY36&lt;15,2,IF(SquadExport!AY36&lt;=20,3,""))),0),"")</f>
        <v/>
      </c>
      <c r="AW36" s="37" t="str">
        <f ca="1">IF($A36&gt;"",IF(ISERROR(HLOOKUP(AW$1,INDIRECT("Roles!$B$"&amp;MATCH($B36,Roles!$A:$A,0)&amp;":$AF$"&amp;MATCH($B36,Roles!$A:$A,0)),1,FALSE))=FALSE,IF(SquadExport!AZ36&lt;10,1,IF(SquadExport!AZ36&lt;15,2,IF(SquadExport!AZ36&lt;=20,3,""))),0),"")</f>
        <v/>
      </c>
      <c r="AX36" s="37" t="str">
        <f ca="1">IF($A36&gt;"",IF(ISERROR(HLOOKUP(AX$1,INDIRECT("Roles!$B$"&amp;MATCH($B36,Roles!$A:$A,0)&amp;":$AF$"&amp;MATCH($B36,Roles!$A:$A,0)),1,FALSE))=FALSE,IF(SquadExport!BA36&lt;10,1,IF(SquadExport!BA36&lt;15,2,IF(SquadExport!BA36&lt;=20,3,""))),0),"")</f>
        <v/>
      </c>
      <c r="AY36" s="30" t="str" cm="1">
        <f t="array" aca="1" ref="AY36:CS36" ca="1">IF($D36:$AX36=1,D$1:AX$1,"")</f>
        <v/>
      </c>
      <c r="AZ36" s="30" t="str">
        <f ca="1"/>
        <v/>
      </c>
      <c r="BA36" s="30" t="str">
        <f ca="1"/>
        <v/>
      </c>
      <c r="BB36" s="30" t="str">
        <f ca="1"/>
        <v/>
      </c>
      <c r="BC36" s="30" t="str">
        <f ca="1"/>
        <v/>
      </c>
      <c r="BD36" s="30" t="str">
        <f ca="1"/>
        <v/>
      </c>
      <c r="BE36" s="30" t="str">
        <f ca="1"/>
        <v/>
      </c>
      <c r="BF36" s="30" t="str">
        <f ca="1"/>
        <v/>
      </c>
      <c r="BG36" s="30" t="str">
        <f ca="1"/>
        <v/>
      </c>
      <c r="BH36" s="30" t="str">
        <f ca="1"/>
        <v/>
      </c>
      <c r="BI36" s="30" t="str">
        <f ca="1"/>
        <v/>
      </c>
      <c r="BJ36" s="30" t="str">
        <f ca="1"/>
        <v/>
      </c>
      <c r="BK36" s="30" t="str">
        <f ca="1"/>
        <v/>
      </c>
      <c r="BL36" s="30" t="str">
        <f ca="1"/>
        <v/>
      </c>
      <c r="BM36" s="30" t="str">
        <f ca="1"/>
        <v/>
      </c>
      <c r="BN36" s="30" t="str">
        <f ca="1"/>
        <v/>
      </c>
      <c r="BO36" s="30" t="str">
        <f ca="1"/>
        <v/>
      </c>
      <c r="BP36" s="30" t="str">
        <f ca="1"/>
        <v/>
      </c>
      <c r="BQ36" s="30" t="str">
        <f ca="1"/>
        <v/>
      </c>
      <c r="BR36" s="30" t="str">
        <f ca="1"/>
        <v/>
      </c>
      <c r="BS36" s="30" t="str">
        <f ca="1"/>
        <v/>
      </c>
      <c r="BT36" s="30" t="str">
        <f ca="1"/>
        <v/>
      </c>
      <c r="BU36" s="30" t="str">
        <f ca="1"/>
        <v/>
      </c>
      <c r="BV36" s="30" t="str">
        <f ca="1"/>
        <v/>
      </c>
      <c r="BW36" s="30" t="str">
        <f ca="1"/>
        <v/>
      </c>
      <c r="BX36" s="30" t="str">
        <f ca="1"/>
        <v/>
      </c>
      <c r="BY36" s="30" t="str">
        <f ca="1"/>
        <v/>
      </c>
      <c r="BZ36" s="30" t="str">
        <f ca="1"/>
        <v/>
      </c>
      <c r="CA36" s="30" t="str">
        <f ca="1"/>
        <v/>
      </c>
      <c r="CB36" s="30" t="str">
        <f ca="1"/>
        <v/>
      </c>
      <c r="CC36" s="30" t="str">
        <f ca="1"/>
        <v/>
      </c>
      <c r="CD36" s="30" t="str">
        <f ca="1"/>
        <v/>
      </c>
      <c r="CE36" s="30" t="str">
        <f ca="1"/>
        <v/>
      </c>
      <c r="CF36" s="30" t="str">
        <f ca="1"/>
        <v/>
      </c>
      <c r="CG36" s="30" t="str">
        <f ca="1"/>
        <v/>
      </c>
      <c r="CH36" s="30" t="str">
        <f ca="1"/>
        <v/>
      </c>
      <c r="CI36" s="30" t="str">
        <f ca="1"/>
        <v/>
      </c>
      <c r="CJ36" s="30" t="str">
        <f ca="1"/>
        <v/>
      </c>
      <c r="CK36" s="30" t="str">
        <f ca="1"/>
        <v/>
      </c>
      <c r="CL36" s="30" t="str">
        <f ca="1"/>
        <v/>
      </c>
      <c r="CM36" s="30" t="str">
        <f ca="1"/>
        <v/>
      </c>
      <c r="CN36" s="30" t="str">
        <f ca="1"/>
        <v/>
      </c>
      <c r="CO36" s="30" t="str">
        <f ca="1"/>
        <v/>
      </c>
      <c r="CP36" s="30" t="str">
        <f ca="1"/>
        <v/>
      </c>
      <c r="CQ36" s="30" t="str">
        <f ca="1"/>
        <v/>
      </c>
      <c r="CR36" s="30" t="str">
        <f ca="1"/>
        <v/>
      </c>
      <c r="CS36" s="30" t="str">
        <f ca="1"/>
        <v/>
      </c>
      <c r="CT36" s="31" cm="1">
        <f t="array" aca="1" ref="CT36" ca="1">SUMPRODUCT(COUNTIF($AY36:$CS36,Training!$C$3:$E$3))</f>
        <v>0</v>
      </c>
      <c r="CU36" s="31" cm="1">
        <f t="array" aca="1" ref="CU36" ca="1">SUMPRODUCT(COUNTIF($AY36:$CS36,Training!$C$4:$E$4))</f>
        <v>0</v>
      </c>
      <c r="CV36" s="31" cm="1">
        <f t="array" aca="1" ref="CV36" ca="1">SUMPRODUCT(COUNTIF($AY36:$CS36,Training!$C$5:$E$5))</f>
        <v>0</v>
      </c>
      <c r="CW36" s="31" cm="1">
        <f t="array" aca="1" ref="CW36" ca="1">SUMPRODUCT(COUNTIF($AY36:$CS36,Training!$C$6:$E$6))</f>
        <v>0</v>
      </c>
      <c r="CX36" s="31" cm="1">
        <f t="array" aca="1" ref="CX36" ca="1">SUMPRODUCT(COUNTIF($AY36:$CS36,Training!$C$7:$E$7))</f>
        <v>0</v>
      </c>
      <c r="CY36" s="31" cm="1">
        <f t="array" aca="1" ref="CY36" ca="1">SUMPRODUCT(COUNTIF($AY36:$CS36,Training!$C$8:$E$8))</f>
        <v>0</v>
      </c>
      <c r="CZ36" s="31" cm="1">
        <f t="array" aca="1" ref="CZ36" ca="1">SUMPRODUCT(COUNTIF($AY36:$CS36,Training!$C$9:$E$9))</f>
        <v>0</v>
      </c>
      <c r="DA36" s="31" cm="1">
        <f t="array" aca="1" ref="DA36" ca="1">SUMPRODUCT(COUNTIF($AY36:$CS36,Training!$C$10:$E$10))</f>
        <v>0</v>
      </c>
      <c r="DB36" s="31" cm="1">
        <f t="array" aca="1" ref="DB36" ca="1">SUMPRODUCT(COUNTIF($AY36:$CS36,Training!$C$11:$E$11))</f>
        <v>0</v>
      </c>
      <c r="DC36" s="31" cm="1">
        <f t="array" aca="1" ref="DC36" ca="1">SUMPRODUCT(COUNTIF($AY36:$CS36,Training!$C$2:$E$2))</f>
        <v>0</v>
      </c>
      <c r="DD36" s="31" cm="1">
        <f t="array" aca="1" ref="DD36" ca="1">SUMPRODUCT(COUNTIF($AY36:$CS36,Training!#REF!))</f>
        <v>0</v>
      </c>
      <c r="DE36" s="31" cm="1">
        <f t="array" aca="1" ref="DE36" ca="1">SUMPRODUCT(COUNTIF($AY36:$CS36,Training!$C$12:$E$12))</f>
        <v>0</v>
      </c>
      <c r="DF36" s="31" cm="1">
        <f t="array" aca="1" ref="DF36" ca="1">SUMPRODUCT(COUNTIF($AY36:$CS36,Training!$C$13:$E$13))</f>
        <v>0</v>
      </c>
      <c r="DG36" s="31" cm="1">
        <f t="array" aca="1" ref="DG36" ca="1">SUMPRODUCT(COUNTIF($AY36:$CS36,Training!$C$14:$E$14))</f>
        <v>0</v>
      </c>
      <c r="DH36" s="31" cm="1">
        <f t="array" aca="1" ref="DH36" ca="1">SUMPRODUCT(COUNTIF($AY36:$CS36,Training!$C$15:$E$15))</f>
        <v>0</v>
      </c>
      <c r="DI36" s="31" cm="1">
        <f t="array" aca="1" ref="DI36" ca="1">SUMPRODUCT(COUNTIF($AY36:$CS36,Training!$C$16:$E$16))</f>
        <v>0</v>
      </c>
      <c r="DJ36" s="30" t="str" cm="1">
        <f t="array" aca="1" ref="DJ36:FD36" ca="1">IF(COUNTIF(D36:AX36,1)=0,IF($D36:$AX36=2,D$1:AX$1,""),"")</f>
        <v/>
      </c>
      <c r="DK36" s="30" t="str">
        <f ca="1"/>
        <v/>
      </c>
      <c r="DL36" s="30" t="str">
        <f ca="1"/>
        <v/>
      </c>
      <c r="DM36" s="30" t="str">
        <f ca="1"/>
        <v/>
      </c>
      <c r="DN36" s="30" t="str">
        <f ca="1"/>
        <v/>
      </c>
      <c r="DO36" s="30" t="str">
        <f ca="1"/>
        <v/>
      </c>
      <c r="DP36" s="30" t="str">
        <f ca="1"/>
        <v/>
      </c>
      <c r="DQ36" s="30" t="str">
        <f ca="1"/>
        <v/>
      </c>
      <c r="DR36" s="30" t="str">
        <f ca="1"/>
        <v/>
      </c>
      <c r="DS36" s="30" t="str">
        <f ca="1"/>
        <v/>
      </c>
      <c r="DT36" s="30" t="str">
        <f ca="1"/>
        <v/>
      </c>
      <c r="DU36" s="30" t="str">
        <f ca="1"/>
        <v/>
      </c>
      <c r="DV36" s="30" t="str">
        <f ca="1"/>
        <v/>
      </c>
      <c r="DW36" s="30" t="str">
        <f ca="1"/>
        <v/>
      </c>
      <c r="DX36" s="30" t="str">
        <f ca="1"/>
        <v/>
      </c>
      <c r="DY36" s="30" t="str">
        <f ca="1"/>
        <v/>
      </c>
      <c r="DZ36" s="30" t="str">
        <f ca="1"/>
        <v/>
      </c>
      <c r="EA36" s="30" t="str">
        <f ca="1"/>
        <v/>
      </c>
      <c r="EB36" s="30" t="str">
        <f ca="1"/>
        <v/>
      </c>
      <c r="EC36" s="30" t="str">
        <f ca="1"/>
        <v/>
      </c>
      <c r="ED36" s="30" t="str">
        <f ca="1"/>
        <v/>
      </c>
      <c r="EE36" s="30" t="str">
        <f ca="1"/>
        <v/>
      </c>
      <c r="EF36" s="30" t="str">
        <f ca="1"/>
        <v/>
      </c>
      <c r="EG36" s="30" t="str">
        <f ca="1"/>
        <v/>
      </c>
      <c r="EH36" s="30" t="str">
        <f ca="1"/>
        <v/>
      </c>
      <c r="EI36" s="30" t="str">
        <f ca="1"/>
        <v/>
      </c>
      <c r="EJ36" s="30" t="str">
        <f ca="1"/>
        <v/>
      </c>
      <c r="EK36" s="30" t="str">
        <f ca="1"/>
        <v/>
      </c>
      <c r="EL36" s="30" t="str">
        <f ca="1"/>
        <v/>
      </c>
      <c r="EM36" s="30" t="str">
        <f ca="1"/>
        <v/>
      </c>
      <c r="EN36" s="30" t="str">
        <f ca="1"/>
        <v/>
      </c>
      <c r="EO36" s="30" t="str">
        <f ca="1"/>
        <v/>
      </c>
      <c r="EP36" s="30" t="str">
        <f ca="1"/>
        <v/>
      </c>
      <c r="EQ36" s="30" t="str">
        <f ca="1"/>
        <v/>
      </c>
      <c r="ER36" s="30" t="str">
        <f ca="1"/>
        <v/>
      </c>
      <c r="ES36" s="30" t="str">
        <f ca="1"/>
        <v/>
      </c>
      <c r="ET36" s="30" t="str">
        <f ca="1"/>
        <v/>
      </c>
      <c r="EU36" s="30" t="str">
        <f ca="1"/>
        <v/>
      </c>
      <c r="EV36" s="30" t="str">
        <f ca="1"/>
        <v/>
      </c>
      <c r="EW36" s="30" t="str">
        <f ca="1"/>
        <v/>
      </c>
      <c r="EX36" s="30" t="str">
        <f ca="1"/>
        <v/>
      </c>
      <c r="EY36" s="30" t="str">
        <f ca="1"/>
        <v/>
      </c>
      <c r="EZ36" s="30" t="str">
        <f ca="1"/>
        <v/>
      </c>
      <c r="FA36" s="30" t="str">
        <f ca="1"/>
        <v/>
      </c>
      <c r="FB36" s="30" t="str">
        <f ca="1"/>
        <v/>
      </c>
      <c r="FC36" s="30" t="str">
        <f ca="1"/>
        <v/>
      </c>
      <c r="FD36" s="30" t="str">
        <f ca="1"/>
        <v/>
      </c>
      <c r="FE36" s="31" cm="1">
        <f t="array" aca="1" ref="FE36" ca="1">SUMPRODUCT(COUNTIF($DJ36:$FD36,Training!$C$3:$E$3))</f>
        <v>0</v>
      </c>
      <c r="FF36" s="31" cm="1">
        <f t="array" aca="1" ref="FF36" ca="1">SUMPRODUCT(COUNTIF($DJ36:$FD36,Training!$C$4:$E$4))</f>
        <v>0</v>
      </c>
      <c r="FG36" s="31" cm="1">
        <f t="array" aca="1" ref="FG36" ca="1">SUMPRODUCT(COUNTIF($DJ36:$FD36,Training!$C$5:$E$5))</f>
        <v>0</v>
      </c>
      <c r="FH36" s="31" cm="1">
        <f t="array" aca="1" ref="FH36" ca="1">SUMPRODUCT(COUNTIF($DJ36:$FD36,Training!$C$6:$E$6))</f>
        <v>0</v>
      </c>
      <c r="FI36" s="31" cm="1">
        <f t="array" aca="1" ref="FI36" ca="1">SUMPRODUCT(COUNTIF($DJ36:$FD36,Training!$C$7:$E$7))</f>
        <v>0</v>
      </c>
      <c r="FJ36" s="31" cm="1">
        <f t="array" aca="1" ref="FJ36" ca="1">SUMPRODUCT(COUNTIF($DJ36:$FD36,Training!$C$8:$E$8))</f>
        <v>0</v>
      </c>
      <c r="FK36" s="31" cm="1">
        <f t="array" aca="1" ref="FK36" ca="1">SUMPRODUCT(COUNTIF($DJ36:$FD36,Training!$C$9:$E$9))</f>
        <v>0</v>
      </c>
      <c r="FL36" s="31" cm="1">
        <f t="array" aca="1" ref="FL36" ca="1">SUMPRODUCT(COUNTIF($DJ36:$FD36,Training!$C$10:$E$10))</f>
        <v>0</v>
      </c>
      <c r="FM36" s="31" cm="1">
        <f t="array" aca="1" ref="FM36" ca="1">SUMPRODUCT(COUNTIF($DJ36:$FD36,Training!$C$11:$E$11))</f>
        <v>0</v>
      </c>
      <c r="FN36" s="31" cm="1">
        <f t="array" aca="1" ref="FN36" ca="1">SUMPRODUCT(COUNTIF($DJ36:$FD36,Training!$C$2:$E$2))</f>
        <v>0</v>
      </c>
      <c r="FO36" s="31" cm="1">
        <f t="array" aca="1" ref="FO36" ca="1">SUMPRODUCT(COUNTIF($DJ36:$FD36,Training!#REF!))</f>
        <v>0</v>
      </c>
      <c r="FP36" s="31" cm="1">
        <f t="array" aca="1" ref="FP36" ca="1">SUMPRODUCT(COUNTIF($DJ36:$FD36,Training!$C$12:$E$12))</f>
        <v>0</v>
      </c>
      <c r="FQ36" s="31" cm="1">
        <f t="array" aca="1" ref="FQ36" ca="1">SUMPRODUCT(COUNTIF($DJ36:$FD36,Training!$C$13:$E$13))</f>
        <v>0</v>
      </c>
      <c r="FR36" s="31" cm="1">
        <f t="array" aca="1" ref="FR36" ca="1">SUMPRODUCT(COUNTIF($DJ36:$FD36,Training!$C$14:$E$14))</f>
        <v>0</v>
      </c>
      <c r="FS36" s="31" cm="1">
        <f t="array" aca="1" ref="FS36" ca="1">SUMPRODUCT(COUNTIF($DJ36:$FD36,Training!$C$15:$E$15))</f>
        <v>0</v>
      </c>
      <c r="FT36" s="31" cm="1">
        <f t="array" aca="1" ref="FT36" ca="1">SUMPRODUCT(COUNTIF($DJ36:$FD36,Training!$C$16:$E$16))</f>
        <v>0</v>
      </c>
    </row>
    <row r="37" spans="1:176" x14ac:dyDescent="0.25">
      <c r="A37" s="32" t="str">
        <f>IF(WeightedParse!A37&gt;"",WeightedParse!A37,"")</f>
        <v/>
      </c>
      <c r="B37" s="49" t="str">
        <f>IF('Weighted Summary'!A37&gt;"",'Weighted Summary'!F37,"")</f>
        <v/>
      </c>
      <c r="C37" s="39" t="str">
        <f t="shared" si="0"/>
        <v/>
      </c>
      <c r="D37" s="37" t="str">
        <f ca="1">IF($A37&gt;"",IF(ISERROR(HLOOKUP(D$1,INDIRECT("Roles!$B$"&amp;MATCH($B37,Roles!$A:$A,0)&amp;":$AF$"&amp;MATCH($B37,Roles!$A:$A,0)),1,FALSE))=FALSE,IF(SquadExport!G37&lt;10,1,IF(SquadExport!G37&lt;15,2,IF(SquadExport!G37&lt;=20,3,""))),0),"")</f>
        <v/>
      </c>
      <c r="E37" s="37" t="str">
        <f ca="1">IF($A37&gt;"",IF(ISERROR(HLOOKUP(E$1,INDIRECT("Roles!$B$"&amp;MATCH($B37,Roles!$A:$A,0)&amp;":$AF$"&amp;MATCH($B37,Roles!$A:$A,0)),1,FALSE))=FALSE,IF(SquadExport!H37&lt;10,1,IF(SquadExport!H37&lt;15,2,IF(SquadExport!H37&lt;=20,3,""))),0),"")</f>
        <v/>
      </c>
      <c r="F37" s="37" t="str">
        <f ca="1">IF($A37&gt;"",IF(ISERROR(HLOOKUP(F$1,INDIRECT("Roles!$B$"&amp;MATCH($B37,Roles!$A:$A,0)&amp;":$AF$"&amp;MATCH($B37,Roles!$A:$A,0)),1,FALSE))=FALSE,IF(SquadExport!I37&lt;10,1,IF(SquadExport!I37&lt;15,2,IF(SquadExport!I37&lt;=20,3,""))),0),"")</f>
        <v/>
      </c>
      <c r="G37" s="37" t="str">
        <f ca="1">IF($A37&gt;"",IF(ISERROR(HLOOKUP(G$1,INDIRECT("Roles!$B$"&amp;MATCH($B37,Roles!$A:$A,0)&amp;":$AF$"&amp;MATCH($B37,Roles!$A:$A,0)),1,FALSE))=FALSE,IF(SquadExport!J37&lt;10,1,IF(SquadExport!J37&lt;15,2,IF(SquadExport!J37&lt;=20,3,""))),0),"")</f>
        <v/>
      </c>
      <c r="H37" s="37" t="str">
        <f ca="1">IF($A37&gt;"",IF(ISERROR(HLOOKUP(H$1,INDIRECT("Roles!$B$"&amp;MATCH($B37,Roles!$A:$A,0)&amp;":$AF$"&amp;MATCH($B37,Roles!$A:$A,0)),1,FALSE))=FALSE,IF(SquadExport!K37&lt;10,1,IF(SquadExport!K37&lt;15,2,IF(SquadExport!K37&lt;=20,3,""))),0),"")</f>
        <v/>
      </c>
      <c r="I37" s="37" t="str">
        <f ca="1">IF($A37&gt;"",IF(ISERROR(HLOOKUP(I$1,INDIRECT("Roles!$B$"&amp;MATCH($B37,Roles!$A:$A,0)&amp;":$AF$"&amp;MATCH($B37,Roles!$A:$A,0)),1,FALSE))=FALSE,IF(SquadExport!L37&lt;10,1,IF(SquadExport!L37&lt;15,2,IF(SquadExport!L37&lt;=20,3,""))),0),"")</f>
        <v/>
      </c>
      <c r="J37" s="37" t="str">
        <f ca="1">IF($A37&gt;"",IF(ISERROR(HLOOKUP(J$1,INDIRECT("Roles!$B$"&amp;MATCH($B37,Roles!$A:$A,0)&amp;":$AF$"&amp;MATCH($B37,Roles!$A:$A,0)),1,FALSE))=FALSE,IF(SquadExport!M37&lt;10,1,IF(SquadExport!M37&lt;15,2,IF(SquadExport!M37&lt;=20,3,""))),0),"")</f>
        <v/>
      </c>
      <c r="K37" s="37" t="str">
        <f ca="1">IF($A37&gt;"",IF(ISERROR(HLOOKUP(K$1,INDIRECT("Roles!$B$"&amp;MATCH($B37,Roles!$A:$A,0)&amp;":$AF$"&amp;MATCH($B37,Roles!$A:$A,0)),1,FALSE))=FALSE,IF(SquadExport!N37&lt;10,1,IF(SquadExport!N37&lt;15,2,IF(SquadExport!N37&lt;=20,3,""))),0),"")</f>
        <v/>
      </c>
      <c r="L37" s="37" t="str">
        <f ca="1">IF($A37&gt;"",IF(ISERROR(HLOOKUP(L$1,INDIRECT("Roles!$B$"&amp;MATCH($B37,Roles!$A:$A,0)&amp;":$AF$"&amp;MATCH($B37,Roles!$A:$A,0)),1,FALSE))=FALSE,IF(SquadExport!O37&lt;10,1,IF(SquadExport!O37&lt;15,2,IF(SquadExport!O37&lt;=20,3,""))),0),"")</f>
        <v/>
      </c>
      <c r="M37" s="37" t="str">
        <f ca="1">IF($A37&gt;"",IF(ISERROR(HLOOKUP(M$1,INDIRECT("Roles!$B$"&amp;MATCH($B37,Roles!$A:$A,0)&amp;":$AF$"&amp;MATCH($B37,Roles!$A:$A,0)),1,FALSE))=FALSE,IF(SquadExport!P37&lt;10,1,IF(SquadExport!P37&lt;15,2,IF(SquadExport!P37&lt;=20,3,""))),0),"")</f>
        <v/>
      </c>
      <c r="N37" s="37" t="str">
        <f ca="1">IF($A37&gt;"",IF(ISERROR(HLOOKUP(N$1,INDIRECT("Roles!$B$"&amp;MATCH($B37,Roles!$A:$A,0)&amp;":$AF$"&amp;MATCH($B37,Roles!$A:$A,0)),1,FALSE))=FALSE,IF(SquadExport!Q37&lt;10,1,IF(SquadExport!Q37&lt;15,2,IF(SquadExport!Q37&lt;=20,3,""))),0),"")</f>
        <v/>
      </c>
      <c r="O37" s="37" t="str">
        <f ca="1">IF($A37&gt;"",IF(ISERROR(HLOOKUP(O$1,INDIRECT("Roles!$B$"&amp;MATCH($B37,Roles!$A:$A,0)&amp;":$AF$"&amp;MATCH($B37,Roles!$A:$A,0)),1,FALSE))=FALSE,IF(SquadExport!R37&lt;10,1,IF(SquadExport!R37&lt;15,2,IF(SquadExport!R37&lt;=20,3,""))),0),"")</f>
        <v/>
      </c>
      <c r="P37" s="37" t="str">
        <f ca="1">IF($A37&gt;"",IF(ISERROR(HLOOKUP(P$1,INDIRECT("Roles!$B$"&amp;MATCH($B37,Roles!$A:$A,0)&amp;":$AF$"&amp;MATCH($B37,Roles!$A:$A,0)),1,FALSE))=FALSE,IF(SquadExport!S37&lt;10,1,IF(SquadExport!S37&lt;15,2,IF(SquadExport!S37&lt;=20,3,""))),0),"")</f>
        <v/>
      </c>
      <c r="Q37" s="37" t="str">
        <f ca="1">IF($A37&gt;"",IF(ISERROR(HLOOKUP(Q$1,INDIRECT("Roles!$B$"&amp;MATCH($B37,Roles!$A:$A,0)&amp;":$AF$"&amp;MATCH($B37,Roles!$A:$A,0)),1,FALSE))=FALSE,IF(SquadExport!T37&lt;10,1,IF(SquadExport!T37&lt;15,2,IF(SquadExport!T37&lt;=20,3,""))),0),"")</f>
        <v/>
      </c>
      <c r="R37" s="37" t="str">
        <f ca="1">IF($A37&gt;"",IF(ISERROR(HLOOKUP(R$1,INDIRECT("Roles!$B$"&amp;MATCH($B37,Roles!$A:$A,0)&amp;":$AF$"&amp;MATCH($B37,Roles!$A:$A,0)),1,FALSE))=FALSE,IF(SquadExport!U37&lt;10,1,IF(SquadExport!U37&lt;15,2,IF(SquadExport!U37&lt;=20,3,""))),0),"")</f>
        <v/>
      </c>
      <c r="S37" s="37" t="str">
        <f ca="1">IF($A37&gt;"",IF(ISERROR(HLOOKUP(S$1,INDIRECT("Roles!$B$"&amp;MATCH($B37,Roles!$A:$A,0)&amp;":$AF$"&amp;MATCH($B37,Roles!$A:$A,0)),1,FALSE))=FALSE,IF(SquadExport!V37&lt;10,1,IF(SquadExport!V37&lt;15,2,IF(SquadExport!V37&lt;=20,3,""))),0),"")</f>
        <v/>
      </c>
      <c r="T37" s="37" t="str">
        <f ca="1">IF($A37&gt;"",IF(ISERROR(HLOOKUP(T$1,INDIRECT("Roles!$B$"&amp;MATCH($B37,Roles!$A:$A,0)&amp;":$AF$"&amp;MATCH($B37,Roles!$A:$A,0)),1,FALSE))=FALSE,IF(SquadExport!W37&lt;10,1,IF(SquadExport!W37&lt;15,2,IF(SquadExport!W37&lt;=20,3,""))),0),"")</f>
        <v/>
      </c>
      <c r="U37" s="37" t="str">
        <f ca="1">IF($A37&gt;"",IF(ISERROR(HLOOKUP(U$1,INDIRECT("Roles!$B$"&amp;MATCH($B37,Roles!$A:$A,0)&amp;":$AF$"&amp;MATCH($B37,Roles!$A:$A,0)),1,FALSE))=FALSE,IF(SquadExport!X37&lt;10,1,IF(SquadExport!X37&lt;15,2,IF(SquadExport!X37&lt;=20,3,""))),0),"")</f>
        <v/>
      </c>
      <c r="V37" s="37" t="str">
        <f ca="1">IF($A37&gt;"",IF(ISERROR(HLOOKUP(V$1,INDIRECT("Roles!$B$"&amp;MATCH($B37,Roles!$A:$A,0)&amp;":$AF$"&amp;MATCH($B37,Roles!$A:$A,0)),1,FALSE))=FALSE,IF(SquadExport!Y37&lt;10,1,IF(SquadExport!Y37&lt;15,2,IF(SquadExport!Y37&lt;=20,3,""))),0),"")</f>
        <v/>
      </c>
      <c r="W37" s="37" t="str">
        <f ca="1">IF($A37&gt;"",IF(ISERROR(HLOOKUP(W$1,INDIRECT("Roles!$B$"&amp;MATCH($B37,Roles!$A:$A,0)&amp;":$AF$"&amp;MATCH($B37,Roles!$A:$A,0)),1,FALSE))=FALSE,IF(SquadExport!Z37&lt;10,1,IF(SquadExport!Z37&lt;15,2,IF(SquadExport!Z37&lt;=20,3,""))),0),"")</f>
        <v/>
      </c>
      <c r="X37" s="37" t="str">
        <f ca="1">IF($A37&gt;"",IF(ISERROR(HLOOKUP(X$1,INDIRECT("Roles!$B$"&amp;MATCH($B37,Roles!$A:$A,0)&amp;":$AF$"&amp;MATCH($B37,Roles!$A:$A,0)),1,FALSE))=FALSE,IF(SquadExport!AA37&lt;10,1,IF(SquadExport!AA37&lt;15,2,IF(SquadExport!AA37&lt;=20,3,""))),0),"")</f>
        <v/>
      </c>
      <c r="Y37" s="37" t="str">
        <f ca="1">IF($A37&gt;"",IF(ISERROR(HLOOKUP(Y$1,INDIRECT("Roles!$B$"&amp;MATCH($B37,Roles!$A:$A,0)&amp;":$AF$"&amp;MATCH($B37,Roles!$A:$A,0)),1,FALSE))=FALSE,IF(SquadExport!AB37&lt;10,1,IF(SquadExport!AB37&lt;15,2,IF(SquadExport!AB37&lt;=20,3,""))),0),"")</f>
        <v/>
      </c>
      <c r="Z37" s="37" t="str">
        <f ca="1">IF($A37&gt;"",IF(ISERROR(HLOOKUP(Z$1,INDIRECT("Roles!$B$"&amp;MATCH($B37,Roles!$A:$A,0)&amp;":$AF$"&amp;MATCH($B37,Roles!$A:$A,0)),1,FALSE))=FALSE,IF(SquadExport!AC37&lt;10,1,IF(SquadExport!AC37&lt;15,2,IF(SquadExport!AC37&lt;=20,3,""))),0),"")</f>
        <v/>
      </c>
      <c r="AA37" s="37" t="str">
        <f ca="1">IF($A37&gt;"",IF(ISERROR(HLOOKUP(AA$1,INDIRECT("Roles!$B$"&amp;MATCH($B37,Roles!$A:$A,0)&amp;":$AF$"&amp;MATCH($B37,Roles!$A:$A,0)),1,FALSE))=FALSE,IF(SquadExport!AD37&lt;10,1,IF(SquadExport!AD37&lt;15,2,IF(SquadExport!AD37&lt;=20,3,""))),0),"")</f>
        <v/>
      </c>
      <c r="AB37" s="37" t="str">
        <f ca="1">IF($A37&gt;"",IF(ISERROR(HLOOKUP(AB$1,INDIRECT("Roles!$B$"&amp;MATCH($B37,Roles!$A:$A,0)&amp;":$AF$"&amp;MATCH($B37,Roles!$A:$A,0)),1,FALSE))=FALSE,IF(SquadExport!AE37&lt;10,1,IF(SquadExport!AE37&lt;15,2,IF(SquadExport!AE37&lt;=20,3,""))),0),"")</f>
        <v/>
      </c>
      <c r="AC37" s="37" t="str">
        <f ca="1">IF($A37&gt;"",IF(ISERROR(HLOOKUP(AC$1,INDIRECT("Roles!$B$"&amp;MATCH($B37,Roles!$A:$A,0)&amp;":$AF$"&amp;MATCH($B37,Roles!$A:$A,0)),1,FALSE))=FALSE,IF(SquadExport!AF37&lt;10,1,IF(SquadExport!AF37&lt;15,2,IF(SquadExport!AF37&lt;=20,3,""))),0),"")</f>
        <v/>
      </c>
      <c r="AD37" s="37" t="str">
        <f ca="1">IF($A37&gt;"",IF(ISERROR(HLOOKUP(AD$1,INDIRECT("Roles!$B$"&amp;MATCH($B37,Roles!$A:$A,0)&amp;":$AF$"&amp;MATCH($B37,Roles!$A:$A,0)),1,FALSE))=FALSE,IF(SquadExport!AG37&lt;10,1,IF(SquadExport!AG37&lt;15,2,IF(SquadExport!AG37&lt;=20,3,""))),0),"")</f>
        <v/>
      </c>
      <c r="AE37" s="37" t="str">
        <f ca="1">IF($A37&gt;"",IF(ISERROR(HLOOKUP(AE$1,INDIRECT("Roles!$B$"&amp;MATCH($B37,Roles!$A:$A,0)&amp;":$AF$"&amp;MATCH($B37,Roles!$A:$A,0)),1,FALSE))=FALSE,IF(SquadExport!AH37&lt;10,1,IF(SquadExport!AH37&lt;15,2,IF(SquadExport!AH37&lt;=20,3,""))),0),"")</f>
        <v/>
      </c>
      <c r="AF37" s="37" t="str">
        <f ca="1">IF($A37&gt;"",IF(ISERROR(HLOOKUP(AF$1,INDIRECT("Roles!$B$"&amp;MATCH($B37,Roles!$A:$A,0)&amp;":$AF$"&amp;MATCH($B37,Roles!$A:$A,0)),1,FALSE))=FALSE,IF(SquadExport!AI37&lt;10,1,IF(SquadExport!AI37&lt;15,2,IF(SquadExport!AI37&lt;=20,3,""))),0),"")</f>
        <v/>
      </c>
      <c r="AG37" s="37" t="str">
        <f ca="1">IF($A37&gt;"",IF(ISERROR(HLOOKUP(AG$1,INDIRECT("Roles!$B$"&amp;MATCH($B37,Roles!$A:$A,0)&amp;":$AF$"&amp;MATCH($B37,Roles!$A:$A,0)),1,FALSE))=FALSE,IF(SquadExport!AJ37&lt;10,1,IF(SquadExport!AJ37&lt;15,2,IF(SquadExport!AJ37&lt;=20,3,""))),0),"")</f>
        <v/>
      </c>
      <c r="AH37" s="37" t="str">
        <f ca="1">IF($A37&gt;"",IF(ISERROR(HLOOKUP(AH$1,INDIRECT("Roles!$B$"&amp;MATCH($B37,Roles!$A:$A,0)&amp;":$AF$"&amp;MATCH($B37,Roles!$A:$A,0)),1,FALSE))=FALSE,IF(SquadExport!AK37&lt;10,1,IF(SquadExport!AK37&lt;15,2,IF(SquadExport!AK37&lt;=20,3,""))),0),"")</f>
        <v/>
      </c>
      <c r="AI37" s="37" t="str">
        <f ca="1">IF($A37&gt;"",IF(ISERROR(HLOOKUP(AI$1,INDIRECT("Roles!$B$"&amp;MATCH($B37,Roles!$A:$A,0)&amp;":$AF$"&amp;MATCH($B37,Roles!$A:$A,0)),1,FALSE))=FALSE,IF(SquadExport!AL37&lt;10,1,IF(SquadExport!AL37&lt;15,2,IF(SquadExport!AL37&lt;=20,3,""))),0),"")</f>
        <v/>
      </c>
      <c r="AJ37" s="37" t="str">
        <f ca="1">IF($A37&gt;"",IF(ISERROR(HLOOKUP(AJ$1,INDIRECT("Roles!$B$"&amp;MATCH($B37,Roles!$A:$A,0)&amp;":$AF$"&amp;MATCH($B37,Roles!$A:$A,0)),1,FALSE))=FALSE,IF(SquadExport!AM37&lt;10,1,IF(SquadExport!AM37&lt;15,2,IF(SquadExport!AM37&lt;=20,3,""))),0),"")</f>
        <v/>
      </c>
      <c r="AK37" s="37" t="str">
        <f ca="1">IF($A37&gt;"",IF(ISERROR(HLOOKUP(AK$1,INDIRECT("Roles!$B$"&amp;MATCH($B37,Roles!$A:$A,0)&amp;":$AF$"&amp;MATCH($B37,Roles!$A:$A,0)),1,FALSE))=FALSE,IF(SquadExport!AN37&lt;10,1,IF(SquadExport!AN37&lt;15,2,IF(SquadExport!AN37&lt;=20,3,""))),0),"")</f>
        <v/>
      </c>
      <c r="AL37" s="37" t="str">
        <f ca="1">IF($A37&gt;"",IF(ISERROR(HLOOKUP(AL$1,INDIRECT("Roles!$B$"&amp;MATCH($B37,Roles!$A:$A,0)&amp;":$AF$"&amp;MATCH($B37,Roles!$A:$A,0)),1,FALSE))=FALSE,IF(SquadExport!AO37&lt;10,1,IF(SquadExport!AO37&lt;15,2,IF(SquadExport!AO37&lt;=20,3,""))),0),"")</f>
        <v/>
      </c>
      <c r="AM37" s="37" t="str">
        <f ca="1">IF($A37&gt;"",IF(ISERROR(HLOOKUP(AM$1,INDIRECT("Roles!$B$"&amp;MATCH($B37,Roles!$A:$A,0)&amp;":$AF$"&amp;MATCH($B37,Roles!$A:$A,0)),1,FALSE))=FALSE,IF(SquadExport!AP37&lt;10,1,IF(SquadExport!AP37&lt;15,2,IF(SquadExport!AP37&lt;=20,3,""))),0),"")</f>
        <v/>
      </c>
      <c r="AN37" s="37" t="str">
        <f ca="1">IF($A37&gt;"",IF(ISERROR(HLOOKUP(AN$1,INDIRECT("Roles!$B$"&amp;MATCH($B37,Roles!$A:$A,0)&amp;":$AF$"&amp;MATCH($B37,Roles!$A:$A,0)),1,FALSE))=FALSE,IF(SquadExport!AQ37&lt;10,1,IF(SquadExport!AQ37&lt;15,2,IF(SquadExport!AQ37&lt;=20,3,""))),0),"")</f>
        <v/>
      </c>
      <c r="AO37" s="37" t="str">
        <f ca="1">IF($A37&gt;"",IF(ISERROR(HLOOKUP(AO$1,INDIRECT("Roles!$B$"&amp;MATCH($B37,Roles!$A:$A,0)&amp;":$AF$"&amp;MATCH($B37,Roles!$A:$A,0)),1,FALSE))=FALSE,IF(SquadExport!AR37&lt;10,1,IF(SquadExport!AR37&lt;15,2,IF(SquadExport!AR37&lt;=20,3,""))),0),"")</f>
        <v/>
      </c>
      <c r="AP37" s="37" t="str">
        <f ca="1">IF($A37&gt;"",IF(ISERROR(HLOOKUP(AP$1,INDIRECT("Roles!$B$"&amp;MATCH($B37,Roles!$A:$A,0)&amp;":$AF$"&amp;MATCH($B37,Roles!$A:$A,0)),1,FALSE))=FALSE,IF(SquadExport!AS37&lt;10,1,IF(SquadExport!AS37&lt;15,2,IF(SquadExport!AS37&lt;=20,3,""))),0),"")</f>
        <v/>
      </c>
      <c r="AQ37" s="37" t="str">
        <f ca="1">IF($A37&gt;"",IF(ISERROR(HLOOKUP(AQ$1,INDIRECT("Roles!$B$"&amp;MATCH($B37,Roles!$A:$A,0)&amp;":$AF$"&amp;MATCH($B37,Roles!$A:$A,0)),1,FALSE))=FALSE,IF(SquadExport!AT37&lt;10,1,IF(SquadExport!AT37&lt;15,2,IF(SquadExport!AT37&lt;=20,3,""))),0),"")</f>
        <v/>
      </c>
      <c r="AR37" s="37" t="str">
        <f ca="1">IF($A37&gt;"",IF(ISERROR(HLOOKUP(AR$1,INDIRECT("Roles!$B$"&amp;MATCH($B37,Roles!$A:$A,0)&amp;":$AF$"&amp;MATCH($B37,Roles!$A:$A,0)),1,FALSE))=FALSE,IF(SquadExport!AU37&lt;10,1,IF(SquadExport!AU37&lt;15,2,IF(SquadExport!AU37&lt;=20,3,""))),0),"")</f>
        <v/>
      </c>
      <c r="AS37" s="37" t="str">
        <f ca="1">IF($A37&gt;"",IF(ISERROR(HLOOKUP(AS$1,INDIRECT("Roles!$B$"&amp;MATCH($B37,Roles!$A:$A,0)&amp;":$AF$"&amp;MATCH($B37,Roles!$A:$A,0)),1,FALSE))=FALSE,IF(SquadExport!AV37&lt;10,1,IF(SquadExport!AV37&lt;15,2,IF(SquadExport!AV37&lt;=20,3,""))),0),"")</f>
        <v/>
      </c>
      <c r="AT37" s="37" t="str">
        <f ca="1">IF($A37&gt;"",IF(ISERROR(HLOOKUP(AT$1,INDIRECT("Roles!$B$"&amp;MATCH($B37,Roles!$A:$A,0)&amp;":$AF$"&amp;MATCH($B37,Roles!$A:$A,0)),1,FALSE))=FALSE,IF(SquadExport!AW37&lt;10,1,IF(SquadExport!AW37&lt;15,2,IF(SquadExport!AW37&lt;=20,3,""))),0),"")</f>
        <v/>
      </c>
      <c r="AU37" s="37" t="str">
        <f ca="1">IF($A37&gt;"",IF(ISERROR(HLOOKUP(AU$1,INDIRECT("Roles!$B$"&amp;MATCH($B37,Roles!$A:$A,0)&amp;":$AF$"&amp;MATCH($B37,Roles!$A:$A,0)),1,FALSE))=FALSE,IF(SquadExport!AX37&lt;10,1,IF(SquadExport!AX37&lt;15,2,IF(SquadExport!AX37&lt;=20,3,""))),0),"")</f>
        <v/>
      </c>
      <c r="AV37" s="37" t="str">
        <f ca="1">IF($A37&gt;"",IF(ISERROR(HLOOKUP(AV$1,INDIRECT("Roles!$B$"&amp;MATCH($B37,Roles!$A:$A,0)&amp;":$AF$"&amp;MATCH($B37,Roles!$A:$A,0)),1,FALSE))=FALSE,IF(SquadExport!AY37&lt;10,1,IF(SquadExport!AY37&lt;15,2,IF(SquadExport!AY37&lt;=20,3,""))),0),"")</f>
        <v/>
      </c>
      <c r="AW37" s="37" t="str">
        <f ca="1">IF($A37&gt;"",IF(ISERROR(HLOOKUP(AW$1,INDIRECT("Roles!$B$"&amp;MATCH($B37,Roles!$A:$A,0)&amp;":$AF$"&amp;MATCH($B37,Roles!$A:$A,0)),1,FALSE))=FALSE,IF(SquadExport!AZ37&lt;10,1,IF(SquadExport!AZ37&lt;15,2,IF(SquadExport!AZ37&lt;=20,3,""))),0),"")</f>
        <v/>
      </c>
      <c r="AX37" s="37" t="str">
        <f ca="1">IF($A37&gt;"",IF(ISERROR(HLOOKUP(AX$1,INDIRECT("Roles!$B$"&amp;MATCH($B37,Roles!$A:$A,0)&amp;":$AF$"&amp;MATCH($B37,Roles!$A:$A,0)),1,FALSE))=FALSE,IF(SquadExport!BA37&lt;10,1,IF(SquadExport!BA37&lt;15,2,IF(SquadExport!BA37&lt;=20,3,""))),0),"")</f>
        <v/>
      </c>
      <c r="AY37" s="30" t="str" cm="1">
        <f t="array" aca="1" ref="AY37:CS37" ca="1">IF($D37:$AX37=1,D$1:AX$1,"")</f>
        <v/>
      </c>
      <c r="AZ37" s="30" t="str">
        <f ca="1"/>
        <v/>
      </c>
      <c r="BA37" s="30" t="str">
        <f ca="1"/>
        <v/>
      </c>
      <c r="BB37" s="30" t="str">
        <f ca="1"/>
        <v/>
      </c>
      <c r="BC37" s="30" t="str">
        <f ca="1"/>
        <v/>
      </c>
      <c r="BD37" s="30" t="str">
        <f ca="1"/>
        <v/>
      </c>
      <c r="BE37" s="30" t="str">
        <f ca="1"/>
        <v/>
      </c>
      <c r="BF37" s="30" t="str">
        <f ca="1"/>
        <v/>
      </c>
      <c r="BG37" s="30" t="str">
        <f ca="1"/>
        <v/>
      </c>
      <c r="BH37" s="30" t="str">
        <f ca="1"/>
        <v/>
      </c>
      <c r="BI37" s="30" t="str">
        <f ca="1"/>
        <v/>
      </c>
      <c r="BJ37" s="30" t="str">
        <f ca="1"/>
        <v/>
      </c>
      <c r="BK37" s="30" t="str">
        <f ca="1"/>
        <v/>
      </c>
      <c r="BL37" s="30" t="str">
        <f ca="1"/>
        <v/>
      </c>
      <c r="BM37" s="30" t="str">
        <f ca="1"/>
        <v/>
      </c>
      <c r="BN37" s="30" t="str">
        <f ca="1"/>
        <v/>
      </c>
      <c r="BO37" s="30" t="str">
        <f ca="1"/>
        <v/>
      </c>
      <c r="BP37" s="30" t="str">
        <f ca="1"/>
        <v/>
      </c>
      <c r="BQ37" s="30" t="str">
        <f ca="1"/>
        <v/>
      </c>
      <c r="BR37" s="30" t="str">
        <f ca="1"/>
        <v/>
      </c>
      <c r="BS37" s="30" t="str">
        <f ca="1"/>
        <v/>
      </c>
      <c r="BT37" s="30" t="str">
        <f ca="1"/>
        <v/>
      </c>
      <c r="BU37" s="30" t="str">
        <f ca="1"/>
        <v/>
      </c>
      <c r="BV37" s="30" t="str">
        <f ca="1"/>
        <v/>
      </c>
      <c r="BW37" s="30" t="str">
        <f ca="1"/>
        <v/>
      </c>
      <c r="BX37" s="30" t="str">
        <f ca="1"/>
        <v/>
      </c>
      <c r="BY37" s="30" t="str">
        <f ca="1"/>
        <v/>
      </c>
      <c r="BZ37" s="30" t="str">
        <f ca="1"/>
        <v/>
      </c>
      <c r="CA37" s="30" t="str">
        <f ca="1"/>
        <v/>
      </c>
      <c r="CB37" s="30" t="str">
        <f ca="1"/>
        <v/>
      </c>
      <c r="CC37" s="30" t="str">
        <f ca="1"/>
        <v/>
      </c>
      <c r="CD37" s="30" t="str">
        <f ca="1"/>
        <v/>
      </c>
      <c r="CE37" s="30" t="str">
        <f ca="1"/>
        <v/>
      </c>
      <c r="CF37" s="30" t="str">
        <f ca="1"/>
        <v/>
      </c>
      <c r="CG37" s="30" t="str">
        <f ca="1"/>
        <v/>
      </c>
      <c r="CH37" s="30" t="str">
        <f ca="1"/>
        <v/>
      </c>
      <c r="CI37" s="30" t="str">
        <f ca="1"/>
        <v/>
      </c>
      <c r="CJ37" s="30" t="str">
        <f ca="1"/>
        <v/>
      </c>
      <c r="CK37" s="30" t="str">
        <f ca="1"/>
        <v/>
      </c>
      <c r="CL37" s="30" t="str">
        <f ca="1"/>
        <v/>
      </c>
      <c r="CM37" s="30" t="str">
        <f ca="1"/>
        <v/>
      </c>
      <c r="CN37" s="30" t="str">
        <f ca="1"/>
        <v/>
      </c>
      <c r="CO37" s="30" t="str">
        <f ca="1"/>
        <v/>
      </c>
      <c r="CP37" s="30" t="str">
        <f ca="1"/>
        <v/>
      </c>
      <c r="CQ37" s="30" t="str">
        <f ca="1"/>
        <v/>
      </c>
      <c r="CR37" s="30" t="str">
        <f ca="1"/>
        <v/>
      </c>
      <c r="CS37" s="30" t="str">
        <f ca="1"/>
        <v/>
      </c>
      <c r="CT37" s="31" cm="1">
        <f t="array" aca="1" ref="CT37" ca="1">SUMPRODUCT(COUNTIF($AY37:$CS37,Training!$C$3:$E$3))</f>
        <v>0</v>
      </c>
      <c r="CU37" s="31" cm="1">
        <f t="array" aca="1" ref="CU37" ca="1">SUMPRODUCT(COUNTIF($AY37:$CS37,Training!$C$4:$E$4))</f>
        <v>0</v>
      </c>
      <c r="CV37" s="31" cm="1">
        <f t="array" aca="1" ref="CV37" ca="1">SUMPRODUCT(COUNTIF($AY37:$CS37,Training!$C$5:$E$5))</f>
        <v>0</v>
      </c>
      <c r="CW37" s="31" cm="1">
        <f t="array" aca="1" ref="CW37" ca="1">SUMPRODUCT(COUNTIF($AY37:$CS37,Training!$C$6:$E$6))</f>
        <v>0</v>
      </c>
      <c r="CX37" s="31" cm="1">
        <f t="array" aca="1" ref="CX37" ca="1">SUMPRODUCT(COUNTIF($AY37:$CS37,Training!$C$7:$E$7))</f>
        <v>0</v>
      </c>
      <c r="CY37" s="31" cm="1">
        <f t="array" aca="1" ref="CY37" ca="1">SUMPRODUCT(COUNTIF($AY37:$CS37,Training!$C$8:$E$8))</f>
        <v>0</v>
      </c>
      <c r="CZ37" s="31" cm="1">
        <f t="array" aca="1" ref="CZ37" ca="1">SUMPRODUCT(COUNTIF($AY37:$CS37,Training!$C$9:$E$9))</f>
        <v>0</v>
      </c>
      <c r="DA37" s="31" cm="1">
        <f t="array" aca="1" ref="DA37" ca="1">SUMPRODUCT(COUNTIF($AY37:$CS37,Training!$C$10:$E$10))</f>
        <v>0</v>
      </c>
      <c r="DB37" s="31" cm="1">
        <f t="array" aca="1" ref="DB37" ca="1">SUMPRODUCT(COUNTIF($AY37:$CS37,Training!$C$11:$E$11))</f>
        <v>0</v>
      </c>
      <c r="DC37" s="31" cm="1">
        <f t="array" aca="1" ref="DC37" ca="1">SUMPRODUCT(COUNTIF($AY37:$CS37,Training!$C$2:$E$2))</f>
        <v>0</v>
      </c>
      <c r="DD37" s="31" cm="1">
        <f t="array" aca="1" ref="DD37" ca="1">SUMPRODUCT(COUNTIF($AY37:$CS37,Training!#REF!))</f>
        <v>0</v>
      </c>
      <c r="DE37" s="31" cm="1">
        <f t="array" aca="1" ref="DE37" ca="1">SUMPRODUCT(COUNTIF($AY37:$CS37,Training!$C$12:$E$12))</f>
        <v>0</v>
      </c>
      <c r="DF37" s="31" cm="1">
        <f t="array" aca="1" ref="DF37" ca="1">SUMPRODUCT(COUNTIF($AY37:$CS37,Training!$C$13:$E$13))</f>
        <v>0</v>
      </c>
      <c r="DG37" s="31" cm="1">
        <f t="array" aca="1" ref="DG37" ca="1">SUMPRODUCT(COUNTIF($AY37:$CS37,Training!$C$14:$E$14))</f>
        <v>0</v>
      </c>
      <c r="DH37" s="31" cm="1">
        <f t="array" aca="1" ref="DH37" ca="1">SUMPRODUCT(COUNTIF($AY37:$CS37,Training!$C$15:$E$15))</f>
        <v>0</v>
      </c>
      <c r="DI37" s="31" cm="1">
        <f t="array" aca="1" ref="DI37" ca="1">SUMPRODUCT(COUNTIF($AY37:$CS37,Training!$C$16:$E$16))</f>
        <v>0</v>
      </c>
      <c r="DJ37" s="30" t="str" cm="1">
        <f t="array" aca="1" ref="DJ37:FD37" ca="1">IF(COUNTIF(D37:AX37,1)=0,IF($D37:$AX37=2,D$1:AX$1,""),"")</f>
        <v/>
      </c>
      <c r="DK37" s="30" t="str">
        <f ca="1"/>
        <v/>
      </c>
      <c r="DL37" s="30" t="str">
        <f ca="1"/>
        <v/>
      </c>
      <c r="DM37" s="30" t="str">
        <f ca="1"/>
        <v/>
      </c>
      <c r="DN37" s="30" t="str">
        <f ca="1"/>
        <v/>
      </c>
      <c r="DO37" s="30" t="str">
        <f ca="1"/>
        <v/>
      </c>
      <c r="DP37" s="30" t="str">
        <f ca="1"/>
        <v/>
      </c>
      <c r="DQ37" s="30" t="str">
        <f ca="1"/>
        <v/>
      </c>
      <c r="DR37" s="30" t="str">
        <f ca="1"/>
        <v/>
      </c>
      <c r="DS37" s="30" t="str">
        <f ca="1"/>
        <v/>
      </c>
      <c r="DT37" s="30" t="str">
        <f ca="1"/>
        <v/>
      </c>
      <c r="DU37" s="30" t="str">
        <f ca="1"/>
        <v/>
      </c>
      <c r="DV37" s="30" t="str">
        <f ca="1"/>
        <v/>
      </c>
      <c r="DW37" s="30" t="str">
        <f ca="1"/>
        <v/>
      </c>
      <c r="DX37" s="30" t="str">
        <f ca="1"/>
        <v/>
      </c>
      <c r="DY37" s="30" t="str">
        <f ca="1"/>
        <v/>
      </c>
      <c r="DZ37" s="30" t="str">
        <f ca="1"/>
        <v/>
      </c>
      <c r="EA37" s="30" t="str">
        <f ca="1"/>
        <v/>
      </c>
      <c r="EB37" s="30" t="str">
        <f ca="1"/>
        <v/>
      </c>
      <c r="EC37" s="30" t="str">
        <f ca="1"/>
        <v/>
      </c>
      <c r="ED37" s="30" t="str">
        <f ca="1"/>
        <v/>
      </c>
      <c r="EE37" s="30" t="str">
        <f ca="1"/>
        <v/>
      </c>
      <c r="EF37" s="30" t="str">
        <f ca="1"/>
        <v/>
      </c>
      <c r="EG37" s="30" t="str">
        <f ca="1"/>
        <v/>
      </c>
      <c r="EH37" s="30" t="str">
        <f ca="1"/>
        <v/>
      </c>
      <c r="EI37" s="30" t="str">
        <f ca="1"/>
        <v/>
      </c>
      <c r="EJ37" s="30" t="str">
        <f ca="1"/>
        <v/>
      </c>
      <c r="EK37" s="30" t="str">
        <f ca="1"/>
        <v/>
      </c>
      <c r="EL37" s="30" t="str">
        <f ca="1"/>
        <v/>
      </c>
      <c r="EM37" s="30" t="str">
        <f ca="1"/>
        <v/>
      </c>
      <c r="EN37" s="30" t="str">
        <f ca="1"/>
        <v/>
      </c>
      <c r="EO37" s="30" t="str">
        <f ca="1"/>
        <v/>
      </c>
      <c r="EP37" s="30" t="str">
        <f ca="1"/>
        <v/>
      </c>
      <c r="EQ37" s="30" t="str">
        <f ca="1"/>
        <v/>
      </c>
      <c r="ER37" s="30" t="str">
        <f ca="1"/>
        <v/>
      </c>
      <c r="ES37" s="30" t="str">
        <f ca="1"/>
        <v/>
      </c>
      <c r="ET37" s="30" t="str">
        <f ca="1"/>
        <v/>
      </c>
      <c r="EU37" s="30" t="str">
        <f ca="1"/>
        <v/>
      </c>
      <c r="EV37" s="30" t="str">
        <f ca="1"/>
        <v/>
      </c>
      <c r="EW37" s="30" t="str">
        <f ca="1"/>
        <v/>
      </c>
      <c r="EX37" s="30" t="str">
        <f ca="1"/>
        <v/>
      </c>
      <c r="EY37" s="30" t="str">
        <f ca="1"/>
        <v/>
      </c>
      <c r="EZ37" s="30" t="str">
        <f ca="1"/>
        <v/>
      </c>
      <c r="FA37" s="30" t="str">
        <f ca="1"/>
        <v/>
      </c>
      <c r="FB37" s="30" t="str">
        <f ca="1"/>
        <v/>
      </c>
      <c r="FC37" s="30" t="str">
        <f ca="1"/>
        <v/>
      </c>
      <c r="FD37" s="30" t="str">
        <f ca="1"/>
        <v/>
      </c>
      <c r="FE37" s="31" cm="1">
        <f t="array" aca="1" ref="FE37" ca="1">SUMPRODUCT(COUNTIF($DJ37:$FD37,Training!$C$3:$E$3))</f>
        <v>0</v>
      </c>
      <c r="FF37" s="31" cm="1">
        <f t="array" aca="1" ref="FF37" ca="1">SUMPRODUCT(COUNTIF($DJ37:$FD37,Training!$C$4:$E$4))</f>
        <v>0</v>
      </c>
      <c r="FG37" s="31" cm="1">
        <f t="array" aca="1" ref="FG37" ca="1">SUMPRODUCT(COUNTIF($DJ37:$FD37,Training!$C$5:$E$5))</f>
        <v>0</v>
      </c>
      <c r="FH37" s="31" cm="1">
        <f t="array" aca="1" ref="FH37" ca="1">SUMPRODUCT(COUNTIF($DJ37:$FD37,Training!$C$6:$E$6))</f>
        <v>0</v>
      </c>
      <c r="FI37" s="31" cm="1">
        <f t="array" aca="1" ref="FI37" ca="1">SUMPRODUCT(COUNTIF($DJ37:$FD37,Training!$C$7:$E$7))</f>
        <v>0</v>
      </c>
      <c r="FJ37" s="31" cm="1">
        <f t="array" aca="1" ref="FJ37" ca="1">SUMPRODUCT(COUNTIF($DJ37:$FD37,Training!$C$8:$E$8))</f>
        <v>0</v>
      </c>
      <c r="FK37" s="31" cm="1">
        <f t="array" aca="1" ref="FK37" ca="1">SUMPRODUCT(COUNTIF($DJ37:$FD37,Training!$C$9:$E$9))</f>
        <v>0</v>
      </c>
      <c r="FL37" s="31" cm="1">
        <f t="array" aca="1" ref="FL37" ca="1">SUMPRODUCT(COUNTIF($DJ37:$FD37,Training!$C$10:$E$10))</f>
        <v>0</v>
      </c>
      <c r="FM37" s="31" cm="1">
        <f t="array" aca="1" ref="FM37" ca="1">SUMPRODUCT(COUNTIF($DJ37:$FD37,Training!$C$11:$E$11))</f>
        <v>0</v>
      </c>
      <c r="FN37" s="31" cm="1">
        <f t="array" aca="1" ref="FN37" ca="1">SUMPRODUCT(COUNTIF($DJ37:$FD37,Training!$C$2:$E$2))</f>
        <v>0</v>
      </c>
      <c r="FO37" s="31" cm="1">
        <f t="array" aca="1" ref="FO37" ca="1">SUMPRODUCT(COUNTIF($DJ37:$FD37,Training!#REF!))</f>
        <v>0</v>
      </c>
      <c r="FP37" s="31" cm="1">
        <f t="array" aca="1" ref="FP37" ca="1">SUMPRODUCT(COUNTIF($DJ37:$FD37,Training!$C$12:$E$12))</f>
        <v>0</v>
      </c>
      <c r="FQ37" s="31" cm="1">
        <f t="array" aca="1" ref="FQ37" ca="1">SUMPRODUCT(COUNTIF($DJ37:$FD37,Training!$C$13:$E$13))</f>
        <v>0</v>
      </c>
      <c r="FR37" s="31" cm="1">
        <f t="array" aca="1" ref="FR37" ca="1">SUMPRODUCT(COUNTIF($DJ37:$FD37,Training!$C$14:$E$14))</f>
        <v>0</v>
      </c>
      <c r="FS37" s="31" cm="1">
        <f t="array" aca="1" ref="FS37" ca="1">SUMPRODUCT(COUNTIF($DJ37:$FD37,Training!$C$15:$E$15))</f>
        <v>0</v>
      </c>
      <c r="FT37" s="31" cm="1">
        <f t="array" aca="1" ref="FT37" ca="1">SUMPRODUCT(COUNTIF($DJ37:$FD37,Training!$C$16:$E$16))</f>
        <v>0</v>
      </c>
    </row>
    <row r="38" spans="1:176" x14ac:dyDescent="0.25">
      <c r="A38" s="32" t="str">
        <f>IF(WeightedParse!A38&gt;"",WeightedParse!A38,"")</f>
        <v/>
      </c>
      <c r="B38" s="49" t="str">
        <f>IF('Weighted Summary'!A38&gt;"",'Weighted Summary'!F38,"")</f>
        <v/>
      </c>
      <c r="C38" s="39" t="str">
        <f t="shared" si="0"/>
        <v/>
      </c>
      <c r="D38" s="37" t="str">
        <f ca="1">IF($A38&gt;"",IF(ISERROR(HLOOKUP(D$1,INDIRECT("Roles!$B$"&amp;MATCH($B38,Roles!$A:$A,0)&amp;":$AF$"&amp;MATCH($B38,Roles!$A:$A,0)),1,FALSE))=FALSE,IF(SquadExport!G38&lt;10,1,IF(SquadExport!G38&lt;15,2,IF(SquadExport!G38&lt;=20,3,""))),0),"")</f>
        <v/>
      </c>
      <c r="E38" s="37" t="str">
        <f ca="1">IF($A38&gt;"",IF(ISERROR(HLOOKUP(E$1,INDIRECT("Roles!$B$"&amp;MATCH($B38,Roles!$A:$A,0)&amp;":$AF$"&amp;MATCH($B38,Roles!$A:$A,0)),1,FALSE))=FALSE,IF(SquadExport!H38&lt;10,1,IF(SquadExport!H38&lt;15,2,IF(SquadExport!H38&lt;=20,3,""))),0),"")</f>
        <v/>
      </c>
      <c r="F38" s="37" t="str">
        <f ca="1">IF($A38&gt;"",IF(ISERROR(HLOOKUP(F$1,INDIRECT("Roles!$B$"&amp;MATCH($B38,Roles!$A:$A,0)&amp;":$AF$"&amp;MATCH($B38,Roles!$A:$A,0)),1,FALSE))=FALSE,IF(SquadExport!I38&lt;10,1,IF(SquadExport!I38&lt;15,2,IF(SquadExport!I38&lt;=20,3,""))),0),"")</f>
        <v/>
      </c>
      <c r="G38" s="37" t="str">
        <f ca="1">IF($A38&gt;"",IF(ISERROR(HLOOKUP(G$1,INDIRECT("Roles!$B$"&amp;MATCH($B38,Roles!$A:$A,0)&amp;":$AF$"&amp;MATCH($B38,Roles!$A:$A,0)),1,FALSE))=FALSE,IF(SquadExport!J38&lt;10,1,IF(SquadExport!J38&lt;15,2,IF(SquadExport!J38&lt;=20,3,""))),0),"")</f>
        <v/>
      </c>
      <c r="H38" s="37" t="str">
        <f ca="1">IF($A38&gt;"",IF(ISERROR(HLOOKUP(H$1,INDIRECT("Roles!$B$"&amp;MATCH($B38,Roles!$A:$A,0)&amp;":$AF$"&amp;MATCH($B38,Roles!$A:$A,0)),1,FALSE))=FALSE,IF(SquadExport!K38&lt;10,1,IF(SquadExport!K38&lt;15,2,IF(SquadExport!K38&lt;=20,3,""))),0),"")</f>
        <v/>
      </c>
      <c r="I38" s="37" t="str">
        <f ca="1">IF($A38&gt;"",IF(ISERROR(HLOOKUP(I$1,INDIRECT("Roles!$B$"&amp;MATCH($B38,Roles!$A:$A,0)&amp;":$AF$"&amp;MATCH($B38,Roles!$A:$A,0)),1,FALSE))=FALSE,IF(SquadExport!L38&lt;10,1,IF(SquadExport!L38&lt;15,2,IF(SquadExport!L38&lt;=20,3,""))),0),"")</f>
        <v/>
      </c>
      <c r="J38" s="37" t="str">
        <f ca="1">IF($A38&gt;"",IF(ISERROR(HLOOKUP(J$1,INDIRECT("Roles!$B$"&amp;MATCH($B38,Roles!$A:$A,0)&amp;":$AF$"&amp;MATCH($B38,Roles!$A:$A,0)),1,FALSE))=FALSE,IF(SquadExport!M38&lt;10,1,IF(SquadExport!M38&lt;15,2,IF(SquadExport!M38&lt;=20,3,""))),0),"")</f>
        <v/>
      </c>
      <c r="K38" s="37" t="str">
        <f ca="1">IF($A38&gt;"",IF(ISERROR(HLOOKUP(K$1,INDIRECT("Roles!$B$"&amp;MATCH($B38,Roles!$A:$A,0)&amp;":$AF$"&amp;MATCH($B38,Roles!$A:$A,0)),1,FALSE))=FALSE,IF(SquadExport!N38&lt;10,1,IF(SquadExport!N38&lt;15,2,IF(SquadExport!N38&lt;=20,3,""))),0),"")</f>
        <v/>
      </c>
      <c r="L38" s="37" t="str">
        <f ca="1">IF($A38&gt;"",IF(ISERROR(HLOOKUP(L$1,INDIRECT("Roles!$B$"&amp;MATCH($B38,Roles!$A:$A,0)&amp;":$AF$"&amp;MATCH($B38,Roles!$A:$A,0)),1,FALSE))=FALSE,IF(SquadExport!O38&lt;10,1,IF(SquadExport!O38&lt;15,2,IF(SquadExport!O38&lt;=20,3,""))),0),"")</f>
        <v/>
      </c>
      <c r="M38" s="37" t="str">
        <f ca="1">IF($A38&gt;"",IF(ISERROR(HLOOKUP(M$1,INDIRECT("Roles!$B$"&amp;MATCH($B38,Roles!$A:$A,0)&amp;":$AF$"&amp;MATCH($B38,Roles!$A:$A,0)),1,FALSE))=FALSE,IF(SquadExport!P38&lt;10,1,IF(SquadExport!P38&lt;15,2,IF(SquadExport!P38&lt;=20,3,""))),0),"")</f>
        <v/>
      </c>
      <c r="N38" s="37" t="str">
        <f ca="1">IF($A38&gt;"",IF(ISERROR(HLOOKUP(N$1,INDIRECT("Roles!$B$"&amp;MATCH($B38,Roles!$A:$A,0)&amp;":$AF$"&amp;MATCH($B38,Roles!$A:$A,0)),1,FALSE))=FALSE,IF(SquadExport!Q38&lt;10,1,IF(SquadExport!Q38&lt;15,2,IF(SquadExport!Q38&lt;=20,3,""))),0),"")</f>
        <v/>
      </c>
      <c r="O38" s="37" t="str">
        <f ca="1">IF($A38&gt;"",IF(ISERROR(HLOOKUP(O$1,INDIRECT("Roles!$B$"&amp;MATCH($B38,Roles!$A:$A,0)&amp;":$AF$"&amp;MATCH($B38,Roles!$A:$A,0)),1,FALSE))=FALSE,IF(SquadExport!R38&lt;10,1,IF(SquadExport!R38&lt;15,2,IF(SquadExport!R38&lt;=20,3,""))),0),"")</f>
        <v/>
      </c>
      <c r="P38" s="37" t="str">
        <f ca="1">IF($A38&gt;"",IF(ISERROR(HLOOKUP(P$1,INDIRECT("Roles!$B$"&amp;MATCH($B38,Roles!$A:$A,0)&amp;":$AF$"&amp;MATCH($B38,Roles!$A:$A,0)),1,FALSE))=FALSE,IF(SquadExport!S38&lt;10,1,IF(SquadExport!S38&lt;15,2,IF(SquadExport!S38&lt;=20,3,""))),0),"")</f>
        <v/>
      </c>
      <c r="Q38" s="37" t="str">
        <f ca="1">IF($A38&gt;"",IF(ISERROR(HLOOKUP(Q$1,INDIRECT("Roles!$B$"&amp;MATCH($B38,Roles!$A:$A,0)&amp;":$AF$"&amp;MATCH($B38,Roles!$A:$A,0)),1,FALSE))=FALSE,IF(SquadExport!T38&lt;10,1,IF(SquadExport!T38&lt;15,2,IF(SquadExport!T38&lt;=20,3,""))),0),"")</f>
        <v/>
      </c>
      <c r="R38" s="37" t="str">
        <f ca="1">IF($A38&gt;"",IF(ISERROR(HLOOKUP(R$1,INDIRECT("Roles!$B$"&amp;MATCH($B38,Roles!$A:$A,0)&amp;":$AF$"&amp;MATCH($B38,Roles!$A:$A,0)),1,FALSE))=FALSE,IF(SquadExport!U38&lt;10,1,IF(SquadExport!U38&lt;15,2,IF(SquadExport!U38&lt;=20,3,""))),0),"")</f>
        <v/>
      </c>
      <c r="S38" s="37" t="str">
        <f ca="1">IF($A38&gt;"",IF(ISERROR(HLOOKUP(S$1,INDIRECT("Roles!$B$"&amp;MATCH($B38,Roles!$A:$A,0)&amp;":$AF$"&amp;MATCH($B38,Roles!$A:$A,0)),1,FALSE))=FALSE,IF(SquadExport!V38&lt;10,1,IF(SquadExport!V38&lt;15,2,IF(SquadExport!V38&lt;=20,3,""))),0),"")</f>
        <v/>
      </c>
      <c r="T38" s="37" t="str">
        <f ca="1">IF($A38&gt;"",IF(ISERROR(HLOOKUP(T$1,INDIRECT("Roles!$B$"&amp;MATCH($B38,Roles!$A:$A,0)&amp;":$AF$"&amp;MATCH($B38,Roles!$A:$A,0)),1,FALSE))=FALSE,IF(SquadExport!W38&lt;10,1,IF(SquadExport!W38&lt;15,2,IF(SquadExport!W38&lt;=20,3,""))),0),"")</f>
        <v/>
      </c>
      <c r="U38" s="37" t="str">
        <f ca="1">IF($A38&gt;"",IF(ISERROR(HLOOKUP(U$1,INDIRECT("Roles!$B$"&amp;MATCH($B38,Roles!$A:$A,0)&amp;":$AF$"&amp;MATCH($B38,Roles!$A:$A,0)),1,FALSE))=FALSE,IF(SquadExport!X38&lt;10,1,IF(SquadExport!X38&lt;15,2,IF(SquadExport!X38&lt;=20,3,""))),0),"")</f>
        <v/>
      </c>
      <c r="V38" s="37" t="str">
        <f ca="1">IF($A38&gt;"",IF(ISERROR(HLOOKUP(V$1,INDIRECT("Roles!$B$"&amp;MATCH($B38,Roles!$A:$A,0)&amp;":$AF$"&amp;MATCH($B38,Roles!$A:$A,0)),1,FALSE))=FALSE,IF(SquadExport!Y38&lt;10,1,IF(SquadExport!Y38&lt;15,2,IF(SquadExport!Y38&lt;=20,3,""))),0),"")</f>
        <v/>
      </c>
      <c r="W38" s="37" t="str">
        <f ca="1">IF($A38&gt;"",IF(ISERROR(HLOOKUP(W$1,INDIRECT("Roles!$B$"&amp;MATCH($B38,Roles!$A:$A,0)&amp;":$AF$"&amp;MATCH($B38,Roles!$A:$A,0)),1,FALSE))=FALSE,IF(SquadExport!Z38&lt;10,1,IF(SquadExport!Z38&lt;15,2,IF(SquadExport!Z38&lt;=20,3,""))),0),"")</f>
        <v/>
      </c>
      <c r="X38" s="37" t="str">
        <f ca="1">IF($A38&gt;"",IF(ISERROR(HLOOKUP(X$1,INDIRECT("Roles!$B$"&amp;MATCH($B38,Roles!$A:$A,0)&amp;":$AF$"&amp;MATCH($B38,Roles!$A:$A,0)),1,FALSE))=FALSE,IF(SquadExport!AA38&lt;10,1,IF(SquadExport!AA38&lt;15,2,IF(SquadExport!AA38&lt;=20,3,""))),0),"")</f>
        <v/>
      </c>
      <c r="Y38" s="37" t="str">
        <f ca="1">IF($A38&gt;"",IF(ISERROR(HLOOKUP(Y$1,INDIRECT("Roles!$B$"&amp;MATCH($B38,Roles!$A:$A,0)&amp;":$AF$"&amp;MATCH($B38,Roles!$A:$A,0)),1,FALSE))=FALSE,IF(SquadExport!AB38&lt;10,1,IF(SquadExport!AB38&lt;15,2,IF(SquadExport!AB38&lt;=20,3,""))),0),"")</f>
        <v/>
      </c>
      <c r="Z38" s="37" t="str">
        <f ca="1">IF($A38&gt;"",IF(ISERROR(HLOOKUP(Z$1,INDIRECT("Roles!$B$"&amp;MATCH($B38,Roles!$A:$A,0)&amp;":$AF$"&amp;MATCH($B38,Roles!$A:$A,0)),1,FALSE))=FALSE,IF(SquadExport!AC38&lt;10,1,IF(SquadExport!AC38&lt;15,2,IF(SquadExport!AC38&lt;=20,3,""))),0),"")</f>
        <v/>
      </c>
      <c r="AA38" s="37" t="str">
        <f ca="1">IF($A38&gt;"",IF(ISERROR(HLOOKUP(AA$1,INDIRECT("Roles!$B$"&amp;MATCH($B38,Roles!$A:$A,0)&amp;":$AF$"&amp;MATCH($B38,Roles!$A:$A,0)),1,FALSE))=FALSE,IF(SquadExport!AD38&lt;10,1,IF(SquadExport!AD38&lt;15,2,IF(SquadExport!AD38&lt;=20,3,""))),0),"")</f>
        <v/>
      </c>
      <c r="AB38" s="37" t="str">
        <f ca="1">IF($A38&gt;"",IF(ISERROR(HLOOKUP(AB$1,INDIRECT("Roles!$B$"&amp;MATCH($B38,Roles!$A:$A,0)&amp;":$AF$"&amp;MATCH($B38,Roles!$A:$A,0)),1,FALSE))=FALSE,IF(SquadExport!AE38&lt;10,1,IF(SquadExport!AE38&lt;15,2,IF(SquadExport!AE38&lt;=20,3,""))),0),"")</f>
        <v/>
      </c>
      <c r="AC38" s="37" t="str">
        <f ca="1">IF($A38&gt;"",IF(ISERROR(HLOOKUP(AC$1,INDIRECT("Roles!$B$"&amp;MATCH($B38,Roles!$A:$A,0)&amp;":$AF$"&amp;MATCH($B38,Roles!$A:$A,0)),1,FALSE))=FALSE,IF(SquadExport!AF38&lt;10,1,IF(SquadExport!AF38&lt;15,2,IF(SquadExport!AF38&lt;=20,3,""))),0),"")</f>
        <v/>
      </c>
      <c r="AD38" s="37" t="str">
        <f ca="1">IF($A38&gt;"",IF(ISERROR(HLOOKUP(AD$1,INDIRECT("Roles!$B$"&amp;MATCH($B38,Roles!$A:$A,0)&amp;":$AF$"&amp;MATCH($B38,Roles!$A:$A,0)),1,FALSE))=FALSE,IF(SquadExport!AG38&lt;10,1,IF(SquadExport!AG38&lt;15,2,IF(SquadExport!AG38&lt;=20,3,""))),0),"")</f>
        <v/>
      </c>
      <c r="AE38" s="37" t="str">
        <f ca="1">IF($A38&gt;"",IF(ISERROR(HLOOKUP(AE$1,INDIRECT("Roles!$B$"&amp;MATCH($B38,Roles!$A:$A,0)&amp;":$AF$"&amp;MATCH($B38,Roles!$A:$A,0)),1,FALSE))=FALSE,IF(SquadExport!AH38&lt;10,1,IF(SquadExport!AH38&lt;15,2,IF(SquadExport!AH38&lt;=20,3,""))),0),"")</f>
        <v/>
      </c>
      <c r="AF38" s="37" t="str">
        <f ca="1">IF($A38&gt;"",IF(ISERROR(HLOOKUP(AF$1,INDIRECT("Roles!$B$"&amp;MATCH($B38,Roles!$A:$A,0)&amp;":$AF$"&amp;MATCH($B38,Roles!$A:$A,0)),1,FALSE))=FALSE,IF(SquadExport!AI38&lt;10,1,IF(SquadExport!AI38&lt;15,2,IF(SquadExport!AI38&lt;=20,3,""))),0),"")</f>
        <v/>
      </c>
      <c r="AG38" s="37" t="str">
        <f ca="1">IF($A38&gt;"",IF(ISERROR(HLOOKUP(AG$1,INDIRECT("Roles!$B$"&amp;MATCH($B38,Roles!$A:$A,0)&amp;":$AF$"&amp;MATCH($B38,Roles!$A:$A,0)),1,FALSE))=FALSE,IF(SquadExport!AJ38&lt;10,1,IF(SquadExport!AJ38&lt;15,2,IF(SquadExport!AJ38&lt;=20,3,""))),0),"")</f>
        <v/>
      </c>
      <c r="AH38" s="37" t="str">
        <f ca="1">IF($A38&gt;"",IF(ISERROR(HLOOKUP(AH$1,INDIRECT("Roles!$B$"&amp;MATCH($B38,Roles!$A:$A,0)&amp;":$AF$"&amp;MATCH($B38,Roles!$A:$A,0)),1,FALSE))=FALSE,IF(SquadExport!AK38&lt;10,1,IF(SquadExport!AK38&lt;15,2,IF(SquadExport!AK38&lt;=20,3,""))),0),"")</f>
        <v/>
      </c>
      <c r="AI38" s="37" t="str">
        <f ca="1">IF($A38&gt;"",IF(ISERROR(HLOOKUP(AI$1,INDIRECT("Roles!$B$"&amp;MATCH($B38,Roles!$A:$A,0)&amp;":$AF$"&amp;MATCH($B38,Roles!$A:$A,0)),1,FALSE))=FALSE,IF(SquadExport!AL38&lt;10,1,IF(SquadExport!AL38&lt;15,2,IF(SquadExport!AL38&lt;=20,3,""))),0),"")</f>
        <v/>
      </c>
      <c r="AJ38" s="37" t="str">
        <f ca="1">IF($A38&gt;"",IF(ISERROR(HLOOKUP(AJ$1,INDIRECT("Roles!$B$"&amp;MATCH($B38,Roles!$A:$A,0)&amp;":$AF$"&amp;MATCH($B38,Roles!$A:$A,0)),1,FALSE))=FALSE,IF(SquadExport!AM38&lt;10,1,IF(SquadExport!AM38&lt;15,2,IF(SquadExport!AM38&lt;=20,3,""))),0),"")</f>
        <v/>
      </c>
      <c r="AK38" s="37" t="str">
        <f ca="1">IF($A38&gt;"",IF(ISERROR(HLOOKUP(AK$1,INDIRECT("Roles!$B$"&amp;MATCH($B38,Roles!$A:$A,0)&amp;":$AF$"&amp;MATCH($B38,Roles!$A:$A,0)),1,FALSE))=FALSE,IF(SquadExport!AN38&lt;10,1,IF(SquadExport!AN38&lt;15,2,IF(SquadExport!AN38&lt;=20,3,""))),0),"")</f>
        <v/>
      </c>
      <c r="AL38" s="37" t="str">
        <f ca="1">IF($A38&gt;"",IF(ISERROR(HLOOKUP(AL$1,INDIRECT("Roles!$B$"&amp;MATCH($B38,Roles!$A:$A,0)&amp;":$AF$"&amp;MATCH($B38,Roles!$A:$A,0)),1,FALSE))=FALSE,IF(SquadExport!AO38&lt;10,1,IF(SquadExport!AO38&lt;15,2,IF(SquadExport!AO38&lt;=20,3,""))),0),"")</f>
        <v/>
      </c>
      <c r="AM38" s="37" t="str">
        <f ca="1">IF($A38&gt;"",IF(ISERROR(HLOOKUP(AM$1,INDIRECT("Roles!$B$"&amp;MATCH($B38,Roles!$A:$A,0)&amp;":$AF$"&amp;MATCH($B38,Roles!$A:$A,0)),1,FALSE))=FALSE,IF(SquadExport!AP38&lt;10,1,IF(SquadExport!AP38&lt;15,2,IF(SquadExport!AP38&lt;=20,3,""))),0),"")</f>
        <v/>
      </c>
      <c r="AN38" s="37" t="str">
        <f ca="1">IF($A38&gt;"",IF(ISERROR(HLOOKUP(AN$1,INDIRECT("Roles!$B$"&amp;MATCH($B38,Roles!$A:$A,0)&amp;":$AF$"&amp;MATCH($B38,Roles!$A:$A,0)),1,FALSE))=FALSE,IF(SquadExport!AQ38&lt;10,1,IF(SquadExport!AQ38&lt;15,2,IF(SquadExport!AQ38&lt;=20,3,""))),0),"")</f>
        <v/>
      </c>
      <c r="AO38" s="37" t="str">
        <f ca="1">IF($A38&gt;"",IF(ISERROR(HLOOKUP(AO$1,INDIRECT("Roles!$B$"&amp;MATCH($B38,Roles!$A:$A,0)&amp;":$AF$"&amp;MATCH($B38,Roles!$A:$A,0)),1,FALSE))=FALSE,IF(SquadExport!AR38&lt;10,1,IF(SquadExport!AR38&lt;15,2,IF(SquadExport!AR38&lt;=20,3,""))),0),"")</f>
        <v/>
      </c>
      <c r="AP38" s="37" t="str">
        <f ca="1">IF($A38&gt;"",IF(ISERROR(HLOOKUP(AP$1,INDIRECT("Roles!$B$"&amp;MATCH($B38,Roles!$A:$A,0)&amp;":$AF$"&amp;MATCH($B38,Roles!$A:$A,0)),1,FALSE))=FALSE,IF(SquadExport!AS38&lt;10,1,IF(SquadExport!AS38&lt;15,2,IF(SquadExport!AS38&lt;=20,3,""))),0),"")</f>
        <v/>
      </c>
      <c r="AQ38" s="37" t="str">
        <f ca="1">IF($A38&gt;"",IF(ISERROR(HLOOKUP(AQ$1,INDIRECT("Roles!$B$"&amp;MATCH($B38,Roles!$A:$A,0)&amp;":$AF$"&amp;MATCH($B38,Roles!$A:$A,0)),1,FALSE))=FALSE,IF(SquadExport!AT38&lt;10,1,IF(SquadExport!AT38&lt;15,2,IF(SquadExport!AT38&lt;=20,3,""))),0),"")</f>
        <v/>
      </c>
      <c r="AR38" s="37" t="str">
        <f ca="1">IF($A38&gt;"",IF(ISERROR(HLOOKUP(AR$1,INDIRECT("Roles!$B$"&amp;MATCH($B38,Roles!$A:$A,0)&amp;":$AF$"&amp;MATCH($B38,Roles!$A:$A,0)),1,FALSE))=FALSE,IF(SquadExport!AU38&lt;10,1,IF(SquadExport!AU38&lt;15,2,IF(SquadExport!AU38&lt;=20,3,""))),0),"")</f>
        <v/>
      </c>
      <c r="AS38" s="37" t="str">
        <f ca="1">IF($A38&gt;"",IF(ISERROR(HLOOKUP(AS$1,INDIRECT("Roles!$B$"&amp;MATCH($B38,Roles!$A:$A,0)&amp;":$AF$"&amp;MATCH($B38,Roles!$A:$A,0)),1,FALSE))=FALSE,IF(SquadExport!AV38&lt;10,1,IF(SquadExport!AV38&lt;15,2,IF(SquadExport!AV38&lt;=20,3,""))),0),"")</f>
        <v/>
      </c>
      <c r="AT38" s="37" t="str">
        <f ca="1">IF($A38&gt;"",IF(ISERROR(HLOOKUP(AT$1,INDIRECT("Roles!$B$"&amp;MATCH($B38,Roles!$A:$A,0)&amp;":$AF$"&amp;MATCH($B38,Roles!$A:$A,0)),1,FALSE))=FALSE,IF(SquadExport!AW38&lt;10,1,IF(SquadExport!AW38&lt;15,2,IF(SquadExport!AW38&lt;=20,3,""))),0),"")</f>
        <v/>
      </c>
      <c r="AU38" s="37" t="str">
        <f ca="1">IF($A38&gt;"",IF(ISERROR(HLOOKUP(AU$1,INDIRECT("Roles!$B$"&amp;MATCH($B38,Roles!$A:$A,0)&amp;":$AF$"&amp;MATCH($B38,Roles!$A:$A,0)),1,FALSE))=FALSE,IF(SquadExport!AX38&lt;10,1,IF(SquadExport!AX38&lt;15,2,IF(SquadExport!AX38&lt;=20,3,""))),0),"")</f>
        <v/>
      </c>
      <c r="AV38" s="37" t="str">
        <f ca="1">IF($A38&gt;"",IF(ISERROR(HLOOKUP(AV$1,INDIRECT("Roles!$B$"&amp;MATCH($B38,Roles!$A:$A,0)&amp;":$AF$"&amp;MATCH($B38,Roles!$A:$A,0)),1,FALSE))=FALSE,IF(SquadExport!AY38&lt;10,1,IF(SquadExport!AY38&lt;15,2,IF(SquadExport!AY38&lt;=20,3,""))),0),"")</f>
        <v/>
      </c>
      <c r="AW38" s="37" t="str">
        <f ca="1">IF($A38&gt;"",IF(ISERROR(HLOOKUP(AW$1,INDIRECT("Roles!$B$"&amp;MATCH($B38,Roles!$A:$A,0)&amp;":$AF$"&amp;MATCH($B38,Roles!$A:$A,0)),1,FALSE))=FALSE,IF(SquadExport!AZ38&lt;10,1,IF(SquadExport!AZ38&lt;15,2,IF(SquadExport!AZ38&lt;=20,3,""))),0),"")</f>
        <v/>
      </c>
      <c r="AX38" s="37" t="str">
        <f ca="1">IF($A38&gt;"",IF(ISERROR(HLOOKUP(AX$1,INDIRECT("Roles!$B$"&amp;MATCH($B38,Roles!$A:$A,0)&amp;":$AF$"&amp;MATCH($B38,Roles!$A:$A,0)),1,FALSE))=FALSE,IF(SquadExport!BA38&lt;10,1,IF(SquadExport!BA38&lt;15,2,IF(SquadExport!BA38&lt;=20,3,""))),0),"")</f>
        <v/>
      </c>
      <c r="AY38" s="30" t="str" cm="1">
        <f t="array" aca="1" ref="AY38:CS38" ca="1">IF($D38:$AX38=1,D$1:AX$1,"")</f>
        <v/>
      </c>
      <c r="AZ38" s="30" t="str">
        <f ca="1"/>
        <v/>
      </c>
      <c r="BA38" s="30" t="str">
        <f ca="1"/>
        <v/>
      </c>
      <c r="BB38" s="30" t="str">
        <f ca="1"/>
        <v/>
      </c>
      <c r="BC38" s="30" t="str">
        <f ca="1"/>
        <v/>
      </c>
      <c r="BD38" s="30" t="str">
        <f ca="1"/>
        <v/>
      </c>
      <c r="BE38" s="30" t="str">
        <f ca="1"/>
        <v/>
      </c>
      <c r="BF38" s="30" t="str">
        <f ca="1"/>
        <v/>
      </c>
      <c r="BG38" s="30" t="str">
        <f ca="1"/>
        <v/>
      </c>
      <c r="BH38" s="30" t="str">
        <f ca="1"/>
        <v/>
      </c>
      <c r="BI38" s="30" t="str">
        <f ca="1"/>
        <v/>
      </c>
      <c r="BJ38" s="30" t="str">
        <f ca="1"/>
        <v/>
      </c>
      <c r="BK38" s="30" t="str">
        <f ca="1"/>
        <v/>
      </c>
      <c r="BL38" s="30" t="str">
        <f ca="1"/>
        <v/>
      </c>
      <c r="BM38" s="30" t="str">
        <f ca="1"/>
        <v/>
      </c>
      <c r="BN38" s="30" t="str">
        <f ca="1"/>
        <v/>
      </c>
      <c r="BO38" s="30" t="str">
        <f ca="1"/>
        <v/>
      </c>
      <c r="BP38" s="30" t="str">
        <f ca="1"/>
        <v/>
      </c>
      <c r="BQ38" s="30" t="str">
        <f ca="1"/>
        <v/>
      </c>
      <c r="BR38" s="30" t="str">
        <f ca="1"/>
        <v/>
      </c>
      <c r="BS38" s="30" t="str">
        <f ca="1"/>
        <v/>
      </c>
      <c r="BT38" s="30" t="str">
        <f ca="1"/>
        <v/>
      </c>
      <c r="BU38" s="30" t="str">
        <f ca="1"/>
        <v/>
      </c>
      <c r="BV38" s="30" t="str">
        <f ca="1"/>
        <v/>
      </c>
      <c r="BW38" s="30" t="str">
        <f ca="1"/>
        <v/>
      </c>
      <c r="BX38" s="30" t="str">
        <f ca="1"/>
        <v/>
      </c>
      <c r="BY38" s="30" t="str">
        <f ca="1"/>
        <v/>
      </c>
      <c r="BZ38" s="30" t="str">
        <f ca="1"/>
        <v/>
      </c>
      <c r="CA38" s="30" t="str">
        <f ca="1"/>
        <v/>
      </c>
      <c r="CB38" s="30" t="str">
        <f ca="1"/>
        <v/>
      </c>
      <c r="CC38" s="30" t="str">
        <f ca="1"/>
        <v/>
      </c>
      <c r="CD38" s="30" t="str">
        <f ca="1"/>
        <v/>
      </c>
      <c r="CE38" s="30" t="str">
        <f ca="1"/>
        <v/>
      </c>
      <c r="CF38" s="30" t="str">
        <f ca="1"/>
        <v/>
      </c>
      <c r="CG38" s="30" t="str">
        <f ca="1"/>
        <v/>
      </c>
      <c r="CH38" s="30" t="str">
        <f ca="1"/>
        <v/>
      </c>
      <c r="CI38" s="30" t="str">
        <f ca="1"/>
        <v/>
      </c>
      <c r="CJ38" s="30" t="str">
        <f ca="1"/>
        <v/>
      </c>
      <c r="CK38" s="30" t="str">
        <f ca="1"/>
        <v/>
      </c>
      <c r="CL38" s="30" t="str">
        <f ca="1"/>
        <v/>
      </c>
      <c r="CM38" s="30" t="str">
        <f ca="1"/>
        <v/>
      </c>
      <c r="CN38" s="30" t="str">
        <f ca="1"/>
        <v/>
      </c>
      <c r="CO38" s="30" t="str">
        <f ca="1"/>
        <v/>
      </c>
      <c r="CP38" s="30" t="str">
        <f ca="1"/>
        <v/>
      </c>
      <c r="CQ38" s="30" t="str">
        <f ca="1"/>
        <v/>
      </c>
      <c r="CR38" s="30" t="str">
        <f ca="1"/>
        <v/>
      </c>
      <c r="CS38" s="30" t="str">
        <f ca="1"/>
        <v/>
      </c>
      <c r="CT38" s="31" cm="1">
        <f t="array" aca="1" ref="CT38" ca="1">SUMPRODUCT(COUNTIF($AY38:$CS38,Training!$C$3:$E$3))</f>
        <v>0</v>
      </c>
      <c r="CU38" s="31" cm="1">
        <f t="array" aca="1" ref="CU38" ca="1">SUMPRODUCT(COUNTIF($AY38:$CS38,Training!$C$4:$E$4))</f>
        <v>0</v>
      </c>
      <c r="CV38" s="31" cm="1">
        <f t="array" aca="1" ref="CV38" ca="1">SUMPRODUCT(COUNTIF($AY38:$CS38,Training!$C$5:$E$5))</f>
        <v>0</v>
      </c>
      <c r="CW38" s="31" cm="1">
        <f t="array" aca="1" ref="CW38" ca="1">SUMPRODUCT(COUNTIF($AY38:$CS38,Training!$C$6:$E$6))</f>
        <v>0</v>
      </c>
      <c r="CX38" s="31" cm="1">
        <f t="array" aca="1" ref="CX38" ca="1">SUMPRODUCT(COUNTIF($AY38:$CS38,Training!$C$7:$E$7))</f>
        <v>0</v>
      </c>
      <c r="CY38" s="31" cm="1">
        <f t="array" aca="1" ref="CY38" ca="1">SUMPRODUCT(COUNTIF($AY38:$CS38,Training!$C$8:$E$8))</f>
        <v>0</v>
      </c>
      <c r="CZ38" s="31" cm="1">
        <f t="array" aca="1" ref="CZ38" ca="1">SUMPRODUCT(COUNTIF($AY38:$CS38,Training!$C$9:$E$9))</f>
        <v>0</v>
      </c>
      <c r="DA38" s="31" cm="1">
        <f t="array" aca="1" ref="DA38" ca="1">SUMPRODUCT(COUNTIF($AY38:$CS38,Training!$C$10:$E$10))</f>
        <v>0</v>
      </c>
      <c r="DB38" s="31" cm="1">
        <f t="array" aca="1" ref="DB38" ca="1">SUMPRODUCT(COUNTIF($AY38:$CS38,Training!$C$11:$E$11))</f>
        <v>0</v>
      </c>
      <c r="DC38" s="31" cm="1">
        <f t="array" aca="1" ref="DC38" ca="1">SUMPRODUCT(COUNTIF($AY38:$CS38,Training!$C$2:$E$2))</f>
        <v>0</v>
      </c>
      <c r="DD38" s="31" cm="1">
        <f t="array" aca="1" ref="DD38" ca="1">SUMPRODUCT(COUNTIF($AY38:$CS38,Training!#REF!))</f>
        <v>0</v>
      </c>
      <c r="DE38" s="31" cm="1">
        <f t="array" aca="1" ref="DE38" ca="1">SUMPRODUCT(COUNTIF($AY38:$CS38,Training!$C$12:$E$12))</f>
        <v>0</v>
      </c>
      <c r="DF38" s="31" cm="1">
        <f t="array" aca="1" ref="DF38" ca="1">SUMPRODUCT(COUNTIF($AY38:$CS38,Training!$C$13:$E$13))</f>
        <v>0</v>
      </c>
      <c r="DG38" s="31" cm="1">
        <f t="array" aca="1" ref="DG38" ca="1">SUMPRODUCT(COUNTIF($AY38:$CS38,Training!$C$14:$E$14))</f>
        <v>0</v>
      </c>
      <c r="DH38" s="31" cm="1">
        <f t="array" aca="1" ref="DH38" ca="1">SUMPRODUCT(COUNTIF($AY38:$CS38,Training!$C$15:$E$15))</f>
        <v>0</v>
      </c>
      <c r="DI38" s="31" cm="1">
        <f t="array" aca="1" ref="DI38" ca="1">SUMPRODUCT(COUNTIF($AY38:$CS38,Training!$C$16:$E$16))</f>
        <v>0</v>
      </c>
      <c r="DJ38" s="30" t="str" cm="1">
        <f t="array" aca="1" ref="DJ38:FD38" ca="1">IF(COUNTIF(D38:AX38,1)=0,IF($D38:$AX38=2,D$1:AX$1,""),"")</f>
        <v/>
      </c>
      <c r="DK38" s="30" t="str">
        <f ca="1"/>
        <v/>
      </c>
      <c r="DL38" s="30" t="str">
        <f ca="1"/>
        <v/>
      </c>
      <c r="DM38" s="30" t="str">
        <f ca="1"/>
        <v/>
      </c>
      <c r="DN38" s="30" t="str">
        <f ca="1"/>
        <v/>
      </c>
      <c r="DO38" s="30" t="str">
        <f ca="1"/>
        <v/>
      </c>
      <c r="DP38" s="30" t="str">
        <f ca="1"/>
        <v/>
      </c>
      <c r="DQ38" s="30" t="str">
        <f ca="1"/>
        <v/>
      </c>
      <c r="DR38" s="30" t="str">
        <f ca="1"/>
        <v/>
      </c>
      <c r="DS38" s="30" t="str">
        <f ca="1"/>
        <v/>
      </c>
      <c r="DT38" s="30" t="str">
        <f ca="1"/>
        <v/>
      </c>
      <c r="DU38" s="30" t="str">
        <f ca="1"/>
        <v/>
      </c>
      <c r="DV38" s="30" t="str">
        <f ca="1"/>
        <v/>
      </c>
      <c r="DW38" s="30" t="str">
        <f ca="1"/>
        <v/>
      </c>
      <c r="DX38" s="30" t="str">
        <f ca="1"/>
        <v/>
      </c>
      <c r="DY38" s="30" t="str">
        <f ca="1"/>
        <v/>
      </c>
      <c r="DZ38" s="30" t="str">
        <f ca="1"/>
        <v/>
      </c>
      <c r="EA38" s="30" t="str">
        <f ca="1"/>
        <v/>
      </c>
      <c r="EB38" s="30" t="str">
        <f ca="1"/>
        <v/>
      </c>
      <c r="EC38" s="30" t="str">
        <f ca="1"/>
        <v/>
      </c>
      <c r="ED38" s="30" t="str">
        <f ca="1"/>
        <v/>
      </c>
      <c r="EE38" s="30" t="str">
        <f ca="1"/>
        <v/>
      </c>
      <c r="EF38" s="30" t="str">
        <f ca="1"/>
        <v/>
      </c>
      <c r="EG38" s="30" t="str">
        <f ca="1"/>
        <v/>
      </c>
      <c r="EH38" s="30" t="str">
        <f ca="1"/>
        <v/>
      </c>
      <c r="EI38" s="30" t="str">
        <f ca="1"/>
        <v/>
      </c>
      <c r="EJ38" s="30" t="str">
        <f ca="1"/>
        <v/>
      </c>
      <c r="EK38" s="30" t="str">
        <f ca="1"/>
        <v/>
      </c>
      <c r="EL38" s="30" t="str">
        <f ca="1"/>
        <v/>
      </c>
      <c r="EM38" s="30" t="str">
        <f ca="1"/>
        <v/>
      </c>
      <c r="EN38" s="30" t="str">
        <f ca="1"/>
        <v/>
      </c>
      <c r="EO38" s="30" t="str">
        <f ca="1"/>
        <v/>
      </c>
      <c r="EP38" s="30" t="str">
        <f ca="1"/>
        <v/>
      </c>
      <c r="EQ38" s="30" t="str">
        <f ca="1"/>
        <v/>
      </c>
      <c r="ER38" s="30" t="str">
        <f ca="1"/>
        <v/>
      </c>
      <c r="ES38" s="30" t="str">
        <f ca="1"/>
        <v/>
      </c>
      <c r="ET38" s="30" t="str">
        <f ca="1"/>
        <v/>
      </c>
      <c r="EU38" s="30" t="str">
        <f ca="1"/>
        <v/>
      </c>
      <c r="EV38" s="30" t="str">
        <f ca="1"/>
        <v/>
      </c>
      <c r="EW38" s="30" t="str">
        <f ca="1"/>
        <v/>
      </c>
      <c r="EX38" s="30" t="str">
        <f ca="1"/>
        <v/>
      </c>
      <c r="EY38" s="30" t="str">
        <f ca="1"/>
        <v/>
      </c>
      <c r="EZ38" s="30" t="str">
        <f ca="1"/>
        <v/>
      </c>
      <c r="FA38" s="30" t="str">
        <f ca="1"/>
        <v/>
      </c>
      <c r="FB38" s="30" t="str">
        <f ca="1"/>
        <v/>
      </c>
      <c r="FC38" s="30" t="str">
        <f ca="1"/>
        <v/>
      </c>
      <c r="FD38" s="30" t="str">
        <f ca="1"/>
        <v/>
      </c>
      <c r="FE38" s="31" cm="1">
        <f t="array" aca="1" ref="FE38" ca="1">SUMPRODUCT(COUNTIF($DJ38:$FD38,Training!$C$3:$E$3))</f>
        <v>0</v>
      </c>
      <c r="FF38" s="31" cm="1">
        <f t="array" aca="1" ref="FF38" ca="1">SUMPRODUCT(COUNTIF($DJ38:$FD38,Training!$C$4:$E$4))</f>
        <v>0</v>
      </c>
      <c r="FG38" s="31" cm="1">
        <f t="array" aca="1" ref="FG38" ca="1">SUMPRODUCT(COUNTIF($DJ38:$FD38,Training!$C$5:$E$5))</f>
        <v>0</v>
      </c>
      <c r="FH38" s="31" cm="1">
        <f t="array" aca="1" ref="FH38" ca="1">SUMPRODUCT(COUNTIF($DJ38:$FD38,Training!$C$6:$E$6))</f>
        <v>0</v>
      </c>
      <c r="FI38" s="31" cm="1">
        <f t="array" aca="1" ref="FI38" ca="1">SUMPRODUCT(COUNTIF($DJ38:$FD38,Training!$C$7:$E$7))</f>
        <v>0</v>
      </c>
      <c r="FJ38" s="31" cm="1">
        <f t="array" aca="1" ref="FJ38" ca="1">SUMPRODUCT(COUNTIF($DJ38:$FD38,Training!$C$8:$E$8))</f>
        <v>0</v>
      </c>
      <c r="FK38" s="31" cm="1">
        <f t="array" aca="1" ref="FK38" ca="1">SUMPRODUCT(COUNTIF($DJ38:$FD38,Training!$C$9:$E$9))</f>
        <v>0</v>
      </c>
      <c r="FL38" s="31" cm="1">
        <f t="array" aca="1" ref="FL38" ca="1">SUMPRODUCT(COUNTIF($DJ38:$FD38,Training!$C$10:$E$10))</f>
        <v>0</v>
      </c>
      <c r="FM38" s="31" cm="1">
        <f t="array" aca="1" ref="FM38" ca="1">SUMPRODUCT(COUNTIF($DJ38:$FD38,Training!$C$11:$E$11))</f>
        <v>0</v>
      </c>
      <c r="FN38" s="31" cm="1">
        <f t="array" aca="1" ref="FN38" ca="1">SUMPRODUCT(COUNTIF($DJ38:$FD38,Training!$C$2:$E$2))</f>
        <v>0</v>
      </c>
      <c r="FO38" s="31" cm="1">
        <f t="array" aca="1" ref="FO38" ca="1">SUMPRODUCT(COUNTIF($DJ38:$FD38,Training!#REF!))</f>
        <v>0</v>
      </c>
      <c r="FP38" s="31" cm="1">
        <f t="array" aca="1" ref="FP38" ca="1">SUMPRODUCT(COUNTIF($DJ38:$FD38,Training!$C$12:$E$12))</f>
        <v>0</v>
      </c>
      <c r="FQ38" s="31" cm="1">
        <f t="array" aca="1" ref="FQ38" ca="1">SUMPRODUCT(COUNTIF($DJ38:$FD38,Training!$C$13:$E$13))</f>
        <v>0</v>
      </c>
      <c r="FR38" s="31" cm="1">
        <f t="array" aca="1" ref="FR38" ca="1">SUMPRODUCT(COUNTIF($DJ38:$FD38,Training!$C$14:$E$14))</f>
        <v>0</v>
      </c>
      <c r="FS38" s="31" cm="1">
        <f t="array" aca="1" ref="FS38" ca="1">SUMPRODUCT(COUNTIF($DJ38:$FD38,Training!$C$15:$E$15))</f>
        <v>0</v>
      </c>
      <c r="FT38" s="31" cm="1">
        <f t="array" aca="1" ref="FT38" ca="1">SUMPRODUCT(COUNTIF($DJ38:$FD38,Training!$C$16:$E$16))</f>
        <v>0</v>
      </c>
    </row>
    <row r="39" spans="1:176" x14ac:dyDescent="0.25">
      <c r="A39" s="32" t="str">
        <f>IF(WeightedParse!A39&gt;"",WeightedParse!A39,"")</f>
        <v/>
      </c>
      <c r="B39" s="49" t="str">
        <f>IF('Weighted Summary'!A39&gt;"",'Weighted Summary'!F39,"")</f>
        <v/>
      </c>
      <c r="C39" s="39" t="str">
        <f t="shared" si="0"/>
        <v/>
      </c>
      <c r="D39" s="37" t="str">
        <f ca="1">IF($A39&gt;"",IF(ISERROR(HLOOKUP(D$1,INDIRECT("Roles!$B$"&amp;MATCH($B39,Roles!$A:$A,0)&amp;":$AF$"&amp;MATCH($B39,Roles!$A:$A,0)),1,FALSE))=FALSE,IF(SquadExport!G39&lt;10,1,IF(SquadExport!G39&lt;15,2,IF(SquadExport!G39&lt;=20,3,""))),0),"")</f>
        <v/>
      </c>
      <c r="E39" s="37" t="str">
        <f ca="1">IF($A39&gt;"",IF(ISERROR(HLOOKUP(E$1,INDIRECT("Roles!$B$"&amp;MATCH($B39,Roles!$A:$A,0)&amp;":$AF$"&amp;MATCH($B39,Roles!$A:$A,0)),1,FALSE))=FALSE,IF(SquadExport!H39&lt;10,1,IF(SquadExport!H39&lt;15,2,IF(SquadExport!H39&lt;=20,3,""))),0),"")</f>
        <v/>
      </c>
      <c r="F39" s="37" t="str">
        <f ca="1">IF($A39&gt;"",IF(ISERROR(HLOOKUP(F$1,INDIRECT("Roles!$B$"&amp;MATCH($B39,Roles!$A:$A,0)&amp;":$AF$"&amp;MATCH($B39,Roles!$A:$A,0)),1,FALSE))=FALSE,IF(SquadExport!I39&lt;10,1,IF(SquadExport!I39&lt;15,2,IF(SquadExport!I39&lt;=20,3,""))),0),"")</f>
        <v/>
      </c>
      <c r="G39" s="37" t="str">
        <f ca="1">IF($A39&gt;"",IF(ISERROR(HLOOKUP(G$1,INDIRECT("Roles!$B$"&amp;MATCH($B39,Roles!$A:$A,0)&amp;":$AF$"&amp;MATCH($B39,Roles!$A:$A,0)),1,FALSE))=FALSE,IF(SquadExport!J39&lt;10,1,IF(SquadExport!J39&lt;15,2,IF(SquadExport!J39&lt;=20,3,""))),0),"")</f>
        <v/>
      </c>
      <c r="H39" s="37" t="str">
        <f ca="1">IF($A39&gt;"",IF(ISERROR(HLOOKUP(H$1,INDIRECT("Roles!$B$"&amp;MATCH($B39,Roles!$A:$A,0)&amp;":$AF$"&amp;MATCH($B39,Roles!$A:$A,0)),1,FALSE))=FALSE,IF(SquadExport!K39&lt;10,1,IF(SquadExport!K39&lt;15,2,IF(SquadExport!K39&lt;=20,3,""))),0),"")</f>
        <v/>
      </c>
      <c r="I39" s="37" t="str">
        <f ca="1">IF($A39&gt;"",IF(ISERROR(HLOOKUP(I$1,INDIRECT("Roles!$B$"&amp;MATCH($B39,Roles!$A:$A,0)&amp;":$AF$"&amp;MATCH($B39,Roles!$A:$A,0)),1,FALSE))=FALSE,IF(SquadExport!L39&lt;10,1,IF(SquadExport!L39&lt;15,2,IF(SquadExport!L39&lt;=20,3,""))),0),"")</f>
        <v/>
      </c>
      <c r="J39" s="37" t="str">
        <f ca="1">IF($A39&gt;"",IF(ISERROR(HLOOKUP(J$1,INDIRECT("Roles!$B$"&amp;MATCH($B39,Roles!$A:$A,0)&amp;":$AF$"&amp;MATCH($B39,Roles!$A:$A,0)),1,FALSE))=FALSE,IF(SquadExport!M39&lt;10,1,IF(SquadExport!M39&lt;15,2,IF(SquadExport!M39&lt;=20,3,""))),0),"")</f>
        <v/>
      </c>
      <c r="K39" s="37" t="str">
        <f ca="1">IF($A39&gt;"",IF(ISERROR(HLOOKUP(K$1,INDIRECT("Roles!$B$"&amp;MATCH($B39,Roles!$A:$A,0)&amp;":$AF$"&amp;MATCH($B39,Roles!$A:$A,0)),1,FALSE))=FALSE,IF(SquadExport!N39&lt;10,1,IF(SquadExport!N39&lt;15,2,IF(SquadExport!N39&lt;=20,3,""))),0),"")</f>
        <v/>
      </c>
      <c r="L39" s="37" t="str">
        <f ca="1">IF($A39&gt;"",IF(ISERROR(HLOOKUP(L$1,INDIRECT("Roles!$B$"&amp;MATCH($B39,Roles!$A:$A,0)&amp;":$AF$"&amp;MATCH($B39,Roles!$A:$A,0)),1,FALSE))=FALSE,IF(SquadExport!O39&lt;10,1,IF(SquadExport!O39&lt;15,2,IF(SquadExport!O39&lt;=20,3,""))),0),"")</f>
        <v/>
      </c>
      <c r="M39" s="37" t="str">
        <f ca="1">IF($A39&gt;"",IF(ISERROR(HLOOKUP(M$1,INDIRECT("Roles!$B$"&amp;MATCH($B39,Roles!$A:$A,0)&amp;":$AF$"&amp;MATCH($B39,Roles!$A:$A,0)),1,FALSE))=FALSE,IF(SquadExport!P39&lt;10,1,IF(SquadExport!P39&lt;15,2,IF(SquadExport!P39&lt;=20,3,""))),0),"")</f>
        <v/>
      </c>
      <c r="N39" s="37" t="str">
        <f ca="1">IF($A39&gt;"",IF(ISERROR(HLOOKUP(N$1,INDIRECT("Roles!$B$"&amp;MATCH($B39,Roles!$A:$A,0)&amp;":$AF$"&amp;MATCH($B39,Roles!$A:$A,0)),1,FALSE))=FALSE,IF(SquadExport!Q39&lt;10,1,IF(SquadExport!Q39&lt;15,2,IF(SquadExport!Q39&lt;=20,3,""))),0),"")</f>
        <v/>
      </c>
      <c r="O39" s="37" t="str">
        <f ca="1">IF($A39&gt;"",IF(ISERROR(HLOOKUP(O$1,INDIRECT("Roles!$B$"&amp;MATCH($B39,Roles!$A:$A,0)&amp;":$AF$"&amp;MATCH($B39,Roles!$A:$A,0)),1,FALSE))=FALSE,IF(SquadExport!R39&lt;10,1,IF(SquadExport!R39&lt;15,2,IF(SquadExport!R39&lt;=20,3,""))),0),"")</f>
        <v/>
      </c>
      <c r="P39" s="37" t="str">
        <f ca="1">IF($A39&gt;"",IF(ISERROR(HLOOKUP(P$1,INDIRECT("Roles!$B$"&amp;MATCH($B39,Roles!$A:$A,0)&amp;":$AF$"&amp;MATCH($B39,Roles!$A:$A,0)),1,FALSE))=FALSE,IF(SquadExport!S39&lt;10,1,IF(SquadExport!S39&lt;15,2,IF(SquadExport!S39&lt;=20,3,""))),0),"")</f>
        <v/>
      </c>
      <c r="Q39" s="37" t="str">
        <f ca="1">IF($A39&gt;"",IF(ISERROR(HLOOKUP(Q$1,INDIRECT("Roles!$B$"&amp;MATCH($B39,Roles!$A:$A,0)&amp;":$AF$"&amp;MATCH($B39,Roles!$A:$A,0)),1,FALSE))=FALSE,IF(SquadExport!T39&lt;10,1,IF(SquadExport!T39&lt;15,2,IF(SquadExport!T39&lt;=20,3,""))),0),"")</f>
        <v/>
      </c>
      <c r="R39" s="37" t="str">
        <f ca="1">IF($A39&gt;"",IF(ISERROR(HLOOKUP(R$1,INDIRECT("Roles!$B$"&amp;MATCH($B39,Roles!$A:$A,0)&amp;":$AF$"&amp;MATCH($B39,Roles!$A:$A,0)),1,FALSE))=FALSE,IF(SquadExport!U39&lt;10,1,IF(SquadExport!U39&lt;15,2,IF(SquadExport!U39&lt;=20,3,""))),0),"")</f>
        <v/>
      </c>
      <c r="S39" s="37" t="str">
        <f ca="1">IF($A39&gt;"",IF(ISERROR(HLOOKUP(S$1,INDIRECT("Roles!$B$"&amp;MATCH($B39,Roles!$A:$A,0)&amp;":$AF$"&amp;MATCH($B39,Roles!$A:$A,0)),1,FALSE))=FALSE,IF(SquadExport!V39&lt;10,1,IF(SquadExport!V39&lt;15,2,IF(SquadExport!V39&lt;=20,3,""))),0),"")</f>
        <v/>
      </c>
      <c r="T39" s="37" t="str">
        <f ca="1">IF($A39&gt;"",IF(ISERROR(HLOOKUP(T$1,INDIRECT("Roles!$B$"&amp;MATCH($B39,Roles!$A:$A,0)&amp;":$AF$"&amp;MATCH($B39,Roles!$A:$A,0)),1,FALSE))=FALSE,IF(SquadExport!W39&lt;10,1,IF(SquadExport!W39&lt;15,2,IF(SquadExport!W39&lt;=20,3,""))),0),"")</f>
        <v/>
      </c>
      <c r="U39" s="37" t="str">
        <f ca="1">IF($A39&gt;"",IF(ISERROR(HLOOKUP(U$1,INDIRECT("Roles!$B$"&amp;MATCH($B39,Roles!$A:$A,0)&amp;":$AF$"&amp;MATCH($B39,Roles!$A:$A,0)),1,FALSE))=FALSE,IF(SquadExport!X39&lt;10,1,IF(SquadExport!X39&lt;15,2,IF(SquadExport!X39&lt;=20,3,""))),0),"")</f>
        <v/>
      </c>
      <c r="V39" s="37" t="str">
        <f ca="1">IF($A39&gt;"",IF(ISERROR(HLOOKUP(V$1,INDIRECT("Roles!$B$"&amp;MATCH($B39,Roles!$A:$A,0)&amp;":$AF$"&amp;MATCH($B39,Roles!$A:$A,0)),1,FALSE))=FALSE,IF(SquadExport!Y39&lt;10,1,IF(SquadExport!Y39&lt;15,2,IF(SquadExport!Y39&lt;=20,3,""))),0),"")</f>
        <v/>
      </c>
      <c r="W39" s="37" t="str">
        <f ca="1">IF($A39&gt;"",IF(ISERROR(HLOOKUP(W$1,INDIRECT("Roles!$B$"&amp;MATCH($B39,Roles!$A:$A,0)&amp;":$AF$"&amp;MATCH($B39,Roles!$A:$A,0)),1,FALSE))=FALSE,IF(SquadExport!Z39&lt;10,1,IF(SquadExport!Z39&lt;15,2,IF(SquadExport!Z39&lt;=20,3,""))),0),"")</f>
        <v/>
      </c>
      <c r="X39" s="37" t="str">
        <f ca="1">IF($A39&gt;"",IF(ISERROR(HLOOKUP(X$1,INDIRECT("Roles!$B$"&amp;MATCH($B39,Roles!$A:$A,0)&amp;":$AF$"&amp;MATCH($B39,Roles!$A:$A,0)),1,FALSE))=FALSE,IF(SquadExport!AA39&lt;10,1,IF(SquadExport!AA39&lt;15,2,IF(SquadExport!AA39&lt;=20,3,""))),0),"")</f>
        <v/>
      </c>
      <c r="Y39" s="37" t="str">
        <f ca="1">IF($A39&gt;"",IF(ISERROR(HLOOKUP(Y$1,INDIRECT("Roles!$B$"&amp;MATCH($B39,Roles!$A:$A,0)&amp;":$AF$"&amp;MATCH($B39,Roles!$A:$A,0)),1,FALSE))=FALSE,IF(SquadExport!AB39&lt;10,1,IF(SquadExport!AB39&lt;15,2,IF(SquadExport!AB39&lt;=20,3,""))),0),"")</f>
        <v/>
      </c>
      <c r="Z39" s="37" t="str">
        <f ca="1">IF($A39&gt;"",IF(ISERROR(HLOOKUP(Z$1,INDIRECT("Roles!$B$"&amp;MATCH($B39,Roles!$A:$A,0)&amp;":$AF$"&amp;MATCH($B39,Roles!$A:$A,0)),1,FALSE))=FALSE,IF(SquadExport!AC39&lt;10,1,IF(SquadExport!AC39&lt;15,2,IF(SquadExport!AC39&lt;=20,3,""))),0),"")</f>
        <v/>
      </c>
      <c r="AA39" s="37" t="str">
        <f ca="1">IF($A39&gt;"",IF(ISERROR(HLOOKUP(AA$1,INDIRECT("Roles!$B$"&amp;MATCH($B39,Roles!$A:$A,0)&amp;":$AF$"&amp;MATCH($B39,Roles!$A:$A,0)),1,FALSE))=FALSE,IF(SquadExport!AD39&lt;10,1,IF(SquadExport!AD39&lt;15,2,IF(SquadExport!AD39&lt;=20,3,""))),0),"")</f>
        <v/>
      </c>
      <c r="AB39" s="37" t="str">
        <f ca="1">IF($A39&gt;"",IF(ISERROR(HLOOKUP(AB$1,INDIRECT("Roles!$B$"&amp;MATCH($B39,Roles!$A:$A,0)&amp;":$AF$"&amp;MATCH($B39,Roles!$A:$A,0)),1,FALSE))=FALSE,IF(SquadExport!AE39&lt;10,1,IF(SquadExport!AE39&lt;15,2,IF(SquadExport!AE39&lt;=20,3,""))),0),"")</f>
        <v/>
      </c>
      <c r="AC39" s="37" t="str">
        <f ca="1">IF($A39&gt;"",IF(ISERROR(HLOOKUP(AC$1,INDIRECT("Roles!$B$"&amp;MATCH($B39,Roles!$A:$A,0)&amp;":$AF$"&amp;MATCH($B39,Roles!$A:$A,0)),1,FALSE))=FALSE,IF(SquadExport!AF39&lt;10,1,IF(SquadExport!AF39&lt;15,2,IF(SquadExport!AF39&lt;=20,3,""))),0),"")</f>
        <v/>
      </c>
      <c r="AD39" s="37" t="str">
        <f ca="1">IF($A39&gt;"",IF(ISERROR(HLOOKUP(AD$1,INDIRECT("Roles!$B$"&amp;MATCH($B39,Roles!$A:$A,0)&amp;":$AF$"&amp;MATCH($B39,Roles!$A:$A,0)),1,FALSE))=FALSE,IF(SquadExport!AG39&lt;10,1,IF(SquadExport!AG39&lt;15,2,IF(SquadExport!AG39&lt;=20,3,""))),0),"")</f>
        <v/>
      </c>
      <c r="AE39" s="37" t="str">
        <f ca="1">IF($A39&gt;"",IF(ISERROR(HLOOKUP(AE$1,INDIRECT("Roles!$B$"&amp;MATCH($B39,Roles!$A:$A,0)&amp;":$AF$"&amp;MATCH($B39,Roles!$A:$A,0)),1,FALSE))=FALSE,IF(SquadExport!AH39&lt;10,1,IF(SquadExport!AH39&lt;15,2,IF(SquadExport!AH39&lt;=20,3,""))),0),"")</f>
        <v/>
      </c>
      <c r="AF39" s="37" t="str">
        <f ca="1">IF($A39&gt;"",IF(ISERROR(HLOOKUP(AF$1,INDIRECT("Roles!$B$"&amp;MATCH($B39,Roles!$A:$A,0)&amp;":$AF$"&amp;MATCH($B39,Roles!$A:$A,0)),1,FALSE))=FALSE,IF(SquadExport!AI39&lt;10,1,IF(SquadExport!AI39&lt;15,2,IF(SquadExport!AI39&lt;=20,3,""))),0),"")</f>
        <v/>
      </c>
      <c r="AG39" s="37" t="str">
        <f ca="1">IF($A39&gt;"",IF(ISERROR(HLOOKUP(AG$1,INDIRECT("Roles!$B$"&amp;MATCH($B39,Roles!$A:$A,0)&amp;":$AF$"&amp;MATCH($B39,Roles!$A:$A,0)),1,FALSE))=FALSE,IF(SquadExport!AJ39&lt;10,1,IF(SquadExport!AJ39&lt;15,2,IF(SquadExport!AJ39&lt;=20,3,""))),0),"")</f>
        <v/>
      </c>
      <c r="AH39" s="37" t="str">
        <f ca="1">IF($A39&gt;"",IF(ISERROR(HLOOKUP(AH$1,INDIRECT("Roles!$B$"&amp;MATCH($B39,Roles!$A:$A,0)&amp;":$AF$"&amp;MATCH($B39,Roles!$A:$A,0)),1,FALSE))=FALSE,IF(SquadExport!AK39&lt;10,1,IF(SquadExport!AK39&lt;15,2,IF(SquadExport!AK39&lt;=20,3,""))),0),"")</f>
        <v/>
      </c>
      <c r="AI39" s="37" t="str">
        <f ca="1">IF($A39&gt;"",IF(ISERROR(HLOOKUP(AI$1,INDIRECT("Roles!$B$"&amp;MATCH($B39,Roles!$A:$A,0)&amp;":$AF$"&amp;MATCH($B39,Roles!$A:$A,0)),1,FALSE))=FALSE,IF(SquadExport!AL39&lt;10,1,IF(SquadExport!AL39&lt;15,2,IF(SquadExport!AL39&lt;=20,3,""))),0),"")</f>
        <v/>
      </c>
      <c r="AJ39" s="37" t="str">
        <f ca="1">IF($A39&gt;"",IF(ISERROR(HLOOKUP(AJ$1,INDIRECT("Roles!$B$"&amp;MATCH($B39,Roles!$A:$A,0)&amp;":$AF$"&amp;MATCH($B39,Roles!$A:$A,0)),1,FALSE))=FALSE,IF(SquadExport!AM39&lt;10,1,IF(SquadExport!AM39&lt;15,2,IF(SquadExport!AM39&lt;=20,3,""))),0),"")</f>
        <v/>
      </c>
      <c r="AK39" s="37" t="str">
        <f ca="1">IF($A39&gt;"",IF(ISERROR(HLOOKUP(AK$1,INDIRECT("Roles!$B$"&amp;MATCH($B39,Roles!$A:$A,0)&amp;":$AF$"&amp;MATCH($B39,Roles!$A:$A,0)),1,FALSE))=FALSE,IF(SquadExport!AN39&lt;10,1,IF(SquadExport!AN39&lt;15,2,IF(SquadExport!AN39&lt;=20,3,""))),0),"")</f>
        <v/>
      </c>
      <c r="AL39" s="37" t="str">
        <f ca="1">IF($A39&gt;"",IF(ISERROR(HLOOKUP(AL$1,INDIRECT("Roles!$B$"&amp;MATCH($B39,Roles!$A:$A,0)&amp;":$AF$"&amp;MATCH($B39,Roles!$A:$A,0)),1,FALSE))=FALSE,IF(SquadExport!AO39&lt;10,1,IF(SquadExport!AO39&lt;15,2,IF(SquadExport!AO39&lt;=20,3,""))),0),"")</f>
        <v/>
      </c>
      <c r="AM39" s="37" t="str">
        <f ca="1">IF($A39&gt;"",IF(ISERROR(HLOOKUP(AM$1,INDIRECT("Roles!$B$"&amp;MATCH($B39,Roles!$A:$A,0)&amp;":$AF$"&amp;MATCH($B39,Roles!$A:$A,0)),1,FALSE))=FALSE,IF(SquadExport!AP39&lt;10,1,IF(SquadExport!AP39&lt;15,2,IF(SquadExport!AP39&lt;=20,3,""))),0),"")</f>
        <v/>
      </c>
      <c r="AN39" s="37" t="str">
        <f ca="1">IF($A39&gt;"",IF(ISERROR(HLOOKUP(AN$1,INDIRECT("Roles!$B$"&amp;MATCH($B39,Roles!$A:$A,0)&amp;":$AF$"&amp;MATCH($B39,Roles!$A:$A,0)),1,FALSE))=FALSE,IF(SquadExport!AQ39&lt;10,1,IF(SquadExport!AQ39&lt;15,2,IF(SquadExport!AQ39&lt;=20,3,""))),0),"")</f>
        <v/>
      </c>
      <c r="AO39" s="37" t="str">
        <f ca="1">IF($A39&gt;"",IF(ISERROR(HLOOKUP(AO$1,INDIRECT("Roles!$B$"&amp;MATCH($B39,Roles!$A:$A,0)&amp;":$AF$"&amp;MATCH($B39,Roles!$A:$A,0)),1,FALSE))=FALSE,IF(SquadExport!AR39&lt;10,1,IF(SquadExport!AR39&lt;15,2,IF(SquadExport!AR39&lt;=20,3,""))),0),"")</f>
        <v/>
      </c>
      <c r="AP39" s="37" t="str">
        <f ca="1">IF($A39&gt;"",IF(ISERROR(HLOOKUP(AP$1,INDIRECT("Roles!$B$"&amp;MATCH($B39,Roles!$A:$A,0)&amp;":$AF$"&amp;MATCH($B39,Roles!$A:$A,0)),1,FALSE))=FALSE,IF(SquadExport!AS39&lt;10,1,IF(SquadExport!AS39&lt;15,2,IF(SquadExport!AS39&lt;=20,3,""))),0),"")</f>
        <v/>
      </c>
      <c r="AQ39" s="37" t="str">
        <f ca="1">IF($A39&gt;"",IF(ISERROR(HLOOKUP(AQ$1,INDIRECT("Roles!$B$"&amp;MATCH($B39,Roles!$A:$A,0)&amp;":$AF$"&amp;MATCH($B39,Roles!$A:$A,0)),1,FALSE))=FALSE,IF(SquadExport!AT39&lt;10,1,IF(SquadExport!AT39&lt;15,2,IF(SquadExport!AT39&lt;=20,3,""))),0),"")</f>
        <v/>
      </c>
      <c r="AR39" s="37" t="str">
        <f ca="1">IF($A39&gt;"",IF(ISERROR(HLOOKUP(AR$1,INDIRECT("Roles!$B$"&amp;MATCH($B39,Roles!$A:$A,0)&amp;":$AF$"&amp;MATCH($B39,Roles!$A:$A,0)),1,FALSE))=FALSE,IF(SquadExport!AU39&lt;10,1,IF(SquadExport!AU39&lt;15,2,IF(SquadExport!AU39&lt;=20,3,""))),0),"")</f>
        <v/>
      </c>
      <c r="AS39" s="37" t="str">
        <f ca="1">IF($A39&gt;"",IF(ISERROR(HLOOKUP(AS$1,INDIRECT("Roles!$B$"&amp;MATCH($B39,Roles!$A:$A,0)&amp;":$AF$"&amp;MATCH($B39,Roles!$A:$A,0)),1,FALSE))=FALSE,IF(SquadExport!AV39&lt;10,1,IF(SquadExport!AV39&lt;15,2,IF(SquadExport!AV39&lt;=20,3,""))),0),"")</f>
        <v/>
      </c>
      <c r="AT39" s="37" t="str">
        <f ca="1">IF($A39&gt;"",IF(ISERROR(HLOOKUP(AT$1,INDIRECT("Roles!$B$"&amp;MATCH($B39,Roles!$A:$A,0)&amp;":$AF$"&amp;MATCH($B39,Roles!$A:$A,0)),1,FALSE))=FALSE,IF(SquadExport!AW39&lt;10,1,IF(SquadExport!AW39&lt;15,2,IF(SquadExport!AW39&lt;=20,3,""))),0),"")</f>
        <v/>
      </c>
      <c r="AU39" s="37" t="str">
        <f ca="1">IF($A39&gt;"",IF(ISERROR(HLOOKUP(AU$1,INDIRECT("Roles!$B$"&amp;MATCH($B39,Roles!$A:$A,0)&amp;":$AF$"&amp;MATCH($B39,Roles!$A:$A,0)),1,FALSE))=FALSE,IF(SquadExport!AX39&lt;10,1,IF(SquadExport!AX39&lt;15,2,IF(SquadExport!AX39&lt;=20,3,""))),0),"")</f>
        <v/>
      </c>
      <c r="AV39" s="37" t="str">
        <f ca="1">IF($A39&gt;"",IF(ISERROR(HLOOKUP(AV$1,INDIRECT("Roles!$B$"&amp;MATCH($B39,Roles!$A:$A,0)&amp;":$AF$"&amp;MATCH($B39,Roles!$A:$A,0)),1,FALSE))=FALSE,IF(SquadExport!AY39&lt;10,1,IF(SquadExport!AY39&lt;15,2,IF(SquadExport!AY39&lt;=20,3,""))),0),"")</f>
        <v/>
      </c>
      <c r="AW39" s="37" t="str">
        <f ca="1">IF($A39&gt;"",IF(ISERROR(HLOOKUP(AW$1,INDIRECT("Roles!$B$"&amp;MATCH($B39,Roles!$A:$A,0)&amp;":$AF$"&amp;MATCH($B39,Roles!$A:$A,0)),1,FALSE))=FALSE,IF(SquadExport!AZ39&lt;10,1,IF(SquadExport!AZ39&lt;15,2,IF(SquadExport!AZ39&lt;=20,3,""))),0),"")</f>
        <v/>
      </c>
      <c r="AX39" s="37" t="str">
        <f ca="1">IF($A39&gt;"",IF(ISERROR(HLOOKUP(AX$1,INDIRECT("Roles!$B$"&amp;MATCH($B39,Roles!$A:$A,0)&amp;":$AF$"&amp;MATCH($B39,Roles!$A:$A,0)),1,FALSE))=FALSE,IF(SquadExport!BA39&lt;10,1,IF(SquadExport!BA39&lt;15,2,IF(SquadExport!BA39&lt;=20,3,""))),0),"")</f>
        <v/>
      </c>
      <c r="AY39" s="30" t="str" cm="1">
        <f t="array" aca="1" ref="AY39:CS39" ca="1">IF($D39:$AX39=1,D$1:AX$1,"")</f>
        <v/>
      </c>
      <c r="AZ39" s="30" t="str">
        <f ca="1"/>
        <v/>
      </c>
      <c r="BA39" s="30" t="str">
        <f ca="1"/>
        <v/>
      </c>
      <c r="BB39" s="30" t="str">
        <f ca="1"/>
        <v/>
      </c>
      <c r="BC39" s="30" t="str">
        <f ca="1"/>
        <v/>
      </c>
      <c r="BD39" s="30" t="str">
        <f ca="1"/>
        <v/>
      </c>
      <c r="BE39" s="30" t="str">
        <f ca="1"/>
        <v/>
      </c>
      <c r="BF39" s="30" t="str">
        <f ca="1"/>
        <v/>
      </c>
      <c r="BG39" s="30" t="str">
        <f ca="1"/>
        <v/>
      </c>
      <c r="BH39" s="30" t="str">
        <f ca="1"/>
        <v/>
      </c>
      <c r="BI39" s="30" t="str">
        <f ca="1"/>
        <v/>
      </c>
      <c r="BJ39" s="30" t="str">
        <f ca="1"/>
        <v/>
      </c>
      <c r="BK39" s="30" t="str">
        <f ca="1"/>
        <v/>
      </c>
      <c r="BL39" s="30" t="str">
        <f ca="1"/>
        <v/>
      </c>
      <c r="BM39" s="30" t="str">
        <f ca="1"/>
        <v/>
      </c>
      <c r="BN39" s="30" t="str">
        <f ca="1"/>
        <v/>
      </c>
      <c r="BO39" s="30" t="str">
        <f ca="1"/>
        <v/>
      </c>
      <c r="BP39" s="30" t="str">
        <f ca="1"/>
        <v/>
      </c>
      <c r="BQ39" s="30" t="str">
        <f ca="1"/>
        <v/>
      </c>
      <c r="BR39" s="30" t="str">
        <f ca="1"/>
        <v/>
      </c>
      <c r="BS39" s="30" t="str">
        <f ca="1"/>
        <v/>
      </c>
      <c r="BT39" s="30" t="str">
        <f ca="1"/>
        <v/>
      </c>
      <c r="BU39" s="30" t="str">
        <f ca="1"/>
        <v/>
      </c>
      <c r="BV39" s="30" t="str">
        <f ca="1"/>
        <v/>
      </c>
      <c r="BW39" s="30" t="str">
        <f ca="1"/>
        <v/>
      </c>
      <c r="BX39" s="30" t="str">
        <f ca="1"/>
        <v/>
      </c>
      <c r="BY39" s="30" t="str">
        <f ca="1"/>
        <v/>
      </c>
      <c r="BZ39" s="30" t="str">
        <f ca="1"/>
        <v/>
      </c>
      <c r="CA39" s="30" t="str">
        <f ca="1"/>
        <v/>
      </c>
      <c r="CB39" s="30" t="str">
        <f ca="1"/>
        <v/>
      </c>
      <c r="CC39" s="30" t="str">
        <f ca="1"/>
        <v/>
      </c>
      <c r="CD39" s="30" t="str">
        <f ca="1"/>
        <v/>
      </c>
      <c r="CE39" s="30" t="str">
        <f ca="1"/>
        <v/>
      </c>
      <c r="CF39" s="30" t="str">
        <f ca="1"/>
        <v/>
      </c>
      <c r="CG39" s="30" t="str">
        <f ca="1"/>
        <v/>
      </c>
      <c r="CH39" s="30" t="str">
        <f ca="1"/>
        <v/>
      </c>
      <c r="CI39" s="30" t="str">
        <f ca="1"/>
        <v/>
      </c>
      <c r="CJ39" s="30" t="str">
        <f ca="1"/>
        <v/>
      </c>
      <c r="CK39" s="30" t="str">
        <f ca="1"/>
        <v/>
      </c>
      <c r="CL39" s="30" t="str">
        <f ca="1"/>
        <v/>
      </c>
      <c r="CM39" s="30" t="str">
        <f ca="1"/>
        <v/>
      </c>
      <c r="CN39" s="30" t="str">
        <f ca="1"/>
        <v/>
      </c>
      <c r="CO39" s="30" t="str">
        <f ca="1"/>
        <v/>
      </c>
      <c r="CP39" s="30" t="str">
        <f ca="1"/>
        <v/>
      </c>
      <c r="CQ39" s="30" t="str">
        <f ca="1"/>
        <v/>
      </c>
      <c r="CR39" s="30" t="str">
        <f ca="1"/>
        <v/>
      </c>
      <c r="CS39" s="30" t="str">
        <f ca="1"/>
        <v/>
      </c>
      <c r="CT39" s="31" cm="1">
        <f t="array" aca="1" ref="CT39" ca="1">SUMPRODUCT(COUNTIF($AY39:$CS39,Training!$C$3:$E$3))</f>
        <v>0</v>
      </c>
      <c r="CU39" s="31" cm="1">
        <f t="array" aca="1" ref="CU39" ca="1">SUMPRODUCT(COUNTIF($AY39:$CS39,Training!$C$4:$E$4))</f>
        <v>0</v>
      </c>
      <c r="CV39" s="31" cm="1">
        <f t="array" aca="1" ref="CV39" ca="1">SUMPRODUCT(COUNTIF($AY39:$CS39,Training!$C$5:$E$5))</f>
        <v>0</v>
      </c>
      <c r="CW39" s="31" cm="1">
        <f t="array" aca="1" ref="CW39" ca="1">SUMPRODUCT(COUNTIF($AY39:$CS39,Training!$C$6:$E$6))</f>
        <v>0</v>
      </c>
      <c r="CX39" s="31" cm="1">
        <f t="array" aca="1" ref="CX39" ca="1">SUMPRODUCT(COUNTIF($AY39:$CS39,Training!$C$7:$E$7))</f>
        <v>0</v>
      </c>
      <c r="CY39" s="31" cm="1">
        <f t="array" aca="1" ref="CY39" ca="1">SUMPRODUCT(COUNTIF($AY39:$CS39,Training!$C$8:$E$8))</f>
        <v>0</v>
      </c>
      <c r="CZ39" s="31" cm="1">
        <f t="array" aca="1" ref="CZ39" ca="1">SUMPRODUCT(COUNTIF($AY39:$CS39,Training!$C$9:$E$9))</f>
        <v>0</v>
      </c>
      <c r="DA39" s="31" cm="1">
        <f t="array" aca="1" ref="DA39" ca="1">SUMPRODUCT(COUNTIF($AY39:$CS39,Training!$C$10:$E$10))</f>
        <v>0</v>
      </c>
      <c r="DB39" s="31" cm="1">
        <f t="array" aca="1" ref="DB39" ca="1">SUMPRODUCT(COUNTIF($AY39:$CS39,Training!$C$11:$E$11))</f>
        <v>0</v>
      </c>
      <c r="DC39" s="31" cm="1">
        <f t="array" aca="1" ref="DC39" ca="1">SUMPRODUCT(COUNTIF($AY39:$CS39,Training!$C$2:$E$2))</f>
        <v>0</v>
      </c>
      <c r="DD39" s="31" cm="1">
        <f t="array" aca="1" ref="DD39" ca="1">SUMPRODUCT(COUNTIF($AY39:$CS39,Training!#REF!))</f>
        <v>0</v>
      </c>
      <c r="DE39" s="31" cm="1">
        <f t="array" aca="1" ref="DE39" ca="1">SUMPRODUCT(COUNTIF($AY39:$CS39,Training!$C$12:$E$12))</f>
        <v>0</v>
      </c>
      <c r="DF39" s="31" cm="1">
        <f t="array" aca="1" ref="DF39" ca="1">SUMPRODUCT(COUNTIF($AY39:$CS39,Training!$C$13:$E$13))</f>
        <v>0</v>
      </c>
      <c r="DG39" s="31" cm="1">
        <f t="array" aca="1" ref="DG39" ca="1">SUMPRODUCT(COUNTIF($AY39:$CS39,Training!$C$14:$E$14))</f>
        <v>0</v>
      </c>
      <c r="DH39" s="31" cm="1">
        <f t="array" aca="1" ref="DH39" ca="1">SUMPRODUCT(COUNTIF($AY39:$CS39,Training!$C$15:$E$15))</f>
        <v>0</v>
      </c>
      <c r="DI39" s="31" cm="1">
        <f t="array" aca="1" ref="DI39" ca="1">SUMPRODUCT(COUNTIF($AY39:$CS39,Training!$C$16:$E$16))</f>
        <v>0</v>
      </c>
      <c r="DJ39" s="30" t="str" cm="1">
        <f t="array" aca="1" ref="DJ39:FD39" ca="1">IF(COUNTIF(D39:AX39,1)=0,IF($D39:$AX39=2,D$1:AX$1,""),"")</f>
        <v/>
      </c>
      <c r="DK39" s="30" t="str">
        <f ca="1"/>
        <v/>
      </c>
      <c r="DL39" s="30" t="str">
        <f ca="1"/>
        <v/>
      </c>
      <c r="DM39" s="30" t="str">
        <f ca="1"/>
        <v/>
      </c>
      <c r="DN39" s="30" t="str">
        <f ca="1"/>
        <v/>
      </c>
      <c r="DO39" s="30" t="str">
        <f ca="1"/>
        <v/>
      </c>
      <c r="DP39" s="30" t="str">
        <f ca="1"/>
        <v/>
      </c>
      <c r="DQ39" s="30" t="str">
        <f ca="1"/>
        <v/>
      </c>
      <c r="DR39" s="30" t="str">
        <f ca="1"/>
        <v/>
      </c>
      <c r="DS39" s="30" t="str">
        <f ca="1"/>
        <v/>
      </c>
      <c r="DT39" s="30" t="str">
        <f ca="1"/>
        <v/>
      </c>
      <c r="DU39" s="30" t="str">
        <f ca="1"/>
        <v/>
      </c>
      <c r="DV39" s="30" t="str">
        <f ca="1"/>
        <v/>
      </c>
      <c r="DW39" s="30" t="str">
        <f ca="1"/>
        <v/>
      </c>
      <c r="DX39" s="30" t="str">
        <f ca="1"/>
        <v/>
      </c>
      <c r="DY39" s="30" t="str">
        <f ca="1"/>
        <v/>
      </c>
      <c r="DZ39" s="30" t="str">
        <f ca="1"/>
        <v/>
      </c>
      <c r="EA39" s="30" t="str">
        <f ca="1"/>
        <v/>
      </c>
      <c r="EB39" s="30" t="str">
        <f ca="1"/>
        <v/>
      </c>
      <c r="EC39" s="30" t="str">
        <f ca="1"/>
        <v/>
      </c>
      <c r="ED39" s="30" t="str">
        <f ca="1"/>
        <v/>
      </c>
      <c r="EE39" s="30" t="str">
        <f ca="1"/>
        <v/>
      </c>
      <c r="EF39" s="30" t="str">
        <f ca="1"/>
        <v/>
      </c>
      <c r="EG39" s="30" t="str">
        <f ca="1"/>
        <v/>
      </c>
      <c r="EH39" s="30" t="str">
        <f ca="1"/>
        <v/>
      </c>
      <c r="EI39" s="30" t="str">
        <f ca="1"/>
        <v/>
      </c>
      <c r="EJ39" s="30" t="str">
        <f ca="1"/>
        <v/>
      </c>
      <c r="EK39" s="30" t="str">
        <f ca="1"/>
        <v/>
      </c>
      <c r="EL39" s="30" t="str">
        <f ca="1"/>
        <v/>
      </c>
      <c r="EM39" s="30" t="str">
        <f ca="1"/>
        <v/>
      </c>
      <c r="EN39" s="30" t="str">
        <f ca="1"/>
        <v/>
      </c>
      <c r="EO39" s="30" t="str">
        <f ca="1"/>
        <v/>
      </c>
      <c r="EP39" s="30" t="str">
        <f ca="1"/>
        <v/>
      </c>
      <c r="EQ39" s="30" t="str">
        <f ca="1"/>
        <v/>
      </c>
      <c r="ER39" s="30" t="str">
        <f ca="1"/>
        <v/>
      </c>
      <c r="ES39" s="30" t="str">
        <f ca="1"/>
        <v/>
      </c>
      <c r="ET39" s="30" t="str">
        <f ca="1"/>
        <v/>
      </c>
      <c r="EU39" s="30" t="str">
        <f ca="1"/>
        <v/>
      </c>
      <c r="EV39" s="30" t="str">
        <f ca="1"/>
        <v/>
      </c>
      <c r="EW39" s="30" t="str">
        <f ca="1"/>
        <v/>
      </c>
      <c r="EX39" s="30" t="str">
        <f ca="1"/>
        <v/>
      </c>
      <c r="EY39" s="30" t="str">
        <f ca="1"/>
        <v/>
      </c>
      <c r="EZ39" s="30" t="str">
        <f ca="1"/>
        <v/>
      </c>
      <c r="FA39" s="30" t="str">
        <f ca="1"/>
        <v/>
      </c>
      <c r="FB39" s="30" t="str">
        <f ca="1"/>
        <v/>
      </c>
      <c r="FC39" s="30" t="str">
        <f ca="1"/>
        <v/>
      </c>
      <c r="FD39" s="30" t="str">
        <f ca="1"/>
        <v/>
      </c>
      <c r="FE39" s="31" cm="1">
        <f t="array" aca="1" ref="FE39" ca="1">SUMPRODUCT(COUNTIF($DJ39:$FD39,Training!$C$3:$E$3))</f>
        <v>0</v>
      </c>
      <c r="FF39" s="31" cm="1">
        <f t="array" aca="1" ref="FF39" ca="1">SUMPRODUCT(COUNTIF($DJ39:$FD39,Training!$C$4:$E$4))</f>
        <v>0</v>
      </c>
      <c r="FG39" s="31" cm="1">
        <f t="array" aca="1" ref="FG39" ca="1">SUMPRODUCT(COUNTIF($DJ39:$FD39,Training!$C$5:$E$5))</f>
        <v>0</v>
      </c>
      <c r="FH39" s="31" cm="1">
        <f t="array" aca="1" ref="FH39" ca="1">SUMPRODUCT(COUNTIF($DJ39:$FD39,Training!$C$6:$E$6))</f>
        <v>0</v>
      </c>
      <c r="FI39" s="31" cm="1">
        <f t="array" aca="1" ref="FI39" ca="1">SUMPRODUCT(COUNTIF($DJ39:$FD39,Training!$C$7:$E$7))</f>
        <v>0</v>
      </c>
      <c r="FJ39" s="31" cm="1">
        <f t="array" aca="1" ref="FJ39" ca="1">SUMPRODUCT(COUNTIF($DJ39:$FD39,Training!$C$8:$E$8))</f>
        <v>0</v>
      </c>
      <c r="FK39" s="31" cm="1">
        <f t="array" aca="1" ref="FK39" ca="1">SUMPRODUCT(COUNTIF($DJ39:$FD39,Training!$C$9:$E$9))</f>
        <v>0</v>
      </c>
      <c r="FL39" s="31" cm="1">
        <f t="array" aca="1" ref="FL39" ca="1">SUMPRODUCT(COUNTIF($DJ39:$FD39,Training!$C$10:$E$10))</f>
        <v>0</v>
      </c>
      <c r="FM39" s="31" cm="1">
        <f t="array" aca="1" ref="FM39" ca="1">SUMPRODUCT(COUNTIF($DJ39:$FD39,Training!$C$11:$E$11))</f>
        <v>0</v>
      </c>
      <c r="FN39" s="31" cm="1">
        <f t="array" aca="1" ref="FN39" ca="1">SUMPRODUCT(COUNTIF($DJ39:$FD39,Training!$C$2:$E$2))</f>
        <v>0</v>
      </c>
      <c r="FO39" s="31" cm="1">
        <f t="array" aca="1" ref="FO39" ca="1">SUMPRODUCT(COUNTIF($DJ39:$FD39,Training!#REF!))</f>
        <v>0</v>
      </c>
      <c r="FP39" s="31" cm="1">
        <f t="array" aca="1" ref="FP39" ca="1">SUMPRODUCT(COUNTIF($DJ39:$FD39,Training!$C$12:$E$12))</f>
        <v>0</v>
      </c>
      <c r="FQ39" s="31" cm="1">
        <f t="array" aca="1" ref="FQ39" ca="1">SUMPRODUCT(COUNTIF($DJ39:$FD39,Training!$C$13:$E$13))</f>
        <v>0</v>
      </c>
      <c r="FR39" s="31" cm="1">
        <f t="array" aca="1" ref="FR39" ca="1">SUMPRODUCT(COUNTIF($DJ39:$FD39,Training!$C$14:$E$14))</f>
        <v>0</v>
      </c>
      <c r="FS39" s="31" cm="1">
        <f t="array" aca="1" ref="FS39" ca="1">SUMPRODUCT(COUNTIF($DJ39:$FD39,Training!$C$15:$E$15))</f>
        <v>0</v>
      </c>
      <c r="FT39" s="31" cm="1">
        <f t="array" aca="1" ref="FT39" ca="1">SUMPRODUCT(COUNTIF($DJ39:$FD39,Training!$C$16:$E$16))</f>
        <v>0</v>
      </c>
    </row>
    <row r="40" spans="1:176" x14ac:dyDescent="0.25">
      <c r="A40" s="32" t="str">
        <f>IF(WeightedParse!A40&gt;"",WeightedParse!A40,"")</f>
        <v/>
      </c>
      <c r="B40" s="49" t="str">
        <f>IF('Weighted Summary'!A40&gt;"",'Weighted Summary'!F40,"")</f>
        <v/>
      </c>
      <c r="C40" s="39" t="str">
        <f t="shared" si="0"/>
        <v/>
      </c>
      <c r="D40" s="37" t="str">
        <f ca="1">IF($A40&gt;"",IF(ISERROR(HLOOKUP(D$1,INDIRECT("Roles!$B$"&amp;MATCH($B40,Roles!$A:$A,0)&amp;":$AF$"&amp;MATCH($B40,Roles!$A:$A,0)),1,FALSE))=FALSE,IF(SquadExport!G40&lt;10,1,IF(SquadExport!G40&lt;15,2,IF(SquadExport!G40&lt;=20,3,""))),0),"")</f>
        <v/>
      </c>
      <c r="E40" s="37" t="str">
        <f ca="1">IF($A40&gt;"",IF(ISERROR(HLOOKUP(E$1,INDIRECT("Roles!$B$"&amp;MATCH($B40,Roles!$A:$A,0)&amp;":$AF$"&amp;MATCH($B40,Roles!$A:$A,0)),1,FALSE))=FALSE,IF(SquadExport!H40&lt;10,1,IF(SquadExport!H40&lt;15,2,IF(SquadExport!H40&lt;=20,3,""))),0),"")</f>
        <v/>
      </c>
      <c r="F40" s="37" t="str">
        <f ca="1">IF($A40&gt;"",IF(ISERROR(HLOOKUP(F$1,INDIRECT("Roles!$B$"&amp;MATCH($B40,Roles!$A:$A,0)&amp;":$AF$"&amp;MATCH($B40,Roles!$A:$A,0)),1,FALSE))=FALSE,IF(SquadExport!I40&lt;10,1,IF(SquadExport!I40&lt;15,2,IF(SquadExport!I40&lt;=20,3,""))),0),"")</f>
        <v/>
      </c>
      <c r="G40" s="37" t="str">
        <f ca="1">IF($A40&gt;"",IF(ISERROR(HLOOKUP(G$1,INDIRECT("Roles!$B$"&amp;MATCH($B40,Roles!$A:$A,0)&amp;":$AF$"&amp;MATCH($B40,Roles!$A:$A,0)),1,FALSE))=FALSE,IF(SquadExport!J40&lt;10,1,IF(SquadExport!J40&lt;15,2,IF(SquadExport!J40&lt;=20,3,""))),0),"")</f>
        <v/>
      </c>
      <c r="H40" s="37" t="str">
        <f ca="1">IF($A40&gt;"",IF(ISERROR(HLOOKUP(H$1,INDIRECT("Roles!$B$"&amp;MATCH($B40,Roles!$A:$A,0)&amp;":$AF$"&amp;MATCH($B40,Roles!$A:$A,0)),1,FALSE))=FALSE,IF(SquadExport!K40&lt;10,1,IF(SquadExport!K40&lt;15,2,IF(SquadExport!K40&lt;=20,3,""))),0),"")</f>
        <v/>
      </c>
      <c r="I40" s="37" t="str">
        <f ca="1">IF($A40&gt;"",IF(ISERROR(HLOOKUP(I$1,INDIRECT("Roles!$B$"&amp;MATCH($B40,Roles!$A:$A,0)&amp;":$AF$"&amp;MATCH($B40,Roles!$A:$A,0)),1,FALSE))=FALSE,IF(SquadExport!L40&lt;10,1,IF(SquadExport!L40&lt;15,2,IF(SquadExport!L40&lt;=20,3,""))),0),"")</f>
        <v/>
      </c>
      <c r="J40" s="37" t="str">
        <f ca="1">IF($A40&gt;"",IF(ISERROR(HLOOKUP(J$1,INDIRECT("Roles!$B$"&amp;MATCH($B40,Roles!$A:$A,0)&amp;":$AF$"&amp;MATCH($B40,Roles!$A:$A,0)),1,FALSE))=FALSE,IF(SquadExport!M40&lt;10,1,IF(SquadExport!M40&lt;15,2,IF(SquadExport!M40&lt;=20,3,""))),0),"")</f>
        <v/>
      </c>
      <c r="K40" s="37" t="str">
        <f ca="1">IF($A40&gt;"",IF(ISERROR(HLOOKUP(K$1,INDIRECT("Roles!$B$"&amp;MATCH($B40,Roles!$A:$A,0)&amp;":$AF$"&amp;MATCH($B40,Roles!$A:$A,0)),1,FALSE))=FALSE,IF(SquadExport!N40&lt;10,1,IF(SquadExport!N40&lt;15,2,IF(SquadExport!N40&lt;=20,3,""))),0),"")</f>
        <v/>
      </c>
      <c r="L40" s="37" t="str">
        <f ca="1">IF($A40&gt;"",IF(ISERROR(HLOOKUP(L$1,INDIRECT("Roles!$B$"&amp;MATCH($B40,Roles!$A:$A,0)&amp;":$AF$"&amp;MATCH($B40,Roles!$A:$A,0)),1,FALSE))=FALSE,IF(SquadExport!O40&lt;10,1,IF(SquadExport!O40&lt;15,2,IF(SquadExport!O40&lt;=20,3,""))),0),"")</f>
        <v/>
      </c>
      <c r="M40" s="37" t="str">
        <f ca="1">IF($A40&gt;"",IF(ISERROR(HLOOKUP(M$1,INDIRECT("Roles!$B$"&amp;MATCH($B40,Roles!$A:$A,0)&amp;":$AF$"&amp;MATCH($B40,Roles!$A:$A,0)),1,FALSE))=FALSE,IF(SquadExport!P40&lt;10,1,IF(SquadExport!P40&lt;15,2,IF(SquadExport!P40&lt;=20,3,""))),0),"")</f>
        <v/>
      </c>
      <c r="N40" s="37" t="str">
        <f ca="1">IF($A40&gt;"",IF(ISERROR(HLOOKUP(N$1,INDIRECT("Roles!$B$"&amp;MATCH($B40,Roles!$A:$A,0)&amp;":$AF$"&amp;MATCH($B40,Roles!$A:$A,0)),1,FALSE))=FALSE,IF(SquadExport!Q40&lt;10,1,IF(SquadExport!Q40&lt;15,2,IF(SquadExport!Q40&lt;=20,3,""))),0),"")</f>
        <v/>
      </c>
      <c r="O40" s="37" t="str">
        <f ca="1">IF($A40&gt;"",IF(ISERROR(HLOOKUP(O$1,INDIRECT("Roles!$B$"&amp;MATCH($B40,Roles!$A:$A,0)&amp;":$AF$"&amp;MATCH($B40,Roles!$A:$A,0)),1,FALSE))=FALSE,IF(SquadExport!R40&lt;10,1,IF(SquadExport!R40&lt;15,2,IF(SquadExport!R40&lt;=20,3,""))),0),"")</f>
        <v/>
      </c>
      <c r="P40" s="37" t="str">
        <f ca="1">IF($A40&gt;"",IF(ISERROR(HLOOKUP(P$1,INDIRECT("Roles!$B$"&amp;MATCH($B40,Roles!$A:$A,0)&amp;":$AF$"&amp;MATCH($B40,Roles!$A:$A,0)),1,FALSE))=FALSE,IF(SquadExport!S40&lt;10,1,IF(SquadExport!S40&lt;15,2,IF(SquadExport!S40&lt;=20,3,""))),0),"")</f>
        <v/>
      </c>
      <c r="Q40" s="37" t="str">
        <f ca="1">IF($A40&gt;"",IF(ISERROR(HLOOKUP(Q$1,INDIRECT("Roles!$B$"&amp;MATCH($B40,Roles!$A:$A,0)&amp;":$AF$"&amp;MATCH($B40,Roles!$A:$A,0)),1,FALSE))=FALSE,IF(SquadExport!T40&lt;10,1,IF(SquadExport!T40&lt;15,2,IF(SquadExport!T40&lt;=20,3,""))),0),"")</f>
        <v/>
      </c>
      <c r="R40" s="37" t="str">
        <f ca="1">IF($A40&gt;"",IF(ISERROR(HLOOKUP(R$1,INDIRECT("Roles!$B$"&amp;MATCH($B40,Roles!$A:$A,0)&amp;":$AF$"&amp;MATCH($B40,Roles!$A:$A,0)),1,FALSE))=FALSE,IF(SquadExport!U40&lt;10,1,IF(SquadExport!U40&lt;15,2,IF(SquadExport!U40&lt;=20,3,""))),0),"")</f>
        <v/>
      </c>
      <c r="S40" s="37" t="str">
        <f ca="1">IF($A40&gt;"",IF(ISERROR(HLOOKUP(S$1,INDIRECT("Roles!$B$"&amp;MATCH($B40,Roles!$A:$A,0)&amp;":$AF$"&amp;MATCH($B40,Roles!$A:$A,0)),1,FALSE))=FALSE,IF(SquadExport!V40&lt;10,1,IF(SquadExport!V40&lt;15,2,IF(SquadExport!V40&lt;=20,3,""))),0),"")</f>
        <v/>
      </c>
      <c r="T40" s="37" t="str">
        <f ca="1">IF($A40&gt;"",IF(ISERROR(HLOOKUP(T$1,INDIRECT("Roles!$B$"&amp;MATCH($B40,Roles!$A:$A,0)&amp;":$AF$"&amp;MATCH($B40,Roles!$A:$A,0)),1,FALSE))=FALSE,IF(SquadExport!W40&lt;10,1,IF(SquadExport!W40&lt;15,2,IF(SquadExport!W40&lt;=20,3,""))),0),"")</f>
        <v/>
      </c>
      <c r="U40" s="37" t="str">
        <f ca="1">IF($A40&gt;"",IF(ISERROR(HLOOKUP(U$1,INDIRECT("Roles!$B$"&amp;MATCH($B40,Roles!$A:$A,0)&amp;":$AF$"&amp;MATCH($B40,Roles!$A:$A,0)),1,FALSE))=FALSE,IF(SquadExport!X40&lt;10,1,IF(SquadExport!X40&lt;15,2,IF(SquadExport!X40&lt;=20,3,""))),0),"")</f>
        <v/>
      </c>
      <c r="V40" s="37" t="str">
        <f ca="1">IF($A40&gt;"",IF(ISERROR(HLOOKUP(V$1,INDIRECT("Roles!$B$"&amp;MATCH($B40,Roles!$A:$A,0)&amp;":$AF$"&amp;MATCH($B40,Roles!$A:$A,0)),1,FALSE))=FALSE,IF(SquadExport!Y40&lt;10,1,IF(SquadExport!Y40&lt;15,2,IF(SquadExport!Y40&lt;=20,3,""))),0),"")</f>
        <v/>
      </c>
      <c r="W40" s="37" t="str">
        <f ca="1">IF($A40&gt;"",IF(ISERROR(HLOOKUP(W$1,INDIRECT("Roles!$B$"&amp;MATCH($B40,Roles!$A:$A,0)&amp;":$AF$"&amp;MATCH($B40,Roles!$A:$A,0)),1,FALSE))=FALSE,IF(SquadExport!Z40&lt;10,1,IF(SquadExport!Z40&lt;15,2,IF(SquadExport!Z40&lt;=20,3,""))),0),"")</f>
        <v/>
      </c>
      <c r="X40" s="37" t="str">
        <f ca="1">IF($A40&gt;"",IF(ISERROR(HLOOKUP(X$1,INDIRECT("Roles!$B$"&amp;MATCH($B40,Roles!$A:$A,0)&amp;":$AF$"&amp;MATCH($B40,Roles!$A:$A,0)),1,FALSE))=FALSE,IF(SquadExport!AA40&lt;10,1,IF(SquadExport!AA40&lt;15,2,IF(SquadExport!AA40&lt;=20,3,""))),0),"")</f>
        <v/>
      </c>
      <c r="Y40" s="37" t="str">
        <f ca="1">IF($A40&gt;"",IF(ISERROR(HLOOKUP(Y$1,INDIRECT("Roles!$B$"&amp;MATCH($B40,Roles!$A:$A,0)&amp;":$AF$"&amp;MATCH($B40,Roles!$A:$A,0)),1,FALSE))=FALSE,IF(SquadExport!AB40&lt;10,1,IF(SquadExport!AB40&lt;15,2,IF(SquadExport!AB40&lt;=20,3,""))),0),"")</f>
        <v/>
      </c>
      <c r="Z40" s="37" t="str">
        <f ca="1">IF($A40&gt;"",IF(ISERROR(HLOOKUP(Z$1,INDIRECT("Roles!$B$"&amp;MATCH($B40,Roles!$A:$A,0)&amp;":$AF$"&amp;MATCH($B40,Roles!$A:$A,0)),1,FALSE))=FALSE,IF(SquadExport!AC40&lt;10,1,IF(SquadExport!AC40&lt;15,2,IF(SquadExport!AC40&lt;=20,3,""))),0),"")</f>
        <v/>
      </c>
      <c r="AA40" s="37" t="str">
        <f ca="1">IF($A40&gt;"",IF(ISERROR(HLOOKUP(AA$1,INDIRECT("Roles!$B$"&amp;MATCH($B40,Roles!$A:$A,0)&amp;":$AF$"&amp;MATCH($B40,Roles!$A:$A,0)),1,FALSE))=FALSE,IF(SquadExport!AD40&lt;10,1,IF(SquadExport!AD40&lt;15,2,IF(SquadExport!AD40&lt;=20,3,""))),0),"")</f>
        <v/>
      </c>
      <c r="AB40" s="37" t="str">
        <f ca="1">IF($A40&gt;"",IF(ISERROR(HLOOKUP(AB$1,INDIRECT("Roles!$B$"&amp;MATCH($B40,Roles!$A:$A,0)&amp;":$AF$"&amp;MATCH($B40,Roles!$A:$A,0)),1,FALSE))=FALSE,IF(SquadExport!AE40&lt;10,1,IF(SquadExport!AE40&lt;15,2,IF(SquadExport!AE40&lt;=20,3,""))),0),"")</f>
        <v/>
      </c>
      <c r="AC40" s="37" t="str">
        <f ca="1">IF($A40&gt;"",IF(ISERROR(HLOOKUP(AC$1,INDIRECT("Roles!$B$"&amp;MATCH($B40,Roles!$A:$A,0)&amp;":$AF$"&amp;MATCH($B40,Roles!$A:$A,0)),1,FALSE))=FALSE,IF(SquadExport!AF40&lt;10,1,IF(SquadExport!AF40&lt;15,2,IF(SquadExport!AF40&lt;=20,3,""))),0),"")</f>
        <v/>
      </c>
      <c r="AD40" s="37" t="str">
        <f ca="1">IF($A40&gt;"",IF(ISERROR(HLOOKUP(AD$1,INDIRECT("Roles!$B$"&amp;MATCH($B40,Roles!$A:$A,0)&amp;":$AF$"&amp;MATCH($B40,Roles!$A:$A,0)),1,FALSE))=FALSE,IF(SquadExport!AG40&lt;10,1,IF(SquadExport!AG40&lt;15,2,IF(SquadExport!AG40&lt;=20,3,""))),0),"")</f>
        <v/>
      </c>
      <c r="AE40" s="37" t="str">
        <f ca="1">IF($A40&gt;"",IF(ISERROR(HLOOKUP(AE$1,INDIRECT("Roles!$B$"&amp;MATCH($B40,Roles!$A:$A,0)&amp;":$AF$"&amp;MATCH($B40,Roles!$A:$A,0)),1,FALSE))=FALSE,IF(SquadExport!AH40&lt;10,1,IF(SquadExport!AH40&lt;15,2,IF(SquadExport!AH40&lt;=20,3,""))),0),"")</f>
        <v/>
      </c>
      <c r="AF40" s="37" t="str">
        <f ca="1">IF($A40&gt;"",IF(ISERROR(HLOOKUP(AF$1,INDIRECT("Roles!$B$"&amp;MATCH($B40,Roles!$A:$A,0)&amp;":$AF$"&amp;MATCH($B40,Roles!$A:$A,0)),1,FALSE))=FALSE,IF(SquadExport!AI40&lt;10,1,IF(SquadExport!AI40&lt;15,2,IF(SquadExport!AI40&lt;=20,3,""))),0),"")</f>
        <v/>
      </c>
      <c r="AG40" s="37" t="str">
        <f ca="1">IF($A40&gt;"",IF(ISERROR(HLOOKUP(AG$1,INDIRECT("Roles!$B$"&amp;MATCH($B40,Roles!$A:$A,0)&amp;":$AF$"&amp;MATCH($B40,Roles!$A:$A,0)),1,FALSE))=FALSE,IF(SquadExport!AJ40&lt;10,1,IF(SquadExport!AJ40&lt;15,2,IF(SquadExport!AJ40&lt;=20,3,""))),0),"")</f>
        <v/>
      </c>
      <c r="AH40" s="37" t="str">
        <f ca="1">IF($A40&gt;"",IF(ISERROR(HLOOKUP(AH$1,INDIRECT("Roles!$B$"&amp;MATCH($B40,Roles!$A:$A,0)&amp;":$AF$"&amp;MATCH($B40,Roles!$A:$A,0)),1,FALSE))=FALSE,IF(SquadExport!AK40&lt;10,1,IF(SquadExport!AK40&lt;15,2,IF(SquadExport!AK40&lt;=20,3,""))),0),"")</f>
        <v/>
      </c>
      <c r="AI40" s="37" t="str">
        <f ca="1">IF($A40&gt;"",IF(ISERROR(HLOOKUP(AI$1,INDIRECT("Roles!$B$"&amp;MATCH($B40,Roles!$A:$A,0)&amp;":$AF$"&amp;MATCH($B40,Roles!$A:$A,0)),1,FALSE))=FALSE,IF(SquadExport!AL40&lt;10,1,IF(SquadExport!AL40&lt;15,2,IF(SquadExport!AL40&lt;=20,3,""))),0),"")</f>
        <v/>
      </c>
      <c r="AJ40" s="37" t="str">
        <f ca="1">IF($A40&gt;"",IF(ISERROR(HLOOKUP(AJ$1,INDIRECT("Roles!$B$"&amp;MATCH($B40,Roles!$A:$A,0)&amp;":$AF$"&amp;MATCH($B40,Roles!$A:$A,0)),1,FALSE))=FALSE,IF(SquadExport!AM40&lt;10,1,IF(SquadExport!AM40&lt;15,2,IF(SquadExport!AM40&lt;=20,3,""))),0),"")</f>
        <v/>
      </c>
      <c r="AK40" s="37" t="str">
        <f ca="1">IF($A40&gt;"",IF(ISERROR(HLOOKUP(AK$1,INDIRECT("Roles!$B$"&amp;MATCH($B40,Roles!$A:$A,0)&amp;":$AF$"&amp;MATCH($B40,Roles!$A:$A,0)),1,FALSE))=FALSE,IF(SquadExport!AN40&lt;10,1,IF(SquadExport!AN40&lt;15,2,IF(SquadExport!AN40&lt;=20,3,""))),0),"")</f>
        <v/>
      </c>
      <c r="AL40" s="37" t="str">
        <f ca="1">IF($A40&gt;"",IF(ISERROR(HLOOKUP(AL$1,INDIRECT("Roles!$B$"&amp;MATCH($B40,Roles!$A:$A,0)&amp;":$AF$"&amp;MATCH($B40,Roles!$A:$A,0)),1,FALSE))=FALSE,IF(SquadExport!AO40&lt;10,1,IF(SquadExport!AO40&lt;15,2,IF(SquadExport!AO40&lt;=20,3,""))),0),"")</f>
        <v/>
      </c>
      <c r="AM40" s="37" t="str">
        <f ca="1">IF($A40&gt;"",IF(ISERROR(HLOOKUP(AM$1,INDIRECT("Roles!$B$"&amp;MATCH($B40,Roles!$A:$A,0)&amp;":$AF$"&amp;MATCH($B40,Roles!$A:$A,0)),1,FALSE))=FALSE,IF(SquadExport!AP40&lt;10,1,IF(SquadExport!AP40&lt;15,2,IF(SquadExport!AP40&lt;=20,3,""))),0),"")</f>
        <v/>
      </c>
      <c r="AN40" s="37" t="str">
        <f ca="1">IF($A40&gt;"",IF(ISERROR(HLOOKUP(AN$1,INDIRECT("Roles!$B$"&amp;MATCH($B40,Roles!$A:$A,0)&amp;":$AF$"&amp;MATCH($B40,Roles!$A:$A,0)),1,FALSE))=FALSE,IF(SquadExport!AQ40&lt;10,1,IF(SquadExport!AQ40&lt;15,2,IF(SquadExport!AQ40&lt;=20,3,""))),0),"")</f>
        <v/>
      </c>
      <c r="AO40" s="37" t="str">
        <f ca="1">IF($A40&gt;"",IF(ISERROR(HLOOKUP(AO$1,INDIRECT("Roles!$B$"&amp;MATCH($B40,Roles!$A:$A,0)&amp;":$AF$"&amp;MATCH($B40,Roles!$A:$A,0)),1,FALSE))=FALSE,IF(SquadExport!AR40&lt;10,1,IF(SquadExport!AR40&lt;15,2,IF(SquadExport!AR40&lt;=20,3,""))),0),"")</f>
        <v/>
      </c>
      <c r="AP40" s="37" t="str">
        <f ca="1">IF($A40&gt;"",IF(ISERROR(HLOOKUP(AP$1,INDIRECT("Roles!$B$"&amp;MATCH($B40,Roles!$A:$A,0)&amp;":$AF$"&amp;MATCH($B40,Roles!$A:$A,0)),1,FALSE))=FALSE,IF(SquadExport!AS40&lt;10,1,IF(SquadExport!AS40&lt;15,2,IF(SquadExport!AS40&lt;=20,3,""))),0),"")</f>
        <v/>
      </c>
      <c r="AQ40" s="37" t="str">
        <f ca="1">IF($A40&gt;"",IF(ISERROR(HLOOKUP(AQ$1,INDIRECT("Roles!$B$"&amp;MATCH($B40,Roles!$A:$A,0)&amp;":$AF$"&amp;MATCH($B40,Roles!$A:$A,0)),1,FALSE))=FALSE,IF(SquadExport!AT40&lt;10,1,IF(SquadExport!AT40&lt;15,2,IF(SquadExport!AT40&lt;=20,3,""))),0),"")</f>
        <v/>
      </c>
      <c r="AR40" s="37" t="str">
        <f ca="1">IF($A40&gt;"",IF(ISERROR(HLOOKUP(AR$1,INDIRECT("Roles!$B$"&amp;MATCH($B40,Roles!$A:$A,0)&amp;":$AF$"&amp;MATCH($B40,Roles!$A:$A,0)),1,FALSE))=FALSE,IF(SquadExport!AU40&lt;10,1,IF(SquadExport!AU40&lt;15,2,IF(SquadExport!AU40&lt;=20,3,""))),0),"")</f>
        <v/>
      </c>
      <c r="AS40" s="37" t="str">
        <f ca="1">IF($A40&gt;"",IF(ISERROR(HLOOKUP(AS$1,INDIRECT("Roles!$B$"&amp;MATCH($B40,Roles!$A:$A,0)&amp;":$AF$"&amp;MATCH($B40,Roles!$A:$A,0)),1,FALSE))=FALSE,IF(SquadExport!AV40&lt;10,1,IF(SquadExport!AV40&lt;15,2,IF(SquadExport!AV40&lt;=20,3,""))),0),"")</f>
        <v/>
      </c>
      <c r="AT40" s="37" t="str">
        <f ca="1">IF($A40&gt;"",IF(ISERROR(HLOOKUP(AT$1,INDIRECT("Roles!$B$"&amp;MATCH($B40,Roles!$A:$A,0)&amp;":$AF$"&amp;MATCH($B40,Roles!$A:$A,0)),1,FALSE))=FALSE,IF(SquadExport!AW40&lt;10,1,IF(SquadExport!AW40&lt;15,2,IF(SquadExport!AW40&lt;=20,3,""))),0),"")</f>
        <v/>
      </c>
      <c r="AU40" s="37" t="str">
        <f ca="1">IF($A40&gt;"",IF(ISERROR(HLOOKUP(AU$1,INDIRECT("Roles!$B$"&amp;MATCH($B40,Roles!$A:$A,0)&amp;":$AF$"&amp;MATCH($B40,Roles!$A:$A,0)),1,FALSE))=FALSE,IF(SquadExport!AX40&lt;10,1,IF(SquadExport!AX40&lt;15,2,IF(SquadExport!AX40&lt;=20,3,""))),0),"")</f>
        <v/>
      </c>
      <c r="AV40" s="37" t="str">
        <f ca="1">IF($A40&gt;"",IF(ISERROR(HLOOKUP(AV$1,INDIRECT("Roles!$B$"&amp;MATCH($B40,Roles!$A:$A,0)&amp;":$AF$"&amp;MATCH($B40,Roles!$A:$A,0)),1,FALSE))=FALSE,IF(SquadExport!AY40&lt;10,1,IF(SquadExport!AY40&lt;15,2,IF(SquadExport!AY40&lt;=20,3,""))),0),"")</f>
        <v/>
      </c>
      <c r="AW40" s="37" t="str">
        <f ca="1">IF($A40&gt;"",IF(ISERROR(HLOOKUP(AW$1,INDIRECT("Roles!$B$"&amp;MATCH($B40,Roles!$A:$A,0)&amp;":$AF$"&amp;MATCH($B40,Roles!$A:$A,0)),1,FALSE))=FALSE,IF(SquadExport!AZ40&lt;10,1,IF(SquadExport!AZ40&lt;15,2,IF(SquadExport!AZ40&lt;=20,3,""))),0),"")</f>
        <v/>
      </c>
      <c r="AX40" s="37" t="str">
        <f ca="1">IF($A40&gt;"",IF(ISERROR(HLOOKUP(AX$1,INDIRECT("Roles!$B$"&amp;MATCH($B40,Roles!$A:$A,0)&amp;":$AF$"&amp;MATCH($B40,Roles!$A:$A,0)),1,FALSE))=FALSE,IF(SquadExport!BA40&lt;10,1,IF(SquadExport!BA40&lt;15,2,IF(SquadExport!BA40&lt;=20,3,""))),0),"")</f>
        <v/>
      </c>
      <c r="AY40" s="30" t="str" cm="1">
        <f t="array" aca="1" ref="AY40:CS40" ca="1">IF($D40:$AX40=1,D$1:AX$1,"")</f>
        <v/>
      </c>
      <c r="AZ40" s="30" t="str">
        <f ca="1"/>
        <v/>
      </c>
      <c r="BA40" s="30" t="str">
        <f ca="1"/>
        <v/>
      </c>
      <c r="BB40" s="30" t="str">
        <f ca="1"/>
        <v/>
      </c>
      <c r="BC40" s="30" t="str">
        <f ca="1"/>
        <v/>
      </c>
      <c r="BD40" s="30" t="str">
        <f ca="1"/>
        <v/>
      </c>
      <c r="BE40" s="30" t="str">
        <f ca="1"/>
        <v/>
      </c>
      <c r="BF40" s="30" t="str">
        <f ca="1"/>
        <v/>
      </c>
      <c r="BG40" s="30" t="str">
        <f ca="1"/>
        <v/>
      </c>
      <c r="BH40" s="30" t="str">
        <f ca="1"/>
        <v/>
      </c>
      <c r="BI40" s="30" t="str">
        <f ca="1"/>
        <v/>
      </c>
      <c r="BJ40" s="30" t="str">
        <f ca="1"/>
        <v/>
      </c>
      <c r="BK40" s="30" t="str">
        <f ca="1"/>
        <v/>
      </c>
      <c r="BL40" s="30" t="str">
        <f ca="1"/>
        <v/>
      </c>
      <c r="BM40" s="30" t="str">
        <f ca="1"/>
        <v/>
      </c>
      <c r="BN40" s="30" t="str">
        <f ca="1"/>
        <v/>
      </c>
      <c r="BO40" s="30" t="str">
        <f ca="1"/>
        <v/>
      </c>
      <c r="BP40" s="30" t="str">
        <f ca="1"/>
        <v/>
      </c>
      <c r="BQ40" s="30" t="str">
        <f ca="1"/>
        <v/>
      </c>
      <c r="BR40" s="30" t="str">
        <f ca="1"/>
        <v/>
      </c>
      <c r="BS40" s="30" t="str">
        <f ca="1"/>
        <v/>
      </c>
      <c r="BT40" s="30" t="str">
        <f ca="1"/>
        <v/>
      </c>
      <c r="BU40" s="30" t="str">
        <f ca="1"/>
        <v/>
      </c>
      <c r="BV40" s="30" t="str">
        <f ca="1"/>
        <v/>
      </c>
      <c r="BW40" s="30" t="str">
        <f ca="1"/>
        <v/>
      </c>
      <c r="BX40" s="30" t="str">
        <f ca="1"/>
        <v/>
      </c>
      <c r="BY40" s="30" t="str">
        <f ca="1"/>
        <v/>
      </c>
      <c r="BZ40" s="30" t="str">
        <f ca="1"/>
        <v/>
      </c>
      <c r="CA40" s="30" t="str">
        <f ca="1"/>
        <v/>
      </c>
      <c r="CB40" s="30" t="str">
        <f ca="1"/>
        <v/>
      </c>
      <c r="CC40" s="30" t="str">
        <f ca="1"/>
        <v/>
      </c>
      <c r="CD40" s="30" t="str">
        <f ca="1"/>
        <v/>
      </c>
      <c r="CE40" s="30" t="str">
        <f ca="1"/>
        <v/>
      </c>
      <c r="CF40" s="30" t="str">
        <f ca="1"/>
        <v/>
      </c>
      <c r="CG40" s="30" t="str">
        <f ca="1"/>
        <v/>
      </c>
      <c r="CH40" s="30" t="str">
        <f ca="1"/>
        <v/>
      </c>
      <c r="CI40" s="30" t="str">
        <f ca="1"/>
        <v/>
      </c>
      <c r="CJ40" s="30" t="str">
        <f ca="1"/>
        <v/>
      </c>
      <c r="CK40" s="30" t="str">
        <f ca="1"/>
        <v/>
      </c>
      <c r="CL40" s="30" t="str">
        <f ca="1"/>
        <v/>
      </c>
      <c r="CM40" s="30" t="str">
        <f ca="1"/>
        <v/>
      </c>
      <c r="CN40" s="30" t="str">
        <f ca="1"/>
        <v/>
      </c>
      <c r="CO40" s="30" t="str">
        <f ca="1"/>
        <v/>
      </c>
      <c r="CP40" s="30" t="str">
        <f ca="1"/>
        <v/>
      </c>
      <c r="CQ40" s="30" t="str">
        <f ca="1"/>
        <v/>
      </c>
      <c r="CR40" s="30" t="str">
        <f ca="1"/>
        <v/>
      </c>
      <c r="CS40" s="30" t="str">
        <f ca="1"/>
        <v/>
      </c>
      <c r="CT40" s="31" cm="1">
        <f t="array" aca="1" ref="CT40" ca="1">SUMPRODUCT(COUNTIF($AY40:$CS40,Training!$C$3:$E$3))</f>
        <v>0</v>
      </c>
      <c r="CU40" s="31" cm="1">
        <f t="array" aca="1" ref="CU40" ca="1">SUMPRODUCT(COUNTIF($AY40:$CS40,Training!$C$4:$E$4))</f>
        <v>0</v>
      </c>
      <c r="CV40" s="31" cm="1">
        <f t="array" aca="1" ref="CV40" ca="1">SUMPRODUCT(COUNTIF($AY40:$CS40,Training!$C$5:$E$5))</f>
        <v>0</v>
      </c>
      <c r="CW40" s="31" cm="1">
        <f t="array" aca="1" ref="CW40" ca="1">SUMPRODUCT(COUNTIF($AY40:$CS40,Training!$C$6:$E$6))</f>
        <v>0</v>
      </c>
      <c r="CX40" s="31" cm="1">
        <f t="array" aca="1" ref="CX40" ca="1">SUMPRODUCT(COUNTIF($AY40:$CS40,Training!$C$7:$E$7))</f>
        <v>0</v>
      </c>
      <c r="CY40" s="31" cm="1">
        <f t="array" aca="1" ref="CY40" ca="1">SUMPRODUCT(COUNTIF($AY40:$CS40,Training!$C$8:$E$8))</f>
        <v>0</v>
      </c>
      <c r="CZ40" s="31" cm="1">
        <f t="array" aca="1" ref="CZ40" ca="1">SUMPRODUCT(COUNTIF($AY40:$CS40,Training!$C$9:$E$9))</f>
        <v>0</v>
      </c>
      <c r="DA40" s="31" cm="1">
        <f t="array" aca="1" ref="DA40" ca="1">SUMPRODUCT(COUNTIF($AY40:$CS40,Training!$C$10:$E$10))</f>
        <v>0</v>
      </c>
      <c r="DB40" s="31" cm="1">
        <f t="array" aca="1" ref="DB40" ca="1">SUMPRODUCT(COUNTIF($AY40:$CS40,Training!$C$11:$E$11))</f>
        <v>0</v>
      </c>
      <c r="DC40" s="31" cm="1">
        <f t="array" aca="1" ref="DC40" ca="1">SUMPRODUCT(COUNTIF($AY40:$CS40,Training!$C$2:$E$2))</f>
        <v>0</v>
      </c>
      <c r="DD40" s="31" cm="1">
        <f t="array" aca="1" ref="DD40" ca="1">SUMPRODUCT(COUNTIF($AY40:$CS40,Training!#REF!))</f>
        <v>0</v>
      </c>
      <c r="DE40" s="31" cm="1">
        <f t="array" aca="1" ref="DE40" ca="1">SUMPRODUCT(COUNTIF($AY40:$CS40,Training!$C$12:$E$12))</f>
        <v>0</v>
      </c>
      <c r="DF40" s="31" cm="1">
        <f t="array" aca="1" ref="DF40" ca="1">SUMPRODUCT(COUNTIF($AY40:$CS40,Training!$C$13:$E$13))</f>
        <v>0</v>
      </c>
      <c r="DG40" s="31" cm="1">
        <f t="array" aca="1" ref="DG40" ca="1">SUMPRODUCT(COUNTIF($AY40:$CS40,Training!$C$14:$E$14))</f>
        <v>0</v>
      </c>
      <c r="DH40" s="31" cm="1">
        <f t="array" aca="1" ref="DH40" ca="1">SUMPRODUCT(COUNTIF($AY40:$CS40,Training!$C$15:$E$15))</f>
        <v>0</v>
      </c>
      <c r="DI40" s="31" cm="1">
        <f t="array" aca="1" ref="DI40" ca="1">SUMPRODUCT(COUNTIF($AY40:$CS40,Training!$C$16:$E$16))</f>
        <v>0</v>
      </c>
      <c r="DJ40" s="30" t="str" cm="1">
        <f t="array" aca="1" ref="DJ40:FD40" ca="1">IF(COUNTIF(D40:AX40,1)=0,IF($D40:$AX40=2,D$1:AX$1,""),"")</f>
        <v/>
      </c>
      <c r="DK40" s="30" t="str">
        <f ca="1"/>
        <v/>
      </c>
      <c r="DL40" s="30" t="str">
        <f ca="1"/>
        <v/>
      </c>
      <c r="DM40" s="30" t="str">
        <f ca="1"/>
        <v/>
      </c>
      <c r="DN40" s="30" t="str">
        <f ca="1"/>
        <v/>
      </c>
      <c r="DO40" s="30" t="str">
        <f ca="1"/>
        <v/>
      </c>
      <c r="DP40" s="30" t="str">
        <f ca="1"/>
        <v/>
      </c>
      <c r="DQ40" s="30" t="str">
        <f ca="1"/>
        <v/>
      </c>
      <c r="DR40" s="30" t="str">
        <f ca="1"/>
        <v/>
      </c>
      <c r="DS40" s="30" t="str">
        <f ca="1"/>
        <v/>
      </c>
      <c r="DT40" s="30" t="str">
        <f ca="1"/>
        <v/>
      </c>
      <c r="DU40" s="30" t="str">
        <f ca="1"/>
        <v/>
      </c>
      <c r="DV40" s="30" t="str">
        <f ca="1"/>
        <v/>
      </c>
      <c r="DW40" s="30" t="str">
        <f ca="1"/>
        <v/>
      </c>
      <c r="DX40" s="30" t="str">
        <f ca="1"/>
        <v/>
      </c>
      <c r="DY40" s="30" t="str">
        <f ca="1"/>
        <v/>
      </c>
      <c r="DZ40" s="30" t="str">
        <f ca="1"/>
        <v/>
      </c>
      <c r="EA40" s="30" t="str">
        <f ca="1"/>
        <v/>
      </c>
      <c r="EB40" s="30" t="str">
        <f ca="1"/>
        <v/>
      </c>
      <c r="EC40" s="30" t="str">
        <f ca="1"/>
        <v/>
      </c>
      <c r="ED40" s="30" t="str">
        <f ca="1"/>
        <v/>
      </c>
      <c r="EE40" s="30" t="str">
        <f ca="1"/>
        <v/>
      </c>
      <c r="EF40" s="30" t="str">
        <f ca="1"/>
        <v/>
      </c>
      <c r="EG40" s="30" t="str">
        <f ca="1"/>
        <v/>
      </c>
      <c r="EH40" s="30" t="str">
        <f ca="1"/>
        <v/>
      </c>
      <c r="EI40" s="30" t="str">
        <f ca="1"/>
        <v/>
      </c>
      <c r="EJ40" s="30" t="str">
        <f ca="1"/>
        <v/>
      </c>
      <c r="EK40" s="30" t="str">
        <f ca="1"/>
        <v/>
      </c>
      <c r="EL40" s="30" t="str">
        <f ca="1"/>
        <v/>
      </c>
      <c r="EM40" s="30" t="str">
        <f ca="1"/>
        <v/>
      </c>
      <c r="EN40" s="30" t="str">
        <f ca="1"/>
        <v/>
      </c>
      <c r="EO40" s="30" t="str">
        <f ca="1"/>
        <v/>
      </c>
      <c r="EP40" s="30" t="str">
        <f ca="1"/>
        <v/>
      </c>
      <c r="EQ40" s="30" t="str">
        <f ca="1"/>
        <v/>
      </c>
      <c r="ER40" s="30" t="str">
        <f ca="1"/>
        <v/>
      </c>
      <c r="ES40" s="30" t="str">
        <f ca="1"/>
        <v/>
      </c>
      <c r="ET40" s="30" t="str">
        <f ca="1"/>
        <v/>
      </c>
      <c r="EU40" s="30" t="str">
        <f ca="1"/>
        <v/>
      </c>
      <c r="EV40" s="30" t="str">
        <f ca="1"/>
        <v/>
      </c>
      <c r="EW40" s="30" t="str">
        <f ca="1"/>
        <v/>
      </c>
      <c r="EX40" s="30" t="str">
        <f ca="1"/>
        <v/>
      </c>
      <c r="EY40" s="30" t="str">
        <f ca="1"/>
        <v/>
      </c>
      <c r="EZ40" s="30" t="str">
        <f ca="1"/>
        <v/>
      </c>
      <c r="FA40" s="30" t="str">
        <f ca="1"/>
        <v/>
      </c>
      <c r="FB40" s="30" t="str">
        <f ca="1"/>
        <v/>
      </c>
      <c r="FC40" s="30" t="str">
        <f ca="1"/>
        <v/>
      </c>
      <c r="FD40" s="30" t="str">
        <f ca="1"/>
        <v/>
      </c>
      <c r="FE40" s="31" cm="1">
        <f t="array" aca="1" ref="FE40" ca="1">SUMPRODUCT(COUNTIF($DJ40:$FD40,Training!$C$3:$E$3))</f>
        <v>0</v>
      </c>
      <c r="FF40" s="31" cm="1">
        <f t="array" aca="1" ref="FF40" ca="1">SUMPRODUCT(COUNTIF($DJ40:$FD40,Training!$C$4:$E$4))</f>
        <v>0</v>
      </c>
      <c r="FG40" s="31" cm="1">
        <f t="array" aca="1" ref="FG40" ca="1">SUMPRODUCT(COUNTIF($DJ40:$FD40,Training!$C$5:$E$5))</f>
        <v>0</v>
      </c>
      <c r="FH40" s="31" cm="1">
        <f t="array" aca="1" ref="FH40" ca="1">SUMPRODUCT(COUNTIF($DJ40:$FD40,Training!$C$6:$E$6))</f>
        <v>0</v>
      </c>
      <c r="FI40" s="31" cm="1">
        <f t="array" aca="1" ref="FI40" ca="1">SUMPRODUCT(COUNTIF($DJ40:$FD40,Training!$C$7:$E$7))</f>
        <v>0</v>
      </c>
      <c r="FJ40" s="31" cm="1">
        <f t="array" aca="1" ref="FJ40" ca="1">SUMPRODUCT(COUNTIF($DJ40:$FD40,Training!$C$8:$E$8))</f>
        <v>0</v>
      </c>
      <c r="FK40" s="31" cm="1">
        <f t="array" aca="1" ref="FK40" ca="1">SUMPRODUCT(COUNTIF($DJ40:$FD40,Training!$C$9:$E$9))</f>
        <v>0</v>
      </c>
      <c r="FL40" s="31" cm="1">
        <f t="array" aca="1" ref="FL40" ca="1">SUMPRODUCT(COUNTIF($DJ40:$FD40,Training!$C$10:$E$10))</f>
        <v>0</v>
      </c>
      <c r="FM40" s="31" cm="1">
        <f t="array" aca="1" ref="FM40" ca="1">SUMPRODUCT(COUNTIF($DJ40:$FD40,Training!$C$11:$E$11))</f>
        <v>0</v>
      </c>
      <c r="FN40" s="31" cm="1">
        <f t="array" aca="1" ref="FN40" ca="1">SUMPRODUCT(COUNTIF($DJ40:$FD40,Training!$C$2:$E$2))</f>
        <v>0</v>
      </c>
      <c r="FO40" s="31" cm="1">
        <f t="array" aca="1" ref="FO40" ca="1">SUMPRODUCT(COUNTIF($DJ40:$FD40,Training!#REF!))</f>
        <v>0</v>
      </c>
      <c r="FP40" s="31" cm="1">
        <f t="array" aca="1" ref="FP40" ca="1">SUMPRODUCT(COUNTIF($DJ40:$FD40,Training!$C$12:$E$12))</f>
        <v>0</v>
      </c>
      <c r="FQ40" s="31" cm="1">
        <f t="array" aca="1" ref="FQ40" ca="1">SUMPRODUCT(COUNTIF($DJ40:$FD40,Training!$C$13:$E$13))</f>
        <v>0</v>
      </c>
      <c r="FR40" s="31" cm="1">
        <f t="array" aca="1" ref="FR40" ca="1">SUMPRODUCT(COUNTIF($DJ40:$FD40,Training!$C$14:$E$14))</f>
        <v>0</v>
      </c>
      <c r="FS40" s="31" cm="1">
        <f t="array" aca="1" ref="FS40" ca="1">SUMPRODUCT(COUNTIF($DJ40:$FD40,Training!$C$15:$E$15))</f>
        <v>0</v>
      </c>
      <c r="FT40" s="31" cm="1">
        <f t="array" aca="1" ref="FT40" ca="1">SUMPRODUCT(COUNTIF($DJ40:$FD40,Training!$C$16:$E$16))</f>
        <v>0</v>
      </c>
    </row>
    <row r="41" spans="1:176" x14ac:dyDescent="0.25">
      <c r="A41" s="32" t="str">
        <f>IF(WeightedParse!A41&gt;"",WeightedParse!A41,"")</f>
        <v/>
      </c>
      <c r="B41" s="49" t="str">
        <f>IF('Weighted Summary'!A41&gt;"",'Weighted Summary'!F41,"")</f>
        <v/>
      </c>
      <c r="C41" s="39" t="str">
        <f t="shared" si="0"/>
        <v/>
      </c>
      <c r="D41" s="37" t="str">
        <f ca="1">IF($A41&gt;"",IF(ISERROR(HLOOKUP(D$1,INDIRECT("Roles!$B$"&amp;MATCH($B41,Roles!$A:$A,0)&amp;":$AF$"&amp;MATCH($B41,Roles!$A:$A,0)),1,FALSE))=FALSE,IF(SquadExport!G41&lt;10,1,IF(SquadExport!G41&lt;15,2,IF(SquadExport!G41&lt;=20,3,""))),0),"")</f>
        <v/>
      </c>
      <c r="E41" s="37" t="str">
        <f ca="1">IF($A41&gt;"",IF(ISERROR(HLOOKUP(E$1,INDIRECT("Roles!$B$"&amp;MATCH($B41,Roles!$A:$A,0)&amp;":$AF$"&amp;MATCH($B41,Roles!$A:$A,0)),1,FALSE))=FALSE,IF(SquadExport!H41&lt;10,1,IF(SquadExport!H41&lt;15,2,IF(SquadExport!H41&lt;=20,3,""))),0),"")</f>
        <v/>
      </c>
      <c r="F41" s="37" t="str">
        <f ca="1">IF($A41&gt;"",IF(ISERROR(HLOOKUP(F$1,INDIRECT("Roles!$B$"&amp;MATCH($B41,Roles!$A:$A,0)&amp;":$AF$"&amp;MATCH($B41,Roles!$A:$A,0)),1,FALSE))=FALSE,IF(SquadExport!I41&lt;10,1,IF(SquadExport!I41&lt;15,2,IF(SquadExport!I41&lt;=20,3,""))),0),"")</f>
        <v/>
      </c>
      <c r="G41" s="37" t="str">
        <f ca="1">IF($A41&gt;"",IF(ISERROR(HLOOKUP(G$1,INDIRECT("Roles!$B$"&amp;MATCH($B41,Roles!$A:$A,0)&amp;":$AF$"&amp;MATCH($B41,Roles!$A:$A,0)),1,FALSE))=FALSE,IF(SquadExport!J41&lt;10,1,IF(SquadExport!J41&lt;15,2,IF(SquadExport!J41&lt;=20,3,""))),0),"")</f>
        <v/>
      </c>
      <c r="H41" s="37" t="str">
        <f ca="1">IF($A41&gt;"",IF(ISERROR(HLOOKUP(H$1,INDIRECT("Roles!$B$"&amp;MATCH($B41,Roles!$A:$A,0)&amp;":$AF$"&amp;MATCH($B41,Roles!$A:$A,0)),1,FALSE))=FALSE,IF(SquadExport!K41&lt;10,1,IF(SquadExport!K41&lt;15,2,IF(SquadExport!K41&lt;=20,3,""))),0),"")</f>
        <v/>
      </c>
      <c r="I41" s="37" t="str">
        <f ca="1">IF($A41&gt;"",IF(ISERROR(HLOOKUP(I$1,INDIRECT("Roles!$B$"&amp;MATCH($B41,Roles!$A:$A,0)&amp;":$AF$"&amp;MATCH($B41,Roles!$A:$A,0)),1,FALSE))=FALSE,IF(SquadExport!L41&lt;10,1,IF(SquadExport!L41&lt;15,2,IF(SquadExport!L41&lt;=20,3,""))),0),"")</f>
        <v/>
      </c>
      <c r="J41" s="37" t="str">
        <f ca="1">IF($A41&gt;"",IF(ISERROR(HLOOKUP(J$1,INDIRECT("Roles!$B$"&amp;MATCH($B41,Roles!$A:$A,0)&amp;":$AF$"&amp;MATCH($B41,Roles!$A:$A,0)),1,FALSE))=FALSE,IF(SquadExport!M41&lt;10,1,IF(SquadExport!M41&lt;15,2,IF(SquadExport!M41&lt;=20,3,""))),0),"")</f>
        <v/>
      </c>
      <c r="K41" s="37" t="str">
        <f ca="1">IF($A41&gt;"",IF(ISERROR(HLOOKUP(K$1,INDIRECT("Roles!$B$"&amp;MATCH($B41,Roles!$A:$A,0)&amp;":$AF$"&amp;MATCH($B41,Roles!$A:$A,0)),1,FALSE))=FALSE,IF(SquadExport!N41&lt;10,1,IF(SquadExport!N41&lt;15,2,IF(SquadExport!N41&lt;=20,3,""))),0),"")</f>
        <v/>
      </c>
      <c r="L41" s="37" t="str">
        <f ca="1">IF($A41&gt;"",IF(ISERROR(HLOOKUP(L$1,INDIRECT("Roles!$B$"&amp;MATCH($B41,Roles!$A:$A,0)&amp;":$AF$"&amp;MATCH($B41,Roles!$A:$A,0)),1,FALSE))=FALSE,IF(SquadExport!O41&lt;10,1,IF(SquadExport!O41&lt;15,2,IF(SquadExport!O41&lt;=20,3,""))),0),"")</f>
        <v/>
      </c>
      <c r="M41" s="37" t="str">
        <f ca="1">IF($A41&gt;"",IF(ISERROR(HLOOKUP(M$1,INDIRECT("Roles!$B$"&amp;MATCH($B41,Roles!$A:$A,0)&amp;":$AF$"&amp;MATCH($B41,Roles!$A:$A,0)),1,FALSE))=FALSE,IF(SquadExport!P41&lt;10,1,IF(SquadExport!P41&lt;15,2,IF(SquadExport!P41&lt;=20,3,""))),0),"")</f>
        <v/>
      </c>
      <c r="N41" s="37" t="str">
        <f ca="1">IF($A41&gt;"",IF(ISERROR(HLOOKUP(N$1,INDIRECT("Roles!$B$"&amp;MATCH($B41,Roles!$A:$A,0)&amp;":$AF$"&amp;MATCH($B41,Roles!$A:$A,0)),1,FALSE))=FALSE,IF(SquadExport!Q41&lt;10,1,IF(SquadExport!Q41&lt;15,2,IF(SquadExport!Q41&lt;=20,3,""))),0),"")</f>
        <v/>
      </c>
      <c r="O41" s="37" t="str">
        <f ca="1">IF($A41&gt;"",IF(ISERROR(HLOOKUP(O$1,INDIRECT("Roles!$B$"&amp;MATCH($B41,Roles!$A:$A,0)&amp;":$AF$"&amp;MATCH($B41,Roles!$A:$A,0)),1,FALSE))=FALSE,IF(SquadExport!R41&lt;10,1,IF(SquadExport!R41&lt;15,2,IF(SquadExport!R41&lt;=20,3,""))),0),"")</f>
        <v/>
      </c>
      <c r="P41" s="37" t="str">
        <f ca="1">IF($A41&gt;"",IF(ISERROR(HLOOKUP(P$1,INDIRECT("Roles!$B$"&amp;MATCH($B41,Roles!$A:$A,0)&amp;":$AF$"&amp;MATCH($B41,Roles!$A:$A,0)),1,FALSE))=FALSE,IF(SquadExport!S41&lt;10,1,IF(SquadExport!S41&lt;15,2,IF(SquadExport!S41&lt;=20,3,""))),0),"")</f>
        <v/>
      </c>
      <c r="Q41" s="37" t="str">
        <f ca="1">IF($A41&gt;"",IF(ISERROR(HLOOKUP(Q$1,INDIRECT("Roles!$B$"&amp;MATCH($B41,Roles!$A:$A,0)&amp;":$AF$"&amp;MATCH($B41,Roles!$A:$A,0)),1,FALSE))=FALSE,IF(SquadExport!T41&lt;10,1,IF(SquadExport!T41&lt;15,2,IF(SquadExport!T41&lt;=20,3,""))),0),"")</f>
        <v/>
      </c>
      <c r="R41" s="37" t="str">
        <f ca="1">IF($A41&gt;"",IF(ISERROR(HLOOKUP(R$1,INDIRECT("Roles!$B$"&amp;MATCH($B41,Roles!$A:$A,0)&amp;":$AF$"&amp;MATCH($B41,Roles!$A:$A,0)),1,FALSE))=FALSE,IF(SquadExport!U41&lt;10,1,IF(SquadExport!U41&lt;15,2,IF(SquadExport!U41&lt;=20,3,""))),0),"")</f>
        <v/>
      </c>
      <c r="S41" s="37" t="str">
        <f ca="1">IF($A41&gt;"",IF(ISERROR(HLOOKUP(S$1,INDIRECT("Roles!$B$"&amp;MATCH($B41,Roles!$A:$A,0)&amp;":$AF$"&amp;MATCH($B41,Roles!$A:$A,0)),1,FALSE))=FALSE,IF(SquadExport!V41&lt;10,1,IF(SquadExport!V41&lt;15,2,IF(SquadExport!V41&lt;=20,3,""))),0),"")</f>
        <v/>
      </c>
      <c r="T41" s="37" t="str">
        <f ca="1">IF($A41&gt;"",IF(ISERROR(HLOOKUP(T$1,INDIRECT("Roles!$B$"&amp;MATCH($B41,Roles!$A:$A,0)&amp;":$AF$"&amp;MATCH($B41,Roles!$A:$A,0)),1,FALSE))=FALSE,IF(SquadExport!W41&lt;10,1,IF(SquadExport!W41&lt;15,2,IF(SquadExport!W41&lt;=20,3,""))),0),"")</f>
        <v/>
      </c>
      <c r="U41" s="37" t="str">
        <f ca="1">IF($A41&gt;"",IF(ISERROR(HLOOKUP(U$1,INDIRECT("Roles!$B$"&amp;MATCH($B41,Roles!$A:$A,0)&amp;":$AF$"&amp;MATCH($B41,Roles!$A:$A,0)),1,FALSE))=FALSE,IF(SquadExport!X41&lt;10,1,IF(SquadExport!X41&lt;15,2,IF(SquadExport!X41&lt;=20,3,""))),0),"")</f>
        <v/>
      </c>
      <c r="V41" s="37" t="str">
        <f ca="1">IF($A41&gt;"",IF(ISERROR(HLOOKUP(V$1,INDIRECT("Roles!$B$"&amp;MATCH($B41,Roles!$A:$A,0)&amp;":$AF$"&amp;MATCH($B41,Roles!$A:$A,0)),1,FALSE))=FALSE,IF(SquadExport!Y41&lt;10,1,IF(SquadExport!Y41&lt;15,2,IF(SquadExport!Y41&lt;=20,3,""))),0),"")</f>
        <v/>
      </c>
      <c r="W41" s="37" t="str">
        <f ca="1">IF($A41&gt;"",IF(ISERROR(HLOOKUP(W$1,INDIRECT("Roles!$B$"&amp;MATCH($B41,Roles!$A:$A,0)&amp;":$AF$"&amp;MATCH($B41,Roles!$A:$A,0)),1,FALSE))=FALSE,IF(SquadExport!Z41&lt;10,1,IF(SquadExport!Z41&lt;15,2,IF(SquadExport!Z41&lt;=20,3,""))),0),"")</f>
        <v/>
      </c>
      <c r="X41" s="37" t="str">
        <f ca="1">IF($A41&gt;"",IF(ISERROR(HLOOKUP(X$1,INDIRECT("Roles!$B$"&amp;MATCH($B41,Roles!$A:$A,0)&amp;":$AF$"&amp;MATCH($B41,Roles!$A:$A,0)),1,FALSE))=FALSE,IF(SquadExport!AA41&lt;10,1,IF(SquadExport!AA41&lt;15,2,IF(SquadExport!AA41&lt;=20,3,""))),0),"")</f>
        <v/>
      </c>
      <c r="Y41" s="37" t="str">
        <f ca="1">IF($A41&gt;"",IF(ISERROR(HLOOKUP(Y$1,INDIRECT("Roles!$B$"&amp;MATCH($B41,Roles!$A:$A,0)&amp;":$AF$"&amp;MATCH($B41,Roles!$A:$A,0)),1,FALSE))=FALSE,IF(SquadExport!AB41&lt;10,1,IF(SquadExport!AB41&lt;15,2,IF(SquadExport!AB41&lt;=20,3,""))),0),"")</f>
        <v/>
      </c>
      <c r="Z41" s="37" t="str">
        <f ca="1">IF($A41&gt;"",IF(ISERROR(HLOOKUP(Z$1,INDIRECT("Roles!$B$"&amp;MATCH($B41,Roles!$A:$A,0)&amp;":$AF$"&amp;MATCH($B41,Roles!$A:$A,0)),1,FALSE))=FALSE,IF(SquadExport!AC41&lt;10,1,IF(SquadExport!AC41&lt;15,2,IF(SquadExport!AC41&lt;=20,3,""))),0),"")</f>
        <v/>
      </c>
      <c r="AA41" s="37" t="str">
        <f ca="1">IF($A41&gt;"",IF(ISERROR(HLOOKUP(AA$1,INDIRECT("Roles!$B$"&amp;MATCH($B41,Roles!$A:$A,0)&amp;":$AF$"&amp;MATCH($B41,Roles!$A:$A,0)),1,FALSE))=FALSE,IF(SquadExport!AD41&lt;10,1,IF(SquadExport!AD41&lt;15,2,IF(SquadExport!AD41&lt;=20,3,""))),0),"")</f>
        <v/>
      </c>
      <c r="AB41" s="37" t="str">
        <f ca="1">IF($A41&gt;"",IF(ISERROR(HLOOKUP(AB$1,INDIRECT("Roles!$B$"&amp;MATCH($B41,Roles!$A:$A,0)&amp;":$AF$"&amp;MATCH($B41,Roles!$A:$A,0)),1,FALSE))=FALSE,IF(SquadExport!AE41&lt;10,1,IF(SquadExport!AE41&lt;15,2,IF(SquadExport!AE41&lt;=20,3,""))),0),"")</f>
        <v/>
      </c>
      <c r="AC41" s="37" t="str">
        <f ca="1">IF($A41&gt;"",IF(ISERROR(HLOOKUP(AC$1,INDIRECT("Roles!$B$"&amp;MATCH($B41,Roles!$A:$A,0)&amp;":$AF$"&amp;MATCH($B41,Roles!$A:$A,0)),1,FALSE))=FALSE,IF(SquadExport!AF41&lt;10,1,IF(SquadExport!AF41&lt;15,2,IF(SquadExport!AF41&lt;=20,3,""))),0),"")</f>
        <v/>
      </c>
      <c r="AD41" s="37" t="str">
        <f ca="1">IF($A41&gt;"",IF(ISERROR(HLOOKUP(AD$1,INDIRECT("Roles!$B$"&amp;MATCH($B41,Roles!$A:$A,0)&amp;":$AF$"&amp;MATCH($B41,Roles!$A:$A,0)),1,FALSE))=FALSE,IF(SquadExport!AG41&lt;10,1,IF(SquadExport!AG41&lt;15,2,IF(SquadExport!AG41&lt;=20,3,""))),0),"")</f>
        <v/>
      </c>
      <c r="AE41" s="37" t="str">
        <f ca="1">IF($A41&gt;"",IF(ISERROR(HLOOKUP(AE$1,INDIRECT("Roles!$B$"&amp;MATCH($B41,Roles!$A:$A,0)&amp;":$AF$"&amp;MATCH($B41,Roles!$A:$A,0)),1,FALSE))=FALSE,IF(SquadExport!AH41&lt;10,1,IF(SquadExport!AH41&lt;15,2,IF(SquadExport!AH41&lt;=20,3,""))),0),"")</f>
        <v/>
      </c>
      <c r="AF41" s="37" t="str">
        <f ca="1">IF($A41&gt;"",IF(ISERROR(HLOOKUP(AF$1,INDIRECT("Roles!$B$"&amp;MATCH($B41,Roles!$A:$A,0)&amp;":$AF$"&amp;MATCH($B41,Roles!$A:$A,0)),1,FALSE))=FALSE,IF(SquadExport!AI41&lt;10,1,IF(SquadExport!AI41&lt;15,2,IF(SquadExport!AI41&lt;=20,3,""))),0),"")</f>
        <v/>
      </c>
      <c r="AG41" s="37" t="str">
        <f ca="1">IF($A41&gt;"",IF(ISERROR(HLOOKUP(AG$1,INDIRECT("Roles!$B$"&amp;MATCH($B41,Roles!$A:$A,0)&amp;":$AF$"&amp;MATCH($B41,Roles!$A:$A,0)),1,FALSE))=FALSE,IF(SquadExport!AJ41&lt;10,1,IF(SquadExport!AJ41&lt;15,2,IF(SquadExport!AJ41&lt;=20,3,""))),0),"")</f>
        <v/>
      </c>
      <c r="AH41" s="37" t="str">
        <f ca="1">IF($A41&gt;"",IF(ISERROR(HLOOKUP(AH$1,INDIRECT("Roles!$B$"&amp;MATCH($B41,Roles!$A:$A,0)&amp;":$AF$"&amp;MATCH($B41,Roles!$A:$A,0)),1,FALSE))=FALSE,IF(SquadExport!AK41&lt;10,1,IF(SquadExport!AK41&lt;15,2,IF(SquadExport!AK41&lt;=20,3,""))),0),"")</f>
        <v/>
      </c>
      <c r="AI41" s="37" t="str">
        <f ca="1">IF($A41&gt;"",IF(ISERROR(HLOOKUP(AI$1,INDIRECT("Roles!$B$"&amp;MATCH($B41,Roles!$A:$A,0)&amp;":$AF$"&amp;MATCH($B41,Roles!$A:$A,0)),1,FALSE))=FALSE,IF(SquadExport!AL41&lt;10,1,IF(SquadExport!AL41&lt;15,2,IF(SquadExport!AL41&lt;=20,3,""))),0),"")</f>
        <v/>
      </c>
      <c r="AJ41" s="37" t="str">
        <f ca="1">IF($A41&gt;"",IF(ISERROR(HLOOKUP(AJ$1,INDIRECT("Roles!$B$"&amp;MATCH($B41,Roles!$A:$A,0)&amp;":$AF$"&amp;MATCH($B41,Roles!$A:$A,0)),1,FALSE))=FALSE,IF(SquadExport!AM41&lt;10,1,IF(SquadExport!AM41&lt;15,2,IF(SquadExport!AM41&lt;=20,3,""))),0),"")</f>
        <v/>
      </c>
      <c r="AK41" s="37" t="str">
        <f ca="1">IF($A41&gt;"",IF(ISERROR(HLOOKUP(AK$1,INDIRECT("Roles!$B$"&amp;MATCH($B41,Roles!$A:$A,0)&amp;":$AF$"&amp;MATCH($B41,Roles!$A:$A,0)),1,FALSE))=FALSE,IF(SquadExport!AN41&lt;10,1,IF(SquadExport!AN41&lt;15,2,IF(SquadExport!AN41&lt;=20,3,""))),0),"")</f>
        <v/>
      </c>
      <c r="AL41" s="37" t="str">
        <f ca="1">IF($A41&gt;"",IF(ISERROR(HLOOKUP(AL$1,INDIRECT("Roles!$B$"&amp;MATCH($B41,Roles!$A:$A,0)&amp;":$AF$"&amp;MATCH($B41,Roles!$A:$A,0)),1,FALSE))=FALSE,IF(SquadExport!AO41&lt;10,1,IF(SquadExport!AO41&lt;15,2,IF(SquadExport!AO41&lt;=20,3,""))),0),"")</f>
        <v/>
      </c>
      <c r="AM41" s="37" t="str">
        <f ca="1">IF($A41&gt;"",IF(ISERROR(HLOOKUP(AM$1,INDIRECT("Roles!$B$"&amp;MATCH($B41,Roles!$A:$A,0)&amp;":$AF$"&amp;MATCH($B41,Roles!$A:$A,0)),1,FALSE))=FALSE,IF(SquadExport!AP41&lt;10,1,IF(SquadExport!AP41&lt;15,2,IF(SquadExport!AP41&lt;=20,3,""))),0),"")</f>
        <v/>
      </c>
      <c r="AN41" s="37" t="str">
        <f ca="1">IF($A41&gt;"",IF(ISERROR(HLOOKUP(AN$1,INDIRECT("Roles!$B$"&amp;MATCH($B41,Roles!$A:$A,0)&amp;":$AF$"&amp;MATCH($B41,Roles!$A:$A,0)),1,FALSE))=FALSE,IF(SquadExport!AQ41&lt;10,1,IF(SquadExport!AQ41&lt;15,2,IF(SquadExport!AQ41&lt;=20,3,""))),0),"")</f>
        <v/>
      </c>
      <c r="AO41" s="37" t="str">
        <f ca="1">IF($A41&gt;"",IF(ISERROR(HLOOKUP(AO$1,INDIRECT("Roles!$B$"&amp;MATCH($B41,Roles!$A:$A,0)&amp;":$AF$"&amp;MATCH($B41,Roles!$A:$A,0)),1,FALSE))=FALSE,IF(SquadExport!AR41&lt;10,1,IF(SquadExport!AR41&lt;15,2,IF(SquadExport!AR41&lt;=20,3,""))),0),"")</f>
        <v/>
      </c>
      <c r="AP41" s="37" t="str">
        <f ca="1">IF($A41&gt;"",IF(ISERROR(HLOOKUP(AP$1,INDIRECT("Roles!$B$"&amp;MATCH($B41,Roles!$A:$A,0)&amp;":$AF$"&amp;MATCH($B41,Roles!$A:$A,0)),1,FALSE))=FALSE,IF(SquadExport!AS41&lt;10,1,IF(SquadExport!AS41&lt;15,2,IF(SquadExport!AS41&lt;=20,3,""))),0),"")</f>
        <v/>
      </c>
      <c r="AQ41" s="37" t="str">
        <f ca="1">IF($A41&gt;"",IF(ISERROR(HLOOKUP(AQ$1,INDIRECT("Roles!$B$"&amp;MATCH($B41,Roles!$A:$A,0)&amp;":$AF$"&amp;MATCH($B41,Roles!$A:$A,0)),1,FALSE))=FALSE,IF(SquadExport!AT41&lt;10,1,IF(SquadExport!AT41&lt;15,2,IF(SquadExport!AT41&lt;=20,3,""))),0),"")</f>
        <v/>
      </c>
      <c r="AR41" s="37" t="str">
        <f ca="1">IF($A41&gt;"",IF(ISERROR(HLOOKUP(AR$1,INDIRECT("Roles!$B$"&amp;MATCH($B41,Roles!$A:$A,0)&amp;":$AF$"&amp;MATCH($B41,Roles!$A:$A,0)),1,FALSE))=FALSE,IF(SquadExport!AU41&lt;10,1,IF(SquadExport!AU41&lt;15,2,IF(SquadExport!AU41&lt;=20,3,""))),0),"")</f>
        <v/>
      </c>
      <c r="AS41" s="37" t="str">
        <f ca="1">IF($A41&gt;"",IF(ISERROR(HLOOKUP(AS$1,INDIRECT("Roles!$B$"&amp;MATCH($B41,Roles!$A:$A,0)&amp;":$AF$"&amp;MATCH($B41,Roles!$A:$A,0)),1,FALSE))=FALSE,IF(SquadExport!AV41&lt;10,1,IF(SquadExport!AV41&lt;15,2,IF(SquadExport!AV41&lt;=20,3,""))),0),"")</f>
        <v/>
      </c>
      <c r="AT41" s="37" t="str">
        <f ca="1">IF($A41&gt;"",IF(ISERROR(HLOOKUP(AT$1,INDIRECT("Roles!$B$"&amp;MATCH($B41,Roles!$A:$A,0)&amp;":$AF$"&amp;MATCH($B41,Roles!$A:$A,0)),1,FALSE))=FALSE,IF(SquadExport!AW41&lt;10,1,IF(SquadExport!AW41&lt;15,2,IF(SquadExport!AW41&lt;=20,3,""))),0),"")</f>
        <v/>
      </c>
      <c r="AU41" s="37" t="str">
        <f ca="1">IF($A41&gt;"",IF(ISERROR(HLOOKUP(AU$1,INDIRECT("Roles!$B$"&amp;MATCH($B41,Roles!$A:$A,0)&amp;":$AF$"&amp;MATCH($B41,Roles!$A:$A,0)),1,FALSE))=FALSE,IF(SquadExport!AX41&lt;10,1,IF(SquadExport!AX41&lt;15,2,IF(SquadExport!AX41&lt;=20,3,""))),0),"")</f>
        <v/>
      </c>
      <c r="AV41" s="37" t="str">
        <f ca="1">IF($A41&gt;"",IF(ISERROR(HLOOKUP(AV$1,INDIRECT("Roles!$B$"&amp;MATCH($B41,Roles!$A:$A,0)&amp;":$AF$"&amp;MATCH($B41,Roles!$A:$A,0)),1,FALSE))=FALSE,IF(SquadExport!AY41&lt;10,1,IF(SquadExport!AY41&lt;15,2,IF(SquadExport!AY41&lt;=20,3,""))),0),"")</f>
        <v/>
      </c>
      <c r="AW41" s="37" t="str">
        <f ca="1">IF($A41&gt;"",IF(ISERROR(HLOOKUP(AW$1,INDIRECT("Roles!$B$"&amp;MATCH($B41,Roles!$A:$A,0)&amp;":$AF$"&amp;MATCH($B41,Roles!$A:$A,0)),1,FALSE))=FALSE,IF(SquadExport!AZ41&lt;10,1,IF(SquadExport!AZ41&lt;15,2,IF(SquadExport!AZ41&lt;=20,3,""))),0),"")</f>
        <v/>
      </c>
      <c r="AX41" s="37" t="str">
        <f ca="1">IF($A41&gt;"",IF(ISERROR(HLOOKUP(AX$1,INDIRECT("Roles!$B$"&amp;MATCH($B41,Roles!$A:$A,0)&amp;":$AF$"&amp;MATCH($B41,Roles!$A:$A,0)),1,FALSE))=FALSE,IF(SquadExport!BA41&lt;10,1,IF(SquadExport!BA41&lt;15,2,IF(SquadExport!BA41&lt;=20,3,""))),0),"")</f>
        <v/>
      </c>
      <c r="AY41" s="30" t="str" cm="1">
        <f t="array" aca="1" ref="AY41:CS41" ca="1">IF($D41:$AX41=1,D$1:AX$1,"")</f>
        <v/>
      </c>
      <c r="AZ41" s="30" t="str">
        <f ca="1"/>
        <v/>
      </c>
      <c r="BA41" s="30" t="str">
        <f ca="1"/>
        <v/>
      </c>
      <c r="BB41" s="30" t="str">
        <f ca="1"/>
        <v/>
      </c>
      <c r="BC41" s="30" t="str">
        <f ca="1"/>
        <v/>
      </c>
      <c r="BD41" s="30" t="str">
        <f ca="1"/>
        <v/>
      </c>
      <c r="BE41" s="30" t="str">
        <f ca="1"/>
        <v/>
      </c>
      <c r="BF41" s="30" t="str">
        <f ca="1"/>
        <v/>
      </c>
      <c r="BG41" s="30" t="str">
        <f ca="1"/>
        <v/>
      </c>
      <c r="BH41" s="30" t="str">
        <f ca="1"/>
        <v/>
      </c>
      <c r="BI41" s="30" t="str">
        <f ca="1"/>
        <v/>
      </c>
      <c r="BJ41" s="30" t="str">
        <f ca="1"/>
        <v/>
      </c>
      <c r="BK41" s="30" t="str">
        <f ca="1"/>
        <v/>
      </c>
      <c r="BL41" s="30" t="str">
        <f ca="1"/>
        <v/>
      </c>
      <c r="BM41" s="30" t="str">
        <f ca="1"/>
        <v/>
      </c>
      <c r="BN41" s="30" t="str">
        <f ca="1"/>
        <v/>
      </c>
      <c r="BO41" s="30" t="str">
        <f ca="1"/>
        <v/>
      </c>
      <c r="BP41" s="30" t="str">
        <f ca="1"/>
        <v/>
      </c>
      <c r="BQ41" s="30" t="str">
        <f ca="1"/>
        <v/>
      </c>
      <c r="BR41" s="30" t="str">
        <f ca="1"/>
        <v/>
      </c>
      <c r="BS41" s="30" t="str">
        <f ca="1"/>
        <v/>
      </c>
      <c r="BT41" s="30" t="str">
        <f ca="1"/>
        <v/>
      </c>
      <c r="BU41" s="30" t="str">
        <f ca="1"/>
        <v/>
      </c>
      <c r="BV41" s="30" t="str">
        <f ca="1"/>
        <v/>
      </c>
      <c r="BW41" s="30" t="str">
        <f ca="1"/>
        <v/>
      </c>
      <c r="BX41" s="30" t="str">
        <f ca="1"/>
        <v/>
      </c>
      <c r="BY41" s="30" t="str">
        <f ca="1"/>
        <v/>
      </c>
      <c r="BZ41" s="30" t="str">
        <f ca="1"/>
        <v/>
      </c>
      <c r="CA41" s="30" t="str">
        <f ca="1"/>
        <v/>
      </c>
      <c r="CB41" s="30" t="str">
        <f ca="1"/>
        <v/>
      </c>
      <c r="CC41" s="30" t="str">
        <f ca="1"/>
        <v/>
      </c>
      <c r="CD41" s="30" t="str">
        <f ca="1"/>
        <v/>
      </c>
      <c r="CE41" s="30" t="str">
        <f ca="1"/>
        <v/>
      </c>
      <c r="CF41" s="30" t="str">
        <f ca="1"/>
        <v/>
      </c>
      <c r="CG41" s="30" t="str">
        <f ca="1"/>
        <v/>
      </c>
      <c r="CH41" s="30" t="str">
        <f ca="1"/>
        <v/>
      </c>
      <c r="CI41" s="30" t="str">
        <f ca="1"/>
        <v/>
      </c>
      <c r="CJ41" s="30" t="str">
        <f ca="1"/>
        <v/>
      </c>
      <c r="CK41" s="30" t="str">
        <f ca="1"/>
        <v/>
      </c>
      <c r="CL41" s="30" t="str">
        <f ca="1"/>
        <v/>
      </c>
      <c r="CM41" s="30" t="str">
        <f ca="1"/>
        <v/>
      </c>
      <c r="CN41" s="30" t="str">
        <f ca="1"/>
        <v/>
      </c>
      <c r="CO41" s="30" t="str">
        <f ca="1"/>
        <v/>
      </c>
      <c r="CP41" s="30" t="str">
        <f ca="1"/>
        <v/>
      </c>
      <c r="CQ41" s="30" t="str">
        <f ca="1"/>
        <v/>
      </c>
      <c r="CR41" s="30" t="str">
        <f ca="1"/>
        <v/>
      </c>
      <c r="CS41" s="30" t="str">
        <f ca="1"/>
        <v/>
      </c>
      <c r="CT41" s="31" cm="1">
        <f t="array" aca="1" ref="CT41" ca="1">SUMPRODUCT(COUNTIF($AY41:$CS41,Training!$C$3:$E$3))</f>
        <v>0</v>
      </c>
      <c r="CU41" s="31" cm="1">
        <f t="array" aca="1" ref="CU41" ca="1">SUMPRODUCT(COUNTIF($AY41:$CS41,Training!$C$4:$E$4))</f>
        <v>0</v>
      </c>
      <c r="CV41" s="31" cm="1">
        <f t="array" aca="1" ref="CV41" ca="1">SUMPRODUCT(COUNTIF($AY41:$CS41,Training!$C$5:$E$5))</f>
        <v>0</v>
      </c>
      <c r="CW41" s="31" cm="1">
        <f t="array" aca="1" ref="CW41" ca="1">SUMPRODUCT(COUNTIF($AY41:$CS41,Training!$C$6:$E$6))</f>
        <v>0</v>
      </c>
      <c r="CX41" s="31" cm="1">
        <f t="array" aca="1" ref="CX41" ca="1">SUMPRODUCT(COUNTIF($AY41:$CS41,Training!$C$7:$E$7))</f>
        <v>0</v>
      </c>
      <c r="CY41" s="31" cm="1">
        <f t="array" aca="1" ref="CY41" ca="1">SUMPRODUCT(COUNTIF($AY41:$CS41,Training!$C$8:$E$8))</f>
        <v>0</v>
      </c>
      <c r="CZ41" s="31" cm="1">
        <f t="array" aca="1" ref="CZ41" ca="1">SUMPRODUCT(COUNTIF($AY41:$CS41,Training!$C$9:$E$9))</f>
        <v>0</v>
      </c>
      <c r="DA41" s="31" cm="1">
        <f t="array" aca="1" ref="DA41" ca="1">SUMPRODUCT(COUNTIF($AY41:$CS41,Training!$C$10:$E$10))</f>
        <v>0</v>
      </c>
      <c r="DB41" s="31" cm="1">
        <f t="array" aca="1" ref="DB41" ca="1">SUMPRODUCT(COUNTIF($AY41:$CS41,Training!$C$11:$E$11))</f>
        <v>0</v>
      </c>
      <c r="DC41" s="31" cm="1">
        <f t="array" aca="1" ref="DC41" ca="1">SUMPRODUCT(COUNTIF($AY41:$CS41,Training!$C$2:$E$2))</f>
        <v>0</v>
      </c>
      <c r="DD41" s="31" cm="1">
        <f t="array" aca="1" ref="DD41" ca="1">SUMPRODUCT(COUNTIF($AY41:$CS41,Training!#REF!))</f>
        <v>0</v>
      </c>
      <c r="DE41" s="31" cm="1">
        <f t="array" aca="1" ref="DE41" ca="1">SUMPRODUCT(COUNTIF($AY41:$CS41,Training!$C$12:$E$12))</f>
        <v>0</v>
      </c>
      <c r="DF41" s="31" cm="1">
        <f t="array" aca="1" ref="DF41" ca="1">SUMPRODUCT(COUNTIF($AY41:$CS41,Training!$C$13:$E$13))</f>
        <v>0</v>
      </c>
      <c r="DG41" s="31" cm="1">
        <f t="array" aca="1" ref="DG41" ca="1">SUMPRODUCT(COUNTIF($AY41:$CS41,Training!$C$14:$E$14))</f>
        <v>0</v>
      </c>
      <c r="DH41" s="31" cm="1">
        <f t="array" aca="1" ref="DH41" ca="1">SUMPRODUCT(COUNTIF($AY41:$CS41,Training!$C$15:$E$15))</f>
        <v>0</v>
      </c>
      <c r="DI41" s="31" cm="1">
        <f t="array" aca="1" ref="DI41" ca="1">SUMPRODUCT(COUNTIF($AY41:$CS41,Training!$C$16:$E$16))</f>
        <v>0</v>
      </c>
      <c r="DJ41" s="30" t="str" cm="1">
        <f t="array" aca="1" ref="DJ41:FD41" ca="1">IF(COUNTIF(D41:AX41,1)=0,IF($D41:$AX41=2,D$1:AX$1,""),"")</f>
        <v/>
      </c>
      <c r="DK41" s="30" t="str">
        <f ca="1"/>
        <v/>
      </c>
      <c r="DL41" s="30" t="str">
        <f ca="1"/>
        <v/>
      </c>
      <c r="DM41" s="30" t="str">
        <f ca="1"/>
        <v/>
      </c>
      <c r="DN41" s="30" t="str">
        <f ca="1"/>
        <v/>
      </c>
      <c r="DO41" s="30" t="str">
        <f ca="1"/>
        <v/>
      </c>
      <c r="DP41" s="30" t="str">
        <f ca="1"/>
        <v/>
      </c>
      <c r="DQ41" s="30" t="str">
        <f ca="1"/>
        <v/>
      </c>
      <c r="DR41" s="30" t="str">
        <f ca="1"/>
        <v/>
      </c>
      <c r="DS41" s="30" t="str">
        <f ca="1"/>
        <v/>
      </c>
      <c r="DT41" s="30" t="str">
        <f ca="1"/>
        <v/>
      </c>
      <c r="DU41" s="30" t="str">
        <f ca="1"/>
        <v/>
      </c>
      <c r="DV41" s="30" t="str">
        <f ca="1"/>
        <v/>
      </c>
      <c r="DW41" s="30" t="str">
        <f ca="1"/>
        <v/>
      </c>
      <c r="DX41" s="30" t="str">
        <f ca="1"/>
        <v/>
      </c>
      <c r="DY41" s="30" t="str">
        <f ca="1"/>
        <v/>
      </c>
      <c r="DZ41" s="30" t="str">
        <f ca="1"/>
        <v/>
      </c>
      <c r="EA41" s="30" t="str">
        <f ca="1"/>
        <v/>
      </c>
      <c r="EB41" s="30" t="str">
        <f ca="1"/>
        <v/>
      </c>
      <c r="EC41" s="30" t="str">
        <f ca="1"/>
        <v/>
      </c>
      <c r="ED41" s="30" t="str">
        <f ca="1"/>
        <v/>
      </c>
      <c r="EE41" s="30" t="str">
        <f ca="1"/>
        <v/>
      </c>
      <c r="EF41" s="30" t="str">
        <f ca="1"/>
        <v/>
      </c>
      <c r="EG41" s="30" t="str">
        <f ca="1"/>
        <v/>
      </c>
      <c r="EH41" s="30" t="str">
        <f ca="1"/>
        <v/>
      </c>
      <c r="EI41" s="30" t="str">
        <f ca="1"/>
        <v/>
      </c>
      <c r="EJ41" s="30" t="str">
        <f ca="1"/>
        <v/>
      </c>
      <c r="EK41" s="30" t="str">
        <f ca="1"/>
        <v/>
      </c>
      <c r="EL41" s="30" t="str">
        <f ca="1"/>
        <v/>
      </c>
      <c r="EM41" s="30" t="str">
        <f ca="1"/>
        <v/>
      </c>
      <c r="EN41" s="30" t="str">
        <f ca="1"/>
        <v/>
      </c>
      <c r="EO41" s="30" t="str">
        <f ca="1"/>
        <v/>
      </c>
      <c r="EP41" s="30" t="str">
        <f ca="1"/>
        <v/>
      </c>
      <c r="EQ41" s="30" t="str">
        <f ca="1"/>
        <v/>
      </c>
      <c r="ER41" s="30" t="str">
        <f ca="1"/>
        <v/>
      </c>
      <c r="ES41" s="30" t="str">
        <f ca="1"/>
        <v/>
      </c>
      <c r="ET41" s="30" t="str">
        <f ca="1"/>
        <v/>
      </c>
      <c r="EU41" s="30" t="str">
        <f ca="1"/>
        <v/>
      </c>
      <c r="EV41" s="30" t="str">
        <f ca="1"/>
        <v/>
      </c>
      <c r="EW41" s="30" t="str">
        <f ca="1"/>
        <v/>
      </c>
      <c r="EX41" s="30" t="str">
        <f ca="1"/>
        <v/>
      </c>
      <c r="EY41" s="30" t="str">
        <f ca="1"/>
        <v/>
      </c>
      <c r="EZ41" s="30" t="str">
        <f ca="1"/>
        <v/>
      </c>
      <c r="FA41" s="30" t="str">
        <f ca="1"/>
        <v/>
      </c>
      <c r="FB41" s="30" t="str">
        <f ca="1"/>
        <v/>
      </c>
      <c r="FC41" s="30" t="str">
        <f ca="1"/>
        <v/>
      </c>
      <c r="FD41" s="30" t="str">
        <f ca="1"/>
        <v/>
      </c>
      <c r="FE41" s="31" cm="1">
        <f t="array" aca="1" ref="FE41" ca="1">SUMPRODUCT(COUNTIF($DJ41:$FD41,Training!$C$3:$E$3))</f>
        <v>0</v>
      </c>
      <c r="FF41" s="31" cm="1">
        <f t="array" aca="1" ref="FF41" ca="1">SUMPRODUCT(COUNTIF($DJ41:$FD41,Training!$C$4:$E$4))</f>
        <v>0</v>
      </c>
      <c r="FG41" s="31" cm="1">
        <f t="array" aca="1" ref="FG41" ca="1">SUMPRODUCT(COUNTIF($DJ41:$FD41,Training!$C$5:$E$5))</f>
        <v>0</v>
      </c>
      <c r="FH41" s="31" cm="1">
        <f t="array" aca="1" ref="FH41" ca="1">SUMPRODUCT(COUNTIF($DJ41:$FD41,Training!$C$6:$E$6))</f>
        <v>0</v>
      </c>
      <c r="FI41" s="31" cm="1">
        <f t="array" aca="1" ref="FI41" ca="1">SUMPRODUCT(COUNTIF($DJ41:$FD41,Training!$C$7:$E$7))</f>
        <v>0</v>
      </c>
      <c r="FJ41" s="31" cm="1">
        <f t="array" aca="1" ref="FJ41" ca="1">SUMPRODUCT(COUNTIF($DJ41:$FD41,Training!$C$8:$E$8))</f>
        <v>0</v>
      </c>
      <c r="FK41" s="31" cm="1">
        <f t="array" aca="1" ref="FK41" ca="1">SUMPRODUCT(COUNTIF($DJ41:$FD41,Training!$C$9:$E$9))</f>
        <v>0</v>
      </c>
      <c r="FL41" s="31" cm="1">
        <f t="array" aca="1" ref="FL41" ca="1">SUMPRODUCT(COUNTIF($DJ41:$FD41,Training!$C$10:$E$10))</f>
        <v>0</v>
      </c>
      <c r="FM41" s="31" cm="1">
        <f t="array" aca="1" ref="FM41" ca="1">SUMPRODUCT(COUNTIF($DJ41:$FD41,Training!$C$11:$E$11))</f>
        <v>0</v>
      </c>
      <c r="FN41" s="31" cm="1">
        <f t="array" aca="1" ref="FN41" ca="1">SUMPRODUCT(COUNTIF($DJ41:$FD41,Training!$C$2:$E$2))</f>
        <v>0</v>
      </c>
      <c r="FO41" s="31" cm="1">
        <f t="array" aca="1" ref="FO41" ca="1">SUMPRODUCT(COUNTIF($DJ41:$FD41,Training!#REF!))</f>
        <v>0</v>
      </c>
      <c r="FP41" s="31" cm="1">
        <f t="array" aca="1" ref="FP41" ca="1">SUMPRODUCT(COUNTIF($DJ41:$FD41,Training!$C$12:$E$12))</f>
        <v>0</v>
      </c>
      <c r="FQ41" s="31" cm="1">
        <f t="array" aca="1" ref="FQ41" ca="1">SUMPRODUCT(COUNTIF($DJ41:$FD41,Training!$C$13:$E$13))</f>
        <v>0</v>
      </c>
      <c r="FR41" s="31" cm="1">
        <f t="array" aca="1" ref="FR41" ca="1">SUMPRODUCT(COUNTIF($DJ41:$FD41,Training!$C$14:$E$14))</f>
        <v>0</v>
      </c>
      <c r="FS41" s="31" cm="1">
        <f t="array" aca="1" ref="FS41" ca="1">SUMPRODUCT(COUNTIF($DJ41:$FD41,Training!$C$15:$E$15))</f>
        <v>0</v>
      </c>
      <c r="FT41" s="31" cm="1">
        <f t="array" aca="1" ref="FT41" ca="1">SUMPRODUCT(COUNTIF($DJ41:$FD41,Training!$C$16:$E$16))</f>
        <v>0</v>
      </c>
    </row>
    <row r="42" spans="1:176" x14ac:dyDescent="0.25">
      <c r="A42" s="32" t="str">
        <f>IF(WeightedParse!A42&gt;"",WeightedParse!A42,"")</f>
        <v/>
      </c>
      <c r="B42" s="49" t="str">
        <f>IF('Weighted Summary'!A42&gt;"",'Weighted Summary'!F42,"")</f>
        <v/>
      </c>
      <c r="C42" s="39" t="str">
        <f t="shared" si="0"/>
        <v/>
      </c>
      <c r="D42" s="37" t="str">
        <f ca="1">IF($A42&gt;"",IF(ISERROR(HLOOKUP(D$1,INDIRECT("Roles!$B$"&amp;MATCH($B42,Roles!$A:$A,0)&amp;":$AF$"&amp;MATCH($B42,Roles!$A:$A,0)),1,FALSE))=FALSE,IF(SquadExport!G42&lt;10,1,IF(SquadExport!G42&lt;15,2,IF(SquadExport!G42&lt;=20,3,""))),0),"")</f>
        <v/>
      </c>
      <c r="E42" s="37" t="str">
        <f ca="1">IF($A42&gt;"",IF(ISERROR(HLOOKUP(E$1,INDIRECT("Roles!$B$"&amp;MATCH($B42,Roles!$A:$A,0)&amp;":$AF$"&amp;MATCH($B42,Roles!$A:$A,0)),1,FALSE))=FALSE,IF(SquadExport!H42&lt;10,1,IF(SquadExport!H42&lt;15,2,IF(SquadExport!H42&lt;=20,3,""))),0),"")</f>
        <v/>
      </c>
      <c r="F42" s="37" t="str">
        <f ca="1">IF($A42&gt;"",IF(ISERROR(HLOOKUP(F$1,INDIRECT("Roles!$B$"&amp;MATCH($B42,Roles!$A:$A,0)&amp;":$AF$"&amp;MATCH($B42,Roles!$A:$A,0)),1,FALSE))=FALSE,IF(SquadExport!I42&lt;10,1,IF(SquadExport!I42&lt;15,2,IF(SquadExport!I42&lt;=20,3,""))),0),"")</f>
        <v/>
      </c>
      <c r="G42" s="37" t="str">
        <f ca="1">IF($A42&gt;"",IF(ISERROR(HLOOKUP(G$1,INDIRECT("Roles!$B$"&amp;MATCH($B42,Roles!$A:$A,0)&amp;":$AF$"&amp;MATCH($B42,Roles!$A:$A,0)),1,FALSE))=FALSE,IF(SquadExport!J42&lt;10,1,IF(SquadExport!J42&lt;15,2,IF(SquadExport!J42&lt;=20,3,""))),0),"")</f>
        <v/>
      </c>
      <c r="H42" s="37" t="str">
        <f ca="1">IF($A42&gt;"",IF(ISERROR(HLOOKUP(H$1,INDIRECT("Roles!$B$"&amp;MATCH($B42,Roles!$A:$A,0)&amp;":$AF$"&amp;MATCH($B42,Roles!$A:$A,0)),1,FALSE))=FALSE,IF(SquadExport!K42&lt;10,1,IF(SquadExport!K42&lt;15,2,IF(SquadExport!K42&lt;=20,3,""))),0),"")</f>
        <v/>
      </c>
      <c r="I42" s="37" t="str">
        <f ca="1">IF($A42&gt;"",IF(ISERROR(HLOOKUP(I$1,INDIRECT("Roles!$B$"&amp;MATCH($B42,Roles!$A:$A,0)&amp;":$AF$"&amp;MATCH($B42,Roles!$A:$A,0)),1,FALSE))=FALSE,IF(SquadExport!L42&lt;10,1,IF(SquadExport!L42&lt;15,2,IF(SquadExport!L42&lt;=20,3,""))),0),"")</f>
        <v/>
      </c>
      <c r="J42" s="37" t="str">
        <f ca="1">IF($A42&gt;"",IF(ISERROR(HLOOKUP(J$1,INDIRECT("Roles!$B$"&amp;MATCH($B42,Roles!$A:$A,0)&amp;":$AF$"&amp;MATCH($B42,Roles!$A:$A,0)),1,FALSE))=FALSE,IF(SquadExport!M42&lt;10,1,IF(SquadExport!M42&lt;15,2,IF(SquadExport!M42&lt;=20,3,""))),0),"")</f>
        <v/>
      </c>
      <c r="K42" s="37" t="str">
        <f ca="1">IF($A42&gt;"",IF(ISERROR(HLOOKUP(K$1,INDIRECT("Roles!$B$"&amp;MATCH($B42,Roles!$A:$A,0)&amp;":$AF$"&amp;MATCH($B42,Roles!$A:$A,0)),1,FALSE))=FALSE,IF(SquadExport!N42&lt;10,1,IF(SquadExport!N42&lt;15,2,IF(SquadExport!N42&lt;=20,3,""))),0),"")</f>
        <v/>
      </c>
      <c r="L42" s="37" t="str">
        <f ca="1">IF($A42&gt;"",IF(ISERROR(HLOOKUP(L$1,INDIRECT("Roles!$B$"&amp;MATCH($B42,Roles!$A:$A,0)&amp;":$AF$"&amp;MATCH($B42,Roles!$A:$A,0)),1,FALSE))=FALSE,IF(SquadExport!O42&lt;10,1,IF(SquadExport!O42&lt;15,2,IF(SquadExport!O42&lt;=20,3,""))),0),"")</f>
        <v/>
      </c>
      <c r="M42" s="37" t="str">
        <f ca="1">IF($A42&gt;"",IF(ISERROR(HLOOKUP(M$1,INDIRECT("Roles!$B$"&amp;MATCH($B42,Roles!$A:$A,0)&amp;":$AF$"&amp;MATCH($B42,Roles!$A:$A,0)),1,FALSE))=FALSE,IF(SquadExport!P42&lt;10,1,IF(SquadExport!P42&lt;15,2,IF(SquadExport!P42&lt;=20,3,""))),0),"")</f>
        <v/>
      </c>
      <c r="N42" s="37" t="str">
        <f ca="1">IF($A42&gt;"",IF(ISERROR(HLOOKUP(N$1,INDIRECT("Roles!$B$"&amp;MATCH($B42,Roles!$A:$A,0)&amp;":$AF$"&amp;MATCH($B42,Roles!$A:$A,0)),1,FALSE))=FALSE,IF(SquadExport!Q42&lt;10,1,IF(SquadExport!Q42&lt;15,2,IF(SquadExport!Q42&lt;=20,3,""))),0),"")</f>
        <v/>
      </c>
      <c r="O42" s="37" t="str">
        <f ca="1">IF($A42&gt;"",IF(ISERROR(HLOOKUP(O$1,INDIRECT("Roles!$B$"&amp;MATCH($B42,Roles!$A:$A,0)&amp;":$AF$"&amp;MATCH($B42,Roles!$A:$A,0)),1,FALSE))=FALSE,IF(SquadExport!R42&lt;10,1,IF(SquadExport!R42&lt;15,2,IF(SquadExport!R42&lt;=20,3,""))),0),"")</f>
        <v/>
      </c>
      <c r="P42" s="37" t="str">
        <f ca="1">IF($A42&gt;"",IF(ISERROR(HLOOKUP(P$1,INDIRECT("Roles!$B$"&amp;MATCH($B42,Roles!$A:$A,0)&amp;":$AF$"&amp;MATCH($B42,Roles!$A:$A,0)),1,FALSE))=FALSE,IF(SquadExport!S42&lt;10,1,IF(SquadExport!S42&lt;15,2,IF(SquadExport!S42&lt;=20,3,""))),0),"")</f>
        <v/>
      </c>
      <c r="Q42" s="37" t="str">
        <f ca="1">IF($A42&gt;"",IF(ISERROR(HLOOKUP(Q$1,INDIRECT("Roles!$B$"&amp;MATCH($B42,Roles!$A:$A,0)&amp;":$AF$"&amp;MATCH($B42,Roles!$A:$A,0)),1,FALSE))=FALSE,IF(SquadExport!T42&lt;10,1,IF(SquadExport!T42&lt;15,2,IF(SquadExport!T42&lt;=20,3,""))),0),"")</f>
        <v/>
      </c>
      <c r="R42" s="37" t="str">
        <f ca="1">IF($A42&gt;"",IF(ISERROR(HLOOKUP(R$1,INDIRECT("Roles!$B$"&amp;MATCH($B42,Roles!$A:$A,0)&amp;":$AF$"&amp;MATCH($B42,Roles!$A:$A,0)),1,FALSE))=FALSE,IF(SquadExport!U42&lt;10,1,IF(SquadExport!U42&lt;15,2,IF(SquadExport!U42&lt;=20,3,""))),0),"")</f>
        <v/>
      </c>
      <c r="S42" s="37" t="str">
        <f ca="1">IF($A42&gt;"",IF(ISERROR(HLOOKUP(S$1,INDIRECT("Roles!$B$"&amp;MATCH($B42,Roles!$A:$A,0)&amp;":$AF$"&amp;MATCH($B42,Roles!$A:$A,0)),1,FALSE))=FALSE,IF(SquadExport!V42&lt;10,1,IF(SquadExport!V42&lt;15,2,IF(SquadExport!V42&lt;=20,3,""))),0),"")</f>
        <v/>
      </c>
      <c r="T42" s="37" t="str">
        <f ca="1">IF($A42&gt;"",IF(ISERROR(HLOOKUP(T$1,INDIRECT("Roles!$B$"&amp;MATCH($B42,Roles!$A:$A,0)&amp;":$AF$"&amp;MATCH($B42,Roles!$A:$A,0)),1,FALSE))=FALSE,IF(SquadExport!W42&lt;10,1,IF(SquadExport!W42&lt;15,2,IF(SquadExport!W42&lt;=20,3,""))),0),"")</f>
        <v/>
      </c>
      <c r="U42" s="37" t="str">
        <f ca="1">IF($A42&gt;"",IF(ISERROR(HLOOKUP(U$1,INDIRECT("Roles!$B$"&amp;MATCH($B42,Roles!$A:$A,0)&amp;":$AF$"&amp;MATCH($B42,Roles!$A:$A,0)),1,FALSE))=FALSE,IF(SquadExport!X42&lt;10,1,IF(SquadExport!X42&lt;15,2,IF(SquadExport!X42&lt;=20,3,""))),0),"")</f>
        <v/>
      </c>
      <c r="V42" s="37" t="str">
        <f ca="1">IF($A42&gt;"",IF(ISERROR(HLOOKUP(V$1,INDIRECT("Roles!$B$"&amp;MATCH($B42,Roles!$A:$A,0)&amp;":$AF$"&amp;MATCH($B42,Roles!$A:$A,0)),1,FALSE))=FALSE,IF(SquadExport!Y42&lt;10,1,IF(SquadExport!Y42&lt;15,2,IF(SquadExport!Y42&lt;=20,3,""))),0),"")</f>
        <v/>
      </c>
      <c r="W42" s="37" t="str">
        <f ca="1">IF($A42&gt;"",IF(ISERROR(HLOOKUP(W$1,INDIRECT("Roles!$B$"&amp;MATCH($B42,Roles!$A:$A,0)&amp;":$AF$"&amp;MATCH($B42,Roles!$A:$A,0)),1,FALSE))=FALSE,IF(SquadExport!Z42&lt;10,1,IF(SquadExport!Z42&lt;15,2,IF(SquadExport!Z42&lt;=20,3,""))),0),"")</f>
        <v/>
      </c>
      <c r="X42" s="37" t="str">
        <f ca="1">IF($A42&gt;"",IF(ISERROR(HLOOKUP(X$1,INDIRECT("Roles!$B$"&amp;MATCH($B42,Roles!$A:$A,0)&amp;":$AF$"&amp;MATCH($B42,Roles!$A:$A,0)),1,FALSE))=FALSE,IF(SquadExport!AA42&lt;10,1,IF(SquadExport!AA42&lt;15,2,IF(SquadExport!AA42&lt;=20,3,""))),0),"")</f>
        <v/>
      </c>
      <c r="Y42" s="37" t="str">
        <f ca="1">IF($A42&gt;"",IF(ISERROR(HLOOKUP(Y$1,INDIRECT("Roles!$B$"&amp;MATCH($B42,Roles!$A:$A,0)&amp;":$AF$"&amp;MATCH($B42,Roles!$A:$A,0)),1,FALSE))=FALSE,IF(SquadExport!AB42&lt;10,1,IF(SquadExport!AB42&lt;15,2,IF(SquadExport!AB42&lt;=20,3,""))),0),"")</f>
        <v/>
      </c>
      <c r="Z42" s="37" t="str">
        <f ca="1">IF($A42&gt;"",IF(ISERROR(HLOOKUP(Z$1,INDIRECT("Roles!$B$"&amp;MATCH($B42,Roles!$A:$A,0)&amp;":$AF$"&amp;MATCH($B42,Roles!$A:$A,0)),1,FALSE))=FALSE,IF(SquadExport!AC42&lt;10,1,IF(SquadExport!AC42&lt;15,2,IF(SquadExport!AC42&lt;=20,3,""))),0),"")</f>
        <v/>
      </c>
      <c r="AA42" s="37" t="str">
        <f ca="1">IF($A42&gt;"",IF(ISERROR(HLOOKUP(AA$1,INDIRECT("Roles!$B$"&amp;MATCH($B42,Roles!$A:$A,0)&amp;":$AF$"&amp;MATCH($B42,Roles!$A:$A,0)),1,FALSE))=FALSE,IF(SquadExport!AD42&lt;10,1,IF(SquadExport!AD42&lt;15,2,IF(SquadExport!AD42&lt;=20,3,""))),0),"")</f>
        <v/>
      </c>
      <c r="AB42" s="37" t="str">
        <f ca="1">IF($A42&gt;"",IF(ISERROR(HLOOKUP(AB$1,INDIRECT("Roles!$B$"&amp;MATCH($B42,Roles!$A:$A,0)&amp;":$AF$"&amp;MATCH($B42,Roles!$A:$A,0)),1,FALSE))=FALSE,IF(SquadExport!AE42&lt;10,1,IF(SquadExport!AE42&lt;15,2,IF(SquadExport!AE42&lt;=20,3,""))),0),"")</f>
        <v/>
      </c>
      <c r="AC42" s="37" t="str">
        <f ca="1">IF($A42&gt;"",IF(ISERROR(HLOOKUP(AC$1,INDIRECT("Roles!$B$"&amp;MATCH($B42,Roles!$A:$A,0)&amp;":$AF$"&amp;MATCH($B42,Roles!$A:$A,0)),1,FALSE))=FALSE,IF(SquadExport!AF42&lt;10,1,IF(SquadExport!AF42&lt;15,2,IF(SquadExport!AF42&lt;=20,3,""))),0),"")</f>
        <v/>
      </c>
      <c r="AD42" s="37" t="str">
        <f ca="1">IF($A42&gt;"",IF(ISERROR(HLOOKUP(AD$1,INDIRECT("Roles!$B$"&amp;MATCH($B42,Roles!$A:$A,0)&amp;":$AF$"&amp;MATCH($B42,Roles!$A:$A,0)),1,FALSE))=FALSE,IF(SquadExport!AG42&lt;10,1,IF(SquadExport!AG42&lt;15,2,IF(SquadExport!AG42&lt;=20,3,""))),0),"")</f>
        <v/>
      </c>
      <c r="AE42" s="37" t="str">
        <f ca="1">IF($A42&gt;"",IF(ISERROR(HLOOKUP(AE$1,INDIRECT("Roles!$B$"&amp;MATCH($B42,Roles!$A:$A,0)&amp;":$AF$"&amp;MATCH($B42,Roles!$A:$A,0)),1,FALSE))=FALSE,IF(SquadExport!AH42&lt;10,1,IF(SquadExport!AH42&lt;15,2,IF(SquadExport!AH42&lt;=20,3,""))),0),"")</f>
        <v/>
      </c>
      <c r="AF42" s="37" t="str">
        <f ca="1">IF($A42&gt;"",IF(ISERROR(HLOOKUP(AF$1,INDIRECT("Roles!$B$"&amp;MATCH($B42,Roles!$A:$A,0)&amp;":$AF$"&amp;MATCH($B42,Roles!$A:$A,0)),1,FALSE))=FALSE,IF(SquadExport!AI42&lt;10,1,IF(SquadExport!AI42&lt;15,2,IF(SquadExport!AI42&lt;=20,3,""))),0),"")</f>
        <v/>
      </c>
      <c r="AG42" s="37" t="str">
        <f ca="1">IF($A42&gt;"",IF(ISERROR(HLOOKUP(AG$1,INDIRECT("Roles!$B$"&amp;MATCH($B42,Roles!$A:$A,0)&amp;":$AF$"&amp;MATCH($B42,Roles!$A:$A,0)),1,FALSE))=FALSE,IF(SquadExport!AJ42&lt;10,1,IF(SquadExport!AJ42&lt;15,2,IF(SquadExport!AJ42&lt;=20,3,""))),0),"")</f>
        <v/>
      </c>
      <c r="AH42" s="37" t="str">
        <f ca="1">IF($A42&gt;"",IF(ISERROR(HLOOKUP(AH$1,INDIRECT("Roles!$B$"&amp;MATCH($B42,Roles!$A:$A,0)&amp;":$AF$"&amp;MATCH($B42,Roles!$A:$A,0)),1,FALSE))=FALSE,IF(SquadExport!AK42&lt;10,1,IF(SquadExport!AK42&lt;15,2,IF(SquadExport!AK42&lt;=20,3,""))),0),"")</f>
        <v/>
      </c>
      <c r="AI42" s="37" t="str">
        <f ca="1">IF($A42&gt;"",IF(ISERROR(HLOOKUP(AI$1,INDIRECT("Roles!$B$"&amp;MATCH($B42,Roles!$A:$A,0)&amp;":$AF$"&amp;MATCH($B42,Roles!$A:$A,0)),1,FALSE))=FALSE,IF(SquadExport!AL42&lt;10,1,IF(SquadExport!AL42&lt;15,2,IF(SquadExport!AL42&lt;=20,3,""))),0),"")</f>
        <v/>
      </c>
      <c r="AJ42" s="37" t="str">
        <f ca="1">IF($A42&gt;"",IF(ISERROR(HLOOKUP(AJ$1,INDIRECT("Roles!$B$"&amp;MATCH($B42,Roles!$A:$A,0)&amp;":$AF$"&amp;MATCH($B42,Roles!$A:$A,0)),1,FALSE))=FALSE,IF(SquadExport!AM42&lt;10,1,IF(SquadExport!AM42&lt;15,2,IF(SquadExport!AM42&lt;=20,3,""))),0),"")</f>
        <v/>
      </c>
      <c r="AK42" s="37" t="str">
        <f ca="1">IF($A42&gt;"",IF(ISERROR(HLOOKUP(AK$1,INDIRECT("Roles!$B$"&amp;MATCH($B42,Roles!$A:$A,0)&amp;":$AF$"&amp;MATCH($B42,Roles!$A:$A,0)),1,FALSE))=FALSE,IF(SquadExport!AN42&lt;10,1,IF(SquadExport!AN42&lt;15,2,IF(SquadExport!AN42&lt;=20,3,""))),0),"")</f>
        <v/>
      </c>
      <c r="AL42" s="37" t="str">
        <f ca="1">IF($A42&gt;"",IF(ISERROR(HLOOKUP(AL$1,INDIRECT("Roles!$B$"&amp;MATCH($B42,Roles!$A:$A,0)&amp;":$AF$"&amp;MATCH($B42,Roles!$A:$A,0)),1,FALSE))=FALSE,IF(SquadExport!AO42&lt;10,1,IF(SquadExport!AO42&lt;15,2,IF(SquadExport!AO42&lt;=20,3,""))),0),"")</f>
        <v/>
      </c>
      <c r="AM42" s="37" t="str">
        <f ca="1">IF($A42&gt;"",IF(ISERROR(HLOOKUP(AM$1,INDIRECT("Roles!$B$"&amp;MATCH($B42,Roles!$A:$A,0)&amp;":$AF$"&amp;MATCH($B42,Roles!$A:$A,0)),1,FALSE))=FALSE,IF(SquadExport!AP42&lt;10,1,IF(SquadExport!AP42&lt;15,2,IF(SquadExport!AP42&lt;=20,3,""))),0),"")</f>
        <v/>
      </c>
      <c r="AN42" s="37" t="str">
        <f ca="1">IF($A42&gt;"",IF(ISERROR(HLOOKUP(AN$1,INDIRECT("Roles!$B$"&amp;MATCH($B42,Roles!$A:$A,0)&amp;":$AF$"&amp;MATCH($B42,Roles!$A:$A,0)),1,FALSE))=FALSE,IF(SquadExport!AQ42&lt;10,1,IF(SquadExport!AQ42&lt;15,2,IF(SquadExport!AQ42&lt;=20,3,""))),0),"")</f>
        <v/>
      </c>
      <c r="AO42" s="37" t="str">
        <f ca="1">IF($A42&gt;"",IF(ISERROR(HLOOKUP(AO$1,INDIRECT("Roles!$B$"&amp;MATCH($B42,Roles!$A:$A,0)&amp;":$AF$"&amp;MATCH($B42,Roles!$A:$A,0)),1,FALSE))=FALSE,IF(SquadExport!AR42&lt;10,1,IF(SquadExport!AR42&lt;15,2,IF(SquadExport!AR42&lt;=20,3,""))),0),"")</f>
        <v/>
      </c>
      <c r="AP42" s="37" t="str">
        <f ca="1">IF($A42&gt;"",IF(ISERROR(HLOOKUP(AP$1,INDIRECT("Roles!$B$"&amp;MATCH($B42,Roles!$A:$A,0)&amp;":$AF$"&amp;MATCH($B42,Roles!$A:$A,0)),1,FALSE))=FALSE,IF(SquadExport!AS42&lt;10,1,IF(SquadExport!AS42&lt;15,2,IF(SquadExport!AS42&lt;=20,3,""))),0),"")</f>
        <v/>
      </c>
      <c r="AQ42" s="37" t="str">
        <f ca="1">IF($A42&gt;"",IF(ISERROR(HLOOKUP(AQ$1,INDIRECT("Roles!$B$"&amp;MATCH($B42,Roles!$A:$A,0)&amp;":$AF$"&amp;MATCH($B42,Roles!$A:$A,0)),1,FALSE))=FALSE,IF(SquadExport!AT42&lt;10,1,IF(SquadExport!AT42&lt;15,2,IF(SquadExport!AT42&lt;=20,3,""))),0),"")</f>
        <v/>
      </c>
      <c r="AR42" s="37" t="str">
        <f ca="1">IF($A42&gt;"",IF(ISERROR(HLOOKUP(AR$1,INDIRECT("Roles!$B$"&amp;MATCH($B42,Roles!$A:$A,0)&amp;":$AF$"&amp;MATCH($B42,Roles!$A:$A,0)),1,FALSE))=FALSE,IF(SquadExport!AU42&lt;10,1,IF(SquadExport!AU42&lt;15,2,IF(SquadExport!AU42&lt;=20,3,""))),0),"")</f>
        <v/>
      </c>
      <c r="AS42" s="37" t="str">
        <f ca="1">IF($A42&gt;"",IF(ISERROR(HLOOKUP(AS$1,INDIRECT("Roles!$B$"&amp;MATCH($B42,Roles!$A:$A,0)&amp;":$AF$"&amp;MATCH($B42,Roles!$A:$A,0)),1,FALSE))=FALSE,IF(SquadExport!AV42&lt;10,1,IF(SquadExport!AV42&lt;15,2,IF(SquadExport!AV42&lt;=20,3,""))),0),"")</f>
        <v/>
      </c>
      <c r="AT42" s="37" t="str">
        <f ca="1">IF($A42&gt;"",IF(ISERROR(HLOOKUP(AT$1,INDIRECT("Roles!$B$"&amp;MATCH($B42,Roles!$A:$A,0)&amp;":$AF$"&amp;MATCH($B42,Roles!$A:$A,0)),1,FALSE))=FALSE,IF(SquadExport!AW42&lt;10,1,IF(SquadExport!AW42&lt;15,2,IF(SquadExport!AW42&lt;=20,3,""))),0),"")</f>
        <v/>
      </c>
      <c r="AU42" s="37" t="str">
        <f ca="1">IF($A42&gt;"",IF(ISERROR(HLOOKUP(AU$1,INDIRECT("Roles!$B$"&amp;MATCH($B42,Roles!$A:$A,0)&amp;":$AF$"&amp;MATCH($B42,Roles!$A:$A,0)),1,FALSE))=FALSE,IF(SquadExport!AX42&lt;10,1,IF(SquadExport!AX42&lt;15,2,IF(SquadExport!AX42&lt;=20,3,""))),0),"")</f>
        <v/>
      </c>
      <c r="AV42" s="37" t="str">
        <f ca="1">IF($A42&gt;"",IF(ISERROR(HLOOKUP(AV$1,INDIRECT("Roles!$B$"&amp;MATCH($B42,Roles!$A:$A,0)&amp;":$AF$"&amp;MATCH($B42,Roles!$A:$A,0)),1,FALSE))=FALSE,IF(SquadExport!AY42&lt;10,1,IF(SquadExport!AY42&lt;15,2,IF(SquadExport!AY42&lt;=20,3,""))),0),"")</f>
        <v/>
      </c>
      <c r="AW42" s="37" t="str">
        <f ca="1">IF($A42&gt;"",IF(ISERROR(HLOOKUP(AW$1,INDIRECT("Roles!$B$"&amp;MATCH($B42,Roles!$A:$A,0)&amp;":$AF$"&amp;MATCH($B42,Roles!$A:$A,0)),1,FALSE))=FALSE,IF(SquadExport!AZ42&lt;10,1,IF(SquadExport!AZ42&lt;15,2,IF(SquadExport!AZ42&lt;=20,3,""))),0),"")</f>
        <v/>
      </c>
      <c r="AX42" s="37" t="str">
        <f ca="1">IF($A42&gt;"",IF(ISERROR(HLOOKUP(AX$1,INDIRECT("Roles!$B$"&amp;MATCH($B42,Roles!$A:$A,0)&amp;":$AF$"&amp;MATCH($B42,Roles!$A:$A,0)),1,FALSE))=FALSE,IF(SquadExport!BA42&lt;10,1,IF(SquadExport!BA42&lt;15,2,IF(SquadExport!BA42&lt;=20,3,""))),0),"")</f>
        <v/>
      </c>
      <c r="AY42" s="30" t="str" cm="1">
        <f t="array" aca="1" ref="AY42:CS42" ca="1">IF($D42:$AX42=1,D$1:AX$1,"")</f>
        <v/>
      </c>
      <c r="AZ42" s="30" t="str">
        <f ca="1"/>
        <v/>
      </c>
      <c r="BA42" s="30" t="str">
        <f ca="1"/>
        <v/>
      </c>
      <c r="BB42" s="30" t="str">
        <f ca="1"/>
        <v/>
      </c>
      <c r="BC42" s="30" t="str">
        <f ca="1"/>
        <v/>
      </c>
      <c r="BD42" s="30" t="str">
        <f ca="1"/>
        <v/>
      </c>
      <c r="BE42" s="30" t="str">
        <f ca="1"/>
        <v/>
      </c>
      <c r="BF42" s="30" t="str">
        <f ca="1"/>
        <v/>
      </c>
      <c r="BG42" s="30" t="str">
        <f ca="1"/>
        <v/>
      </c>
      <c r="BH42" s="30" t="str">
        <f ca="1"/>
        <v/>
      </c>
      <c r="BI42" s="30" t="str">
        <f ca="1"/>
        <v/>
      </c>
      <c r="BJ42" s="30" t="str">
        <f ca="1"/>
        <v/>
      </c>
      <c r="BK42" s="30" t="str">
        <f ca="1"/>
        <v/>
      </c>
      <c r="BL42" s="30" t="str">
        <f ca="1"/>
        <v/>
      </c>
      <c r="BM42" s="30" t="str">
        <f ca="1"/>
        <v/>
      </c>
      <c r="BN42" s="30" t="str">
        <f ca="1"/>
        <v/>
      </c>
      <c r="BO42" s="30" t="str">
        <f ca="1"/>
        <v/>
      </c>
      <c r="BP42" s="30" t="str">
        <f ca="1"/>
        <v/>
      </c>
      <c r="BQ42" s="30" t="str">
        <f ca="1"/>
        <v/>
      </c>
      <c r="BR42" s="30" t="str">
        <f ca="1"/>
        <v/>
      </c>
      <c r="BS42" s="30" t="str">
        <f ca="1"/>
        <v/>
      </c>
      <c r="BT42" s="30" t="str">
        <f ca="1"/>
        <v/>
      </c>
      <c r="BU42" s="30" t="str">
        <f ca="1"/>
        <v/>
      </c>
      <c r="BV42" s="30" t="str">
        <f ca="1"/>
        <v/>
      </c>
      <c r="BW42" s="30" t="str">
        <f ca="1"/>
        <v/>
      </c>
      <c r="BX42" s="30" t="str">
        <f ca="1"/>
        <v/>
      </c>
      <c r="BY42" s="30" t="str">
        <f ca="1"/>
        <v/>
      </c>
      <c r="BZ42" s="30" t="str">
        <f ca="1"/>
        <v/>
      </c>
      <c r="CA42" s="30" t="str">
        <f ca="1"/>
        <v/>
      </c>
      <c r="CB42" s="30" t="str">
        <f ca="1"/>
        <v/>
      </c>
      <c r="CC42" s="30" t="str">
        <f ca="1"/>
        <v/>
      </c>
      <c r="CD42" s="30" t="str">
        <f ca="1"/>
        <v/>
      </c>
      <c r="CE42" s="30" t="str">
        <f ca="1"/>
        <v/>
      </c>
      <c r="CF42" s="30" t="str">
        <f ca="1"/>
        <v/>
      </c>
      <c r="CG42" s="30" t="str">
        <f ca="1"/>
        <v/>
      </c>
      <c r="CH42" s="30" t="str">
        <f ca="1"/>
        <v/>
      </c>
      <c r="CI42" s="30" t="str">
        <f ca="1"/>
        <v/>
      </c>
      <c r="CJ42" s="30" t="str">
        <f ca="1"/>
        <v/>
      </c>
      <c r="CK42" s="30" t="str">
        <f ca="1"/>
        <v/>
      </c>
      <c r="CL42" s="30" t="str">
        <f ca="1"/>
        <v/>
      </c>
      <c r="CM42" s="30" t="str">
        <f ca="1"/>
        <v/>
      </c>
      <c r="CN42" s="30" t="str">
        <f ca="1"/>
        <v/>
      </c>
      <c r="CO42" s="30" t="str">
        <f ca="1"/>
        <v/>
      </c>
      <c r="CP42" s="30" t="str">
        <f ca="1"/>
        <v/>
      </c>
      <c r="CQ42" s="30" t="str">
        <f ca="1"/>
        <v/>
      </c>
      <c r="CR42" s="30" t="str">
        <f ca="1"/>
        <v/>
      </c>
      <c r="CS42" s="30" t="str">
        <f ca="1"/>
        <v/>
      </c>
      <c r="CT42" s="31" cm="1">
        <f t="array" aca="1" ref="CT42" ca="1">SUMPRODUCT(COUNTIF($AY42:$CS42,Training!$C$3:$E$3))</f>
        <v>0</v>
      </c>
      <c r="CU42" s="31" cm="1">
        <f t="array" aca="1" ref="CU42" ca="1">SUMPRODUCT(COUNTIF($AY42:$CS42,Training!$C$4:$E$4))</f>
        <v>0</v>
      </c>
      <c r="CV42" s="31" cm="1">
        <f t="array" aca="1" ref="CV42" ca="1">SUMPRODUCT(COUNTIF($AY42:$CS42,Training!$C$5:$E$5))</f>
        <v>0</v>
      </c>
      <c r="CW42" s="31" cm="1">
        <f t="array" aca="1" ref="CW42" ca="1">SUMPRODUCT(COUNTIF($AY42:$CS42,Training!$C$6:$E$6))</f>
        <v>0</v>
      </c>
      <c r="CX42" s="31" cm="1">
        <f t="array" aca="1" ref="CX42" ca="1">SUMPRODUCT(COUNTIF($AY42:$CS42,Training!$C$7:$E$7))</f>
        <v>0</v>
      </c>
      <c r="CY42" s="31" cm="1">
        <f t="array" aca="1" ref="CY42" ca="1">SUMPRODUCT(COUNTIF($AY42:$CS42,Training!$C$8:$E$8))</f>
        <v>0</v>
      </c>
      <c r="CZ42" s="31" cm="1">
        <f t="array" aca="1" ref="CZ42" ca="1">SUMPRODUCT(COUNTIF($AY42:$CS42,Training!$C$9:$E$9))</f>
        <v>0</v>
      </c>
      <c r="DA42" s="31" cm="1">
        <f t="array" aca="1" ref="DA42" ca="1">SUMPRODUCT(COUNTIF($AY42:$CS42,Training!$C$10:$E$10))</f>
        <v>0</v>
      </c>
      <c r="DB42" s="31" cm="1">
        <f t="array" aca="1" ref="DB42" ca="1">SUMPRODUCT(COUNTIF($AY42:$CS42,Training!$C$11:$E$11))</f>
        <v>0</v>
      </c>
      <c r="DC42" s="31" cm="1">
        <f t="array" aca="1" ref="DC42" ca="1">SUMPRODUCT(COUNTIF($AY42:$CS42,Training!$C$2:$E$2))</f>
        <v>0</v>
      </c>
      <c r="DD42" s="31" cm="1">
        <f t="array" aca="1" ref="DD42" ca="1">SUMPRODUCT(COUNTIF($AY42:$CS42,Training!#REF!))</f>
        <v>0</v>
      </c>
      <c r="DE42" s="31" cm="1">
        <f t="array" aca="1" ref="DE42" ca="1">SUMPRODUCT(COUNTIF($AY42:$CS42,Training!$C$12:$E$12))</f>
        <v>0</v>
      </c>
      <c r="DF42" s="31" cm="1">
        <f t="array" aca="1" ref="DF42" ca="1">SUMPRODUCT(COUNTIF($AY42:$CS42,Training!$C$13:$E$13))</f>
        <v>0</v>
      </c>
      <c r="DG42" s="31" cm="1">
        <f t="array" aca="1" ref="DG42" ca="1">SUMPRODUCT(COUNTIF($AY42:$CS42,Training!$C$14:$E$14))</f>
        <v>0</v>
      </c>
      <c r="DH42" s="31" cm="1">
        <f t="array" aca="1" ref="DH42" ca="1">SUMPRODUCT(COUNTIF($AY42:$CS42,Training!$C$15:$E$15))</f>
        <v>0</v>
      </c>
      <c r="DI42" s="31" cm="1">
        <f t="array" aca="1" ref="DI42" ca="1">SUMPRODUCT(COUNTIF($AY42:$CS42,Training!$C$16:$E$16))</f>
        <v>0</v>
      </c>
      <c r="DJ42" s="30" t="str" cm="1">
        <f t="array" aca="1" ref="DJ42:FD42" ca="1">IF(COUNTIF(D42:AX42,1)=0,IF($D42:$AX42=2,D$1:AX$1,""),"")</f>
        <v/>
      </c>
      <c r="DK42" s="30" t="str">
        <f ca="1"/>
        <v/>
      </c>
      <c r="DL42" s="30" t="str">
        <f ca="1"/>
        <v/>
      </c>
      <c r="DM42" s="30" t="str">
        <f ca="1"/>
        <v/>
      </c>
      <c r="DN42" s="30" t="str">
        <f ca="1"/>
        <v/>
      </c>
      <c r="DO42" s="30" t="str">
        <f ca="1"/>
        <v/>
      </c>
      <c r="DP42" s="30" t="str">
        <f ca="1"/>
        <v/>
      </c>
      <c r="DQ42" s="30" t="str">
        <f ca="1"/>
        <v/>
      </c>
      <c r="DR42" s="30" t="str">
        <f ca="1"/>
        <v/>
      </c>
      <c r="DS42" s="30" t="str">
        <f ca="1"/>
        <v/>
      </c>
      <c r="DT42" s="30" t="str">
        <f ca="1"/>
        <v/>
      </c>
      <c r="DU42" s="30" t="str">
        <f ca="1"/>
        <v/>
      </c>
      <c r="DV42" s="30" t="str">
        <f ca="1"/>
        <v/>
      </c>
      <c r="DW42" s="30" t="str">
        <f ca="1"/>
        <v/>
      </c>
      <c r="DX42" s="30" t="str">
        <f ca="1"/>
        <v/>
      </c>
      <c r="DY42" s="30" t="str">
        <f ca="1"/>
        <v/>
      </c>
      <c r="DZ42" s="30" t="str">
        <f ca="1"/>
        <v/>
      </c>
      <c r="EA42" s="30" t="str">
        <f ca="1"/>
        <v/>
      </c>
      <c r="EB42" s="30" t="str">
        <f ca="1"/>
        <v/>
      </c>
      <c r="EC42" s="30" t="str">
        <f ca="1"/>
        <v/>
      </c>
      <c r="ED42" s="30" t="str">
        <f ca="1"/>
        <v/>
      </c>
      <c r="EE42" s="30" t="str">
        <f ca="1"/>
        <v/>
      </c>
      <c r="EF42" s="30" t="str">
        <f ca="1"/>
        <v/>
      </c>
      <c r="EG42" s="30" t="str">
        <f ca="1"/>
        <v/>
      </c>
      <c r="EH42" s="30" t="str">
        <f ca="1"/>
        <v/>
      </c>
      <c r="EI42" s="30" t="str">
        <f ca="1"/>
        <v/>
      </c>
      <c r="EJ42" s="30" t="str">
        <f ca="1"/>
        <v/>
      </c>
      <c r="EK42" s="30" t="str">
        <f ca="1"/>
        <v/>
      </c>
      <c r="EL42" s="30" t="str">
        <f ca="1"/>
        <v/>
      </c>
      <c r="EM42" s="30" t="str">
        <f ca="1"/>
        <v/>
      </c>
      <c r="EN42" s="30" t="str">
        <f ca="1"/>
        <v/>
      </c>
      <c r="EO42" s="30" t="str">
        <f ca="1"/>
        <v/>
      </c>
      <c r="EP42" s="30" t="str">
        <f ca="1"/>
        <v/>
      </c>
      <c r="EQ42" s="30" t="str">
        <f ca="1"/>
        <v/>
      </c>
      <c r="ER42" s="30" t="str">
        <f ca="1"/>
        <v/>
      </c>
      <c r="ES42" s="30" t="str">
        <f ca="1"/>
        <v/>
      </c>
      <c r="ET42" s="30" t="str">
        <f ca="1"/>
        <v/>
      </c>
      <c r="EU42" s="30" t="str">
        <f ca="1"/>
        <v/>
      </c>
      <c r="EV42" s="30" t="str">
        <f ca="1"/>
        <v/>
      </c>
      <c r="EW42" s="30" t="str">
        <f ca="1"/>
        <v/>
      </c>
      <c r="EX42" s="30" t="str">
        <f ca="1"/>
        <v/>
      </c>
      <c r="EY42" s="30" t="str">
        <f ca="1"/>
        <v/>
      </c>
      <c r="EZ42" s="30" t="str">
        <f ca="1"/>
        <v/>
      </c>
      <c r="FA42" s="30" t="str">
        <f ca="1"/>
        <v/>
      </c>
      <c r="FB42" s="30" t="str">
        <f ca="1"/>
        <v/>
      </c>
      <c r="FC42" s="30" t="str">
        <f ca="1"/>
        <v/>
      </c>
      <c r="FD42" s="30" t="str">
        <f ca="1"/>
        <v/>
      </c>
      <c r="FE42" s="31" cm="1">
        <f t="array" aca="1" ref="FE42" ca="1">SUMPRODUCT(COUNTIF($DJ42:$FD42,Training!$C$3:$E$3))</f>
        <v>0</v>
      </c>
      <c r="FF42" s="31" cm="1">
        <f t="array" aca="1" ref="FF42" ca="1">SUMPRODUCT(COUNTIF($DJ42:$FD42,Training!$C$4:$E$4))</f>
        <v>0</v>
      </c>
      <c r="FG42" s="31" cm="1">
        <f t="array" aca="1" ref="FG42" ca="1">SUMPRODUCT(COUNTIF($DJ42:$FD42,Training!$C$5:$E$5))</f>
        <v>0</v>
      </c>
      <c r="FH42" s="31" cm="1">
        <f t="array" aca="1" ref="FH42" ca="1">SUMPRODUCT(COUNTIF($DJ42:$FD42,Training!$C$6:$E$6))</f>
        <v>0</v>
      </c>
      <c r="FI42" s="31" cm="1">
        <f t="array" aca="1" ref="FI42" ca="1">SUMPRODUCT(COUNTIF($DJ42:$FD42,Training!$C$7:$E$7))</f>
        <v>0</v>
      </c>
      <c r="FJ42" s="31" cm="1">
        <f t="array" aca="1" ref="FJ42" ca="1">SUMPRODUCT(COUNTIF($DJ42:$FD42,Training!$C$8:$E$8))</f>
        <v>0</v>
      </c>
      <c r="FK42" s="31" cm="1">
        <f t="array" aca="1" ref="FK42" ca="1">SUMPRODUCT(COUNTIF($DJ42:$FD42,Training!$C$9:$E$9))</f>
        <v>0</v>
      </c>
      <c r="FL42" s="31" cm="1">
        <f t="array" aca="1" ref="FL42" ca="1">SUMPRODUCT(COUNTIF($DJ42:$FD42,Training!$C$10:$E$10))</f>
        <v>0</v>
      </c>
      <c r="FM42" s="31" cm="1">
        <f t="array" aca="1" ref="FM42" ca="1">SUMPRODUCT(COUNTIF($DJ42:$FD42,Training!$C$11:$E$11))</f>
        <v>0</v>
      </c>
      <c r="FN42" s="31" cm="1">
        <f t="array" aca="1" ref="FN42" ca="1">SUMPRODUCT(COUNTIF($DJ42:$FD42,Training!$C$2:$E$2))</f>
        <v>0</v>
      </c>
      <c r="FO42" s="31" cm="1">
        <f t="array" aca="1" ref="FO42" ca="1">SUMPRODUCT(COUNTIF($DJ42:$FD42,Training!#REF!))</f>
        <v>0</v>
      </c>
      <c r="FP42" s="31" cm="1">
        <f t="array" aca="1" ref="FP42" ca="1">SUMPRODUCT(COUNTIF($DJ42:$FD42,Training!$C$12:$E$12))</f>
        <v>0</v>
      </c>
      <c r="FQ42" s="31" cm="1">
        <f t="array" aca="1" ref="FQ42" ca="1">SUMPRODUCT(COUNTIF($DJ42:$FD42,Training!$C$13:$E$13))</f>
        <v>0</v>
      </c>
      <c r="FR42" s="31" cm="1">
        <f t="array" aca="1" ref="FR42" ca="1">SUMPRODUCT(COUNTIF($DJ42:$FD42,Training!$C$14:$E$14))</f>
        <v>0</v>
      </c>
      <c r="FS42" s="31" cm="1">
        <f t="array" aca="1" ref="FS42" ca="1">SUMPRODUCT(COUNTIF($DJ42:$FD42,Training!$C$15:$E$15))</f>
        <v>0</v>
      </c>
      <c r="FT42" s="31" cm="1">
        <f t="array" aca="1" ref="FT42" ca="1">SUMPRODUCT(COUNTIF($DJ42:$FD42,Training!$C$16:$E$16))</f>
        <v>0</v>
      </c>
    </row>
    <row r="43" spans="1:176" x14ac:dyDescent="0.25">
      <c r="A43" s="32" t="str">
        <f>IF(WeightedParse!A43&gt;"",WeightedParse!A43,"")</f>
        <v/>
      </c>
      <c r="B43" s="49" t="str">
        <f>IF('Weighted Summary'!A43&gt;"",'Weighted Summary'!F43,"")</f>
        <v/>
      </c>
      <c r="C43" s="39" t="str">
        <f t="shared" si="0"/>
        <v/>
      </c>
      <c r="D43" s="37" t="str">
        <f ca="1">IF($A43&gt;"",IF(ISERROR(HLOOKUP(D$1,INDIRECT("Roles!$B$"&amp;MATCH($B43,Roles!$A:$A,0)&amp;":$AF$"&amp;MATCH($B43,Roles!$A:$A,0)),1,FALSE))=FALSE,IF(SquadExport!G43&lt;10,1,IF(SquadExport!G43&lt;15,2,IF(SquadExport!G43&lt;=20,3,""))),0),"")</f>
        <v/>
      </c>
      <c r="E43" s="37" t="str">
        <f ca="1">IF($A43&gt;"",IF(ISERROR(HLOOKUP(E$1,INDIRECT("Roles!$B$"&amp;MATCH($B43,Roles!$A:$A,0)&amp;":$AF$"&amp;MATCH($B43,Roles!$A:$A,0)),1,FALSE))=FALSE,IF(SquadExport!H43&lt;10,1,IF(SquadExport!H43&lt;15,2,IF(SquadExport!H43&lt;=20,3,""))),0),"")</f>
        <v/>
      </c>
      <c r="F43" s="37" t="str">
        <f ca="1">IF($A43&gt;"",IF(ISERROR(HLOOKUP(F$1,INDIRECT("Roles!$B$"&amp;MATCH($B43,Roles!$A:$A,0)&amp;":$AF$"&amp;MATCH($B43,Roles!$A:$A,0)),1,FALSE))=FALSE,IF(SquadExport!I43&lt;10,1,IF(SquadExport!I43&lt;15,2,IF(SquadExport!I43&lt;=20,3,""))),0),"")</f>
        <v/>
      </c>
      <c r="G43" s="37" t="str">
        <f ca="1">IF($A43&gt;"",IF(ISERROR(HLOOKUP(G$1,INDIRECT("Roles!$B$"&amp;MATCH($B43,Roles!$A:$A,0)&amp;":$AF$"&amp;MATCH($B43,Roles!$A:$A,0)),1,FALSE))=FALSE,IF(SquadExport!J43&lt;10,1,IF(SquadExport!J43&lt;15,2,IF(SquadExport!J43&lt;=20,3,""))),0),"")</f>
        <v/>
      </c>
      <c r="H43" s="37" t="str">
        <f ca="1">IF($A43&gt;"",IF(ISERROR(HLOOKUP(H$1,INDIRECT("Roles!$B$"&amp;MATCH($B43,Roles!$A:$A,0)&amp;":$AF$"&amp;MATCH($B43,Roles!$A:$A,0)),1,FALSE))=FALSE,IF(SquadExport!K43&lt;10,1,IF(SquadExport!K43&lt;15,2,IF(SquadExport!K43&lt;=20,3,""))),0),"")</f>
        <v/>
      </c>
      <c r="I43" s="37" t="str">
        <f ca="1">IF($A43&gt;"",IF(ISERROR(HLOOKUP(I$1,INDIRECT("Roles!$B$"&amp;MATCH($B43,Roles!$A:$A,0)&amp;":$AF$"&amp;MATCH($B43,Roles!$A:$A,0)),1,FALSE))=FALSE,IF(SquadExport!L43&lt;10,1,IF(SquadExport!L43&lt;15,2,IF(SquadExport!L43&lt;=20,3,""))),0),"")</f>
        <v/>
      </c>
      <c r="J43" s="37" t="str">
        <f ca="1">IF($A43&gt;"",IF(ISERROR(HLOOKUP(J$1,INDIRECT("Roles!$B$"&amp;MATCH($B43,Roles!$A:$A,0)&amp;":$AF$"&amp;MATCH($B43,Roles!$A:$A,0)),1,FALSE))=FALSE,IF(SquadExport!M43&lt;10,1,IF(SquadExport!M43&lt;15,2,IF(SquadExport!M43&lt;=20,3,""))),0),"")</f>
        <v/>
      </c>
      <c r="K43" s="37" t="str">
        <f ca="1">IF($A43&gt;"",IF(ISERROR(HLOOKUP(K$1,INDIRECT("Roles!$B$"&amp;MATCH($B43,Roles!$A:$A,0)&amp;":$AF$"&amp;MATCH($B43,Roles!$A:$A,0)),1,FALSE))=FALSE,IF(SquadExport!N43&lt;10,1,IF(SquadExport!N43&lt;15,2,IF(SquadExport!N43&lt;=20,3,""))),0),"")</f>
        <v/>
      </c>
      <c r="L43" s="37" t="str">
        <f ca="1">IF($A43&gt;"",IF(ISERROR(HLOOKUP(L$1,INDIRECT("Roles!$B$"&amp;MATCH($B43,Roles!$A:$A,0)&amp;":$AF$"&amp;MATCH($B43,Roles!$A:$A,0)),1,FALSE))=FALSE,IF(SquadExport!O43&lt;10,1,IF(SquadExport!O43&lt;15,2,IF(SquadExport!O43&lt;=20,3,""))),0),"")</f>
        <v/>
      </c>
      <c r="M43" s="37" t="str">
        <f ca="1">IF($A43&gt;"",IF(ISERROR(HLOOKUP(M$1,INDIRECT("Roles!$B$"&amp;MATCH($B43,Roles!$A:$A,0)&amp;":$AF$"&amp;MATCH($B43,Roles!$A:$A,0)),1,FALSE))=FALSE,IF(SquadExport!P43&lt;10,1,IF(SquadExport!P43&lt;15,2,IF(SquadExport!P43&lt;=20,3,""))),0),"")</f>
        <v/>
      </c>
      <c r="N43" s="37" t="str">
        <f ca="1">IF($A43&gt;"",IF(ISERROR(HLOOKUP(N$1,INDIRECT("Roles!$B$"&amp;MATCH($B43,Roles!$A:$A,0)&amp;":$AF$"&amp;MATCH($B43,Roles!$A:$A,0)),1,FALSE))=FALSE,IF(SquadExport!Q43&lt;10,1,IF(SquadExport!Q43&lt;15,2,IF(SquadExport!Q43&lt;=20,3,""))),0),"")</f>
        <v/>
      </c>
      <c r="O43" s="37" t="str">
        <f ca="1">IF($A43&gt;"",IF(ISERROR(HLOOKUP(O$1,INDIRECT("Roles!$B$"&amp;MATCH($B43,Roles!$A:$A,0)&amp;":$AF$"&amp;MATCH($B43,Roles!$A:$A,0)),1,FALSE))=FALSE,IF(SquadExport!R43&lt;10,1,IF(SquadExport!R43&lt;15,2,IF(SquadExport!R43&lt;=20,3,""))),0),"")</f>
        <v/>
      </c>
      <c r="P43" s="37" t="str">
        <f ca="1">IF($A43&gt;"",IF(ISERROR(HLOOKUP(P$1,INDIRECT("Roles!$B$"&amp;MATCH($B43,Roles!$A:$A,0)&amp;":$AF$"&amp;MATCH($B43,Roles!$A:$A,0)),1,FALSE))=FALSE,IF(SquadExport!S43&lt;10,1,IF(SquadExport!S43&lt;15,2,IF(SquadExport!S43&lt;=20,3,""))),0),"")</f>
        <v/>
      </c>
      <c r="Q43" s="37" t="str">
        <f ca="1">IF($A43&gt;"",IF(ISERROR(HLOOKUP(Q$1,INDIRECT("Roles!$B$"&amp;MATCH($B43,Roles!$A:$A,0)&amp;":$AF$"&amp;MATCH($B43,Roles!$A:$A,0)),1,FALSE))=FALSE,IF(SquadExport!T43&lt;10,1,IF(SquadExport!T43&lt;15,2,IF(SquadExport!T43&lt;=20,3,""))),0),"")</f>
        <v/>
      </c>
      <c r="R43" s="37" t="str">
        <f ca="1">IF($A43&gt;"",IF(ISERROR(HLOOKUP(R$1,INDIRECT("Roles!$B$"&amp;MATCH($B43,Roles!$A:$A,0)&amp;":$AF$"&amp;MATCH($B43,Roles!$A:$A,0)),1,FALSE))=FALSE,IF(SquadExport!U43&lt;10,1,IF(SquadExport!U43&lt;15,2,IF(SquadExport!U43&lt;=20,3,""))),0),"")</f>
        <v/>
      </c>
      <c r="S43" s="37" t="str">
        <f ca="1">IF($A43&gt;"",IF(ISERROR(HLOOKUP(S$1,INDIRECT("Roles!$B$"&amp;MATCH($B43,Roles!$A:$A,0)&amp;":$AF$"&amp;MATCH($B43,Roles!$A:$A,0)),1,FALSE))=FALSE,IF(SquadExport!V43&lt;10,1,IF(SquadExport!V43&lt;15,2,IF(SquadExport!V43&lt;=20,3,""))),0),"")</f>
        <v/>
      </c>
      <c r="T43" s="37" t="str">
        <f ca="1">IF($A43&gt;"",IF(ISERROR(HLOOKUP(T$1,INDIRECT("Roles!$B$"&amp;MATCH($B43,Roles!$A:$A,0)&amp;":$AF$"&amp;MATCH($B43,Roles!$A:$A,0)),1,FALSE))=FALSE,IF(SquadExport!W43&lt;10,1,IF(SquadExport!W43&lt;15,2,IF(SquadExport!W43&lt;=20,3,""))),0),"")</f>
        <v/>
      </c>
      <c r="U43" s="37" t="str">
        <f ca="1">IF($A43&gt;"",IF(ISERROR(HLOOKUP(U$1,INDIRECT("Roles!$B$"&amp;MATCH($B43,Roles!$A:$A,0)&amp;":$AF$"&amp;MATCH($B43,Roles!$A:$A,0)),1,FALSE))=FALSE,IF(SquadExport!X43&lt;10,1,IF(SquadExport!X43&lt;15,2,IF(SquadExport!X43&lt;=20,3,""))),0),"")</f>
        <v/>
      </c>
      <c r="V43" s="37" t="str">
        <f ca="1">IF($A43&gt;"",IF(ISERROR(HLOOKUP(V$1,INDIRECT("Roles!$B$"&amp;MATCH($B43,Roles!$A:$A,0)&amp;":$AF$"&amp;MATCH($B43,Roles!$A:$A,0)),1,FALSE))=FALSE,IF(SquadExport!Y43&lt;10,1,IF(SquadExport!Y43&lt;15,2,IF(SquadExport!Y43&lt;=20,3,""))),0),"")</f>
        <v/>
      </c>
      <c r="W43" s="37" t="str">
        <f ca="1">IF($A43&gt;"",IF(ISERROR(HLOOKUP(W$1,INDIRECT("Roles!$B$"&amp;MATCH($B43,Roles!$A:$A,0)&amp;":$AF$"&amp;MATCH($B43,Roles!$A:$A,0)),1,FALSE))=FALSE,IF(SquadExport!Z43&lt;10,1,IF(SquadExport!Z43&lt;15,2,IF(SquadExport!Z43&lt;=20,3,""))),0),"")</f>
        <v/>
      </c>
      <c r="X43" s="37" t="str">
        <f ca="1">IF($A43&gt;"",IF(ISERROR(HLOOKUP(X$1,INDIRECT("Roles!$B$"&amp;MATCH($B43,Roles!$A:$A,0)&amp;":$AF$"&amp;MATCH($B43,Roles!$A:$A,0)),1,FALSE))=FALSE,IF(SquadExport!AA43&lt;10,1,IF(SquadExport!AA43&lt;15,2,IF(SquadExport!AA43&lt;=20,3,""))),0),"")</f>
        <v/>
      </c>
      <c r="Y43" s="37" t="str">
        <f ca="1">IF($A43&gt;"",IF(ISERROR(HLOOKUP(Y$1,INDIRECT("Roles!$B$"&amp;MATCH($B43,Roles!$A:$A,0)&amp;":$AF$"&amp;MATCH($B43,Roles!$A:$A,0)),1,FALSE))=FALSE,IF(SquadExport!AB43&lt;10,1,IF(SquadExport!AB43&lt;15,2,IF(SquadExport!AB43&lt;=20,3,""))),0),"")</f>
        <v/>
      </c>
      <c r="Z43" s="37" t="str">
        <f ca="1">IF($A43&gt;"",IF(ISERROR(HLOOKUP(Z$1,INDIRECT("Roles!$B$"&amp;MATCH($B43,Roles!$A:$A,0)&amp;":$AF$"&amp;MATCH($B43,Roles!$A:$A,0)),1,FALSE))=FALSE,IF(SquadExport!AC43&lt;10,1,IF(SquadExport!AC43&lt;15,2,IF(SquadExport!AC43&lt;=20,3,""))),0),"")</f>
        <v/>
      </c>
      <c r="AA43" s="37" t="str">
        <f ca="1">IF($A43&gt;"",IF(ISERROR(HLOOKUP(AA$1,INDIRECT("Roles!$B$"&amp;MATCH($B43,Roles!$A:$A,0)&amp;":$AF$"&amp;MATCH($B43,Roles!$A:$A,0)),1,FALSE))=FALSE,IF(SquadExport!AD43&lt;10,1,IF(SquadExport!AD43&lt;15,2,IF(SquadExport!AD43&lt;=20,3,""))),0),"")</f>
        <v/>
      </c>
      <c r="AB43" s="37" t="str">
        <f ca="1">IF($A43&gt;"",IF(ISERROR(HLOOKUP(AB$1,INDIRECT("Roles!$B$"&amp;MATCH($B43,Roles!$A:$A,0)&amp;":$AF$"&amp;MATCH($B43,Roles!$A:$A,0)),1,FALSE))=FALSE,IF(SquadExport!AE43&lt;10,1,IF(SquadExport!AE43&lt;15,2,IF(SquadExport!AE43&lt;=20,3,""))),0),"")</f>
        <v/>
      </c>
      <c r="AC43" s="37" t="str">
        <f ca="1">IF($A43&gt;"",IF(ISERROR(HLOOKUP(AC$1,INDIRECT("Roles!$B$"&amp;MATCH($B43,Roles!$A:$A,0)&amp;":$AF$"&amp;MATCH($B43,Roles!$A:$A,0)),1,FALSE))=FALSE,IF(SquadExport!AF43&lt;10,1,IF(SquadExport!AF43&lt;15,2,IF(SquadExport!AF43&lt;=20,3,""))),0),"")</f>
        <v/>
      </c>
      <c r="AD43" s="37" t="str">
        <f ca="1">IF($A43&gt;"",IF(ISERROR(HLOOKUP(AD$1,INDIRECT("Roles!$B$"&amp;MATCH($B43,Roles!$A:$A,0)&amp;":$AF$"&amp;MATCH($B43,Roles!$A:$A,0)),1,FALSE))=FALSE,IF(SquadExport!AG43&lt;10,1,IF(SquadExport!AG43&lt;15,2,IF(SquadExport!AG43&lt;=20,3,""))),0),"")</f>
        <v/>
      </c>
      <c r="AE43" s="37" t="str">
        <f ca="1">IF($A43&gt;"",IF(ISERROR(HLOOKUP(AE$1,INDIRECT("Roles!$B$"&amp;MATCH($B43,Roles!$A:$A,0)&amp;":$AF$"&amp;MATCH($B43,Roles!$A:$A,0)),1,FALSE))=FALSE,IF(SquadExport!AH43&lt;10,1,IF(SquadExport!AH43&lt;15,2,IF(SquadExport!AH43&lt;=20,3,""))),0),"")</f>
        <v/>
      </c>
      <c r="AF43" s="37" t="str">
        <f ca="1">IF($A43&gt;"",IF(ISERROR(HLOOKUP(AF$1,INDIRECT("Roles!$B$"&amp;MATCH($B43,Roles!$A:$A,0)&amp;":$AF$"&amp;MATCH($B43,Roles!$A:$A,0)),1,FALSE))=FALSE,IF(SquadExport!AI43&lt;10,1,IF(SquadExport!AI43&lt;15,2,IF(SquadExport!AI43&lt;=20,3,""))),0),"")</f>
        <v/>
      </c>
      <c r="AG43" s="37" t="str">
        <f ca="1">IF($A43&gt;"",IF(ISERROR(HLOOKUP(AG$1,INDIRECT("Roles!$B$"&amp;MATCH($B43,Roles!$A:$A,0)&amp;":$AF$"&amp;MATCH($B43,Roles!$A:$A,0)),1,FALSE))=FALSE,IF(SquadExport!AJ43&lt;10,1,IF(SquadExport!AJ43&lt;15,2,IF(SquadExport!AJ43&lt;=20,3,""))),0),"")</f>
        <v/>
      </c>
      <c r="AH43" s="37" t="str">
        <f ca="1">IF($A43&gt;"",IF(ISERROR(HLOOKUP(AH$1,INDIRECT("Roles!$B$"&amp;MATCH($B43,Roles!$A:$A,0)&amp;":$AF$"&amp;MATCH($B43,Roles!$A:$A,0)),1,FALSE))=FALSE,IF(SquadExport!AK43&lt;10,1,IF(SquadExport!AK43&lt;15,2,IF(SquadExport!AK43&lt;=20,3,""))),0),"")</f>
        <v/>
      </c>
      <c r="AI43" s="37" t="str">
        <f ca="1">IF($A43&gt;"",IF(ISERROR(HLOOKUP(AI$1,INDIRECT("Roles!$B$"&amp;MATCH($B43,Roles!$A:$A,0)&amp;":$AF$"&amp;MATCH($B43,Roles!$A:$A,0)),1,FALSE))=FALSE,IF(SquadExport!AL43&lt;10,1,IF(SquadExport!AL43&lt;15,2,IF(SquadExport!AL43&lt;=20,3,""))),0),"")</f>
        <v/>
      </c>
      <c r="AJ43" s="37" t="str">
        <f ca="1">IF($A43&gt;"",IF(ISERROR(HLOOKUP(AJ$1,INDIRECT("Roles!$B$"&amp;MATCH($B43,Roles!$A:$A,0)&amp;":$AF$"&amp;MATCH($B43,Roles!$A:$A,0)),1,FALSE))=FALSE,IF(SquadExport!AM43&lt;10,1,IF(SquadExport!AM43&lt;15,2,IF(SquadExport!AM43&lt;=20,3,""))),0),"")</f>
        <v/>
      </c>
      <c r="AK43" s="37" t="str">
        <f ca="1">IF($A43&gt;"",IF(ISERROR(HLOOKUP(AK$1,INDIRECT("Roles!$B$"&amp;MATCH($B43,Roles!$A:$A,0)&amp;":$AF$"&amp;MATCH($B43,Roles!$A:$A,0)),1,FALSE))=FALSE,IF(SquadExport!AN43&lt;10,1,IF(SquadExport!AN43&lt;15,2,IF(SquadExport!AN43&lt;=20,3,""))),0),"")</f>
        <v/>
      </c>
      <c r="AL43" s="37" t="str">
        <f ca="1">IF($A43&gt;"",IF(ISERROR(HLOOKUP(AL$1,INDIRECT("Roles!$B$"&amp;MATCH($B43,Roles!$A:$A,0)&amp;":$AF$"&amp;MATCH($B43,Roles!$A:$A,0)),1,FALSE))=FALSE,IF(SquadExport!AO43&lt;10,1,IF(SquadExport!AO43&lt;15,2,IF(SquadExport!AO43&lt;=20,3,""))),0),"")</f>
        <v/>
      </c>
      <c r="AM43" s="37" t="str">
        <f ca="1">IF($A43&gt;"",IF(ISERROR(HLOOKUP(AM$1,INDIRECT("Roles!$B$"&amp;MATCH($B43,Roles!$A:$A,0)&amp;":$AF$"&amp;MATCH($B43,Roles!$A:$A,0)),1,FALSE))=FALSE,IF(SquadExport!AP43&lt;10,1,IF(SquadExport!AP43&lt;15,2,IF(SquadExport!AP43&lt;=20,3,""))),0),"")</f>
        <v/>
      </c>
      <c r="AN43" s="37" t="str">
        <f ca="1">IF($A43&gt;"",IF(ISERROR(HLOOKUP(AN$1,INDIRECT("Roles!$B$"&amp;MATCH($B43,Roles!$A:$A,0)&amp;":$AF$"&amp;MATCH($B43,Roles!$A:$A,0)),1,FALSE))=FALSE,IF(SquadExport!AQ43&lt;10,1,IF(SquadExport!AQ43&lt;15,2,IF(SquadExport!AQ43&lt;=20,3,""))),0),"")</f>
        <v/>
      </c>
      <c r="AO43" s="37" t="str">
        <f ca="1">IF($A43&gt;"",IF(ISERROR(HLOOKUP(AO$1,INDIRECT("Roles!$B$"&amp;MATCH($B43,Roles!$A:$A,0)&amp;":$AF$"&amp;MATCH($B43,Roles!$A:$A,0)),1,FALSE))=FALSE,IF(SquadExport!AR43&lt;10,1,IF(SquadExport!AR43&lt;15,2,IF(SquadExport!AR43&lt;=20,3,""))),0),"")</f>
        <v/>
      </c>
      <c r="AP43" s="37" t="str">
        <f ca="1">IF($A43&gt;"",IF(ISERROR(HLOOKUP(AP$1,INDIRECT("Roles!$B$"&amp;MATCH($B43,Roles!$A:$A,0)&amp;":$AF$"&amp;MATCH($B43,Roles!$A:$A,0)),1,FALSE))=FALSE,IF(SquadExport!AS43&lt;10,1,IF(SquadExport!AS43&lt;15,2,IF(SquadExport!AS43&lt;=20,3,""))),0),"")</f>
        <v/>
      </c>
      <c r="AQ43" s="37" t="str">
        <f ca="1">IF($A43&gt;"",IF(ISERROR(HLOOKUP(AQ$1,INDIRECT("Roles!$B$"&amp;MATCH($B43,Roles!$A:$A,0)&amp;":$AF$"&amp;MATCH($B43,Roles!$A:$A,0)),1,FALSE))=FALSE,IF(SquadExport!AT43&lt;10,1,IF(SquadExport!AT43&lt;15,2,IF(SquadExport!AT43&lt;=20,3,""))),0),"")</f>
        <v/>
      </c>
      <c r="AR43" s="37" t="str">
        <f ca="1">IF($A43&gt;"",IF(ISERROR(HLOOKUP(AR$1,INDIRECT("Roles!$B$"&amp;MATCH($B43,Roles!$A:$A,0)&amp;":$AF$"&amp;MATCH($B43,Roles!$A:$A,0)),1,FALSE))=FALSE,IF(SquadExport!AU43&lt;10,1,IF(SquadExport!AU43&lt;15,2,IF(SquadExport!AU43&lt;=20,3,""))),0),"")</f>
        <v/>
      </c>
      <c r="AS43" s="37" t="str">
        <f ca="1">IF($A43&gt;"",IF(ISERROR(HLOOKUP(AS$1,INDIRECT("Roles!$B$"&amp;MATCH($B43,Roles!$A:$A,0)&amp;":$AF$"&amp;MATCH($B43,Roles!$A:$A,0)),1,FALSE))=FALSE,IF(SquadExport!AV43&lt;10,1,IF(SquadExport!AV43&lt;15,2,IF(SquadExport!AV43&lt;=20,3,""))),0),"")</f>
        <v/>
      </c>
      <c r="AT43" s="37" t="str">
        <f ca="1">IF($A43&gt;"",IF(ISERROR(HLOOKUP(AT$1,INDIRECT("Roles!$B$"&amp;MATCH($B43,Roles!$A:$A,0)&amp;":$AF$"&amp;MATCH($B43,Roles!$A:$A,0)),1,FALSE))=FALSE,IF(SquadExport!AW43&lt;10,1,IF(SquadExport!AW43&lt;15,2,IF(SquadExport!AW43&lt;=20,3,""))),0),"")</f>
        <v/>
      </c>
      <c r="AU43" s="37" t="str">
        <f ca="1">IF($A43&gt;"",IF(ISERROR(HLOOKUP(AU$1,INDIRECT("Roles!$B$"&amp;MATCH($B43,Roles!$A:$A,0)&amp;":$AF$"&amp;MATCH($B43,Roles!$A:$A,0)),1,FALSE))=FALSE,IF(SquadExport!AX43&lt;10,1,IF(SquadExport!AX43&lt;15,2,IF(SquadExport!AX43&lt;=20,3,""))),0),"")</f>
        <v/>
      </c>
      <c r="AV43" s="37" t="str">
        <f ca="1">IF($A43&gt;"",IF(ISERROR(HLOOKUP(AV$1,INDIRECT("Roles!$B$"&amp;MATCH($B43,Roles!$A:$A,0)&amp;":$AF$"&amp;MATCH($B43,Roles!$A:$A,0)),1,FALSE))=FALSE,IF(SquadExport!AY43&lt;10,1,IF(SquadExport!AY43&lt;15,2,IF(SquadExport!AY43&lt;=20,3,""))),0),"")</f>
        <v/>
      </c>
      <c r="AW43" s="37" t="str">
        <f ca="1">IF($A43&gt;"",IF(ISERROR(HLOOKUP(AW$1,INDIRECT("Roles!$B$"&amp;MATCH($B43,Roles!$A:$A,0)&amp;":$AF$"&amp;MATCH($B43,Roles!$A:$A,0)),1,FALSE))=FALSE,IF(SquadExport!AZ43&lt;10,1,IF(SquadExport!AZ43&lt;15,2,IF(SquadExport!AZ43&lt;=20,3,""))),0),"")</f>
        <v/>
      </c>
      <c r="AX43" s="37" t="str">
        <f ca="1">IF($A43&gt;"",IF(ISERROR(HLOOKUP(AX$1,INDIRECT("Roles!$B$"&amp;MATCH($B43,Roles!$A:$A,0)&amp;":$AF$"&amp;MATCH($B43,Roles!$A:$A,0)),1,FALSE))=FALSE,IF(SquadExport!BA43&lt;10,1,IF(SquadExport!BA43&lt;15,2,IF(SquadExport!BA43&lt;=20,3,""))),0),"")</f>
        <v/>
      </c>
      <c r="AY43" s="30" t="str" cm="1">
        <f t="array" aca="1" ref="AY43:CS43" ca="1">IF($D43:$AX43=1,D$1:AX$1,"")</f>
        <v/>
      </c>
      <c r="AZ43" s="30" t="str">
        <f ca="1"/>
        <v/>
      </c>
      <c r="BA43" s="30" t="str">
        <f ca="1"/>
        <v/>
      </c>
      <c r="BB43" s="30" t="str">
        <f ca="1"/>
        <v/>
      </c>
      <c r="BC43" s="30" t="str">
        <f ca="1"/>
        <v/>
      </c>
      <c r="BD43" s="30" t="str">
        <f ca="1"/>
        <v/>
      </c>
      <c r="BE43" s="30" t="str">
        <f ca="1"/>
        <v/>
      </c>
      <c r="BF43" s="30" t="str">
        <f ca="1"/>
        <v/>
      </c>
      <c r="BG43" s="30" t="str">
        <f ca="1"/>
        <v/>
      </c>
      <c r="BH43" s="30" t="str">
        <f ca="1"/>
        <v/>
      </c>
      <c r="BI43" s="30" t="str">
        <f ca="1"/>
        <v/>
      </c>
      <c r="BJ43" s="30" t="str">
        <f ca="1"/>
        <v/>
      </c>
      <c r="BK43" s="30" t="str">
        <f ca="1"/>
        <v/>
      </c>
      <c r="BL43" s="30" t="str">
        <f ca="1"/>
        <v/>
      </c>
      <c r="BM43" s="30" t="str">
        <f ca="1"/>
        <v/>
      </c>
      <c r="BN43" s="30" t="str">
        <f ca="1"/>
        <v/>
      </c>
      <c r="BO43" s="30" t="str">
        <f ca="1"/>
        <v/>
      </c>
      <c r="BP43" s="30" t="str">
        <f ca="1"/>
        <v/>
      </c>
      <c r="BQ43" s="30" t="str">
        <f ca="1"/>
        <v/>
      </c>
      <c r="BR43" s="30" t="str">
        <f ca="1"/>
        <v/>
      </c>
      <c r="BS43" s="30" t="str">
        <f ca="1"/>
        <v/>
      </c>
      <c r="BT43" s="30" t="str">
        <f ca="1"/>
        <v/>
      </c>
      <c r="BU43" s="30" t="str">
        <f ca="1"/>
        <v/>
      </c>
      <c r="BV43" s="30" t="str">
        <f ca="1"/>
        <v/>
      </c>
      <c r="BW43" s="30" t="str">
        <f ca="1"/>
        <v/>
      </c>
      <c r="BX43" s="30" t="str">
        <f ca="1"/>
        <v/>
      </c>
      <c r="BY43" s="30" t="str">
        <f ca="1"/>
        <v/>
      </c>
      <c r="BZ43" s="30" t="str">
        <f ca="1"/>
        <v/>
      </c>
      <c r="CA43" s="30" t="str">
        <f ca="1"/>
        <v/>
      </c>
      <c r="CB43" s="30" t="str">
        <f ca="1"/>
        <v/>
      </c>
      <c r="CC43" s="30" t="str">
        <f ca="1"/>
        <v/>
      </c>
      <c r="CD43" s="30" t="str">
        <f ca="1"/>
        <v/>
      </c>
      <c r="CE43" s="30" t="str">
        <f ca="1"/>
        <v/>
      </c>
      <c r="CF43" s="30" t="str">
        <f ca="1"/>
        <v/>
      </c>
      <c r="CG43" s="30" t="str">
        <f ca="1"/>
        <v/>
      </c>
      <c r="CH43" s="30" t="str">
        <f ca="1"/>
        <v/>
      </c>
      <c r="CI43" s="30" t="str">
        <f ca="1"/>
        <v/>
      </c>
      <c r="CJ43" s="30" t="str">
        <f ca="1"/>
        <v/>
      </c>
      <c r="CK43" s="30" t="str">
        <f ca="1"/>
        <v/>
      </c>
      <c r="CL43" s="30" t="str">
        <f ca="1"/>
        <v/>
      </c>
      <c r="CM43" s="30" t="str">
        <f ca="1"/>
        <v/>
      </c>
      <c r="CN43" s="30" t="str">
        <f ca="1"/>
        <v/>
      </c>
      <c r="CO43" s="30" t="str">
        <f ca="1"/>
        <v/>
      </c>
      <c r="CP43" s="30" t="str">
        <f ca="1"/>
        <v/>
      </c>
      <c r="CQ43" s="30" t="str">
        <f ca="1"/>
        <v/>
      </c>
      <c r="CR43" s="30" t="str">
        <f ca="1"/>
        <v/>
      </c>
      <c r="CS43" s="30" t="str">
        <f ca="1"/>
        <v/>
      </c>
      <c r="CT43" s="31" cm="1">
        <f t="array" aca="1" ref="CT43" ca="1">SUMPRODUCT(COUNTIF($AY43:$CS43,Training!$C$3:$E$3))</f>
        <v>0</v>
      </c>
      <c r="CU43" s="31" cm="1">
        <f t="array" aca="1" ref="CU43" ca="1">SUMPRODUCT(COUNTIF($AY43:$CS43,Training!$C$4:$E$4))</f>
        <v>0</v>
      </c>
      <c r="CV43" s="31" cm="1">
        <f t="array" aca="1" ref="CV43" ca="1">SUMPRODUCT(COUNTIF($AY43:$CS43,Training!$C$5:$E$5))</f>
        <v>0</v>
      </c>
      <c r="CW43" s="31" cm="1">
        <f t="array" aca="1" ref="CW43" ca="1">SUMPRODUCT(COUNTIF($AY43:$CS43,Training!$C$6:$E$6))</f>
        <v>0</v>
      </c>
      <c r="CX43" s="31" cm="1">
        <f t="array" aca="1" ref="CX43" ca="1">SUMPRODUCT(COUNTIF($AY43:$CS43,Training!$C$7:$E$7))</f>
        <v>0</v>
      </c>
      <c r="CY43" s="31" cm="1">
        <f t="array" aca="1" ref="CY43" ca="1">SUMPRODUCT(COUNTIF($AY43:$CS43,Training!$C$8:$E$8))</f>
        <v>0</v>
      </c>
      <c r="CZ43" s="31" cm="1">
        <f t="array" aca="1" ref="CZ43" ca="1">SUMPRODUCT(COUNTIF($AY43:$CS43,Training!$C$9:$E$9))</f>
        <v>0</v>
      </c>
      <c r="DA43" s="31" cm="1">
        <f t="array" aca="1" ref="DA43" ca="1">SUMPRODUCT(COUNTIF($AY43:$CS43,Training!$C$10:$E$10))</f>
        <v>0</v>
      </c>
      <c r="DB43" s="31" cm="1">
        <f t="array" aca="1" ref="DB43" ca="1">SUMPRODUCT(COUNTIF($AY43:$CS43,Training!$C$11:$E$11))</f>
        <v>0</v>
      </c>
      <c r="DC43" s="31" cm="1">
        <f t="array" aca="1" ref="DC43" ca="1">SUMPRODUCT(COUNTIF($AY43:$CS43,Training!$C$2:$E$2))</f>
        <v>0</v>
      </c>
      <c r="DD43" s="31" cm="1">
        <f t="array" aca="1" ref="DD43" ca="1">SUMPRODUCT(COUNTIF($AY43:$CS43,Training!#REF!))</f>
        <v>0</v>
      </c>
      <c r="DE43" s="31" cm="1">
        <f t="array" aca="1" ref="DE43" ca="1">SUMPRODUCT(COUNTIF($AY43:$CS43,Training!$C$12:$E$12))</f>
        <v>0</v>
      </c>
      <c r="DF43" s="31" cm="1">
        <f t="array" aca="1" ref="DF43" ca="1">SUMPRODUCT(COUNTIF($AY43:$CS43,Training!$C$13:$E$13))</f>
        <v>0</v>
      </c>
      <c r="DG43" s="31" cm="1">
        <f t="array" aca="1" ref="DG43" ca="1">SUMPRODUCT(COUNTIF($AY43:$CS43,Training!$C$14:$E$14))</f>
        <v>0</v>
      </c>
      <c r="DH43" s="31" cm="1">
        <f t="array" aca="1" ref="DH43" ca="1">SUMPRODUCT(COUNTIF($AY43:$CS43,Training!$C$15:$E$15))</f>
        <v>0</v>
      </c>
      <c r="DI43" s="31" cm="1">
        <f t="array" aca="1" ref="DI43" ca="1">SUMPRODUCT(COUNTIF($AY43:$CS43,Training!$C$16:$E$16))</f>
        <v>0</v>
      </c>
      <c r="DJ43" s="30" t="str" cm="1">
        <f t="array" aca="1" ref="DJ43:FD43" ca="1">IF(COUNTIF(D43:AX43,1)=0,IF($D43:$AX43=2,D$1:AX$1,""),"")</f>
        <v/>
      </c>
      <c r="DK43" s="30" t="str">
        <f ca="1"/>
        <v/>
      </c>
      <c r="DL43" s="30" t="str">
        <f ca="1"/>
        <v/>
      </c>
      <c r="DM43" s="30" t="str">
        <f ca="1"/>
        <v/>
      </c>
      <c r="DN43" s="30" t="str">
        <f ca="1"/>
        <v/>
      </c>
      <c r="DO43" s="30" t="str">
        <f ca="1"/>
        <v/>
      </c>
      <c r="DP43" s="30" t="str">
        <f ca="1"/>
        <v/>
      </c>
      <c r="DQ43" s="30" t="str">
        <f ca="1"/>
        <v/>
      </c>
      <c r="DR43" s="30" t="str">
        <f ca="1"/>
        <v/>
      </c>
      <c r="DS43" s="30" t="str">
        <f ca="1"/>
        <v/>
      </c>
      <c r="DT43" s="30" t="str">
        <f ca="1"/>
        <v/>
      </c>
      <c r="DU43" s="30" t="str">
        <f ca="1"/>
        <v/>
      </c>
      <c r="DV43" s="30" t="str">
        <f ca="1"/>
        <v/>
      </c>
      <c r="DW43" s="30" t="str">
        <f ca="1"/>
        <v/>
      </c>
      <c r="DX43" s="30" t="str">
        <f ca="1"/>
        <v/>
      </c>
      <c r="DY43" s="30" t="str">
        <f ca="1"/>
        <v/>
      </c>
      <c r="DZ43" s="30" t="str">
        <f ca="1"/>
        <v/>
      </c>
      <c r="EA43" s="30" t="str">
        <f ca="1"/>
        <v/>
      </c>
      <c r="EB43" s="30" t="str">
        <f ca="1"/>
        <v/>
      </c>
      <c r="EC43" s="30" t="str">
        <f ca="1"/>
        <v/>
      </c>
      <c r="ED43" s="30" t="str">
        <f ca="1"/>
        <v/>
      </c>
      <c r="EE43" s="30" t="str">
        <f ca="1"/>
        <v/>
      </c>
      <c r="EF43" s="30" t="str">
        <f ca="1"/>
        <v/>
      </c>
      <c r="EG43" s="30" t="str">
        <f ca="1"/>
        <v/>
      </c>
      <c r="EH43" s="30" t="str">
        <f ca="1"/>
        <v/>
      </c>
      <c r="EI43" s="30" t="str">
        <f ca="1"/>
        <v/>
      </c>
      <c r="EJ43" s="30" t="str">
        <f ca="1"/>
        <v/>
      </c>
      <c r="EK43" s="30" t="str">
        <f ca="1"/>
        <v/>
      </c>
      <c r="EL43" s="30" t="str">
        <f ca="1"/>
        <v/>
      </c>
      <c r="EM43" s="30" t="str">
        <f ca="1"/>
        <v/>
      </c>
      <c r="EN43" s="30" t="str">
        <f ca="1"/>
        <v/>
      </c>
      <c r="EO43" s="30" t="str">
        <f ca="1"/>
        <v/>
      </c>
      <c r="EP43" s="30" t="str">
        <f ca="1"/>
        <v/>
      </c>
      <c r="EQ43" s="30" t="str">
        <f ca="1"/>
        <v/>
      </c>
      <c r="ER43" s="30" t="str">
        <f ca="1"/>
        <v/>
      </c>
      <c r="ES43" s="30" t="str">
        <f ca="1"/>
        <v/>
      </c>
      <c r="ET43" s="30" t="str">
        <f ca="1"/>
        <v/>
      </c>
      <c r="EU43" s="30" t="str">
        <f ca="1"/>
        <v/>
      </c>
      <c r="EV43" s="30" t="str">
        <f ca="1"/>
        <v/>
      </c>
      <c r="EW43" s="30" t="str">
        <f ca="1"/>
        <v/>
      </c>
      <c r="EX43" s="30" t="str">
        <f ca="1"/>
        <v/>
      </c>
      <c r="EY43" s="30" t="str">
        <f ca="1"/>
        <v/>
      </c>
      <c r="EZ43" s="30" t="str">
        <f ca="1"/>
        <v/>
      </c>
      <c r="FA43" s="30" t="str">
        <f ca="1"/>
        <v/>
      </c>
      <c r="FB43" s="30" t="str">
        <f ca="1"/>
        <v/>
      </c>
      <c r="FC43" s="30" t="str">
        <f ca="1"/>
        <v/>
      </c>
      <c r="FD43" s="30" t="str">
        <f ca="1"/>
        <v/>
      </c>
      <c r="FE43" s="31" cm="1">
        <f t="array" aca="1" ref="FE43" ca="1">SUMPRODUCT(COUNTIF($DJ43:$FD43,Training!$C$3:$E$3))</f>
        <v>0</v>
      </c>
      <c r="FF43" s="31" cm="1">
        <f t="array" aca="1" ref="FF43" ca="1">SUMPRODUCT(COUNTIF($DJ43:$FD43,Training!$C$4:$E$4))</f>
        <v>0</v>
      </c>
      <c r="FG43" s="31" cm="1">
        <f t="array" aca="1" ref="FG43" ca="1">SUMPRODUCT(COUNTIF($DJ43:$FD43,Training!$C$5:$E$5))</f>
        <v>0</v>
      </c>
      <c r="FH43" s="31" cm="1">
        <f t="array" aca="1" ref="FH43" ca="1">SUMPRODUCT(COUNTIF($DJ43:$FD43,Training!$C$6:$E$6))</f>
        <v>0</v>
      </c>
      <c r="FI43" s="31" cm="1">
        <f t="array" aca="1" ref="FI43" ca="1">SUMPRODUCT(COUNTIF($DJ43:$FD43,Training!$C$7:$E$7))</f>
        <v>0</v>
      </c>
      <c r="FJ43" s="31" cm="1">
        <f t="array" aca="1" ref="FJ43" ca="1">SUMPRODUCT(COUNTIF($DJ43:$FD43,Training!$C$8:$E$8))</f>
        <v>0</v>
      </c>
      <c r="FK43" s="31" cm="1">
        <f t="array" aca="1" ref="FK43" ca="1">SUMPRODUCT(COUNTIF($DJ43:$FD43,Training!$C$9:$E$9))</f>
        <v>0</v>
      </c>
      <c r="FL43" s="31" cm="1">
        <f t="array" aca="1" ref="FL43" ca="1">SUMPRODUCT(COUNTIF($DJ43:$FD43,Training!$C$10:$E$10))</f>
        <v>0</v>
      </c>
      <c r="FM43" s="31" cm="1">
        <f t="array" aca="1" ref="FM43" ca="1">SUMPRODUCT(COUNTIF($DJ43:$FD43,Training!$C$11:$E$11))</f>
        <v>0</v>
      </c>
      <c r="FN43" s="31" cm="1">
        <f t="array" aca="1" ref="FN43" ca="1">SUMPRODUCT(COUNTIF($DJ43:$FD43,Training!$C$2:$E$2))</f>
        <v>0</v>
      </c>
      <c r="FO43" s="31" cm="1">
        <f t="array" aca="1" ref="FO43" ca="1">SUMPRODUCT(COUNTIF($DJ43:$FD43,Training!#REF!))</f>
        <v>0</v>
      </c>
      <c r="FP43" s="31" cm="1">
        <f t="array" aca="1" ref="FP43" ca="1">SUMPRODUCT(COUNTIF($DJ43:$FD43,Training!$C$12:$E$12))</f>
        <v>0</v>
      </c>
      <c r="FQ43" s="31" cm="1">
        <f t="array" aca="1" ref="FQ43" ca="1">SUMPRODUCT(COUNTIF($DJ43:$FD43,Training!$C$13:$E$13))</f>
        <v>0</v>
      </c>
      <c r="FR43" s="31" cm="1">
        <f t="array" aca="1" ref="FR43" ca="1">SUMPRODUCT(COUNTIF($DJ43:$FD43,Training!$C$14:$E$14))</f>
        <v>0</v>
      </c>
      <c r="FS43" s="31" cm="1">
        <f t="array" aca="1" ref="FS43" ca="1">SUMPRODUCT(COUNTIF($DJ43:$FD43,Training!$C$15:$E$15))</f>
        <v>0</v>
      </c>
      <c r="FT43" s="31" cm="1">
        <f t="array" aca="1" ref="FT43" ca="1">SUMPRODUCT(COUNTIF($DJ43:$FD43,Training!$C$16:$E$16))</f>
        <v>0</v>
      </c>
    </row>
    <row r="44" spans="1:176" x14ac:dyDescent="0.25">
      <c r="A44" s="32" t="str">
        <f>IF(WeightedParse!A44&gt;"",WeightedParse!A44,"")</f>
        <v/>
      </c>
      <c r="B44" s="49" t="str">
        <f>IF('Weighted Summary'!A44&gt;"",'Weighted Summary'!F44,"")</f>
        <v/>
      </c>
      <c r="C44" s="39" t="str">
        <f t="shared" si="0"/>
        <v/>
      </c>
      <c r="D44" s="37" t="str">
        <f ca="1">IF($A44&gt;"",IF(ISERROR(HLOOKUP(D$1,INDIRECT("Roles!$B$"&amp;MATCH($B44,Roles!$A:$A,0)&amp;":$AF$"&amp;MATCH($B44,Roles!$A:$A,0)),1,FALSE))=FALSE,IF(SquadExport!G44&lt;10,1,IF(SquadExport!G44&lt;15,2,IF(SquadExport!G44&lt;=20,3,""))),0),"")</f>
        <v/>
      </c>
      <c r="E44" s="37" t="str">
        <f ca="1">IF($A44&gt;"",IF(ISERROR(HLOOKUP(E$1,INDIRECT("Roles!$B$"&amp;MATCH($B44,Roles!$A:$A,0)&amp;":$AF$"&amp;MATCH($B44,Roles!$A:$A,0)),1,FALSE))=FALSE,IF(SquadExport!H44&lt;10,1,IF(SquadExport!H44&lt;15,2,IF(SquadExport!H44&lt;=20,3,""))),0),"")</f>
        <v/>
      </c>
      <c r="F44" s="37" t="str">
        <f ca="1">IF($A44&gt;"",IF(ISERROR(HLOOKUP(F$1,INDIRECT("Roles!$B$"&amp;MATCH($B44,Roles!$A:$A,0)&amp;":$AF$"&amp;MATCH($B44,Roles!$A:$A,0)),1,FALSE))=FALSE,IF(SquadExport!I44&lt;10,1,IF(SquadExport!I44&lt;15,2,IF(SquadExport!I44&lt;=20,3,""))),0),"")</f>
        <v/>
      </c>
      <c r="G44" s="37" t="str">
        <f ca="1">IF($A44&gt;"",IF(ISERROR(HLOOKUP(G$1,INDIRECT("Roles!$B$"&amp;MATCH($B44,Roles!$A:$A,0)&amp;":$AF$"&amp;MATCH($B44,Roles!$A:$A,0)),1,FALSE))=FALSE,IF(SquadExport!J44&lt;10,1,IF(SquadExport!J44&lt;15,2,IF(SquadExport!J44&lt;=20,3,""))),0),"")</f>
        <v/>
      </c>
      <c r="H44" s="37" t="str">
        <f ca="1">IF($A44&gt;"",IF(ISERROR(HLOOKUP(H$1,INDIRECT("Roles!$B$"&amp;MATCH($B44,Roles!$A:$A,0)&amp;":$AF$"&amp;MATCH($B44,Roles!$A:$A,0)),1,FALSE))=FALSE,IF(SquadExport!K44&lt;10,1,IF(SquadExport!K44&lt;15,2,IF(SquadExport!K44&lt;=20,3,""))),0),"")</f>
        <v/>
      </c>
      <c r="I44" s="37" t="str">
        <f ca="1">IF($A44&gt;"",IF(ISERROR(HLOOKUP(I$1,INDIRECT("Roles!$B$"&amp;MATCH($B44,Roles!$A:$A,0)&amp;":$AF$"&amp;MATCH($B44,Roles!$A:$A,0)),1,FALSE))=FALSE,IF(SquadExport!L44&lt;10,1,IF(SquadExport!L44&lt;15,2,IF(SquadExport!L44&lt;=20,3,""))),0),"")</f>
        <v/>
      </c>
      <c r="J44" s="37" t="str">
        <f ca="1">IF($A44&gt;"",IF(ISERROR(HLOOKUP(J$1,INDIRECT("Roles!$B$"&amp;MATCH($B44,Roles!$A:$A,0)&amp;":$AF$"&amp;MATCH($B44,Roles!$A:$A,0)),1,FALSE))=FALSE,IF(SquadExport!M44&lt;10,1,IF(SquadExport!M44&lt;15,2,IF(SquadExport!M44&lt;=20,3,""))),0),"")</f>
        <v/>
      </c>
      <c r="K44" s="37" t="str">
        <f ca="1">IF($A44&gt;"",IF(ISERROR(HLOOKUP(K$1,INDIRECT("Roles!$B$"&amp;MATCH($B44,Roles!$A:$A,0)&amp;":$AF$"&amp;MATCH($B44,Roles!$A:$A,0)),1,FALSE))=FALSE,IF(SquadExport!N44&lt;10,1,IF(SquadExport!N44&lt;15,2,IF(SquadExport!N44&lt;=20,3,""))),0),"")</f>
        <v/>
      </c>
      <c r="L44" s="37" t="str">
        <f ca="1">IF($A44&gt;"",IF(ISERROR(HLOOKUP(L$1,INDIRECT("Roles!$B$"&amp;MATCH($B44,Roles!$A:$A,0)&amp;":$AF$"&amp;MATCH($B44,Roles!$A:$A,0)),1,FALSE))=FALSE,IF(SquadExport!O44&lt;10,1,IF(SquadExport!O44&lt;15,2,IF(SquadExport!O44&lt;=20,3,""))),0),"")</f>
        <v/>
      </c>
      <c r="M44" s="37" t="str">
        <f ca="1">IF($A44&gt;"",IF(ISERROR(HLOOKUP(M$1,INDIRECT("Roles!$B$"&amp;MATCH($B44,Roles!$A:$A,0)&amp;":$AF$"&amp;MATCH($B44,Roles!$A:$A,0)),1,FALSE))=FALSE,IF(SquadExport!P44&lt;10,1,IF(SquadExport!P44&lt;15,2,IF(SquadExport!P44&lt;=20,3,""))),0),"")</f>
        <v/>
      </c>
      <c r="N44" s="37" t="str">
        <f ca="1">IF($A44&gt;"",IF(ISERROR(HLOOKUP(N$1,INDIRECT("Roles!$B$"&amp;MATCH($B44,Roles!$A:$A,0)&amp;":$AF$"&amp;MATCH($B44,Roles!$A:$A,0)),1,FALSE))=FALSE,IF(SquadExport!Q44&lt;10,1,IF(SquadExport!Q44&lt;15,2,IF(SquadExport!Q44&lt;=20,3,""))),0),"")</f>
        <v/>
      </c>
      <c r="O44" s="37" t="str">
        <f ca="1">IF($A44&gt;"",IF(ISERROR(HLOOKUP(O$1,INDIRECT("Roles!$B$"&amp;MATCH($B44,Roles!$A:$A,0)&amp;":$AF$"&amp;MATCH($B44,Roles!$A:$A,0)),1,FALSE))=FALSE,IF(SquadExport!R44&lt;10,1,IF(SquadExport!R44&lt;15,2,IF(SquadExport!R44&lt;=20,3,""))),0),"")</f>
        <v/>
      </c>
      <c r="P44" s="37" t="str">
        <f ca="1">IF($A44&gt;"",IF(ISERROR(HLOOKUP(P$1,INDIRECT("Roles!$B$"&amp;MATCH($B44,Roles!$A:$A,0)&amp;":$AF$"&amp;MATCH($B44,Roles!$A:$A,0)),1,FALSE))=FALSE,IF(SquadExport!S44&lt;10,1,IF(SquadExport!S44&lt;15,2,IF(SquadExport!S44&lt;=20,3,""))),0),"")</f>
        <v/>
      </c>
      <c r="Q44" s="37" t="str">
        <f ca="1">IF($A44&gt;"",IF(ISERROR(HLOOKUP(Q$1,INDIRECT("Roles!$B$"&amp;MATCH($B44,Roles!$A:$A,0)&amp;":$AF$"&amp;MATCH($B44,Roles!$A:$A,0)),1,FALSE))=FALSE,IF(SquadExport!T44&lt;10,1,IF(SquadExport!T44&lt;15,2,IF(SquadExport!T44&lt;=20,3,""))),0),"")</f>
        <v/>
      </c>
      <c r="R44" s="37" t="str">
        <f ca="1">IF($A44&gt;"",IF(ISERROR(HLOOKUP(R$1,INDIRECT("Roles!$B$"&amp;MATCH($B44,Roles!$A:$A,0)&amp;":$AF$"&amp;MATCH($B44,Roles!$A:$A,0)),1,FALSE))=FALSE,IF(SquadExport!U44&lt;10,1,IF(SquadExport!U44&lt;15,2,IF(SquadExport!U44&lt;=20,3,""))),0),"")</f>
        <v/>
      </c>
      <c r="S44" s="37" t="str">
        <f ca="1">IF($A44&gt;"",IF(ISERROR(HLOOKUP(S$1,INDIRECT("Roles!$B$"&amp;MATCH($B44,Roles!$A:$A,0)&amp;":$AF$"&amp;MATCH($B44,Roles!$A:$A,0)),1,FALSE))=FALSE,IF(SquadExport!V44&lt;10,1,IF(SquadExport!V44&lt;15,2,IF(SquadExport!V44&lt;=20,3,""))),0),"")</f>
        <v/>
      </c>
      <c r="T44" s="37" t="str">
        <f ca="1">IF($A44&gt;"",IF(ISERROR(HLOOKUP(T$1,INDIRECT("Roles!$B$"&amp;MATCH($B44,Roles!$A:$A,0)&amp;":$AF$"&amp;MATCH($B44,Roles!$A:$A,0)),1,FALSE))=FALSE,IF(SquadExport!W44&lt;10,1,IF(SquadExport!W44&lt;15,2,IF(SquadExport!W44&lt;=20,3,""))),0),"")</f>
        <v/>
      </c>
      <c r="U44" s="37" t="str">
        <f ca="1">IF($A44&gt;"",IF(ISERROR(HLOOKUP(U$1,INDIRECT("Roles!$B$"&amp;MATCH($B44,Roles!$A:$A,0)&amp;":$AF$"&amp;MATCH($B44,Roles!$A:$A,0)),1,FALSE))=FALSE,IF(SquadExport!X44&lt;10,1,IF(SquadExport!X44&lt;15,2,IF(SquadExport!X44&lt;=20,3,""))),0),"")</f>
        <v/>
      </c>
      <c r="V44" s="37" t="str">
        <f ca="1">IF($A44&gt;"",IF(ISERROR(HLOOKUP(V$1,INDIRECT("Roles!$B$"&amp;MATCH($B44,Roles!$A:$A,0)&amp;":$AF$"&amp;MATCH($B44,Roles!$A:$A,0)),1,FALSE))=FALSE,IF(SquadExport!Y44&lt;10,1,IF(SquadExport!Y44&lt;15,2,IF(SquadExport!Y44&lt;=20,3,""))),0),"")</f>
        <v/>
      </c>
      <c r="W44" s="37" t="str">
        <f ca="1">IF($A44&gt;"",IF(ISERROR(HLOOKUP(W$1,INDIRECT("Roles!$B$"&amp;MATCH($B44,Roles!$A:$A,0)&amp;":$AF$"&amp;MATCH($B44,Roles!$A:$A,0)),1,FALSE))=FALSE,IF(SquadExport!Z44&lt;10,1,IF(SquadExport!Z44&lt;15,2,IF(SquadExport!Z44&lt;=20,3,""))),0),"")</f>
        <v/>
      </c>
      <c r="X44" s="37" t="str">
        <f ca="1">IF($A44&gt;"",IF(ISERROR(HLOOKUP(X$1,INDIRECT("Roles!$B$"&amp;MATCH($B44,Roles!$A:$A,0)&amp;":$AF$"&amp;MATCH($B44,Roles!$A:$A,0)),1,FALSE))=FALSE,IF(SquadExport!AA44&lt;10,1,IF(SquadExport!AA44&lt;15,2,IF(SquadExport!AA44&lt;=20,3,""))),0),"")</f>
        <v/>
      </c>
      <c r="Y44" s="37" t="str">
        <f ca="1">IF($A44&gt;"",IF(ISERROR(HLOOKUP(Y$1,INDIRECT("Roles!$B$"&amp;MATCH($B44,Roles!$A:$A,0)&amp;":$AF$"&amp;MATCH($B44,Roles!$A:$A,0)),1,FALSE))=FALSE,IF(SquadExport!AB44&lt;10,1,IF(SquadExport!AB44&lt;15,2,IF(SquadExport!AB44&lt;=20,3,""))),0),"")</f>
        <v/>
      </c>
      <c r="Z44" s="37" t="str">
        <f ca="1">IF($A44&gt;"",IF(ISERROR(HLOOKUP(Z$1,INDIRECT("Roles!$B$"&amp;MATCH($B44,Roles!$A:$A,0)&amp;":$AF$"&amp;MATCH($B44,Roles!$A:$A,0)),1,FALSE))=FALSE,IF(SquadExport!AC44&lt;10,1,IF(SquadExport!AC44&lt;15,2,IF(SquadExport!AC44&lt;=20,3,""))),0),"")</f>
        <v/>
      </c>
      <c r="AA44" s="37" t="str">
        <f ca="1">IF($A44&gt;"",IF(ISERROR(HLOOKUP(AA$1,INDIRECT("Roles!$B$"&amp;MATCH($B44,Roles!$A:$A,0)&amp;":$AF$"&amp;MATCH($B44,Roles!$A:$A,0)),1,FALSE))=FALSE,IF(SquadExport!AD44&lt;10,1,IF(SquadExport!AD44&lt;15,2,IF(SquadExport!AD44&lt;=20,3,""))),0),"")</f>
        <v/>
      </c>
      <c r="AB44" s="37" t="str">
        <f ca="1">IF($A44&gt;"",IF(ISERROR(HLOOKUP(AB$1,INDIRECT("Roles!$B$"&amp;MATCH($B44,Roles!$A:$A,0)&amp;":$AF$"&amp;MATCH($B44,Roles!$A:$A,0)),1,FALSE))=FALSE,IF(SquadExport!AE44&lt;10,1,IF(SquadExport!AE44&lt;15,2,IF(SquadExport!AE44&lt;=20,3,""))),0),"")</f>
        <v/>
      </c>
      <c r="AC44" s="37" t="str">
        <f ca="1">IF($A44&gt;"",IF(ISERROR(HLOOKUP(AC$1,INDIRECT("Roles!$B$"&amp;MATCH($B44,Roles!$A:$A,0)&amp;":$AF$"&amp;MATCH($B44,Roles!$A:$A,0)),1,FALSE))=FALSE,IF(SquadExport!AF44&lt;10,1,IF(SquadExport!AF44&lt;15,2,IF(SquadExport!AF44&lt;=20,3,""))),0),"")</f>
        <v/>
      </c>
      <c r="AD44" s="37" t="str">
        <f ca="1">IF($A44&gt;"",IF(ISERROR(HLOOKUP(AD$1,INDIRECT("Roles!$B$"&amp;MATCH($B44,Roles!$A:$A,0)&amp;":$AF$"&amp;MATCH($B44,Roles!$A:$A,0)),1,FALSE))=FALSE,IF(SquadExport!AG44&lt;10,1,IF(SquadExport!AG44&lt;15,2,IF(SquadExport!AG44&lt;=20,3,""))),0),"")</f>
        <v/>
      </c>
      <c r="AE44" s="37" t="str">
        <f ca="1">IF($A44&gt;"",IF(ISERROR(HLOOKUP(AE$1,INDIRECT("Roles!$B$"&amp;MATCH($B44,Roles!$A:$A,0)&amp;":$AF$"&amp;MATCH($B44,Roles!$A:$A,0)),1,FALSE))=FALSE,IF(SquadExport!AH44&lt;10,1,IF(SquadExport!AH44&lt;15,2,IF(SquadExport!AH44&lt;=20,3,""))),0),"")</f>
        <v/>
      </c>
      <c r="AF44" s="37" t="str">
        <f ca="1">IF($A44&gt;"",IF(ISERROR(HLOOKUP(AF$1,INDIRECT("Roles!$B$"&amp;MATCH($B44,Roles!$A:$A,0)&amp;":$AF$"&amp;MATCH($B44,Roles!$A:$A,0)),1,FALSE))=FALSE,IF(SquadExport!AI44&lt;10,1,IF(SquadExport!AI44&lt;15,2,IF(SquadExport!AI44&lt;=20,3,""))),0),"")</f>
        <v/>
      </c>
      <c r="AG44" s="37" t="str">
        <f ca="1">IF($A44&gt;"",IF(ISERROR(HLOOKUP(AG$1,INDIRECT("Roles!$B$"&amp;MATCH($B44,Roles!$A:$A,0)&amp;":$AF$"&amp;MATCH($B44,Roles!$A:$A,0)),1,FALSE))=FALSE,IF(SquadExport!AJ44&lt;10,1,IF(SquadExport!AJ44&lt;15,2,IF(SquadExport!AJ44&lt;=20,3,""))),0),"")</f>
        <v/>
      </c>
      <c r="AH44" s="37" t="str">
        <f ca="1">IF($A44&gt;"",IF(ISERROR(HLOOKUP(AH$1,INDIRECT("Roles!$B$"&amp;MATCH($B44,Roles!$A:$A,0)&amp;":$AF$"&amp;MATCH($B44,Roles!$A:$A,0)),1,FALSE))=FALSE,IF(SquadExport!AK44&lt;10,1,IF(SquadExport!AK44&lt;15,2,IF(SquadExport!AK44&lt;=20,3,""))),0),"")</f>
        <v/>
      </c>
      <c r="AI44" s="37" t="str">
        <f ca="1">IF($A44&gt;"",IF(ISERROR(HLOOKUP(AI$1,INDIRECT("Roles!$B$"&amp;MATCH($B44,Roles!$A:$A,0)&amp;":$AF$"&amp;MATCH($B44,Roles!$A:$A,0)),1,FALSE))=FALSE,IF(SquadExport!AL44&lt;10,1,IF(SquadExport!AL44&lt;15,2,IF(SquadExport!AL44&lt;=20,3,""))),0),"")</f>
        <v/>
      </c>
      <c r="AJ44" s="37" t="str">
        <f ca="1">IF($A44&gt;"",IF(ISERROR(HLOOKUP(AJ$1,INDIRECT("Roles!$B$"&amp;MATCH($B44,Roles!$A:$A,0)&amp;":$AF$"&amp;MATCH($B44,Roles!$A:$A,0)),1,FALSE))=FALSE,IF(SquadExport!AM44&lt;10,1,IF(SquadExport!AM44&lt;15,2,IF(SquadExport!AM44&lt;=20,3,""))),0),"")</f>
        <v/>
      </c>
      <c r="AK44" s="37" t="str">
        <f ca="1">IF($A44&gt;"",IF(ISERROR(HLOOKUP(AK$1,INDIRECT("Roles!$B$"&amp;MATCH($B44,Roles!$A:$A,0)&amp;":$AF$"&amp;MATCH($B44,Roles!$A:$A,0)),1,FALSE))=FALSE,IF(SquadExport!AN44&lt;10,1,IF(SquadExport!AN44&lt;15,2,IF(SquadExport!AN44&lt;=20,3,""))),0),"")</f>
        <v/>
      </c>
      <c r="AL44" s="37" t="str">
        <f ca="1">IF($A44&gt;"",IF(ISERROR(HLOOKUP(AL$1,INDIRECT("Roles!$B$"&amp;MATCH($B44,Roles!$A:$A,0)&amp;":$AF$"&amp;MATCH($B44,Roles!$A:$A,0)),1,FALSE))=FALSE,IF(SquadExport!AO44&lt;10,1,IF(SquadExport!AO44&lt;15,2,IF(SquadExport!AO44&lt;=20,3,""))),0),"")</f>
        <v/>
      </c>
      <c r="AM44" s="37" t="str">
        <f ca="1">IF($A44&gt;"",IF(ISERROR(HLOOKUP(AM$1,INDIRECT("Roles!$B$"&amp;MATCH($B44,Roles!$A:$A,0)&amp;":$AF$"&amp;MATCH($B44,Roles!$A:$A,0)),1,FALSE))=FALSE,IF(SquadExport!AP44&lt;10,1,IF(SquadExport!AP44&lt;15,2,IF(SquadExport!AP44&lt;=20,3,""))),0),"")</f>
        <v/>
      </c>
      <c r="AN44" s="37" t="str">
        <f ca="1">IF($A44&gt;"",IF(ISERROR(HLOOKUP(AN$1,INDIRECT("Roles!$B$"&amp;MATCH($B44,Roles!$A:$A,0)&amp;":$AF$"&amp;MATCH($B44,Roles!$A:$A,0)),1,FALSE))=FALSE,IF(SquadExport!AQ44&lt;10,1,IF(SquadExport!AQ44&lt;15,2,IF(SquadExport!AQ44&lt;=20,3,""))),0),"")</f>
        <v/>
      </c>
      <c r="AO44" s="37" t="str">
        <f ca="1">IF($A44&gt;"",IF(ISERROR(HLOOKUP(AO$1,INDIRECT("Roles!$B$"&amp;MATCH($B44,Roles!$A:$A,0)&amp;":$AF$"&amp;MATCH($B44,Roles!$A:$A,0)),1,FALSE))=FALSE,IF(SquadExport!AR44&lt;10,1,IF(SquadExport!AR44&lt;15,2,IF(SquadExport!AR44&lt;=20,3,""))),0),"")</f>
        <v/>
      </c>
      <c r="AP44" s="37" t="str">
        <f ca="1">IF($A44&gt;"",IF(ISERROR(HLOOKUP(AP$1,INDIRECT("Roles!$B$"&amp;MATCH($B44,Roles!$A:$A,0)&amp;":$AF$"&amp;MATCH($B44,Roles!$A:$A,0)),1,FALSE))=FALSE,IF(SquadExport!AS44&lt;10,1,IF(SquadExport!AS44&lt;15,2,IF(SquadExport!AS44&lt;=20,3,""))),0),"")</f>
        <v/>
      </c>
      <c r="AQ44" s="37" t="str">
        <f ca="1">IF($A44&gt;"",IF(ISERROR(HLOOKUP(AQ$1,INDIRECT("Roles!$B$"&amp;MATCH($B44,Roles!$A:$A,0)&amp;":$AF$"&amp;MATCH($B44,Roles!$A:$A,0)),1,FALSE))=FALSE,IF(SquadExport!AT44&lt;10,1,IF(SquadExport!AT44&lt;15,2,IF(SquadExport!AT44&lt;=20,3,""))),0),"")</f>
        <v/>
      </c>
      <c r="AR44" s="37" t="str">
        <f ca="1">IF($A44&gt;"",IF(ISERROR(HLOOKUP(AR$1,INDIRECT("Roles!$B$"&amp;MATCH($B44,Roles!$A:$A,0)&amp;":$AF$"&amp;MATCH($B44,Roles!$A:$A,0)),1,FALSE))=FALSE,IF(SquadExport!AU44&lt;10,1,IF(SquadExport!AU44&lt;15,2,IF(SquadExport!AU44&lt;=20,3,""))),0),"")</f>
        <v/>
      </c>
      <c r="AS44" s="37" t="str">
        <f ca="1">IF($A44&gt;"",IF(ISERROR(HLOOKUP(AS$1,INDIRECT("Roles!$B$"&amp;MATCH($B44,Roles!$A:$A,0)&amp;":$AF$"&amp;MATCH($B44,Roles!$A:$A,0)),1,FALSE))=FALSE,IF(SquadExport!AV44&lt;10,1,IF(SquadExport!AV44&lt;15,2,IF(SquadExport!AV44&lt;=20,3,""))),0),"")</f>
        <v/>
      </c>
      <c r="AT44" s="37" t="str">
        <f ca="1">IF($A44&gt;"",IF(ISERROR(HLOOKUP(AT$1,INDIRECT("Roles!$B$"&amp;MATCH($B44,Roles!$A:$A,0)&amp;":$AF$"&amp;MATCH($B44,Roles!$A:$A,0)),1,FALSE))=FALSE,IF(SquadExport!AW44&lt;10,1,IF(SquadExport!AW44&lt;15,2,IF(SquadExport!AW44&lt;=20,3,""))),0),"")</f>
        <v/>
      </c>
      <c r="AU44" s="37" t="str">
        <f ca="1">IF($A44&gt;"",IF(ISERROR(HLOOKUP(AU$1,INDIRECT("Roles!$B$"&amp;MATCH($B44,Roles!$A:$A,0)&amp;":$AF$"&amp;MATCH($B44,Roles!$A:$A,0)),1,FALSE))=FALSE,IF(SquadExport!AX44&lt;10,1,IF(SquadExport!AX44&lt;15,2,IF(SquadExport!AX44&lt;=20,3,""))),0),"")</f>
        <v/>
      </c>
      <c r="AV44" s="37" t="str">
        <f ca="1">IF($A44&gt;"",IF(ISERROR(HLOOKUP(AV$1,INDIRECT("Roles!$B$"&amp;MATCH($B44,Roles!$A:$A,0)&amp;":$AF$"&amp;MATCH($B44,Roles!$A:$A,0)),1,FALSE))=FALSE,IF(SquadExport!AY44&lt;10,1,IF(SquadExport!AY44&lt;15,2,IF(SquadExport!AY44&lt;=20,3,""))),0),"")</f>
        <v/>
      </c>
      <c r="AW44" s="37" t="str">
        <f ca="1">IF($A44&gt;"",IF(ISERROR(HLOOKUP(AW$1,INDIRECT("Roles!$B$"&amp;MATCH($B44,Roles!$A:$A,0)&amp;":$AF$"&amp;MATCH($B44,Roles!$A:$A,0)),1,FALSE))=FALSE,IF(SquadExport!AZ44&lt;10,1,IF(SquadExport!AZ44&lt;15,2,IF(SquadExport!AZ44&lt;=20,3,""))),0),"")</f>
        <v/>
      </c>
      <c r="AX44" s="37" t="str">
        <f ca="1">IF($A44&gt;"",IF(ISERROR(HLOOKUP(AX$1,INDIRECT("Roles!$B$"&amp;MATCH($B44,Roles!$A:$A,0)&amp;":$AF$"&amp;MATCH($B44,Roles!$A:$A,0)),1,FALSE))=FALSE,IF(SquadExport!BA44&lt;10,1,IF(SquadExport!BA44&lt;15,2,IF(SquadExport!BA44&lt;=20,3,""))),0),"")</f>
        <v/>
      </c>
      <c r="AY44" s="30" t="str" cm="1">
        <f t="array" aca="1" ref="AY44:CS44" ca="1">IF($D44:$AX44=1,D$1:AX$1,"")</f>
        <v/>
      </c>
      <c r="AZ44" s="30" t="str">
        <f ca="1"/>
        <v/>
      </c>
      <c r="BA44" s="30" t="str">
        <f ca="1"/>
        <v/>
      </c>
      <c r="BB44" s="30" t="str">
        <f ca="1"/>
        <v/>
      </c>
      <c r="BC44" s="30" t="str">
        <f ca="1"/>
        <v/>
      </c>
      <c r="BD44" s="30" t="str">
        <f ca="1"/>
        <v/>
      </c>
      <c r="BE44" s="30" t="str">
        <f ca="1"/>
        <v/>
      </c>
      <c r="BF44" s="30" t="str">
        <f ca="1"/>
        <v/>
      </c>
      <c r="BG44" s="30" t="str">
        <f ca="1"/>
        <v/>
      </c>
      <c r="BH44" s="30" t="str">
        <f ca="1"/>
        <v/>
      </c>
      <c r="BI44" s="30" t="str">
        <f ca="1"/>
        <v/>
      </c>
      <c r="BJ44" s="30" t="str">
        <f ca="1"/>
        <v/>
      </c>
      <c r="BK44" s="30" t="str">
        <f ca="1"/>
        <v/>
      </c>
      <c r="BL44" s="30" t="str">
        <f ca="1"/>
        <v/>
      </c>
      <c r="BM44" s="30" t="str">
        <f ca="1"/>
        <v/>
      </c>
      <c r="BN44" s="30" t="str">
        <f ca="1"/>
        <v/>
      </c>
      <c r="BO44" s="30" t="str">
        <f ca="1"/>
        <v/>
      </c>
      <c r="BP44" s="30" t="str">
        <f ca="1"/>
        <v/>
      </c>
      <c r="BQ44" s="30" t="str">
        <f ca="1"/>
        <v/>
      </c>
      <c r="BR44" s="30" t="str">
        <f ca="1"/>
        <v/>
      </c>
      <c r="BS44" s="30" t="str">
        <f ca="1"/>
        <v/>
      </c>
      <c r="BT44" s="30" t="str">
        <f ca="1"/>
        <v/>
      </c>
      <c r="BU44" s="30" t="str">
        <f ca="1"/>
        <v/>
      </c>
      <c r="BV44" s="30" t="str">
        <f ca="1"/>
        <v/>
      </c>
      <c r="BW44" s="30" t="str">
        <f ca="1"/>
        <v/>
      </c>
      <c r="BX44" s="30" t="str">
        <f ca="1"/>
        <v/>
      </c>
      <c r="BY44" s="30" t="str">
        <f ca="1"/>
        <v/>
      </c>
      <c r="BZ44" s="30" t="str">
        <f ca="1"/>
        <v/>
      </c>
      <c r="CA44" s="30" t="str">
        <f ca="1"/>
        <v/>
      </c>
      <c r="CB44" s="30" t="str">
        <f ca="1"/>
        <v/>
      </c>
      <c r="CC44" s="30" t="str">
        <f ca="1"/>
        <v/>
      </c>
      <c r="CD44" s="30" t="str">
        <f ca="1"/>
        <v/>
      </c>
      <c r="CE44" s="30" t="str">
        <f ca="1"/>
        <v/>
      </c>
      <c r="CF44" s="30" t="str">
        <f ca="1"/>
        <v/>
      </c>
      <c r="CG44" s="30" t="str">
        <f ca="1"/>
        <v/>
      </c>
      <c r="CH44" s="30" t="str">
        <f ca="1"/>
        <v/>
      </c>
      <c r="CI44" s="30" t="str">
        <f ca="1"/>
        <v/>
      </c>
      <c r="CJ44" s="30" t="str">
        <f ca="1"/>
        <v/>
      </c>
      <c r="CK44" s="30" t="str">
        <f ca="1"/>
        <v/>
      </c>
      <c r="CL44" s="30" t="str">
        <f ca="1"/>
        <v/>
      </c>
      <c r="CM44" s="30" t="str">
        <f ca="1"/>
        <v/>
      </c>
      <c r="CN44" s="30" t="str">
        <f ca="1"/>
        <v/>
      </c>
      <c r="CO44" s="30" t="str">
        <f ca="1"/>
        <v/>
      </c>
      <c r="CP44" s="30" t="str">
        <f ca="1"/>
        <v/>
      </c>
      <c r="CQ44" s="30" t="str">
        <f ca="1"/>
        <v/>
      </c>
      <c r="CR44" s="30" t="str">
        <f ca="1"/>
        <v/>
      </c>
      <c r="CS44" s="30" t="str">
        <f ca="1"/>
        <v/>
      </c>
      <c r="CT44" s="31" cm="1">
        <f t="array" aca="1" ref="CT44" ca="1">SUMPRODUCT(COUNTIF($AY44:$CS44,Training!$C$3:$E$3))</f>
        <v>0</v>
      </c>
      <c r="CU44" s="31" cm="1">
        <f t="array" aca="1" ref="CU44" ca="1">SUMPRODUCT(COUNTIF($AY44:$CS44,Training!$C$4:$E$4))</f>
        <v>0</v>
      </c>
      <c r="CV44" s="31" cm="1">
        <f t="array" aca="1" ref="CV44" ca="1">SUMPRODUCT(COUNTIF($AY44:$CS44,Training!$C$5:$E$5))</f>
        <v>0</v>
      </c>
      <c r="CW44" s="31" cm="1">
        <f t="array" aca="1" ref="CW44" ca="1">SUMPRODUCT(COUNTIF($AY44:$CS44,Training!$C$6:$E$6))</f>
        <v>0</v>
      </c>
      <c r="CX44" s="31" cm="1">
        <f t="array" aca="1" ref="CX44" ca="1">SUMPRODUCT(COUNTIF($AY44:$CS44,Training!$C$7:$E$7))</f>
        <v>0</v>
      </c>
      <c r="CY44" s="31" cm="1">
        <f t="array" aca="1" ref="CY44" ca="1">SUMPRODUCT(COUNTIF($AY44:$CS44,Training!$C$8:$E$8))</f>
        <v>0</v>
      </c>
      <c r="CZ44" s="31" cm="1">
        <f t="array" aca="1" ref="CZ44" ca="1">SUMPRODUCT(COUNTIF($AY44:$CS44,Training!$C$9:$E$9))</f>
        <v>0</v>
      </c>
      <c r="DA44" s="31" cm="1">
        <f t="array" aca="1" ref="DA44" ca="1">SUMPRODUCT(COUNTIF($AY44:$CS44,Training!$C$10:$E$10))</f>
        <v>0</v>
      </c>
      <c r="DB44" s="31" cm="1">
        <f t="array" aca="1" ref="DB44" ca="1">SUMPRODUCT(COUNTIF($AY44:$CS44,Training!$C$11:$E$11))</f>
        <v>0</v>
      </c>
      <c r="DC44" s="31" cm="1">
        <f t="array" aca="1" ref="DC44" ca="1">SUMPRODUCT(COUNTIF($AY44:$CS44,Training!$C$2:$E$2))</f>
        <v>0</v>
      </c>
      <c r="DD44" s="31" cm="1">
        <f t="array" aca="1" ref="DD44" ca="1">SUMPRODUCT(COUNTIF($AY44:$CS44,Training!#REF!))</f>
        <v>0</v>
      </c>
      <c r="DE44" s="31" cm="1">
        <f t="array" aca="1" ref="DE44" ca="1">SUMPRODUCT(COUNTIF($AY44:$CS44,Training!$C$12:$E$12))</f>
        <v>0</v>
      </c>
      <c r="DF44" s="31" cm="1">
        <f t="array" aca="1" ref="DF44" ca="1">SUMPRODUCT(COUNTIF($AY44:$CS44,Training!$C$13:$E$13))</f>
        <v>0</v>
      </c>
      <c r="DG44" s="31" cm="1">
        <f t="array" aca="1" ref="DG44" ca="1">SUMPRODUCT(COUNTIF($AY44:$CS44,Training!$C$14:$E$14))</f>
        <v>0</v>
      </c>
      <c r="DH44" s="31" cm="1">
        <f t="array" aca="1" ref="DH44" ca="1">SUMPRODUCT(COUNTIF($AY44:$CS44,Training!$C$15:$E$15))</f>
        <v>0</v>
      </c>
      <c r="DI44" s="31" cm="1">
        <f t="array" aca="1" ref="DI44" ca="1">SUMPRODUCT(COUNTIF($AY44:$CS44,Training!$C$16:$E$16))</f>
        <v>0</v>
      </c>
      <c r="DJ44" s="30" t="str" cm="1">
        <f t="array" aca="1" ref="DJ44:FD44" ca="1">IF(COUNTIF(D44:AX44,1)=0,IF($D44:$AX44=2,D$1:AX$1,""),"")</f>
        <v/>
      </c>
      <c r="DK44" s="30" t="str">
        <f ca="1"/>
        <v/>
      </c>
      <c r="DL44" s="30" t="str">
        <f ca="1"/>
        <v/>
      </c>
      <c r="DM44" s="30" t="str">
        <f ca="1"/>
        <v/>
      </c>
      <c r="DN44" s="30" t="str">
        <f ca="1"/>
        <v/>
      </c>
      <c r="DO44" s="30" t="str">
        <f ca="1"/>
        <v/>
      </c>
      <c r="DP44" s="30" t="str">
        <f ca="1"/>
        <v/>
      </c>
      <c r="DQ44" s="30" t="str">
        <f ca="1"/>
        <v/>
      </c>
      <c r="DR44" s="30" t="str">
        <f ca="1"/>
        <v/>
      </c>
      <c r="DS44" s="30" t="str">
        <f ca="1"/>
        <v/>
      </c>
      <c r="DT44" s="30" t="str">
        <f ca="1"/>
        <v/>
      </c>
      <c r="DU44" s="30" t="str">
        <f ca="1"/>
        <v/>
      </c>
      <c r="DV44" s="30" t="str">
        <f ca="1"/>
        <v/>
      </c>
      <c r="DW44" s="30" t="str">
        <f ca="1"/>
        <v/>
      </c>
      <c r="DX44" s="30" t="str">
        <f ca="1"/>
        <v/>
      </c>
      <c r="DY44" s="30" t="str">
        <f ca="1"/>
        <v/>
      </c>
      <c r="DZ44" s="30" t="str">
        <f ca="1"/>
        <v/>
      </c>
      <c r="EA44" s="30" t="str">
        <f ca="1"/>
        <v/>
      </c>
      <c r="EB44" s="30" t="str">
        <f ca="1"/>
        <v/>
      </c>
      <c r="EC44" s="30" t="str">
        <f ca="1"/>
        <v/>
      </c>
      <c r="ED44" s="30" t="str">
        <f ca="1"/>
        <v/>
      </c>
      <c r="EE44" s="30" t="str">
        <f ca="1"/>
        <v/>
      </c>
      <c r="EF44" s="30" t="str">
        <f ca="1"/>
        <v/>
      </c>
      <c r="EG44" s="30" t="str">
        <f ca="1"/>
        <v/>
      </c>
      <c r="EH44" s="30" t="str">
        <f ca="1"/>
        <v/>
      </c>
      <c r="EI44" s="30" t="str">
        <f ca="1"/>
        <v/>
      </c>
      <c r="EJ44" s="30" t="str">
        <f ca="1"/>
        <v/>
      </c>
      <c r="EK44" s="30" t="str">
        <f ca="1"/>
        <v/>
      </c>
      <c r="EL44" s="30" t="str">
        <f ca="1"/>
        <v/>
      </c>
      <c r="EM44" s="30" t="str">
        <f ca="1"/>
        <v/>
      </c>
      <c r="EN44" s="30" t="str">
        <f ca="1"/>
        <v/>
      </c>
      <c r="EO44" s="30" t="str">
        <f ca="1"/>
        <v/>
      </c>
      <c r="EP44" s="30" t="str">
        <f ca="1"/>
        <v/>
      </c>
      <c r="EQ44" s="30" t="str">
        <f ca="1"/>
        <v/>
      </c>
      <c r="ER44" s="30" t="str">
        <f ca="1"/>
        <v/>
      </c>
      <c r="ES44" s="30" t="str">
        <f ca="1"/>
        <v/>
      </c>
      <c r="ET44" s="30" t="str">
        <f ca="1"/>
        <v/>
      </c>
      <c r="EU44" s="30" t="str">
        <f ca="1"/>
        <v/>
      </c>
      <c r="EV44" s="30" t="str">
        <f ca="1"/>
        <v/>
      </c>
      <c r="EW44" s="30" t="str">
        <f ca="1"/>
        <v/>
      </c>
      <c r="EX44" s="30" t="str">
        <f ca="1"/>
        <v/>
      </c>
      <c r="EY44" s="30" t="str">
        <f ca="1"/>
        <v/>
      </c>
      <c r="EZ44" s="30" t="str">
        <f ca="1"/>
        <v/>
      </c>
      <c r="FA44" s="30" t="str">
        <f ca="1"/>
        <v/>
      </c>
      <c r="FB44" s="30" t="str">
        <f ca="1"/>
        <v/>
      </c>
      <c r="FC44" s="30" t="str">
        <f ca="1"/>
        <v/>
      </c>
      <c r="FD44" s="30" t="str">
        <f ca="1"/>
        <v/>
      </c>
      <c r="FE44" s="31" cm="1">
        <f t="array" aca="1" ref="FE44" ca="1">SUMPRODUCT(COUNTIF($DJ44:$FD44,Training!$C$3:$E$3))</f>
        <v>0</v>
      </c>
      <c r="FF44" s="31" cm="1">
        <f t="array" aca="1" ref="FF44" ca="1">SUMPRODUCT(COUNTIF($DJ44:$FD44,Training!$C$4:$E$4))</f>
        <v>0</v>
      </c>
      <c r="FG44" s="31" cm="1">
        <f t="array" aca="1" ref="FG44" ca="1">SUMPRODUCT(COUNTIF($DJ44:$FD44,Training!$C$5:$E$5))</f>
        <v>0</v>
      </c>
      <c r="FH44" s="31" cm="1">
        <f t="array" aca="1" ref="FH44" ca="1">SUMPRODUCT(COUNTIF($DJ44:$FD44,Training!$C$6:$E$6))</f>
        <v>0</v>
      </c>
      <c r="FI44" s="31" cm="1">
        <f t="array" aca="1" ref="FI44" ca="1">SUMPRODUCT(COUNTIF($DJ44:$FD44,Training!$C$7:$E$7))</f>
        <v>0</v>
      </c>
      <c r="FJ44" s="31" cm="1">
        <f t="array" aca="1" ref="FJ44" ca="1">SUMPRODUCT(COUNTIF($DJ44:$FD44,Training!$C$8:$E$8))</f>
        <v>0</v>
      </c>
      <c r="FK44" s="31" cm="1">
        <f t="array" aca="1" ref="FK44" ca="1">SUMPRODUCT(COUNTIF($DJ44:$FD44,Training!$C$9:$E$9))</f>
        <v>0</v>
      </c>
      <c r="FL44" s="31" cm="1">
        <f t="array" aca="1" ref="FL44" ca="1">SUMPRODUCT(COUNTIF($DJ44:$FD44,Training!$C$10:$E$10))</f>
        <v>0</v>
      </c>
      <c r="FM44" s="31" cm="1">
        <f t="array" aca="1" ref="FM44" ca="1">SUMPRODUCT(COUNTIF($DJ44:$FD44,Training!$C$11:$E$11))</f>
        <v>0</v>
      </c>
      <c r="FN44" s="31" cm="1">
        <f t="array" aca="1" ref="FN44" ca="1">SUMPRODUCT(COUNTIF($DJ44:$FD44,Training!$C$2:$E$2))</f>
        <v>0</v>
      </c>
      <c r="FO44" s="31" cm="1">
        <f t="array" aca="1" ref="FO44" ca="1">SUMPRODUCT(COUNTIF($DJ44:$FD44,Training!#REF!))</f>
        <v>0</v>
      </c>
      <c r="FP44" s="31" cm="1">
        <f t="array" aca="1" ref="FP44" ca="1">SUMPRODUCT(COUNTIF($DJ44:$FD44,Training!$C$12:$E$12))</f>
        <v>0</v>
      </c>
      <c r="FQ44" s="31" cm="1">
        <f t="array" aca="1" ref="FQ44" ca="1">SUMPRODUCT(COUNTIF($DJ44:$FD44,Training!$C$13:$E$13))</f>
        <v>0</v>
      </c>
      <c r="FR44" s="31" cm="1">
        <f t="array" aca="1" ref="FR44" ca="1">SUMPRODUCT(COUNTIF($DJ44:$FD44,Training!$C$14:$E$14))</f>
        <v>0</v>
      </c>
      <c r="FS44" s="31" cm="1">
        <f t="array" aca="1" ref="FS44" ca="1">SUMPRODUCT(COUNTIF($DJ44:$FD44,Training!$C$15:$E$15))</f>
        <v>0</v>
      </c>
      <c r="FT44" s="31" cm="1">
        <f t="array" aca="1" ref="FT44" ca="1">SUMPRODUCT(COUNTIF($DJ44:$FD44,Training!$C$16:$E$16))</f>
        <v>0</v>
      </c>
    </row>
    <row r="45" spans="1:176" x14ac:dyDescent="0.25">
      <c r="A45" s="32" t="str">
        <f>IF(WeightedParse!A45&gt;"",WeightedParse!A45,"")</f>
        <v/>
      </c>
      <c r="B45" s="49" t="str">
        <f>IF('Weighted Summary'!A45&gt;"",'Weighted Summary'!F45,"")</f>
        <v/>
      </c>
      <c r="C45" s="39" t="str">
        <f t="shared" si="0"/>
        <v/>
      </c>
      <c r="D45" s="37" t="str">
        <f ca="1">IF($A45&gt;"",IF(ISERROR(HLOOKUP(D$1,INDIRECT("Roles!$B$"&amp;MATCH($B45,Roles!$A:$A,0)&amp;":$AF$"&amp;MATCH($B45,Roles!$A:$A,0)),1,FALSE))=FALSE,IF(SquadExport!G45&lt;10,1,IF(SquadExport!G45&lt;15,2,IF(SquadExport!G45&lt;=20,3,""))),0),"")</f>
        <v/>
      </c>
      <c r="E45" s="37" t="str">
        <f ca="1">IF($A45&gt;"",IF(ISERROR(HLOOKUP(E$1,INDIRECT("Roles!$B$"&amp;MATCH($B45,Roles!$A:$A,0)&amp;":$AF$"&amp;MATCH($B45,Roles!$A:$A,0)),1,FALSE))=FALSE,IF(SquadExport!H45&lt;10,1,IF(SquadExport!H45&lt;15,2,IF(SquadExport!H45&lt;=20,3,""))),0),"")</f>
        <v/>
      </c>
      <c r="F45" s="37" t="str">
        <f ca="1">IF($A45&gt;"",IF(ISERROR(HLOOKUP(F$1,INDIRECT("Roles!$B$"&amp;MATCH($B45,Roles!$A:$A,0)&amp;":$AF$"&amp;MATCH($B45,Roles!$A:$A,0)),1,FALSE))=FALSE,IF(SquadExport!I45&lt;10,1,IF(SquadExport!I45&lt;15,2,IF(SquadExport!I45&lt;=20,3,""))),0),"")</f>
        <v/>
      </c>
      <c r="G45" s="37" t="str">
        <f ca="1">IF($A45&gt;"",IF(ISERROR(HLOOKUP(G$1,INDIRECT("Roles!$B$"&amp;MATCH($B45,Roles!$A:$A,0)&amp;":$AF$"&amp;MATCH($B45,Roles!$A:$A,0)),1,FALSE))=FALSE,IF(SquadExport!J45&lt;10,1,IF(SquadExport!J45&lt;15,2,IF(SquadExport!J45&lt;=20,3,""))),0),"")</f>
        <v/>
      </c>
      <c r="H45" s="37" t="str">
        <f ca="1">IF($A45&gt;"",IF(ISERROR(HLOOKUP(H$1,INDIRECT("Roles!$B$"&amp;MATCH($B45,Roles!$A:$A,0)&amp;":$AF$"&amp;MATCH($B45,Roles!$A:$A,0)),1,FALSE))=FALSE,IF(SquadExport!K45&lt;10,1,IF(SquadExport!K45&lt;15,2,IF(SquadExport!K45&lt;=20,3,""))),0),"")</f>
        <v/>
      </c>
      <c r="I45" s="37" t="str">
        <f ca="1">IF($A45&gt;"",IF(ISERROR(HLOOKUP(I$1,INDIRECT("Roles!$B$"&amp;MATCH($B45,Roles!$A:$A,0)&amp;":$AF$"&amp;MATCH($B45,Roles!$A:$A,0)),1,FALSE))=FALSE,IF(SquadExport!L45&lt;10,1,IF(SquadExport!L45&lt;15,2,IF(SquadExport!L45&lt;=20,3,""))),0),"")</f>
        <v/>
      </c>
      <c r="J45" s="37" t="str">
        <f ca="1">IF($A45&gt;"",IF(ISERROR(HLOOKUP(J$1,INDIRECT("Roles!$B$"&amp;MATCH($B45,Roles!$A:$A,0)&amp;":$AF$"&amp;MATCH($B45,Roles!$A:$A,0)),1,FALSE))=FALSE,IF(SquadExport!M45&lt;10,1,IF(SquadExport!M45&lt;15,2,IF(SquadExport!M45&lt;=20,3,""))),0),"")</f>
        <v/>
      </c>
      <c r="K45" s="37" t="str">
        <f ca="1">IF($A45&gt;"",IF(ISERROR(HLOOKUP(K$1,INDIRECT("Roles!$B$"&amp;MATCH($B45,Roles!$A:$A,0)&amp;":$AF$"&amp;MATCH($B45,Roles!$A:$A,0)),1,FALSE))=FALSE,IF(SquadExport!N45&lt;10,1,IF(SquadExport!N45&lt;15,2,IF(SquadExport!N45&lt;=20,3,""))),0),"")</f>
        <v/>
      </c>
      <c r="L45" s="37" t="str">
        <f ca="1">IF($A45&gt;"",IF(ISERROR(HLOOKUP(L$1,INDIRECT("Roles!$B$"&amp;MATCH($B45,Roles!$A:$A,0)&amp;":$AF$"&amp;MATCH($B45,Roles!$A:$A,0)),1,FALSE))=FALSE,IF(SquadExport!O45&lt;10,1,IF(SquadExport!O45&lt;15,2,IF(SquadExport!O45&lt;=20,3,""))),0),"")</f>
        <v/>
      </c>
      <c r="M45" s="37" t="str">
        <f ca="1">IF($A45&gt;"",IF(ISERROR(HLOOKUP(M$1,INDIRECT("Roles!$B$"&amp;MATCH($B45,Roles!$A:$A,0)&amp;":$AF$"&amp;MATCH($B45,Roles!$A:$A,0)),1,FALSE))=FALSE,IF(SquadExport!P45&lt;10,1,IF(SquadExport!P45&lt;15,2,IF(SquadExport!P45&lt;=20,3,""))),0),"")</f>
        <v/>
      </c>
      <c r="N45" s="37" t="str">
        <f ca="1">IF($A45&gt;"",IF(ISERROR(HLOOKUP(N$1,INDIRECT("Roles!$B$"&amp;MATCH($B45,Roles!$A:$A,0)&amp;":$AF$"&amp;MATCH($B45,Roles!$A:$A,0)),1,FALSE))=FALSE,IF(SquadExport!Q45&lt;10,1,IF(SquadExport!Q45&lt;15,2,IF(SquadExport!Q45&lt;=20,3,""))),0),"")</f>
        <v/>
      </c>
      <c r="O45" s="37" t="str">
        <f ca="1">IF($A45&gt;"",IF(ISERROR(HLOOKUP(O$1,INDIRECT("Roles!$B$"&amp;MATCH($B45,Roles!$A:$A,0)&amp;":$AF$"&amp;MATCH($B45,Roles!$A:$A,0)),1,FALSE))=FALSE,IF(SquadExport!R45&lt;10,1,IF(SquadExport!R45&lt;15,2,IF(SquadExport!R45&lt;=20,3,""))),0),"")</f>
        <v/>
      </c>
      <c r="P45" s="37" t="str">
        <f ca="1">IF($A45&gt;"",IF(ISERROR(HLOOKUP(P$1,INDIRECT("Roles!$B$"&amp;MATCH($B45,Roles!$A:$A,0)&amp;":$AF$"&amp;MATCH($B45,Roles!$A:$A,0)),1,FALSE))=FALSE,IF(SquadExport!S45&lt;10,1,IF(SquadExport!S45&lt;15,2,IF(SquadExport!S45&lt;=20,3,""))),0),"")</f>
        <v/>
      </c>
      <c r="Q45" s="37" t="str">
        <f ca="1">IF($A45&gt;"",IF(ISERROR(HLOOKUP(Q$1,INDIRECT("Roles!$B$"&amp;MATCH($B45,Roles!$A:$A,0)&amp;":$AF$"&amp;MATCH($B45,Roles!$A:$A,0)),1,FALSE))=FALSE,IF(SquadExport!T45&lt;10,1,IF(SquadExport!T45&lt;15,2,IF(SquadExport!T45&lt;=20,3,""))),0),"")</f>
        <v/>
      </c>
      <c r="R45" s="37" t="str">
        <f ca="1">IF($A45&gt;"",IF(ISERROR(HLOOKUP(R$1,INDIRECT("Roles!$B$"&amp;MATCH($B45,Roles!$A:$A,0)&amp;":$AF$"&amp;MATCH($B45,Roles!$A:$A,0)),1,FALSE))=FALSE,IF(SquadExport!U45&lt;10,1,IF(SquadExport!U45&lt;15,2,IF(SquadExport!U45&lt;=20,3,""))),0),"")</f>
        <v/>
      </c>
      <c r="S45" s="37" t="str">
        <f ca="1">IF($A45&gt;"",IF(ISERROR(HLOOKUP(S$1,INDIRECT("Roles!$B$"&amp;MATCH($B45,Roles!$A:$A,0)&amp;":$AF$"&amp;MATCH($B45,Roles!$A:$A,0)),1,FALSE))=FALSE,IF(SquadExport!V45&lt;10,1,IF(SquadExport!V45&lt;15,2,IF(SquadExport!V45&lt;=20,3,""))),0),"")</f>
        <v/>
      </c>
      <c r="T45" s="37" t="str">
        <f ca="1">IF($A45&gt;"",IF(ISERROR(HLOOKUP(T$1,INDIRECT("Roles!$B$"&amp;MATCH($B45,Roles!$A:$A,0)&amp;":$AF$"&amp;MATCH($B45,Roles!$A:$A,0)),1,FALSE))=FALSE,IF(SquadExport!W45&lt;10,1,IF(SquadExport!W45&lt;15,2,IF(SquadExport!W45&lt;=20,3,""))),0),"")</f>
        <v/>
      </c>
      <c r="U45" s="37" t="str">
        <f ca="1">IF($A45&gt;"",IF(ISERROR(HLOOKUP(U$1,INDIRECT("Roles!$B$"&amp;MATCH($B45,Roles!$A:$A,0)&amp;":$AF$"&amp;MATCH($B45,Roles!$A:$A,0)),1,FALSE))=FALSE,IF(SquadExport!X45&lt;10,1,IF(SquadExport!X45&lt;15,2,IF(SquadExport!X45&lt;=20,3,""))),0),"")</f>
        <v/>
      </c>
      <c r="V45" s="37" t="str">
        <f ca="1">IF($A45&gt;"",IF(ISERROR(HLOOKUP(V$1,INDIRECT("Roles!$B$"&amp;MATCH($B45,Roles!$A:$A,0)&amp;":$AF$"&amp;MATCH($B45,Roles!$A:$A,0)),1,FALSE))=FALSE,IF(SquadExport!Y45&lt;10,1,IF(SquadExport!Y45&lt;15,2,IF(SquadExport!Y45&lt;=20,3,""))),0),"")</f>
        <v/>
      </c>
      <c r="W45" s="37" t="str">
        <f ca="1">IF($A45&gt;"",IF(ISERROR(HLOOKUP(W$1,INDIRECT("Roles!$B$"&amp;MATCH($B45,Roles!$A:$A,0)&amp;":$AF$"&amp;MATCH($B45,Roles!$A:$A,0)),1,FALSE))=FALSE,IF(SquadExport!Z45&lt;10,1,IF(SquadExport!Z45&lt;15,2,IF(SquadExport!Z45&lt;=20,3,""))),0),"")</f>
        <v/>
      </c>
      <c r="X45" s="37" t="str">
        <f ca="1">IF($A45&gt;"",IF(ISERROR(HLOOKUP(X$1,INDIRECT("Roles!$B$"&amp;MATCH($B45,Roles!$A:$A,0)&amp;":$AF$"&amp;MATCH($B45,Roles!$A:$A,0)),1,FALSE))=FALSE,IF(SquadExport!AA45&lt;10,1,IF(SquadExport!AA45&lt;15,2,IF(SquadExport!AA45&lt;=20,3,""))),0),"")</f>
        <v/>
      </c>
      <c r="Y45" s="37" t="str">
        <f ca="1">IF($A45&gt;"",IF(ISERROR(HLOOKUP(Y$1,INDIRECT("Roles!$B$"&amp;MATCH($B45,Roles!$A:$A,0)&amp;":$AF$"&amp;MATCH($B45,Roles!$A:$A,0)),1,FALSE))=FALSE,IF(SquadExport!AB45&lt;10,1,IF(SquadExport!AB45&lt;15,2,IF(SquadExport!AB45&lt;=20,3,""))),0),"")</f>
        <v/>
      </c>
      <c r="Z45" s="37" t="str">
        <f ca="1">IF($A45&gt;"",IF(ISERROR(HLOOKUP(Z$1,INDIRECT("Roles!$B$"&amp;MATCH($B45,Roles!$A:$A,0)&amp;":$AF$"&amp;MATCH($B45,Roles!$A:$A,0)),1,FALSE))=FALSE,IF(SquadExport!AC45&lt;10,1,IF(SquadExport!AC45&lt;15,2,IF(SquadExport!AC45&lt;=20,3,""))),0),"")</f>
        <v/>
      </c>
      <c r="AA45" s="37" t="str">
        <f ca="1">IF($A45&gt;"",IF(ISERROR(HLOOKUP(AA$1,INDIRECT("Roles!$B$"&amp;MATCH($B45,Roles!$A:$A,0)&amp;":$AF$"&amp;MATCH($B45,Roles!$A:$A,0)),1,FALSE))=FALSE,IF(SquadExport!AD45&lt;10,1,IF(SquadExport!AD45&lt;15,2,IF(SquadExport!AD45&lt;=20,3,""))),0),"")</f>
        <v/>
      </c>
      <c r="AB45" s="37" t="str">
        <f ca="1">IF($A45&gt;"",IF(ISERROR(HLOOKUP(AB$1,INDIRECT("Roles!$B$"&amp;MATCH($B45,Roles!$A:$A,0)&amp;":$AF$"&amp;MATCH($B45,Roles!$A:$A,0)),1,FALSE))=FALSE,IF(SquadExport!AE45&lt;10,1,IF(SquadExport!AE45&lt;15,2,IF(SquadExport!AE45&lt;=20,3,""))),0),"")</f>
        <v/>
      </c>
      <c r="AC45" s="37" t="str">
        <f ca="1">IF($A45&gt;"",IF(ISERROR(HLOOKUP(AC$1,INDIRECT("Roles!$B$"&amp;MATCH($B45,Roles!$A:$A,0)&amp;":$AF$"&amp;MATCH($B45,Roles!$A:$A,0)),1,FALSE))=FALSE,IF(SquadExport!AF45&lt;10,1,IF(SquadExport!AF45&lt;15,2,IF(SquadExport!AF45&lt;=20,3,""))),0),"")</f>
        <v/>
      </c>
      <c r="AD45" s="37" t="str">
        <f ca="1">IF($A45&gt;"",IF(ISERROR(HLOOKUP(AD$1,INDIRECT("Roles!$B$"&amp;MATCH($B45,Roles!$A:$A,0)&amp;":$AF$"&amp;MATCH($B45,Roles!$A:$A,0)),1,FALSE))=FALSE,IF(SquadExport!AG45&lt;10,1,IF(SquadExport!AG45&lt;15,2,IF(SquadExport!AG45&lt;=20,3,""))),0),"")</f>
        <v/>
      </c>
      <c r="AE45" s="37" t="str">
        <f ca="1">IF($A45&gt;"",IF(ISERROR(HLOOKUP(AE$1,INDIRECT("Roles!$B$"&amp;MATCH($B45,Roles!$A:$A,0)&amp;":$AF$"&amp;MATCH($B45,Roles!$A:$A,0)),1,FALSE))=FALSE,IF(SquadExport!AH45&lt;10,1,IF(SquadExport!AH45&lt;15,2,IF(SquadExport!AH45&lt;=20,3,""))),0),"")</f>
        <v/>
      </c>
      <c r="AF45" s="37" t="str">
        <f ca="1">IF($A45&gt;"",IF(ISERROR(HLOOKUP(AF$1,INDIRECT("Roles!$B$"&amp;MATCH($B45,Roles!$A:$A,0)&amp;":$AF$"&amp;MATCH($B45,Roles!$A:$A,0)),1,FALSE))=FALSE,IF(SquadExport!AI45&lt;10,1,IF(SquadExport!AI45&lt;15,2,IF(SquadExport!AI45&lt;=20,3,""))),0),"")</f>
        <v/>
      </c>
      <c r="AG45" s="37" t="str">
        <f ca="1">IF($A45&gt;"",IF(ISERROR(HLOOKUP(AG$1,INDIRECT("Roles!$B$"&amp;MATCH($B45,Roles!$A:$A,0)&amp;":$AF$"&amp;MATCH($B45,Roles!$A:$A,0)),1,FALSE))=FALSE,IF(SquadExport!AJ45&lt;10,1,IF(SquadExport!AJ45&lt;15,2,IF(SquadExport!AJ45&lt;=20,3,""))),0),"")</f>
        <v/>
      </c>
      <c r="AH45" s="37" t="str">
        <f ca="1">IF($A45&gt;"",IF(ISERROR(HLOOKUP(AH$1,INDIRECT("Roles!$B$"&amp;MATCH($B45,Roles!$A:$A,0)&amp;":$AF$"&amp;MATCH($B45,Roles!$A:$A,0)),1,FALSE))=FALSE,IF(SquadExport!AK45&lt;10,1,IF(SquadExport!AK45&lt;15,2,IF(SquadExport!AK45&lt;=20,3,""))),0),"")</f>
        <v/>
      </c>
      <c r="AI45" s="37" t="str">
        <f ca="1">IF($A45&gt;"",IF(ISERROR(HLOOKUP(AI$1,INDIRECT("Roles!$B$"&amp;MATCH($B45,Roles!$A:$A,0)&amp;":$AF$"&amp;MATCH($B45,Roles!$A:$A,0)),1,FALSE))=FALSE,IF(SquadExport!AL45&lt;10,1,IF(SquadExport!AL45&lt;15,2,IF(SquadExport!AL45&lt;=20,3,""))),0),"")</f>
        <v/>
      </c>
      <c r="AJ45" s="37" t="str">
        <f ca="1">IF($A45&gt;"",IF(ISERROR(HLOOKUP(AJ$1,INDIRECT("Roles!$B$"&amp;MATCH($B45,Roles!$A:$A,0)&amp;":$AF$"&amp;MATCH($B45,Roles!$A:$A,0)),1,FALSE))=FALSE,IF(SquadExport!AM45&lt;10,1,IF(SquadExport!AM45&lt;15,2,IF(SquadExport!AM45&lt;=20,3,""))),0),"")</f>
        <v/>
      </c>
      <c r="AK45" s="37" t="str">
        <f ca="1">IF($A45&gt;"",IF(ISERROR(HLOOKUP(AK$1,INDIRECT("Roles!$B$"&amp;MATCH($B45,Roles!$A:$A,0)&amp;":$AF$"&amp;MATCH($B45,Roles!$A:$A,0)),1,FALSE))=FALSE,IF(SquadExport!AN45&lt;10,1,IF(SquadExport!AN45&lt;15,2,IF(SquadExport!AN45&lt;=20,3,""))),0),"")</f>
        <v/>
      </c>
      <c r="AL45" s="37" t="str">
        <f ca="1">IF($A45&gt;"",IF(ISERROR(HLOOKUP(AL$1,INDIRECT("Roles!$B$"&amp;MATCH($B45,Roles!$A:$A,0)&amp;":$AF$"&amp;MATCH($B45,Roles!$A:$A,0)),1,FALSE))=FALSE,IF(SquadExport!AO45&lt;10,1,IF(SquadExport!AO45&lt;15,2,IF(SquadExport!AO45&lt;=20,3,""))),0),"")</f>
        <v/>
      </c>
      <c r="AM45" s="37" t="str">
        <f ca="1">IF($A45&gt;"",IF(ISERROR(HLOOKUP(AM$1,INDIRECT("Roles!$B$"&amp;MATCH($B45,Roles!$A:$A,0)&amp;":$AF$"&amp;MATCH($B45,Roles!$A:$A,0)),1,FALSE))=FALSE,IF(SquadExport!AP45&lt;10,1,IF(SquadExport!AP45&lt;15,2,IF(SquadExport!AP45&lt;=20,3,""))),0),"")</f>
        <v/>
      </c>
      <c r="AN45" s="37" t="str">
        <f ca="1">IF($A45&gt;"",IF(ISERROR(HLOOKUP(AN$1,INDIRECT("Roles!$B$"&amp;MATCH($B45,Roles!$A:$A,0)&amp;":$AF$"&amp;MATCH($B45,Roles!$A:$A,0)),1,FALSE))=FALSE,IF(SquadExport!AQ45&lt;10,1,IF(SquadExport!AQ45&lt;15,2,IF(SquadExport!AQ45&lt;=20,3,""))),0),"")</f>
        <v/>
      </c>
      <c r="AO45" s="37" t="str">
        <f ca="1">IF($A45&gt;"",IF(ISERROR(HLOOKUP(AO$1,INDIRECT("Roles!$B$"&amp;MATCH($B45,Roles!$A:$A,0)&amp;":$AF$"&amp;MATCH($B45,Roles!$A:$A,0)),1,FALSE))=FALSE,IF(SquadExport!AR45&lt;10,1,IF(SquadExport!AR45&lt;15,2,IF(SquadExport!AR45&lt;=20,3,""))),0),"")</f>
        <v/>
      </c>
      <c r="AP45" s="37" t="str">
        <f ca="1">IF($A45&gt;"",IF(ISERROR(HLOOKUP(AP$1,INDIRECT("Roles!$B$"&amp;MATCH($B45,Roles!$A:$A,0)&amp;":$AF$"&amp;MATCH($B45,Roles!$A:$A,0)),1,FALSE))=FALSE,IF(SquadExport!AS45&lt;10,1,IF(SquadExport!AS45&lt;15,2,IF(SquadExport!AS45&lt;=20,3,""))),0),"")</f>
        <v/>
      </c>
      <c r="AQ45" s="37" t="str">
        <f ca="1">IF($A45&gt;"",IF(ISERROR(HLOOKUP(AQ$1,INDIRECT("Roles!$B$"&amp;MATCH($B45,Roles!$A:$A,0)&amp;":$AF$"&amp;MATCH($B45,Roles!$A:$A,0)),1,FALSE))=FALSE,IF(SquadExport!AT45&lt;10,1,IF(SquadExport!AT45&lt;15,2,IF(SquadExport!AT45&lt;=20,3,""))),0),"")</f>
        <v/>
      </c>
      <c r="AR45" s="37" t="str">
        <f ca="1">IF($A45&gt;"",IF(ISERROR(HLOOKUP(AR$1,INDIRECT("Roles!$B$"&amp;MATCH($B45,Roles!$A:$A,0)&amp;":$AF$"&amp;MATCH($B45,Roles!$A:$A,0)),1,FALSE))=FALSE,IF(SquadExport!AU45&lt;10,1,IF(SquadExport!AU45&lt;15,2,IF(SquadExport!AU45&lt;=20,3,""))),0),"")</f>
        <v/>
      </c>
      <c r="AS45" s="37" t="str">
        <f ca="1">IF($A45&gt;"",IF(ISERROR(HLOOKUP(AS$1,INDIRECT("Roles!$B$"&amp;MATCH($B45,Roles!$A:$A,0)&amp;":$AF$"&amp;MATCH($B45,Roles!$A:$A,0)),1,FALSE))=FALSE,IF(SquadExport!AV45&lt;10,1,IF(SquadExport!AV45&lt;15,2,IF(SquadExport!AV45&lt;=20,3,""))),0),"")</f>
        <v/>
      </c>
      <c r="AT45" s="37" t="str">
        <f ca="1">IF($A45&gt;"",IF(ISERROR(HLOOKUP(AT$1,INDIRECT("Roles!$B$"&amp;MATCH($B45,Roles!$A:$A,0)&amp;":$AF$"&amp;MATCH($B45,Roles!$A:$A,0)),1,FALSE))=FALSE,IF(SquadExport!AW45&lt;10,1,IF(SquadExport!AW45&lt;15,2,IF(SquadExport!AW45&lt;=20,3,""))),0),"")</f>
        <v/>
      </c>
      <c r="AU45" s="37" t="str">
        <f ca="1">IF($A45&gt;"",IF(ISERROR(HLOOKUP(AU$1,INDIRECT("Roles!$B$"&amp;MATCH($B45,Roles!$A:$A,0)&amp;":$AF$"&amp;MATCH($B45,Roles!$A:$A,0)),1,FALSE))=FALSE,IF(SquadExport!AX45&lt;10,1,IF(SquadExport!AX45&lt;15,2,IF(SquadExport!AX45&lt;=20,3,""))),0),"")</f>
        <v/>
      </c>
      <c r="AV45" s="37" t="str">
        <f ca="1">IF($A45&gt;"",IF(ISERROR(HLOOKUP(AV$1,INDIRECT("Roles!$B$"&amp;MATCH($B45,Roles!$A:$A,0)&amp;":$AF$"&amp;MATCH($B45,Roles!$A:$A,0)),1,FALSE))=FALSE,IF(SquadExport!AY45&lt;10,1,IF(SquadExport!AY45&lt;15,2,IF(SquadExport!AY45&lt;=20,3,""))),0),"")</f>
        <v/>
      </c>
      <c r="AW45" s="37" t="str">
        <f ca="1">IF($A45&gt;"",IF(ISERROR(HLOOKUP(AW$1,INDIRECT("Roles!$B$"&amp;MATCH($B45,Roles!$A:$A,0)&amp;":$AF$"&amp;MATCH($B45,Roles!$A:$A,0)),1,FALSE))=FALSE,IF(SquadExport!AZ45&lt;10,1,IF(SquadExport!AZ45&lt;15,2,IF(SquadExport!AZ45&lt;=20,3,""))),0),"")</f>
        <v/>
      </c>
      <c r="AX45" s="37" t="str">
        <f ca="1">IF($A45&gt;"",IF(ISERROR(HLOOKUP(AX$1,INDIRECT("Roles!$B$"&amp;MATCH($B45,Roles!$A:$A,0)&amp;":$AF$"&amp;MATCH($B45,Roles!$A:$A,0)),1,FALSE))=FALSE,IF(SquadExport!BA45&lt;10,1,IF(SquadExport!BA45&lt;15,2,IF(SquadExport!BA45&lt;=20,3,""))),0),"")</f>
        <v/>
      </c>
      <c r="AY45" s="30" t="str" cm="1">
        <f t="array" aca="1" ref="AY45:CS45" ca="1">IF($D45:$AX45=1,D$1:AX$1,"")</f>
        <v/>
      </c>
      <c r="AZ45" s="30" t="str">
        <f ca="1"/>
        <v/>
      </c>
      <c r="BA45" s="30" t="str">
        <f ca="1"/>
        <v/>
      </c>
      <c r="BB45" s="30" t="str">
        <f ca="1"/>
        <v/>
      </c>
      <c r="BC45" s="30" t="str">
        <f ca="1"/>
        <v/>
      </c>
      <c r="BD45" s="30" t="str">
        <f ca="1"/>
        <v/>
      </c>
      <c r="BE45" s="30" t="str">
        <f ca="1"/>
        <v/>
      </c>
      <c r="BF45" s="30" t="str">
        <f ca="1"/>
        <v/>
      </c>
      <c r="BG45" s="30" t="str">
        <f ca="1"/>
        <v/>
      </c>
      <c r="BH45" s="30" t="str">
        <f ca="1"/>
        <v/>
      </c>
      <c r="BI45" s="30" t="str">
        <f ca="1"/>
        <v/>
      </c>
      <c r="BJ45" s="30" t="str">
        <f ca="1"/>
        <v/>
      </c>
      <c r="BK45" s="30" t="str">
        <f ca="1"/>
        <v/>
      </c>
      <c r="BL45" s="30" t="str">
        <f ca="1"/>
        <v/>
      </c>
      <c r="BM45" s="30" t="str">
        <f ca="1"/>
        <v/>
      </c>
      <c r="BN45" s="30" t="str">
        <f ca="1"/>
        <v/>
      </c>
      <c r="BO45" s="30" t="str">
        <f ca="1"/>
        <v/>
      </c>
      <c r="BP45" s="30" t="str">
        <f ca="1"/>
        <v/>
      </c>
      <c r="BQ45" s="30" t="str">
        <f ca="1"/>
        <v/>
      </c>
      <c r="BR45" s="30" t="str">
        <f ca="1"/>
        <v/>
      </c>
      <c r="BS45" s="30" t="str">
        <f ca="1"/>
        <v/>
      </c>
      <c r="BT45" s="30" t="str">
        <f ca="1"/>
        <v/>
      </c>
      <c r="BU45" s="30" t="str">
        <f ca="1"/>
        <v/>
      </c>
      <c r="BV45" s="30" t="str">
        <f ca="1"/>
        <v/>
      </c>
      <c r="BW45" s="30" t="str">
        <f ca="1"/>
        <v/>
      </c>
      <c r="BX45" s="30" t="str">
        <f ca="1"/>
        <v/>
      </c>
      <c r="BY45" s="30" t="str">
        <f ca="1"/>
        <v/>
      </c>
      <c r="BZ45" s="30" t="str">
        <f ca="1"/>
        <v/>
      </c>
      <c r="CA45" s="30" t="str">
        <f ca="1"/>
        <v/>
      </c>
      <c r="CB45" s="30" t="str">
        <f ca="1"/>
        <v/>
      </c>
      <c r="CC45" s="30" t="str">
        <f ca="1"/>
        <v/>
      </c>
      <c r="CD45" s="30" t="str">
        <f ca="1"/>
        <v/>
      </c>
      <c r="CE45" s="30" t="str">
        <f ca="1"/>
        <v/>
      </c>
      <c r="CF45" s="30" t="str">
        <f ca="1"/>
        <v/>
      </c>
      <c r="CG45" s="30" t="str">
        <f ca="1"/>
        <v/>
      </c>
      <c r="CH45" s="30" t="str">
        <f ca="1"/>
        <v/>
      </c>
      <c r="CI45" s="30" t="str">
        <f ca="1"/>
        <v/>
      </c>
      <c r="CJ45" s="30" t="str">
        <f ca="1"/>
        <v/>
      </c>
      <c r="CK45" s="30" t="str">
        <f ca="1"/>
        <v/>
      </c>
      <c r="CL45" s="30" t="str">
        <f ca="1"/>
        <v/>
      </c>
      <c r="CM45" s="30" t="str">
        <f ca="1"/>
        <v/>
      </c>
      <c r="CN45" s="30" t="str">
        <f ca="1"/>
        <v/>
      </c>
      <c r="CO45" s="30" t="str">
        <f ca="1"/>
        <v/>
      </c>
      <c r="CP45" s="30" t="str">
        <f ca="1"/>
        <v/>
      </c>
      <c r="CQ45" s="30" t="str">
        <f ca="1"/>
        <v/>
      </c>
      <c r="CR45" s="30" t="str">
        <f ca="1"/>
        <v/>
      </c>
      <c r="CS45" s="30" t="str">
        <f ca="1"/>
        <v/>
      </c>
      <c r="CT45" s="31" cm="1">
        <f t="array" aca="1" ref="CT45" ca="1">SUMPRODUCT(COUNTIF($AY45:$CS45,Training!$C$3:$E$3))</f>
        <v>0</v>
      </c>
      <c r="CU45" s="31" cm="1">
        <f t="array" aca="1" ref="CU45" ca="1">SUMPRODUCT(COUNTIF($AY45:$CS45,Training!$C$4:$E$4))</f>
        <v>0</v>
      </c>
      <c r="CV45" s="31" cm="1">
        <f t="array" aca="1" ref="CV45" ca="1">SUMPRODUCT(COUNTIF($AY45:$CS45,Training!$C$5:$E$5))</f>
        <v>0</v>
      </c>
      <c r="CW45" s="31" cm="1">
        <f t="array" aca="1" ref="CW45" ca="1">SUMPRODUCT(COUNTIF($AY45:$CS45,Training!$C$6:$E$6))</f>
        <v>0</v>
      </c>
      <c r="CX45" s="31" cm="1">
        <f t="array" aca="1" ref="CX45" ca="1">SUMPRODUCT(COUNTIF($AY45:$CS45,Training!$C$7:$E$7))</f>
        <v>0</v>
      </c>
      <c r="CY45" s="31" cm="1">
        <f t="array" aca="1" ref="CY45" ca="1">SUMPRODUCT(COUNTIF($AY45:$CS45,Training!$C$8:$E$8))</f>
        <v>0</v>
      </c>
      <c r="CZ45" s="31" cm="1">
        <f t="array" aca="1" ref="CZ45" ca="1">SUMPRODUCT(COUNTIF($AY45:$CS45,Training!$C$9:$E$9))</f>
        <v>0</v>
      </c>
      <c r="DA45" s="31" cm="1">
        <f t="array" aca="1" ref="DA45" ca="1">SUMPRODUCT(COUNTIF($AY45:$CS45,Training!$C$10:$E$10))</f>
        <v>0</v>
      </c>
      <c r="DB45" s="31" cm="1">
        <f t="array" aca="1" ref="DB45" ca="1">SUMPRODUCT(COUNTIF($AY45:$CS45,Training!$C$11:$E$11))</f>
        <v>0</v>
      </c>
      <c r="DC45" s="31" cm="1">
        <f t="array" aca="1" ref="DC45" ca="1">SUMPRODUCT(COUNTIF($AY45:$CS45,Training!$C$2:$E$2))</f>
        <v>0</v>
      </c>
      <c r="DD45" s="31" cm="1">
        <f t="array" aca="1" ref="DD45" ca="1">SUMPRODUCT(COUNTIF($AY45:$CS45,Training!#REF!))</f>
        <v>0</v>
      </c>
      <c r="DE45" s="31" cm="1">
        <f t="array" aca="1" ref="DE45" ca="1">SUMPRODUCT(COUNTIF($AY45:$CS45,Training!$C$12:$E$12))</f>
        <v>0</v>
      </c>
      <c r="DF45" s="31" cm="1">
        <f t="array" aca="1" ref="DF45" ca="1">SUMPRODUCT(COUNTIF($AY45:$CS45,Training!$C$13:$E$13))</f>
        <v>0</v>
      </c>
      <c r="DG45" s="31" cm="1">
        <f t="array" aca="1" ref="DG45" ca="1">SUMPRODUCT(COUNTIF($AY45:$CS45,Training!$C$14:$E$14))</f>
        <v>0</v>
      </c>
      <c r="DH45" s="31" cm="1">
        <f t="array" aca="1" ref="DH45" ca="1">SUMPRODUCT(COUNTIF($AY45:$CS45,Training!$C$15:$E$15))</f>
        <v>0</v>
      </c>
      <c r="DI45" s="31" cm="1">
        <f t="array" aca="1" ref="DI45" ca="1">SUMPRODUCT(COUNTIF($AY45:$CS45,Training!$C$16:$E$16))</f>
        <v>0</v>
      </c>
      <c r="DJ45" s="30" t="str" cm="1">
        <f t="array" aca="1" ref="DJ45:FD45" ca="1">IF(COUNTIF(D45:AX45,1)=0,IF($D45:$AX45=2,D$1:AX$1,""),"")</f>
        <v/>
      </c>
      <c r="DK45" s="30" t="str">
        <f ca="1"/>
        <v/>
      </c>
      <c r="DL45" s="30" t="str">
        <f ca="1"/>
        <v/>
      </c>
      <c r="DM45" s="30" t="str">
        <f ca="1"/>
        <v/>
      </c>
      <c r="DN45" s="30" t="str">
        <f ca="1"/>
        <v/>
      </c>
      <c r="DO45" s="30" t="str">
        <f ca="1"/>
        <v/>
      </c>
      <c r="DP45" s="30" t="str">
        <f ca="1"/>
        <v/>
      </c>
      <c r="DQ45" s="30" t="str">
        <f ca="1"/>
        <v/>
      </c>
      <c r="DR45" s="30" t="str">
        <f ca="1"/>
        <v/>
      </c>
      <c r="DS45" s="30" t="str">
        <f ca="1"/>
        <v/>
      </c>
      <c r="DT45" s="30" t="str">
        <f ca="1"/>
        <v/>
      </c>
      <c r="DU45" s="30" t="str">
        <f ca="1"/>
        <v/>
      </c>
      <c r="DV45" s="30" t="str">
        <f ca="1"/>
        <v/>
      </c>
      <c r="DW45" s="30" t="str">
        <f ca="1"/>
        <v/>
      </c>
      <c r="DX45" s="30" t="str">
        <f ca="1"/>
        <v/>
      </c>
      <c r="DY45" s="30" t="str">
        <f ca="1"/>
        <v/>
      </c>
      <c r="DZ45" s="30" t="str">
        <f ca="1"/>
        <v/>
      </c>
      <c r="EA45" s="30" t="str">
        <f ca="1"/>
        <v/>
      </c>
      <c r="EB45" s="30" t="str">
        <f ca="1"/>
        <v/>
      </c>
      <c r="EC45" s="30" t="str">
        <f ca="1"/>
        <v/>
      </c>
      <c r="ED45" s="30" t="str">
        <f ca="1"/>
        <v/>
      </c>
      <c r="EE45" s="30" t="str">
        <f ca="1"/>
        <v/>
      </c>
      <c r="EF45" s="30" t="str">
        <f ca="1"/>
        <v/>
      </c>
      <c r="EG45" s="30" t="str">
        <f ca="1"/>
        <v/>
      </c>
      <c r="EH45" s="30" t="str">
        <f ca="1"/>
        <v/>
      </c>
      <c r="EI45" s="30" t="str">
        <f ca="1"/>
        <v/>
      </c>
      <c r="EJ45" s="30" t="str">
        <f ca="1"/>
        <v/>
      </c>
      <c r="EK45" s="30" t="str">
        <f ca="1"/>
        <v/>
      </c>
      <c r="EL45" s="30" t="str">
        <f ca="1"/>
        <v/>
      </c>
      <c r="EM45" s="30" t="str">
        <f ca="1"/>
        <v/>
      </c>
      <c r="EN45" s="30" t="str">
        <f ca="1"/>
        <v/>
      </c>
      <c r="EO45" s="30" t="str">
        <f ca="1"/>
        <v/>
      </c>
      <c r="EP45" s="30" t="str">
        <f ca="1"/>
        <v/>
      </c>
      <c r="EQ45" s="30" t="str">
        <f ca="1"/>
        <v/>
      </c>
      <c r="ER45" s="30" t="str">
        <f ca="1"/>
        <v/>
      </c>
      <c r="ES45" s="30" t="str">
        <f ca="1"/>
        <v/>
      </c>
      <c r="ET45" s="30" t="str">
        <f ca="1"/>
        <v/>
      </c>
      <c r="EU45" s="30" t="str">
        <f ca="1"/>
        <v/>
      </c>
      <c r="EV45" s="30" t="str">
        <f ca="1"/>
        <v/>
      </c>
      <c r="EW45" s="30" t="str">
        <f ca="1"/>
        <v/>
      </c>
      <c r="EX45" s="30" t="str">
        <f ca="1"/>
        <v/>
      </c>
      <c r="EY45" s="30" t="str">
        <f ca="1"/>
        <v/>
      </c>
      <c r="EZ45" s="30" t="str">
        <f ca="1"/>
        <v/>
      </c>
      <c r="FA45" s="30" t="str">
        <f ca="1"/>
        <v/>
      </c>
      <c r="FB45" s="30" t="str">
        <f ca="1"/>
        <v/>
      </c>
      <c r="FC45" s="30" t="str">
        <f ca="1"/>
        <v/>
      </c>
      <c r="FD45" s="30" t="str">
        <f ca="1"/>
        <v/>
      </c>
      <c r="FE45" s="31" cm="1">
        <f t="array" aca="1" ref="FE45" ca="1">SUMPRODUCT(COUNTIF($DJ45:$FD45,Training!$C$3:$E$3))</f>
        <v>0</v>
      </c>
      <c r="FF45" s="31" cm="1">
        <f t="array" aca="1" ref="FF45" ca="1">SUMPRODUCT(COUNTIF($DJ45:$FD45,Training!$C$4:$E$4))</f>
        <v>0</v>
      </c>
      <c r="FG45" s="31" cm="1">
        <f t="array" aca="1" ref="FG45" ca="1">SUMPRODUCT(COUNTIF($DJ45:$FD45,Training!$C$5:$E$5))</f>
        <v>0</v>
      </c>
      <c r="FH45" s="31" cm="1">
        <f t="array" aca="1" ref="FH45" ca="1">SUMPRODUCT(COUNTIF($DJ45:$FD45,Training!$C$6:$E$6))</f>
        <v>0</v>
      </c>
      <c r="FI45" s="31" cm="1">
        <f t="array" aca="1" ref="FI45" ca="1">SUMPRODUCT(COUNTIF($DJ45:$FD45,Training!$C$7:$E$7))</f>
        <v>0</v>
      </c>
      <c r="FJ45" s="31" cm="1">
        <f t="array" aca="1" ref="FJ45" ca="1">SUMPRODUCT(COUNTIF($DJ45:$FD45,Training!$C$8:$E$8))</f>
        <v>0</v>
      </c>
      <c r="FK45" s="31" cm="1">
        <f t="array" aca="1" ref="FK45" ca="1">SUMPRODUCT(COUNTIF($DJ45:$FD45,Training!$C$9:$E$9))</f>
        <v>0</v>
      </c>
      <c r="FL45" s="31" cm="1">
        <f t="array" aca="1" ref="FL45" ca="1">SUMPRODUCT(COUNTIF($DJ45:$FD45,Training!$C$10:$E$10))</f>
        <v>0</v>
      </c>
      <c r="FM45" s="31" cm="1">
        <f t="array" aca="1" ref="FM45" ca="1">SUMPRODUCT(COUNTIF($DJ45:$FD45,Training!$C$11:$E$11))</f>
        <v>0</v>
      </c>
      <c r="FN45" s="31" cm="1">
        <f t="array" aca="1" ref="FN45" ca="1">SUMPRODUCT(COUNTIF($DJ45:$FD45,Training!$C$2:$E$2))</f>
        <v>0</v>
      </c>
      <c r="FO45" s="31" cm="1">
        <f t="array" aca="1" ref="FO45" ca="1">SUMPRODUCT(COUNTIF($DJ45:$FD45,Training!#REF!))</f>
        <v>0</v>
      </c>
      <c r="FP45" s="31" cm="1">
        <f t="array" aca="1" ref="FP45" ca="1">SUMPRODUCT(COUNTIF($DJ45:$FD45,Training!$C$12:$E$12))</f>
        <v>0</v>
      </c>
      <c r="FQ45" s="31" cm="1">
        <f t="array" aca="1" ref="FQ45" ca="1">SUMPRODUCT(COUNTIF($DJ45:$FD45,Training!$C$13:$E$13))</f>
        <v>0</v>
      </c>
      <c r="FR45" s="31" cm="1">
        <f t="array" aca="1" ref="FR45" ca="1">SUMPRODUCT(COUNTIF($DJ45:$FD45,Training!$C$14:$E$14))</f>
        <v>0</v>
      </c>
      <c r="FS45" s="31" cm="1">
        <f t="array" aca="1" ref="FS45" ca="1">SUMPRODUCT(COUNTIF($DJ45:$FD45,Training!$C$15:$E$15))</f>
        <v>0</v>
      </c>
      <c r="FT45" s="31" cm="1">
        <f t="array" aca="1" ref="FT45" ca="1">SUMPRODUCT(COUNTIF($DJ45:$FD45,Training!$C$16:$E$16))</f>
        <v>0</v>
      </c>
    </row>
    <row r="46" spans="1:176" x14ac:dyDescent="0.25">
      <c r="A46" s="32" t="str">
        <f>IF(WeightedParse!A46&gt;"",WeightedParse!A46,"")</f>
        <v/>
      </c>
      <c r="B46" s="49" t="str">
        <f>IF('Weighted Summary'!A46&gt;"",'Weighted Summary'!F46,"")</f>
        <v/>
      </c>
      <c r="C46" s="39" t="str">
        <f t="shared" si="0"/>
        <v/>
      </c>
      <c r="D46" s="37" t="str">
        <f ca="1">IF($A46&gt;"",IF(ISERROR(HLOOKUP(D$1,INDIRECT("Roles!$B$"&amp;MATCH($B46,Roles!$A:$A,0)&amp;":$AF$"&amp;MATCH($B46,Roles!$A:$A,0)),1,FALSE))=FALSE,IF(SquadExport!G46&lt;10,1,IF(SquadExport!G46&lt;15,2,IF(SquadExport!G46&lt;=20,3,""))),0),"")</f>
        <v/>
      </c>
      <c r="E46" s="37" t="str">
        <f ca="1">IF($A46&gt;"",IF(ISERROR(HLOOKUP(E$1,INDIRECT("Roles!$B$"&amp;MATCH($B46,Roles!$A:$A,0)&amp;":$AF$"&amp;MATCH($B46,Roles!$A:$A,0)),1,FALSE))=FALSE,IF(SquadExport!H46&lt;10,1,IF(SquadExport!H46&lt;15,2,IF(SquadExport!H46&lt;=20,3,""))),0),"")</f>
        <v/>
      </c>
      <c r="F46" s="37" t="str">
        <f ca="1">IF($A46&gt;"",IF(ISERROR(HLOOKUP(F$1,INDIRECT("Roles!$B$"&amp;MATCH($B46,Roles!$A:$A,0)&amp;":$AF$"&amp;MATCH($B46,Roles!$A:$A,0)),1,FALSE))=FALSE,IF(SquadExport!I46&lt;10,1,IF(SquadExport!I46&lt;15,2,IF(SquadExport!I46&lt;=20,3,""))),0),"")</f>
        <v/>
      </c>
      <c r="G46" s="37" t="str">
        <f ca="1">IF($A46&gt;"",IF(ISERROR(HLOOKUP(G$1,INDIRECT("Roles!$B$"&amp;MATCH($B46,Roles!$A:$A,0)&amp;":$AF$"&amp;MATCH($B46,Roles!$A:$A,0)),1,FALSE))=FALSE,IF(SquadExport!J46&lt;10,1,IF(SquadExport!J46&lt;15,2,IF(SquadExport!J46&lt;=20,3,""))),0),"")</f>
        <v/>
      </c>
      <c r="H46" s="37" t="str">
        <f ca="1">IF($A46&gt;"",IF(ISERROR(HLOOKUP(H$1,INDIRECT("Roles!$B$"&amp;MATCH($B46,Roles!$A:$A,0)&amp;":$AF$"&amp;MATCH($B46,Roles!$A:$A,0)),1,FALSE))=FALSE,IF(SquadExport!K46&lt;10,1,IF(SquadExport!K46&lt;15,2,IF(SquadExport!K46&lt;=20,3,""))),0),"")</f>
        <v/>
      </c>
      <c r="I46" s="37" t="str">
        <f ca="1">IF($A46&gt;"",IF(ISERROR(HLOOKUP(I$1,INDIRECT("Roles!$B$"&amp;MATCH($B46,Roles!$A:$A,0)&amp;":$AF$"&amp;MATCH($B46,Roles!$A:$A,0)),1,FALSE))=FALSE,IF(SquadExport!L46&lt;10,1,IF(SquadExport!L46&lt;15,2,IF(SquadExport!L46&lt;=20,3,""))),0),"")</f>
        <v/>
      </c>
      <c r="J46" s="37" t="str">
        <f ca="1">IF($A46&gt;"",IF(ISERROR(HLOOKUP(J$1,INDIRECT("Roles!$B$"&amp;MATCH($B46,Roles!$A:$A,0)&amp;":$AF$"&amp;MATCH($B46,Roles!$A:$A,0)),1,FALSE))=FALSE,IF(SquadExport!M46&lt;10,1,IF(SquadExport!M46&lt;15,2,IF(SquadExport!M46&lt;=20,3,""))),0),"")</f>
        <v/>
      </c>
      <c r="K46" s="37" t="str">
        <f ca="1">IF($A46&gt;"",IF(ISERROR(HLOOKUP(K$1,INDIRECT("Roles!$B$"&amp;MATCH($B46,Roles!$A:$A,0)&amp;":$AF$"&amp;MATCH($B46,Roles!$A:$A,0)),1,FALSE))=FALSE,IF(SquadExport!N46&lt;10,1,IF(SquadExport!N46&lt;15,2,IF(SquadExport!N46&lt;=20,3,""))),0),"")</f>
        <v/>
      </c>
      <c r="L46" s="37" t="str">
        <f ca="1">IF($A46&gt;"",IF(ISERROR(HLOOKUP(L$1,INDIRECT("Roles!$B$"&amp;MATCH($B46,Roles!$A:$A,0)&amp;":$AF$"&amp;MATCH($B46,Roles!$A:$A,0)),1,FALSE))=FALSE,IF(SquadExport!O46&lt;10,1,IF(SquadExport!O46&lt;15,2,IF(SquadExport!O46&lt;=20,3,""))),0),"")</f>
        <v/>
      </c>
      <c r="M46" s="37" t="str">
        <f ca="1">IF($A46&gt;"",IF(ISERROR(HLOOKUP(M$1,INDIRECT("Roles!$B$"&amp;MATCH($B46,Roles!$A:$A,0)&amp;":$AF$"&amp;MATCH($B46,Roles!$A:$A,0)),1,FALSE))=FALSE,IF(SquadExport!P46&lt;10,1,IF(SquadExport!P46&lt;15,2,IF(SquadExport!P46&lt;=20,3,""))),0),"")</f>
        <v/>
      </c>
      <c r="N46" s="37" t="str">
        <f ca="1">IF($A46&gt;"",IF(ISERROR(HLOOKUP(N$1,INDIRECT("Roles!$B$"&amp;MATCH($B46,Roles!$A:$A,0)&amp;":$AF$"&amp;MATCH($B46,Roles!$A:$A,0)),1,FALSE))=FALSE,IF(SquadExport!Q46&lt;10,1,IF(SquadExport!Q46&lt;15,2,IF(SquadExport!Q46&lt;=20,3,""))),0),"")</f>
        <v/>
      </c>
      <c r="O46" s="37" t="str">
        <f ca="1">IF($A46&gt;"",IF(ISERROR(HLOOKUP(O$1,INDIRECT("Roles!$B$"&amp;MATCH($B46,Roles!$A:$A,0)&amp;":$AF$"&amp;MATCH($B46,Roles!$A:$A,0)),1,FALSE))=FALSE,IF(SquadExport!R46&lt;10,1,IF(SquadExport!R46&lt;15,2,IF(SquadExport!R46&lt;=20,3,""))),0),"")</f>
        <v/>
      </c>
      <c r="P46" s="37" t="str">
        <f ca="1">IF($A46&gt;"",IF(ISERROR(HLOOKUP(P$1,INDIRECT("Roles!$B$"&amp;MATCH($B46,Roles!$A:$A,0)&amp;":$AF$"&amp;MATCH($B46,Roles!$A:$A,0)),1,FALSE))=FALSE,IF(SquadExport!S46&lt;10,1,IF(SquadExport!S46&lt;15,2,IF(SquadExport!S46&lt;=20,3,""))),0),"")</f>
        <v/>
      </c>
      <c r="Q46" s="37" t="str">
        <f ca="1">IF($A46&gt;"",IF(ISERROR(HLOOKUP(Q$1,INDIRECT("Roles!$B$"&amp;MATCH($B46,Roles!$A:$A,0)&amp;":$AF$"&amp;MATCH($B46,Roles!$A:$A,0)),1,FALSE))=FALSE,IF(SquadExport!T46&lt;10,1,IF(SquadExport!T46&lt;15,2,IF(SquadExport!T46&lt;=20,3,""))),0),"")</f>
        <v/>
      </c>
      <c r="R46" s="37" t="str">
        <f ca="1">IF($A46&gt;"",IF(ISERROR(HLOOKUP(R$1,INDIRECT("Roles!$B$"&amp;MATCH($B46,Roles!$A:$A,0)&amp;":$AF$"&amp;MATCH($B46,Roles!$A:$A,0)),1,FALSE))=FALSE,IF(SquadExport!U46&lt;10,1,IF(SquadExport!U46&lt;15,2,IF(SquadExport!U46&lt;=20,3,""))),0),"")</f>
        <v/>
      </c>
      <c r="S46" s="37" t="str">
        <f ca="1">IF($A46&gt;"",IF(ISERROR(HLOOKUP(S$1,INDIRECT("Roles!$B$"&amp;MATCH($B46,Roles!$A:$A,0)&amp;":$AF$"&amp;MATCH($B46,Roles!$A:$A,0)),1,FALSE))=FALSE,IF(SquadExport!V46&lt;10,1,IF(SquadExport!V46&lt;15,2,IF(SquadExport!V46&lt;=20,3,""))),0),"")</f>
        <v/>
      </c>
      <c r="T46" s="37" t="str">
        <f ca="1">IF($A46&gt;"",IF(ISERROR(HLOOKUP(T$1,INDIRECT("Roles!$B$"&amp;MATCH($B46,Roles!$A:$A,0)&amp;":$AF$"&amp;MATCH($B46,Roles!$A:$A,0)),1,FALSE))=FALSE,IF(SquadExport!W46&lt;10,1,IF(SquadExport!W46&lt;15,2,IF(SquadExport!W46&lt;=20,3,""))),0),"")</f>
        <v/>
      </c>
      <c r="U46" s="37" t="str">
        <f ca="1">IF($A46&gt;"",IF(ISERROR(HLOOKUP(U$1,INDIRECT("Roles!$B$"&amp;MATCH($B46,Roles!$A:$A,0)&amp;":$AF$"&amp;MATCH($B46,Roles!$A:$A,0)),1,FALSE))=FALSE,IF(SquadExport!X46&lt;10,1,IF(SquadExport!X46&lt;15,2,IF(SquadExport!X46&lt;=20,3,""))),0),"")</f>
        <v/>
      </c>
      <c r="V46" s="37" t="str">
        <f ca="1">IF($A46&gt;"",IF(ISERROR(HLOOKUP(V$1,INDIRECT("Roles!$B$"&amp;MATCH($B46,Roles!$A:$A,0)&amp;":$AF$"&amp;MATCH($B46,Roles!$A:$A,0)),1,FALSE))=FALSE,IF(SquadExport!Y46&lt;10,1,IF(SquadExport!Y46&lt;15,2,IF(SquadExport!Y46&lt;=20,3,""))),0),"")</f>
        <v/>
      </c>
      <c r="W46" s="37" t="str">
        <f ca="1">IF($A46&gt;"",IF(ISERROR(HLOOKUP(W$1,INDIRECT("Roles!$B$"&amp;MATCH($B46,Roles!$A:$A,0)&amp;":$AF$"&amp;MATCH($B46,Roles!$A:$A,0)),1,FALSE))=FALSE,IF(SquadExport!Z46&lt;10,1,IF(SquadExport!Z46&lt;15,2,IF(SquadExport!Z46&lt;=20,3,""))),0),"")</f>
        <v/>
      </c>
      <c r="X46" s="37" t="str">
        <f ca="1">IF($A46&gt;"",IF(ISERROR(HLOOKUP(X$1,INDIRECT("Roles!$B$"&amp;MATCH($B46,Roles!$A:$A,0)&amp;":$AF$"&amp;MATCH($B46,Roles!$A:$A,0)),1,FALSE))=FALSE,IF(SquadExport!AA46&lt;10,1,IF(SquadExport!AA46&lt;15,2,IF(SquadExport!AA46&lt;=20,3,""))),0),"")</f>
        <v/>
      </c>
      <c r="Y46" s="37" t="str">
        <f ca="1">IF($A46&gt;"",IF(ISERROR(HLOOKUP(Y$1,INDIRECT("Roles!$B$"&amp;MATCH($B46,Roles!$A:$A,0)&amp;":$AF$"&amp;MATCH($B46,Roles!$A:$A,0)),1,FALSE))=FALSE,IF(SquadExport!AB46&lt;10,1,IF(SquadExport!AB46&lt;15,2,IF(SquadExport!AB46&lt;=20,3,""))),0),"")</f>
        <v/>
      </c>
      <c r="Z46" s="37" t="str">
        <f ca="1">IF($A46&gt;"",IF(ISERROR(HLOOKUP(Z$1,INDIRECT("Roles!$B$"&amp;MATCH($B46,Roles!$A:$A,0)&amp;":$AF$"&amp;MATCH($B46,Roles!$A:$A,0)),1,FALSE))=FALSE,IF(SquadExport!AC46&lt;10,1,IF(SquadExport!AC46&lt;15,2,IF(SquadExport!AC46&lt;=20,3,""))),0),"")</f>
        <v/>
      </c>
      <c r="AA46" s="37" t="str">
        <f ca="1">IF($A46&gt;"",IF(ISERROR(HLOOKUP(AA$1,INDIRECT("Roles!$B$"&amp;MATCH($B46,Roles!$A:$A,0)&amp;":$AF$"&amp;MATCH($B46,Roles!$A:$A,0)),1,FALSE))=FALSE,IF(SquadExport!AD46&lt;10,1,IF(SquadExport!AD46&lt;15,2,IF(SquadExport!AD46&lt;=20,3,""))),0),"")</f>
        <v/>
      </c>
      <c r="AB46" s="37" t="str">
        <f ca="1">IF($A46&gt;"",IF(ISERROR(HLOOKUP(AB$1,INDIRECT("Roles!$B$"&amp;MATCH($B46,Roles!$A:$A,0)&amp;":$AF$"&amp;MATCH($B46,Roles!$A:$A,0)),1,FALSE))=FALSE,IF(SquadExport!AE46&lt;10,1,IF(SquadExport!AE46&lt;15,2,IF(SquadExport!AE46&lt;=20,3,""))),0),"")</f>
        <v/>
      </c>
      <c r="AC46" s="37" t="str">
        <f ca="1">IF($A46&gt;"",IF(ISERROR(HLOOKUP(AC$1,INDIRECT("Roles!$B$"&amp;MATCH($B46,Roles!$A:$A,0)&amp;":$AF$"&amp;MATCH($B46,Roles!$A:$A,0)),1,FALSE))=FALSE,IF(SquadExport!AF46&lt;10,1,IF(SquadExport!AF46&lt;15,2,IF(SquadExport!AF46&lt;=20,3,""))),0),"")</f>
        <v/>
      </c>
      <c r="AD46" s="37" t="str">
        <f ca="1">IF($A46&gt;"",IF(ISERROR(HLOOKUP(AD$1,INDIRECT("Roles!$B$"&amp;MATCH($B46,Roles!$A:$A,0)&amp;":$AF$"&amp;MATCH($B46,Roles!$A:$A,0)),1,FALSE))=FALSE,IF(SquadExport!AG46&lt;10,1,IF(SquadExport!AG46&lt;15,2,IF(SquadExport!AG46&lt;=20,3,""))),0),"")</f>
        <v/>
      </c>
      <c r="AE46" s="37" t="str">
        <f ca="1">IF($A46&gt;"",IF(ISERROR(HLOOKUP(AE$1,INDIRECT("Roles!$B$"&amp;MATCH($B46,Roles!$A:$A,0)&amp;":$AF$"&amp;MATCH($B46,Roles!$A:$A,0)),1,FALSE))=FALSE,IF(SquadExport!AH46&lt;10,1,IF(SquadExport!AH46&lt;15,2,IF(SquadExport!AH46&lt;=20,3,""))),0),"")</f>
        <v/>
      </c>
      <c r="AF46" s="37" t="str">
        <f ca="1">IF($A46&gt;"",IF(ISERROR(HLOOKUP(AF$1,INDIRECT("Roles!$B$"&amp;MATCH($B46,Roles!$A:$A,0)&amp;":$AF$"&amp;MATCH($B46,Roles!$A:$A,0)),1,FALSE))=FALSE,IF(SquadExport!AI46&lt;10,1,IF(SquadExport!AI46&lt;15,2,IF(SquadExport!AI46&lt;=20,3,""))),0),"")</f>
        <v/>
      </c>
      <c r="AG46" s="37" t="str">
        <f ca="1">IF($A46&gt;"",IF(ISERROR(HLOOKUP(AG$1,INDIRECT("Roles!$B$"&amp;MATCH($B46,Roles!$A:$A,0)&amp;":$AF$"&amp;MATCH($B46,Roles!$A:$A,0)),1,FALSE))=FALSE,IF(SquadExport!AJ46&lt;10,1,IF(SquadExport!AJ46&lt;15,2,IF(SquadExport!AJ46&lt;=20,3,""))),0),"")</f>
        <v/>
      </c>
      <c r="AH46" s="37" t="str">
        <f ca="1">IF($A46&gt;"",IF(ISERROR(HLOOKUP(AH$1,INDIRECT("Roles!$B$"&amp;MATCH($B46,Roles!$A:$A,0)&amp;":$AF$"&amp;MATCH($B46,Roles!$A:$A,0)),1,FALSE))=FALSE,IF(SquadExport!AK46&lt;10,1,IF(SquadExport!AK46&lt;15,2,IF(SquadExport!AK46&lt;=20,3,""))),0),"")</f>
        <v/>
      </c>
      <c r="AI46" s="37" t="str">
        <f ca="1">IF($A46&gt;"",IF(ISERROR(HLOOKUP(AI$1,INDIRECT("Roles!$B$"&amp;MATCH($B46,Roles!$A:$A,0)&amp;":$AF$"&amp;MATCH($B46,Roles!$A:$A,0)),1,FALSE))=FALSE,IF(SquadExport!AL46&lt;10,1,IF(SquadExport!AL46&lt;15,2,IF(SquadExport!AL46&lt;=20,3,""))),0),"")</f>
        <v/>
      </c>
      <c r="AJ46" s="37" t="str">
        <f ca="1">IF($A46&gt;"",IF(ISERROR(HLOOKUP(AJ$1,INDIRECT("Roles!$B$"&amp;MATCH($B46,Roles!$A:$A,0)&amp;":$AF$"&amp;MATCH($B46,Roles!$A:$A,0)),1,FALSE))=FALSE,IF(SquadExport!AM46&lt;10,1,IF(SquadExport!AM46&lt;15,2,IF(SquadExport!AM46&lt;=20,3,""))),0),"")</f>
        <v/>
      </c>
      <c r="AK46" s="37" t="str">
        <f ca="1">IF($A46&gt;"",IF(ISERROR(HLOOKUP(AK$1,INDIRECT("Roles!$B$"&amp;MATCH($B46,Roles!$A:$A,0)&amp;":$AF$"&amp;MATCH($B46,Roles!$A:$A,0)),1,FALSE))=FALSE,IF(SquadExport!AN46&lt;10,1,IF(SquadExport!AN46&lt;15,2,IF(SquadExport!AN46&lt;=20,3,""))),0),"")</f>
        <v/>
      </c>
      <c r="AL46" s="37" t="str">
        <f ca="1">IF($A46&gt;"",IF(ISERROR(HLOOKUP(AL$1,INDIRECT("Roles!$B$"&amp;MATCH($B46,Roles!$A:$A,0)&amp;":$AF$"&amp;MATCH($B46,Roles!$A:$A,0)),1,FALSE))=FALSE,IF(SquadExport!AO46&lt;10,1,IF(SquadExport!AO46&lt;15,2,IF(SquadExport!AO46&lt;=20,3,""))),0),"")</f>
        <v/>
      </c>
      <c r="AM46" s="37" t="str">
        <f ca="1">IF($A46&gt;"",IF(ISERROR(HLOOKUP(AM$1,INDIRECT("Roles!$B$"&amp;MATCH($B46,Roles!$A:$A,0)&amp;":$AF$"&amp;MATCH($B46,Roles!$A:$A,0)),1,FALSE))=FALSE,IF(SquadExport!AP46&lt;10,1,IF(SquadExport!AP46&lt;15,2,IF(SquadExport!AP46&lt;=20,3,""))),0),"")</f>
        <v/>
      </c>
      <c r="AN46" s="37" t="str">
        <f ca="1">IF($A46&gt;"",IF(ISERROR(HLOOKUP(AN$1,INDIRECT("Roles!$B$"&amp;MATCH($B46,Roles!$A:$A,0)&amp;":$AF$"&amp;MATCH($B46,Roles!$A:$A,0)),1,FALSE))=FALSE,IF(SquadExport!AQ46&lt;10,1,IF(SquadExport!AQ46&lt;15,2,IF(SquadExport!AQ46&lt;=20,3,""))),0),"")</f>
        <v/>
      </c>
      <c r="AO46" s="37" t="str">
        <f ca="1">IF($A46&gt;"",IF(ISERROR(HLOOKUP(AO$1,INDIRECT("Roles!$B$"&amp;MATCH($B46,Roles!$A:$A,0)&amp;":$AF$"&amp;MATCH($B46,Roles!$A:$A,0)),1,FALSE))=FALSE,IF(SquadExport!AR46&lt;10,1,IF(SquadExport!AR46&lt;15,2,IF(SquadExport!AR46&lt;=20,3,""))),0),"")</f>
        <v/>
      </c>
      <c r="AP46" s="37" t="str">
        <f ca="1">IF($A46&gt;"",IF(ISERROR(HLOOKUP(AP$1,INDIRECT("Roles!$B$"&amp;MATCH($B46,Roles!$A:$A,0)&amp;":$AF$"&amp;MATCH($B46,Roles!$A:$A,0)),1,FALSE))=FALSE,IF(SquadExport!AS46&lt;10,1,IF(SquadExport!AS46&lt;15,2,IF(SquadExport!AS46&lt;=20,3,""))),0),"")</f>
        <v/>
      </c>
      <c r="AQ46" s="37" t="str">
        <f ca="1">IF($A46&gt;"",IF(ISERROR(HLOOKUP(AQ$1,INDIRECT("Roles!$B$"&amp;MATCH($B46,Roles!$A:$A,0)&amp;":$AF$"&amp;MATCH($B46,Roles!$A:$A,0)),1,FALSE))=FALSE,IF(SquadExport!AT46&lt;10,1,IF(SquadExport!AT46&lt;15,2,IF(SquadExport!AT46&lt;=20,3,""))),0),"")</f>
        <v/>
      </c>
      <c r="AR46" s="37" t="str">
        <f ca="1">IF($A46&gt;"",IF(ISERROR(HLOOKUP(AR$1,INDIRECT("Roles!$B$"&amp;MATCH($B46,Roles!$A:$A,0)&amp;":$AF$"&amp;MATCH($B46,Roles!$A:$A,0)),1,FALSE))=FALSE,IF(SquadExport!AU46&lt;10,1,IF(SquadExport!AU46&lt;15,2,IF(SquadExport!AU46&lt;=20,3,""))),0),"")</f>
        <v/>
      </c>
      <c r="AS46" s="37" t="str">
        <f ca="1">IF($A46&gt;"",IF(ISERROR(HLOOKUP(AS$1,INDIRECT("Roles!$B$"&amp;MATCH($B46,Roles!$A:$A,0)&amp;":$AF$"&amp;MATCH($B46,Roles!$A:$A,0)),1,FALSE))=FALSE,IF(SquadExport!AV46&lt;10,1,IF(SquadExport!AV46&lt;15,2,IF(SquadExport!AV46&lt;=20,3,""))),0),"")</f>
        <v/>
      </c>
      <c r="AT46" s="37" t="str">
        <f ca="1">IF($A46&gt;"",IF(ISERROR(HLOOKUP(AT$1,INDIRECT("Roles!$B$"&amp;MATCH($B46,Roles!$A:$A,0)&amp;":$AF$"&amp;MATCH($B46,Roles!$A:$A,0)),1,FALSE))=FALSE,IF(SquadExport!AW46&lt;10,1,IF(SquadExport!AW46&lt;15,2,IF(SquadExport!AW46&lt;=20,3,""))),0),"")</f>
        <v/>
      </c>
      <c r="AU46" s="37" t="str">
        <f ca="1">IF($A46&gt;"",IF(ISERROR(HLOOKUP(AU$1,INDIRECT("Roles!$B$"&amp;MATCH($B46,Roles!$A:$A,0)&amp;":$AF$"&amp;MATCH($B46,Roles!$A:$A,0)),1,FALSE))=FALSE,IF(SquadExport!AX46&lt;10,1,IF(SquadExport!AX46&lt;15,2,IF(SquadExport!AX46&lt;=20,3,""))),0),"")</f>
        <v/>
      </c>
      <c r="AV46" s="37" t="str">
        <f ca="1">IF($A46&gt;"",IF(ISERROR(HLOOKUP(AV$1,INDIRECT("Roles!$B$"&amp;MATCH($B46,Roles!$A:$A,0)&amp;":$AF$"&amp;MATCH($B46,Roles!$A:$A,0)),1,FALSE))=FALSE,IF(SquadExport!AY46&lt;10,1,IF(SquadExport!AY46&lt;15,2,IF(SquadExport!AY46&lt;=20,3,""))),0),"")</f>
        <v/>
      </c>
      <c r="AW46" s="37" t="str">
        <f ca="1">IF($A46&gt;"",IF(ISERROR(HLOOKUP(AW$1,INDIRECT("Roles!$B$"&amp;MATCH($B46,Roles!$A:$A,0)&amp;":$AF$"&amp;MATCH($B46,Roles!$A:$A,0)),1,FALSE))=FALSE,IF(SquadExport!AZ46&lt;10,1,IF(SquadExport!AZ46&lt;15,2,IF(SquadExport!AZ46&lt;=20,3,""))),0),"")</f>
        <v/>
      </c>
      <c r="AX46" s="37" t="str">
        <f ca="1">IF($A46&gt;"",IF(ISERROR(HLOOKUP(AX$1,INDIRECT("Roles!$B$"&amp;MATCH($B46,Roles!$A:$A,0)&amp;":$AF$"&amp;MATCH($B46,Roles!$A:$A,0)),1,FALSE))=FALSE,IF(SquadExport!BA46&lt;10,1,IF(SquadExport!BA46&lt;15,2,IF(SquadExport!BA46&lt;=20,3,""))),0),"")</f>
        <v/>
      </c>
      <c r="AY46" s="30" t="str" cm="1">
        <f t="array" aca="1" ref="AY46:CS46" ca="1">IF($D46:$AX46=1,D$1:AX$1,"")</f>
        <v/>
      </c>
      <c r="AZ46" s="30" t="str">
        <f ca="1"/>
        <v/>
      </c>
      <c r="BA46" s="30" t="str">
        <f ca="1"/>
        <v/>
      </c>
      <c r="BB46" s="30" t="str">
        <f ca="1"/>
        <v/>
      </c>
      <c r="BC46" s="30" t="str">
        <f ca="1"/>
        <v/>
      </c>
      <c r="BD46" s="30" t="str">
        <f ca="1"/>
        <v/>
      </c>
      <c r="BE46" s="30" t="str">
        <f ca="1"/>
        <v/>
      </c>
      <c r="BF46" s="30" t="str">
        <f ca="1"/>
        <v/>
      </c>
      <c r="BG46" s="30" t="str">
        <f ca="1"/>
        <v/>
      </c>
      <c r="BH46" s="30" t="str">
        <f ca="1"/>
        <v/>
      </c>
      <c r="BI46" s="30" t="str">
        <f ca="1"/>
        <v/>
      </c>
      <c r="BJ46" s="30" t="str">
        <f ca="1"/>
        <v/>
      </c>
      <c r="BK46" s="30" t="str">
        <f ca="1"/>
        <v/>
      </c>
      <c r="BL46" s="30" t="str">
        <f ca="1"/>
        <v/>
      </c>
      <c r="BM46" s="30" t="str">
        <f ca="1"/>
        <v/>
      </c>
      <c r="BN46" s="30" t="str">
        <f ca="1"/>
        <v/>
      </c>
      <c r="BO46" s="30" t="str">
        <f ca="1"/>
        <v/>
      </c>
      <c r="BP46" s="30" t="str">
        <f ca="1"/>
        <v/>
      </c>
      <c r="BQ46" s="30" t="str">
        <f ca="1"/>
        <v/>
      </c>
      <c r="BR46" s="30" t="str">
        <f ca="1"/>
        <v/>
      </c>
      <c r="BS46" s="30" t="str">
        <f ca="1"/>
        <v/>
      </c>
      <c r="BT46" s="30" t="str">
        <f ca="1"/>
        <v/>
      </c>
      <c r="BU46" s="30" t="str">
        <f ca="1"/>
        <v/>
      </c>
      <c r="BV46" s="30" t="str">
        <f ca="1"/>
        <v/>
      </c>
      <c r="BW46" s="30" t="str">
        <f ca="1"/>
        <v/>
      </c>
      <c r="BX46" s="30" t="str">
        <f ca="1"/>
        <v/>
      </c>
      <c r="BY46" s="30" t="str">
        <f ca="1"/>
        <v/>
      </c>
      <c r="BZ46" s="30" t="str">
        <f ca="1"/>
        <v/>
      </c>
      <c r="CA46" s="30" t="str">
        <f ca="1"/>
        <v/>
      </c>
      <c r="CB46" s="30" t="str">
        <f ca="1"/>
        <v/>
      </c>
      <c r="CC46" s="30" t="str">
        <f ca="1"/>
        <v/>
      </c>
      <c r="CD46" s="30" t="str">
        <f ca="1"/>
        <v/>
      </c>
      <c r="CE46" s="30" t="str">
        <f ca="1"/>
        <v/>
      </c>
      <c r="CF46" s="30" t="str">
        <f ca="1"/>
        <v/>
      </c>
      <c r="CG46" s="30" t="str">
        <f ca="1"/>
        <v/>
      </c>
      <c r="CH46" s="30" t="str">
        <f ca="1"/>
        <v/>
      </c>
      <c r="CI46" s="30" t="str">
        <f ca="1"/>
        <v/>
      </c>
      <c r="CJ46" s="30" t="str">
        <f ca="1"/>
        <v/>
      </c>
      <c r="CK46" s="30" t="str">
        <f ca="1"/>
        <v/>
      </c>
      <c r="CL46" s="30" t="str">
        <f ca="1"/>
        <v/>
      </c>
      <c r="CM46" s="30" t="str">
        <f ca="1"/>
        <v/>
      </c>
      <c r="CN46" s="30" t="str">
        <f ca="1"/>
        <v/>
      </c>
      <c r="CO46" s="30" t="str">
        <f ca="1"/>
        <v/>
      </c>
      <c r="CP46" s="30" t="str">
        <f ca="1"/>
        <v/>
      </c>
      <c r="CQ46" s="30" t="str">
        <f ca="1"/>
        <v/>
      </c>
      <c r="CR46" s="30" t="str">
        <f ca="1"/>
        <v/>
      </c>
      <c r="CS46" s="30" t="str">
        <f ca="1"/>
        <v/>
      </c>
      <c r="CT46" s="31" cm="1">
        <f t="array" aca="1" ref="CT46" ca="1">SUMPRODUCT(COUNTIF($AY46:$CS46,Training!$C$3:$E$3))</f>
        <v>0</v>
      </c>
      <c r="CU46" s="31" cm="1">
        <f t="array" aca="1" ref="CU46" ca="1">SUMPRODUCT(COUNTIF($AY46:$CS46,Training!$C$4:$E$4))</f>
        <v>0</v>
      </c>
      <c r="CV46" s="31" cm="1">
        <f t="array" aca="1" ref="CV46" ca="1">SUMPRODUCT(COUNTIF($AY46:$CS46,Training!$C$5:$E$5))</f>
        <v>0</v>
      </c>
      <c r="CW46" s="31" cm="1">
        <f t="array" aca="1" ref="CW46" ca="1">SUMPRODUCT(COUNTIF($AY46:$CS46,Training!$C$6:$E$6))</f>
        <v>0</v>
      </c>
      <c r="CX46" s="31" cm="1">
        <f t="array" aca="1" ref="CX46" ca="1">SUMPRODUCT(COUNTIF($AY46:$CS46,Training!$C$7:$E$7))</f>
        <v>0</v>
      </c>
      <c r="CY46" s="31" cm="1">
        <f t="array" aca="1" ref="CY46" ca="1">SUMPRODUCT(COUNTIF($AY46:$CS46,Training!$C$8:$E$8))</f>
        <v>0</v>
      </c>
      <c r="CZ46" s="31" cm="1">
        <f t="array" aca="1" ref="CZ46" ca="1">SUMPRODUCT(COUNTIF($AY46:$CS46,Training!$C$9:$E$9))</f>
        <v>0</v>
      </c>
      <c r="DA46" s="31" cm="1">
        <f t="array" aca="1" ref="DA46" ca="1">SUMPRODUCT(COUNTIF($AY46:$CS46,Training!$C$10:$E$10))</f>
        <v>0</v>
      </c>
      <c r="DB46" s="31" cm="1">
        <f t="array" aca="1" ref="DB46" ca="1">SUMPRODUCT(COUNTIF($AY46:$CS46,Training!$C$11:$E$11))</f>
        <v>0</v>
      </c>
      <c r="DC46" s="31" cm="1">
        <f t="array" aca="1" ref="DC46" ca="1">SUMPRODUCT(COUNTIF($AY46:$CS46,Training!$C$2:$E$2))</f>
        <v>0</v>
      </c>
      <c r="DD46" s="31" cm="1">
        <f t="array" aca="1" ref="DD46" ca="1">SUMPRODUCT(COUNTIF($AY46:$CS46,Training!#REF!))</f>
        <v>0</v>
      </c>
      <c r="DE46" s="31" cm="1">
        <f t="array" aca="1" ref="DE46" ca="1">SUMPRODUCT(COUNTIF($AY46:$CS46,Training!$C$12:$E$12))</f>
        <v>0</v>
      </c>
      <c r="DF46" s="31" cm="1">
        <f t="array" aca="1" ref="DF46" ca="1">SUMPRODUCT(COUNTIF($AY46:$CS46,Training!$C$13:$E$13))</f>
        <v>0</v>
      </c>
      <c r="DG46" s="31" cm="1">
        <f t="array" aca="1" ref="DG46" ca="1">SUMPRODUCT(COUNTIF($AY46:$CS46,Training!$C$14:$E$14))</f>
        <v>0</v>
      </c>
      <c r="DH46" s="31" cm="1">
        <f t="array" aca="1" ref="DH46" ca="1">SUMPRODUCT(COUNTIF($AY46:$CS46,Training!$C$15:$E$15))</f>
        <v>0</v>
      </c>
      <c r="DI46" s="31" cm="1">
        <f t="array" aca="1" ref="DI46" ca="1">SUMPRODUCT(COUNTIF($AY46:$CS46,Training!$C$16:$E$16))</f>
        <v>0</v>
      </c>
      <c r="DJ46" s="30" t="str" cm="1">
        <f t="array" aca="1" ref="DJ46:FD46" ca="1">IF(COUNTIF(D46:AX46,1)=0,IF($D46:$AX46=2,D$1:AX$1,""),"")</f>
        <v/>
      </c>
      <c r="DK46" s="30" t="str">
        <f ca="1"/>
        <v/>
      </c>
      <c r="DL46" s="30" t="str">
        <f ca="1"/>
        <v/>
      </c>
      <c r="DM46" s="30" t="str">
        <f ca="1"/>
        <v/>
      </c>
      <c r="DN46" s="30" t="str">
        <f ca="1"/>
        <v/>
      </c>
      <c r="DO46" s="30" t="str">
        <f ca="1"/>
        <v/>
      </c>
      <c r="DP46" s="30" t="str">
        <f ca="1"/>
        <v/>
      </c>
      <c r="DQ46" s="30" t="str">
        <f ca="1"/>
        <v/>
      </c>
      <c r="DR46" s="30" t="str">
        <f ca="1"/>
        <v/>
      </c>
      <c r="DS46" s="30" t="str">
        <f ca="1"/>
        <v/>
      </c>
      <c r="DT46" s="30" t="str">
        <f ca="1"/>
        <v/>
      </c>
      <c r="DU46" s="30" t="str">
        <f ca="1"/>
        <v/>
      </c>
      <c r="DV46" s="30" t="str">
        <f ca="1"/>
        <v/>
      </c>
      <c r="DW46" s="30" t="str">
        <f ca="1"/>
        <v/>
      </c>
      <c r="DX46" s="30" t="str">
        <f ca="1"/>
        <v/>
      </c>
      <c r="DY46" s="30" t="str">
        <f ca="1"/>
        <v/>
      </c>
      <c r="DZ46" s="30" t="str">
        <f ca="1"/>
        <v/>
      </c>
      <c r="EA46" s="30" t="str">
        <f ca="1"/>
        <v/>
      </c>
      <c r="EB46" s="30" t="str">
        <f ca="1"/>
        <v/>
      </c>
      <c r="EC46" s="30" t="str">
        <f ca="1"/>
        <v/>
      </c>
      <c r="ED46" s="30" t="str">
        <f ca="1"/>
        <v/>
      </c>
      <c r="EE46" s="30" t="str">
        <f ca="1"/>
        <v/>
      </c>
      <c r="EF46" s="30" t="str">
        <f ca="1"/>
        <v/>
      </c>
      <c r="EG46" s="30" t="str">
        <f ca="1"/>
        <v/>
      </c>
      <c r="EH46" s="30" t="str">
        <f ca="1"/>
        <v/>
      </c>
      <c r="EI46" s="30" t="str">
        <f ca="1"/>
        <v/>
      </c>
      <c r="EJ46" s="30" t="str">
        <f ca="1"/>
        <v/>
      </c>
      <c r="EK46" s="30" t="str">
        <f ca="1"/>
        <v/>
      </c>
      <c r="EL46" s="30" t="str">
        <f ca="1"/>
        <v/>
      </c>
      <c r="EM46" s="30" t="str">
        <f ca="1"/>
        <v/>
      </c>
      <c r="EN46" s="30" t="str">
        <f ca="1"/>
        <v/>
      </c>
      <c r="EO46" s="30" t="str">
        <f ca="1"/>
        <v/>
      </c>
      <c r="EP46" s="30" t="str">
        <f ca="1"/>
        <v/>
      </c>
      <c r="EQ46" s="30" t="str">
        <f ca="1"/>
        <v/>
      </c>
      <c r="ER46" s="30" t="str">
        <f ca="1"/>
        <v/>
      </c>
      <c r="ES46" s="30" t="str">
        <f ca="1"/>
        <v/>
      </c>
      <c r="ET46" s="30" t="str">
        <f ca="1"/>
        <v/>
      </c>
      <c r="EU46" s="30" t="str">
        <f ca="1"/>
        <v/>
      </c>
      <c r="EV46" s="30" t="str">
        <f ca="1"/>
        <v/>
      </c>
      <c r="EW46" s="30" t="str">
        <f ca="1"/>
        <v/>
      </c>
      <c r="EX46" s="30" t="str">
        <f ca="1"/>
        <v/>
      </c>
      <c r="EY46" s="30" t="str">
        <f ca="1"/>
        <v/>
      </c>
      <c r="EZ46" s="30" t="str">
        <f ca="1"/>
        <v/>
      </c>
      <c r="FA46" s="30" t="str">
        <f ca="1"/>
        <v/>
      </c>
      <c r="FB46" s="30" t="str">
        <f ca="1"/>
        <v/>
      </c>
      <c r="FC46" s="30" t="str">
        <f ca="1"/>
        <v/>
      </c>
      <c r="FD46" s="30" t="str">
        <f ca="1"/>
        <v/>
      </c>
      <c r="FE46" s="31" cm="1">
        <f t="array" aca="1" ref="FE46" ca="1">SUMPRODUCT(COUNTIF($DJ46:$FD46,Training!$C$3:$E$3))</f>
        <v>0</v>
      </c>
      <c r="FF46" s="31" cm="1">
        <f t="array" aca="1" ref="FF46" ca="1">SUMPRODUCT(COUNTIF($DJ46:$FD46,Training!$C$4:$E$4))</f>
        <v>0</v>
      </c>
      <c r="FG46" s="31" cm="1">
        <f t="array" aca="1" ref="FG46" ca="1">SUMPRODUCT(COUNTIF($DJ46:$FD46,Training!$C$5:$E$5))</f>
        <v>0</v>
      </c>
      <c r="FH46" s="31" cm="1">
        <f t="array" aca="1" ref="FH46" ca="1">SUMPRODUCT(COUNTIF($DJ46:$FD46,Training!$C$6:$E$6))</f>
        <v>0</v>
      </c>
      <c r="FI46" s="31" cm="1">
        <f t="array" aca="1" ref="FI46" ca="1">SUMPRODUCT(COUNTIF($DJ46:$FD46,Training!$C$7:$E$7))</f>
        <v>0</v>
      </c>
      <c r="FJ46" s="31" cm="1">
        <f t="array" aca="1" ref="FJ46" ca="1">SUMPRODUCT(COUNTIF($DJ46:$FD46,Training!$C$8:$E$8))</f>
        <v>0</v>
      </c>
      <c r="FK46" s="31" cm="1">
        <f t="array" aca="1" ref="FK46" ca="1">SUMPRODUCT(COUNTIF($DJ46:$FD46,Training!$C$9:$E$9))</f>
        <v>0</v>
      </c>
      <c r="FL46" s="31" cm="1">
        <f t="array" aca="1" ref="FL46" ca="1">SUMPRODUCT(COUNTIF($DJ46:$FD46,Training!$C$10:$E$10))</f>
        <v>0</v>
      </c>
      <c r="FM46" s="31" cm="1">
        <f t="array" aca="1" ref="FM46" ca="1">SUMPRODUCT(COUNTIF($DJ46:$FD46,Training!$C$11:$E$11))</f>
        <v>0</v>
      </c>
      <c r="FN46" s="31" cm="1">
        <f t="array" aca="1" ref="FN46" ca="1">SUMPRODUCT(COUNTIF($DJ46:$FD46,Training!$C$2:$E$2))</f>
        <v>0</v>
      </c>
      <c r="FO46" s="31" cm="1">
        <f t="array" aca="1" ref="FO46" ca="1">SUMPRODUCT(COUNTIF($DJ46:$FD46,Training!#REF!))</f>
        <v>0</v>
      </c>
      <c r="FP46" s="31" cm="1">
        <f t="array" aca="1" ref="FP46" ca="1">SUMPRODUCT(COUNTIF($DJ46:$FD46,Training!$C$12:$E$12))</f>
        <v>0</v>
      </c>
      <c r="FQ46" s="31" cm="1">
        <f t="array" aca="1" ref="FQ46" ca="1">SUMPRODUCT(COUNTIF($DJ46:$FD46,Training!$C$13:$E$13))</f>
        <v>0</v>
      </c>
      <c r="FR46" s="31" cm="1">
        <f t="array" aca="1" ref="FR46" ca="1">SUMPRODUCT(COUNTIF($DJ46:$FD46,Training!$C$14:$E$14))</f>
        <v>0</v>
      </c>
      <c r="FS46" s="31" cm="1">
        <f t="array" aca="1" ref="FS46" ca="1">SUMPRODUCT(COUNTIF($DJ46:$FD46,Training!$C$15:$E$15))</f>
        <v>0</v>
      </c>
      <c r="FT46" s="31" cm="1">
        <f t="array" aca="1" ref="FT46" ca="1">SUMPRODUCT(COUNTIF($DJ46:$FD46,Training!$C$16:$E$16))</f>
        <v>0</v>
      </c>
    </row>
    <row r="47" spans="1:176" x14ac:dyDescent="0.25">
      <c r="A47" s="32" t="str">
        <f>IF(WeightedParse!A47&gt;"",WeightedParse!A47,"")</f>
        <v/>
      </c>
      <c r="B47" s="49" t="str">
        <f>IF('Weighted Summary'!A47&gt;"",'Weighted Summary'!F47,"")</f>
        <v/>
      </c>
      <c r="C47" s="39" t="str">
        <f t="shared" si="0"/>
        <v/>
      </c>
      <c r="D47" s="37" t="str">
        <f ca="1">IF($A47&gt;"",IF(ISERROR(HLOOKUP(D$1,INDIRECT("Roles!$B$"&amp;MATCH($B47,Roles!$A:$A,0)&amp;":$AF$"&amp;MATCH($B47,Roles!$A:$A,0)),1,FALSE))=FALSE,IF(SquadExport!G47&lt;10,1,IF(SquadExport!G47&lt;15,2,IF(SquadExport!G47&lt;=20,3,""))),0),"")</f>
        <v/>
      </c>
      <c r="E47" s="37" t="str">
        <f ca="1">IF($A47&gt;"",IF(ISERROR(HLOOKUP(E$1,INDIRECT("Roles!$B$"&amp;MATCH($B47,Roles!$A:$A,0)&amp;":$AF$"&amp;MATCH($B47,Roles!$A:$A,0)),1,FALSE))=FALSE,IF(SquadExport!H47&lt;10,1,IF(SquadExport!H47&lt;15,2,IF(SquadExport!H47&lt;=20,3,""))),0),"")</f>
        <v/>
      </c>
      <c r="F47" s="37" t="str">
        <f ca="1">IF($A47&gt;"",IF(ISERROR(HLOOKUP(F$1,INDIRECT("Roles!$B$"&amp;MATCH($B47,Roles!$A:$A,0)&amp;":$AF$"&amp;MATCH($B47,Roles!$A:$A,0)),1,FALSE))=FALSE,IF(SquadExport!I47&lt;10,1,IF(SquadExport!I47&lt;15,2,IF(SquadExport!I47&lt;=20,3,""))),0),"")</f>
        <v/>
      </c>
      <c r="G47" s="37" t="str">
        <f ca="1">IF($A47&gt;"",IF(ISERROR(HLOOKUP(G$1,INDIRECT("Roles!$B$"&amp;MATCH($B47,Roles!$A:$A,0)&amp;":$AF$"&amp;MATCH($B47,Roles!$A:$A,0)),1,FALSE))=FALSE,IF(SquadExport!J47&lt;10,1,IF(SquadExport!J47&lt;15,2,IF(SquadExport!J47&lt;=20,3,""))),0),"")</f>
        <v/>
      </c>
      <c r="H47" s="37" t="str">
        <f ca="1">IF($A47&gt;"",IF(ISERROR(HLOOKUP(H$1,INDIRECT("Roles!$B$"&amp;MATCH($B47,Roles!$A:$A,0)&amp;":$AF$"&amp;MATCH($B47,Roles!$A:$A,0)),1,FALSE))=FALSE,IF(SquadExport!K47&lt;10,1,IF(SquadExport!K47&lt;15,2,IF(SquadExport!K47&lt;=20,3,""))),0),"")</f>
        <v/>
      </c>
      <c r="I47" s="37" t="str">
        <f ca="1">IF($A47&gt;"",IF(ISERROR(HLOOKUP(I$1,INDIRECT("Roles!$B$"&amp;MATCH($B47,Roles!$A:$A,0)&amp;":$AF$"&amp;MATCH($B47,Roles!$A:$A,0)),1,FALSE))=FALSE,IF(SquadExport!L47&lt;10,1,IF(SquadExport!L47&lt;15,2,IF(SquadExport!L47&lt;=20,3,""))),0),"")</f>
        <v/>
      </c>
      <c r="J47" s="37" t="str">
        <f ca="1">IF($A47&gt;"",IF(ISERROR(HLOOKUP(J$1,INDIRECT("Roles!$B$"&amp;MATCH($B47,Roles!$A:$A,0)&amp;":$AF$"&amp;MATCH($B47,Roles!$A:$A,0)),1,FALSE))=FALSE,IF(SquadExport!M47&lt;10,1,IF(SquadExport!M47&lt;15,2,IF(SquadExport!M47&lt;=20,3,""))),0),"")</f>
        <v/>
      </c>
      <c r="K47" s="37" t="str">
        <f ca="1">IF($A47&gt;"",IF(ISERROR(HLOOKUP(K$1,INDIRECT("Roles!$B$"&amp;MATCH($B47,Roles!$A:$A,0)&amp;":$AF$"&amp;MATCH($B47,Roles!$A:$A,0)),1,FALSE))=FALSE,IF(SquadExport!N47&lt;10,1,IF(SquadExport!N47&lt;15,2,IF(SquadExport!N47&lt;=20,3,""))),0),"")</f>
        <v/>
      </c>
      <c r="L47" s="37" t="str">
        <f ca="1">IF($A47&gt;"",IF(ISERROR(HLOOKUP(L$1,INDIRECT("Roles!$B$"&amp;MATCH($B47,Roles!$A:$A,0)&amp;":$AF$"&amp;MATCH($B47,Roles!$A:$A,0)),1,FALSE))=FALSE,IF(SquadExport!O47&lt;10,1,IF(SquadExport!O47&lt;15,2,IF(SquadExport!O47&lt;=20,3,""))),0),"")</f>
        <v/>
      </c>
      <c r="M47" s="37" t="str">
        <f ca="1">IF($A47&gt;"",IF(ISERROR(HLOOKUP(M$1,INDIRECT("Roles!$B$"&amp;MATCH($B47,Roles!$A:$A,0)&amp;":$AF$"&amp;MATCH($B47,Roles!$A:$A,0)),1,FALSE))=FALSE,IF(SquadExport!P47&lt;10,1,IF(SquadExport!P47&lt;15,2,IF(SquadExport!P47&lt;=20,3,""))),0),"")</f>
        <v/>
      </c>
      <c r="N47" s="37" t="str">
        <f ca="1">IF($A47&gt;"",IF(ISERROR(HLOOKUP(N$1,INDIRECT("Roles!$B$"&amp;MATCH($B47,Roles!$A:$A,0)&amp;":$AF$"&amp;MATCH($B47,Roles!$A:$A,0)),1,FALSE))=FALSE,IF(SquadExport!Q47&lt;10,1,IF(SquadExport!Q47&lt;15,2,IF(SquadExport!Q47&lt;=20,3,""))),0),"")</f>
        <v/>
      </c>
      <c r="O47" s="37" t="str">
        <f ca="1">IF($A47&gt;"",IF(ISERROR(HLOOKUP(O$1,INDIRECT("Roles!$B$"&amp;MATCH($B47,Roles!$A:$A,0)&amp;":$AF$"&amp;MATCH($B47,Roles!$A:$A,0)),1,FALSE))=FALSE,IF(SquadExport!R47&lt;10,1,IF(SquadExport!R47&lt;15,2,IF(SquadExport!R47&lt;=20,3,""))),0),"")</f>
        <v/>
      </c>
      <c r="P47" s="37" t="str">
        <f ca="1">IF($A47&gt;"",IF(ISERROR(HLOOKUP(P$1,INDIRECT("Roles!$B$"&amp;MATCH($B47,Roles!$A:$A,0)&amp;":$AF$"&amp;MATCH($B47,Roles!$A:$A,0)),1,FALSE))=FALSE,IF(SquadExport!S47&lt;10,1,IF(SquadExport!S47&lt;15,2,IF(SquadExport!S47&lt;=20,3,""))),0),"")</f>
        <v/>
      </c>
      <c r="Q47" s="37" t="str">
        <f ca="1">IF($A47&gt;"",IF(ISERROR(HLOOKUP(Q$1,INDIRECT("Roles!$B$"&amp;MATCH($B47,Roles!$A:$A,0)&amp;":$AF$"&amp;MATCH($B47,Roles!$A:$A,0)),1,FALSE))=FALSE,IF(SquadExport!T47&lt;10,1,IF(SquadExport!T47&lt;15,2,IF(SquadExport!T47&lt;=20,3,""))),0),"")</f>
        <v/>
      </c>
      <c r="R47" s="37" t="str">
        <f ca="1">IF($A47&gt;"",IF(ISERROR(HLOOKUP(R$1,INDIRECT("Roles!$B$"&amp;MATCH($B47,Roles!$A:$A,0)&amp;":$AF$"&amp;MATCH($B47,Roles!$A:$A,0)),1,FALSE))=FALSE,IF(SquadExport!U47&lt;10,1,IF(SquadExport!U47&lt;15,2,IF(SquadExport!U47&lt;=20,3,""))),0),"")</f>
        <v/>
      </c>
      <c r="S47" s="37" t="str">
        <f ca="1">IF($A47&gt;"",IF(ISERROR(HLOOKUP(S$1,INDIRECT("Roles!$B$"&amp;MATCH($B47,Roles!$A:$A,0)&amp;":$AF$"&amp;MATCH($B47,Roles!$A:$A,0)),1,FALSE))=FALSE,IF(SquadExport!V47&lt;10,1,IF(SquadExport!V47&lt;15,2,IF(SquadExport!V47&lt;=20,3,""))),0),"")</f>
        <v/>
      </c>
      <c r="T47" s="37" t="str">
        <f ca="1">IF($A47&gt;"",IF(ISERROR(HLOOKUP(T$1,INDIRECT("Roles!$B$"&amp;MATCH($B47,Roles!$A:$A,0)&amp;":$AF$"&amp;MATCH($B47,Roles!$A:$A,0)),1,FALSE))=FALSE,IF(SquadExport!W47&lt;10,1,IF(SquadExport!W47&lt;15,2,IF(SquadExport!W47&lt;=20,3,""))),0),"")</f>
        <v/>
      </c>
      <c r="U47" s="37" t="str">
        <f ca="1">IF($A47&gt;"",IF(ISERROR(HLOOKUP(U$1,INDIRECT("Roles!$B$"&amp;MATCH($B47,Roles!$A:$A,0)&amp;":$AF$"&amp;MATCH($B47,Roles!$A:$A,0)),1,FALSE))=FALSE,IF(SquadExport!X47&lt;10,1,IF(SquadExport!X47&lt;15,2,IF(SquadExport!X47&lt;=20,3,""))),0),"")</f>
        <v/>
      </c>
      <c r="V47" s="37" t="str">
        <f ca="1">IF($A47&gt;"",IF(ISERROR(HLOOKUP(V$1,INDIRECT("Roles!$B$"&amp;MATCH($B47,Roles!$A:$A,0)&amp;":$AF$"&amp;MATCH($B47,Roles!$A:$A,0)),1,FALSE))=FALSE,IF(SquadExport!Y47&lt;10,1,IF(SquadExport!Y47&lt;15,2,IF(SquadExport!Y47&lt;=20,3,""))),0),"")</f>
        <v/>
      </c>
      <c r="W47" s="37" t="str">
        <f ca="1">IF($A47&gt;"",IF(ISERROR(HLOOKUP(W$1,INDIRECT("Roles!$B$"&amp;MATCH($B47,Roles!$A:$A,0)&amp;":$AF$"&amp;MATCH($B47,Roles!$A:$A,0)),1,FALSE))=FALSE,IF(SquadExport!Z47&lt;10,1,IF(SquadExport!Z47&lt;15,2,IF(SquadExport!Z47&lt;=20,3,""))),0),"")</f>
        <v/>
      </c>
      <c r="X47" s="37" t="str">
        <f ca="1">IF($A47&gt;"",IF(ISERROR(HLOOKUP(X$1,INDIRECT("Roles!$B$"&amp;MATCH($B47,Roles!$A:$A,0)&amp;":$AF$"&amp;MATCH($B47,Roles!$A:$A,0)),1,FALSE))=FALSE,IF(SquadExport!AA47&lt;10,1,IF(SquadExport!AA47&lt;15,2,IF(SquadExport!AA47&lt;=20,3,""))),0),"")</f>
        <v/>
      </c>
      <c r="Y47" s="37" t="str">
        <f ca="1">IF($A47&gt;"",IF(ISERROR(HLOOKUP(Y$1,INDIRECT("Roles!$B$"&amp;MATCH($B47,Roles!$A:$A,0)&amp;":$AF$"&amp;MATCH($B47,Roles!$A:$A,0)),1,FALSE))=FALSE,IF(SquadExport!AB47&lt;10,1,IF(SquadExport!AB47&lt;15,2,IF(SquadExport!AB47&lt;=20,3,""))),0),"")</f>
        <v/>
      </c>
      <c r="Z47" s="37" t="str">
        <f ca="1">IF($A47&gt;"",IF(ISERROR(HLOOKUP(Z$1,INDIRECT("Roles!$B$"&amp;MATCH($B47,Roles!$A:$A,0)&amp;":$AF$"&amp;MATCH($B47,Roles!$A:$A,0)),1,FALSE))=FALSE,IF(SquadExport!AC47&lt;10,1,IF(SquadExport!AC47&lt;15,2,IF(SquadExport!AC47&lt;=20,3,""))),0),"")</f>
        <v/>
      </c>
      <c r="AA47" s="37" t="str">
        <f ca="1">IF($A47&gt;"",IF(ISERROR(HLOOKUP(AA$1,INDIRECT("Roles!$B$"&amp;MATCH($B47,Roles!$A:$A,0)&amp;":$AF$"&amp;MATCH($B47,Roles!$A:$A,0)),1,FALSE))=FALSE,IF(SquadExport!AD47&lt;10,1,IF(SquadExport!AD47&lt;15,2,IF(SquadExport!AD47&lt;=20,3,""))),0),"")</f>
        <v/>
      </c>
      <c r="AB47" s="37" t="str">
        <f ca="1">IF($A47&gt;"",IF(ISERROR(HLOOKUP(AB$1,INDIRECT("Roles!$B$"&amp;MATCH($B47,Roles!$A:$A,0)&amp;":$AF$"&amp;MATCH($B47,Roles!$A:$A,0)),1,FALSE))=FALSE,IF(SquadExport!AE47&lt;10,1,IF(SquadExport!AE47&lt;15,2,IF(SquadExport!AE47&lt;=20,3,""))),0),"")</f>
        <v/>
      </c>
      <c r="AC47" s="37" t="str">
        <f ca="1">IF($A47&gt;"",IF(ISERROR(HLOOKUP(AC$1,INDIRECT("Roles!$B$"&amp;MATCH($B47,Roles!$A:$A,0)&amp;":$AF$"&amp;MATCH($B47,Roles!$A:$A,0)),1,FALSE))=FALSE,IF(SquadExport!AF47&lt;10,1,IF(SquadExport!AF47&lt;15,2,IF(SquadExport!AF47&lt;=20,3,""))),0),"")</f>
        <v/>
      </c>
      <c r="AD47" s="37" t="str">
        <f ca="1">IF($A47&gt;"",IF(ISERROR(HLOOKUP(AD$1,INDIRECT("Roles!$B$"&amp;MATCH($B47,Roles!$A:$A,0)&amp;":$AF$"&amp;MATCH($B47,Roles!$A:$A,0)),1,FALSE))=FALSE,IF(SquadExport!AG47&lt;10,1,IF(SquadExport!AG47&lt;15,2,IF(SquadExport!AG47&lt;=20,3,""))),0),"")</f>
        <v/>
      </c>
      <c r="AE47" s="37" t="str">
        <f ca="1">IF($A47&gt;"",IF(ISERROR(HLOOKUP(AE$1,INDIRECT("Roles!$B$"&amp;MATCH($B47,Roles!$A:$A,0)&amp;":$AF$"&amp;MATCH($B47,Roles!$A:$A,0)),1,FALSE))=FALSE,IF(SquadExport!AH47&lt;10,1,IF(SquadExport!AH47&lt;15,2,IF(SquadExport!AH47&lt;=20,3,""))),0),"")</f>
        <v/>
      </c>
      <c r="AF47" s="37" t="str">
        <f ca="1">IF($A47&gt;"",IF(ISERROR(HLOOKUP(AF$1,INDIRECT("Roles!$B$"&amp;MATCH($B47,Roles!$A:$A,0)&amp;":$AF$"&amp;MATCH($B47,Roles!$A:$A,0)),1,FALSE))=FALSE,IF(SquadExport!AI47&lt;10,1,IF(SquadExport!AI47&lt;15,2,IF(SquadExport!AI47&lt;=20,3,""))),0),"")</f>
        <v/>
      </c>
      <c r="AG47" s="37" t="str">
        <f ca="1">IF($A47&gt;"",IF(ISERROR(HLOOKUP(AG$1,INDIRECT("Roles!$B$"&amp;MATCH($B47,Roles!$A:$A,0)&amp;":$AF$"&amp;MATCH($B47,Roles!$A:$A,0)),1,FALSE))=FALSE,IF(SquadExport!AJ47&lt;10,1,IF(SquadExport!AJ47&lt;15,2,IF(SquadExport!AJ47&lt;=20,3,""))),0),"")</f>
        <v/>
      </c>
      <c r="AH47" s="37" t="str">
        <f ca="1">IF($A47&gt;"",IF(ISERROR(HLOOKUP(AH$1,INDIRECT("Roles!$B$"&amp;MATCH($B47,Roles!$A:$A,0)&amp;":$AF$"&amp;MATCH($B47,Roles!$A:$A,0)),1,FALSE))=FALSE,IF(SquadExport!AK47&lt;10,1,IF(SquadExport!AK47&lt;15,2,IF(SquadExport!AK47&lt;=20,3,""))),0),"")</f>
        <v/>
      </c>
      <c r="AI47" s="37" t="str">
        <f ca="1">IF($A47&gt;"",IF(ISERROR(HLOOKUP(AI$1,INDIRECT("Roles!$B$"&amp;MATCH($B47,Roles!$A:$A,0)&amp;":$AF$"&amp;MATCH($B47,Roles!$A:$A,0)),1,FALSE))=FALSE,IF(SquadExport!AL47&lt;10,1,IF(SquadExport!AL47&lt;15,2,IF(SquadExport!AL47&lt;=20,3,""))),0),"")</f>
        <v/>
      </c>
      <c r="AJ47" s="37" t="str">
        <f ca="1">IF($A47&gt;"",IF(ISERROR(HLOOKUP(AJ$1,INDIRECT("Roles!$B$"&amp;MATCH($B47,Roles!$A:$A,0)&amp;":$AF$"&amp;MATCH($B47,Roles!$A:$A,0)),1,FALSE))=FALSE,IF(SquadExport!AM47&lt;10,1,IF(SquadExport!AM47&lt;15,2,IF(SquadExport!AM47&lt;=20,3,""))),0),"")</f>
        <v/>
      </c>
      <c r="AK47" s="37" t="str">
        <f ca="1">IF($A47&gt;"",IF(ISERROR(HLOOKUP(AK$1,INDIRECT("Roles!$B$"&amp;MATCH($B47,Roles!$A:$A,0)&amp;":$AF$"&amp;MATCH($B47,Roles!$A:$A,0)),1,FALSE))=FALSE,IF(SquadExport!AN47&lt;10,1,IF(SquadExport!AN47&lt;15,2,IF(SquadExport!AN47&lt;=20,3,""))),0),"")</f>
        <v/>
      </c>
      <c r="AL47" s="37" t="str">
        <f ca="1">IF($A47&gt;"",IF(ISERROR(HLOOKUP(AL$1,INDIRECT("Roles!$B$"&amp;MATCH($B47,Roles!$A:$A,0)&amp;":$AF$"&amp;MATCH($B47,Roles!$A:$A,0)),1,FALSE))=FALSE,IF(SquadExport!AO47&lt;10,1,IF(SquadExport!AO47&lt;15,2,IF(SquadExport!AO47&lt;=20,3,""))),0),"")</f>
        <v/>
      </c>
      <c r="AM47" s="37" t="str">
        <f ca="1">IF($A47&gt;"",IF(ISERROR(HLOOKUP(AM$1,INDIRECT("Roles!$B$"&amp;MATCH($B47,Roles!$A:$A,0)&amp;":$AF$"&amp;MATCH($B47,Roles!$A:$A,0)),1,FALSE))=FALSE,IF(SquadExport!AP47&lt;10,1,IF(SquadExport!AP47&lt;15,2,IF(SquadExport!AP47&lt;=20,3,""))),0),"")</f>
        <v/>
      </c>
      <c r="AN47" s="37" t="str">
        <f ca="1">IF($A47&gt;"",IF(ISERROR(HLOOKUP(AN$1,INDIRECT("Roles!$B$"&amp;MATCH($B47,Roles!$A:$A,0)&amp;":$AF$"&amp;MATCH($B47,Roles!$A:$A,0)),1,FALSE))=FALSE,IF(SquadExport!AQ47&lt;10,1,IF(SquadExport!AQ47&lt;15,2,IF(SquadExport!AQ47&lt;=20,3,""))),0),"")</f>
        <v/>
      </c>
      <c r="AO47" s="37" t="str">
        <f ca="1">IF($A47&gt;"",IF(ISERROR(HLOOKUP(AO$1,INDIRECT("Roles!$B$"&amp;MATCH($B47,Roles!$A:$A,0)&amp;":$AF$"&amp;MATCH($B47,Roles!$A:$A,0)),1,FALSE))=FALSE,IF(SquadExport!AR47&lt;10,1,IF(SquadExport!AR47&lt;15,2,IF(SquadExport!AR47&lt;=20,3,""))),0),"")</f>
        <v/>
      </c>
      <c r="AP47" s="37" t="str">
        <f ca="1">IF($A47&gt;"",IF(ISERROR(HLOOKUP(AP$1,INDIRECT("Roles!$B$"&amp;MATCH($B47,Roles!$A:$A,0)&amp;":$AF$"&amp;MATCH($B47,Roles!$A:$A,0)),1,FALSE))=FALSE,IF(SquadExport!AS47&lt;10,1,IF(SquadExport!AS47&lt;15,2,IF(SquadExport!AS47&lt;=20,3,""))),0),"")</f>
        <v/>
      </c>
      <c r="AQ47" s="37" t="str">
        <f ca="1">IF($A47&gt;"",IF(ISERROR(HLOOKUP(AQ$1,INDIRECT("Roles!$B$"&amp;MATCH($B47,Roles!$A:$A,0)&amp;":$AF$"&amp;MATCH($B47,Roles!$A:$A,0)),1,FALSE))=FALSE,IF(SquadExport!AT47&lt;10,1,IF(SquadExport!AT47&lt;15,2,IF(SquadExport!AT47&lt;=20,3,""))),0),"")</f>
        <v/>
      </c>
      <c r="AR47" s="37" t="str">
        <f ca="1">IF($A47&gt;"",IF(ISERROR(HLOOKUP(AR$1,INDIRECT("Roles!$B$"&amp;MATCH($B47,Roles!$A:$A,0)&amp;":$AF$"&amp;MATCH($B47,Roles!$A:$A,0)),1,FALSE))=FALSE,IF(SquadExport!AU47&lt;10,1,IF(SquadExport!AU47&lt;15,2,IF(SquadExport!AU47&lt;=20,3,""))),0),"")</f>
        <v/>
      </c>
      <c r="AS47" s="37" t="str">
        <f ca="1">IF($A47&gt;"",IF(ISERROR(HLOOKUP(AS$1,INDIRECT("Roles!$B$"&amp;MATCH($B47,Roles!$A:$A,0)&amp;":$AF$"&amp;MATCH($B47,Roles!$A:$A,0)),1,FALSE))=FALSE,IF(SquadExport!AV47&lt;10,1,IF(SquadExport!AV47&lt;15,2,IF(SquadExport!AV47&lt;=20,3,""))),0),"")</f>
        <v/>
      </c>
      <c r="AT47" s="37" t="str">
        <f ca="1">IF($A47&gt;"",IF(ISERROR(HLOOKUP(AT$1,INDIRECT("Roles!$B$"&amp;MATCH($B47,Roles!$A:$A,0)&amp;":$AF$"&amp;MATCH($B47,Roles!$A:$A,0)),1,FALSE))=FALSE,IF(SquadExport!AW47&lt;10,1,IF(SquadExport!AW47&lt;15,2,IF(SquadExport!AW47&lt;=20,3,""))),0),"")</f>
        <v/>
      </c>
      <c r="AU47" s="37" t="str">
        <f ca="1">IF($A47&gt;"",IF(ISERROR(HLOOKUP(AU$1,INDIRECT("Roles!$B$"&amp;MATCH($B47,Roles!$A:$A,0)&amp;":$AF$"&amp;MATCH($B47,Roles!$A:$A,0)),1,FALSE))=FALSE,IF(SquadExport!AX47&lt;10,1,IF(SquadExport!AX47&lt;15,2,IF(SquadExport!AX47&lt;=20,3,""))),0),"")</f>
        <v/>
      </c>
      <c r="AV47" s="37" t="str">
        <f ca="1">IF($A47&gt;"",IF(ISERROR(HLOOKUP(AV$1,INDIRECT("Roles!$B$"&amp;MATCH($B47,Roles!$A:$A,0)&amp;":$AF$"&amp;MATCH($B47,Roles!$A:$A,0)),1,FALSE))=FALSE,IF(SquadExport!AY47&lt;10,1,IF(SquadExport!AY47&lt;15,2,IF(SquadExport!AY47&lt;=20,3,""))),0),"")</f>
        <v/>
      </c>
      <c r="AW47" s="37" t="str">
        <f ca="1">IF($A47&gt;"",IF(ISERROR(HLOOKUP(AW$1,INDIRECT("Roles!$B$"&amp;MATCH($B47,Roles!$A:$A,0)&amp;":$AF$"&amp;MATCH($B47,Roles!$A:$A,0)),1,FALSE))=FALSE,IF(SquadExport!AZ47&lt;10,1,IF(SquadExport!AZ47&lt;15,2,IF(SquadExport!AZ47&lt;=20,3,""))),0),"")</f>
        <v/>
      </c>
      <c r="AX47" s="37" t="str">
        <f ca="1">IF($A47&gt;"",IF(ISERROR(HLOOKUP(AX$1,INDIRECT("Roles!$B$"&amp;MATCH($B47,Roles!$A:$A,0)&amp;":$AF$"&amp;MATCH($B47,Roles!$A:$A,0)),1,FALSE))=FALSE,IF(SquadExport!BA47&lt;10,1,IF(SquadExport!BA47&lt;15,2,IF(SquadExport!BA47&lt;=20,3,""))),0),"")</f>
        <v/>
      </c>
      <c r="AY47" s="30" t="str" cm="1">
        <f t="array" aca="1" ref="AY47:CS47" ca="1">IF($D47:$AX47=1,D$1:AX$1,"")</f>
        <v/>
      </c>
      <c r="AZ47" s="30" t="str">
        <f ca="1"/>
        <v/>
      </c>
      <c r="BA47" s="30" t="str">
        <f ca="1"/>
        <v/>
      </c>
      <c r="BB47" s="30" t="str">
        <f ca="1"/>
        <v/>
      </c>
      <c r="BC47" s="30" t="str">
        <f ca="1"/>
        <v/>
      </c>
      <c r="BD47" s="30" t="str">
        <f ca="1"/>
        <v/>
      </c>
      <c r="BE47" s="30" t="str">
        <f ca="1"/>
        <v/>
      </c>
      <c r="BF47" s="30" t="str">
        <f ca="1"/>
        <v/>
      </c>
      <c r="BG47" s="30" t="str">
        <f ca="1"/>
        <v/>
      </c>
      <c r="BH47" s="30" t="str">
        <f ca="1"/>
        <v/>
      </c>
      <c r="BI47" s="30" t="str">
        <f ca="1"/>
        <v/>
      </c>
      <c r="BJ47" s="30" t="str">
        <f ca="1"/>
        <v/>
      </c>
      <c r="BK47" s="30" t="str">
        <f ca="1"/>
        <v/>
      </c>
      <c r="BL47" s="30" t="str">
        <f ca="1"/>
        <v/>
      </c>
      <c r="BM47" s="30" t="str">
        <f ca="1"/>
        <v/>
      </c>
      <c r="BN47" s="30" t="str">
        <f ca="1"/>
        <v/>
      </c>
      <c r="BO47" s="30" t="str">
        <f ca="1"/>
        <v/>
      </c>
      <c r="BP47" s="30" t="str">
        <f ca="1"/>
        <v/>
      </c>
      <c r="BQ47" s="30" t="str">
        <f ca="1"/>
        <v/>
      </c>
      <c r="BR47" s="30" t="str">
        <f ca="1"/>
        <v/>
      </c>
      <c r="BS47" s="30" t="str">
        <f ca="1"/>
        <v/>
      </c>
      <c r="BT47" s="30" t="str">
        <f ca="1"/>
        <v/>
      </c>
      <c r="BU47" s="30" t="str">
        <f ca="1"/>
        <v/>
      </c>
      <c r="BV47" s="30" t="str">
        <f ca="1"/>
        <v/>
      </c>
      <c r="BW47" s="30" t="str">
        <f ca="1"/>
        <v/>
      </c>
      <c r="BX47" s="30" t="str">
        <f ca="1"/>
        <v/>
      </c>
      <c r="BY47" s="30" t="str">
        <f ca="1"/>
        <v/>
      </c>
      <c r="BZ47" s="30" t="str">
        <f ca="1"/>
        <v/>
      </c>
      <c r="CA47" s="30" t="str">
        <f ca="1"/>
        <v/>
      </c>
      <c r="CB47" s="30" t="str">
        <f ca="1"/>
        <v/>
      </c>
      <c r="CC47" s="30" t="str">
        <f ca="1"/>
        <v/>
      </c>
      <c r="CD47" s="30" t="str">
        <f ca="1"/>
        <v/>
      </c>
      <c r="CE47" s="30" t="str">
        <f ca="1"/>
        <v/>
      </c>
      <c r="CF47" s="30" t="str">
        <f ca="1"/>
        <v/>
      </c>
      <c r="CG47" s="30" t="str">
        <f ca="1"/>
        <v/>
      </c>
      <c r="CH47" s="30" t="str">
        <f ca="1"/>
        <v/>
      </c>
      <c r="CI47" s="30" t="str">
        <f ca="1"/>
        <v/>
      </c>
      <c r="CJ47" s="30" t="str">
        <f ca="1"/>
        <v/>
      </c>
      <c r="CK47" s="30" t="str">
        <f ca="1"/>
        <v/>
      </c>
      <c r="CL47" s="30" t="str">
        <f ca="1"/>
        <v/>
      </c>
      <c r="CM47" s="30" t="str">
        <f ca="1"/>
        <v/>
      </c>
      <c r="CN47" s="30" t="str">
        <f ca="1"/>
        <v/>
      </c>
      <c r="CO47" s="30" t="str">
        <f ca="1"/>
        <v/>
      </c>
      <c r="CP47" s="30" t="str">
        <f ca="1"/>
        <v/>
      </c>
      <c r="CQ47" s="30" t="str">
        <f ca="1"/>
        <v/>
      </c>
      <c r="CR47" s="30" t="str">
        <f ca="1"/>
        <v/>
      </c>
      <c r="CS47" s="30" t="str">
        <f ca="1"/>
        <v/>
      </c>
      <c r="CT47" s="31" cm="1">
        <f t="array" aca="1" ref="CT47" ca="1">SUMPRODUCT(COUNTIF($AY47:$CS47,Training!$C$3:$E$3))</f>
        <v>0</v>
      </c>
      <c r="CU47" s="31" cm="1">
        <f t="array" aca="1" ref="CU47" ca="1">SUMPRODUCT(COUNTIF($AY47:$CS47,Training!$C$4:$E$4))</f>
        <v>0</v>
      </c>
      <c r="CV47" s="31" cm="1">
        <f t="array" aca="1" ref="CV47" ca="1">SUMPRODUCT(COUNTIF($AY47:$CS47,Training!$C$5:$E$5))</f>
        <v>0</v>
      </c>
      <c r="CW47" s="31" cm="1">
        <f t="array" aca="1" ref="CW47" ca="1">SUMPRODUCT(COUNTIF($AY47:$CS47,Training!$C$6:$E$6))</f>
        <v>0</v>
      </c>
      <c r="CX47" s="31" cm="1">
        <f t="array" aca="1" ref="CX47" ca="1">SUMPRODUCT(COUNTIF($AY47:$CS47,Training!$C$7:$E$7))</f>
        <v>0</v>
      </c>
      <c r="CY47" s="31" cm="1">
        <f t="array" aca="1" ref="CY47" ca="1">SUMPRODUCT(COUNTIF($AY47:$CS47,Training!$C$8:$E$8))</f>
        <v>0</v>
      </c>
      <c r="CZ47" s="31" cm="1">
        <f t="array" aca="1" ref="CZ47" ca="1">SUMPRODUCT(COUNTIF($AY47:$CS47,Training!$C$9:$E$9))</f>
        <v>0</v>
      </c>
      <c r="DA47" s="31" cm="1">
        <f t="array" aca="1" ref="DA47" ca="1">SUMPRODUCT(COUNTIF($AY47:$CS47,Training!$C$10:$E$10))</f>
        <v>0</v>
      </c>
      <c r="DB47" s="31" cm="1">
        <f t="array" aca="1" ref="DB47" ca="1">SUMPRODUCT(COUNTIF($AY47:$CS47,Training!$C$11:$E$11))</f>
        <v>0</v>
      </c>
      <c r="DC47" s="31" cm="1">
        <f t="array" aca="1" ref="DC47" ca="1">SUMPRODUCT(COUNTIF($AY47:$CS47,Training!$C$2:$E$2))</f>
        <v>0</v>
      </c>
      <c r="DD47" s="31" cm="1">
        <f t="array" aca="1" ref="DD47" ca="1">SUMPRODUCT(COUNTIF($AY47:$CS47,Training!#REF!))</f>
        <v>0</v>
      </c>
      <c r="DE47" s="31" cm="1">
        <f t="array" aca="1" ref="DE47" ca="1">SUMPRODUCT(COUNTIF($AY47:$CS47,Training!$C$12:$E$12))</f>
        <v>0</v>
      </c>
      <c r="DF47" s="31" cm="1">
        <f t="array" aca="1" ref="DF47" ca="1">SUMPRODUCT(COUNTIF($AY47:$CS47,Training!$C$13:$E$13))</f>
        <v>0</v>
      </c>
      <c r="DG47" s="31" cm="1">
        <f t="array" aca="1" ref="DG47" ca="1">SUMPRODUCT(COUNTIF($AY47:$CS47,Training!$C$14:$E$14))</f>
        <v>0</v>
      </c>
      <c r="DH47" s="31" cm="1">
        <f t="array" aca="1" ref="DH47" ca="1">SUMPRODUCT(COUNTIF($AY47:$CS47,Training!$C$15:$E$15))</f>
        <v>0</v>
      </c>
      <c r="DI47" s="31" cm="1">
        <f t="array" aca="1" ref="DI47" ca="1">SUMPRODUCT(COUNTIF($AY47:$CS47,Training!$C$16:$E$16))</f>
        <v>0</v>
      </c>
      <c r="DJ47" s="30" t="str" cm="1">
        <f t="array" aca="1" ref="DJ47:FD47" ca="1">IF(COUNTIF(D47:AX47,1)=0,IF($D47:$AX47=2,D$1:AX$1,""),"")</f>
        <v/>
      </c>
      <c r="DK47" s="30" t="str">
        <f ca="1"/>
        <v/>
      </c>
      <c r="DL47" s="30" t="str">
        <f ca="1"/>
        <v/>
      </c>
      <c r="DM47" s="30" t="str">
        <f ca="1"/>
        <v/>
      </c>
      <c r="DN47" s="30" t="str">
        <f ca="1"/>
        <v/>
      </c>
      <c r="DO47" s="30" t="str">
        <f ca="1"/>
        <v/>
      </c>
      <c r="DP47" s="30" t="str">
        <f ca="1"/>
        <v/>
      </c>
      <c r="DQ47" s="30" t="str">
        <f ca="1"/>
        <v/>
      </c>
      <c r="DR47" s="30" t="str">
        <f ca="1"/>
        <v/>
      </c>
      <c r="DS47" s="30" t="str">
        <f ca="1"/>
        <v/>
      </c>
      <c r="DT47" s="30" t="str">
        <f ca="1"/>
        <v/>
      </c>
      <c r="DU47" s="30" t="str">
        <f ca="1"/>
        <v/>
      </c>
      <c r="DV47" s="30" t="str">
        <f ca="1"/>
        <v/>
      </c>
      <c r="DW47" s="30" t="str">
        <f ca="1"/>
        <v/>
      </c>
      <c r="DX47" s="30" t="str">
        <f ca="1"/>
        <v/>
      </c>
      <c r="DY47" s="30" t="str">
        <f ca="1"/>
        <v/>
      </c>
      <c r="DZ47" s="30" t="str">
        <f ca="1"/>
        <v/>
      </c>
      <c r="EA47" s="30" t="str">
        <f ca="1"/>
        <v/>
      </c>
      <c r="EB47" s="30" t="str">
        <f ca="1"/>
        <v/>
      </c>
      <c r="EC47" s="30" t="str">
        <f ca="1"/>
        <v/>
      </c>
      <c r="ED47" s="30" t="str">
        <f ca="1"/>
        <v/>
      </c>
      <c r="EE47" s="30" t="str">
        <f ca="1"/>
        <v/>
      </c>
      <c r="EF47" s="30" t="str">
        <f ca="1"/>
        <v/>
      </c>
      <c r="EG47" s="30" t="str">
        <f ca="1"/>
        <v/>
      </c>
      <c r="EH47" s="30" t="str">
        <f ca="1"/>
        <v/>
      </c>
      <c r="EI47" s="30" t="str">
        <f ca="1"/>
        <v/>
      </c>
      <c r="EJ47" s="30" t="str">
        <f ca="1"/>
        <v/>
      </c>
      <c r="EK47" s="30" t="str">
        <f ca="1"/>
        <v/>
      </c>
      <c r="EL47" s="30" t="str">
        <f ca="1"/>
        <v/>
      </c>
      <c r="EM47" s="30" t="str">
        <f ca="1"/>
        <v/>
      </c>
      <c r="EN47" s="30" t="str">
        <f ca="1"/>
        <v/>
      </c>
      <c r="EO47" s="30" t="str">
        <f ca="1"/>
        <v/>
      </c>
      <c r="EP47" s="30" t="str">
        <f ca="1"/>
        <v/>
      </c>
      <c r="EQ47" s="30" t="str">
        <f ca="1"/>
        <v/>
      </c>
      <c r="ER47" s="30" t="str">
        <f ca="1"/>
        <v/>
      </c>
      <c r="ES47" s="30" t="str">
        <f ca="1"/>
        <v/>
      </c>
      <c r="ET47" s="30" t="str">
        <f ca="1"/>
        <v/>
      </c>
      <c r="EU47" s="30" t="str">
        <f ca="1"/>
        <v/>
      </c>
      <c r="EV47" s="30" t="str">
        <f ca="1"/>
        <v/>
      </c>
      <c r="EW47" s="30" t="str">
        <f ca="1"/>
        <v/>
      </c>
      <c r="EX47" s="30" t="str">
        <f ca="1"/>
        <v/>
      </c>
      <c r="EY47" s="30" t="str">
        <f ca="1"/>
        <v/>
      </c>
      <c r="EZ47" s="30" t="str">
        <f ca="1"/>
        <v/>
      </c>
      <c r="FA47" s="30" t="str">
        <f ca="1"/>
        <v/>
      </c>
      <c r="FB47" s="30" t="str">
        <f ca="1"/>
        <v/>
      </c>
      <c r="FC47" s="30" t="str">
        <f ca="1"/>
        <v/>
      </c>
      <c r="FD47" s="30" t="str">
        <f ca="1"/>
        <v/>
      </c>
      <c r="FE47" s="31" cm="1">
        <f t="array" aca="1" ref="FE47" ca="1">SUMPRODUCT(COUNTIF($DJ47:$FD47,Training!$C$3:$E$3))</f>
        <v>0</v>
      </c>
      <c r="FF47" s="31" cm="1">
        <f t="array" aca="1" ref="FF47" ca="1">SUMPRODUCT(COUNTIF($DJ47:$FD47,Training!$C$4:$E$4))</f>
        <v>0</v>
      </c>
      <c r="FG47" s="31" cm="1">
        <f t="array" aca="1" ref="FG47" ca="1">SUMPRODUCT(COUNTIF($DJ47:$FD47,Training!$C$5:$E$5))</f>
        <v>0</v>
      </c>
      <c r="FH47" s="31" cm="1">
        <f t="array" aca="1" ref="FH47" ca="1">SUMPRODUCT(COUNTIF($DJ47:$FD47,Training!$C$6:$E$6))</f>
        <v>0</v>
      </c>
      <c r="FI47" s="31" cm="1">
        <f t="array" aca="1" ref="FI47" ca="1">SUMPRODUCT(COUNTIF($DJ47:$FD47,Training!$C$7:$E$7))</f>
        <v>0</v>
      </c>
      <c r="FJ47" s="31" cm="1">
        <f t="array" aca="1" ref="FJ47" ca="1">SUMPRODUCT(COUNTIF($DJ47:$FD47,Training!$C$8:$E$8))</f>
        <v>0</v>
      </c>
      <c r="FK47" s="31" cm="1">
        <f t="array" aca="1" ref="FK47" ca="1">SUMPRODUCT(COUNTIF($DJ47:$FD47,Training!$C$9:$E$9))</f>
        <v>0</v>
      </c>
      <c r="FL47" s="31" cm="1">
        <f t="array" aca="1" ref="FL47" ca="1">SUMPRODUCT(COUNTIF($DJ47:$FD47,Training!$C$10:$E$10))</f>
        <v>0</v>
      </c>
      <c r="FM47" s="31" cm="1">
        <f t="array" aca="1" ref="FM47" ca="1">SUMPRODUCT(COUNTIF($DJ47:$FD47,Training!$C$11:$E$11))</f>
        <v>0</v>
      </c>
      <c r="FN47" s="31" cm="1">
        <f t="array" aca="1" ref="FN47" ca="1">SUMPRODUCT(COUNTIF($DJ47:$FD47,Training!$C$2:$E$2))</f>
        <v>0</v>
      </c>
      <c r="FO47" s="31" cm="1">
        <f t="array" aca="1" ref="FO47" ca="1">SUMPRODUCT(COUNTIF($DJ47:$FD47,Training!#REF!))</f>
        <v>0</v>
      </c>
      <c r="FP47" s="31" cm="1">
        <f t="array" aca="1" ref="FP47" ca="1">SUMPRODUCT(COUNTIF($DJ47:$FD47,Training!$C$12:$E$12))</f>
        <v>0</v>
      </c>
      <c r="FQ47" s="31" cm="1">
        <f t="array" aca="1" ref="FQ47" ca="1">SUMPRODUCT(COUNTIF($DJ47:$FD47,Training!$C$13:$E$13))</f>
        <v>0</v>
      </c>
      <c r="FR47" s="31" cm="1">
        <f t="array" aca="1" ref="FR47" ca="1">SUMPRODUCT(COUNTIF($DJ47:$FD47,Training!$C$14:$E$14))</f>
        <v>0</v>
      </c>
      <c r="FS47" s="31" cm="1">
        <f t="array" aca="1" ref="FS47" ca="1">SUMPRODUCT(COUNTIF($DJ47:$FD47,Training!$C$15:$E$15))</f>
        <v>0</v>
      </c>
      <c r="FT47" s="31" cm="1">
        <f t="array" aca="1" ref="FT47" ca="1">SUMPRODUCT(COUNTIF($DJ47:$FD47,Training!$C$16:$E$16))</f>
        <v>0</v>
      </c>
    </row>
    <row r="48" spans="1:176" x14ac:dyDescent="0.25">
      <c r="A48" s="32" t="str">
        <f>IF(WeightedParse!A48&gt;"",WeightedParse!A48,"")</f>
        <v/>
      </c>
      <c r="B48" s="49" t="str">
        <f>IF('Weighted Summary'!A48&gt;"",'Weighted Summary'!F48,"")</f>
        <v/>
      </c>
      <c r="C48" s="39" t="str">
        <f t="shared" si="0"/>
        <v/>
      </c>
      <c r="D48" s="37" t="str">
        <f ca="1">IF($A48&gt;"",IF(ISERROR(HLOOKUP(D$1,INDIRECT("Roles!$B$"&amp;MATCH($B48,Roles!$A:$A,0)&amp;":$AF$"&amp;MATCH($B48,Roles!$A:$A,0)),1,FALSE))=FALSE,IF(SquadExport!G48&lt;10,1,IF(SquadExport!G48&lt;15,2,IF(SquadExport!G48&lt;=20,3,""))),0),"")</f>
        <v/>
      </c>
      <c r="E48" s="37" t="str">
        <f ca="1">IF($A48&gt;"",IF(ISERROR(HLOOKUP(E$1,INDIRECT("Roles!$B$"&amp;MATCH($B48,Roles!$A:$A,0)&amp;":$AF$"&amp;MATCH($B48,Roles!$A:$A,0)),1,FALSE))=FALSE,IF(SquadExport!H48&lt;10,1,IF(SquadExport!H48&lt;15,2,IF(SquadExport!H48&lt;=20,3,""))),0),"")</f>
        <v/>
      </c>
      <c r="F48" s="37" t="str">
        <f ca="1">IF($A48&gt;"",IF(ISERROR(HLOOKUP(F$1,INDIRECT("Roles!$B$"&amp;MATCH($B48,Roles!$A:$A,0)&amp;":$AF$"&amp;MATCH($B48,Roles!$A:$A,0)),1,FALSE))=FALSE,IF(SquadExport!I48&lt;10,1,IF(SquadExport!I48&lt;15,2,IF(SquadExport!I48&lt;=20,3,""))),0),"")</f>
        <v/>
      </c>
      <c r="G48" s="37" t="str">
        <f ca="1">IF($A48&gt;"",IF(ISERROR(HLOOKUP(G$1,INDIRECT("Roles!$B$"&amp;MATCH($B48,Roles!$A:$A,0)&amp;":$AF$"&amp;MATCH($B48,Roles!$A:$A,0)),1,FALSE))=FALSE,IF(SquadExport!J48&lt;10,1,IF(SquadExport!J48&lt;15,2,IF(SquadExport!J48&lt;=20,3,""))),0),"")</f>
        <v/>
      </c>
      <c r="H48" s="37" t="str">
        <f ca="1">IF($A48&gt;"",IF(ISERROR(HLOOKUP(H$1,INDIRECT("Roles!$B$"&amp;MATCH($B48,Roles!$A:$A,0)&amp;":$AF$"&amp;MATCH($B48,Roles!$A:$A,0)),1,FALSE))=FALSE,IF(SquadExport!K48&lt;10,1,IF(SquadExport!K48&lt;15,2,IF(SquadExport!K48&lt;=20,3,""))),0),"")</f>
        <v/>
      </c>
      <c r="I48" s="37" t="str">
        <f ca="1">IF($A48&gt;"",IF(ISERROR(HLOOKUP(I$1,INDIRECT("Roles!$B$"&amp;MATCH($B48,Roles!$A:$A,0)&amp;":$AF$"&amp;MATCH($B48,Roles!$A:$A,0)),1,FALSE))=FALSE,IF(SquadExport!L48&lt;10,1,IF(SquadExport!L48&lt;15,2,IF(SquadExport!L48&lt;=20,3,""))),0),"")</f>
        <v/>
      </c>
      <c r="J48" s="37" t="str">
        <f ca="1">IF($A48&gt;"",IF(ISERROR(HLOOKUP(J$1,INDIRECT("Roles!$B$"&amp;MATCH($B48,Roles!$A:$A,0)&amp;":$AF$"&amp;MATCH($B48,Roles!$A:$A,0)),1,FALSE))=FALSE,IF(SquadExport!M48&lt;10,1,IF(SquadExport!M48&lt;15,2,IF(SquadExport!M48&lt;=20,3,""))),0),"")</f>
        <v/>
      </c>
      <c r="K48" s="37" t="str">
        <f ca="1">IF($A48&gt;"",IF(ISERROR(HLOOKUP(K$1,INDIRECT("Roles!$B$"&amp;MATCH($B48,Roles!$A:$A,0)&amp;":$AF$"&amp;MATCH($B48,Roles!$A:$A,0)),1,FALSE))=FALSE,IF(SquadExport!N48&lt;10,1,IF(SquadExport!N48&lt;15,2,IF(SquadExport!N48&lt;=20,3,""))),0),"")</f>
        <v/>
      </c>
      <c r="L48" s="37" t="str">
        <f ca="1">IF($A48&gt;"",IF(ISERROR(HLOOKUP(L$1,INDIRECT("Roles!$B$"&amp;MATCH($B48,Roles!$A:$A,0)&amp;":$AF$"&amp;MATCH($B48,Roles!$A:$A,0)),1,FALSE))=FALSE,IF(SquadExport!O48&lt;10,1,IF(SquadExport!O48&lt;15,2,IF(SquadExport!O48&lt;=20,3,""))),0),"")</f>
        <v/>
      </c>
      <c r="M48" s="37" t="str">
        <f ca="1">IF($A48&gt;"",IF(ISERROR(HLOOKUP(M$1,INDIRECT("Roles!$B$"&amp;MATCH($B48,Roles!$A:$A,0)&amp;":$AF$"&amp;MATCH($B48,Roles!$A:$A,0)),1,FALSE))=FALSE,IF(SquadExport!P48&lt;10,1,IF(SquadExport!P48&lt;15,2,IF(SquadExport!P48&lt;=20,3,""))),0),"")</f>
        <v/>
      </c>
      <c r="N48" s="37" t="str">
        <f ca="1">IF($A48&gt;"",IF(ISERROR(HLOOKUP(N$1,INDIRECT("Roles!$B$"&amp;MATCH($B48,Roles!$A:$A,0)&amp;":$AF$"&amp;MATCH($B48,Roles!$A:$A,0)),1,FALSE))=FALSE,IF(SquadExport!Q48&lt;10,1,IF(SquadExport!Q48&lt;15,2,IF(SquadExport!Q48&lt;=20,3,""))),0),"")</f>
        <v/>
      </c>
      <c r="O48" s="37" t="str">
        <f ca="1">IF($A48&gt;"",IF(ISERROR(HLOOKUP(O$1,INDIRECT("Roles!$B$"&amp;MATCH($B48,Roles!$A:$A,0)&amp;":$AF$"&amp;MATCH($B48,Roles!$A:$A,0)),1,FALSE))=FALSE,IF(SquadExport!R48&lt;10,1,IF(SquadExport!R48&lt;15,2,IF(SquadExport!R48&lt;=20,3,""))),0),"")</f>
        <v/>
      </c>
      <c r="P48" s="37" t="str">
        <f ca="1">IF($A48&gt;"",IF(ISERROR(HLOOKUP(P$1,INDIRECT("Roles!$B$"&amp;MATCH($B48,Roles!$A:$A,0)&amp;":$AF$"&amp;MATCH($B48,Roles!$A:$A,0)),1,FALSE))=FALSE,IF(SquadExport!S48&lt;10,1,IF(SquadExport!S48&lt;15,2,IF(SquadExport!S48&lt;=20,3,""))),0),"")</f>
        <v/>
      </c>
      <c r="Q48" s="37" t="str">
        <f ca="1">IF($A48&gt;"",IF(ISERROR(HLOOKUP(Q$1,INDIRECT("Roles!$B$"&amp;MATCH($B48,Roles!$A:$A,0)&amp;":$AF$"&amp;MATCH($B48,Roles!$A:$A,0)),1,FALSE))=FALSE,IF(SquadExport!T48&lt;10,1,IF(SquadExport!T48&lt;15,2,IF(SquadExport!T48&lt;=20,3,""))),0),"")</f>
        <v/>
      </c>
      <c r="R48" s="37" t="str">
        <f ca="1">IF($A48&gt;"",IF(ISERROR(HLOOKUP(R$1,INDIRECT("Roles!$B$"&amp;MATCH($B48,Roles!$A:$A,0)&amp;":$AF$"&amp;MATCH($B48,Roles!$A:$A,0)),1,FALSE))=FALSE,IF(SquadExport!U48&lt;10,1,IF(SquadExport!U48&lt;15,2,IF(SquadExport!U48&lt;=20,3,""))),0),"")</f>
        <v/>
      </c>
      <c r="S48" s="37" t="str">
        <f ca="1">IF($A48&gt;"",IF(ISERROR(HLOOKUP(S$1,INDIRECT("Roles!$B$"&amp;MATCH($B48,Roles!$A:$A,0)&amp;":$AF$"&amp;MATCH($B48,Roles!$A:$A,0)),1,FALSE))=FALSE,IF(SquadExport!V48&lt;10,1,IF(SquadExport!V48&lt;15,2,IF(SquadExport!V48&lt;=20,3,""))),0),"")</f>
        <v/>
      </c>
      <c r="T48" s="37" t="str">
        <f ca="1">IF($A48&gt;"",IF(ISERROR(HLOOKUP(T$1,INDIRECT("Roles!$B$"&amp;MATCH($B48,Roles!$A:$A,0)&amp;":$AF$"&amp;MATCH($B48,Roles!$A:$A,0)),1,FALSE))=FALSE,IF(SquadExport!W48&lt;10,1,IF(SquadExport!W48&lt;15,2,IF(SquadExport!W48&lt;=20,3,""))),0),"")</f>
        <v/>
      </c>
      <c r="U48" s="37" t="str">
        <f ca="1">IF($A48&gt;"",IF(ISERROR(HLOOKUP(U$1,INDIRECT("Roles!$B$"&amp;MATCH($B48,Roles!$A:$A,0)&amp;":$AF$"&amp;MATCH($B48,Roles!$A:$A,0)),1,FALSE))=FALSE,IF(SquadExport!X48&lt;10,1,IF(SquadExport!X48&lt;15,2,IF(SquadExport!X48&lt;=20,3,""))),0),"")</f>
        <v/>
      </c>
      <c r="V48" s="37" t="str">
        <f ca="1">IF($A48&gt;"",IF(ISERROR(HLOOKUP(V$1,INDIRECT("Roles!$B$"&amp;MATCH($B48,Roles!$A:$A,0)&amp;":$AF$"&amp;MATCH($B48,Roles!$A:$A,0)),1,FALSE))=FALSE,IF(SquadExport!Y48&lt;10,1,IF(SquadExport!Y48&lt;15,2,IF(SquadExport!Y48&lt;=20,3,""))),0),"")</f>
        <v/>
      </c>
      <c r="W48" s="37" t="str">
        <f ca="1">IF($A48&gt;"",IF(ISERROR(HLOOKUP(W$1,INDIRECT("Roles!$B$"&amp;MATCH($B48,Roles!$A:$A,0)&amp;":$AF$"&amp;MATCH($B48,Roles!$A:$A,0)),1,FALSE))=FALSE,IF(SquadExport!Z48&lt;10,1,IF(SquadExport!Z48&lt;15,2,IF(SquadExport!Z48&lt;=20,3,""))),0),"")</f>
        <v/>
      </c>
      <c r="X48" s="37" t="str">
        <f ca="1">IF($A48&gt;"",IF(ISERROR(HLOOKUP(X$1,INDIRECT("Roles!$B$"&amp;MATCH($B48,Roles!$A:$A,0)&amp;":$AF$"&amp;MATCH($B48,Roles!$A:$A,0)),1,FALSE))=FALSE,IF(SquadExport!AA48&lt;10,1,IF(SquadExport!AA48&lt;15,2,IF(SquadExport!AA48&lt;=20,3,""))),0),"")</f>
        <v/>
      </c>
      <c r="Y48" s="37" t="str">
        <f ca="1">IF($A48&gt;"",IF(ISERROR(HLOOKUP(Y$1,INDIRECT("Roles!$B$"&amp;MATCH($B48,Roles!$A:$A,0)&amp;":$AF$"&amp;MATCH($B48,Roles!$A:$A,0)),1,FALSE))=FALSE,IF(SquadExport!AB48&lt;10,1,IF(SquadExport!AB48&lt;15,2,IF(SquadExport!AB48&lt;=20,3,""))),0),"")</f>
        <v/>
      </c>
      <c r="Z48" s="37" t="str">
        <f ca="1">IF($A48&gt;"",IF(ISERROR(HLOOKUP(Z$1,INDIRECT("Roles!$B$"&amp;MATCH($B48,Roles!$A:$A,0)&amp;":$AF$"&amp;MATCH($B48,Roles!$A:$A,0)),1,FALSE))=FALSE,IF(SquadExport!AC48&lt;10,1,IF(SquadExport!AC48&lt;15,2,IF(SquadExport!AC48&lt;=20,3,""))),0),"")</f>
        <v/>
      </c>
      <c r="AA48" s="37" t="str">
        <f ca="1">IF($A48&gt;"",IF(ISERROR(HLOOKUP(AA$1,INDIRECT("Roles!$B$"&amp;MATCH($B48,Roles!$A:$A,0)&amp;":$AF$"&amp;MATCH($B48,Roles!$A:$A,0)),1,FALSE))=FALSE,IF(SquadExport!AD48&lt;10,1,IF(SquadExport!AD48&lt;15,2,IF(SquadExport!AD48&lt;=20,3,""))),0),"")</f>
        <v/>
      </c>
      <c r="AB48" s="37" t="str">
        <f ca="1">IF($A48&gt;"",IF(ISERROR(HLOOKUP(AB$1,INDIRECT("Roles!$B$"&amp;MATCH($B48,Roles!$A:$A,0)&amp;":$AF$"&amp;MATCH($B48,Roles!$A:$A,0)),1,FALSE))=FALSE,IF(SquadExport!AE48&lt;10,1,IF(SquadExport!AE48&lt;15,2,IF(SquadExport!AE48&lt;=20,3,""))),0),"")</f>
        <v/>
      </c>
      <c r="AC48" s="37" t="str">
        <f ca="1">IF($A48&gt;"",IF(ISERROR(HLOOKUP(AC$1,INDIRECT("Roles!$B$"&amp;MATCH($B48,Roles!$A:$A,0)&amp;":$AF$"&amp;MATCH($B48,Roles!$A:$A,0)),1,FALSE))=FALSE,IF(SquadExport!AF48&lt;10,1,IF(SquadExport!AF48&lt;15,2,IF(SquadExport!AF48&lt;=20,3,""))),0),"")</f>
        <v/>
      </c>
      <c r="AD48" s="37" t="str">
        <f ca="1">IF($A48&gt;"",IF(ISERROR(HLOOKUP(AD$1,INDIRECT("Roles!$B$"&amp;MATCH($B48,Roles!$A:$A,0)&amp;":$AF$"&amp;MATCH($B48,Roles!$A:$A,0)),1,FALSE))=FALSE,IF(SquadExport!AG48&lt;10,1,IF(SquadExport!AG48&lt;15,2,IF(SquadExport!AG48&lt;=20,3,""))),0),"")</f>
        <v/>
      </c>
      <c r="AE48" s="37" t="str">
        <f ca="1">IF($A48&gt;"",IF(ISERROR(HLOOKUP(AE$1,INDIRECT("Roles!$B$"&amp;MATCH($B48,Roles!$A:$A,0)&amp;":$AF$"&amp;MATCH($B48,Roles!$A:$A,0)),1,FALSE))=FALSE,IF(SquadExport!AH48&lt;10,1,IF(SquadExport!AH48&lt;15,2,IF(SquadExport!AH48&lt;=20,3,""))),0),"")</f>
        <v/>
      </c>
      <c r="AF48" s="37" t="str">
        <f ca="1">IF($A48&gt;"",IF(ISERROR(HLOOKUP(AF$1,INDIRECT("Roles!$B$"&amp;MATCH($B48,Roles!$A:$A,0)&amp;":$AF$"&amp;MATCH($B48,Roles!$A:$A,0)),1,FALSE))=FALSE,IF(SquadExport!AI48&lt;10,1,IF(SquadExport!AI48&lt;15,2,IF(SquadExport!AI48&lt;=20,3,""))),0),"")</f>
        <v/>
      </c>
      <c r="AG48" s="37" t="str">
        <f ca="1">IF($A48&gt;"",IF(ISERROR(HLOOKUP(AG$1,INDIRECT("Roles!$B$"&amp;MATCH($B48,Roles!$A:$A,0)&amp;":$AF$"&amp;MATCH($B48,Roles!$A:$A,0)),1,FALSE))=FALSE,IF(SquadExport!AJ48&lt;10,1,IF(SquadExport!AJ48&lt;15,2,IF(SquadExport!AJ48&lt;=20,3,""))),0),"")</f>
        <v/>
      </c>
      <c r="AH48" s="37" t="str">
        <f ca="1">IF($A48&gt;"",IF(ISERROR(HLOOKUP(AH$1,INDIRECT("Roles!$B$"&amp;MATCH($B48,Roles!$A:$A,0)&amp;":$AF$"&amp;MATCH($B48,Roles!$A:$A,0)),1,FALSE))=FALSE,IF(SquadExport!AK48&lt;10,1,IF(SquadExport!AK48&lt;15,2,IF(SquadExport!AK48&lt;=20,3,""))),0),"")</f>
        <v/>
      </c>
      <c r="AI48" s="37" t="str">
        <f ca="1">IF($A48&gt;"",IF(ISERROR(HLOOKUP(AI$1,INDIRECT("Roles!$B$"&amp;MATCH($B48,Roles!$A:$A,0)&amp;":$AF$"&amp;MATCH($B48,Roles!$A:$A,0)),1,FALSE))=FALSE,IF(SquadExport!AL48&lt;10,1,IF(SquadExport!AL48&lt;15,2,IF(SquadExport!AL48&lt;=20,3,""))),0),"")</f>
        <v/>
      </c>
      <c r="AJ48" s="37" t="str">
        <f ca="1">IF($A48&gt;"",IF(ISERROR(HLOOKUP(AJ$1,INDIRECT("Roles!$B$"&amp;MATCH($B48,Roles!$A:$A,0)&amp;":$AF$"&amp;MATCH($B48,Roles!$A:$A,0)),1,FALSE))=FALSE,IF(SquadExport!AM48&lt;10,1,IF(SquadExport!AM48&lt;15,2,IF(SquadExport!AM48&lt;=20,3,""))),0),"")</f>
        <v/>
      </c>
      <c r="AK48" s="37" t="str">
        <f ca="1">IF($A48&gt;"",IF(ISERROR(HLOOKUP(AK$1,INDIRECT("Roles!$B$"&amp;MATCH($B48,Roles!$A:$A,0)&amp;":$AF$"&amp;MATCH($B48,Roles!$A:$A,0)),1,FALSE))=FALSE,IF(SquadExport!AN48&lt;10,1,IF(SquadExport!AN48&lt;15,2,IF(SquadExport!AN48&lt;=20,3,""))),0),"")</f>
        <v/>
      </c>
      <c r="AL48" s="37" t="str">
        <f ca="1">IF($A48&gt;"",IF(ISERROR(HLOOKUP(AL$1,INDIRECT("Roles!$B$"&amp;MATCH($B48,Roles!$A:$A,0)&amp;":$AF$"&amp;MATCH($B48,Roles!$A:$A,0)),1,FALSE))=FALSE,IF(SquadExport!AO48&lt;10,1,IF(SquadExport!AO48&lt;15,2,IF(SquadExport!AO48&lt;=20,3,""))),0),"")</f>
        <v/>
      </c>
      <c r="AM48" s="37" t="str">
        <f ca="1">IF($A48&gt;"",IF(ISERROR(HLOOKUP(AM$1,INDIRECT("Roles!$B$"&amp;MATCH($B48,Roles!$A:$A,0)&amp;":$AF$"&amp;MATCH($B48,Roles!$A:$A,0)),1,FALSE))=FALSE,IF(SquadExport!AP48&lt;10,1,IF(SquadExport!AP48&lt;15,2,IF(SquadExport!AP48&lt;=20,3,""))),0),"")</f>
        <v/>
      </c>
      <c r="AN48" s="37" t="str">
        <f ca="1">IF($A48&gt;"",IF(ISERROR(HLOOKUP(AN$1,INDIRECT("Roles!$B$"&amp;MATCH($B48,Roles!$A:$A,0)&amp;":$AF$"&amp;MATCH($B48,Roles!$A:$A,0)),1,FALSE))=FALSE,IF(SquadExport!AQ48&lt;10,1,IF(SquadExport!AQ48&lt;15,2,IF(SquadExport!AQ48&lt;=20,3,""))),0),"")</f>
        <v/>
      </c>
      <c r="AO48" s="37" t="str">
        <f ca="1">IF($A48&gt;"",IF(ISERROR(HLOOKUP(AO$1,INDIRECT("Roles!$B$"&amp;MATCH($B48,Roles!$A:$A,0)&amp;":$AF$"&amp;MATCH($B48,Roles!$A:$A,0)),1,FALSE))=FALSE,IF(SquadExport!AR48&lt;10,1,IF(SquadExport!AR48&lt;15,2,IF(SquadExport!AR48&lt;=20,3,""))),0),"")</f>
        <v/>
      </c>
      <c r="AP48" s="37" t="str">
        <f ca="1">IF($A48&gt;"",IF(ISERROR(HLOOKUP(AP$1,INDIRECT("Roles!$B$"&amp;MATCH($B48,Roles!$A:$A,0)&amp;":$AF$"&amp;MATCH($B48,Roles!$A:$A,0)),1,FALSE))=FALSE,IF(SquadExport!AS48&lt;10,1,IF(SquadExport!AS48&lt;15,2,IF(SquadExport!AS48&lt;=20,3,""))),0),"")</f>
        <v/>
      </c>
      <c r="AQ48" s="37" t="str">
        <f ca="1">IF($A48&gt;"",IF(ISERROR(HLOOKUP(AQ$1,INDIRECT("Roles!$B$"&amp;MATCH($B48,Roles!$A:$A,0)&amp;":$AF$"&amp;MATCH($B48,Roles!$A:$A,0)),1,FALSE))=FALSE,IF(SquadExport!AT48&lt;10,1,IF(SquadExport!AT48&lt;15,2,IF(SquadExport!AT48&lt;=20,3,""))),0),"")</f>
        <v/>
      </c>
      <c r="AR48" s="37" t="str">
        <f ca="1">IF($A48&gt;"",IF(ISERROR(HLOOKUP(AR$1,INDIRECT("Roles!$B$"&amp;MATCH($B48,Roles!$A:$A,0)&amp;":$AF$"&amp;MATCH($B48,Roles!$A:$A,0)),1,FALSE))=FALSE,IF(SquadExport!AU48&lt;10,1,IF(SquadExport!AU48&lt;15,2,IF(SquadExport!AU48&lt;=20,3,""))),0),"")</f>
        <v/>
      </c>
      <c r="AS48" s="37" t="str">
        <f ca="1">IF($A48&gt;"",IF(ISERROR(HLOOKUP(AS$1,INDIRECT("Roles!$B$"&amp;MATCH($B48,Roles!$A:$A,0)&amp;":$AF$"&amp;MATCH($B48,Roles!$A:$A,0)),1,FALSE))=FALSE,IF(SquadExport!AV48&lt;10,1,IF(SquadExport!AV48&lt;15,2,IF(SquadExport!AV48&lt;=20,3,""))),0),"")</f>
        <v/>
      </c>
      <c r="AT48" s="37" t="str">
        <f ca="1">IF($A48&gt;"",IF(ISERROR(HLOOKUP(AT$1,INDIRECT("Roles!$B$"&amp;MATCH($B48,Roles!$A:$A,0)&amp;":$AF$"&amp;MATCH($B48,Roles!$A:$A,0)),1,FALSE))=FALSE,IF(SquadExport!AW48&lt;10,1,IF(SquadExport!AW48&lt;15,2,IF(SquadExport!AW48&lt;=20,3,""))),0),"")</f>
        <v/>
      </c>
      <c r="AU48" s="37" t="str">
        <f ca="1">IF($A48&gt;"",IF(ISERROR(HLOOKUP(AU$1,INDIRECT("Roles!$B$"&amp;MATCH($B48,Roles!$A:$A,0)&amp;":$AF$"&amp;MATCH($B48,Roles!$A:$A,0)),1,FALSE))=FALSE,IF(SquadExport!AX48&lt;10,1,IF(SquadExport!AX48&lt;15,2,IF(SquadExport!AX48&lt;=20,3,""))),0),"")</f>
        <v/>
      </c>
      <c r="AV48" s="37" t="str">
        <f ca="1">IF($A48&gt;"",IF(ISERROR(HLOOKUP(AV$1,INDIRECT("Roles!$B$"&amp;MATCH($B48,Roles!$A:$A,0)&amp;":$AF$"&amp;MATCH($B48,Roles!$A:$A,0)),1,FALSE))=FALSE,IF(SquadExport!AY48&lt;10,1,IF(SquadExport!AY48&lt;15,2,IF(SquadExport!AY48&lt;=20,3,""))),0),"")</f>
        <v/>
      </c>
      <c r="AW48" s="37" t="str">
        <f ca="1">IF($A48&gt;"",IF(ISERROR(HLOOKUP(AW$1,INDIRECT("Roles!$B$"&amp;MATCH($B48,Roles!$A:$A,0)&amp;":$AF$"&amp;MATCH($B48,Roles!$A:$A,0)),1,FALSE))=FALSE,IF(SquadExport!AZ48&lt;10,1,IF(SquadExport!AZ48&lt;15,2,IF(SquadExport!AZ48&lt;=20,3,""))),0),"")</f>
        <v/>
      </c>
      <c r="AX48" s="37" t="str">
        <f ca="1">IF($A48&gt;"",IF(ISERROR(HLOOKUP(AX$1,INDIRECT("Roles!$B$"&amp;MATCH($B48,Roles!$A:$A,0)&amp;":$AF$"&amp;MATCH($B48,Roles!$A:$A,0)),1,FALSE))=FALSE,IF(SquadExport!BA48&lt;10,1,IF(SquadExport!BA48&lt;15,2,IF(SquadExport!BA48&lt;=20,3,""))),0),"")</f>
        <v/>
      </c>
      <c r="AY48" s="30" t="str" cm="1">
        <f t="array" aca="1" ref="AY48:CS48" ca="1">IF($D48:$AX48=1,D$1:AX$1,"")</f>
        <v/>
      </c>
      <c r="AZ48" s="30" t="str">
        <f ca="1"/>
        <v/>
      </c>
      <c r="BA48" s="30" t="str">
        <f ca="1"/>
        <v/>
      </c>
      <c r="BB48" s="30" t="str">
        <f ca="1"/>
        <v/>
      </c>
      <c r="BC48" s="30" t="str">
        <f ca="1"/>
        <v/>
      </c>
      <c r="BD48" s="30" t="str">
        <f ca="1"/>
        <v/>
      </c>
      <c r="BE48" s="30" t="str">
        <f ca="1"/>
        <v/>
      </c>
      <c r="BF48" s="30" t="str">
        <f ca="1"/>
        <v/>
      </c>
      <c r="BG48" s="30" t="str">
        <f ca="1"/>
        <v/>
      </c>
      <c r="BH48" s="30" t="str">
        <f ca="1"/>
        <v/>
      </c>
      <c r="BI48" s="30" t="str">
        <f ca="1"/>
        <v/>
      </c>
      <c r="BJ48" s="30" t="str">
        <f ca="1"/>
        <v/>
      </c>
      <c r="BK48" s="30" t="str">
        <f ca="1"/>
        <v/>
      </c>
      <c r="BL48" s="30" t="str">
        <f ca="1"/>
        <v/>
      </c>
      <c r="BM48" s="30" t="str">
        <f ca="1"/>
        <v/>
      </c>
      <c r="BN48" s="30" t="str">
        <f ca="1"/>
        <v/>
      </c>
      <c r="BO48" s="30" t="str">
        <f ca="1"/>
        <v/>
      </c>
      <c r="BP48" s="30" t="str">
        <f ca="1"/>
        <v/>
      </c>
      <c r="BQ48" s="30" t="str">
        <f ca="1"/>
        <v/>
      </c>
      <c r="BR48" s="30" t="str">
        <f ca="1"/>
        <v/>
      </c>
      <c r="BS48" s="30" t="str">
        <f ca="1"/>
        <v/>
      </c>
      <c r="BT48" s="30" t="str">
        <f ca="1"/>
        <v/>
      </c>
      <c r="BU48" s="30" t="str">
        <f ca="1"/>
        <v/>
      </c>
      <c r="BV48" s="30" t="str">
        <f ca="1"/>
        <v/>
      </c>
      <c r="BW48" s="30" t="str">
        <f ca="1"/>
        <v/>
      </c>
      <c r="BX48" s="30" t="str">
        <f ca="1"/>
        <v/>
      </c>
      <c r="BY48" s="30" t="str">
        <f ca="1"/>
        <v/>
      </c>
      <c r="BZ48" s="30" t="str">
        <f ca="1"/>
        <v/>
      </c>
      <c r="CA48" s="30" t="str">
        <f ca="1"/>
        <v/>
      </c>
      <c r="CB48" s="30" t="str">
        <f ca="1"/>
        <v/>
      </c>
      <c r="CC48" s="30" t="str">
        <f ca="1"/>
        <v/>
      </c>
      <c r="CD48" s="30" t="str">
        <f ca="1"/>
        <v/>
      </c>
      <c r="CE48" s="30" t="str">
        <f ca="1"/>
        <v/>
      </c>
      <c r="CF48" s="30" t="str">
        <f ca="1"/>
        <v/>
      </c>
      <c r="CG48" s="30" t="str">
        <f ca="1"/>
        <v/>
      </c>
      <c r="CH48" s="30" t="str">
        <f ca="1"/>
        <v/>
      </c>
      <c r="CI48" s="30" t="str">
        <f ca="1"/>
        <v/>
      </c>
      <c r="CJ48" s="30" t="str">
        <f ca="1"/>
        <v/>
      </c>
      <c r="CK48" s="30" t="str">
        <f ca="1"/>
        <v/>
      </c>
      <c r="CL48" s="30" t="str">
        <f ca="1"/>
        <v/>
      </c>
      <c r="CM48" s="30" t="str">
        <f ca="1"/>
        <v/>
      </c>
      <c r="CN48" s="30" t="str">
        <f ca="1"/>
        <v/>
      </c>
      <c r="CO48" s="30" t="str">
        <f ca="1"/>
        <v/>
      </c>
      <c r="CP48" s="30" t="str">
        <f ca="1"/>
        <v/>
      </c>
      <c r="CQ48" s="30" t="str">
        <f ca="1"/>
        <v/>
      </c>
      <c r="CR48" s="30" t="str">
        <f ca="1"/>
        <v/>
      </c>
      <c r="CS48" s="30" t="str">
        <f ca="1"/>
        <v/>
      </c>
      <c r="CT48" s="31" cm="1">
        <f t="array" aca="1" ref="CT48" ca="1">SUMPRODUCT(COUNTIF($AY48:$CS48,Training!$C$3:$E$3))</f>
        <v>0</v>
      </c>
      <c r="CU48" s="31" cm="1">
        <f t="array" aca="1" ref="CU48" ca="1">SUMPRODUCT(COUNTIF($AY48:$CS48,Training!$C$4:$E$4))</f>
        <v>0</v>
      </c>
      <c r="CV48" s="31" cm="1">
        <f t="array" aca="1" ref="CV48" ca="1">SUMPRODUCT(COUNTIF($AY48:$CS48,Training!$C$5:$E$5))</f>
        <v>0</v>
      </c>
      <c r="CW48" s="31" cm="1">
        <f t="array" aca="1" ref="CW48" ca="1">SUMPRODUCT(COUNTIF($AY48:$CS48,Training!$C$6:$E$6))</f>
        <v>0</v>
      </c>
      <c r="CX48" s="31" cm="1">
        <f t="array" aca="1" ref="CX48" ca="1">SUMPRODUCT(COUNTIF($AY48:$CS48,Training!$C$7:$E$7))</f>
        <v>0</v>
      </c>
      <c r="CY48" s="31" cm="1">
        <f t="array" aca="1" ref="CY48" ca="1">SUMPRODUCT(COUNTIF($AY48:$CS48,Training!$C$8:$E$8))</f>
        <v>0</v>
      </c>
      <c r="CZ48" s="31" cm="1">
        <f t="array" aca="1" ref="CZ48" ca="1">SUMPRODUCT(COUNTIF($AY48:$CS48,Training!$C$9:$E$9))</f>
        <v>0</v>
      </c>
      <c r="DA48" s="31" cm="1">
        <f t="array" aca="1" ref="DA48" ca="1">SUMPRODUCT(COUNTIF($AY48:$CS48,Training!$C$10:$E$10))</f>
        <v>0</v>
      </c>
      <c r="DB48" s="31" cm="1">
        <f t="array" aca="1" ref="DB48" ca="1">SUMPRODUCT(COUNTIF($AY48:$CS48,Training!$C$11:$E$11))</f>
        <v>0</v>
      </c>
      <c r="DC48" s="31" cm="1">
        <f t="array" aca="1" ref="DC48" ca="1">SUMPRODUCT(COUNTIF($AY48:$CS48,Training!$C$2:$E$2))</f>
        <v>0</v>
      </c>
      <c r="DD48" s="31" cm="1">
        <f t="array" aca="1" ref="DD48" ca="1">SUMPRODUCT(COUNTIF($AY48:$CS48,Training!#REF!))</f>
        <v>0</v>
      </c>
      <c r="DE48" s="31" cm="1">
        <f t="array" aca="1" ref="DE48" ca="1">SUMPRODUCT(COUNTIF($AY48:$CS48,Training!$C$12:$E$12))</f>
        <v>0</v>
      </c>
      <c r="DF48" s="31" cm="1">
        <f t="array" aca="1" ref="DF48" ca="1">SUMPRODUCT(COUNTIF($AY48:$CS48,Training!$C$13:$E$13))</f>
        <v>0</v>
      </c>
      <c r="DG48" s="31" cm="1">
        <f t="array" aca="1" ref="DG48" ca="1">SUMPRODUCT(COUNTIF($AY48:$CS48,Training!$C$14:$E$14))</f>
        <v>0</v>
      </c>
      <c r="DH48" s="31" cm="1">
        <f t="array" aca="1" ref="DH48" ca="1">SUMPRODUCT(COUNTIF($AY48:$CS48,Training!$C$15:$E$15))</f>
        <v>0</v>
      </c>
      <c r="DI48" s="31" cm="1">
        <f t="array" aca="1" ref="DI48" ca="1">SUMPRODUCT(COUNTIF($AY48:$CS48,Training!$C$16:$E$16))</f>
        <v>0</v>
      </c>
      <c r="DJ48" s="30" t="str" cm="1">
        <f t="array" aca="1" ref="DJ48:FD48" ca="1">IF(COUNTIF(D48:AX48,1)=0,IF($D48:$AX48=2,D$1:AX$1,""),"")</f>
        <v/>
      </c>
      <c r="DK48" s="30" t="str">
        <f ca="1"/>
        <v/>
      </c>
      <c r="DL48" s="30" t="str">
        <f ca="1"/>
        <v/>
      </c>
      <c r="DM48" s="30" t="str">
        <f ca="1"/>
        <v/>
      </c>
      <c r="DN48" s="30" t="str">
        <f ca="1"/>
        <v/>
      </c>
      <c r="DO48" s="30" t="str">
        <f ca="1"/>
        <v/>
      </c>
      <c r="DP48" s="30" t="str">
        <f ca="1"/>
        <v/>
      </c>
      <c r="DQ48" s="30" t="str">
        <f ca="1"/>
        <v/>
      </c>
      <c r="DR48" s="30" t="str">
        <f ca="1"/>
        <v/>
      </c>
      <c r="DS48" s="30" t="str">
        <f ca="1"/>
        <v/>
      </c>
      <c r="DT48" s="30" t="str">
        <f ca="1"/>
        <v/>
      </c>
      <c r="DU48" s="30" t="str">
        <f ca="1"/>
        <v/>
      </c>
      <c r="DV48" s="30" t="str">
        <f ca="1"/>
        <v/>
      </c>
      <c r="DW48" s="30" t="str">
        <f ca="1"/>
        <v/>
      </c>
      <c r="DX48" s="30" t="str">
        <f ca="1"/>
        <v/>
      </c>
      <c r="DY48" s="30" t="str">
        <f ca="1"/>
        <v/>
      </c>
      <c r="DZ48" s="30" t="str">
        <f ca="1"/>
        <v/>
      </c>
      <c r="EA48" s="30" t="str">
        <f ca="1"/>
        <v/>
      </c>
      <c r="EB48" s="30" t="str">
        <f ca="1"/>
        <v/>
      </c>
      <c r="EC48" s="30" t="str">
        <f ca="1"/>
        <v/>
      </c>
      <c r="ED48" s="30" t="str">
        <f ca="1"/>
        <v/>
      </c>
      <c r="EE48" s="30" t="str">
        <f ca="1"/>
        <v/>
      </c>
      <c r="EF48" s="30" t="str">
        <f ca="1"/>
        <v/>
      </c>
      <c r="EG48" s="30" t="str">
        <f ca="1"/>
        <v/>
      </c>
      <c r="EH48" s="30" t="str">
        <f ca="1"/>
        <v/>
      </c>
      <c r="EI48" s="30" t="str">
        <f ca="1"/>
        <v/>
      </c>
      <c r="EJ48" s="30" t="str">
        <f ca="1"/>
        <v/>
      </c>
      <c r="EK48" s="30" t="str">
        <f ca="1"/>
        <v/>
      </c>
      <c r="EL48" s="30" t="str">
        <f ca="1"/>
        <v/>
      </c>
      <c r="EM48" s="30" t="str">
        <f ca="1"/>
        <v/>
      </c>
      <c r="EN48" s="30" t="str">
        <f ca="1"/>
        <v/>
      </c>
      <c r="EO48" s="30" t="str">
        <f ca="1"/>
        <v/>
      </c>
      <c r="EP48" s="30" t="str">
        <f ca="1"/>
        <v/>
      </c>
      <c r="EQ48" s="30" t="str">
        <f ca="1"/>
        <v/>
      </c>
      <c r="ER48" s="30" t="str">
        <f ca="1"/>
        <v/>
      </c>
      <c r="ES48" s="30" t="str">
        <f ca="1"/>
        <v/>
      </c>
      <c r="ET48" s="30" t="str">
        <f ca="1"/>
        <v/>
      </c>
      <c r="EU48" s="30" t="str">
        <f ca="1"/>
        <v/>
      </c>
      <c r="EV48" s="30" t="str">
        <f ca="1"/>
        <v/>
      </c>
      <c r="EW48" s="30" t="str">
        <f ca="1"/>
        <v/>
      </c>
      <c r="EX48" s="30" t="str">
        <f ca="1"/>
        <v/>
      </c>
      <c r="EY48" s="30" t="str">
        <f ca="1"/>
        <v/>
      </c>
      <c r="EZ48" s="30" t="str">
        <f ca="1"/>
        <v/>
      </c>
      <c r="FA48" s="30" t="str">
        <f ca="1"/>
        <v/>
      </c>
      <c r="FB48" s="30" t="str">
        <f ca="1"/>
        <v/>
      </c>
      <c r="FC48" s="30" t="str">
        <f ca="1"/>
        <v/>
      </c>
      <c r="FD48" s="30" t="str">
        <f ca="1"/>
        <v/>
      </c>
      <c r="FE48" s="31" cm="1">
        <f t="array" aca="1" ref="FE48" ca="1">SUMPRODUCT(COUNTIF($DJ48:$FD48,Training!$C$3:$E$3))</f>
        <v>0</v>
      </c>
      <c r="FF48" s="31" cm="1">
        <f t="array" aca="1" ref="FF48" ca="1">SUMPRODUCT(COUNTIF($DJ48:$FD48,Training!$C$4:$E$4))</f>
        <v>0</v>
      </c>
      <c r="FG48" s="31" cm="1">
        <f t="array" aca="1" ref="FG48" ca="1">SUMPRODUCT(COUNTIF($DJ48:$FD48,Training!$C$5:$E$5))</f>
        <v>0</v>
      </c>
      <c r="FH48" s="31" cm="1">
        <f t="array" aca="1" ref="FH48" ca="1">SUMPRODUCT(COUNTIF($DJ48:$FD48,Training!$C$6:$E$6))</f>
        <v>0</v>
      </c>
      <c r="FI48" s="31" cm="1">
        <f t="array" aca="1" ref="FI48" ca="1">SUMPRODUCT(COUNTIF($DJ48:$FD48,Training!$C$7:$E$7))</f>
        <v>0</v>
      </c>
      <c r="FJ48" s="31" cm="1">
        <f t="array" aca="1" ref="FJ48" ca="1">SUMPRODUCT(COUNTIF($DJ48:$FD48,Training!$C$8:$E$8))</f>
        <v>0</v>
      </c>
      <c r="FK48" s="31" cm="1">
        <f t="array" aca="1" ref="FK48" ca="1">SUMPRODUCT(COUNTIF($DJ48:$FD48,Training!$C$9:$E$9))</f>
        <v>0</v>
      </c>
      <c r="FL48" s="31" cm="1">
        <f t="array" aca="1" ref="FL48" ca="1">SUMPRODUCT(COUNTIF($DJ48:$FD48,Training!$C$10:$E$10))</f>
        <v>0</v>
      </c>
      <c r="FM48" s="31" cm="1">
        <f t="array" aca="1" ref="FM48" ca="1">SUMPRODUCT(COUNTIF($DJ48:$FD48,Training!$C$11:$E$11))</f>
        <v>0</v>
      </c>
      <c r="FN48" s="31" cm="1">
        <f t="array" aca="1" ref="FN48" ca="1">SUMPRODUCT(COUNTIF($DJ48:$FD48,Training!$C$2:$E$2))</f>
        <v>0</v>
      </c>
      <c r="FO48" s="31" cm="1">
        <f t="array" aca="1" ref="FO48" ca="1">SUMPRODUCT(COUNTIF($DJ48:$FD48,Training!#REF!))</f>
        <v>0</v>
      </c>
      <c r="FP48" s="31" cm="1">
        <f t="array" aca="1" ref="FP48" ca="1">SUMPRODUCT(COUNTIF($DJ48:$FD48,Training!$C$12:$E$12))</f>
        <v>0</v>
      </c>
      <c r="FQ48" s="31" cm="1">
        <f t="array" aca="1" ref="FQ48" ca="1">SUMPRODUCT(COUNTIF($DJ48:$FD48,Training!$C$13:$E$13))</f>
        <v>0</v>
      </c>
      <c r="FR48" s="31" cm="1">
        <f t="array" aca="1" ref="FR48" ca="1">SUMPRODUCT(COUNTIF($DJ48:$FD48,Training!$C$14:$E$14))</f>
        <v>0</v>
      </c>
      <c r="FS48" s="31" cm="1">
        <f t="array" aca="1" ref="FS48" ca="1">SUMPRODUCT(COUNTIF($DJ48:$FD48,Training!$C$15:$E$15))</f>
        <v>0</v>
      </c>
      <c r="FT48" s="31" cm="1">
        <f t="array" aca="1" ref="FT48" ca="1">SUMPRODUCT(COUNTIF($DJ48:$FD48,Training!$C$16:$E$16))</f>
        <v>0</v>
      </c>
    </row>
    <row r="49" spans="1:176" x14ac:dyDescent="0.25">
      <c r="A49" s="32" t="str">
        <f>IF(WeightedParse!A49&gt;"",WeightedParse!A49,"")</f>
        <v/>
      </c>
      <c r="B49" s="49" t="str">
        <f>IF('Weighted Summary'!A49&gt;"",'Weighted Summary'!F49,"")</f>
        <v/>
      </c>
      <c r="C49" s="39" t="str">
        <f t="shared" si="0"/>
        <v/>
      </c>
      <c r="D49" s="37" t="str">
        <f ca="1">IF($A49&gt;"",IF(ISERROR(HLOOKUP(D$1,INDIRECT("Roles!$B$"&amp;MATCH($B49,Roles!$A:$A,0)&amp;":$AF$"&amp;MATCH($B49,Roles!$A:$A,0)),1,FALSE))=FALSE,IF(SquadExport!G49&lt;10,1,IF(SquadExport!G49&lt;15,2,IF(SquadExport!G49&lt;=20,3,""))),0),"")</f>
        <v/>
      </c>
      <c r="E49" s="37" t="str">
        <f ca="1">IF($A49&gt;"",IF(ISERROR(HLOOKUP(E$1,INDIRECT("Roles!$B$"&amp;MATCH($B49,Roles!$A:$A,0)&amp;":$AF$"&amp;MATCH($B49,Roles!$A:$A,0)),1,FALSE))=FALSE,IF(SquadExport!H49&lt;10,1,IF(SquadExport!H49&lt;15,2,IF(SquadExport!H49&lt;=20,3,""))),0),"")</f>
        <v/>
      </c>
      <c r="F49" s="37" t="str">
        <f ca="1">IF($A49&gt;"",IF(ISERROR(HLOOKUP(F$1,INDIRECT("Roles!$B$"&amp;MATCH($B49,Roles!$A:$A,0)&amp;":$AF$"&amp;MATCH($B49,Roles!$A:$A,0)),1,FALSE))=FALSE,IF(SquadExport!I49&lt;10,1,IF(SquadExport!I49&lt;15,2,IF(SquadExport!I49&lt;=20,3,""))),0),"")</f>
        <v/>
      </c>
      <c r="G49" s="37" t="str">
        <f ca="1">IF($A49&gt;"",IF(ISERROR(HLOOKUP(G$1,INDIRECT("Roles!$B$"&amp;MATCH($B49,Roles!$A:$A,0)&amp;":$AF$"&amp;MATCH($B49,Roles!$A:$A,0)),1,FALSE))=FALSE,IF(SquadExport!J49&lt;10,1,IF(SquadExport!J49&lt;15,2,IF(SquadExport!J49&lt;=20,3,""))),0),"")</f>
        <v/>
      </c>
      <c r="H49" s="37" t="str">
        <f ca="1">IF($A49&gt;"",IF(ISERROR(HLOOKUP(H$1,INDIRECT("Roles!$B$"&amp;MATCH($B49,Roles!$A:$A,0)&amp;":$AF$"&amp;MATCH($B49,Roles!$A:$A,0)),1,FALSE))=FALSE,IF(SquadExport!K49&lt;10,1,IF(SquadExport!K49&lt;15,2,IF(SquadExport!K49&lt;=20,3,""))),0),"")</f>
        <v/>
      </c>
      <c r="I49" s="37" t="str">
        <f ca="1">IF($A49&gt;"",IF(ISERROR(HLOOKUP(I$1,INDIRECT("Roles!$B$"&amp;MATCH($B49,Roles!$A:$A,0)&amp;":$AF$"&amp;MATCH($B49,Roles!$A:$A,0)),1,FALSE))=FALSE,IF(SquadExport!L49&lt;10,1,IF(SquadExport!L49&lt;15,2,IF(SquadExport!L49&lt;=20,3,""))),0),"")</f>
        <v/>
      </c>
      <c r="J49" s="37" t="str">
        <f ca="1">IF($A49&gt;"",IF(ISERROR(HLOOKUP(J$1,INDIRECT("Roles!$B$"&amp;MATCH($B49,Roles!$A:$A,0)&amp;":$AF$"&amp;MATCH($B49,Roles!$A:$A,0)),1,FALSE))=FALSE,IF(SquadExport!M49&lt;10,1,IF(SquadExport!M49&lt;15,2,IF(SquadExport!M49&lt;=20,3,""))),0),"")</f>
        <v/>
      </c>
      <c r="K49" s="37" t="str">
        <f ca="1">IF($A49&gt;"",IF(ISERROR(HLOOKUP(K$1,INDIRECT("Roles!$B$"&amp;MATCH($B49,Roles!$A:$A,0)&amp;":$AF$"&amp;MATCH($B49,Roles!$A:$A,0)),1,FALSE))=FALSE,IF(SquadExport!N49&lt;10,1,IF(SquadExport!N49&lt;15,2,IF(SquadExport!N49&lt;=20,3,""))),0),"")</f>
        <v/>
      </c>
      <c r="L49" s="37" t="str">
        <f ca="1">IF($A49&gt;"",IF(ISERROR(HLOOKUP(L$1,INDIRECT("Roles!$B$"&amp;MATCH($B49,Roles!$A:$A,0)&amp;":$AF$"&amp;MATCH($B49,Roles!$A:$A,0)),1,FALSE))=FALSE,IF(SquadExport!O49&lt;10,1,IF(SquadExport!O49&lt;15,2,IF(SquadExport!O49&lt;=20,3,""))),0),"")</f>
        <v/>
      </c>
      <c r="M49" s="37" t="str">
        <f ca="1">IF($A49&gt;"",IF(ISERROR(HLOOKUP(M$1,INDIRECT("Roles!$B$"&amp;MATCH($B49,Roles!$A:$A,0)&amp;":$AF$"&amp;MATCH($B49,Roles!$A:$A,0)),1,FALSE))=FALSE,IF(SquadExport!P49&lt;10,1,IF(SquadExport!P49&lt;15,2,IF(SquadExport!P49&lt;=20,3,""))),0),"")</f>
        <v/>
      </c>
      <c r="N49" s="37" t="str">
        <f ca="1">IF($A49&gt;"",IF(ISERROR(HLOOKUP(N$1,INDIRECT("Roles!$B$"&amp;MATCH($B49,Roles!$A:$A,0)&amp;":$AF$"&amp;MATCH($B49,Roles!$A:$A,0)),1,FALSE))=FALSE,IF(SquadExport!Q49&lt;10,1,IF(SquadExport!Q49&lt;15,2,IF(SquadExport!Q49&lt;=20,3,""))),0),"")</f>
        <v/>
      </c>
      <c r="O49" s="37" t="str">
        <f ca="1">IF($A49&gt;"",IF(ISERROR(HLOOKUP(O$1,INDIRECT("Roles!$B$"&amp;MATCH($B49,Roles!$A:$A,0)&amp;":$AF$"&amp;MATCH($B49,Roles!$A:$A,0)),1,FALSE))=FALSE,IF(SquadExport!R49&lt;10,1,IF(SquadExport!R49&lt;15,2,IF(SquadExport!R49&lt;=20,3,""))),0),"")</f>
        <v/>
      </c>
      <c r="P49" s="37" t="str">
        <f ca="1">IF($A49&gt;"",IF(ISERROR(HLOOKUP(P$1,INDIRECT("Roles!$B$"&amp;MATCH($B49,Roles!$A:$A,0)&amp;":$AF$"&amp;MATCH($B49,Roles!$A:$A,0)),1,FALSE))=FALSE,IF(SquadExport!S49&lt;10,1,IF(SquadExport!S49&lt;15,2,IF(SquadExport!S49&lt;=20,3,""))),0),"")</f>
        <v/>
      </c>
      <c r="Q49" s="37" t="str">
        <f ca="1">IF($A49&gt;"",IF(ISERROR(HLOOKUP(Q$1,INDIRECT("Roles!$B$"&amp;MATCH($B49,Roles!$A:$A,0)&amp;":$AF$"&amp;MATCH($B49,Roles!$A:$A,0)),1,FALSE))=FALSE,IF(SquadExport!T49&lt;10,1,IF(SquadExport!T49&lt;15,2,IF(SquadExport!T49&lt;=20,3,""))),0),"")</f>
        <v/>
      </c>
      <c r="R49" s="37" t="str">
        <f ca="1">IF($A49&gt;"",IF(ISERROR(HLOOKUP(R$1,INDIRECT("Roles!$B$"&amp;MATCH($B49,Roles!$A:$A,0)&amp;":$AF$"&amp;MATCH($B49,Roles!$A:$A,0)),1,FALSE))=FALSE,IF(SquadExport!U49&lt;10,1,IF(SquadExport!U49&lt;15,2,IF(SquadExport!U49&lt;=20,3,""))),0),"")</f>
        <v/>
      </c>
      <c r="S49" s="37" t="str">
        <f ca="1">IF($A49&gt;"",IF(ISERROR(HLOOKUP(S$1,INDIRECT("Roles!$B$"&amp;MATCH($B49,Roles!$A:$A,0)&amp;":$AF$"&amp;MATCH($B49,Roles!$A:$A,0)),1,FALSE))=FALSE,IF(SquadExport!V49&lt;10,1,IF(SquadExport!V49&lt;15,2,IF(SquadExport!V49&lt;=20,3,""))),0),"")</f>
        <v/>
      </c>
      <c r="T49" s="37" t="str">
        <f ca="1">IF($A49&gt;"",IF(ISERROR(HLOOKUP(T$1,INDIRECT("Roles!$B$"&amp;MATCH($B49,Roles!$A:$A,0)&amp;":$AF$"&amp;MATCH($B49,Roles!$A:$A,0)),1,FALSE))=FALSE,IF(SquadExport!W49&lt;10,1,IF(SquadExport!W49&lt;15,2,IF(SquadExport!W49&lt;=20,3,""))),0),"")</f>
        <v/>
      </c>
      <c r="U49" s="37" t="str">
        <f ca="1">IF($A49&gt;"",IF(ISERROR(HLOOKUP(U$1,INDIRECT("Roles!$B$"&amp;MATCH($B49,Roles!$A:$A,0)&amp;":$AF$"&amp;MATCH($B49,Roles!$A:$A,0)),1,FALSE))=FALSE,IF(SquadExport!X49&lt;10,1,IF(SquadExport!X49&lt;15,2,IF(SquadExport!X49&lt;=20,3,""))),0),"")</f>
        <v/>
      </c>
      <c r="V49" s="37" t="str">
        <f ca="1">IF($A49&gt;"",IF(ISERROR(HLOOKUP(V$1,INDIRECT("Roles!$B$"&amp;MATCH($B49,Roles!$A:$A,0)&amp;":$AF$"&amp;MATCH($B49,Roles!$A:$A,0)),1,FALSE))=FALSE,IF(SquadExport!Y49&lt;10,1,IF(SquadExport!Y49&lt;15,2,IF(SquadExport!Y49&lt;=20,3,""))),0),"")</f>
        <v/>
      </c>
      <c r="W49" s="37" t="str">
        <f ca="1">IF($A49&gt;"",IF(ISERROR(HLOOKUP(W$1,INDIRECT("Roles!$B$"&amp;MATCH($B49,Roles!$A:$A,0)&amp;":$AF$"&amp;MATCH($B49,Roles!$A:$A,0)),1,FALSE))=FALSE,IF(SquadExport!Z49&lt;10,1,IF(SquadExport!Z49&lt;15,2,IF(SquadExport!Z49&lt;=20,3,""))),0),"")</f>
        <v/>
      </c>
      <c r="X49" s="37" t="str">
        <f ca="1">IF($A49&gt;"",IF(ISERROR(HLOOKUP(X$1,INDIRECT("Roles!$B$"&amp;MATCH($B49,Roles!$A:$A,0)&amp;":$AF$"&amp;MATCH($B49,Roles!$A:$A,0)),1,FALSE))=FALSE,IF(SquadExport!AA49&lt;10,1,IF(SquadExport!AA49&lt;15,2,IF(SquadExport!AA49&lt;=20,3,""))),0),"")</f>
        <v/>
      </c>
      <c r="Y49" s="37" t="str">
        <f ca="1">IF($A49&gt;"",IF(ISERROR(HLOOKUP(Y$1,INDIRECT("Roles!$B$"&amp;MATCH($B49,Roles!$A:$A,0)&amp;":$AF$"&amp;MATCH($B49,Roles!$A:$A,0)),1,FALSE))=FALSE,IF(SquadExport!AB49&lt;10,1,IF(SquadExport!AB49&lt;15,2,IF(SquadExport!AB49&lt;=20,3,""))),0),"")</f>
        <v/>
      </c>
      <c r="Z49" s="37" t="str">
        <f ca="1">IF($A49&gt;"",IF(ISERROR(HLOOKUP(Z$1,INDIRECT("Roles!$B$"&amp;MATCH($B49,Roles!$A:$A,0)&amp;":$AF$"&amp;MATCH($B49,Roles!$A:$A,0)),1,FALSE))=FALSE,IF(SquadExport!AC49&lt;10,1,IF(SquadExport!AC49&lt;15,2,IF(SquadExport!AC49&lt;=20,3,""))),0),"")</f>
        <v/>
      </c>
      <c r="AA49" s="37" t="str">
        <f ca="1">IF($A49&gt;"",IF(ISERROR(HLOOKUP(AA$1,INDIRECT("Roles!$B$"&amp;MATCH($B49,Roles!$A:$A,0)&amp;":$AF$"&amp;MATCH($B49,Roles!$A:$A,0)),1,FALSE))=FALSE,IF(SquadExport!AD49&lt;10,1,IF(SquadExport!AD49&lt;15,2,IF(SquadExport!AD49&lt;=20,3,""))),0),"")</f>
        <v/>
      </c>
      <c r="AB49" s="37" t="str">
        <f ca="1">IF($A49&gt;"",IF(ISERROR(HLOOKUP(AB$1,INDIRECT("Roles!$B$"&amp;MATCH($B49,Roles!$A:$A,0)&amp;":$AF$"&amp;MATCH($B49,Roles!$A:$A,0)),1,FALSE))=FALSE,IF(SquadExport!AE49&lt;10,1,IF(SquadExport!AE49&lt;15,2,IF(SquadExport!AE49&lt;=20,3,""))),0),"")</f>
        <v/>
      </c>
      <c r="AC49" s="37" t="str">
        <f ca="1">IF($A49&gt;"",IF(ISERROR(HLOOKUP(AC$1,INDIRECT("Roles!$B$"&amp;MATCH($B49,Roles!$A:$A,0)&amp;":$AF$"&amp;MATCH($B49,Roles!$A:$A,0)),1,FALSE))=FALSE,IF(SquadExport!AF49&lt;10,1,IF(SquadExport!AF49&lt;15,2,IF(SquadExport!AF49&lt;=20,3,""))),0),"")</f>
        <v/>
      </c>
      <c r="AD49" s="37" t="str">
        <f ca="1">IF($A49&gt;"",IF(ISERROR(HLOOKUP(AD$1,INDIRECT("Roles!$B$"&amp;MATCH($B49,Roles!$A:$A,0)&amp;":$AF$"&amp;MATCH($B49,Roles!$A:$A,0)),1,FALSE))=FALSE,IF(SquadExport!AG49&lt;10,1,IF(SquadExport!AG49&lt;15,2,IF(SquadExport!AG49&lt;=20,3,""))),0),"")</f>
        <v/>
      </c>
      <c r="AE49" s="37" t="str">
        <f ca="1">IF($A49&gt;"",IF(ISERROR(HLOOKUP(AE$1,INDIRECT("Roles!$B$"&amp;MATCH($B49,Roles!$A:$A,0)&amp;":$AF$"&amp;MATCH($B49,Roles!$A:$A,0)),1,FALSE))=FALSE,IF(SquadExport!AH49&lt;10,1,IF(SquadExport!AH49&lt;15,2,IF(SquadExport!AH49&lt;=20,3,""))),0),"")</f>
        <v/>
      </c>
      <c r="AF49" s="37" t="str">
        <f ca="1">IF($A49&gt;"",IF(ISERROR(HLOOKUP(AF$1,INDIRECT("Roles!$B$"&amp;MATCH($B49,Roles!$A:$A,0)&amp;":$AF$"&amp;MATCH($B49,Roles!$A:$A,0)),1,FALSE))=FALSE,IF(SquadExport!AI49&lt;10,1,IF(SquadExport!AI49&lt;15,2,IF(SquadExport!AI49&lt;=20,3,""))),0),"")</f>
        <v/>
      </c>
      <c r="AG49" s="37" t="str">
        <f ca="1">IF($A49&gt;"",IF(ISERROR(HLOOKUP(AG$1,INDIRECT("Roles!$B$"&amp;MATCH($B49,Roles!$A:$A,0)&amp;":$AF$"&amp;MATCH($B49,Roles!$A:$A,0)),1,FALSE))=FALSE,IF(SquadExport!AJ49&lt;10,1,IF(SquadExport!AJ49&lt;15,2,IF(SquadExport!AJ49&lt;=20,3,""))),0),"")</f>
        <v/>
      </c>
      <c r="AH49" s="37" t="str">
        <f ca="1">IF($A49&gt;"",IF(ISERROR(HLOOKUP(AH$1,INDIRECT("Roles!$B$"&amp;MATCH($B49,Roles!$A:$A,0)&amp;":$AF$"&amp;MATCH($B49,Roles!$A:$A,0)),1,FALSE))=FALSE,IF(SquadExport!AK49&lt;10,1,IF(SquadExport!AK49&lt;15,2,IF(SquadExport!AK49&lt;=20,3,""))),0),"")</f>
        <v/>
      </c>
      <c r="AI49" s="37" t="str">
        <f ca="1">IF($A49&gt;"",IF(ISERROR(HLOOKUP(AI$1,INDIRECT("Roles!$B$"&amp;MATCH($B49,Roles!$A:$A,0)&amp;":$AF$"&amp;MATCH($B49,Roles!$A:$A,0)),1,FALSE))=FALSE,IF(SquadExport!AL49&lt;10,1,IF(SquadExport!AL49&lt;15,2,IF(SquadExport!AL49&lt;=20,3,""))),0),"")</f>
        <v/>
      </c>
      <c r="AJ49" s="37" t="str">
        <f ca="1">IF($A49&gt;"",IF(ISERROR(HLOOKUP(AJ$1,INDIRECT("Roles!$B$"&amp;MATCH($B49,Roles!$A:$A,0)&amp;":$AF$"&amp;MATCH($B49,Roles!$A:$A,0)),1,FALSE))=FALSE,IF(SquadExport!AM49&lt;10,1,IF(SquadExport!AM49&lt;15,2,IF(SquadExport!AM49&lt;=20,3,""))),0),"")</f>
        <v/>
      </c>
      <c r="AK49" s="37" t="str">
        <f ca="1">IF($A49&gt;"",IF(ISERROR(HLOOKUP(AK$1,INDIRECT("Roles!$B$"&amp;MATCH($B49,Roles!$A:$A,0)&amp;":$AF$"&amp;MATCH($B49,Roles!$A:$A,0)),1,FALSE))=FALSE,IF(SquadExport!AN49&lt;10,1,IF(SquadExport!AN49&lt;15,2,IF(SquadExport!AN49&lt;=20,3,""))),0),"")</f>
        <v/>
      </c>
      <c r="AL49" s="37" t="str">
        <f ca="1">IF($A49&gt;"",IF(ISERROR(HLOOKUP(AL$1,INDIRECT("Roles!$B$"&amp;MATCH($B49,Roles!$A:$A,0)&amp;":$AF$"&amp;MATCH($B49,Roles!$A:$A,0)),1,FALSE))=FALSE,IF(SquadExport!AO49&lt;10,1,IF(SquadExport!AO49&lt;15,2,IF(SquadExport!AO49&lt;=20,3,""))),0),"")</f>
        <v/>
      </c>
      <c r="AM49" s="37" t="str">
        <f ca="1">IF($A49&gt;"",IF(ISERROR(HLOOKUP(AM$1,INDIRECT("Roles!$B$"&amp;MATCH($B49,Roles!$A:$A,0)&amp;":$AF$"&amp;MATCH($B49,Roles!$A:$A,0)),1,FALSE))=FALSE,IF(SquadExport!AP49&lt;10,1,IF(SquadExport!AP49&lt;15,2,IF(SquadExport!AP49&lt;=20,3,""))),0),"")</f>
        <v/>
      </c>
      <c r="AN49" s="37" t="str">
        <f ca="1">IF($A49&gt;"",IF(ISERROR(HLOOKUP(AN$1,INDIRECT("Roles!$B$"&amp;MATCH($B49,Roles!$A:$A,0)&amp;":$AF$"&amp;MATCH($B49,Roles!$A:$A,0)),1,FALSE))=FALSE,IF(SquadExport!AQ49&lt;10,1,IF(SquadExport!AQ49&lt;15,2,IF(SquadExport!AQ49&lt;=20,3,""))),0),"")</f>
        <v/>
      </c>
      <c r="AO49" s="37" t="str">
        <f ca="1">IF($A49&gt;"",IF(ISERROR(HLOOKUP(AO$1,INDIRECT("Roles!$B$"&amp;MATCH($B49,Roles!$A:$A,0)&amp;":$AF$"&amp;MATCH($B49,Roles!$A:$A,0)),1,FALSE))=FALSE,IF(SquadExport!AR49&lt;10,1,IF(SquadExport!AR49&lt;15,2,IF(SquadExport!AR49&lt;=20,3,""))),0),"")</f>
        <v/>
      </c>
      <c r="AP49" s="37" t="str">
        <f ca="1">IF($A49&gt;"",IF(ISERROR(HLOOKUP(AP$1,INDIRECT("Roles!$B$"&amp;MATCH($B49,Roles!$A:$A,0)&amp;":$AF$"&amp;MATCH($B49,Roles!$A:$A,0)),1,FALSE))=FALSE,IF(SquadExport!AS49&lt;10,1,IF(SquadExport!AS49&lt;15,2,IF(SquadExport!AS49&lt;=20,3,""))),0),"")</f>
        <v/>
      </c>
      <c r="AQ49" s="37" t="str">
        <f ca="1">IF($A49&gt;"",IF(ISERROR(HLOOKUP(AQ$1,INDIRECT("Roles!$B$"&amp;MATCH($B49,Roles!$A:$A,0)&amp;":$AF$"&amp;MATCH($B49,Roles!$A:$A,0)),1,FALSE))=FALSE,IF(SquadExport!AT49&lt;10,1,IF(SquadExport!AT49&lt;15,2,IF(SquadExport!AT49&lt;=20,3,""))),0),"")</f>
        <v/>
      </c>
      <c r="AR49" s="37" t="str">
        <f ca="1">IF($A49&gt;"",IF(ISERROR(HLOOKUP(AR$1,INDIRECT("Roles!$B$"&amp;MATCH($B49,Roles!$A:$A,0)&amp;":$AF$"&amp;MATCH($B49,Roles!$A:$A,0)),1,FALSE))=FALSE,IF(SquadExport!AU49&lt;10,1,IF(SquadExport!AU49&lt;15,2,IF(SquadExport!AU49&lt;=20,3,""))),0),"")</f>
        <v/>
      </c>
      <c r="AS49" s="37" t="str">
        <f ca="1">IF($A49&gt;"",IF(ISERROR(HLOOKUP(AS$1,INDIRECT("Roles!$B$"&amp;MATCH($B49,Roles!$A:$A,0)&amp;":$AF$"&amp;MATCH($B49,Roles!$A:$A,0)),1,FALSE))=FALSE,IF(SquadExport!AV49&lt;10,1,IF(SquadExport!AV49&lt;15,2,IF(SquadExport!AV49&lt;=20,3,""))),0),"")</f>
        <v/>
      </c>
      <c r="AT49" s="37" t="str">
        <f ca="1">IF($A49&gt;"",IF(ISERROR(HLOOKUP(AT$1,INDIRECT("Roles!$B$"&amp;MATCH($B49,Roles!$A:$A,0)&amp;":$AF$"&amp;MATCH($B49,Roles!$A:$A,0)),1,FALSE))=FALSE,IF(SquadExport!AW49&lt;10,1,IF(SquadExport!AW49&lt;15,2,IF(SquadExport!AW49&lt;=20,3,""))),0),"")</f>
        <v/>
      </c>
      <c r="AU49" s="37" t="str">
        <f ca="1">IF($A49&gt;"",IF(ISERROR(HLOOKUP(AU$1,INDIRECT("Roles!$B$"&amp;MATCH($B49,Roles!$A:$A,0)&amp;":$AF$"&amp;MATCH($B49,Roles!$A:$A,0)),1,FALSE))=FALSE,IF(SquadExport!AX49&lt;10,1,IF(SquadExport!AX49&lt;15,2,IF(SquadExport!AX49&lt;=20,3,""))),0),"")</f>
        <v/>
      </c>
      <c r="AV49" s="37" t="str">
        <f ca="1">IF($A49&gt;"",IF(ISERROR(HLOOKUP(AV$1,INDIRECT("Roles!$B$"&amp;MATCH($B49,Roles!$A:$A,0)&amp;":$AF$"&amp;MATCH($B49,Roles!$A:$A,0)),1,FALSE))=FALSE,IF(SquadExport!AY49&lt;10,1,IF(SquadExport!AY49&lt;15,2,IF(SquadExport!AY49&lt;=20,3,""))),0),"")</f>
        <v/>
      </c>
      <c r="AW49" s="37" t="str">
        <f ca="1">IF($A49&gt;"",IF(ISERROR(HLOOKUP(AW$1,INDIRECT("Roles!$B$"&amp;MATCH($B49,Roles!$A:$A,0)&amp;":$AF$"&amp;MATCH($B49,Roles!$A:$A,0)),1,FALSE))=FALSE,IF(SquadExport!AZ49&lt;10,1,IF(SquadExport!AZ49&lt;15,2,IF(SquadExport!AZ49&lt;=20,3,""))),0),"")</f>
        <v/>
      </c>
      <c r="AX49" s="37" t="str">
        <f ca="1">IF($A49&gt;"",IF(ISERROR(HLOOKUP(AX$1,INDIRECT("Roles!$B$"&amp;MATCH($B49,Roles!$A:$A,0)&amp;":$AF$"&amp;MATCH($B49,Roles!$A:$A,0)),1,FALSE))=FALSE,IF(SquadExport!BA49&lt;10,1,IF(SquadExport!BA49&lt;15,2,IF(SquadExport!BA49&lt;=20,3,""))),0),"")</f>
        <v/>
      </c>
      <c r="AY49" s="30" t="str" cm="1">
        <f t="array" aca="1" ref="AY49:CS49" ca="1">IF($D49:$AX49=1,D$1:AX$1,"")</f>
        <v/>
      </c>
      <c r="AZ49" s="30" t="str">
        <f ca="1"/>
        <v/>
      </c>
      <c r="BA49" s="30" t="str">
        <f ca="1"/>
        <v/>
      </c>
      <c r="BB49" s="30" t="str">
        <f ca="1"/>
        <v/>
      </c>
      <c r="BC49" s="30" t="str">
        <f ca="1"/>
        <v/>
      </c>
      <c r="BD49" s="30" t="str">
        <f ca="1"/>
        <v/>
      </c>
      <c r="BE49" s="30" t="str">
        <f ca="1"/>
        <v/>
      </c>
      <c r="BF49" s="30" t="str">
        <f ca="1"/>
        <v/>
      </c>
      <c r="BG49" s="30" t="str">
        <f ca="1"/>
        <v/>
      </c>
      <c r="BH49" s="30" t="str">
        <f ca="1"/>
        <v/>
      </c>
      <c r="BI49" s="30" t="str">
        <f ca="1"/>
        <v/>
      </c>
      <c r="BJ49" s="30" t="str">
        <f ca="1"/>
        <v/>
      </c>
      <c r="BK49" s="30" t="str">
        <f ca="1"/>
        <v/>
      </c>
      <c r="BL49" s="30" t="str">
        <f ca="1"/>
        <v/>
      </c>
      <c r="BM49" s="30" t="str">
        <f ca="1"/>
        <v/>
      </c>
      <c r="BN49" s="30" t="str">
        <f ca="1"/>
        <v/>
      </c>
      <c r="BO49" s="30" t="str">
        <f ca="1"/>
        <v/>
      </c>
      <c r="BP49" s="30" t="str">
        <f ca="1"/>
        <v/>
      </c>
      <c r="BQ49" s="30" t="str">
        <f ca="1"/>
        <v/>
      </c>
      <c r="BR49" s="30" t="str">
        <f ca="1"/>
        <v/>
      </c>
      <c r="BS49" s="30" t="str">
        <f ca="1"/>
        <v/>
      </c>
      <c r="BT49" s="30" t="str">
        <f ca="1"/>
        <v/>
      </c>
      <c r="BU49" s="30" t="str">
        <f ca="1"/>
        <v/>
      </c>
      <c r="BV49" s="30" t="str">
        <f ca="1"/>
        <v/>
      </c>
      <c r="BW49" s="30" t="str">
        <f ca="1"/>
        <v/>
      </c>
      <c r="BX49" s="30" t="str">
        <f ca="1"/>
        <v/>
      </c>
      <c r="BY49" s="30" t="str">
        <f ca="1"/>
        <v/>
      </c>
      <c r="BZ49" s="30" t="str">
        <f ca="1"/>
        <v/>
      </c>
      <c r="CA49" s="30" t="str">
        <f ca="1"/>
        <v/>
      </c>
      <c r="CB49" s="30" t="str">
        <f ca="1"/>
        <v/>
      </c>
      <c r="CC49" s="30" t="str">
        <f ca="1"/>
        <v/>
      </c>
      <c r="CD49" s="30" t="str">
        <f ca="1"/>
        <v/>
      </c>
      <c r="CE49" s="30" t="str">
        <f ca="1"/>
        <v/>
      </c>
      <c r="CF49" s="30" t="str">
        <f ca="1"/>
        <v/>
      </c>
      <c r="CG49" s="30" t="str">
        <f ca="1"/>
        <v/>
      </c>
      <c r="CH49" s="30" t="str">
        <f ca="1"/>
        <v/>
      </c>
      <c r="CI49" s="30" t="str">
        <f ca="1"/>
        <v/>
      </c>
      <c r="CJ49" s="30" t="str">
        <f ca="1"/>
        <v/>
      </c>
      <c r="CK49" s="30" t="str">
        <f ca="1"/>
        <v/>
      </c>
      <c r="CL49" s="30" t="str">
        <f ca="1"/>
        <v/>
      </c>
      <c r="CM49" s="30" t="str">
        <f ca="1"/>
        <v/>
      </c>
      <c r="CN49" s="30" t="str">
        <f ca="1"/>
        <v/>
      </c>
      <c r="CO49" s="30" t="str">
        <f ca="1"/>
        <v/>
      </c>
      <c r="CP49" s="30" t="str">
        <f ca="1"/>
        <v/>
      </c>
      <c r="CQ49" s="30" t="str">
        <f ca="1"/>
        <v/>
      </c>
      <c r="CR49" s="30" t="str">
        <f ca="1"/>
        <v/>
      </c>
      <c r="CS49" s="30" t="str">
        <f ca="1"/>
        <v/>
      </c>
      <c r="CT49" s="31" cm="1">
        <f t="array" aca="1" ref="CT49" ca="1">SUMPRODUCT(COUNTIF($AY49:$CS49,Training!$C$3:$E$3))</f>
        <v>0</v>
      </c>
      <c r="CU49" s="31" cm="1">
        <f t="array" aca="1" ref="CU49" ca="1">SUMPRODUCT(COUNTIF($AY49:$CS49,Training!$C$4:$E$4))</f>
        <v>0</v>
      </c>
      <c r="CV49" s="31" cm="1">
        <f t="array" aca="1" ref="CV49" ca="1">SUMPRODUCT(COUNTIF($AY49:$CS49,Training!$C$5:$E$5))</f>
        <v>0</v>
      </c>
      <c r="CW49" s="31" cm="1">
        <f t="array" aca="1" ref="CW49" ca="1">SUMPRODUCT(COUNTIF($AY49:$CS49,Training!$C$6:$E$6))</f>
        <v>0</v>
      </c>
      <c r="CX49" s="31" cm="1">
        <f t="array" aca="1" ref="CX49" ca="1">SUMPRODUCT(COUNTIF($AY49:$CS49,Training!$C$7:$E$7))</f>
        <v>0</v>
      </c>
      <c r="CY49" s="31" cm="1">
        <f t="array" aca="1" ref="CY49" ca="1">SUMPRODUCT(COUNTIF($AY49:$CS49,Training!$C$8:$E$8))</f>
        <v>0</v>
      </c>
      <c r="CZ49" s="31" cm="1">
        <f t="array" aca="1" ref="CZ49" ca="1">SUMPRODUCT(COUNTIF($AY49:$CS49,Training!$C$9:$E$9))</f>
        <v>0</v>
      </c>
      <c r="DA49" s="31" cm="1">
        <f t="array" aca="1" ref="DA49" ca="1">SUMPRODUCT(COUNTIF($AY49:$CS49,Training!$C$10:$E$10))</f>
        <v>0</v>
      </c>
      <c r="DB49" s="31" cm="1">
        <f t="array" aca="1" ref="DB49" ca="1">SUMPRODUCT(COUNTIF($AY49:$CS49,Training!$C$11:$E$11))</f>
        <v>0</v>
      </c>
      <c r="DC49" s="31" cm="1">
        <f t="array" aca="1" ref="DC49" ca="1">SUMPRODUCT(COUNTIF($AY49:$CS49,Training!$C$2:$E$2))</f>
        <v>0</v>
      </c>
      <c r="DD49" s="31" cm="1">
        <f t="array" aca="1" ref="DD49" ca="1">SUMPRODUCT(COUNTIF($AY49:$CS49,Training!#REF!))</f>
        <v>0</v>
      </c>
      <c r="DE49" s="31" cm="1">
        <f t="array" aca="1" ref="DE49" ca="1">SUMPRODUCT(COUNTIF($AY49:$CS49,Training!$C$12:$E$12))</f>
        <v>0</v>
      </c>
      <c r="DF49" s="31" cm="1">
        <f t="array" aca="1" ref="DF49" ca="1">SUMPRODUCT(COUNTIF($AY49:$CS49,Training!$C$13:$E$13))</f>
        <v>0</v>
      </c>
      <c r="DG49" s="31" cm="1">
        <f t="array" aca="1" ref="DG49" ca="1">SUMPRODUCT(COUNTIF($AY49:$CS49,Training!$C$14:$E$14))</f>
        <v>0</v>
      </c>
      <c r="DH49" s="31" cm="1">
        <f t="array" aca="1" ref="DH49" ca="1">SUMPRODUCT(COUNTIF($AY49:$CS49,Training!$C$15:$E$15))</f>
        <v>0</v>
      </c>
      <c r="DI49" s="31" cm="1">
        <f t="array" aca="1" ref="DI49" ca="1">SUMPRODUCT(COUNTIF($AY49:$CS49,Training!$C$16:$E$16))</f>
        <v>0</v>
      </c>
      <c r="DJ49" s="30" t="str" cm="1">
        <f t="array" aca="1" ref="DJ49:FD49" ca="1">IF(COUNTIF(D49:AX49,1)=0,IF($D49:$AX49=2,D$1:AX$1,""),"")</f>
        <v/>
      </c>
      <c r="DK49" s="30" t="str">
        <f ca="1"/>
        <v/>
      </c>
      <c r="DL49" s="30" t="str">
        <f ca="1"/>
        <v/>
      </c>
      <c r="DM49" s="30" t="str">
        <f ca="1"/>
        <v/>
      </c>
      <c r="DN49" s="30" t="str">
        <f ca="1"/>
        <v/>
      </c>
      <c r="DO49" s="30" t="str">
        <f ca="1"/>
        <v/>
      </c>
      <c r="DP49" s="30" t="str">
        <f ca="1"/>
        <v/>
      </c>
      <c r="DQ49" s="30" t="str">
        <f ca="1"/>
        <v/>
      </c>
      <c r="DR49" s="30" t="str">
        <f ca="1"/>
        <v/>
      </c>
      <c r="DS49" s="30" t="str">
        <f ca="1"/>
        <v/>
      </c>
      <c r="DT49" s="30" t="str">
        <f ca="1"/>
        <v/>
      </c>
      <c r="DU49" s="30" t="str">
        <f ca="1"/>
        <v/>
      </c>
      <c r="DV49" s="30" t="str">
        <f ca="1"/>
        <v/>
      </c>
      <c r="DW49" s="30" t="str">
        <f ca="1"/>
        <v/>
      </c>
      <c r="DX49" s="30" t="str">
        <f ca="1"/>
        <v/>
      </c>
      <c r="DY49" s="30" t="str">
        <f ca="1"/>
        <v/>
      </c>
      <c r="DZ49" s="30" t="str">
        <f ca="1"/>
        <v/>
      </c>
      <c r="EA49" s="30" t="str">
        <f ca="1"/>
        <v/>
      </c>
      <c r="EB49" s="30" t="str">
        <f ca="1"/>
        <v/>
      </c>
      <c r="EC49" s="30" t="str">
        <f ca="1"/>
        <v/>
      </c>
      <c r="ED49" s="30" t="str">
        <f ca="1"/>
        <v/>
      </c>
      <c r="EE49" s="30" t="str">
        <f ca="1"/>
        <v/>
      </c>
      <c r="EF49" s="30" t="str">
        <f ca="1"/>
        <v/>
      </c>
      <c r="EG49" s="30" t="str">
        <f ca="1"/>
        <v/>
      </c>
      <c r="EH49" s="30" t="str">
        <f ca="1"/>
        <v/>
      </c>
      <c r="EI49" s="30" t="str">
        <f ca="1"/>
        <v/>
      </c>
      <c r="EJ49" s="30" t="str">
        <f ca="1"/>
        <v/>
      </c>
      <c r="EK49" s="30" t="str">
        <f ca="1"/>
        <v/>
      </c>
      <c r="EL49" s="30" t="str">
        <f ca="1"/>
        <v/>
      </c>
      <c r="EM49" s="30" t="str">
        <f ca="1"/>
        <v/>
      </c>
      <c r="EN49" s="30" t="str">
        <f ca="1"/>
        <v/>
      </c>
      <c r="EO49" s="30" t="str">
        <f ca="1"/>
        <v/>
      </c>
      <c r="EP49" s="30" t="str">
        <f ca="1"/>
        <v/>
      </c>
      <c r="EQ49" s="30" t="str">
        <f ca="1"/>
        <v/>
      </c>
      <c r="ER49" s="30" t="str">
        <f ca="1"/>
        <v/>
      </c>
      <c r="ES49" s="30" t="str">
        <f ca="1"/>
        <v/>
      </c>
      <c r="ET49" s="30" t="str">
        <f ca="1"/>
        <v/>
      </c>
      <c r="EU49" s="30" t="str">
        <f ca="1"/>
        <v/>
      </c>
      <c r="EV49" s="30" t="str">
        <f ca="1"/>
        <v/>
      </c>
      <c r="EW49" s="30" t="str">
        <f ca="1"/>
        <v/>
      </c>
      <c r="EX49" s="30" t="str">
        <f ca="1"/>
        <v/>
      </c>
      <c r="EY49" s="30" t="str">
        <f ca="1"/>
        <v/>
      </c>
      <c r="EZ49" s="30" t="str">
        <f ca="1"/>
        <v/>
      </c>
      <c r="FA49" s="30" t="str">
        <f ca="1"/>
        <v/>
      </c>
      <c r="FB49" s="30" t="str">
        <f ca="1"/>
        <v/>
      </c>
      <c r="FC49" s="30" t="str">
        <f ca="1"/>
        <v/>
      </c>
      <c r="FD49" s="30" t="str">
        <f ca="1"/>
        <v/>
      </c>
      <c r="FE49" s="31" cm="1">
        <f t="array" aca="1" ref="FE49" ca="1">SUMPRODUCT(COUNTIF($DJ49:$FD49,Training!$C$3:$E$3))</f>
        <v>0</v>
      </c>
      <c r="FF49" s="31" cm="1">
        <f t="array" aca="1" ref="FF49" ca="1">SUMPRODUCT(COUNTIF($DJ49:$FD49,Training!$C$4:$E$4))</f>
        <v>0</v>
      </c>
      <c r="FG49" s="31" cm="1">
        <f t="array" aca="1" ref="FG49" ca="1">SUMPRODUCT(COUNTIF($DJ49:$FD49,Training!$C$5:$E$5))</f>
        <v>0</v>
      </c>
      <c r="FH49" s="31" cm="1">
        <f t="array" aca="1" ref="FH49" ca="1">SUMPRODUCT(COUNTIF($DJ49:$FD49,Training!$C$6:$E$6))</f>
        <v>0</v>
      </c>
      <c r="FI49" s="31" cm="1">
        <f t="array" aca="1" ref="FI49" ca="1">SUMPRODUCT(COUNTIF($DJ49:$FD49,Training!$C$7:$E$7))</f>
        <v>0</v>
      </c>
      <c r="FJ49" s="31" cm="1">
        <f t="array" aca="1" ref="FJ49" ca="1">SUMPRODUCT(COUNTIF($DJ49:$FD49,Training!$C$8:$E$8))</f>
        <v>0</v>
      </c>
      <c r="FK49" s="31" cm="1">
        <f t="array" aca="1" ref="FK49" ca="1">SUMPRODUCT(COUNTIF($DJ49:$FD49,Training!$C$9:$E$9))</f>
        <v>0</v>
      </c>
      <c r="FL49" s="31" cm="1">
        <f t="array" aca="1" ref="FL49" ca="1">SUMPRODUCT(COUNTIF($DJ49:$FD49,Training!$C$10:$E$10))</f>
        <v>0</v>
      </c>
      <c r="FM49" s="31" cm="1">
        <f t="array" aca="1" ref="FM49" ca="1">SUMPRODUCT(COUNTIF($DJ49:$FD49,Training!$C$11:$E$11))</f>
        <v>0</v>
      </c>
      <c r="FN49" s="31" cm="1">
        <f t="array" aca="1" ref="FN49" ca="1">SUMPRODUCT(COUNTIF($DJ49:$FD49,Training!$C$2:$E$2))</f>
        <v>0</v>
      </c>
      <c r="FO49" s="31" cm="1">
        <f t="array" aca="1" ref="FO49" ca="1">SUMPRODUCT(COUNTIF($DJ49:$FD49,Training!#REF!))</f>
        <v>0</v>
      </c>
      <c r="FP49" s="31" cm="1">
        <f t="array" aca="1" ref="FP49" ca="1">SUMPRODUCT(COUNTIF($DJ49:$FD49,Training!$C$12:$E$12))</f>
        <v>0</v>
      </c>
      <c r="FQ49" s="31" cm="1">
        <f t="array" aca="1" ref="FQ49" ca="1">SUMPRODUCT(COUNTIF($DJ49:$FD49,Training!$C$13:$E$13))</f>
        <v>0</v>
      </c>
      <c r="FR49" s="31" cm="1">
        <f t="array" aca="1" ref="FR49" ca="1">SUMPRODUCT(COUNTIF($DJ49:$FD49,Training!$C$14:$E$14))</f>
        <v>0</v>
      </c>
      <c r="FS49" s="31" cm="1">
        <f t="array" aca="1" ref="FS49" ca="1">SUMPRODUCT(COUNTIF($DJ49:$FD49,Training!$C$15:$E$15))</f>
        <v>0</v>
      </c>
      <c r="FT49" s="31" cm="1">
        <f t="array" aca="1" ref="FT49" ca="1">SUMPRODUCT(COUNTIF($DJ49:$FD49,Training!$C$16:$E$16))</f>
        <v>0</v>
      </c>
    </row>
    <row r="50" spans="1:176" x14ac:dyDescent="0.25">
      <c r="A50" s="32" t="str">
        <f>IF(WeightedParse!A50&gt;"",WeightedParse!A50,"")</f>
        <v/>
      </c>
      <c r="B50" s="49" t="str">
        <f>IF('Weighted Summary'!A50&gt;"",'Weighted Summary'!F50,"")</f>
        <v/>
      </c>
      <c r="C50" s="39" t="str">
        <f t="shared" si="0"/>
        <v/>
      </c>
      <c r="D50" s="37" t="str">
        <f ca="1">IF($A50&gt;"",IF(ISERROR(HLOOKUP(D$1,INDIRECT("Roles!$B$"&amp;MATCH($B50,Roles!$A:$A,0)&amp;":$AF$"&amp;MATCH($B50,Roles!$A:$A,0)),1,FALSE))=FALSE,IF(SquadExport!G50&lt;10,1,IF(SquadExport!G50&lt;15,2,IF(SquadExport!G50&lt;=20,3,""))),0),"")</f>
        <v/>
      </c>
      <c r="E50" s="37" t="str">
        <f ca="1">IF($A50&gt;"",IF(ISERROR(HLOOKUP(E$1,INDIRECT("Roles!$B$"&amp;MATCH($B50,Roles!$A:$A,0)&amp;":$AF$"&amp;MATCH($B50,Roles!$A:$A,0)),1,FALSE))=FALSE,IF(SquadExport!H50&lt;10,1,IF(SquadExport!H50&lt;15,2,IF(SquadExport!H50&lt;=20,3,""))),0),"")</f>
        <v/>
      </c>
      <c r="F50" s="37" t="str">
        <f ca="1">IF($A50&gt;"",IF(ISERROR(HLOOKUP(F$1,INDIRECT("Roles!$B$"&amp;MATCH($B50,Roles!$A:$A,0)&amp;":$AF$"&amp;MATCH($B50,Roles!$A:$A,0)),1,FALSE))=FALSE,IF(SquadExport!I50&lt;10,1,IF(SquadExport!I50&lt;15,2,IF(SquadExport!I50&lt;=20,3,""))),0),"")</f>
        <v/>
      </c>
      <c r="G50" s="37" t="str">
        <f ca="1">IF($A50&gt;"",IF(ISERROR(HLOOKUP(G$1,INDIRECT("Roles!$B$"&amp;MATCH($B50,Roles!$A:$A,0)&amp;":$AF$"&amp;MATCH($B50,Roles!$A:$A,0)),1,FALSE))=FALSE,IF(SquadExport!J50&lt;10,1,IF(SquadExport!J50&lt;15,2,IF(SquadExport!J50&lt;=20,3,""))),0),"")</f>
        <v/>
      </c>
      <c r="H50" s="37" t="str">
        <f ca="1">IF($A50&gt;"",IF(ISERROR(HLOOKUP(H$1,INDIRECT("Roles!$B$"&amp;MATCH($B50,Roles!$A:$A,0)&amp;":$AF$"&amp;MATCH($B50,Roles!$A:$A,0)),1,FALSE))=FALSE,IF(SquadExport!K50&lt;10,1,IF(SquadExport!K50&lt;15,2,IF(SquadExport!K50&lt;=20,3,""))),0),"")</f>
        <v/>
      </c>
      <c r="I50" s="37" t="str">
        <f ca="1">IF($A50&gt;"",IF(ISERROR(HLOOKUP(I$1,INDIRECT("Roles!$B$"&amp;MATCH($B50,Roles!$A:$A,0)&amp;":$AF$"&amp;MATCH($B50,Roles!$A:$A,0)),1,FALSE))=FALSE,IF(SquadExport!L50&lt;10,1,IF(SquadExport!L50&lt;15,2,IF(SquadExport!L50&lt;=20,3,""))),0),"")</f>
        <v/>
      </c>
      <c r="J50" s="37" t="str">
        <f ca="1">IF($A50&gt;"",IF(ISERROR(HLOOKUP(J$1,INDIRECT("Roles!$B$"&amp;MATCH($B50,Roles!$A:$A,0)&amp;":$AF$"&amp;MATCH($B50,Roles!$A:$A,0)),1,FALSE))=FALSE,IF(SquadExport!M50&lt;10,1,IF(SquadExport!M50&lt;15,2,IF(SquadExport!M50&lt;=20,3,""))),0),"")</f>
        <v/>
      </c>
      <c r="K50" s="37" t="str">
        <f ca="1">IF($A50&gt;"",IF(ISERROR(HLOOKUP(K$1,INDIRECT("Roles!$B$"&amp;MATCH($B50,Roles!$A:$A,0)&amp;":$AF$"&amp;MATCH($B50,Roles!$A:$A,0)),1,FALSE))=FALSE,IF(SquadExport!N50&lt;10,1,IF(SquadExport!N50&lt;15,2,IF(SquadExport!N50&lt;=20,3,""))),0),"")</f>
        <v/>
      </c>
      <c r="L50" s="37" t="str">
        <f ca="1">IF($A50&gt;"",IF(ISERROR(HLOOKUP(L$1,INDIRECT("Roles!$B$"&amp;MATCH($B50,Roles!$A:$A,0)&amp;":$AF$"&amp;MATCH($B50,Roles!$A:$A,0)),1,FALSE))=FALSE,IF(SquadExport!O50&lt;10,1,IF(SquadExport!O50&lt;15,2,IF(SquadExport!O50&lt;=20,3,""))),0),"")</f>
        <v/>
      </c>
      <c r="M50" s="37" t="str">
        <f ca="1">IF($A50&gt;"",IF(ISERROR(HLOOKUP(M$1,INDIRECT("Roles!$B$"&amp;MATCH($B50,Roles!$A:$A,0)&amp;":$AF$"&amp;MATCH($B50,Roles!$A:$A,0)),1,FALSE))=FALSE,IF(SquadExport!P50&lt;10,1,IF(SquadExport!P50&lt;15,2,IF(SquadExport!P50&lt;=20,3,""))),0),"")</f>
        <v/>
      </c>
      <c r="N50" s="37" t="str">
        <f ca="1">IF($A50&gt;"",IF(ISERROR(HLOOKUP(N$1,INDIRECT("Roles!$B$"&amp;MATCH($B50,Roles!$A:$A,0)&amp;":$AF$"&amp;MATCH($B50,Roles!$A:$A,0)),1,FALSE))=FALSE,IF(SquadExport!Q50&lt;10,1,IF(SquadExport!Q50&lt;15,2,IF(SquadExport!Q50&lt;=20,3,""))),0),"")</f>
        <v/>
      </c>
      <c r="O50" s="37" t="str">
        <f ca="1">IF($A50&gt;"",IF(ISERROR(HLOOKUP(O$1,INDIRECT("Roles!$B$"&amp;MATCH($B50,Roles!$A:$A,0)&amp;":$AF$"&amp;MATCH($B50,Roles!$A:$A,0)),1,FALSE))=FALSE,IF(SquadExport!R50&lt;10,1,IF(SquadExport!R50&lt;15,2,IF(SquadExport!R50&lt;=20,3,""))),0),"")</f>
        <v/>
      </c>
      <c r="P50" s="37" t="str">
        <f ca="1">IF($A50&gt;"",IF(ISERROR(HLOOKUP(P$1,INDIRECT("Roles!$B$"&amp;MATCH($B50,Roles!$A:$A,0)&amp;":$AF$"&amp;MATCH($B50,Roles!$A:$A,0)),1,FALSE))=FALSE,IF(SquadExport!S50&lt;10,1,IF(SquadExport!S50&lt;15,2,IF(SquadExport!S50&lt;=20,3,""))),0),"")</f>
        <v/>
      </c>
      <c r="Q50" s="37" t="str">
        <f ca="1">IF($A50&gt;"",IF(ISERROR(HLOOKUP(Q$1,INDIRECT("Roles!$B$"&amp;MATCH($B50,Roles!$A:$A,0)&amp;":$AF$"&amp;MATCH($B50,Roles!$A:$A,0)),1,FALSE))=FALSE,IF(SquadExport!T50&lt;10,1,IF(SquadExport!T50&lt;15,2,IF(SquadExport!T50&lt;=20,3,""))),0),"")</f>
        <v/>
      </c>
      <c r="R50" s="37" t="str">
        <f ca="1">IF($A50&gt;"",IF(ISERROR(HLOOKUP(R$1,INDIRECT("Roles!$B$"&amp;MATCH($B50,Roles!$A:$A,0)&amp;":$AF$"&amp;MATCH($B50,Roles!$A:$A,0)),1,FALSE))=FALSE,IF(SquadExport!U50&lt;10,1,IF(SquadExport!U50&lt;15,2,IF(SquadExport!U50&lt;=20,3,""))),0),"")</f>
        <v/>
      </c>
      <c r="S50" s="37" t="str">
        <f ca="1">IF($A50&gt;"",IF(ISERROR(HLOOKUP(S$1,INDIRECT("Roles!$B$"&amp;MATCH($B50,Roles!$A:$A,0)&amp;":$AF$"&amp;MATCH($B50,Roles!$A:$A,0)),1,FALSE))=FALSE,IF(SquadExport!V50&lt;10,1,IF(SquadExport!V50&lt;15,2,IF(SquadExport!V50&lt;=20,3,""))),0),"")</f>
        <v/>
      </c>
      <c r="T50" s="37" t="str">
        <f ca="1">IF($A50&gt;"",IF(ISERROR(HLOOKUP(T$1,INDIRECT("Roles!$B$"&amp;MATCH($B50,Roles!$A:$A,0)&amp;":$AF$"&amp;MATCH($B50,Roles!$A:$A,0)),1,FALSE))=FALSE,IF(SquadExport!W50&lt;10,1,IF(SquadExport!W50&lt;15,2,IF(SquadExport!W50&lt;=20,3,""))),0),"")</f>
        <v/>
      </c>
      <c r="U50" s="37" t="str">
        <f ca="1">IF($A50&gt;"",IF(ISERROR(HLOOKUP(U$1,INDIRECT("Roles!$B$"&amp;MATCH($B50,Roles!$A:$A,0)&amp;":$AF$"&amp;MATCH($B50,Roles!$A:$A,0)),1,FALSE))=FALSE,IF(SquadExport!X50&lt;10,1,IF(SquadExport!X50&lt;15,2,IF(SquadExport!X50&lt;=20,3,""))),0),"")</f>
        <v/>
      </c>
      <c r="V50" s="37" t="str">
        <f ca="1">IF($A50&gt;"",IF(ISERROR(HLOOKUP(V$1,INDIRECT("Roles!$B$"&amp;MATCH($B50,Roles!$A:$A,0)&amp;":$AF$"&amp;MATCH($B50,Roles!$A:$A,0)),1,FALSE))=FALSE,IF(SquadExport!Y50&lt;10,1,IF(SquadExport!Y50&lt;15,2,IF(SquadExport!Y50&lt;=20,3,""))),0),"")</f>
        <v/>
      </c>
      <c r="W50" s="37" t="str">
        <f ca="1">IF($A50&gt;"",IF(ISERROR(HLOOKUP(W$1,INDIRECT("Roles!$B$"&amp;MATCH($B50,Roles!$A:$A,0)&amp;":$AF$"&amp;MATCH($B50,Roles!$A:$A,0)),1,FALSE))=FALSE,IF(SquadExport!Z50&lt;10,1,IF(SquadExport!Z50&lt;15,2,IF(SquadExport!Z50&lt;=20,3,""))),0),"")</f>
        <v/>
      </c>
      <c r="X50" s="37" t="str">
        <f ca="1">IF($A50&gt;"",IF(ISERROR(HLOOKUP(X$1,INDIRECT("Roles!$B$"&amp;MATCH($B50,Roles!$A:$A,0)&amp;":$AF$"&amp;MATCH($B50,Roles!$A:$A,0)),1,FALSE))=FALSE,IF(SquadExport!AA50&lt;10,1,IF(SquadExport!AA50&lt;15,2,IF(SquadExport!AA50&lt;=20,3,""))),0),"")</f>
        <v/>
      </c>
      <c r="Y50" s="37" t="str">
        <f ca="1">IF($A50&gt;"",IF(ISERROR(HLOOKUP(Y$1,INDIRECT("Roles!$B$"&amp;MATCH($B50,Roles!$A:$A,0)&amp;":$AF$"&amp;MATCH($B50,Roles!$A:$A,0)),1,FALSE))=FALSE,IF(SquadExport!AB50&lt;10,1,IF(SquadExport!AB50&lt;15,2,IF(SquadExport!AB50&lt;=20,3,""))),0),"")</f>
        <v/>
      </c>
      <c r="Z50" s="37" t="str">
        <f ca="1">IF($A50&gt;"",IF(ISERROR(HLOOKUP(Z$1,INDIRECT("Roles!$B$"&amp;MATCH($B50,Roles!$A:$A,0)&amp;":$AF$"&amp;MATCH($B50,Roles!$A:$A,0)),1,FALSE))=FALSE,IF(SquadExport!AC50&lt;10,1,IF(SquadExport!AC50&lt;15,2,IF(SquadExport!AC50&lt;=20,3,""))),0),"")</f>
        <v/>
      </c>
      <c r="AA50" s="37" t="str">
        <f ca="1">IF($A50&gt;"",IF(ISERROR(HLOOKUP(AA$1,INDIRECT("Roles!$B$"&amp;MATCH($B50,Roles!$A:$A,0)&amp;":$AF$"&amp;MATCH($B50,Roles!$A:$A,0)),1,FALSE))=FALSE,IF(SquadExport!AD50&lt;10,1,IF(SquadExport!AD50&lt;15,2,IF(SquadExport!AD50&lt;=20,3,""))),0),"")</f>
        <v/>
      </c>
      <c r="AB50" s="37" t="str">
        <f ca="1">IF($A50&gt;"",IF(ISERROR(HLOOKUP(AB$1,INDIRECT("Roles!$B$"&amp;MATCH($B50,Roles!$A:$A,0)&amp;":$AF$"&amp;MATCH($B50,Roles!$A:$A,0)),1,FALSE))=FALSE,IF(SquadExport!AE50&lt;10,1,IF(SquadExport!AE50&lt;15,2,IF(SquadExport!AE50&lt;=20,3,""))),0),"")</f>
        <v/>
      </c>
      <c r="AC50" s="37" t="str">
        <f ca="1">IF($A50&gt;"",IF(ISERROR(HLOOKUP(AC$1,INDIRECT("Roles!$B$"&amp;MATCH($B50,Roles!$A:$A,0)&amp;":$AF$"&amp;MATCH($B50,Roles!$A:$A,0)),1,FALSE))=FALSE,IF(SquadExport!AF50&lt;10,1,IF(SquadExport!AF50&lt;15,2,IF(SquadExport!AF50&lt;=20,3,""))),0),"")</f>
        <v/>
      </c>
      <c r="AD50" s="37" t="str">
        <f ca="1">IF($A50&gt;"",IF(ISERROR(HLOOKUP(AD$1,INDIRECT("Roles!$B$"&amp;MATCH($B50,Roles!$A:$A,0)&amp;":$AF$"&amp;MATCH($B50,Roles!$A:$A,0)),1,FALSE))=FALSE,IF(SquadExport!AG50&lt;10,1,IF(SquadExport!AG50&lt;15,2,IF(SquadExport!AG50&lt;=20,3,""))),0),"")</f>
        <v/>
      </c>
      <c r="AE50" s="37" t="str">
        <f ca="1">IF($A50&gt;"",IF(ISERROR(HLOOKUP(AE$1,INDIRECT("Roles!$B$"&amp;MATCH($B50,Roles!$A:$A,0)&amp;":$AF$"&amp;MATCH($B50,Roles!$A:$A,0)),1,FALSE))=FALSE,IF(SquadExport!AH50&lt;10,1,IF(SquadExport!AH50&lt;15,2,IF(SquadExport!AH50&lt;=20,3,""))),0),"")</f>
        <v/>
      </c>
      <c r="AF50" s="37" t="str">
        <f ca="1">IF($A50&gt;"",IF(ISERROR(HLOOKUP(AF$1,INDIRECT("Roles!$B$"&amp;MATCH($B50,Roles!$A:$A,0)&amp;":$AF$"&amp;MATCH($B50,Roles!$A:$A,0)),1,FALSE))=FALSE,IF(SquadExport!AI50&lt;10,1,IF(SquadExport!AI50&lt;15,2,IF(SquadExport!AI50&lt;=20,3,""))),0),"")</f>
        <v/>
      </c>
      <c r="AG50" s="37" t="str">
        <f ca="1">IF($A50&gt;"",IF(ISERROR(HLOOKUP(AG$1,INDIRECT("Roles!$B$"&amp;MATCH($B50,Roles!$A:$A,0)&amp;":$AF$"&amp;MATCH($B50,Roles!$A:$A,0)),1,FALSE))=FALSE,IF(SquadExport!AJ50&lt;10,1,IF(SquadExport!AJ50&lt;15,2,IF(SquadExport!AJ50&lt;=20,3,""))),0),"")</f>
        <v/>
      </c>
      <c r="AH50" s="37" t="str">
        <f ca="1">IF($A50&gt;"",IF(ISERROR(HLOOKUP(AH$1,INDIRECT("Roles!$B$"&amp;MATCH($B50,Roles!$A:$A,0)&amp;":$AF$"&amp;MATCH($B50,Roles!$A:$A,0)),1,FALSE))=FALSE,IF(SquadExport!AK50&lt;10,1,IF(SquadExport!AK50&lt;15,2,IF(SquadExport!AK50&lt;=20,3,""))),0),"")</f>
        <v/>
      </c>
      <c r="AI50" s="37" t="str">
        <f ca="1">IF($A50&gt;"",IF(ISERROR(HLOOKUP(AI$1,INDIRECT("Roles!$B$"&amp;MATCH($B50,Roles!$A:$A,0)&amp;":$AF$"&amp;MATCH($B50,Roles!$A:$A,0)),1,FALSE))=FALSE,IF(SquadExport!AL50&lt;10,1,IF(SquadExport!AL50&lt;15,2,IF(SquadExport!AL50&lt;=20,3,""))),0),"")</f>
        <v/>
      </c>
      <c r="AJ50" s="37" t="str">
        <f ca="1">IF($A50&gt;"",IF(ISERROR(HLOOKUP(AJ$1,INDIRECT("Roles!$B$"&amp;MATCH($B50,Roles!$A:$A,0)&amp;":$AF$"&amp;MATCH($B50,Roles!$A:$A,0)),1,FALSE))=FALSE,IF(SquadExport!AM50&lt;10,1,IF(SquadExport!AM50&lt;15,2,IF(SquadExport!AM50&lt;=20,3,""))),0),"")</f>
        <v/>
      </c>
      <c r="AK50" s="37" t="str">
        <f ca="1">IF($A50&gt;"",IF(ISERROR(HLOOKUP(AK$1,INDIRECT("Roles!$B$"&amp;MATCH($B50,Roles!$A:$A,0)&amp;":$AF$"&amp;MATCH($B50,Roles!$A:$A,0)),1,FALSE))=FALSE,IF(SquadExport!AN50&lt;10,1,IF(SquadExport!AN50&lt;15,2,IF(SquadExport!AN50&lt;=20,3,""))),0),"")</f>
        <v/>
      </c>
      <c r="AL50" s="37" t="str">
        <f ca="1">IF($A50&gt;"",IF(ISERROR(HLOOKUP(AL$1,INDIRECT("Roles!$B$"&amp;MATCH($B50,Roles!$A:$A,0)&amp;":$AF$"&amp;MATCH($B50,Roles!$A:$A,0)),1,FALSE))=FALSE,IF(SquadExport!AO50&lt;10,1,IF(SquadExport!AO50&lt;15,2,IF(SquadExport!AO50&lt;=20,3,""))),0),"")</f>
        <v/>
      </c>
      <c r="AM50" s="37" t="str">
        <f ca="1">IF($A50&gt;"",IF(ISERROR(HLOOKUP(AM$1,INDIRECT("Roles!$B$"&amp;MATCH($B50,Roles!$A:$A,0)&amp;":$AF$"&amp;MATCH($B50,Roles!$A:$A,0)),1,FALSE))=FALSE,IF(SquadExport!AP50&lt;10,1,IF(SquadExport!AP50&lt;15,2,IF(SquadExport!AP50&lt;=20,3,""))),0),"")</f>
        <v/>
      </c>
      <c r="AN50" s="37" t="str">
        <f ca="1">IF($A50&gt;"",IF(ISERROR(HLOOKUP(AN$1,INDIRECT("Roles!$B$"&amp;MATCH($B50,Roles!$A:$A,0)&amp;":$AF$"&amp;MATCH($B50,Roles!$A:$A,0)),1,FALSE))=FALSE,IF(SquadExport!AQ50&lt;10,1,IF(SquadExport!AQ50&lt;15,2,IF(SquadExport!AQ50&lt;=20,3,""))),0),"")</f>
        <v/>
      </c>
      <c r="AO50" s="37" t="str">
        <f ca="1">IF($A50&gt;"",IF(ISERROR(HLOOKUP(AO$1,INDIRECT("Roles!$B$"&amp;MATCH($B50,Roles!$A:$A,0)&amp;":$AF$"&amp;MATCH($B50,Roles!$A:$A,0)),1,FALSE))=FALSE,IF(SquadExport!AR50&lt;10,1,IF(SquadExport!AR50&lt;15,2,IF(SquadExport!AR50&lt;=20,3,""))),0),"")</f>
        <v/>
      </c>
      <c r="AP50" s="37" t="str">
        <f ca="1">IF($A50&gt;"",IF(ISERROR(HLOOKUP(AP$1,INDIRECT("Roles!$B$"&amp;MATCH($B50,Roles!$A:$A,0)&amp;":$AF$"&amp;MATCH($B50,Roles!$A:$A,0)),1,FALSE))=FALSE,IF(SquadExport!AS50&lt;10,1,IF(SquadExport!AS50&lt;15,2,IF(SquadExport!AS50&lt;=20,3,""))),0),"")</f>
        <v/>
      </c>
      <c r="AQ50" s="37" t="str">
        <f ca="1">IF($A50&gt;"",IF(ISERROR(HLOOKUP(AQ$1,INDIRECT("Roles!$B$"&amp;MATCH($B50,Roles!$A:$A,0)&amp;":$AF$"&amp;MATCH($B50,Roles!$A:$A,0)),1,FALSE))=FALSE,IF(SquadExport!AT50&lt;10,1,IF(SquadExport!AT50&lt;15,2,IF(SquadExport!AT50&lt;=20,3,""))),0),"")</f>
        <v/>
      </c>
      <c r="AR50" s="37" t="str">
        <f ca="1">IF($A50&gt;"",IF(ISERROR(HLOOKUP(AR$1,INDIRECT("Roles!$B$"&amp;MATCH($B50,Roles!$A:$A,0)&amp;":$AF$"&amp;MATCH($B50,Roles!$A:$A,0)),1,FALSE))=FALSE,IF(SquadExport!AU50&lt;10,1,IF(SquadExport!AU50&lt;15,2,IF(SquadExport!AU50&lt;=20,3,""))),0),"")</f>
        <v/>
      </c>
      <c r="AS50" s="37" t="str">
        <f ca="1">IF($A50&gt;"",IF(ISERROR(HLOOKUP(AS$1,INDIRECT("Roles!$B$"&amp;MATCH($B50,Roles!$A:$A,0)&amp;":$AF$"&amp;MATCH($B50,Roles!$A:$A,0)),1,FALSE))=FALSE,IF(SquadExport!AV50&lt;10,1,IF(SquadExport!AV50&lt;15,2,IF(SquadExport!AV50&lt;=20,3,""))),0),"")</f>
        <v/>
      </c>
      <c r="AT50" s="37" t="str">
        <f ca="1">IF($A50&gt;"",IF(ISERROR(HLOOKUP(AT$1,INDIRECT("Roles!$B$"&amp;MATCH($B50,Roles!$A:$A,0)&amp;":$AF$"&amp;MATCH($B50,Roles!$A:$A,0)),1,FALSE))=FALSE,IF(SquadExport!AW50&lt;10,1,IF(SquadExport!AW50&lt;15,2,IF(SquadExport!AW50&lt;=20,3,""))),0),"")</f>
        <v/>
      </c>
      <c r="AU50" s="37" t="str">
        <f ca="1">IF($A50&gt;"",IF(ISERROR(HLOOKUP(AU$1,INDIRECT("Roles!$B$"&amp;MATCH($B50,Roles!$A:$A,0)&amp;":$AF$"&amp;MATCH($B50,Roles!$A:$A,0)),1,FALSE))=FALSE,IF(SquadExport!AX50&lt;10,1,IF(SquadExport!AX50&lt;15,2,IF(SquadExport!AX50&lt;=20,3,""))),0),"")</f>
        <v/>
      </c>
      <c r="AV50" s="37" t="str">
        <f ca="1">IF($A50&gt;"",IF(ISERROR(HLOOKUP(AV$1,INDIRECT("Roles!$B$"&amp;MATCH($B50,Roles!$A:$A,0)&amp;":$AF$"&amp;MATCH($B50,Roles!$A:$A,0)),1,FALSE))=FALSE,IF(SquadExport!AY50&lt;10,1,IF(SquadExport!AY50&lt;15,2,IF(SquadExport!AY50&lt;=20,3,""))),0),"")</f>
        <v/>
      </c>
      <c r="AW50" s="37" t="str">
        <f ca="1">IF($A50&gt;"",IF(ISERROR(HLOOKUP(AW$1,INDIRECT("Roles!$B$"&amp;MATCH($B50,Roles!$A:$A,0)&amp;":$AF$"&amp;MATCH($B50,Roles!$A:$A,0)),1,FALSE))=FALSE,IF(SquadExport!AZ50&lt;10,1,IF(SquadExport!AZ50&lt;15,2,IF(SquadExport!AZ50&lt;=20,3,""))),0),"")</f>
        <v/>
      </c>
      <c r="AX50" s="37" t="str">
        <f ca="1">IF($A50&gt;"",IF(ISERROR(HLOOKUP(AX$1,INDIRECT("Roles!$B$"&amp;MATCH($B50,Roles!$A:$A,0)&amp;":$AF$"&amp;MATCH($B50,Roles!$A:$A,0)),1,FALSE))=FALSE,IF(SquadExport!BA50&lt;10,1,IF(SquadExport!BA50&lt;15,2,IF(SquadExport!BA50&lt;=20,3,""))),0),"")</f>
        <v/>
      </c>
      <c r="AY50" s="30" t="str" cm="1">
        <f t="array" aca="1" ref="AY50:CS50" ca="1">IF($D50:$AX50=1,D$1:AX$1,"")</f>
        <v/>
      </c>
      <c r="AZ50" s="30" t="str">
        <f ca="1"/>
        <v/>
      </c>
      <c r="BA50" s="30" t="str">
        <f ca="1"/>
        <v/>
      </c>
      <c r="BB50" s="30" t="str">
        <f ca="1"/>
        <v/>
      </c>
      <c r="BC50" s="30" t="str">
        <f ca="1"/>
        <v/>
      </c>
      <c r="BD50" s="30" t="str">
        <f ca="1"/>
        <v/>
      </c>
      <c r="BE50" s="30" t="str">
        <f ca="1"/>
        <v/>
      </c>
      <c r="BF50" s="30" t="str">
        <f ca="1"/>
        <v/>
      </c>
      <c r="BG50" s="30" t="str">
        <f ca="1"/>
        <v/>
      </c>
      <c r="BH50" s="30" t="str">
        <f ca="1"/>
        <v/>
      </c>
      <c r="BI50" s="30" t="str">
        <f ca="1"/>
        <v/>
      </c>
      <c r="BJ50" s="30" t="str">
        <f ca="1"/>
        <v/>
      </c>
      <c r="BK50" s="30" t="str">
        <f ca="1"/>
        <v/>
      </c>
      <c r="BL50" s="30" t="str">
        <f ca="1"/>
        <v/>
      </c>
      <c r="BM50" s="30" t="str">
        <f ca="1"/>
        <v/>
      </c>
      <c r="BN50" s="30" t="str">
        <f ca="1"/>
        <v/>
      </c>
      <c r="BO50" s="30" t="str">
        <f ca="1"/>
        <v/>
      </c>
      <c r="BP50" s="30" t="str">
        <f ca="1"/>
        <v/>
      </c>
      <c r="BQ50" s="30" t="str">
        <f ca="1"/>
        <v/>
      </c>
      <c r="BR50" s="30" t="str">
        <f ca="1"/>
        <v/>
      </c>
      <c r="BS50" s="30" t="str">
        <f ca="1"/>
        <v/>
      </c>
      <c r="BT50" s="30" t="str">
        <f ca="1"/>
        <v/>
      </c>
      <c r="BU50" s="30" t="str">
        <f ca="1"/>
        <v/>
      </c>
      <c r="BV50" s="30" t="str">
        <f ca="1"/>
        <v/>
      </c>
      <c r="BW50" s="30" t="str">
        <f ca="1"/>
        <v/>
      </c>
      <c r="BX50" s="30" t="str">
        <f ca="1"/>
        <v/>
      </c>
      <c r="BY50" s="30" t="str">
        <f ca="1"/>
        <v/>
      </c>
      <c r="BZ50" s="30" t="str">
        <f ca="1"/>
        <v/>
      </c>
      <c r="CA50" s="30" t="str">
        <f ca="1"/>
        <v/>
      </c>
      <c r="CB50" s="30" t="str">
        <f ca="1"/>
        <v/>
      </c>
      <c r="CC50" s="30" t="str">
        <f ca="1"/>
        <v/>
      </c>
      <c r="CD50" s="30" t="str">
        <f ca="1"/>
        <v/>
      </c>
      <c r="CE50" s="30" t="str">
        <f ca="1"/>
        <v/>
      </c>
      <c r="CF50" s="30" t="str">
        <f ca="1"/>
        <v/>
      </c>
      <c r="CG50" s="30" t="str">
        <f ca="1"/>
        <v/>
      </c>
      <c r="CH50" s="30" t="str">
        <f ca="1"/>
        <v/>
      </c>
      <c r="CI50" s="30" t="str">
        <f ca="1"/>
        <v/>
      </c>
      <c r="CJ50" s="30" t="str">
        <f ca="1"/>
        <v/>
      </c>
      <c r="CK50" s="30" t="str">
        <f ca="1"/>
        <v/>
      </c>
      <c r="CL50" s="30" t="str">
        <f ca="1"/>
        <v/>
      </c>
      <c r="CM50" s="30" t="str">
        <f ca="1"/>
        <v/>
      </c>
      <c r="CN50" s="30" t="str">
        <f ca="1"/>
        <v/>
      </c>
      <c r="CO50" s="30" t="str">
        <f ca="1"/>
        <v/>
      </c>
      <c r="CP50" s="30" t="str">
        <f ca="1"/>
        <v/>
      </c>
      <c r="CQ50" s="30" t="str">
        <f ca="1"/>
        <v/>
      </c>
      <c r="CR50" s="30" t="str">
        <f ca="1"/>
        <v/>
      </c>
      <c r="CS50" s="30" t="str">
        <f ca="1"/>
        <v/>
      </c>
      <c r="CT50" s="31" cm="1">
        <f t="array" aca="1" ref="CT50" ca="1">SUMPRODUCT(COUNTIF($AY50:$CS50,Training!$C$3:$E$3))</f>
        <v>0</v>
      </c>
      <c r="CU50" s="31" cm="1">
        <f t="array" aca="1" ref="CU50" ca="1">SUMPRODUCT(COUNTIF($AY50:$CS50,Training!$C$4:$E$4))</f>
        <v>0</v>
      </c>
      <c r="CV50" s="31" cm="1">
        <f t="array" aca="1" ref="CV50" ca="1">SUMPRODUCT(COUNTIF($AY50:$CS50,Training!$C$5:$E$5))</f>
        <v>0</v>
      </c>
      <c r="CW50" s="31" cm="1">
        <f t="array" aca="1" ref="CW50" ca="1">SUMPRODUCT(COUNTIF($AY50:$CS50,Training!$C$6:$E$6))</f>
        <v>0</v>
      </c>
      <c r="CX50" s="31" cm="1">
        <f t="array" aca="1" ref="CX50" ca="1">SUMPRODUCT(COUNTIF($AY50:$CS50,Training!$C$7:$E$7))</f>
        <v>0</v>
      </c>
      <c r="CY50" s="31" cm="1">
        <f t="array" aca="1" ref="CY50" ca="1">SUMPRODUCT(COUNTIF($AY50:$CS50,Training!$C$8:$E$8))</f>
        <v>0</v>
      </c>
      <c r="CZ50" s="31" cm="1">
        <f t="array" aca="1" ref="CZ50" ca="1">SUMPRODUCT(COUNTIF($AY50:$CS50,Training!$C$9:$E$9))</f>
        <v>0</v>
      </c>
      <c r="DA50" s="31" cm="1">
        <f t="array" aca="1" ref="DA50" ca="1">SUMPRODUCT(COUNTIF($AY50:$CS50,Training!$C$10:$E$10))</f>
        <v>0</v>
      </c>
      <c r="DB50" s="31" cm="1">
        <f t="array" aca="1" ref="DB50" ca="1">SUMPRODUCT(COUNTIF($AY50:$CS50,Training!$C$11:$E$11))</f>
        <v>0</v>
      </c>
      <c r="DC50" s="31" cm="1">
        <f t="array" aca="1" ref="DC50" ca="1">SUMPRODUCT(COUNTIF($AY50:$CS50,Training!$C$2:$E$2))</f>
        <v>0</v>
      </c>
      <c r="DD50" s="31" cm="1">
        <f t="array" aca="1" ref="DD50" ca="1">SUMPRODUCT(COUNTIF($AY50:$CS50,Training!#REF!))</f>
        <v>0</v>
      </c>
      <c r="DE50" s="31" cm="1">
        <f t="array" aca="1" ref="DE50" ca="1">SUMPRODUCT(COUNTIF($AY50:$CS50,Training!$C$12:$E$12))</f>
        <v>0</v>
      </c>
      <c r="DF50" s="31" cm="1">
        <f t="array" aca="1" ref="DF50" ca="1">SUMPRODUCT(COUNTIF($AY50:$CS50,Training!$C$13:$E$13))</f>
        <v>0</v>
      </c>
      <c r="DG50" s="31" cm="1">
        <f t="array" aca="1" ref="DG50" ca="1">SUMPRODUCT(COUNTIF($AY50:$CS50,Training!$C$14:$E$14))</f>
        <v>0</v>
      </c>
      <c r="DH50" s="31" cm="1">
        <f t="array" aca="1" ref="DH50" ca="1">SUMPRODUCT(COUNTIF($AY50:$CS50,Training!$C$15:$E$15))</f>
        <v>0</v>
      </c>
      <c r="DI50" s="31" cm="1">
        <f t="array" aca="1" ref="DI50" ca="1">SUMPRODUCT(COUNTIF($AY50:$CS50,Training!$C$16:$E$16))</f>
        <v>0</v>
      </c>
      <c r="DJ50" s="30" t="str" cm="1">
        <f t="array" aca="1" ref="DJ50:FD50" ca="1">IF(COUNTIF(D50:AX50,1)=0,IF($D50:$AX50=2,D$1:AX$1,""),"")</f>
        <v/>
      </c>
      <c r="DK50" s="30" t="str">
        <f ca="1"/>
        <v/>
      </c>
      <c r="DL50" s="30" t="str">
        <f ca="1"/>
        <v/>
      </c>
      <c r="DM50" s="30" t="str">
        <f ca="1"/>
        <v/>
      </c>
      <c r="DN50" s="30" t="str">
        <f ca="1"/>
        <v/>
      </c>
      <c r="DO50" s="30" t="str">
        <f ca="1"/>
        <v/>
      </c>
      <c r="DP50" s="30" t="str">
        <f ca="1"/>
        <v/>
      </c>
      <c r="DQ50" s="30" t="str">
        <f ca="1"/>
        <v/>
      </c>
      <c r="DR50" s="30" t="str">
        <f ca="1"/>
        <v/>
      </c>
      <c r="DS50" s="30" t="str">
        <f ca="1"/>
        <v/>
      </c>
      <c r="DT50" s="30" t="str">
        <f ca="1"/>
        <v/>
      </c>
      <c r="DU50" s="30" t="str">
        <f ca="1"/>
        <v/>
      </c>
      <c r="DV50" s="30" t="str">
        <f ca="1"/>
        <v/>
      </c>
      <c r="DW50" s="30" t="str">
        <f ca="1"/>
        <v/>
      </c>
      <c r="DX50" s="30" t="str">
        <f ca="1"/>
        <v/>
      </c>
      <c r="DY50" s="30" t="str">
        <f ca="1"/>
        <v/>
      </c>
      <c r="DZ50" s="30" t="str">
        <f ca="1"/>
        <v/>
      </c>
      <c r="EA50" s="30" t="str">
        <f ca="1"/>
        <v/>
      </c>
      <c r="EB50" s="30" t="str">
        <f ca="1"/>
        <v/>
      </c>
      <c r="EC50" s="30" t="str">
        <f ca="1"/>
        <v/>
      </c>
      <c r="ED50" s="30" t="str">
        <f ca="1"/>
        <v/>
      </c>
      <c r="EE50" s="30" t="str">
        <f ca="1"/>
        <v/>
      </c>
      <c r="EF50" s="30" t="str">
        <f ca="1"/>
        <v/>
      </c>
      <c r="EG50" s="30" t="str">
        <f ca="1"/>
        <v/>
      </c>
      <c r="EH50" s="30" t="str">
        <f ca="1"/>
        <v/>
      </c>
      <c r="EI50" s="30" t="str">
        <f ca="1"/>
        <v/>
      </c>
      <c r="EJ50" s="30" t="str">
        <f ca="1"/>
        <v/>
      </c>
      <c r="EK50" s="30" t="str">
        <f ca="1"/>
        <v/>
      </c>
      <c r="EL50" s="30" t="str">
        <f ca="1"/>
        <v/>
      </c>
      <c r="EM50" s="30" t="str">
        <f ca="1"/>
        <v/>
      </c>
      <c r="EN50" s="30" t="str">
        <f ca="1"/>
        <v/>
      </c>
      <c r="EO50" s="30" t="str">
        <f ca="1"/>
        <v/>
      </c>
      <c r="EP50" s="30" t="str">
        <f ca="1"/>
        <v/>
      </c>
      <c r="EQ50" s="30" t="str">
        <f ca="1"/>
        <v/>
      </c>
      <c r="ER50" s="30" t="str">
        <f ca="1"/>
        <v/>
      </c>
      <c r="ES50" s="30" t="str">
        <f ca="1"/>
        <v/>
      </c>
      <c r="ET50" s="30" t="str">
        <f ca="1"/>
        <v/>
      </c>
      <c r="EU50" s="30" t="str">
        <f ca="1"/>
        <v/>
      </c>
      <c r="EV50" s="30" t="str">
        <f ca="1"/>
        <v/>
      </c>
      <c r="EW50" s="30" t="str">
        <f ca="1"/>
        <v/>
      </c>
      <c r="EX50" s="30" t="str">
        <f ca="1"/>
        <v/>
      </c>
      <c r="EY50" s="30" t="str">
        <f ca="1"/>
        <v/>
      </c>
      <c r="EZ50" s="30" t="str">
        <f ca="1"/>
        <v/>
      </c>
      <c r="FA50" s="30" t="str">
        <f ca="1"/>
        <v/>
      </c>
      <c r="FB50" s="30" t="str">
        <f ca="1"/>
        <v/>
      </c>
      <c r="FC50" s="30" t="str">
        <f ca="1"/>
        <v/>
      </c>
      <c r="FD50" s="30" t="str">
        <f ca="1"/>
        <v/>
      </c>
      <c r="FE50" s="31" cm="1">
        <f t="array" aca="1" ref="FE50" ca="1">SUMPRODUCT(COUNTIF($DJ50:$FD50,Training!$C$3:$E$3))</f>
        <v>0</v>
      </c>
      <c r="FF50" s="31" cm="1">
        <f t="array" aca="1" ref="FF50" ca="1">SUMPRODUCT(COUNTIF($DJ50:$FD50,Training!$C$4:$E$4))</f>
        <v>0</v>
      </c>
      <c r="FG50" s="31" cm="1">
        <f t="array" aca="1" ref="FG50" ca="1">SUMPRODUCT(COUNTIF($DJ50:$FD50,Training!$C$5:$E$5))</f>
        <v>0</v>
      </c>
      <c r="FH50" s="31" cm="1">
        <f t="array" aca="1" ref="FH50" ca="1">SUMPRODUCT(COUNTIF($DJ50:$FD50,Training!$C$6:$E$6))</f>
        <v>0</v>
      </c>
      <c r="FI50" s="31" cm="1">
        <f t="array" aca="1" ref="FI50" ca="1">SUMPRODUCT(COUNTIF($DJ50:$FD50,Training!$C$7:$E$7))</f>
        <v>0</v>
      </c>
      <c r="FJ50" s="31" cm="1">
        <f t="array" aca="1" ref="FJ50" ca="1">SUMPRODUCT(COUNTIF($DJ50:$FD50,Training!$C$8:$E$8))</f>
        <v>0</v>
      </c>
      <c r="FK50" s="31" cm="1">
        <f t="array" aca="1" ref="FK50" ca="1">SUMPRODUCT(COUNTIF($DJ50:$FD50,Training!$C$9:$E$9))</f>
        <v>0</v>
      </c>
      <c r="FL50" s="31" cm="1">
        <f t="array" aca="1" ref="FL50" ca="1">SUMPRODUCT(COUNTIF($DJ50:$FD50,Training!$C$10:$E$10))</f>
        <v>0</v>
      </c>
      <c r="FM50" s="31" cm="1">
        <f t="array" aca="1" ref="FM50" ca="1">SUMPRODUCT(COUNTIF($DJ50:$FD50,Training!$C$11:$E$11))</f>
        <v>0</v>
      </c>
      <c r="FN50" s="31" cm="1">
        <f t="array" aca="1" ref="FN50" ca="1">SUMPRODUCT(COUNTIF($DJ50:$FD50,Training!$C$2:$E$2))</f>
        <v>0</v>
      </c>
      <c r="FO50" s="31" cm="1">
        <f t="array" aca="1" ref="FO50" ca="1">SUMPRODUCT(COUNTIF($DJ50:$FD50,Training!#REF!))</f>
        <v>0</v>
      </c>
      <c r="FP50" s="31" cm="1">
        <f t="array" aca="1" ref="FP50" ca="1">SUMPRODUCT(COUNTIF($DJ50:$FD50,Training!$C$12:$E$12))</f>
        <v>0</v>
      </c>
      <c r="FQ50" s="31" cm="1">
        <f t="array" aca="1" ref="FQ50" ca="1">SUMPRODUCT(COUNTIF($DJ50:$FD50,Training!$C$13:$E$13))</f>
        <v>0</v>
      </c>
      <c r="FR50" s="31" cm="1">
        <f t="array" aca="1" ref="FR50" ca="1">SUMPRODUCT(COUNTIF($DJ50:$FD50,Training!$C$14:$E$14))</f>
        <v>0</v>
      </c>
      <c r="FS50" s="31" cm="1">
        <f t="array" aca="1" ref="FS50" ca="1">SUMPRODUCT(COUNTIF($DJ50:$FD50,Training!$C$15:$E$15))</f>
        <v>0</v>
      </c>
      <c r="FT50" s="31" cm="1">
        <f t="array" aca="1" ref="FT50" ca="1">SUMPRODUCT(COUNTIF($DJ50:$FD50,Training!$C$16:$E$16))</f>
        <v>0</v>
      </c>
    </row>
    <row r="51" spans="1:176" x14ac:dyDescent="0.25">
      <c r="A51" s="32" t="str">
        <f>IF(WeightedParse!A51&gt;"",WeightedParse!A51,"")</f>
        <v/>
      </c>
      <c r="B51" s="49" t="str">
        <f>IF('Weighted Summary'!A51&gt;"",'Weighted Summary'!F51,"")</f>
        <v/>
      </c>
      <c r="C51" s="39" t="str">
        <f t="shared" si="0"/>
        <v/>
      </c>
      <c r="D51" s="37" t="str">
        <f ca="1">IF($A51&gt;"",IF(ISERROR(HLOOKUP(D$1,INDIRECT("Roles!$B$"&amp;MATCH($B51,Roles!$A:$A,0)&amp;":$AF$"&amp;MATCH($B51,Roles!$A:$A,0)),1,FALSE))=FALSE,IF(SquadExport!G51&lt;10,1,IF(SquadExport!G51&lt;15,2,IF(SquadExport!G51&lt;=20,3,""))),0),"")</f>
        <v/>
      </c>
      <c r="E51" s="37" t="str">
        <f ca="1">IF($A51&gt;"",IF(ISERROR(HLOOKUP(E$1,INDIRECT("Roles!$B$"&amp;MATCH($B51,Roles!$A:$A,0)&amp;":$AF$"&amp;MATCH($B51,Roles!$A:$A,0)),1,FALSE))=FALSE,IF(SquadExport!H51&lt;10,1,IF(SquadExport!H51&lt;15,2,IF(SquadExport!H51&lt;=20,3,""))),0),"")</f>
        <v/>
      </c>
      <c r="F51" s="37" t="str">
        <f ca="1">IF($A51&gt;"",IF(ISERROR(HLOOKUP(F$1,INDIRECT("Roles!$B$"&amp;MATCH($B51,Roles!$A:$A,0)&amp;":$AF$"&amp;MATCH($B51,Roles!$A:$A,0)),1,FALSE))=FALSE,IF(SquadExport!I51&lt;10,1,IF(SquadExport!I51&lt;15,2,IF(SquadExport!I51&lt;=20,3,""))),0),"")</f>
        <v/>
      </c>
      <c r="G51" s="37" t="str">
        <f ca="1">IF($A51&gt;"",IF(ISERROR(HLOOKUP(G$1,INDIRECT("Roles!$B$"&amp;MATCH($B51,Roles!$A:$A,0)&amp;":$AF$"&amp;MATCH($B51,Roles!$A:$A,0)),1,FALSE))=FALSE,IF(SquadExport!J51&lt;10,1,IF(SquadExport!J51&lt;15,2,IF(SquadExport!J51&lt;=20,3,""))),0),"")</f>
        <v/>
      </c>
      <c r="H51" s="37" t="str">
        <f ca="1">IF($A51&gt;"",IF(ISERROR(HLOOKUP(H$1,INDIRECT("Roles!$B$"&amp;MATCH($B51,Roles!$A:$A,0)&amp;":$AF$"&amp;MATCH($B51,Roles!$A:$A,0)),1,FALSE))=FALSE,IF(SquadExport!K51&lt;10,1,IF(SquadExport!K51&lt;15,2,IF(SquadExport!K51&lt;=20,3,""))),0),"")</f>
        <v/>
      </c>
      <c r="I51" s="37" t="str">
        <f ca="1">IF($A51&gt;"",IF(ISERROR(HLOOKUP(I$1,INDIRECT("Roles!$B$"&amp;MATCH($B51,Roles!$A:$A,0)&amp;":$AF$"&amp;MATCH($B51,Roles!$A:$A,0)),1,FALSE))=FALSE,IF(SquadExport!L51&lt;10,1,IF(SquadExport!L51&lt;15,2,IF(SquadExport!L51&lt;=20,3,""))),0),"")</f>
        <v/>
      </c>
      <c r="J51" s="37" t="str">
        <f ca="1">IF($A51&gt;"",IF(ISERROR(HLOOKUP(J$1,INDIRECT("Roles!$B$"&amp;MATCH($B51,Roles!$A:$A,0)&amp;":$AF$"&amp;MATCH($B51,Roles!$A:$A,0)),1,FALSE))=FALSE,IF(SquadExport!M51&lt;10,1,IF(SquadExport!M51&lt;15,2,IF(SquadExport!M51&lt;=20,3,""))),0),"")</f>
        <v/>
      </c>
      <c r="K51" s="37" t="str">
        <f ca="1">IF($A51&gt;"",IF(ISERROR(HLOOKUP(K$1,INDIRECT("Roles!$B$"&amp;MATCH($B51,Roles!$A:$A,0)&amp;":$AF$"&amp;MATCH($B51,Roles!$A:$A,0)),1,FALSE))=FALSE,IF(SquadExport!N51&lt;10,1,IF(SquadExport!N51&lt;15,2,IF(SquadExport!N51&lt;=20,3,""))),0),"")</f>
        <v/>
      </c>
      <c r="L51" s="37" t="str">
        <f ca="1">IF($A51&gt;"",IF(ISERROR(HLOOKUP(L$1,INDIRECT("Roles!$B$"&amp;MATCH($B51,Roles!$A:$A,0)&amp;":$AF$"&amp;MATCH($B51,Roles!$A:$A,0)),1,FALSE))=FALSE,IF(SquadExport!O51&lt;10,1,IF(SquadExport!O51&lt;15,2,IF(SquadExport!O51&lt;=20,3,""))),0),"")</f>
        <v/>
      </c>
      <c r="M51" s="37" t="str">
        <f ca="1">IF($A51&gt;"",IF(ISERROR(HLOOKUP(M$1,INDIRECT("Roles!$B$"&amp;MATCH($B51,Roles!$A:$A,0)&amp;":$AF$"&amp;MATCH($B51,Roles!$A:$A,0)),1,FALSE))=FALSE,IF(SquadExport!P51&lt;10,1,IF(SquadExport!P51&lt;15,2,IF(SquadExport!P51&lt;=20,3,""))),0),"")</f>
        <v/>
      </c>
      <c r="N51" s="37" t="str">
        <f ca="1">IF($A51&gt;"",IF(ISERROR(HLOOKUP(N$1,INDIRECT("Roles!$B$"&amp;MATCH($B51,Roles!$A:$A,0)&amp;":$AF$"&amp;MATCH($B51,Roles!$A:$A,0)),1,FALSE))=FALSE,IF(SquadExport!Q51&lt;10,1,IF(SquadExport!Q51&lt;15,2,IF(SquadExport!Q51&lt;=20,3,""))),0),"")</f>
        <v/>
      </c>
      <c r="O51" s="37" t="str">
        <f ca="1">IF($A51&gt;"",IF(ISERROR(HLOOKUP(O$1,INDIRECT("Roles!$B$"&amp;MATCH($B51,Roles!$A:$A,0)&amp;":$AF$"&amp;MATCH($B51,Roles!$A:$A,0)),1,FALSE))=FALSE,IF(SquadExport!R51&lt;10,1,IF(SquadExport!R51&lt;15,2,IF(SquadExport!R51&lt;=20,3,""))),0),"")</f>
        <v/>
      </c>
      <c r="P51" s="37" t="str">
        <f ca="1">IF($A51&gt;"",IF(ISERROR(HLOOKUP(P$1,INDIRECT("Roles!$B$"&amp;MATCH($B51,Roles!$A:$A,0)&amp;":$AF$"&amp;MATCH($B51,Roles!$A:$A,0)),1,FALSE))=FALSE,IF(SquadExport!S51&lt;10,1,IF(SquadExport!S51&lt;15,2,IF(SquadExport!S51&lt;=20,3,""))),0),"")</f>
        <v/>
      </c>
      <c r="Q51" s="37" t="str">
        <f ca="1">IF($A51&gt;"",IF(ISERROR(HLOOKUP(Q$1,INDIRECT("Roles!$B$"&amp;MATCH($B51,Roles!$A:$A,0)&amp;":$AF$"&amp;MATCH($B51,Roles!$A:$A,0)),1,FALSE))=FALSE,IF(SquadExport!T51&lt;10,1,IF(SquadExport!T51&lt;15,2,IF(SquadExport!T51&lt;=20,3,""))),0),"")</f>
        <v/>
      </c>
      <c r="R51" s="37" t="str">
        <f ca="1">IF($A51&gt;"",IF(ISERROR(HLOOKUP(R$1,INDIRECT("Roles!$B$"&amp;MATCH($B51,Roles!$A:$A,0)&amp;":$AF$"&amp;MATCH($B51,Roles!$A:$A,0)),1,FALSE))=FALSE,IF(SquadExport!U51&lt;10,1,IF(SquadExport!U51&lt;15,2,IF(SquadExport!U51&lt;=20,3,""))),0),"")</f>
        <v/>
      </c>
      <c r="S51" s="37" t="str">
        <f ca="1">IF($A51&gt;"",IF(ISERROR(HLOOKUP(S$1,INDIRECT("Roles!$B$"&amp;MATCH($B51,Roles!$A:$A,0)&amp;":$AF$"&amp;MATCH($B51,Roles!$A:$A,0)),1,FALSE))=FALSE,IF(SquadExport!V51&lt;10,1,IF(SquadExport!V51&lt;15,2,IF(SquadExport!V51&lt;=20,3,""))),0),"")</f>
        <v/>
      </c>
      <c r="T51" s="37" t="str">
        <f ca="1">IF($A51&gt;"",IF(ISERROR(HLOOKUP(T$1,INDIRECT("Roles!$B$"&amp;MATCH($B51,Roles!$A:$A,0)&amp;":$AF$"&amp;MATCH($B51,Roles!$A:$A,0)),1,FALSE))=FALSE,IF(SquadExport!W51&lt;10,1,IF(SquadExport!W51&lt;15,2,IF(SquadExport!W51&lt;=20,3,""))),0),"")</f>
        <v/>
      </c>
      <c r="U51" s="37" t="str">
        <f ca="1">IF($A51&gt;"",IF(ISERROR(HLOOKUP(U$1,INDIRECT("Roles!$B$"&amp;MATCH($B51,Roles!$A:$A,0)&amp;":$AF$"&amp;MATCH($B51,Roles!$A:$A,0)),1,FALSE))=FALSE,IF(SquadExport!X51&lt;10,1,IF(SquadExport!X51&lt;15,2,IF(SquadExport!X51&lt;=20,3,""))),0),"")</f>
        <v/>
      </c>
      <c r="V51" s="37" t="str">
        <f ca="1">IF($A51&gt;"",IF(ISERROR(HLOOKUP(V$1,INDIRECT("Roles!$B$"&amp;MATCH($B51,Roles!$A:$A,0)&amp;":$AF$"&amp;MATCH($B51,Roles!$A:$A,0)),1,FALSE))=FALSE,IF(SquadExport!Y51&lt;10,1,IF(SquadExport!Y51&lt;15,2,IF(SquadExport!Y51&lt;=20,3,""))),0),"")</f>
        <v/>
      </c>
      <c r="W51" s="37" t="str">
        <f ca="1">IF($A51&gt;"",IF(ISERROR(HLOOKUP(W$1,INDIRECT("Roles!$B$"&amp;MATCH($B51,Roles!$A:$A,0)&amp;":$AF$"&amp;MATCH($B51,Roles!$A:$A,0)),1,FALSE))=FALSE,IF(SquadExport!Z51&lt;10,1,IF(SquadExport!Z51&lt;15,2,IF(SquadExport!Z51&lt;=20,3,""))),0),"")</f>
        <v/>
      </c>
      <c r="X51" s="37" t="str">
        <f ca="1">IF($A51&gt;"",IF(ISERROR(HLOOKUP(X$1,INDIRECT("Roles!$B$"&amp;MATCH($B51,Roles!$A:$A,0)&amp;":$AF$"&amp;MATCH($B51,Roles!$A:$A,0)),1,FALSE))=FALSE,IF(SquadExport!AA51&lt;10,1,IF(SquadExport!AA51&lt;15,2,IF(SquadExport!AA51&lt;=20,3,""))),0),"")</f>
        <v/>
      </c>
      <c r="Y51" s="37" t="str">
        <f ca="1">IF($A51&gt;"",IF(ISERROR(HLOOKUP(Y$1,INDIRECT("Roles!$B$"&amp;MATCH($B51,Roles!$A:$A,0)&amp;":$AF$"&amp;MATCH($B51,Roles!$A:$A,0)),1,FALSE))=FALSE,IF(SquadExport!AB51&lt;10,1,IF(SquadExport!AB51&lt;15,2,IF(SquadExport!AB51&lt;=20,3,""))),0),"")</f>
        <v/>
      </c>
      <c r="Z51" s="37" t="str">
        <f ca="1">IF($A51&gt;"",IF(ISERROR(HLOOKUP(Z$1,INDIRECT("Roles!$B$"&amp;MATCH($B51,Roles!$A:$A,0)&amp;":$AF$"&amp;MATCH($B51,Roles!$A:$A,0)),1,FALSE))=FALSE,IF(SquadExport!AC51&lt;10,1,IF(SquadExport!AC51&lt;15,2,IF(SquadExport!AC51&lt;=20,3,""))),0),"")</f>
        <v/>
      </c>
      <c r="AA51" s="37" t="str">
        <f ca="1">IF($A51&gt;"",IF(ISERROR(HLOOKUP(AA$1,INDIRECT("Roles!$B$"&amp;MATCH($B51,Roles!$A:$A,0)&amp;":$AF$"&amp;MATCH($B51,Roles!$A:$A,0)),1,FALSE))=FALSE,IF(SquadExport!AD51&lt;10,1,IF(SquadExport!AD51&lt;15,2,IF(SquadExport!AD51&lt;=20,3,""))),0),"")</f>
        <v/>
      </c>
      <c r="AB51" s="37" t="str">
        <f ca="1">IF($A51&gt;"",IF(ISERROR(HLOOKUP(AB$1,INDIRECT("Roles!$B$"&amp;MATCH($B51,Roles!$A:$A,0)&amp;":$AF$"&amp;MATCH($B51,Roles!$A:$A,0)),1,FALSE))=FALSE,IF(SquadExport!AE51&lt;10,1,IF(SquadExport!AE51&lt;15,2,IF(SquadExport!AE51&lt;=20,3,""))),0),"")</f>
        <v/>
      </c>
      <c r="AC51" s="37" t="str">
        <f ca="1">IF($A51&gt;"",IF(ISERROR(HLOOKUP(AC$1,INDIRECT("Roles!$B$"&amp;MATCH($B51,Roles!$A:$A,0)&amp;":$AF$"&amp;MATCH($B51,Roles!$A:$A,0)),1,FALSE))=FALSE,IF(SquadExport!AF51&lt;10,1,IF(SquadExport!AF51&lt;15,2,IF(SquadExport!AF51&lt;=20,3,""))),0),"")</f>
        <v/>
      </c>
      <c r="AD51" s="37" t="str">
        <f ca="1">IF($A51&gt;"",IF(ISERROR(HLOOKUP(AD$1,INDIRECT("Roles!$B$"&amp;MATCH($B51,Roles!$A:$A,0)&amp;":$AF$"&amp;MATCH($B51,Roles!$A:$A,0)),1,FALSE))=FALSE,IF(SquadExport!AG51&lt;10,1,IF(SquadExport!AG51&lt;15,2,IF(SquadExport!AG51&lt;=20,3,""))),0),"")</f>
        <v/>
      </c>
      <c r="AE51" s="37" t="str">
        <f ca="1">IF($A51&gt;"",IF(ISERROR(HLOOKUP(AE$1,INDIRECT("Roles!$B$"&amp;MATCH($B51,Roles!$A:$A,0)&amp;":$AF$"&amp;MATCH($B51,Roles!$A:$A,0)),1,FALSE))=FALSE,IF(SquadExport!AH51&lt;10,1,IF(SquadExport!AH51&lt;15,2,IF(SquadExport!AH51&lt;=20,3,""))),0),"")</f>
        <v/>
      </c>
      <c r="AF51" s="37" t="str">
        <f ca="1">IF($A51&gt;"",IF(ISERROR(HLOOKUP(AF$1,INDIRECT("Roles!$B$"&amp;MATCH($B51,Roles!$A:$A,0)&amp;":$AF$"&amp;MATCH($B51,Roles!$A:$A,0)),1,FALSE))=FALSE,IF(SquadExport!AI51&lt;10,1,IF(SquadExport!AI51&lt;15,2,IF(SquadExport!AI51&lt;=20,3,""))),0),"")</f>
        <v/>
      </c>
      <c r="AG51" s="37" t="str">
        <f ca="1">IF($A51&gt;"",IF(ISERROR(HLOOKUP(AG$1,INDIRECT("Roles!$B$"&amp;MATCH($B51,Roles!$A:$A,0)&amp;":$AF$"&amp;MATCH($B51,Roles!$A:$A,0)),1,FALSE))=FALSE,IF(SquadExport!AJ51&lt;10,1,IF(SquadExport!AJ51&lt;15,2,IF(SquadExport!AJ51&lt;=20,3,""))),0),"")</f>
        <v/>
      </c>
      <c r="AH51" s="37" t="str">
        <f ca="1">IF($A51&gt;"",IF(ISERROR(HLOOKUP(AH$1,INDIRECT("Roles!$B$"&amp;MATCH($B51,Roles!$A:$A,0)&amp;":$AF$"&amp;MATCH($B51,Roles!$A:$A,0)),1,FALSE))=FALSE,IF(SquadExport!AK51&lt;10,1,IF(SquadExport!AK51&lt;15,2,IF(SquadExport!AK51&lt;=20,3,""))),0),"")</f>
        <v/>
      </c>
      <c r="AI51" s="37" t="str">
        <f ca="1">IF($A51&gt;"",IF(ISERROR(HLOOKUP(AI$1,INDIRECT("Roles!$B$"&amp;MATCH($B51,Roles!$A:$A,0)&amp;":$AF$"&amp;MATCH($B51,Roles!$A:$A,0)),1,FALSE))=FALSE,IF(SquadExport!AL51&lt;10,1,IF(SquadExport!AL51&lt;15,2,IF(SquadExport!AL51&lt;=20,3,""))),0),"")</f>
        <v/>
      </c>
      <c r="AJ51" s="37" t="str">
        <f ca="1">IF($A51&gt;"",IF(ISERROR(HLOOKUP(AJ$1,INDIRECT("Roles!$B$"&amp;MATCH($B51,Roles!$A:$A,0)&amp;":$AF$"&amp;MATCH($B51,Roles!$A:$A,0)),1,FALSE))=FALSE,IF(SquadExport!AM51&lt;10,1,IF(SquadExport!AM51&lt;15,2,IF(SquadExport!AM51&lt;=20,3,""))),0),"")</f>
        <v/>
      </c>
      <c r="AK51" s="37" t="str">
        <f ca="1">IF($A51&gt;"",IF(ISERROR(HLOOKUP(AK$1,INDIRECT("Roles!$B$"&amp;MATCH($B51,Roles!$A:$A,0)&amp;":$AF$"&amp;MATCH($B51,Roles!$A:$A,0)),1,FALSE))=FALSE,IF(SquadExport!AN51&lt;10,1,IF(SquadExport!AN51&lt;15,2,IF(SquadExport!AN51&lt;=20,3,""))),0),"")</f>
        <v/>
      </c>
      <c r="AL51" s="37" t="str">
        <f ca="1">IF($A51&gt;"",IF(ISERROR(HLOOKUP(AL$1,INDIRECT("Roles!$B$"&amp;MATCH($B51,Roles!$A:$A,0)&amp;":$AF$"&amp;MATCH($B51,Roles!$A:$A,0)),1,FALSE))=FALSE,IF(SquadExport!AO51&lt;10,1,IF(SquadExport!AO51&lt;15,2,IF(SquadExport!AO51&lt;=20,3,""))),0),"")</f>
        <v/>
      </c>
      <c r="AM51" s="37" t="str">
        <f ca="1">IF($A51&gt;"",IF(ISERROR(HLOOKUP(AM$1,INDIRECT("Roles!$B$"&amp;MATCH($B51,Roles!$A:$A,0)&amp;":$AF$"&amp;MATCH($B51,Roles!$A:$A,0)),1,FALSE))=FALSE,IF(SquadExport!AP51&lt;10,1,IF(SquadExport!AP51&lt;15,2,IF(SquadExport!AP51&lt;=20,3,""))),0),"")</f>
        <v/>
      </c>
      <c r="AN51" s="37" t="str">
        <f ca="1">IF($A51&gt;"",IF(ISERROR(HLOOKUP(AN$1,INDIRECT("Roles!$B$"&amp;MATCH($B51,Roles!$A:$A,0)&amp;":$AF$"&amp;MATCH($B51,Roles!$A:$A,0)),1,FALSE))=FALSE,IF(SquadExport!AQ51&lt;10,1,IF(SquadExport!AQ51&lt;15,2,IF(SquadExport!AQ51&lt;=20,3,""))),0),"")</f>
        <v/>
      </c>
      <c r="AO51" s="37" t="str">
        <f ca="1">IF($A51&gt;"",IF(ISERROR(HLOOKUP(AO$1,INDIRECT("Roles!$B$"&amp;MATCH($B51,Roles!$A:$A,0)&amp;":$AF$"&amp;MATCH($B51,Roles!$A:$A,0)),1,FALSE))=FALSE,IF(SquadExport!AR51&lt;10,1,IF(SquadExport!AR51&lt;15,2,IF(SquadExport!AR51&lt;=20,3,""))),0),"")</f>
        <v/>
      </c>
      <c r="AP51" s="37" t="str">
        <f ca="1">IF($A51&gt;"",IF(ISERROR(HLOOKUP(AP$1,INDIRECT("Roles!$B$"&amp;MATCH($B51,Roles!$A:$A,0)&amp;":$AF$"&amp;MATCH($B51,Roles!$A:$A,0)),1,FALSE))=FALSE,IF(SquadExport!AS51&lt;10,1,IF(SquadExport!AS51&lt;15,2,IF(SquadExport!AS51&lt;=20,3,""))),0),"")</f>
        <v/>
      </c>
      <c r="AQ51" s="37" t="str">
        <f ca="1">IF($A51&gt;"",IF(ISERROR(HLOOKUP(AQ$1,INDIRECT("Roles!$B$"&amp;MATCH($B51,Roles!$A:$A,0)&amp;":$AF$"&amp;MATCH($B51,Roles!$A:$A,0)),1,FALSE))=FALSE,IF(SquadExport!AT51&lt;10,1,IF(SquadExport!AT51&lt;15,2,IF(SquadExport!AT51&lt;=20,3,""))),0),"")</f>
        <v/>
      </c>
      <c r="AR51" s="37" t="str">
        <f ca="1">IF($A51&gt;"",IF(ISERROR(HLOOKUP(AR$1,INDIRECT("Roles!$B$"&amp;MATCH($B51,Roles!$A:$A,0)&amp;":$AF$"&amp;MATCH($B51,Roles!$A:$A,0)),1,FALSE))=FALSE,IF(SquadExport!AU51&lt;10,1,IF(SquadExport!AU51&lt;15,2,IF(SquadExport!AU51&lt;=20,3,""))),0),"")</f>
        <v/>
      </c>
      <c r="AS51" s="37" t="str">
        <f ca="1">IF($A51&gt;"",IF(ISERROR(HLOOKUP(AS$1,INDIRECT("Roles!$B$"&amp;MATCH($B51,Roles!$A:$A,0)&amp;":$AF$"&amp;MATCH($B51,Roles!$A:$A,0)),1,FALSE))=FALSE,IF(SquadExport!AV51&lt;10,1,IF(SquadExport!AV51&lt;15,2,IF(SquadExport!AV51&lt;=20,3,""))),0),"")</f>
        <v/>
      </c>
      <c r="AT51" s="37" t="str">
        <f ca="1">IF($A51&gt;"",IF(ISERROR(HLOOKUP(AT$1,INDIRECT("Roles!$B$"&amp;MATCH($B51,Roles!$A:$A,0)&amp;":$AF$"&amp;MATCH($B51,Roles!$A:$A,0)),1,FALSE))=FALSE,IF(SquadExport!AW51&lt;10,1,IF(SquadExport!AW51&lt;15,2,IF(SquadExport!AW51&lt;=20,3,""))),0),"")</f>
        <v/>
      </c>
      <c r="AU51" s="37" t="str">
        <f ca="1">IF($A51&gt;"",IF(ISERROR(HLOOKUP(AU$1,INDIRECT("Roles!$B$"&amp;MATCH($B51,Roles!$A:$A,0)&amp;":$AF$"&amp;MATCH($B51,Roles!$A:$A,0)),1,FALSE))=FALSE,IF(SquadExport!AX51&lt;10,1,IF(SquadExport!AX51&lt;15,2,IF(SquadExport!AX51&lt;=20,3,""))),0),"")</f>
        <v/>
      </c>
      <c r="AV51" s="37" t="str">
        <f ca="1">IF($A51&gt;"",IF(ISERROR(HLOOKUP(AV$1,INDIRECT("Roles!$B$"&amp;MATCH($B51,Roles!$A:$A,0)&amp;":$AF$"&amp;MATCH($B51,Roles!$A:$A,0)),1,FALSE))=FALSE,IF(SquadExport!AY51&lt;10,1,IF(SquadExport!AY51&lt;15,2,IF(SquadExport!AY51&lt;=20,3,""))),0),"")</f>
        <v/>
      </c>
      <c r="AW51" s="37" t="str">
        <f ca="1">IF($A51&gt;"",IF(ISERROR(HLOOKUP(AW$1,INDIRECT("Roles!$B$"&amp;MATCH($B51,Roles!$A:$A,0)&amp;":$AF$"&amp;MATCH($B51,Roles!$A:$A,0)),1,FALSE))=FALSE,IF(SquadExport!AZ51&lt;10,1,IF(SquadExport!AZ51&lt;15,2,IF(SquadExport!AZ51&lt;=20,3,""))),0),"")</f>
        <v/>
      </c>
      <c r="AX51" s="37" t="str">
        <f ca="1">IF($A51&gt;"",IF(ISERROR(HLOOKUP(AX$1,INDIRECT("Roles!$B$"&amp;MATCH($B51,Roles!$A:$A,0)&amp;":$AF$"&amp;MATCH($B51,Roles!$A:$A,0)),1,FALSE))=FALSE,IF(SquadExport!BA51&lt;10,1,IF(SquadExport!BA51&lt;15,2,IF(SquadExport!BA51&lt;=20,3,""))),0),"")</f>
        <v/>
      </c>
      <c r="AY51" s="30" t="str" cm="1">
        <f t="array" aca="1" ref="AY51:CS51" ca="1">IF($D51:$AX51=1,D$1:AX$1,"")</f>
        <v/>
      </c>
      <c r="AZ51" s="30" t="str">
        <f ca="1"/>
        <v/>
      </c>
      <c r="BA51" s="30" t="str">
        <f ca="1"/>
        <v/>
      </c>
      <c r="BB51" s="30" t="str">
        <f ca="1"/>
        <v/>
      </c>
      <c r="BC51" s="30" t="str">
        <f ca="1"/>
        <v/>
      </c>
      <c r="BD51" s="30" t="str">
        <f ca="1"/>
        <v/>
      </c>
      <c r="BE51" s="30" t="str">
        <f ca="1"/>
        <v/>
      </c>
      <c r="BF51" s="30" t="str">
        <f ca="1"/>
        <v/>
      </c>
      <c r="BG51" s="30" t="str">
        <f ca="1"/>
        <v/>
      </c>
      <c r="BH51" s="30" t="str">
        <f ca="1"/>
        <v/>
      </c>
      <c r="BI51" s="30" t="str">
        <f ca="1"/>
        <v/>
      </c>
      <c r="BJ51" s="30" t="str">
        <f ca="1"/>
        <v/>
      </c>
      <c r="BK51" s="30" t="str">
        <f ca="1"/>
        <v/>
      </c>
      <c r="BL51" s="30" t="str">
        <f ca="1"/>
        <v/>
      </c>
      <c r="BM51" s="30" t="str">
        <f ca="1"/>
        <v/>
      </c>
      <c r="BN51" s="30" t="str">
        <f ca="1"/>
        <v/>
      </c>
      <c r="BO51" s="30" t="str">
        <f ca="1"/>
        <v/>
      </c>
      <c r="BP51" s="30" t="str">
        <f ca="1"/>
        <v/>
      </c>
      <c r="BQ51" s="30" t="str">
        <f ca="1"/>
        <v/>
      </c>
      <c r="BR51" s="30" t="str">
        <f ca="1"/>
        <v/>
      </c>
      <c r="BS51" s="30" t="str">
        <f ca="1"/>
        <v/>
      </c>
      <c r="BT51" s="30" t="str">
        <f ca="1"/>
        <v/>
      </c>
      <c r="BU51" s="30" t="str">
        <f ca="1"/>
        <v/>
      </c>
      <c r="BV51" s="30" t="str">
        <f ca="1"/>
        <v/>
      </c>
      <c r="BW51" s="30" t="str">
        <f ca="1"/>
        <v/>
      </c>
      <c r="BX51" s="30" t="str">
        <f ca="1"/>
        <v/>
      </c>
      <c r="BY51" s="30" t="str">
        <f ca="1"/>
        <v/>
      </c>
      <c r="BZ51" s="30" t="str">
        <f ca="1"/>
        <v/>
      </c>
      <c r="CA51" s="30" t="str">
        <f ca="1"/>
        <v/>
      </c>
      <c r="CB51" s="30" t="str">
        <f ca="1"/>
        <v/>
      </c>
      <c r="CC51" s="30" t="str">
        <f ca="1"/>
        <v/>
      </c>
      <c r="CD51" s="30" t="str">
        <f ca="1"/>
        <v/>
      </c>
      <c r="CE51" s="30" t="str">
        <f ca="1"/>
        <v/>
      </c>
      <c r="CF51" s="30" t="str">
        <f ca="1"/>
        <v/>
      </c>
      <c r="CG51" s="30" t="str">
        <f ca="1"/>
        <v/>
      </c>
      <c r="CH51" s="30" t="str">
        <f ca="1"/>
        <v/>
      </c>
      <c r="CI51" s="30" t="str">
        <f ca="1"/>
        <v/>
      </c>
      <c r="CJ51" s="30" t="str">
        <f ca="1"/>
        <v/>
      </c>
      <c r="CK51" s="30" t="str">
        <f ca="1"/>
        <v/>
      </c>
      <c r="CL51" s="30" t="str">
        <f ca="1"/>
        <v/>
      </c>
      <c r="CM51" s="30" t="str">
        <f ca="1"/>
        <v/>
      </c>
      <c r="CN51" s="30" t="str">
        <f ca="1"/>
        <v/>
      </c>
      <c r="CO51" s="30" t="str">
        <f ca="1"/>
        <v/>
      </c>
      <c r="CP51" s="30" t="str">
        <f ca="1"/>
        <v/>
      </c>
      <c r="CQ51" s="30" t="str">
        <f ca="1"/>
        <v/>
      </c>
      <c r="CR51" s="30" t="str">
        <f ca="1"/>
        <v/>
      </c>
      <c r="CS51" s="30" t="str">
        <f ca="1"/>
        <v/>
      </c>
      <c r="CT51" s="31" cm="1">
        <f t="array" aca="1" ref="CT51" ca="1">SUMPRODUCT(COUNTIF($AY51:$CS51,Training!$C$3:$E$3))</f>
        <v>0</v>
      </c>
      <c r="CU51" s="31" cm="1">
        <f t="array" aca="1" ref="CU51" ca="1">SUMPRODUCT(COUNTIF($AY51:$CS51,Training!$C$4:$E$4))</f>
        <v>0</v>
      </c>
      <c r="CV51" s="31" cm="1">
        <f t="array" aca="1" ref="CV51" ca="1">SUMPRODUCT(COUNTIF($AY51:$CS51,Training!$C$5:$E$5))</f>
        <v>0</v>
      </c>
      <c r="CW51" s="31" cm="1">
        <f t="array" aca="1" ref="CW51" ca="1">SUMPRODUCT(COUNTIF($AY51:$CS51,Training!$C$6:$E$6))</f>
        <v>0</v>
      </c>
      <c r="CX51" s="31" cm="1">
        <f t="array" aca="1" ref="CX51" ca="1">SUMPRODUCT(COUNTIF($AY51:$CS51,Training!$C$7:$E$7))</f>
        <v>0</v>
      </c>
      <c r="CY51" s="31" cm="1">
        <f t="array" aca="1" ref="CY51" ca="1">SUMPRODUCT(COUNTIF($AY51:$CS51,Training!$C$8:$E$8))</f>
        <v>0</v>
      </c>
      <c r="CZ51" s="31" cm="1">
        <f t="array" aca="1" ref="CZ51" ca="1">SUMPRODUCT(COUNTIF($AY51:$CS51,Training!$C$9:$E$9))</f>
        <v>0</v>
      </c>
      <c r="DA51" s="31" cm="1">
        <f t="array" aca="1" ref="DA51" ca="1">SUMPRODUCT(COUNTIF($AY51:$CS51,Training!$C$10:$E$10))</f>
        <v>0</v>
      </c>
      <c r="DB51" s="31" cm="1">
        <f t="array" aca="1" ref="DB51" ca="1">SUMPRODUCT(COUNTIF($AY51:$CS51,Training!$C$11:$E$11))</f>
        <v>0</v>
      </c>
      <c r="DC51" s="31" cm="1">
        <f t="array" aca="1" ref="DC51" ca="1">SUMPRODUCT(COUNTIF($AY51:$CS51,Training!$C$2:$E$2))</f>
        <v>0</v>
      </c>
      <c r="DD51" s="31" cm="1">
        <f t="array" aca="1" ref="DD51" ca="1">SUMPRODUCT(COUNTIF($AY51:$CS51,Training!#REF!))</f>
        <v>0</v>
      </c>
      <c r="DE51" s="31" cm="1">
        <f t="array" aca="1" ref="DE51" ca="1">SUMPRODUCT(COUNTIF($AY51:$CS51,Training!$C$12:$E$12))</f>
        <v>0</v>
      </c>
      <c r="DF51" s="31" cm="1">
        <f t="array" aca="1" ref="DF51" ca="1">SUMPRODUCT(COUNTIF($AY51:$CS51,Training!$C$13:$E$13))</f>
        <v>0</v>
      </c>
      <c r="DG51" s="31" cm="1">
        <f t="array" aca="1" ref="DG51" ca="1">SUMPRODUCT(COUNTIF($AY51:$CS51,Training!$C$14:$E$14))</f>
        <v>0</v>
      </c>
      <c r="DH51" s="31" cm="1">
        <f t="array" aca="1" ref="DH51" ca="1">SUMPRODUCT(COUNTIF($AY51:$CS51,Training!$C$15:$E$15))</f>
        <v>0</v>
      </c>
      <c r="DI51" s="31" cm="1">
        <f t="array" aca="1" ref="DI51" ca="1">SUMPRODUCT(COUNTIF($AY51:$CS51,Training!$C$16:$E$16))</f>
        <v>0</v>
      </c>
      <c r="DJ51" s="30" t="str" cm="1">
        <f t="array" aca="1" ref="DJ51:FD51" ca="1">IF(COUNTIF(D51:AX51,1)=0,IF($D51:$AX51=2,D$1:AX$1,""),"")</f>
        <v/>
      </c>
      <c r="DK51" s="30" t="str">
        <f ca="1"/>
        <v/>
      </c>
      <c r="DL51" s="30" t="str">
        <f ca="1"/>
        <v/>
      </c>
      <c r="DM51" s="30" t="str">
        <f ca="1"/>
        <v/>
      </c>
      <c r="DN51" s="30" t="str">
        <f ca="1"/>
        <v/>
      </c>
      <c r="DO51" s="30" t="str">
        <f ca="1"/>
        <v/>
      </c>
      <c r="DP51" s="30" t="str">
        <f ca="1"/>
        <v/>
      </c>
      <c r="DQ51" s="30" t="str">
        <f ca="1"/>
        <v/>
      </c>
      <c r="DR51" s="30" t="str">
        <f ca="1"/>
        <v/>
      </c>
      <c r="DS51" s="30" t="str">
        <f ca="1"/>
        <v/>
      </c>
      <c r="DT51" s="30" t="str">
        <f ca="1"/>
        <v/>
      </c>
      <c r="DU51" s="30" t="str">
        <f ca="1"/>
        <v/>
      </c>
      <c r="DV51" s="30" t="str">
        <f ca="1"/>
        <v/>
      </c>
      <c r="DW51" s="30" t="str">
        <f ca="1"/>
        <v/>
      </c>
      <c r="DX51" s="30" t="str">
        <f ca="1"/>
        <v/>
      </c>
      <c r="DY51" s="30" t="str">
        <f ca="1"/>
        <v/>
      </c>
      <c r="DZ51" s="30" t="str">
        <f ca="1"/>
        <v/>
      </c>
      <c r="EA51" s="30" t="str">
        <f ca="1"/>
        <v/>
      </c>
      <c r="EB51" s="30" t="str">
        <f ca="1"/>
        <v/>
      </c>
      <c r="EC51" s="30" t="str">
        <f ca="1"/>
        <v/>
      </c>
      <c r="ED51" s="30" t="str">
        <f ca="1"/>
        <v/>
      </c>
      <c r="EE51" s="30" t="str">
        <f ca="1"/>
        <v/>
      </c>
      <c r="EF51" s="30" t="str">
        <f ca="1"/>
        <v/>
      </c>
      <c r="EG51" s="30" t="str">
        <f ca="1"/>
        <v/>
      </c>
      <c r="EH51" s="30" t="str">
        <f ca="1"/>
        <v/>
      </c>
      <c r="EI51" s="30" t="str">
        <f ca="1"/>
        <v/>
      </c>
      <c r="EJ51" s="30" t="str">
        <f ca="1"/>
        <v/>
      </c>
      <c r="EK51" s="30" t="str">
        <f ca="1"/>
        <v/>
      </c>
      <c r="EL51" s="30" t="str">
        <f ca="1"/>
        <v/>
      </c>
      <c r="EM51" s="30" t="str">
        <f ca="1"/>
        <v/>
      </c>
      <c r="EN51" s="30" t="str">
        <f ca="1"/>
        <v/>
      </c>
      <c r="EO51" s="30" t="str">
        <f ca="1"/>
        <v/>
      </c>
      <c r="EP51" s="30" t="str">
        <f ca="1"/>
        <v/>
      </c>
      <c r="EQ51" s="30" t="str">
        <f ca="1"/>
        <v/>
      </c>
      <c r="ER51" s="30" t="str">
        <f ca="1"/>
        <v/>
      </c>
      <c r="ES51" s="30" t="str">
        <f ca="1"/>
        <v/>
      </c>
      <c r="ET51" s="30" t="str">
        <f ca="1"/>
        <v/>
      </c>
      <c r="EU51" s="30" t="str">
        <f ca="1"/>
        <v/>
      </c>
      <c r="EV51" s="30" t="str">
        <f ca="1"/>
        <v/>
      </c>
      <c r="EW51" s="30" t="str">
        <f ca="1"/>
        <v/>
      </c>
      <c r="EX51" s="30" t="str">
        <f ca="1"/>
        <v/>
      </c>
      <c r="EY51" s="30" t="str">
        <f ca="1"/>
        <v/>
      </c>
      <c r="EZ51" s="30" t="str">
        <f ca="1"/>
        <v/>
      </c>
      <c r="FA51" s="30" t="str">
        <f ca="1"/>
        <v/>
      </c>
      <c r="FB51" s="30" t="str">
        <f ca="1"/>
        <v/>
      </c>
      <c r="FC51" s="30" t="str">
        <f ca="1"/>
        <v/>
      </c>
      <c r="FD51" s="30" t="str">
        <f ca="1"/>
        <v/>
      </c>
      <c r="FE51" s="31" cm="1">
        <f t="array" aca="1" ref="FE51" ca="1">SUMPRODUCT(COUNTIF($DJ51:$FD51,Training!$C$3:$E$3))</f>
        <v>0</v>
      </c>
      <c r="FF51" s="31" cm="1">
        <f t="array" aca="1" ref="FF51" ca="1">SUMPRODUCT(COUNTIF($DJ51:$FD51,Training!$C$4:$E$4))</f>
        <v>0</v>
      </c>
      <c r="FG51" s="31" cm="1">
        <f t="array" aca="1" ref="FG51" ca="1">SUMPRODUCT(COUNTIF($DJ51:$FD51,Training!$C$5:$E$5))</f>
        <v>0</v>
      </c>
      <c r="FH51" s="31" cm="1">
        <f t="array" aca="1" ref="FH51" ca="1">SUMPRODUCT(COUNTIF($DJ51:$FD51,Training!$C$6:$E$6))</f>
        <v>0</v>
      </c>
      <c r="FI51" s="31" cm="1">
        <f t="array" aca="1" ref="FI51" ca="1">SUMPRODUCT(COUNTIF($DJ51:$FD51,Training!$C$7:$E$7))</f>
        <v>0</v>
      </c>
      <c r="FJ51" s="31" cm="1">
        <f t="array" aca="1" ref="FJ51" ca="1">SUMPRODUCT(COUNTIF($DJ51:$FD51,Training!$C$8:$E$8))</f>
        <v>0</v>
      </c>
      <c r="FK51" s="31" cm="1">
        <f t="array" aca="1" ref="FK51" ca="1">SUMPRODUCT(COUNTIF($DJ51:$FD51,Training!$C$9:$E$9))</f>
        <v>0</v>
      </c>
      <c r="FL51" s="31" cm="1">
        <f t="array" aca="1" ref="FL51" ca="1">SUMPRODUCT(COUNTIF($DJ51:$FD51,Training!$C$10:$E$10))</f>
        <v>0</v>
      </c>
      <c r="FM51" s="31" cm="1">
        <f t="array" aca="1" ref="FM51" ca="1">SUMPRODUCT(COUNTIF($DJ51:$FD51,Training!$C$11:$E$11))</f>
        <v>0</v>
      </c>
      <c r="FN51" s="31" cm="1">
        <f t="array" aca="1" ref="FN51" ca="1">SUMPRODUCT(COUNTIF($DJ51:$FD51,Training!$C$2:$E$2))</f>
        <v>0</v>
      </c>
      <c r="FO51" s="31" cm="1">
        <f t="array" aca="1" ref="FO51" ca="1">SUMPRODUCT(COUNTIF($DJ51:$FD51,Training!#REF!))</f>
        <v>0</v>
      </c>
      <c r="FP51" s="31" cm="1">
        <f t="array" aca="1" ref="FP51" ca="1">SUMPRODUCT(COUNTIF($DJ51:$FD51,Training!$C$12:$E$12))</f>
        <v>0</v>
      </c>
      <c r="FQ51" s="31" cm="1">
        <f t="array" aca="1" ref="FQ51" ca="1">SUMPRODUCT(COUNTIF($DJ51:$FD51,Training!$C$13:$E$13))</f>
        <v>0</v>
      </c>
      <c r="FR51" s="31" cm="1">
        <f t="array" aca="1" ref="FR51" ca="1">SUMPRODUCT(COUNTIF($DJ51:$FD51,Training!$C$14:$E$14))</f>
        <v>0</v>
      </c>
      <c r="FS51" s="31" cm="1">
        <f t="array" aca="1" ref="FS51" ca="1">SUMPRODUCT(COUNTIF($DJ51:$FD51,Training!$C$15:$E$15))</f>
        <v>0</v>
      </c>
      <c r="FT51" s="31" cm="1">
        <f t="array" aca="1" ref="FT51" ca="1">SUMPRODUCT(COUNTIF($DJ51:$FD51,Training!$C$16:$E$16))</f>
        <v>0</v>
      </c>
    </row>
    <row r="52" spans="1:176" x14ac:dyDescent="0.25">
      <c r="A52" s="32" t="str">
        <f>IF(WeightedParse!A52&gt;"",WeightedParse!A52,"")</f>
        <v/>
      </c>
      <c r="B52" s="49" t="str">
        <f>IF('Weighted Summary'!A52&gt;"",'Weighted Summary'!F52,"")</f>
        <v/>
      </c>
      <c r="C52" s="39" t="str">
        <f t="shared" si="0"/>
        <v/>
      </c>
      <c r="D52" s="37" t="str">
        <f ca="1">IF($A52&gt;"",IF(ISERROR(HLOOKUP(D$1,INDIRECT("Roles!$B$"&amp;MATCH($B52,Roles!$A:$A,0)&amp;":$AF$"&amp;MATCH($B52,Roles!$A:$A,0)),1,FALSE))=FALSE,IF(SquadExport!G52&lt;10,1,IF(SquadExport!G52&lt;15,2,IF(SquadExport!G52&lt;=20,3,""))),0),"")</f>
        <v/>
      </c>
      <c r="E52" s="37" t="str">
        <f ca="1">IF($A52&gt;"",IF(ISERROR(HLOOKUP(E$1,INDIRECT("Roles!$B$"&amp;MATCH($B52,Roles!$A:$A,0)&amp;":$AF$"&amp;MATCH($B52,Roles!$A:$A,0)),1,FALSE))=FALSE,IF(SquadExport!H52&lt;10,1,IF(SquadExport!H52&lt;15,2,IF(SquadExport!H52&lt;=20,3,""))),0),"")</f>
        <v/>
      </c>
      <c r="F52" s="37" t="str">
        <f ca="1">IF($A52&gt;"",IF(ISERROR(HLOOKUP(F$1,INDIRECT("Roles!$B$"&amp;MATCH($B52,Roles!$A:$A,0)&amp;":$AF$"&amp;MATCH($B52,Roles!$A:$A,0)),1,FALSE))=FALSE,IF(SquadExport!I52&lt;10,1,IF(SquadExport!I52&lt;15,2,IF(SquadExport!I52&lt;=20,3,""))),0),"")</f>
        <v/>
      </c>
      <c r="G52" s="37" t="str">
        <f ca="1">IF($A52&gt;"",IF(ISERROR(HLOOKUP(G$1,INDIRECT("Roles!$B$"&amp;MATCH($B52,Roles!$A:$A,0)&amp;":$AF$"&amp;MATCH($B52,Roles!$A:$A,0)),1,FALSE))=FALSE,IF(SquadExport!J52&lt;10,1,IF(SquadExport!J52&lt;15,2,IF(SquadExport!J52&lt;=20,3,""))),0),"")</f>
        <v/>
      </c>
      <c r="H52" s="37" t="str">
        <f ca="1">IF($A52&gt;"",IF(ISERROR(HLOOKUP(H$1,INDIRECT("Roles!$B$"&amp;MATCH($B52,Roles!$A:$A,0)&amp;":$AF$"&amp;MATCH($B52,Roles!$A:$A,0)),1,FALSE))=FALSE,IF(SquadExport!K52&lt;10,1,IF(SquadExport!K52&lt;15,2,IF(SquadExport!K52&lt;=20,3,""))),0),"")</f>
        <v/>
      </c>
      <c r="I52" s="37" t="str">
        <f ca="1">IF($A52&gt;"",IF(ISERROR(HLOOKUP(I$1,INDIRECT("Roles!$B$"&amp;MATCH($B52,Roles!$A:$A,0)&amp;":$AF$"&amp;MATCH($B52,Roles!$A:$A,0)),1,FALSE))=FALSE,IF(SquadExport!L52&lt;10,1,IF(SquadExport!L52&lt;15,2,IF(SquadExport!L52&lt;=20,3,""))),0),"")</f>
        <v/>
      </c>
      <c r="J52" s="37" t="str">
        <f ca="1">IF($A52&gt;"",IF(ISERROR(HLOOKUP(J$1,INDIRECT("Roles!$B$"&amp;MATCH($B52,Roles!$A:$A,0)&amp;":$AF$"&amp;MATCH($B52,Roles!$A:$A,0)),1,FALSE))=FALSE,IF(SquadExport!M52&lt;10,1,IF(SquadExport!M52&lt;15,2,IF(SquadExport!M52&lt;=20,3,""))),0),"")</f>
        <v/>
      </c>
      <c r="K52" s="37" t="str">
        <f ca="1">IF($A52&gt;"",IF(ISERROR(HLOOKUP(K$1,INDIRECT("Roles!$B$"&amp;MATCH($B52,Roles!$A:$A,0)&amp;":$AF$"&amp;MATCH($B52,Roles!$A:$A,0)),1,FALSE))=FALSE,IF(SquadExport!N52&lt;10,1,IF(SquadExport!N52&lt;15,2,IF(SquadExport!N52&lt;=20,3,""))),0),"")</f>
        <v/>
      </c>
      <c r="L52" s="37" t="str">
        <f ca="1">IF($A52&gt;"",IF(ISERROR(HLOOKUP(L$1,INDIRECT("Roles!$B$"&amp;MATCH($B52,Roles!$A:$A,0)&amp;":$AF$"&amp;MATCH($B52,Roles!$A:$A,0)),1,FALSE))=FALSE,IF(SquadExport!O52&lt;10,1,IF(SquadExport!O52&lt;15,2,IF(SquadExport!O52&lt;=20,3,""))),0),"")</f>
        <v/>
      </c>
      <c r="M52" s="37" t="str">
        <f ca="1">IF($A52&gt;"",IF(ISERROR(HLOOKUP(M$1,INDIRECT("Roles!$B$"&amp;MATCH($B52,Roles!$A:$A,0)&amp;":$AF$"&amp;MATCH($B52,Roles!$A:$A,0)),1,FALSE))=FALSE,IF(SquadExport!P52&lt;10,1,IF(SquadExport!P52&lt;15,2,IF(SquadExport!P52&lt;=20,3,""))),0),"")</f>
        <v/>
      </c>
      <c r="N52" s="37" t="str">
        <f ca="1">IF($A52&gt;"",IF(ISERROR(HLOOKUP(N$1,INDIRECT("Roles!$B$"&amp;MATCH($B52,Roles!$A:$A,0)&amp;":$AF$"&amp;MATCH($B52,Roles!$A:$A,0)),1,FALSE))=FALSE,IF(SquadExport!Q52&lt;10,1,IF(SquadExport!Q52&lt;15,2,IF(SquadExport!Q52&lt;=20,3,""))),0),"")</f>
        <v/>
      </c>
      <c r="O52" s="37" t="str">
        <f ca="1">IF($A52&gt;"",IF(ISERROR(HLOOKUP(O$1,INDIRECT("Roles!$B$"&amp;MATCH($B52,Roles!$A:$A,0)&amp;":$AF$"&amp;MATCH($B52,Roles!$A:$A,0)),1,FALSE))=FALSE,IF(SquadExport!R52&lt;10,1,IF(SquadExport!R52&lt;15,2,IF(SquadExport!R52&lt;=20,3,""))),0),"")</f>
        <v/>
      </c>
      <c r="P52" s="37" t="str">
        <f ca="1">IF($A52&gt;"",IF(ISERROR(HLOOKUP(P$1,INDIRECT("Roles!$B$"&amp;MATCH($B52,Roles!$A:$A,0)&amp;":$AF$"&amp;MATCH($B52,Roles!$A:$A,0)),1,FALSE))=FALSE,IF(SquadExport!S52&lt;10,1,IF(SquadExport!S52&lt;15,2,IF(SquadExport!S52&lt;=20,3,""))),0),"")</f>
        <v/>
      </c>
      <c r="Q52" s="37" t="str">
        <f ca="1">IF($A52&gt;"",IF(ISERROR(HLOOKUP(Q$1,INDIRECT("Roles!$B$"&amp;MATCH($B52,Roles!$A:$A,0)&amp;":$AF$"&amp;MATCH($B52,Roles!$A:$A,0)),1,FALSE))=FALSE,IF(SquadExport!T52&lt;10,1,IF(SquadExport!T52&lt;15,2,IF(SquadExport!T52&lt;=20,3,""))),0),"")</f>
        <v/>
      </c>
      <c r="R52" s="37" t="str">
        <f ca="1">IF($A52&gt;"",IF(ISERROR(HLOOKUP(R$1,INDIRECT("Roles!$B$"&amp;MATCH($B52,Roles!$A:$A,0)&amp;":$AF$"&amp;MATCH($B52,Roles!$A:$A,0)),1,FALSE))=FALSE,IF(SquadExport!U52&lt;10,1,IF(SquadExport!U52&lt;15,2,IF(SquadExport!U52&lt;=20,3,""))),0),"")</f>
        <v/>
      </c>
      <c r="S52" s="37" t="str">
        <f ca="1">IF($A52&gt;"",IF(ISERROR(HLOOKUP(S$1,INDIRECT("Roles!$B$"&amp;MATCH($B52,Roles!$A:$A,0)&amp;":$AF$"&amp;MATCH($B52,Roles!$A:$A,0)),1,FALSE))=FALSE,IF(SquadExport!V52&lt;10,1,IF(SquadExport!V52&lt;15,2,IF(SquadExport!V52&lt;=20,3,""))),0),"")</f>
        <v/>
      </c>
      <c r="T52" s="37" t="str">
        <f ca="1">IF($A52&gt;"",IF(ISERROR(HLOOKUP(T$1,INDIRECT("Roles!$B$"&amp;MATCH($B52,Roles!$A:$A,0)&amp;":$AF$"&amp;MATCH($B52,Roles!$A:$A,0)),1,FALSE))=FALSE,IF(SquadExport!W52&lt;10,1,IF(SquadExport!W52&lt;15,2,IF(SquadExport!W52&lt;=20,3,""))),0),"")</f>
        <v/>
      </c>
      <c r="U52" s="37" t="str">
        <f ca="1">IF($A52&gt;"",IF(ISERROR(HLOOKUP(U$1,INDIRECT("Roles!$B$"&amp;MATCH($B52,Roles!$A:$A,0)&amp;":$AF$"&amp;MATCH($B52,Roles!$A:$A,0)),1,FALSE))=FALSE,IF(SquadExport!X52&lt;10,1,IF(SquadExport!X52&lt;15,2,IF(SquadExport!X52&lt;=20,3,""))),0),"")</f>
        <v/>
      </c>
      <c r="V52" s="37" t="str">
        <f ca="1">IF($A52&gt;"",IF(ISERROR(HLOOKUP(V$1,INDIRECT("Roles!$B$"&amp;MATCH($B52,Roles!$A:$A,0)&amp;":$AF$"&amp;MATCH($B52,Roles!$A:$A,0)),1,FALSE))=FALSE,IF(SquadExport!Y52&lt;10,1,IF(SquadExport!Y52&lt;15,2,IF(SquadExport!Y52&lt;=20,3,""))),0),"")</f>
        <v/>
      </c>
      <c r="W52" s="37" t="str">
        <f ca="1">IF($A52&gt;"",IF(ISERROR(HLOOKUP(W$1,INDIRECT("Roles!$B$"&amp;MATCH($B52,Roles!$A:$A,0)&amp;":$AF$"&amp;MATCH($B52,Roles!$A:$A,0)),1,FALSE))=FALSE,IF(SquadExport!Z52&lt;10,1,IF(SquadExport!Z52&lt;15,2,IF(SquadExport!Z52&lt;=20,3,""))),0),"")</f>
        <v/>
      </c>
      <c r="X52" s="37" t="str">
        <f ca="1">IF($A52&gt;"",IF(ISERROR(HLOOKUP(X$1,INDIRECT("Roles!$B$"&amp;MATCH($B52,Roles!$A:$A,0)&amp;":$AF$"&amp;MATCH($B52,Roles!$A:$A,0)),1,FALSE))=FALSE,IF(SquadExport!AA52&lt;10,1,IF(SquadExport!AA52&lt;15,2,IF(SquadExport!AA52&lt;=20,3,""))),0),"")</f>
        <v/>
      </c>
      <c r="Y52" s="37" t="str">
        <f ca="1">IF($A52&gt;"",IF(ISERROR(HLOOKUP(Y$1,INDIRECT("Roles!$B$"&amp;MATCH($B52,Roles!$A:$A,0)&amp;":$AF$"&amp;MATCH($B52,Roles!$A:$A,0)),1,FALSE))=FALSE,IF(SquadExport!AB52&lt;10,1,IF(SquadExport!AB52&lt;15,2,IF(SquadExport!AB52&lt;=20,3,""))),0),"")</f>
        <v/>
      </c>
      <c r="Z52" s="37" t="str">
        <f ca="1">IF($A52&gt;"",IF(ISERROR(HLOOKUP(Z$1,INDIRECT("Roles!$B$"&amp;MATCH($B52,Roles!$A:$A,0)&amp;":$AF$"&amp;MATCH($B52,Roles!$A:$A,0)),1,FALSE))=FALSE,IF(SquadExport!AC52&lt;10,1,IF(SquadExport!AC52&lt;15,2,IF(SquadExport!AC52&lt;=20,3,""))),0),"")</f>
        <v/>
      </c>
      <c r="AA52" s="37" t="str">
        <f ca="1">IF($A52&gt;"",IF(ISERROR(HLOOKUP(AA$1,INDIRECT("Roles!$B$"&amp;MATCH($B52,Roles!$A:$A,0)&amp;":$AF$"&amp;MATCH($B52,Roles!$A:$A,0)),1,FALSE))=FALSE,IF(SquadExport!AD52&lt;10,1,IF(SquadExport!AD52&lt;15,2,IF(SquadExport!AD52&lt;=20,3,""))),0),"")</f>
        <v/>
      </c>
      <c r="AB52" s="37" t="str">
        <f ca="1">IF($A52&gt;"",IF(ISERROR(HLOOKUP(AB$1,INDIRECT("Roles!$B$"&amp;MATCH($B52,Roles!$A:$A,0)&amp;":$AF$"&amp;MATCH($B52,Roles!$A:$A,0)),1,FALSE))=FALSE,IF(SquadExport!AE52&lt;10,1,IF(SquadExport!AE52&lt;15,2,IF(SquadExport!AE52&lt;=20,3,""))),0),"")</f>
        <v/>
      </c>
      <c r="AC52" s="37" t="str">
        <f ca="1">IF($A52&gt;"",IF(ISERROR(HLOOKUP(AC$1,INDIRECT("Roles!$B$"&amp;MATCH($B52,Roles!$A:$A,0)&amp;":$AF$"&amp;MATCH($B52,Roles!$A:$A,0)),1,FALSE))=FALSE,IF(SquadExport!AF52&lt;10,1,IF(SquadExport!AF52&lt;15,2,IF(SquadExport!AF52&lt;=20,3,""))),0),"")</f>
        <v/>
      </c>
      <c r="AD52" s="37" t="str">
        <f ca="1">IF($A52&gt;"",IF(ISERROR(HLOOKUP(AD$1,INDIRECT("Roles!$B$"&amp;MATCH($B52,Roles!$A:$A,0)&amp;":$AF$"&amp;MATCH($B52,Roles!$A:$A,0)),1,FALSE))=FALSE,IF(SquadExport!AG52&lt;10,1,IF(SquadExport!AG52&lt;15,2,IF(SquadExport!AG52&lt;=20,3,""))),0),"")</f>
        <v/>
      </c>
      <c r="AE52" s="37" t="str">
        <f ca="1">IF($A52&gt;"",IF(ISERROR(HLOOKUP(AE$1,INDIRECT("Roles!$B$"&amp;MATCH($B52,Roles!$A:$A,0)&amp;":$AF$"&amp;MATCH($B52,Roles!$A:$A,0)),1,FALSE))=FALSE,IF(SquadExport!AH52&lt;10,1,IF(SquadExport!AH52&lt;15,2,IF(SquadExport!AH52&lt;=20,3,""))),0),"")</f>
        <v/>
      </c>
      <c r="AF52" s="37" t="str">
        <f ca="1">IF($A52&gt;"",IF(ISERROR(HLOOKUP(AF$1,INDIRECT("Roles!$B$"&amp;MATCH($B52,Roles!$A:$A,0)&amp;":$AF$"&amp;MATCH($B52,Roles!$A:$A,0)),1,FALSE))=FALSE,IF(SquadExport!AI52&lt;10,1,IF(SquadExport!AI52&lt;15,2,IF(SquadExport!AI52&lt;=20,3,""))),0),"")</f>
        <v/>
      </c>
      <c r="AG52" s="37" t="str">
        <f ca="1">IF($A52&gt;"",IF(ISERROR(HLOOKUP(AG$1,INDIRECT("Roles!$B$"&amp;MATCH($B52,Roles!$A:$A,0)&amp;":$AF$"&amp;MATCH($B52,Roles!$A:$A,0)),1,FALSE))=FALSE,IF(SquadExport!AJ52&lt;10,1,IF(SquadExport!AJ52&lt;15,2,IF(SquadExport!AJ52&lt;=20,3,""))),0),"")</f>
        <v/>
      </c>
      <c r="AH52" s="37" t="str">
        <f ca="1">IF($A52&gt;"",IF(ISERROR(HLOOKUP(AH$1,INDIRECT("Roles!$B$"&amp;MATCH($B52,Roles!$A:$A,0)&amp;":$AF$"&amp;MATCH($B52,Roles!$A:$A,0)),1,FALSE))=FALSE,IF(SquadExport!AK52&lt;10,1,IF(SquadExport!AK52&lt;15,2,IF(SquadExport!AK52&lt;=20,3,""))),0),"")</f>
        <v/>
      </c>
      <c r="AI52" s="37" t="str">
        <f ca="1">IF($A52&gt;"",IF(ISERROR(HLOOKUP(AI$1,INDIRECT("Roles!$B$"&amp;MATCH($B52,Roles!$A:$A,0)&amp;":$AF$"&amp;MATCH($B52,Roles!$A:$A,0)),1,FALSE))=FALSE,IF(SquadExport!AL52&lt;10,1,IF(SquadExport!AL52&lt;15,2,IF(SquadExport!AL52&lt;=20,3,""))),0),"")</f>
        <v/>
      </c>
      <c r="AJ52" s="37" t="str">
        <f ca="1">IF($A52&gt;"",IF(ISERROR(HLOOKUP(AJ$1,INDIRECT("Roles!$B$"&amp;MATCH($B52,Roles!$A:$A,0)&amp;":$AF$"&amp;MATCH($B52,Roles!$A:$A,0)),1,FALSE))=FALSE,IF(SquadExport!AM52&lt;10,1,IF(SquadExport!AM52&lt;15,2,IF(SquadExport!AM52&lt;=20,3,""))),0),"")</f>
        <v/>
      </c>
      <c r="AK52" s="37" t="str">
        <f ca="1">IF($A52&gt;"",IF(ISERROR(HLOOKUP(AK$1,INDIRECT("Roles!$B$"&amp;MATCH($B52,Roles!$A:$A,0)&amp;":$AF$"&amp;MATCH($B52,Roles!$A:$A,0)),1,FALSE))=FALSE,IF(SquadExport!AN52&lt;10,1,IF(SquadExport!AN52&lt;15,2,IF(SquadExport!AN52&lt;=20,3,""))),0),"")</f>
        <v/>
      </c>
      <c r="AL52" s="37" t="str">
        <f ca="1">IF($A52&gt;"",IF(ISERROR(HLOOKUP(AL$1,INDIRECT("Roles!$B$"&amp;MATCH($B52,Roles!$A:$A,0)&amp;":$AF$"&amp;MATCH($B52,Roles!$A:$A,0)),1,FALSE))=FALSE,IF(SquadExport!AO52&lt;10,1,IF(SquadExport!AO52&lt;15,2,IF(SquadExport!AO52&lt;=20,3,""))),0),"")</f>
        <v/>
      </c>
      <c r="AM52" s="37" t="str">
        <f ca="1">IF($A52&gt;"",IF(ISERROR(HLOOKUP(AM$1,INDIRECT("Roles!$B$"&amp;MATCH($B52,Roles!$A:$A,0)&amp;":$AF$"&amp;MATCH($B52,Roles!$A:$A,0)),1,FALSE))=FALSE,IF(SquadExport!AP52&lt;10,1,IF(SquadExport!AP52&lt;15,2,IF(SquadExport!AP52&lt;=20,3,""))),0),"")</f>
        <v/>
      </c>
      <c r="AN52" s="37" t="str">
        <f ca="1">IF($A52&gt;"",IF(ISERROR(HLOOKUP(AN$1,INDIRECT("Roles!$B$"&amp;MATCH($B52,Roles!$A:$A,0)&amp;":$AF$"&amp;MATCH($B52,Roles!$A:$A,0)),1,FALSE))=FALSE,IF(SquadExport!AQ52&lt;10,1,IF(SquadExport!AQ52&lt;15,2,IF(SquadExport!AQ52&lt;=20,3,""))),0),"")</f>
        <v/>
      </c>
      <c r="AO52" s="37" t="str">
        <f ca="1">IF($A52&gt;"",IF(ISERROR(HLOOKUP(AO$1,INDIRECT("Roles!$B$"&amp;MATCH($B52,Roles!$A:$A,0)&amp;":$AF$"&amp;MATCH($B52,Roles!$A:$A,0)),1,FALSE))=FALSE,IF(SquadExport!AR52&lt;10,1,IF(SquadExport!AR52&lt;15,2,IF(SquadExport!AR52&lt;=20,3,""))),0),"")</f>
        <v/>
      </c>
      <c r="AP52" s="37" t="str">
        <f ca="1">IF($A52&gt;"",IF(ISERROR(HLOOKUP(AP$1,INDIRECT("Roles!$B$"&amp;MATCH($B52,Roles!$A:$A,0)&amp;":$AF$"&amp;MATCH($B52,Roles!$A:$A,0)),1,FALSE))=FALSE,IF(SquadExport!AS52&lt;10,1,IF(SquadExport!AS52&lt;15,2,IF(SquadExport!AS52&lt;=20,3,""))),0),"")</f>
        <v/>
      </c>
      <c r="AQ52" s="37" t="str">
        <f ca="1">IF($A52&gt;"",IF(ISERROR(HLOOKUP(AQ$1,INDIRECT("Roles!$B$"&amp;MATCH($B52,Roles!$A:$A,0)&amp;":$AF$"&amp;MATCH($B52,Roles!$A:$A,0)),1,FALSE))=FALSE,IF(SquadExport!AT52&lt;10,1,IF(SquadExport!AT52&lt;15,2,IF(SquadExport!AT52&lt;=20,3,""))),0),"")</f>
        <v/>
      </c>
      <c r="AR52" s="37" t="str">
        <f ca="1">IF($A52&gt;"",IF(ISERROR(HLOOKUP(AR$1,INDIRECT("Roles!$B$"&amp;MATCH($B52,Roles!$A:$A,0)&amp;":$AF$"&amp;MATCH($B52,Roles!$A:$A,0)),1,FALSE))=FALSE,IF(SquadExport!AU52&lt;10,1,IF(SquadExport!AU52&lt;15,2,IF(SquadExport!AU52&lt;=20,3,""))),0),"")</f>
        <v/>
      </c>
      <c r="AS52" s="37" t="str">
        <f ca="1">IF($A52&gt;"",IF(ISERROR(HLOOKUP(AS$1,INDIRECT("Roles!$B$"&amp;MATCH($B52,Roles!$A:$A,0)&amp;":$AF$"&amp;MATCH($B52,Roles!$A:$A,0)),1,FALSE))=FALSE,IF(SquadExport!AV52&lt;10,1,IF(SquadExport!AV52&lt;15,2,IF(SquadExport!AV52&lt;=20,3,""))),0),"")</f>
        <v/>
      </c>
      <c r="AT52" s="37" t="str">
        <f ca="1">IF($A52&gt;"",IF(ISERROR(HLOOKUP(AT$1,INDIRECT("Roles!$B$"&amp;MATCH($B52,Roles!$A:$A,0)&amp;":$AF$"&amp;MATCH($B52,Roles!$A:$A,0)),1,FALSE))=FALSE,IF(SquadExport!AW52&lt;10,1,IF(SquadExport!AW52&lt;15,2,IF(SquadExport!AW52&lt;=20,3,""))),0),"")</f>
        <v/>
      </c>
      <c r="AU52" s="37" t="str">
        <f ca="1">IF($A52&gt;"",IF(ISERROR(HLOOKUP(AU$1,INDIRECT("Roles!$B$"&amp;MATCH($B52,Roles!$A:$A,0)&amp;":$AF$"&amp;MATCH($B52,Roles!$A:$A,0)),1,FALSE))=FALSE,IF(SquadExport!AX52&lt;10,1,IF(SquadExport!AX52&lt;15,2,IF(SquadExport!AX52&lt;=20,3,""))),0),"")</f>
        <v/>
      </c>
      <c r="AV52" s="37" t="str">
        <f ca="1">IF($A52&gt;"",IF(ISERROR(HLOOKUP(AV$1,INDIRECT("Roles!$B$"&amp;MATCH($B52,Roles!$A:$A,0)&amp;":$AF$"&amp;MATCH($B52,Roles!$A:$A,0)),1,FALSE))=FALSE,IF(SquadExport!AY52&lt;10,1,IF(SquadExport!AY52&lt;15,2,IF(SquadExport!AY52&lt;=20,3,""))),0),"")</f>
        <v/>
      </c>
      <c r="AW52" s="37" t="str">
        <f ca="1">IF($A52&gt;"",IF(ISERROR(HLOOKUP(AW$1,INDIRECT("Roles!$B$"&amp;MATCH($B52,Roles!$A:$A,0)&amp;":$AF$"&amp;MATCH($B52,Roles!$A:$A,0)),1,FALSE))=FALSE,IF(SquadExport!AZ52&lt;10,1,IF(SquadExport!AZ52&lt;15,2,IF(SquadExport!AZ52&lt;=20,3,""))),0),"")</f>
        <v/>
      </c>
      <c r="AX52" s="37" t="str">
        <f ca="1">IF($A52&gt;"",IF(ISERROR(HLOOKUP(AX$1,INDIRECT("Roles!$B$"&amp;MATCH($B52,Roles!$A:$A,0)&amp;":$AF$"&amp;MATCH($B52,Roles!$A:$A,0)),1,FALSE))=FALSE,IF(SquadExport!BA52&lt;10,1,IF(SquadExport!BA52&lt;15,2,IF(SquadExport!BA52&lt;=20,3,""))),0),"")</f>
        <v/>
      </c>
      <c r="AY52" s="30" t="str" cm="1">
        <f t="array" aca="1" ref="AY52:CS52" ca="1">IF($D52:$AX52=1,D$1:AX$1,"")</f>
        <v/>
      </c>
      <c r="AZ52" s="30" t="str">
        <f ca="1"/>
        <v/>
      </c>
      <c r="BA52" s="30" t="str">
        <f ca="1"/>
        <v/>
      </c>
      <c r="BB52" s="30" t="str">
        <f ca="1"/>
        <v/>
      </c>
      <c r="BC52" s="30" t="str">
        <f ca="1"/>
        <v/>
      </c>
      <c r="BD52" s="30" t="str">
        <f ca="1"/>
        <v/>
      </c>
      <c r="BE52" s="30" t="str">
        <f ca="1"/>
        <v/>
      </c>
      <c r="BF52" s="30" t="str">
        <f ca="1"/>
        <v/>
      </c>
      <c r="BG52" s="30" t="str">
        <f ca="1"/>
        <v/>
      </c>
      <c r="BH52" s="30" t="str">
        <f ca="1"/>
        <v/>
      </c>
      <c r="BI52" s="30" t="str">
        <f ca="1"/>
        <v/>
      </c>
      <c r="BJ52" s="30" t="str">
        <f ca="1"/>
        <v/>
      </c>
      <c r="BK52" s="30" t="str">
        <f ca="1"/>
        <v/>
      </c>
      <c r="BL52" s="30" t="str">
        <f ca="1"/>
        <v/>
      </c>
      <c r="BM52" s="30" t="str">
        <f ca="1"/>
        <v/>
      </c>
      <c r="BN52" s="30" t="str">
        <f ca="1"/>
        <v/>
      </c>
      <c r="BO52" s="30" t="str">
        <f ca="1"/>
        <v/>
      </c>
      <c r="BP52" s="30" t="str">
        <f ca="1"/>
        <v/>
      </c>
      <c r="BQ52" s="30" t="str">
        <f ca="1"/>
        <v/>
      </c>
      <c r="BR52" s="30" t="str">
        <f ca="1"/>
        <v/>
      </c>
      <c r="BS52" s="30" t="str">
        <f ca="1"/>
        <v/>
      </c>
      <c r="BT52" s="30" t="str">
        <f ca="1"/>
        <v/>
      </c>
      <c r="BU52" s="30" t="str">
        <f ca="1"/>
        <v/>
      </c>
      <c r="BV52" s="30" t="str">
        <f ca="1"/>
        <v/>
      </c>
      <c r="BW52" s="30" t="str">
        <f ca="1"/>
        <v/>
      </c>
      <c r="BX52" s="30" t="str">
        <f ca="1"/>
        <v/>
      </c>
      <c r="BY52" s="30" t="str">
        <f ca="1"/>
        <v/>
      </c>
      <c r="BZ52" s="30" t="str">
        <f ca="1"/>
        <v/>
      </c>
      <c r="CA52" s="30" t="str">
        <f ca="1"/>
        <v/>
      </c>
      <c r="CB52" s="30" t="str">
        <f ca="1"/>
        <v/>
      </c>
      <c r="CC52" s="30" t="str">
        <f ca="1"/>
        <v/>
      </c>
      <c r="CD52" s="30" t="str">
        <f ca="1"/>
        <v/>
      </c>
      <c r="CE52" s="30" t="str">
        <f ca="1"/>
        <v/>
      </c>
      <c r="CF52" s="30" t="str">
        <f ca="1"/>
        <v/>
      </c>
      <c r="CG52" s="30" t="str">
        <f ca="1"/>
        <v/>
      </c>
      <c r="CH52" s="30" t="str">
        <f ca="1"/>
        <v/>
      </c>
      <c r="CI52" s="30" t="str">
        <f ca="1"/>
        <v/>
      </c>
      <c r="CJ52" s="30" t="str">
        <f ca="1"/>
        <v/>
      </c>
      <c r="CK52" s="30" t="str">
        <f ca="1"/>
        <v/>
      </c>
      <c r="CL52" s="30" t="str">
        <f ca="1"/>
        <v/>
      </c>
      <c r="CM52" s="30" t="str">
        <f ca="1"/>
        <v/>
      </c>
      <c r="CN52" s="30" t="str">
        <f ca="1"/>
        <v/>
      </c>
      <c r="CO52" s="30" t="str">
        <f ca="1"/>
        <v/>
      </c>
      <c r="CP52" s="30" t="str">
        <f ca="1"/>
        <v/>
      </c>
      <c r="CQ52" s="30" t="str">
        <f ca="1"/>
        <v/>
      </c>
      <c r="CR52" s="30" t="str">
        <f ca="1"/>
        <v/>
      </c>
      <c r="CS52" s="30" t="str">
        <f ca="1"/>
        <v/>
      </c>
      <c r="CT52" s="31" cm="1">
        <f t="array" aca="1" ref="CT52" ca="1">SUMPRODUCT(COUNTIF($AY52:$CS52,Training!$C$3:$E$3))</f>
        <v>0</v>
      </c>
      <c r="CU52" s="31" cm="1">
        <f t="array" aca="1" ref="CU52" ca="1">SUMPRODUCT(COUNTIF($AY52:$CS52,Training!$C$4:$E$4))</f>
        <v>0</v>
      </c>
      <c r="CV52" s="31" cm="1">
        <f t="array" aca="1" ref="CV52" ca="1">SUMPRODUCT(COUNTIF($AY52:$CS52,Training!$C$5:$E$5))</f>
        <v>0</v>
      </c>
      <c r="CW52" s="31" cm="1">
        <f t="array" aca="1" ref="CW52" ca="1">SUMPRODUCT(COUNTIF($AY52:$CS52,Training!$C$6:$E$6))</f>
        <v>0</v>
      </c>
      <c r="CX52" s="31" cm="1">
        <f t="array" aca="1" ref="CX52" ca="1">SUMPRODUCT(COUNTIF($AY52:$CS52,Training!$C$7:$E$7))</f>
        <v>0</v>
      </c>
      <c r="CY52" s="31" cm="1">
        <f t="array" aca="1" ref="CY52" ca="1">SUMPRODUCT(COUNTIF($AY52:$CS52,Training!$C$8:$E$8))</f>
        <v>0</v>
      </c>
      <c r="CZ52" s="31" cm="1">
        <f t="array" aca="1" ref="CZ52" ca="1">SUMPRODUCT(COUNTIF($AY52:$CS52,Training!$C$9:$E$9))</f>
        <v>0</v>
      </c>
      <c r="DA52" s="31" cm="1">
        <f t="array" aca="1" ref="DA52" ca="1">SUMPRODUCT(COUNTIF($AY52:$CS52,Training!$C$10:$E$10))</f>
        <v>0</v>
      </c>
      <c r="DB52" s="31" cm="1">
        <f t="array" aca="1" ref="DB52" ca="1">SUMPRODUCT(COUNTIF($AY52:$CS52,Training!$C$11:$E$11))</f>
        <v>0</v>
      </c>
      <c r="DC52" s="31" cm="1">
        <f t="array" aca="1" ref="DC52" ca="1">SUMPRODUCT(COUNTIF($AY52:$CS52,Training!$C$2:$E$2))</f>
        <v>0</v>
      </c>
      <c r="DD52" s="31" cm="1">
        <f t="array" aca="1" ref="DD52" ca="1">SUMPRODUCT(COUNTIF($AY52:$CS52,Training!#REF!))</f>
        <v>0</v>
      </c>
      <c r="DE52" s="31" cm="1">
        <f t="array" aca="1" ref="DE52" ca="1">SUMPRODUCT(COUNTIF($AY52:$CS52,Training!$C$12:$E$12))</f>
        <v>0</v>
      </c>
      <c r="DF52" s="31" cm="1">
        <f t="array" aca="1" ref="DF52" ca="1">SUMPRODUCT(COUNTIF($AY52:$CS52,Training!$C$13:$E$13))</f>
        <v>0</v>
      </c>
      <c r="DG52" s="31" cm="1">
        <f t="array" aca="1" ref="DG52" ca="1">SUMPRODUCT(COUNTIF($AY52:$CS52,Training!$C$14:$E$14))</f>
        <v>0</v>
      </c>
      <c r="DH52" s="31" cm="1">
        <f t="array" aca="1" ref="DH52" ca="1">SUMPRODUCT(COUNTIF($AY52:$CS52,Training!$C$15:$E$15))</f>
        <v>0</v>
      </c>
      <c r="DI52" s="31" cm="1">
        <f t="array" aca="1" ref="DI52" ca="1">SUMPRODUCT(COUNTIF($AY52:$CS52,Training!$C$16:$E$16))</f>
        <v>0</v>
      </c>
      <c r="DJ52" s="30" t="str" cm="1">
        <f t="array" aca="1" ref="DJ52:FD52" ca="1">IF(COUNTIF(D52:AX52,1)=0,IF($D52:$AX52=2,D$1:AX$1,""),"")</f>
        <v/>
      </c>
      <c r="DK52" s="30" t="str">
        <f ca="1"/>
        <v/>
      </c>
      <c r="DL52" s="30" t="str">
        <f ca="1"/>
        <v/>
      </c>
      <c r="DM52" s="30" t="str">
        <f ca="1"/>
        <v/>
      </c>
      <c r="DN52" s="30" t="str">
        <f ca="1"/>
        <v/>
      </c>
      <c r="DO52" s="30" t="str">
        <f ca="1"/>
        <v/>
      </c>
      <c r="DP52" s="30" t="str">
        <f ca="1"/>
        <v/>
      </c>
      <c r="DQ52" s="30" t="str">
        <f ca="1"/>
        <v/>
      </c>
      <c r="DR52" s="30" t="str">
        <f ca="1"/>
        <v/>
      </c>
      <c r="DS52" s="30" t="str">
        <f ca="1"/>
        <v/>
      </c>
      <c r="DT52" s="30" t="str">
        <f ca="1"/>
        <v/>
      </c>
      <c r="DU52" s="30" t="str">
        <f ca="1"/>
        <v/>
      </c>
      <c r="DV52" s="30" t="str">
        <f ca="1"/>
        <v/>
      </c>
      <c r="DW52" s="30" t="str">
        <f ca="1"/>
        <v/>
      </c>
      <c r="DX52" s="30" t="str">
        <f ca="1"/>
        <v/>
      </c>
      <c r="DY52" s="30" t="str">
        <f ca="1"/>
        <v/>
      </c>
      <c r="DZ52" s="30" t="str">
        <f ca="1"/>
        <v/>
      </c>
      <c r="EA52" s="30" t="str">
        <f ca="1"/>
        <v/>
      </c>
      <c r="EB52" s="30" t="str">
        <f ca="1"/>
        <v/>
      </c>
      <c r="EC52" s="30" t="str">
        <f ca="1"/>
        <v/>
      </c>
      <c r="ED52" s="30" t="str">
        <f ca="1"/>
        <v/>
      </c>
      <c r="EE52" s="30" t="str">
        <f ca="1"/>
        <v/>
      </c>
      <c r="EF52" s="30" t="str">
        <f ca="1"/>
        <v/>
      </c>
      <c r="EG52" s="30" t="str">
        <f ca="1"/>
        <v/>
      </c>
      <c r="EH52" s="30" t="str">
        <f ca="1"/>
        <v/>
      </c>
      <c r="EI52" s="30" t="str">
        <f ca="1"/>
        <v/>
      </c>
      <c r="EJ52" s="30" t="str">
        <f ca="1"/>
        <v/>
      </c>
      <c r="EK52" s="30" t="str">
        <f ca="1"/>
        <v/>
      </c>
      <c r="EL52" s="30" t="str">
        <f ca="1"/>
        <v/>
      </c>
      <c r="EM52" s="30" t="str">
        <f ca="1"/>
        <v/>
      </c>
      <c r="EN52" s="30" t="str">
        <f ca="1"/>
        <v/>
      </c>
      <c r="EO52" s="30" t="str">
        <f ca="1"/>
        <v/>
      </c>
      <c r="EP52" s="30" t="str">
        <f ca="1"/>
        <v/>
      </c>
      <c r="EQ52" s="30" t="str">
        <f ca="1"/>
        <v/>
      </c>
      <c r="ER52" s="30" t="str">
        <f ca="1"/>
        <v/>
      </c>
      <c r="ES52" s="30" t="str">
        <f ca="1"/>
        <v/>
      </c>
      <c r="ET52" s="30" t="str">
        <f ca="1"/>
        <v/>
      </c>
      <c r="EU52" s="30" t="str">
        <f ca="1"/>
        <v/>
      </c>
      <c r="EV52" s="30" t="str">
        <f ca="1"/>
        <v/>
      </c>
      <c r="EW52" s="30" t="str">
        <f ca="1"/>
        <v/>
      </c>
      <c r="EX52" s="30" t="str">
        <f ca="1"/>
        <v/>
      </c>
      <c r="EY52" s="30" t="str">
        <f ca="1"/>
        <v/>
      </c>
      <c r="EZ52" s="30" t="str">
        <f ca="1"/>
        <v/>
      </c>
      <c r="FA52" s="30" t="str">
        <f ca="1"/>
        <v/>
      </c>
      <c r="FB52" s="30" t="str">
        <f ca="1"/>
        <v/>
      </c>
      <c r="FC52" s="30" t="str">
        <f ca="1"/>
        <v/>
      </c>
      <c r="FD52" s="30" t="str">
        <f ca="1"/>
        <v/>
      </c>
      <c r="FE52" s="31" cm="1">
        <f t="array" aca="1" ref="FE52" ca="1">SUMPRODUCT(COUNTIF($DJ52:$FD52,Training!$C$3:$E$3))</f>
        <v>0</v>
      </c>
      <c r="FF52" s="31" cm="1">
        <f t="array" aca="1" ref="FF52" ca="1">SUMPRODUCT(COUNTIF($DJ52:$FD52,Training!$C$4:$E$4))</f>
        <v>0</v>
      </c>
      <c r="FG52" s="31" cm="1">
        <f t="array" aca="1" ref="FG52" ca="1">SUMPRODUCT(COUNTIF($DJ52:$FD52,Training!$C$5:$E$5))</f>
        <v>0</v>
      </c>
      <c r="FH52" s="31" cm="1">
        <f t="array" aca="1" ref="FH52" ca="1">SUMPRODUCT(COUNTIF($DJ52:$FD52,Training!$C$6:$E$6))</f>
        <v>0</v>
      </c>
      <c r="FI52" s="31" cm="1">
        <f t="array" aca="1" ref="FI52" ca="1">SUMPRODUCT(COUNTIF($DJ52:$FD52,Training!$C$7:$E$7))</f>
        <v>0</v>
      </c>
      <c r="FJ52" s="31" cm="1">
        <f t="array" aca="1" ref="FJ52" ca="1">SUMPRODUCT(COUNTIF($DJ52:$FD52,Training!$C$8:$E$8))</f>
        <v>0</v>
      </c>
      <c r="FK52" s="31" cm="1">
        <f t="array" aca="1" ref="FK52" ca="1">SUMPRODUCT(COUNTIF($DJ52:$FD52,Training!$C$9:$E$9))</f>
        <v>0</v>
      </c>
      <c r="FL52" s="31" cm="1">
        <f t="array" aca="1" ref="FL52" ca="1">SUMPRODUCT(COUNTIF($DJ52:$FD52,Training!$C$10:$E$10))</f>
        <v>0</v>
      </c>
      <c r="FM52" s="31" cm="1">
        <f t="array" aca="1" ref="FM52" ca="1">SUMPRODUCT(COUNTIF($DJ52:$FD52,Training!$C$11:$E$11))</f>
        <v>0</v>
      </c>
      <c r="FN52" s="31" cm="1">
        <f t="array" aca="1" ref="FN52" ca="1">SUMPRODUCT(COUNTIF($DJ52:$FD52,Training!$C$2:$E$2))</f>
        <v>0</v>
      </c>
      <c r="FO52" s="31" cm="1">
        <f t="array" aca="1" ref="FO52" ca="1">SUMPRODUCT(COUNTIF($DJ52:$FD52,Training!#REF!))</f>
        <v>0</v>
      </c>
      <c r="FP52" s="31" cm="1">
        <f t="array" aca="1" ref="FP52" ca="1">SUMPRODUCT(COUNTIF($DJ52:$FD52,Training!$C$12:$E$12))</f>
        <v>0</v>
      </c>
      <c r="FQ52" s="31" cm="1">
        <f t="array" aca="1" ref="FQ52" ca="1">SUMPRODUCT(COUNTIF($DJ52:$FD52,Training!$C$13:$E$13))</f>
        <v>0</v>
      </c>
      <c r="FR52" s="31" cm="1">
        <f t="array" aca="1" ref="FR52" ca="1">SUMPRODUCT(COUNTIF($DJ52:$FD52,Training!$C$14:$E$14))</f>
        <v>0</v>
      </c>
      <c r="FS52" s="31" cm="1">
        <f t="array" aca="1" ref="FS52" ca="1">SUMPRODUCT(COUNTIF($DJ52:$FD52,Training!$C$15:$E$15))</f>
        <v>0</v>
      </c>
      <c r="FT52" s="31" cm="1">
        <f t="array" aca="1" ref="FT52" ca="1">SUMPRODUCT(COUNTIF($DJ52:$FD52,Training!$C$16:$E$16))</f>
        <v>0</v>
      </c>
    </row>
    <row r="53" spans="1:176" x14ac:dyDescent="0.25">
      <c r="A53" s="32" t="str">
        <f>IF(WeightedParse!A53&gt;"",WeightedParse!A53,"")</f>
        <v/>
      </c>
      <c r="B53" s="49" t="str">
        <f>IF('Weighted Summary'!A53&gt;"",'Weighted Summary'!F53,"")</f>
        <v/>
      </c>
      <c r="C53" s="39" t="str">
        <f t="shared" si="0"/>
        <v/>
      </c>
      <c r="D53" s="37" t="str">
        <f ca="1">IF($A53&gt;"",IF(ISERROR(HLOOKUP(D$1,INDIRECT("Roles!$B$"&amp;MATCH($B53,Roles!$A:$A,0)&amp;":$AF$"&amp;MATCH($B53,Roles!$A:$A,0)),1,FALSE))=FALSE,IF(SquadExport!G53&lt;10,1,IF(SquadExport!G53&lt;15,2,IF(SquadExport!G53&lt;=20,3,""))),0),"")</f>
        <v/>
      </c>
      <c r="E53" s="37" t="str">
        <f ca="1">IF($A53&gt;"",IF(ISERROR(HLOOKUP(E$1,INDIRECT("Roles!$B$"&amp;MATCH($B53,Roles!$A:$A,0)&amp;":$AF$"&amp;MATCH($B53,Roles!$A:$A,0)),1,FALSE))=FALSE,IF(SquadExport!H53&lt;10,1,IF(SquadExport!H53&lt;15,2,IF(SquadExport!H53&lt;=20,3,""))),0),"")</f>
        <v/>
      </c>
      <c r="F53" s="37" t="str">
        <f ca="1">IF($A53&gt;"",IF(ISERROR(HLOOKUP(F$1,INDIRECT("Roles!$B$"&amp;MATCH($B53,Roles!$A:$A,0)&amp;":$AF$"&amp;MATCH($B53,Roles!$A:$A,0)),1,FALSE))=FALSE,IF(SquadExport!I53&lt;10,1,IF(SquadExport!I53&lt;15,2,IF(SquadExport!I53&lt;=20,3,""))),0),"")</f>
        <v/>
      </c>
      <c r="G53" s="37" t="str">
        <f ca="1">IF($A53&gt;"",IF(ISERROR(HLOOKUP(G$1,INDIRECT("Roles!$B$"&amp;MATCH($B53,Roles!$A:$A,0)&amp;":$AF$"&amp;MATCH($B53,Roles!$A:$A,0)),1,FALSE))=FALSE,IF(SquadExport!J53&lt;10,1,IF(SquadExport!J53&lt;15,2,IF(SquadExport!J53&lt;=20,3,""))),0),"")</f>
        <v/>
      </c>
      <c r="H53" s="37" t="str">
        <f ca="1">IF($A53&gt;"",IF(ISERROR(HLOOKUP(H$1,INDIRECT("Roles!$B$"&amp;MATCH($B53,Roles!$A:$A,0)&amp;":$AF$"&amp;MATCH($B53,Roles!$A:$A,0)),1,FALSE))=FALSE,IF(SquadExport!K53&lt;10,1,IF(SquadExport!K53&lt;15,2,IF(SquadExport!K53&lt;=20,3,""))),0),"")</f>
        <v/>
      </c>
      <c r="I53" s="37" t="str">
        <f ca="1">IF($A53&gt;"",IF(ISERROR(HLOOKUP(I$1,INDIRECT("Roles!$B$"&amp;MATCH($B53,Roles!$A:$A,0)&amp;":$AF$"&amp;MATCH($B53,Roles!$A:$A,0)),1,FALSE))=FALSE,IF(SquadExport!L53&lt;10,1,IF(SquadExport!L53&lt;15,2,IF(SquadExport!L53&lt;=20,3,""))),0),"")</f>
        <v/>
      </c>
      <c r="J53" s="37" t="str">
        <f ca="1">IF($A53&gt;"",IF(ISERROR(HLOOKUP(J$1,INDIRECT("Roles!$B$"&amp;MATCH($B53,Roles!$A:$A,0)&amp;":$AF$"&amp;MATCH($B53,Roles!$A:$A,0)),1,FALSE))=FALSE,IF(SquadExport!M53&lt;10,1,IF(SquadExport!M53&lt;15,2,IF(SquadExport!M53&lt;=20,3,""))),0),"")</f>
        <v/>
      </c>
      <c r="K53" s="37" t="str">
        <f ca="1">IF($A53&gt;"",IF(ISERROR(HLOOKUP(K$1,INDIRECT("Roles!$B$"&amp;MATCH($B53,Roles!$A:$A,0)&amp;":$AF$"&amp;MATCH($B53,Roles!$A:$A,0)),1,FALSE))=FALSE,IF(SquadExport!N53&lt;10,1,IF(SquadExport!N53&lt;15,2,IF(SquadExport!N53&lt;=20,3,""))),0),"")</f>
        <v/>
      </c>
      <c r="L53" s="37" t="str">
        <f ca="1">IF($A53&gt;"",IF(ISERROR(HLOOKUP(L$1,INDIRECT("Roles!$B$"&amp;MATCH($B53,Roles!$A:$A,0)&amp;":$AF$"&amp;MATCH($B53,Roles!$A:$A,0)),1,FALSE))=FALSE,IF(SquadExport!O53&lt;10,1,IF(SquadExport!O53&lt;15,2,IF(SquadExport!O53&lt;=20,3,""))),0),"")</f>
        <v/>
      </c>
      <c r="M53" s="37" t="str">
        <f ca="1">IF($A53&gt;"",IF(ISERROR(HLOOKUP(M$1,INDIRECT("Roles!$B$"&amp;MATCH($B53,Roles!$A:$A,0)&amp;":$AF$"&amp;MATCH($B53,Roles!$A:$A,0)),1,FALSE))=FALSE,IF(SquadExport!P53&lt;10,1,IF(SquadExport!P53&lt;15,2,IF(SquadExport!P53&lt;=20,3,""))),0),"")</f>
        <v/>
      </c>
      <c r="N53" s="37" t="str">
        <f ca="1">IF($A53&gt;"",IF(ISERROR(HLOOKUP(N$1,INDIRECT("Roles!$B$"&amp;MATCH($B53,Roles!$A:$A,0)&amp;":$AF$"&amp;MATCH($B53,Roles!$A:$A,0)),1,FALSE))=FALSE,IF(SquadExport!Q53&lt;10,1,IF(SquadExport!Q53&lt;15,2,IF(SquadExport!Q53&lt;=20,3,""))),0),"")</f>
        <v/>
      </c>
      <c r="O53" s="37" t="str">
        <f ca="1">IF($A53&gt;"",IF(ISERROR(HLOOKUP(O$1,INDIRECT("Roles!$B$"&amp;MATCH($B53,Roles!$A:$A,0)&amp;":$AF$"&amp;MATCH($B53,Roles!$A:$A,0)),1,FALSE))=FALSE,IF(SquadExport!R53&lt;10,1,IF(SquadExport!R53&lt;15,2,IF(SquadExport!R53&lt;=20,3,""))),0),"")</f>
        <v/>
      </c>
      <c r="P53" s="37" t="str">
        <f ca="1">IF($A53&gt;"",IF(ISERROR(HLOOKUP(P$1,INDIRECT("Roles!$B$"&amp;MATCH($B53,Roles!$A:$A,0)&amp;":$AF$"&amp;MATCH($B53,Roles!$A:$A,0)),1,FALSE))=FALSE,IF(SquadExport!S53&lt;10,1,IF(SquadExport!S53&lt;15,2,IF(SquadExport!S53&lt;=20,3,""))),0),"")</f>
        <v/>
      </c>
      <c r="Q53" s="37" t="str">
        <f ca="1">IF($A53&gt;"",IF(ISERROR(HLOOKUP(Q$1,INDIRECT("Roles!$B$"&amp;MATCH($B53,Roles!$A:$A,0)&amp;":$AF$"&amp;MATCH($B53,Roles!$A:$A,0)),1,FALSE))=FALSE,IF(SquadExport!T53&lt;10,1,IF(SquadExport!T53&lt;15,2,IF(SquadExport!T53&lt;=20,3,""))),0),"")</f>
        <v/>
      </c>
      <c r="R53" s="37" t="str">
        <f ca="1">IF($A53&gt;"",IF(ISERROR(HLOOKUP(R$1,INDIRECT("Roles!$B$"&amp;MATCH($B53,Roles!$A:$A,0)&amp;":$AF$"&amp;MATCH($B53,Roles!$A:$A,0)),1,FALSE))=FALSE,IF(SquadExport!U53&lt;10,1,IF(SquadExport!U53&lt;15,2,IF(SquadExport!U53&lt;=20,3,""))),0),"")</f>
        <v/>
      </c>
      <c r="S53" s="37" t="str">
        <f ca="1">IF($A53&gt;"",IF(ISERROR(HLOOKUP(S$1,INDIRECT("Roles!$B$"&amp;MATCH($B53,Roles!$A:$A,0)&amp;":$AF$"&amp;MATCH($B53,Roles!$A:$A,0)),1,FALSE))=FALSE,IF(SquadExport!V53&lt;10,1,IF(SquadExport!V53&lt;15,2,IF(SquadExport!V53&lt;=20,3,""))),0),"")</f>
        <v/>
      </c>
      <c r="T53" s="37" t="str">
        <f ca="1">IF($A53&gt;"",IF(ISERROR(HLOOKUP(T$1,INDIRECT("Roles!$B$"&amp;MATCH($B53,Roles!$A:$A,0)&amp;":$AF$"&amp;MATCH($B53,Roles!$A:$A,0)),1,FALSE))=FALSE,IF(SquadExport!W53&lt;10,1,IF(SquadExport!W53&lt;15,2,IF(SquadExport!W53&lt;=20,3,""))),0),"")</f>
        <v/>
      </c>
      <c r="U53" s="37" t="str">
        <f ca="1">IF($A53&gt;"",IF(ISERROR(HLOOKUP(U$1,INDIRECT("Roles!$B$"&amp;MATCH($B53,Roles!$A:$A,0)&amp;":$AF$"&amp;MATCH($B53,Roles!$A:$A,0)),1,FALSE))=FALSE,IF(SquadExport!X53&lt;10,1,IF(SquadExport!X53&lt;15,2,IF(SquadExport!X53&lt;=20,3,""))),0),"")</f>
        <v/>
      </c>
      <c r="V53" s="37" t="str">
        <f ca="1">IF($A53&gt;"",IF(ISERROR(HLOOKUP(V$1,INDIRECT("Roles!$B$"&amp;MATCH($B53,Roles!$A:$A,0)&amp;":$AF$"&amp;MATCH($B53,Roles!$A:$A,0)),1,FALSE))=FALSE,IF(SquadExport!Y53&lt;10,1,IF(SquadExport!Y53&lt;15,2,IF(SquadExport!Y53&lt;=20,3,""))),0),"")</f>
        <v/>
      </c>
      <c r="W53" s="37" t="str">
        <f ca="1">IF($A53&gt;"",IF(ISERROR(HLOOKUP(W$1,INDIRECT("Roles!$B$"&amp;MATCH($B53,Roles!$A:$A,0)&amp;":$AF$"&amp;MATCH($B53,Roles!$A:$A,0)),1,FALSE))=FALSE,IF(SquadExport!Z53&lt;10,1,IF(SquadExport!Z53&lt;15,2,IF(SquadExport!Z53&lt;=20,3,""))),0),"")</f>
        <v/>
      </c>
      <c r="X53" s="37" t="str">
        <f ca="1">IF($A53&gt;"",IF(ISERROR(HLOOKUP(X$1,INDIRECT("Roles!$B$"&amp;MATCH($B53,Roles!$A:$A,0)&amp;":$AF$"&amp;MATCH($B53,Roles!$A:$A,0)),1,FALSE))=FALSE,IF(SquadExport!AA53&lt;10,1,IF(SquadExport!AA53&lt;15,2,IF(SquadExport!AA53&lt;=20,3,""))),0),"")</f>
        <v/>
      </c>
      <c r="Y53" s="37" t="str">
        <f ca="1">IF($A53&gt;"",IF(ISERROR(HLOOKUP(Y$1,INDIRECT("Roles!$B$"&amp;MATCH($B53,Roles!$A:$A,0)&amp;":$AF$"&amp;MATCH($B53,Roles!$A:$A,0)),1,FALSE))=FALSE,IF(SquadExport!AB53&lt;10,1,IF(SquadExport!AB53&lt;15,2,IF(SquadExport!AB53&lt;=20,3,""))),0),"")</f>
        <v/>
      </c>
      <c r="Z53" s="37" t="str">
        <f ca="1">IF($A53&gt;"",IF(ISERROR(HLOOKUP(Z$1,INDIRECT("Roles!$B$"&amp;MATCH($B53,Roles!$A:$A,0)&amp;":$AF$"&amp;MATCH($B53,Roles!$A:$A,0)),1,FALSE))=FALSE,IF(SquadExport!AC53&lt;10,1,IF(SquadExport!AC53&lt;15,2,IF(SquadExport!AC53&lt;=20,3,""))),0),"")</f>
        <v/>
      </c>
      <c r="AA53" s="37" t="str">
        <f ca="1">IF($A53&gt;"",IF(ISERROR(HLOOKUP(AA$1,INDIRECT("Roles!$B$"&amp;MATCH($B53,Roles!$A:$A,0)&amp;":$AF$"&amp;MATCH($B53,Roles!$A:$A,0)),1,FALSE))=FALSE,IF(SquadExport!AD53&lt;10,1,IF(SquadExport!AD53&lt;15,2,IF(SquadExport!AD53&lt;=20,3,""))),0),"")</f>
        <v/>
      </c>
      <c r="AB53" s="37" t="str">
        <f ca="1">IF($A53&gt;"",IF(ISERROR(HLOOKUP(AB$1,INDIRECT("Roles!$B$"&amp;MATCH($B53,Roles!$A:$A,0)&amp;":$AF$"&amp;MATCH($B53,Roles!$A:$A,0)),1,FALSE))=FALSE,IF(SquadExport!AE53&lt;10,1,IF(SquadExport!AE53&lt;15,2,IF(SquadExport!AE53&lt;=20,3,""))),0),"")</f>
        <v/>
      </c>
      <c r="AC53" s="37" t="str">
        <f ca="1">IF($A53&gt;"",IF(ISERROR(HLOOKUP(AC$1,INDIRECT("Roles!$B$"&amp;MATCH($B53,Roles!$A:$A,0)&amp;":$AF$"&amp;MATCH($B53,Roles!$A:$A,0)),1,FALSE))=FALSE,IF(SquadExport!AF53&lt;10,1,IF(SquadExport!AF53&lt;15,2,IF(SquadExport!AF53&lt;=20,3,""))),0),"")</f>
        <v/>
      </c>
      <c r="AD53" s="37" t="str">
        <f ca="1">IF($A53&gt;"",IF(ISERROR(HLOOKUP(AD$1,INDIRECT("Roles!$B$"&amp;MATCH($B53,Roles!$A:$A,0)&amp;":$AF$"&amp;MATCH($B53,Roles!$A:$A,0)),1,FALSE))=FALSE,IF(SquadExport!AG53&lt;10,1,IF(SquadExport!AG53&lt;15,2,IF(SquadExport!AG53&lt;=20,3,""))),0),"")</f>
        <v/>
      </c>
      <c r="AE53" s="37" t="str">
        <f ca="1">IF($A53&gt;"",IF(ISERROR(HLOOKUP(AE$1,INDIRECT("Roles!$B$"&amp;MATCH($B53,Roles!$A:$A,0)&amp;":$AF$"&amp;MATCH($B53,Roles!$A:$A,0)),1,FALSE))=FALSE,IF(SquadExport!AH53&lt;10,1,IF(SquadExport!AH53&lt;15,2,IF(SquadExport!AH53&lt;=20,3,""))),0),"")</f>
        <v/>
      </c>
      <c r="AF53" s="37" t="str">
        <f ca="1">IF($A53&gt;"",IF(ISERROR(HLOOKUP(AF$1,INDIRECT("Roles!$B$"&amp;MATCH($B53,Roles!$A:$A,0)&amp;":$AF$"&amp;MATCH($B53,Roles!$A:$A,0)),1,FALSE))=FALSE,IF(SquadExport!AI53&lt;10,1,IF(SquadExport!AI53&lt;15,2,IF(SquadExport!AI53&lt;=20,3,""))),0),"")</f>
        <v/>
      </c>
      <c r="AG53" s="37" t="str">
        <f ca="1">IF($A53&gt;"",IF(ISERROR(HLOOKUP(AG$1,INDIRECT("Roles!$B$"&amp;MATCH($B53,Roles!$A:$A,0)&amp;":$AF$"&amp;MATCH($B53,Roles!$A:$A,0)),1,FALSE))=FALSE,IF(SquadExport!AJ53&lt;10,1,IF(SquadExport!AJ53&lt;15,2,IF(SquadExport!AJ53&lt;=20,3,""))),0),"")</f>
        <v/>
      </c>
      <c r="AH53" s="37" t="str">
        <f ca="1">IF($A53&gt;"",IF(ISERROR(HLOOKUP(AH$1,INDIRECT("Roles!$B$"&amp;MATCH($B53,Roles!$A:$A,0)&amp;":$AF$"&amp;MATCH($B53,Roles!$A:$A,0)),1,FALSE))=FALSE,IF(SquadExport!AK53&lt;10,1,IF(SquadExport!AK53&lt;15,2,IF(SquadExport!AK53&lt;=20,3,""))),0),"")</f>
        <v/>
      </c>
      <c r="AI53" s="37" t="str">
        <f ca="1">IF($A53&gt;"",IF(ISERROR(HLOOKUP(AI$1,INDIRECT("Roles!$B$"&amp;MATCH($B53,Roles!$A:$A,0)&amp;":$AF$"&amp;MATCH($B53,Roles!$A:$A,0)),1,FALSE))=FALSE,IF(SquadExport!AL53&lt;10,1,IF(SquadExport!AL53&lt;15,2,IF(SquadExport!AL53&lt;=20,3,""))),0),"")</f>
        <v/>
      </c>
      <c r="AJ53" s="37" t="str">
        <f ca="1">IF($A53&gt;"",IF(ISERROR(HLOOKUP(AJ$1,INDIRECT("Roles!$B$"&amp;MATCH($B53,Roles!$A:$A,0)&amp;":$AF$"&amp;MATCH($B53,Roles!$A:$A,0)),1,FALSE))=FALSE,IF(SquadExport!AM53&lt;10,1,IF(SquadExport!AM53&lt;15,2,IF(SquadExport!AM53&lt;=20,3,""))),0),"")</f>
        <v/>
      </c>
      <c r="AK53" s="37" t="str">
        <f ca="1">IF($A53&gt;"",IF(ISERROR(HLOOKUP(AK$1,INDIRECT("Roles!$B$"&amp;MATCH($B53,Roles!$A:$A,0)&amp;":$AF$"&amp;MATCH($B53,Roles!$A:$A,0)),1,FALSE))=FALSE,IF(SquadExport!AN53&lt;10,1,IF(SquadExport!AN53&lt;15,2,IF(SquadExport!AN53&lt;=20,3,""))),0),"")</f>
        <v/>
      </c>
      <c r="AL53" s="37" t="str">
        <f ca="1">IF($A53&gt;"",IF(ISERROR(HLOOKUP(AL$1,INDIRECT("Roles!$B$"&amp;MATCH($B53,Roles!$A:$A,0)&amp;":$AF$"&amp;MATCH($B53,Roles!$A:$A,0)),1,FALSE))=FALSE,IF(SquadExport!AO53&lt;10,1,IF(SquadExport!AO53&lt;15,2,IF(SquadExport!AO53&lt;=20,3,""))),0),"")</f>
        <v/>
      </c>
      <c r="AM53" s="37" t="str">
        <f ca="1">IF($A53&gt;"",IF(ISERROR(HLOOKUP(AM$1,INDIRECT("Roles!$B$"&amp;MATCH($B53,Roles!$A:$A,0)&amp;":$AF$"&amp;MATCH($B53,Roles!$A:$A,0)),1,FALSE))=FALSE,IF(SquadExport!AP53&lt;10,1,IF(SquadExport!AP53&lt;15,2,IF(SquadExport!AP53&lt;=20,3,""))),0),"")</f>
        <v/>
      </c>
      <c r="AN53" s="37" t="str">
        <f ca="1">IF($A53&gt;"",IF(ISERROR(HLOOKUP(AN$1,INDIRECT("Roles!$B$"&amp;MATCH($B53,Roles!$A:$A,0)&amp;":$AF$"&amp;MATCH($B53,Roles!$A:$A,0)),1,FALSE))=FALSE,IF(SquadExport!AQ53&lt;10,1,IF(SquadExport!AQ53&lt;15,2,IF(SquadExport!AQ53&lt;=20,3,""))),0),"")</f>
        <v/>
      </c>
      <c r="AO53" s="37" t="str">
        <f ca="1">IF($A53&gt;"",IF(ISERROR(HLOOKUP(AO$1,INDIRECT("Roles!$B$"&amp;MATCH($B53,Roles!$A:$A,0)&amp;":$AF$"&amp;MATCH($B53,Roles!$A:$A,0)),1,FALSE))=FALSE,IF(SquadExport!AR53&lt;10,1,IF(SquadExport!AR53&lt;15,2,IF(SquadExport!AR53&lt;=20,3,""))),0),"")</f>
        <v/>
      </c>
      <c r="AP53" s="37" t="str">
        <f ca="1">IF($A53&gt;"",IF(ISERROR(HLOOKUP(AP$1,INDIRECT("Roles!$B$"&amp;MATCH($B53,Roles!$A:$A,0)&amp;":$AF$"&amp;MATCH($B53,Roles!$A:$A,0)),1,FALSE))=FALSE,IF(SquadExport!AS53&lt;10,1,IF(SquadExport!AS53&lt;15,2,IF(SquadExport!AS53&lt;=20,3,""))),0),"")</f>
        <v/>
      </c>
      <c r="AQ53" s="37" t="str">
        <f ca="1">IF($A53&gt;"",IF(ISERROR(HLOOKUP(AQ$1,INDIRECT("Roles!$B$"&amp;MATCH($B53,Roles!$A:$A,0)&amp;":$AF$"&amp;MATCH($B53,Roles!$A:$A,0)),1,FALSE))=FALSE,IF(SquadExport!AT53&lt;10,1,IF(SquadExport!AT53&lt;15,2,IF(SquadExport!AT53&lt;=20,3,""))),0),"")</f>
        <v/>
      </c>
      <c r="AR53" s="37" t="str">
        <f ca="1">IF($A53&gt;"",IF(ISERROR(HLOOKUP(AR$1,INDIRECT("Roles!$B$"&amp;MATCH($B53,Roles!$A:$A,0)&amp;":$AF$"&amp;MATCH($B53,Roles!$A:$A,0)),1,FALSE))=FALSE,IF(SquadExport!AU53&lt;10,1,IF(SquadExport!AU53&lt;15,2,IF(SquadExport!AU53&lt;=20,3,""))),0),"")</f>
        <v/>
      </c>
      <c r="AS53" s="37" t="str">
        <f ca="1">IF($A53&gt;"",IF(ISERROR(HLOOKUP(AS$1,INDIRECT("Roles!$B$"&amp;MATCH($B53,Roles!$A:$A,0)&amp;":$AF$"&amp;MATCH($B53,Roles!$A:$A,0)),1,FALSE))=FALSE,IF(SquadExport!AV53&lt;10,1,IF(SquadExport!AV53&lt;15,2,IF(SquadExport!AV53&lt;=20,3,""))),0),"")</f>
        <v/>
      </c>
      <c r="AT53" s="37" t="str">
        <f ca="1">IF($A53&gt;"",IF(ISERROR(HLOOKUP(AT$1,INDIRECT("Roles!$B$"&amp;MATCH($B53,Roles!$A:$A,0)&amp;":$AF$"&amp;MATCH($B53,Roles!$A:$A,0)),1,FALSE))=FALSE,IF(SquadExport!AW53&lt;10,1,IF(SquadExport!AW53&lt;15,2,IF(SquadExport!AW53&lt;=20,3,""))),0),"")</f>
        <v/>
      </c>
      <c r="AU53" s="37" t="str">
        <f ca="1">IF($A53&gt;"",IF(ISERROR(HLOOKUP(AU$1,INDIRECT("Roles!$B$"&amp;MATCH($B53,Roles!$A:$A,0)&amp;":$AF$"&amp;MATCH($B53,Roles!$A:$A,0)),1,FALSE))=FALSE,IF(SquadExport!AX53&lt;10,1,IF(SquadExport!AX53&lt;15,2,IF(SquadExport!AX53&lt;=20,3,""))),0),"")</f>
        <v/>
      </c>
      <c r="AV53" s="37" t="str">
        <f ca="1">IF($A53&gt;"",IF(ISERROR(HLOOKUP(AV$1,INDIRECT("Roles!$B$"&amp;MATCH($B53,Roles!$A:$A,0)&amp;":$AF$"&amp;MATCH($B53,Roles!$A:$A,0)),1,FALSE))=FALSE,IF(SquadExport!AY53&lt;10,1,IF(SquadExport!AY53&lt;15,2,IF(SquadExport!AY53&lt;=20,3,""))),0),"")</f>
        <v/>
      </c>
      <c r="AW53" s="37" t="str">
        <f ca="1">IF($A53&gt;"",IF(ISERROR(HLOOKUP(AW$1,INDIRECT("Roles!$B$"&amp;MATCH($B53,Roles!$A:$A,0)&amp;":$AF$"&amp;MATCH($B53,Roles!$A:$A,0)),1,FALSE))=FALSE,IF(SquadExport!AZ53&lt;10,1,IF(SquadExport!AZ53&lt;15,2,IF(SquadExport!AZ53&lt;=20,3,""))),0),"")</f>
        <v/>
      </c>
      <c r="AX53" s="37" t="str">
        <f ca="1">IF($A53&gt;"",IF(ISERROR(HLOOKUP(AX$1,INDIRECT("Roles!$B$"&amp;MATCH($B53,Roles!$A:$A,0)&amp;":$AF$"&amp;MATCH($B53,Roles!$A:$A,0)),1,FALSE))=FALSE,IF(SquadExport!BA53&lt;10,1,IF(SquadExport!BA53&lt;15,2,IF(SquadExport!BA53&lt;=20,3,""))),0),"")</f>
        <v/>
      </c>
      <c r="AY53" s="30" t="str" cm="1">
        <f t="array" aca="1" ref="AY53:CS53" ca="1">IF($D53:$AX53=1,D$1:AX$1,"")</f>
        <v/>
      </c>
      <c r="AZ53" s="30" t="str">
        <f ca="1"/>
        <v/>
      </c>
      <c r="BA53" s="30" t="str">
        <f ca="1"/>
        <v/>
      </c>
      <c r="BB53" s="30" t="str">
        <f ca="1"/>
        <v/>
      </c>
      <c r="BC53" s="30" t="str">
        <f ca="1"/>
        <v/>
      </c>
      <c r="BD53" s="30" t="str">
        <f ca="1"/>
        <v/>
      </c>
      <c r="BE53" s="30" t="str">
        <f ca="1"/>
        <v/>
      </c>
      <c r="BF53" s="30" t="str">
        <f ca="1"/>
        <v/>
      </c>
      <c r="BG53" s="30" t="str">
        <f ca="1"/>
        <v/>
      </c>
      <c r="BH53" s="30" t="str">
        <f ca="1"/>
        <v/>
      </c>
      <c r="BI53" s="30" t="str">
        <f ca="1"/>
        <v/>
      </c>
      <c r="BJ53" s="30" t="str">
        <f ca="1"/>
        <v/>
      </c>
      <c r="BK53" s="30" t="str">
        <f ca="1"/>
        <v/>
      </c>
      <c r="BL53" s="30" t="str">
        <f ca="1"/>
        <v/>
      </c>
      <c r="BM53" s="30" t="str">
        <f ca="1"/>
        <v/>
      </c>
      <c r="BN53" s="30" t="str">
        <f ca="1"/>
        <v/>
      </c>
      <c r="BO53" s="30" t="str">
        <f ca="1"/>
        <v/>
      </c>
      <c r="BP53" s="30" t="str">
        <f ca="1"/>
        <v/>
      </c>
      <c r="BQ53" s="30" t="str">
        <f ca="1"/>
        <v/>
      </c>
      <c r="BR53" s="30" t="str">
        <f ca="1"/>
        <v/>
      </c>
      <c r="BS53" s="30" t="str">
        <f ca="1"/>
        <v/>
      </c>
      <c r="BT53" s="30" t="str">
        <f ca="1"/>
        <v/>
      </c>
      <c r="BU53" s="30" t="str">
        <f ca="1"/>
        <v/>
      </c>
      <c r="BV53" s="30" t="str">
        <f ca="1"/>
        <v/>
      </c>
      <c r="BW53" s="30" t="str">
        <f ca="1"/>
        <v/>
      </c>
      <c r="BX53" s="30" t="str">
        <f ca="1"/>
        <v/>
      </c>
      <c r="BY53" s="30" t="str">
        <f ca="1"/>
        <v/>
      </c>
      <c r="BZ53" s="30" t="str">
        <f ca="1"/>
        <v/>
      </c>
      <c r="CA53" s="30" t="str">
        <f ca="1"/>
        <v/>
      </c>
      <c r="CB53" s="30" t="str">
        <f ca="1"/>
        <v/>
      </c>
      <c r="CC53" s="30" t="str">
        <f ca="1"/>
        <v/>
      </c>
      <c r="CD53" s="30" t="str">
        <f ca="1"/>
        <v/>
      </c>
      <c r="CE53" s="30" t="str">
        <f ca="1"/>
        <v/>
      </c>
      <c r="CF53" s="30" t="str">
        <f ca="1"/>
        <v/>
      </c>
      <c r="CG53" s="30" t="str">
        <f ca="1"/>
        <v/>
      </c>
      <c r="CH53" s="30" t="str">
        <f ca="1"/>
        <v/>
      </c>
      <c r="CI53" s="30" t="str">
        <f ca="1"/>
        <v/>
      </c>
      <c r="CJ53" s="30" t="str">
        <f ca="1"/>
        <v/>
      </c>
      <c r="CK53" s="30" t="str">
        <f ca="1"/>
        <v/>
      </c>
      <c r="CL53" s="30" t="str">
        <f ca="1"/>
        <v/>
      </c>
      <c r="CM53" s="30" t="str">
        <f ca="1"/>
        <v/>
      </c>
      <c r="CN53" s="30" t="str">
        <f ca="1"/>
        <v/>
      </c>
      <c r="CO53" s="30" t="str">
        <f ca="1"/>
        <v/>
      </c>
      <c r="CP53" s="30" t="str">
        <f ca="1"/>
        <v/>
      </c>
      <c r="CQ53" s="30" t="str">
        <f ca="1"/>
        <v/>
      </c>
      <c r="CR53" s="30" t="str">
        <f ca="1"/>
        <v/>
      </c>
      <c r="CS53" s="30" t="str">
        <f ca="1"/>
        <v/>
      </c>
      <c r="CT53" s="31" cm="1">
        <f t="array" aca="1" ref="CT53" ca="1">SUMPRODUCT(COUNTIF($AY53:$CS53,Training!$C$3:$E$3))</f>
        <v>0</v>
      </c>
      <c r="CU53" s="31" cm="1">
        <f t="array" aca="1" ref="CU53" ca="1">SUMPRODUCT(COUNTIF($AY53:$CS53,Training!$C$4:$E$4))</f>
        <v>0</v>
      </c>
      <c r="CV53" s="31" cm="1">
        <f t="array" aca="1" ref="CV53" ca="1">SUMPRODUCT(COUNTIF($AY53:$CS53,Training!$C$5:$E$5))</f>
        <v>0</v>
      </c>
      <c r="CW53" s="31" cm="1">
        <f t="array" aca="1" ref="CW53" ca="1">SUMPRODUCT(COUNTIF($AY53:$CS53,Training!$C$6:$E$6))</f>
        <v>0</v>
      </c>
      <c r="CX53" s="31" cm="1">
        <f t="array" aca="1" ref="CX53" ca="1">SUMPRODUCT(COUNTIF($AY53:$CS53,Training!$C$7:$E$7))</f>
        <v>0</v>
      </c>
      <c r="CY53" s="31" cm="1">
        <f t="array" aca="1" ref="CY53" ca="1">SUMPRODUCT(COUNTIF($AY53:$CS53,Training!$C$8:$E$8))</f>
        <v>0</v>
      </c>
      <c r="CZ53" s="31" cm="1">
        <f t="array" aca="1" ref="CZ53" ca="1">SUMPRODUCT(COUNTIF($AY53:$CS53,Training!$C$9:$E$9))</f>
        <v>0</v>
      </c>
      <c r="DA53" s="31" cm="1">
        <f t="array" aca="1" ref="DA53" ca="1">SUMPRODUCT(COUNTIF($AY53:$CS53,Training!$C$10:$E$10))</f>
        <v>0</v>
      </c>
      <c r="DB53" s="31" cm="1">
        <f t="array" aca="1" ref="DB53" ca="1">SUMPRODUCT(COUNTIF($AY53:$CS53,Training!$C$11:$E$11))</f>
        <v>0</v>
      </c>
      <c r="DC53" s="31" cm="1">
        <f t="array" aca="1" ref="DC53" ca="1">SUMPRODUCT(COUNTIF($AY53:$CS53,Training!$C$2:$E$2))</f>
        <v>0</v>
      </c>
      <c r="DD53" s="31" cm="1">
        <f t="array" aca="1" ref="DD53" ca="1">SUMPRODUCT(COUNTIF($AY53:$CS53,Training!#REF!))</f>
        <v>0</v>
      </c>
      <c r="DE53" s="31" cm="1">
        <f t="array" aca="1" ref="DE53" ca="1">SUMPRODUCT(COUNTIF($AY53:$CS53,Training!$C$12:$E$12))</f>
        <v>0</v>
      </c>
      <c r="DF53" s="31" cm="1">
        <f t="array" aca="1" ref="DF53" ca="1">SUMPRODUCT(COUNTIF($AY53:$CS53,Training!$C$13:$E$13))</f>
        <v>0</v>
      </c>
      <c r="DG53" s="31" cm="1">
        <f t="array" aca="1" ref="DG53" ca="1">SUMPRODUCT(COUNTIF($AY53:$CS53,Training!$C$14:$E$14))</f>
        <v>0</v>
      </c>
      <c r="DH53" s="31" cm="1">
        <f t="array" aca="1" ref="DH53" ca="1">SUMPRODUCT(COUNTIF($AY53:$CS53,Training!$C$15:$E$15))</f>
        <v>0</v>
      </c>
      <c r="DI53" s="31" cm="1">
        <f t="array" aca="1" ref="DI53" ca="1">SUMPRODUCT(COUNTIF($AY53:$CS53,Training!$C$16:$E$16))</f>
        <v>0</v>
      </c>
      <c r="DJ53" s="30" t="str" cm="1">
        <f t="array" aca="1" ref="DJ53:FD53" ca="1">IF(COUNTIF(D53:AX53,1)=0,IF($D53:$AX53=2,D$1:AX$1,""),"")</f>
        <v/>
      </c>
      <c r="DK53" s="30" t="str">
        <f ca="1"/>
        <v/>
      </c>
      <c r="DL53" s="30" t="str">
        <f ca="1"/>
        <v/>
      </c>
      <c r="DM53" s="30" t="str">
        <f ca="1"/>
        <v/>
      </c>
      <c r="DN53" s="30" t="str">
        <f ca="1"/>
        <v/>
      </c>
      <c r="DO53" s="30" t="str">
        <f ca="1"/>
        <v/>
      </c>
      <c r="DP53" s="30" t="str">
        <f ca="1"/>
        <v/>
      </c>
      <c r="DQ53" s="30" t="str">
        <f ca="1"/>
        <v/>
      </c>
      <c r="DR53" s="30" t="str">
        <f ca="1"/>
        <v/>
      </c>
      <c r="DS53" s="30" t="str">
        <f ca="1"/>
        <v/>
      </c>
      <c r="DT53" s="30" t="str">
        <f ca="1"/>
        <v/>
      </c>
      <c r="DU53" s="30" t="str">
        <f ca="1"/>
        <v/>
      </c>
      <c r="DV53" s="30" t="str">
        <f ca="1"/>
        <v/>
      </c>
      <c r="DW53" s="30" t="str">
        <f ca="1"/>
        <v/>
      </c>
      <c r="DX53" s="30" t="str">
        <f ca="1"/>
        <v/>
      </c>
      <c r="DY53" s="30" t="str">
        <f ca="1"/>
        <v/>
      </c>
      <c r="DZ53" s="30" t="str">
        <f ca="1"/>
        <v/>
      </c>
      <c r="EA53" s="30" t="str">
        <f ca="1"/>
        <v/>
      </c>
      <c r="EB53" s="30" t="str">
        <f ca="1"/>
        <v/>
      </c>
      <c r="EC53" s="30" t="str">
        <f ca="1"/>
        <v/>
      </c>
      <c r="ED53" s="30" t="str">
        <f ca="1"/>
        <v/>
      </c>
      <c r="EE53" s="30" t="str">
        <f ca="1"/>
        <v/>
      </c>
      <c r="EF53" s="30" t="str">
        <f ca="1"/>
        <v/>
      </c>
      <c r="EG53" s="30" t="str">
        <f ca="1"/>
        <v/>
      </c>
      <c r="EH53" s="30" t="str">
        <f ca="1"/>
        <v/>
      </c>
      <c r="EI53" s="30" t="str">
        <f ca="1"/>
        <v/>
      </c>
      <c r="EJ53" s="30" t="str">
        <f ca="1"/>
        <v/>
      </c>
      <c r="EK53" s="30" t="str">
        <f ca="1"/>
        <v/>
      </c>
      <c r="EL53" s="30" t="str">
        <f ca="1"/>
        <v/>
      </c>
      <c r="EM53" s="30" t="str">
        <f ca="1"/>
        <v/>
      </c>
      <c r="EN53" s="30" t="str">
        <f ca="1"/>
        <v/>
      </c>
      <c r="EO53" s="30" t="str">
        <f ca="1"/>
        <v/>
      </c>
      <c r="EP53" s="30" t="str">
        <f ca="1"/>
        <v/>
      </c>
      <c r="EQ53" s="30" t="str">
        <f ca="1"/>
        <v/>
      </c>
      <c r="ER53" s="30" t="str">
        <f ca="1"/>
        <v/>
      </c>
      <c r="ES53" s="30" t="str">
        <f ca="1"/>
        <v/>
      </c>
      <c r="ET53" s="30" t="str">
        <f ca="1"/>
        <v/>
      </c>
      <c r="EU53" s="30" t="str">
        <f ca="1"/>
        <v/>
      </c>
      <c r="EV53" s="30" t="str">
        <f ca="1"/>
        <v/>
      </c>
      <c r="EW53" s="30" t="str">
        <f ca="1"/>
        <v/>
      </c>
      <c r="EX53" s="30" t="str">
        <f ca="1"/>
        <v/>
      </c>
      <c r="EY53" s="30" t="str">
        <f ca="1"/>
        <v/>
      </c>
      <c r="EZ53" s="30" t="str">
        <f ca="1"/>
        <v/>
      </c>
      <c r="FA53" s="30" t="str">
        <f ca="1"/>
        <v/>
      </c>
      <c r="FB53" s="30" t="str">
        <f ca="1"/>
        <v/>
      </c>
      <c r="FC53" s="30" t="str">
        <f ca="1"/>
        <v/>
      </c>
      <c r="FD53" s="30" t="str">
        <f ca="1"/>
        <v/>
      </c>
      <c r="FE53" s="31" cm="1">
        <f t="array" aca="1" ref="FE53" ca="1">SUMPRODUCT(COUNTIF($DJ53:$FD53,Training!$C$3:$E$3))</f>
        <v>0</v>
      </c>
      <c r="FF53" s="31" cm="1">
        <f t="array" aca="1" ref="FF53" ca="1">SUMPRODUCT(COUNTIF($DJ53:$FD53,Training!$C$4:$E$4))</f>
        <v>0</v>
      </c>
      <c r="FG53" s="31" cm="1">
        <f t="array" aca="1" ref="FG53" ca="1">SUMPRODUCT(COUNTIF($DJ53:$FD53,Training!$C$5:$E$5))</f>
        <v>0</v>
      </c>
      <c r="FH53" s="31" cm="1">
        <f t="array" aca="1" ref="FH53" ca="1">SUMPRODUCT(COUNTIF($DJ53:$FD53,Training!$C$6:$E$6))</f>
        <v>0</v>
      </c>
      <c r="FI53" s="31" cm="1">
        <f t="array" aca="1" ref="FI53" ca="1">SUMPRODUCT(COUNTIF($DJ53:$FD53,Training!$C$7:$E$7))</f>
        <v>0</v>
      </c>
      <c r="FJ53" s="31" cm="1">
        <f t="array" aca="1" ref="FJ53" ca="1">SUMPRODUCT(COUNTIF($DJ53:$FD53,Training!$C$8:$E$8))</f>
        <v>0</v>
      </c>
      <c r="FK53" s="31" cm="1">
        <f t="array" aca="1" ref="FK53" ca="1">SUMPRODUCT(COUNTIF($DJ53:$FD53,Training!$C$9:$E$9))</f>
        <v>0</v>
      </c>
      <c r="FL53" s="31" cm="1">
        <f t="array" aca="1" ref="FL53" ca="1">SUMPRODUCT(COUNTIF($DJ53:$FD53,Training!$C$10:$E$10))</f>
        <v>0</v>
      </c>
      <c r="FM53" s="31" cm="1">
        <f t="array" aca="1" ref="FM53" ca="1">SUMPRODUCT(COUNTIF($DJ53:$FD53,Training!$C$11:$E$11))</f>
        <v>0</v>
      </c>
      <c r="FN53" s="31" cm="1">
        <f t="array" aca="1" ref="FN53" ca="1">SUMPRODUCT(COUNTIF($DJ53:$FD53,Training!$C$2:$E$2))</f>
        <v>0</v>
      </c>
      <c r="FO53" s="31" cm="1">
        <f t="array" aca="1" ref="FO53" ca="1">SUMPRODUCT(COUNTIF($DJ53:$FD53,Training!#REF!))</f>
        <v>0</v>
      </c>
      <c r="FP53" s="31" cm="1">
        <f t="array" aca="1" ref="FP53" ca="1">SUMPRODUCT(COUNTIF($DJ53:$FD53,Training!$C$12:$E$12))</f>
        <v>0</v>
      </c>
      <c r="FQ53" s="31" cm="1">
        <f t="array" aca="1" ref="FQ53" ca="1">SUMPRODUCT(COUNTIF($DJ53:$FD53,Training!$C$13:$E$13))</f>
        <v>0</v>
      </c>
      <c r="FR53" s="31" cm="1">
        <f t="array" aca="1" ref="FR53" ca="1">SUMPRODUCT(COUNTIF($DJ53:$FD53,Training!$C$14:$E$14))</f>
        <v>0</v>
      </c>
      <c r="FS53" s="31" cm="1">
        <f t="array" aca="1" ref="FS53" ca="1">SUMPRODUCT(COUNTIF($DJ53:$FD53,Training!$C$15:$E$15))</f>
        <v>0</v>
      </c>
      <c r="FT53" s="31" cm="1">
        <f t="array" aca="1" ref="FT53" ca="1">SUMPRODUCT(COUNTIF($DJ53:$FD53,Training!$C$16:$E$16))</f>
        <v>0</v>
      </c>
    </row>
    <row r="54" spans="1:176" x14ac:dyDescent="0.25">
      <c r="A54" s="32" t="str">
        <f>IF(WeightedParse!A54&gt;"",WeightedParse!A54,"")</f>
        <v/>
      </c>
      <c r="B54" s="49" t="str">
        <f>IF('Weighted Summary'!A54&gt;"",'Weighted Summary'!F54,"")</f>
        <v/>
      </c>
      <c r="C54" s="39" t="str">
        <f t="shared" si="0"/>
        <v/>
      </c>
      <c r="D54" s="37" t="str">
        <f ca="1">IF($A54&gt;"",IF(ISERROR(HLOOKUP(D$1,INDIRECT("Roles!$B$"&amp;MATCH($B54,Roles!$A:$A,0)&amp;":$AF$"&amp;MATCH($B54,Roles!$A:$A,0)),1,FALSE))=FALSE,IF(SquadExport!G54&lt;10,1,IF(SquadExport!G54&lt;15,2,IF(SquadExport!G54&lt;=20,3,""))),0),"")</f>
        <v/>
      </c>
      <c r="E54" s="37" t="str">
        <f ca="1">IF($A54&gt;"",IF(ISERROR(HLOOKUP(E$1,INDIRECT("Roles!$B$"&amp;MATCH($B54,Roles!$A:$A,0)&amp;":$AF$"&amp;MATCH($B54,Roles!$A:$A,0)),1,FALSE))=FALSE,IF(SquadExport!H54&lt;10,1,IF(SquadExport!H54&lt;15,2,IF(SquadExport!H54&lt;=20,3,""))),0),"")</f>
        <v/>
      </c>
      <c r="F54" s="37" t="str">
        <f ca="1">IF($A54&gt;"",IF(ISERROR(HLOOKUP(F$1,INDIRECT("Roles!$B$"&amp;MATCH($B54,Roles!$A:$A,0)&amp;":$AF$"&amp;MATCH($B54,Roles!$A:$A,0)),1,FALSE))=FALSE,IF(SquadExport!I54&lt;10,1,IF(SquadExport!I54&lt;15,2,IF(SquadExport!I54&lt;=20,3,""))),0),"")</f>
        <v/>
      </c>
      <c r="G54" s="37" t="str">
        <f ca="1">IF($A54&gt;"",IF(ISERROR(HLOOKUP(G$1,INDIRECT("Roles!$B$"&amp;MATCH($B54,Roles!$A:$A,0)&amp;":$AF$"&amp;MATCH($B54,Roles!$A:$A,0)),1,FALSE))=FALSE,IF(SquadExport!J54&lt;10,1,IF(SquadExport!J54&lt;15,2,IF(SquadExport!J54&lt;=20,3,""))),0),"")</f>
        <v/>
      </c>
      <c r="H54" s="37" t="str">
        <f ca="1">IF($A54&gt;"",IF(ISERROR(HLOOKUP(H$1,INDIRECT("Roles!$B$"&amp;MATCH($B54,Roles!$A:$A,0)&amp;":$AF$"&amp;MATCH($B54,Roles!$A:$A,0)),1,FALSE))=FALSE,IF(SquadExport!K54&lt;10,1,IF(SquadExport!K54&lt;15,2,IF(SquadExport!K54&lt;=20,3,""))),0),"")</f>
        <v/>
      </c>
      <c r="I54" s="37" t="str">
        <f ca="1">IF($A54&gt;"",IF(ISERROR(HLOOKUP(I$1,INDIRECT("Roles!$B$"&amp;MATCH($B54,Roles!$A:$A,0)&amp;":$AF$"&amp;MATCH($B54,Roles!$A:$A,0)),1,FALSE))=FALSE,IF(SquadExport!L54&lt;10,1,IF(SquadExport!L54&lt;15,2,IF(SquadExport!L54&lt;=20,3,""))),0),"")</f>
        <v/>
      </c>
      <c r="J54" s="37" t="str">
        <f ca="1">IF($A54&gt;"",IF(ISERROR(HLOOKUP(J$1,INDIRECT("Roles!$B$"&amp;MATCH($B54,Roles!$A:$A,0)&amp;":$AF$"&amp;MATCH($B54,Roles!$A:$A,0)),1,FALSE))=FALSE,IF(SquadExport!M54&lt;10,1,IF(SquadExport!M54&lt;15,2,IF(SquadExport!M54&lt;=20,3,""))),0),"")</f>
        <v/>
      </c>
      <c r="K54" s="37" t="str">
        <f ca="1">IF($A54&gt;"",IF(ISERROR(HLOOKUP(K$1,INDIRECT("Roles!$B$"&amp;MATCH($B54,Roles!$A:$A,0)&amp;":$AF$"&amp;MATCH($B54,Roles!$A:$A,0)),1,FALSE))=FALSE,IF(SquadExport!N54&lt;10,1,IF(SquadExport!N54&lt;15,2,IF(SquadExport!N54&lt;=20,3,""))),0),"")</f>
        <v/>
      </c>
      <c r="L54" s="37" t="str">
        <f ca="1">IF($A54&gt;"",IF(ISERROR(HLOOKUP(L$1,INDIRECT("Roles!$B$"&amp;MATCH($B54,Roles!$A:$A,0)&amp;":$AF$"&amp;MATCH($B54,Roles!$A:$A,0)),1,FALSE))=FALSE,IF(SquadExport!O54&lt;10,1,IF(SquadExport!O54&lt;15,2,IF(SquadExport!O54&lt;=20,3,""))),0),"")</f>
        <v/>
      </c>
      <c r="M54" s="37" t="str">
        <f ca="1">IF($A54&gt;"",IF(ISERROR(HLOOKUP(M$1,INDIRECT("Roles!$B$"&amp;MATCH($B54,Roles!$A:$A,0)&amp;":$AF$"&amp;MATCH($B54,Roles!$A:$A,0)),1,FALSE))=FALSE,IF(SquadExport!P54&lt;10,1,IF(SquadExport!P54&lt;15,2,IF(SquadExport!P54&lt;=20,3,""))),0),"")</f>
        <v/>
      </c>
      <c r="N54" s="37" t="str">
        <f ca="1">IF($A54&gt;"",IF(ISERROR(HLOOKUP(N$1,INDIRECT("Roles!$B$"&amp;MATCH($B54,Roles!$A:$A,0)&amp;":$AF$"&amp;MATCH($B54,Roles!$A:$A,0)),1,FALSE))=FALSE,IF(SquadExport!Q54&lt;10,1,IF(SquadExport!Q54&lt;15,2,IF(SquadExport!Q54&lt;=20,3,""))),0),"")</f>
        <v/>
      </c>
      <c r="O54" s="37" t="str">
        <f ca="1">IF($A54&gt;"",IF(ISERROR(HLOOKUP(O$1,INDIRECT("Roles!$B$"&amp;MATCH($B54,Roles!$A:$A,0)&amp;":$AF$"&amp;MATCH($B54,Roles!$A:$A,0)),1,FALSE))=FALSE,IF(SquadExport!R54&lt;10,1,IF(SquadExport!R54&lt;15,2,IF(SquadExport!R54&lt;=20,3,""))),0),"")</f>
        <v/>
      </c>
      <c r="P54" s="37" t="str">
        <f ca="1">IF($A54&gt;"",IF(ISERROR(HLOOKUP(P$1,INDIRECT("Roles!$B$"&amp;MATCH($B54,Roles!$A:$A,0)&amp;":$AF$"&amp;MATCH($B54,Roles!$A:$A,0)),1,FALSE))=FALSE,IF(SquadExport!S54&lt;10,1,IF(SquadExport!S54&lt;15,2,IF(SquadExport!S54&lt;=20,3,""))),0),"")</f>
        <v/>
      </c>
      <c r="Q54" s="37" t="str">
        <f ca="1">IF($A54&gt;"",IF(ISERROR(HLOOKUP(Q$1,INDIRECT("Roles!$B$"&amp;MATCH($B54,Roles!$A:$A,0)&amp;":$AF$"&amp;MATCH($B54,Roles!$A:$A,0)),1,FALSE))=FALSE,IF(SquadExport!T54&lt;10,1,IF(SquadExport!T54&lt;15,2,IF(SquadExport!T54&lt;=20,3,""))),0),"")</f>
        <v/>
      </c>
      <c r="R54" s="37" t="str">
        <f ca="1">IF($A54&gt;"",IF(ISERROR(HLOOKUP(R$1,INDIRECT("Roles!$B$"&amp;MATCH($B54,Roles!$A:$A,0)&amp;":$AF$"&amp;MATCH($B54,Roles!$A:$A,0)),1,FALSE))=FALSE,IF(SquadExport!U54&lt;10,1,IF(SquadExport!U54&lt;15,2,IF(SquadExport!U54&lt;=20,3,""))),0),"")</f>
        <v/>
      </c>
      <c r="S54" s="37" t="str">
        <f ca="1">IF($A54&gt;"",IF(ISERROR(HLOOKUP(S$1,INDIRECT("Roles!$B$"&amp;MATCH($B54,Roles!$A:$A,0)&amp;":$AF$"&amp;MATCH($B54,Roles!$A:$A,0)),1,FALSE))=FALSE,IF(SquadExport!V54&lt;10,1,IF(SquadExport!V54&lt;15,2,IF(SquadExport!V54&lt;=20,3,""))),0),"")</f>
        <v/>
      </c>
      <c r="T54" s="37" t="str">
        <f ca="1">IF($A54&gt;"",IF(ISERROR(HLOOKUP(T$1,INDIRECT("Roles!$B$"&amp;MATCH($B54,Roles!$A:$A,0)&amp;":$AF$"&amp;MATCH($B54,Roles!$A:$A,0)),1,FALSE))=FALSE,IF(SquadExport!W54&lt;10,1,IF(SquadExport!W54&lt;15,2,IF(SquadExport!W54&lt;=20,3,""))),0),"")</f>
        <v/>
      </c>
      <c r="U54" s="37" t="str">
        <f ca="1">IF($A54&gt;"",IF(ISERROR(HLOOKUP(U$1,INDIRECT("Roles!$B$"&amp;MATCH($B54,Roles!$A:$A,0)&amp;":$AF$"&amp;MATCH($B54,Roles!$A:$A,0)),1,FALSE))=FALSE,IF(SquadExport!X54&lt;10,1,IF(SquadExport!X54&lt;15,2,IF(SquadExport!X54&lt;=20,3,""))),0),"")</f>
        <v/>
      </c>
      <c r="V54" s="37" t="str">
        <f ca="1">IF($A54&gt;"",IF(ISERROR(HLOOKUP(V$1,INDIRECT("Roles!$B$"&amp;MATCH($B54,Roles!$A:$A,0)&amp;":$AF$"&amp;MATCH($B54,Roles!$A:$A,0)),1,FALSE))=FALSE,IF(SquadExport!Y54&lt;10,1,IF(SquadExport!Y54&lt;15,2,IF(SquadExport!Y54&lt;=20,3,""))),0),"")</f>
        <v/>
      </c>
      <c r="W54" s="37" t="str">
        <f ca="1">IF($A54&gt;"",IF(ISERROR(HLOOKUP(W$1,INDIRECT("Roles!$B$"&amp;MATCH($B54,Roles!$A:$A,0)&amp;":$AF$"&amp;MATCH($B54,Roles!$A:$A,0)),1,FALSE))=FALSE,IF(SquadExport!Z54&lt;10,1,IF(SquadExport!Z54&lt;15,2,IF(SquadExport!Z54&lt;=20,3,""))),0),"")</f>
        <v/>
      </c>
      <c r="X54" s="37" t="str">
        <f ca="1">IF($A54&gt;"",IF(ISERROR(HLOOKUP(X$1,INDIRECT("Roles!$B$"&amp;MATCH($B54,Roles!$A:$A,0)&amp;":$AF$"&amp;MATCH($B54,Roles!$A:$A,0)),1,FALSE))=FALSE,IF(SquadExport!AA54&lt;10,1,IF(SquadExport!AA54&lt;15,2,IF(SquadExport!AA54&lt;=20,3,""))),0),"")</f>
        <v/>
      </c>
      <c r="Y54" s="37" t="str">
        <f ca="1">IF($A54&gt;"",IF(ISERROR(HLOOKUP(Y$1,INDIRECT("Roles!$B$"&amp;MATCH($B54,Roles!$A:$A,0)&amp;":$AF$"&amp;MATCH($B54,Roles!$A:$A,0)),1,FALSE))=FALSE,IF(SquadExport!AB54&lt;10,1,IF(SquadExport!AB54&lt;15,2,IF(SquadExport!AB54&lt;=20,3,""))),0),"")</f>
        <v/>
      </c>
      <c r="Z54" s="37" t="str">
        <f ca="1">IF($A54&gt;"",IF(ISERROR(HLOOKUP(Z$1,INDIRECT("Roles!$B$"&amp;MATCH($B54,Roles!$A:$A,0)&amp;":$AF$"&amp;MATCH($B54,Roles!$A:$A,0)),1,FALSE))=FALSE,IF(SquadExport!AC54&lt;10,1,IF(SquadExport!AC54&lt;15,2,IF(SquadExport!AC54&lt;=20,3,""))),0),"")</f>
        <v/>
      </c>
      <c r="AA54" s="37" t="str">
        <f ca="1">IF($A54&gt;"",IF(ISERROR(HLOOKUP(AA$1,INDIRECT("Roles!$B$"&amp;MATCH($B54,Roles!$A:$A,0)&amp;":$AF$"&amp;MATCH($B54,Roles!$A:$A,0)),1,FALSE))=FALSE,IF(SquadExport!AD54&lt;10,1,IF(SquadExport!AD54&lt;15,2,IF(SquadExport!AD54&lt;=20,3,""))),0),"")</f>
        <v/>
      </c>
      <c r="AB54" s="37" t="str">
        <f ca="1">IF($A54&gt;"",IF(ISERROR(HLOOKUP(AB$1,INDIRECT("Roles!$B$"&amp;MATCH($B54,Roles!$A:$A,0)&amp;":$AF$"&amp;MATCH($B54,Roles!$A:$A,0)),1,FALSE))=FALSE,IF(SquadExport!AE54&lt;10,1,IF(SquadExport!AE54&lt;15,2,IF(SquadExport!AE54&lt;=20,3,""))),0),"")</f>
        <v/>
      </c>
      <c r="AC54" s="37" t="str">
        <f ca="1">IF($A54&gt;"",IF(ISERROR(HLOOKUP(AC$1,INDIRECT("Roles!$B$"&amp;MATCH($B54,Roles!$A:$A,0)&amp;":$AF$"&amp;MATCH($B54,Roles!$A:$A,0)),1,FALSE))=FALSE,IF(SquadExport!AF54&lt;10,1,IF(SquadExport!AF54&lt;15,2,IF(SquadExport!AF54&lt;=20,3,""))),0),"")</f>
        <v/>
      </c>
      <c r="AD54" s="37" t="str">
        <f ca="1">IF($A54&gt;"",IF(ISERROR(HLOOKUP(AD$1,INDIRECT("Roles!$B$"&amp;MATCH($B54,Roles!$A:$A,0)&amp;":$AF$"&amp;MATCH($B54,Roles!$A:$A,0)),1,FALSE))=FALSE,IF(SquadExport!AG54&lt;10,1,IF(SquadExport!AG54&lt;15,2,IF(SquadExport!AG54&lt;=20,3,""))),0),"")</f>
        <v/>
      </c>
      <c r="AE54" s="37" t="str">
        <f ca="1">IF($A54&gt;"",IF(ISERROR(HLOOKUP(AE$1,INDIRECT("Roles!$B$"&amp;MATCH($B54,Roles!$A:$A,0)&amp;":$AF$"&amp;MATCH($B54,Roles!$A:$A,0)),1,FALSE))=FALSE,IF(SquadExport!AH54&lt;10,1,IF(SquadExport!AH54&lt;15,2,IF(SquadExport!AH54&lt;=20,3,""))),0),"")</f>
        <v/>
      </c>
      <c r="AF54" s="37" t="str">
        <f ca="1">IF($A54&gt;"",IF(ISERROR(HLOOKUP(AF$1,INDIRECT("Roles!$B$"&amp;MATCH($B54,Roles!$A:$A,0)&amp;":$AF$"&amp;MATCH($B54,Roles!$A:$A,0)),1,FALSE))=FALSE,IF(SquadExport!AI54&lt;10,1,IF(SquadExport!AI54&lt;15,2,IF(SquadExport!AI54&lt;=20,3,""))),0),"")</f>
        <v/>
      </c>
      <c r="AG54" s="37" t="str">
        <f ca="1">IF($A54&gt;"",IF(ISERROR(HLOOKUP(AG$1,INDIRECT("Roles!$B$"&amp;MATCH($B54,Roles!$A:$A,0)&amp;":$AF$"&amp;MATCH($B54,Roles!$A:$A,0)),1,FALSE))=FALSE,IF(SquadExport!AJ54&lt;10,1,IF(SquadExport!AJ54&lt;15,2,IF(SquadExport!AJ54&lt;=20,3,""))),0),"")</f>
        <v/>
      </c>
      <c r="AH54" s="37" t="str">
        <f ca="1">IF($A54&gt;"",IF(ISERROR(HLOOKUP(AH$1,INDIRECT("Roles!$B$"&amp;MATCH($B54,Roles!$A:$A,0)&amp;":$AF$"&amp;MATCH($B54,Roles!$A:$A,0)),1,FALSE))=FALSE,IF(SquadExport!AK54&lt;10,1,IF(SquadExport!AK54&lt;15,2,IF(SquadExport!AK54&lt;=20,3,""))),0),"")</f>
        <v/>
      </c>
      <c r="AI54" s="37" t="str">
        <f ca="1">IF($A54&gt;"",IF(ISERROR(HLOOKUP(AI$1,INDIRECT("Roles!$B$"&amp;MATCH($B54,Roles!$A:$A,0)&amp;":$AF$"&amp;MATCH($B54,Roles!$A:$A,0)),1,FALSE))=FALSE,IF(SquadExport!AL54&lt;10,1,IF(SquadExport!AL54&lt;15,2,IF(SquadExport!AL54&lt;=20,3,""))),0),"")</f>
        <v/>
      </c>
      <c r="AJ54" s="37" t="str">
        <f ca="1">IF($A54&gt;"",IF(ISERROR(HLOOKUP(AJ$1,INDIRECT("Roles!$B$"&amp;MATCH($B54,Roles!$A:$A,0)&amp;":$AF$"&amp;MATCH($B54,Roles!$A:$A,0)),1,FALSE))=FALSE,IF(SquadExport!AM54&lt;10,1,IF(SquadExport!AM54&lt;15,2,IF(SquadExport!AM54&lt;=20,3,""))),0),"")</f>
        <v/>
      </c>
      <c r="AK54" s="37" t="str">
        <f ca="1">IF($A54&gt;"",IF(ISERROR(HLOOKUP(AK$1,INDIRECT("Roles!$B$"&amp;MATCH($B54,Roles!$A:$A,0)&amp;":$AF$"&amp;MATCH($B54,Roles!$A:$A,0)),1,FALSE))=FALSE,IF(SquadExport!AN54&lt;10,1,IF(SquadExport!AN54&lt;15,2,IF(SquadExport!AN54&lt;=20,3,""))),0),"")</f>
        <v/>
      </c>
      <c r="AL54" s="37" t="str">
        <f ca="1">IF($A54&gt;"",IF(ISERROR(HLOOKUP(AL$1,INDIRECT("Roles!$B$"&amp;MATCH($B54,Roles!$A:$A,0)&amp;":$AF$"&amp;MATCH($B54,Roles!$A:$A,0)),1,FALSE))=FALSE,IF(SquadExport!AO54&lt;10,1,IF(SquadExport!AO54&lt;15,2,IF(SquadExport!AO54&lt;=20,3,""))),0),"")</f>
        <v/>
      </c>
      <c r="AM54" s="37" t="str">
        <f ca="1">IF($A54&gt;"",IF(ISERROR(HLOOKUP(AM$1,INDIRECT("Roles!$B$"&amp;MATCH($B54,Roles!$A:$A,0)&amp;":$AF$"&amp;MATCH($B54,Roles!$A:$A,0)),1,FALSE))=FALSE,IF(SquadExport!AP54&lt;10,1,IF(SquadExport!AP54&lt;15,2,IF(SquadExport!AP54&lt;=20,3,""))),0),"")</f>
        <v/>
      </c>
      <c r="AN54" s="37" t="str">
        <f ca="1">IF($A54&gt;"",IF(ISERROR(HLOOKUP(AN$1,INDIRECT("Roles!$B$"&amp;MATCH($B54,Roles!$A:$A,0)&amp;":$AF$"&amp;MATCH($B54,Roles!$A:$A,0)),1,FALSE))=FALSE,IF(SquadExport!AQ54&lt;10,1,IF(SquadExport!AQ54&lt;15,2,IF(SquadExport!AQ54&lt;=20,3,""))),0),"")</f>
        <v/>
      </c>
      <c r="AO54" s="37" t="str">
        <f ca="1">IF($A54&gt;"",IF(ISERROR(HLOOKUP(AO$1,INDIRECT("Roles!$B$"&amp;MATCH($B54,Roles!$A:$A,0)&amp;":$AF$"&amp;MATCH($B54,Roles!$A:$A,0)),1,FALSE))=FALSE,IF(SquadExport!AR54&lt;10,1,IF(SquadExport!AR54&lt;15,2,IF(SquadExport!AR54&lt;=20,3,""))),0),"")</f>
        <v/>
      </c>
      <c r="AP54" s="37" t="str">
        <f ca="1">IF($A54&gt;"",IF(ISERROR(HLOOKUP(AP$1,INDIRECT("Roles!$B$"&amp;MATCH($B54,Roles!$A:$A,0)&amp;":$AF$"&amp;MATCH($B54,Roles!$A:$A,0)),1,FALSE))=FALSE,IF(SquadExport!AS54&lt;10,1,IF(SquadExport!AS54&lt;15,2,IF(SquadExport!AS54&lt;=20,3,""))),0),"")</f>
        <v/>
      </c>
      <c r="AQ54" s="37" t="str">
        <f ca="1">IF($A54&gt;"",IF(ISERROR(HLOOKUP(AQ$1,INDIRECT("Roles!$B$"&amp;MATCH($B54,Roles!$A:$A,0)&amp;":$AF$"&amp;MATCH($B54,Roles!$A:$A,0)),1,FALSE))=FALSE,IF(SquadExport!AT54&lt;10,1,IF(SquadExport!AT54&lt;15,2,IF(SquadExport!AT54&lt;=20,3,""))),0),"")</f>
        <v/>
      </c>
      <c r="AR54" s="37" t="str">
        <f ca="1">IF($A54&gt;"",IF(ISERROR(HLOOKUP(AR$1,INDIRECT("Roles!$B$"&amp;MATCH($B54,Roles!$A:$A,0)&amp;":$AF$"&amp;MATCH($B54,Roles!$A:$A,0)),1,FALSE))=FALSE,IF(SquadExport!AU54&lt;10,1,IF(SquadExport!AU54&lt;15,2,IF(SquadExport!AU54&lt;=20,3,""))),0),"")</f>
        <v/>
      </c>
      <c r="AS54" s="37" t="str">
        <f ca="1">IF($A54&gt;"",IF(ISERROR(HLOOKUP(AS$1,INDIRECT("Roles!$B$"&amp;MATCH($B54,Roles!$A:$A,0)&amp;":$AF$"&amp;MATCH($B54,Roles!$A:$A,0)),1,FALSE))=FALSE,IF(SquadExport!AV54&lt;10,1,IF(SquadExport!AV54&lt;15,2,IF(SquadExport!AV54&lt;=20,3,""))),0),"")</f>
        <v/>
      </c>
      <c r="AT54" s="37" t="str">
        <f ca="1">IF($A54&gt;"",IF(ISERROR(HLOOKUP(AT$1,INDIRECT("Roles!$B$"&amp;MATCH($B54,Roles!$A:$A,0)&amp;":$AF$"&amp;MATCH($B54,Roles!$A:$A,0)),1,FALSE))=FALSE,IF(SquadExport!AW54&lt;10,1,IF(SquadExport!AW54&lt;15,2,IF(SquadExport!AW54&lt;=20,3,""))),0),"")</f>
        <v/>
      </c>
      <c r="AU54" s="37" t="str">
        <f ca="1">IF($A54&gt;"",IF(ISERROR(HLOOKUP(AU$1,INDIRECT("Roles!$B$"&amp;MATCH($B54,Roles!$A:$A,0)&amp;":$AF$"&amp;MATCH($B54,Roles!$A:$A,0)),1,FALSE))=FALSE,IF(SquadExport!AX54&lt;10,1,IF(SquadExport!AX54&lt;15,2,IF(SquadExport!AX54&lt;=20,3,""))),0),"")</f>
        <v/>
      </c>
      <c r="AV54" s="37" t="str">
        <f ca="1">IF($A54&gt;"",IF(ISERROR(HLOOKUP(AV$1,INDIRECT("Roles!$B$"&amp;MATCH($B54,Roles!$A:$A,0)&amp;":$AF$"&amp;MATCH($B54,Roles!$A:$A,0)),1,FALSE))=FALSE,IF(SquadExport!AY54&lt;10,1,IF(SquadExport!AY54&lt;15,2,IF(SquadExport!AY54&lt;=20,3,""))),0),"")</f>
        <v/>
      </c>
      <c r="AW54" s="37" t="str">
        <f ca="1">IF($A54&gt;"",IF(ISERROR(HLOOKUP(AW$1,INDIRECT("Roles!$B$"&amp;MATCH($B54,Roles!$A:$A,0)&amp;":$AF$"&amp;MATCH($B54,Roles!$A:$A,0)),1,FALSE))=FALSE,IF(SquadExport!AZ54&lt;10,1,IF(SquadExport!AZ54&lt;15,2,IF(SquadExport!AZ54&lt;=20,3,""))),0),"")</f>
        <v/>
      </c>
      <c r="AX54" s="37" t="str">
        <f ca="1">IF($A54&gt;"",IF(ISERROR(HLOOKUP(AX$1,INDIRECT("Roles!$B$"&amp;MATCH($B54,Roles!$A:$A,0)&amp;":$AF$"&amp;MATCH($B54,Roles!$A:$A,0)),1,FALSE))=FALSE,IF(SquadExport!BA54&lt;10,1,IF(SquadExport!BA54&lt;15,2,IF(SquadExport!BA54&lt;=20,3,""))),0),"")</f>
        <v/>
      </c>
      <c r="AY54" s="30" t="str" cm="1">
        <f t="array" aca="1" ref="AY54:CS54" ca="1">IF($D54:$AX54=1,D$1:AX$1,"")</f>
        <v/>
      </c>
      <c r="AZ54" s="30" t="str">
        <f ca="1"/>
        <v/>
      </c>
      <c r="BA54" s="30" t="str">
        <f ca="1"/>
        <v/>
      </c>
      <c r="BB54" s="30" t="str">
        <f ca="1"/>
        <v/>
      </c>
      <c r="BC54" s="30" t="str">
        <f ca="1"/>
        <v/>
      </c>
      <c r="BD54" s="30" t="str">
        <f ca="1"/>
        <v/>
      </c>
      <c r="BE54" s="30" t="str">
        <f ca="1"/>
        <v/>
      </c>
      <c r="BF54" s="30" t="str">
        <f ca="1"/>
        <v/>
      </c>
      <c r="BG54" s="30" t="str">
        <f ca="1"/>
        <v/>
      </c>
      <c r="BH54" s="30" t="str">
        <f ca="1"/>
        <v/>
      </c>
      <c r="BI54" s="30" t="str">
        <f ca="1"/>
        <v/>
      </c>
      <c r="BJ54" s="30" t="str">
        <f ca="1"/>
        <v/>
      </c>
      <c r="BK54" s="30" t="str">
        <f ca="1"/>
        <v/>
      </c>
      <c r="BL54" s="30" t="str">
        <f ca="1"/>
        <v/>
      </c>
      <c r="BM54" s="30" t="str">
        <f ca="1"/>
        <v/>
      </c>
      <c r="BN54" s="30" t="str">
        <f ca="1"/>
        <v/>
      </c>
      <c r="BO54" s="30" t="str">
        <f ca="1"/>
        <v/>
      </c>
      <c r="BP54" s="30" t="str">
        <f ca="1"/>
        <v/>
      </c>
      <c r="BQ54" s="30" t="str">
        <f ca="1"/>
        <v/>
      </c>
      <c r="BR54" s="30" t="str">
        <f ca="1"/>
        <v/>
      </c>
      <c r="BS54" s="30" t="str">
        <f ca="1"/>
        <v/>
      </c>
      <c r="BT54" s="30" t="str">
        <f ca="1"/>
        <v/>
      </c>
      <c r="BU54" s="30" t="str">
        <f ca="1"/>
        <v/>
      </c>
      <c r="BV54" s="30" t="str">
        <f ca="1"/>
        <v/>
      </c>
      <c r="BW54" s="30" t="str">
        <f ca="1"/>
        <v/>
      </c>
      <c r="BX54" s="30" t="str">
        <f ca="1"/>
        <v/>
      </c>
      <c r="BY54" s="30" t="str">
        <f ca="1"/>
        <v/>
      </c>
      <c r="BZ54" s="30" t="str">
        <f ca="1"/>
        <v/>
      </c>
      <c r="CA54" s="30" t="str">
        <f ca="1"/>
        <v/>
      </c>
      <c r="CB54" s="30" t="str">
        <f ca="1"/>
        <v/>
      </c>
      <c r="CC54" s="30" t="str">
        <f ca="1"/>
        <v/>
      </c>
      <c r="CD54" s="30" t="str">
        <f ca="1"/>
        <v/>
      </c>
      <c r="CE54" s="30" t="str">
        <f ca="1"/>
        <v/>
      </c>
      <c r="CF54" s="30" t="str">
        <f ca="1"/>
        <v/>
      </c>
      <c r="CG54" s="30" t="str">
        <f ca="1"/>
        <v/>
      </c>
      <c r="CH54" s="30" t="str">
        <f ca="1"/>
        <v/>
      </c>
      <c r="CI54" s="30" t="str">
        <f ca="1"/>
        <v/>
      </c>
      <c r="CJ54" s="30" t="str">
        <f ca="1"/>
        <v/>
      </c>
      <c r="CK54" s="30" t="str">
        <f ca="1"/>
        <v/>
      </c>
      <c r="CL54" s="30" t="str">
        <f ca="1"/>
        <v/>
      </c>
      <c r="CM54" s="30" t="str">
        <f ca="1"/>
        <v/>
      </c>
      <c r="CN54" s="30" t="str">
        <f ca="1"/>
        <v/>
      </c>
      <c r="CO54" s="30" t="str">
        <f ca="1"/>
        <v/>
      </c>
      <c r="CP54" s="30" t="str">
        <f ca="1"/>
        <v/>
      </c>
      <c r="CQ54" s="30" t="str">
        <f ca="1"/>
        <v/>
      </c>
      <c r="CR54" s="30" t="str">
        <f ca="1"/>
        <v/>
      </c>
      <c r="CS54" s="30" t="str">
        <f ca="1"/>
        <v/>
      </c>
      <c r="CT54" s="31" cm="1">
        <f t="array" aca="1" ref="CT54" ca="1">SUMPRODUCT(COUNTIF($AY54:$CS54,Training!$C$3:$E$3))</f>
        <v>0</v>
      </c>
      <c r="CU54" s="31" cm="1">
        <f t="array" aca="1" ref="CU54" ca="1">SUMPRODUCT(COUNTIF($AY54:$CS54,Training!$C$4:$E$4))</f>
        <v>0</v>
      </c>
      <c r="CV54" s="31" cm="1">
        <f t="array" aca="1" ref="CV54" ca="1">SUMPRODUCT(COUNTIF($AY54:$CS54,Training!$C$5:$E$5))</f>
        <v>0</v>
      </c>
      <c r="CW54" s="31" cm="1">
        <f t="array" aca="1" ref="CW54" ca="1">SUMPRODUCT(COUNTIF($AY54:$CS54,Training!$C$6:$E$6))</f>
        <v>0</v>
      </c>
      <c r="CX54" s="31" cm="1">
        <f t="array" aca="1" ref="CX54" ca="1">SUMPRODUCT(COUNTIF($AY54:$CS54,Training!$C$7:$E$7))</f>
        <v>0</v>
      </c>
      <c r="CY54" s="31" cm="1">
        <f t="array" aca="1" ref="CY54" ca="1">SUMPRODUCT(COUNTIF($AY54:$CS54,Training!$C$8:$E$8))</f>
        <v>0</v>
      </c>
      <c r="CZ54" s="31" cm="1">
        <f t="array" aca="1" ref="CZ54" ca="1">SUMPRODUCT(COUNTIF($AY54:$CS54,Training!$C$9:$E$9))</f>
        <v>0</v>
      </c>
      <c r="DA54" s="31" cm="1">
        <f t="array" aca="1" ref="DA54" ca="1">SUMPRODUCT(COUNTIF($AY54:$CS54,Training!$C$10:$E$10))</f>
        <v>0</v>
      </c>
      <c r="DB54" s="31" cm="1">
        <f t="array" aca="1" ref="DB54" ca="1">SUMPRODUCT(COUNTIF($AY54:$CS54,Training!$C$11:$E$11))</f>
        <v>0</v>
      </c>
      <c r="DC54" s="31" cm="1">
        <f t="array" aca="1" ref="DC54" ca="1">SUMPRODUCT(COUNTIF($AY54:$CS54,Training!$C$2:$E$2))</f>
        <v>0</v>
      </c>
      <c r="DD54" s="31" cm="1">
        <f t="array" aca="1" ref="DD54" ca="1">SUMPRODUCT(COUNTIF($AY54:$CS54,Training!#REF!))</f>
        <v>0</v>
      </c>
      <c r="DE54" s="31" cm="1">
        <f t="array" aca="1" ref="DE54" ca="1">SUMPRODUCT(COUNTIF($AY54:$CS54,Training!$C$12:$E$12))</f>
        <v>0</v>
      </c>
      <c r="DF54" s="31" cm="1">
        <f t="array" aca="1" ref="DF54" ca="1">SUMPRODUCT(COUNTIF($AY54:$CS54,Training!$C$13:$E$13))</f>
        <v>0</v>
      </c>
      <c r="DG54" s="31" cm="1">
        <f t="array" aca="1" ref="DG54" ca="1">SUMPRODUCT(COUNTIF($AY54:$CS54,Training!$C$14:$E$14))</f>
        <v>0</v>
      </c>
      <c r="DH54" s="31" cm="1">
        <f t="array" aca="1" ref="DH54" ca="1">SUMPRODUCT(COUNTIF($AY54:$CS54,Training!$C$15:$E$15))</f>
        <v>0</v>
      </c>
      <c r="DI54" s="31" cm="1">
        <f t="array" aca="1" ref="DI54" ca="1">SUMPRODUCT(COUNTIF($AY54:$CS54,Training!$C$16:$E$16))</f>
        <v>0</v>
      </c>
      <c r="DJ54" s="30" t="str" cm="1">
        <f t="array" aca="1" ref="DJ54:FD54" ca="1">IF(COUNTIF(D54:AX54,1)=0,IF($D54:$AX54=2,D$1:AX$1,""),"")</f>
        <v/>
      </c>
      <c r="DK54" s="30" t="str">
        <f ca="1"/>
        <v/>
      </c>
      <c r="DL54" s="30" t="str">
        <f ca="1"/>
        <v/>
      </c>
      <c r="DM54" s="30" t="str">
        <f ca="1"/>
        <v/>
      </c>
      <c r="DN54" s="30" t="str">
        <f ca="1"/>
        <v/>
      </c>
      <c r="DO54" s="30" t="str">
        <f ca="1"/>
        <v/>
      </c>
      <c r="DP54" s="30" t="str">
        <f ca="1"/>
        <v/>
      </c>
      <c r="DQ54" s="30" t="str">
        <f ca="1"/>
        <v/>
      </c>
      <c r="DR54" s="30" t="str">
        <f ca="1"/>
        <v/>
      </c>
      <c r="DS54" s="30" t="str">
        <f ca="1"/>
        <v/>
      </c>
      <c r="DT54" s="30" t="str">
        <f ca="1"/>
        <v/>
      </c>
      <c r="DU54" s="30" t="str">
        <f ca="1"/>
        <v/>
      </c>
      <c r="DV54" s="30" t="str">
        <f ca="1"/>
        <v/>
      </c>
      <c r="DW54" s="30" t="str">
        <f ca="1"/>
        <v/>
      </c>
      <c r="DX54" s="30" t="str">
        <f ca="1"/>
        <v/>
      </c>
      <c r="DY54" s="30" t="str">
        <f ca="1"/>
        <v/>
      </c>
      <c r="DZ54" s="30" t="str">
        <f ca="1"/>
        <v/>
      </c>
      <c r="EA54" s="30" t="str">
        <f ca="1"/>
        <v/>
      </c>
      <c r="EB54" s="30" t="str">
        <f ca="1"/>
        <v/>
      </c>
      <c r="EC54" s="30" t="str">
        <f ca="1"/>
        <v/>
      </c>
      <c r="ED54" s="30" t="str">
        <f ca="1"/>
        <v/>
      </c>
      <c r="EE54" s="30" t="str">
        <f ca="1"/>
        <v/>
      </c>
      <c r="EF54" s="30" t="str">
        <f ca="1"/>
        <v/>
      </c>
      <c r="EG54" s="30" t="str">
        <f ca="1"/>
        <v/>
      </c>
      <c r="EH54" s="30" t="str">
        <f ca="1"/>
        <v/>
      </c>
      <c r="EI54" s="30" t="str">
        <f ca="1"/>
        <v/>
      </c>
      <c r="EJ54" s="30" t="str">
        <f ca="1"/>
        <v/>
      </c>
      <c r="EK54" s="30" t="str">
        <f ca="1"/>
        <v/>
      </c>
      <c r="EL54" s="30" t="str">
        <f ca="1"/>
        <v/>
      </c>
      <c r="EM54" s="30" t="str">
        <f ca="1"/>
        <v/>
      </c>
      <c r="EN54" s="30" t="str">
        <f ca="1"/>
        <v/>
      </c>
      <c r="EO54" s="30" t="str">
        <f ca="1"/>
        <v/>
      </c>
      <c r="EP54" s="30" t="str">
        <f ca="1"/>
        <v/>
      </c>
      <c r="EQ54" s="30" t="str">
        <f ca="1"/>
        <v/>
      </c>
      <c r="ER54" s="30" t="str">
        <f ca="1"/>
        <v/>
      </c>
      <c r="ES54" s="30" t="str">
        <f ca="1"/>
        <v/>
      </c>
      <c r="ET54" s="30" t="str">
        <f ca="1"/>
        <v/>
      </c>
      <c r="EU54" s="30" t="str">
        <f ca="1"/>
        <v/>
      </c>
      <c r="EV54" s="30" t="str">
        <f ca="1"/>
        <v/>
      </c>
      <c r="EW54" s="30" t="str">
        <f ca="1"/>
        <v/>
      </c>
      <c r="EX54" s="30" t="str">
        <f ca="1"/>
        <v/>
      </c>
      <c r="EY54" s="30" t="str">
        <f ca="1"/>
        <v/>
      </c>
      <c r="EZ54" s="30" t="str">
        <f ca="1"/>
        <v/>
      </c>
      <c r="FA54" s="30" t="str">
        <f ca="1"/>
        <v/>
      </c>
      <c r="FB54" s="30" t="str">
        <f ca="1"/>
        <v/>
      </c>
      <c r="FC54" s="30" t="str">
        <f ca="1"/>
        <v/>
      </c>
      <c r="FD54" s="30" t="str">
        <f ca="1"/>
        <v/>
      </c>
      <c r="FE54" s="31" cm="1">
        <f t="array" aca="1" ref="FE54" ca="1">SUMPRODUCT(COUNTIF($DJ54:$FD54,Training!$C$3:$E$3))</f>
        <v>0</v>
      </c>
      <c r="FF54" s="31" cm="1">
        <f t="array" aca="1" ref="FF54" ca="1">SUMPRODUCT(COUNTIF($DJ54:$FD54,Training!$C$4:$E$4))</f>
        <v>0</v>
      </c>
      <c r="FG54" s="31" cm="1">
        <f t="array" aca="1" ref="FG54" ca="1">SUMPRODUCT(COUNTIF($DJ54:$FD54,Training!$C$5:$E$5))</f>
        <v>0</v>
      </c>
      <c r="FH54" s="31" cm="1">
        <f t="array" aca="1" ref="FH54" ca="1">SUMPRODUCT(COUNTIF($DJ54:$FD54,Training!$C$6:$E$6))</f>
        <v>0</v>
      </c>
      <c r="FI54" s="31" cm="1">
        <f t="array" aca="1" ref="FI54" ca="1">SUMPRODUCT(COUNTIF($DJ54:$FD54,Training!$C$7:$E$7))</f>
        <v>0</v>
      </c>
      <c r="FJ54" s="31" cm="1">
        <f t="array" aca="1" ref="FJ54" ca="1">SUMPRODUCT(COUNTIF($DJ54:$FD54,Training!$C$8:$E$8))</f>
        <v>0</v>
      </c>
      <c r="FK54" s="31" cm="1">
        <f t="array" aca="1" ref="FK54" ca="1">SUMPRODUCT(COUNTIF($DJ54:$FD54,Training!$C$9:$E$9))</f>
        <v>0</v>
      </c>
      <c r="FL54" s="31" cm="1">
        <f t="array" aca="1" ref="FL54" ca="1">SUMPRODUCT(COUNTIF($DJ54:$FD54,Training!$C$10:$E$10))</f>
        <v>0</v>
      </c>
      <c r="FM54" s="31" cm="1">
        <f t="array" aca="1" ref="FM54" ca="1">SUMPRODUCT(COUNTIF($DJ54:$FD54,Training!$C$11:$E$11))</f>
        <v>0</v>
      </c>
      <c r="FN54" s="31" cm="1">
        <f t="array" aca="1" ref="FN54" ca="1">SUMPRODUCT(COUNTIF($DJ54:$FD54,Training!$C$2:$E$2))</f>
        <v>0</v>
      </c>
      <c r="FO54" s="31" cm="1">
        <f t="array" aca="1" ref="FO54" ca="1">SUMPRODUCT(COUNTIF($DJ54:$FD54,Training!#REF!))</f>
        <v>0</v>
      </c>
      <c r="FP54" s="31" cm="1">
        <f t="array" aca="1" ref="FP54" ca="1">SUMPRODUCT(COUNTIF($DJ54:$FD54,Training!$C$12:$E$12))</f>
        <v>0</v>
      </c>
      <c r="FQ54" s="31" cm="1">
        <f t="array" aca="1" ref="FQ54" ca="1">SUMPRODUCT(COUNTIF($DJ54:$FD54,Training!$C$13:$E$13))</f>
        <v>0</v>
      </c>
      <c r="FR54" s="31" cm="1">
        <f t="array" aca="1" ref="FR54" ca="1">SUMPRODUCT(COUNTIF($DJ54:$FD54,Training!$C$14:$E$14))</f>
        <v>0</v>
      </c>
      <c r="FS54" s="31" cm="1">
        <f t="array" aca="1" ref="FS54" ca="1">SUMPRODUCT(COUNTIF($DJ54:$FD54,Training!$C$15:$E$15))</f>
        <v>0</v>
      </c>
      <c r="FT54" s="31" cm="1">
        <f t="array" aca="1" ref="FT54" ca="1">SUMPRODUCT(COUNTIF($DJ54:$FD54,Training!$C$16:$E$16))</f>
        <v>0</v>
      </c>
    </row>
    <row r="55" spans="1:176" x14ac:dyDescent="0.25">
      <c r="A55" s="32" t="str">
        <f>IF(WeightedParse!A55&gt;"",WeightedParse!A55,"")</f>
        <v/>
      </c>
      <c r="B55" s="49" t="str">
        <f>IF('Weighted Summary'!A55&gt;"",'Weighted Summary'!F55,"")</f>
        <v/>
      </c>
      <c r="C55" s="39" t="str">
        <f t="shared" si="0"/>
        <v/>
      </c>
      <c r="D55" s="37" t="str">
        <f ca="1">IF($A55&gt;"",IF(ISERROR(HLOOKUP(D$1,INDIRECT("Roles!$B$"&amp;MATCH($B55,Roles!$A:$A,0)&amp;":$AF$"&amp;MATCH($B55,Roles!$A:$A,0)),1,FALSE))=FALSE,IF(SquadExport!G55&lt;10,1,IF(SquadExport!G55&lt;15,2,IF(SquadExport!G55&lt;=20,3,""))),0),"")</f>
        <v/>
      </c>
      <c r="E55" s="37" t="str">
        <f ca="1">IF($A55&gt;"",IF(ISERROR(HLOOKUP(E$1,INDIRECT("Roles!$B$"&amp;MATCH($B55,Roles!$A:$A,0)&amp;":$AF$"&amp;MATCH($B55,Roles!$A:$A,0)),1,FALSE))=FALSE,IF(SquadExport!H55&lt;10,1,IF(SquadExport!H55&lt;15,2,IF(SquadExport!H55&lt;=20,3,""))),0),"")</f>
        <v/>
      </c>
      <c r="F55" s="37" t="str">
        <f ca="1">IF($A55&gt;"",IF(ISERROR(HLOOKUP(F$1,INDIRECT("Roles!$B$"&amp;MATCH($B55,Roles!$A:$A,0)&amp;":$AF$"&amp;MATCH($B55,Roles!$A:$A,0)),1,FALSE))=FALSE,IF(SquadExport!I55&lt;10,1,IF(SquadExport!I55&lt;15,2,IF(SquadExport!I55&lt;=20,3,""))),0),"")</f>
        <v/>
      </c>
      <c r="G55" s="37" t="str">
        <f ca="1">IF($A55&gt;"",IF(ISERROR(HLOOKUP(G$1,INDIRECT("Roles!$B$"&amp;MATCH($B55,Roles!$A:$A,0)&amp;":$AF$"&amp;MATCH($B55,Roles!$A:$A,0)),1,FALSE))=FALSE,IF(SquadExport!J55&lt;10,1,IF(SquadExport!J55&lt;15,2,IF(SquadExport!J55&lt;=20,3,""))),0),"")</f>
        <v/>
      </c>
      <c r="H55" s="37" t="str">
        <f ca="1">IF($A55&gt;"",IF(ISERROR(HLOOKUP(H$1,INDIRECT("Roles!$B$"&amp;MATCH($B55,Roles!$A:$A,0)&amp;":$AF$"&amp;MATCH($B55,Roles!$A:$A,0)),1,FALSE))=FALSE,IF(SquadExport!K55&lt;10,1,IF(SquadExport!K55&lt;15,2,IF(SquadExport!K55&lt;=20,3,""))),0),"")</f>
        <v/>
      </c>
      <c r="I55" s="37" t="str">
        <f ca="1">IF($A55&gt;"",IF(ISERROR(HLOOKUP(I$1,INDIRECT("Roles!$B$"&amp;MATCH($B55,Roles!$A:$A,0)&amp;":$AF$"&amp;MATCH($B55,Roles!$A:$A,0)),1,FALSE))=FALSE,IF(SquadExport!L55&lt;10,1,IF(SquadExport!L55&lt;15,2,IF(SquadExport!L55&lt;=20,3,""))),0),"")</f>
        <v/>
      </c>
      <c r="J55" s="37" t="str">
        <f ca="1">IF($A55&gt;"",IF(ISERROR(HLOOKUP(J$1,INDIRECT("Roles!$B$"&amp;MATCH($B55,Roles!$A:$A,0)&amp;":$AF$"&amp;MATCH($B55,Roles!$A:$A,0)),1,FALSE))=FALSE,IF(SquadExport!M55&lt;10,1,IF(SquadExport!M55&lt;15,2,IF(SquadExport!M55&lt;=20,3,""))),0),"")</f>
        <v/>
      </c>
      <c r="K55" s="37" t="str">
        <f ca="1">IF($A55&gt;"",IF(ISERROR(HLOOKUP(K$1,INDIRECT("Roles!$B$"&amp;MATCH($B55,Roles!$A:$A,0)&amp;":$AF$"&amp;MATCH($B55,Roles!$A:$A,0)),1,FALSE))=FALSE,IF(SquadExport!N55&lt;10,1,IF(SquadExport!N55&lt;15,2,IF(SquadExport!N55&lt;=20,3,""))),0),"")</f>
        <v/>
      </c>
      <c r="L55" s="37" t="str">
        <f ca="1">IF($A55&gt;"",IF(ISERROR(HLOOKUP(L$1,INDIRECT("Roles!$B$"&amp;MATCH($B55,Roles!$A:$A,0)&amp;":$AF$"&amp;MATCH($B55,Roles!$A:$A,0)),1,FALSE))=FALSE,IF(SquadExport!O55&lt;10,1,IF(SquadExport!O55&lt;15,2,IF(SquadExport!O55&lt;=20,3,""))),0),"")</f>
        <v/>
      </c>
      <c r="M55" s="37" t="str">
        <f ca="1">IF($A55&gt;"",IF(ISERROR(HLOOKUP(M$1,INDIRECT("Roles!$B$"&amp;MATCH($B55,Roles!$A:$A,0)&amp;":$AF$"&amp;MATCH($B55,Roles!$A:$A,0)),1,FALSE))=FALSE,IF(SquadExport!P55&lt;10,1,IF(SquadExport!P55&lt;15,2,IF(SquadExport!P55&lt;=20,3,""))),0),"")</f>
        <v/>
      </c>
      <c r="N55" s="37" t="str">
        <f ca="1">IF($A55&gt;"",IF(ISERROR(HLOOKUP(N$1,INDIRECT("Roles!$B$"&amp;MATCH($B55,Roles!$A:$A,0)&amp;":$AF$"&amp;MATCH($B55,Roles!$A:$A,0)),1,FALSE))=FALSE,IF(SquadExport!Q55&lt;10,1,IF(SquadExport!Q55&lt;15,2,IF(SquadExport!Q55&lt;=20,3,""))),0),"")</f>
        <v/>
      </c>
      <c r="O55" s="37" t="str">
        <f ca="1">IF($A55&gt;"",IF(ISERROR(HLOOKUP(O$1,INDIRECT("Roles!$B$"&amp;MATCH($B55,Roles!$A:$A,0)&amp;":$AF$"&amp;MATCH($B55,Roles!$A:$A,0)),1,FALSE))=FALSE,IF(SquadExport!R55&lt;10,1,IF(SquadExport!R55&lt;15,2,IF(SquadExport!R55&lt;=20,3,""))),0),"")</f>
        <v/>
      </c>
      <c r="P55" s="37" t="str">
        <f ca="1">IF($A55&gt;"",IF(ISERROR(HLOOKUP(P$1,INDIRECT("Roles!$B$"&amp;MATCH($B55,Roles!$A:$A,0)&amp;":$AF$"&amp;MATCH($B55,Roles!$A:$A,0)),1,FALSE))=FALSE,IF(SquadExport!S55&lt;10,1,IF(SquadExport!S55&lt;15,2,IF(SquadExport!S55&lt;=20,3,""))),0),"")</f>
        <v/>
      </c>
      <c r="Q55" s="37" t="str">
        <f ca="1">IF($A55&gt;"",IF(ISERROR(HLOOKUP(Q$1,INDIRECT("Roles!$B$"&amp;MATCH($B55,Roles!$A:$A,0)&amp;":$AF$"&amp;MATCH($B55,Roles!$A:$A,0)),1,FALSE))=FALSE,IF(SquadExport!T55&lt;10,1,IF(SquadExport!T55&lt;15,2,IF(SquadExport!T55&lt;=20,3,""))),0),"")</f>
        <v/>
      </c>
      <c r="R55" s="37" t="str">
        <f ca="1">IF($A55&gt;"",IF(ISERROR(HLOOKUP(R$1,INDIRECT("Roles!$B$"&amp;MATCH($B55,Roles!$A:$A,0)&amp;":$AF$"&amp;MATCH($B55,Roles!$A:$A,0)),1,FALSE))=FALSE,IF(SquadExport!U55&lt;10,1,IF(SquadExport!U55&lt;15,2,IF(SquadExport!U55&lt;=20,3,""))),0),"")</f>
        <v/>
      </c>
      <c r="S55" s="37" t="str">
        <f ca="1">IF($A55&gt;"",IF(ISERROR(HLOOKUP(S$1,INDIRECT("Roles!$B$"&amp;MATCH($B55,Roles!$A:$A,0)&amp;":$AF$"&amp;MATCH($B55,Roles!$A:$A,0)),1,FALSE))=FALSE,IF(SquadExport!V55&lt;10,1,IF(SquadExport!V55&lt;15,2,IF(SquadExport!V55&lt;=20,3,""))),0),"")</f>
        <v/>
      </c>
      <c r="T55" s="37" t="str">
        <f ca="1">IF($A55&gt;"",IF(ISERROR(HLOOKUP(T$1,INDIRECT("Roles!$B$"&amp;MATCH($B55,Roles!$A:$A,0)&amp;":$AF$"&amp;MATCH($B55,Roles!$A:$A,0)),1,FALSE))=FALSE,IF(SquadExport!W55&lt;10,1,IF(SquadExport!W55&lt;15,2,IF(SquadExport!W55&lt;=20,3,""))),0),"")</f>
        <v/>
      </c>
      <c r="U55" s="37" t="str">
        <f ca="1">IF($A55&gt;"",IF(ISERROR(HLOOKUP(U$1,INDIRECT("Roles!$B$"&amp;MATCH($B55,Roles!$A:$A,0)&amp;":$AF$"&amp;MATCH($B55,Roles!$A:$A,0)),1,FALSE))=FALSE,IF(SquadExport!X55&lt;10,1,IF(SquadExport!X55&lt;15,2,IF(SquadExport!X55&lt;=20,3,""))),0),"")</f>
        <v/>
      </c>
      <c r="V55" s="37" t="str">
        <f ca="1">IF($A55&gt;"",IF(ISERROR(HLOOKUP(V$1,INDIRECT("Roles!$B$"&amp;MATCH($B55,Roles!$A:$A,0)&amp;":$AF$"&amp;MATCH($B55,Roles!$A:$A,0)),1,FALSE))=FALSE,IF(SquadExport!Y55&lt;10,1,IF(SquadExport!Y55&lt;15,2,IF(SquadExport!Y55&lt;=20,3,""))),0),"")</f>
        <v/>
      </c>
      <c r="W55" s="37" t="str">
        <f ca="1">IF($A55&gt;"",IF(ISERROR(HLOOKUP(W$1,INDIRECT("Roles!$B$"&amp;MATCH($B55,Roles!$A:$A,0)&amp;":$AF$"&amp;MATCH($B55,Roles!$A:$A,0)),1,FALSE))=FALSE,IF(SquadExport!Z55&lt;10,1,IF(SquadExport!Z55&lt;15,2,IF(SquadExport!Z55&lt;=20,3,""))),0),"")</f>
        <v/>
      </c>
      <c r="X55" s="37" t="str">
        <f ca="1">IF($A55&gt;"",IF(ISERROR(HLOOKUP(X$1,INDIRECT("Roles!$B$"&amp;MATCH($B55,Roles!$A:$A,0)&amp;":$AF$"&amp;MATCH($B55,Roles!$A:$A,0)),1,FALSE))=FALSE,IF(SquadExport!AA55&lt;10,1,IF(SquadExport!AA55&lt;15,2,IF(SquadExport!AA55&lt;=20,3,""))),0),"")</f>
        <v/>
      </c>
      <c r="Y55" s="37" t="str">
        <f ca="1">IF($A55&gt;"",IF(ISERROR(HLOOKUP(Y$1,INDIRECT("Roles!$B$"&amp;MATCH($B55,Roles!$A:$A,0)&amp;":$AF$"&amp;MATCH($B55,Roles!$A:$A,0)),1,FALSE))=FALSE,IF(SquadExport!AB55&lt;10,1,IF(SquadExport!AB55&lt;15,2,IF(SquadExport!AB55&lt;=20,3,""))),0),"")</f>
        <v/>
      </c>
      <c r="Z55" s="37" t="str">
        <f ca="1">IF($A55&gt;"",IF(ISERROR(HLOOKUP(Z$1,INDIRECT("Roles!$B$"&amp;MATCH($B55,Roles!$A:$A,0)&amp;":$AF$"&amp;MATCH($B55,Roles!$A:$A,0)),1,FALSE))=FALSE,IF(SquadExport!AC55&lt;10,1,IF(SquadExport!AC55&lt;15,2,IF(SquadExport!AC55&lt;=20,3,""))),0),"")</f>
        <v/>
      </c>
      <c r="AA55" s="37" t="str">
        <f ca="1">IF($A55&gt;"",IF(ISERROR(HLOOKUP(AA$1,INDIRECT("Roles!$B$"&amp;MATCH($B55,Roles!$A:$A,0)&amp;":$AF$"&amp;MATCH($B55,Roles!$A:$A,0)),1,FALSE))=FALSE,IF(SquadExport!AD55&lt;10,1,IF(SquadExport!AD55&lt;15,2,IF(SquadExport!AD55&lt;=20,3,""))),0),"")</f>
        <v/>
      </c>
      <c r="AB55" s="37" t="str">
        <f ca="1">IF($A55&gt;"",IF(ISERROR(HLOOKUP(AB$1,INDIRECT("Roles!$B$"&amp;MATCH($B55,Roles!$A:$A,0)&amp;":$AF$"&amp;MATCH($B55,Roles!$A:$A,0)),1,FALSE))=FALSE,IF(SquadExport!AE55&lt;10,1,IF(SquadExport!AE55&lt;15,2,IF(SquadExport!AE55&lt;=20,3,""))),0),"")</f>
        <v/>
      </c>
      <c r="AC55" s="37" t="str">
        <f ca="1">IF($A55&gt;"",IF(ISERROR(HLOOKUP(AC$1,INDIRECT("Roles!$B$"&amp;MATCH($B55,Roles!$A:$A,0)&amp;":$AF$"&amp;MATCH($B55,Roles!$A:$A,0)),1,FALSE))=FALSE,IF(SquadExport!AF55&lt;10,1,IF(SquadExport!AF55&lt;15,2,IF(SquadExport!AF55&lt;=20,3,""))),0),"")</f>
        <v/>
      </c>
      <c r="AD55" s="37" t="str">
        <f ca="1">IF($A55&gt;"",IF(ISERROR(HLOOKUP(AD$1,INDIRECT("Roles!$B$"&amp;MATCH($B55,Roles!$A:$A,0)&amp;":$AF$"&amp;MATCH($B55,Roles!$A:$A,0)),1,FALSE))=FALSE,IF(SquadExport!AG55&lt;10,1,IF(SquadExport!AG55&lt;15,2,IF(SquadExport!AG55&lt;=20,3,""))),0),"")</f>
        <v/>
      </c>
      <c r="AE55" s="37" t="str">
        <f ca="1">IF($A55&gt;"",IF(ISERROR(HLOOKUP(AE$1,INDIRECT("Roles!$B$"&amp;MATCH($B55,Roles!$A:$A,0)&amp;":$AF$"&amp;MATCH($B55,Roles!$A:$A,0)),1,FALSE))=FALSE,IF(SquadExport!AH55&lt;10,1,IF(SquadExport!AH55&lt;15,2,IF(SquadExport!AH55&lt;=20,3,""))),0),"")</f>
        <v/>
      </c>
      <c r="AF55" s="37" t="str">
        <f ca="1">IF($A55&gt;"",IF(ISERROR(HLOOKUP(AF$1,INDIRECT("Roles!$B$"&amp;MATCH($B55,Roles!$A:$A,0)&amp;":$AF$"&amp;MATCH($B55,Roles!$A:$A,0)),1,FALSE))=FALSE,IF(SquadExport!AI55&lt;10,1,IF(SquadExport!AI55&lt;15,2,IF(SquadExport!AI55&lt;=20,3,""))),0),"")</f>
        <v/>
      </c>
      <c r="AG55" s="37" t="str">
        <f ca="1">IF($A55&gt;"",IF(ISERROR(HLOOKUP(AG$1,INDIRECT("Roles!$B$"&amp;MATCH($B55,Roles!$A:$A,0)&amp;":$AF$"&amp;MATCH($B55,Roles!$A:$A,0)),1,FALSE))=FALSE,IF(SquadExport!AJ55&lt;10,1,IF(SquadExport!AJ55&lt;15,2,IF(SquadExport!AJ55&lt;=20,3,""))),0),"")</f>
        <v/>
      </c>
      <c r="AH55" s="37" t="str">
        <f ca="1">IF($A55&gt;"",IF(ISERROR(HLOOKUP(AH$1,INDIRECT("Roles!$B$"&amp;MATCH($B55,Roles!$A:$A,0)&amp;":$AF$"&amp;MATCH($B55,Roles!$A:$A,0)),1,FALSE))=FALSE,IF(SquadExport!AK55&lt;10,1,IF(SquadExport!AK55&lt;15,2,IF(SquadExport!AK55&lt;=20,3,""))),0),"")</f>
        <v/>
      </c>
      <c r="AI55" s="37" t="str">
        <f ca="1">IF($A55&gt;"",IF(ISERROR(HLOOKUP(AI$1,INDIRECT("Roles!$B$"&amp;MATCH($B55,Roles!$A:$A,0)&amp;":$AF$"&amp;MATCH($B55,Roles!$A:$A,0)),1,FALSE))=FALSE,IF(SquadExport!AL55&lt;10,1,IF(SquadExport!AL55&lt;15,2,IF(SquadExport!AL55&lt;=20,3,""))),0),"")</f>
        <v/>
      </c>
      <c r="AJ55" s="37" t="str">
        <f ca="1">IF($A55&gt;"",IF(ISERROR(HLOOKUP(AJ$1,INDIRECT("Roles!$B$"&amp;MATCH($B55,Roles!$A:$A,0)&amp;":$AF$"&amp;MATCH($B55,Roles!$A:$A,0)),1,FALSE))=FALSE,IF(SquadExport!AM55&lt;10,1,IF(SquadExport!AM55&lt;15,2,IF(SquadExport!AM55&lt;=20,3,""))),0),"")</f>
        <v/>
      </c>
      <c r="AK55" s="37" t="str">
        <f ca="1">IF($A55&gt;"",IF(ISERROR(HLOOKUP(AK$1,INDIRECT("Roles!$B$"&amp;MATCH($B55,Roles!$A:$A,0)&amp;":$AF$"&amp;MATCH($B55,Roles!$A:$A,0)),1,FALSE))=FALSE,IF(SquadExport!AN55&lt;10,1,IF(SquadExport!AN55&lt;15,2,IF(SquadExport!AN55&lt;=20,3,""))),0),"")</f>
        <v/>
      </c>
      <c r="AL55" s="37" t="str">
        <f ca="1">IF($A55&gt;"",IF(ISERROR(HLOOKUP(AL$1,INDIRECT("Roles!$B$"&amp;MATCH($B55,Roles!$A:$A,0)&amp;":$AF$"&amp;MATCH($B55,Roles!$A:$A,0)),1,FALSE))=FALSE,IF(SquadExport!AO55&lt;10,1,IF(SquadExport!AO55&lt;15,2,IF(SquadExport!AO55&lt;=20,3,""))),0),"")</f>
        <v/>
      </c>
      <c r="AM55" s="37" t="str">
        <f ca="1">IF($A55&gt;"",IF(ISERROR(HLOOKUP(AM$1,INDIRECT("Roles!$B$"&amp;MATCH($B55,Roles!$A:$A,0)&amp;":$AF$"&amp;MATCH($B55,Roles!$A:$A,0)),1,FALSE))=FALSE,IF(SquadExport!AP55&lt;10,1,IF(SquadExport!AP55&lt;15,2,IF(SquadExport!AP55&lt;=20,3,""))),0),"")</f>
        <v/>
      </c>
      <c r="AN55" s="37" t="str">
        <f ca="1">IF($A55&gt;"",IF(ISERROR(HLOOKUP(AN$1,INDIRECT("Roles!$B$"&amp;MATCH($B55,Roles!$A:$A,0)&amp;":$AF$"&amp;MATCH($B55,Roles!$A:$A,0)),1,FALSE))=FALSE,IF(SquadExport!AQ55&lt;10,1,IF(SquadExport!AQ55&lt;15,2,IF(SquadExport!AQ55&lt;=20,3,""))),0),"")</f>
        <v/>
      </c>
      <c r="AO55" s="37" t="str">
        <f ca="1">IF($A55&gt;"",IF(ISERROR(HLOOKUP(AO$1,INDIRECT("Roles!$B$"&amp;MATCH($B55,Roles!$A:$A,0)&amp;":$AF$"&amp;MATCH($B55,Roles!$A:$A,0)),1,FALSE))=FALSE,IF(SquadExport!AR55&lt;10,1,IF(SquadExport!AR55&lt;15,2,IF(SquadExport!AR55&lt;=20,3,""))),0),"")</f>
        <v/>
      </c>
      <c r="AP55" s="37" t="str">
        <f ca="1">IF($A55&gt;"",IF(ISERROR(HLOOKUP(AP$1,INDIRECT("Roles!$B$"&amp;MATCH($B55,Roles!$A:$A,0)&amp;":$AF$"&amp;MATCH($B55,Roles!$A:$A,0)),1,FALSE))=FALSE,IF(SquadExport!AS55&lt;10,1,IF(SquadExport!AS55&lt;15,2,IF(SquadExport!AS55&lt;=20,3,""))),0),"")</f>
        <v/>
      </c>
      <c r="AQ55" s="37" t="str">
        <f ca="1">IF($A55&gt;"",IF(ISERROR(HLOOKUP(AQ$1,INDIRECT("Roles!$B$"&amp;MATCH($B55,Roles!$A:$A,0)&amp;":$AF$"&amp;MATCH($B55,Roles!$A:$A,0)),1,FALSE))=FALSE,IF(SquadExport!AT55&lt;10,1,IF(SquadExport!AT55&lt;15,2,IF(SquadExport!AT55&lt;=20,3,""))),0),"")</f>
        <v/>
      </c>
      <c r="AR55" s="37" t="str">
        <f ca="1">IF($A55&gt;"",IF(ISERROR(HLOOKUP(AR$1,INDIRECT("Roles!$B$"&amp;MATCH($B55,Roles!$A:$A,0)&amp;":$AF$"&amp;MATCH($B55,Roles!$A:$A,0)),1,FALSE))=FALSE,IF(SquadExport!AU55&lt;10,1,IF(SquadExport!AU55&lt;15,2,IF(SquadExport!AU55&lt;=20,3,""))),0),"")</f>
        <v/>
      </c>
      <c r="AS55" s="37" t="str">
        <f ca="1">IF($A55&gt;"",IF(ISERROR(HLOOKUP(AS$1,INDIRECT("Roles!$B$"&amp;MATCH($B55,Roles!$A:$A,0)&amp;":$AF$"&amp;MATCH($B55,Roles!$A:$A,0)),1,FALSE))=FALSE,IF(SquadExport!AV55&lt;10,1,IF(SquadExport!AV55&lt;15,2,IF(SquadExport!AV55&lt;=20,3,""))),0),"")</f>
        <v/>
      </c>
      <c r="AT55" s="37" t="str">
        <f ca="1">IF($A55&gt;"",IF(ISERROR(HLOOKUP(AT$1,INDIRECT("Roles!$B$"&amp;MATCH($B55,Roles!$A:$A,0)&amp;":$AF$"&amp;MATCH($B55,Roles!$A:$A,0)),1,FALSE))=FALSE,IF(SquadExport!AW55&lt;10,1,IF(SquadExport!AW55&lt;15,2,IF(SquadExport!AW55&lt;=20,3,""))),0),"")</f>
        <v/>
      </c>
      <c r="AU55" s="37" t="str">
        <f ca="1">IF($A55&gt;"",IF(ISERROR(HLOOKUP(AU$1,INDIRECT("Roles!$B$"&amp;MATCH($B55,Roles!$A:$A,0)&amp;":$AF$"&amp;MATCH($B55,Roles!$A:$A,0)),1,FALSE))=FALSE,IF(SquadExport!AX55&lt;10,1,IF(SquadExport!AX55&lt;15,2,IF(SquadExport!AX55&lt;=20,3,""))),0),"")</f>
        <v/>
      </c>
      <c r="AV55" s="37" t="str">
        <f ca="1">IF($A55&gt;"",IF(ISERROR(HLOOKUP(AV$1,INDIRECT("Roles!$B$"&amp;MATCH($B55,Roles!$A:$A,0)&amp;":$AF$"&amp;MATCH($B55,Roles!$A:$A,0)),1,FALSE))=FALSE,IF(SquadExport!AY55&lt;10,1,IF(SquadExport!AY55&lt;15,2,IF(SquadExport!AY55&lt;=20,3,""))),0),"")</f>
        <v/>
      </c>
      <c r="AW55" s="37" t="str">
        <f ca="1">IF($A55&gt;"",IF(ISERROR(HLOOKUP(AW$1,INDIRECT("Roles!$B$"&amp;MATCH($B55,Roles!$A:$A,0)&amp;":$AF$"&amp;MATCH($B55,Roles!$A:$A,0)),1,FALSE))=FALSE,IF(SquadExport!AZ55&lt;10,1,IF(SquadExport!AZ55&lt;15,2,IF(SquadExport!AZ55&lt;=20,3,""))),0),"")</f>
        <v/>
      </c>
      <c r="AX55" s="37" t="str">
        <f ca="1">IF($A55&gt;"",IF(ISERROR(HLOOKUP(AX$1,INDIRECT("Roles!$B$"&amp;MATCH($B55,Roles!$A:$A,0)&amp;":$AF$"&amp;MATCH($B55,Roles!$A:$A,0)),1,FALSE))=FALSE,IF(SquadExport!BA55&lt;10,1,IF(SquadExport!BA55&lt;15,2,IF(SquadExport!BA55&lt;=20,3,""))),0),"")</f>
        <v/>
      </c>
      <c r="AY55" s="30" t="str" cm="1">
        <f t="array" aca="1" ref="AY55:CS55" ca="1">IF($D55:$AX55=1,D$1:AX$1,"")</f>
        <v/>
      </c>
      <c r="AZ55" s="30" t="str">
        <f ca="1"/>
        <v/>
      </c>
      <c r="BA55" s="30" t="str">
        <f ca="1"/>
        <v/>
      </c>
      <c r="BB55" s="30" t="str">
        <f ca="1"/>
        <v/>
      </c>
      <c r="BC55" s="30" t="str">
        <f ca="1"/>
        <v/>
      </c>
      <c r="BD55" s="30" t="str">
        <f ca="1"/>
        <v/>
      </c>
      <c r="BE55" s="30" t="str">
        <f ca="1"/>
        <v/>
      </c>
      <c r="BF55" s="30" t="str">
        <f ca="1"/>
        <v/>
      </c>
      <c r="BG55" s="30" t="str">
        <f ca="1"/>
        <v/>
      </c>
      <c r="BH55" s="30" t="str">
        <f ca="1"/>
        <v/>
      </c>
      <c r="BI55" s="30" t="str">
        <f ca="1"/>
        <v/>
      </c>
      <c r="BJ55" s="30" t="str">
        <f ca="1"/>
        <v/>
      </c>
      <c r="BK55" s="30" t="str">
        <f ca="1"/>
        <v/>
      </c>
      <c r="BL55" s="30" t="str">
        <f ca="1"/>
        <v/>
      </c>
      <c r="BM55" s="30" t="str">
        <f ca="1"/>
        <v/>
      </c>
      <c r="BN55" s="30" t="str">
        <f ca="1"/>
        <v/>
      </c>
      <c r="BO55" s="30" t="str">
        <f ca="1"/>
        <v/>
      </c>
      <c r="BP55" s="30" t="str">
        <f ca="1"/>
        <v/>
      </c>
      <c r="BQ55" s="30" t="str">
        <f ca="1"/>
        <v/>
      </c>
      <c r="BR55" s="30" t="str">
        <f ca="1"/>
        <v/>
      </c>
      <c r="BS55" s="30" t="str">
        <f ca="1"/>
        <v/>
      </c>
      <c r="BT55" s="30" t="str">
        <f ca="1"/>
        <v/>
      </c>
      <c r="BU55" s="30" t="str">
        <f ca="1"/>
        <v/>
      </c>
      <c r="BV55" s="30" t="str">
        <f ca="1"/>
        <v/>
      </c>
      <c r="BW55" s="30" t="str">
        <f ca="1"/>
        <v/>
      </c>
      <c r="BX55" s="30" t="str">
        <f ca="1"/>
        <v/>
      </c>
      <c r="BY55" s="30" t="str">
        <f ca="1"/>
        <v/>
      </c>
      <c r="BZ55" s="30" t="str">
        <f ca="1"/>
        <v/>
      </c>
      <c r="CA55" s="30" t="str">
        <f ca="1"/>
        <v/>
      </c>
      <c r="CB55" s="30" t="str">
        <f ca="1"/>
        <v/>
      </c>
      <c r="CC55" s="30" t="str">
        <f ca="1"/>
        <v/>
      </c>
      <c r="CD55" s="30" t="str">
        <f ca="1"/>
        <v/>
      </c>
      <c r="CE55" s="30" t="str">
        <f ca="1"/>
        <v/>
      </c>
      <c r="CF55" s="30" t="str">
        <f ca="1"/>
        <v/>
      </c>
      <c r="CG55" s="30" t="str">
        <f ca="1"/>
        <v/>
      </c>
      <c r="CH55" s="30" t="str">
        <f ca="1"/>
        <v/>
      </c>
      <c r="CI55" s="30" t="str">
        <f ca="1"/>
        <v/>
      </c>
      <c r="CJ55" s="30" t="str">
        <f ca="1"/>
        <v/>
      </c>
      <c r="CK55" s="30" t="str">
        <f ca="1"/>
        <v/>
      </c>
      <c r="CL55" s="30" t="str">
        <f ca="1"/>
        <v/>
      </c>
      <c r="CM55" s="30" t="str">
        <f ca="1"/>
        <v/>
      </c>
      <c r="CN55" s="30" t="str">
        <f ca="1"/>
        <v/>
      </c>
      <c r="CO55" s="30" t="str">
        <f ca="1"/>
        <v/>
      </c>
      <c r="CP55" s="30" t="str">
        <f ca="1"/>
        <v/>
      </c>
      <c r="CQ55" s="30" t="str">
        <f ca="1"/>
        <v/>
      </c>
      <c r="CR55" s="30" t="str">
        <f ca="1"/>
        <v/>
      </c>
      <c r="CS55" s="30" t="str">
        <f ca="1"/>
        <v/>
      </c>
      <c r="CT55" s="31" cm="1">
        <f t="array" aca="1" ref="CT55" ca="1">SUMPRODUCT(COUNTIF($AY55:$CS55,Training!$C$3:$E$3))</f>
        <v>0</v>
      </c>
      <c r="CU55" s="31" cm="1">
        <f t="array" aca="1" ref="CU55" ca="1">SUMPRODUCT(COUNTIF($AY55:$CS55,Training!$C$4:$E$4))</f>
        <v>0</v>
      </c>
      <c r="CV55" s="31" cm="1">
        <f t="array" aca="1" ref="CV55" ca="1">SUMPRODUCT(COUNTIF($AY55:$CS55,Training!$C$5:$E$5))</f>
        <v>0</v>
      </c>
      <c r="CW55" s="31" cm="1">
        <f t="array" aca="1" ref="CW55" ca="1">SUMPRODUCT(COUNTIF($AY55:$CS55,Training!$C$6:$E$6))</f>
        <v>0</v>
      </c>
      <c r="CX55" s="31" cm="1">
        <f t="array" aca="1" ref="CX55" ca="1">SUMPRODUCT(COUNTIF($AY55:$CS55,Training!$C$7:$E$7))</f>
        <v>0</v>
      </c>
      <c r="CY55" s="31" cm="1">
        <f t="array" aca="1" ref="CY55" ca="1">SUMPRODUCT(COUNTIF($AY55:$CS55,Training!$C$8:$E$8))</f>
        <v>0</v>
      </c>
      <c r="CZ55" s="31" cm="1">
        <f t="array" aca="1" ref="CZ55" ca="1">SUMPRODUCT(COUNTIF($AY55:$CS55,Training!$C$9:$E$9))</f>
        <v>0</v>
      </c>
      <c r="DA55" s="31" cm="1">
        <f t="array" aca="1" ref="DA55" ca="1">SUMPRODUCT(COUNTIF($AY55:$CS55,Training!$C$10:$E$10))</f>
        <v>0</v>
      </c>
      <c r="DB55" s="31" cm="1">
        <f t="array" aca="1" ref="DB55" ca="1">SUMPRODUCT(COUNTIF($AY55:$CS55,Training!$C$11:$E$11))</f>
        <v>0</v>
      </c>
      <c r="DC55" s="31" cm="1">
        <f t="array" aca="1" ref="DC55" ca="1">SUMPRODUCT(COUNTIF($AY55:$CS55,Training!$C$2:$E$2))</f>
        <v>0</v>
      </c>
      <c r="DD55" s="31" cm="1">
        <f t="array" aca="1" ref="DD55" ca="1">SUMPRODUCT(COUNTIF($AY55:$CS55,Training!#REF!))</f>
        <v>0</v>
      </c>
      <c r="DE55" s="31" cm="1">
        <f t="array" aca="1" ref="DE55" ca="1">SUMPRODUCT(COUNTIF($AY55:$CS55,Training!$C$12:$E$12))</f>
        <v>0</v>
      </c>
      <c r="DF55" s="31" cm="1">
        <f t="array" aca="1" ref="DF55" ca="1">SUMPRODUCT(COUNTIF($AY55:$CS55,Training!$C$13:$E$13))</f>
        <v>0</v>
      </c>
      <c r="DG55" s="31" cm="1">
        <f t="array" aca="1" ref="DG55" ca="1">SUMPRODUCT(COUNTIF($AY55:$CS55,Training!$C$14:$E$14))</f>
        <v>0</v>
      </c>
      <c r="DH55" s="31" cm="1">
        <f t="array" aca="1" ref="DH55" ca="1">SUMPRODUCT(COUNTIF($AY55:$CS55,Training!$C$15:$E$15))</f>
        <v>0</v>
      </c>
      <c r="DI55" s="31" cm="1">
        <f t="array" aca="1" ref="DI55" ca="1">SUMPRODUCT(COUNTIF($AY55:$CS55,Training!$C$16:$E$16))</f>
        <v>0</v>
      </c>
      <c r="DJ55" s="30" t="str" cm="1">
        <f t="array" aca="1" ref="DJ55:FD55" ca="1">IF(COUNTIF(D55:AX55,1)=0,IF($D55:$AX55=2,D$1:AX$1,""),"")</f>
        <v/>
      </c>
      <c r="DK55" s="30" t="str">
        <f ca="1"/>
        <v/>
      </c>
      <c r="DL55" s="30" t="str">
        <f ca="1"/>
        <v/>
      </c>
      <c r="DM55" s="30" t="str">
        <f ca="1"/>
        <v/>
      </c>
      <c r="DN55" s="30" t="str">
        <f ca="1"/>
        <v/>
      </c>
      <c r="DO55" s="30" t="str">
        <f ca="1"/>
        <v/>
      </c>
      <c r="DP55" s="30" t="str">
        <f ca="1"/>
        <v/>
      </c>
      <c r="DQ55" s="30" t="str">
        <f ca="1"/>
        <v/>
      </c>
      <c r="DR55" s="30" t="str">
        <f ca="1"/>
        <v/>
      </c>
      <c r="DS55" s="30" t="str">
        <f ca="1"/>
        <v/>
      </c>
      <c r="DT55" s="30" t="str">
        <f ca="1"/>
        <v/>
      </c>
      <c r="DU55" s="30" t="str">
        <f ca="1"/>
        <v/>
      </c>
      <c r="DV55" s="30" t="str">
        <f ca="1"/>
        <v/>
      </c>
      <c r="DW55" s="30" t="str">
        <f ca="1"/>
        <v/>
      </c>
      <c r="DX55" s="30" t="str">
        <f ca="1"/>
        <v/>
      </c>
      <c r="DY55" s="30" t="str">
        <f ca="1"/>
        <v/>
      </c>
      <c r="DZ55" s="30" t="str">
        <f ca="1"/>
        <v/>
      </c>
      <c r="EA55" s="30" t="str">
        <f ca="1"/>
        <v/>
      </c>
      <c r="EB55" s="30" t="str">
        <f ca="1"/>
        <v/>
      </c>
      <c r="EC55" s="30" t="str">
        <f ca="1"/>
        <v/>
      </c>
      <c r="ED55" s="30" t="str">
        <f ca="1"/>
        <v/>
      </c>
      <c r="EE55" s="30" t="str">
        <f ca="1"/>
        <v/>
      </c>
      <c r="EF55" s="30" t="str">
        <f ca="1"/>
        <v/>
      </c>
      <c r="EG55" s="30" t="str">
        <f ca="1"/>
        <v/>
      </c>
      <c r="EH55" s="30" t="str">
        <f ca="1"/>
        <v/>
      </c>
      <c r="EI55" s="30" t="str">
        <f ca="1"/>
        <v/>
      </c>
      <c r="EJ55" s="30" t="str">
        <f ca="1"/>
        <v/>
      </c>
      <c r="EK55" s="30" t="str">
        <f ca="1"/>
        <v/>
      </c>
      <c r="EL55" s="30" t="str">
        <f ca="1"/>
        <v/>
      </c>
      <c r="EM55" s="30" t="str">
        <f ca="1"/>
        <v/>
      </c>
      <c r="EN55" s="30" t="str">
        <f ca="1"/>
        <v/>
      </c>
      <c r="EO55" s="30" t="str">
        <f ca="1"/>
        <v/>
      </c>
      <c r="EP55" s="30" t="str">
        <f ca="1"/>
        <v/>
      </c>
      <c r="EQ55" s="30" t="str">
        <f ca="1"/>
        <v/>
      </c>
      <c r="ER55" s="30" t="str">
        <f ca="1"/>
        <v/>
      </c>
      <c r="ES55" s="30" t="str">
        <f ca="1"/>
        <v/>
      </c>
      <c r="ET55" s="30" t="str">
        <f ca="1"/>
        <v/>
      </c>
      <c r="EU55" s="30" t="str">
        <f ca="1"/>
        <v/>
      </c>
      <c r="EV55" s="30" t="str">
        <f ca="1"/>
        <v/>
      </c>
      <c r="EW55" s="30" t="str">
        <f ca="1"/>
        <v/>
      </c>
      <c r="EX55" s="30" t="str">
        <f ca="1"/>
        <v/>
      </c>
      <c r="EY55" s="30" t="str">
        <f ca="1"/>
        <v/>
      </c>
      <c r="EZ55" s="30" t="str">
        <f ca="1"/>
        <v/>
      </c>
      <c r="FA55" s="30" t="str">
        <f ca="1"/>
        <v/>
      </c>
      <c r="FB55" s="30" t="str">
        <f ca="1"/>
        <v/>
      </c>
      <c r="FC55" s="30" t="str">
        <f ca="1"/>
        <v/>
      </c>
      <c r="FD55" s="30" t="str">
        <f ca="1"/>
        <v/>
      </c>
      <c r="FE55" s="31" cm="1">
        <f t="array" aca="1" ref="FE55" ca="1">SUMPRODUCT(COUNTIF($DJ55:$FD55,Training!$C$3:$E$3))</f>
        <v>0</v>
      </c>
      <c r="FF55" s="31" cm="1">
        <f t="array" aca="1" ref="FF55" ca="1">SUMPRODUCT(COUNTIF($DJ55:$FD55,Training!$C$4:$E$4))</f>
        <v>0</v>
      </c>
      <c r="FG55" s="31" cm="1">
        <f t="array" aca="1" ref="FG55" ca="1">SUMPRODUCT(COUNTIF($DJ55:$FD55,Training!$C$5:$E$5))</f>
        <v>0</v>
      </c>
      <c r="FH55" s="31" cm="1">
        <f t="array" aca="1" ref="FH55" ca="1">SUMPRODUCT(COUNTIF($DJ55:$FD55,Training!$C$6:$E$6))</f>
        <v>0</v>
      </c>
      <c r="FI55" s="31" cm="1">
        <f t="array" aca="1" ref="FI55" ca="1">SUMPRODUCT(COUNTIF($DJ55:$FD55,Training!$C$7:$E$7))</f>
        <v>0</v>
      </c>
      <c r="FJ55" s="31" cm="1">
        <f t="array" aca="1" ref="FJ55" ca="1">SUMPRODUCT(COUNTIF($DJ55:$FD55,Training!$C$8:$E$8))</f>
        <v>0</v>
      </c>
      <c r="FK55" s="31" cm="1">
        <f t="array" aca="1" ref="FK55" ca="1">SUMPRODUCT(COUNTIF($DJ55:$FD55,Training!$C$9:$E$9))</f>
        <v>0</v>
      </c>
      <c r="FL55" s="31" cm="1">
        <f t="array" aca="1" ref="FL55" ca="1">SUMPRODUCT(COUNTIF($DJ55:$FD55,Training!$C$10:$E$10))</f>
        <v>0</v>
      </c>
      <c r="FM55" s="31" cm="1">
        <f t="array" aca="1" ref="FM55" ca="1">SUMPRODUCT(COUNTIF($DJ55:$FD55,Training!$C$11:$E$11))</f>
        <v>0</v>
      </c>
      <c r="FN55" s="31" cm="1">
        <f t="array" aca="1" ref="FN55" ca="1">SUMPRODUCT(COUNTIF($DJ55:$FD55,Training!$C$2:$E$2))</f>
        <v>0</v>
      </c>
      <c r="FO55" s="31" cm="1">
        <f t="array" aca="1" ref="FO55" ca="1">SUMPRODUCT(COUNTIF($DJ55:$FD55,Training!#REF!))</f>
        <v>0</v>
      </c>
      <c r="FP55" s="31" cm="1">
        <f t="array" aca="1" ref="FP55" ca="1">SUMPRODUCT(COUNTIF($DJ55:$FD55,Training!$C$12:$E$12))</f>
        <v>0</v>
      </c>
      <c r="FQ55" s="31" cm="1">
        <f t="array" aca="1" ref="FQ55" ca="1">SUMPRODUCT(COUNTIF($DJ55:$FD55,Training!$C$13:$E$13))</f>
        <v>0</v>
      </c>
      <c r="FR55" s="31" cm="1">
        <f t="array" aca="1" ref="FR55" ca="1">SUMPRODUCT(COUNTIF($DJ55:$FD55,Training!$C$14:$E$14))</f>
        <v>0</v>
      </c>
      <c r="FS55" s="31" cm="1">
        <f t="array" aca="1" ref="FS55" ca="1">SUMPRODUCT(COUNTIF($DJ55:$FD55,Training!$C$15:$E$15))</f>
        <v>0</v>
      </c>
      <c r="FT55" s="31" cm="1">
        <f t="array" aca="1" ref="FT55" ca="1">SUMPRODUCT(COUNTIF($DJ55:$FD55,Training!$C$16:$E$16))</f>
        <v>0</v>
      </c>
    </row>
    <row r="56" spans="1:176" x14ac:dyDescent="0.25">
      <c r="A56" s="32" t="str">
        <f>IF(WeightedParse!A56&gt;"",WeightedParse!A56,"")</f>
        <v/>
      </c>
      <c r="B56" s="49" t="str">
        <f>IF('Weighted Summary'!A56&gt;"",'Weighted Summary'!F56,"")</f>
        <v/>
      </c>
      <c r="C56" s="39" t="str">
        <f t="shared" si="0"/>
        <v/>
      </c>
      <c r="D56" s="37" t="str">
        <f ca="1">IF($A56&gt;"",IF(ISERROR(HLOOKUP(D$1,INDIRECT("Roles!$B$"&amp;MATCH($B56,Roles!$A:$A,0)&amp;":$AF$"&amp;MATCH($B56,Roles!$A:$A,0)),1,FALSE))=FALSE,IF(SquadExport!G56&lt;10,1,IF(SquadExport!G56&lt;15,2,IF(SquadExport!G56&lt;=20,3,""))),0),"")</f>
        <v/>
      </c>
      <c r="E56" s="37" t="str">
        <f ca="1">IF($A56&gt;"",IF(ISERROR(HLOOKUP(E$1,INDIRECT("Roles!$B$"&amp;MATCH($B56,Roles!$A:$A,0)&amp;":$AF$"&amp;MATCH($B56,Roles!$A:$A,0)),1,FALSE))=FALSE,IF(SquadExport!H56&lt;10,1,IF(SquadExport!H56&lt;15,2,IF(SquadExport!H56&lt;=20,3,""))),0),"")</f>
        <v/>
      </c>
      <c r="F56" s="37" t="str">
        <f ca="1">IF($A56&gt;"",IF(ISERROR(HLOOKUP(F$1,INDIRECT("Roles!$B$"&amp;MATCH($B56,Roles!$A:$A,0)&amp;":$AF$"&amp;MATCH($B56,Roles!$A:$A,0)),1,FALSE))=FALSE,IF(SquadExport!I56&lt;10,1,IF(SquadExport!I56&lt;15,2,IF(SquadExport!I56&lt;=20,3,""))),0),"")</f>
        <v/>
      </c>
      <c r="G56" s="37" t="str">
        <f ca="1">IF($A56&gt;"",IF(ISERROR(HLOOKUP(G$1,INDIRECT("Roles!$B$"&amp;MATCH($B56,Roles!$A:$A,0)&amp;":$AF$"&amp;MATCH($B56,Roles!$A:$A,0)),1,FALSE))=FALSE,IF(SquadExport!J56&lt;10,1,IF(SquadExport!J56&lt;15,2,IF(SquadExport!J56&lt;=20,3,""))),0),"")</f>
        <v/>
      </c>
      <c r="H56" s="37" t="str">
        <f ca="1">IF($A56&gt;"",IF(ISERROR(HLOOKUP(H$1,INDIRECT("Roles!$B$"&amp;MATCH($B56,Roles!$A:$A,0)&amp;":$AF$"&amp;MATCH($B56,Roles!$A:$A,0)),1,FALSE))=FALSE,IF(SquadExport!K56&lt;10,1,IF(SquadExport!K56&lt;15,2,IF(SquadExport!K56&lt;=20,3,""))),0),"")</f>
        <v/>
      </c>
      <c r="I56" s="37" t="str">
        <f ca="1">IF($A56&gt;"",IF(ISERROR(HLOOKUP(I$1,INDIRECT("Roles!$B$"&amp;MATCH($B56,Roles!$A:$A,0)&amp;":$AF$"&amp;MATCH($B56,Roles!$A:$A,0)),1,FALSE))=FALSE,IF(SquadExport!L56&lt;10,1,IF(SquadExport!L56&lt;15,2,IF(SquadExport!L56&lt;=20,3,""))),0),"")</f>
        <v/>
      </c>
      <c r="J56" s="37" t="str">
        <f ca="1">IF($A56&gt;"",IF(ISERROR(HLOOKUP(J$1,INDIRECT("Roles!$B$"&amp;MATCH($B56,Roles!$A:$A,0)&amp;":$AF$"&amp;MATCH($B56,Roles!$A:$A,0)),1,FALSE))=FALSE,IF(SquadExport!M56&lt;10,1,IF(SquadExport!M56&lt;15,2,IF(SquadExport!M56&lt;=20,3,""))),0),"")</f>
        <v/>
      </c>
      <c r="K56" s="37" t="str">
        <f ca="1">IF($A56&gt;"",IF(ISERROR(HLOOKUP(K$1,INDIRECT("Roles!$B$"&amp;MATCH($B56,Roles!$A:$A,0)&amp;":$AF$"&amp;MATCH($B56,Roles!$A:$A,0)),1,FALSE))=FALSE,IF(SquadExport!N56&lt;10,1,IF(SquadExport!N56&lt;15,2,IF(SquadExport!N56&lt;=20,3,""))),0),"")</f>
        <v/>
      </c>
      <c r="L56" s="37" t="str">
        <f ca="1">IF($A56&gt;"",IF(ISERROR(HLOOKUP(L$1,INDIRECT("Roles!$B$"&amp;MATCH($B56,Roles!$A:$A,0)&amp;":$AF$"&amp;MATCH($B56,Roles!$A:$A,0)),1,FALSE))=FALSE,IF(SquadExport!O56&lt;10,1,IF(SquadExport!O56&lt;15,2,IF(SquadExport!O56&lt;=20,3,""))),0),"")</f>
        <v/>
      </c>
      <c r="M56" s="37" t="str">
        <f ca="1">IF($A56&gt;"",IF(ISERROR(HLOOKUP(M$1,INDIRECT("Roles!$B$"&amp;MATCH($B56,Roles!$A:$A,0)&amp;":$AF$"&amp;MATCH($B56,Roles!$A:$A,0)),1,FALSE))=FALSE,IF(SquadExport!P56&lt;10,1,IF(SquadExport!P56&lt;15,2,IF(SquadExport!P56&lt;=20,3,""))),0),"")</f>
        <v/>
      </c>
      <c r="N56" s="37" t="str">
        <f ca="1">IF($A56&gt;"",IF(ISERROR(HLOOKUP(N$1,INDIRECT("Roles!$B$"&amp;MATCH($B56,Roles!$A:$A,0)&amp;":$AF$"&amp;MATCH($B56,Roles!$A:$A,0)),1,FALSE))=FALSE,IF(SquadExport!Q56&lt;10,1,IF(SquadExport!Q56&lt;15,2,IF(SquadExport!Q56&lt;=20,3,""))),0),"")</f>
        <v/>
      </c>
      <c r="O56" s="37" t="str">
        <f ca="1">IF($A56&gt;"",IF(ISERROR(HLOOKUP(O$1,INDIRECT("Roles!$B$"&amp;MATCH($B56,Roles!$A:$A,0)&amp;":$AF$"&amp;MATCH($B56,Roles!$A:$A,0)),1,FALSE))=FALSE,IF(SquadExport!R56&lt;10,1,IF(SquadExport!R56&lt;15,2,IF(SquadExport!R56&lt;=20,3,""))),0),"")</f>
        <v/>
      </c>
      <c r="P56" s="37" t="str">
        <f ca="1">IF($A56&gt;"",IF(ISERROR(HLOOKUP(P$1,INDIRECT("Roles!$B$"&amp;MATCH($B56,Roles!$A:$A,0)&amp;":$AF$"&amp;MATCH($B56,Roles!$A:$A,0)),1,FALSE))=FALSE,IF(SquadExport!S56&lt;10,1,IF(SquadExport!S56&lt;15,2,IF(SquadExport!S56&lt;=20,3,""))),0),"")</f>
        <v/>
      </c>
      <c r="Q56" s="37" t="str">
        <f ca="1">IF($A56&gt;"",IF(ISERROR(HLOOKUP(Q$1,INDIRECT("Roles!$B$"&amp;MATCH($B56,Roles!$A:$A,0)&amp;":$AF$"&amp;MATCH($B56,Roles!$A:$A,0)),1,FALSE))=FALSE,IF(SquadExport!T56&lt;10,1,IF(SquadExport!T56&lt;15,2,IF(SquadExport!T56&lt;=20,3,""))),0),"")</f>
        <v/>
      </c>
      <c r="R56" s="37" t="str">
        <f ca="1">IF($A56&gt;"",IF(ISERROR(HLOOKUP(R$1,INDIRECT("Roles!$B$"&amp;MATCH($B56,Roles!$A:$A,0)&amp;":$AF$"&amp;MATCH($B56,Roles!$A:$A,0)),1,FALSE))=FALSE,IF(SquadExport!U56&lt;10,1,IF(SquadExport!U56&lt;15,2,IF(SquadExport!U56&lt;=20,3,""))),0),"")</f>
        <v/>
      </c>
      <c r="S56" s="37" t="str">
        <f ca="1">IF($A56&gt;"",IF(ISERROR(HLOOKUP(S$1,INDIRECT("Roles!$B$"&amp;MATCH($B56,Roles!$A:$A,0)&amp;":$AF$"&amp;MATCH($B56,Roles!$A:$A,0)),1,FALSE))=FALSE,IF(SquadExport!V56&lt;10,1,IF(SquadExport!V56&lt;15,2,IF(SquadExport!V56&lt;=20,3,""))),0),"")</f>
        <v/>
      </c>
      <c r="T56" s="37" t="str">
        <f ca="1">IF($A56&gt;"",IF(ISERROR(HLOOKUP(T$1,INDIRECT("Roles!$B$"&amp;MATCH($B56,Roles!$A:$A,0)&amp;":$AF$"&amp;MATCH($B56,Roles!$A:$A,0)),1,FALSE))=FALSE,IF(SquadExport!W56&lt;10,1,IF(SquadExport!W56&lt;15,2,IF(SquadExport!W56&lt;=20,3,""))),0),"")</f>
        <v/>
      </c>
      <c r="U56" s="37" t="str">
        <f ca="1">IF($A56&gt;"",IF(ISERROR(HLOOKUP(U$1,INDIRECT("Roles!$B$"&amp;MATCH($B56,Roles!$A:$A,0)&amp;":$AF$"&amp;MATCH($B56,Roles!$A:$A,0)),1,FALSE))=FALSE,IF(SquadExport!X56&lt;10,1,IF(SquadExport!X56&lt;15,2,IF(SquadExport!X56&lt;=20,3,""))),0),"")</f>
        <v/>
      </c>
      <c r="V56" s="37" t="str">
        <f ca="1">IF($A56&gt;"",IF(ISERROR(HLOOKUP(V$1,INDIRECT("Roles!$B$"&amp;MATCH($B56,Roles!$A:$A,0)&amp;":$AF$"&amp;MATCH($B56,Roles!$A:$A,0)),1,FALSE))=FALSE,IF(SquadExport!Y56&lt;10,1,IF(SquadExport!Y56&lt;15,2,IF(SquadExport!Y56&lt;=20,3,""))),0),"")</f>
        <v/>
      </c>
      <c r="W56" s="37" t="str">
        <f ca="1">IF($A56&gt;"",IF(ISERROR(HLOOKUP(W$1,INDIRECT("Roles!$B$"&amp;MATCH($B56,Roles!$A:$A,0)&amp;":$AF$"&amp;MATCH($B56,Roles!$A:$A,0)),1,FALSE))=FALSE,IF(SquadExport!Z56&lt;10,1,IF(SquadExport!Z56&lt;15,2,IF(SquadExport!Z56&lt;=20,3,""))),0),"")</f>
        <v/>
      </c>
      <c r="X56" s="37" t="str">
        <f ca="1">IF($A56&gt;"",IF(ISERROR(HLOOKUP(X$1,INDIRECT("Roles!$B$"&amp;MATCH($B56,Roles!$A:$A,0)&amp;":$AF$"&amp;MATCH($B56,Roles!$A:$A,0)),1,FALSE))=FALSE,IF(SquadExport!AA56&lt;10,1,IF(SquadExport!AA56&lt;15,2,IF(SquadExport!AA56&lt;=20,3,""))),0),"")</f>
        <v/>
      </c>
      <c r="Y56" s="37" t="str">
        <f ca="1">IF($A56&gt;"",IF(ISERROR(HLOOKUP(Y$1,INDIRECT("Roles!$B$"&amp;MATCH($B56,Roles!$A:$A,0)&amp;":$AF$"&amp;MATCH($B56,Roles!$A:$A,0)),1,FALSE))=FALSE,IF(SquadExport!AB56&lt;10,1,IF(SquadExport!AB56&lt;15,2,IF(SquadExport!AB56&lt;=20,3,""))),0),"")</f>
        <v/>
      </c>
      <c r="Z56" s="37" t="str">
        <f ca="1">IF($A56&gt;"",IF(ISERROR(HLOOKUP(Z$1,INDIRECT("Roles!$B$"&amp;MATCH($B56,Roles!$A:$A,0)&amp;":$AF$"&amp;MATCH($B56,Roles!$A:$A,0)),1,FALSE))=FALSE,IF(SquadExport!AC56&lt;10,1,IF(SquadExport!AC56&lt;15,2,IF(SquadExport!AC56&lt;=20,3,""))),0),"")</f>
        <v/>
      </c>
      <c r="AA56" s="37" t="str">
        <f ca="1">IF($A56&gt;"",IF(ISERROR(HLOOKUP(AA$1,INDIRECT("Roles!$B$"&amp;MATCH($B56,Roles!$A:$A,0)&amp;":$AF$"&amp;MATCH($B56,Roles!$A:$A,0)),1,FALSE))=FALSE,IF(SquadExport!AD56&lt;10,1,IF(SquadExport!AD56&lt;15,2,IF(SquadExport!AD56&lt;=20,3,""))),0),"")</f>
        <v/>
      </c>
      <c r="AB56" s="37" t="str">
        <f ca="1">IF($A56&gt;"",IF(ISERROR(HLOOKUP(AB$1,INDIRECT("Roles!$B$"&amp;MATCH($B56,Roles!$A:$A,0)&amp;":$AF$"&amp;MATCH($B56,Roles!$A:$A,0)),1,FALSE))=FALSE,IF(SquadExport!AE56&lt;10,1,IF(SquadExport!AE56&lt;15,2,IF(SquadExport!AE56&lt;=20,3,""))),0),"")</f>
        <v/>
      </c>
      <c r="AC56" s="37" t="str">
        <f ca="1">IF($A56&gt;"",IF(ISERROR(HLOOKUP(AC$1,INDIRECT("Roles!$B$"&amp;MATCH($B56,Roles!$A:$A,0)&amp;":$AF$"&amp;MATCH($B56,Roles!$A:$A,0)),1,FALSE))=FALSE,IF(SquadExport!AF56&lt;10,1,IF(SquadExport!AF56&lt;15,2,IF(SquadExport!AF56&lt;=20,3,""))),0),"")</f>
        <v/>
      </c>
      <c r="AD56" s="37" t="str">
        <f ca="1">IF($A56&gt;"",IF(ISERROR(HLOOKUP(AD$1,INDIRECT("Roles!$B$"&amp;MATCH($B56,Roles!$A:$A,0)&amp;":$AF$"&amp;MATCH($B56,Roles!$A:$A,0)),1,FALSE))=FALSE,IF(SquadExport!AG56&lt;10,1,IF(SquadExport!AG56&lt;15,2,IF(SquadExport!AG56&lt;=20,3,""))),0),"")</f>
        <v/>
      </c>
      <c r="AE56" s="37" t="str">
        <f ca="1">IF($A56&gt;"",IF(ISERROR(HLOOKUP(AE$1,INDIRECT("Roles!$B$"&amp;MATCH($B56,Roles!$A:$A,0)&amp;":$AF$"&amp;MATCH($B56,Roles!$A:$A,0)),1,FALSE))=FALSE,IF(SquadExport!AH56&lt;10,1,IF(SquadExport!AH56&lt;15,2,IF(SquadExport!AH56&lt;=20,3,""))),0),"")</f>
        <v/>
      </c>
      <c r="AF56" s="37" t="str">
        <f ca="1">IF($A56&gt;"",IF(ISERROR(HLOOKUP(AF$1,INDIRECT("Roles!$B$"&amp;MATCH($B56,Roles!$A:$A,0)&amp;":$AF$"&amp;MATCH($B56,Roles!$A:$A,0)),1,FALSE))=FALSE,IF(SquadExport!AI56&lt;10,1,IF(SquadExport!AI56&lt;15,2,IF(SquadExport!AI56&lt;=20,3,""))),0),"")</f>
        <v/>
      </c>
      <c r="AG56" s="37" t="str">
        <f ca="1">IF($A56&gt;"",IF(ISERROR(HLOOKUP(AG$1,INDIRECT("Roles!$B$"&amp;MATCH($B56,Roles!$A:$A,0)&amp;":$AF$"&amp;MATCH($B56,Roles!$A:$A,0)),1,FALSE))=FALSE,IF(SquadExport!AJ56&lt;10,1,IF(SquadExport!AJ56&lt;15,2,IF(SquadExport!AJ56&lt;=20,3,""))),0),"")</f>
        <v/>
      </c>
      <c r="AH56" s="37" t="str">
        <f ca="1">IF($A56&gt;"",IF(ISERROR(HLOOKUP(AH$1,INDIRECT("Roles!$B$"&amp;MATCH($B56,Roles!$A:$A,0)&amp;":$AF$"&amp;MATCH($B56,Roles!$A:$A,0)),1,FALSE))=FALSE,IF(SquadExport!AK56&lt;10,1,IF(SquadExport!AK56&lt;15,2,IF(SquadExport!AK56&lt;=20,3,""))),0),"")</f>
        <v/>
      </c>
      <c r="AI56" s="37" t="str">
        <f ca="1">IF($A56&gt;"",IF(ISERROR(HLOOKUP(AI$1,INDIRECT("Roles!$B$"&amp;MATCH($B56,Roles!$A:$A,0)&amp;":$AF$"&amp;MATCH($B56,Roles!$A:$A,0)),1,FALSE))=FALSE,IF(SquadExport!AL56&lt;10,1,IF(SquadExport!AL56&lt;15,2,IF(SquadExport!AL56&lt;=20,3,""))),0),"")</f>
        <v/>
      </c>
      <c r="AJ56" s="37" t="str">
        <f ca="1">IF($A56&gt;"",IF(ISERROR(HLOOKUP(AJ$1,INDIRECT("Roles!$B$"&amp;MATCH($B56,Roles!$A:$A,0)&amp;":$AF$"&amp;MATCH($B56,Roles!$A:$A,0)),1,FALSE))=FALSE,IF(SquadExport!AM56&lt;10,1,IF(SquadExport!AM56&lt;15,2,IF(SquadExport!AM56&lt;=20,3,""))),0),"")</f>
        <v/>
      </c>
      <c r="AK56" s="37" t="str">
        <f ca="1">IF($A56&gt;"",IF(ISERROR(HLOOKUP(AK$1,INDIRECT("Roles!$B$"&amp;MATCH($B56,Roles!$A:$A,0)&amp;":$AF$"&amp;MATCH($B56,Roles!$A:$A,0)),1,FALSE))=FALSE,IF(SquadExport!AN56&lt;10,1,IF(SquadExport!AN56&lt;15,2,IF(SquadExport!AN56&lt;=20,3,""))),0),"")</f>
        <v/>
      </c>
      <c r="AL56" s="37" t="str">
        <f ca="1">IF($A56&gt;"",IF(ISERROR(HLOOKUP(AL$1,INDIRECT("Roles!$B$"&amp;MATCH($B56,Roles!$A:$A,0)&amp;":$AF$"&amp;MATCH($B56,Roles!$A:$A,0)),1,FALSE))=FALSE,IF(SquadExport!AO56&lt;10,1,IF(SquadExport!AO56&lt;15,2,IF(SquadExport!AO56&lt;=20,3,""))),0),"")</f>
        <v/>
      </c>
      <c r="AM56" s="37" t="str">
        <f ca="1">IF($A56&gt;"",IF(ISERROR(HLOOKUP(AM$1,INDIRECT("Roles!$B$"&amp;MATCH($B56,Roles!$A:$A,0)&amp;":$AF$"&amp;MATCH($B56,Roles!$A:$A,0)),1,FALSE))=FALSE,IF(SquadExport!AP56&lt;10,1,IF(SquadExport!AP56&lt;15,2,IF(SquadExport!AP56&lt;=20,3,""))),0),"")</f>
        <v/>
      </c>
      <c r="AN56" s="37" t="str">
        <f ca="1">IF($A56&gt;"",IF(ISERROR(HLOOKUP(AN$1,INDIRECT("Roles!$B$"&amp;MATCH($B56,Roles!$A:$A,0)&amp;":$AF$"&amp;MATCH($B56,Roles!$A:$A,0)),1,FALSE))=FALSE,IF(SquadExport!AQ56&lt;10,1,IF(SquadExport!AQ56&lt;15,2,IF(SquadExport!AQ56&lt;=20,3,""))),0),"")</f>
        <v/>
      </c>
      <c r="AO56" s="37" t="str">
        <f ca="1">IF($A56&gt;"",IF(ISERROR(HLOOKUP(AO$1,INDIRECT("Roles!$B$"&amp;MATCH($B56,Roles!$A:$A,0)&amp;":$AF$"&amp;MATCH($B56,Roles!$A:$A,0)),1,FALSE))=FALSE,IF(SquadExport!AR56&lt;10,1,IF(SquadExport!AR56&lt;15,2,IF(SquadExport!AR56&lt;=20,3,""))),0),"")</f>
        <v/>
      </c>
      <c r="AP56" s="37" t="str">
        <f ca="1">IF($A56&gt;"",IF(ISERROR(HLOOKUP(AP$1,INDIRECT("Roles!$B$"&amp;MATCH($B56,Roles!$A:$A,0)&amp;":$AF$"&amp;MATCH($B56,Roles!$A:$A,0)),1,FALSE))=FALSE,IF(SquadExport!AS56&lt;10,1,IF(SquadExport!AS56&lt;15,2,IF(SquadExport!AS56&lt;=20,3,""))),0),"")</f>
        <v/>
      </c>
      <c r="AQ56" s="37" t="str">
        <f ca="1">IF($A56&gt;"",IF(ISERROR(HLOOKUP(AQ$1,INDIRECT("Roles!$B$"&amp;MATCH($B56,Roles!$A:$A,0)&amp;":$AF$"&amp;MATCH($B56,Roles!$A:$A,0)),1,FALSE))=FALSE,IF(SquadExport!AT56&lt;10,1,IF(SquadExport!AT56&lt;15,2,IF(SquadExport!AT56&lt;=20,3,""))),0),"")</f>
        <v/>
      </c>
      <c r="AR56" s="37" t="str">
        <f ca="1">IF($A56&gt;"",IF(ISERROR(HLOOKUP(AR$1,INDIRECT("Roles!$B$"&amp;MATCH($B56,Roles!$A:$A,0)&amp;":$AF$"&amp;MATCH($B56,Roles!$A:$A,0)),1,FALSE))=FALSE,IF(SquadExport!AU56&lt;10,1,IF(SquadExport!AU56&lt;15,2,IF(SquadExport!AU56&lt;=20,3,""))),0),"")</f>
        <v/>
      </c>
      <c r="AS56" s="37" t="str">
        <f ca="1">IF($A56&gt;"",IF(ISERROR(HLOOKUP(AS$1,INDIRECT("Roles!$B$"&amp;MATCH($B56,Roles!$A:$A,0)&amp;":$AF$"&amp;MATCH($B56,Roles!$A:$A,0)),1,FALSE))=FALSE,IF(SquadExport!AV56&lt;10,1,IF(SquadExport!AV56&lt;15,2,IF(SquadExport!AV56&lt;=20,3,""))),0),"")</f>
        <v/>
      </c>
      <c r="AT56" s="37" t="str">
        <f ca="1">IF($A56&gt;"",IF(ISERROR(HLOOKUP(AT$1,INDIRECT("Roles!$B$"&amp;MATCH($B56,Roles!$A:$A,0)&amp;":$AF$"&amp;MATCH($B56,Roles!$A:$A,0)),1,FALSE))=FALSE,IF(SquadExport!AW56&lt;10,1,IF(SquadExport!AW56&lt;15,2,IF(SquadExport!AW56&lt;=20,3,""))),0),"")</f>
        <v/>
      </c>
      <c r="AU56" s="37" t="str">
        <f ca="1">IF($A56&gt;"",IF(ISERROR(HLOOKUP(AU$1,INDIRECT("Roles!$B$"&amp;MATCH($B56,Roles!$A:$A,0)&amp;":$AF$"&amp;MATCH($B56,Roles!$A:$A,0)),1,FALSE))=FALSE,IF(SquadExport!AX56&lt;10,1,IF(SquadExport!AX56&lt;15,2,IF(SquadExport!AX56&lt;=20,3,""))),0),"")</f>
        <v/>
      </c>
      <c r="AV56" s="37" t="str">
        <f ca="1">IF($A56&gt;"",IF(ISERROR(HLOOKUP(AV$1,INDIRECT("Roles!$B$"&amp;MATCH($B56,Roles!$A:$A,0)&amp;":$AF$"&amp;MATCH($B56,Roles!$A:$A,0)),1,FALSE))=FALSE,IF(SquadExport!AY56&lt;10,1,IF(SquadExport!AY56&lt;15,2,IF(SquadExport!AY56&lt;=20,3,""))),0),"")</f>
        <v/>
      </c>
      <c r="AW56" s="37" t="str">
        <f ca="1">IF($A56&gt;"",IF(ISERROR(HLOOKUP(AW$1,INDIRECT("Roles!$B$"&amp;MATCH($B56,Roles!$A:$A,0)&amp;":$AF$"&amp;MATCH($B56,Roles!$A:$A,0)),1,FALSE))=FALSE,IF(SquadExport!AZ56&lt;10,1,IF(SquadExport!AZ56&lt;15,2,IF(SquadExport!AZ56&lt;=20,3,""))),0),"")</f>
        <v/>
      </c>
      <c r="AX56" s="37" t="str">
        <f ca="1">IF($A56&gt;"",IF(ISERROR(HLOOKUP(AX$1,INDIRECT("Roles!$B$"&amp;MATCH($B56,Roles!$A:$A,0)&amp;":$AF$"&amp;MATCH($B56,Roles!$A:$A,0)),1,FALSE))=FALSE,IF(SquadExport!BA56&lt;10,1,IF(SquadExport!BA56&lt;15,2,IF(SquadExport!BA56&lt;=20,3,""))),0),"")</f>
        <v/>
      </c>
      <c r="AY56" s="30" t="str" cm="1">
        <f t="array" aca="1" ref="AY56:CS56" ca="1">IF($D56:$AX56=1,D$1:AX$1,"")</f>
        <v/>
      </c>
      <c r="AZ56" s="30" t="str">
        <f ca="1"/>
        <v/>
      </c>
      <c r="BA56" s="30" t="str">
        <f ca="1"/>
        <v/>
      </c>
      <c r="BB56" s="30" t="str">
        <f ca="1"/>
        <v/>
      </c>
      <c r="BC56" s="30" t="str">
        <f ca="1"/>
        <v/>
      </c>
      <c r="BD56" s="30" t="str">
        <f ca="1"/>
        <v/>
      </c>
      <c r="BE56" s="30" t="str">
        <f ca="1"/>
        <v/>
      </c>
      <c r="BF56" s="30" t="str">
        <f ca="1"/>
        <v/>
      </c>
      <c r="BG56" s="30" t="str">
        <f ca="1"/>
        <v/>
      </c>
      <c r="BH56" s="30" t="str">
        <f ca="1"/>
        <v/>
      </c>
      <c r="BI56" s="30" t="str">
        <f ca="1"/>
        <v/>
      </c>
      <c r="BJ56" s="30" t="str">
        <f ca="1"/>
        <v/>
      </c>
      <c r="BK56" s="30" t="str">
        <f ca="1"/>
        <v/>
      </c>
      <c r="BL56" s="30" t="str">
        <f ca="1"/>
        <v/>
      </c>
      <c r="BM56" s="30" t="str">
        <f ca="1"/>
        <v/>
      </c>
      <c r="BN56" s="30" t="str">
        <f ca="1"/>
        <v/>
      </c>
      <c r="BO56" s="30" t="str">
        <f ca="1"/>
        <v/>
      </c>
      <c r="BP56" s="30" t="str">
        <f ca="1"/>
        <v/>
      </c>
      <c r="BQ56" s="30" t="str">
        <f ca="1"/>
        <v/>
      </c>
      <c r="BR56" s="30" t="str">
        <f ca="1"/>
        <v/>
      </c>
      <c r="BS56" s="30" t="str">
        <f ca="1"/>
        <v/>
      </c>
      <c r="BT56" s="30" t="str">
        <f ca="1"/>
        <v/>
      </c>
      <c r="BU56" s="30" t="str">
        <f ca="1"/>
        <v/>
      </c>
      <c r="BV56" s="30" t="str">
        <f ca="1"/>
        <v/>
      </c>
      <c r="BW56" s="30" t="str">
        <f ca="1"/>
        <v/>
      </c>
      <c r="BX56" s="30" t="str">
        <f ca="1"/>
        <v/>
      </c>
      <c r="BY56" s="30" t="str">
        <f ca="1"/>
        <v/>
      </c>
      <c r="BZ56" s="30" t="str">
        <f ca="1"/>
        <v/>
      </c>
      <c r="CA56" s="30" t="str">
        <f ca="1"/>
        <v/>
      </c>
      <c r="CB56" s="30" t="str">
        <f ca="1"/>
        <v/>
      </c>
      <c r="CC56" s="30" t="str">
        <f ca="1"/>
        <v/>
      </c>
      <c r="CD56" s="30" t="str">
        <f ca="1"/>
        <v/>
      </c>
      <c r="CE56" s="30" t="str">
        <f ca="1"/>
        <v/>
      </c>
      <c r="CF56" s="30" t="str">
        <f ca="1"/>
        <v/>
      </c>
      <c r="CG56" s="30" t="str">
        <f ca="1"/>
        <v/>
      </c>
      <c r="CH56" s="30" t="str">
        <f ca="1"/>
        <v/>
      </c>
      <c r="CI56" s="30" t="str">
        <f ca="1"/>
        <v/>
      </c>
      <c r="CJ56" s="30" t="str">
        <f ca="1"/>
        <v/>
      </c>
      <c r="CK56" s="30" t="str">
        <f ca="1"/>
        <v/>
      </c>
      <c r="CL56" s="30" t="str">
        <f ca="1"/>
        <v/>
      </c>
      <c r="CM56" s="30" t="str">
        <f ca="1"/>
        <v/>
      </c>
      <c r="CN56" s="30" t="str">
        <f ca="1"/>
        <v/>
      </c>
      <c r="CO56" s="30" t="str">
        <f ca="1"/>
        <v/>
      </c>
      <c r="CP56" s="30" t="str">
        <f ca="1"/>
        <v/>
      </c>
      <c r="CQ56" s="30" t="str">
        <f ca="1"/>
        <v/>
      </c>
      <c r="CR56" s="30" t="str">
        <f ca="1"/>
        <v/>
      </c>
      <c r="CS56" s="30" t="str">
        <f ca="1"/>
        <v/>
      </c>
      <c r="CT56" s="31" cm="1">
        <f t="array" aca="1" ref="CT56" ca="1">SUMPRODUCT(COUNTIF($AY56:$CS56,Training!$C$3:$E$3))</f>
        <v>0</v>
      </c>
      <c r="CU56" s="31" cm="1">
        <f t="array" aca="1" ref="CU56" ca="1">SUMPRODUCT(COUNTIF($AY56:$CS56,Training!$C$4:$E$4))</f>
        <v>0</v>
      </c>
      <c r="CV56" s="31" cm="1">
        <f t="array" aca="1" ref="CV56" ca="1">SUMPRODUCT(COUNTIF($AY56:$CS56,Training!$C$5:$E$5))</f>
        <v>0</v>
      </c>
      <c r="CW56" s="31" cm="1">
        <f t="array" aca="1" ref="CW56" ca="1">SUMPRODUCT(COUNTIF($AY56:$CS56,Training!$C$6:$E$6))</f>
        <v>0</v>
      </c>
      <c r="CX56" s="31" cm="1">
        <f t="array" aca="1" ref="CX56" ca="1">SUMPRODUCT(COUNTIF($AY56:$CS56,Training!$C$7:$E$7))</f>
        <v>0</v>
      </c>
      <c r="CY56" s="31" cm="1">
        <f t="array" aca="1" ref="CY56" ca="1">SUMPRODUCT(COUNTIF($AY56:$CS56,Training!$C$8:$E$8))</f>
        <v>0</v>
      </c>
      <c r="CZ56" s="31" cm="1">
        <f t="array" aca="1" ref="CZ56" ca="1">SUMPRODUCT(COUNTIF($AY56:$CS56,Training!$C$9:$E$9))</f>
        <v>0</v>
      </c>
      <c r="DA56" s="31" cm="1">
        <f t="array" aca="1" ref="DA56" ca="1">SUMPRODUCT(COUNTIF($AY56:$CS56,Training!$C$10:$E$10))</f>
        <v>0</v>
      </c>
      <c r="DB56" s="31" cm="1">
        <f t="array" aca="1" ref="DB56" ca="1">SUMPRODUCT(COUNTIF($AY56:$CS56,Training!$C$11:$E$11))</f>
        <v>0</v>
      </c>
      <c r="DC56" s="31" cm="1">
        <f t="array" aca="1" ref="DC56" ca="1">SUMPRODUCT(COUNTIF($AY56:$CS56,Training!$C$2:$E$2))</f>
        <v>0</v>
      </c>
      <c r="DD56" s="31" cm="1">
        <f t="array" aca="1" ref="DD56" ca="1">SUMPRODUCT(COUNTIF($AY56:$CS56,Training!#REF!))</f>
        <v>0</v>
      </c>
      <c r="DE56" s="31" cm="1">
        <f t="array" aca="1" ref="DE56" ca="1">SUMPRODUCT(COUNTIF($AY56:$CS56,Training!$C$12:$E$12))</f>
        <v>0</v>
      </c>
      <c r="DF56" s="31" cm="1">
        <f t="array" aca="1" ref="DF56" ca="1">SUMPRODUCT(COUNTIF($AY56:$CS56,Training!$C$13:$E$13))</f>
        <v>0</v>
      </c>
      <c r="DG56" s="31" cm="1">
        <f t="array" aca="1" ref="DG56" ca="1">SUMPRODUCT(COUNTIF($AY56:$CS56,Training!$C$14:$E$14))</f>
        <v>0</v>
      </c>
      <c r="DH56" s="31" cm="1">
        <f t="array" aca="1" ref="DH56" ca="1">SUMPRODUCT(COUNTIF($AY56:$CS56,Training!$C$15:$E$15))</f>
        <v>0</v>
      </c>
      <c r="DI56" s="31" cm="1">
        <f t="array" aca="1" ref="DI56" ca="1">SUMPRODUCT(COUNTIF($AY56:$CS56,Training!$C$16:$E$16))</f>
        <v>0</v>
      </c>
      <c r="DJ56" s="30" t="str" cm="1">
        <f t="array" aca="1" ref="DJ56:FD56" ca="1">IF(COUNTIF(D56:AX56,1)=0,IF($D56:$AX56=2,D$1:AX$1,""),"")</f>
        <v/>
      </c>
      <c r="DK56" s="30" t="str">
        <f ca="1"/>
        <v/>
      </c>
      <c r="DL56" s="30" t="str">
        <f ca="1"/>
        <v/>
      </c>
      <c r="DM56" s="30" t="str">
        <f ca="1"/>
        <v/>
      </c>
      <c r="DN56" s="30" t="str">
        <f ca="1"/>
        <v/>
      </c>
      <c r="DO56" s="30" t="str">
        <f ca="1"/>
        <v/>
      </c>
      <c r="DP56" s="30" t="str">
        <f ca="1"/>
        <v/>
      </c>
      <c r="DQ56" s="30" t="str">
        <f ca="1"/>
        <v/>
      </c>
      <c r="DR56" s="30" t="str">
        <f ca="1"/>
        <v/>
      </c>
      <c r="DS56" s="30" t="str">
        <f ca="1"/>
        <v/>
      </c>
      <c r="DT56" s="30" t="str">
        <f ca="1"/>
        <v/>
      </c>
      <c r="DU56" s="30" t="str">
        <f ca="1"/>
        <v/>
      </c>
      <c r="DV56" s="30" t="str">
        <f ca="1"/>
        <v/>
      </c>
      <c r="DW56" s="30" t="str">
        <f ca="1"/>
        <v/>
      </c>
      <c r="DX56" s="30" t="str">
        <f ca="1"/>
        <v/>
      </c>
      <c r="DY56" s="30" t="str">
        <f ca="1"/>
        <v/>
      </c>
      <c r="DZ56" s="30" t="str">
        <f ca="1"/>
        <v/>
      </c>
      <c r="EA56" s="30" t="str">
        <f ca="1"/>
        <v/>
      </c>
      <c r="EB56" s="30" t="str">
        <f ca="1"/>
        <v/>
      </c>
      <c r="EC56" s="30" t="str">
        <f ca="1"/>
        <v/>
      </c>
      <c r="ED56" s="30" t="str">
        <f ca="1"/>
        <v/>
      </c>
      <c r="EE56" s="30" t="str">
        <f ca="1"/>
        <v/>
      </c>
      <c r="EF56" s="30" t="str">
        <f ca="1"/>
        <v/>
      </c>
      <c r="EG56" s="30" t="str">
        <f ca="1"/>
        <v/>
      </c>
      <c r="EH56" s="30" t="str">
        <f ca="1"/>
        <v/>
      </c>
      <c r="EI56" s="30" t="str">
        <f ca="1"/>
        <v/>
      </c>
      <c r="EJ56" s="30" t="str">
        <f ca="1"/>
        <v/>
      </c>
      <c r="EK56" s="30" t="str">
        <f ca="1"/>
        <v/>
      </c>
      <c r="EL56" s="30" t="str">
        <f ca="1"/>
        <v/>
      </c>
      <c r="EM56" s="30" t="str">
        <f ca="1"/>
        <v/>
      </c>
      <c r="EN56" s="30" t="str">
        <f ca="1"/>
        <v/>
      </c>
      <c r="EO56" s="30" t="str">
        <f ca="1"/>
        <v/>
      </c>
      <c r="EP56" s="30" t="str">
        <f ca="1"/>
        <v/>
      </c>
      <c r="EQ56" s="30" t="str">
        <f ca="1"/>
        <v/>
      </c>
      <c r="ER56" s="30" t="str">
        <f ca="1"/>
        <v/>
      </c>
      <c r="ES56" s="30" t="str">
        <f ca="1"/>
        <v/>
      </c>
      <c r="ET56" s="30" t="str">
        <f ca="1"/>
        <v/>
      </c>
      <c r="EU56" s="30" t="str">
        <f ca="1"/>
        <v/>
      </c>
      <c r="EV56" s="30" t="str">
        <f ca="1"/>
        <v/>
      </c>
      <c r="EW56" s="30" t="str">
        <f ca="1"/>
        <v/>
      </c>
      <c r="EX56" s="30" t="str">
        <f ca="1"/>
        <v/>
      </c>
      <c r="EY56" s="30" t="str">
        <f ca="1"/>
        <v/>
      </c>
      <c r="EZ56" s="30" t="str">
        <f ca="1"/>
        <v/>
      </c>
      <c r="FA56" s="30" t="str">
        <f ca="1"/>
        <v/>
      </c>
      <c r="FB56" s="30" t="str">
        <f ca="1"/>
        <v/>
      </c>
      <c r="FC56" s="30" t="str">
        <f ca="1"/>
        <v/>
      </c>
      <c r="FD56" s="30" t="str">
        <f ca="1"/>
        <v/>
      </c>
      <c r="FE56" s="31" cm="1">
        <f t="array" aca="1" ref="FE56" ca="1">SUMPRODUCT(COUNTIF($DJ56:$FD56,Training!$C$3:$E$3))</f>
        <v>0</v>
      </c>
      <c r="FF56" s="31" cm="1">
        <f t="array" aca="1" ref="FF56" ca="1">SUMPRODUCT(COUNTIF($DJ56:$FD56,Training!$C$4:$E$4))</f>
        <v>0</v>
      </c>
      <c r="FG56" s="31" cm="1">
        <f t="array" aca="1" ref="FG56" ca="1">SUMPRODUCT(COUNTIF($DJ56:$FD56,Training!$C$5:$E$5))</f>
        <v>0</v>
      </c>
      <c r="FH56" s="31" cm="1">
        <f t="array" aca="1" ref="FH56" ca="1">SUMPRODUCT(COUNTIF($DJ56:$FD56,Training!$C$6:$E$6))</f>
        <v>0</v>
      </c>
      <c r="FI56" s="31" cm="1">
        <f t="array" aca="1" ref="FI56" ca="1">SUMPRODUCT(COUNTIF($DJ56:$FD56,Training!$C$7:$E$7))</f>
        <v>0</v>
      </c>
      <c r="FJ56" s="31" cm="1">
        <f t="array" aca="1" ref="FJ56" ca="1">SUMPRODUCT(COUNTIF($DJ56:$FD56,Training!$C$8:$E$8))</f>
        <v>0</v>
      </c>
      <c r="FK56" s="31" cm="1">
        <f t="array" aca="1" ref="FK56" ca="1">SUMPRODUCT(COUNTIF($DJ56:$FD56,Training!$C$9:$E$9))</f>
        <v>0</v>
      </c>
      <c r="FL56" s="31" cm="1">
        <f t="array" aca="1" ref="FL56" ca="1">SUMPRODUCT(COUNTIF($DJ56:$FD56,Training!$C$10:$E$10))</f>
        <v>0</v>
      </c>
      <c r="FM56" s="31" cm="1">
        <f t="array" aca="1" ref="FM56" ca="1">SUMPRODUCT(COUNTIF($DJ56:$FD56,Training!$C$11:$E$11))</f>
        <v>0</v>
      </c>
      <c r="FN56" s="31" cm="1">
        <f t="array" aca="1" ref="FN56" ca="1">SUMPRODUCT(COUNTIF($DJ56:$FD56,Training!$C$2:$E$2))</f>
        <v>0</v>
      </c>
      <c r="FO56" s="31" cm="1">
        <f t="array" aca="1" ref="FO56" ca="1">SUMPRODUCT(COUNTIF($DJ56:$FD56,Training!#REF!))</f>
        <v>0</v>
      </c>
      <c r="FP56" s="31" cm="1">
        <f t="array" aca="1" ref="FP56" ca="1">SUMPRODUCT(COUNTIF($DJ56:$FD56,Training!$C$12:$E$12))</f>
        <v>0</v>
      </c>
      <c r="FQ56" s="31" cm="1">
        <f t="array" aca="1" ref="FQ56" ca="1">SUMPRODUCT(COUNTIF($DJ56:$FD56,Training!$C$13:$E$13))</f>
        <v>0</v>
      </c>
      <c r="FR56" s="31" cm="1">
        <f t="array" aca="1" ref="FR56" ca="1">SUMPRODUCT(COUNTIF($DJ56:$FD56,Training!$C$14:$E$14))</f>
        <v>0</v>
      </c>
      <c r="FS56" s="31" cm="1">
        <f t="array" aca="1" ref="FS56" ca="1">SUMPRODUCT(COUNTIF($DJ56:$FD56,Training!$C$15:$E$15))</f>
        <v>0</v>
      </c>
      <c r="FT56" s="31" cm="1">
        <f t="array" aca="1" ref="FT56" ca="1">SUMPRODUCT(COUNTIF($DJ56:$FD56,Training!$C$16:$E$16))</f>
        <v>0</v>
      </c>
    </row>
    <row r="57" spans="1:176" x14ac:dyDescent="0.25">
      <c r="A57" s="32" t="str">
        <f>IF(WeightedParse!A57&gt;"",WeightedParse!A57,"")</f>
        <v/>
      </c>
      <c r="B57" s="49" t="str">
        <f>IF('Weighted Summary'!A57&gt;"",'Weighted Summary'!F57,"")</f>
        <v/>
      </c>
      <c r="C57" s="39" t="str">
        <f t="shared" si="0"/>
        <v/>
      </c>
      <c r="D57" s="37" t="str">
        <f ca="1">IF($A57&gt;"",IF(ISERROR(HLOOKUP(D$1,INDIRECT("Roles!$B$"&amp;MATCH($B57,Roles!$A:$A,0)&amp;":$AF$"&amp;MATCH($B57,Roles!$A:$A,0)),1,FALSE))=FALSE,IF(SquadExport!G57&lt;10,1,IF(SquadExport!G57&lt;15,2,IF(SquadExport!G57&lt;=20,3,""))),0),"")</f>
        <v/>
      </c>
      <c r="E57" s="37" t="str">
        <f ca="1">IF($A57&gt;"",IF(ISERROR(HLOOKUP(E$1,INDIRECT("Roles!$B$"&amp;MATCH($B57,Roles!$A:$A,0)&amp;":$AF$"&amp;MATCH($B57,Roles!$A:$A,0)),1,FALSE))=FALSE,IF(SquadExport!H57&lt;10,1,IF(SquadExport!H57&lt;15,2,IF(SquadExport!H57&lt;=20,3,""))),0),"")</f>
        <v/>
      </c>
      <c r="F57" s="37" t="str">
        <f ca="1">IF($A57&gt;"",IF(ISERROR(HLOOKUP(F$1,INDIRECT("Roles!$B$"&amp;MATCH($B57,Roles!$A:$A,0)&amp;":$AF$"&amp;MATCH($B57,Roles!$A:$A,0)),1,FALSE))=FALSE,IF(SquadExport!I57&lt;10,1,IF(SquadExport!I57&lt;15,2,IF(SquadExport!I57&lt;=20,3,""))),0),"")</f>
        <v/>
      </c>
      <c r="G57" s="37" t="str">
        <f ca="1">IF($A57&gt;"",IF(ISERROR(HLOOKUP(G$1,INDIRECT("Roles!$B$"&amp;MATCH($B57,Roles!$A:$A,0)&amp;":$AF$"&amp;MATCH($B57,Roles!$A:$A,0)),1,FALSE))=FALSE,IF(SquadExport!J57&lt;10,1,IF(SquadExport!J57&lt;15,2,IF(SquadExport!J57&lt;=20,3,""))),0),"")</f>
        <v/>
      </c>
      <c r="H57" s="37" t="str">
        <f ca="1">IF($A57&gt;"",IF(ISERROR(HLOOKUP(H$1,INDIRECT("Roles!$B$"&amp;MATCH($B57,Roles!$A:$A,0)&amp;":$AF$"&amp;MATCH($B57,Roles!$A:$A,0)),1,FALSE))=FALSE,IF(SquadExport!K57&lt;10,1,IF(SquadExport!K57&lt;15,2,IF(SquadExport!K57&lt;=20,3,""))),0),"")</f>
        <v/>
      </c>
      <c r="I57" s="37" t="str">
        <f ca="1">IF($A57&gt;"",IF(ISERROR(HLOOKUP(I$1,INDIRECT("Roles!$B$"&amp;MATCH($B57,Roles!$A:$A,0)&amp;":$AF$"&amp;MATCH($B57,Roles!$A:$A,0)),1,FALSE))=FALSE,IF(SquadExport!L57&lt;10,1,IF(SquadExport!L57&lt;15,2,IF(SquadExport!L57&lt;=20,3,""))),0),"")</f>
        <v/>
      </c>
      <c r="J57" s="37" t="str">
        <f ca="1">IF($A57&gt;"",IF(ISERROR(HLOOKUP(J$1,INDIRECT("Roles!$B$"&amp;MATCH($B57,Roles!$A:$A,0)&amp;":$AF$"&amp;MATCH($B57,Roles!$A:$A,0)),1,FALSE))=FALSE,IF(SquadExport!M57&lt;10,1,IF(SquadExport!M57&lt;15,2,IF(SquadExport!M57&lt;=20,3,""))),0),"")</f>
        <v/>
      </c>
      <c r="K57" s="37" t="str">
        <f ca="1">IF($A57&gt;"",IF(ISERROR(HLOOKUP(K$1,INDIRECT("Roles!$B$"&amp;MATCH($B57,Roles!$A:$A,0)&amp;":$AF$"&amp;MATCH($B57,Roles!$A:$A,0)),1,FALSE))=FALSE,IF(SquadExport!N57&lt;10,1,IF(SquadExport!N57&lt;15,2,IF(SquadExport!N57&lt;=20,3,""))),0),"")</f>
        <v/>
      </c>
      <c r="L57" s="37" t="str">
        <f ca="1">IF($A57&gt;"",IF(ISERROR(HLOOKUP(L$1,INDIRECT("Roles!$B$"&amp;MATCH($B57,Roles!$A:$A,0)&amp;":$AF$"&amp;MATCH($B57,Roles!$A:$A,0)),1,FALSE))=FALSE,IF(SquadExport!O57&lt;10,1,IF(SquadExport!O57&lt;15,2,IF(SquadExport!O57&lt;=20,3,""))),0),"")</f>
        <v/>
      </c>
      <c r="M57" s="37" t="str">
        <f ca="1">IF($A57&gt;"",IF(ISERROR(HLOOKUP(M$1,INDIRECT("Roles!$B$"&amp;MATCH($B57,Roles!$A:$A,0)&amp;":$AF$"&amp;MATCH($B57,Roles!$A:$A,0)),1,FALSE))=FALSE,IF(SquadExport!P57&lt;10,1,IF(SquadExport!P57&lt;15,2,IF(SquadExport!P57&lt;=20,3,""))),0),"")</f>
        <v/>
      </c>
      <c r="N57" s="37" t="str">
        <f ca="1">IF($A57&gt;"",IF(ISERROR(HLOOKUP(N$1,INDIRECT("Roles!$B$"&amp;MATCH($B57,Roles!$A:$A,0)&amp;":$AF$"&amp;MATCH($B57,Roles!$A:$A,0)),1,FALSE))=FALSE,IF(SquadExport!Q57&lt;10,1,IF(SquadExport!Q57&lt;15,2,IF(SquadExport!Q57&lt;=20,3,""))),0),"")</f>
        <v/>
      </c>
      <c r="O57" s="37" t="str">
        <f ca="1">IF($A57&gt;"",IF(ISERROR(HLOOKUP(O$1,INDIRECT("Roles!$B$"&amp;MATCH($B57,Roles!$A:$A,0)&amp;":$AF$"&amp;MATCH($B57,Roles!$A:$A,0)),1,FALSE))=FALSE,IF(SquadExport!R57&lt;10,1,IF(SquadExport!R57&lt;15,2,IF(SquadExport!R57&lt;=20,3,""))),0),"")</f>
        <v/>
      </c>
      <c r="P57" s="37" t="str">
        <f ca="1">IF($A57&gt;"",IF(ISERROR(HLOOKUP(P$1,INDIRECT("Roles!$B$"&amp;MATCH($B57,Roles!$A:$A,0)&amp;":$AF$"&amp;MATCH($B57,Roles!$A:$A,0)),1,FALSE))=FALSE,IF(SquadExport!S57&lt;10,1,IF(SquadExport!S57&lt;15,2,IF(SquadExport!S57&lt;=20,3,""))),0),"")</f>
        <v/>
      </c>
      <c r="Q57" s="37" t="str">
        <f ca="1">IF($A57&gt;"",IF(ISERROR(HLOOKUP(Q$1,INDIRECT("Roles!$B$"&amp;MATCH($B57,Roles!$A:$A,0)&amp;":$AF$"&amp;MATCH($B57,Roles!$A:$A,0)),1,FALSE))=FALSE,IF(SquadExport!T57&lt;10,1,IF(SquadExport!T57&lt;15,2,IF(SquadExport!T57&lt;=20,3,""))),0),"")</f>
        <v/>
      </c>
      <c r="R57" s="37" t="str">
        <f ca="1">IF($A57&gt;"",IF(ISERROR(HLOOKUP(R$1,INDIRECT("Roles!$B$"&amp;MATCH($B57,Roles!$A:$A,0)&amp;":$AF$"&amp;MATCH($B57,Roles!$A:$A,0)),1,FALSE))=FALSE,IF(SquadExport!U57&lt;10,1,IF(SquadExport!U57&lt;15,2,IF(SquadExport!U57&lt;=20,3,""))),0),"")</f>
        <v/>
      </c>
      <c r="S57" s="37" t="str">
        <f ca="1">IF($A57&gt;"",IF(ISERROR(HLOOKUP(S$1,INDIRECT("Roles!$B$"&amp;MATCH($B57,Roles!$A:$A,0)&amp;":$AF$"&amp;MATCH($B57,Roles!$A:$A,0)),1,FALSE))=FALSE,IF(SquadExport!V57&lt;10,1,IF(SquadExport!V57&lt;15,2,IF(SquadExport!V57&lt;=20,3,""))),0),"")</f>
        <v/>
      </c>
      <c r="T57" s="37" t="str">
        <f ca="1">IF($A57&gt;"",IF(ISERROR(HLOOKUP(T$1,INDIRECT("Roles!$B$"&amp;MATCH($B57,Roles!$A:$A,0)&amp;":$AF$"&amp;MATCH($B57,Roles!$A:$A,0)),1,FALSE))=FALSE,IF(SquadExport!W57&lt;10,1,IF(SquadExport!W57&lt;15,2,IF(SquadExport!W57&lt;=20,3,""))),0),"")</f>
        <v/>
      </c>
      <c r="U57" s="37" t="str">
        <f ca="1">IF($A57&gt;"",IF(ISERROR(HLOOKUP(U$1,INDIRECT("Roles!$B$"&amp;MATCH($B57,Roles!$A:$A,0)&amp;":$AF$"&amp;MATCH($B57,Roles!$A:$A,0)),1,FALSE))=FALSE,IF(SquadExport!X57&lt;10,1,IF(SquadExport!X57&lt;15,2,IF(SquadExport!X57&lt;=20,3,""))),0),"")</f>
        <v/>
      </c>
      <c r="V57" s="37" t="str">
        <f ca="1">IF($A57&gt;"",IF(ISERROR(HLOOKUP(V$1,INDIRECT("Roles!$B$"&amp;MATCH($B57,Roles!$A:$A,0)&amp;":$AF$"&amp;MATCH($B57,Roles!$A:$A,0)),1,FALSE))=FALSE,IF(SquadExport!Y57&lt;10,1,IF(SquadExport!Y57&lt;15,2,IF(SquadExport!Y57&lt;=20,3,""))),0),"")</f>
        <v/>
      </c>
      <c r="W57" s="37" t="str">
        <f ca="1">IF($A57&gt;"",IF(ISERROR(HLOOKUP(W$1,INDIRECT("Roles!$B$"&amp;MATCH($B57,Roles!$A:$A,0)&amp;":$AF$"&amp;MATCH($B57,Roles!$A:$A,0)),1,FALSE))=FALSE,IF(SquadExport!Z57&lt;10,1,IF(SquadExport!Z57&lt;15,2,IF(SquadExport!Z57&lt;=20,3,""))),0),"")</f>
        <v/>
      </c>
      <c r="X57" s="37" t="str">
        <f ca="1">IF($A57&gt;"",IF(ISERROR(HLOOKUP(X$1,INDIRECT("Roles!$B$"&amp;MATCH($B57,Roles!$A:$A,0)&amp;":$AF$"&amp;MATCH($B57,Roles!$A:$A,0)),1,FALSE))=FALSE,IF(SquadExport!AA57&lt;10,1,IF(SquadExport!AA57&lt;15,2,IF(SquadExport!AA57&lt;=20,3,""))),0),"")</f>
        <v/>
      </c>
      <c r="Y57" s="37" t="str">
        <f ca="1">IF($A57&gt;"",IF(ISERROR(HLOOKUP(Y$1,INDIRECT("Roles!$B$"&amp;MATCH($B57,Roles!$A:$A,0)&amp;":$AF$"&amp;MATCH($B57,Roles!$A:$A,0)),1,FALSE))=FALSE,IF(SquadExport!AB57&lt;10,1,IF(SquadExport!AB57&lt;15,2,IF(SquadExport!AB57&lt;=20,3,""))),0),"")</f>
        <v/>
      </c>
      <c r="Z57" s="37" t="str">
        <f ca="1">IF($A57&gt;"",IF(ISERROR(HLOOKUP(Z$1,INDIRECT("Roles!$B$"&amp;MATCH($B57,Roles!$A:$A,0)&amp;":$AF$"&amp;MATCH($B57,Roles!$A:$A,0)),1,FALSE))=FALSE,IF(SquadExport!AC57&lt;10,1,IF(SquadExport!AC57&lt;15,2,IF(SquadExport!AC57&lt;=20,3,""))),0),"")</f>
        <v/>
      </c>
      <c r="AA57" s="37" t="str">
        <f ca="1">IF($A57&gt;"",IF(ISERROR(HLOOKUP(AA$1,INDIRECT("Roles!$B$"&amp;MATCH($B57,Roles!$A:$A,0)&amp;":$AF$"&amp;MATCH($B57,Roles!$A:$A,0)),1,FALSE))=FALSE,IF(SquadExport!AD57&lt;10,1,IF(SquadExport!AD57&lt;15,2,IF(SquadExport!AD57&lt;=20,3,""))),0),"")</f>
        <v/>
      </c>
      <c r="AB57" s="37" t="str">
        <f ca="1">IF($A57&gt;"",IF(ISERROR(HLOOKUP(AB$1,INDIRECT("Roles!$B$"&amp;MATCH($B57,Roles!$A:$A,0)&amp;":$AF$"&amp;MATCH($B57,Roles!$A:$A,0)),1,FALSE))=FALSE,IF(SquadExport!AE57&lt;10,1,IF(SquadExport!AE57&lt;15,2,IF(SquadExport!AE57&lt;=20,3,""))),0),"")</f>
        <v/>
      </c>
      <c r="AC57" s="37" t="str">
        <f ca="1">IF($A57&gt;"",IF(ISERROR(HLOOKUP(AC$1,INDIRECT("Roles!$B$"&amp;MATCH($B57,Roles!$A:$A,0)&amp;":$AF$"&amp;MATCH($B57,Roles!$A:$A,0)),1,FALSE))=FALSE,IF(SquadExport!AF57&lt;10,1,IF(SquadExport!AF57&lt;15,2,IF(SquadExport!AF57&lt;=20,3,""))),0),"")</f>
        <v/>
      </c>
      <c r="AD57" s="37" t="str">
        <f ca="1">IF($A57&gt;"",IF(ISERROR(HLOOKUP(AD$1,INDIRECT("Roles!$B$"&amp;MATCH($B57,Roles!$A:$A,0)&amp;":$AF$"&amp;MATCH($B57,Roles!$A:$A,0)),1,FALSE))=FALSE,IF(SquadExport!AG57&lt;10,1,IF(SquadExport!AG57&lt;15,2,IF(SquadExport!AG57&lt;=20,3,""))),0),"")</f>
        <v/>
      </c>
      <c r="AE57" s="37" t="str">
        <f ca="1">IF($A57&gt;"",IF(ISERROR(HLOOKUP(AE$1,INDIRECT("Roles!$B$"&amp;MATCH($B57,Roles!$A:$A,0)&amp;":$AF$"&amp;MATCH($B57,Roles!$A:$A,0)),1,FALSE))=FALSE,IF(SquadExport!AH57&lt;10,1,IF(SquadExport!AH57&lt;15,2,IF(SquadExport!AH57&lt;=20,3,""))),0),"")</f>
        <v/>
      </c>
      <c r="AF57" s="37" t="str">
        <f ca="1">IF($A57&gt;"",IF(ISERROR(HLOOKUP(AF$1,INDIRECT("Roles!$B$"&amp;MATCH($B57,Roles!$A:$A,0)&amp;":$AF$"&amp;MATCH($B57,Roles!$A:$A,0)),1,FALSE))=FALSE,IF(SquadExport!AI57&lt;10,1,IF(SquadExport!AI57&lt;15,2,IF(SquadExport!AI57&lt;=20,3,""))),0),"")</f>
        <v/>
      </c>
      <c r="AG57" s="37" t="str">
        <f ca="1">IF($A57&gt;"",IF(ISERROR(HLOOKUP(AG$1,INDIRECT("Roles!$B$"&amp;MATCH($B57,Roles!$A:$A,0)&amp;":$AF$"&amp;MATCH($B57,Roles!$A:$A,0)),1,FALSE))=FALSE,IF(SquadExport!AJ57&lt;10,1,IF(SquadExport!AJ57&lt;15,2,IF(SquadExport!AJ57&lt;=20,3,""))),0),"")</f>
        <v/>
      </c>
      <c r="AH57" s="37" t="str">
        <f ca="1">IF($A57&gt;"",IF(ISERROR(HLOOKUP(AH$1,INDIRECT("Roles!$B$"&amp;MATCH($B57,Roles!$A:$A,0)&amp;":$AF$"&amp;MATCH($B57,Roles!$A:$A,0)),1,FALSE))=FALSE,IF(SquadExport!AK57&lt;10,1,IF(SquadExport!AK57&lt;15,2,IF(SquadExport!AK57&lt;=20,3,""))),0),"")</f>
        <v/>
      </c>
      <c r="AI57" s="37" t="str">
        <f ca="1">IF($A57&gt;"",IF(ISERROR(HLOOKUP(AI$1,INDIRECT("Roles!$B$"&amp;MATCH($B57,Roles!$A:$A,0)&amp;":$AF$"&amp;MATCH($B57,Roles!$A:$A,0)),1,FALSE))=FALSE,IF(SquadExport!AL57&lt;10,1,IF(SquadExport!AL57&lt;15,2,IF(SquadExport!AL57&lt;=20,3,""))),0),"")</f>
        <v/>
      </c>
      <c r="AJ57" s="37" t="str">
        <f ca="1">IF($A57&gt;"",IF(ISERROR(HLOOKUP(AJ$1,INDIRECT("Roles!$B$"&amp;MATCH($B57,Roles!$A:$A,0)&amp;":$AF$"&amp;MATCH($B57,Roles!$A:$A,0)),1,FALSE))=FALSE,IF(SquadExport!AM57&lt;10,1,IF(SquadExport!AM57&lt;15,2,IF(SquadExport!AM57&lt;=20,3,""))),0),"")</f>
        <v/>
      </c>
      <c r="AK57" s="37" t="str">
        <f ca="1">IF($A57&gt;"",IF(ISERROR(HLOOKUP(AK$1,INDIRECT("Roles!$B$"&amp;MATCH($B57,Roles!$A:$A,0)&amp;":$AF$"&amp;MATCH($B57,Roles!$A:$A,0)),1,FALSE))=FALSE,IF(SquadExport!AN57&lt;10,1,IF(SquadExport!AN57&lt;15,2,IF(SquadExport!AN57&lt;=20,3,""))),0),"")</f>
        <v/>
      </c>
      <c r="AL57" s="37" t="str">
        <f ca="1">IF($A57&gt;"",IF(ISERROR(HLOOKUP(AL$1,INDIRECT("Roles!$B$"&amp;MATCH($B57,Roles!$A:$A,0)&amp;":$AF$"&amp;MATCH($B57,Roles!$A:$A,0)),1,FALSE))=FALSE,IF(SquadExport!AO57&lt;10,1,IF(SquadExport!AO57&lt;15,2,IF(SquadExport!AO57&lt;=20,3,""))),0),"")</f>
        <v/>
      </c>
      <c r="AM57" s="37" t="str">
        <f ca="1">IF($A57&gt;"",IF(ISERROR(HLOOKUP(AM$1,INDIRECT("Roles!$B$"&amp;MATCH($B57,Roles!$A:$A,0)&amp;":$AF$"&amp;MATCH($B57,Roles!$A:$A,0)),1,FALSE))=FALSE,IF(SquadExport!AP57&lt;10,1,IF(SquadExport!AP57&lt;15,2,IF(SquadExport!AP57&lt;=20,3,""))),0),"")</f>
        <v/>
      </c>
      <c r="AN57" s="37" t="str">
        <f ca="1">IF($A57&gt;"",IF(ISERROR(HLOOKUP(AN$1,INDIRECT("Roles!$B$"&amp;MATCH($B57,Roles!$A:$A,0)&amp;":$AF$"&amp;MATCH($B57,Roles!$A:$A,0)),1,FALSE))=FALSE,IF(SquadExport!AQ57&lt;10,1,IF(SquadExport!AQ57&lt;15,2,IF(SquadExport!AQ57&lt;=20,3,""))),0),"")</f>
        <v/>
      </c>
      <c r="AO57" s="37" t="str">
        <f ca="1">IF($A57&gt;"",IF(ISERROR(HLOOKUP(AO$1,INDIRECT("Roles!$B$"&amp;MATCH($B57,Roles!$A:$A,0)&amp;":$AF$"&amp;MATCH($B57,Roles!$A:$A,0)),1,FALSE))=FALSE,IF(SquadExport!AR57&lt;10,1,IF(SquadExport!AR57&lt;15,2,IF(SquadExport!AR57&lt;=20,3,""))),0),"")</f>
        <v/>
      </c>
      <c r="AP57" s="37" t="str">
        <f ca="1">IF($A57&gt;"",IF(ISERROR(HLOOKUP(AP$1,INDIRECT("Roles!$B$"&amp;MATCH($B57,Roles!$A:$A,0)&amp;":$AF$"&amp;MATCH($B57,Roles!$A:$A,0)),1,FALSE))=FALSE,IF(SquadExport!AS57&lt;10,1,IF(SquadExport!AS57&lt;15,2,IF(SquadExport!AS57&lt;=20,3,""))),0),"")</f>
        <v/>
      </c>
      <c r="AQ57" s="37" t="str">
        <f ca="1">IF($A57&gt;"",IF(ISERROR(HLOOKUP(AQ$1,INDIRECT("Roles!$B$"&amp;MATCH($B57,Roles!$A:$A,0)&amp;":$AF$"&amp;MATCH($B57,Roles!$A:$A,0)),1,FALSE))=FALSE,IF(SquadExport!AT57&lt;10,1,IF(SquadExport!AT57&lt;15,2,IF(SquadExport!AT57&lt;=20,3,""))),0),"")</f>
        <v/>
      </c>
      <c r="AR57" s="37" t="str">
        <f ca="1">IF($A57&gt;"",IF(ISERROR(HLOOKUP(AR$1,INDIRECT("Roles!$B$"&amp;MATCH($B57,Roles!$A:$A,0)&amp;":$AF$"&amp;MATCH($B57,Roles!$A:$A,0)),1,FALSE))=FALSE,IF(SquadExport!AU57&lt;10,1,IF(SquadExport!AU57&lt;15,2,IF(SquadExport!AU57&lt;=20,3,""))),0),"")</f>
        <v/>
      </c>
      <c r="AS57" s="37" t="str">
        <f ca="1">IF($A57&gt;"",IF(ISERROR(HLOOKUP(AS$1,INDIRECT("Roles!$B$"&amp;MATCH($B57,Roles!$A:$A,0)&amp;":$AF$"&amp;MATCH($B57,Roles!$A:$A,0)),1,FALSE))=FALSE,IF(SquadExport!AV57&lt;10,1,IF(SquadExport!AV57&lt;15,2,IF(SquadExport!AV57&lt;=20,3,""))),0),"")</f>
        <v/>
      </c>
      <c r="AT57" s="37" t="str">
        <f ca="1">IF($A57&gt;"",IF(ISERROR(HLOOKUP(AT$1,INDIRECT("Roles!$B$"&amp;MATCH($B57,Roles!$A:$A,0)&amp;":$AF$"&amp;MATCH($B57,Roles!$A:$A,0)),1,FALSE))=FALSE,IF(SquadExport!AW57&lt;10,1,IF(SquadExport!AW57&lt;15,2,IF(SquadExport!AW57&lt;=20,3,""))),0),"")</f>
        <v/>
      </c>
      <c r="AU57" s="37" t="str">
        <f ca="1">IF($A57&gt;"",IF(ISERROR(HLOOKUP(AU$1,INDIRECT("Roles!$B$"&amp;MATCH($B57,Roles!$A:$A,0)&amp;":$AF$"&amp;MATCH($B57,Roles!$A:$A,0)),1,FALSE))=FALSE,IF(SquadExport!AX57&lt;10,1,IF(SquadExport!AX57&lt;15,2,IF(SquadExport!AX57&lt;=20,3,""))),0),"")</f>
        <v/>
      </c>
      <c r="AV57" s="37" t="str">
        <f ca="1">IF($A57&gt;"",IF(ISERROR(HLOOKUP(AV$1,INDIRECT("Roles!$B$"&amp;MATCH($B57,Roles!$A:$A,0)&amp;":$AF$"&amp;MATCH($B57,Roles!$A:$A,0)),1,FALSE))=FALSE,IF(SquadExport!AY57&lt;10,1,IF(SquadExport!AY57&lt;15,2,IF(SquadExport!AY57&lt;=20,3,""))),0),"")</f>
        <v/>
      </c>
      <c r="AW57" s="37" t="str">
        <f ca="1">IF($A57&gt;"",IF(ISERROR(HLOOKUP(AW$1,INDIRECT("Roles!$B$"&amp;MATCH($B57,Roles!$A:$A,0)&amp;":$AF$"&amp;MATCH($B57,Roles!$A:$A,0)),1,FALSE))=FALSE,IF(SquadExport!AZ57&lt;10,1,IF(SquadExport!AZ57&lt;15,2,IF(SquadExport!AZ57&lt;=20,3,""))),0),"")</f>
        <v/>
      </c>
      <c r="AX57" s="37" t="str">
        <f ca="1">IF($A57&gt;"",IF(ISERROR(HLOOKUP(AX$1,INDIRECT("Roles!$B$"&amp;MATCH($B57,Roles!$A:$A,0)&amp;":$AF$"&amp;MATCH($B57,Roles!$A:$A,0)),1,FALSE))=FALSE,IF(SquadExport!BA57&lt;10,1,IF(SquadExport!BA57&lt;15,2,IF(SquadExport!BA57&lt;=20,3,""))),0),"")</f>
        <v/>
      </c>
      <c r="AY57" s="30" t="str" cm="1">
        <f t="array" aca="1" ref="AY57:CS57" ca="1">IF($D57:$AX57=1,D$1:AX$1,"")</f>
        <v/>
      </c>
      <c r="AZ57" s="30" t="str">
        <f ca="1"/>
        <v/>
      </c>
      <c r="BA57" s="30" t="str">
        <f ca="1"/>
        <v/>
      </c>
      <c r="BB57" s="30" t="str">
        <f ca="1"/>
        <v/>
      </c>
      <c r="BC57" s="30" t="str">
        <f ca="1"/>
        <v/>
      </c>
      <c r="BD57" s="30" t="str">
        <f ca="1"/>
        <v/>
      </c>
      <c r="BE57" s="30" t="str">
        <f ca="1"/>
        <v/>
      </c>
      <c r="BF57" s="30" t="str">
        <f ca="1"/>
        <v/>
      </c>
      <c r="BG57" s="30" t="str">
        <f ca="1"/>
        <v/>
      </c>
      <c r="BH57" s="30" t="str">
        <f ca="1"/>
        <v/>
      </c>
      <c r="BI57" s="30" t="str">
        <f ca="1"/>
        <v/>
      </c>
      <c r="BJ57" s="30" t="str">
        <f ca="1"/>
        <v/>
      </c>
      <c r="BK57" s="30" t="str">
        <f ca="1"/>
        <v/>
      </c>
      <c r="BL57" s="30" t="str">
        <f ca="1"/>
        <v/>
      </c>
      <c r="BM57" s="30" t="str">
        <f ca="1"/>
        <v/>
      </c>
      <c r="BN57" s="30" t="str">
        <f ca="1"/>
        <v/>
      </c>
      <c r="BO57" s="30" t="str">
        <f ca="1"/>
        <v/>
      </c>
      <c r="BP57" s="30" t="str">
        <f ca="1"/>
        <v/>
      </c>
      <c r="BQ57" s="30" t="str">
        <f ca="1"/>
        <v/>
      </c>
      <c r="BR57" s="30" t="str">
        <f ca="1"/>
        <v/>
      </c>
      <c r="BS57" s="30" t="str">
        <f ca="1"/>
        <v/>
      </c>
      <c r="BT57" s="30" t="str">
        <f ca="1"/>
        <v/>
      </c>
      <c r="BU57" s="30" t="str">
        <f ca="1"/>
        <v/>
      </c>
      <c r="BV57" s="30" t="str">
        <f ca="1"/>
        <v/>
      </c>
      <c r="BW57" s="30" t="str">
        <f ca="1"/>
        <v/>
      </c>
      <c r="BX57" s="30" t="str">
        <f ca="1"/>
        <v/>
      </c>
      <c r="BY57" s="30" t="str">
        <f ca="1"/>
        <v/>
      </c>
      <c r="BZ57" s="30" t="str">
        <f ca="1"/>
        <v/>
      </c>
      <c r="CA57" s="30" t="str">
        <f ca="1"/>
        <v/>
      </c>
      <c r="CB57" s="30" t="str">
        <f ca="1"/>
        <v/>
      </c>
      <c r="CC57" s="30" t="str">
        <f ca="1"/>
        <v/>
      </c>
      <c r="CD57" s="30" t="str">
        <f ca="1"/>
        <v/>
      </c>
      <c r="CE57" s="30" t="str">
        <f ca="1"/>
        <v/>
      </c>
      <c r="CF57" s="30" t="str">
        <f ca="1"/>
        <v/>
      </c>
      <c r="CG57" s="30" t="str">
        <f ca="1"/>
        <v/>
      </c>
      <c r="CH57" s="30" t="str">
        <f ca="1"/>
        <v/>
      </c>
      <c r="CI57" s="30" t="str">
        <f ca="1"/>
        <v/>
      </c>
      <c r="CJ57" s="30" t="str">
        <f ca="1"/>
        <v/>
      </c>
      <c r="CK57" s="30" t="str">
        <f ca="1"/>
        <v/>
      </c>
      <c r="CL57" s="30" t="str">
        <f ca="1"/>
        <v/>
      </c>
      <c r="CM57" s="30" t="str">
        <f ca="1"/>
        <v/>
      </c>
      <c r="CN57" s="30" t="str">
        <f ca="1"/>
        <v/>
      </c>
      <c r="CO57" s="30" t="str">
        <f ca="1"/>
        <v/>
      </c>
      <c r="CP57" s="30" t="str">
        <f ca="1"/>
        <v/>
      </c>
      <c r="CQ57" s="30" t="str">
        <f ca="1"/>
        <v/>
      </c>
      <c r="CR57" s="30" t="str">
        <f ca="1"/>
        <v/>
      </c>
      <c r="CS57" s="30" t="str">
        <f ca="1"/>
        <v/>
      </c>
      <c r="CT57" s="31" cm="1">
        <f t="array" aca="1" ref="CT57" ca="1">SUMPRODUCT(COUNTIF($AY57:$CS57,Training!$C$3:$E$3))</f>
        <v>0</v>
      </c>
      <c r="CU57" s="31" cm="1">
        <f t="array" aca="1" ref="CU57" ca="1">SUMPRODUCT(COUNTIF($AY57:$CS57,Training!$C$4:$E$4))</f>
        <v>0</v>
      </c>
      <c r="CV57" s="31" cm="1">
        <f t="array" aca="1" ref="CV57" ca="1">SUMPRODUCT(COUNTIF($AY57:$CS57,Training!$C$5:$E$5))</f>
        <v>0</v>
      </c>
      <c r="CW57" s="31" cm="1">
        <f t="array" aca="1" ref="CW57" ca="1">SUMPRODUCT(COUNTIF($AY57:$CS57,Training!$C$6:$E$6))</f>
        <v>0</v>
      </c>
      <c r="CX57" s="31" cm="1">
        <f t="array" aca="1" ref="CX57" ca="1">SUMPRODUCT(COUNTIF($AY57:$CS57,Training!$C$7:$E$7))</f>
        <v>0</v>
      </c>
      <c r="CY57" s="31" cm="1">
        <f t="array" aca="1" ref="CY57" ca="1">SUMPRODUCT(COUNTIF($AY57:$CS57,Training!$C$8:$E$8))</f>
        <v>0</v>
      </c>
      <c r="CZ57" s="31" cm="1">
        <f t="array" aca="1" ref="CZ57" ca="1">SUMPRODUCT(COUNTIF($AY57:$CS57,Training!$C$9:$E$9))</f>
        <v>0</v>
      </c>
      <c r="DA57" s="31" cm="1">
        <f t="array" aca="1" ref="DA57" ca="1">SUMPRODUCT(COUNTIF($AY57:$CS57,Training!$C$10:$E$10))</f>
        <v>0</v>
      </c>
      <c r="DB57" s="31" cm="1">
        <f t="array" aca="1" ref="DB57" ca="1">SUMPRODUCT(COUNTIF($AY57:$CS57,Training!$C$11:$E$11))</f>
        <v>0</v>
      </c>
      <c r="DC57" s="31" cm="1">
        <f t="array" aca="1" ref="DC57" ca="1">SUMPRODUCT(COUNTIF($AY57:$CS57,Training!$C$2:$E$2))</f>
        <v>0</v>
      </c>
      <c r="DD57" s="31" cm="1">
        <f t="array" aca="1" ref="DD57" ca="1">SUMPRODUCT(COUNTIF($AY57:$CS57,Training!#REF!))</f>
        <v>0</v>
      </c>
      <c r="DE57" s="31" cm="1">
        <f t="array" aca="1" ref="DE57" ca="1">SUMPRODUCT(COUNTIF($AY57:$CS57,Training!$C$12:$E$12))</f>
        <v>0</v>
      </c>
      <c r="DF57" s="31" cm="1">
        <f t="array" aca="1" ref="DF57" ca="1">SUMPRODUCT(COUNTIF($AY57:$CS57,Training!$C$13:$E$13))</f>
        <v>0</v>
      </c>
      <c r="DG57" s="31" cm="1">
        <f t="array" aca="1" ref="DG57" ca="1">SUMPRODUCT(COUNTIF($AY57:$CS57,Training!$C$14:$E$14))</f>
        <v>0</v>
      </c>
      <c r="DH57" s="31" cm="1">
        <f t="array" aca="1" ref="DH57" ca="1">SUMPRODUCT(COUNTIF($AY57:$CS57,Training!$C$15:$E$15))</f>
        <v>0</v>
      </c>
      <c r="DI57" s="31" cm="1">
        <f t="array" aca="1" ref="DI57" ca="1">SUMPRODUCT(COUNTIF($AY57:$CS57,Training!$C$16:$E$16))</f>
        <v>0</v>
      </c>
      <c r="DJ57" s="30" t="str" cm="1">
        <f t="array" aca="1" ref="DJ57:FD57" ca="1">IF(COUNTIF(D57:AX57,1)=0,IF($D57:$AX57=2,D$1:AX$1,""),"")</f>
        <v/>
      </c>
      <c r="DK57" s="30" t="str">
        <f ca="1"/>
        <v/>
      </c>
      <c r="DL57" s="30" t="str">
        <f ca="1"/>
        <v/>
      </c>
      <c r="DM57" s="30" t="str">
        <f ca="1"/>
        <v/>
      </c>
      <c r="DN57" s="30" t="str">
        <f ca="1"/>
        <v/>
      </c>
      <c r="DO57" s="30" t="str">
        <f ca="1"/>
        <v/>
      </c>
      <c r="DP57" s="30" t="str">
        <f ca="1"/>
        <v/>
      </c>
      <c r="DQ57" s="30" t="str">
        <f ca="1"/>
        <v/>
      </c>
      <c r="DR57" s="30" t="str">
        <f ca="1"/>
        <v/>
      </c>
      <c r="DS57" s="30" t="str">
        <f ca="1"/>
        <v/>
      </c>
      <c r="DT57" s="30" t="str">
        <f ca="1"/>
        <v/>
      </c>
      <c r="DU57" s="30" t="str">
        <f ca="1"/>
        <v/>
      </c>
      <c r="DV57" s="30" t="str">
        <f ca="1"/>
        <v/>
      </c>
      <c r="DW57" s="30" t="str">
        <f ca="1"/>
        <v/>
      </c>
      <c r="DX57" s="30" t="str">
        <f ca="1"/>
        <v/>
      </c>
      <c r="DY57" s="30" t="str">
        <f ca="1"/>
        <v/>
      </c>
      <c r="DZ57" s="30" t="str">
        <f ca="1"/>
        <v/>
      </c>
      <c r="EA57" s="30" t="str">
        <f ca="1"/>
        <v/>
      </c>
      <c r="EB57" s="30" t="str">
        <f ca="1"/>
        <v/>
      </c>
      <c r="EC57" s="30" t="str">
        <f ca="1"/>
        <v/>
      </c>
      <c r="ED57" s="30" t="str">
        <f ca="1"/>
        <v/>
      </c>
      <c r="EE57" s="30" t="str">
        <f ca="1"/>
        <v/>
      </c>
      <c r="EF57" s="30" t="str">
        <f ca="1"/>
        <v/>
      </c>
      <c r="EG57" s="30" t="str">
        <f ca="1"/>
        <v/>
      </c>
      <c r="EH57" s="30" t="str">
        <f ca="1"/>
        <v/>
      </c>
      <c r="EI57" s="30" t="str">
        <f ca="1"/>
        <v/>
      </c>
      <c r="EJ57" s="30" t="str">
        <f ca="1"/>
        <v/>
      </c>
      <c r="EK57" s="30" t="str">
        <f ca="1"/>
        <v/>
      </c>
      <c r="EL57" s="30" t="str">
        <f ca="1"/>
        <v/>
      </c>
      <c r="EM57" s="30" t="str">
        <f ca="1"/>
        <v/>
      </c>
      <c r="EN57" s="30" t="str">
        <f ca="1"/>
        <v/>
      </c>
      <c r="EO57" s="30" t="str">
        <f ca="1"/>
        <v/>
      </c>
      <c r="EP57" s="30" t="str">
        <f ca="1"/>
        <v/>
      </c>
      <c r="EQ57" s="30" t="str">
        <f ca="1"/>
        <v/>
      </c>
      <c r="ER57" s="30" t="str">
        <f ca="1"/>
        <v/>
      </c>
      <c r="ES57" s="30" t="str">
        <f ca="1"/>
        <v/>
      </c>
      <c r="ET57" s="30" t="str">
        <f ca="1"/>
        <v/>
      </c>
      <c r="EU57" s="30" t="str">
        <f ca="1"/>
        <v/>
      </c>
      <c r="EV57" s="30" t="str">
        <f ca="1"/>
        <v/>
      </c>
      <c r="EW57" s="30" t="str">
        <f ca="1"/>
        <v/>
      </c>
      <c r="EX57" s="30" t="str">
        <f ca="1"/>
        <v/>
      </c>
      <c r="EY57" s="30" t="str">
        <f ca="1"/>
        <v/>
      </c>
      <c r="EZ57" s="30" t="str">
        <f ca="1"/>
        <v/>
      </c>
      <c r="FA57" s="30" t="str">
        <f ca="1"/>
        <v/>
      </c>
      <c r="FB57" s="30" t="str">
        <f ca="1"/>
        <v/>
      </c>
      <c r="FC57" s="30" t="str">
        <f ca="1"/>
        <v/>
      </c>
      <c r="FD57" s="30" t="str">
        <f ca="1"/>
        <v/>
      </c>
      <c r="FE57" s="31" cm="1">
        <f t="array" aca="1" ref="FE57" ca="1">SUMPRODUCT(COUNTIF($DJ57:$FD57,Training!$C$3:$E$3))</f>
        <v>0</v>
      </c>
      <c r="FF57" s="31" cm="1">
        <f t="array" aca="1" ref="FF57" ca="1">SUMPRODUCT(COUNTIF($DJ57:$FD57,Training!$C$4:$E$4))</f>
        <v>0</v>
      </c>
      <c r="FG57" s="31" cm="1">
        <f t="array" aca="1" ref="FG57" ca="1">SUMPRODUCT(COUNTIF($DJ57:$FD57,Training!$C$5:$E$5))</f>
        <v>0</v>
      </c>
      <c r="FH57" s="31" cm="1">
        <f t="array" aca="1" ref="FH57" ca="1">SUMPRODUCT(COUNTIF($DJ57:$FD57,Training!$C$6:$E$6))</f>
        <v>0</v>
      </c>
      <c r="FI57" s="31" cm="1">
        <f t="array" aca="1" ref="FI57" ca="1">SUMPRODUCT(COUNTIF($DJ57:$FD57,Training!$C$7:$E$7))</f>
        <v>0</v>
      </c>
      <c r="FJ57" s="31" cm="1">
        <f t="array" aca="1" ref="FJ57" ca="1">SUMPRODUCT(COUNTIF($DJ57:$FD57,Training!$C$8:$E$8))</f>
        <v>0</v>
      </c>
      <c r="FK57" s="31" cm="1">
        <f t="array" aca="1" ref="FK57" ca="1">SUMPRODUCT(COUNTIF($DJ57:$FD57,Training!$C$9:$E$9))</f>
        <v>0</v>
      </c>
      <c r="FL57" s="31" cm="1">
        <f t="array" aca="1" ref="FL57" ca="1">SUMPRODUCT(COUNTIF($DJ57:$FD57,Training!$C$10:$E$10))</f>
        <v>0</v>
      </c>
      <c r="FM57" s="31" cm="1">
        <f t="array" aca="1" ref="FM57" ca="1">SUMPRODUCT(COUNTIF($DJ57:$FD57,Training!$C$11:$E$11))</f>
        <v>0</v>
      </c>
      <c r="FN57" s="31" cm="1">
        <f t="array" aca="1" ref="FN57" ca="1">SUMPRODUCT(COUNTIF($DJ57:$FD57,Training!$C$2:$E$2))</f>
        <v>0</v>
      </c>
      <c r="FO57" s="31" cm="1">
        <f t="array" aca="1" ref="FO57" ca="1">SUMPRODUCT(COUNTIF($DJ57:$FD57,Training!#REF!))</f>
        <v>0</v>
      </c>
      <c r="FP57" s="31" cm="1">
        <f t="array" aca="1" ref="FP57" ca="1">SUMPRODUCT(COUNTIF($DJ57:$FD57,Training!$C$12:$E$12))</f>
        <v>0</v>
      </c>
      <c r="FQ57" s="31" cm="1">
        <f t="array" aca="1" ref="FQ57" ca="1">SUMPRODUCT(COUNTIF($DJ57:$FD57,Training!$C$13:$E$13))</f>
        <v>0</v>
      </c>
      <c r="FR57" s="31" cm="1">
        <f t="array" aca="1" ref="FR57" ca="1">SUMPRODUCT(COUNTIF($DJ57:$FD57,Training!$C$14:$E$14))</f>
        <v>0</v>
      </c>
      <c r="FS57" s="31" cm="1">
        <f t="array" aca="1" ref="FS57" ca="1">SUMPRODUCT(COUNTIF($DJ57:$FD57,Training!$C$15:$E$15))</f>
        <v>0</v>
      </c>
      <c r="FT57" s="31" cm="1">
        <f t="array" aca="1" ref="FT57" ca="1">SUMPRODUCT(COUNTIF($DJ57:$FD57,Training!$C$16:$E$16))</f>
        <v>0</v>
      </c>
    </row>
    <row r="58" spans="1:176" x14ac:dyDescent="0.25">
      <c r="A58" s="32" t="str">
        <f>IF(WeightedParse!A58&gt;"",WeightedParse!A58,"")</f>
        <v/>
      </c>
      <c r="B58" s="49" t="str">
        <f>IF('Weighted Summary'!A58&gt;"",'Weighted Summary'!F58,"")</f>
        <v/>
      </c>
      <c r="C58" s="39" t="str">
        <f t="shared" si="0"/>
        <v/>
      </c>
      <c r="D58" s="37" t="str">
        <f ca="1">IF($A58&gt;"",IF(ISERROR(HLOOKUP(D$1,INDIRECT("Roles!$B$"&amp;MATCH($B58,Roles!$A:$A,0)&amp;":$AF$"&amp;MATCH($B58,Roles!$A:$A,0)),1,FALSE))=FALSE,IF(SquadExport!G58&lt;10,1,IF(SquadExport!G58&lt;15,2,IF(SquadExport!G58&lt;=20,3,""))),0),"")</f>
        <v/>
      </c>
      <c r="E58" s="37" t="str">
        <f ca="1">IF($A58&gt;"",IF(ISERROR(HLOOKUP(E$1,INDIRECT("Roles!$B$"&amp;MATCH($B58,Roles!$A:$A,0)&amp;":$AF$"&amp;MATCH($B58,Roles!$A:$A,0)),1,FALSE))=FALSE,IF(SquadExport!H58&lt;10,1,IF(SquadExport!H58&lt;15,2,IF(SquadExport!H58&lt;=20,3,""))),0),"")</f>
        <v/>
      </c>
      <c r="F58" s="37" t="str">
        <f ca="1">IF($A58&gt;"",IF(ISERROR(HLOOKUP(F$1,INDIRECT("Roles!$B$"&amp;MATCH($B58,Roles!$A:$A,0)&amp;":$AF$"&amp;MATCH($B58,Roles!$A:$A,0)),1,FALSE))=FALSE,IF(SquadExport!I58&lt;10,1,IF(SquadExport!I58&lt;15,2,IF(SquadExport!I58&lt;=20,3,""))),0),"")</f>
        <v/>
      </c>
      <c r="G58" s="37" t="str">
        <f ca="1">IF($A58&gt;"",IF(ISERROR(HLOOKUP(G$1,INDIRECT("Roles!$B$"&amp;MATCH($B58,Roles!$A:$A,0)&amp;":$AF$"&amp;MATCH($B58,Roles!$A:$A,0)),1,FALSE))=FALSE,IF(SquadExport!J58&lt;10,1,IF(SquadExport!J58&lt;15,2,IF(SquadExport!J58&lt;=20,3,""))),0),"")</f>
        <v/>
      </c>
      <c r="H58" s="37" t="str">
        <f ca="1">IF($A58&gt;"",IF(ISERROR(HLOOKUP(H$1,INDIRECT("Roles!$B$"&amp;MATCH($B58,Roles!$A:$A,0)&amp;":$AF$"&amp;MATCH($B58,Roles!$A:$A,0)),1,FALSE))=FALSE,IF(SquadExport!K58&lt;10,1,IF(SquadExport!K58&lt;15,2,IF(SquadExport!K58&lt;=20,3,""))),0),"")</f>
        <v/>
      </c>
      <c r="I58" s="37" t="str">
        <f ca="1">IF($A58&gt;"",IF(ISERROR(HLOOKUP(I$1,INDIRECT("Roles!$B$"&amp;MATCH($B58,Roles!$A:$A,0)&amp;":$AF$"&amp;MATCH($B58,Roles!$A:$A,0)),1,FALSE))=FALSE,IF(SquadExport!L58&lt;10,1,IF(SquadExport!L58&lt;15,2,IF(SquadExport!L58&lt;=20,3,""))),0),"")</f>
        <v/>
      </c>
      <c r="J58" s="37" t="str">
        <f ca="1">IF($A58&gt;"",IF(ISERROR(HLOOKUP(J$1,INDIRECT("Roles!$B$"&amp;MATCH($B58,Roles!$A:$A,0)&amp;":$AF$"&amp;MATCH($B58,Roles!$A:$A,0)),1,FALSE))=FALSE,IF(SquadExport!M58&lt;10,1,IF(SquadExport!M58&lt;15,2,IF(SquadExport!M58&lt;=20,3,""))),0),"")</f>
        <v/>
      </c>
      <c r="K58" s="37" t="str">
        <f ca="1">IF($A58&gt;"",IF(ISERROR(HLOOKUP(K$1,INDIRECT("Roles!$B$"&amp;MATCH($B58,Roles!$A:$A,0)&amp;":$AF$"&amp;MATCH($B58,Roles!$A:$A,0)),1,FALSE))=FALSE,IF(SquadExport!N58&lt;10,1,IF(SquadExport!N58&lt;15,2,IF(SquadExport!N58&lt;=20,3,""))),0),"")</f>
        <v/>
      </c>
      <c r="L58" s="37" t="str">
        <f ca="1">IF($A58&gt;"",IF(ISERROR(HLOOKUP(L$1,INDIRECT("Roles!$B$"&amp;MATCH($B58,Roles!$A:$A,0)&amp;":$AF$"&amp;MATCH($B58,Roles!$A:$A,0)),1,FALSE))=FALSE,IF(SquadExport!O58&lt;10,1,IF(SquadExport!O58&lt;15,2,IF(SquadExport!O58&lt;=20,3,""))),0),"")</f>
        <v/>
      </c>
      <c r="M58" s="37" t="str">
        <f ca="1">IF($A58&gt;"",IF(ISERROR(HLOOKUP(M$1,INDIRECT("Roles!$B$"&amp;MATCH($B58,Roles!$A:$A,0)&amp;":$AF$"&amp;MATCH($B58,Roles!$A:$A,0)),1,FALSE))=FALSE,IF(SquadExport!P58&lt;10,1,IF(SquadExport!P58&lt;15,2,IF(SquadExport!P58&lt;=20,3,""))),0),"")</f>
        <v/>
      </c>
      <c r="N58" s="37" t="str">
        <f ca="1">IF($A58&gt;"",IF(ISERROR(HLOOKUP(N$1,INDIRECT("Roles!$B$"&amp;MATCH($B58,Roles!$A:$A,0)&amp;":$AF$"&amp;MATCH($B58,Roles!$A:$A,0)),1,FALSE))=FALSE,IF(SquadExport!Q58&lt;10,1,IF(SquadExport!Q58&lt;15,2,IF(SquadExport!Q58&lt;=20,3,""))),0),"")</f>
        <v/>
      </c>
      <c r="O58" s="37" t="str">
        <f ca="1">IF($A58&gt;"",IF(ISERROR(HLOOKUP(O$1,INDIRECT("Roles!$B$"&amp;MATCH($B58,Roles!$A:$A,0)&amp;":$AF$"&amp;MATCH($B58,Roles!$A:$A,0)),1,FALSE))=FALSE,IF(SquadExport!R58&lt;10,1,IF(SquadExport!R58&lt;15,2,IF(SquadExport!R58&lt;=20,3,""))),0),"")</f>
        <v/>
      </c>
      <c r="P58" s="37" t="str">
        <f ca="1">IF($A58&gt;"",IF(ISERROR(HLOOKUP(P$1,INDIRECT("Roles!$B$"&amp;MATCH($B58,Roles!$A:$A,0)&amp;":$AF$"&amp;MATCH($B58,Roles!$A:$A,0)),1,FALSE))=FALSE,IF(SquadExport!S58&lt;10,1,IF(SquadExport!S58&lt;15,2,IF(SquadExport!S58&lt;=20,3,""))),0),"")</f>
        <v/>
      </c>
      <c r="Q58" s="37" t="str">
        <f ca="1">IF($A58&gt;"",IF(ISERROR(HLOOKUP(Q$1,INDIRECT("Roles!$B$"&amp;MATCH($B58,Roles!$A:$A,0)&amp;":$AF$"&amp;MATCH($B58,Roles!$A:$A,0)),1,FALSE))=FALSE,IF(SquadExport!T58&lt;10,1,IF(SquadExport!T58&lt;15,2,IF(SquadExport!T58&lt;=20,3,""))),0),"")</f>
        <v/>
      </c>
      <c r="R58" s="37" t="str">
        <f ca="1">IF($A58&gt;"",IF(ISERROR(HLOOKUP(R$1,INDIRECT("Roles!$B$"&amp;MATCH($B58,Roles!$A:$A,0)&amp;":$AF$"&amp;MATCH($B58,Roles!$A:$A,0)),1,FALSE))=FALSE,IF(SquadExport!U58&lt;10,1,IF(SquadExport!U58&lt;15,2,IF(SquadExport!U58&lt;=20,3,""))),0),"")</f>
        <v/>
      </c>
      <c r="S58" s="37" t="str">
        <f ca="1">IF($A58&gt;"",IF(ISERROR(HLOOKUP(S$1,INDIRECT("Roles!$B$"&amp;MATCH($B58,Roles!$A:$A,0)&amp;":$AF$"&amp;MATCH($B58,Roles!$A:$A,0)),1,FALSE))=FALSE,IF(SquadExport!V58&lt;10,1,IF(SquadExport!V58&lt;15,2,IF(SquadExport!V58&lt;=20,3,""))),0),"")</f>
        <v/>
      </c>
      <c r="T58" s="37" t="str">
        <f ca="1">IF($A58&gt;"",IF(ISERROR(HLOOKUP(T$1,INDIRECT("Roles!$B$"&amp;MATCH($B58,Roles!$A:$A,0)&amp;":$AF$"&amp;MATCH($B58,Roles!$A:$A,0)),1,FALSE))=FALSE,IF(SquadExport!W58&lt;10,1,IF(SquadExport!W58&lt;15,2,IF(SquadExport!W58&lt;=20,3,""))),0),"")</f>
        <v/>
      </c>
      <c r="U58" s="37" t="str">
        <f ca="1">IF($A58&gt;"",IF(ISERROR(HLOOKUP(U$1,INDIRECT("Roles!$B$"&amp;MATCH($B58,Roles!$A:$A,0)&amp;":$AF$"&amp;MATCH($B58,Roles!$A:$A,0)),1,FALSE))=FALSE,IF(SquadExport!X58&lt;10,1,IF(SquadExport!X58&lt;15,2,IF(SquadExport!X58&lt;=20,3,""))),0),"")</f>
        <v/>
      </c>
      <c r="V58" s="37" t="str">
        <f ca="1">IF($A58&gt;"",IF(ISERROR(HLOOKUP(V$1,INDIRECT("Roles!$B$"&amp;MATCH($B58,Roles!$A:$A,0)&amp;":$AF$"&amp;MATCH($B58,Roles!$A:$A,0)),1,FALSE))=FALSE,IF(SquadExport!Y58&lt;10,1,IF(SquadExport!Y58&lt;15,2,IF(SquadExport!Y58&lt;=20,3,""))),0),"")</f>
        <v/>
      </c>
      <c r="W58" s="37" t="str">
        <f ca="1">IF($A58&gt;"",IF(ISERROR(HLOOKUP(W$1,INDIRECT("Roles!$B$"&amp;MATCH($B58,Roles!$A:$A,0)&amp;":$AF$"&amp;MATCH($B58,Roles!$A:$A,0)),1,FALSE))=FALSE,IF(SquadExport!Z58&lt;10,1,IF(SquadExport!Z58&lt;15,2,IF(SquadExport!Z58&lt;=20,3,""))),0),"")</f>
        <v/>
      </c>
      <c r="X58" s="37" t="str">
        <f ca="1">IF($A58&gt;"",IF(ISERROR(HLOOKUP(X$1,INDIRECT("Roles!$B$"&amp;MATCH($B58,Roles!$A:$A,0)&amp;":$AF$"&amp;MATCH($B58,Roles!$A:$A,0)),1,FALSE))=FALSE,IF(SquadExport!AA58&lt;10,1,IF(SquadExport!AA58&lt;15,2,IF(SquadExport!AA58&lt;=20,3,""))),0),"")</f>
        <v/>
      </c>
      <c r="Y58" s="37" t="str">
        <f ca="1">IF($A58&gt;"",IF(ISERROR(HLOOKUP(Y$1,INDIRECT("Roles!$B$"&amp;MATCH($B58,Roles!$A:$A,0)&amp;":$AF$"&amp;MATCH($B58,Roles!$A:$A,0)),1,FALSE))=FALSE,IF(SquadExport!AB58&lt;10,1,IF(SquadExport!AB58&lt;15,2,IF(SquadExport!AB58&lt;=20,3,""))),0),"")</f>
        <v/>
      </c>
      <c r="Z58" s="37" t="str">
        <f ca="1">IF($A58&gt;"",IF(ISERROR(HLOOKUP(Z$1,INDIRECT("Roles!$B$"&amp;MATCH($B58,Roles!$A:$A,0)&amp;":$AF$"&amp;MATCH($B58,Roles!$A:$A,0)),1,FALSE))=FALSE,IF(SquadExport!AC58&lt;10,1,IF(SquadExport!AC58&lt;15,2,IF(SquadExport!AC58&lt;=20,3,""))),0),"")</f>
        <v/>
      </c>
      <c r="AA58" s="37" t="str">
        <f ca="1">IF($A58&gt;"",IF(ISERROR(HLOOKUP(AA$1,INDIRECT("Roles!$B$"&amp;MATCH($B58,Roles!$A:$A,0)&amp;":$AF$"&amp;MATCH($B58,Roles!$A:$A,0)),1,FALSE))=FALSE,IF(SquadExport!AD58&lt;10,1,IF(SquadExport!AD58&lt;15,2,IF(SquadExport!AD58&lt;=20,3,""))),0),"")</f>
        <v/>
      </c>
      <c r="AB58" s="37" t="str">
        <f ca="1">IF($A58&gt;"",IF(ISERROR(HLOOKUP(AB$1,INDIRECT("Roles!$B$"&amp;MATCH($B58,Roles!$A:$A,0)&amp;":$AF$"&amp;MATCH($B58,Roles!$A:$A,0)),1,FALSE))=FALSE,IF(SquadExport!AE58&lt;10,1,IF(SquadExport!AE58&lt;15,2,IF(SquadExport!AE58&lt;=20,3,""))),0),"")</f>
        <v/>
      </c>
      <c r="AC58" s="37" t="str">
        <f ca="1">IF($A58&gt;"",IF(ISERROR(HLOOKUP(AC$1,INDIRECT("Roles!$B$"&amp;MATCH($B58,Roles!$A:$A,0)&amp;":$AF$"&amp;MATCH($B58,Roles!$A:$A,0)),1,FALSE))=FALSE,IF(SquadExport!AF58&lt;10,1,IF(SquadExport!AF58&lt;15,2,IF(SquadExport!AF58&lt;=20,3,""))),0),"")</f>
        <v/>
      </c>
      <c r="AD58" s="37" t="str">
        <f ca="1">IF($A58&gt;"",IF(ISERROR(HLOOKUP(AD$1,INDIRECT("Roles!$B$"&amp;MATCH($B58,Roles!$A:$A,0)&amp;":$AF$"&amp;MATCH($B58,Roles!$A:$A,0)),1,FALSE))=FALSE,IF(SquadExport!AG58&lt;10,1,IF(SquadExport!AG58&lt;15,2,IF(SquadExport!AG58&lt;=20,3,""))),0),"")</f>
        <v/>
      </c>
      <c r="AE58" s="37" t="str">
        <f ca="1">IF($A58&gt;"",IF(ISERROR(HLOOKUP(AE$1,INDIRECT("Roles!$B$"&amp;MATCH($B58,Roles!$A:$A,0)&amp;":$AF$"&amp;MATCH($B58,Roles!$A:$A,0)),1,FALSE))=FALSE,IF(SquadExport!AH58&lt;10,1,IF(SquadExport!AH58&lt;15,2,IF(SquadExport!AH58&lt;=20,3,""))),0),"")</f>
        <v/>
      </c>
      <c r="AF58" s="37" t="str">
        <f ca="1">IF($A58&gt;"",IF(ISERROR(HLOOKUP(AF$1,INDIRECT("Roles!$B$"&amp;MATCH($B58,Roles!$A:$A,0)&amp;":$AF$"&amp;MATCH($B58,Roles!$A:$A,0)),1,FALSE))=FALSE,IF(SquadExport!AI58&lt;10,1,IF(SquadExport!AI58&lt;15,2,IF(SquadExport!AI58&lt;=20,3,""))),0),"")</f>
        <v/>
      </c>
      <c r="AG58" s="37" t="str">
        <f ca="1">IF($A58&gt;"",IF(ISERROR(HLOOKUP(AG$1,INDIRECT("Roles!$B$"&amp;MATCH($B58,Roles!$A:$A,0)&amp;":$AF$"&amp;MATCH($B58,Roles!$A:$A,0)),1,FALSE))=FALSE,IF(SquadExport!AJ58&lt;10,1,IF(SquadExport!AJ58&lt;15,2,IF(SquadExport!AJ58&lt;=20,3,""))),0),"")</f>
        <v/>
      </c>
      <c r="AH58" s="37" t="str">
        <f ca="1">IF($A58&gt;"",IF(ISERROR(HLOOKUP(AH$1,INDIRECT("Roles!$B$"&amp;MATCH($B58,Roles!$A:$A,0)&amp;":$AF$"&amp;MATCH($B58,Roles!$A:$A,0)),1,FALSE))=FALSE,IF(SquadExport!AK58&lt;10,1,IF(SquadExport!AK58&lt;15,2,IF(SquadExport!AK58&lt;=20,3,""))),0),"")</f>
        <v/>
      </c>
      <c r="AI58" s="37" t="str">
        <f ca="1">IF($A58&gt;"",IF(ISERROR(HLOOKUP(AI$1,INDIRECT("Roles!$B$"&amp;MATCH($B58,Roles!$A:$A,0)&amp;":$AF$"&amp;MATCH($B58,Roles!$A:$A,0)),1,FALSE))=FALSE,IF(SquadExport!AL58&lt;10,1,IF(SquadExport!AL58&lt;15,2,IF(SquadExport!AL58&lt;=20,3,""))),0),"")</f>
        <v/>
      </c>
      <c r="AJ58" s="37" t="str">
        <f ca="1">IF($A58&gt;"",IF(ISERROR(HLOOKUP(AJ$1,INDIRECT("Roles!$B$"&amp;MATCH($B58,Roles!$A:$A,0)&amp;":$AF$"&amp;MATCH($B58,Roles!$A:$A,0)),1,FALSE))=FALSE,IF(SquadExport!AM58&lt;10,1,IF(SquadExport!AM58&lt;15,2,IF(SquadExport!AM58&lt;=20,3,""))),0),"")</f>
        <v/>
      </c>
      <c r="AK58" s="37" t="str">
        <f ca="1">IF($A58&gt;"",IF(ISERROR(HLOOKUP(AK$1,INDIRECT("Roles!$B$"&amp;MATCH($B58,Roles!$A:$A,0)&amp;":$AF$"&amp;MATCH($B58,Roles!$A:$A,0)),1,FALSE))=FALSE,IF(SquadExport!AN58&lt;10,1,IF(SquadExport!AN58&lt;15,2,IF(SquadExport!AN58&lt;=20,3,""))),0),"")</f>
        <v/>
      </c>
      <c r="AL58" s="37" t="str">
        <f ca="1">IF($A58&gt;"",IF(ISERROR(HLOOKUP(AL$1,INDIRECT("Roles!$B$"&amp;MATCH($B58,Roles!$A:$A,0)&amp;":$AF$"&amp;MATCH($B58,Roles!$A:$A,0)),1,FALSE))=FALSE,IF(SquadExport!AO58&lt;10,1,IF(SquadExport!AO58&lt;15,2,IF(SquadExport!AO58&lt;=20,3,""))),0),"")</f>
        <v/>
      </c>
      <c r="AM58" s="37" t="str">
        <f ca="1">IF($A58&gt;"",IF(ISERROR(HLOOKUP(AM$1,INDIRECT("Roles!$B$"&amp;MATCH($B58,Roles!$A:$A,0)&amp;":$AF$"&amp;MATCH($B58,Roles!$A:$A,0)),1,FALSE))=FALSE,IF(SquadExport!AP58&lt;10,1,IF(SquadExport!AP58&lt;15,2,IF(SquadExport!AP58&lt;=20,3,""))),0),"")</f>
        <v/>
      </c>
      <c r="AN58" s="37" t="str">
        <f ca="1">IF($A58&gt;"",IF(ISERROR(HLOOKUP(AN$1,INDIRECT("Roles!$B$"&amp;MATCH($B58,Roles!$A:$A,0)&amp;":$AF$"&amp;MATCH($B58,Roles!$A:$A,0)),1,FALSE))=FALSE,IF(SquadExport!AQ58&lt;10,1,IF(SquadExport!AQ58&lt;15,2,IF(SquadExport!AQ58&lt;=20,3,""))),0),"")</f>
        <v/>
      </c>
      <c r="AO58" s="37" t="str">
        <f ca="1">IF($A58&gt;"",IF(ISERROR(HLOOKUP(AO$1,INDIRECT("Roles!$B$"&amp;MATCH($B58,Roles!$A:$A,0)&amp;":$AF$"&amp;MATCH($B58,Roles!$A:$A,0)),1,FALSE))=FALSE,IF(SquadExport!AR58&lt;10,1,IF(SquadExport!AR58&lt;15,2,IF(SquadExport!AR58&lt;=20,3,""))),0),"")</f>
        <v/>
      </c>
      <c r="AP58" s="37" t="str">
        <f ca="1">IF($A58&gt;"",IF(ISERROR(HLOOKUP(AP$1,INDIRECT("Roles!$B$"&amp;MATCH($B58,Roles!$A:$A,0)&amp;":$AF$"&amp;MATCH($B58,Roles!$A:$A,0)),1,FALSE))=FALSE,IF(SquadExport!AS58&lt;10,1,IF(SquadExport!AS58&lt;15,2,IF(SquadExport!AS58&lt;=20,3,""))),0),"")</f>
        <v/>
      </c>
      <c r="AQ58" s="37" t="str">
        <f ca="1">IF($A58&gt;"",IF(ISERROR(HLOOKUP(AQ$1,INDIRECT("Roles!$B$"&amp;MATCH($B58,Roles!$A:$A,0)&amp;":$AF$"&amp;MATCH($B58,Roles!$A:$A,0)),1,FALSE))=FALSE,IF(SquadExport!AT58&lt;10,1,IF(SquadExport!AT58&lt;15,2,IF(SquadExport!AT58&lt;=20,3,""))),0),"")</f>
        <v/>
      </c>
      <c r="AR58" s="37" t="str">
        <f ca="1">IF($A58&gt;"",IF(ISERROR(HLOOKUP(AR$1,INDIRECT("Roles!$B$"&amp;MATCH($B58,Roles!$A:$A,0)&amp;":$AF$"&amp;MATCH($B58,Roles!$A:$A,0)),1,FALSE))=FALSE,IF(SquadExport!AU58&lt;10,1,IF(SquadExport!AU58&lt;15,2,IF(SquadExport!AU58&lt;=20,3,""))),0),"")</f>
        <v/>
      </c>
      <c r="AS58" s="37" t="str">
        <f ca="1">IF($A58&gt;"",IF(ISERROR(HLOOKUP(AS$1,INDIRECT("Roles!$B$"&amp;MATCH($B58,Roles!$A:$A,0)&amp;":$AF$"&amp;MATCH($B58,Roles!$A:$A,0)),1,FALSE))=FALSE,IF(SquadExport!AV58&lt;10,1,IF(SquadExport!AV58&lt;15,2,IF(SquadExport!AV58&lt;=20,3,""))),0),"")</f>
        <v/>
      </c>
      <c r="AT58" s="37" t="str">
        <f ca="1">IF($A58&gt;"",IF(ISERROR(HLOOKUP(AT$1,INDIRECT("Roles!$B$"&amp;MATCH($B58,Roles!$A:$A,0)&amp;":$AF$"&amp;MATCH($B58,Roles!$A:$A,0)),1,FALSE))=FALSE,IF(SquadExport!AW58&lt;10,1,IF(SquadExport!AW58&lt;15,2,IF(SquadExport!AW58&lt;=20,3,""))),0),"")</f>
        <v/>
      </c>
      <c r="AU58" s="37" t="str">
        <f ca="1">IF($A58&gt;"",IF(ISERROR(HLOOKUP(AU$1,INDIRECT("Roles!$B$"&amp;MATCH($B58,Roles!$A:$A,0)&amp;":$AF$"&amp;MATCH($B58,Roles!$A:$A,0)),1,FALSE))=FALSE,IF(SquadExport!AX58&lt;10,1,IF(SquadExport!AX58&lt;15,2,IF(SquadExport!AX58&lt;=20,3,""))),0),"")</f>
        <v/>
      </c>
      <c r="AV58" s="37" t="str">
        <f ca="1">IF($A58&gt;"",IF(ISERROR(HLOOKUP(AV$1,INDIRECT("Roles!$B$"&amp;MATCH($B58,Roles!$A:$A,0)&amp;":$AF$"&amp;MATCH($B58,Roles!$A:$A,0)),1,FALSE))=FALSE,IF(SquadExport!AY58&lt;10,1,IF(SquadExport!AY58&lt;15,2,IF(SquadExport!AY58&lt;=20,3,""))),0),"")</f>
        <v/>
      </c>
      <c r="AW58" s="37" t="str">
        <f ca="1">IF($A58&gt;"",IF(ISERROR(HLOOKUP(AW$1,INDIRECT("Roles!$B$"&amp;MATCH($B58,Roles!$A:$A,0)&amp;":$AF$"&amp;MATCH($B58,Roles!$A:$A,0)),1,FALSE))=FALSE,IF(SquadExport!AZ58&lt;10,1,IF(SquadExport!AZ58&lt;15,2,IF(SquadExport!AZ58&lt;=20,3,""))),0),"")</f>
        <v/>
      </c>
      <c r="AX58" s="37" t="str">
        <f ca="1">IF($A58&gt;"",IF(ISERROR(HLOOKUP(AX$1,INDIRECT("Roles!$B$"&amp;MATCH($B58,Roles!$A:$A,0)&amp;":$AF$"&amp;MATCH($B58,Roles!$A:$A,0)),1,FALSE))=FALSE,IF(SquadExport!BA58&lt;10,1,IF(SquadExport!BA58&lt;15,2,IF(SquadExport!BA58&lt;=20,3,""))),0),"")</f>
        <v/>
      </c>
      <c r="AY58" s="30" t="str" cm="1">
        <f t="array" aca="1" ref="AY58:CS58" ca="1">IF($D58:$AX58=1,D$1:AX$1,"")</f>
        <v/>
      </c>
      <c r="AZ58" s="30" t="str">
        <f ca="1"/>
        <v/>
      </c>
      <c r="BA58" s="30" t="str">
        <f ca="1"/>
        <v/>
      </c>
      <c r="BB58" s="30" t="str">
        <f ca="1"/>
        <v/>
      </c>
      <c r="BC58" s="30" t="str">
        <f ca="1"/>
        <v/>
      </c>
      <c r="BD58" s="30" t="str">
        <f ca="1"/>
        <v/>
      </c>
      <c r="BE58" s="30" t="str">
        <f ca="1"/>
        <v/>
      </c>
      <c r="BF58" s="30" t="str">
        <f ca="1"/>
        <v/>
      </c>
      <c r="BG58" s="30" t="str">
        <f ca="1"/>
        <v/>
      </c>
      <c r="BH58" s="30" t="str">
        <f ca="1"/>
        <v/>
      </c>
      <c r="BI58" s="30" t="str">
        <f ca="1"/>
        <v/>
      </c>
      <c r="BJ58" s="30" t="str">
        <f ca="1"/>
        <v/>
      </c>
      <c r="BK58" s="30" t="str">
        <f ca="1"/>
        <v/>
      </c>
      <c r="BL58" s="30" t="str">
        <f ca="1"/>
        <v/>
      </c>
      <c r="BM58" s="30" t="str">
        <f ca="1"/>
        <v/>
      </c>
      <c r="BN58" s="30" t="str">
        <f ca="1"/>
        <v/>
      </c>
      <c r="BO58" s="30" t="str">
        <f ca="1"/>
        <v/>
      </c>
      <c r="BP58" s="30" t="str">
        <f ca="1"/>
        <v/>
      </c>
      <c r="BQ58" s="30" t="str">
        <f ca="1"/>
        <v/>
      </c>
      <c r="BR58" s="30" t="str">
        <f ca="1"/>
        <v/>
      </c>
      <c r="BS58" s="30" t="str">
        <f ca="1"/>
        <v/>
      </c>
      <c r="BT58" s="30" t="str">
        <f ca="1"/>
        <v/>
      </c>
      <c r="BU58" s="30" t="str">
        <f ca="1"/>
        <v/>
      </c>
      <c r="BV58" s="30" t="str">
        <f ca="1"/>
        <v/>
      </c>
      <c r="BW58" s="30" t="str">
        <f ca="1"/>
        <v/>
      </c>
      <c r="BX58" s="30" t="str">
        <f ca="1"/>
        <v/>
      </c>
      <c r="BY58" s="30" t="str">
        <f ca="1"/>
        <v/>
      </c>
      <c r="BZ58" s="30" t="str">
        <f ca="1"/>
        <v/>
      </c>
      <c r="CA58" s="30" t="str">
        <f ca="1"/>
        <v/>
      </c>
      <c r="CB58" s="30" t="str">
        <f ca="1"/>
        <v/>
      </c>
      <c r="CC58" s="30" t="str">
        <f ca="1"/>
        <v/>
      </c>
      <c r="CD58" s="30" t="str">
        <f ca="1"/>
        <v/>
      </c>
      <c r="CE58" s="30" t="str">
        <f ca="1"/>
        <v/>
      </c>
      <c r="CF58" s="30" t="str">
        <f ca="1"/>
        <v/>
      </c>
      <c r="CG58" s="30" t="str">
        <f ca="1"/>
        <v/>
      </c>
      <c r="CH58" s="30" t="str">
        <f ca="1"/>
        <v/>
      </c>
      <c r="CI58" s="30" t="str">
        <f ca="1"/>
        <v/>
      </c>
      <c r="CJ58" s="30" t="str">
        <f ca="1"/>
        <v/>
      </c>
      <c r="CK58" s="30" t="str">
        <f ca="1"/>
        <v/>
      </c>
      <c r="CL58" s="30" t="str">
        <f ca="1"/>
        <v/>
      </c>
      <c r="CM58" s="30" t="str">
        <f ca="1"/>
        <v/>
      </c>
      <c r="CN58" s="30" t="str">
        <f ca="1"/>
        <v/>
      </c>
      <c r="CO58" s="30" t="str">
        <f ca="1"/>
        <v/>
      </c>
      <c r="CP58" s="30" t="str">
        <f ca="1"/>
        <v/>
      </c>
      <c r="CQ58" s="30" t="str">
        <f ca="1"/>
        <v/>
      </c>
      <c r="CR58" s="30" t="str">
        <f ca="1"/>
        <v/>
      </c>
      <c r="CS58" s="30" t="str">
        <f ca="1"/>
        <v/>
      </c>
      <c r="CT58" s="31" cm="1">
        <f t="array" aca="1" ref="CT58" ca="1">SUMPRODUCT(COUNTIF($AY58:$CS58,Training!$C$3:$E$3))</f>
        <v>0</v>
      </c>
      <c r="CU58" s="31" cm="1">
        <f t="array" aca="1" ref="CU58" ca="1">SUMPRODUCT(COUNTIF($AY58:$CS58,Training!$C$4:$E$4))</f>
        <v>0</v>
      </c>
      <c r="CV58" s="31" cm="1">
        <f t="array" aca="1" ref="CV58" ca="1">SUMPRODUCT(COUNTIF($AY58:$CS58,Training!$C$5:$E$5))</f>
        <v>0</v>
      </c>
      <c r="CW58" s="31" cm="1">
        <f t="array" aca="1" ref="CW58" ca="1">SUMPRODUCT(COUNTIF($AY58:$CS58,Training!$C$6:$E$6))</f>
        <v>0</v>
      </c>
      <c r="CX58" s="31" cm="1">
        <f t="array" aca="1" ref="CX58" ca="1">SUMPRODUCT(COUNTIF($AY58:$CS58,Training!$C$7:$E$7))</f>
        <v>0</v>
      </c>
      <c r="CY58" s="31" cm="1">
        <f t="array" aca="1" ref="CY58" ca="1">SUMPRODUCT(COUNTIF($AY58:$CS58,Training!$C$8:$E$8))</f>
        <v>0</v>
      </c>
      <c r="CZ58" s="31" cm="1">
        <f t="array" aca="1" ref="CZ58" ca="1">SUMPRODUCT(COUNTIF($AY58:$CS58,Training!$C$9:$E$9))</f>
        <v>0</v>
      </c>
      <c r="DA58" s="31" cm="1">
        <f t="array" aca="1" ref="DA58" ca="1">SUMPRODUCT(COUNTIF($AY58:$CS58,Training!$C$10:$E$10))</f>
        <v>0</v>
      </c>
      <c r="DB58" s="31" cm="1">
        <f t="array" aca="1" ref="DB58" ca="1">SUMPRODUCT(COUNTIF($AY58:$CS58,Training!$C$11:$E$11))</f>
        <v>0</v>
      </c>
      <c r="DC58" s="31" cm="1">
        <f t="array" aca="1" ref="DC58" ca="1">SUMPRODUCT(COUNTIF($AY58:$CS58,Training!$C$2:$E$2))</f>
        <v>0</v>
      </c>
      <c r="DD58" s="31" cm="1">
        <f t="array" aca="1" ref="DD58" ca="1">SUMPRODUCT(COUNTIF($AY58:$CS58,Training!#REF!))</f>
        <v>0</v>
      </c>
      <c r="DE58" s="31" cm="1">
        <f t="array" aca="1" ref="DE58" ca="1">SUMPRODUCT(COUNTIF($AY58:$CS58,Training!$C$12:$E$12))</f>
        <v>0</v>
      </c>
      <c r="DF58" s="31" cm="1">
        <f t="array" aca="1" ref="DF58" ca="1">SUMPRODUCT(COUNTIF($AY58:$CS58,Training!$C$13:$E$13))</f>
        <v>0</v>
      </c>
      <c r="DG58" s="31" cm="1">
        <f t="array" aca="1" ref="DG58" ca="1">SUMPRODUCT(COUNTIF($AY58:$CS58,Training!$C$14:$E$14))</f>
        <v>0</v>
      </c>
      <c r="DH58" s="31" cm="1">
        <f t="array" aca="1" ref="DH58" ca="1">SUMPRODUCT(COUNTIF($AY58:$CS58,Training!$C$15:$E$15))</f>
        <v>0</v>
      </c>
      <c r="DI58" s="31" cm="1">
        <f t="array" aca="1" ref="DI58" ca="1">SUMPRODUCT(COUNTIF($AY58:$CS58,Training!$C$16:$E$16))</f>
        <v>0</v>
      </c>
      <c r="DJ58" s="30" t="str" cm="1">
        <f t="array" aca="1" ref="DJ58:FD58" ca="1">IF(COUNTIF(D58:AX58,1)=0,IF($D58:$AX58=2,D$1:AX$1,""),"")</f>
        <v/>
      </c>
      <c r="DK58" s="30" t="str">
        <f ca="1"/>
        <v/>
      </c>
      <c r="DL58" s="30" t="str">
        <f ca="1"/>
        <v/>
      </c>
      <c r="DM58" s="30" t="str">
        <f ca="1"/>
        <v/>
      </c>
      <c r="DN58" s="30" t="str">
        <f ca="1"/>
        <v/>
      </c>
      <c r="DO58" s="30" t="str">
        <f ca="1"/>
        <v/>
      </c>
      <c r="DP58" s="30" t="str">
        <f ca="1"/>
        <v/>
      </c>
      <c r="DQ58" s="30" t="str">
        <f ca="1"/>
        <v/>
      </c>
      <c r="DR58" s="30" t="str">
        <f ca="1"/>
        <v/>
      </c>
      <c r="DS58" s="30" t="str">
        <f ca="1"/>
        <v/>
      </c>
      <c r="DT58" s="30" t="str">
        <f ca="1"/>
        <v/>
      </c>
      <c r="DU58" s="30" t="str">
        <f ca="1"/>
        <v/>
      </c>
      <c r="DV58" s="30" t="str">
        <f ca="1"/>
        <v/>
      </c>
      <c r="DW58" s="30" t="str">
        <f ca="1"/>
        <v/>
      </c>
      <c r="DX58" s="30" t="str">
        <f ca="1"/>
        <v/>
      </c>
      <c r="DY58" s="30" t="str">
        <f ca="1"/>
        <v/>
      </c>
      <c r="DZ58" s="30" t="str">
        <f ca="1"/>
        <v/>
      </c>
      <c r="EA58" s="30" t="str">
        <f ca="1"/>
        <v/>
      </c>
      <c r="EB58" s="30" t="str">
        <f ca="1"/>
        <v/>
      </c>
      <c r="EC58" s="30" t="str">
        <f ca="1"/>
        <v/>
      </c>
      <c r="ED58" s="30" t="str">
        <f ca="1"/>
        <v/>
      </c>
      <c r="EE58" s="30" t="str">
        <f ca="1"/>
        <v/>
      </c>
      <c r="EF58" s="30" t="str">
        <f ca="1"/>
        <v/>
      </c>
      <c r="EG58" s="30" t="str">
        <f ca="1"/>
        <v/>
      </c>
      <c r="EH58" s="30" t="str">
        <f ca="1"/>
        <v/>
      </c>
      <c r="EI58" s="30" t="str">
        <f ca="1"/>
        <v/>
      </c>
      <c r="EJ58" s="30" t="str">
        <f ca="1"/>
        <v/>
      </c>
      <c r="EK58" s="30" t="str">
        <f ca="1"/>
        <v/>
      </c>
      <c r="EL58" s="30" t="str">
        <f ca="1"/>
        <v/>
      </c>
      <c r="EM58" s="30" t="str">
        <f ca="1"/>
        <v/>
      </c>
      <c r="EN58" s="30" t="str">
        <f ca="1"/>
        <v/>
      </c>
      <c r="EO58" s="30" t="str">
        <f ca="1"/>
        <v/>
      </c>
      <c r="EP58" s="30" t="str">
        <f ca="1"/>
        <v/>
      </c>
      <c r="EQ58" s="30" t="str">
        <f ca="1"/>
        <v/>
      </c>
      <c r="ER58" s="30" t="str">
        <f ca="1"/>
        <v/>
      </c>
      <c r="ES58" s="30" t="str">
        <f ca="1"/>
        <v/>
      </c>
      <c r="ET58" s="30" t="str">
        <f ca="1"/>
        <v/>
      </c>
      <c r="EU58" s="30" t="str">
        <f ca="1"/>
        <v/>
      </c>
      <c r="EV58" s="30" t="str">
        <f ca="1"/>
        <v/>
      </c>
      <c r="EW58" s="30" t="str">
        <f ca="1"/>
        <v/>
      </c>
      <c r="EX58" s="30" t="str">
        <f ca="1"/>
        <v/>
      </c>
      <c r="EY58" s="30" t="str">
        <f ca="1"/>
        <v/>
      </c>
      <c r="EZ58" s="30" t="str">
        <f ca="1"/>
        <v/>
      </c>
      <c r="FA58" s="30" t="str">
        <f ca="1"/>
        <v/>
      </c>
      <c r="FB58" s="30" t="str">
        <f ca="1"/>
        <v/>
      </c>
      <c r="FC58" s="30" t="str">
        <f ca="1"/>
        <v/>
      </c>
      <c r="FD58" s="30" t="str">
        <f ca="1"/>
        <v/>
      </c>
      <c r="FE58" s="31" cm="1">
        <f t="array" aca="1" ref="FE58" ca="1">SUMPRODUCT(COUNTIF($DJ58:$FD58,Training!$C$3:$E$3))</f>
        <v>0</v>
      </c>
      <c r="FF58" s="31" cm="1">
        <f t="array" aca="1" ref="FF58" ca="1">SUMPRODUCT(COUNTIF($DJ58:$FD58,Training!$C$4:$E$4))</f>
        <v>0</v>
      </c>
      <c r="FG58" s="31" cm="1">
        <f t="array" aca="1" ref="FG58" ca="1">SUMPRODUCT(COUNTIF($DJ58:$FD58,Training!$C$5:$E$5))</f>
        <v>0</v>
      </c>
      <c r="FH58" s="31" cm="1">
        <f t="array" aca="1" ref="FH58" ca="1">SUMPRODUCT(COUNTIF($DJ58:$FD58,Training!$C$6:$E$6))</f>
        <v>0</v>
      </c>
      <c r="FI58" s="31" cm="1">
        <f t="array" aca="1" ref="FI58" ca="1">SUMPRODUCT(COUNTIF($DJ58:$FD58,Training!$C$7:$E$7))</f>
        <v>0</v>
      </c>
      <c r="FJ58" s="31" cm="1">
        <f t="array" aca="1" ref="FJ58" ca="1">SUMPRODUCT(COUNTIF($DJ58:$FD58,Training!$C$8:$E$8))</f>
        <v>0</v>
      </c>
      <c r="FK58" s="31" cm="1">
        <f t="array" aca="1" ref="FK58" ca="1">SUMPRODUCT(COUNTIF($DJ58:$FD58,Training!$C$9:$E$9))</f>
        <v>0</v>
      </c>
      <c r="FL58" s="31" cm="1">
        <f t="array" aca="1" ref="FL58" ca="1">SUMPRODUCT(COUNTIF($DJ58:$FD58,Training!$C$10:$E$10))</f>
        <v>0</v>
      </c>
      <c r="FM58" s="31" cm="1">
        <f t="array" aca="1" ref="FM58" ca="1">SUMPRODUCT(COUNTIF($DJ58:$FD58,Training!$C$11:$E$11))</f>
        <v>0</v>
      </c>
      <c r="FN58" s="31" cm="1">
        <f t="array" aca="1" ref="FN58" ca="1">SUMPRODUCT(COUNTIF($DJ58:$FD58,Training!$C$2:$E$2))</f>
        <v>0</v>
      </c>
      <c r="FO58" s="31" cm="1">
        <f t="array" aca="1" ref="FO58" ca="1">SUMPRODUCT(COUNTIF($DJ58:$FD58,Training!#REF!))</f>
        <v>0</v>
      </c>
      <c r="FP58" s="31" cm="1">
        <f t="array" aca="1" ref="FP58" ca="1">SUMPRODUCT(COUNTIF($DJ58:$FD58,Training!$C$12:$E$12))</f>
        <v>0</v>
      </c>
      <c r="FQ58" s="31" cm="1">
        <f t="array" aca="1" ref="FQ58" ca="1">SUMPRODUCT(COUNTIF($DJ58:$FD58,Training!$C$13:$E$13))</f>
        <v>0</v>
      </c>
      <c r="FR58" s="31" cm="1">
        <f t="array" aca="1" ref="FR58" ca="1">SUMPRODUCT(COUNTIF($DJ58:$FD58,Training!$C$14:$E$14))</f>
        <v>0</v>
      </c>
      <c r="FS58" s="31" cm="1">
        <f t="array" aca="1" ref="FS58" ca="1">SUMPRODUCT(COUNTIF($DJ58:$FD58,Training!$C$15:$E$15))</f>
        <v>0</v>
      </c>
      <c r="FT58" s="31" cm="1">
        <f t="array" aca="1" ref="FT58" ca="1">SUMPRODUCT(COUNTIF($DJ58:$FD58,Training!$C$16:$E$16))</f>
        <v>0</v>
      </c>
    </row>
    <row r="59" spans="1:176" x14ac:dyDescent="0.25">
      <c r="A59" s="32" t="str">
        <f>IF(WeightedParse!A59&gt;"",WeightedParse!A59,"")</f>
        <v/>
      </c>
      <c r="B59" s="49" t="str">
        <f>IF('Weighted Summary'!A59&gt;"",'Weighted Summary'!F59,"")</f>
        <v/>
      </c>
      <c r="C59" s="39" t="str">
        <f t="shared" si="0"/>
        <v/>
      </c>
      <c r="D59" s="37" t="str">
        <f ca="1">IF($A59&gt;"",IF(ISERROR(HLOOKUP(D$1,INDIRECT("Roles!$B$"&amp;MATCH($B59,Roles!$A:$A,0)&amp;":$AF$"&amp;MATCH($B59,Roles!$A:$A,0)),1,FALSE))=FALSE,IF(SquadExport!G59&lt;10,1,IF(SquadExport!G59&lt;15,2,IF(SquadExport!G59&lt;=20,3,""))),0),"")</f>
        <v/>
      </c>
      <c r="E59" s="37" t="str">
        <f ca="1">IF($A59&gt;"",IF(ISERROR(HLOOKUP(E$1,INDIRECT("Roles!$B$"&amp;MATCH($B59,Roles!$A:$A,0)&amp;":$AF$"&amp;MATCH($B59,Roles!$A:$A,0)),1,FALSE))=FALSE,IF(SquadExport!H59&lt;10,1,IF(SquadExport!H59&lt;15,2,IF(SquadExport!H59&lt;=20,3,""))),0),"")</f>
        <v/>
      </c>
      <c r="F59" s="37" t="str">
        <f ca="1">IF($A59&gt;"",IF(ISERROR(HLOOKUP(F$1,INDIRECT("Roles!$B$"&amp;MATCH($B59,Roles!$A:$A,0)&amp;":$AF$"&amp;MATCH($B59,Roles!$A:$A,0)),1,FALSE))=FALSE,IF(SquadExport!I59&lt;10,1,IF(SquadExport!I59&lt;15,2,IF(SquadExport!I59&lt;=20,3,""))),0),"")</f>
        <v/>
      </c>
      <c r="G59" s="37" t="str">
        <f ca="1">IF($A59&gt;"",IF(ISERROR(HLOOKUP(G$1,INDIRECT("Roles!$B$"&amp;MATCH($B59,Roles!$A:$A,0)&amp;":$AF$"&amp;MATCH($B59,Roles!$A:$A,0)),1,FALSE))=FALSE,IF(SquadExport!J59&lt;10,1,IF(SquadExport!J59&lt;15,2,IF(SquadExport!J59&lt;=20,3,""))),0),"")</f>
        <v/>
      </c>
      <c r="H59" s="37" t="str">
        <f ca="1">IF($A59&gt;"",IF(ISERROR(HLOOKUP(H$1,INDIRECT("Roles!$B$"&amp;MATCH($B59,Roles!$A:$A,0)&amp;":$AF$"&amp;MATCH($B59,Roles!$A:$A,0)),1,FALSE))=FALSE,IF(SquadExport!K59&lt;10,1,IF(SquadExport!K59&lt;15,2,IF(SquadExport!K59&lt;=20,3,""))),0),"")</f>
        <v/>
      </c>
      <c r="I59" s="37" t="str">
        <f ca="1">IF($A59&gt;"",IF(ISERROR(HLOOKUP(I$1,INDIRECT("Roles!$B$"&amp;MATCH($B59,Roles!$A:$A,0)&amp;":$AF$"&amp;MATCH($B59,Roles!$A:$A,0)),1,FALSE))=FALSE,IF(SquadExport!L59&lt;10,1,IF(SquadExport!L59&lt;15,2,IF(SquadExport!L59&lt;=20,3,""))),0),"")</f>
        <v/>
      </c>
      <c r="J59" s="37" t="str">
        <f ca="1">IF($A59&gt;"",IF(ISERROR(HLOOKUP(J$1,INDIRECT("Roles!$B$"&amp;MATCH($B59,Roles!$A:$A,0)&amp;":$AF$"&amp;MATCH($B59,Roles!$A:$A,0)),1,FALSE))=FALSE,IF(SquadExport!M59&lt;10,1,IF(SquadExport!M59&lt;15,2,IF(SquadExport!M59&lt;=20,3,""))),0),"")</f>
        <v/>
      </c>
      <c r="K59" s="37" t="str">
        <f ca="1">IF($A59&gt;"",IF(ISERROR(HLOOKUP(K$1,INDIRECT("Roles!$B$"&amp;MATCH($B59,Roles!$A:$A,0)&amp;":$AF$"&amp;MATCH($B59,Roles!$A:$A,0)),1,FALSE))=FALSE,IF(SquadExport!N59&lt;10,1,IF(SquadExport!N59&lt;15,2,IF(SquadExport!N59&lt;=20,3,""))),0),"")</f>
        <v/>
      </c>
      <c r="L59" s="37" t="str">
        <f ca="1">IF($A59&gt;"",IF(ISERROR(HLOOKUP(L$1,INDIRECT("Roles!$B$"&amp;MATCH($B59,Roles!$A:$A,0)&amp;":$AF$"&amp;MATCH($B59,Roles!$A:$A,0)),1,FALSE))=FALSE,IF(SquadExport!O59&lt;10,1,IF(SquadExport!O59&lt;15,2,IF(SquadExport!O59&lt;=20,3,""))),0),"")</f>
        <v/>
      </c>
      <c r="M59" s="37" t="str">
        <f ca="1">IF($A59&gt;"",IF(ISERROR(HLOOKUP(M$1,INDIRECT("Roles!$B$"&amp;MATCH($B59,Roles!$A:$A,0)&amp;":$AF$"&amp;MATCH($B59,Roles!$A:$A,0)),1,FALSE))=FALSE,IF(SquadExport!P59&lt;10,1,IF(SquadExport!P59&lt;15,2,IF(SquadExport!P59&lt;=20,3,""))),0),"")</f>
        <v/>
      </c>
      <c r="N59" s="37" t="str">
        <f ca="1">IF($A59&gt;"",IF(ISERROR(HLOOKUP(N$1,INDIRECT("Roles!$B$"&amp;MATCH($B59,Roles!$A:$A,0)&amp;":$AF$"&amp;MATCH($B59,Roles!$A:$A,0)),1,FALSE))=FALSE,IF(SquadExport!Q59&lt;10,1,IF(SquadExport!Q59&lt;15,2,IF(SquadExport!Q59&lt;=20,3,""))),0),"")</f>
        <v/>
      </c>
      <c r="O59" s="37" t="str">
        <f ca="1">IF($A59&gt;"",IF(ISERROR(HLOOKUP(O$1,INDIRECT("Roles!$B$"&amp;MATCH($B59,Roles!$A:$A,0)&amp;":$AF$"&amp;MATCH($B59,Roles!$A:$A,0)),1,FALSE))=FALSE,IF(SquadExport!R59&lt;10,1,IF(SquadExport!R59&lt;15,2,IF(SquadExport!R59&lt;=20,3,""))),0),"")</f>
        <v/>
      </c>
      <c r="P59" s="37" t="str">
        <f ca="1">IF($A59&gt;"",IF(ISERROR(HLOOKUP(P$1,INDIRECT("Roles!$B$"&amp;MATCH($B59,Roles!$A:$A,0)&amp;":$AF$"&amp;MATCH($B59,Roles!$A:$A,0)),1,FALSE))=FALSE,IF(SquadExport!S59&lt;10,1,IF(SquadExport!S59&lt;15,2,IF(SquadExport!S59&lt;=20,3,""))),0),"")</f>
        <v/>
      </c>
      <c r="Q59" s="37" t="str">
        <f ca="1">IF($A59&gt;"",IF(ISERROR(HLOOKUP(Q$1,INDIRECT("Roles!$B$"&amp;MATCH($B59,Roles!$A:$A,0)&amp;":$AF$"&amp;MATCH($B59,Roles!$A:$A,0)),1,FALSE))=FALSE,IF(SquadExport!T59&lt;10,1,IF(SquadExport!T59&lt;15,2,IF(SquadExport!T59&lt;=20,3,""))),0),"")</f>
        <v/>
      </c>
      <c r="R59" s="37" t="str">
        <f ca="1">IF($A59&gt;"",IF(ISERROR(HLOOKUP(R$1,INDIRECT("Roles!$B$"&amp;MATCH($B59,Roles!$A:$A,0)&amp;":$AF$"&amp;MATCH($B59,Roles!$A:$A,0)),1,FALSE))=FALSE,IF(SquadExport!U59&lt;10,1,IF(SquadExport!U59&lt;15,2,IF(SquadExport!U59&lt;=20,3,""))),0),"")</f>
        <v/>
      </c>
      <c r="S59" s="37" t="str">
        <f ca="1">IF($A59&gt;"",IF(ISERROR(HLOOKUP(S$1,INDIRECT("Roles!$B$"&amp;MATCH($B59,Roles!$A:$A,0)&amp;":$AF$"&amp;MATCH($B59,Roles!$A:$A,0)),1,FALSE))=FALSE,IF(SquadExport!V59&lt;10,1,IF(SquadExport!V59&lt;15,2,IF(SquadExport!V59&lt;=20,3,""))),0),"")</f>
        <v/>
      </c>
      <c r="T59" s="37" t="str">
        <f ca="1">IF($A59&gt;"",IF(ISERROR(HLOOKUP(T$1,INDIRECT("Roles!$B$"&amp;MATCH($B59,Roles!$A:$A,0)&amp;":$AF$"&amp;MATCH($B59,Roles!$A:$A,0)),1,FALSE))=FALSE,IF(SquadExport!W59&lt;10,1,IF(SquadExport!W59&lt;15,2,IF(SquadExport!W59&lt;=20,3,""))),0),"")</f>
        <v/>
      </c>
      <c r="U59" s="37" t="str">
        <f ca="1">IF($A59&gt;"",IF(ISERROR(HLOOKUP(U$1,INDIRECT("Roles!$B$"&amp;MATCH($B59,Roles!$A:$A,0)&amp;":$AF$"&amp;MATCH($B59,Roles!$A:$A,0)),1,FALSE))=FALSE,IF(SquadExport!X59&lt;10,1,IF(SquadExport!X59&lt;15,2,IF(SquadExport!X59&lt;=20,3,""))),0),"")</f>
        <v/>
      </c>
      <c r="V59" s="37" t="str">
        <f ca="1">IF($A59&gt;"",IF(ISERROR(HLOOKUP(V$1,INDIRECT("Roles!$B$"&amp;MATCH($B59,Roles!$A:$A,0)&amp;":$AF$"&amp;MATCH($B59,Roles!$A:$A,0)),1,FALSE))=FALSE,IF(SquadExport!Y59&lt;10,1,IF(SquadExport!Y59&lt;15,2,IF(SquadExport!Y59&lt;=20,3,""))),0),"")</f>
        <v/>
      </c>
      <c r="W59" s="37" t="str">
        <f ca="1">IF($A59&gt;"",IF(ISERROR(HLOOKUP(W$1,INDIRECT("Roles!$B$"&amp;MATCH($B59,Roles!$A:$A,0)&amp;":$AF$"&amp;MATCH($B59,Roles!$A:$A,0)),1,FALSE))=FALSE,IF(SquadExport!Z59&lt;10,1,IF(SquadExport!Z59&lt;15,2,IF(SquadExport!Z59&lt;=20,3,""))),0),"")</f>
        <v/>
      </c>
      <c r="X59" s="37" t="str">
        <f ca="1">IF($A59&gt;"",IF(ISERROR(HLOOKUP(X$1,INDIRECT("Roles!$B$"&amp;MATCH($B59,Roles!$A:$A,0)&amp;":$AF$"&amp;MATCH($B59,Roles!$A:$A,0)),1,FALSE))=FALSE,IF(SquadExport!AA59&lt;10,1,IF(SquadExport!AA59&lt;15,2,IF(SquadExport!AA59&lt;=20,3,""))),0),"")</f>
        <v/>
      </c>
      <c r="Y59" s="37" t="str">
        <f ca="1">IF($A59&gt;"",IF(ISERROR(HLOOKUP(Y$1,INDIRECT("Roles!$B$"&amp;MATCH($B59,Roles!$A:$A,0)&amp;":$AF$"&amp;MATCH($B59,Roles!$A:$A,0)),1,FALSE))=FALSE,IF(SquadExport!AB59&lt;10,1,IF(SquadExport!AB59&lt;15,2,IF(SquadExport!AB59&lt;=20,3,""))),0),"")</f>
        <v/>
      </c>
      <c r="Z59" s="37" t="str">
        <f ca="1">IF($A59&gt;"",IF(ISERROR(HLOOKUP(Z$1,INDIRECT("Roles!$B$"&amp;MATCH($B59,Roles!$A:$A,0)&amp;":$AF$"&amp;MATCH($B59,Roles!$A:$A,0)),1,FALSE))=FALSE,IF(SquadExport!AC59&lt;10,1,IF(SquadExport!AC59&lt;15,2,IF(SquadExport!AC59&lt;=20,3,""))),0),"")</f>
        <v/>
      </c>
      <c r="AA59" s="37" t="str">
        <f ca="1">IF($A59&gt;"",IF(ISERROR(HLOOKUP(AA$1,INDIRECT("Roles!$B$"&amp;MATCH($B59,Roles!$A:$A,0)&amp;":$AF$"&amp;MATCH($B59,Roles!$A:$A,0)),1,FALSE))=FALSE,IF(SquadExport!AD59&lt;10,1,IF(SquadExport!AD59&lt;15,2,IF(SquadExport!AD59&lt;=20,3,""))),0),"")</f>
        <v/>
      </c>
      <c r="AB59" s="37" t="str">
        <f ca="1">IF($A59&gt;"",IF(ISERROR(HLOOKUP(AB$1,INDIRECT("Roles!$B$"&amp;MATCH($B59,Roles!$A:$A,0)&amp;":$AF$"&amp;MATCH($B59,Roles!$A:$A,0)),1,FALSE))=FALSE,IF(SquadExport!AE59&lt;10,1,IF(SquadExport!AE59&lt;15,2,IF(SquadExport!AE59&lt;=20,3,""))),0),"")</f>
        <v/>
      </c>
      <c r="AC59" s="37" t="str">
        <f ca="1">IF($A59&gt;"",IF(ISERROR(HLOOKUP(AC$1,INDIRECT("Roles!$B$"&amp;MATCH($B59,Roles!$A:$A,0)&amp;":$AF$"&amp;MATCH($B59,Roles!$A:$A,0)),1,FALSE))=FALSE,IF(SquadExport!AF59&lt;10,1,IF(SquadExport!AF59&lt;15,2,IF(SquadExport!AF59&lt;=20,3,""))),0),"")</f>
        <v/>
      </c>
      <c r="AD59" s="37" t="str">
        <f ca="1">IF($A59&gt;"",IF(ISERROR(HLOOKUP(AD$1,INDIRECT("Roles!$B$"&amp;MATCH($B59,Roles!$A:$A,0)&amp;":$AF$"&amp;MATCH($B59,Roles!$A:$A,0)),1,FALSE))=FALSE,IF(SquadExport!AG59&lt;10,1,IF(SquadExport!AG59&lt;15,2,IF(SquadExport!AG59&lt;=20,3,""))),0),"")</f>
        <v/>
      </c>
      <c r="AE59" s="37" t="str">
        <f ca="1">IF($A59&gt;"",IF(ISERROR(HLOOKUP(AE$1,INDIRECT("Roles!$B$"&amp;MATCH($B59,Roles!$A:$A,0)&amp;":$AF$"&amp;MATCH($B59,Roles!$A:$A,0)),1,FALSE))=FALSE,IF(SquadExport!AH59&lt;10,1,IF(SquadExport!AH59&lt;15,2,IF(SquadExport!AH59&lt;=20,3,""))),0),"")</f>
        <v/>
      </c>
      <c r="AF59" s="37" t="str">
        <f ca="1">IF($A59&gt;"",IF(ISERROR(HLOOKUP(AF$1,INDIRECT("Roles!$B$"&amp;MATCH($B59,Roles!$A:$A,0)&amp;":$AF$"&amp;MATCH($B59,Roles!$A:$A,0)),1,FALSE))=FALSE,IF(SquadExport!AI59&lt;10,1,IF(SquadExport!AI59&lt;15,2,IF(SquadExport!AI59&lt;=20,3,""))),0),"")</f>
        <v/>
      </c>
      <c r="AG59" s="37" t="str">
        <f ca="1">IF($A59&gt;"",IF(ISERROR(HLOOKUP(AG$1,INDIRECT("Roles!$B$"&amp;MATCH($B59,Roles!$A:$A,0)&amp;":$AF$"&amp;MATCH($B59,Roles!$A:$A,0)),1,FALSE))=FALSE,IF(SquadExport!AJ59&lt;10,1,IF(SquadExport!AJ59&lt;15,2,IF(SquadExport!AJ59&lt;=20,3,""))),0),"")</f>
        <v/>
      </c>
      <c r="AH59" s="37" t="str">
        <f ca="1">IF($A59&gt;"",IF(ISERROR(HLOOKUP(AH$1,INDIRECT("Roles!$B$"&amp;MATCH($B59,Roles!$A:$A,0)&amp;":$AF$"&amp;MATCH($B59,Roles!$A:$A,0)),1,FALSE))=FALSE,IF(SquadExport!AK59&lt;10,1,IF(SquadExport!AK59&lt;15,2,IF(SquadExport!AK59&lt;=20,3,""))),0),"")</f>
        <v/>
      </c>
      <c r="AI59" s="37" t="str">
        <f ca="1">IF($A59&gt;"",IF(ISERROR(HLOOKUP(AI$1,INDIRECT("Roles!$B$"&amp;MATCH($B59,Roles!$A:$A,0)&amp;":$AF$"&amp;MATCH($B59,Roles!$A:$A,0)),1,FALSE))=FALSE,IF(SquadExport!AL59&lt;10,1,IF(SquadExport!AL59&lt;15,2,IF(SquadExport!AL59&lt;=20,3,""))),0),"")</f>
        <v/>
      </c>
      <c r="AJ59" s="37" t="str">
        <f ca="1">IF($A59&gt;"",IF(ISERROR(HLOOKUP(AJ$1,INDIRECT("Roles!$B$"&amp;MATCH($B59,Roles!$A:$A,0)&amp;":$AF$"&amp;MATCH($B59,Roles!$A:$A,0)),1,FALSE))=FALSE,IF(SquadExport!AM59&lt;10,1,IF(SquadExport!AM59&lt;15,2,IF(SquadExport!AM59&lt;=20,3,""))),0),"")</f>
        <v/>
      </c>
      <c r="AK59" s="37" t="str">
        <f ca="1">IF($A59&gt;"",IF(ISERROR(HLOOKUP(AK$1,INDIRECT("Roles!$B$"&amp;MATCH($B59,Roles!$A:$A,0)&amp;":$AF$"&amp;MATCH($B59,Roles!$A:$A,0)),1,FALSE))=FALSE,IF(SquadExport!AN59&lt;10,1,IF(SquadExport!AN59&lt;15,2,IF(SquadExport!AN59&lt;=20,3,""))),0),"")</f>
        <v/>
      </c>
      <c r="AL59" s="37" t="str">
        <f ca="1">IF($A59&gt;"",IF(ISERROR(HLOOKUP(AL$1,INDIRECT("Roles!$B$"&amp;MATCH($B59,Roles!$A:$A,0)&amp;":$AF$"&amp;MATCH($B59,Roles!$A:$A,0)),1,FALSE))=FALSE,IF(SquadExport!AO59&lt;10,1,IF(SquadExport!AO59&lt;15,2,IF(SquadExport!AO59&lt;=20,3,""))),0),"")</f>
        <v/>
      </c>
      <c r="AM59" s="37" t="str">
        <f ca="1">IF($A59&gt;"",IF(ISERROR(HLOOKUP(AM$1,INDIRECT("Roles!$B$"&amp;MATCH($B59,Roles!$A:$A,0)&amp;":$AF$"&amp;MATCH($B59,Roles!$A:$A,0)),1,FALSE))=FALSE,IF(SquadExport!AP59&lt;10,1,IF(SquadExport!AP59&lt;15,2,IF(SquadExport!AP59&lt;=20,3,""))),0),"")</f>
        <v/>
      </c>
      <c r="AN59" s="37" t="str">
        <f ca="1">IF($A59&gt;"",IF(ISERROR(HLOOKUP(AN$1,INDIRECT("Roles!$B$"&amp;MATCH($B59,Roles!$A:$A,0)&amp;":$AF$"&amp;MATCH($B59,Roles!$A:$A,0)),1,FALSE))=FALSE,IF(SquadExport!AQ59&lt;10,1,IF(SquadExport!AQ59&lt;15,2,IF(SquadExport!AQ59&lt;=20,3,""))),0),"")</f>
        <v/>
      </c>
      <c r="AO59" s="37" t="str">
        <f ca="1">IF($A59&gt;"",IF(ISERROR(HLOOKUP(AO$1,INDIRECT("Roles!$B$"&amp;MATCH($B59,Roles!$A:$A,0)&amp;":$AF$"&amp;MATCH($B59,Roles!$A:$A,0)),1,FALSE))=FALSE,IF(SquadExport!AR59&lt;10,1,IF(SquadExport!AR59&lt;15,2,IF(SquadExport!AR59&lt;=20,3,""))),0),"")</f>
        <v/>
      </c>
      <c r="AP59" s="37" t="str">
        <f ca="1">IF($A59&gt;"",IF(ISERROR(HLOOKUP(AP$1,INDIRECT("Roles!$B$"&amp;MATCH($B59,Roles!$A:$A,0)&amp;":$AF$"&amp;MATCH($B59,Roles!$A:$A,0)),1,FALSE))=FALSE,IF(SquadExport!AS59&lt;10,1,IF(SquadExport!AS59&lt;15,2,IF(SquadExport!AS59&lt;=20,3,""))),0),"")</f>
        <v/>
      </c>
      <c r="AQ59" s="37" t="str">
        <f ca="1">IF($A59&gt;"",IF(ISERROR(HLOOKUP(AQ$1,INDIRECT("Roles!$B$"&amp;MATCH($B59,Roles!$A:$A,0)&amp;":$AF$"&amp;MATCH($B59,Roles!$A:$A,0)),1,FALSE))=FALSE,IF(SquadExport!AT59&lt;10,1,IF(SquadExport!AT59&lt;15,2,IF(SquadExport!AT59&lt;=20,3,""))),0),"")</f>
        <v/>
      </c>
      <c r="AR59" s="37" t="str">
        <f ca="1">IF($A59&gt;"",IF(ISERROR(HLOOKUP(AR$1,INDIRECT("Roles!$B$"&amp;MATCH($B59,Roles!$A:$A,0)&amp;":$AF$"&amp;MATCH($B59,Roles!$A:$A,0)),1,FALSE))=FALSE,IF(SquadExport!AU59&lt;10,1,IF(SquadExport!AU59&lt;15,2,IF(SquadExport!AU59&lt;=20,3,""))),0),"")</f>
        <v/>
      </c>
      <c r="AS59" s="37" t="str">
        <f ca="1">IF($A59&gt;"",IF(ISERROR(HLOOKUP(AS$1,INDIRECT("Roles!$B$"&amp;MATCH($B59,Roles!$A:$A,0)&amp;":$AF$"&amp;MATCH($B59,Roles!$A:$A,0)),1,FALSE))=FALSE,IF(SquadExport!AV59&lt;10,1,IF(SquadExport!AV59&lt;15,2,IF(SquadExport!AV59&lt;=20,3,""))),0),"")</f>
        <v/>
      </c>
      <c r="AT59" s="37" t="str">
        <f ca="1">IF($A59&gt;"",IF(ISERROR(HLOOKUP(AT$1,INDIRECT("Roles!$B$"&amp;MATCH($B59,Roles!$A:$A,0)&amp;":$AF$"&amp;MATCH($B59,Roles!$A:$A,0)),1,FALSE))=FALSE,IF(SquadExport!AW59&lt;10,1,IF(SquadExport!AW59&lt;15,2,IF(SquadExport!AW59&lt;=20,3,""))),0),"")</f>
        <v/>
      </c>
      <c r="AU59" s="37" t="str">
        <f ca="1">IF($A59&gt;"",IF(ISERROR(HLOOKUP(AU$1,INDIRECT("Roles!$B$"&amp;MATCH($B59,Roles!$A:$A,0)&amp;":$AF$"&amp;MATCH($B59,Roles!$A:$A,0)),1,FALSE))=FALSE,IF(SquadExport!AX59&lt;10,1,IF(SquadExport!AX59&lt;15,2,IF(SquadExport!AX59&lt;=20,3,""))),0),"")</f>
        <v/>
      </c>
      <c r="AV59" s="37" t="str">
        <f ca="1">IF($A59&gt;"",IF(ISERROR(HLOOKUP(AV$1,INDIRECT("Roles!$B$"&amp;MATCH($B59,Roles!$A:$A,0)&amp;":$AF$"&amp;MATCH($B59,Roles!$A:$A,0)),1,FALSE))=FALSE,IF(SquadExport!AY59&lt;10,1,IF(SquadExport!AY59&lt;15,2,IF(SquadExport!AY59&lt;=20,3,""))),0),"")</f>
        <v/>
      </c>
      <c r="AW59" s="37" t="str">
        <f ca="1">IF($A59&gt;"",IF(ISERROR(HLOOKUP(AW$1,INDIRECT("Roles!$B$"&amp;MATCH($B59,Roles!$A:$A,0)&amp;":$AF$"&amp;MATCH($B59,Roles!$A:$A,0)),1,FALSE))=FALSE,IF(SquadExport!AZ59&lt;10,1,IF(SquadExport!AZ59&lt;15,2,IF(SquadExport!AZ59&lt;=20,3,""))),0),"")</f>
        <v/>
      </c>
      <c r="AX59" s="37" t="str">
        <f ca="1">IF($A59&gt;"",IF(ISERROR(HLOOKUP(AX$1,INDIRECT("Roles!$B$"&amp;MATCH($B59,Roles!$A:$A,0)&amp;":$AF$"&amp;MATCH($B59,Roles!$A:$A,0)),1,FALSE))=FALSE,IF(SquadExport!BA59&lt;10,1,IF(SquadExport!BA59&lt;15,2,IF(SquadExport!BA59&lt;=20,3,""))),0),"")</f>
        <v/>
      </c>
      <c r="AY59" s="30" t="str" cm="1">
        <f t="array" aca="1" ref="AY59:CS59" ca="1">IF($D59:$AX59=1,D$1:AX$1,"")</f>
        <v/>
      </c>
      <c r="AZ59" s="30" t="str">
        <f ca="1"/>
        <v/>
      </c>
      <c r="BA59" s="30" t="str">
        <f ca="1"/>
        <v/>
      </c>
      <c r="BB59" s="30" t="str">
        <f ca="1"/>
        <v/>
      </c>
      <c r="BC59" s="30" t="str">
        <f ca="1"/>
        <v/>
      </c>
      <c r="BD59" s="30" t="str">
        <f ca="1"/>
        <v/>
      </c>
      <c r="BE59" s="30" t="str">
        <f ca="1"/>
        <v/>
      </c>
      <c r="BF59" s="30" t="str">
        <f ca="1"/>
        <v/>
      </c>
      <c r="BG59" s="30" t="str">
        <f ca="1"/>
        <v/>
      </c>
      <c r="BH59" s="30" t="str">
        <f ca="1"/>
        <v/>
      </c>
      <c r="BI59" s="30" t="str">
        <f ca="1"/>
        <v/>
      </c>
      <c r="BJ59" s="30" t="str">
        <f ca="1"/>
        <v/>
      </c>
      <c r="BK59" s="30" t="str">
        <f ca="1"/>
        <v/>
      </c>
      <c r="BL59" s="30" t="str">
        <f ca="1"/>
        <v/>
      </c>
      <c r="BM59" s="30" t="str">
        <f ca="1"/>
        <v/>
      </c>
      <c r="BN59" s="30" t="str">
        <f ca="1"/>
        <v/>
      </c>
      <c r="BO59" s="30" t="str">
        <f ca="1"/>
        <v/>
      </c>
      <c r="BP59" s="30" t="str">
        <f ca="1"/>
        <v/>
      </c>
      <c r="BQ59" s="30" t="str">
        <f ca="1"/>
        <v/>
      </c>
      <c r="BR59" s="30" t="str">
        <f ca="1"/>
        <v/>
      </c>
      <c r="BS59" s="30" t="str">
        <f ca="1"/>
        <v/>
      </c>
      <c r="BT59" s="30" t="str">
        <f ca="1"/>
        <v/>
      </c>
      <c r="BU59" s="30" t="str">
        <f ca="1"/>
        <v/>
      </c>
      <c r="BV59" s="30" t="str">
        <f ca="1"/>
        <v/>
      </c>
      <c r="BW59" s="30" t="str">
        <f ca="1"/>
        <v/>
      </c>
      <c r="BX59" s="30" t="str">
        <f ca="1"/>
        <v/>
      </c>
      <c r="BY59" s="30" t="str">
        <f ca="1"/>
        <v/>
      </c>
      <c r="BZ59" s="30" t="str">
        <f ca="1"/>
        <v/>
      </c>
      <c r="CA59" s="30" t="str">
        <f ca="1"/>
        <v/>
      </c>
      <c r="CB59" s="30" t="str">
        <f ca="1"/>
        <v/>
      </c>
      <c r="CC59" s="30" t="str">
        <f ca="1"/>
        <v/>
      </c>
      <c r="CD59" s="30" t="str">
        <f ca="1"/>
        <v/>
      </c>
      <c r="CE59" s="30" t="str">
        <f ca="1"/>
        <v/>
      </c>
      <c r="CF59" s="30" t="str">
        <f ca="1"/>
        <v/>
      </c>
      <c r="CG59" s="30" t="str">
        <f ca="1"/>
        <v/>
      </c>
      <c r="CH59" s="30" t="str">
        <f ca="1"/>
        <v/>
      </c>
      <c r="CI59" s="30" t="str">
        <f ca="1"/>
        <v/>
      </c>
      <c r="CJ59" s="30" t="str">
        <f ca="1"/>
        <v/>
      </c>
      <c r="CK59" s="30" t="str">
        <f ca="1"/>
        <v/>
      </c>
      <c r="CL59" s="30" t="str">
        <f ca="1"/>
        <v/>
      </c>
      <c r="CM59" s="30" t="str">
        <f ca="1"/>
        <v/>
      </c>
      <c r="CN59" s="30" t="str">
        <f ca="1"/>
        <v/>
      </c>
      <c r="CO59" s="30" t="str">
        <f ca="1"/>
        <v/>
      </c>
      <c r="CP59" s="30" t="str">
        <f ca="1"/>
        <v/>
      </c>
      <c r="CQ59" s="30" t="str">
        <f ca="1"/>
        <v/>
      </c>
      <c r="CR59" s="30" t="str">
        <f ca="1"/>
        <v/>
      </c>
      <c r="CS59" s="30" t="str">
        <f ca="1"/>
        <v/>
      </c>
      <c r="CT59" s="31" cm="1">
        <f t="array" aca="1" ref="CT59" ca="1">SUMPRODUCT(COUNTIF($AY59:$CS59,Training!$C$3:$E$3))</f>
        <v>0</v>
      </c>
      <c r="CU59" s="31" cm="1">
        <f t="array" aca="1" ref="CU59" ca="1">SUMPRODUCT(COUNTIF($AY59:$CS59,Training!$C$4:$E$4))</f>
        <v>0</v>
      </c>
      <c r="CV59" s="31" cm="1">
        <f t="array" aca="1" ref="CV59" ca="1">SUMPRODUCT(COUNTIF($AY59:$CS59,Training!$C$5:$E$5))</f>
        <v>0</v>
      </c>
      <c r="CW59" s="31" cm="1">
        <f t="array" aca="1" ref="CW59" ca="1">SUMPRODUCT(COUNTIF($AY59:$CS59,Training!$C$6:$E$6))</f>
        <v>0</v>
      </c>
      <c r="CX59" s="31" cm="1">
        <f t="array" aca="1" ref="CX59" ca="1">SUMPRODUCT(COUNTIF($AY59:$CS59,Training!$C$7:$E$7))</f>
        <v>0</v>
      </c>
      <c r="CY59" s="31" cm="1">
        <f t="array" aca="1" ref="CY59" ca="1">SUMPRODUCT(COUNTIF($AY59:$CS59,Training!$C$8:$E$8))</f>
        <v>0</v>
      </c>
      <c r="CZ59" s="31" cm="1">
        <f t="array" aca="1" ref="CZ59" ca="1">SUMPRODUCT(COUNTIF($AY59:$CS59,Training!$C$9:$E$9))</f>
        <v>0</v>
      </c>
      <c r="DA59" s="31" cm="1">
        <f t="array" aca="1" ref="DA59" ca="1">SUMPRODUCT(COUNTIF($AY59:$CS59,Training!$C$10:$E$10))</f>
        <v>0</v>
      </c>
      <c r="DB59" s="31" cm="1">
        <f t="array" aca="1" ref="DB59" ca="1">SUMPRODUCT(COUNTIF($AY59:$CS59,Training!$C$11:$E$11))</f>
        <v>0</v>
      </c>
      <c r="DC59" s="31" cm="1">
        <f t="array" aca="1" ref="DC59" ca="1">SUMPRODUCT(COUNTIF($AY59:$CS59,Training!$C$2:$E$2))</f>
        <v>0</v>
      </c>
      <c r="DD59" s="31" cm="1">
        <f t="array" aca="1" ref="DD59" ca="1">SUMPRODUCT(COUNTIF($AY59:$CS59,Training!#REF!))</f>
        <v>0</v>
      </c>
      <c r="DE59" s="31" cm="1">
        <f t="array" aca="1" ref="DE59" ca="1">SUMPRODUCT(COUNTIF($AY59:$CS59,Training!$C$12:$E$12))</f>
        <v>0</v>
      </c>
      <c r="DF59" s="31" cm="1">
        <f t="array" aca="1" ref="DF59" ca="1">SUMPRODUCT(COUNTIF($AY59:$CS59,Training!$C$13:$E$13))</f>
        <v>0</v>
      </c>
      <c r="DG59" s="31" cm="1">
        <f t="array" aca="1" ref="DG59" ca="1">SUMPRODUCT(COUNTIF($AY59:$CS59,Training!$C$14:$E$14))</f>
        <v>0</v>
      </c>
      <c r="DH59" s="31" cm="1">
        <f t="array" aca="1" ref="DH59" ca="1">SUMPRODUCT(COUNTIF($AY59:$CS59,Training!$C$15:$E$15))</f>
        <v>0</v>
      </c>
      <c r="DI59" s="31" cm="1">
        <f t="array" aca="1" ref="DI59" ca="1">SUMPRODUCT(COUNTIF($AY59:$CS59,Training!$C$16:$E$16))</f>
        <v>0</v>
      </c>
      <c r="DJ59" s="30" t="str" cm="1">
        <f t="array" aca="1" ref="DJ59:FD59" ca="1">IF(COUNTIF(D59:AX59,1)=0,IF($D59:$AX59=2,D$1:AX$1,""),"")</f>
        <v/>
      </c>
      <c r="DK59" s="30" t="str">
        <f ca="1"/>
        <v/>
      </c>
      <c r="DL59" s="30" t="str">
        <f ca="1"/>
        <v/>
      </c>
      <c r="DM59" s="30" t="str">
        <f ca="1"/>
        <v/>
      </c>
      <c r="DN59" s="30" t="str">
        <f ca="1"/>
        <v/>
      </c>
      <c r="DO59" s="30" t="str">
        <f ca="1"/>
        <v/>
      </c>
      <c r="DP59" s="30" t="str">
        <f ca="1"/>
        <v/>
      </c>
      <c r="DQ59" s="30" t="str">
        <f ca="1"/>
        <v/>
      </c>
      <c r="DR59" s="30" t="str">
        <f ca="1"/>
        <v/>
      </c>
      <c r="DS59" s="30" t="str">
        <f ca="1"/>
        <v/>
      </c>
      <c r="DT59" s="30" t="str">
        <f ca="1"/>
        <v/>
      </c>
      <c r="DU59" s="30" t="str">
        <f ca="1"/>
        <v/>
      </c>
      <c r="DV59" s="30" t="str">
        <f ca="1"/>
        <v/>
      </c>
      <c r="DW59" s="30" t="str">
        <f ca="1"/>
        <v/>
      </c>
      <c r="DX59" s="30" t="str">
        <f ca="1"/>
        <v/>
      </c>
      <c r="DY59" s="30" t="str">
        <f ca="1"/>
        <v/>
      </c>
      <c r="DZ59" s="30" t="str">
        <f ca="1"/>
        <v/>
      </c>
      <c r="EA59" s="30" t="str">
        <f ca="1"/>
        <v/>
      </c>
      <c r="EB59" s="30" t="str">
        <f ca="1"/>
        <v/>
      </c>
      <c r="EC59" s="30" t="str">
        <f ca="1"/>
        <v/>
      </c>
      <c r="ED59" s="30" t="str">
        <f ca="1"/>
        <v/>
      </c>
      <c r="EE59" s="30" t="str">
        <f ca="1"/>
        <v/>
      </c>
      <c r="EF59" s="30" t="str">
        <f ca="1"/>
        <v/>
      </c>
      <c r="EG59" s="30" t="str">
        <f ca="1"/>
        <v/>
      </c>
      <c r="EH59" s="30" t="str">
        <f ca="1"/>
        <v/>
      </c>
      <c r="EI59" s="30" t="str">
        <f ca="1"/>
        <v/>
      </c>
      <c r="EJ59" s="30" t="str">
        <f ca="1"/>
        <v/>
      </c>
      <c r="EK59" s="30" t="str">
        <f ca="1"/>
        <v/>
      </c>
      <c r="EL59" s="30" t="str">
        <f ca="1"/>
        <v/>
      </c>
      <c r="EM59" s="30" t="str">
        <f ca="1"/>
        <v/>
      </c>
      <c r="EN59" s="30" t="str">
        <f ca="1"/>
        <v/>
      </c>
      <c r="EO59" s="30" t="str">
        <f ca="1"/>
        <v/>
      </c>
      <c r="EP59" s="30" t="str">
        <f ca="1"/>
        <v/>
      </c>
      <c r="EQ59" s="30" t="str">
        <f ca="1"/>
        <v/>
      </c>
      <c r="ER59" s="30" t="str">
        <f ca="1"/>
        <v/>
      </c>
      <c r="ES59" s="30" t="str">
        <f ca="1"/>
        <v/>
      </c>
      <c r="ET59" s="30" t="str">
        <f ca="1"/>
        <v/>
      </c>
      <c r="EU59" s="30" t="str">
        <f ca="1"/>
        <v/>
      </c>
      <c r="EV59" s="30" t="str">
        <f ca="1"/>
        <v/>
      </c>
      <c r="EW59" s="30" t="str">
        <f ca="1"/>
        <v/>
      </c>
      <c r="EX59" s="30" t="str">
        <f ca="1"/>
        <v/>
      </c>
      <c r="EY59" s="30" t="str">
        <f ca="1"/>
        <v/>
      </c>
      <c r="EZ59" s="30" t="str">
        <f ca="1"/>
        <v/>
      </c>
      <c r="FA59" s="30" t="str">
        <f ca="1"/>
        <v/>
      </c>
      <c r="FB59" s="30" t="str">
        <f ca="1"/>
        <v/>
      </c>
      <c r="FC59" s="30" t="str">
        <f ca="1"/>
        <v/>
      </c>
      <c r="FD59" s="30" t="str">
        <f ca="1"/>
        <v/>
      </c>
      <c r="FE59" s="31" cm="1">
        <f t="array" aca="1" ref="FE59" ca="1">SUMPRODUCT(COUNTIF($DJ59:$FD59,Training!$C$3:$E$3))</f>
        <v>0</v>
      </c>
      <c r="FF59" s="31" cm="1">
        <f t="array" aca="1" ref="FF59" ca="1">SUMPRODUCT(COUNTIF($DJ59:$FD59,Training!$C$4:$E$4))</f>
        <v>0</v>
      </c>
      <c r="FG59" s="31" cm="1">
        <f t="array" aca="1" ref="FG59" ca="1">SUMPRODUCT(COUNTIF($DJ59:$FD59,Training!$C$5:$E$5))</f>
        <v>0</v>
      </c>
      <c r="FH59" s="31" cm="1">
        <f t="array" aca="1" ref="FH59" ca="1">SUMPRODUCT(COUNTIF($DJ59:$FD59,Training!$C$6:$E$6))</f>
        <v>0</v>
      </c>
      <c r="FI59" s="31" cm="1">
        <f t="array" aca="1" ref="FI59" ca="1">SUMPRODUCT(COUNTIF($DJ59:$FD59,Training!$C$7:$E$7))</f>
        <v>0</v>
      </c>
      <c r="FJ59" s="31" cm="1">
        <f t="array" aca="1" ref="FJ59" ca="1">SUMPRODUCT(COUNTIF($DJ59:$FD59,Training!$C$8:$E$8))</f>
        <v>0</v>
      </c>
      <c r="FK59" s="31" cm="1">
        <f t="array" aca="1" ref="FK59" ca="1">SUMPRODUCT(COUNTIF($DJ59:$FD59,Training!$C$9:$E$9))</f>
        <v>0</v>
      </c>
      <c r="FL59" s="31" cm="1">
        <f t="array" aca="1" ref="FL59" ca="1">SUMPRODUCT(COUNTIF($DJ59:$FD59,Training!$C$10:$E$10))</f>
        <v>0</v>
      </c>
      <c r="FM59" s="31" cm="1">
        <f t="array" aca="1" ref="FM59" ca="1">SUMPRODUCT(COUNTIF($DJ59:$FD59,Training!$C$11:$E$11))</f>
        <v>0</v>
      </c>
      <c r="FN59" s="31" cm="1">
        <f t="array" aca="1" ref="FN59" ca="1">SUMPRODUCT(COUNTIF($DJ59:$FD59,Training!$C$2:$E$2))</f>
        <v>0</v>
      </c>
      <c r="FO59" s="31" cm="1">
        <f t="array" aca="1" ref="FO59" ca="1">SUMPRODUCT(COUNTIF($DJ59:$FD59,Training!#REF!))</f>
        <v>0</v>
      </c>
      <c r="FP59" s="31" cm="1">
        <f t="array" aca="1" ref="FP59" ca="1">SUMPRODUCT(COUNTIF($DJ59:$FD59,Training!$C$12:$E$12))</f>
        <v>0</v>
      </c>
      <c r="FQ59" s="31" cm="1">
        <f t="array" aca="1" ref="FQ59" ca="1">SUMPRODUCT(COUNTIF($DJ59:$FD59,Training!$C$13:$E$13))</f>
        <v>0</v>
      </c>
      <c r="FR59" s="31" cm="1">
        <f t="array" aca="1" ref="FR59" ca="1">SUMPRODUCT(COUNTIF($DJ59:$FD59,Training!$C$14:$E$14))</f>
        <v>0</v>
      </c>
      <c r="FS59" s="31" cm="1">
        <f t="array" aca="1" ref="FS59" ca="1">SUMPRODUCT(COUNTIF($DJ59:$FD59,Training!$C$15:$E$15))</f>
        <v>0</v>
      </c>
      <c r="FT59" s="31" cm="1">
        <f t="array" aca="1" ref="FT59" ca="1">SUMPRODUCT(COUNTIF($DJ59:$FD59,Training!$C$16:$E$16))</f>
        <v>0</v>
      </c>
    </row>
    <row r="60" spans="1:176" x14ac:dyDescent="0.25">
      <c r="A60" s="32" t="str">
        <f>IF(WeightedParse!A60&gt;"",WeightedParse!A60,"")</f>
        <v/>
      </c>
      <c r="B60" s="49" t="str">
        <f>IF('Weighted Summary'!A60&gt;"",'Weighted Summary'!F60,"")</f>
        <v/>
      </c>
      <c r="C60" s="39" t="str">
        <f t="shared" si="0"/>
        <v/>
      </c>
      <c r="D60" s="37" t="str">
        <f ca="1">IF($A60&gt;"",IF(ISERROR(HLOOKUP(D$1,INDIRECT("Roles!$B$"&amp;MATCH($B60,Roles!$A:$A,0)&amp;":$AF$"&amp;MATCH($B60,Roles!$A:$A,0)),1,FALSE))=FALSE,IF(SquadExport!G60&lt;10,1,IF(SquadExport!G60&lt;15,2,IF(SquadExport!G60&lt;=20,3,""))),0),"")</f>
        <v/>
      </c>
      <c r="E60" s="37" t="str">
        <f ca="1">IF($A60&gt;"",IF(ISERROR(HLOOKUP(E$1,INDIRECT("Roles!$B$"&amp;MATCH($B60,Roles!$A:$A,0)&amp;":$AF$"&amp;MATCH($B60,Roles!$A:$A,0)),1,FALSE))=FALSE,IF(SquadExport!H60&lt;10,1,IF(SquadExport!H60&lt;15,2,IF(SquadExport!H60&lt;=20,3,""))),0),"")</f>
        <v/>
      </c>
      <c r="F60" s="37" t="str">
        <f ca="1">IF($A60&gt;"",IF(ISERROR(HLOOKUP(F$1,INDIRECT("Roles!$B$"&amp;MATCH($B60,Roles!$A:$A,0)&amp;":$AF$"&amp;MATCH($B60,Roles!$A:$A,0)),1,FALSE))=FALSE,IF(SquadExport!I60&lt;10,1,IF(SquadExport!I60&lt;15,2,IF(SquadExport!I60&lt;=20,3,""))),0),"")</f>
        <v/>
      </c>
      <c r="G60" s="37" t="str">
        <f ca="1">IF($A60&gt;"",IF(ISERROR(HLOOKUP(G$1,INDIRECT("Roles!$B$"&amp;MATCH($B60,Roles!$A:$A,0)&amp;":$AF$"&amp;MATCH($B60,Roles!$A:$A,0)),1,FALSE))=FALSE,IF(SquadExport!J60&lt;10,1,IF(SquadExport!J60&lt;15,2,IF(SquadExport!J60&lt;=20,3,""))),0),"")</f>
        <v/>
      </c>
      <c r="H60" s="37" t="str">
        <f ca="1">IF($A60&gt;"",IF(ISERROR(HLOOKUP(H$1,INDIRECT("Roles!$B$"&amp;MATCH($B60,Roles!$A:$A,0)&amp;":$AF$"&amp;MATCH($B60,Roles!$A:$A,0)),1,FALSE))=FALSE,IF(SquadExport!K60&lt;10,1,IF(SquadExport!K60&lt;15,2,IF(SquadExport!K60&lt;=20,3,""))),0),"")</f>
        <v/>
      </c>
      <c r="I60" s="37" t="str">
        <f ca="1">IF($A60&gt;"",IF(ISERROR(HLOOKUP(I$1,INDIRECT("Roles!$B$"&amp;MATCH($B60,Roles!$A:$A,0)&amp;":$AF$"&amp;MATCH($B60,Roles!$A:$A,0)),1,FALSE))=FALSE,IF(SquadExport!L60&lt;10,1,IF(SquadExport!L60&lt;15,2,IF(SquadExport!L60&lt;=20,3,""))),0),"")</f>
        <v/>
      </c>
      <c r="J60" s="37" t="str">
        <f ca="1">IF($A60&gt;"",IF(ISERROR(HLOOKUP(J$1,INDIRECT("Roles!$B$"&amp;MATCH($B60,Roles!$A:$A,0)&amp;":$AF$"&amp;MATCH($B60,Roles!$A:$A,0)),1,FALSE))=FALSE,IF(SquadExport!M60&lt;10,1,IF(SquadExport!M60&lt;15,2,IF(SquadExport!M60&lt;=20,3,""))),0),"")</f>
        <v/>
      </c>
      <c r="K60" s="37" t="str">
        <f ca="1">IF($A60&gt;"",IF(ISERROR(HLOOKUP(K$1,INDIRECT("Roles!$B$"&amp;MATCH($B60,Roles!$A:$A,0)&amp;":$AF$"&amp;MATCH($B60,Roles!$A:$A,0)),1,FALSE))=FALSE,IF(SquadExport!N60&lt;10,1,IF(SquadExport!N60&lt;15,2,IF(SquadExport!N60&lt;=20,3,""))),0),"")</f>
        <v/>
      </c>
      <c r="L60" s="37" t="str">
        <f ca="1">IF($A60&gt;"",IF(ISERROR(HLOOKUP(L$1,INDIRECT("Roles!$B$"&amp;MATCH($B60,Roles!$A:$A,0)&amp;":$AF$"&amp;MATCH($B60,Roles!$A:$A,0)),1,FALSE))=FALSE,IF(SquadExport!O60&lt;10,1,IF(SquadExport!O60&lt;15,2,IF(SquadExport!O60&lt;=20,3,""))),0),"")</f>
        <v/>
      </c>
      <c r="M60" s="37" t="str">
        <f ca="1">IF($A60&gt;"",IF(ISERROR(HLOOKUP(M$1,INDIRECT("Roles!$B$"&amp;MATCH($B60,Roles!$A:$A,0)&amp;":$AF$"&amp;MATCH($B60,Roles!$A:$A,0)),1,FALSE))=FALSE,IF(SquadExport!P60&lt;10,1,IF(SquadExport!P60&lt;15,2,IF(SquadExport!P60&lt;=20,3,""))),0),"")</f>
        <v/>
      </c>
      <c r="N60" s="37" t="str">
        <f ca="1">IF($A60&gt;"",IF(ISERROR(HLOOKUP(N$1,INDIRECT("Roles!$B$"&amp;MATCH($B60,Roles!$A:$A,0)&amp;":$AF$"&amp;MATCH($B60,Roles!$A:$A,0)),1,FALSE))=FALSE,IF(SquadExport!Q60&lt;10,1,IF(SquadExport!Q60&lt;15,2,IF(SquadExport!Q60&lt;=20,3,""))),0),"")</f>
        <v/>
      </c>
      <c r="O60" s="37" t="str">
        <f ca="1">IF($A60&gt;"",IF(ISERROR(HLOOKUP(O$1,INDIRECT("Roles!$B$"&amp;MATCH($B60,Roles!$A:$A,0)&amp;":$AF$"&amp;MATCH($B60,Roles!$A:$A,0)),1,FALSE))=FALSE,IF(SquadExport!R60&lt;10,1,IF(SquadExport!R60&lt;15,2,IF(SquadExport!R60&lt;=20,3,""))),0),"")</f>
        <v/>
      </c>
      <c r="P60" s="37" t="str">
        <f ca="1">IF($A60&gt;"",IF(ISERROR(HLOOKUP(P$1,INDIRECT("Roles!$B$"&amp;MATCH($B60,Roles!$A:$A,0)&amp;":$AF$"&amp;MATCH($B60,Roles!$A:$A,0)),1,FALSE))=FALSE,IF(SquadExport!S60&lt;10,1,IF(SquadExport!S60&lt;15,2,IF(SquadExport!S60&lt;=20,3,""))),0),"")</f>
        <v/>
      </c>
      <c r="Q60" s="37" t="str">
        <f ca="1">IF($A60&gt;"",IF(ISERROR(HLOOKUP(Q$1,INDIRECT("Roles!$B$"&amp;MATCH($B60,Roles!$A:$A,0)&amp;":$AF$"&amp;MATCH($B60,Roles!$A:$A,0)),1,FALSE))=FALSE,IF(SquadExport!T60&lt;10,1,IF(SquadExport!T60&lt;15,2,IF(SquadExport!T60&lt;=20,3,""))),0),"")</f>
        <v/>
      </c>
      <c r="R60" s="37" t="str">
        <f ca="1">IF($A60&gt;"",IF(ISERROR(HLOOKUP(R$1,INDIRECT("Roles!$B$"&amp;MATCH($B60,Roles!$A:$A,0)&amp;":$AF$"&amp;MATCH($B60,Roles!$A:$A,0)),1,FALSE))=FALSE,IF(SquadExport!U60&lt;10,1,IF(SquadExport!U60&lt;15,2,IF(SquadExport!U60&lt;=20,3,""))),0),"")</f>
        <v/>
      </c>
      <c r="S60" s="37" t="str">
        <f ca="1">IF($A60&gt;"",IF(ISERROR(HLOOKUP(S$1,INDIRECT("Roles!$B$"&amp;MATCH($B60,Roles!$A:$A,0)&amp;":$AF$"&amp;MATCH($B60,Roles!$A:$A,0)),1,FALSE))=FALSE,IF(SquadExport!V60&lt;10,1,IF(SquadExport!V60&lt;15,2,IF(SquadExport!V60&lt;=20,3,""))),0),"")</f>
        <v/>
      </c>
      <c r="T60" s="37" t="str">
        <f ca="1">IF($A60&gt;"",IF(ISERROR(HLOOKUP(T$1,INDIRECT("Roles!$B$"&amp;MATCH($B60,Roles!$A:$A,0)&amp;":$AF$"&amp;MATCH($B60,Roles!$A:$A,0)),1,FALSE))=FALSE,IF(SquadExport!W60&lt;10,1,IF(SquadExport!W60&lt;15,2,IF(SquadExport!W60&lt;=20,3,""))),0),"")</f>
        <v/>
      </c>
      <c r="U60" s="37" t="str">
        <f ca="1">IF($A60&gt;"",IF(ISERROR(HLOOKUP(U$1,INDIRECT("Roles!$B$"&amp;MATCH($B60,Roles!$A:$A,0)&amp;":$AF$"&amp;MATCH($B60,Roles!$A:$A,0)),1,FALSE))=FALSE,IF(SquadExport!X60&lt;10,1,IF(SquadExport!X60&lt;15,2,IF(SquadExport!X60&lt;=20,3,""))),0),"")</f>
        <v/>
      </c>
      <c r="V60" s="37" t="str">
        <f ca="1">IF($A60&gt;"",IF(ISERROR(HLOOKUP(V$1,INDIRECT("Roles!$B$"&amp;MATCH($B60,Roles!$A:$A,0)&amp;":$AF$"&amp;MATCH($B60,Roles!$A:$A,0)),1,FALSE))=FALSE,IF(SquadExport!Y60&lt;10,1,IF(SquadExport!Y60&lt;15,2,IF(SquadExport!Y60&lt;=20,3,""))),0),"")</f>
        <v/>
      </c>
      <c r="W60" s="37" t="str">
        <f ca="1">IF($A60&gt;"",IF(ISERROR(HLOOKUP(W$1,INDIRECT("Roles!$B$"&amp;MATCH($B60,Roles!$A:$A,0)&amp;":$AF$"&amp;MATCH($B60,Roles!$A:$A,0)),1,FALSE))=FALSE,IF(SquadExport!Z60&lt;10,1,IF(SquadExport!Z60&lt;15,2,IF(SquadExport!Z60&lt;=20,3,""))),0),"")</f>
        <v/>
      </c>
      <c r="X60" s="37" t="str">
        <f ca="1">IF($A60&gt;"",IF(ISERROR(HLOOKUP(X$1,INDIRECT("Roles!$B$"&amp;MATCH($B60,Roles!$A:$A,0)&amp;":$AF$"&amp;MATCH($B60,Roles!$A:$A,0)),1,FALSE))=FALSE,IF(SquadExport!AA60&lt;10,1,IF(SquadExport!AA60&lt;15,2,IF(SquadExport!AA60&lt;=20,3,""))),0),"")</f>
        <v/>
      </c>
      <c r="Y60" s="37" t="str">
        <f ca="1">IF($A60&gt;"",IF(ISERROR(HLOOKUP(Y$1,INDIRECT("Roles!$B$"&amp;MATCH($B60,Roles!$A:$A,0)&amp;":$AF$"&amp;MATCH($B60,Roles!$A:$A,0)),1,FALSE))=FALSE,IF(SquadExport!AB60&lt;10,1,IF(SquadExport!AB60&lt;15,2,IF(SquadExport!AB60&lt;=20,3,""))),0),"")</f>
        <v/>
      </c>
      <c r="Z60" s="37" t="str">
        <f ca="1">IF($A60&gt;"",IF(ISERROR(HLOOKUP(Z$1,INDIRECT("Roles!$B$"&amp;MATCH($B60,Roles!$A:$A,0)&amp;":$AF$"&amp;MATCH($B60,Roles!$A:$A,0)),1,FALSE))=FALSE,IF(SquadExport!AC60&lt;10,1,IF(SquadExport!AC60&lt;15,2,IF(SquadExport!AC60&lt;=20,3,""))),0),"")</f>
        <v/>
      </c>
      <c r="AA60" s="37" t="str">
        <f ca="1">IF($A60&gt;"",IF(ISERROR(HLOOKUP(AA$1,INDIRECT("Roles!$B$"&amp;MATCH($B60,Roles!$A:$A,0)&amp;":$AF$"&amp;MATCH($B60,Roles!$A:$A,0)),1,FALSE))=FALSE,IF(SquadExport!AD60&lt;10,1,IF(SquadExport!AD60&lt;15,2,IF(SquadExport!AD60&lt;=20,3,""))),0),"")</f>
        <v/>
      </c>
      <c r="AB60" s="37" t="str">
        <f ca="1">IF($A60&gt;"",IF(ISERROR(HLOOKUP(AB$1,INDIRECT("Roles!$B$"&amp;MATCH($B60,Roles!$A:$A,0)&amp;":$AF$"&amp;MATCH($B60,Roles!$A:$A,0)),1,FALSE))=FALSE,IF(SquadExport!AE60&lt;10,1,IF(SquadExport!AE60&lt;15,2,IF(SquadExport!AE60&lt;=20,3,""))),0),"")</f>
        <v/>
      </c>
      <c r="AC60" s="37" t="str">
        <f ca="1">IF($A60&gt;"",IF(ISERROR(HLOOKUP(AC$1,INDIRECT("Roles!$B$"&amp;MATCH($B60,Roles!$A:$A,0)&amp;":$AF$"&amp;MATCH($B60,Roles!$A:$A,0)),1,FALSE))=FALSE,IF(SquadExport!AF60&lt;10,1,IF(SquadExport!AF60&lt;15,2,IF(SquadExport!AF60&lt;=20,3,""))),0),"")</f>
        <v/>
      </c>
      <c r="AD60" s="37" t="str">
        <f ca="1">IF($A60&gt;"",IF(ISERROR(HLOOKUP(AD$1,INDIRECT("Roles!$B$"&amp;MATCH($B60,Roles!$A:$A,0)&amp;":$AF$"&amp;MATCH($B60,Roles!$A:$A,0)),1,FALSE))=FALSE,IF(SquadExport!AG60&lt;10,1,IF(SquadExport!AG60&lt;15,2,IF(SquadExport!AG60&lt;=20,3,""))),0),"")</f>
        <v/>
      </c>
      <c r="AE60" s="37" t="str">
        <f ca="1">IF($A60&gt;"",IF(ISERROR(HLOOKUP(AE$1,INDIRECT("Roles!$B$"&amp;MATCH($B60,Roles!$A:$A,0)&amp;":$AF$"&amp;MATCH($B60,Roles!$A:$A,0)),1,FALSE))=FALSE,IF(SquadExport!AH60&lt;10,1,IF(SquadExport!AH60&lt;15,2,IF(SquadExport!AH60&lt;=20,3,""))),0),"")</f>
        <v/>
      </c>
      <c r="AF60" s="37" t="str">
        <f ca="1">IF($A60&gt;"",IF(ISERROR(HLOOKUP(AF$1,INDIRECT("Roles!$B$"&amp;MATCH($B60,Roles!$A:$A,0)&amp;":$AF$"&amp;MATCH($B60,Roles!$A:$A,0)),1,FALSE))=FALSE,IF(SquadExport!AI60&lt;10,1,IF(SquadExport!AI60&lt;15,2,IF(SquadExport!AI60&lt;=20,3,""))),0),"")</f>
        <v/>
      </c>
      <c r="AG60" s="37" t="str">
        <f ca="1">IF($A60&gt;"",IF(ISERROR(HLOOKUP(AG$1,INDIRECT("Roles!$B$"&amp;MATCH($B60,Roles!$A:$A,0)&amp;":$AF$"&amp;MATCH($B60,Roles!$A:$A,0)),1,FALSE))=FALSE,IF(SquadExport!AJ60&lt;10,1,IF(SquadExport!AJ60&lt;15,2,IF(SquadExport!AJ60&lt;=20,3,""))),0),"")</f>
        <v/>
      </c>
      <c r="AH60" s="37" t="str">
        <f ca="1">IF($A60&gt;"",IF(ISERROR(HLOOKUP(AH$1,INDIRECT("Roles!$B$"&amp;MATCH($B60,Roles!$A:$A,0)&amp;":$AF$"&amp;MATCH($B60,Roles!$A:$A,0)),1,FALSE))=FALSE,IF(SquadExport!AK60&lt;10,1,IF(SquadExport!AK60&lt;15,2,IF(SquadExport!AK60&lt;=20,3,""))),0),"")</f>
        <v/>
      </c>
      <c r="AI60" s="37" t="str">
        <f ca="1">IF($A60&gt;"",IF(ISERROR(HLOOKUP(AI$1,INDIRECT("Roles!$B$"&amp;MATCH($B60,Roles!$A:$A,0)&amp;":$AF$"&amp;MATCH($B60,Roles!$A:$A,0)),1,FALSE))=FALSE,IF(SquadExport!AL60&lt;10,1,IF(SquadExport!AL60&lt;15,2,IF(SquadExport!AL60&lt;=20,3,""))),0),"")</f>
        <v/>
      </c>
      <c r="AJ60" s="37" t="str">
        <f ca="1">IF($A60&gt;"",IF(ISERROR(HLOOKUP(AJ$1,INDIRECT("Roles!$B$"&amp;MATCH($B60,Roles!$A:$A,0)&amp;":$AF$"&amp;MATCH($B60,Roles!$A:$A,0)),1,FALSE))=FALSE,IF(SquadExport!AM60&lt;10,1,IF(SquadExport!AM60&lt;15,2,IF(SquadExport!AM60&lt;=20,3,""))),0),"")</f>
        <v/>
      </c>
      <c r="AK60" s="37" t="str">
        <f ca="1">IF($A60&gt;"",IF(ISERROR(HLOOKUP(AK$1,INDIRECT("Roles!$B$"&amp;MATCH($B60,Roles!$A:$A,0)&amp;":$AF$"&amp;MATCH($B60,Roles!$A:$A,0)),1,FALSE))=FALSE,IF(SquadExport!AN60&lt;10,1,IF(SquadExport!AN60&lt;15,2,IF(SquadExport!AN60&lt;=20,3,""))),0),"")</f>
        <v/>
      </c>
      <c r="AL60" s="37" t="str">
        <f ca="1">IF($A60&gt;"",IF(ISERROR(HLOOKUP(AL$1,INDIRECT("Roles!$B$"&amp;MATCH($B60,Roles!$A:$A,0)&amp;":$AF$"&amp;MATCH($B60,Roles!$A:$A,0)),1,FALSE))=FALSE,IF(SquadExport!AO60&lt;10,1,IF(SquadExport!AO60&lt;15,2,IF(SquadExport!AO60&lt;=20,3,""))),0),"")</f>
        <v/>
      </c>
      <c r="AM60" s="37" t="str">
        <f ca="1">IF($A60&gt;"",IF(ISERROR(HLOOKUP(AM$1,INDIRECT("Roles!$B$"&amp;MATCH($B60,Roles!$A:$A,0)&amp;":$AF$"&amp;MATCH($B60,Roles!$A:$A,0)),1,FALSE))=FALSE,IF(SquadExport!AP60&lt;10,1,IF(SquadExport!AP60&lt;15,2,IF(SquadExport!AP60&lt;=20,3,""))),0),"")</f>
        <v/>
      </c>
      <c r="AN60" s="37" t="str">
        <f ca="1">IF($A60&gt;"",IF(ISERROR(HLOOKUP(AN$1,INDIRECT("Roles!$B$"&amp;MATCH($B60,Roles!$A:$A,0)&amp;":$AF$"&amp;MATCH($B60,Roles!$A:$A,0)),1,FALSE))=FALSE,IF(SquadExport!AQ60&lt;10,1,IF(SquadExport!AQ60&lt;15,2,IF(SquadExport!AQ60&lt;=20,3,""))),0),"")</f>
        <v/>
      </c>
      <c r="AO60" s="37" t="str">
        <f ca="1">IF($A60&gt;"",IF(ISERROR(HLOOKUP(AO$1,INDIRECT("Roles!$B$"&amp;MATCH($B60,Roles!$A:$A,0)&amp;":$AF$"&amp;MATCH($B60,Roles!$A:$A,0)),1,FALSE))=FALSE,IF(SquadExport!AR60&lt;10,1,IF(SquadExport!AR60&lt;15,2,IF(SquadExport!AR60&lt;=20,3,""))),0),"")</f>
        <v/>
      </c>
      <c r="AP60" s="37" t="str">
        <f ca="1">IF($A60&gt;"",IF(ISERROR(HLOOKUP(AP$1,INDIRECT("Roles!$B$"&amp;MATCH($B60,Roles!$A:$A,0)&amp;":$AF$"&amp;MATCH($B60,Roles!$A:$A,0)),1,FALSE))=FALSE,IF(SquadExport!AS60&lt;10,1,IF(SquadExport!AS60&lt;15,2,IF(SquadExport!AS60&lt;=20,3,""))),0),"")</f>
        <v/>
      </c>
      <c r="AQ60" s="37" t="str">
        <f ca="1">IF($A60&gt;"",IF(ISERROR(HLOOKUP(AQ$1,INDIRECT("Roles!$B$"&amp;MATCH($B60,Roles!$A:$A,0)&amp;":$AF$"&amp;MATCH($B60,Roles!$A:$A,0)),1,FALSE))=FALSE,IF(SquadExport!AT60&lt;10,1,IF(SquadExport!AT60&lt;15,2,IF(SquadExport!AT60&lt;=20,3,""))),0),"")</f>
        <v/>
      </c>
      <c r="AR60" s="37" t="str">
        <f ca="1">IF($A60&gt;"",IF(ISERROR(HLOOKUP(AR$1,INDIRECT("Roles!$B$"&amp;MATCH($B60,Roles!$A:$A,0)&amp;":$AF$"&amp;MATCH($B60,Roles!$A:$A,0)),1,FALSE))=FALSE,IF(SquadExport!AU60&lt;10,1,IF(SquadExport!AU60&lt;15,2,IF(SquadExport!AU60&lt;=20,3,""))),0),"")</f>
        <v/>
      </c>
      <c r="AS60" s="37" t="str">
        <f ca="1">IF($A60&gt;"",IF(ISERROR(HLOOKUP(AS$1,INDIRECT("Roles!$B$"&amp;MATCH($B60,Roles!$A:$A,0)&amp;":$AF$"&amp;MATCH($B60,Roles!$A:$A,0)),1,FALSE))=FALSE,IF(SquadExport!AV60&lt;10,1,IF(SquadExport!AV60&lt;15,2,IF(SquadExport!AV60&lt;=20,3,""))),0),"")</f>
        <v/>
      </c>
      <c r="AT60" s="37" t="str">
        <f ca="1">IF($A60&gt;"",IF(ISERROR(HLOOKUP(AT$1,INDIRECT("Roles!$B$"&amp;MATCH($B60,Roles!$A:$A,0)&amp;":$AF$"&amp;MATCH($B60,Roles!$A:$A,0)),1,FALSE))=FALSE,IF(SquadExport!AW60&lt;10,1,IF(SquadExport!AW60&lt;15,2,IF(SquadExport!AW60&lt;=20,3,""))),0),"")</f>
        <v/>
      </c>
      <c r="AU60" s="37" t="str">
        <f ca="1">IF($A60&gt;"",IF(ISERROR(HLOOKUP(AU$1,INDIRECT("Roles!$B$"&amp;MATCH($B60,Roles!$A:$A,0)&amp;":$AF$"&amp;MATCH($B60,Roles!$A:$A,0)),1,FALSE))=FALSE,IF(SquadExport!AX60&lt;10,1,IF(SquadExport!AX60&lt;15,2,IF(SquadExport!AX60&lt;=20,3,""))),0),"")</f>
        <v/>
      </c>
      <c r="AV60" s="37" t="str">
        <f ca="1">IF($A60&gt;"",IF(ISERROR(HLOOKUP(AV$1,INDIRECT("Roles!$B$"&amp;MATCH($B60,Roles!$A:$A,0)&amp;":$AF$"&amp;MATCH($B60,Roles!$A:$A,0)),1,FALSE))=FALSE,IF(SquadExport!AY60&lt;10,1,IF(SquadExport!AY60&lt;15,2,IF(SquadExport!AY60&lt;=20,3,""))),0),"")</f>
        <v/>
      </c>
      <c r="AW60" s="37" t="str">
        <f ca="1">IF($A60&gt;"",IF(ISERROR(HLOOKUP(AW$1,INDIRECT("Roles!$B$"&amp;MATCH($B60,Roles!$A:$A,0)&amp;":$AF$"&amp;MATCH($B60,Roles!$A:$A,0)),1,FALSE))=FALSE,IF(SquadExport!AZ60&lt;10,1,IF(SquadExport!AZ60&lt;15,2,IF(SquadExport!AZ60&lt;=20,3,""))),0),"")</f>
        <v/>
      </c>
      <c r="AX60" s="37" t="str">
        <f ca="1">IF($A60&gt;"",IF(ISERROR(HLOOKUP(AX$1,INDIRECT("Roles!$B$"&amp;MATCH($B60,Roles!$A:$A,0)&amp;":$AF$"&amp;MATCH($B60,Roles!$A:$A,0)),1,FALSE))=FALSE,IF(SquadExport!BA60&lt;10,1,IF(SquadExport!BA60&lt;15,2,IF(SquadExport!BA60&lt;=20,3,""))),0),"")</f>
        <v/>
      </c>
      <c r="AY60" s="30" t="str" cm="1">
        <f t="array" aca="1" ref="AY60:CS60" ca="1">IF($D60:$AX60=1,D$1:AX$1,"")</f>
        <v/>
      </c>
      <c r="AZ60" s="30" t="str">
        <f ca="1"/>
        <v/>
      </c>
      <c r="BA60" s="30" t="str">
        <f ca="1"/>
        <v/>
      </c>
      <c r="BB60" s="30" t="str">
        <f ca="1"/>
        <v/>
      </c>
      <c r="BC60" s="30" t="str">
        <f ca="1"/>
        <v/>
      </c>
      <c r="BD60" s="30" t="str">
        <f ca="1"/>
        <v/>
      </c>
      <c r="BE60" s="30" t="str">
        <f ca="1"/>
        <v/>
      </c>
      <c r="BF60" s="30" t="str">
        <f ca="1"/>
        <v/>
      </c>
      <c r="BG60" s="30" t="str">
        <f ca="1"/>
        <v/>
      </c>
      <c r="BH60" s="30" t="str">
        <f ca="1"/>
        <v/>
      </c>
      <c r="BI60" s="30" t="str">
        <f ca="1"/>
        <v/>
      </c>
      <c r="BJ60" s="30" t="str">
        <f ca="1"/>
        <v/>
      </c>
      <c r="BK60" s="30" t="str">
        <f ca="1"/>
        <v/>
      </c>
      <c r="BL60" s="30" t="str">
        <f ca="1"/>
        <v/>
      </c>
      <c r="BM60" s="30" t="str">
        <f ca="1"/>
        <v/>
      </c>
      <c r="BN60" s="30" t="str">
        <f ca="1"/>
        <v/>
      </c>
      <c r="BO60" s="30" t="str">
        <f ca="1"/>
        <v/>
      </c>
      <c r="BP60" s="30" t="str">
        <f ca="1"/>
        <v/>
      </c>
      <c r="BQ60" s="30" t="str">
        <f ca="1"/>
        <v/>
      </c>
      <c r="BR60" s="30" t="str">
        <f ca="1"/>
        <v/>
      </c>
      <c r="BS60" s="30" t="str">
        <f ca="1"/>
        <v/>
      </c>
      <c r="BT60" s="30" t="str">
        <f ca="1"/>
        <v/>
      </c>
      <c r="BU60" s="30" t="str">
        <f ca="1"/>
        <v/>
      </c>
      <c r="BV60" s="30" t="str">
        <f ca="1"/>
        <v/>
      </c>
      <c r="BW60" s="30" t="str">
        <f ca="1"/>
        <v/>
      </c>
      <c r="BX60" s="30" t="str">
        <f ca="1"/>
        <v/>
      </c>
      <c r="BY60" s="30" t="str">
        <f ca="1"/>
        <v/>
      </c>
      <c r="BZ60" s="30" t="str">
        <f ca="1"/>
        <v/>
      </c>
      <c r="CA60" s="30" t="str">
        <f ca="1"/>
        <v/>
      </c>
      <c r="CB60" s="30" t="str">
        <f ca="1"/>
        <v/>
      </c>
      <c r="CC60" s="30" t="str">
        <f ca="1"/>
        <v/>
      </c>
      <c r="CD60" s="30" t="str">
        <f ca="1"/>
        <v/>
      </c>
      <c r="CE60" s="30" t="str">
        <f ca="1"/>
        <v/>
      </c>
      <c r="CF60" s="30" t="str">
        <f ca="1"/>
        <v/>
      </c>
      <c r="CG60" s="30" t="str">
        <f ca="1"/>
        <v/>
      </c>
      <c r="CH60" s="30" t="str">
        <f ca="1"/>
        <v/>
      </c>
      <c r="CI60" s="30" t="str">
        <f ca="1"/>
        <v/>
      </c>
      <c r="CJ60" s="30" t="str">
        <f ca="1"/>
        <v/>
      </c>
      <c r="CK60" s="30" t="str">
        <f ca="1"/>
        <v/>
      </c>
      <c r="CL60" s="30" t="str">
        <f ca="1"/>
        <v/>
      </c>
      <c r="CM60" s="30" t="str">
        <f ca="1"/>
        <v/>
      </c>
      <c r="CN60" s="30" t="str">
        <f ca="1"/>
        <v/>
      </c>
      <c r="CO60" s="30" t="str">
        <f ca="1"/>
        <v/>
      </c>
      <c r="CP60" s="30" t="str">
        <f ca="1"/>
        <v/>
      </c>
      <c r="CQ60" s="30" t="str">
        <f ca="1"/>
        <v/>
      </c>
      <c r="CR60" s="30" t="str">
        <f ca="1"/>
        <v/>
      </c>
      <c r="CS60" s="30" t="str">
        <f ca="1"/>
        <v/>
      </c>
      <c r="CT60" s="31" cm="1">
        <f t="array" aca="1" ref="CT60" ca="1">SUMPRODUCT(COUNTIF($AY60:$CS60,Training!$C$3:$E$3))</f>
        <v>0</v>
      </c>
      <c r="CU60" s="31" cm="1">
        <f t="array" aca="1" ref="CU60" ca="1">SUMPRODUCT(COUNTIF($AY60:$CS60,Training!$C$4:$E$4))</f>
        <v>0</v>
      </c>
      <c r="CV60" s="31" cm="1">
        <f t="array" aca="1" ref="CV60" ca="1">SUMPRODUCT(COUNTIF($AY60:$CS60,Training!$C$5:$E$5))</f>
        <v>0</v>
      </c>
      <c r="CW60" s="31" cm="1">
        <f t="array" aca="1" ref="CW60" ca="1">SUMPRODUCT(COUNTIF($AY60:$CS60,Training!$C$6:$E$6))</f>
        <v>0</v>
      </c>
      <c r="CX60" s="31" cm="1">
        <f t="array" aca="1" ref="CX60" ca="1">SUMPRODUCT(COUNTIF($AY60:$CS60,Training!$C$7:$E$7))</f>
        <v>0</v>
      </c>
      <c r="CY60" s="31" cm="1">
        <f t="array" aca="1" ref="CY60" ca="1">SUMPRODUCT(COUNTIF($AY60:$CS60,Training!$C$8:$E$8))</f>
        <v>0</v>
      </c>
      <c r="CZ60" s="31" cm="1">
        <f t="array" aca="1" ref="CZ60" ca="1">SUMPRODUCT(COUNTIF($AY60:$CS60,Training!$C$9:$E$9))</f>
        <v>0</v>
      </c>
      <c r="DA60" s="31" cm="1">
        <f t="array" aca="1" ref="DA60" ca="1">SUMPRODUCT(COUNTIF($AY60:$CS60,Training!$C$10:$E$10))</f>
        <v>0</v>
      </c>
      <c r="DB60" s="31" cm="1">
        <f t="array" aca="1" ref="DB60" ca="1">SUMPRODUCT(COUNTIF($AY60:$CS60,Training!$C$11:$E$11))</f>
        <v>0</v>
      </c>
      <c r="DC60" s="31" cm="1">
        <f t="array" aca="1" ref="DC60" ca="1">SUMPRODUCT(COUNTIF($AY60:$CS60,Training!$C$2:$E$2))</f>
        <v>0</v>
      </c>
      <c r="DD60" s="31" cm="1">
        <f t="array" aca="1" ref="DD60" ca="1">SUMPRODUCT(COUNTIF($AY60:$CS60,Training!#REF!))</f>
        <v>0</v>
      </c>
      <c r="DE60" s="31" cm="1">
        <f t="array" aca="1" ref="DE60" ca="1">SUMPRODUCT(COUNTIF($AY60:$CS60,Training!$C$12:$E$12))</f>
        <v>0</v>
      </c>
      <c r="DF60" s="31" cm="1">
        <f t="array" aca="1" ref="DF60" ca="1">SUMPRODUCT(COUNTIF($AY60:$CS60,Training!$C$13:$E$13))</f>
        <v>0</v>
      </c>
      <c r="DG60" s="31" cm="1">
        <f t="array" aca="1" ref="DG60" ca="1">SUMPRODUCT(COUNTIF($AY60:$CS60,Training!$C$14:$E$14))</f>
        <v>0</v>
      </c>
      <c r="DH60" s="31" cm="1">
        <f t="array" aca="1" ref="DH60" ca="1">SUMPRODUCT(COUNTIF($AY60:$CS60,Training!$C$15:$E$15))</f>
        <v>0</v>
      </c>
      <c r="DI60" s="31" cm="1">
        <f t="array" aca="1" ref="DI60" ca="1">SUMPRODUCT(COUNTIF($AY60:$CS60,Training!$C$16:$E$16))</f>
        <v>0</v>
      </c>
      <c r="DJ60" s="30" t="str" cm="1">
        <f t="array" aca="1" ref="DJ60:FD60" ca="1">IF(COUNTIF(D60:AX60,1)=0,IF($D60:$AX60=2,D$1:AX$1,""),"")</f>
        <v/>
      </c>
      <c r="DK60" s="30" t="str">
        <f ca="1"/>
        <v/>
      </c>
      <c r="DL60" s="30" t="str">
        <f ca="1"/>
        <v/>
      </c>
      <c r="DM60" s="30" t="str">
        <f ca="1"/>
        <v/>
      </c>
      <c r="DN60" s="30" t="str">
        <f ca="1"/>
        <v/>
      </c>
      <c r="DO60" s="30" t="str">
        <f ca="1"/>
        <v/>
      </c>
      <c r="DP60" s="30" t="str">
        <f ca="1"/>
        <v/>
      </c>
      <c r="DQ60" s="30" t="str">
        <f ca="1"/>
        <v/>
      </c>
      <c r="DR60" s="30" t="str">
        <f ca="1"/>
        <v/>
      </c>
      <c r="DS60" s="30" t="str">
        <f ca="1"/>
        <v/>
      </c>
      <c r="DT60" s="30" t="str">
        <f ca="1"/>
        <v/>
      </c>
      <c r="DU60" s="30" t="str">
        <f ca="1"/>
        <v/>
      </c>
      <c r="DV60" s="30" t="str">
        <f ca="1"/>
        <v/>
      </c>
      <c r="DW60" s="30" t="str">
        <f ca="1"/>
        <v/>
      </c>
      <c r="DX60" s="30" t="str">
        <f ca="1"/>
        <v/>
      </c>
      <c r="DY60" s="30" t="str">
        <f ca="1"/>
        <v/>
      </c>
      <c r="DZ60" s="30" t="str">
        <f ca="1"/>
        <v/>
      </c>
      <c r="EA60" s="30" t="str">
        <f ca="1"/>
        <v/>
      </c>
      <c r="EB60" s="30" t="str">
        <f ca="1"/>
        <v/>
      </c>
      <c r="EC60" s="30" t="str">
        <f ca="1"/>
        <v/>
      </c>
      <c r="ED60" s="30" t="str">
        <f ca="1"/>
        <v/>
      </c>
      <c r="EE60" s="30" t="str">
        <f ca="1"/>
        <v/>
      </c>
      <c r="EF60" s="30" t="str">
        <f ca="1"/>
        <v/>
      </c>
      <c r="EG60" s="30" t="str">
        <f ca="1"/>
        <v/>
      </c>
      <c r="EH60" s="30" t="str">
        <f ca="1"/>
        <v/>
      </c>
      <c r="EI60" s="30" t="str">
        <f ca="1"/>
        <v/>
      </c>
      <c r="EJ60" s="30" t="str">
        <f ca="1"/>
        <v/>
      </c>
      <c r="EK60" s="30" t="str">
        <f ca="1"/>
        <v/>
      </c>
      <c r="EL60" s="30" t="str">
        <f ca="1"/>
        <v/>
      </c>
      <c r="EM60" s="30" t="str">
        <f ca="1"/>
        <v/>
      </c>
      <c r="EN60" s="30" t="str">
        <f ca="1"/>
        <v/>
      </c>
      <c r="EO60" s="30" t="str">
        <f ca="1"/>
        <v/>
      </c>
      <c r="EP60" s="30" t="str">
        <f ca="1"/>
        <v/>
      </c>
      <c r="EQ60" s="30" t="str">
        <f ca="1"/>
        <v/>
      </c>
      <c r="ER60" s="30" t="str">
        <f ca="1"/>
        <v/>
      </c>
      <c r="ES60" s="30" t="str">
        <f ca="1"/>
        <v/>
      </c>
      <c r="ET60" s="30" t="str">
        <f ca="1"/>
        <v/>
      </c>
      <c r="EU60" s="30" t="str">
        <f ca="1"/>
        <v/>
      </c>
      <c r="EV60" s="30" t="str">
        <f ca="1"/>
        <v/>
      </c>
      <c r="EW60" s="30" t="str">
        <f ca="1"/>
        <v/>
      </c>
      <c r="EX60" s="30" t="str">
        <f ca="1"/>
        <v/>
      </c>
      <c r="EY60" s="30" t="str">
        <f ca="1"/>
        <v/>
      </c>
      <c r="EZ60" s="30" t="str">
        <f ca="1"/>
        <v/>
      </c>
      <c r="FA60" s="30" t="str">
        <f ca="1"/>
        <v/>
      </c>
      <c r="FB60" s="30" t="str">
        <f ca="1"/>
        <v/>
      </c>
      <c r="FC60" s="30" t="str">
        <f ca="1"/>
        <v/>
      </c>
      <c r="FD60" s="30" t="str">
        <f ca="1"/>
        <v/>
      </c>
      <c r="FE60" s="31" cm="1">
        <f t="array" aca="1" ref="FE60" ca="1">SUMPRODUCT(COUNTIF($DJ60:$FD60,Training!$C$3:$E$3))</f>
        <v>0</v>
      </c>
      <c r="FF60" s="31" cm="1">
        <f t="array" aca="1" ref="FF60" ca="1">SUMPRODUCT(COUNTIF($DJ60:$FD60,Training!$C$4:$E$4))</f>
        <v>0</v>
      </c>
      <c r="FG60" s="31" cm="1">
        <f t="array" aca="1" ref="FG60" ca="1">SUMPRODUCT(COUNTIF($DJ60:$FD60,Training!$C$5:$E$5))</f>
        <v>0</v>
      </c>
      <c r="FH60" s="31" cm="1">
        <f t="array" aca="1" ref="FH60" ca="1">SUMPRODUCT(COUNTIF($DJ60:$FD60,Training!$C$6:$E$6))</f>
        <v>0</v>
      </c>
      <c r="FI60" s="31" cm="1">
        <f t="array" aca="1" ref="FI60" ca="1">SUMPRODUCT(COUNTIF($DJ60:$FD60,Training!$C$7:$E$7))</f>
        <v>0</v>
      </c>
      <c r="FJ60" s="31" cm="1">
        <f t="array" aca="1" ref="FJ60" ca="1">SUMPRODUCT(COUNTIF($DJ60:$FD60,Training!$C$8:$E$8))</f>
        <v>0</v>
      </c>
      <c r="FK60" s="31" cm="1">
        <f t="array" aca="1" ref="FK60" ca="1">SUMPRODUCT(COUNTIF($DJ60:$FD60,Training!$C$9:$E$9))</f>
        <v>0</v>
      </c>
      <c r="FL60" s="31" cm="1">
        <f t="array" aca="1" ref="FL60" ca="1">SUMPRODUCT(COUNTIF($DJ60:$FD60,Training!$C$10:$E$10))</f>
        <v>0</v>
      </c>
      <c r="FM60" s="31" cm="1">
        <f t="array" aca="1" ref="FM60" ca="1">SUMPRODUCT(COUNTIF($DJ60:$FD60,Training!$C$11:$E$11))</f>
        <v>0</v>
      </c>
      <c r="FN60" s="31" cm="1">
        <f t="array" aca="1" ref="FN60" ca="1">SUMPRODUCT(COUNTIF($DJ60:$FD60,Training!$C$2:$E$2))</f>
        <v>0</v>
      </c>
      <c r="FO60" s="31" cm="1">
        <f t="array" aca="1" ref="FO60" ca="1">SUMPRODUCT(COUNTIF($DJ60:$FD60,Training!#REF!))</f>
        <v>0</v>
      </c>
      <c r="FP60" s="31" cm="1">
        <f t="array" aca="1" ref="FP60" ca="1">SUMPRODUCT(COUNTIF($DJ60:$FD60,Training!$C$12:$E$12))</f>
        <v>0</v>
      </c>
      <c r="FQ60" s="31" cm="1">
        <f t="array" aca="1" ref="FQ60" ca="1">SUMPRODUCT(COUNTIF($DJ60:$FD60,Training!$C$13:$E$13))</f>
        <v>0</v>
      </c>
      <c r="FR60" s="31" cm="1">
        <f t="array" aca="1" ref="FR60" ca="1">SUMPRODUCT(COUNTIF($DJ60:$FD60,Training!$C$14:$E$14))</f>
        <v>0</v>
      </c>
      <c r="FS60" s="31" cm="1">
        <f t="array" aca="1" ref="FS60" ca="1">SUMPRODUCT(COUNTIF($DJ60:$FD60,Training!$C$15:$E$15))</f>
        <v>0</v>
      </c>
      <c r="FT60" s="31" cm="1">
        <f t="array" aca="1" ref="FT60" ca="1">SUMPRODUCT(COUNTIF($DJ60:$FD60,Training!$C$16:$E$16))</f>
        <v>0</v>
      </c>
    </row>
    <row r="61" spans="1:176" x14ac:dyDescent="0.25">
      <c r="A61" s="32" t="str">
        <f>IF(WeightedParse!A61&gt;"",WeightedParse!A61,"")</f>
        <v/>
      </c>
      <c r="B61" s="49" t="str">
        <f>IF('Weighted Summary'!A61&gt;"",'Weighted Summary'!F61,"")</f>
        <v/>
      </c>
      <c r="C61" s="39" t="str">
        <f t="shared" si="0"/>
        <v/>
      </c>
      <c r="D61" s="37" t="str">
        <f ca="1">IF($A61&gt;"",IF(ISERROR(HLOOKUP(D$1,INDIRECT("Roles!$B$"&amp;MATCH($B61,Roles!$A:$A,0)&amp;":$AF$"&amp;MATCH($B61,Roles!$A:$A,0)),1,FALSE))=FALSE,IF(SquadExport!G61&lt;10,1,IF(SquadExport!G61&lt;15,2,IF(SquadExport!G61&lt;=20,3,""))),0),"")</f>
        <v/>
      </c>
      <c r="E61" s="37" t="str">
        <f ca="1">IF($A61&gt;"",IF(ISERROR(HLOOKUP(E$1,INDIRECT("Roles!$B$"&amp;MATCH($B61,Roles!$A:$A,0)&amp;":$AF$"&amp;MATCH($B61,Roles!$A:$A,0)),1,FALSE))=FALSE,IF(SquadExport!H61&lt;10,1,IF(SquadExport!H61&lt;15,2,IF(SquadExport!H61&lt;=20,3,""))),0),"")</f>
        <v/>
      </c>
      <c r="F61" s="37" t="str">
        <f ca="1">IF($A61&gt;"",IF(ISERROR(HLOOKUP(F$1,INDIRECT("Roles!$B$"&amp;MATCH($B61,Roles!$A:$A,0)&amp;":$AF$"&amp;MATCH($B61,Roles!$A:$A,0)),1,FALSE))=FALSE,IF(SquadExport!I61&lt;10,1,IF(SquadExport!I61&lt;15,2,IF(SquadExport!I61&lt;=20,3,""))),0),"")</f>
        <v/>
      </c>
      <c r="G61" s="37" t="str">
        <f ca="1">IF($A61&gt;"",IF(ISERROR(HLOOKUP(G$1,INDIRECT("Roles!$B$"&amp;MATCH($B61,Roles!$A:$A,0)&amp;":$AF$"&amp;MATCH($B61,Roles!$A:$A,0)),1,FALSE))=FALSE,IF(SquadExport!J61&lt;10,1,IF(SquadExport!J61&lt;15,2,IF(SquadExport!J61&lt;=20,3,""))),0),"")</f>
        <v/>
      </c>
      <c r="H61" s="37" t="str">
        <f ca="1">IF($A61&gt;"",IF(ISERROR(HLOOKUP(H$1,INDIRECT("Roles!$B$"&amp;MATCH($B61,Roles!$A:$A,0)&amp;":$AF$"&amp;MATCH($B61,Roles!$A:$A,0)),1,FALSE))=FALSE,IF(SquadExport!K61&lt;10,1,IF(SquadExport!K61&lt;15,2,IF(SquadExport!K61&lt;=20,3,""))),0),"")</f>
        <v/>
      </c>
      <c r="I61" s="37" t="str">
        <f ca="1">IF($A61&gt;"",IF(ISERROR(HLOOKUP(I$1,INDIRECT("Roles!$B$"&amp;MATCH($B61,Roles!$A:$A,0)&amp;":$AF$"&amp;MATCH($B61,Roles!$A:$A,0)),1,FALSE))=FALSE,IF(SquadExport!L61&lt;10,1,IF(SquadExport!L61&lt;15,2,IF(SquadExport!L61&lt;=20,3,""))),0),"")</f>
        <v/>
      </c>
      <c r="J61" s="37" t="str">
        <f ca="1">IF($A61&gt;"",IF(ISERROR(HLOOKUP(J$1,INDIRECT("Roles!$B$"&amp;MATCH($B61,Roles!$A:$A,0)&amp;":$AF$"&amp;MATCH($B61,Roles!$A:$A,0)),1,FALSE))=FALSE,IF(SquadExport!M61&lt;10,1,IF(SquadExport!M61&lt;15,2,IF(SquadExport!M61&lt;=20,3,""))),0),"")</f>
        <v/>
      </c>
      <c r="K61" s="37" t="str">
        <f ca="1">IF($A61&gt;"",IF(ISERROR(HLOOKUP(K$1,INDIRECT("Roles!$B$"&amp;MATCH($B61,Roles!$A:$A,0)&amp;":$AF$"&amp;MATCH($B61,Roles!$A:$A,0)),1,FALSE))=FALSE,IF(SquadExport!N61&lt;10,1,IF(SquadExport!N61&lt;15,2,IF(SquadExport!N61&lt;=20,3,""))),0),"")</f>
        <v/>
      </c>
      <c r="L61" s="37" t="str">
        <f ca="1">IF($A61&gt;"",IF(ISERROR(HLOOKUP(L$1,INDIRECT("Roles!$B$"&amp;MATCH($B61,Roles!$A:$A,0)&amp;":$AF$"&amp;MATCH($B61,Roles!$A:$A,0)),1,FALSE))=FALSE,IF(SquadExport!O61&lt;10,1,IF(SquadExport!O61&lt;15,2,IF(SquadExport!O61&lt;=20,3,""))),0),"")</f>
        <v/>
      </c>
      <c r="M61" s="37" t="str">
        <f ca="1">IF($A61&gt;"",IF(ISERROR(HLOOKUP(M$1,INDIRECT("Roles!$B$"&amp;MATCH($B61,Roles!$A:$A,0)&amp;":$AF$"&amp;MATCH($B61,Roles!$A:$A,0)),1,FALSE))=FALSE,IF(SquadExport!P61&lt;10,1,IF(SquadExport!P61&lt;15,2,IF(SquadExport!P61&lt;=20,3,""))),0),"")</f>
        <v/>
      </c>
      <c r="N61" s="37" t="str">
        <f ca="1">IF($A61&gt;"",IF(ISERROR(HLOOKUP(N$1,INDIRECT("Roles!$B$"&amp;MATCH($B61,Roles!$A:$A,0)&amp;":$AF$"&amp;MATCH($B61,Roles!$A:$A,0)),1,FALSE))=FALSE,IF(SquadExport!Q61&lt;10,1,IF(SquadExport!Q61&lt;15,2,IF(SquadExport!Q61&lt;=20,3,""))),0),"")</f>
        <v/>
      </c>
      <c r="O61" s="37" t="str">
        <f ca="1">IF($A61&gt;"",IF(ISERROR(HLOOKUP(O$1,INDIRECT("Roles!$B$"&amp;MATCH($B61,Roles!$A:$A,0)&amp;":$AF$"&amp;MATCH($B61,Roles!$A:$A,0)),1,FALSE))=FALSE,IF(SquadExport!R61&lt;10,1,IF(SquadExport!R61&lt;15,2,IF(SquadExport!R61&lt;=20,3,""))),0),"")</f>
        <v/>
      </c>
      <c r="P61" s="37" t="str">
        <f ca="1">IF($A61&gt;"",IF(ISERROR(HLOOKUP(P$1,INDIRECT("Roles!$B$"&amp;MATCH($B61,Roles!$A:$A,0)&amp;":$AF$"&amp;MATCH($B61,Roles!$A:$A,0)),1,FALSE))=FALSE,IF(SquadExport!S61&lt;10,1,IF(SquadExport!S61&lt;15,2,IF(SquadExport!S61&lt;=20,3,""))),0),"")</f>
        <v/>
      </c>
      <c r="Q61" s="37" t="str">
        <f ca="1">IF($A61&gt;"",IF(ISERROR(HLOOKUP(Q$1,INDIRECT("Roles!$B$"&amp;MATCH($B61,Roles!$A:$A,0)&amp;":$AF$"&amp;MATCH($B61,Roles!$A:$A,0)),1,FALSE))=FALSE,IF(SquadExport!T61&lt;10,1,IF(SquadExport!T61&lt;15,2,IF(SquadExport!T61&lt;=20,3,""))),0),"")</f>
        <v/>
      </c>
      <c r="R61" s="37" t="str">
        <f ca="1">IF($A61&gt;"",IF(ISERROR(HLOOKUP(R$1,INDIRECT("Roles!$B$"&amp;MATCH($B61,Roles!$A:$A,0)&amp;":$AF$"&amp;MATCH($B61,Roles!$A:$A,0)),1,FALSE))=FALSE,IF(SquadExport!U61&lt;10,1,IF(SquadExport!U61&lt;15,2,IF(SquadExport!U61&lt;=20,3,""))),0),"")</f>
        <v/>
      </c>
      <c r="S61" s="37" t="str">
        <f ca="1">IF($A61&gt;"",IF(ISERROR(HLOOKUP(S$1,INDIRECT("Roles!$B$"&amp;MATCH($B61,Roles!$A:$A,0)&amp;":$AF$"&amp;MATCH($B61,Roles!$A:$A,0)),1,FALSE))=FALSE,IF(SquadExport!V61&lt;10,1,IF(SquadExport!V61&lt;15,2,IF(SquadExport!V61&lt;=20,3,""))),0),"")</f>
        <v/>
      </c>
      <c r="T61" s="37" t="str">
        <f ca="1">IF($A61&gt;"",IF(ISERROR(HLOOKUP(T$1,INDIRECT("Roles!$B$"&amp;MATCH($B61,Roles!$A:$A,0)&amp;":$AF$"&amp;MATCH($B61,Roles!$A:$A,0)),1,FALSE))=FALSE,IF(SquadExport!W61&lt;10,1,IF(SquadExport!W61&lt;15,2,IF(SquadExport!W61&lt;=20,3,""))),0),"")</f>
        <v/>
      </c>
      <c r="U61" s="37" t="str">
        <f ca="1">IF($A61&gt;"",IF(ISERROR(HLOOKUP(U$1,INDIRECT("Roles!$B$"&amp;MATCH($B61,Roles!$A:$A,0)&amp;":$AF$"&amp;MATCH($B61,Roles!$A:$A,0)),1,FALSE))=FALSE,IF(SquadExport!X61&lt;10,1,IF(SquadExport!X61&lt;15,2,IF(SquadExport!X61&lt;=20,3,""))),0),"")</f>
        <v/>
      </c>
      <c r="V61" s="37" t="str">
        <f ca="1">IF($A61&gt;"",IF(ISERROR(HLOOKUP(V$1,INDIRECT("Roles!$B$"&amp;MATCH($B61,Roles!$A:$A,0)&amp;":$AF$"&amp;MATCH($B61,Roles!$A:$A,0)),1,FALSE))=FALSE,IF(SquadExport!Y61&lt;10,1,IF(SquadExport!Y61&lt;15,2,IF(SquadExport!Y61&lt;=20,3,""))),0),"")</f>
        <v/>
      </c>
      <c r="W61" s="37" t="str">
        <f ca="1">IF($A61&gt;"",IF(ISERROR(HLOOKUP(W$1,INDIRECT("Roles!$B$"&amp;MATCH($B61,Roles!$A:$A,0)&amp;":$AF$"&amp;MATCH($B61,Roles!$A:$A,0)),1,FALSE))=FALSE,IF(SquadExport!Z61&lt;10,1,IF(SquadExport!Z61&lt;15,2,IF(SquadExport!Z61&lt;=20,3,""))),0),"")</f>
        <v/>
      </c>
      <c r="X61" s="37" t="str">
        <f ca="1">IF($A61&gt;"",IF(ISERROR(HLOOKUP(X$1,INDIRECT("Roles!$B$"&amp;MATCH($B61,Roles!$A:$A,0)&amp;":$AF$"&amp;MATCH($B61,Roles!$A:$A,0)),1,FALSE))=FALSE,IF(SquadExport!AA61&lt;10,1,IF(SquadExport!AA61&lt;15,2,IF(SquadExport!AA61&lt;=20,3,""))),0),"")</f>
        <v/>
      </c>
      <c r="Y61" s="37" t="str">
        <f ca="1">IF($A61&gt;"",IF(ISERROR(HLOOKUP(Y$1,INDIRECT("Roles!$B$"&amp;MATCH($B61,Roles!$A:$A,0)&amp;":$AF$"&amp;MATCH($B61,Roles!$A:$A,0)),1,FALSE))=FALSE,IF(SquadExport!AB61&lt;10,1,IF(SquadExport!AB61&lt;15,2,IF(SquadExport!AB61&lt;=20,3,""))),0),"")</f>
        <v/>
      </c>
      <c r="Z61" s="37" t="str">
        <f ca="1">IF($A61&gt;"",IF(ISERROR(HLOOKUP(Z$1,INDIRECT("Roles!$B$"&amp;MATCH($B61,Roles!$A:$A,0)&amp;":$AF$"&amp;MATCH($B61,Roles!$A:$A,0)),1,FALSE))=FALSE,IF(SquadExport!AC61&lt;10,1,IF(SquadExport!AC61&lt;15,2,IF(SquadExport!AC61&lt;=20,3,""))),0),"")</f>
        <v/>
      </c>
      <c r="AA61" s="37" t="str">
        <f ca="1">IF($A61&gt;"",IF(ISERROR(HLOOKUP(AA$1,INDIRECT("Roles!$B$"&amp;MATCH($B61,Roles!$A:$A,0)&amp;":$AF$"&amp;MATCH($B61,Roles!$A:$A,0)),1,FALSE))=FALSE,IF(SquadExport!AD61&lt;10,1,IF(SquadExport!AD61&lt;15,2,IF(SquadExport!AD61&lt;=20,3,""))),0),"")</f>
        <v/>
      </c>
      <c r="AB61" s="37" t="str">
        <f ca="1">IF($A61&gt;"",IF(ISERROR(HLOOKUP(AB$1,INDIRECT("Roles!$B$"&amp;MATCH($B61,Roles!$A:$A,0)&amp;":$AF$"&amp;MATCH($B61,Roles!$A:$A,0)),1,FALSE))=FALSE,IF(SquadExport!AE61&lt;10,1,IF(SquadExport!AE61&lt;15,2,IF(SquadExport!AE61&lt;=20,3,""))),0),"")</f>
        <v/>
      </c>
      <c r="AC61" s="37" t="str">
        <f ca="1">IF($A61&gt;"",IF(ISERROR(HLOOKUP(AC$1,INDIRECT("Roles!$B$"&amp;MATCH($B61,Roles!$A:$A,0)&amp;":$AF$"&amp;MATCH($B61,Roles!$A:$A,0)),1,FALSE))=FALSE,IF(SquadExport!AF61&lt;10,1,IF(SquadExport!AF61&lt;15,2,IF(SquadExport!AF61&lt;=20,3,""))),0),"")</f>
        <v/>
      </c>
      <c r="AD61" s="37" t="str">
        <f ca="1">IF($A61&gt;"",IF(ISERROR(HLOOKUP(AD$1,INDIRECT("Roles!$B$"&amp;MATCH($B61,Roles!$A:$A,0)&amp;":$AF$"&amp;MATCH($B61,Roles!$A:$A,0)),1,FALSE))=FALSE,IF(SquadExport!AG61&lt;10,1,IF(SquadExport!AG61&lt;15,2,IF(SquadExport!AG61&lt;=20,3,""))),0),"")</f>
        <v/>
      </c>
      <c r="AE61" s="37" t="str">
        <f ca="1">IF($A61&gt;"",IF(ISERROR(HLOOKUP(AE$1,INDIRECT("Roles!$B$"&amp;MATCH($B61,Roles!$A:$A,0)&amp;":$AF$"&amp;MATCH($B61,Roles!$A:$A,0)),1,FALSE))=FALSE,IF(SquadExport!AH61&lt;10,1,IF(SquadExport!AH61&lt;15,2,IF(SquadExport!AH61&lt;=20,3,""))),0),"")</f>
        <v/>
      </c>
      <c r="AF61" s="37" t="str">
        <f ca="1">IF($A61&gt;"",IF(ISERROR(HLOOKUP(AF$1,INDIRECT("Roles!$B$"&amp;MATCH($B61,Roles!$A:$A,0)&amp;":$AF$"&amp;MATCH($B61,Roles!$A:$A,0)),1,FALSE))=FALSE,IF(SquadExport!AI61&lt;10,1,IF(SquadExport!AI61&lt;15,2,IF(SquadExport!AI61&lt;=20,3,""))),0),"")</f>
        <v/>
      </c>
      <c r="AG61" s="37" t="str">
        <f ca="1">IF($A61&gt;"",IF(ISERROR(HLOOKUP(AG$1,INDIRECT("Roles!$B$"&amp;MATCH($B61,Roles!$A:$A,0)&amp;":$AF$"&amp;MATCH($B61,Roles!$A:$A,0)),1,FALSE))=FALSE,IF(SquadExport!AJ61&lt;10,1,IF(SquadExport!AJ61&lt;15,2,IF(SquadExport!AJ61&lt;=20,3,""))),0),"")</f>
        <v/>
      </c>
      <c r="AH61" s="37" t="str">
        <f ca="1">IF($A61&gt;"",IF(ISERROR(HLOOKUP(AH$1,INDIRECT("Roles!$B$"&amp;MATCH($B61,Roles!$A:$A,0)&amp;":$AF$"&amp;MATCH($B61,Roles!$A:$A,0)),1,FALSE))=FALSE,IF(SquadExport!AK61&lt;10,1,IF(SquadExport!AK61&lt;15,2,IF(SquadExport!AK61&lt;=20,3,""))),0),"")</f>
        <v/>
      </c>
      <c r="AI61" s="37" t="str">
        <f ca="1">IF($A61&gt;"",IF(ISERROR(HLOOKUP(AI$1,INDIRECT("Roles!$B$"&amp;MATCH($B61,Roles!$A:$A,0)&amp;":$AF$"&amp;MATCH($B61,Roles!$A:$A,0)),1,FALSE))=FALSE,IF(SquadExport!AL61&lt;10,1,IF(SquadExport!AL61&lt;15,2,IF(SquadExport!AL61&lt;=20,3,""))),0),"")</f>
        <v/>
      </c>
      <c r="AJ61" s="37" t="str">
        <f ca="1">IF($A61&gt;"",IF(ISERROR(HLOOKUP(AJ$1,INDIRECT("Roles!$B$"&amp;MATCH($B61,Roles!$A:$A,0)&amp;":$AF$"&amp;MATCH($B61,Roles!$A:$A,0)),1,FALSE))=FALSE,IF(SquadExport!AM61&lt;10,1,IF(SquadExport!AM61&lt;15,2,IF(SquadExport!AM61&lt;=20,3,""))),0),"")</f>
        <v/>
      </c>
      <c r="AK61" s="37" t="str">
        <f ca="1">IF($A61&gt;"",IF(ISERROR(HLOOKUP(AK$1,INDIRECT("Roles!$B$"&amp;MATCH($B61,Roles!$A:$A,0)&amp;":$AF$"&amp;MATCH($B61,Roles!$A:$A,0)),1,FALSE))=FALSE,IF(SquadExport!AN61&lt;10,1,IF(SquadExport!AN61&lt;15,2,IF(SquadExport!AN61&lt;=20,3,""))),0),"")</f>
        <v/>
      </c>
      <c r="AL61" s="37" t="str">
        <f ca="1">IF($A61&gt;"",IF(ISERROR(HLOOKUP(AL$1,INDIRECT("Roles!$B$"&amp;MATCH($B61,Roles!$A:$A,0)&amp;":$AF$"&amp;MATCH($B61,Roles!$A:$A,0)),1,FALSE))=FALSE,IF(SquadExport!AO61&lt;10,1,IF(SquadExport!AO61&lt;15,2,IF(SquadExport!AO61&lt;=20,3,""))),0),"")</f>
        <v/>
      </c>
      <c r="AM61" s="37" t="str">
        <f ca="1">IF($A61&gt;"",IF(ISERROR(HLOOKUP(AM$1,INDIRECT("Roles!$B$"&amp;MATCH($B61,Roles!$A:$A,0)&amp;":$AF$"&amp;MATCH($B61,Roles!$A:$A,0)),1,FALSE))=FALSE,IF(SquadExport!AP61&lt;10,1,IF(SquadExport!AP61&lt;15,2,IF(SquadExport!AP61&lt;=20,3,""))),0),"")</f>
        <v/>
      </c>
      <c r="AN61" s="37" t="str">
        <f ca="1">IF($A61&gt;"",IF(ISERROR(HLOOKUP(AN$1,INDIRECT("Roles!$B$"&amp;MATCH($B61,Roles!$A:$A,0)&amp;":$AF$"&amp;MATCH($B61,Roles!$A:$A,0)),1,FALSE))=FALSE,IF(SquadExport!AQ61&lt;10,1,IF(SquadExport!AQ61&lt;15,2,IF(SquadExport!AQ61&lt;=20,3,""))),0),"")</f>
        <v/>
      </c>
      <c r="AO61" s="37" t="str">
        <f ca="1">IF($A61&gt;"",IF(ISERROR(HLOOKUP(AO$1,INDIRECT("Roles!$B$"&amp;MATCH($B61,Roles!$A:$A,0)&amp;":$AF$"&amp;MATCH($B61,Roles!$A:$A,0)),1,FALSE))=FALSE,IF(SquadExport!AR61&lt;10,1,IF(SquadExport!AR61&lt;15,2,IF(SquadExport!AR61&lt;=20,3,""))),0),"")</f>
        <v/>
      </c>
      <c r="AP61" s="37" t="str">
        <f ca="1">IF($A61&gt;"",IF(ISERROR(HLOOKUP(AP$1,INDIRECT("Roles!$B$"&amp;MATCH($B61,Roles!$A:$A,0)&amp;":$AF$"&amp;MATCH($B61,Roles!$A:$A,0)),1,FALSE))=FALSE,IF(SquadExport!AS61&lt;10,1,IF(SquadExport!AS61&lt;15,2,IF(SquadExport!AS61&lt;=20,3,""))),0),"")</f>
        <v/>
      </c>
      <c r="AQ61" s="37" t="str">
        <f ca="1">IF($A61&gt;"",IF(ISERROR(HLOOKUP(AQ$1,INDIRECT("Roles!$B$"&amp;MATCH($B61,Roles!$A:$A,0)&amp;":$AF$"&amp;MATCH($B61,Roles!$A:$A,0)),1,FALSE))=FALSE,IF(SquadExport!AT61&lt;10,1,IF(SquadExport!AT61&lt;15,2,IF(SquadExport!AT61&lt;=20,3,""))),0),"")</f>
        <v/>
      </c>
      <c r="AR61" s="37" t="str">
        <f ca="1">IF($A61&gt;"",IF(ISERROR(HLOOKUP(AR$1,INDIRECT("Roles!$B$"&amp;MATCH($B61,Roles!$A:$A,0)&amp;":$AF$"&amp;MATCH($B61,Roles!$A:$A,0)),1,FALSE))=FALSE,IF(SquadExport!AU61&lt;10,1,IF(SquadExport!AU61&lt;15,2,IF(SquadExport!AU61&lt;=20,3,""))),0),"")</f>
        <v/>
      </c>
      <c r="AS61" s="37" t="str">
        <f ca="1">IF($A61&gt;"",IF(ISERROR(HLOOKUP(AS$1,INDIRECT("Roles!$B$"&amp;MATCH($B61,Roles!$A:$A,0)&amp;":$AF$"&amp;MATCH($B61,Roles!$A:$A,0)),1,FALSE))=FALSE,IF(SquadExport!AV61&lt;10,1,IF(SquadExport!AV61&lt;15,2,IF(SquadExport!AV61&lt;=20,3,""))),0),"")</f>
        <v/>
      </c>
      <c r="AT61" s="37" t="str">
        <f ca="1">IF($A61&gt;"",IF(ISERROR(HLOOKUP(AT$1,INDIRECT("Roles!$B$"&amp;MATCH($B61,Roles!$A:$A,0)&amp;":$AF$"&amp;MATCH($B61,Roles!$A:$A,0)),1,FALSE))=FALSE,IF(SquadExport!AW61&lt;10,1,IF(SquadExport!AW61&lt;15,2,IF(SquadExport!AW61&lt;=20,3,""))),0),"")</f>
        <v/>
      </c>
      <c r="AU61" s="37" t="str">
        <f ca="1">IF($A61&gt;"",IF(ISERROR(HLOOKUP(AU$1,INDIRECT("Roles!$B$"&amp;MATCH($B61,Roles!$A:$A,0)&amp;":$AF$"&amp;MATCH($B61,Roles!$A:$A,0)),1,FALSE))=FALSE,IF(SquadExport!AX61&lt;10,1,IF(SquadExport!AX61&lt;15,2,IF(SquadExport!AX61&lt;=20,3,""))),0),"")</f>
        <v/>
      </c>
      <c r="AV61" s="37" t="str">
        <f ca="1">IF($A61&gt;"",IF(ISERROR(HLOOKUP(AV$1,INDIRECT("Roles!$B$"&amp;MATCH($B61,Roles!$A:$A,0)&amp;":$AF$"&amp;MATCH($B61,Roles!$A:$A,0)),1,FALSE))=FALSE,IF(SquadExport!AY61&lt;10,1,IF(SquadExport!AY61&lt;15,2,IF(SquadExport!AY61&lt;=20,3,""))),0),"")</f>
        <v/>
      </c>
      <c r="AW61" s="37" t="str">
        <f ca="1">IF($A61&gt;"",IF(ISERROR(HLOOKUP(AW$1,INDIRECT("Roles!$B$"&amp;MATCH($B61,Roles!$A:$A,0)&amp;":$AF$"&amp;MATCH($B61,Roles!$A:$A,0)),1,FALSE))=FALSE,IF(SquadExport!AZ61&lt;10,1,IF(SquadExport!AZ61&lt;15,2,IF(SquadExport!AZ61&lt;=20,3,""))),0),"")</f>
        <v/>
      </c>
      <c r="AX61" s="37" t="str">
        <f ca="1">IF($A61&gt;"",IF(ISERROR(HLOOKUP(AX$1,INDIRECT("Roles!$B$"&amp;MATCH($B61,Roles!$A:$A,0)&amp;":$AF$"&amp;MATCH($B61,Roles!$A:$A,0)),1,FALSE))=FALSE,IF(SquadExport!BA61&lt;10,1,IF(SquadExport!BA61&lt;15,2,IF(SquadExport!BA61&lt;=20,3,""))),0),"")</f>
        <v/>
      </c>
      <c r="AY61" s="30" t="str" cm="1">
        <f t="array" aca="1" ref="AY61:CS61" ca="1">IF($D61:$AX61=1,D$1:AX$1,"")</f>
        <v/>
      </c>
      <c r="AZ61" s="30" t="str">
        <f ca="1"/>
        <v/>
      </c>
      <c r="BA61" s="30" t="str">
        <f ca="1"/>
        <v/>
      </c>
      <c r="BB61" s="30" t="str">
        <f ca="1"/>
        <v/>
      </c>
      <c r="BC61" s="30" t="str">
        <f ca="1"/>
        <v/>
      </c>
      <c r="BD61" s="30" t="str">
        <f ca="1"/>
        <v/>
      </c>
      <c r="BE61" s="30" t="str">
        <f ca="1"/>
        <v/>
      </c>
      <c r="BF61" s="30" t="str">
        <f ca="1"/>
        <v/>
      </c>
      <c r="BG61" s="30" t="str">
        <f ca="1"/>
        <v/>
      </c>
      <c r="BH61" s="30" t="str">
        <f ca="1"/>
        <v/>
      </c>
      <c r="BI61" s="30" t="str">
        <f ca="1"/>
        <v/>
      </c>
      <c r="BJ61" s="30" t="str">
        <f ca="1"/>
        <v/>
      </c>
      <c r="BK61" s="30" t="str">
        <f ca="1"/>
        <v/>
      </c>
      <c r="BL61" s="30" t="str">
        <f ca="1"/>
        <v/>
      </c>
      <c r="BM61" s="30" t="str">
        <f ca="1"/>
        <v/>
      </c>
      <c r="BN61" s="30" t="str">
        <f ca="1"/>
        <v/>
      </c>
      <c r="BO61" s="30" t="str">
        <f ca="1"/>
        <v/>
      </c>
      <c r="BP61" s="30" t="str">
        <f ca="1"/>
        <v/>
      </c>
      <c r="BQ61" s="30" t="str">
        <f ca="1"/>
        <v/>
      </c>
      <c r="BR61" s="30" t="str">
        <f ca="1"/>
        <v/>
      </c>
      <c r="BS61" s="30" t="str">
        <f ca="1"/>
        <v/>
      </c>
      <c r="BT61" s="30" t="str">
        <f ca="1"/>
        <v/>
      </c>
      <c r="BU61" s="30" t="str">
        <f ca="1"/>
        <v/>
      </c>
      <c r="BV61" s="30" t="str">
        <f ca="1"/>
        <v/>
      </c>
      <c r="BW61" s="30" t="str">
        <f ca="1"/>
        <v/>
      </c>
      <c r="BX61" s="30" t="str">
        <f ca="1"/>
        <v/>
      </c>
      <c r="BY61" s="30" t="str">
        <f ca="1"/>
        <v/>
      </c>
      <c r="BZ61" s="30" t="str">
        <f ca="1"/>
        <v/>
      </c>
      <c r="CA61" s="30" t="str">
        <f ca="1"/>
        <v/>
      </c>
      <c r="CB61" s="30" t="str">
        <f ca="1"/>
        <v/>
      </c>
      <c r="CC61" s="30" t="str">
        <f ca="1"/>
        <v/>
      </c>
      <c r="CD61" s="30" t="str">
        <f ca="1"/>
        <v/>
      </c>
      <c r="CE61" s="30" t="str">
        <f ca="1"/>
        <v/>
      </c>
      <c r="CF61" s="30" t="str">
        <f ca="1"/>
        <v/>
      </c>
      <c r="CG61" s="30" t="str">
        <f ca="1"/>
        <v/>
      </c>
      <c r="CH61" s="30" t="str">
        <f ca="1"/>
        <v/>
      </c>
      <c r="CI61" s="30" t="str">
        <f ca="1"/>
        <v/>
      </c>
      <c r="CJ61" s="30" t="str">
        <f ca="1"/>
        <v/>
      </c>
      <c r="CK61" s="30" t="str">
        <f ca="1"/>
        <v/>
      </c>
      <c r="CL61" s="30" t="str">
        <f ca="1"/>
        <v/>
      </c>
      <c r="CM61" s="30" t="str">
        <f ca="1"/>
        <v/>
      </c>
      <c r="CN61" s="30" t="str">
        <f ca="1"/>
        <v/>
      </c>
      <c r="CO61" s="30" t="str">
        <f ca="1"/>
        <v/>
      </c>
      <c r="CP61" s="30" t="str">
        <f ca="1"/>
        <v/>
      </c>
      <c r="CQ61" s="30" t="str">
        <f ca="1"/>
        <v/>
      </c>
      <c r="CR61" s="30" t="str">
        <f ca="1"/>
        <v/>
      </c>
      <c r="CS61" s="30" t="str">
        <f ca="1"/>
        <v/>
      </c>
      <c r="CT61" s="31" cm="1">
        <f t="array" aca="1" ref="CT61" ca="1">SUMPRODUCT(COUNTIF($AY61:$CS61,Training!$C$3:$E$3))</f>
        <v>0</v>
      </c>
      <c r="CU61" s="31" cm="1">
        <f t="array" aca="1" ref="CU61" ca="1">SUMPRODUCT(COUNTIF($AY61:$CS61,Training!$C$4:$E$4))</f>
        <v>0</v>
      </c>
      <c r="CV61" s="31" cm="1">
        <f t="array" aca="1" ref="CV61" ca="1">SUMPRODUCT(COUNTIF($AY61:$CS61,Training!$C$5:$E$5))</f>
        <v>0</v>
      </c>
      <c r="CW61" s="31" cm="1">
        <f t="array" aca="1" ref="CW61" ca="1">SUMPRODUCT(COUNTIF($AY61:$CS61,Training!$C$6:$E$6))</f>
        <v>0</v>
      </c>
      <c r="CX61" s="31" cm="1">
        <f t="array" aca="1" ref="CX61" ca="1">SUMPRODUCT(COUNTIF($AY61:$CS61,Training!$C$7:$E$7))</f>
        <v>0</v>
      </c>
      <c r="CY61" s="31" cm="1">
        <f t="array" aca="1" ref="CY61" ca="1">SUMPRODUCT(COUNTIF($AY61:$CS61,Training!$C$8:$E$8))</f>
        <v>0</v>
      </c>
      <c r="CZ61" s="31" cm="1">
        <f t="array" aca="1" ref="CZ61" ca="1">SUMPRODUCT(COUNTIF($AY61:$CS61,Training!$C$9:$E$9))</f>
        <v>0</v>
      </c>
      <c r="DA61" s="31" cm="1">
        <f t="array" aca="1" ref="DA61" ca="1">SUMPRODUCT(COUNTIF($AY61:$CS61,Training!$C$10:$E$10))</f>
        <v>0</v>
      </c>
      <c r="DB61" s="31" cm="1">
        <f t="array" aca="1" ref="DB61" ca="1">SUMPRODUCT(COUNTIF($AY61:$CS61,Training!$C$11:$E$11))</f>
        <v>0</v>
      </c>
      <c r="DC61" s="31" cm="1">
        <f t="array" aca="1" ref="DC61" ca="1">SUMPRODUCT(COUNTIF($AY61:$CS61,Training!$C$2:$E$2))</f>
        <v>0</v>
      </c>
      <c r="DD61" s="31" cm="1">
        <f t="array" aca="1" ref="DD61" ca="1">SUMPRODUCT(COUNTIF($AY61:$CS61,Training!#REF!))</f>
        <v>0</v>
      </c>
      <c r="DE61" s="31" cm="1">
        <f t="array" aca="1" ref="DE61" ca="1">SUMPRODUCT(COUNTIF($AY61:$CS61,Training!$C$12:$E$12))</f>
        <v>0</v>
      </c>
      <c r="DF61" s="31" cm="1">
        <f t="array" aca="1" ref="DF61" ca="1">SUMPRODUCT(COUNTIF($AY61:$CS61,Training!$C$13:$E$13))</f>
        <v>0</v>
      </c>
      <c r="DG61" s="31" cm="1">
        <f t="array" aca="1" ref="DG61" ca="1">SUMPRODUCT(COUNTIF($AY61:$CS61,Training!$C$14:$E$14))</f>
        <v>0</v>
      </c>
      <c r="DH61" s="31" cm="1">
        <f t="array" aca="1" ref="DH61" ca="1">SUMPRODUCT(COUNTIF($AY61:$CS61,Training!$C$15:$E$15))</f>
        <v>0</v>
      </c>
      <c r="DI61" s="31" cm="1">
        <f t="array" aca="1" ref="DI61" ca="1">SUMPRODUCT(COUNTIF($AY61:$CS61,Training!$C$16:$E$16))</f>
        <v>0</v>
      </c>
      <c r="DJ61" s="30" t="str" cm="1">
        <f t="array" aca="1" ref="DJ61:FD61" ca="1">IF(COUNTIF(D61:AX61,1)=0,IF($D61:$AX61=2,D$1:AX$1,""),"")</f>
        <v/>
      </c>
      <c r="DK61" s="30" t="str">
        <f ca="1"/>
        <v/>
      </c>
      <c r="DL61" s="30" t="str">
        <f ca="1"/>
        <v/>
      </c>
      <c r="DM61" s="30" t="str">
        <f ca="1"/>
        <v/>
      </c>
      <c r="DN61" s="30" t="str">
        <f ca="1"/>
        <v/>
      </c>
      <c r="DO61" s="30" t="str">
        <f ca="1"/>
        <v/>
      </c>
      <c r="DP61" s="30" t="str">
        <f ca="1"/>
        <v/>
      </c>
      <c r="DQ61" s="30" t="str">
        <f ca="1"/>
        <v/>
      </c>
      <c r="DR61" s="30" t="str">
        <f ca="1"/>
        <v/>
      </c>
      <c r="DS61" s="30" t="str">
        <f ca="1"/>
        <v/>
      </c>
      <c r="DT61" s="30" t="str">
        <f ca="1"/>
        <v/>
      </c>
      <c r="DU61" s="30" t="str">
        <f ca="1"/>
        <v/>
      </c>
      <c r="DV61" s="30" t="str">
        <f ca="1"/>
        <v/>
      </c>
      <c r="DW61" s="30" t="str">
        <f ca="1"/>
        <v/>
      </c>
      <c r="DX61" s="30" t="str">
        <f ca="1"/>
        <v/>
      </c>
      <c r="DY61" s="30" t="str">
        <f ca="1"/>
        <v/>
      </c>
      <c r="DZ61" s="30" t="str">
        <f ca="1"/>
        <v/>
      </c>
      <c r="EA61" s="30" t="str">
        <f ca="1"/>
        <v/>
      </c>
      <c r="EB61" s="30" t="str">
        <f ca="1"/>
        <v/>
      </c>
      <c r="EC61" s="30" t="str">
        <f ca="1"/>
        <v/>
      </c>
      <c r="ED61" s="30" t="str">
        <f ca="1"/>
        <v/>
      </c>
      <c r="EE61" s="30" t="str">
        <f ca="1"/>
        <v/>
      </c>
      <c r="EF61" s="30" t="str">
        <f ca="1"/>
        <v/>
      </c>
      <c r="EG61" s="30" t="str">
        <f ca="1"/>
        <v/>
      </c>
      <c r="EH61" s="30" t="str">
        <f ca="1"/>
        <v/>
      </c>
      <c r="EI61" s="30" t="str">
        <f ca="1"/>
        <v/>
      </c>
      <c r="EJ61" s="30" t="str">
        <f ca="1"/>
        <v/>
      </c>
      <c r="EK61" s="30" t="str">
        <f ca="1"/>
        <v/>
      </c>
      <c r="EL61" s="30" t="str">
        <f ca="1"/>
        <v/>
      </c>
      <c r="EM61" s="30" t="str">
        <f ca="1"/>
        <v/>
      </c>
      <c r="EN61" s="30" t="str">
        <f ca="1"/>
        <v/>
      </c>
      <c r="EO61" s="30" t="str">
        <f ca="1"/>
        <v/>
      </c>
      <c r="EP61" s="30" t="str">
        <f ca="1"/>
        <v/>
      </c>
      <c r="EQ61" s="30" t="str">
        <f ca="1"/>
        <v/>
      </c>
      <c r="ER61" s="30" t="str">
        <f ca="1"/>
        <v/>
      </c>
      <c r="ES61" s="30" t="str">
        <f ca="1"/>
        <v/>
      </c>
      <c r="ET61" s="30" t="str">
        <f ca="1"/>
        <v/>
      </c>
      <c r="EU61" s="30" t="str">
        <f ca="1"/>
        <v/>
      </c>
      <c r="EV61" s="30" t="str">
        <f ca="1"/>
        <v/>
      </c>
      <c r="EW61" s="30" t="str">
        <f ca="1"/>
        <v/>
      </c>
      <c r="EX61" s="30" t="str">
        <f ca="1"/>
        <v/>
      </c>
      <c r="EY61" s="30" t="str">
        <f ca="1"/>
        <v/>
      </c>
      <c r="EZ61" s="30" t="str">
        <f ca="1"/>
        <v/>
      </c>
      <c r="FA61" s="30" t="str">
        <f ca="1"/>
        <v/>
      </c>
      <c r="FB61" s="30" t="str">
        <f ca="1"/>
        <v/>
      </c>
      <c r="FC61" s="30" t="str">
        <f ca="1"/>
        <v/>
      </c>
      <c r="FD61" s="30" t="str">
        <f ca="1"/>
        <v/>
      </c>
      <c r="FE61" s="31" cm="1">
        <f t="array" aca="1" ref="FE61" ca="1">SUMPRODUCT(COUNTIF($DJ61:$FD61,Training!$C$3:$E$3))</f>
        <v>0</v>
      </c>
      <c r="FF61" s="31" cm="1">
        <f t="array" aca="1" ref="FF61" ca="1">SUMPRODUCT(COUNTIF($DJ61:$FD61,Training!$C$4:$E$4))</f>
        <v>0</v>
      </c>
      <c r="FG61" s="31" cm="1">
        <f t="array" aca="1" ref="FG61" ca="1">SUMPRODUCT(COUNTIF($DJ61:$FD61,Training!$C$5:$E$5))</f>
        <v>0</v>
      </c>
      <c r="FH61" s="31" cm="1">
        <f t="array" aca="1" ref="FH61" ca="1">SUMPRODUCT(COUNTIF($DJ61:$FD61,Training!$C$6:$E$6))</f>
        <v>0</v>
      </c>
      <c r="FI61" s="31" cm="1">
        <f t="array" aca="1" ref="FI61" ca="1">SUMPRODUCT(COUNTIF($DJ61:$FD61,Training!$C$7:$E$7))</f>
        <v>0</v>
      </c>
      <c r="FJ61" s="31" cm="1">
        <f t="array" aca="1" ref="FJ61" ca="1">SUMPRODUCT(COUNTIF($DJ61:$FD61,Training!$C$8:$E$8))</f>
        <v>0</v>
      </c>
      <c r="FK61" s="31" cm="1">
        <f t="array" aca="1" ref="FK61" ca="1">SUMPRODUCT(COUNTIF($DJ61:$FD61,Training!$C$9:$E$9))</f>
        <v>0</v>
      </c>
      <c r="FL61" s="31" cm="1">
        <f t="array" aca="1" ref="FL61" ca="1">SUMPRODUCT(COUNTIF($DJ61:$FD61,Training!$C$10:$E$10))</f>
        <v>0</v>
      </c>
      <c r="FM61" s="31" cm="1">
        <f t="array" aca="1" ref="FM61" ca="1">SUMPRODUCT(COUNTIF($DJ61:$FD61,Training!$C$11:$E$11))</f>
        <v>0</v>
      </c>
      <c r="FN61" s="31" cm="1">
        <f t="array" aca="1" ref="FN61" ca="1">SUMPRODUCT(COUNTIF($DJ61:$FD61,Training!$C$2:$E$2))</f>
        <v>0</v>
      </c>
      <c r="FO61" s="31" cm="1">
        <f t="array" aca="1" ref="FO61" ca="1">SUMPRODUCT(COUNTIF($DJ61:$FD61,Training!#REF!))</f>
        <v>0</v>
      </c>
      <c r="FP61" s="31" cm="1">
        <f t="array" aca="1" ref="FP61" ca="1">SUMPRODUCT(COUNTIF($DJ61:$FD61,Training!$C$12:$E$12))</f>
        <v>0</v>
      </c>
      <c r="FQ61" s="31" cm="1">
        <f t="array" aca="1" ref="FQ61" ca="1">SUMPRODUCT(COUNTIF($DJ61:$FD61,Training!$C$13:$E$13))</f>
        <v>0</v>
      </c>
      <c r="FR61" s="31" cm="1">
        <f t="array" aca="1" ref="FR61" ca="1">SUMPRODUCT(COUNTIF($DJ61:$FD61,Training!$C$14:$E$14))</f>
        <v>0</v>
      </c>
      <c r="FS61" s="31" cm="1">
        <f t="array" aca="1" ref="FS61" ca="1">SUMPRODUCT(COUNTIF($DJ61:$FD61,Training!$C$15:$E$15))</f>
        <v>0</v>
      </c>
      <c r="FT61" s="31" cm="1">
        <f t="array" aca="1" ref="FT61" ca="1">SUMPRODUCT(COUNTIF($DJ61:$FD61,Training!$C$16:$E$16))</f>
        <v>0</v>
      </c>
    </row>
    <row r="62" spans="1:176" x14ac:dyDescent="0.25">
      <c r="A62" s="32" t="str">
        <f>IF(WeightedParse!A62&gt;"",WeightedParse!A62,"")</f>
        <v/>
      </c>
      <c r="B62" s="49" t="str">
        <f>IF('Weighted Summary'!A62&gt;"",'Weighted Summary'!F62,"")</f>
        <v/>
      </c>
      <c r="C62" s="39" t="str">
        <f t="shared" si="0"/>
        <v/>
      </c>
      <c r="D62" s="37" t="str">
        <f ca="1">IF($A62&gt;"",IF(ISERROR(HLOOKUP(D$1,INDIRECT("Roles!$B$"&amp;MATCH($B62,Roles!$A:$A,0)&amp;":$AF$"&amp;MATCH($B62,Roles!$A:$A,0)),1,FALSE))=FALSE,IF(SquadExport!G62&lt;10,1,IF(SquadExport!G62&lt;15,2,IF(SquadExport!G62&lt;=20,3,""))),0),"")</f>
        <v/>
      </c>
      <c r="E62" s="37" t="str">
        <f ca="1">IF($A62&gt;"",IF(ISERROR(HLOOKUP(E$1,INDIRECT("Roles!$B$"&amp;MATCH($B62,Roles!$A:$A,0)&amp;":$AF$"&amp;MATCH($B62,Roles!$A:$A,0)),1,FALSE))=FALSE,IF(SquadExport!H62&lt;10,1,IF(SquadExport!H62&lt;15,2,IF(SquadExport!H62&lt;=20,3,""))),0),"")</f>
        <v/>
      </c>
      <c r="F62" s="37" t="str">
        <f ca="1">IF($A62&gt;"",IF(ISERROR(HLOOKUP(F$1,INDIRECT("Roles!$B$"&amp;MATCH($B62,Roles!$A:$A,0)&amp;":$AF$"&amp;MATCH($B62,Roles!$A:$A,0)),1,FALSE))=FALSE,IF(SquadExport!I62&lt;10,1,IF(SquadExport!I62&lt;15,2,IF(SquadExport!I62&lt;=20,3,""))),0),"")</f>
        <v/>
      </c>
      <c r="G62" s="37" t="str">
        <f ca="1">IF($A62&gt;"",IF(ISERROR(HLOOKUP(G$1,INDIRECT("Roles!$B$"&amp;MATCH($B62,Roles!$A:$A,0)&amp;":$AF$"&amp;MATCH($B62,Roles!$A:$A,0)),1,FALSE))=FALSE,IF(SquadExport!J62&lt;10,1,IF(SquadExport!J62&lt;15,2,IF(SquadExport!J62&lt;=20,3,""))),0),"")</f>
        <v/>
      </c>
      <c r="H62" s="37" t="str">
        <f ca="1">IF($A62&gt;"",IF(ISERROR(HLOOKUP(H$1,INDIRECT("Roles!$B$"&amp;MATCH($B62,Roles!$A:$A,0)&amp;":$AF$"&amp;MATCH($B62,Roles!$A:$A,0)),1,FALSE))=FALSE,IF(SquadExport!K62&lt;10,1,IF(SquadExport!K62&lt;15,2,IF(SquadExport!K62&lt;=20,3,""))),0),"")</f>
        <v/>
      </c>
      <c r="I62" s="37" t="str">
        <f ca="1">IF($A62&gt;"",IF(ISERROR(HLOOKUP(I$1,INDIRECT("Roles!$B$"&amp;MATCH($B62,Roles!$A:$A,0)&amp;":$AF$"&amp;MATCH($B62,Roles!$A:$A,0)),1,FALSE))=FALSE,IF(SquadExport!L62&lt;10,1,IF(SquadExport!L62&lt;15,2,IF(SquadExport!L62&lt;=20,3,""))),0),"")</f>
        <v/>
      </c>
      <c r="J62" s="37" t="str">
        <f ca="1">IF($A62&gt;"",IF(ISERROR(HLOOKUP(J$1,INDIRECT("Roles!$B$"&amp;MATCH($B62,Roles!$A:$A,0)&amp;":$AF$"&amp;MATCH($B62,Roles!$A:$A,0)),1,FALSE))=FALSE,IF(SquadExport!M62&lt;10,1,IF(SquadExport!M62&lt;15,2,IF(SquadExport!M62&lt;=20,3,""))),0),"")</f>
        <v/>
      </c>
      <c r="K62" s="37" t="str">
        <f ca="1">IF($A62&gt;"",IF(ISERROR(HLOOKUP(K$1,INDIRECT("Roles!$B$"&amp;MATCH($B62,Roles!$A:$A,0)&amp;":$AF$"&amp;MATCH($B62,Roles!$A:$A,0)),1,FALSE))=FALSE,IF(SquadExport!N62&lt;10,1,IF(SquadExport!N62&lt;15,2,IF(SquadExport!N62&lt;=20,3,""))),0),"")</f>
        <v/>
      </c>
      <c r="L62" s="37" t="str">
        <f ca="1">IF($A62&gt;"",IF(ISERROR(HLOOKUP(L$1,INDIRECT("Roles!$B$"&amp;MATCH($B62,Roles!$A:$A,0)&amp;":$AF$"&amp;MATCH($B62,Roles!$A:$A,0)),1,FALSE))=FALSE,IF(SquadExport!O62&lt;10,1,IF(SquadExport!O62&lt;15,2,IF(SquadExport!O62&lt;=20,3,""))),0),"")</f>
        <v/>
      </c>
      <c r="M62" s="37" t="str">
        <f ca="1">IF($A62&gt;"",IF(ISERROR(HLOOKUP(M$1,INDIRECT("Roles!$B$"&amp;MATCH($B62,Roles!$A:$A,0)&amp;":$AF$"&amp;MATCH($B62,Roles!$A:$A,0)),1,FALSE))=FALSE,IF(SquadExport!P62&lt;10,1,IF(SquadExport!P62&lt;15,2,IF(SquadExport!P62&lt;=20,3,""))),0),"")</f>
        <v/>
      </c>
      <c r="N62" s="37" t="str">
        <f ca="1">IF($A62&gt;"",IF(ISERROR(HLOOKUP(N$1,INDIRECT("Roles!$B$"&amp;MATCH($B62,Roles!$A:$A,0)&amp;":$AF$"&amp;MATCH($B62,Roles!$A:$A,0)),1,FALSE))=FALSE,IF(SquadExport!Q62&lt;10,1,IF(SquadExport!Q62&lt;15,2,IF(SquadExport!Q62&lt;=20,3,""))),0),"")</f>
        <v/>
      </c>
      <c r="O62" s="37" t="str">
        <f ca="1">IF($A62&gt;"",IF(ISERROR(HLOOKUP(O$1,INDIRECT("Roles!$B$"&amp;MATCH($B62,Roles!$A:$A,0)&amp;":$AF$"&amp;MATCH($B62,Roles!$A:$A,0)),1,FALSE))=FALSE,IF(SquadExport!R62&lt;10,1,IF(SquadExport!R62&lt;15,2,IF(SquadExport!R62&lt;=20,3,""))),0),"")</f>
        <v/>
      </c>
      <c r="P62" s="37" t="str">
        <f ca="1">IF($A62&gt;"",IF(ISERROR(HLOOKUP(P$1,INDIRECT("Roles!$B$"&amp;MATCH($B62,Roles!$A:$A,0)&amp;":$AF$"&amp;MATCH($B62,Roles!$A:$A,0)),1,FALSE))=FALSE,IF(SquadExport!S62&lt;10,1,IF(SquadExport!S62&lt;15,2,IF(SquadExport!S62&lt;=20,3,""))),0),"")</f>
        <v/>
      </c>
      <c r="Q62" s="37" t="str">
        <f ca="1">IF($A62&gt;"",IF(ISERROR(HLOOKUP(Q$1,INDIRECT("Roles!$B$"&amp;MATCH($B62,Roles!$A:$A,0)&amp;":$AF$"&amp;MATCH($B62,Roles!$A:$A,0)),1,FALSE))=FALSE,IF(SquadExport!T62&lt;10,1,IF(SquadExport!T62&lt;15,2,IF(SquadExport!T62&lt;=20,3,""))),0),"")</f>
        <v/>
      </c>
      <c r="R62" s="37" t="str">
        <f ca="1">IF($A62&gt;"",IF(ISERROR(HLOOKUP(R$1,INDIRECT("Roles!$B$"&amp;MATCH($B62,Roles!$A:$A,0)&amp;":$AF$"&amp;MATCH($B62,Roles!$A:$A,0)),1,FALSE))=FALSE,IF(SquadExport!U62&lt;10,1,IF(SquadExport!U62&lt;15,2,IF(SquadExport!U62&lt;=20,3,""))),0),"")</f>
        <v/>
      </c>
      <c r="S62" s="37" t="str">
        <f ca="1">IF($A62&gt;"",IF(ISERROR(HLOOKUP(S$1,INDIRECT("Roles!$B$"&amp;MATCH($B62,Roles!$A:$A,0)&amp;":$AF$"&amp;MATCH($B62,Roles!$A:$A,0)),1,FALSE))=FALSE,IF(SquadExport!V62&lt;10,1,IF(SquadExport!V62&lt;15,2,IF(SquadExport!V62&lt;=20,3,""))),0),"")</f>
        <v/>
      </c>
      <c r="T62" s="37" t="str">
        <f ca="1">IF($A62&gt;"",IF(ISERROR(HLOOKUP(T$1,INDIRECT("Roles!$B$"&amp;MATCH($B62,Roles!$A:$A,0)&amp;":$AF$"&amp;MATCH($B62,Roles!$A:$A,0)),1,FALSE))=FALSE,IF(SquadExport!W62&lt;10,1,IF(SquadExport!W62&lt;15,2,IF(SquadExport!W62&lt;=20,3,""))),0),"")</f>
        <v/>
      </c>
      <c r="U62" s="37" t="str">
        <f ca="1">IF($A62&gt;"",IF(ISERROR(HLOOKUP(U$1,INDIRECT("Roles!$B$"&amp;MATCH($B62,Roles!$A:$A,0)&amp;":$AF$"&amp;MATCH($B62,Roles!$A:$A,0)),1,FALSE))=FALSE,IF(SquadExport!X62&lt;10,1,IF(SquadExport!X62&lt;15,2,IF(SquadExport!X62&lt;=20,3,""))),0),"")</f>
        <v/>
      </c>
      <c r="V62" s="37" t="str">
        <f ca="1">IF($A62&gt;"",IF(ISERROR(HLOOKUP(V$1,INDIRECT("Roles!$B$"&amp;MATCH($B62,Roles!$A:$A,0)&amp;":$AF$"&amp;MATCH($B62,Roles!$A:$A,0)),1,FALSE))=FALSE,IF(SquadExport!Y62&lt;10,1,IF(SquadExport!Y62&lt;15,2,IF(SquadExport!Y62&lt;=20,3,""))),0),"")</f>
        <v/>
      </c>
      <c r="W62" s="37" t="str">
        <f ca="1">IF($A62&gt;"",IF(ISERROR(HLOOKUP(W$1,INDIRECT("Roles!$B$"&amp;MATCH($B62,Roles!$A:$A,0)&amp;":$AF$"&amp;MATCH($B62,Roles!$A:$A,0)),1,FALSE))=FALSE,IF(SquadExport!Z62&lt;10,1,IF(SquadExport!Z62&lt;15,2,IF(SquadExport!Z62&lt;=20,3,""))),0),"")</f>
        <v/>
      </c>
      <c r="X62" s="37" t="str">
        <f ca="1">IF($A62&gt;"",IF(ISERROR(HLOOKUP(X$1,INDIRECT("Roles!$B$"&amp;MATCH($B62,Roles!$A:$A,0)&amp;":$AF$"&amp;MATCH($B62,Roles!$A:$A,0)),1,FALSE))=FALSE,IF(SquadExport!AA62&lt;10,1,IF(SquadExport!AA62&lt;15,2,IF(SquadExport!AA62&lt;=20,3,""))),0),"")</f>
        <v/>
      </c>
      <c r="Y62" s="37" t="str">
        <f ca="1">IF($A62&gt;"",IF(ISERROR(HLOOKUP(Y$1,INDIRECT("Roles!$B$"&amp;MATCH($B62,Roles!$A:$A,0)&amp;":$AF$"&amp;MATCH($B62,Roles!$A:$A,0)),1,FALSE))=FALSE,IF(SquadExport!AB62&lt;10,1,IF(SquadExport!AB62&lt;15,2,IF(SquadExport!AB62&lt;=20,3,""))),0),"")</f>
        <v/>
      </c>
      <c r="Z62" s="37" t="str">
        <f ca="1">IF($A62&gt;"",IF(ISERROR(HLOOKUP(Z$1,INDIRECT("Roles!$B$"&amp;MATCH($B62,Roles!$A:$A,0)&amp;":$AF$"&amp;MATCH($B62,Roles!$A:$A,0)),1,FALSE))=FALSE,IF(SquadExport!AC62&lt;10,1,IF(SquadExport!AC62&lt;15,2,IF(SquadExport!AC62&lt;=20,3,""))),0),"")</f>
        <v/>
      </c>
      <c r="AA62" s="37" t="str">
        <f ca="1">IF($A62&gt;"",IF(ISERROR(HLOOKUP(AA$1,INDIRECT("Roles!$B$"&amp;MATCH($B62,Roles!$A:$A,0)&amp;":$AF$"&amp;MATCH($B62,Roles!$A:$A,0)),1,FALSE))=FALSE,IF(SquadExport!AD62&lt;10,1,IF(SquadExport!AD62&lt;15,2,IF(SquadExport!AD62&lt;=20,3,""))),0),"")</f>
        <v/>
      </c>
      <c r="AB62" s="37" t="str">
        <f ca="1">IF($A62&gt;"",IF(ISERROR(HLOOKUP(AB$1,INDIRECT("Roles!$B$"&amp;MATCH($B62,Roles!$A:$A,0)&amp;":$AF$"&amp;MATCH($B62,Roles!$A:$A,0)),1,FALSE))=FALSE,IF(SquadExport!AE62&lt;10,1,IF(SquadExport!AE62&lt;15,2,IF(SquadExport!AE62&lt;=20,3,""))),0),"")</f>
        <v/>
      </c>
      <c r="AC62" s="37" t="str">
        <f ca="1">IF($A62&gt;"",IF(ISERROR(HLOOKUP(AC$1,INDIRECT("Roles!$B$"&amp;MATCH($B62,Roles!$A:$A,0)&amp;":$AF$"&amp;MATCH($B62,Roles!$A:$A,0)),1,FALSE))=FALSE,IF(SquadExport!AF62&lt;10,1,IF(SquadExport!AF62&lt;15,2,IF(SquadExport!AF62&lt;=20,3,""))),0),"")</f>
        <v/>
      </c>
      <c r="AD62" s="37" t="str">
        <f ca="1">IF($A62&gt;"",IF(ISERROR(HLOOKUP(AD$1,INDIRECT("Roles!$B$"&amp;MATCH($B62,Roles!$A:$A,0)&amp;":$AF$"&amp;MATCH($B62,Roles!$A:$A,0)),1,FALSE))=FALSE,IF(SquadExport!AG62&lt;10,1,IF(SquadExport!AG62&lt;15,2,IF(SquadExport!AG62&lt;=20,3,""))),0),"")</f>
        <v/>
      </c>
      <c r="AE62" s="37" t="str">
        <f ca="1">IF($A62&gt;"",IF(ISERROR(HLOOKUP(AE$1,INDIRECT("Roles!$B$"&amp;MATCH($B62,Roles!$A:$A,0)&amp;":$AF$"&amp;MATCH($B62,Roles!$A:$A,0)),1,FALSE))=FALSE,IF(SquadExport!AH62&lt;10,1,IF(SquadExport!AH62&lt;15,2,IF(SquadExport!AH62&lt;=20,3,""))),0),"")</f>
        <v/>
      </c>
      <c r="AF62" s="37" t="str">
        <f ca="1">IF($A62&gt;"",IF(ISERROR(HLOOKUP(AF$1,INDIRECT("Roles!$B$"&amp;MATCH($B62,Roles!$A:$A,0)&amp;":$AF$"&amp;MATCH($B62,Roles!$A:$A,0)),1,FALSE))=FALSE,IF(SquadExport!AI62&lt;10,1,IF(SquadExport!AI62&lt;15,2,IF(SquadExport!AI62&lt;=20,3,""))),0),"")</f>
        <v/>
      </c>
      <c r="AG62" s="37" t="str">
        <f ca="1">IF($A62&gt;"",IF(ISERROR(HLOOKUP(AG$1,INDIRECT("Roles!$B$"&amp;MATCH($B62,Roles!$A:$A,0)&amp;":$AF$"&amp;MATCH($B62,Roles!$A:$A,0)),1,FALSE))=FALSE,IF(SquadExport!AJ62&lt;10,1,IF(SquadExport!AJ62&lt;15,2,IF(SquadExport!AJ62&lt;=20,3,""))),0),"")</f>
        <v/>
      </c>
      <c r="AH62" s="37" t="str">
        <f ca="1">IF($A62&gt;"",IF(ISERROR(HLOOKUP(AH$1,INDIRECT("Roles!$B$"&amp;MATCH($B62,Roles!$A:$A,0)&amp;":$AF$"&amp;MATCH($B62,Roles!$A:$A,0)),1,FALSE))=FALSE,IF(SquadExport!AK62&lt;10,1,IF(SquadExport!AK62&lt;15,2,IF(SquadExport!AK62&lt;=20,3,""))),0),"")</f>
        <v/>
      </c>
      <c r="AI62" s="37" t="str">
        <f ca="1">IF($A62&gt;"",IF(ISERROR(HLOOKUP(AI$1,INDIRECT("Roles!$B$"&amp;MATCH($B62,Roles!$A:$A,0)&amp;":$AF$"&amp;MATCH($B62,Roles!$A:$A,0)),1,FALSE))=FALSE,IF(SquadExport!AL62&lt;10,1,IF(SquadExport!AL62&lt;15,2,IF(SquadExport!AL62&lt;=20,3,""))),0),"")</f>
        <v/>
      </c>
      <c r="AJ62" s="37" t="str">
        <f ca="1">IF($A62&gt;"",IF(ISERROR(HLOOKUP(AJ$1,INDIRECT("Roles!$B$"&amp;MATCH($B62,Roles!$A:$A,0)&amp;":$AF$"&amp;MATCH($B62,Roles!$A:$A,0)),1,FALSE))=FALSE,IF(SquadExport!AM62&lt;10,1,IF(SquadExport!AM62&lt;15,2,IF(SquadExport!AM62&lt;=20,3,""))),0),"")</f>
        <v/>
      </c>
      <c r="AK62" s="37" t="str">
        <f ca="1">IF($A62&gt;"",IF(ISERROR(HLOOKUP(AK$1,INDIRECT("Roles!$B$"&amp;MATCH($B62,Roles!$A:$A,0)&amp;":$AF$"&amp;MATCH($B62,Roles!$A:$A,0)),1,FALSE))=FALSE,IF(SquadExport!AN62&lt;10,1,IF(SquadExport!AN62&lt;15,2,IF(SquadExport!AN62&lt;=20,3,""))),0),"")</f>
        <v/>
      </c>
      <c r="AL62" s="37" t="str">
        <f ca="1">IF($A62&gt;"",IF(ISERROR(HLOOKUP(AL$1,INDIRECT("Roles!$B$"&amp;MATCH($B62,Roles!$A:$A,0)&amp;":$AF$"&amp;MATCH($B62,Roles!$A:$A,0)),1,FALSE))=FALSE,IF(SquadExport!AO62&lt;10,1,IF(SquadExport!AO62&lt;15,2,IF(SquadExport!AO62&lt;=20,3,""))),0),"")</f>
        <v/>
      </c>
      <c r="AM62" s="37" t="str">
        <f ca="1">IF($A62&gt;"",IF(ISERROR(HLOOKUP(AM$1,INDIRECT("Roles!$B$"&amp;MATCH($B62,Roles!$A:$A,0)&amp;":$AF$"&amp;MATCH($B62,Roles!$A:$A,0)),1,FALSE))=FALSE,IF(SquadExport!AP62&lt;10,1,IF(SquadExport!AP62&lt;15,2,IF(SquadExport!AP62&lt;=20,3,""))),0),"")</f>
        <v/>
      </c>
      <c r="AN62" s="37" t="str">
        <f ca="1">IF($A62&gt;"",IF(ISERROR(HLOOKUP(AN$1,INDIRECT("Roles!$B$"&amp;MATCH($B62,Roles!$A:$A,0)&amp;":$AF$"&amp;MATCH($B62,Roles!$A:$A,0)),1,FALSE))=FALSE,IF(SquadExport!AQ62&lt;10,1,IF(SquadExport!AQ62&lt;15,2,IF(SquadExport!AQ62&lt;=20,3,""))),0),"")</f>
        <v/>
      </c>
      <c r="AO62" s="37" t="str">
        <f ca="1">IF($A62&gt;"",IF(ISERROR(HLOOKUP(AO$1,INDIRECT("Roles!$B$"&amp;MATCH($B62,Roles!$A:$A,0)&amp;":$AF$"&amp;MATCH($B62,Roles!$A:$A,0)),1,FALSE))=FALSE,IF(SquadExport!AR62&lt;10,1,IF(SquadExport!AR62&lt;15,2,IF(SquadExport!AR62&lt;=20,3,""))),0),"")</f>
        <v/>
      </c>
      <c r="AP62" s="37" t="str">
        <f ca="1">IF($A62&gt;"",IF(ISERROR(HLOOKUP(AP$1,INDIRECT("Roles!$B$"&amp;MATCH($B62,Roles!$A:$A,0)&amp;":$AF$"&amp;MATCH($B62,Roles!$A:$A,0)),1,FALSE))=FALSE,IF(SquadExport!AS62&lt;10,1,IF(SquadExport!AS62&lt;15,2,IF(SquadExport!AS62&lt;=20,3,""))),0),"")</f>
        <v/>
      </c>
      <c r="AQ62" s="37" t="str">
        <f ca="1">IF($A62&gt;"",IF(ISERROR(HLOOKUP(AQ$1,INDIRECT("Roles!$B$"&amp;MATCH($B62,Roles!$A:$A,0)&amp;":$AF$"&amp;MATCH($B62,Roles!$A:$A,0)),1,FALSE))=FALSE,IF(SquadExport!AT62&lt;10,1,IF(SquadExport!AT62&lt;15,2,IF(SquadExport!AT62&lt;=20,3,""))),0),"")</f>
        <v/>
      </c>
      <c r="AR62" s="37" t="str">
        <f ca="1">IF($A62&gt;"",IF(ISERROR(HLOOKUP(AR$1,INDIRECT("Roles!$B$"&amp;MATCH($B62,Roles!$A:$A,0)&amp;":$AF$"&amp;MATCH($B62,Roles!$A:$A,0)),1,FALSE))=FALSE,IF(SquadExport!AU62&lt;10,1,IF(SquadExport!AU62&lt;15,2,IF(SquadExport!AU62&lt;=20,3,""))),0),"")</f>
        <v/>
      </c>
      <c r="AS62" s="37" t="str">
        <f ca="1">IF($A62&gt;"",IF(ISERROR(HLOOKUP(AS$1,INDIRECT("Roles!$B$"&amp;MATCH($B62,Roles!$A:$A,0)&amp;":$AF$"&amp;MATCH($B62,Roles!$A:$A,0)),1,FALSE))=FALSE,IF(SquadExport!AV62&lt;10,1,IF(SquadExport!AV62&lt;15,2,IF(SquadExport!AV62&lt;=20,3,""))),0),"")</f>
        <v/>
      </c>
      <c r="AT62" s="37" t="str">
        <f ca="1">IF($A62&gt;"",IF(ISERROR(HLOOKUP(AT$1,INDIRECT("Roles!$B$"&amp;MATCH($B62,Roles!$A:$A,0)&amp;":$AF$"&amp;MATCH($B62,Roles!$A:$A,0)),1,FALSE))=FALSE,IF(SquadExport!AW62&lt;10,1,IF(SquadExport!AW62&lt;15,2,IF(SquadExport!AW62&lt;=20,3,""))),0),"")</f>
        <v/>
      </c>
      <c r="AU62" s="37" t="str">
        <f ca="1">IF($A62&gt;"",IF(ISERROR(HLOOKUP(AU$1,INDIRECT("Roles!$B$"&amp;MATCH($B62,Roles!$A:$A,0)&amp;":$AF$"&amp;MATCH($B62,Roles!$A:$A,0)),1,FALSE))=FALSE,IF(SquadExport!AX62&lt;10,1,IF(SquadExport!AX62&lt;15,2,IF(SquadExport!AX62&lt;=20,3,""))),0),"")</f>
        <v/>
      </c>
      <c r="AV62" s="37" t="str">
        <f ca="1">IF($A62&gt;"",IF(ISERROR(HLOOKUP(AV$1,INDIRECT("Roles!$B$"&amp;MATCH($B62,Roles!$A:$A,0)&amp;":$AF$"&amp;MATCH($B62,Roles!$A:$A,0)),1,FALSE))=FALSE,IF(SquadExport!AY62&lt;10,1,IF(SquadExport!AY62&lt;15,2,IF(SquadExport!AY62&lt;=20,3,""))),0),"")</f>
        <v/>
      </c>
      <c r="AW62" s="37" t="str">
        <f ca="1">IF($A62&gt;"",IF(ISERROR(HLOOKUP(AW$1,INDIRECT("Roles!$B$"&amp;MATCH($B62,Roles!$A:$A,0)&amp;":$AF$"&amp;MATCH($B62,Roles!$A:$A,0)),1,FALSE))=FALSE,IF(SquadExport!AZ62&lt;10,1,IF(SquadExport!AZ62&lt;15,2,IF(SquadExport!AZ62&lt;=20,3,""))),0),"")</f>
        <v/>
      </c>
      <c r="AX62" s="37" t="str">
        <f ca="1">IF($A62&gt;"",IF(ISERROR(HLOOKUP(AX$1,INDIRECT("Roles!$B$"&amp;MATCH($B62,Roles!$A:$A,0)&amp;":$AF$"&amp;MATCH($B62,Roles!$A:$A,0)),1,FALSE))=FALSE,IF(SquadExport!BA62&lt;10,1,IF(SquadExport!BA62&lt;15,2,IF(SquadExport!BA62&lt;=20,3,""))),0),"")</f>
        <v/>
      </c>
      <c r="AY62" s="30" t="str" cm="1">
        <f t="array" aca="1" ref="AY62:CS62" ca="1">IF($D62:$AX62=1,D$1:AX$1,"")</f>
        <v/>
      </c>
      <c r="AZ62" s="30" t="str">
        <f ca="1"/>
        <v/>
      </c>
      <c r="BA62" s="30" t="str">
        <f ca="1"/>
        <v/>
      </c>
      <c r="BB62" s="30" t="str">
        <f ca="1"/>
        <v/>
      </c>
      <c r="BC62" s="30" t="str">
        <f ca="1"/>
        <v/>
      </c>
      <c r="BD62" s="30" t="str">
        <f ca="1"/>
        <v/>
      </c>
      <c r="BE62" s="30" t="str">
        <f ca="1"/>
        <v/>
      </c>
      <c r="BF62" s="30" t="str">
        <f ca="1"/>
        <v/>
      </c>
      <c r="BG62" s="30" t="str">
        <f ca="1"/>
        <v/>
      </c>
      <c r="BH62" s="30" t="str">
        <f ca="1"/>
        <v/>
      </c>
      <c r="BI62" s="30" t="str">
        <f ca="1"/>
        <v/>
      </c>
      <c r="BJ62" s="30" t="str">
        <f ca="1"/>
        <v/>
      </c>
      <c r="BK62" s="30" t="str">
        <f ca="1"/>
        <v/>
      </c>
      <c r="BL62" s="30" t="str">
        <f ca="1"/>
        <v/>
      </c>
      <c r="BM62" s="30" t="str">
        <f ca="1"/>
        <v/>
      </c>
      <c r="BN62" s="30" t="str">
        <f ca="1"/>
        <v/>
      </c>
      <c r="BO62" s="30" t="str">
        <f ca="1"/>
        <v/>
      </c>
      <c r="BP62" s="30" t="str">
        <f ca="1"/>
        <v/>
      </c>
      <c r="BQ62" s="30" t="str">
        <f ca="1"/>
        <v/>
      </c>
      <c r="BR62" s="30" t="str">
        <f ca="1"/>
        <v/>
      </c>
      <c r="BS62" s="30" t="str">
        <f ca="1"/>
        <v/>
      </c>
      <c r="BT62" s="30" t="str">
        <f ca="1"/>
        <v/>
      </c>
      <c r="BU62" s="30" t="str">
        <f ca="1"/>
        <v/>
      </c>
      <c r="BV62" s="30" t="str">
        <f ca="1"/>
        <v/>
      </c>
      <c r="BW62" s="30" t="str">
        <f ca="1"/>
        <v/>
      </c>
      <c r="BX62" s="30" t="str">
        <f ca="1"/>
        <v/>
      </c>
      <c r="BY62" s="30" t="str">
        <f ca="1"/>
        <v/>
      </c>
      <c r="BZ62" s="30" t="str">
        <f ca="1"/>
        <v/>
      </c>
      <c r="CA62" s="30" t="str">
        <f ca="1"/>
        <v/>
      </c>
      <c r="CB62" s="30" t="str">
        <f ca="1"/>
        <v/>
      </c>
      <c r="CC62" s="30" t="str">
        <f ca="1"/>
        <v/>
      </c>
      <c r="CD62" s="30" t="str">
        <f ca="1"/>
        <v/>
      </c>
      <c r="CE62" s="30" t="str">
        <f ca="1"/>
        <v/>
      </c>
      <c r="CF62" s="30" t="str">
        <f ca="1"/>
        <v/>
      </c>
      <c r="CG62" s="30" t="str">
        <f ca="1"/>
        <v/>
      </c>
      <c r="CH62" s="30" t="str">
        <f ca="1"/>
        <v/>
      </c>
      <c r="CI62" s="30" t="str">
        <f ca="1"/>
        <v/>
      </c>
      <c r="CJ62" s="30" t="str">
        <f ca="1"/>
        <v/>
      </c>
      <c r="CK62" s="30" t="str">
        <f ca="1"/>
        <v/>
      </c>
      <c r="CL62" s="30" t="str">
        <f ca="1"/>
        <v/>
      </c>
      <c r="CM62" s="30" t="str">
        <f ca="1"/>
        <v/>
      </c>
      <c r="CN62" s="30" t="str">
        <f ca="1"/>
        <v/>
      </c>
      <c r="CO62" s="30" t="str">
        <f ca="1"/>
        <v/>
      </c>
      <c r="CP62" s="30" t="str">
        <f ca="1"/>
        <v/>
      </c>
      <c r="CQ62" s="30" t="str">
        <f ca="1"/>
        <v/>
      </c>
      <c r="CR62" s="30" t="str">
        <f ca="1"/>
        <v/>
      </c>
      <c r="CS62" s="30" t="str">
        <f ca="1"/>
        <v/>
      </c>
      <c r="CT62" s="31" cm="1">
        <f t="array" aca="1" ref="CT62" ca="1">SUMPRODUCT(COUNTIF($AY62:$CS62,Training!$C$3:$E$3))</f>
        <v>0</v>
      </c>
      <c r="CU62" s="31" cm="1">
        <f t="array" aca="1" ref="CU62" ca="1">SUMPRODUCT(COUNTIF($AY62:$CS62,Training!$C$4:$E$4))</f>
        <v>0</v>
      </c>
      <c r="CV62" s="31" cm="1">
        <f t="array" aca="1" ref="CV62" ca="1">SUMPRODUCT(COUNTIF($AY62:$CS62,Training!$C$5:$E$5))</f>
        <v>0</v>
      </c>
      <c r="CW62" s="31" cm="1">
        <f t="array" aca="1" ref="CW62" ca="1">SUMPRODUCT(COUNTIF($AY62:$CS62,Training!$C$6:$E$6))</f>
        <v>0</v>
      </c>
      <c r="CX62" s="31" cm="1">
        <f t="array" aca="1" ref="CX62" ca="1">SUMPRODUCT(COUNTIF($AY62:$CS62,Training!$C$7:$E$7))</f>
        <v>0</v>
      </c>
      <c r="CY62" s="31" cm="1">
        <f t="array" aca="1" ref="CY62" ca="1">SUMPRODUCT(COUNTIF($AY62:$CS62,Training!$C$8:$E$8))</f>
        <v>0</v>
      </c>
      <c r="CZ62" s="31" cm="1">
        <f t="array" aca="1" ref="CZ62" ca="1">SUMPRODUCT(COUNTIF($AY62:$CS62,Training!$C$9:$E$9))</f>
        <v>0</v>
      </c>
      <c r="DA62" s="31" cm="1">
        <f t="array" aca="1" ref="DA62" ca="1">SUMPRODUCT(COUNTIF($AY62:$CS62,Training!$C$10:$E$10))</f>
        <v>0</v>
      </c>
      <c r="DB62" s="31" cm="1">
        <f t="array" aca="1" ref="DB62" ca="1">SUMPRODUCT(COUNTIF($AY62:$CS62,Training!$C$11:$E$11))</f>
        <v>0</v>
      </c>
      <c r="DC62" s="31" cm="1">
        <f t="array" aca="1" ref="DC62" ca="1">SUMPRODUCT(COUNTIF($AY62:$CS62,Training!$C$2:$E$2))</f>
        <v>0</v>
      </c>
      <c r="DD62" s="31" cm="1">
        <f t="array" aca="1" ref="DD62" ca="1">SUMPRODUCT(COUNTIF($AY62:$CS62,Training!#REF!))</f>
        <v>0</v>
      </c>
      <c r="DE62" s="31" cm="1">
        <f t="array" aca="1" ref="DE62" ca="1">SUMPRODUCT(COUNTIF($AY62:$CS62,Training!$C$12:$E$12))</f>
        <v>0</v>
      </c>
      <c r="DF62" s="31" cm="1">
        <f t="array" aca="1" ref="DF62" ca="1">SUMPRODUCT(COUNTIF($AY62:$CS62,Training!$C$13:$E$13))</f>
        <v>0</v>
      </c>
      <c r="DG62" s="31" cm="1">
        <f t="array" aca="1" ref="DG62" ca="1">SUMPRODUCT(COUNTIF($AY62:$CS62,Training!$C$14:$E$14))</f>
        <v>0</v>
      </c>
      <c r="DH62" s="31" cm="1">
        <f t="array" aca="1" ref="DH62" ca="1">SUMPRODUCT(COUNTIF($AY62:$CS62,Training!$C$15:$E$15))</f>
        <v>0</v>
      </c>
      <c r="DI62" s="31" cm="1">
        <f t="array" aca="1" ref="DI62" ca="1">SUMPRODUCT(COUNTIF($AY62:$CS62,Training!$C$16:$E$16))</f>
        <v>0</v>
      </c>
      <c r="DJ62" s="30" t="str" cm="1">
        <f t="array" aca="1" ref="DJ62:FD62" ca="1">IF(COUNTIF(D62:AX62,1)=0,IF($D62:$AX62=2,D$1:AX$1,""),"")</f>
        <v/>
      </c>
      <c r="DK62" s="30" t="str">
        <f ca="1"/>
        <v/>
      </c>
      <c r="DL62" s="30" t="str">
        <f ca="1"/>
        <v/>
      </c>
      <c r="DM62" s="30" t="str">
        <f ca="1"/>
        <v/>
      </c>
      <c r="DN62" s="30" t="str">
        <f ca="1"/>
        <v/>
      </c>
      <c r="DO62" s="30" t="str">
        <f ca="1"/>
        <v/>
      </c>
      <c r="DP62" s="30" t="str">
        <f ca="1"/>
        <v/>
      </c>
      <c r="DQ62" s="30" t="str">
        <f ca="1"/>
        <v/>
      </c>
      <c r="DR62" s="30" t="str">
        <f ca="1"/>
        <v/>
      </c>
      <c r="DS62" s="30" t="str">
        <f ca="1"/>
        <v/>
      </c>
      <c r="DT62" s="30" t="str">
        <f ca="1"/>
        <v/>
      </c>
      <c r="DU62" s="30" t="str">
        <f ca="1"/>
        <v/>
      </c>
      <c r="DV62" s="30" t="str">
        <f ca="1"/>
        <v/>
      </c>
      <c r="DW62" s="30" t="str">
        <f ca="1"/>
        <v/>
      </c>
      <c r="DX62" s="30" t="str">
        <f ca="1"/>
        <v/>
      </c>
      <c r="DY62" s="30" t="str">
        <f ca="1"/>
        <v/>
      </c>
      <c r="DZ62" s="30" t="str">
        <f ca="1"/>
        <v/>
      </c>
      <c r="EA62" s="30" t="str">
        <f ca="1"/>
        <v/>
      </c>
      <c r="EB62" s="30" t="str">
        <f ca="1"/>
        <v/>
      </c>
      <c r="EC62" s="30" t="str">
        <f ca="1"/>
        <v/>
      </c>
      <c r="ED62" s="30" t="str">
        <f ca="1"/>
        <v/>
      </c>
      <c r="EE62" s="30" t="str">
        <f ca="1"/>
        <v/>
      </c>
      <c r="EF62" s="30" t="str">
        <f ca="1"/>
        <v/>
      </c>
      <c r="EG62" s="30" t="str">
        <f ca="1"/>
        <v/>
      </c>
      <c r="EH62" s="30" t="str">
        <f ca="1"/>
        <v/>
      </c>
      <c r="EI62" s="30" t="str">
        <f ca="1"/>
        <v/>
      </c>
      <c r="EJ62" s="30" t="str">
        <f ca="1"/>
        <v/>
      </c>
      <c r="EK62" s="30" t="str">
        <f ca="1"/>
        <v/>
      </c>
      <c r="EL62" s="30" t="str">
        <f ca="1"/>
        <v/>
      </c>
      <c r="EM62" s="30" t="str">
        <f ca="1"/>
        <v/>
      </c>
      <c r="EN62" s="30" t="str">
        <f ca="1"/>
        <v/>
      </c>
      <c r="EO62" s="30" t="str">
        <f ca="1"/>
        <v/>
      </c>
      <c r="EP62" s="30" t="str">
        <f ca="1"/>
        <v/>
      </c>
      <c r="EQ62" s="30" t="str">
        <f ca="1"/>
        <v/>
      </c>
      <c r="ER62" s="30" t="str">
        <f ca="1"/>
        <v/>
      </c>
      <c r="ES62" s="30" t="str">
        <f ca="1"/>
        <v/>
      </c>
      <c r="ET62" s="30" t="str">
        <f ca="1"/>
        <v/>
      </c>
      <c r="EU62" s="30" t="str">
        <f ca="1"/>
        <v/>
      </c>
      <c r="EV62" s="30" t="str">
        <f ca="1"/>
        <v/>
      </c>
      <c r="EW62" s="30" t="str">
        <f ca="1"/>
        <v/>
      </c>
      <c r="EX62" s="30" t="str">
        <f ca="1"/>
        <v/>
      </c>
      <c r="EY62" s="30" t="str">
        <f ca="1"/>
        <v/>
      </c>
      <c r="EZ62" s="30" t="str">
        <f ca="1"/>
        <v/>
      </c>
      <c r="FA62" s="30" t="str">
        <f ca="1"/>
        <v/>
      </c>
      <c r="FB62" s="30" t="str">
        <f ca="1"/>
        <v/>
      </c>
      <c r="FC62" s="30" t="str">
        <f ca="1"/>
        <v/>
      </c>
      <c r="FD62" s="30" t="str">
        <f ca="1"/>
        <v/>
      </c>
      <c r="FE62" s="31" cm="1">
        <f t="array" aca="1" ref="FE62" ca="1">SUMPRODUCT(COUNTIF($DJ62:$FD62,Training!$C$3:$E$3))</f>
        <v>0</v>
      </c>
      <c r="FF62" s="31" cm="1">
        <f t="array" aca="1" ref="FF62" ca="1">SUMPRODUCT(COUNTIF($DJ62:$FD62,Training!$C$4:$E$4))</f>
        <v>0</v>
      </c>
      <c r="FG62" s="31" cm="1">
        <f t="array" aca="1" ref="FG62" ca="1">SUMPRODUCT(COUNTIF($DJ62:$FD62,Training!$C$5:$E$5))</f>
        <v>0</v>
      </c>
      <c r="FH62" s="31" cm="1">
        <f t="array" aca="1" ref="FH62" ca="1">SUMPRODUCT(COUNTIF($DJ62:$FD62,Training!$C$6:$E$6))</f>
        <v>0</v>
      </c>
      <c r="FI62" s="31" cm="1">
        <f t="array" aca="1" ref="FI62" ca="1">SUMPRODUCT(COUNTIF($DJ62:$FD62,Training!$C$7:$E$7))</f>
        <v>0</v>
      </c>
      <c r="FJ62" s="31" cm="1">
        <f t="array" aca="1" ref="FJ62" ca="1">SUMPRODUCT(COUNTIF($DJ62:$FD62,Training!$C$8:$E$8))</f>
        <v>0</v>
      </c>
      <c r="FK62" s="31" cm="1">
        <f t="array" aca="1" ref="FK62" ca="1">SUMPRODUCT(COUNTIF($DJ62:$FD62,Training!$C$9:$E$9))</f>
        <v>0</v>
      </c>
      <c r="FL62" s="31" cm="1">
        <f t="array" aca="1" ref="FL62" ca="1">SUMPRODUCT(COUNTIF($DJ62:$FD62,Training!$C$10:$E$10))</f>
        <v>0</v>
      </c>
      <c r="FM62" s="31" cm="1">
        <f t="array" aca="1" ref="FM62" ca="1">SUMPRODUCT(COUNTIF($DJ62:$FD62,Training!$C$11:$E$11))</f>
        <v>0</v>
      </c>
      <c r="FN62" s="31" cm="1">
        <f t="array" aca="1" ref="FN62" ca="1">SUMPRODUCT(COUNTIF($DJ62:$FD62,Training!$C$2:$E$2))</f>
        <v>0</v>
      </c>
      <c r="FO62" s="31" cm="1">
        <f t="array" aca="1" ref="FO62" ca="1">SUMPRODUCT(COUNTIF($DJ62:$FD62,Training!#REF!))</f>
        <v>0</v>
      </c>
      <c r="FP62" s="31" cm="1">
        <f t="array" aca="1" ref="FP62" ca="1">SUMPRODUCT(COUNTIF($DJ62:$FD62,Training!$C$12:$E$12))</f>
        <v>0</v>
      </c>
      <c r="FQ62" s="31" cm="1">
        <f t="array" aca="1" ref="FQ62" ca="1">SUMPRODUCT(COUNTIF($DJ62:$FD62,Training!$C$13:$E$13))</f>
        <v>0</v>
      </c>
      <c r="FR62" s="31" cm="1">
        <f t="array" aca="1" ref="FR62" ca="1">SUMPRODUCT(COUNTIF($DJ62:$FD62,Training!$C$14:$E$14))</f>
        <v>0</v>
      </c>
      <c r="FS62" s="31" cm="1">
        <f t="array" aca="1" ref="FS62" ca="1">SUMPRODUCT(COUNTIF($DJ62:$FD62,Training!$C$15:$E$15))</f>
        <v>0</v>
      </c>
      <c r="FT62" s="31" cm="1">
        <f t="array" aca="1" ref="FT62" ca="1">SUMPRODUCT(COUNTIF($DJ62:$FD62,Training!$C$16:$E$16))</f>
        <v>0</v>
      </c>
    </row>
    <row r="63" spans="1:176" x14ac:dyDescent="0.25">
      <c r="A63" s="32" t="str">
        <f>IF(WeightedParse!A63&gt;"",WeightedParse!A63,"")</f>
        <v/>
      </c>
      <c r="B63" s="49" t="str">
        <f>IF('Weighted Summary'!A63&gt;"",'Weighted Summary'!F63,"")</f>
        <v/>
      </c>
      <c r="C63" s="39" t="str">
        <f t="shared" si="0"/>
        <v/>
      </c>
      <c r="D63" s="37" t="str">
        <f ca="1">IF($A63&gt;"",IF(ISERROR(HLOOKUP(D$1,INDIRECT("Roles!$B$"&amp;MATCH($B63,Roles!$A:$A,0)&amp;":$AF$"&amp;MATCH($B63,Roles!$A:$A,0)),1,FALSE))=FALSE,IF(SquadExport!G63&lt;10,1,IF(SquadExport!G63&lt;15,2,IF(SquadExport!G63&lt;=20,3,""))),0),"")</f>
        <v/>
      </c>
      <c r="E63" s="37" t="str">
        <f ca="1">IF($A63&gt;"",IF(ISERROR(HLOOKUP(E$1,INDIRECT("Roles!$B$"&amp;MATCH($B63,Roles!$A:$A,0)&amp;":$AF$"&amp;MATCH($B63,Roles!$A:$A,0)),1,FALSE))=FALSE,IF(SquadExport!H63&lt;10,1,IF(SquadExport!H63&lt;15,2,IF(SquadExport!H63&lt;=20,3,""))),0),"")</f>
        <v/>
      </c>
      <c r="F63" s="37" t="str">
        <f ca="1">IF($A63&gt;"",IF(ISERROR(HLOOKUP(F$1,INDIRECT("Roles!$B$"&amp;MATCH($B63,Roles!$A:$A,0)&amp;":$AF$"&amp;MATCH($B63,Roles!$A:$A,0)),1,FALSE))=FALSE,IF(SquadExport!I63&lt;10,1,IF(SquadExport!I63&lt;15,2,IF(SquadExport!I63&lt;=20,3,""))),0),"")</f>
        <v/>
      </c>
      <c r="G63" s="37" t="str">
        <f ca="1">IF($A63&gt;"",IF(ISERROR(HLOOKUP(G$1,INDIRECT("Roles!$B$"&amp;MATCH($B63,Roles!$A:$A,0)&amp;":$AF$"&amp;MATCH($B63,Roles!$A:$A,0)),1,FALSE))=FALSE,IF(SquadExport!J63&lt;10,1,IF(SquadExport!J63&lt;15,2,IF(SquadExport!J63&lt;=20,3,""))),0),"")</f>
        <v/>
      </c>
      <c r="H63" s="37" t="str">
        <f ca="1">IF($A63&gt;"",IF(ISERROR(HLOOKUP(H$1,INDIRECT("Roles!$B$"&amp;MATCH($B63,Roles!$A:$A,0)&amp;":$AF$"&amp;MATCH($B63,Roles!$A:$A,0)),1,FALSE))=FALSE,IF(SquadExport!K63&lt;10,1,IF(SquadExport!K63&lt;15,2,IF(SquadExport!K63&lt;=20,3,""))),0),"")</f>
        <v/>
      </c>
      <c r="I63" s="37" t="str">
        <f ca="1">IF($A63&gt;"",IF(ISERROR(HLOOKUP(I$1,INDIRECT("Roles!$B$"&amp;MATCH($B63,Roles!$A:$A,0)&amp;":$AF$"&amp;MATCH($B63,Roles!$A:$A,0)),1,FALSE))=FALSE,IF(SquadExport!L63&lt;10,1,IF(SquadExport!L63&lt;15,2,IF(SquadExport!L63&lt;=20,3,""))),0),"")</f>
        <v/>
      </c>
      <c r="J63" s="37" t="str">
        <f ca="1">IF($A63&gt;"",IF(ISERROR(HLOOKUP(J$1,INDIRECT("Roles!$B$"&amp;MATCH($B63,Roles!$A:$A,0)&amp;":$AF$"&amp;MATCH($B63,Roles!$A:$A,0)),1,FALSE))=FALSE,IF(SquadExport!M63&lt;10,1,IF(SquadExport!M63&lt;15,2,IF(SquadExport!M63&lt;=20,3,""))),0),"")</f>
        <v/>
      </c>
      <c r="K63" s="37" t="str">
        <f ca="1">IF($A63&gt;"",IF(ISERROR(HLOOKUP(K$1,INDIRECT("Roles!$B$"&amp;MATCH($B63,Roles!$A:$A,0)&amp;":$AF$"&amp;MATCH($B63,Roles!$A:$A,0)),1,FALSE))=FALSE,IF(SquadExport!N63&lt;10,1,IF(SquadExport!N63&lt;15,2,IF(SquadExport!N63&lt;=20,3,""))),0),"")</f>
        <v/>
      </c>
      <c r="L63" s="37" t="str">
        <f ca="1">IF($A63&gt;"",IF(ISERROR(HLOOKUP(L$1,INDIRECT("Roles!$B$"&amp;MATCH($B63,Roles!$A:$A,0)&amp;":$AF$"&amp;MATCH($B63,Roles!$A:$A,0)),1,FALSE))=FALSE,IF(SquadExport!O63&lt;10,1,IF(SquadExport!O63&lt;15,2,IF(SquadExport!O63&lt;=20,3,""))),0),"")</f>
        <v/>
      </c>
      <c r="M63" s="37" t="str">
        <f ca="1">IF($A63&gt;"",IF(ISERROR(HLOOKUP(M$1,INDIRECT("Roles!$B$"&amp;MATCH($B63,Roles!$A:$A,0)&amp;":$AF$"&amp;MATCH($B63,Roles!$A:$A,0)),1,FALSE))=FALSE,IF(SquadExport!P63&lt;10,1,IF(SquadExport!P63&lt;15,2,IF(SquadExport!P63&lt;=20,3,""))),0),"")</f>
        <v/>
      </c>
      <c r="N63" s="37" t="str">
        <f ca="1">IF($A63&gt;"",IF(ISERROR(HLOOKUP(N$1,INDIRECT("Roles!$B$"&amp;MATCH($B63,Roles!$A:$A,0)&amp;":$AF$"&amp;MATCH($B63,Roles!$A:$A,0)),1,FALSE))=FALSE,IF(SquadExport!Q63&lt;10,1,IF(SquadExport!Q63&lt;15,2,IF(SquadExport!Q63&lt;=20,3,""))),0),"")</f>
        <v/>
      </c>
      <c r="O63" s="37" t="str">
        <f ca="1">IF($A63&gt;"",IF(ISERROR(HLOOKUP(O$1,INDIRECT("Roles!$B$"&amp;MATCH($B63,Roles!$A:$A,0)&amp;":$AF$"&amp;MATCH($B63,Roles!$A:$A,0)),1,FALSE))=FALSE,IF(SquadExport!R63&lt;10,1,IF(SquadExport!R63&lt;15,2,IF(SquadExport!R63&lt;=20,3,""))),0),"")</f>
        <v/>
      </c>
      <c r="P63" s="37" t="str">
        <f ca="1">IF($A63&gt;"",IF(ISERROR(HLOOKUP(P$1,INDIRECT("Roles!$B$"&amp;MATCH($B63,Roles!$A:$A,0)&amp;":$AF$"&amp;MATCH($B63,Roles!$A:$A,0)),1,FALSE))=FALSE,IF(SquadExport!S63&lt;10,1,IF(SquadExport!S63&lt;15,2,IF(SquadExport!S63&lt;=20,3,""))),0),"")</f>
        <v/>
      </c>
      <c r="Q63" s="37" t="str">
        <f ca="1">IF($A63&gt;"",IF(ISERROR(HLOOKUP(Q$1,INDIRECT("Roles!$B$"&amp;MATCH($B63,Roles!$A:$A,0)&amp;":$AF$"&amp;MATCH($B63,Roles!$A:$A,0)),1,FALSE))=FALSE,IF(SquadExport!T63&lt;10,1,IF(SquadExport!T63&lt;15,2,IF(SquadExport!T63&lt;=20,3,""))),0),"")</f>
        <v/>
      </c>
      <c r="R63" s="37" t="str">
        <f ca="1">IF($A63&gt;"",IF(ISERROR(HLOOKUP(R$1,INDIRECT("Roles!$B$"&amp;MATCH($B63,Roles!$A:$A,0)&amp;":$AF$"&amp;MATCH($B63,Roles!$A:$A,0)),1,FALSE))=FALSE,IF(SquadExport!U63&lt;10,1,IF(SquadExport!U63&lt;15,2,IF(SquadExport!U63&lt;=20,3,""))),0),"")</f>
        <v/>
      </c>
      <c r="S63" s="37" t="str">
        <f ca="1">IF($A63&gt;"",IF(ISERROR(HLOOKUP(S$1,INDIRECT("Roles!$B$"&amp;MATCH($B63,Roles!$A:$A,0)&amp;":$AF$"&amp;MATCH($B63,Roles!$A:$A,0)),1,FALSE))=FALSE,IF(SquadExport!V63&lt;10,1,IF(SquadExport!V63&lt;15,2,IF(SquadExport!V63&lt;=20,3,""))),0),"")</f>
        <v/>
      </c>
      <c r="T63" s="37" t="str">
        <f ca="1">IF($A63&gt;"",IF(ISERROR(HLOOKUP(T$1,INDIRECT("Roles!$B$"&amp;MATCH($B63,Roles!$A:$A,0)&amp;":$AF$"&amp;MATCH($B63,Roles!$A:$A,0)),1,FALSE))=FALSE,IF(SquadExport!W63&lt;10,1,IF(SquadExport!W63&lt;15,2,IF(SquadExport!W63&lt;=20,3,""))),0),"")</f>
        <v/>
      </c>
      <c r="U63" s="37" t="str">
        <f ca="1">IF($A63&gt;"",IF(ISERROR(HLOOKUP(U$1,INDIRECT("Roles!$B$"&amp;MATCH($B63,Roles!$A:$A,0)&amp;":$AF$"&amp;MATCH($B63,Roles!$A:$A,0)),1,FALSE))=FALSE,IF(SquadExport!X63&lt;10,1,IF(SquadExport!X63&lt;15,2,IF(SquadExport!X63&lt;=20,3,""))),0),"")</f>
        <v/>
      </c>
      <c r="V63" s="37" t="str">
        <f ca="1">IF($A63&gt;"",IF(ISERROR(HLOOKUP(V$1,INDIRECT("Roles!$B$"&amp;MATCH($B63,Roles!$A:$A,0)&amp;":$AF$"&amp;MATCH($B63,Roles!$A:$A,0)),1,FALSE))=FALSE,IF(SquadExport!Y63&lt;10,1,IF(SquadExport!Y63&lt;15,2,IF(SquadExport!Y63&lt;=20,3,""))),0),"")</f>
        <v/>
      </c>
      <c r="W63" s="37" t="str">
        <f ca="1">IF($A63&gt;"",IF(ISERROR(HLOOKUP(W$1,INDIRECT("Roles!$B$"&amp;MATCH($B63,Roles!$A:$A,0)&amp;":$AF$"&amp;MATCH($B63,Roles!$A:$A,0)),1,FALSE))=FALSE,IF(SquadExport!Z63&lt;10,1,IF(SquadExport!Z63&lt;15,2,IF(SquadExport!Z63&lt;=20,3,""))),0),"")</f>
        <v/>
      </c>
      <c r="X63" s="37" t="str">
        <f ca="1">IF($A63&gt;"",IF(ISERROR(HLOOKUP(X$1,INDIRECT("Roles!$B$"&amp;MATCH($B63,Roles!$A:$A,0)&amp;":$AF$"&amp;MATCH($B63,Roles!$A:$A,0)),1,FALSE))=FALSE,IF(SquadExport!AA63&lt;10,1,IF(SquadExport!AA63&lt;15,2,IF(SquadExport!AA63&lt;=20,3,""))),0),"")</f>
        <v/>
      </c>
      <c r="Y63" s="37" t="str">
        <f ca="1">IF($A63&gt;"",IF(ISERROR(HLOOKUP(Y$1,INDIRECT("Roles!$B$"&amp;MATCH($B63,Roles!$A:$A,0)&amp;":$AF$"&amp;MATCH($B63,Roles!$A:$A,0)),1,FALSE))=FALSE,IF(SquadExport!AB63&lt;10,1,IF(SquadExport!AB63&lt;15,2,IF(SquadExport!AB63&lt;=20,3,""))),0),"")</f>
        <v/>
      </c>
      <c r="Z63" s="37" t="str">
        <f ca="1">IF($A63&gt;"",IF(ISERROR(HLOOKUP(Z$1,INDIRECT("Roles!$B$"&amp;MATCH($B63,Roles!$A:$A,0)&amp;":$AF$"&amp;MATCH($B63,Roles!$A:$A,0)),1,FALSE))=FALSE,IF(SquadExport!AC63&lt;10,1,IF(SquadExport!AC63&lt;15,2,IF(SquadExport!AC63&lt;=20,3,""))),0),"")</f>
        <v/>
      </c>
      <c r="AA63" s="37" t="str">
        <f ca="1">IF($A63&gt;"",IF(ISERROR(HLOOKUP(AA$1,INDIRECT("Roles!$B$"&amp;MATCH($B63,Roles!$A:$A,0)&amp;":$AF$"&amp;MATCH($B63,Roles!$A:$A,0)),1,FALSE))=FALSE,IF(SquadExport!AD63&lt;10,1,IF(SquadExport!AD63&lt;15,2,IF(SquadExport!AD63&lt;=20,3,""))),0),"")</f>
        <v/>
      </c>
      <c r="AB63" s="37" t="str">
        <f ca="1">IF($A63&gt;"",IF(ISERROR(HLOOKUP(AB$1,INDIRECT("Roles!$B$"&amp;MATCH($B63,Roles!$A:$A,0)&amp;":$AF$"&amp;MATCH($B63,Roles!$A:$A,0)),1,FALSE))=FALSE,IF(SquadExport!AE63&lt;10,1,IF(SquadExport!AE63&lt;15,2,IF(SquadExport!AE63&lt;=20,3,""))),0),"")</f>
        <v/>
      </c>
      <c r="AC63" s="37" t="str">
        <f ca="1">IF($A63&gt;"",IF(ISERROR(HLOOKUP(AC$1,INDIRECT("Roles!$B$"&amp;MATCH($B63,Roles!$A:$A,0)&amp;":$AF$"&amp;MATCH($B63,Roles!$A:$A,0)),1,FALSE))=FALSE,IF(SquadExport!AF63&lt;10,1,IF(SquadExport!AF63&lt;15,2,IF(SquadExport!AF63&lt;=20,3,""))),0),"")</f>
        <v/>
      </c>
      <c r="AD63" s="37" t="str">
        <f ca="1">IF($A63&gt;"",IF(ISERROR(HLOOKUP(AD$1,INDIRECT("Roles!$B$"&amp;MATCH($B63,Roles!$A:$A,0)&amp;":$AF$"&amp;MATCH($B63,Roles!$A:$A,0)),1,FALSE))=FALSE,IF(SquadExport!AG63&lt;10,1,IF(SquadExport!AG63&lt;15,2,IF(SquadExport!AG63&lt;=20,3,""))),0),"")</f>
        <v/>
      </c>
      <c r="AE63" s="37" t="str">
        <f ca="1">IF($A63&gt;"",IF(ISERROR(HLOOKUP(AE$1,INDIRECT("Roles!$B$"&amp;MATCH($B63,Roles!$A:$A,0)&amp;":$AF$"&amp;MATCH($B63,Roles!$A:$A,0)),1,FALSE))=FALSE,IF(SquadExport!AH63&lt;10,1,IF(SquadExport!AH63&lt;15,2,IF(SquadExport!AH63&lt;=20,3,""))),0),"")</f>
        <v/>
      </c>
      <c r="AF63" s="37" t="str">
        <f ca="1">IF($A63&gt;"",IF(ISERROR(HLOOKUP(AF$1,INDIRECT("Roles!$B$"&amp;MATCH($B63,Roles!$A:$A,0)&amp;":$AF$"&amp;MATCH($B63,Roles!$A:$A,0)),1,FALSE))=FALSE,IF(SquadExport!AI63&lt;10,1,IF(SquadExport!AI63&lt;15,2,IF(SquadExport!AI63&lt;=20,3,""))),0),"")</f>
        <v/>
      </c>
      <c r="AG63" s="37" t="str">
        <f ca="1">IF($A63&gt;"",IF(ISERROR(HLOOKUP(AG$1,INDIRECT("Roles!$B$"&amp;MATCH($B63,Roles!$A:$A,0)&amp;":$AF$"&amp;MATCH($B63,Roles!$A:$A,0)),1,FALSE))=FALSE,IF(SquadExport!AJ63&lt;10,1,IF(SquadExport!AJ63&lt;15,2,IF(SquadExport!AJ63&lt;=20,3,""))),0),"")</f>
        <v/>
      </c>
      <c r="AH63" s="37" t="str">
        <f ca="1">IF($A63&gt;"",IF(ISERROR(HLOOKUP(AH$1,INDIRECT("Roles!$B$"&amp;MATCH($B63,Roles!$A:$A,0)&amp;":$AF$"&amp;MATCH($B63,Roles!$A:$A,0)),1,FALSE))=FALSE,IF(SquadExport!AK63&lt;10,1,IF(SquadExport!AK63&lt;15,2,IF(SquadExport!AK63&lt;=20,3,""))),0),"")</f>
        <v/>
      </c>
      <c r="AI63" s="37" t="str">
        <f ca="1">IF($A63&gt;"",IF(ISERROR(HLOOKUP(AI$1,INDIRECT("Roles!$B$"&amp;MATCH($B63,Roles!$A:$A,0)&amp;":$AF$"&amp;MATCH($B63,Roles!$A:$A,0)),1,FALSE))=FALSE,IF(SquadExport!AL63&lt;10,1,IF(SquadExport!AL63&lt;15,2,IF(SquadExport!AL63&lt;=20,3,""))),0),"")</f>
        <v/>
      </c>
      <c r="AJ63" s="37" t="str">
        <f ca="1">IF($A63&gt;"",IF(ISERROR(HLOOKUP(AJ$1,INDIRECT("Roles!$B$"&amp;MATCH($B63,Roles!$A:$A,0)&amp;":$AF$"&amp;MATCH($B63,Roles!$A:$A,0)),1,FALSE))=FALSE,IF(SquadExport!AM63&lt;10,1,IF(SquadExport!AM63&lt;15,2,IF(SquadExport!AM63&lt;=20,3,""))),0),"")</f>
        <v/>
      </c>
      <c r="AK63" s="37" t="str">
        <f ca="1">IF($A63&gt;"",IF(ISERROR(HLOOKUP(AK$1,INDIRECT("Roles!$B$"&amp;MATCH($B63,Roles!$A:$A,0)&amp;":$AF$"&amp;MATCH($B63,Roles!$A:$A,0)),1,FALSE))=FALSE,IF(SquadExport!AN63&lt;10,1,IF(SquadExport!AN63&lt;15,2,IF(SquadExport!AN63&lt;=20,3,""))),0),"")</f>
        <v/>
      </c>
      <c r="AL63" s="37" t="str">
        <f ca="1">IF($A63&gt;"",IF(ISERROR(HLOOKUP(AL$1,INDIRECT("Roles!$B$"&amp;MATCH($B63,Roles!$A:$A,0)&amp;":$AF$"&amp;MATCH($B63,Roles!$A:$A,0)),1,FALSE))=FALSE,IF(SquadExport!AO63&lt;10,1,IF(SquadExport!AO63&lt;15,2,IF(SquadExport!AO63&lt;=20,3,""))),0),"")</f>
        <v/>
      </c>
      <c r="AM63" s="37" t="str">
        <f ca="1">IF($A63&gt;"",IF(ISERROR(HLOOKUP(AM$1,INDIRECT("Roles!$B$"&amp;MATCH($B63,Roles!$A:$A,0)&amp;":$AF$"&amp;MATCH($B63,Roles!$A:$A,0)),1,FALSE))=FALSE,IF(SquadExport!AP63&lt;10,1,IF(SquadExport!AP63&lt;15,2,IF(SquadExport!AP63&lt;=20,3,""))),0),"")</f>
        <v/>
      </c>
      <c r="AN63" s="37" t="str">
        <f ca="1">IF($A63&gt;"",IF(ISERROR(HLOOKUP(AN$1,INDIRECT("Roles!$B$"&amp;MATCH($B63,Roles!$A:$A,0)&amp;":$AF$"&amp;MATCH($B63,Roles!$A:$A,0)),1,FALSE))=FALSE,IF(SquadExport!AQ63&lt;10,1,IF(SquadExport!AQ63&lt;15,2,IF(SquadExport!AQ63&lt;=20,3,""))),0),"")</f>
        <v/>
      </c>
      <c r="AO63" s="37" t="str">
        <f ca="1">IF($A63&gt;"",IF(ISERROR(HLOOKUP(AO$1,INDIRECT("Roles!$B$"&amp;MATCH($B63,Roles!$A:$A,0)&amp;":$AF$"&amp;MATCH($B63,Roles!$A:$A,0)),1,FALSE))=FALSE,IF(SquadExport!AR63&lt;10,1,IF(SquadExport!AR63&lt;15,2,IF(SquadExport!AR63&lt;=20,3,""))),0),"")</f>
        <v/>
      </c>
      <c r="AP63" s="37" t="str">
        <f ca="1">IF($A63&gt;"",IF(ISERROR(HLOOKUP(AP$1,INDIRECT("Roles!$B$"&amp;MATCH($B63,Roles!$A:$A,0)&amp;":$AF$"&amp;MATCH($B63,Roles!$A:$A,0)),1,FALSE))=FALSE,IF(SquadExport!AS63&lt;10,1,IF(SquadExport!AS63&lt;15,2,IF(SquadExport!AS63&lt;=20,3,""))),0),"")</f>
        <v/>
      </c>
      <c r="AQ63" s="37" t="str">
        <f ca="1">IF($A63&gt;"",IF(ISERROR(HLOOKUP(AQ$1,INDIRECT("Roles!$B$"&amp;MATCH($B63,Roles!$A:$A,0)&amp;":$AF$"&amp;MATCH($B63,Roles!$A:$A,0)),1,FALSE))=FALSE,IF(SquadExport!AT63&lt;10,1,IF(SquadExport!AT63&lt;15,2,IF(SquadExport!AT63&lt;=20,3,""))),0),"")</f>
        <v/>
      </c>
      <c r="AR63" s="37" t="str">
        <f ca="1">IF($A63&gt;"",IF(ISERROR(HLOOKUP(AR$1,INDIRECT("Roles!$B$"&amp;MATCH($B63,Roles!$A:$A,0)&amp;":$AF$"&amp;MATCH($B63,Roles!$A:$A,0)),1,FALSE))=FALSE,IF(SquadExport!AU63&lt;10,1,IF(SquadExport!AU63&lt;15,2,IF(SquadExport!AU63&lt;=20,3,""))),0),"")</f>
        <v/>
      </c>
      <c r="AS63" s="37" t="str">
        <f ca="1">IF($A63&gt;"",IF(ISERROR(HLOOKUP(AS$1,INDIRECT("Roles!$B$"&amp;MATCH($B63,Roles!$A:$A,0)&amp;":$AF$"&amp;MATCH($B63,Roles!$A:$A,0)),1,FALSE))=FALSE,IF(SquadExport!AV63&lt;10,1,IF(SquadExport!AV63&lt;15,2,IF(SquadExport!AV63&lt;=20,3,""))),0),"")</f>
        <v/>
      </c>
      <c r="AT63" s="37" t="str">
        <f ca="1">IF($A63&gt;"",IF(ISERROR(HLOOKUP(AT$1,INDIRECT("Roles!$B$"&amp;MATCH($B63,Roles!$A:$A,0)&amp;":$AF$"&amp;MATCH($B63,Roles!$A:$A,0)),1,FALSE))=FALSE,IF(SquadExport!AW63&lt;10,1,IF(SquadExport!AW63&lt;15,2,IF(SquadExport!AW63&lt;=20,3,""))),0),"")</f>
        <v/>
      </c>
      <c r="AU63" s="37" t="str">
        <f ca="1">IF($A63&gt;"",IF(ISERROR(HLOOKUP(AU$1,INDIRECT("Roles!$B$"&amp;MATCH($B63,Roles!$A:$A,0)&amp;":$AF$"&amp;MATCH($B63,Roles!$A:$A,0)),1,FALSE))=FALSE,IF(SquadExport!AX63&lt;10,1,IF(SquadExport!AX63&lt;15,2,IF(SquadExport!AX63&lt;=20,3,""))),0),"")</f>
        <v/>
      </c>
      <c r="AV63" s="37" t="str">
        <f ca="1">IF($A63&gt;"",IF(ISERROR(HLOOKUP(AV$1,INDIRECT("Roles!$B$"&amp;MATCH($B63,Roles!$A:$A,0)&amp;":$AF$"&amp;MATCH($B63,Roles!$A:$A,0)),1,FALSE))=FALSE,IF(SquadExport!AY63&lt;10,1,IF(SquadExport!AY63&lt;15,2,IF(SquadExport!AY63&lt;=20,3,""))),0),"")</f>
        <v/>
      </c>
      <c r="AW63" s="37" t="str">
        <f ca="1">IF($A63&gt;"",IF(ISERROR(HLOOKUP(AW$1,INDIRECT("Roles!$B$"&amp;MATCH($B63,Roles!$A:$A,0)&amp;":$AF$"&amp;MATCH($B63,Roles!$A:$A,0)),1,FALSE))=FALSE,IF(SquadExport!AZ63&lt;10,1,IF(SquadExport!AZ63&lt;15,2,IF(SquadExport!AZ63&lt;=20,3,""))),0),"")</f>
        <v/>
      </c>
      <c r="AX63" s="37" t="str">
        <f ca="1">IF($A63&gt;"",IF(ISERROR(HLOOKUP(AX$1,INDIRECT("Roles!$B$"&amp;MATCH($B63,Roles!$A:$A,0)&amp;":$AF$"&amp;MATCH($B63,Roles!$A:$A,0)),1,FALSE))=FALSE,IF(SquadExport!BA63&lt;10,1,IF(SquadExport!BA63&lt;15,2,IF(SquadExport!BA63&lt;=20,3,""))),0),"")</f>
        <v/>
      </c>
      <c r="AY63" s="30" t="str" cm="1">
        <f t="array" aca="1" ref="AY63:CS63" ca="1">IF($D63:$AX63=1,D$1:AX$1,"")</f>
        <v/>
      </c>
      <c r="AZ63" s="30" t="str">
        <f ca="1"/>
        <v/>
      </c>
      <c r="BA63" s="30" t="str">
        <f ca="1"/>
        <v/>
      </c>
      <c r="BB63" s="30" t="str">
        <f ca="1"/>
        <v/>
      </c>
      <c r="BC63" s="30" t="str">
        <f ca="1"/>
        <v/>
      </c>
      <c r="BD63" s="30" t="str">
        <f ca="1"/>
        <v/>
      </c>
      <c r="BE63" s="30" t="str">
        <f ca="1"/>
        <v/>
      </c>
      <c r="BF63" s="30" t="str">
        <f ca="1"/>
        <v/>
      </c>
      <c r="BG63" s="30" t="str">
        <f ca="1"/>
        <v/>
      </c>
      <c r="BH63" s="30" t="str">
        <f ca="1"/>
        <v/>
      </c>
      <c r="BI63" s="30" t="str">
        <f ca="1"/>
        <v/>
      </c>
      <c r="BJ63" s="30" t="str">
        <f ca="1"/>
        <v/>
      </c>
      <c r="BK63" s="30" t="str">
        <f ca="1"/>
        <v/>
      </c>
      <c r="BL63" s="30" t="str">
        <f ca="1"/>
        <v/>
      </c>
      <c r="BM63" s="30" t="str">
        <f ca="1"/>
        <v/>
      </c>
      <c r="BN63" s="30" t="str">
        <f ca="1"/>
        <v/>
      </c>
      <c r="BO63" s="30" t="str">
        <f ca="1"/>
        <v/>
      </c>
      <c r="BP63" s="30" t="str">
        <f ca="1"/>
        <v/>
      </c>
      <c r="BQ63" s="30" t="str">
        <f ca="1"/>
        <v/>
      </c>
      <c r="BR63" s="30" t="str">
        <f ca="1"/>
        <v/>
      </c>
      <c r="BS63" s="30" t="str">
        <f ca="1"/>
        <v/>
      </c>
      <c r="BT63" s="30" t="str">
        <f ca="1"/>
        <v/>
      </c>
      <c r="BU63" s="30" t="str">
        <f ca="1"/>
        <v/>
      </c>
      <c r="BV63" s="30" t="str">
        <f ca="1"/>
        <v/>
      </c>
      <c r="BW63" s="30" t="str">
        <f ca="1"/>
        <v/>
      </c>
      <c r="BX63" s="30" t="str">
        <f ca="1"/>
        <v/>
      </c>
      <c r="BY63" s="30" t="str">
        <f ca="1"/>
        <v/>
      </c>
      <c r="BZ63" s="30" t="str">
        <f ca="1"/>
        <v/>
      </c>
      <c r="CA63" s="30" t="str">
        <f ca="1"/>
        <v/>
      </c>
      <c r="CB63" s="30" t="str">
        <f ca="1"/>
        <v/>
      </c>
      <c r="CC63" s="30" t="str">
        <f ca="1"/>
        <v/>
      </c>
      <c r="CD63" s="30" t="str">
        <f ca="1"/>
        <v/>
      </c>
      <c r="CE63" s="30" t="str">
        <f ca="1"/>
        <v/>
      </c>
      <c r="CF63" s="30" t="str">
        <f ca="1"/>
        <v/>
      </c>
      <c r="CG63" s="30" t="str">
        <f ca="1"/>
        <v/>
      </c>
      <c r="CH63" s="30" t="str">
        <f ca="1"/>
        <v/>
      </c>
      <c r="CI63" s="30" t="str">
        <f ca="1"/>
        <v/>
      </c>
      <c r="CJ63" s="30" t="str">
        <f ca="1"/>
        <v/>
      </c>
      <c r="CK63" s="30" t="str">
        <f ca="1"/>
        <v/>
      </c>
      <c r="CL63" s="30" t="str">
        <f ca="1"/>
        <v/>
      </c>
      <c r="CM63" s="30" t="str">
        <f ca="1"/>
        <v/>
      </c>
      <c r="CN63" s="30" t="str">
        <f ca="1"/>
        <v/>
      </c>
      <c r="CO63" s="30" t="str">
        <f ca="1"/>
        <v/>
      </c>
      <c r="CP63" s="30" t="str">
        <f ca="1"/>
        <v/>
      </c>
      <c r="CQ63" s="30" t="str">
        <f ca="1"/>
        <v/>
      </c>
      <c r="CR63" s="30" t="str">
        <f ca="1"/>
        <v/>
      </c>
      <c r="CS63" s="30" t="str">
        <f ca="1"/>
        <v/>
      </c>
      <c r="CT63" s="31" cm="1">
        <f t="array" aca="1" ref="CT63" ca="1">SUMPRODUCT(COUNTIF($AY63:$CS63,Training!$C$3:$E$3))</f>
        <v>0</v>
      </c>
      <c r="CU63" s="31" cm="1">
        <f t="array" aca="1" ref="CU63" ca="1">SUMPRODUCT(COUNTIF($AY63:$CS63,Training!$C$4:$E$4))</f>
        <v>0</v>
      </c>
      <c r="CV63" s="31" cm="1">
        <f t="array" aca="1" ref="CV63" ca="1">SUMPRODUCT(COUNTIF($AY63:$CS63,Training!$C$5:$E$5))</f>
        <v>0</v>
      </c>
      <c r="CW63" s="31" cm="1">
        <f t="array" aca="1" ref="CW63" ca="1">SUMPRODUCT(COUNTIF($AY63:$CS63,Training!$C$6:$E$6))</f>
        <v>0</v>
      </c>
      <c r="CX63" s="31" cm="1">
        <f t="array" aca="1" ref="CX63" ca="1">SUMPRODUCT(COUNTIF($AY63:$CS63,Training!$C$7:$E$7))</f>
        <v>0</v>
      </c>
      <c r="CY63" s="31" cm="1">
        <f t="array" aca="1" ref="CY63" ca="1">SUMPRODUCT(COUNTIF($AY63:$CS63,Training!$C$8:$E$8))</f>
        <v>0</v>
      </c>
      <c r="CZ63" s="31" cm="1">
        <f t="array" aca="1" ref="CZ63" ca="1">SUMPRODUCT(COUNTIF($AY63:$CS63,Training!$C$9:$E$9))</f>
        <v>0</v>
      </c>
      <c r="DA63" s="31" cm="1">
        <f t="array" aca="1" ref="DA63" ca="1">SUMPRODUCT(COUNTIF($AY63:$CS63,Training!$C$10:$E$10))</f>
        <v>0</v>
      </c>
      <c r="DB63" s="31" cm="1">
        <f t="array" aca="1" ref="DB63" ca="1">SUMPRODUCT(COUNTIF($AY63:$CS63,Training!$C$11:$E$11))</f>
        <v>0</v>
      </c>
      <c r="DC63" s="31" cm="1">
        <f t="array" aca="1" ref="DC63" ca="1">SUMPRODUCT(COUNTIF($AY63:$CS63,Training!$C$2:$E$2))</f>
        <v>0</v>
      </c>
      <c r="DD63" s="31" cm="1">
        <f t="array" aca="1" ref="DD63" ca="1">SUMPRODUCT(COUNTIF($AY63:$CS63,Training!#REF!))</f>
        <v>0</v>
      </c>
      <c r="DE63" s="31" cm="1">
        <f t="array" aca="1" ref="DE63" ca="1">SUMPRODUCT(COUNTIF($AY63:$CS63,Training!$C$12:$E$12))</f>
        <v>0</v>
      </c>
      <c r="DF63" s="31" cm="1">
        <f t="array" aca="1" ref="DF63" ca="1">SUMPRODUCT(COUNTIF($AY63:$CS63,Training!$C$13:$E$13))</f>
        <v>0</v>
      </c>
      <c r="DG63" s="31" cm="1">
        <f t="array" aca="1" ref="DG63" ca="1">SUMPRODUCT(COUNTIF($AY63:$CS63,Training!$C$14:$E$14))</f>
        <v>0</v>
      </c>
      <c r="DH63" s="31" cm="1">
        <f t="array" aca="1" ref="DH63" ca="1">SUMPRODUCT(COUNTIF($AY63:$CS63,Training!$C$15:$E$15))</f>
        <v>0</v>
      </c>
      <c r="DI63" s="31" cm="1">
        <f t="array" aca="1" ref="DI63" ca="1">SUMPRODUCT(COUNTIF($AY63:$CS63,Training!$C$16:$E$16))</f>
        <v>0</v>
      </c>
      <c r="DJ63" s="30" t="str" cm="1">
        <f t="array" aca="1" ref="DJ63:FD63" ca="1">IF(COUNTIF(D63:AX63,1)=0,IF($D63:$AX63=2,D$1:AX$1,""),"")</f>
        <v/>
      </c>
      <c r="DK63" s="30" t="str">
        <f ca="1"/>
        <v/>
      </c>
      <c r="DL63" s="30" t="str">
        <f ca="1"/>
        <v/>
      </c>
      <c r="DM63" s="30" t="str">
        <f ca="1"/>
        <v/>
      </c>
      <c r="DN63" s="30" t="str">
        <f ca="1"/>
        <v/>
      </c>
      <c r="DO63" s="30" t="str">
        <f ca="1"/>
        <v/>
      </c>
      <c r="DP63" s="30" t="str">
        <f ca="1"/>
        <v/>
      </c>
      <c r="DQ63" s="30" t="str">
        <f ca="1"/>
        <v/>
      </c>
      <c r="DR63" s="30" t="str">
        <f ca="1"/>
        <v/>
      </c>
      <c r="DS63" s="30" t="str">
        <f ca="1"/>
        <v/>
      </c>
      <c r="DT63" s="30" t="str">
        <f ca="1"/>
        <v/>
      </c>
      <c r="DU63" s="30" t="str">
        <f ca="1"/>
        <v/>
      </c>
      <c r="DV63" s="30" t="str">
        <f ca="1"/>
        <v/>
      </c>
      <c r="DW63" s="30" t="str">
        <f ca="1"/>
        <v/>
      </c>
      <c r="DX63" s="30" t="str">
        <f ca="1"/>
        <v/>
      </c>
      <c r="DY63" s="30" t="str">
        <f ca="1"/>
        <v/>
      </c>
      <c r="DZ63" s="30" t="str">
        <f ca="1"/>
        <v/>
      </c>
      <c r="EA63" s="30" t="str">
        <f ca="1"/>
        <v/>
      </c>
      <c r="EB63" s="30" t="str">
        <f ca="1"/>
        <v/>
      </c>
      <c r="EC63" s="30" t="str">
        <f ca="1"/>
        <v/>
      </c>
      <c r="ED63" s="30" t="str">
        <f ca="1"/>
        <v/>
      </c>
      <c r="EE63" s="30" t="str">
        <f ca="1"/>
        <v/>
      </c>
      <c r="EF63" s="30" t="str">
        <f ca="1"/>
        <v/>
      </c>
      <c r="EG63" s="30" t="str">
        <f ca="1"/>
        <v/>
      </c>
      <c r="EH63" s="30" t="str">
        <f ca="1"/>
        <v/>
      </c>
      <c r="EI63" s="30" t="str">
        <f ca="1"/>
        <v/>
      </c>
      <c r="EJ63" s="30" t="str">
        <f ca="1"/>
        <v/>
      </c>
      <c r="EK63" s="30" t="str">
        <f ca="1"/>
        <v/>
      </c>
      <c r="EL63" s="30" t="str">
        <f ca="1"/>
        <v/>
      </c>
      <c r="EM63" s="30" t="str">
        <f ca="1"/>
        <v/>
      </c>
      <c r="EN63" s="30" t="str">
        <f ca="1"/>
        <v/>
      </c>
      <c r="EO63" s="30" t="str">
        <f ca="1"/>
        <v/>
      </c>
      <c r="EP63" s="30" t="str">
        <f ca="1"/>
        <v/>
      </c>
      <c r="EQ63" s="30" t="str">
        <f ca="1"/>
        <v/>
      </c>
      <c r="ER63" s="30" t="str">
        <f ca="1"/>
        <v/>
      </c>
      <c r="ES63" s="30" t="str">
        <f ca="1"/>
        <v/>
      </c>
      <c r="ET63" s="30" t="str">
        <f ca="1"/>
        <v/>
      </c>
      <c r="EU63" s="30" t="str">
        <f ca="1"/>
        <v/>
      </c>
      <c r="EV63" s="30" t="str">
        <f ca="1"/>
        <v/>
      </c>
      <c r="EW63" s="30" t="str">
        <f ca="1"/>
        <v/>
      </c>
      <c r="EX63" s="30" t="str">
        <f ca="1"/>
        <v/>
      </c>
      <c r="EY63" s="30" t="str">
        <f ca="1"/>
        <v/>
      </c>
      <c r="EZ63" s="30" t="str">
        <f ca="1"/>
        <v/>
      </c>
      <c r="FA63" s="30" t="str">
        <f ca="1"/>
        <v/>
      </c>
      <c r="FB63" s="30" t="str">
        <f ca="1"/>
        <v/>
      </c>
      <c r="FC63" s="30" t="str">
        <f ca="1"/>
        <v/>
      </c>
      <c r="FD63" s="30" t="str">
        <f ca="1"/>
        <v/>
      </c>
      <c r="FE63" s="31" cm="1">
        <f t="array" aca="1" ref="FE63" ca="1">SUMPRODUCT(COUNTIF($DJ63:$FD63,Training!$C$3:$E$3))</f>
        <v>0</v>
      </c>
      <c r="FF63" s="31" cm="1">
        <f t="array" aca="1" ref="FF63" ca="1">SUMPRODUCT(COUNTIF($DJ63:$FD63,Training!$C$4:$E$4))</f>
        <v>0</v>
      </c>
      <c r="FG63" s="31" cm="1">
        <f t="array" aca="1" ref="FG63" ca="1">SUMPRODUCT(COUNTIF($DJ63:$FD63,Training!$C$5:$E$5))</f>
        <v>0</v>
      </c>
      <c r="FH63" s="31" cm="1">
        <f t="array" aca="1" ref="FH63" ca="1">SUMPRODUCT(COUNTIF($DJ63:$FD63,Training!$C$6:$E$6))</f>
        <v>0</v>
      </c>
      <c r="FI63" s="31" cm="1">
        <f t="array" aca="1" ref="FI63" ca="1">SUMPRODUCT(COUNTIF($DJ63:$FD63,Training!$C$7:$E$7))</f>
        <v>0</v>
      </c>
      <c r="FJ63" s="31" cm="1">
        <f t="array" aca="1" ref="FJ63" ca="1">SUMPRODUCT(COUNTIF($DJ63:$FD63,Training!$C$8:$E$8))</f>
        <v>0</v>
      </c>
      <c r="FK63" s="31" cm="1">
        <f t="array" aca="1" ref="FK63" ca="1">SUMPRODUCT(COUNTIF($DJ63:$FD63,Training!$C$9:$E$9))</f>
        <v>0</v>
      </c>
      <c r="FL63" s="31" cm="1">
        <f t="array" aca="1" ref="FL63" ca="1">SUMPRODUCT(COUNTIF($DJ63:$FD63,Training!$C$10:$E$10))</f>
        <v>0</v>
      </c>
      <c r="FM63" s="31" cm="1">
        <f t="array" aca="1" ref="FM63" ca="1">SUMPRODUCT(COUNTIF($DJ63:$FD63,Training!$C$11:$E$11))</f>
        <v>0</v>
      </c>
      <c r="FN63" s="31" cm="1">
        <f t="array" aca="1" ref="FN63" ca="1">SUMPRODUCT(COUNTIF($DJ63:$FD63,Training!$C$2:$E$2))</f>
        <v>0</v>
      </c>
      <c r="FO63" s="31" cm="1">
        <f t="array" aca="1" ref="FO63" ca="1">SUMPRODUCT(COUNTIF($DJ63:$FD63,Training!#REF!))</f>
        <v>0</v>
      </c>
      <c r="FP63" s="31" cm="1">
        <f t="array" aca="1" ref="FP63" ca="1">SUMPRODUCT(COUNTIF($DJ63:$FD63,Training!$C$12:$E$12))</f>
        <v>0</v>
      </c>
      <c r="FQ63" s="31" cm="1">
        <f t="array" aca="1" ref="FQ63" ca="1">SUMPRODUCT(COUNTIF($DJ63:$FD63,Training!$C$13:$E$13))</f>
        <v>0</v>
      </c>
      <c r="FR63" s="31" cm="1">
        <f t="array" aca="1" ref="FR63" ca="1">SUMPRODUCT(COUNTIF($DJ63:$FD63,Training!$C$14:$E$14))</f>
        <v>0</v>
      </c>
      <c r="FS63" s="31" cm="1">
        <f t="array" aca="1" ref="FS63" ca="1">SUMPRODUCT(COUNTIF($DJ63:$FD63,Training!$C$15:$E$15))</f>
        <v>0</v>
      </c>
      <c r="FT63" s="31" cm="1">
        <f t="array" aca="1" ref="FT63" ca="1">SUMPRODUCT(COUNTIF($DJ63:$FD63,Training!$C$16:$E$16))</f>
        <v>0</v>
      </c>
    </row>
    <row r="64" spans="1:176" x14ac:dyDescent="0.25">
      <c r="A64" s="32" t="str">
        <f>IF(WeightedParse!A64&gt;"",WeightedParse!A64,"")</f>
        <v/>
      </c>
      <c r="B64" s="49" t="str">
        <f>IF('Weighted Summary'!A64&gt;"",'Weighted Summary'!F64,"")</f>
        <v/>
      </c>
      <c r="C64" s="39" t="str">
        <f t="shared" si="0"/>
        <v/>
      </c>
      <c r="D64" s="37" t="str">
        <f ca="1">IF($A64&gt;"",IF(ISERROR(HLOOKUP(D$1,INDIRECT("Roles!$B$"&amp;MATCH($B64,Roles!$A:$A,0)&amp;":$AF$"&amp;MATCH($B64,Roles!$A:$A,0)),1,FALSE))=FALSE,IF(SquadExport!G64&lt;10,1,IF(SquadExport!G64&lt;15,2,IF(SquadExport!G64&lt;=20,3,""))),0),"")</f>
        <v/>
      </c>
      <c r="E64" s="37" t="str">
        <f ca="1">IF($A64&gt;"",IF(ISERROR(HLOOKUP(E$1,INDIRECT("Roles!$B$"&amp;MATCH($B64,Roles!$A:$A,0)&amp;":$AF$"&amp;MATCH($B64,Roles!$A:$A,0)),1,FALSE))=FALSE,IF(SquadExport!H64&lt;10,1,IF(SquadExport!H64&lt;15,2,IF(SquadExport!H64&lt;=20,3,""))),0),"")</f>
        <v/>
      </c>
      <c r="F64" s="37" t="str">
        <f ca="1">IF($A64&gt;"",IF(ISERROR(HLOOKUP(F$1,INDIRECT("Roles!$B$"&amp;MATCH($B64,Roles!$A:$A,0)&amp;":$AF$"&amp;MATCH($B64,Roles!$A:$A,0)),1,FALSE))=FALSE,IF(SquadExport!I64&lt;10,1,IF(SquadExport!I64&lt;15,2,IF(SquadExport!I64&lt;=20,3,""))),0),"")</f>
        <v/>
      </c>
      <c r="G64" s="37" t="str">
        <f ca="1">IF($A64&gt;"",IF(ISERROR(HLOOKUP(G$1,INDIRECT("Roles!$B$"&amp;MATCH($B64,Roles!$A:$A,0)&amp;":$AF$"&amp;MATCH($B64,Roles!$A:$A,0)),1,FALSE))=FALSE,IF(SquadExport!J64&lt;10,1,IF(SquadExport!J64&lt;15,2,IF(SquadExport!J64&lt;=20,3,""))),0),"")</f>
        <v/>
      </c>
      <c r="H64" s="37" t="str">
        <f ca="1">IF($A64&gt;"",IF(ISERROR(HLOOKUP(H$1,INDIRECT("Roles!$B$"&amp;MATCH($B64,Roles!$A:$A,0)&amp;":$AF$"&amp;MATCH($B64,Roles!$A:$A,0)),1,FALSE))=FALSE,IF(SquadExport!K64&lt;10,1,IF(SquadExport!K64&lt;15,2,IF(SquadExport!K64&lt;=20,3,""))),0),"")</f>
        <v/>
      </c>
      <c r="I64" s="37" t="str">
        <f ca="1">IF($A64&gt;"",IF(ISERROR(HLOOKUP(I$1,INDIRECT("Roles!$B$"&amp;MATCH($B64,Roles!$A:$A,0)&amp;":$AF$"&amp;MATCH($B64,Roles!$A:$A,0)),1,FALSE))=FALSE,IF(SquadExport!L64&lt;10,1,IF(SquadExport!L64&lt;15,2,IF(SquadExport!L64&lt;=20,3,""))),0),"")</f>
        <v/>
      </c>
      <c r="J64" s="37" t="str">
        <f ca="1">IF($A64&gt;"",IF(ISERROR(HLOOKUP(J$1,INDIRECT("Roles!$B$"&amp;MATCH($B64,Roles!$A:$A,0)&amp;":$AF$"&amp;MATCH($B64,Roles!$A:$A,0)),1,FALSE))=FALSE,IF(SquadExport!M64&lt;10,1,IF(SquadExport!M64&lt;15,2,IF(SquadExport!M64&lt;=20,3,""))),0),"")</f>
        <v/>
      </c>
      <c r="K64" s="37" t="str">
        <f ca="1">IF($A64&gt;"",IF(ISERROR(HLOOKUP(K$1,INDIRECT("Roles!$B$"&amp;MATCH($B64,Roles!$A:$A,0)&amp;":$AF$"&amp;MATCH($B64,Roles!$A:$A,0)),1,FALSE))=FALSE,IF(SquadExport!N64&lt;10,1,IF(SquadExport!N64&lt;15,2,IF(SquadExport!N64&lt;=20,3,""))),0),"")</f>
        <v/>
      </c>
      <c r="L64" s="37" t="str">
        <f ca="1">IF($A64&gt;"",IF(ISERROR(HLOOKUP(L$1,INDIRECT("Roles!$B$"&amp;MATCH($B64,Roles!$A:$A,0)&amp;":$AF$"&amp;MATCH($B64,Roles!$A:$A,0)),1,FALSE))=FALSE,IF(SquadExport!O64&lt;10,1,IF(SquadExport!O64&lt;15,2,IF(SquadExport!O64&lt;=20,3,""))),0),"")</f>
        <v/>
      </c>
      <c r="M64" s="37" t="str">
        <f ca="1">IF($A64&gt;"",IF(ISERROR(HLOOKUP(M$1,INDIRECT("Roles!$B$"&amp;MATCH($B64,Roles!$A:$A,0)&amp;":$AF$"&amp;MATCH($B64,Roles!$A:$A,0)),1,FALSE))=FALSE,IF(SquadExport!P64&lt;10,1,IF(SquadExport!P64&lt;15,2,IF(SquadExport!P64&lt;=20,3,""))),0),"")</f>
        <v/>
      </c>
      <c r="N64" s="37" t="str">
        <f ca="1">IF($A64&gt;"",IF(ISERROR(HLOOKUP(N$1,INDIRECT("Roles!$B$"&amp;MATCH($B64,Roles!$A:$A,0)&amp;":$AF$"&amp;MATCH($B64,Roles!$A:$A,0)),1,FALSE))=FALSE,IF(SquadExport!Q64&lt;10,1,IF(SquadExport!Q64&lt;15,2,IF(SquadExport!Q64&lt;=20,3,""))),0),"")</f>
        <v/>
      </c>
      <c r="O64" s="37" t="str">
        <f ca="1">IF($A64&gt;"",IF(ISERROR(HLOOKUP(O$1,INDIRECT("Roles!$B$"&amp;MATCH($B64,Roles!$A:$A,0)&amp;":$AF$"&amp;MATCH($B64,Roles!$A:$A,0)),1,FALSE))=FALSE,IF(SquadExport!R64&lt;10,1,IF(SquadExport!R64&lt;15,2,IF(SquadExport!R64&lt;=20,3,""))),0),"")</f>
        <v/>
      </c>
      <c r="P64" s="37" t="str">
        <f ca="1">IF($A64&gt;"",IF(ISERROR(HLOOKUP(P$1,INDIRECT("Roles!$B$"&amp;MATCH($B64,Roles!$A:$A,0)&amp;":$AF$"&amp;MATCH($B64,Roles!$A:$A,0)),1,FALSE))=FALSE,IF(SquadExport!S64&lt;10,1,IF(SquadExport!S64&lt;15,2,IF(SquadExport!S64&lt;=20,3,""))),0),"")</f>
        <v/>
      </c>
      <c r="Q64" s="37" t="str">
        <f ca="1">IF($A64&gt;"",IF(ISERROR(HLOOKUP(Q$1,INDIRECT("Roles!$B$"&amp;MATCH($B64,Roles!$A:$A,0)&amp;":$AF$"&amp;MATCH($B64,Roles!$A:$A,0)),1,FALSE))=FALSE,IF(SquadExport!T64&lt;10,1,IF(SquadExport!T64&lt;15,2,IF(SquadExport!T64&lt;=20,3,""))),0),"")</f>
        <v/>
      </c>
      <c r="R64" s="37" t="str">
        <f ca="1">IF($A64&gt;"",IF(ISERROR(HLOOKUP(R$1,INDIRECT("Roles!$B$"&amp;MATCH($B64,Roles!$A:$A,0)&amp;":$AF$"&amp;MATCH($B64,Roles!$A:$A,0)),1,FALSE))=FALSE,IF(SquadExport!U64&lt;10,1,IF(SquadExport!U64&lt;15,2,IF(SquadExport!U64&lt;=20,3,""))),0),"")</f>
        <v/>
      </c>
      <c r="S64" s="37" t="str">
        <f ca="1">IF($A64&gt;"",IF(ISERROR(HLOOKUP(S$1,INDIRECT("Roles!$B$"&amp;MATCH($B64,Roles!$A:$A,0)&amp;":$AF$"&amp;MATCH($B64,Roles!$A:$A,0)),1,FALSE))=FALSE,IF(SquadExport!V64&lt;10,1,IF(SquadExport!V64&lt;15,2,IF(SquadExport!V64&lt;=20,3,""))),0),"")</f>
        <v/>
      </c>
      <c r="T64" s="37" t="str">
        <f ca="1">IF($A64&gt;"",IF(ISERROR(HLOOKUP(T$1,INDIRECT("Roles!$B$"&amp;MATCH($B64,Roles!$A:$A,0)&amp;":$AF$"&amp;MATCH($B64,Roles!$A:$A,0)),1,FALSE))=FALSE,IF(SquadExport!W64&lt;10,1,IF(SquadExport!W64&lt;15,2,IF(SquadExport!W64&lt;=20,3,""))),0),"")</f>
        <v/>
      </c>
      <c r="U64" s="37" t="str">
        <f ca="1">IF($A64&gt;"",IF(ISERROR(HLOOKUP(U$1,INDIRECT("Roles!$B$"&amp;MATCH($B64,Roles!$A:$A,0)&amp;":$AF$"&amp;MATCH($B64,Roles!$A:$A,0)),1,FALSE))=FALSE,IF(SquadExport!X64&lt;10,1,IF(SquadExport!X64&lt;15,2,IF(SquadExport!X64&lt;=20,3,""))),0),"")</f>
        <v/>
      </c>
      <c r="V64" s="37" t="str">
        <f ca="1">IF($A64&gt;"",IF(ISERROR(HLOOKUP(V$1,INDIRECT("Roles!$B$"&amp;MATCH($B64,Roles!$A:$A,0)&amp;":$AF$"&amp;MATCH($B64,Roles!$A:$A,0)),1,FALSE))=FALSE,IF(SquadExport!Y64&lt;10,1,IF(SquadExport!Y64&lt;15,2,IF(SquadExport!Y64&lt;=20,3,""))),0),"")</f>
        <v/>
      </c>
      <c r="W64" s="37" t="str">
        <f ca="1">IF($A64&gt;"",IF(ISERROR(HLOOKUP(W$1,INDIRECT("Roles!$B$"&amp;MATCH($B64,Roles!$A:$A,0)&amp;":$AF$"&amp;MATCH($B64,Roles!$A:$A,0)),1,FALSE))=FALSE,IF(SquadExport!Z64&lt;10,1,IF(SquadExport!Z64&lt;15,2,IF(SquadExport!Z64&lt;=20,3,""))),0),"")</f>
        <v/>
      </c>
      <c r="X64" s="37" t="str">
        <f ca="1">IF($A64&gt;"",IF(ISERROR(HLOOKUP(X$1,INDIRECT("Roles!$B$"&amp;MATCH($B64,Roles!$A:$A,0)&amp;":$AF$"&amp;MATCH($B64,Roles!$A:$A,0)),1,FALSE))=FALSE,IF(SquadExport!AA64&lt;10,1,IF(SquadExport!AA64&lt;15,2,IF(SquadExport!AA64&lt;=20,3,""))),0),"")</f>
        <v/>
      </c>
      <c r="Y64" s="37" t="str">
        <f ca="1">IF($A64&gt;"",IF(ISERROR(HLOOKUP(Y$1,INDIRECT("Roles!$B$"&amp;MATCH($B64,Roles!$A:$A,0)&amp;":$AF$"&amp;MATCH($B64,Roles!$A:$A,0)),1,FALSE))=FALSE,IF(SquadExport!AB64&lt;10,1,IF(SquadExport!AB64&lt;15,2,IF(SquadExport!AB64&lt;=20,3,""))),0),"")</f>
        <v/>
      </c>
      <c r="Z64" s="37" t="str">
        <f ca="1">IF($A64&gt;"",IF(ISERROR(HLOOKUP(Z$1,INDIRECT("Roles!$B$"&amp;MATCH($B64,Roles!$A:$A,0)&amp;":$AF$"&amp;MATCH($B64,Roles!$A:$A,0)),1,FALSE))=FALSE,IF(SquadExport!AC64&lt;10,1,IF(SquadExport!AC64&lt;15,2,IF(SquadExport!AC64&lt;=20,3,""))),0),"")</f>
        <v/>
      </c>
      <c r="AA64" s="37" t="str">
        <f ca="1">IF($A64&gt;"",IF(ISERROR(HLOOKUP(AA$1,INDIRECT("Roles!$B$"&amp;MATCH($B64,Roles!$A:$A,0)&amp;":$AF$"&amp;MATCH($B64,Roles!$A:$A,0)),1,FALSE))=FALSE,IF(SquadExport!AD64&lt;10,1,IF(SquadExport!AD64&lt;15,2,IF(SquadExport!AD64&lt;=20,3,""))),0),"")</f>
        <v/>
      </c>
      <c r="AB64" s="37" t="str">
        <f ca="1">IF($A64&gt;"",IF(ISERROR(HLOOKUP(AB$1,INDIRECT("Roles!$B$"&amp;MATCH($B64,Roles!$A:$A,0)&amp;":$AF$"&amp;MATCH($B64,Roles!$A:$A,0)),1,FALSE))=FALSE,IF(SquadExport!AE64&lt;10,1,IF(SquadExport!AE64&lt;15,2,IF(SquadExport!AE64&lt;=20,3,""))),0),"")</f>
        <v/>
      </c>
      <c r="AC64" s="37" t="str">
        <f ca="1">IF($A64&gt;"",IF(ISERROR(HLOOKUP(AC$1,INDIRECT("Roles!$B$"&amp;MATCH($B64,Roles!$A:$A,0)&amp;":$AF$"&amp;MATCH($B64,Roles!$A:$A,0)),1,FALSE))=FALSE,IF(SquadExport!AF64&lt;10,1,IF(SquadExport!AF64&lt;15,2,IF(SquadExport!AF64&lt;=20,3,""))),0),"")</f>
        <v/>
      </c>
      <c r="AD64" s="37" t="str">
        <f ca="1">IF($A64&gt;"",IF(ISERROR(HLOOKUP(AD$1,INDIRECT("Roles!$B$"&amp;MATCH($B64,Roles!$A:$A,0)&amp;":$AF$"&amp;MATCH($B64,Roles!$A:$A,0)),1,FALSE))=FALSE,IF(SquadExport!AG64&lt;10,1,IF(SquadExport!AG64&lt;15,2,IF(SquadExport!AG64&lt;=20,3,""))),0),"")</f>
        <v/>
      </c>
      <c r="AE64" s="37" t="str">
        <f ca="1">IF($A64&gt;"",IF(ISERROR(HLOOKUP(AE$1,INDIRECT("Roles!$B$"&amp;MATCH($B64,Roles!$A:$A,0)&amp;":$AF$"&amp;MATCH($B64,Roles!$A:$A,0)),1,FALSE))=FALSE,IF(SquadExport!AH64&lt;10,1,IF(SquadExport!AH64&lt;15,2,IF(SquadExport!AH64&lt;=20,3,""))),0),"")</f>
        <v/>
      </c>
      <c r="AF64" s="37" t="str">
        <f ca="1">IF($A64&gt;"",IF(ISERROR(HLOOKUP(AF$1,INDIRECT("Roles!$B$"&amp;MATCH($B64,Roles!$A:$A,0)&amp;":$AF$"&amp;MATCH($B64,Roles!$A:$A,0)),1,FALSE))=FALSE,IF(SquadExport!AI64&lt;10,1,IF(SquadExport!AI64&lt;15,2,IF(SquadExport!AI64&lt;=20,3,""))),0),"")</f>
        <v/>
      </c>
      <c r="AG64" s="37" t="str">
        <f ca="1">IF($A64&gt;"",IF(ISERROR(HLOOKUP(AG$1,INDIRECT("Roles!$B$"&amp;MATCH($B64,Roles!$A:$A,0)&amp;":$AF$"&amp;MATCH($B64,Roles!$A:$A,0)),1,FALSE))=FALSE,IF(SquadExport!AJ64&lt;10,1,IF(SquadExport!AJ64&lt;15,2,IF(SquadExport!AJ64&lt;=20,3,""))),0),"")</f>
        <v/>
      </c>
      <c r="AH64" s="37" t="str">
        <f ca="1">IF($A64&gt;"",IF(ISERROR(HLOOKUP(AH$1,INDIRECT("Roles!$B$"&amp;MATCH($B64,Roles!$A:$A,0)&amp;":$AF$"&amp;MATCH($B64,Roles!$A:$A,0)),1,FALSE))=FALSE,IF(SquadExport!AK64&lt;10,1,IF(SquadExport!AK64&lt;15,2,IF(SquadExport!AK64&lt;=20,3,""))),0),"")</f>
        <v/>
      </c>
      <c r="AI64" s="37" t="str">
        <f ca="1">IF($A64&gt;"",IF(ISERROR(HLOOKUP(AI$1,INDIRECT("Roles!$B$"&amp;MATCH($B64,Roles!$A:$A,0)&amp;":$AF$"&amp;MATCH($B64,Roles!$A:$A,0)),1,FALSE))=FALSE,IF(SquadExport!AL64&lt;10,1,IF(SquadExport!AL64&lt;15,2,IF(SquadExport!AL64&lt;=20,3,""))),0),"")</f>
        <v/>
      </c>
      <c r="AJ64" s="37" t="str">
        <f ca="1">IF($A64&gt;"",IF(ISERROR(HLOOKUP(AJ$1,INDIRECT("Roles!$B$"&amp;MATCH($B64,Roles!$A:$A,0)&amp;":$AF$"&amp;MATCH($B64,Roles!$A:$A,0)),1,FALSE))=FALSE,IF(SquadExport!AM64&lt;10,1,IF(SquadExport!AM64&lt;15,2,IF(SquadExport!AM64&lt;=20,3,""))),0),"")</f>
        <v/>
      </c>
      <c r="AK64" s="37" t="str">
        <f ca="1">IF($A64&gt;"",IF(ISERROR(HLOOKUP(AK$1,INDIRECT("Roles!$B$"&amp;MATCH($B64,Roles!$A:$A,0)&amp;":$AF$"&amp;MATCH($B64,Roles!$A:$A,0)),1,FALSE))=FALSE,IF(SquadExport!AN64&lt;10,1,IF(SquadExport!AN64&lt;15,2,IF(SquadExport!AN64&lt;=20,3,""))),0),"")</f>
        <v/>
      </c>
      <c r="AL64" s="37" t="str">
        <f ca="1">IF($A64&gt;"",IF(ISERROR(HLOOKUP(AL$1,INDIRECT("Roles!$B$"&amp;MATCH($B64,Roles!$A:$A,0)&amp;":$AF$"&amp;MATCH($B64,Roles!$A:$A,0)),1,FALSE))=FALSE,IF(SquadExport!AO64&lt;10,1,IF(SquadExport!AO64&lt;15,2,IF(SquadExport!AO64&lt;=20,3,""))),0),"")</f>
        <v/>
      </c>
      <c r="AM64" s="37" t="str">
        <f ca="1">IF($A64&gt;"",IF(ISERROR(HLOOKUP(AM$1,INDIRECT("Roles!$B$"&amp;MATCH($B64,Roles!$A:$A,0)&amp;":$AF$"&amp;MATCH($B64,Roles!$A:$A,0)),1,FALSE))=FALSE,IF(SquadExport!AP64&lt;10,1,IF(SquadExport!AP64&lt;15,2,IF(SquadExport!AP64&lt;=20,3,""))),0),"")</f>
        <v/>
      </c>
      <c r="AN64" s="37" t="str">
        <f ca="1">IF($A64&gt;"",IF(ISERROR(HLOOKUP(AN$1,INDIRECT("Roles!$B$"&amp;MATCH($B64,Roles!$A:$A,0)&amp;":$AF$"&amp;MATCH($B64,Roles!$A:$A,0)),1,FALSE))=FALSE,IF(SquadExport!AQ64&lt;10,1,IF(SquadExport!AQ64&lt;15,2,IF(SquadExport!AQ64&lt;=20,3,""))),0),"")</f>
        <v/>
      </c>
      <c r="AO64" s="37" t="str">
        <f ca="1">IF($A64&gt;"",IF(ISERROR(HLOOKUP(AO$1,INDIRECT("Roles!$B$"&amp;MATCH($B64,Roles!$A:$A,0)&amp;":$AF$"&amp;MATCH($B64,Roles!$A:$A,0)),1,FALSE))=FALSE,IF(SquadExport!AR64&lt;10,1,IF(SquadExport!AR64&lt;15,2,IF(SquadExport!AR64&lt;=20,3,""))),0),"")</f>
        <v/>
      </c>
      <c r="AP64" s="37" t="str">
        <f ca="1">IF($A64&gt;"",IF(ISERROR(HLOOKUP(AP$1,INDIRECT("Roles!$B$"&amp;MATCH($B64,Roles!$A:$A,0)&amp;":$AF$"&amp;MATCH($B64,Roles!$A:$A,0)),1,FALSE))=FALSE,IF(SquadExport!AS64&lt;10,1,IF(SquadExport!AS64&lt;15,2,IF(SquadExport!AS64&lt;=20,3,""))),0),"")</f>
        <v/>
      </c>
      <c r="AQ64" s="37" t="str">
        <f ca="1">IF($A64&gt;"",IF(ISERROR(HLOOKUP(AQ$1,INDIRECT("Roles!$B$"&amp;MATCH($B64,Roles!$A:$A,0)&amp;":$AF$"&amp;MATCH($B64,Roles!$A:$A,0)),1,FALSE))=FALSE,IF(SquadExport!AT64&lt;10,1,IF(SquadExport!AT64&lt;15,2,IF(SquadExport!AT64&lt;=20,3,""))),0),"")</f>
        <v/>
      </c>
      <c r="AR64" s="37" t="str">
        <f ca="1">IF($A64&gt;"",IF(ISERROR(HLOOKUP(AR$1,INDIRECT("Roles!$B$"&amp;MATCH($B64,Roles!$A:$A,0)&amp;":$AF$"&amp;MATCH($B64,Roles!$A:$A,0)),1,FALSE))=FALSE,IF(SquadExport!AU64&lt;10,1,IF(SquadExport!AU64&lt;15,2,IF(SquadExport!AU64&lt;=20,3,""))),0),"")</f>
        <v/>
      </c>
      <c r="AS64" s="37" t="str">
        <f ca="1">IF($A64&gt;"",IF(ISERROR(HLOOKUP(AS$1,INDIRECT("Roles!$B$"&amp;MATCH($B64,Roles!$A:$A,0)&amp;":$AF$"&amp;MATCH($B64,Roles!$A:$A,0)),1,FALSE))=FALSE,IF(SquadExport!AV64&lt;10,1,IF(SquadExport!AV64&lt;15,2,IF(SquadExport!AV64&lt;=20,3,""))),0),"")</f>
        <v/>
      </c>
      <c r="AT64" s="37" t="str">
        <f ca="1">IF($A64&gt;"",IF(ISERROR(HLOOKUP(AT$1,INDIRECT("Roles!$B$"&amp;MATCH($B64,Roles!$A:$A,0)&amp;":$AF$"&amp;MATCH($B64,Roles!$A:$A,0)),1,FALSE))=FALSE,IF(SquadExport!AW64&lt;10,1,IF(SquadExport!AW64&lt;15,2,IF(SquadExport!AW64&lt;=20,3,""))),0),"")</f>
        <v/>
      </c>
      <c r="AU64" s="37" t="str">
        <f ca="1">IF($A64&gt;"",IF(ISERROR(HLOOKUP(AU$1,INDIRECT("Roles!$B$"&amp;MATCH($B64,Roles!$A:$A,0)&amp;":$AF$"&amp;MATCH($B64,Roles!$A:$A,0)),1,FALSE))=FALSE,IF(SquadExport!AX64&lt;10,1,IF(SquadExport!AX64&lt;15,2,IF(SquadExport!AX64&lt;=20,3,""))),0),"")</f>
        <v/>
      </c>
      <c r="AV64" s="37" t="str">
        <f ca="1">IF($A64&gt;"",IF(ISERROR(HLOOKUP(AV$1,INDIRECT("Roles!$B$"&amp;MATCH($B64,Roles!$A:$A,0)&amp;":$AF$"&amp;MATCH($B64,Roles!$A:$A,0)),1,FALSE))=FALSE,IF(SquadExport!AY64&lt;10,1,IF(SquadExport!AY64&lt;15,2,IF(SquadExport!AY64&lt;=20,3,""))),0),"")</f>
        <v/>
      </c>
      <c r="AW64" s="37" t="str">
        <f ca="1">IF($A64&gt;"",IF(ISERROR(HLOOKUP(AW$1,INDIRECT("Roles!$B$"&amp;MATCH($B64,Roles!$A:$A,0)&amp;":$AF$"&amp;MATCH($B64,Roles!$A:$A,0)),1,FALSE))=FALSE,IF(SquadExport!AZ64&lt;10,1,IF(SquadExport!AZ64&lt;15,2,IF(SquadExport!AZ64&lt;=20,3,""))),0),"")</f>
        <v/>
      </c>
      <c r="AX64" s="37" t="str">
        <f ca="1">IF($A64&gt;"",IF(ISERROR(HLOOKUP(AX$1,INDIRECT("Roles!$B$"&amp;MATCH($B64,Roles!$A:$A,0)&amp;":$AF$"&amp;MATCH($B64,Roles!$A:$A,0)),1,FALSE))=FALSE,IF(SquadExport!BA64&lt;10,1,IF(SquadExport!BA64&lt;15,2,IF(SquadExport!BA64&lt;=20,3,""))),0),"")</f>
        <v/>
      </c>
      <c r="AY64" s="30" t="str" cm="1">
        <f t="array" aca="1" ref="AY64:CS64" ca="1">IF($D64:$AX64=1,D$1:AX$1,"")</f>
        <v/>
      </c>
      <c r="AZ64" s="30" t="str">
        <f ca="1"/>
        <v/>
      </c>
      <c r="BA64" s="30" t="str">
        <f ca="1"/>
        <v/>
      </c>
      <c r="BB64" s="30" t="str">
        <f ca="1"/>
        <v/>
      </c>
      <c r="BC64" s="30" t="str">
        <f ca="1"/>
        <v/>
      </c>
      <c r="BD64" s="30" t="str">
        <f ca="1"/>
        <v/>
      </c>
      <c r="BE64" s="30" t="str">
        <f ca="1"/>
        <v/>
      </c>
      <c r="BF64" s="30" t="str">
        <f ca="1"/>
        <v/>
      </c>
      <c r="BG64" s="30" t="str">
        <f ca="1"/>
        <v/>
      </c>
      <c r="BH64" s="30" t="str">
        <f ca="1"/>
        <v/>
      </c>
      <c r="BI64" s="30" t="str">
        <f ca="1"/>
        <v/>
      </c>
      <c r="BJ64" s="30" t="str">
        <f ca="1"/>
        <v/>
      </c>
      <c r="BK64" s="30" t="str">
        <f ca="1"/>
        <v/>
      </c>
      <c r="BL64" s="30" t="str">
        <f ca="1"/>
        <v/>
      </c>
      <c r="BM64" s="30" t="str">
        <f ca="1"/>
        <v/>
      </c>
      <c r="BN64" s="30" t="str">
        <f ca="1"/>
        <v/>
      </c>
      <c r="BO64" s="30" t="str">
        <f ca="1"/>
        <v/>
      </c>
      <c r="BP64" s="30" t="str">
        <f ca="1"/>
        <v/>
      </c>
      <c r="BQ64" s="30" t="str">
        <f ca="1"/>
        <v/>
      </c>
      <c r="BR64" s="30" t="str">
        <f ca="1"/>
        <v/>
      </c>
      <c r="BS64" s="30" t="str">
        <f ca="1"/>
        <v/>
      </c>
      <c r="BT64" s="30" t="str">
        <f ca="1"/>
        <v/>
      </c>
      <c r="BU64" s="30" t="str">
        <f ca="1"/>
        <v/>
      </c>
      <c r="BV64" s="30" t="str">
        <f ca="1"/>
        <v/>
      </c>
      <c r="BW64" s="30" t="str">
        <f ca="1"/>
        <v/>
      </c>
      <c r="BX64" s="30" t="str">
        <f ca="1"/>
        <v/>
      </c>
      <c r="BY64" s="30" t="str">
        <f ca="1"/>
        <v/>
      </c>
      <c r="BZ64" s="30" t="str">
        <f ca="1"/>
        <v/>
      </c>
      <c r="CA64" s="30" t="str">
        <f ca="1"/>
        <v/>
      </c>
      <c r="CB64" s="30" t="str">
        <f ca="1"/>
        <v/>
      </c>
      <c r="CC64" s="30" t="str">
        <f ca="1"/>
        <v/>
      </c>
      <c r="CD64" s="30" t="str">
        <f ca="1"/>
        <v/>
      </c>
      <c r="CE64" s="30" t="str">
        <f ca="1"/>
        <v/>
      </c>
      <c r="CF64" s="30" t="str">
        <f ca="1"/>
        <v/>
      </c>
      <c r="CG64" s="30" t="str">
        <f ca="1"/>
        <v/>
      </c>
      <c r="CH64" s="30" t="str">
        <f ca="1"/>
        <v/>
      </c>
      <c r="CI64" s="30" t="str">
        <f ca="1"/>
        <v/>
      </c>
      <c r="CJ64" s="30" t="str">
        <f ca="1"/>
        <v/>
      </c>
      <c r="CK64" s="30" t="str">
        <f ca="1"/>
        <v/>
      </c>
      <c r="CL64" s="30" t="str">
        <f ca="1"/>
        <v/>
      </c>
      <c r="CM64" s="30" t="str">
        <f ca="1"/>
        <v/>
      </c>
      <c r="CN64" s="30" t="str">
        <f ca="1"/>
        <v/>
      </c>
      <c r="CO64" s="30" t="str">
        <f ca="1"/>
        <v/>
      </c>
      <c r="CP64" s="30" t="str">
        <f ca="1"/>
        <v/>
      </c>
      <c r="CQ64" s="30" t="str">
        <f ca="1"/>
        <v/>
      </c>
      <c r="CR64" s="30" t="str">
        <f ca="1"/>
        <v/>
      </c>
      <c r="CS64" s="30" t="str">
        <f ca="1"/>
        <v/>
      </c>
      <c r="CT64" s="31" cm="1">
        <f t="array" aca="1" ref="CT64" ca="1">SUMPRODUCT(COUNTIF($AY64:$CS64,Training!$C$3:$E$3))</f>
        <v>0</v>
      </c>
      <c r="CU64" s="31" cm="1">
        <f t="array" aca="1" ref="CU64" ca="1">SUMPRODUCT(COUNTIF($AY64:$CS64,Training!$C$4:$E$4))</f>
        <v>0</v>
      </c>
      <c r="CV64" s="31" cm="1">
        <f t="array" aca="1" ref="CV64" ca="1">SUMPRODUCT(COUNTIF($AY64:$CS64,Training!$C$5:$E$5))</f>
        <v>0</v>
      </c>
      <c r="CW64" s="31" cm="1">
        <f t="array" aca="1" ref="CW64" ca="1">SUMPRODUCT(COUNTIF($AY64:$CS64,Training!$C$6:$E$6))</f>
        <v>0</v>
      </c>
      <c r="CX64" s="31" cm="1">
        <f t="array" aca="1" ref="CX64" ca="1">SUMPRODUCT(COUNTIF($AY64:$CS64,Training!$C$7:$E$7))</f>
        <v>0</v>
      </c>
      <c r="CY64" s="31" cm="1">
        <f t="array" aca="1" ref="CY64" ca="1">SUMPRODUCT(COUNTIF($AY64:$CS64,Training!$C$8:$E$8))</f>
        <v>0</v>
      </c>
      <c r="CZ64" s="31" cm="1">
        <f t="array" aca="1" ref="CZ64" ca="1">SUMPRODUCT(COUNTIF($AY64:$CS64,Training!$C$9:$E$9))</f>
        <v>0</v>
      </c>
      <c r="DA64" s="31" cm="1">
        <f t="array" aca="1" ref="DA64" ca="1">SUMPRODUCT(COUNTIF($AY64:$CS64,Training!$C$10:$E$10))</f>
        <v>0</v>
      </c>
      <c r="DB64" s="31" cm="1">
        <f t="array" aca="1" ref="DB64" ca="1">SUMPRODUCT(COUNTIF($AY64:$CS64,Training!$C$11:$E$11))</f>
        <v>0</v>
      </c>
      <c r="DC64" s="31" cm="1">
        <f t="array" aca="1" ref="DC64" ca="1">SUMPRODUCT(COUNTIF($AY64:$CS64,Training!$C$2:$E$2))</f>
        <v>0</v>
      </c>
      <c r="DD64" s="31" cm="1">
        <f t="array" aca="1" ref="DD64" ca="1">SUMPRODUCT(COUNTIF($AY64:$CS64,Training!#REF!))</f>
        <v>0</v>
      </c>
      <c r="DE64" s="31" cm="1">
        <f t="array" aca="1" ref="DE64" ca="1">SUMPRODUCT(COUNTIF($AY64:$CS64,Training!$C$12:$E$12))</f>
        <v>0</v>
      </c>
      <c r="DF64" s="31" cm="1">
        <f t="array" aca="1" ref="DF64" ca="1">SUMPRODUCT(COUNTIF($AY64:$CS64,Training!$C$13:$E$13))</f>
        <v>0</v>
      </c>
      <c r="DG64" s="31" cm="1">
        <f t="array" aca="1" ref="DG64" ca="1">SUMPRODUCT(COUNTIF($AY64:$CS64,Training!$C$14:$E$14))</f>
        <v>0</v>
      </c>
      <c r="DH64" s="31" cm="1">
        <f t="array" aca="1" ref="DH64" ca="1">SUMPRODUCT(COUNTIF($AY64:$CS64,Training!$C$15:$E$15))</f>
        <v>0</v>
      </c>
      <c r="DI64" s="31" cm="1">
        <f t="array" aca="1" ref="DI64" ca="1">SUMPRODUCT(COUNTIF($AY64:$CS64,Training!$C$16:$E$16))</f>
        <v>0</v>
      </c>
      <c r="DJ64" s="30" t="str" cm="1">
        <f t="array" aca="1" ref="DJ64:FD64" ca="1">IF(COUNTIF(D64:AX64,1)=0,IF($D64:$AX64=2,D$1:AX$1,""),"")</f>
        <v/>
      </c>
      <c r="DK64" s="30" t="str">
        <f ca="1"/>
        <v/>
      </c>
      <c r="DL64" s="30" t="str">
        <f ca="1"/>
        <v/>
      </c>
      <c r="DM64" s="30" t="str">
        <f ca="1"/>
        <v/>
      </c>
      <c r="DN64" s="30" t="str">
        <f ca="1"/>
        <v/>
      </c>
      <c r="DO64" s="30" t="str">
        <f ca="1"/>
        <v/>
      </c>
      <c r="DP64" s="30" t="str">
        <f ca="1"/>
        <v/>
      </c>
      <c r="DQ64" s="30" t="str">
        <f ca="1"/>
        <v/>
      </c>
      <c r="DR64" s="30" t="str">
        <f ca="1"/>
        <v/>
      </c>
      <c r="DS64" s="30" t="str">
        <f ca="1"/>
        <v/>
      </c>
      <c r="DT64" s="30" t="str">
        <f ca="1"/>
        <v/>
      </c>
      <c r="DU64" s="30" t="str">
        <f ca="1"/>
        <v/>
      </c>
      <c r="DV64" s="30" t="str">
        <f ca="1"/>
        <v/>
      </c>
      <c r="DW64" s="30" t="str">
        <f ca="1"/>
        <v/>
      </c>
      <c r="DX64" s="30" t="str">
        <f ca="1"/>
        <v/>
      </c>
      <c r="DY64" s="30" t="str">
        <f ca="1"/>
        <v/>
      </c>
      <c r="DZ64" s="30" t="str">
        <f ca="1"/>
        <v/>
      </c>
      <c r="EA64" s="30" t="str">
        <f ca="1"/>
        <v/>
      </c>
      <c r="EB64" s="30" t="str">
        <f ca="1"/>
        <v/>
      </c>
      <c r="EC64" s="30" t="str">
        <f ca="1"/>
        <v/>
      </c>
      <c r="ED64" s="30" t="str">
        <f ca="1"/>
        <v/>
      </c>
      <c r="EE64" s="30" t="str">
        <f ca="1"/>
        <v/>
      </c>
      <c r="EF64" s="30" t="str">
        <f ca="1"/>
        <v/>
      </c>
      <c r="EG64" s="30" t="str">
        <f ca="1"/>
        <v/>
      </c>
      <c r="EH64" s="30" t="str">
        <f ca="1"/>
        <v/>
      </c>
      <c r="EI64" s="30" t="str">
        <f ca="1"/>
        <v/>
      </c>
      <c r="EJ64" s="30" t="str">
        <f ca="1"/>
        <v/>
      </c>
      <c r="EK64" s="30" t="str">
        <f ca="1"/>
        <v/>
      </c>
      <c r="EL64" s="30" t="str">
        <f ca="1"/>
        <v/>
      </c>
      <c r="EM64" s="30" t="str">
        <f ca="1"/>
        <v/>
      </c>
      <c r="EN64" s="30" t="str">
        <f ca="1"/>
        <v/>
      </c>
      <c r="EO64" s="30" t="str">
        <f ca="1"/>
        <v/>
      </c>
      <c r="EP64" s="30" t="str">
        <f ca="1"/>
        <v/>
      </c>
      <c r="EQ64" s="30" t="str">
        <f ca="1"/>
        <v/>
      </c>
      <c r="ER64" s="30" t="str">
        <f ca="1"/>
        <v/>
      </c>
      <c r="ES64" s="30" t="str">
        <f ca="1"/>
        <v/>
      </c>
      <c r="ET64" s="30" t="str">
        <f ca="1"/>
        <v/>
      </c>
      <c r="EU64" s="30" t="str">
        <f ca="1"/>
        <v/>
      </c>
      <c r="EV64" s="30" t="str">
        <f ca="1"/>
        <v/>
      </c>
      <c r="EW64" s="30" t="str">
        <f ca="1"/>
        <v/>
      </c>
      <c r="EX64" s="30" t="str">
        <f ca="1"/>
        <v/>
      </c>
      <c r="EY64" s="30" t="str">
        <f ca="1"/>
        <v/>
      </c>
      <c r="EZ64" s="30" t="str">
        <f ca="1"/>
        <v/>
      </c>
      <c r="FA64" s="30" t="str">
        <f ca="1"/>
        <v/>
      </c>
      <c r="FB64" s="30" t="str">
        <f ca="1"/>
        <v/>
      </c>
      <c r="FC64" s="30" t="str">
        <f ca="1"/>
        <v/>
      </c>
      <c r="FD64" s="30" t="str">
        <f ca="1"/>
        <v/>
      </c>
      <c r="FE64" s="31" cm="1">
        <f t="array" aca="1" ref="FE64" ca="1">SUMPRODUCT(COUNTIF($DJ64:$FD64,Training!$C$3:$E$3))</f>
        <v>0</v>
      </c>
      <c r="FF64" s="31" cm="1">
        <f t="array" aca="1" ref="FF64" ca="1">SUMPRODUCT(COUNTIF($DJ64:$FD64,Training!$C$4:$E$4))</f>
        <v>0</v>
      </c>
      <c r="FG64" s="31" cm="1">
        <f t="array" aca="1" ref="FG64" ca="1">SUMPRODUCT(COUNTIF($DJ64:$FD64,Training!$C$5:$E$5))</f>
        <v>0</v>
      </c>
      <c r="FH64" s="31" cm="1">
        <f t="array" aca="1" ref="FH64" ca="1">SUMPRODUCT(COUNTIF($DJ64:$FD64,Training!$C$6:$E$6))</f>
        <v>0</v>
      </c>
      <c r="FI64" s="31" cm="1">
        <f t="array" aca="1" ref="FI64" ca="1">SUMPRODUCT(COUNTIF($DJ64:$FD64,Training!$C$7:$E$7))</f>
        <v>0</v>
      </c>
      <c r="FJ64" s="31" cm="1">
        <f t="array" aca="1" ref="FJ64" ca="1">SUMPRODUCT(COUNTIF($DJ64:$FD64,Training!$C$8:$E$8))</f>
        <v>0</v>
      </c>
      <c r="FK64" s="31" cm="1">
        <f t="array" aca="1" ref="FK64" ca="1">SUMPRODUCT(COUNTIF($DJ64:$FD64,Training!$C$9:$E$9))</f>
        <v>0</v>
      </c>
      <c r="FL64" s="31" cm="1">
        <f t="array" aca="1" ref="FL64" ca="1">SUMPRODUCT(COUNTIF($DJ64:$FD64,Training!$C$10:$E$10))</f>
        <v>0</v>
      </c>
      <c r="FM64" s="31" cm="1">
        <f t="array" aca="1" ref="FM64" ca="1">SUMPRODUCT(COUNTIF($DJ64:$FD64,Training!$C$11:$E$11))</f>
        <v>0</v>
      </c>
      <c r="FN64" s="31" cm="1">
        <f t="array" aca="1" ref="FN64" ca="1">SUMPRODUCT(COUNTIF($DJ64:$FD64,Training!$C$2:$E$2))</f>
        <v>0</v>
      </c>
      <c r="FO64" s="31" cm="1">
        <f t="array" aca="1" ref="FO64" ca="1">SUMPRODUCT(COUNTIF($DJ64:$FD64,Training!#REF!))</f>
        <v>0</v>
      </c>
      <c r="FP64" s="31" cm="1">
        <f t="array" aca="1" ref="FP64" ca="1">SUMPRODUCT(COUNTIF($DJ64:$FD64,Training!$C$12:$E$12))</f>
        <v>0</v>
      </c>
      <c r="FQ64" s="31" cm="1">
        <f t="array" aca="1" ref="FQ64" ca="1">SUMPRODUCT(COUNTIF($DJ64:$FD64,Training!$C$13:$E$13))</f>
        <v>0</v>
      </c>
      <c r="FR64" s="31" cm="1">
        <f t="array" aca="1" ref="FR64" ca="1">SUMPRODUCT(COUNTIF($DJ64:$FD64,Training!$C$14:$E$14))</f>
        <v>0</v>
      </c>
      <c r="FS64" s="31" cm="1">
        <f t="array" aca="1" ref="FS64" ca="1">SUMPRODUCT(COUNTIF($DJ64:$FD64,Training!$C$15:$E$15))</f>
        <v>0</v>
      </c>
      <c r="FT64" s="31" cm="1">
        <f t="array" aca="1" ref="FT64" ca="1">SUMPRODUCT(COUNTIF($DJ64:$FD64,Training!$C$16:$E$16))</f>
        <v>0</v>
      </c>
    </row>
    <row r="65" spans="1:176" x14ac:dyDescent="0.25">
      <c r="A65" s="32" t="str">
        <f>IF(WeightedParse!A65&gt;"",WeightedParse!A65,"")</f>
        <v/>
      </c>
      <c r="B65" s="49" t="str">
        <f>IF('Weighted Summary'!A65&gt;"",'Weighted Summary'!F65,"")</f>
        <v/>
      </c>
      <c r="C65" s="39" t="str">
        <f t="shared" si="0"/>
        <v/>
      </c>
      <c r="D65" s="37" t="str">
        <f ca="1">IF($A65&gt;"",IF(ISERROR(HLOOKUP(D$1,INDIRECT("Roles!$B$"&amp;MATCH($B65,Roles!$A:$A,0)&amp;":$AF$"&amp;MATCH($B65,Roles!$A:$A,0)),1,FALSE))=FALSE,IF(SquadExport!G65&lt;10,1,IF(SquadExport!G65&lt;15,2,IF(SquadExport!G65&lt;=20,3,""))),0),"")</f>
        <v/>
      </c>
      <c r="E65" s="37" t="str">
        <f ca="1">IF($A65&gt;"",IF(ISERROR(HLOOKUP(E$1,INDIRECT("Roles!$B$"&amp;MATCH($B65,Roles!$A:$A,0)&amp;":$AF$"&amp;MATCH($B65,Roles!$A:$A,0)),1,FALSE))=FALSE,IF(SquadExport!H65&lt;10,1,IF(SquadExport!H65&lt;15,2,IF(SquadExport!H65&lt;=20,3,""))),0),"")</f>
        <v/>
      </c>
      <c r="F65" s="37" t="str">
        <f ca="1">IF($A65&gt;"",IF(ISERROR(HLOOKUP(F$1,INDIRECT("Roles!$B$"&amp;MATCH($B65,Roles!$A:$A,0)&amp;":$AF$"&amp;MATCH($B65,Roles!$A:$A,0)),1,FALSE))=FALSE,IF(SquadExport!I65&lt;10,1,IF(SquadExport!I65&lt;15,2,IF(SquadExport!I65&lt;=20,3,""))),0),"")</f>
        <v/>
      </c>
      <c r="G65" s="37" t="str">
        <f ca="1">IF($A65&gt;"",IF(ISERROR(HLOOKUP(G$1,INDIRECT("Roles!$B$"&amp;MATCH($B65,Roles!$A:$A,0)&amp;":$AF$"&amp;MATCH($B65,Roles!$A:$A,0)),1,FALSE))=FALSE,IF(SquadExport!J65&lt;10,1,IF(SquadExport!J65&lt;15,2,IF(SquadExport!J65&lt;=20,3,""))),0),"")</f>
        <v/>
      </c>
      <c r="H65" s="37" t="str">
        <f ca="1">IF($A65&gt;"",IF(ISERROR(HLOOKUP(H$1,INDIRECT("Roles!$B$"&amp;MATCH($B65,Roles!$A:$A,0)&amp;":$AF$"&amp;MATCH($B65,Roles!$A:$A,0)),1,FALSE))=FALSE,IF(SquadExport!K65&lt;10,1,IF(SquadExport!K65&lt;15,2,IF(SquadExport!K65&lt;=20,3,""))),0),"")</f>
        <v/>
      </c>
      <c r="I65" s="37" t="str">
        <f ca="1">IF($A65&gt;"",IF(ISERROR(HLOOKUP(I$1,INDIRECT("Roles!$B$"&amp;MATCH($B65,Roles!$A:$A,0)&amp;":$AF$"&amp;MATCH($B65,Roles!$A:$A,0)),1,FALSE))=FALSE,IF(SquadExport!L65&lt;10,1,IF(SquadExport!L65&lt;15,2,IF(SquadExport!L65&lt;=20,3,""))),0),"")</f>
        <v/>
      </c>
      <c r="J65" s="37" t="str">
        <f ca="1">IF($A65&gt;"",IF(ISERROR(HLOOKUP(J$1,INDIRECT("Roles!$B$"&amp;MATCH($B65,Roles!$A:$A,0)&amp;":$AF$"&amp;MATCH($B65,Roles!$A:$A,0)),1,FALSE))=FALSE,IF(SquadExport!M65&lt;10,1,IF(SquadExport!M65&lt;15,2,IF(SquadExport!M65&lt;=20,3,""))),0),"")</f>
        <v/>
      </c>
      <c r="K65" s="37" t="str">
        <f ca="1">IF($A65&gt;"",IF(ISERROR(HLOOKUP(K$1,INDIRECT("Roles!$B$"&amp;MATCH($B65,Roles!$A:$A,0)&amp;":$AF$"&amp;MATCH($B65,Roles!$A:$A,0)),1,FALSE))=FALSE,IF(SquadExport!N65&lt;10,1,IF(SquadExport!N65&lt;15,2,IF(SquadExport!N65&lt;=20,3,""))),0),"")</f>
        <v/>
      </c>
      <c r="L65" s="37" t="str">
        <f ca="1">IF($A65&gt;"",IF(ISERROR(HLOOKUP(L$1,INDIRECT("Roles!$B$"&amp;MATCH($B65,Roles!$A:$A,0)&amp;":$AF$"&amp;MATCH($B65,Roles!$A:$A,0)),1,FALSE))=FALSE,IF(SquadExport!O65&lt;10,1,IF(SquadExport!O65&lt;15,2,IF(SquadExport!O65&lt;=20,3,""))),0),"")</f>
        <v/>
      </c>
      <c r="M65" s="37" t="str">
        <f ca="1">IF($A65&gt;"",IF(ISERROR(HLOOKUP(M$1,INDIRECT("Roles!$B$"&amp;MATCH($B65,Roles!$A:$A,0)&amp;":$AF$"&amp;MATCH($B65,Roles!$A:$A,0)),1,FALSE))=FALSE,IF(SquadExport!P65&lt;10,1,IF(SquadExport!P65&lt;15,2,IF(SquadExport!P65&lt;=20,3,""))),0),"")</f>
        <v/>
      </c>
      <c r="N65" s="37" t="str">
        <f ca="1">IF($A65&gt;"",IF(ISERROR(HLOOKUP(N$1,INDIRECT("Roles!$B$"&amp;MATCH($B65,Roles!$A:$A,0)&amp;":$AF$"&amp;MATCH($B65,Roles!$A:$A,0)),1,FALSE))=FALSE,IF(SquadExport!Q65&lt;10,1,IF(SquadExport!Q65&lt;15,2,IF(SquadExport!Q65&lt;=20,3,""))),0),"")</f>
        <v/>
      </c>
      <c r="O65" s="37" t="str">
        <f ca="1">IF($A65&gt;"",IF(ISERROR(HLOOKUP(O$1,INDIRECT("Roles!$B$"&amp;MATCH($B65,Roles!$A:$A,0)&amp;":$AF$"&amp;MATCH($B65,Roles!$A:$A,0)),1,FALSE))=FALSE,IF(SquadExport!R65&lt;10,1,IF(SquadExport!R65&lt;15,2,IF(SquadExport!R65&lt;=20,3,""))),0),"")</f>
        <v/>
      </c>
      <c r="P65" s="37" t="str">
        <f ca="1">IF($A65&gt;"",IF(ISERROR(HLOOKUP(P$1,INDIRECT("Roles!$B$"&amp;MATCH($B65,Roles!$A:$A,0)&amp;":$AF$"&amp;MATCH($B65,Roles!$A:$A,0)),1,FALSE))=FALSE,IF(SquadExport!S65&lt;10,1,IF(SquadExport!S65&lt;15,2,IF(SquadExport!S65&lt;=20,3,""))),0),"")</f>
        <v/>
      </c>
      <c r="Q65" s="37" t="str">
        <f ca="1">IF($A65&gt;"",IF(ISERROR(HLOOKUP(Q$1,INDIRECT("Roles!$B$"&amp;MATCH($B65,Roles!$A:$A,0)&amp;":$AF$"&amp;MATCH($B65,Roles!$A:$A,0)),1,FALSE))=FALSE,IF(SquadExport!T65&lt;10,1,IF(SquadExport!T65&lt;15,2,IF(SquadExport!T65&lt;=20,3,""))),0),"")</f>
        <v/>
      </c>
      <c r="R65" s="37" t="str">
        <f ca="1">IF($A65&gt;"",IF(ISERROR(HLOOKUP(R$1,INDIRECT("Roles!$B$"&amp;MATCH($B65,Roles!$A:$A,0)&amp;":$AF$"&amp;MATCH($B65,Roles!$A:$A,0)),1,FALSE))=FALSE,IF(SquadExport!U65&lt;10,1,IF(SquadExport!U65&lt;15,2,IF(SquadExport!U65&lt;=20,3,""))),0),"")</f>
        <v/>
      </c>
      <c r="S65" s="37" t="str">
        <f ca="1">IF($A65&gt;"",IF(ISERROR(HLOOKUP(S$1,INDIRECT("Roles!$B$"&amp;MATCH($B65,Roles!$A:$A,0)&amp;":$AF$"&amp;MATCH($B65,Roles!$A:$A,0)),1,FALSE))=FALSE,IF(SquadExport!V65&lt;10,1,IF(SquadExport!V65&lt;15,2,IF(SquadExport!V65&lt;=20,3,""))),0),"")</f>
        <v/>
      </c>
      <c r="T65" s="37" t="str">
        <f ca="1">IF($A65&gt;"",IF(ISERROR(HLOOKUP(T$1,INDIRECT("Roles!$B$"&amp;MATCH($B65,Roles!$A:$A,0)&amp;":$AF$"&amp;MATCH($B65,Roles!$A:$A,0)),1,FALSE))=FALSE,IF(SquadExport!W65&lt;10,1,IF(SquadExport!W65&lt;15,2,IF(SquadExport!W65&lt;=20,3,""))),0),"")</f>
        <v/>
      </c>
      <c r="U65" s="37" t="str">
        <f ca="1">IF($A65&gt;"",IF(ISERROR(HLOOKUP(U$1,INDIRECT("Roles!$B$"&amp;MATCH($B65,Roles!$A:$A,0)&amp;":$AF$"&amp;MATCH($B65,Roles!$A:$A,0)),1,FALSE))=FALSE,IF(SquadExport!X65&lt;10,1,IF(SquadExport!X65&lt;15,2,IF(SquadExport!X65&lt;=20,3,""))),0),"")</f>
        <v/>
      </c>
      <c r="V65" s="37" t="str">
        <f ca="1">IF($A65&gt;"",IF(ISERROR(HLOOKUP(V$1,INDIRECT("Roles!$B$"&amp;MATCH($B65,Roles!$A:$A,0)&amp;":$AF$"&amp;MATCH($B65,Roles!$A:$A,0)),1,FALSE))=FALSE,IF(SquadExport!Y65&lt;10,1,IF(SquadExport!Y65&lt;15,2,IF(SquadExport!Y65&lt;=20,3,""))),0),"")</f>
        <v/>
      </c>
      <c r="W65" s="37" t="str">
        <f ca="1">IF($A65&gt;"",IF(ISERROR(HLOOKUP(W$1,INDIRECT("Roles!$B$"&amp;MATCH($B65,Roles!$A:$A,0)&amp;":$AF$"&amp;MATCH($B65,Roles!$A:$A,0)),1,FALSE))=FALSE,IF(SquadExport!Z65&lt;10,1,IF(SquadExport!Z65&lt;15,2,IF(SquadExport!Z65&lt;=20,3,""))),0),"")</f>
        <v/>
      </c>
      <c r="X65" s="37" t="str">
        <f ca="1">IF($A65&gt;"",IF(ISERROR(HLOOKUP(X$1,INDIRECT("Roles!$B$"&amp;MATCH($B65,Roles!$A:$A,0)&amp;":$AF$"&amp;MATCH($B65,Roles!$A:$A,0)),1,FALSE))=FALSE,IF(SquadExport!AA65&lt;10,1,IF(SquadExport!AA65&lt;15,2,IF(SquadExport!AA65&lt;=20,3,""))),0),"")</f>
        <v/>
      </c>
      <c r="Y65" s="37" t="str">
        <f ca="1">IF($A65&gt;"",IF(ISERROR(HLOOKUP(Y$1,INDIRECT("Roles!$B$"&amp;MATCH($B65,Roles!$A:$A,0)&amp;":$AF$"&amp;MATCH($B65,Roles!$A:$A,0)),1,FALSE))=FALSE,IF(SquadExport!AB65&lt;10,1,IF(SquadExport!AB65&lt;15,2,IF(SquadExport!AB65&lt;=20,3,""))),0),"")</f>
        <v/>
      </c>
      <c r="Z65" s="37" t="str">
        <f ca="1">IF($A65&gt;"",IF(ISERROR(HLOOKUP(Z$1,INDIRECT("Roles!$B$"&amp;MATCH($B65,Roles!$A:$A,0)&amp;":$AF$"&amp;MATCH($B65,Roles!$A:$A,0)),1,FALSE))=FALSE,IF(SquadExport!AC65&lt;10,1,IF(SquadExport!AC65&lt;15,2,IF(SquadExport!AC65&lt;=20,3,""))),0),"")</f>
        <v/>
      </c>
      <c r="AA65" s="37" t="str">
        <f ca="1">IF($A65&gt;"",IF(ISERROR(HLOOKUP(AA$1,INDIRECT("Roles!$B$"&amp;MATCH($B65,Roles!$A:$A,0)&amp;":$AF$"&amp;MATCH($B65,Roles!$A:$A,0)),1,FALSE))=FALSE,IF(SquadExport!AD65&lt;10,1,IF(SquadExport!AD65&lt;15,2,IF(SquadExport!AD65&lt;=20,3,""))),0),"")</f>
        <v/>
      </c>
      <c r="AB65" s="37" t="str">
        <f ca="1">IF($A65&gt;"",IF(ISERROR(HLOOKUP(AB$1,INDIRECT("Roles!$B$"&amp;MATCH($B65,Roles!$A:$A,0)&amp;":$AF$"&amp;MATCH($B65,Roles!$A:$A,0)),1,FALSE))=FALSE,IF(SquadExport!AE65&lt;10,1,IF(SquadExport!AE65&lt;15,2,IF(SquadExport!AE65&lt;=20,3,""))),0),"")</f>
        <v/>
      </c>
      <c r="AC65" s="37" t="str">
        <f ca="1">IF($A65&gt;"",IF(ISERROR(HLOOKUP(AC$1,INDIRECT("Roles!$B$"&amp;MATCH($B65,Roles!$A:$A,0)&amp;":$AF$"&amp;MATCH($B65,Roles!$A:$A,0)),1,FALSE))=FALSE,IF(SquadExport!AF65&lt;10,1,IF(SquadExport!AF65&lt;15,2,IF(SquadExport!AF65&lt;=20,3,""))),0),"")</f>
        <v/>
      </c>
      <c r="AD65" s="37" t="str">
        <f ca="1">IF($A65&gt;"",IF(ISERROR(HLOOKUP(AD$1,INDIRECT("Roles!$B$"&amp;MATCH($B65,Roles!$A:$A,0)&amp;":$AF$"&amp;MATCH($B65,Roles!$A:$A,0)),1,FALSE))=FALSE,IF(SquadExport!AG65&lt;10,1,IF(SquadExport!AG65&lt;15,2,IF(SquadExport!AG65&lt;=20,3,""))),0),"")</f>
        <v/>
      </c>
      <c r="AE65" s="37" t="str">
        <f ca="1">IF($A65&gt;"",IF(ISERROR(HLOOKUP(AE$1,INDIRECT("Roles!$B$"&amp;MATCH($B65,Roles!$A:$A,0)&amp;":$AF$"&amp;MATCH($B65,Roles!$A:$A,0)),1,FALSE))=FALSE,IF(SquadExport!AH65&lt;10,1,IF(SquadExport!AH65&lt;15,2,IF(SquadExport!AH65&lt;=20,3,""))),0),"")</f>
        <v/>
      </c>
      <c r="AF65" s="37" t="str">
        <f ca="1">IF($A65&gt;"",IF(ISERROR(HLOOKUP(AF$1,INDIRECT("Roles!$B$"&amp;MATCH($B65,Roles!$A:$A,0)&amp;":$AF$"&amp;MATCH($B65,Roles!$A:$A,0)),1,FALSE))=FALSE,IF(SquadExport!AI65&lt;10,1,IF(SquadExport!AI65&lt;15,2,IF(SquadExport!AI65&lt;=20,3,""))),0),"")</f>
        <v/>
      </c>
      <c r="AG65" s="37" t="str">
        <f ca="1">IF($A65&gt;"",IF(ISERROR(HLOOKUP(AG$1,INDIRECT("Roles!$B$"&amp;MATCH($B65,Roles!$A:$A,0)&amp;":$AF$"&amp;MATCH($B65,Roles!$A:$A,0)),1,FALSE))=FALSE,IF(SquadExport!AJ65&lt;10,1,IF(SquadExport!AJ65&lt;15,2,IF(SquadExport!AJ65&lt;=20,3,""))),0),"")</f>
        <v/>
      </c>
      <c r="AH65" s="37" t="str">
        <f ca="1">IF($A65&gt;"",IF(ISERROR(HLOOKUP(AH$1,INDIRECT("Roles!$B$"&amp;MATCH($B65,Roles!$A:$A,0)&amp;":$AF$"&amp;MATCH($B65,Roles!$A:$A,0)),1,FALSE))=FALSE,IF(SquadExport!AK65&lt;10,1,IF(SquadExport!AK65&lt;15,2,IF(SquadExport!AK65&lt;=20,3,""))),0),"")</f>
        <v/>
      </c>
      <c r="AI65" s="37" t="str">
        <f ca="1">IF($A65&gt;"",IF(ISERROR(HLOOKUP(AI$1,INDIRECT("Roles!$B$"&amp;MATCH($B65,Roles!$A:$A,0)&amp;":$AF$"&amp;MATCH($B65,Roles!$A:$A,0)),1,FALSE))=FALSE,IF(SquadExport!AL65&lt;10,1,IF(SquadExport!AL65&lt;15,2,IF(SquadExport!AL65&lt;=20,3,""))),0),"")</f>
        <v/>
      </c>
      <c r="AJ65" s="37" t="str">
        <f ca="1">IF($A65&gt;"",IF(ISERROR(HLOOKUP(AJ$1,INDIRECT("Roles!$B$"&amp;MATCH($B65,Roles!$A:$A,0)&amp;":$AF$"&amp;MATCH($B65,Roles!$A:$A,0)),1,FALSE))=FALSE,IF(SquadExport!AM65&lt;10,1,IF(SquadExport!AM65&lt;15,2,IF(SquadExport!AM65&lt;=20,3,""))),0),"")</f>
        <v/>
      </c>
      <c r="AK65" s="37" t="str">
        <f ca="1">IF($A65&gt;"",IF(ISERROR(HLOOKUP(AK$1,INDIRECT("Roles!$B$"&amp;MATCH($B65,Roles!$A:$A,0)&amp;":$AF$"&amp;MATCH($B65,Roles!$A:$A,0)),1,FALSE))=FALSE,IF(SquadExport!AN65&lt;10,1,IF(SquadExport!AN65&lt;15,2,IF(SquadExport!AN65&lt;=20,3,""))),0),"")</f>
        <v/>
      </c>
      <c r="AL65" s="37" t="str">
        <f ca="1">IF($A65&gt;"",IF(ISERROR(HLOOKUP(AL$1,INDIRECT("Roles!$B$"&amp;MATCH($B65,Roles!$A:$A,0)&amp;":$AF$"&amp;MATCH($B65,Roles!$A:$A,0)),1,FALSE))=FALSE,IF(SquadExport!AO65&lt;10,1,IF(SquadExport!AO65&lt;15,2,IF(SquadExport!AO65&lt;=20,3,""))),0),"")</f>
        <v/>
      </c>
      <c r="AM65" s="37" t="str">
        <f ca="1">IF($A65&gt;"",IF(ISERROR(HLOOKUP(AM$1,INDIRECT("Roles!$B$"&amp;MATCH($B65,Roles!$A:$A,0)&amp;":$AF$"&amp;MATCH($B65,Roles!$A:$A,0)),1,FALSE))=FALSE,IF(SquadExport!AP65&lt;10,1,IF(SquadExport!AP65&lt;15,2,IF(SquadExport!AP65&lt;=20,3,""))),0),"")</f>
        <v/>
      </c>
      <c r="AN65" s="37" t="str">
        <f ca="1">IF($A65&gt;"",IF(ISERROR(HLOOKUP(AN$1,INDIRECT("Roles!$B$"&amp;MATCH($B65,Roles!$A:$A,0)&amp;":$AF$"&amp;MATCH($B65,Roles!$A:$A,0)),1,FALSE))=FALSE,IF(SquadExport!AQ65&lt;10,1,IF(SquadExport!AQ65&lt;15,2,IF(SquadExport!AQ65&lt;=20,3,""))),0),"")</f>
        <v/>
      </c>
      <c r="AO65" s="37" t="str">
        <f ca="1">IF($A65&gt;"",IF(ISERROR(HLOOKUP(AO$1,INDIRECT("Roles!$B$"&amp;MATCH($B65,Roles!$A:$A,0)&amp;":$AF$"&amp;MATCH($B65,Roles!$A:$A,0)),1,FALSE))=FALSE,IF(SquadExport!AR65&lt;10,1,IF(SquadExport!AR65&lt;15,2,IF(SquadExport!AR65&lt;=20,3,""))),0),"")</f>
        <v/>
      </c>
      <c r="AP65" s="37" t="str">
        <f ca="1">IF($A65&gt;"",IF(ISERROR(HLOOKUP(AP$1,INDIRECT("Roles!$B$"&amp;MATCH($B65,Roles!$A:$A,0)&amp;":$AF$"&amp;MATCH($B65,Roles!$A:$A,0)),1,FALSE))=FALSE,IF(SquadExport!AS65&lt;10,1,IF(SquadExport!AS65&lt;15,2,IF(SquadExport!AS65&lt;=20,3,""))),0),"")</f>
        <v/>
      </c>
      <c r="AQ65" s="37" t="str">
        <f ca="1">IF($A65&gt;"",IF(ISERROR(HLOOKUP(AQ$1,INDIRECT("Roles!$B$"&amp;MATCH($B65,Roles!$A:$A,0)&amp;":$AF$"&amp;MATCH($B65,Roles!$A:$A,0)),1,FALSE))=FALSE,IF(SquadExport!AT65&lt;10,1,IF(SquadExport!AT65&lt;15,2,IF(SquadExport!AT65&lt;=20,3,""))),0),"")</f>
        <v/>
      </c>
      <c r="AR65" s="37" t="str">
        <f ca="1">IF($A65&gt;"",IF(ISERROR(HLOOKUP(AR$1,INDIRECT("Roles!$B$"&amp;MATCH($B65,Roles!$A:$A,0)&amp;":$AF$"&amp;MATCH($B65,Roles!$A:$A,0)),1,FALSE))=FALSE,IF(SquadExport!AU65&lt;10,1,IF(SquadExport!AU65&lt;15,2,IF(SquadExport!AU65&lt;=20,3,""))),0),"")</f>
        <v/>
      </c>
      <c r="AS65" s="37" t="str">
        <f ca="1">IF($A65&gt;"",IF(ISERROR(HLOOKUP(AS$1,INDIRECT("Roles!$B$"&amp;MATCH($B65,Roles!$A:$A,0)&amp;":$AF$"&amp;MATCH($B65,Roles!$A:$A,0)),1,FALSE))=FALSE,IF(SquadExport!AV65&lt;10,1,IF(SquadExport!AV65&lt;15,2,IF(SquadExport!AV65&lt;=20,3,""))),0),"")</f>
        <v/>
      </c>
      <c r="AT65" s="37" t="str">
        <f ca="1">IF($A65&gt;"",IF(ISERROR(HLOOKUP(AT$1,INDIRECT("Roles!$B$"&amp;MATCH($B65,Roles!$A:$A,0)&amp;":$AF$"&amp;MATCH($B65,Roles!$A:$A,0)),1,FALSE))=FALSE,IF(SquadExport!AW65&lt;10,1,IF(SquadExport!AW65&lt;15,2,IF(SquadExport!AW65&lt;=20,3,""))),0),"")</f>
        <v/>
      </c>
      <c r="AU65" s="37" t="str">
        <f ca="1">IF($A65&gt;"",IF(ISERROR(HLOOKUP(AU$1,INDIRECT("Roles!$B$"&amp;MATCH($B65,Roles!$A:$A,0)&amp;":$AF$"&amp;MATCH($B65,Roles!$A:$A,0)),1,FALSE))=FALSE,IF(SquadExport!AX65&lt;10,1,IF(SquadExport!AX65&lt;15,2,IF(SquadExport!AX65&lt;=20,3,""))),0),"")</f>
        <v/>
      </c>
      <c r="AV65" s="37" t="str">
        <f ca="1">IF($A65&gt;"",IF(ISERROR(HLOOKUP(AV$1,INDIRECT("Roles!$B$"&amp;MATCH($B65,Roles!$A:$A,0)&amp;":$AF$"&amp;MATCH($B65,Roles!$A:$A,0)),1,FALSE))=FALSE,IF(SquadExport!AY65&lt;10,1,IF(SquadExport!AY65&lt;15,2,IF(SquadExport!AY65&lt;=20,3,""))),0),"")</f>
        <v/>
      </c>
      <c r="AW65" s="37" t="str">
        <f ca="1">IF($A65&gt;"",IF(ISERROR(HLOOKUP(AW$1,INDIRECT("Roles!$B$"&amp;MATCH($B65,Roles!$A:$A,0)&amp;":$AF$"&amp;MATCH($B65,Roles!$A:$A,0)),1,FALSE))=FALSE,IF(SquadExport!AZ65&lt;10,1,IF(SquadExport!AZ65&lt;15,2,IF(SquadExport!AZ65&lt;=20,3,""))),0),"")</f>
        <v/>
      </c>
      <c r="AX65" s="37" t="str">
        <f ca="1">IF($A65&gt;"",IF(ISERROR(HLOOKUP(AX$1,INDIRECT("Roles!$B$"&amp;MATCH($B65,Roles!$A:$A,0)&amp;":$AF$"&amp;MATCH($B65,Roles!$A:$A,0)),1,FALSE))=FALSE,IF(SquadExport!BA65&lt;10,1,IF(SquadExport!BA65&lt;15,2,IF(SquadExport!BA65&lt;=20,3,""))),0),"")</f>
        <v/>
      </c>
      <c r="AY65" s="30" t="str" cm="1">
        <f t="array" aca="1" ref="AY65:CS65" ca="1">IF($D65:$AX65=1,D$1:AX$1,"")</f>
        <v/>
      </c>
      <c r="AZ65" s="30" t="str">
        <f ca="1"/>
        <v/>
      </c>
      <c r="BA65" s="30" t="str">
        <f ca="1"/>
        <v/>
      </c>
      <c r="BB65" s="30" t="str">
        <f ca="1"/>
        <v/>
      </c>
      <c r="BC65" s="30" t="str">
        <f ca="1"/>
        <v/>
      </c>
      <c r="BD65" s="30" t="str">
        <f ca="1"/>
        <v/>
      </c>
      <c r="BE65" s="30" t="str">
        <f ca="1"/>
        <v/>
      </c>
      <c r="BF65" s="30" t="str">
        <f ca="1"/>
        <v/>
      </c>
      <c r="BG65" s="30" t="str">
        <f ca="1"/>
        <v/>
      </c>
      <c r="BH65" s="30" t="str">
        <f ca="1"/>
        <v/>
      </c>
      <c r="BI65" s="30" t="str">
        <f ca="1"/>
        <v/>
      </c>
      <c r="BJ65" s="30" t="str">
        <f ca="1"/>
        <v/>
      </c>
      <c r="BK65" s="30" t="str">
        <f ca="1"/>
        <v/>
      </c>
      <c r="BL65" s="30" t="str">
        <f ca="1"/>
        <v/>
      </c>
      <c r="BM65" s="30" t="str">
        <f ca="1"/>
        <v/>
      </c>
      <c r="BN65" s="30" t="str">
        <f ca="1"/>
        <v/>
      </c>
      <c r="BO65" s="30" t="str">
        <f ca="1"/>
        <v/>
      </c>
      <c r="BP65" s="30" t="str">
        <f ca="1"/>
        <v/>
      </c>
      <c r="BQ65" s="30" t="str">
        <f ca="1"/>
        <v/>
      </c>
      <c r="BR65" s="30" t="str">
        <f ca="1"/>
        <v/>
      </c>
      <c r="BS65" s="30" t="str">
        <f ca="1"/>
        <v/>
      </c>
      <c r="BT65" s="30" t="str">
        <f ca="1"/>
        <v/>
      </c>
      <c r="BU65" s="30" t="str">
        <f ca="1"/>
        <v/>
      </c>
      <c r="BV65" s="30" t="str">
        <f ca="1"/>
        <v/>
      </c>
      <c r="BW65" s="30" t="str">
        <f ca="1"/>
        <v/>
      </c>
      <c r="BX65" s="30" t="str">
        <f ca="1"/>
        <v/>
      </c>
      <c r="BY65" s="30" t="str">
        <f ca="1"/>
        <v/>
      </c>
      <c r="BZ65" s="30" t="str">
        <f ca="1"/>
        <v/>
      </c>
      <c r="CA65" s="30" t="str">
        <f ca="1"/>
        <v/>
      </c>
      <c r="CB65" s="30" t="str">
        <f ca="1"/>
        <v/>
      </c>
      <c r="CC65" s="30" t="str">
        <f ca="1"/>
        <v/>
      </c>
      <c r="CD65" s="30" t="str">
        <f ca="1"/>
        <v/>
      </c>
      <c r="CE65" s="30" t="str">
        <f ca="1"/>
        <v/>
      </c>
      <c r="CF65" s="30" t="str">
        <f ca="1"/>
        <v/>
      </c>
      <c r="CG65" s="30" t="str">
        <f ca="1"/>
        <v/>
      </c>
      <c r="CH65" s="30" t="str">
        <f ca="1"/>
        <v/>
      </c>
      <c r="CI65" s="30" t="str">
        <f ca="1"/>
        <v/>
      </c>
      <c r="CJ65" s="30" t="str">
        <f ca="1"/>
        <v/>
      </c>
      <c r="CK65" s="30" t="str">
        <f ca="1"/>
        <v/>
      </c>
      <c r="CL65" s="30" t="str">
        <f ca="1"/>
        <v/>
      </c>
      <c r="CM65" s="30" t="str">
        <f ca="1"/>
        <v/>
      </c>
      <c r="CN65" s="30" t="str">
        <f ca="1"/>
        <v/>
      </c>
      <c r="CO65" s="30" t="str">
        <f ca="1"/>
        <v/>
      </c>
      <c r="CP65" s="30" t="str">
        <f ca="1"/>
        <v/>
      </c>
      <c r="CQ65" s="30" t="str">
        <f ca="1"/>
        <v/>
      </c>
      <c r="CR65" s="30" t="str">
        <f ca="1"/>
        <v/>
      </c>
      <c r="CS65" s="30" t="str">
        <f ca="1"/>
        <v/>
      </c>
      <c r="CT65" s="31" cm="1">
        <f t="array" aca="1" ref="CT65" ca="1">SUMPRODUCT(COUNTIF($AY65:$CS65,Training!$C$3:$E$3))</f>
        <v>0</v>
      </c>
      <c r="CU65" s="31" cm="1">
        <f t="array" aca="1" ref="CU65" ca="1">SUMPRODUCT(COUNTIF($AY65:$CS65,Training!$C$4:$E$4))</f>
        <v>0</v>
      </c>
      <c r="CV65" s="31" cm="1">
        <f t="array" aca="1" ref="CV65" ca="1">SUMPRODUCT(COUNTIF($AY65:$CS65,Training!$C$5:$E$5))</f>
        <v>0</v>
      </c>
      <c r="CW65" s="31" cm="1">
        <f t="array" aca="1" ref="CW65" ca="1">SUMPRODUCT(COUNTIF($AY65:$CS65,Training!$C$6:$E$6))</f>
        <v>0</v>
      </c>
      <c r="CX65" s="31" cm="1">
        <f t="array" aca="1" ref="CX65" ca="1">SUMPRODUCT(COUNTIF($AY65:$CS65,Training!$C$7:$E$7))</f>
        <v>0</v>
      </c>
      <c r="CY65" s="31" cm="1">
        <f t="array" aca="1" ref="CY65" ca="1">SUMPRODUCT(COUNTIF($AY65:$CS65,Training!$C$8:$E$8))</f>
        <v>0</v>
      </c>
      <c r="CZ65" s="31" cm="1">
        <f t="array" aca="1" ref="CZ65" ca="1">SUMPRODUCT(COUNTIF($AY65:$CS65,Training!$C$9:$E$9))</f>
        <v>0</v>
      </c>
      <c r="DA65" s="31" cm="1">
        <f t="array" aca="1" ref="DA65" ca="1">SUMPRODUCT(COUNTIF($AY65:$CS65,Training!$C$10:$E$10))</f>
        <v>0</v>
      </c>
      <c r="DB65" s="31" cm="1">
        <f t="array" aca="1" ref="DB65" ca="1">SUMPRODUCT(COUNTIF($AY65:$CS65,Training!$C$11:$E$11))</f>
        <v>0</v>
      </c>
      <c r="DC65" s="31" cm="1">
        <f t="array" aca="1" ref="DC65" ca="1">SUMPRODUCT(COUNTIF($AY65:$CS65,Training!$C$2:$E$2))</f>
        <v>0</v>
      </c>
      <c r="DD65" s="31" cm="1">
        <f t="array" aca="1" ref="DD65" ca="1">SUMPRODUCT(COUNTIF($AY65:$CS65,Training!#REF!))</f>
        <v>0</v>
      </c>
      <c r="DE65" s="31" cm="1">
        <f t="array" aca="1" ref="DE65" ca="1">SUMPRODUCT(COUNTIF($AY65:$CS65,Training!$C$12:$E$12))</f>
        <v>0</v>
      </c>
      <c r="DF65" s="31" cm="1">
        <f t="array" aca="1" ref="DF65" ca="1">SUMPRODUCT(COUNTIF($AY65:$CS65,Training!$C$13:$E$13))</f>
        <v>0</v>
      </c>
      <c r="DG65" s="31" cm="1">
        <f t="array" aca="1" ref="DG65" ca="1">SUMPRODUCT(COUNTIF($AY65:$CS65,Training!$C$14:$E$14))</f>
        <v>0</v>
      </c>
      <c r="DH65" s="31" cm="1">
        <f t="array" aca="1" ref="DH65" ca="1">SUMPRODUCT(COUNTIF($AY65:$CS65,Training!$C$15:$E$15))</f>
        <v>0</v>
      </c>
      <c r="DI65" s="31" cm="1">
        <f t="array" aca="1" ref="DI65" ca="1">SUMPRODUCT(COUNTIF($AY65:$CS65,Training!$C$16:$E$16))</f>
        <v>0</v>
      </c>
      <c r="DJ65" s="30" t="str" cm="1">
        <f t="array" aca="1" ref="DJ65:FD65" ca="1">IF(COUNTIF(D65:AX65,1)=0,IF($D65:$AX65=2,D$1:AX$1,""),"")</f>
        <v/>
      </c>
      <c r="DK65" s="30" t="str">
        <f ca="1"/>
        <v/>
      </c>
      <c r="DL65" s="30" t="str">
        <f ca="1"/>
        <v/>
      </c>
      <c r="DM65" s="30" t="str">
        <f ca="1"/>
        <v/>
      </c>
      <c r="DN65" s="30" t="str">
        <f ca="1"/>
        <v/>
      </c>
      <c r="DO65" s="30" t="str">
        <f ca="1"/>
        <v/>
      </c>
      <c r="DP65" s="30" t="str">
        <f ca="1"/>
        <v/>
      </c>
      <c r="DQ65" s="30" t="str">
        <f ca="1"/>
        <v/>
      </c>
      <c r="DR65" s="30" t="str">
        <f ca="1"/>
        <v/>
      </c>
      <c r="DS65" s="30" t="str">
        <f ca="1"/>
        <v/>
      </c>
      <c r="DT65" s="30" t="str">
        <f ca="1"/>
        <v/>
      </c>
      <c r="DU65" s="30" t="str">
        <f ca="1"/>
        <v/>
      </c>
      <c r="DV65" s="30" t="str">
        <f ca="1"/>
        <v/>
      </c>
      <c r="DW65" s="30" t="str">
        <f ca="1"/>
        <v/>
      </c>
      <c r="DX65" s="30" t="str">
        <f ca="1"/>
        <v/>
      </c>
      <c r="DY65" s="30" t="str">
        <f ca="1"/>
        <v/>
      </c>
      <c r="DZ65" s="30" t="str">
        <f ca="1"/>
        <v/>
      </c>
      <c r="EA65" s="30" t="str">
        <f ca="1"/>
        <v/>
      </c>
      <c r="EB65" s="30" t="str">
        <f ca="1"/>
        <v/>
      </c>
      <c r="EC65" s="30" t="str">
        <f ca="1"/>
        <v/>
      </c>
      <c r="ED65" s="30" t="str">
        <f ca="1"/>
        <v/>
      </c>
      <c r="EE65" s="30" t="str">
        <f ca="1"/>
        <v/>
      </c>
      <c r="EF65" s="30" t="str">
        <f ca="1"/>
        <v/>
      </c>
      <c r="EG65" s="30" t="str">
        <f ca="1"/>
        <v/>
      </c>
      <c r="EH65" s="30" t="str">
        <f ca="1"/>
        <v/>
      </c>
      <c r="EI65" s="30" t="str">
        <f ca="1"/>
        <v/>
      </c>
      <c r="EJ65" s="30" t="str">
        <f ca="1"/>
        <v/>
      </c>
      <c r="EK65" s="30" t="str">
        <f ca="1"/>
        <v/>
      </c>
      <c r="EL65" s="30" t="str">
        <f ca="1"/>
        <v/>
      </c>
      <c r="EM65" s="30" t="str">
        <f ca="1"/>
        <v/>
      </c>
      <c r="EN65" s="30" t="str">
        <f ca="1"/>
        <v/>
      </c>
      <c r="EO65" s="30" t="str">
        <f ca="1"/>
        <v/>
      </c>
      <c r="EP65" s="30" t="str">
        <f ca="1"/>
        <v/>
      </c>
      <c r="EQ65" s="30" t="str">
        <f ca="1"/>
        <v/>
      </c>
      <c r="ER65" s="30" t="str">
        <f ca="1"/>
        <v/>
      </c>
      <c r="ES65" s="30" t="str">
        <f ca="1"/>
        <v/>
      </c>
      <c r="ET65" s="30" t="str">
        <f ca="1"/>
        <v/>
      </c>
      <c r="EU65" s="30" t="str">
        <f ca="1"/>
        <v/>
      </c>
      <c r="EV65" s="30" t="str">
        <f ca="1"/>
        <v/>
      </c>
      <c r="EW65" s="30" t="str">
        <f ca="1"/>
        <v/>
      </c>
      <c r="EX65" s="30" t="str">
        <f ca="1"/>
        <v/>
      </c>
      <c r="EY65" s="30" t="str">
        <f ca="1"/>
        <v/>
      </c>
      <c r="EZ65" s="30" t="str">
        <f ca="1"/>
        <v/>
      </c>
      <c r="FA65" s="30" t="str">
        <f ca="1"/>
        <v/>
      </c>
      <c r="FB65" s="30" t="str">
        <f ca="1"/>
        <v/>
      </c>
      <c r="FC65" s="30" t="str">
        <f ca="1"/>
        <v/>
      </c>
      <c r="FD65" s="30" t="str">
        <f ca="1"/>
        <v/>
      </c>
      <c r="FE65" s="31" cm="1">
        <f t="array" aca="1" ref="FE65" ca="1">SUMPRODUCT(COUNTIF($DJ65:$FD65,Training!$C$3:$E$3))</f>
        <v>0</v>
      </c>
      <c r="FF65" s="31" cm="1">
        <f t="array" aca="1" ref="FF65" ca="1">SUMPRODUCT(COUNTIF($DJ65:$FD65,Training!$C$4:$E$4))</f>
        <v>0</v>
      </c>
      <c r="FG65" s="31" cm="1">
        <f t="array" aca="1" ref="FG65" ca="1">SUMPRODUCT(COUNTIF($DJ65:$FD65,Training!$C$5:$E$5))</f>
        <v>0</v>
      </c>
      <c r="FH65" s="31" cm="1">
        <f t="array" aca="1" ref="FH65" ca="1">SUMPRODUCT(COUNTIF($DJ65:$FD65,Training!$C$6:$E$6))</f>
        <v>0</v>
      </c>
      <c r="FI65" s="31" cm="1">
        <f t="array" aca="1" ref="FI65" ca="1">SUMPRODUCT(COUNTIF($DJ65:$FD65,Training!$C$7:$E$7))</f>
        <v>0</v>
      </c>
      <c r="FJ65" s="31" cm="1">
        <f t="array" aca="1" ref="FJ65" ca="1">SUMPRODUCT(COUNTIF($DJ65:$FD65,Training!$C$8:$E$8))</f>
        <v>0</v>
      </c>
      <c r="FK65" s="31" cm="1">
        <f t="array" aca="1" ref="FK65" ca="1">SUMPRODUCT(COUNTIF($DJ65:$FD65,Training!$C$9:$E$9))</f>
        <v>0</v>
      </c>
      <c r="FL65" s="31" cm="1">
        <f t="array" aca="1" ref="FL65" ca="1">SUMPRODUCT(COUNTIF($DJ65:$FD65,Training!$C$10:$E$10))</f>
        <v>0</v>
      </c>
      <c r="FM65" s="31" cm="1">
        <f t="array" aca="1" ref="FM65" ca="1">SUMPRODUCT(COUNTIF($DJ65:$FD65,Training!$C$11:$E$11))</f>
        <v>0</v>
      </c>
      <c r="FN65" s="31" cm="1">
        <f t="array" aca="1" ref="FN65" ca="1">SUMPRODUCT(COUNTIF($DJ65:$FD65,Training!$C$2:$E$2))</f>
        <v>0</v>
      </c>
      <c r="FO65" s="31" cm="1">
        <f t="array" aca="1" ref="FO65" ca="1">SUMPRODUCT(COUNTIF($DJ65:$FD65,Training!#REF!))</f>
        <v>0</v>
      </c>
      <c r="FP65" s="31" cm="1">
        <f t="array" aca="1" ref="FP65" ca="1">SUMPRODUCT(COUNTIF($DJ65:$FD65,Training!$C$12:$E$12))</f>
        <v>0</v>
      </c>
      <c r="FQ65" s="31" cm="1">
        <f t="array" aca="1" ref="FQ65" ca="1">SUMPRODUCT(COUNTIF($DJ65:$FD65,Training!$C$13:$E$13))</f>
        <v>0</v>
      </c>
      <c r="FR65" s="31" cm="1">
        <f t="array" aca="1" ref="FR65" ca="1">SUMPRODUCT(COUNTIF($DJ65:$FD65,Training!$C$14:$E$14))</f>
        <v>0</v>
      </c>
      <c r="FS65" s="31" cm="1">
        <f t="array" aca="1" ref="FS65" ca="1">SUMPRODUCT(COUNTIF($DJ65:$FD65,Training!$C$15:$E$15))</f>
        <v>0</v>
      </c>
      <c r="FT65" s="31" cm="1">
        <f t="array" aca="1" ref="FT65" ca="1">SUMPRODUCT(COUNTIF($DJ65:$FD65,Training!$C$16:$E$16))</f>
        <v>0</v>
      </c>
    </row>
    <row r="66" spans="1:176" x14ac:dyDescent="0.25">
      <c r="A66" s="32" t="str">
        <f>IF(WeightedParse!A66&gt;"",WeightedParse!A66,"")</f>
        <v/>
      </c>
      <c r="B66" s="49" t="str">
        <f>IF('Weighted Summary'!A66&gt;"",'Weighted Summary'!F66,"")</f>
        <v/>
      </c>
      <c r="C66" s="39" t="str">
        <f t="shared" si="0"/>
        <v/>
      </c>
      <c r="D66" s="37" t="str">
        <f ca="1">IF($A66&gt;"",IF(ISERROR(HLOOKUP(D$1,INDIRECT("Roles!$B$"&amp;MATCH($B66,Roles!$A:$A,0)&amp;":$AF$"&amp;MATCH($B66,Roles!$A:$A,0)),1,FALSE))=FALSE,IF(SquadExport!G66&lt;10,1,IF(SquadExport!G66&lt;15,2,IF(SquadExport!G66&lt;=20,3,""))),0),"")</f>
        <v/>
      </c>
      <c r="E66" s="37" t="str">
        <f ca="1">IF($A66&gt;"",IF(ISERROR(HLOOKUP(E$1,INDIRECT("Roles!$B$"&amp;MATCH($B66,Roles!$A:$A,0)&amp;":$AF$"&amp;MATCH($B66,Roles!$A:$A,0)),1,FALSE))=FALSE,IF(SquadExport!H66&lt;10,1,IF(SquadExport!H66&lt;15,2,IF(SquadExport!H66&lt;=20,3,""))),0),"")</f>
        <v/>
      </c>
      <c r="F66" s="37" t="str">
        <f ca="1">IF($A66&gt;"",IF(ISERROR(HLOOKUP(F$1,INDIRECT("Roles!$B$"&amp;MATCH($B66,Roles!$A:$A,0)&amp;":$AF$"&amp;MATCH($B66,Roles!$A:$A,0)),1,FALSE))=FALSE,IF(SquadExport!I66&lt;10,1,IF(SquadExport!I66&lt;15,2,IF(SquadExport!I66&lt;=20,3,""))),0),"")</f>
        <v/>
      </c>
      <c r="G66" s="37" t="str">
        <f ca="1">IF($A66&gt;"",IF(ISERROR(HLOOKUP(G$1,INDIRECT("Roles!$B$"&amp;MATCH($B66,Roles!$A:$A,0)&amp;":$AF$"&amp;MATCH($B66,Roles!$A:$A,0)),1,FALSE))=FALSE,IF(SquadExport!J66&lt;10,1,IF(SquadExport!J66&lt;15,2,IF(SquadExport!J66&lt;=20,3,""))),0),"")</f>
        <v/>
      </c>
      <c r="H66" s="37" t="str">
        <f ca="1">IF($A66&gt;"",IF(ISERROR(HLOOKUP(H$1,INDIRECT("Roles!$B$"&amp;MATCH($B66,Roles!$A:$A,0)&amp;":$AF$"&amp;MATCH($B66,Roles!$A:$A,0)),1,FALSE))=FALSE,IF(SquadExport!K66&lt;10,1,IF(SquadExport!K66&lt;15,2,IF(SquadExport!K66&lt;=20,3,""))),0),"")</f>
        <v/>
      </c>
      <c r="I66" s="37" t="str">
        <f ca="1">IF($A66&gt;"",IF(ISERROR(HLOOKUP(I$1,INDIRECT("Roles!$B$"&amp;MATCH($B66,Roles!$A:$A,0)&amp;":$AF$"&amp;MATCH($B66,Roles!$A:$A,0)),1,FALSE))=FALSE,IF(SquadExport!L66&lt;10,1,IF(SquadExport!L66&lt;15,2,IF(SquadExport!L66&lt;=20,3,""))),0),"")</f>
        <v/>
      </c>
      <c r="J66" s="37" t="str">
        <f ca="1">IF($A66&gt;"",IF(ISERROR(HLOOKUP(J$1,INDIRECT("Roles!$B$"&amp;MATCH($B66,Roles!$A:$A,0)&amp;":$AF$"&amp;MATCH($B66,Roles!$A:$A,0)),1,FALSE))=FALSE,IF(SquadExport!M66&lt;10,1,IF(SquadExport!M66&lt;15,2,IF(SquadExport!M66&lt;=20,3,""))),0),"")</f>
        <v/>
      </c>
      <c r="K66" s="37" t="str">
        <f ca="1">IF($A66&gt;"",IF(ISERROR(HLOOKUP(K$1,INDIRECT("Roles!$B$"&amp;MATCH($B66,Roles!$A:$A,0)&amp;":$AF$"&amp;MATCH($B66,Roles!$A:$A,0)),1,FALSE))=FALSE,IF(SquadExport!N66&lt;10,1,IF(SquadExport!N66&lt;15,2,IF(SquadExport!N66&lt;=20,3,""))),0),"")</f>
        <v/>
      </c>
      <c r="L66" s="37" t="str">
        <f ca="1">IF($A66&gt;"",IF(ISERROR(HLOOKUP(L$1,INDIRECT("Roles!$B$"&amp;MATCH($B66,Roles!$A:$A,0)&amp;":$AF$"&amp;MATCH($B66,Roles!$A:$A,0)),1,FALSE))=FALSE,IF(SquadExport!O66&lt;10,1,IF(SquadExport!O66&lt;15,2,IF(SquadExport!O66&lt;=20,3,""))),0),"")</f>
        <v/>
      </c>
      <c r="M66" s="37" t="str">
        <f ca="1">IF($A66&gt;"",IF(ISERROR(HLOOKUP(M$1,INDIRECT("Roles!$B$"&amp;MATCH($B66,Roles!$A:$A,0)&amp;":$AF$"&amp;MATCH($B66,Roles!$A:$A,0)),1,FALSE))=FALSE,IF(SquadExport!P66&lt;10,1,IF(SquadExport!P66&lt;15,2,IF(SquadExport!P66&lt;=20,3,""))),0),"")</f>
        <v/>
      </c>
      <c r="N66" s="37" t="str">
        <f ca="1">IF($A66&gt;"",IF(ISERROR(HLOOKUP(N$1,INDIRECT("Roles!$B$"&amp;MATCH($B66,Roles!$A:$A,0)&amp;":$AF$"&amp;MATCH($B66,Roles!$A:$A,0)),1,FALSE))=FALSE,IF(SquadExport!Q66&lt;10,1,IF(SquadExport!Q66&lt;15,2,IF(SquadExport!Q66&lt;=20,3,""))),0),"")</f>
        <v/>
      </c>
      <c r="O66" s="37" t="str">
        <f ca="1">IF($A66&gt;"",IF(ISERROR(HLOOKUP(O$1,INDIRECT("Roles!$B$"&amp;MATCH($B66,Roles!$A:$A,0)&amp;":$AF$"&amp;MATCH($B66,Roles!$A:$A,0)),1,FALSE))=FALSE,IF(SquadExport!R66&lt;10,1,IF(SquadExport!R66&lt;15,2,IF(SquadExport!R66&lt;=20,3,""))),0),"")</f>
        <v/>
      </c>
      <c r="P66" s="37" t="str">
        <f ca="1">IF($A66&gt;"",IF(ISERROR(HLOOKUP(P$1,INDIRECT("Roles!$B$"&amp;MATCH($B66,Roles!$A:$A,0)&amp;":$AF$"&amp;MATCH($B66,Roles!$A:$A,0)),1,FALSE))=FALSE,IF(SquadExport!S66&lt;10,1,IF(SquadExport!S66&lt;15,2,IF(SquadExport!S66&lt;=20,3,""))),0),"")</f>
        <v/>
      </c>
      <c r="Q66" s="37" t="str">
        <f ca="1">IF($A66&gt;"",IF(ISERROR(HLOOKUP(Q$1,INDIRECT("Roles!$B$"&amp;MATCH($B66,Roles!$A:$A,0)&amp;":$AF$"&amp;MATCH($B66,Roles!$A:$A,0)),1,FALSE))=FALSE,IF(SquadExport!T66&lt;10,1,IF(SquadExport!T66&lt;15,2,IF(SquadExport!T66&lt;=20,3,""))),0),"")</f>
        <v/>
      </c>
      <c r="R66" s="37" t="str">
        <f ca="1">IF($A66&gt;"",IF(ISERROR(HLOOKUP(R$1,INDIRECT("Roles!$B$"&amp;MATCH($B66,Roles!$A:$A,0)&amp;":$AF$"&amp;MATCH($B66,Roles!$A:$A,0)),1,FALSE))=FALSE,IF(SquadExport!U66&lt;10,1,IF(SquadExport!U66&lt;15,2,IF(SquadExport!U66&lt;=20,3,""))),0),"")</f>
        <v/>
      </c>
      <c r="S66" s="37" t="str">
        <f ca="1">IF($A66&gt;"",IF(ISERROR(HLOOKUP(S$1,INDIRECT("Roles!$B$"&amp;MATCH($B66,Roles!$A:$A,0)&amp;":$AF$"&amp;MATCH($B66,Roles!$A:$A,0)),1,FALSE))=FALSE,IF(SquadExport!V66&lt;10,1,IF(SquadExport!V66&lt;15,2,IF(SquadExport!V66&lt;=20,3,""))),0),"")</f>
        <v/>
      </c>
      <c r="T66" s="37" t="str">
        <f ca="1">IF($A66&gt;"",IF(ISERROR(HLOOKUP(T$1,INDIRECT("Roles!$B$"&amp;MATCH($B66,Roles!$A:$A,0)&amp;":$AF$"&amp;MATCH($B66,Roles!$A:$A,0)),1,FALSE))=FALSE,IF(SquadExport!W66&lt;10,1,IF(SquadExport!W66&lt;15,2,IF(SquadExport!W66&lt;=20,3,""))),0),"")</f>
        <v/>
      </c>
      <c r="U66" s="37" t="str">
        <f ca="1">IF($A66&gt;"",IF(ISERROR(HLOOKUP(U$1,INDIRECT("Roles!$B$"&amp;MATCH($B66,Roles!$A:$A,0)&amp;":$AF$"&amp;MATCH($B66,Roles!$A:$A,0)),1,FALSE))=FALSE,IF(SquadExport!X66&lt;10,1,IF(SquadExport!X66&lt;15,2,IF(SquadExport!X66&lt;=20,3,""))),0),"")</f>
        <v/>
      </c>
      <c r="V66" s="37" t="str">
        <f ca="1">IF($A66&gt;"",IF(ISERROR(HLOOKUP(V$1,INDIRECT("Roles!$B$"&amp;MATCH($B66,Roles!$A:$A,0)&amp;":$AF$"&amp;MATCH($B66,Roles!$A:$A,0)),1,FALSE))=FALSE,IF(SquadExport!Y66&lt;10,1,IF(SquadExport!Y66&lt;15,2,IF(SquadExport!Y66&lt;=20,3,""))),0),"")</f>
        <v/>
      </c>
      <c r="W66" s="37" t="str">
        <f ca="1">IF($A66&gt;"",IF(ISERROR(HLOOKUP(W$1,INDIRECT("Roles!$B$"&amp;MATCH($B66,Roles!$A:$A,0)&amp;":$AF$"&amp;MATCH($B66,Roles!$A:$A,0)),1,FALSE))=FALSE,IF(SquadExport!Z66&lt;10,1,IF(SquadExport!Z66&lt;15,2,IF(SquadExport!Z66&lt;=20,3,""))),0),"")</f>
        <v/>
      </c>
      <c r="X66" s="37" t="str">
        <f ca="1">IF($A66&gt;"",IF(ISERROR(HLOOKUP(X$1,INDIRECT("Roles!$B$"&amp;MATCH($B66,Roles!$A:$A,0)&amp;":$AF$"&amp;MATCH($B66,Roles!$A:$A,0)),1,FALSE))=FALSE,IF(SquadExport!AA66&lt;10,1,IF(SquadExport!AA66&lt;15,2,IF(SquadExport!AA66&lt;=20,3,""))),0),"")</f>
        <v/>
      </c>
      <c r="Y66" s="37" t="str">
        <f ca="1">IF($A66&gt;"",IF(ISERROR(HLOOKUP(Y$1,INDIRECT("Roles!$B$"&amp;MATCH($B66,Roles!$A:$A,0)&amp;":$AF$"&amp;MATCH($B66,Roles!$A:$A,0)),1,FALSE))=FALSE,IF(SquadExport!AB66&lt;10,1,IF(SquadExport!AB66&lt;15,2,IF(SquadExport!AB66&lt;=20,3,""))),0),"")</f>
        <v/>
      </c>
      <c r="Z66" s="37" t="str">
        <f ca="1">IF($A66&gt;"",IF(ISERROR(HLOOKUP(Z$1,INDIRECT("Roles!$B$"&amp;MATCH($B66,Roles!$A:$A,0)&amp;":$AF$"&amp;MATCH($B66,Roles!$A:$A,0)),1,FALSE))=FALSE,IF(SquadExport!AC66&lt;10,1,IF(SquadExport!AC66&lt;15,2,IF(SquadExport!AC66&lt;=20,3,""))),0),"")</f>
        <v/>
      </c>
      <c r="AA66" s="37" t="str">
        <f ca="1">IF($A66&gt;"",IF(ISERROR(HLOOKUP(AA$1,INDIRECT("Roles!$B$"&amp;MATCH($B66,Roles!$A:$A,0)&amp;":$AF$"&amp;MATCH($B66,Roles!$A:$A,0)),1,FALSE))=FALSE,IF(SquadExport!AD66&lt;10,1,IF(SquadExport!AD66&lt;15,2,IF(SquadExport!AD66&lt;=20,3,""))),0),"")</f>
        <v/>
      </c>
      <c r="AB66" s="37" t="str">
        <f ca="1">IF($A66&gt;"",IF(ISERROR(HLOOKUP(AB$1,INDIRECT("Roles!$B$"&amp;MATCH($B66,Roles!$A:$A,0)&amp;":$AF$"&amp;MATCH($B66,Roles!$A:$A,0)),1,FALSE))=FALSE,IF(SquadExport!AE66&lt;10,1,IF(SquadExport!AE66&lt;15,2,IF(SquadExport!AE66&lt;=20,3,""))),0),"")</f>
        <v/>
      </c>
      <c r="AC66" s="37" t="str">
        <f ca="1">IF($A66&gt;"",IF(ISERROR(HLOOKUP(AC$1,INDIRECT("Roles!$B$"&amp;MATCH($B66,Roles!$A:$A,0)&amp;":$AF$"&amp;MATCH($B66,Roles!$A:$A,0)),1,FALSE))=FALSE,IF(SquadExport!AF66&lt;10,1,IF(SquadExport!AF66&lt;15,2,IF(SquadExport!AF66&lt;=20,3,""))),0),"")</f>
        <v/>
      </c>
      <c r="AD66" s="37" t="str">
        <f ca="1">IF($A66&gt;"",IF(ISERROR(HLOOKUP(AD$1,INDIRECT("Roles!$B$"&amp;MATCH($B66,Roles!$A:$A,0)&amp;":$AF$"&amp;MATCH($B66,Roles!$A:$A,0)),1,FALSE))=FALSE,IF(SquadExport!AG66&lt;10,1,IF(SquadExport!AG66&lt;15,2,IF(SquadExport!AG66&lt;=20,3,""))),0),"")</f>
        <v/>
      </c>
      <c r="AE66" s="37" t="str">
        <f ca="1">IF($A66&gt;"",IF(ISERROR(HLOOKUP(AE$1,INDIRECT("Roles!$B$"&amp;MATCH($B66,Roles!$A:$A,0)&amp;":$AF$"&amp;MATCH($B66,Roles!$A:$A,0)),1,FALSE))=FALSE,IF(SquadExport!AH66&lt;10,1,IF(SquadExport!AH66&lt;15,2,IF(SquadExport!AH66&lt;=20,3,""))),0),"")</f>
        <v/>
      </c>
      <c r="AF66" s="37" t="str">
        <f ca="1">IF($A66&gt;"",IF(ISERROR(HLOOKUP(AF$1,INDIRECT("Roles!$B$"&amp;MATCH($B66,Roles!$A:$A,0)&amp;":$AF$"&amp;MATCH($B66,Roles!$A:$A,0)),1,FALSE))=FALSE,IF(SquadExport!AI66&lt;10,1,IF(SquadExport!AI66&lt;15,2,IF(SquadExport!AI66&lt;=20,3,""))),0),"")</f>
        <v/>
      </c>
      <c r="AG66" s="37" t="str">
        <f ca="1">IF($A66&gt;"",IF(ISERROR(HLOOKUP(AG$1,INDIRECT("Roles!$B$"&amp;MATCH($B66,Roles!$A:$A,0)&amp;":$AF$"&amp;MATCH($B66,Roles!$A:$A,0)),1,FALSE))=FALSE,IF(SquadExport!AJ66&lt;10,1,IF(SquadExport!AJ66&lt;15,2,IF(SquadExport!AJ66&lt;=20,3,""))),0),"")</f>
        <v/>
      </c>
      <c r="AH66" s="37" t="str">
        <f ca="1">IF($A66&gt;"",IF(ISERROR(HLOOKUP(AH$1,INDIRECT("Roles!$B$"&amp;MATCH($B66,Roles!$A:$A,0)&amp;":$AF$"&amp;MATCH($B66,Roles!$A:$A,0)),1,FALSE))=FALSE,IF(SquadExport!AK66&lt;10,1,IF(SquadExport!AK66&lt;15,2,IF(SquadExport!AK66&lt;=20,3,""))),0),"")</f>
        <v/>
      </c>
      <c r="AI66" s="37" t="str">
        <f ca="1">IF($A66&gt;"",IF(ISERROR(HLOOKUP(AI$1,INDIRECT("Roles!$B$"&amp;MATCH($B66,Roles!$A:$A,0)&amp;":$AF$"&amp;MATCH($B66,Roles!$A:$A,0)),1,FALSE))=FALSE,IF(SquadExport!AL66&lt;10,1,IF(SquadExport!AL66&lt;15,2,IF(SquadExport!AL66&lt;=20,3,""))),0),"")</f>
        <v/>
      </c>
      <c r="AJ66" s="37" t="str">
        <f ca="1">IF($A66&gt;"",IF(ISERROR(HLOOKUP(AJ$1,INDIRECT("Roles!$B$"&amp;MATCH($B66,Roles!$A:$A,0)&amp;":$AF$"&amp;MATCH($B66,Roles!$A:$A,0)),1,FALSE))=FALSE,IF(SquadExport!AM66&lt;10,1,IF(SquadExport!AM66&lt;15,2,IF(SquadExport!AM66&lt;=20,3,""))),0),"")</f>
        <v/>
      </c>
      <c r="AK66" s="37" t="str">
        <f ca="1">IF($A66&gt;"",IF(ISERROR(HLOOKUP(AK$1,INDIRECT("Roles!$B$"&amp;MATCH($B66,Roles!$A:$A,0)&amp;":$AF$"&amp;MATCH($B66,Roles!$A:$A,0)),1,FALSE))=FALSE,IF(SquadExport!AN66&lt;10,1,IF(SquadExport!AN66&lt;15,2,IF(SquadExport!AN66&lt;=20,3,""))),0),"")</f>
        <v/>
      </c>
      <c r="AL66" s="37" t="str">
        <f ca="1">IF($A66&gt;"",IF(ISERROR(HLOOKUP(AL$1,INDIRECT("Roles!$B$"&amp;MATCH($B66,Roles!$A:$A,0)&amp;":$AF$"&amp;MATCH($B66,Roles!$A:$A,0)),1,FALSE))=FALSE,IF(SquadExport!AO66&lt;10,1,IF(SquadExport!AO66&lt;15,2,IF(SquadExport!AO66&lt;=20,3,""))),0),"")</f>
        <v/>
      </c>
      <c r="AM66" s="37" t="str">
        <f ca="1">IF($A66&gt;"",IF(ISERROR(HLOOKUP(AM$1,INDIRECT("Roles!$B$"&amp;MATCH($B66,Roles!$A:$A,0)&amp;":$AF$"&amp;MATCH($B66,Roles!$A:$A,0)),1,FALSE))=FALSE,IF(SquadExport!AP66&lt;10,1,IF(SquadExport!AP66&lt;15,2,IF(SquadExport!AP66&lt;=20,3,""))),0),"")</f>
        <v/>
      </c>
      <c r="AN66" s="37" t="str">
        <f ca="1">IF($A66&gt;"",IF(ISERROR(HLOOKUP(AN$1,INDIRECT("Roles!$B$"&amp;MATCH($B66,Roles!$A:$A,0)&amp;":$AF$"&amp;MATCH($B66,Roles!$A:$A,0)),1,FALSE))=FALSE,IF(SquadExport!AQ66&lt;10,1,IF(SquadExport!AQ66&lt;15,2,IF(SquadExport!AQ66&lt;=20,3,""))),0),"")</f>
        <v/>
      </c>
      <c r="AO66" s="37" t="str">
        <f ca="1">IF($A66&gt;"",IF(ISERROR(HLOOKUP(AO$1,INDIRECT("Roles!$B$"&amp;MATCH($B66,Roles!$A:$A,0)&amp;":$AF$"&amp;MATCH($B66,Roles!$A:$A,0)),1,FALSE))=FALSE,IF(SquadExport!AR66&lt;10,1,IF(SquadExport!AR66&lt;15,2,IF(SquadExport!AR66&lt;=20,3,""))),0),"")</f>
        <v/>
      </c>
      <c r="AP66" s="37" t="str">
        <f ca="1">IF($A66&gt;"",IF(ISERROR(HLOOKUP(AP$1,INDIRECT("Roles!$B$"&amp;MATCH($B66,Roles!$A:$A,0)&amp;":$AF$"&amp;MATCH($B66,Roles!$A:$A,0)),1,FALSE))=FALSE,IF(SquadExport!AS66&lt;10,1,IF(SquadExport!AS66&lt;15,2,IF(SquadExport!AS66&lt;=20,3,""))),0),"")</f>
        <v/>
      </c>
      <c r="AQ66" s="37" t="str">
        <f ca="1">IF($A66&gt;"",IF(ISERROR(HLOOKUP(AQ$1,INDIRECT("Roles!$B$"&amp;MATCH($B66,Roles!$A:$A,0)&amp;":$AF$"&amp;MATCH($B66,Roles!$A:$A,0)),1,FALSE))=FALSE,IF(SquadExport!AT66&lt;10,1,IF(SquadExport!AT66&lt;15,2,IF(SquadExport!AT66&lt;=20,3,""))),0),"")</f>
        <v/>
      </c>
      <c r="AR66" s="37" t="str">
        <f ca="1">IF($A66&gt;"",IF(ISERROR(HLOOKUP(AR$1,INDIRECT("Roles!$B$"&amp;MATCH($B66,Roles!$A:$A,0)&amp;":$AF$"&amp;MATCH($B66,Roles!$A:$A,0)),1,FALSE))=FALSE,IF(SquadExport!AU66&lt;10,1,IF(SquadExport!AU66&lt;15,2,IF(SquadExport!AU66&lt;=20,3,""))),0),"")</f>
        <v/>
      </c>
      <c r="AS66" s="37" t="str">
        <f ca="1">IF($A66&gt;"",IF(ISERROR(HLOOKUP(AS$1,INDIRECT("Roles!$B$"&amp;MATCH($B66,Roles!$A:$A,0)&amp;":$AF$"&amp;MATCH($B66,Roles!$A:$A,0)),1,FALSE))=FALSE,IF(SquadExport!AV66&lt;10,1,IF(SquadExport!AV66&lt;15,2,IF(SquadExport!AV66&lt;=20,3,""))),0),"")</f>
        <v/>
      </c>
      <c r="AT66" s="37" t="str">
        <f ca="1">IF($A66&gt;"",IF(ISERROR(HLOOKUP(AT$1,INDIRECT("Roles!$B$"&amp;MATCH($B66,Roles!$A:$A,0)&amp;":$AF$"&amp;MATCH($B66,Roles!$A:$A,0)),1,FALSE))=FALSE,IF(SquadExport!AW66&lt;10,1,IF(SquadExport!AW66&lt;15,2,IF(SquadExport!AW66&lt;=20,3,""))),0),"")</f>
        <v/>
      </c>
      <c r="AU66" s="37" t="str">
        <f ca="1">IF($A66&gt;"",IF(ISERROR(HLOOKUP(AU$1,INDIRECT("Roles!$B$"&amp;MATCH($B66,Roles!$A:$A,0)&amp;":$AF$"&amp;MATCH($B66,Roles!$A:$A,0)),1,FALSE))=FALSE,IF(SquadExport!AX66&lt;10,1,IF(SquadExport!AX66&lt;15,2,IF(SquadExport!AX66&lt;=20,3,""))),0),"")</f>
        <v/>
      </c>
      <c r="AV66" s="37" t="str">
        <f ca="1">IF($A66&gt;"",IF(ISERROR(HLOOKUP(AV$1,INDIRECT("Roles!$B$"&amp;MATCH($B66,Roles!$A:$A,0)&amp;":$AF$"&amp;MATCH($B66,Roles!$A:$A,0)),1,FALSE))=FALSE,IF(SquadExport!AY66&lt;10,1,IF(SquadExport!AY66&lt;15,2,IF(SquadExport!AY66&lt;=20,3,""))),0),"")</f>
        <v/>
      </c>
      <c r="AW66" s="37" t="str">
        <f ca="1">IF($A66&gt;"",IF(ISERROR(HLOOKUP(AW$1,INDIRECT("Roles!$B$"&amp;MATCH($B66,Roles!$A:$A,0)&amp;":$AF$"&amp;MATCH($B66,Roles!$A:$A,0)),1,FALSE))=FALSE,IF(SquadExport!AZ66&lt;10,1,IF(SquadExport!AZ66&lt;15,2,IF(SquadExport!AZ66&lt;=20,3,""))),0),"")</f>
        <v/>
      </c>
      <c r="AX66" s="37" t="str">
        <f ca="1">IF($A66&gt;"",IF(ISERROR(HLOOKUP(AX$1,INDIRECT("Roles!$B$"&amp;MATCH($B66,Roles!$A:$A,0)&amp;":$AF$"&amp;MATCH($B66,Roles!$A:$A,0)),1,FALSE))=FALSE,IF(SquadExport!BA66&lt;10,1,IF(SquadExport!BA66&lt;15,2,IF(SquadExport!BA66&lt;=20,3,""))),0),"")</f>
        <v/>
      </c>
      <c r="AY66" s="30" t="str" cm="1">
        <f t="array" aca="1" ref="AY66:CS66" ca="1">IF($D66:$AX66=1,D$1:AX$1,"")</f>
        <v/>
      </c>
      <c r="AZ66" s="30" t="str">
        <f ca="1"/>
        <v/>
      </c>
      <c r="BA66" s="30" t="str">
        <f ca="1"/>
        <v/>
      </c>
      <c r="BB66" s="30" t="str">
        <f ca="1"/>
        <v/>
      </c>
      <c r="BC66" s="30" t="str">
        <f ca="1"/>
        <v/>
      </c>
      <c r="BD66" s="30" t="str">
        <f ca="1"/>
        <v/>
      </c>
      <c r="BE66" s="30" t="str">
        <f ca="1"/>
        <v/>
      </c>
      <c r="BF66" s="30" t="str">
        <f ca="1"/>
        <v/>
      </c>
      <c r="BG66" s="30" t="str">
        <f ca="1"/>
        <v/>
      </c>
      <c r="BH66" s="30" t="str">
        <f ca="1"/>
        <v/>
      </c>
      <c r="BI66" s="30" t="str">
        <f ca="1"/>
        <v/>
      </c>
      <c r="BJ66" s="30" t="str">
        <f ca="1"/>
        <v/>
      </c>
      <c r="BK66" s="30" t="str">
        <f ca="1"/>
        <v/>
      </c>
      <c r="BL66" s="30" t="str">
        <f ca="1"/>
        <v/>
      </c>
      <c r="BM66" s="30" t="str">
        <f ca="1"/>
        <v/>
      </c>
      <c r="BN66" s="30" t="str">
        <f ca="1"/>
        <v/>
      </c>
      <c r="BO66" s="30" t="str">
        <f ca="1"/>
        <v/>
      </c>
      <c r="BP66" s="30" t="str">
        <f ca="1"/>
        <v/>
      </c>
      <c r="BQ66" s="30" t="str">
        <f ca="1"/>
        <v/>
      </c>
      <c r="BR66" s="30" t="str">
        <f ca="1"/>
        <v/>
      </c>
      <c r="BS66" s="30" t="str">
        <f ca="1"/>
        <v/>
      </c>
      <c r="BT66" s="30" t="str">
        <f ca="1"/>
        <v/>
      </c>
      <c r="BU66" s="30" t="str">
        <f ca="1"/>
        <v/>
      </c>
      <c r="BV66" s="30" t="str">
        <f ca="1"/>
        <v/>
      </c>
      <c r="BW66" s="30" t="str">
        <f ca="1"/>
        <v/>
      </c>
      <c r="BX66" s="30" t="str">
        <f ca="1"/>
        <v/>
      </c>
      <c r="BY66" s="30" t="str">
        <f ca="1"/>
        <v/>
      </c>
      <c r="BZ66" s="30" t="str">
        <f ca="1"/>
        <v/>
      </c>
      <c r="CA66" s="30" t="str">
        <f ca="1"/>
        <v/>
      </c>
      <c r="CB66" s="30" t="str">
        <f ca="1"/>
        <v/>
      </c>
      <c r="CC66" s="30" t="str">
        <f ca="1"/>
        <v/>
      </c>
      <c r="CD66" s="30" t="str">
        <f ca="1"/>
        <v/>
      </c>
      <c r="CE66" s="30" t="str">
        <f ca="1"/>
        <v/>
      </c>
      <c r="CF66" s="30" t="str">
        <f ca="1"/>
        <v/>
      </c>
      <c r="CG66" s="30" t="str">
        <f ca="1"/>
        <v/>
      </c>
      <c r="CH66" s="30" t="str">
        <f ca="1"/>
        <v/>
      </c>
      <c r="CI66" s="30" t="str">
        <f ca="1"/>
        <v/>
      </c>
      <c r="CJ66" s="30" t="str">
        <f ca="1"/>
        <v/>
      </c>
      <c r="CK66" s="30" t="str">
        <f ca="1"/>
        <v/>
      </c>
      <c r="CL66" s="30" t="str">
        <f ca="1"/>
        <v/>
      </c>
      <c r="CM66" s="30" t="str">
        <f ca="1"/>
        <v/>
      </c>
      <c r="CN66" s="30" t="str">
        <f ca="1"/>
        <v/>
      </c>
      <c r="CO66" s="30" t="str">
        <f ca="1"/>
        <v/>
      </c>
      <c r="CP66" s="30" t="str">
        <f ca="1"/>
        <v/>
      </c>
      <c r="CQ66" s="30" t="str">
        <f ca="1"/>
        <v/>
      </c>
      <c r="CR66" s="30" t="str">
        <f ca="1"/>
        <v/>
      </c>
      <c r="CS66" s="30" t="str">
        <f ca="1"/>
        <v/>
      </c>
      <c r="CT66" s="31" cm="1">
        <f t="array" aca="1" ref="CT66" ca="1">SUMPRODUCT(COUNTIF($AY66:$CS66,Training!$C$3:$E$3))</f>
        <v>0</v>
      </c>
      <c r="CU66" s="31" cm="1">
        <f t="array" aca="1" ref="CU66" ca="1">SUMPRODUCT(COUNTIF($AY66:$CS66,Training!$C$4:$E$4))</f>
        <v>0</v>
      </c>
      <c r="CV66" s="31" cm="1">
        <f t="array" aca="1" ref="CV66" ca="1">SUMPRODUCT(COUNTIF($AY66:$CS66,Training!$C$5:$E$5))</f>
        <v>0</v>
      </c>
      <c r="CW66" s="31" cm="1">
        <f t="array" aca="1" ref="CW66" ca="1">SUMPRODUCT(COUNTIF($AY66:$CS66,Training!$C$6:$E$6))</f>
        <v>0</v>
      </c>
      <c r="CX66" s="31" cm="1">
        <f t="array" aca="1" ref="CX66" ca="1">SUMPRODUCT(COUNTIF($AY66:$CS66,Training!$C$7:$E$7))</f>
        <v>0</v>
      </c>
      <c r="CY66" s="31" cm="1">
        <f t="array" aca="1" ref="CY66" ca="1">SUMPRODUCT(COUNTIF($AY66:$CS66,Training!$C$8:$E$8))</f>
        <v>0</v>
      </c>
      <c r="CZ66" s="31" cm="1">
        <f t="array" aca="1" ref="CZ66" ca="1">SUMPRODUCT(COUNTIF($AY66:$CS66,Training!$C$9:$E$9))</f>
        <v>0</v>
      </c>
      <c r="DA66" s="31" cm="1">
        <f t="array" aca="1" ref="DA66" ca="1">SUMPRODUCT(COUNTIF($AY66:$CS66,Training!$C$10:$E$10))</f>
        <v>0</v>
      </c>
      <c r="DB66" s="31" cm="1">
        <f t="array" aca="1" ref="DB66" ca="1">SUMPRODUCT(COUNTIF($AY66:$CS66,Training!$C$11:$E$11))</f>
        <v>0</v>
      </c>
      <c r="DC66" s="31" cm="1">
        <f t="array" aca="1" ref="DC66" ca="1">SUMPRODUCT(COUNTIF($AY66:$CS66,Training!$C$2:$E$2))</f>
        <v>0</v>
      </c>
      <c r="DD66" s="31" cm="1">
        <f t="array" aca="1" ref="DD66" ca="1">SUMPRODUCT(COUNTIF($AY66:$CS66,Training!#REF!))</f>
        <v>0</v>
      </c>
      <c r="DE66" s="31" cm="1">
        <f t="array" aca="1" ref="DE66" ca="1">SUMPRODUCT(COUNTIF($AY66:$CS66,Training!$C$12:$E$12))</f>
        <v>0</v>
      </c>
      <c r="DF66" s="31" cm="1">
        <f t="array" aca="1" ref="DF66" ca="1">SUMPRODUCT(COUNTIF($AY66:$CS66,Training!$C$13:$E$13))</f>
        <v>0</v>
      </c>
      <c r="DG66" s="31" cm="1">
        <f t="array" aca="1" ref="DG66" ca="1">SUMPRODUCT(COUNTIF($AY66:$CS66,Training!$C$14:$E$14))</f>
        <v>0</v>
      </c>
      <c r="DH66" s="31" cm="1">
        <f t="array" aca="1" ref="DH66" ca="1">SUMPRODUCT(COUNTIF($AY66:$CS66,Training!$C$15:$E$15))</f>
        <v>0</v>
      </c>
      <c r="DI66" s="31" cm="1">
        <f t="array" aca="1" ref="DI66" ca="1">SUMPRODUCT(COUNTIF($AY66:$CS66,Training!$C$16:$E$16))</f>
        <v>0</v>
      </c>
      <c r="DJ66" s="30" t="str" cm="1">
        <f t="array" aca="1" ref="DJ66:FD66" ca="1">IF(COUNTIF(D66:AX66,1)=0,IF($D66:$AX66=2,D$1:AX$1,""),"")</f>
        <v/>
      </c>
      <c r="DK66" s="30" t="str">
        <f ca="1"/>
        <v/>
      </c>
      <c r="DL66" s="30" t="str">
        <f ca="1"/>
        <v/>
      </c>
      <c r="DM66" s="30" t="str">
        <f ca="1"/>
        <v/>
      </c>
      <c r="DN66" s="30" t="str">
        <f ca="1"/>
        <v/>
      </c>
      <c r="DO66" s="30" t="str">
        <f ca="1"/>
        <v/>
      </c>
      <c r="DP66" s="30" t="str">
        <f ca="1"/>
        <v/>
      </c>
      <c r="DQ66" s="30" t="str">
        <f ca="1"/>
        <v/>
      </c>
      <c r="DR66" s="30" t="str">
        <f ca="1"/>
        <v/>
      </c>
      <c r="DS66" s="30" t="str">
        <f ca="1"/>
        <v/>
      </c>
      <c r="DT66" s="30" t="str">
        <f ca="1"/>
        <v/>
      </c>
      <c r="DU66" s="30" t="str">
        <f ca="1"/>
        <v/>
      </c>
      <c r="DV66" s="30" t="str">
        <f ca="1"/>
        <v/>
      </c>
      <c r="DW66" s="30" t="str">
        <f ca="1"/>
        <v/>
      </c>
      <c r="DX66" s="30" t="str">
        <f ca="1"/>
        <v/>
      </c>
      <c r="DY66" s="30" t="str">
        <f ca="1"/>
        <v/>
      </c>
      <c r="DZ66" s="30" t="str">
        <f ca="1"/>
        <v/>
      </c>
      <c r="EA66" s="30" t="str">
        <f ca="1"/>
        <v/>
      </c>
      <c r="EB66" s="30" t="str">
        <f ca="1"/>
        <v/>
      </c>
      <c r="EC66" s="30" t="str">
        <f ca="1"/>
        <v/>
      </c>
      <c r="ED66" s="30" t="str">
        <f ca="1"/>
        <v/>
      </c>
      <c r="EE66" s="30" t="str">
        <f ca="1"/>
        <v/>
      </c>
      <c r="EF66" s="30" t="str">
        <f ca="1"/>
        <v/>
      </c>
      <c r="EG66" s="30" t="str">
        <f ca="1"/>
        <v/>
      </c>
      <c r="EH66" s="30" t="str">
        <f ca="1"/>
        <v/>
      </c>
      <c r="EI66" s="30" t="str">
        <f ca="1"/>
        <v/>
      </c>
      <c r="EJ66" s="30" t="str">
        <f ca="1"/>
        <v/>
      </c>
      <c r="EK66" s="30" t="str">
        <f ca="1"/>
        <v/>
      </c>
      <c r="EL66" s="30" t="str">
        <f ca="1"/>
        <v/>
      </c>
      <c r="EM66" s="30" t="str">
        <f ca="1"/>
        <v/>
      </c>
      <c r="EN66" s="30" t="str">
        <f ca="1"/>
        <v/>
      </c>
      <c r="EO66" s="30" t="str">
        <f ca="1"/>
        <v/>
      </c>
      <c r="EP66" s="30" t="str">
        <f ca="1"/>
        <v/>
      </c>
      <c r="EQ66" s="30" t="str">
        <f ca="1"/>
        <v/>
      </c>
      <c r="ER66" s="30" t="str">
        <f ca="1"/>
        <v/>
      </c>
      <c r="ES66" s="30" t="str">
        <f ca="1"/>
        <v/>
      </c>
      <c r="ET66" s="30" t="str">
        <f ca="1"/>
        <v/>
      </c>
      <c r="EU66" s="30" t="str">
        <f ca="1"/>
        <v/>
      </c>
      <c r="EV66" s="30" t="str">
        <f ca="1"/>
        <v/>
      </c>
      <c r="EW66" s="30" t="str">
        <f ca="1"/>
        <v/>
      </c>
      <c r="EX66" s="30" t="str">
        <f ca="1"/>
        <v/>
      </c>
      <c r="EY66" s="30" t="str">
        <f ca="1"/>
        <v/>
      </c>
      <c r="EZ66" s="30" t="str">
        <f ca="1"/>
        <v/>
      </c>
      <c r="FA66" s="30" t="str">
        <f ca="1"/>
        <v/>
      </c>
      <c r="FB66" s="30" t="str">
        <f ca="1"/>
        <v/>
      </c>
      <c r="FC66" s="30" t="str">
        <f ca="1"/>
        <v/>
      </c>
      <c r="FD66" s="30" t="str">
        <f ca="1"/>
        <v/>
      </c>
      <c r="FE66" s="31" cm="1">
        <f t="array" aca="1" ref="FE66" ca="1">SUMPRODUCT(COUNTIF($DJ66:$FD66,Training!$C$3:$E$3))</f>
        <v>0</v>
      </c>
      <c r="FF66" s="31" cm="1">
        <f t="array" aca="1" ref="FF66" ca="1">SUMPRODUCT(COUNTIF($DJ66:$FD66,Training!$C$4:$E$4))</f>
        <v>0</v>
      </c>
      <c r="FG66" s="31" cm="1">
        <f t="array" aca="1" ref="FG66" ca="1">SUMPRODUCT(COUNTIF($DJ66:$FD66,Training!$C$5:$E$5))</f>
        <v>0</v>
      </c>
      <c r="FH66" s="31" cm="1">
        <f t="array" aca="1" ref="FH66" ca="1">SUMPRODUCT(COUNTIF($DJ66:$FD66,Training!$C$6:$E$6))</f>
        <v>0</v>
      </c>
      <c r="FI66" s="31" cm="1">
        <f t="array" aca="1" ref="FI66" ca="1">SUMPRODUCT(COUNTIF($DJ66:$FD66,Training!$C$7:$E$7))</f>
        <v>0</v>
      </c>
      <c r="FJ66" s="31" cm="1">
        <f t="array" aca="1" ref="FJ66" ca="1">SUMPRODUCT(COUNTIF($DJ66:$FD66,Training!$C$8:$E$8))</f>
        <v>0</v>
      </c>
      <c r="FK66" s="31" cm="1">
        <f t="array" aca="1" ref="FK66" ca="1">SUMPRODUCT(COUNTIF($DJ66:$FD66,Training!$C$9:$E$9))</f>
        <v>0</v>
      </c>
      <c r="FL66" s="31" cm="1">
        <f t="array" aca="1" ref="FL66" ca="1">SUMPRODUCT(COUNTIF($DJ66:$FD66,Training!$C$10:$E$10))</f>
        <v>0</v>
      </c>
      <c r="FM66" s="31" cm="1">
        <f t="array" aca="1" ref="FM66" ca="1">SUMPRODUCT(COUNTIF($DJ66:$FD66,Training!$C$11:$E$11))</f>
        <v>0</v>
      </c>
      <c r="FN66" s="31" cm="1">
        <f t="array" aca="1" ref="FN66" ca="1">SUMPRODUCT(COUNTIF($DJ66:$FD66,Training!$C$2:$E$2))</f>
        <v>0</v>
      </c>
      <c r="FO66" s="31" cm="1">
        <f t="array" aca="1" ref="FO66" ca="1">SUMPRODUCT(COUNTIF($DJ66:$FD66,Training!#REF!))</f>
        <v>0</v>
      </c>
      <c r="FP66" s="31" cm="1">
        <f t="array" aca="1" ref="FP66" ca="1">SUMPRODUCT(COUNTIF($DJ66:$FD66,Training!$C$12:$E$12))</f>
        <v>0</v>
      </c>
      <c r="FQ66" s="31" cm="1">
        <f t="array" aca="1" ref="FQ66" ca="1">SUMPRODUCT(COUNTIF($DJ66:$FD66,Training!$C$13:$E$13))</f>
        <v>0</v>
      </c>
      <c r="FR66" s="31" cm="1">
        <f t="array" aca="1" ref="FR66" ca="1">SUMPRODUCT(COUNTIF($DJ66:$FD66,Training!$C$14:$E$14))</f>
        <v>0</v>
      </c>
      <c r="FS66" s="31" cm="1">
        <f t="array" aca="1" ref="FS66" ca="1">SUMPRODUCT(COUNTIF($DJ66:$FD66,Training!$C$15:$E$15))</f>
        <v>0</v>
      </c>
      <c r="FT66" s="31" cm="1">
        <f t="array" aca="1" ref="FT66" ca="1">SUMPRODUCT(COUNTIF($DJ66:$FD66,Training!$C$16:$E$16))</f>
        <v>0</v>
      </c>
    </row>
    <row r="67" spans="1:176" x14ac:dyDescent="0.25">
      <c r="A67" s="32" t="str">
        <f>IF(WeightedParse!A67&gt;"",WeightedParse!A67,"")</f>
        <v/>
      </c>
      <c r="B67" s="49" t="str">
        <f>IF('Weighted Summary'!A67&gt;"",'Weighted Summary'!F67,"")</f>
        <v/>
      </c>
      <c r="C67" s="39" t="str">
        <f t="shared" si="0"/>
        <v/>
      </c>
      <c r="D67" s="37" t="str">
        <f ca="1">IF($A67&gt;"",IF(ISERROR(HLOOKUP(D$1,INDIRECT("Roles!$B$"&amp;MATCH($B67,Roles!$A:$A,0)&amp;":$AF$"&amp;MATCH($B67,Roles!$A:$A,0)),1,FALSE))=FALSE,IF(SquadExport!G67&lt;10,1,IF(SquadExport!G67&lt;15,2,IF(SquadExport!G67&lt;=20,3,""))),0),"")</f>
        <v/>
      </c>
      <c r="E67" s="37" t="str">
        <f ca="1">IF($A67&gt;"",IF(ISERROR(HLOOKUP(E$1,INDIRECT("Roles!$B$"&amp;MATCH($B67,Roles!$A:$A,0)&amp;":$AF$"&amp;MATCH($B67,Roles!$A:$A,0)),1,FALSE))=FALSE,IF(SquadExport!H67&lt;10,1,IF(SquadExport!H67&lt;15,2,IF(SquadExport!H67&lt;=20,3,""))),0),"")</f>
        <v/>
      </c>
      <c r="F67" s="37" t="str">
        <f ca="1">IF($A67&gt;"",IF(ISERROR(HLOOKUP(F$1,INDIRECT("Roles!$B$"&amp;MATCH($B67,Roles!$A:$A,0)&amp;":$AF$"&amp;MATCH($B67,Roles!$A:$A,0)),1,FALSE))=FALSE,IF(SquadExport!I67&lt;10,1,IF(SquadExport!I67&lt;15,2,IF(SquadExport!I67&lt;=20,3,""))),0),"")</f>
        <v/>
      </c>
      <c r="G67" s="37" t="str">
        <f ca="1">IF($A67&gt;"",IF(ISERROR(HLOOKUP(G$1,INDIRECT("Roles!$B$"&amp;MATCH($B67,Roles!$A:$A,0)&amp;":$AF$"&amp;MATCH($B67,Roles!$A:$A,0)),1,FALSE))=FALSE,IF(SquadExport!J67&lt;10,1,IF(SquadExport!J67&lt;15,2,IF(SquadExport!J67&lt;=20,3,""))),0),"")</f>
        <v/>
      </c>
      <c r="H67" s="37" t="str">
        <f ca="1">IF($A67&gt;"",IF(ISERROR(HLOOKUP(H$1,INDIRECT("Roles!$B$"&amp;MATCH($B67,Roles!$A:$A,0)&amp;":$AF$"&amp;MATCH($B67,Roles!$A:$A,0)),1,FALSE))=FALSE,IF(SquadExport!K67&lt;10,1,IF(SquadExport!K67&lt;15,2,IF(SquadExport!K67&lt;=20,3,""))),0),"")</f>
        <v/>
      </c>
      <c r="I67" s="37" t="str">
        <f ca="1">IF($A67&gt;"",IF(ISERROR(HLOOKUP(I$1,INDIRECT("Roles!$B$"&amp;MATCH($B67,Roles!$A:$A,0)&amp;":$AF$"&amp;MATCH($B67,Roles!$A:$A,0)),1,FALSE))=FALSE,IF(SquadExport!L67&lt;10,1,IF(SquadExport!L67&lt;15,2,IF(SquadExport!L67&lt;=20,3,""))),0),"")</f>
        <v/>
      </c>
      <c r="J67" s="37" t="str">
        <f ca="1">IF($A67&gt;"",IF(ISERROR(HLOOKUP(J$1,INDIRECT("Roles!$B$"&amp;MATCH($B67,Roles!$A:$A,0)&amp;":$AF$"&amp;MATCH($B67,Roles!$A:$A,0)),1,FALSE))=FALSE,IF(SquadExport!M67&lt;10,1,IF(SquadExport!M67&lt;15,2,IF(SquadExport!M67&lt;=20,3,""))),0),"")</f>
        <v/>
      </c>
      <c r="K67" s="37" t="str">
        <f ca="1">IF($A67&gt;"",IF(ISERROR(HLOOKUP(K$1,INDIRECT("Roles!$B$"&amp;MATCH($B67,Roles!$A:$A,0)&amp;":$AF$"&amp;MATCH($B67,Roles!$A:$A,0)),1,FALSE))=FALSE,IF(SquadExport!N67&lt;10,1,IF(SquadExport!N67&lt;15,2,IF(SquadExport!N67&lt;=20,3,""))),0),"")</f>
        <v/>
      </c>
      <c r="L67" s="37" t="str">
        <f ca="1">IF($A67&gt;"",IF(ISERROR(HLOOKUP(L$1,INDIRECT("Roles!$B$"&amp;MATCH($B67,Roles!$A:$A,0)&amp;":$AF$"&amp;MATCH($B67,Roles!$A:$A,0)),1,FALSE))=FALSE,IF(SquadExport!O67&lt;10,1,IF(SquadExport!O67&lt;15,2,IF(SquadExport!O67&lt;=20,3,""))),0),"")</f>
        <v/>
      </c>
      <c r="M67" s="37" t="str">
        <f ca="1">IF($A67&gt;"",IF(ISERROR(HLOOKUP(M$1,INDIRECT("Roles!$B$"&amp;MATCH($B67,Roles!$A:$A,0)&amp;":$AF$"&amp;MATCH($B67,Roles!$A:$A,0)),1,FALSE))=FALSE,IF(SquadExport!P67&lt;10,1,IF(SquadExport!P67&lt;15,2,IF(SquadExport!P67&lt;=20,3,""))),0),"")</f>
        <v/>
      </c>
      <c r="N67" s="37" t="str">
        <f ca="1">IF($A67&gt;"",IF(ISERROR(HLOOKUP(N$1,INDIRECT("Roles!$B$"&amp;MATCH($B67,Roles!$A:$A,0)&amp;":$AF$"&amp;MATCH($B67,Roles!$A:$A,0)),1,FALSE))=FALSE,IF(SquadExport!Q67&lt;10,1,IF(SquadExport!Q67&lt;15,2,IF(SquadExport!Q67&lt;=20,3,""))),0),"")</f>
        <v/>
      </c>
      <c r="O67" s="37" t="str">
        <f ca="1">IF($A67&gt;"",IF(ISERROR(HLOOKUP(O$1,INDIRECT("Roles!$B$"&amp;MATCH($B67,Roles!$A:$A,0)&amp;":$AF$"&amp;MATCH($B67,Roles!$A:$A,0)),1,FALSE))=FALSE,IF(SquadExport!R67&lt;10,1,IF(SquadExport!R67&lt;15,2,IF(SquadExport!R67&lt;=20,3,""))),0),"")</f>
        <v/>
      </c>
      <c r="P67" s="37" t="str">
        <f ca="1">IF($A67&gt;"",IF(ISERROR(HLOOKUP(P$1,INDIRECT("Roles!$B$"&amp;MATCH($B67,Roles!$A:$A,0)&amp;":$AF$"&amp;MATCH($B67,Roles!$A:$A,0)),1,FALSE))=FALSE,IF(SquadExport!S67&lt;10,1,IF(SquadExport!S67&lt;15,2,IF(SquadExport!S67&lt;=20,3,""))),0),"")</f>
        <v/>
      </c>
      <c r="Q67" s="37" t="str">
        <f ca="1">IF($A67&gt;"",IF(ISERROR(HLOOKUP(Q$1,INDIRECT("Roles!$B$"&amp;MATCH($B67,Roles!$A:$A,0)&amp;":$AF$"&amp;MATCH($B67,Roles!$A:$A,0)),1,FALSE))=FALSE,IF(SquadExport!T67&lt;10,1,IF(SquadExport!T67&lt;15,2,IF(SquadExport!T67&lt;=20,3,""))),0),"")</f>
        <v/>
      </c>
      <c r="R67" s="37" t="str">
        <f ca="1">IF($A67&gt;"",IF(ISERROR(HLOOKUP(R$1,INDIRECT("Roles!$B$"&amp;MATCH($B67,Roles!$A:$A,0)&amp;":$AF$"&amp;MATCH($B67,Roles!$A:$A,0)),1,FALSE))=FALSE,IF(SquadExport!U67&lt;10,1,IF(SquadExport!U67&lt;15,2,IF(SquadExport!U67&lt;=20,3,""))),0),"")</f>
        <v/>
      </c>
      <c r="S67" s="37" t="str">
        <f ca="1">IF($A67&gt;"",IF(ISERROR(HLOOKUP(S$1,INDIRECT("Roles!$B$"&amp;MATCH($B67,Roles!$A:$A,0)&amp;":$AF$"&amp;MATCH($B67,Roles!$A:$A,0)),1,FALSE))=FALSE,IF(SquadExport!V67&lt;10,1,IF(SquadExport!V67&lt;15,2,IF(SquadExport!V67&lt;=20,3,""))),0),"")</f>
        <v/>
      </c>
      <c r="T67" s="37" t="str">
        <f ca="1">IF($A67&gt;"",IF(ISERROR(HLOOKUP(T$1,INDIRECT("Roles!$B$"&amp;MATCH($B67,Roles!$A:$A,0)&amp;":$AF$"&amp;MATCH($B67,Roles!$A:$A,0)),1,FALSE))=FALSE,IF(SquadExport!W67&lt;10,1,IF(SquadExport!W67&lt;15,2,IF(SquadExport!W67&lt;=20,3,""))),0),"")</f>
        <v/>
      </c>
      <c r="U67" s="37" t="str">
        <f ca="1">IF($A67&gt;"",IF(ISERROR(HLOOKUP(U$1,INDIRECT("Roles!$B$"&amp;MATCH($B67,Roles!$A:$A,0)&amp;":$AF$"&amp;MATCH($B67,Roles!$A:$A,0)),1,FALSE))=FALSE,IF(SquadExport!X67&lt;10,1,IF(SquadExport!X67&lt;15,2,IF(SquadExport!X67&lt;=20,3,""))),0),"")</f>
        <v/>
      </c>
      <c r="V67" s="37" t="str">
        <f ca="1">IF($A67&gt;"",IF(ISERROR(HLOOKUP(V$1,INDIRECT("Roles!$B$"&amp;MATCH($B67,Roles!$A:$A,0)&amp;":$AF$"&amp;MATCH($B67,Roles!$A:$A,0)),1,FALSE))=FALSE,IF(SquadExport!Y67&lt;10,1,IF(SquadExport!Y67&lt;15,2,IF(SquadExport!Y67&lt;=20,3,""))),0),"")</f>
        <v/>
      </c>
      <c r="W67" s="37" t="str">
        <f ca="1">IF($A67&gt;"",IF(ISERROR(HLOOKUP(W$1,INDIRECT("Roles!$B$"&amp;MATCH($B67,Roles!$A:$A,0)&amp;":$AF$"&amp;MATCH($B67,Roles!$A:$A,0)),1,FALSE))=FALSE,IF(SquadExport!Z67&lt;10,1,IF(SquadExport!Z67&lt;15,2,IF(SquadExport!Z67&lt;=20,3,""))),0),"")</f>
        <v/>
      </c>
      <c r="X67" s="37" t="str">
        <f ca="1">IF($A67&gt;"",IF(ISERROR(HLOOKUP(X$1,INDIRECT("Roles!$B$"&amp;MATCH($B67,Roles!$A:$A,0)&amp;":$AF$"&amp;MATCH($B67,Roles!$A:$A,0)),1,FALSE))=FALSE,IF(SquadExport!AA67&lt;10,1,IF(SquadExport!AA67&lt;15,2,IF(SquadExport!AA67&lt;=20,3,""))),0),"")</f>
        <v/>
      </c>
      <c r="Y67" s="37" t="str">
        <f ca="1">IF($A67&gt;"",IF(ISERROR(HLOOKUP(Y$1,INDIRECT("Roles!$B$"&amp;MATCH($B67,Roles!$A:$A,0)&amp;":$AF$"&amp;MATCH($B67,Roles!$A:$A,0)),1,FALSE))=FALSE,IF(SquadExport!AB67&lt;10,1,IF(SquadExport!AB67&lt;15,2,IF(SquadExport!AB67&lt;=20,3,""))),0),"")</f>
        <v/>
      </c>
      <c r="Z67" s="37" t="str">
        <f ca="1">IF($A67&gt;"",IF(ISERROR(HLOOKUP(Z$1,INDIRECT("Roles!$B$"&amp;MATCH($B67,Roles!$A:$A,0)&amp;":$AF$"&amp;MATCH($B67,Roles!$A:$A,0)),1,FALSE))=FALSE,IF(SquadExport!AC67&lt;10,1,IF(SquadExport!AC67&lt;15,2,IF(SquadExport!AC67&lt;=20,3,""))),0),"")</f>
        <v/>
      </c>
      <c r="AA67" s="37" t="str">
        <f ca="1">IF($A67&gt;"",IF(ISERROR(HLOOKUP(AA$1,INDIRECT("Roles!$B$"&amp;MATCH($B67,Roles!$A:$A,0)&amp;":$AF$"&amp;MATCH($B67,Roles!$A:$A,0)),1,FALSE))=FALSE,IF(SquadExport!AD67&lt;10,1,IF(SquadExport!AD67&lt;15,2,IF(SquadExport!AD67&lt;=20,3,""))),0),"")</f>
        <v/>
      </c>
      <c r="AB67" s="37" t="str">
        <f ca="1">IF($A67&gt;"",IF(ISERROR(HLOOKUP(AB$1,INDIRECT("Roles!$B$"&amp;MATCH($B67,Roles!$A:$A,0)&amp;":$AF$"&amp;MATCH($B67,Roles!$A:$A,0)),1,FALSE))=FALSE,IF(SquadExport!AE67&lt;10,1,IF(SquadExport!AE67&lt;15,2,IF(SquadExport!AE67&lt;=20,3,""))),0),"")</f>
        <v/>
      </c>
      <c r="AC67" s="37" t="str">
        <f ca="1">IF($A67&gt;"",IF(ISERROR(HLOOKUP(AC$1,INDIRECT("Roles!$B$"&amp;MATCH($B67,Roles!$A:$A,0)&amp;":$AF$"&amp;MATCH($B67,Roles!$A:$A,0)),1,FALSE))=FALSE,IF(SquadExport!AF67&lt;10,1,IF(SquadExport!AF67&lt;15,2,IF(SquadExport!AF67&lt;=20,3,""))),0),"")</f>
        <v/>
      </c>
      <c r="AD67" s="37" t="str">
        <f ca="1">IF($A67&gt;"",IF(ISERROR(HLOOKUP(AD$1,INDIRECT("Roles!$B$"&amp;MATCH($B67,Roles!$A:$A,0)&amp;":$AF$"&amp;MATCH($B67,Roles!$A:$A,0)),1,FALSE))=FALSE,IF(SquadExport!AG67&lt;10,1,IF(SquadExport!AG67&lt;15,2,IF(SquadExport!AG67&lt;=20,3,""))),0),"")</f>
        <v/>
      </c>
      <c r="AE67" s="37" t="str">
        <f ca="1">IF($A67&gt;"",IF(ISERROR(HLOOKUP(AE$1,INDIRECT("Roles!$B$"&amp;MATCH($B67,Roles!$A:$A,0)&amp;":$AF$"&amp;MATCH($B67,Roles!$A:$A,0)),1,FALSE))=FALSE,IF(SquadExport!AH67&lt;10,1,IF(SquadExport!AH67&lt;15,2,IF(SquadExport!AH67&lt;=20,3,""))),0),"")</f>
        <v/>
      </c>
      <c r="AF67" s="37" t="str">
        <f ca="1">IF($A67&gt;"",IF(ISERROR(HLOOKUP(AF$1,INDIRECT("Roles!$B$"&amp;MATCH($B67,Roles!$A:$A,0)&amp;":$AF$"&amp;MATCH($B67,Roles!$A:$A,0)),1,FALSE))=FALSE,IF(SquadExport!AI67&lt;10,1,IF(SquadExport!AI67&lt;15,2,IF(SquadExport!AI67&lt;=20,3,""))),0),"")</f>
        <v/>
      </c>
      <c r="AG67" s="37" t="str">
        <f ca="1">IF($A67&gt;"",IF(ISERROR(HLOOKUP(AG$1,INDIRECT("Roles!$B$"&amp;MATCH($B67,Roles!$A:$A,0)&amp;":$AF$"&amp;MATCH($B67,Roles!$A:$A,0)),1,FALSE))=FALSE,IF(SquadExport!AJ67&lt;10,1,IF(SquadExport!AJ67&lt;15,2,IF(SquadExport!AJ67&lt;=20,3,""))),0),"")</f>
        <v/>
      </c>
      <c r="AH67" s="37" t="str">
        <f ca="1">IF($A67&gt;"",IF(ISERROR(HLOOKUP(AH$1,INDIRECT("Roles!$B$"&amp;MATCH($B67,Roles!$A:$A,0)&amp;":$AF$"&amp;MATCH($B67,Roles!$A:$A,0)),1,FALSE))=FALSE,IF(SquadExport!AK67&lt;10,1,IF(SquadExport!AK67&lt;15,2,IF(SquadExport!AK67&lt;=20,3,""))),0),"")</f>
        <v/>
      </c>
      <c r="AI67" s="37" t="str">
        <f ca="1">IF($A67&gt;"",IF(ISERROR(HLOOKUP(AI$1,INDIRECT("Roles!$B$"&amp;MATCH($B67,Roles!$A:$A,0)&amp;":$AF$"&amp;MATCH($B67,Roles!$A:$A,0)),1,FALSE))=FALSE,IF(SquadExport!AL67&lt;10,1,IF(SquadExport!AL67&lt;15,2,IF(SquadExport!AL67&lt;=20,3,""))),0),"")</f>
        <v/>
      </c>
      <c r="AJ67" s="37" t="str">
        <f ca="1">IF($A67&gt;"",IF(ISERROR(HLOOKUP(AJ$1,INDIRECT("Roles!$B$"&amp;MATCH($B67,Roles!$A:$A,0)&amp;":$AF$"&amp;MATCH($B67,Roles!$A:$A,0)),1,FALSE))=FALSE,IF(SquadExport!AM67&lt;10,1,IF(SquadExport!AM67&lt;15,2,IF(SquadExport!AM67&lt;=20,3,""))),0),"")</f>
        <v/>
      </c>
      <c r="AK67" s="37" t="str">
        <f ca="1">IF($A67&gt;"",IF(ISERROR(HLOOKUP(AK$1,INDIRECT("Roles!$B$"&amp;MATCH($B67,Roles!$A:$A,0)&amp;":$AF$"&amp;MATCH($B67,Roles!$A:$A,0)),1,FALSE))=FALSE,IF(SquadExport!AN67&lt;10,1,IF(SquadExport!AN67&lt;15,2,IF(SquadExport!AN67&lt;=20,3,""))),0),"")</f>
        <v/>
      </c>
      <c r="AL67" s="37" t="str">
        <f ca="1">IF($A67&gt;"",IF(ISERROR(HLOOKUP(AL$1,INDIRECT("Roles!$B$"&amp;MATCH($B67,Roles!$A:$A,0)&amp;":$AF$"&amp;MATCH($B67,Roles!$A:$A,0)),1,FALSE))=FALSE,IF(SquadExport!AO67&lt;10,1,IF(SquadExport!AO67&lt;15,2,IF(SquadExport!AO67&lt;=20,3,""))),0),"")</f>
        <v/>
      </c>
      <c r="AM67" s="37" t="str">
        <f ca="1">IF($A67&gt;"",IF(ISERROR(HLOOKUP(AM$1,INDIRECT("Roles!$B$"&amp;MATCH($B67,Roles!$A:$A,0)&amp;":$AF$"&amp;MATCH($B67,Roles!$A:$A,0)),1,FALSE))=FALSE,IF(SquadExport!AP67&lt;10,1,IF(SquadExport!AP67&lt;15,2,IF(SquadExport!AP67&lt;=20,3,""))),0),"")</f>
        <v/>
      </c>
      <c r="AN67" s="37" t="str">
        <f ca="1">IF($A67&gt;"",IF(ISERROR(HLOOKUP(AN$1,INDIRECT("Roles!$B$"&amp;MATCH($B67,Roles!$A:$A,0)&amp;":$AF$"&amp;MATCH($B67,Roles!$A:$A,0)),1,FALSE))=FALSE,IF(SquadExport!AQ67&lt;10,1,IF(SquadExport!AQ67&lt;15,2,IF(SquadExport!AQ67&lt;=20,3,""))),0),"")</f>
        <v/>
      </c>
      <c r="AO67" s="37" t="str">
        <f ca="1">IF($A67&gt;"",IF(ISERROR(HLOOKUP(AO$1,INDIRECT("Roles!$B$"&amp;MATCH($B67,Roles!$A:$A,0)&amp;":$AF$"&amp;MATCH($B67,Roles!$A:$A,0)),1,FALSE))=FALSE,IF(SquadExport!AR67&lt;10,1,IF(SquadExport!AR67&lt;15,2,IF(SquadExport!AR67&lt;=20,3,""))),0),"")</f>
        <v/>
      </c>
      <c r="AP67" s="37" t="str">
        <f ca="1">IF($A67&gt;"",IF(ISERROR(HLOOKUP(AP$1,INDIRECT("Roles!$B$"&amp;MATCH($B67,Roles!$A:$A,0)&amp;":$AF$"&amp;MATCH($B67,Roles!$A:$A,0)),1,FALSE))=FALSE,IF(SquadExport!AS67&lt;10,1,IF(SquadExport!AS67&lt;15,2,IF(SquadExport!AS67&lt;=20,3,""))),0),"")</f>
        <v/>
      </c>
      <c r="AQ67" s="37" t="str">
        <f ca="1">IF($A67&gt;"",IF(ISERROR(HLOOKUP(AQ$1,INDIRECT("Roles!$B$"&amp;MATCH($B67,Roles!$A:$A,0)&amp;":$AF$"&amp;MATCH($B67,Roles!$A:$A,0)),1,FALSE))=FALSE,IF(SquadExport!AT67&lt;10,1,IF(SquadExport!AT67&lt;15,2,IF(SquadExport!AT67&lt;=20,3,""))),0),"")</f>
        <v/>
      </c>
      <c r="AR67" s="37" t="str">
        <f ca="1">IF($A67&gt;"",IF(ISERROR(HLOOKUP(AR$1,INDIRECT("Roles!$B$"&amp;MATCH($B67,Roles!$A:$A,0)&amp;":$AF$"&amp;MATCH($B67,Roles!$A:$A,0)),1,FALSE))=FALSE,IF(SquadExport!AU67&lt;10,1,IF(SquadExport!AU67&lt;15,2,IF(SquadExport!AU67&lt;=20,3,""))),0),"")</f>
        <v/>
      </c>
      <c r="AS67" s="37" t="str">
        <f ca="1">IF($A67&gt;"",IF(ISERROR(HLOOKUP(AS$1,INDIRECT("Roles!$B$"&amp;MATCH($B67,Roles!$A:$A,0)&amp;":$AF$"&amp;MATCH($B67,Roles!$A:$A,0)),1,FALSE))=FALSE,IF(SquadExport!AV67&lt;10,1,IF(SquadExport!AV67&lt;15,2,IF(SquadExport!AV67&lt;=20,3,""))),0),"")</f>
        <v/>
      </c>
      <c r="AT67" s="37" t="str">
        <f ca="1">IF($A67&gt;"",IF(ISERROR(HLOOKUP(AT$1,INDIRECT("Roles!$B$"&amp;MATCH($B67,Roles!$A:$A,0)&amp;":$AF$"&amp;MATCH($B67,Roles!$A:$A,0)),1,FALSE))=FALSE,IF(SquadExport!AW67&lt;10,1,IF(SquadExport!AW67&lt;15,2,IF(SquadExport!AW67&lt;=20,3,""))),0),"")</f>
        <v/>
      </c>
      <c r="AU67" s="37" t="str">
        <f ca="1">IF($A67&gt;"",IF(ISERROR(HLOOKUP(AU$1,INDIRECT("Roles!$B$"&amp;MATCH($B67,Roles!$A:$A,0)&amp;":$AF$"&amp;MATCH($B67,Roles!$A:$A,0)),1,FALSE))=FALSE,IF(SquadExport!AX67&lt;10,1,IF(SquadExport!AX67&lt;15,2,IF(SquadExport!AX67&lt;=20,3,""))),0),"")</f>
        <v/>
      </c>
      <c r="AV67" s="37" t="str">
        <f ca="1">IF($A67&gt;"",IF(ISERROR(HLOOKUP(AV$1,INDIRECT("Roles!$B$"&amp;MATCH($B67,Roles!$A:$A,0)&amp;":$AF$"&amp;MATCH($B67,Roles!$A:$A,0)),1,FALSE))=FALSE,IF(SquadExport!AY67&lt;10,1,IF(SquadExport!AY67&lt;15,2,IF(SquadExport!AY67&lt;=20,3,""))),0),"")</f>
        <v/>
      </c>
      <c r="AW67" s="37" t="str">
        <f ca="1">IF($A67&gt;"",IF(ISERROR(HLOOKUP(AW$1,INDIRECT("Roles!$B$"&amp;MATCH($B67,Roles!$A:$A,0)&amp;":$AF$"&amp;MATCH($B67,Roles!$A:$A,0)),1,FALSE))=FALSE,IF(SquadExport!AZ67&lt;10,1,IF(SquadExport!AZ67&lt;15,2,IF(SquadExport!AZ67&lt;=20,3,""))),0),"")</f>
        <v/>
      </c>
      <c r="AX67" s="37" t="str">
        <f ca="1">IF($A67&gt;"",IF(ISERROR(HLOOKUP(AX$1,INDIRECT("Roles!$B$"&amp;MATCH($B67,Roles!$A:$A,0)&amp;":$AF$"&amp;MATCH($B67,Roles!$A:$A,0)),1,FALSE))=FALSE,IF(SquadExport!BA67&lt;10,1,IF(SquadExport!BA67&lt;15,2,IF(SquadExport!BA67&lt;=20,3,""))),0),"")</f>
        <v/>
      </c>
      <c r="AY67" s="30" t="str" cm="1">
        <f t="array" aca="1" ref="AY67:CS67" ca="1">IF($D67:$AX67=1,D$1:AX$1,"")</f>
        <v/>
      </c>
      <c r="AZ67" s="30" t="str">
        <f ca="1"/>
        <v/>
      </c>
      <c r="BA67" s="30" t="str">
        <f ca="1"/>
        <v/>
      </c>
      <c r="BB67" s="30" t="str">
        <f ca="1"/>
        <v/>
      </c>
      <c r="BC67" s="30" t="str">
        <f ca="1"/>
        <v/>
      </c>
      <c r="BD67" s="30" t="str">
        <f ca="1"/>
        <v/>
      </c>
      <c r="BE67" s="30" t="str">
        <f ca="1"/>
        <v/>
      </c>
      <c r="BF67" s="30" t="str">
        <f ca="1"/>
        <v/>
      </c>
      <c r="BG67" s="30" t="str">
        <f ca="1"/>
        <v/>
      </c>
      <c r="BH67" s="30" t="str">
        <f ca="1"/>
        <v/>
      </c>
      <c r="BI67" s="30" t="str">
        <f ca="1"/>
        <v/>
      </c>
      <c r="BJ67" s="30" t="str">
        <f ca="1"/>
        <v/>
      </c>
      <c r="BK67" s="30" t="str">
        <f ca="1"/>
        <v/>
      </c>
      <c r="BL67" s="30" t="str">
        <f ca="1"/>
        <v/>
      </c>
      <c r="BM67" s="30" t="str">
        <f ca="1"/>
        <v/>
      </c>
      <c r="BN67" s="30" t="str">
        <f ca="1"/>
        <v/>
      </c>
      <c r="BO67" s="30" t="str">
        <f ca="1"/>
        <v/>
      </c>
      <c r="BP67" s="30" t="str">
        <f ca="1"/>
        <v/>
      </c>
      <c r="BQ67" s="30" t="str">
        <f ca="1"/>
        <v/>
      </c>
      <c r="BR67" s="30" t="str">
        <f ca="1"/>
        <v/>
      </c>
      <c r="BS67" s="30" t="str">
        <f ca="1"/>
        <v/>
      </c>
      <c r="BT67" s="30" t="str">
        <f ca="1"/>
        <v/>
      </c>
      <c r="BU67" s="30" t="str">
        <f ca="1"/>
        <v/>
      </c>
      <c r="BV67" s="30" t="str">
        <f ca="1"/>
        <v/>
      </c>
      <c r="BW67" s="30" t="str">
        <f ca="1"/>
        <v/>
      </c>
      <c r="BX67" s="30" t="str">
        <f ca="1"/>
        <v/>
      </c>
      <c r="BY67" s="30" t="str">
        <f ca="1"/>
        <v/>
      </c>
      <c r="BZ67" s="30" t="str">
        <f ca="1"/>
        <v/>
      </c>
      <c r="CA67" s="30" t="str">
        <f ca="1"/>
        <v/>
      </c>
      <c r="CB67" s="30" t="str">
        <f ca="1"/>
        <v/>
      </c>
      <c r="CC67" s="30" t="str">
        <f ca="1"/>
        <v/>
      </c>
      <c r="CD67" s="30" t="str">
        <f ca="1"/>
        <v/>
      </c>
      <c r="CE67" s="30" t="str">
        <f ca="1"/>
        <v/>
      </c>
      <c r="CF67" s="30" t="str">
        <f ca="1"/>
        <v/>
      </c>
      <c r="CG67" s="30" t="str">
        <f ca="1"/>
        <v/>
      </c>
      <c r="CH67" s="30" t="str">
        <f ca="1"/>
        <v/>
      </c>
      <c r="CI67" s="30" t="str">
        <f ca="1"/>
        <v/>
      </c>
      <c r="CJ67" s="30" t="str">
        <f ca="1"/>
        <v/>
      </c>
      <c r="CK67" s="30" t="str">
        <f ca="1"/>
        <v/>
      </c>
      <c r="CL67" s="30" t="str">
        <f ca="1"/>
        <v/>
      </c>
      <c r="CM67" s="30" t="str">
        <f ca="1"/>
        <v/>
      </c>
      <c r="CN67" s="30" t="str">
        <f ca="1"/>
        <v/>
      </c>
      <c r="CO67" s="30" t="str">
        <f ca="1"/>
        <v/>
      </c>
      <c r="CP67" s="30" t="str">
        <f ca="1"/>
        <v/>
      </c>
      <c r="CQ67" s="30" t="str">
        <f ca="1"/>
        <v/>
      </c>
      <c r="CR67" s="30" t="str">
        <f ca="1"/>
        <v/>
      </c>
      <c r="CS67" s="30" t="str">
        <f ca="1"/>
        <v/>
      </c>
      <c r="CT67" s="31" cm="1">
        <f t="array" aca="1" ref="CT67" ca="1">SUMPRODUCT(COUNTIF($AY67:$CS67,Training!$C$3:$E$3))</f>
        <v>0</v>
      </c>
      <c r="CU67" s="31" cm="1">
        <f t="array" aca="1" ref="CU67" ca="1">SUMPRODUCT(COUNTIF($AY67:$CS67,Training!$C$4:$E$4))</f>
        <v>0</v>
      </c>
      <c r="CV67" s="31" cm="1">
        <f t="array" aca="1" ref="CV67" ca="1">SUMPRODUCT(COUNTIF($AY67:$CS67,Training!$C$5:$E$5))</f>
        <v>0</v>
      </c>
      <c r="CW67" s="31" cm="1">
        <f t="array" aca="1" ref="CW67" ca="1">SUMPRODUCT(COUNTIF($AY67:$CS67,Training!$C$6:$E$6))</f>
        <v>0</v>
      </c>
      <c r="CX67" s="31" cm="1">
        <f t="array" aca="1" ref="CX67" ca="1">SUMPRODUCT(COUNTIF($AY67:$CS67,Training!$C$7:$E$7))</f>
        <v>0</v>
      </c>
      <c r="CY67" s="31" cm="1">
        <f t="array" aca="1" ref="CY67" ca="1">SUMPRODUCT(COUNTIF($AY67:$CS67,Training!$C$8:$E$8))</f>
        <v>0</v>
      </c>
      <c r="CZ67" s="31" cm="1">
        <f t="array" aca="1" ref="CZ67" ca="1">SUMPRODUCT(COUNTIF($AY67:$CS67,Training!$C$9:$E$9))</f>
        <v>0</v>
      </c>
      <c r="DA67" s="31" cm="1">
        <f t="array" aca="1" ref="DA67" ca="1">SUMPRODUCT(COUNTIF($AY67:$CS67,Training!$C$10:$E$10))</f>
        <v>0</v>
      </c>
      <c r="DB67" s="31" cm="1">
        <f t="array" aca="1" ref="DB67" ca="1">SUMPRODUCT(COUNTIF($AY67:$CS67,Training!$C$11:$E$11))</f>
        <v>0</v>
      </c>
      <c r="DC67" s="31" cm="1">
        <f t="array" aca="1" ref="DC67" ca="1">SUMPRODUCT(COUNTIF($AY67:$CS67,Training!$C$2:$E$2))</f>
        <v>0</v>
      </c>
      <c r="DD67" s="31" cm="1">
        <f t="array" aca="1" ref="DD67" ca="1">SUMPRODUCT(COUNTIF($AY67:$CS67,Training!#REF!))</f>
        <v>0</v>
      </c>
      <c r="DE67" s="31" cm="1">
        <f t="array" aca="1" ref="DE67" ca="1">SUMPRODUCT(COUNTIF($AY67:$CS67,Training!$C$12:$E$12))</f>
        <v>0</v>
      </c>
      <c r="DF67" s="31" cm="1">
        <f t="array" aca="1" ref="DF67" ca="1">SUMPRODUCT(COUNTIF($AY67:$CS67,Training!$C$13:$E$13))</f>
        <v>0</v>
      </c>
      <c r="DG67" s="31" cm="1">
        <f t="array" aca="1" ref="DG67" ca="1">SUMPRODUCT(COUNTIF($AY67:$CS67,Training!$C$14:$E$14))</f>
        <v>0</v>
      </c>
      <c r="DH67" s="31" cm="1">
        <f t="array" aca="1" ref="DH67" ca="1">SUMPRODUCT(COUNTIF($AY67:$CS67,Training!$C$15:$E$15))</f>
        <v>0</v>
      </c>
      <c r="DI67" s="31" cm="1">
        <f t="array" aca="1" ref="DI67" ca="1">SUMPRODUCT(COUNTIF($AY67:$CS67,Training!$C$16:$E$16))</f>
        <v>0</v>
      </c>
      <c r="DJ67" s="30" t="str" cm="1">
        <f t="array" aca="1" ref="DJ67:FD67" ca="1">IF(COUNTIF(D67:AX67,1)=0,IF($D67:$AX67=2,D$1:AX$1,""),"")</f>
        <v/>
      </c>
      <c r="DK67" s="30" t="str">
        <f ca="1"/>
        <v/>
      </c>
      <c r="DL67" s="30" t="str">
        <f ca="1"/>
        <v/>
      </c>
      <c r="DM67" s="30" t="str">
        <f ca="1"/>
        <v/>
      </c>
      <c r="DN67" s="30" t="str">
        <f ca="1"/>
        <v/>
      </c>
      <c r="DO67" s="30" t="str">
        <f ca="1"/>
        <v/>
      </c>
      <c r="DP67" s="30" t="str">
        <f ca="1"/>
        <v/>
      </c>
      <c r="DQ67" s="30" t="str">
        <f ca="1"/>
        <v/>
      </c>
      <c r="DR67" s="30" t="str">
        <f ca="1"/>
        <v/>
      </c>
      <c r="DS67" s="30" t="str">
        <f ca="1"/>
        <v/>
      </c>
      <c r="DT67" s="30" t="str">
        <f ca="1"/>
        <v/>
      </c>
      <c r="DU67" s="30" t="str">
        <f ca="1"/>
        <v/>
      </c>
      <c r="DV67" s="30" t="str">
        <f ca="1"/>
        <v/>
      </c>
      <c r="DW67" s="30" t="str">
        <f ca="1"/>
        <v/>
      </c>
      <c r="DX67" s="30" t="str">
        <f ca="1"/>
        <v/>
      </c>
      <c r="DY67" s="30" t="str">
        <f ca="1"/>
        <v/>
      </c>
      <c r="DZ67" s="30" t="str">
        <f ca="1"/>
        <v/>
      </c>
      <c r="EA67" s="30" t="str">
        <f ca="1"/>
        <v/>
      </c>
      <c r="EB67" s="30" t="str">
        <f ca="1"/>
        <v/>
      </c>
      <c r="EC67" s="30" t="str">
        <f ca="1"/>
        <v/>
      </c>
      <c r="ED67" s="30" t="str">
        <f ca="1"/>
        <v/>
      </c>
      <c r="EE67" s="30" t="str">
        <f ca="1"/>
        <v/>
      </c>
      <c r="EF67" s="30" t="str">
        <f ca="1"/>
        <v/>
      </c>
      <c r="EG67" s="30" t="str">
        <f ca="1"/>
        <v/>
      </c>
      <c r="EH67" s="30" t="str">
        <f ca="1"/>
        <v/>
      </c>
      <c r="EI67" s="30" t="str">
        <f ca="1"/>
        <v/>
      </c>
      <c r="EJ67" s="30" t="str">
        <f ca="1"/>
        <v/>
      </c>
      <c r="EK67" s="30" t="str">
        <f ca="1"/>
        <v/>
      </c>
      <c r="EL67" s="30" t="str">
        <f ca="1"/>
        <v/>
      </c>
      <c r="EM67" s="30" t="str">
        <f ca="1"/>
        <v/>
      </c>
      <c r="EN67" s="30" t="str">
        <f ca="1"/>
        <v/>
      </c>
      <c r="EO67" s="30" t="str">
        <f ca="1"/>
        <v/>
      </c>
      <c r="EP67" s="30" t="str">
        <f ca="1"/>
        <v/>
      </c>
      <c r="EQ67" s="30" t="str">
        <f ca="1"/>
        <v/>
      </c>
      <c r="ER67" s="30" t="str">
        <f ca="1"/>
        <v/>
      </c>
      <c r="ES67" s="30" t="str">
        <f ca="1"/>
        <v/>
      </c>
      <c r="ET67" s="30" t="str">
        <f ca="1"/>
        <v/>
      </c>
      <c r="EU67" s="30" t="str">
        <f ca="1"/>
        <v/>
      </c>
      <c r="EV67" s="30" t="str">
        <f ca="1"/>
        <v/>
      </c>
      <c r="EW67" s="30" t="str">
        <f ca="1"/>
        <v/>
      </c>
      <c r="EX67" s="30" t="str">
        <f ca="1"/>
        <v/>
      </c>
      <c r="EY67" s="30" t="str">
        <f ca="1"/>
        <v/>
      </c>
      <c r="EZ67" s="30" t="str">
        <f ca="1"/>
        <v/>
      </c>
      <c r="FA67" s="30" t="str">
        <f ca="1"/>
        <v/>
      </c>
      <c r="FB67" s="30" t="str">
        <f ca="1"/>
        <v/>
      </c>
      <c r="FC67" s="30" t="str">
        <f ca="1"/>
        <v/>
      </c>
      <c r="FD67" s="30" t="str">
        <f ca="1"/>
        <v/>
      </c>
      <c r="FE67" s="31" cm="1">
        <f t="array" aca="1" ref="FE67" ca="1">SUMPRODUCT(COUNTIF($DJ67:$FD67,Training!$C$3:$E$3))</f>
        <v>0</v>
      </c>
      <c r="FF67" s="31" cm="1">
        <f t="array" aca="1" ref="FF67" ca="1">SUMPRODUCT(COUNTIF($DJ67:$FD67,Training!$C$4:$E$4))</f>
        <v>0</v>
      </c>
      <c r="FG67" s="31" cm="1">
        <f t="array" aca="1" ref="FG67" ca="1">SUMPRODUCT(COUNTIF($DJ67:$FD67,Training!$C$5:$E$5))</f>
        <v>0</v>
      </c>
      <c r="FH67" s="31" cm="1">
        <f t="array" aca="1" ref="FH67" ca="1">SUMPRODUCT(COUNTIF($DJ67:$FD67,Training!$C$6:$E$6))</f>
        <v>0</v>
      </c>
      <c r="FI67" s="31" cm="1">
        <f t="array" aca="1" ref="FI67" ca="1">SUMPRODUCT(COUNTIF($DJ67:$FD67,Training!$C$7:$E$7))</f>
        <v>0</v>
      </c>
      <c r="FJ67" s="31" cm="1">
        <f t="array" aca="1" ref="FJ67" ca="1">SUMPRODUCT(COUNTIF($DJ67:$FD67,Training!$C$8:$E$8))</f>
        <v>0</v>
      </c>
      <c r="FK67" s="31" cm="1">
        <f t="array" aca="1" ref="FK67" ca="1">SUMPRODUCT(COUNTIF($DJ67:$FD67,Training!$C$9:$E$9))</f>
        <v>0</v>
      </c>
      <c r="FL67" s="31" cm="1">
        <f t="array" aca="1" ref="FL67" ca="1">SUMPRODUCT(COUNTIF($DJ67:$FD67,Training!$C$10:$E$10))</f>
        <v>0</v>
      </c>
      <c r="FM67" s="31" cm="1">
        <f t="array" aca="1" ref="FM67" ca="1">SUMPRODUCT(COUNTIF($DJ67:$FD67,Training!$C$11:$E$11))</f>
        <v>0</v>
      </c>
      <c r="FN67" s="31" cm="1">
        <f t="array" aca="1" ref="FN67" ca="1">SUMPRODUCT(COUNTIF($DJ67:$FD67,Training!$C$2:$E$2))</f>
        <v>0</v>
      </c>
      <c r="FO67" s="31" cm="1">
        <f t="array" aca="1" ref="FO67" ca="1">SUMPRODUCT(COUNTIF($DJ67:$FD67,Training!#REF!))</f>
        <v>0</v>
      </c>
      <c r="FP67" s="31" cm="1">
        <f t="array" aca="1" ref="FP67" ca="1">SUMPRODUCT(COUNTIF($DJ67:$FD67,Training!$C$12:$E$12))</f>
        <v>0</v>
      </c>
      <c r="FQ67" s="31" cm="1">
        <f t="array" aca="1" ref="FQ67" ca="1">SUMPRODUCT(COUNTIF($DJ67:$FD67,Training!$C$13:$E$13))</f>
        <v>0</v>
      </c>
      <c r="FR67" s="31" cm="1">
        <f t="array" aca="1" ref="FR67" ca="1">SUMPRODUCT(COUNTIF($DJ67:$FD67,Training!$C$14:$E$14))</f>
        <v>0</v>
      </c>
      <c r="FS67" s="31" cm="1">
        <f t="array" aca="1" ref="FS67" ca="1">SUMPRODUCT(COUNTIF($DJ67:$FD67,Training!$C$15:$E$15))</f>
        <v>0</v>
      </c>
      <c r="FT67" s="31" cm="1">
        <f t="array" aca="1" ref="FT67" ca="1">SUMPRODUCT(COUNTIF($DJ67:$FD67,Training!$C$16:$E$16))</f>
        <v>0</v>
      </c>
    </row>
    <row r="68" spans="1:176" x14ac:dyDescent="0.25">
      <c r="A68" s="32" t="str">
        <f>IF(WeightedParse!A68&gt;"",WeightedParse!A68,"")</f>
        <v/>
      </c>
      <c r="B68" s="49" t="str">
        <f>IF('Weighted Summary'!A68&gt;"",'Weighted Summary'!F68,"")</f>
        <v/>
      </c>
      <c r="C68" s="39" t="str">
        <f t="shared" si="0"/>
        <v/>
      </c>
      <c r="D68" s="37" t="str">
        <f ca="1">IF($A68&gt;"",IF(ISERROR(HLOOKUP(D$1,INDIRECT("Roles!$B$"&amp;MATCH($B68,Roles!$A:$A,0)&amp;":$AF$"&amp;MATCH($B68,Roles!$A:$A,0)),1,FALSE))=FALSE,IF(SquadExport!G68&lt;10,1,IF(SquadExport!G68&lt;15,2,IF(SquadExport!G68&lt;=20,3,""))),0),"")</f>
        <v/>
      </c>
      <c r="E68" s="37" t="str">
        <f ca="1">IF($A68&gt;"",IF(ISERROR(HLOOKUP(E$1,INDIRECT("Roles!$B$"&amp;MATCH($B68,Roles!$A:$A,0)&amp;":$AF$"&amp;MATCH($B68,Roles!$A:$A,0)),1,FALSE))=FALSE,IF(SquadExport!H68&lt;10,1,IF(SquadExport!H68&lt;15,2,IF(SquadExport!H68&lt;=20,3,""))),0),"")</f>
        <v/>
      </c>
      <c r="F68" s="37" t="str">
        <f ca="1">IF($A68&gt;"",IF(ISERROR(HLOOKUP(F$1,INDIRECT("Roles!$B$"&amp;MATCH($B68,Roles!$A:$A,0)&amp;":$AF$"&amp;MATCH($B68,Roles!$A:$A,0)),1,FALSE))=FALSE,IF(SquadExport!I68&lt;10,1,IF(SquadExport!I68&lt;15,2,IF(SquadExport!I68&lt;=20,3,""))),0),"")</f>
        <v/>
      </c>
      <c r="G68" s="37" t="str">
        <f ca="1">IF($A68&gt;"",IF(ISERROR(HLOOKUP(G$1,INDIRECT("Roles!$B$"&amp;MATCH($B68,Roles!$A:$A,0)&amp;":$AF$"&amp;MATCH($B68,Roles!$A:$A,0)),1,FALSE))=FALSE,IF(SquadExport!J68&lt;10,1,IF(SquadExport!J68&lt;15,2,IF(SquadExport!J68&lt;=20,3,""))),0),"")</f>
        <v/>
      </c>
      <c r="H68" s="37" t="str">
        <f ca="1">IF($A68&gt;"",IF(ISERROR(HLOOKUP(H$1,INDIRECT("Roles!$B$"&amp;MATCH($B68,Roles!$A:$A,0)&amp;":$AF$"&amp;MATCH($B68,Roles!$A:$A,0)),1,FALSE))=FALSE,IF(SquadExport!K68&lt;10,1,IF(SquadExport!K68&lt;15,2,IF(SquadExport!K68&lt;=20,3,""))),0),"")</f>
        <v/>
      </c>
      <c r="I68" s="37" t="str">
        <f ca="1">IF($A68&gt;"",IF(ISERROR(HLOOKUP(I$1,INDIRECT("Roles!$B$"&amp;MATCH($B68,Roles!$A:$A,0)&amp;":$AF$"&amp;MATCH($B68,Roles!$A:$A,0)),1,FALSE))=FALSE,IF(SquadExport!L68&lt;10,1,IF(SquadExport!L68&lt;15,2,IF(SquadExport!L68&lt;=20,3,""))),0),"")</f>
        <v/>
      </c>
      <c r="J68" s="37" t="str">
        <f ca="1">IF($A68&gt;"",IF(ISERROR(HLOOKUP(J$1,INDIRECT("Roles!$B$"&amp;MATCH($B68,Roles!$A:$A,0)&amp;":$AF$"&amp;MATCH($B68,Roles!$A:$A,0)),1,FALSE))=FALSE,IF(SquadExport!M68&lt;10,1,IF(SquadExport!M68&lt;15,2,IF(SquadExport!M68&lt;=20,3,""))),0),"")</f>
        <v/>
      </c>
      <c r="K68" s="37" t="str">
        <f ca="1">IF($A68&gt;"",IF(ISERROR(HLOOKUP(K$1,INDIRECT("Roles!$B$"&amp;MATCH($B68,Roles!$A:$A,0)&amp;":$AF$"&amp;MATCH($B68,Roles!$A:$A,0)),1,FALSE))=FALSE,IF(SquadExport!N68&lt;10,1,IF(SquadExport!N68&lt;15,2,IF(SquadExport!N68&lt;=20,3,""))),0),"")</f>
        <v/>
      </c>
      <c r="L68" s="37" t="str">
        <f ca="1">IF($A68&gt;"",IF(ISERROR(HLOOKUP(L$1,INDIRECT("Roles!$B$"&amp;MATCH($B68,Roles!$A:$A,0)&amp;":$AF$"&amp;MATCH($B68,Roles!$A:$A,0)),1,FALSE))=FALSE,IF(SquadExport!O68&lt;10,1,IF(SquadExport!O68&lt;15,2,IF(SquadExport!O68&lt;=20,3,""))),0),"")</f>
        <v/>
      </c>
      <c r="M68" s="37" t="str">
        <f ca="1">IF($A68&gt;"",IF(ISERROR(HLOOKUP(M$1,INDIRECT("Roles!$B$"&amp;MATCH($B68,Roles!$A:$A,0)&amp;":$AF$"&amp;MATCH($B68,Roles!$A:$A,0)),1,FALSE))=FALSE,IF(SquadExport!P68&lt;10,1,IF(SquadExport!P68&lt;15,2,IF(SquadExport!P68&lt;=20,3,""))),0),"")</f>
        <v/>
      </c>
      <c r="N68" s="37" t="str">
        <f ca="1">IF($A68&gt;"",IF(ISERROR(HLOOKUP(N$1,INDIRECT("Roles!$B$"&amp;MATCH($B68,Roles!$A:$A,0)&amp;":$AF$"&amp;MATCH($B68,Roles!$A:$A,0)),1,FALSE))=FALSE,IF(SquadExport!Q68&lt;10,1,IF(SquadExport!Q68&lt;15,2,IF(SquadExport!Q68&lt;=20,3,""))),0),"")</f>
        <v/>
      </c>
      <c r="O68" s="37" t="str">
        <f ca="1">IF($A68&gt;"",IF(ISERROR(HLOOKUP(O$1,INDIRECT("Roles!$B$"&amp;MATCH($B68,Roles!$A:$A,0)&amp;":$AF$"&amp;MATCH($B68,Roles!$A:$A,0)),1,FALSE))=FALSE,IF(SquadExport!R68&lt;10,1,IF(SquadExport!R68&lt;15,2,IF(SquadExport!R68&lt;=20,3,""))),0),"")</f>
        <v/>
      </c>
      <c r="P68" s="37" t="str">
        <f ca="1">IF($A68&gt;"",IF(ISERROR(HLOOKUP(P$1,INDIRECT("Roles!$B$"&amp;MATCH($B68,Roles!$A:$A,0)&amp;":$AF$"&amp;MATCH($B68,Roles!$A:$A,0)),1,FALSE))=FALSE,IF(SquadExport!S68&lt;10,1,IF(SquadExport!S68&lt;15,2,IF(SquadExport!S68&lt;=20,3,""))),0),"")</f>
        <v/>
      </c>
      <c r="Q68" s="37" t="str">
        <f ca="1">IF($A68&gt;"",IF(ISERROR(HLOOKUP(Q$1,INDIRECT("Roles!$B$"&amp;MATCH($B68,Roles!$A:$A,0)&amp;":$AF$"&amp;MATCH($B68,Roles!$A:$A,0)),1,FALSE))=FALSE,IF(SquadExport!T68&lt;10,1,IF(SquadExport!T68&lt;15,2,IF(SquadExport!T68&lt;=20,3,""))),0),"")</f>
        <v/>
      </c>
      <c r="R68" s="37" t="str">
        <f ca="1">IF($A68&gt;"",IF(ISERROR(HLOOKUP(R$1,INDIRECT("Roles!$B$"&amp;MATCH($B68,Roles!$A:$A,0)&amp;":$AF$"&amp;MATCH($B68,Roles!$A:$A,0)),1,FALSE))=FALSE,IF(SquadExport!U68&lt;10,1,IF(SquadExport!U68&lt;15,2,IF(SquadExport!U68&lt;=20,3,""))),0),"")</f>
        <v/>
      </c>
      <c r="S68" s="37" t="str">
        <f ca="1">IF($A68&gt;"",IF(ISERROR(HLOOKUP(S$1,INDIRECT("Roles!$B$"&amp;MATCH($B68,Roles!$A:$A,0)&amp;":$AF$"&amp;MATCH($B68,Roles!$A:$A,0)),1,FALSE))=FALSE,IF(SquadExport!V68&lt;10,1,IF(SquadExport!V68&lt;15,2,IF(SquadExport!V68&lt;=20,3,""))),0),"")</f>
        <v/>
      </c>
      <c r="T68" s="37" t="str">
        <f ca="1">IF($A68&gt;"",IF(ISERROR(HLOOKUP(T$1,INDIRECT("Roles!$B$"&amp;MATCH($B68,Roles!$A:$A,0)&amp;":$AF$"&amp;MATCH($B68,Roles!$A:$A,0)),1,FALSE))=FALSE,IF(SquadExport!W68&lt;10,1,IF(SquadExport!W68&lt;15,2,IF(SquadExport!W68&lt;=20,3,""))),0),"")</f>
        <v/>
      </c>
      <c r="U68" s="37" t="str">
        <f ca="1">IF($A68&gt;"",IF(ISERROR(HLOOKUP(U$1,INDIRECT("Roles!$B$"&amp;MATCH($B68,Roles!$A:$A,0)&amp;":$AF$"&amp;MATCH($B68,Roles!$A:$A,0)),1,FALSE))=FALSE,IF(SquadExport!X68&lt;10,1,IF(SquadExport!X68&lt;15,2,IF(SquadExport!X68&lt;=20,3,""))),0),"")</f>
        <v/>
      </c>
      <c r="V68" s="37" t="str">
        <f ca="1">IF($A68&gt;"",IF(ISERROR(HLOOKUP(V$1,INDIRECT("Roles!$B$"&amp;MATCH($B68,Roles!$A:$A,0)&amp;":$AF$"&amp;MATCH($B68,Roles!$A:$A,0)),1,FALSE))=FALSE,IF(SquadExport!Y68&lt;10,1,IF(SquadExport!Y68&lt;15,2,IF(SquadExport!Y68&lt;=20,3,""))),0),"")</f>
        <v/>
      </c>
      <c r="W68" s="37" t="str">
        <f ca="1">IF($A68&gt;"",IF(ISERROR(HLOOKUP(W$1,INDIRECT("Roles!$B$"&amp;MATCH($B68,Roles!$A:$A,0)&amp;":$AF$"&amp;MATCH($B68,Roles!$A:$A,0)),1,FALSE))=FALSE,IF(SquadExport!Z68&lt;10,1,IF(SquadExport!Z68&lt;15,2,IF(SquadExport!Z68&lt;=20,3,""))),0),"")</f>
        <v/>
      </c>
      <c r="X68" s="37" t="str">
        <f ca="1">IF($A68&gt;"",IF(ISERROR(HLOOKUP(X$1,INDIRECT("Roles!$B$"&amp;MATCH($B68,Roles!$A:$A,0)&amp;":$AF$"&amp;MATCH($B68,Roles!$A:$A,0)),1,FALSE))=FALSE,IF(SquadExport!AA68&lt;10,1,IF(SquadExport!AA68&lt;15,2,IF(SquadExport!AA68&lt;=20,3,""))),0),"")</f>
        <v/>
      </c>
      <c r="Y68" s="37" t="str">
        <f ca="1">IF($A68&gt;"",IF(ISERROR(HLOOKUP(Y$1,INDIRECT("Roles!$B$"&amp;MATCH($B68,Roles!$A:$A,0)&amp;":$AF$"&amp;MATCH($B68,Roles!$A:$A,0)),1,FALSE))=FALSE,IF(SquadExport!AB68&lt;10,1,IF(SquadExport!AB68&lt;15,2,IF(SquadExport!AB68&lt;=20,3,""))),0),"")</f>
        <v/>
      </c>
      <c r="Z68" s="37" t="str">
        <f ca="1">IF($A68&gt;"",IF(ISERROR(HLOOKUP(Z$1,INDIRECT("Roles!$B$"&amp;MATCH($B68,Roles!$A:$A,0)&amp;":$AF$"&amp;MATCH($B68,Roles!$A:$A,0)),1,FALSE))=FALSE,IF(SquadExport!AC68&lt;10,1,IF(SquadExport!AC68&lt;15,2,IF(SquadExport!AC68&lt;=20,3,""))),0),"")</f>
        <v/>
      </c>
      <c r="AA68" s="37" t="str">
        <f ca="1">IF($A68&gt;"",IF(ISERROR(HLOOKUP(AA$1,INDIRECT("Roles!$B$"&amp;MATCH($B68,Roles!$A:$A,0)&amp;":$AF$"&amp;MATCH($B68,Roles!$A:$A,0)),1,FALSE))=FALSE,IF(SquadExport!AD68&lt;10,1,IF(SquadExport!AD68&lt;15,2,IF(SquadExport!AD68&lt;=20,3,""))),0),"")</f>
        <v/>
      </c>
      <c r="AB68" s="37" t="str">
        <f ca="1">IF($A68&gt;"",IF(ISERROR(HLOOKUP(AB$1,INDIRECT("Roles!$B$"&amp;MATCH($B68,Roles!$A:$A,0)&amp;":$AF$"&amp;MATCH($B68,Roles!$A:$A,0)),1,FALSE))=FALSE,IF(SquadExport!AE68&lt;10,1,IF(SquadExport!AE68&lt;15,2,IF(SquadExport!AE68&lt;=20,3,""))),0),"")</f>
        <v/>
      </c>
      <c r="AC68" s="37" t="str">
        <f ca="1">IF($A68&gt;"",IF(ISERROR(HLOOKUP(AC$1,INDIRECT("Roles!$B$"&amp;MATCH($B68,Roles!$A:$A,0)&amp;":$AF$"&amp;MATCH($B68,Roles!$A:$A,0)),1,FALSE))=FALSE,IF(SquadExport!AF68&lt;10,1,IF(SquadExport!AF68&lt;15,2,IF(SquadExport!AF68&lt;=20,3,""))),0),"")</f>
        <v/>
      </c>
      <c r="AD68" s="37" t="str">
        <f ca="1">IF($A68&gt;"",IF(ISERROR(HLOOKUP(AD$1,INDIRECT("Roles!$B$"&amp;MATCH($B68,Roles!$A:$A,0)&amp;":$AF$"&amp;MATCH($B68,Roles!$A:$A,0)),1,FALSE))=FALSE,IF(SquadExport!AG68&lt;10,1,IF(SquadExport!AG68&lt;15,2,IF(SquadExport!AG68&lt;=20,3,""))),0),"")</f>
        <v/>
      </c>
      <c r="AE68" s="37" t="str">
        <f ca="1">IF($A68&gt;"",IF(ISERROR(HLOOKUP(AE$1,INDIRECT("Roles!$B$"&amp;MATCH($B68,Roles!$A:$A,0)&amp;":$AF$"&amp;MATCH($B68,Roles!$A:$A,0)),1,FALSE))=FALSE,IF(SquadExport!AH68&lt;10,1,IF(SquadExport!AH68&lt;15,2,IF(SquadExport!AH68&lt;=20,3,""))),0),"")</f>
        <v/>
      </c>
      <c r="AF68" s="37" t="str">
        <f ca="1">IF($A68&gt;"",IF(ISERROR(HLOOKUP(AF$1,INDIRECT("Roles!$B$"&amp;MATCH($B68,Roles!$A:$A,0)&amp;":$AF$"&amp;MATCH($B68,Roles!$A:$A,0)),1,FALSE))=FALSE,IF(SquadExport!AI68&lt;10,1,IF(SquadExport!AI68&lt;15,2,IF(SquadExport!AI68&lt;=20,3,""))),0),"")</f>
        <v/>
      </c>
      <c r="AG68" s="37" t="str">
        <f ca="1">IF($A68&gt;"",IF(ISERROR(HLOOKUP(AG$1,INDIRECT("Roles!$B$"&amp;MATCH($B68,Roles!$A:$A,0)&amp;":$AF$"&amp;MATCH($B68,Roles!$A:$A,0)),1,FALSE))=FALSE,IF(SquadExport!AJ68&lt;10,1,IF(SquadExport!AJ68&lt;15,2,IF(SquadExport!AJ68&lt;=20,3,""))),0),"")</f>
        <v/>
      </c>
      <c r="AH68" s="37" t="str">
        <f ca="1">IF($A68&gt;"",IF(ISERROR(HLOOKUP(AH$1,INDIRECT("Roles!$B$"&amp;MATCH($B68,Roles!$A:$A,0)&amp;":$AF$"&amp;MATCH($B68,Roles!$A:$A,0)),1,FALSE))=FALSE,IF(SquadExport!AK68&lt;10,1,IF(SquadExport!AK68&lt;15,2,IF(SquadExport!AK68&lt;=20,3,""))),0),"")</f>
        <v/>
      </c>
      <c r="AI68" s="37" t="str">
        <f ca="1">IF($A68&gt;"",IF(ISERROR(HLOOKUP(AI$1,INDIRECT("Roles!$B$"&amp;MATCH($B68,Roles!$A:$A,0)&amp;":$AF$"&amp;MATCH($B68,Roles!$A:$A,0)),1,FALSE))=FALSE,IF(SquadExport!AL68&lt;10,1,IF(SquadExport!AL68&lt;15,2,IF(SquadExport!AL68&lt;=20,3,""))),0),"")</f>
        <v/>
      </c>
      <c r="AJ68" s="37" t="str">
        <f ca="1">IF($A68&gt;"",IF(ISERROR(HLOOKUP(AJ$1,INDIRECT("Roles!$B$"&amp;MATCH($B68,Roles!$A:$A,0)&amp;":$AF$"&amp;MATCH($B68,Roles!$A:$A,0)),1,FALSE))=FALSE,IF(SquadExport!AM68&lt;10,1,IF(SquadExport!AM68&lt;15,2,IF(SquadExport!AM68&lt;=20,3,""))),0),"")</f>
        <v/>
      </c>
      <c r="AK68" s="37" t="str">
        <f ca="1">IF($A68&gt;"",IF(ISERROR(HLOOKUP(AK$1,INDIRECT("Roles!$B$"&amp;MATCH($B68,Roles!$A:$A,0)&amp;":$AF$"&amp;MATCH($B68,Roles!$A:$A,0)),1,FALSE))=FALSE,IF(SquadExport!AN68&lt;10,1,IF(SquadExport!AN68&lt;15,2,IF(SquadExport!AN68&lt;=20,3,""))),0),"")</f>
        <v/>
      </c>
      <c r="AL68" s="37" t="str">
        <f ca="1">IF($A68&gt;"",IF(ISERROR(HLOOKUP(AL$1,INDIRECT("Roles!$B$"&amp;MATCH($B68,Roles!$A:$A,0)&amp;":$AF$"&amp;MATCH($B68,Roles!$A:$A,0)),1,FALSE))=FALSE,IF(SquadExport!AO68&lt;10,1,IF(SquadExport!AO68&lt;15,2,IF(SquadExport!AO68&lt;=20,3,""))),0),"")</f>
        <v/>
      </c>
      <c r="AM68" s="37" t="str">
        <f ca="1">IF($A68&gt;"",IF(ISERROR(HLOOKUP(AM$1,INDIRECT("Roles!$B$"&amp;MATCH($B68,Roles!$A:$A,0)&amp;":$AF$"&amp;MATCH($B68,Roles!$A:$A,0)),1,FALSE))=FALSE,IF(SquadExport!AP68&lt;10,1,IF(SquadExport!AP68&lt;15,2,IF(SquadExport!AP68&lt;=20,3,""))),0),"")</f>
        <v/>
      </c>
      <c r="AN68" s="37" t="str">
        <f ca="1">IF($A68&gt;"",IF(ISERROR(HLOOKUP(AN$1,INDIRECT("Roles!$B$"&amp;MATCH($B68,Roles!$A:$A,0)&amp;":$AF$"&amp;MATCH($B68,Roles!$A:$A,0)),1,FALSE))=FALSE,IF(SquadExport!AQ68&lt;10,1,IF(SquadExport!AQ68&lt;15,2,IF(SquadExport!AQ68&lt;=20,3,""))),0),"")</f>
        <v/>
      </c>
      <c r="AO68" s="37" t="str">
        <f ca="1">IF($A68&gt;"",IF(ISERROR(HLOOKUP(AO$1,INDIRECT("Roles!$B$"&amp;MATCH($B68,Roles!$A:$A,0)&amp;":$AF$"&amp;MATCH($B68,Roles!$A:$A,0)),1,FALSE))=FALSE,IF(SquadExport!AR68&lt;10,1,IF(SquadExport!AR68&lt;15,2,IF(SquadExport!AR68&lt;=20,3,""))),0),"")</f>
        <v/>
      </c>
      <c r="AP68" s="37" t="str">
        <f ca="1">IF($A68&gt;"",IF(ISERROR(HLOOKUP(AP$1,INDIRECT("Roles!$B$"&amp;MATCH($B68,Roles!$A:$A,0)&amp;":$AF$"&amp;MATCH($B68,Roles!$A:$A,0)),1,FALSE))=FALSE,IF(SquadExport!AS68&lt;10,1,IF(SquadExport!AS68&lt;15,2,IF(SquadExport!AS68&lt;=20,3,""))),0),"")</f>
        <v/>
      </c>
      <c r="AQ68" s="37" t="str">
        <f ca="1">IF($A68&gt;"",IF(ISERROR(HLOOKUP(AQ$1,INDIRECT("Roles!$B$"&amp;MATCH($B68,Roles!$A:$A,0)&amp;":$AF$"&amp;MATCH($B68,Roles!$A:$A,0)),1,FALSE))=FALSE,IF(SquadExport!AT68&lt;10,1,IF(SquadExport!AT68&lt;15,2,IF(SquadExport!AT68&lt;=20,3,""))),0),"")</f>
        <v/>
      </c>
      <c r="AR68" s="37" t="str">
        <f ca="1">IF($A68&gt;"",IF(ISERROR(HLOOKUP(AR$1,INDIRECT("Roles!$B$"&amp;MATCH($B68,Roles!$A:$A,0)&amp;":$AF$"&amp;MATCH($B68,Roles!$A:$A,0)),1,FALSE))=FALSE,IF(SquadExport!AU68&lt;10,1,IF(SquadExport!AU68&lt;15,2,IF(SquadExport!AU68&lt;=20,3,""))),0),"")</f>
        <v/>
      </c>
      <c r="AS68" s="37" t="str">
        <f ca="1">IF($A68&gt;"",IF(ISERROR(HLOOKUP(AS$1,INDIRECT("Roles!$B$"&amp;MATCH($B68,Roles!$A:$A,0)&amp;":$AF$"&amp;MATCH($B68,Roles!$A:$A,0)),1,FALSE))=FALSE,IF(SquadExport!AV68&lt;10,1,IF(SquadExport!AV68&lt;15,2,IF(SquadExport!AV68&lt;=20,3,""))),0),"")</f>
        <v/>
      </c>
      <c r="AT68" s="37" t="str">
        <f ca="1">IF($A68&gt;"",IF(ISERROR(HLOOKUP(AT$1,INDIRECT("Roles!$B$"&amp;MATCH($B68,Roles!$A:$A,0)&amp;":$AF$"&amp;MATCH($B68,Roles!$A:$A,0)),1,FALSE))=FALSE,IF(SquadExport!AW68&lt;10,1,IF(SquadExport!AW68&lt;15,2,IF(SquadExport!AW68&lt;=20,3,""))),0),"")</f>
        <v/>
      </c>
      <c r="AU68" s="37" t="str">
        <f ca="1">IF($A68&gt;"",IF(ISERROR(HLOOKUP(AU$1,INDIRECT("Roles!$B$"&amp;MATCH($B68,Roles!$A:$A,0)&amp;":$AF$"&amp;MATCH($B68,Roles!$A:$A,0)),1,FALSE))=FALSE,IF(SquadExport!AX68&lt;10,1,IF(SquadExport!AX68&lt;15,2,IF(SquadExport!AX68&lt;=20,3,""))),0),"")</f>
        <v/>
      </c>
      <c r="AV68" s="37" t="str">
        <f ca="1">IF($A68&gt;"",IF(ISERROR(HLOOKUP(AV$1,INDIRECT("Roles!$B$"&amp;MATCH($B68,Roles!$A:$A,0)&amp;":$AF$"&amp;MATCH($B68,Roles!$A:$A,0)),1,FALSE))=FALSE,IF(SquadExport!AY68&lt;10,1,IF(SquadExport!AY68&lt;15,2,IF(SquadExport!AY68&lt;=20,3,""))),0),"")</f>
        <v/>
      </c>
      <c r="AW68" s="37" t="str">
        <f ca="1">IF($A68&gt;"",IF(ISERROR(HLOOKUP(AW$1,INDIRECT("Roles!$B$"&amp;MATCH($B68,Roles!$A:$A,0)&amp;":$AF$"&amp;MATCH($B68,Roles!$A:$A,0)),1,FALSE))=FALSE,IF(SquadExport!AZ68&lt;10,1,IF(SquadExport!AZ68&lt;15,2,IF(SquadExport!AZ68&lt;=20,3,""))),0),"")</f>
        <v/>
      </c>
      <c r="AX68" s="37" t="str">
        <f ca="1">IF($A68&gt;"",IF(ISERROR(HLOOKUP(AX$1,INDIRECT("Roles!$B$"&amp;MATCH($B68,Roles!$A:$A,0)&amp;":$AF$"&amp;MATCH($B68,Roles!$A:$A,0)),1,FALSE))=FALSE,IF(SquadExport!BA68&lt;10,1,IF(SquadExport!BA68&lt;15,2,IF(SquadExport!BA68&lt;=20,3,""))),0),"")</f>
        <v/>
      </c>
      <c r="AY68" s="30" t="str" cm="1">
        <f t="array" aca="1" ref="AY68:CS68" ca="1">IF($D68:$AX68=1,D$1:AX$1,"")</f>
        <v/>
      </c>
      <c r="AZ68" s="30" t="str">
        <f ca="1"/>
        <v/>
      </c>
      <c r="BA68" s="30" t="str">
        <f ca="1"/>
        <v/>
      </c>
      <c r="BB68" s="30" t="str">
        <f ca="1"/>
        <v/>
      </c>
      <c r="BC68" s="30" t="str">
        <f ca="1"/>
        <v/>
      </c>
      <c r="BD68" s="30" t="str">
        <f ca="1"/>
        <v/>
      </c>
      <c r="BE68" s="30" t="str">
        <f ca="1"/>
        <v/>
      </c>
      <c r="BF68" s="30" t="str">
        <f ca="1"/>
        <v/>
      </c>
      <c r="BG68" s="30" t="str">
        <f ca="1"/>
        <v/>
      </c>
      <c r="BH68" s="30" t="str">
        <f ca="1"/>
        <v/>
      </c>
      <c r="BI68" s="30" t="str">
        <f ca="1"/>
        <v/>
      </c>
      <c r="BJ68" s="30" t="str">
        <f ca="1"/>
        <v/>
      </c>
      <c r="BK68" s="30" t="str">
        <f ca="1"/>
        <v/>
      </c>
      <c r="BL68" s="30" t="str">
        <f ca="1"/>
        <v/>
      </c>
      <c r="BM68" s="30" t="str">
        <f ca="1"/>
        <v/>
      </c>
      <c r="BN68" s="30" t="str">
        <f ca="1"/>
        <v/>
      </c>
      <c r="BO68" s="30" t="str">
        <f ca="1"/>
        <v/>
      </c>
      <c r="BP68" s="30" t="str">
        <f ca="1"/>
        <v/>
      </c>
      <c r="BQ68" s="30" t="str">
        <f ca="1"/>
        <v/>
      </c>
      <c r="BR68" s="30" t="str">
        <f ca="1"/>
        <v/>
      </c>
      <c r="BS68" s="30" t="str">
        <f ca="1"/>
        <v/>
      </c>
      <c r="BT68" s="30" t="str">
        <f ca="1"/>
        <v/>
      </c>
      <c r="BU68" s="30" t="str">
        <f ca="1"/>
        <v/>
      </c>
      <c r="BV68" s="30" t="str">
        <f ca="1"/>
        <v/>
      </c>
      <c r="BW68" s="30" t="str">
        <f ca="1"/>
        <v/>
      </c>
      <c r="BX68" s="30" t="str">
        <f ca="1"/>
        <v/>
      </c>
      <c r="BY68" s="30" t="str">
        <f ca="1"/>
        <v/>
      </c>
      <c r="BZ68" s="30" t="str">
        <f ca="1"/>
        <v/>
      </c>
      <c r="CA68" s="30" t="str">
        <f ca="1"/>
        <v/>
      </c>
      <c r="CB68" s="30" t="str">
        <f ca="1"/>
        <v/>
      </c>
      <c r="CC68" s="30" t="str">
        <f ca="1"/>
        <v/>
      </c>
      <c r="CD68" s="30" t="str">
        <f ca="1"/>
        <v/>
      </c>
      <c r="CE68" s="30" t="str">
        <f ca="1"/>
        <v/>
      </c>
      <c r="CF68" s="30" t="str">
        <f ca="1"/>
        <v/>
      </c>
      <c r="CG68" s="30" t="str">
        <f ca="1"/>
        <v/>
      </c>
      <c r="CH68" s="30" t="str">
        <f ca="1"/>
        <v/>
      </c>
      <c r="CI68" s="30" t="str">
        <f ca="1"/>
        <v/>
      </c>
      <c r="CJ68" s="30" t="str">
        <f ca="1"/>
        <v/>
      </c>
      <c r="CK68" s="30" t="str">
        <f ca="1"/>
        <v/>
      </c>
      <c r="CL68" s="30" t="str">
        <f ca="1"/>
        <v/>
      </c>
      <c r="CM68" s="30" t="str">
        <f ca="1"/>
        <v/>
      </c>
      <c r="CN68" s="30" t="str">
        <f ca="1"/>
        <v/>
      </c>
      <c r="CO68" s="30" t="str">
        <f ca="1"/>
        <v/>
      </c>
      <c r="CP68" s="30" t="str">
        <f ca="1"/>
        <v/>
      </c>
      <c r="CQ68" s="30" t="str">
        <f ca="1"/>
        <v/>
      </c>
      <c r="CR68" s="30" t="str">
        <f ca="1"/>
        <v/>
      </c>
      <c r="CS68" s="30" t="str">
        <f ca="1"/>
        <v/>
      </c>
      <c r="CT68" s="31" cm="1">
        <f t="array" aca="1" ref="CT68" ca="1">SUMPRODUCT(COUNTIF($AY68:$CS68,Training!$C$3:$E$3))</f>
        <v>0</v>
      </c>
      <c r="CU68" s="31" cm="1">
        <f t="array" aca="1" ref="CU68" ca="1">SUMPRODUCT(COUNTIF($AY68:$CS68,Training!$C$4:$E$4))</f>
        <v>0</v>
      </c>
      <c r="CV68" s="31" cm="1">
        <f t="array" aca="1" ref="CV68" ca="1">SUMPRODUCT(COUNTIF($AY68:$CS68,Training!$C$5:$E$5))</f>
        <v>0</v>
      </c>
      <c r="CW68" s="31" cm="1">
        <f t="array" aca="1" ref="CW68" ca="1">SUMPRODUCT(COUNTIF($AY68:$CS68,Training!$C$6:$E$6))</f>
        <v>0</v>
      </c>
      <c r="CX68" s="31" cm="1">
        <f t="array" aca="1" ref="CX68" ca="1">SUMPRODUCT(COUNTIF($AY68:$CS68,Training!$C$7:$E$7))</f>
        <v>0</v>
      </c>
      <c r="CY68" s="31" cm="1">
        <f t="array" aca="1" ref="CY68" ca="1">SUMPRODUCT(COUNTIF($AY68:$CS68,Training!$C$8:$E$8))</f>
        <v>0</v>
      </c>
      <c r="CZ68" s="31" cm="1">
        <f t="array" aca="1" ref="CZ68" ca="1">SUMPRODUCT(COUNTIF($AY68:$CS68,Training!$C$9:$E$9))</f>
        <v>0</v>
      </c>
      <c r="DA68" s="31" cm="1">
        <f t="array" aca="1" ref="DA68" ca="1">SUMPRODUCT(COUNTIF($AY68:$CS68,Training!$C$10:$E$10))</f>
        <v>0</v>
      </c>
      <c r="DB68" s="31" cm="1">
        <f t="array" aca="1" ref="DB68" ca="1">SUMPRODUCT(COUNTIF($AY68:$CS68,Training!$C$11:$E$11))</f>
        <v>0</v>
      </c>
      <c r="DC68" s="31" cm="1">
        <f t="array" aca="1" ref="DC68" ca="1">SUMPRODUCT(COUNTIF($AY68:$CS68,Training!$C$2:$E$2))</f>
        <v>0</v>
      </c>
      <c r="DD68" s="31" cm="1">
        <f t="array" aca="1" ref="DD68" ca="1">SUMPRODUCT(COUNTIF($AY68:$CS68,Training!#REF!))</f>
        <v>0</v>
      </c>
      <c r="DE68" s="31" cm="1">
        <f t="array" aca="1" ref="DE68" ca="1">SUMPRODUCT(COUNTIF($AY68:$CS68,Training!$C$12:$E$12))</f>
        <v>0</v>
      </c>
      <c r="DF68" s="31" cm="1">
        <f t="array" aca="1" ref="DF68" ca="1">SUMPRODUCT(COUNTIF($AY68:$CS68,Training!$C$13:$E$13))</f>
        <v>0</v>
      </c>
      <c r="DG68" s="31" cm="1">
        <f t="array" aca="1" ref="DG68" ca="1">SUMPRODUCT(COUNTIF($AY68:$CS68,Training!$C$14:$E$14))</f>
        <v>0</v>
      </c>
      <c r="DH68" s="31" cm="1">
        <f t="array" aca="1" ref="DH68" ca="1">SUMPRODUCT(COUNTIF($AY68:$CS68,Training!$C$15:$E$15))</f>
        <v>0</v>
      </c>
      <c r="DI68" s="31" cm="1">
        <f t="array" aca="1" ref="DI68" ca="1">SUMPRODUCT(COUNTIF($AY68:$CS68,Training!$C$16:$E$16))</f>
        <v>0</v>
      </c>
      <c r="DJ68" s="30" t="str" cm="1">
        <f t="array" aca="1" ref="DJ68:FD68" ca="1">IF(COUNTIF(D68:AX68,1)=0,IF($D68:$AX68=2,D$1:AX$1,""),"")</f>
        <v/>
      </c>
      <c r="DK68" s="30" t="str">
        <f ca="1"/>
        <v/>
      </c>
      <c r="DL68" s="30" t="str">
        <f ca="1"/>
        <v/>
      </c>
      <c r="DM68" s="30" t="str">
        <f ca="1"/>
        <v/>
      </c>
      <c r="DN68" s="30" t="str">
        <f ca="1"/>
        <v/>
      </c>
      <c r="DO68" s="30" t="str">
        <f ca="1"/>
        <v/>
      </c>
      <c r="DP68" s="30" t="str">
        <f ca="1"/>
        <v/>
      </c>
      <c r="DQ68" s="30" t="str">
        <f ca="1"/>
        <v/>
      </c>
      <c r="DR68" s="30" t="str">
        <f ca="1"/>
        <v/>
      </c>
      <c r="DS68" s="30" t="str">
        <f ca="1"/>
        <v/>
      </c>
      <c r="DT68" s="30" t="str">
        <f ca="1"/>
        <v/>
      </c>
      <c r="DU68" s="30" t="str">
        <f ca="1"/>
        <v/>
      </c>
      <c r="DV68" s="30" t="str">
        <f ca="1"/>
        <v/>
      </c>
      <c r="DW68" s="30" t="str">
        <f ca="1"/>
        <v/>
      </c>
      <c r="DX68" s="30" t="str">
        <f ca="1"/>
        <v/>
      </c>
      <c r="DY68" s="30" t="str">
        <f ca="1"/>
        <v/>
      </c>
      <c r="DZ68" s="30" t="str">
        <f ca="1"/>
        <v/>
      </c>
      <c r="EA68" s="30" t="str">
        <f ca="1"/>
        <v/>
      </c>
      <c r="EB68" s="30" t="str">
        <f ca="1"/>
        <v/>
      </c>
      <c r="EC68" s="30" t="str">
        <f ca="1"/>
        <v/>
      </c>
      <c r="ED68" s="30" t="str">
        <f ca="1"/>
        <v/>
      </c>
      <c r="EE68" s="30" t="str">
        <f ca="1"/>
        <v/>
      </c>
      <c r="EF68" s="30" t="str">
        <f ca="1"/>
        <v/>
      </c>
      <c r="EG68" s="30" t="str">
        <f ca="1"/>
        <v/>
      </c>
      <c r="EH68" s="30" t="str">
        <f ca="1"/>
        <v/>
      </c>
      <c r="EI68" s="30" t="str">
        <f ca="1"/>
        <v/>
      </c>
      <c r="EJ68" s="30" t="str">
        <f ca="1"/>
        <v/>
      </c>
      <c r="EK68" s="30" t="str">
        <f ca="1"/>
        <v/>
      </c>
      <c r="EL68" s="30" t="str">
        <f ca="1"/>
        <v/>
      </c>
      <c r="EM68" s="30" t="str">
        <f ca="1"/>
        <v/>
      </c>
      <c r="EN68" s="30" t="str">
        <f ca="1"/>
        <v/>
      </c>
      <c r="EO68" s="30" t="str">
        <f ca="1"/>
        <v/>
      </c>
      <c r="EP68" s="30" t="str">
        <f ca="1"/>
        <v/>
      </c>
      <c r="EQ68" s="30" t="str">
        <f ca="1"/>
        <v/>
      </c>
      <c r="ER68" s="30" t="str">
        <f ca="1"/>
        <v/>
      </c>
      <c r="ES68" s="30" t="str">
        <f ca="1"/>
        <v/>
      </c>
      <c r="ET68" s="30" t="str">
        <f ca="1"/>
        <v/>
      </c>
      <c r="EU68" s="30" t="str">
        <f ca="1"/>
        <v/>
      </c>
      <c r="EV68" s="30" t="str">
        <f ca="1"/>
        <v/>
      </c>
      <c r="EW68" s="30" t="str">
        <f ca="1"/>
        <v/>
      </c>
      <c r="EX68" s="30" t="str">
        <f ca="1"/>
        <v/>
      </c>
      <c r="EY68" s="30" t="str">
        <f ca="1"/>
        <v/>
      </c>
      <c r="EZ68" s="30" t="str">
        <f ca="1"/>
        <v/>
      </c>
      <c r="FA68" s="30" t="str">
        <f ca="1"/>
        <v/>
      </c>
      <c r="FB68" s="30" t="str">
        <f ca="1"/>
        <v/>
      </c>
      <c r="FC68" s="30" t="str">
        <f ca="1"/>
        <v/>
      </c>
      <c r="FD68" s="30" t="str">
        <f ca="1"/>
        <v/>
      </c>
      <c r="FE68" s="31" cm="1">
        <f t="array" aca="1" ref="FE68" ca="1">SUMPRODUCT(COUNTIF($DJ68:$FD68,Training!$C$3:$E$3))</f>
        <v>0</v>
      </c>
      <c r="FF68" s="31" cm="1">
        <f t="array" aca="1" ref="FF68" ca="1">SUMPRODUCT(COUNTIF($DJ68:$FD68,Training!$C$4:$E$4))</f>
        <v>0</v>
      </c>
      <c r="FG68" s="31" cm="1">
        <f t="array" aca="1" ref="FG68" ca="1">SUMPRODUCT(COUNTIF($DJ68:$FD68,Training!$C$5:$E$5))</f>
        <v>0</v>
      </c>
      <c r="FH68" s="31" cm="1">
        <f t="array" aca="1" ref="FH68" ca="1">SUMPRODUCT(COUNTIF($DJ68:$FD68,Training!$C$6:$E$6))</f>
        <v>0</v>
      </c>
      <c r="FI68" s="31" cm="1">
        <f t="array" aca="1" ref="FI68" ca="1">SUMPRODUCT(COUNTIF($DJ68:$FD68,Training!$C$7:$E$7))</f>
        <v>0</v>
      </c>
      <c r="FJ68" s="31" cm="1">
        <f t="array" aca="1" ref="FJ68" ca="1">SUMPRODUCT(COUNTIF($DJ68:$FD68,Training!$C$8:$E$8))</f>
        <v>0</v>
      </c>
      <c r="FK68" s="31" cm="1">
        <f t="array" aca="1" ref="FK68" ca="1">SUMPRODUCT(COUNTIF($DJ68:$FD68,Training!$C$9:$E$9))</f>
        <v>0</v>
      </c>
      <c r="FL68" s="31" cm="1">
        <f t="array" aca="1" ref="FL68" ca="1">SUMPRODUCT(COUNTIF($DJ68:$FD68,Training!$C$10:$E$10))</f>
        <v>0</v>
      </c>
      <c r="FM68" s="31" cm="1">
        <f t="array" aca="1" ref="FM68" ca="1">SUMPRODUCT(COUNTIF($DJ68:$FD68,Training!$C$11:$E$11))</f>
        <v>0</v>
      </c>
      <c r="FN68" s="31" cm="1">
        <f t="array" aca="1" ref="FN68" ca="1">SUMPRODUCT(COUNTIF($DJ68:$FD68,Training!$C$2:$E$2))</f>
        <v>0</v>
      </c>
      <c r="FO68" s="31" cm="1">
        <f t="array" aca="1" ref="FO68" ca="1">SUMPRODUCT(COUNTIF($DJ68:$FD68,Training!#REF!))</f>
        <v>0</v>
      </c>
      <c r="FP68" s="31" cm="1">
        <f t="array" aca="1" ref="FP68" ca="1">SUMPRODUCT(COUNTIF($DJ68:$FD68,Training!$C$12:$E$12))</f>
        <v>0</v>
      </c>
      <c r="FQ68" s="31" cm="1">
        <f t="array" aca="1" ref="FQ68" ca="1">SUMPRODUCT(COUNTIF($DJ68:$FD68,Training!$C$13:$E$13))</f>
        <v>0</v>
      </c>
      <c r="FR68" s="31" cm="1">
        <f t="array" aca="1" ref="FR68" ca="1">SUMPRODUCT(COUNTIF($DJ68:$FD68,Training!$C$14:$E$14))</f>
        <v>0</v>
      </c>
      <c r="FS68" s="31" cm="1">
        <f t="array" aca="1" ref="FS68" ca="1">SUMPRODUCT(COUNTIF($DJ68:$FD68,Training!$C$15:$E$15))</f>
        <v>0</v>
      </c>
      <c r="FT68" s="31" cm="1">
        <f t="array" aca="1" ref="FT68" ca="1">SUMPRODUCT(COUNTIF($DJ68:$FD68,Training!$C$16:$E$16))</f>
        <v>0</v>
      </c>
    </row>
    <row r="69" spans="1:176" x14ac:dyDescent="0.25">
      <c r="A69" s="32" t="str">
        <f>IF(WeightedParse!A69&gt;"",WeightedParse!A69,"")</f>
        <v/>
      </c>
      <c r="B69" s="49" t="str">
        <f>IF('Weighted Summary'!A69&gt;"",'Weighted Summary'!F69,"")</f>
        <v/>
      </c>
      <c r="C69" s="39" t="str">
        <f t="shared" ref="C69:C132" si="1">IF($B69&gt;"",IF(COUNTIF(D69:AX69,1)&gt;0,IF(OR(B69="GK",B69="SK"),INDEX($DD$1:$DI$1,MATCH(MAX(DD69:DI69),DD69:DI69,0)),INDEX($CT$1:$DC$1,MATCH(MAX(CT69:DC69),CT69:DC69,0))),IF(OR(B69="GK",B69="SK"),INDEX($FO$1:$FT$1,MATCH(MAX(FO69:FT69),FO69:FT69,0)),INDEX($FE$1:$FN$1,MATCH(MAX(FE69:FN69),FE69:FN69,0)))),"")</f>
        <v/>
      </c>
      <c r="D69" s="37" t="str">
        <f ca="1">IF($A69&gt;"",IF(ISERROR(HLOOKUP(D$1,INDIRECT("Roles!$B$"&amp;MATCH($B69,Roles!$A:$A,0)&amp;":$AF$"&amp;MATCH($B69,Roles!$A:$A,0)),1,FALSE))=FALSE,IF(SquadExport!G69&lt;10,1,IF(SquadExport!G69&lt;15,2,IF(SquadExport!G69&lt;=20,3,""))),0),"")</f>
        <v/>
      </c>
      <c r="E69" s="37" t="str">
        <f ca="1">IF($A69&gt;"",IF(ISERROR(HLOOKUP(E$1,INDIRECT("Roles!$B$"&amp;MATCH($B69,Roles!$A:$A,0)&amp;":$AF$"&amp;MATCH($B69,Roles!$A:$A,0)),1,FALSE))=FALSE,IF(SquadExport!H69&lt;10,1,IF(SquadExport!H69&lt;15,2,IF(SquadExport!H69&lt;=20,3,""))),0),"")</f>
        <v/>
      </c>
      <c r="F69" s="37" t="str">
        <f ca="1">IF($A69&gt;"",IF(ISERROR(HLOOKUP(F$1,INDIRECT("Roles!$B$"&amp;MATCH($B69,Roles!$A:$A,0)&amp;":$AF$"&amp;MATCH($B69,Roles!$A:$A,0)),1,FALSE))=FALSE,IF(SquadExport!I69&lt;10,1,IF(SquadExport!I69&lt;15,2,IF(SquadExport!I69&lt;=20,3,""))),0),"")</f>
        <v/>
      </c>
      <c r="G69" s="37" t="str">
        <f ca="1">IF($A69&gt;"",IF(ISERROR(HLOOKUP(G$1,INDIRECT("Roles!$B$"&amp;MATCH($B69,Roles!$A:$A,0)&amp;":$AF$"&amp;MATCH($B69,Roles!$A:$A,0)),1,FALSE))=FALSE,IF(SquadExport!J69&lt;10,1,IF(SquadExport!J69&lt;15,2,IF(SquadExport!J69&lt;=20,3,""))),0),"")</f>
        <v/>
      </c>
      <c r="H69" s="37" t="str">
        <f ca="1">IF($A69&gt;"",IF(ISERROR(HLOOKUP(H$1,INDIRECT("Roles!$B$"&amp;MATCH($B69,Roles!$A:$A,0)&amp;":$AF$"&amp;MATCH($B69,Roles!$A:$A,0)),1,FALSE))=FALSE,IF(SquadExport!K69&lt;10,1,IF(SquadExport!K69&lt;15,2,IF(SquadExport!K69&lt;=20,3,""))),0),"")</f>
        <v/>
      </c>
      <c r="I69" s="37" t="str">
        <f ca="1">IF($A69&gt;"",IF(ISERROR(HLOOKUP(I$1,INDIRECT("Roles!$B$"&amp;MATCH($B69,Roles!$A:$A,0)&amp;":$AF$"&amp;MATCH($B69,Roles!$A:$A,0)),1,FALSE))=FALSE,IF(SquadExport!L69&lt;10,1,IF(SquadExport!L69&lt;15,2,IF(SquadExport!L69&lt;=20,3,""))),0),"")</f>
        <v/>
      </c>
      <c r="J69" s="37" t="str">
        <f ca="1">IF($A69&gt;"",IF(ISERROR(HLOOKUP(J$1,INDIRECT("Roles!$B$"&amp;MATCH($B69,Roles!$A:$A,0)&amp;":$AF$"&amp;MATCH($B69,Roles!$A:$A,0)),1,FALSE))=FALSE,IF(SquadExport!M69&lt;10,1,IF(SquadExport!M69&lt;15,2,IF(SquadExport!M69&lt;=20,3,""))),0),"")</f>
        <v/>
      </c>
      <c r="K69" s="37" t="str">
        <f ca="1">IF($A69&gt;"",IF(ISERROR(HLOOKUP(K$1,INDIRECT("Roles!$B$"&amp;MATCH($B69,Roles!$A:$A,0)&amp;":$AF$"&amp;MATCH($B69,Roles!$A:$A,0)),1,FALSE))=FALSE,IF(SquadExport!N69&lt;10,1,IF(SquadExport!N69&lt;15,2,IF(SquadExport!N69&lt;=20,3,""))),0),"")</f>
        <v/>
      </c>
      <c r="L69" s="37" t="str">
        <f ca="1">IF($A69&gt;"",IF(ISERROR(HLOOKUP(L$1,INDIRECT("Roles!$B$"&amp;MATCH($B69,Roles!$A:$A,0)&amp;":$AF$"&amp;MATCH($B69,Roles!$A:$A,0)),1,FALSE))=FALSE,IF(SquadExport!O69&lt;10,1,IF(SquadExport!O69&lt;15,2,IF(SquadExport!O69&lt;=20,3,""))),0),"")</f>
        <v/>
      </c>
      <c r="M69" s="37" t="str">
        <f ca="1">IF($A69&gt;"",IF(ISERROR(HLOOKUP(M$1,INDIRECT("Roles!$B$"&amp;MATCH($B69,Roles!$A:$A,0)&amp;":$AF$"&amp;MATCH($B69,Roles!$A:$A,0)),1,FALSE))=FALSE,IF(SquadExport!P69&lt;10,1,IF(SquadExport!P69&lt;15,2,IF(SquadExport!P69&lt;=20,3,""))),0),"")</f>
        <v/>
      </c>
      <c r="N69" s="37" t="str">
        <f ca="1">IF($A69&gt;"",IF(ISERROR(HLOOKUP(N$1,INDIRECT("Roles!$B$"&amp;MATCH($B69,Roles!$A:$A,0)&amp;":$AF$"&amp;MATCH($B69,Roles!$A:$A,0)),1,FALSE))=FALSE,IF(SquadExport!Q69&lt;10,1,IF(SquadExport!Q69&lt;15,2,IF(SquadExport!Q69&lt;=20,3,""))),0),"")</f>
        <v/>
      </c>
      <c r="O69" s="37" t="str">
        <f ca="1">IF($A69&gt;"",IF(ISERROR(HLOOKUP(O$1,INDIRECT("Roles!$B$"&amp;MATCH($B69,Roles!$A:$A,0)&amp;":$AF$"&amp;MATCH($B69,Roles!$A:$A,0)),1,FALSE))=FALSE,IF(SquadExport!R69&lt;10,1,IF(SquadExport!R69&lt;15,2,IF(SquadExport!R69&lt;=20,3,""))),0),"")</f>
        <v/>
      </c>
      <c r="P69" s="37" t="str">
        <f ca="1">IF($A69&gt;"",IF(ISERROR(HLOOKUP(P$1,INDIRECT("Roles!$B$"&amp;MATCH($B69,Roles!$A:$A,0)&amp;":$AF$"&amp;MATCH($B69,Roles!$A:$A,0)),1,FALSE))=FALSE,IF(SquadExport!S69&lt;10,1,IF(SquadExport!S69&lt;15,2,IF(SquadExport!S69&lt;=20,3,""))),0),"")</f>
        <v/>
      </c>
      <c r="Q69" s="37" t="str">
        <f ca="1">IF($A69&gt;"",IF(ISERROR(HLOOKUP(Q$1,INDIRECT("Roles!$B$"&amp;MATCH($B69,Roles!$A:$A,0)&amp;":$AF$"&amp;MATCH($B69,Roles!$A:$A,0)),1,FALSE))=FALSE,IF(SquadExport!T69&lt;10,1,IF(SquadExport!T69&lt;15,2,IF(SquadExport!T69&lt;=20,3,""))),0),"")</f>
        <v/>
      </c>
      <c r="R69" s="37" t="str">
        <f ca="1">IF($A69&gt;"",IF(ISERROR(HLOOKUP(R$1,INDIRECT("Roles!$B$"&amp;MATCH($B69,Roles!$A:$A,0)&amp;":$AF$"&amp;MATCH($B69,Roles!$A:$A,0)),1,FALSE))=FALSE,IF(SquadExport!U69&lt;10,1,IF(SquadExport!U69&lt;15,2,IF(SquadExport!U69&lt;=20,3,""))),0),"")</f>
        <v/>
      </c>
      <c r="S69" s="37" t="str">
        <f ca="1">IF($A69&gt;"",IF(ISERROR(HLOOKUP(S$1,INDIRECT("Roles!$B$"&amp;MATCH($B69,Roles!$A:$A,0)&amp;":$AF$"&amp;MATCH($B69,Roles!$A:$A,0)),1,FALSE))=FALSE,IF(SquadExport!V69&lt;10,1,IF(SquadExport!V69&lt;15,2,IF(SquadExport!V69&lt;=20,3,""))),0),"")</f>
        <v/>
      </c>
      <c r="T69" s="37" t="str">
        <f ca="1">IF($A69&gt;"",IF(ISERROR(HLOOKUP(T$1,INDIRECT("Roles!$B$"&amp;MATCH($B69,Roles!$A:$A,0)&amp;":$AF$"&amp;MATCH($B69,Roles!$A:$A,0)),1,FALSE))=FALSE,IF(SquadExport!W69&lt;10,1,IF(SquadExport!W69&lt;15,2,IF(SquadExport!W69&lt;=20,3,""))),0),"")</f>
        <v/>
      </c>
      <c r="U69" s="37" t="str">
        <f ca="1">IF($A69&gt;"",IF(ISERROR(HLOOKUP(U$1,INDIRECT("Roles!$B$"&amp;MATCH($B69,Roles!$A:$A,0)&amp;":$AF$"&amp;MATCH($B69,Roles!$A:$A,0)),1,FALSE))=FALSE,IF(SquadExport!X69&lt;10,1,IF(SquadExport!X69&lt;15,2,IF(SquadExport!X69&lt;=20,3,""))),0),"")</f>
        <v/>
      </c>
      <c r="V69" s="37" t="str">
        <f ca="1">IF($A69&gt;"",IF(ISERROR(HLOOKUP(V$1,INDIRECT("Roles!$B$"&amp;MATCH($B69,Roles!$A:$A,0)&amp;":$AF$"&amp;MATCH($B69,Roles!$A:$A,0)),1,FALSE))=FALSE,IF(SquadExport!Y69&lt;10,1,IF(SquadExport!Y69&lt;15,2,IF(SquadExport!Y69&lt;=20,3,""))),0),"")</f>
        <v/>
      </c>
      <c r="W69" s="37" t="str">
        <f ca="1">IF($A69&gt;"",IF(ISERROR(HLOOKUP(W$1,INDIRECT("Roles!$B$"&amp;MATCH($B69,Roles!$A:$A,0)&amp;":$AF$"&amp;MATCH($B69,Roles!$A:$A,0)),1,FALSE))=FALSE,IF(SquadExport!Z69&lt;10,1,IF(SquadExport!Z69&lt;15,2,IF(SquadExport!Z69&lt;=20,3,""))),0),"")</f>
        <v/>
      </c>
      <c r="X69" s="37" t="str">
        <f ca="1">IF($A69&gt;"",IF(ISERROR(HLOOKUP(X$1,INDIRECT("Roles!$B$"&amp;MATCH($B69,Roles!$A:$A,0)&amp;":$AF$"&amp;MATCH($B69,Roles!$A:$A,0)),1,FALSE))=FALSE,IF(SquadExport!AA69&lt;10,1,IF(SquadExport!AA69&lt;15,2,IF(SquadExport!AA69&lt;=20,3,""))),0),"")</f>
        <v/>
      </c>
      <c r="Y69" s="37" t="str">
        <f ca="1">IF($A69&gt;"",IF(ISERROR(HLOOKUP(Y$1,INDIRECT("Roles!$B$"&amp;MATCH($B69,Roles!$A:$A,0)&amp;":$AF$"&amp;MATCH($B69,Roles!$A:$A,0)),1,FALSE))=FALSE,IF(SquadExport!AB69&lt;10,1,IF(SquadExport!AB69&lt;15,2,IF(SquadExport!AB69&lt;=20,3,""))),0),"")</f>
        <v/>
      </c>
      <c r="Z69" s="37" t="str">
        <f ca="1">IF($A69&gt;"",IF(ISERROR(HLOOKUP(Z$1,INDIRECT("Roles!$B$"&amp;MATCH($B69,Roles!$A:$A,0)&amp;":$AF$"&amp;MATCH($B69,Roles!$A:$A,0)),1,FALSE))=FALSE,IF(SquadExport!AC69&lt;10,1,IF(SquadExport!AC69&lt;15,2,IF(SquadExport!AC69&lt;=20,3,""))),0),"")</f>
        <v/>
      </c>
      <c r="AA69" s="37" t="str">
        <f ca="1">IF($A69&gt;"",IF(ISERROR(HLOOKUP(AA$1,INDIRECT("Roles!$B$"&amp;MATCH($B69,Roles!$A:$A,0)&amp;":$AF$"&amp;MATCH($B69,Roles!$A:$A,0)),1,FALSE))=FALSE,IF(SquadExport!AD69&lt;10,1,IF(SquadExport!AD69&lt;15,2,IF(SquadExport!AD69&lt;=20,3,""))),0),"")</f>
        <v/>
      </c>
      <c r="AB69" s="37" t="str">
        <f ca="1">IF($A69&gt;"",IF(ISERROR(HLOOKUP(AB$1,INDIRECT("Roles!$B$"&amp;MATCH($B69,Roles!$A:$A,0)&amp;":$AF$"&amp;MATCH($B69,Roles!$A:$A,0)),1,FALSE))=FALSE,IF(SquadExport!AE69&lt;10,1,IF(SquadExport!AE69&lt;15,2,IF(SquadExport!AE69&lt;=20,3,""))),0),"")</f>
        <v/>
      </c>
      <c r="AC69" s="37" t="str">
        <f ca="1">IF($A69&gt;"",IF(ISERROR(HLOOKUP(AC$1,INDIRECT("Roles!$B$"&amp;MATCH($B69,Roles!$A:$A,0)&amp;":$AF$"&amp;MATCH($B69,Roles!$A:$A,0)),1,FALSE))=FALSE,IF(SquadExport!AF69&lt;10,1,IF(SquadExport!AF69&lt;15,2,IF(SquadExport!AF69&lt;=20,3,""))),0),"")</f>
        <v/>
      </c>
      <c r="AD69" s="37" t="str">
        <f ca="1">IF($A69&gt;"",IF(ISERROR(HLOOKUP(AD$1,INDIRECT("Roles!$B$"&amp;MATCH($B69,Roles!$A:$A,0)&amp;":$AF$"&amp;MATCH($B69,Roles!$A:$A,0)),1,FALSE))=FALSE,IF(SquadExport!AG69&lt;10,1,IF(SquadExport!AG69&lt;15,2,IF(SquadExport!AG69&lt;=20,3,""))),0),"")</f>
        <v/>
      </c>
      <c r="AE69" s="37" t="str">
        <f ca="1">IF($A69&gt;"",IF(ISERROR(HLOOKUP(AE$1,INDIRECT("Roles!$B$"&amp;MATCH($B69,Roles!$A:$A,0)&amp;":$AF$"&amp;MATCH($B69,Roles!$A:$A,0)),1,FALSE))=FALSE,IF(SquadExport!AH69&lt;10,1,IF(SquadExport!AH69&lt;15,2,IF(SquadExport!AH69&lt;=20,3,""))),0),"")</f>
        <v/>
      </c>
      <c r="AF69" s="37" t="str">
        <f ca="1">IF($A69&gt;"",IF(ISERROR(HLOOKUP(AF$1,INDIRECT("Roles!$B$"&amp;MATCH($B69,Roles!$A:$A,0)&amp;":$AF$"&amp;MATCH($B69,Roles!$A:$A,0)),1,FALSE))=FALSE,IF(SquadExport!AI69&lt;10,1,IF(SquadExport!AI69&lt;15,2,IF(SquadExport!AI69&lt;=20,3,""))),0),"")</f>
        <v/>
      </c>
      <c r="AG69" s="37" t="str">
        <f ca="1">IF($A69&gt;"",IF(ISERROR(HLOOKUP(AG$1,INDIRECT("Roles!$B$"&amp;MATCH($B69,Roles!$A:$A,0)&amp;":$AF$"&amp;MATCH($B69,Roles!$A:$A,0)),1,FALSE))=FALSE,IF(SquadExport!AJ69&lt;10,1,IF(SquadExport!AJ69&lt;15,2,IF(SquadExport!AJ69&lt;=20,3,""))),0),"")</f>
        <v/>
      </c>
      <c r="AH69" s="37" t="str">
        <f ca="1">IF($A69&gt;"",IF(ISERROR(HLOOKUP(AH$1,INDIRECT("Roles!$B$"&amp;MATCH($B69,Roles!$A:$A,0)&amp;":$AF$"&amp;MATCH($B69,Roles!$A:$A,0)),1,FALSE))=FALSE,IF(SquadExport!AK69&lt;10,1,IF(SquadExport!AK69&lt;15,2,IF(SquadExport!AK69&lt;=20,3,""))),0),"")</f>
        <v/>
      </c>
      <c r="AI69" s="37" t="str">
        <f ca="1">IF($A69&gt;"",IF(ISERROR(HLOOKUP(AI$1,INDIRECT("Roles!$B$"&amp;MATCH($B69,Roles!$A:$A,0)&amp;":$AF$"&amp;MATCH($B69,Roles!$A:$A,0)),1,FALSE))=FALSE,IF(SquadExport!AL69&lt;10,1,IF(SquadExport!AL69&lt;15,2,IF(SquadExport!AL69&lt;=20,3,""))),0),"")</f>
        <v/>
      </c>
      <c r="AJ69" s="37" t="str">
        <f ca="1">IF($A69&gt;"",IF(ISERROR(HLOOKUP(AJ$1,INDIRECT("Roles!$B$"&amp;MATCH($B69,Roles!$A:$A,0)&amp;":$AF$"&amp;MATCH($B69,Roles!$A:$A,0)),1,FALSE))=FALSE,IF(SquadExport!AM69&lt;10,1,IF(SquadExport!AM69&lt;15,2,IF(SquadExport!AM69&lt;=20,3,""))),0),"")</f>
        <v/>
      </c>
      <c r="AK69" s="37" t="str">
        <f ca="1">IF($A69&gt;"",IF(ISERROR(HLOOKUP(AK$1,INDIRECT("Roles!$B$"&amp;MATCH($B69,Roles!$A:$A,0)&amp;":$AF$"&amp;MATCH($B69,Roles!$A:$A,0)),1,FALSE))=FALSE,IF(SquadExport!AN69&lt;10,1,IF(SquadExport!AN69&lt;15,2,IF(SquadExport!AN69&lt;=20,3,""))),0),"")</f>
        <v/>
      </c>
      <c r="AL69" s="37" t="str">
        <f ca="1">IF($A69&gt;"",IF(ISERROR(HLOOKUP(AL$1,INDIRECT("Roles!$B$"&amp;MATCH($B69,Roles!$A:$A,0)&amp;":$AF$"&amp;MATCH($B69,Roles!$A:$A,0)),1,FALSE))=FALSE,IF(SquadExport!AO69&lt;10,1,IF(SquadExport!AO69&lt;15,2,IF(SquadExport!AO69&lt;=20,3,""))),0),"")</f>
        <v/>
      </c>
      <c r="AM69" s="37" t="str">
        <f ca="1">IF($A69&gt;"",IF(ISERROR(HLOOKUP(AM$1,INDIRECT("Roles!$B$"&amp;MATCH($B69,Roles!$A:$A,0)&amp;":$AF$"&amp;MATCH($B69,Roles!$A:$A,0)),1,FALSE))=FALSE,IF(SquadExport!AP69&lt;10,1,IF(SquadExport!AP69&lt;15,2,IF(SquadExport!AP69&lt;=20,3,""))),0),"")</f>
        <v/>
      </c>
      <c r="AN69" s="37" t="str">
        <f ca="1">IF($A69&gt;"",IF(ISERROR(HLOOKUP(AN$1,INDIRECT("Roles!$B$"&amp;MATCH($B69,Roles!$A:$A,0)&amp;":$AF$"&amp;MATCH($B69,Roles!$A:$A,0)),1,FALSE))=FALSE,IF(SquadExport!AQ69&lt;10,1,IF(SquadExport!AQ69&lt;15,2,IF(SquadExport!AQ69&lt;=20,3,""))),0),"")</f>
        <v/>
      </c>
      <c r="AO69" s="37" t="str">
        <f ca="1">IF($A69&gt;"",IF(ISERROR(HLOOKUP(AO$1,INDIRECT("Roles!$B$"&amp;MATCH($B69,Roles!$A:$A,0)&amp;":$AF$"&amp;MATCH($B69,Roles!$A:$A,0)),1,FALSE))=FALSE,IF(SquadExport!AR69&lt;10,1,IF(SquadExport!AR69&lt;15,2,IF(SquadExport!AR69&lt;=20,3,""))),0),"")</f>
        <v/>
      </c>
      <c r="AP69" s="37" t="str">
        <f ca="1">IF($A69&gt;"",IF(ISERROR(HLOOKUP(AP$1,INDIRECT("Roles!$B$"&amp;MATCH($B69,Roles!$A:$A,0)&amp;":$AF$"&amp;MATCH($B69,Roles!$A:$A,0)),1,FALSE))=FALSE,IF(SquadExport!AS69&lt;10,1,IF(SquadExport!AS69&lt;15,2,IF(SquadExport!AS69&lt;=20,3,""))),0),"")</f>
        <v/>
      </c>
      <c r="AQ69" s="37" t="str">
        <f ca="1">IF($A69&gt;"",IF(ISERROR(HLOOKUP(AQ$1,INDIRECT("Roles!$B$"&amp;MATCH($B69,Roles!$A:$A,0)&amp;":$AF$"&amp;MATCH($B69,Roles!$A:$A,0)),1,FALSE))=FALSE,IF(SquadExport!AT69&lt;10,1,IF(SquadExport!AT69&lt;15,2,IF(SquadExport!AT69&lt;=20,3,""))),0),"")</f>
        <v/>
      </c>
      <c r="AR69" s="37" t="str">
        <f ca="1">IF($A69&gt;"",IF(ISERROR(HLOOKUP(AR$1,INDIRECT("Roles!$B$"&amp;MATCH($B69,Roles!$A:$A,0)&amp;":$AF$"&amp;MATCH($B69,Roles!$A:$A,0)),1,FALSE))=FALSE,IF(SquadExport!AU69&lt;10,1,IF(SquadExport!AU69&lt;15,2,IF(SquadExport!AU69&lt;=20,3,""))),0),"")</f>
        <v/>
      </c>
      <c r="AS69" s="37" t="str">
        <f ca="1">IF($A69&gt;"",IF(ISERROR(HLOOKUP(AS$1,INDIRECT("Roles!$B$"&amp;MATCH($B69,Roles!$A:$A,0)&amp;":$AF$"&amp;MATCH($B69,Roles!$A:$A,0)),1,FALSE))=FALSE,IF(SquadExport!AV69&lt;10,1,IF(SquadExport!AV69&lt;15,2,IF(SquadExport!AV69&lt;=20,3,""))),0),"")</f>
        <v/>
      </c>
      <c r="AT69" s="37" t="str">
        <f ca="1">IF($A69&gt;"",IF(ISERROR(HLOOKUP(AT$1,INDIRECT("Roles!$B$"&amp;MATCH($B69,Roles!$A:$A,0)&amp;":$AF$"&amp;MATCH($B69,Roles!$A:$A,0)),1,FALSE))=FALSE,IF(SquadExport!AW69&lt;10,1,IF(SquadExport!AW69&lt;15,2,IF(SquadExport!AW69&lt;=20,3,""))),0),"")</f>
        <v/>
      </c>
      <c r="AU69" s="37" t="str">
        <f ca="1">IF($A69&gt;"",IF(ISERROR(HLOOKUP(AU$1,INDIRECT("Roles!$B$"&amp;MATCH($B69,Roles!$A:$A,0)&amp;":$AF$"&amp;MATCH($B69,Roles!$A:$A,0)),1,FALSE))=FALSE,IF(SquadExport!AX69&lt;10,1,IF(SquadExport!AX69&lt;15,2,IF(SquadExport!AX69&lt;=20,3,""))),0),"")</f>
        <v/>
      </c>
      <c r="AV69" s="37" t="str">
        <f ca="1">IF($A69&gt;"",IF(ISERROR(HLOOKUP(AV$1,INDIRECT("Roles!$B$"&amp;MATCH($B69,Roles!$A:$A,0)&amp;":$AF$"&amp;MATCH($B69,Roles!$A:$A,0)),1,FALSE))=FALSE,IF(SquadExport!AY69&lt;10,1,IF(SquadExport!AY69&lt;15,2,IF(SquadExport!AY69&lt;=20,3,""))),0),"")</f>
        <v/>
      </c>
      <c r="AW69" s="37" t="str">
        <f ca="1">IF($A69&gt;"",IF(ISERROR(HLOOKUP(AW$1,INDIRECT("Roles!$B$"&amp;MATCH($B69,Roles!$A:$A,0)&amp;":$AF$"&amp;MATCH($B69,Roles!$A:$A,0)),1,FALSE))=FALSE,IF(SquadExport!AZ69&lt;10,1,IF(SquadExport!AZ69&lt;15,2,IF(SquadExport!AZ69&lt;=20,3,""))),0),"")</f>
        <v/>
      </c>
      <c r="AX69" s="37" t="str">
        <f ca="1">IF($A69&gt;"",IF(ISERROR(HLOOKUP(AX$1,INDIRECT("Roles!$B$"&amp;MATCH($B69,Roles!$A:$A,0)&amp;":$AF$"&amp;MATCH($B69,Roles!$A:$A,0)),1,FALSE))=FALSE,IF(SquadExport!BA69&lt;10,1,IF(SquadExport!BA69&lt;15,2,IF(SquadExport!BA69&lt;=20,3,""))),0),"")</f>
        <v/>
      </c>
      <c r="AY69" s="30" t="str" cm="1">
        <f t="array" aca="1" ref="AY69:CS69" ca="1">IF($D69:$AX69=1,D$1:AX$1,"")</f>
        <v/>
      </c>
      <c r="AZ69" s="30" t="str">
        <f ca="1"/>
        <v/>
      </c>
      <c r="BA69" s="30" t="str">
        <f ca="1"/>
        <v/>
      </c>
      <c r="BB69" s="30" t="str">
        <f ca="1"/>
        <v/>
      </c>
      <c r="BC69" s="30" t="str">
        <f ca="1"/>
        <v/>
      </c>
      <c r="BD69" s="30" t="str">
        <f ca="1"/>
        <v/>
      </c>
      <c r="BE69" s="30" t="str">
        <f ca="1"/>
        <v/>
      </c>
      <c r="BF69" s="30" t="str">
        <f ca="1"/>
        <v/>
      </c>
      <c r="BG69" s="30" t="str">
        <f ca="1"/>
        <v/>
      </c>
      <c r="BH69" s="30" t="str">
        <f ca="1"/>
        <v/>
      </c>
      <c r="BI69" s="30" t="str">
        <f ca="1"/>
        <v/>
      </c>
      <c r="BJ69" s="30" t="str">
        <f ca="1"/>
        <v/>
      </c>
      <c r="BK69" s="30" t="str">
        <f ca="1"/>
        <v/>
      </c>
      <c r="BL69" s="30" t="str">
        <f ca="1"/>
        <v/>
      </c>
      <c r="BM69" s="30" t="str">
        <f ca="1"/>
        <v/>
      </c>
      <c r="BN69" s="30" t="str">
        <f ca="1"/>
        <v/>
      </c>
      <c r="BO69" s="30" t="str">
        <f ca="1"/>
        <v/>
      </c>
      <c r="BP69" s="30" t="str">
        <f ca="1"/>
        <v/>
      </c>
      <c r="BQ69" s="30" t="str">
        <f ca="1"/>
        <v/>
      </c>
      <c r="BR69" s="30" t="str">
        <f ca="1"/>
        <v/>
      </c>
      <c r="BS69" s="30" t="str">
        <f ca="1"/>
        <v/>
      </c>
      <c r="BT69" s="30" t="str">
        <f ca="1"/>
        <v/>
      </c>
      <c r="BU69" s="30" t="str">
        <f ca="1"/>
        <v/>
      </c>
      <c r="BV69" s="30" t="str">
        <f ca="1"/>
        <v/>
      </c>
      <c r="BW69" s="30" t="str">
        <f ca="1"/>
        <v/>
      </c>
      <c r="BX69" s="30" t="str">
        <f ca="1"/>
        <v/>
      </c>
      <c r="BY69" s="30" t="str">
        <f ca="1"/>
        <v/>
      </c>
      <c r="BZ69" s="30" t="str">
        <f ca="1"/>
        <v/>
      </c>
      <c r="CA69" s="30" t="str">
        <f ca="1"/>
        <v/>
      </c>
      <c r="CB69" s="30" t="str">
        <f ca="1"/>
        <v/>
      </c>
      <c r="CC69" s="30" t="str">
        <f ca="1"/>
        <v/>
      </c>
      <c r="CD69" s="30" t="str">
        <f ca="1"/>
        <v/>
      </c>
      <c r="CE69" s="30" t="str">
        <f ca="1"/>
        <v/>
      </c>
      <c r="CF69" s="30" t="str">
        <f ca="1"/>
        <v/>
      </c>
      <c r="CG69" s="30" t="str">
        <f ca="1"/>
        <v/>
      </c>
      <c r="CH69" s="30" t="str">
        <f ca="1"/>
        <v/>
      </c>
      <c r="CI69" s="30" t="str">
        <f ca="1"/>
        <v/>
      </c>
      <c r="CJ69" s="30" t="str">
        <f ca="1"/>
        <v/>
      </c>
      <c r="CK69" s="30" t="str">
        <f ca="1"/>
        <v/>
      </c>
      <c r="CL69" s="30" t="str">
        <f ca="1"/>
        <v/>
      </c>
      <c r="CM69" s="30" t="str">
        <f ca="1"/>
        <v/>
      </c>
      <c r="CN69" s="30" t="str">
        <f ca="1"/>
        <v/>
      </c>
      <c r="CO69" s="30" t="str">
        <f ca="1"/>
        <v/>
      </c>
      <c r="CP69" s="30" t="str">
        <f ca="1"/>
        <v/>
      </c>
      <c r="CQ69" s="30" t="str">
        <f ca="1"/>
        <v/>
      </c>
      <c r="CR69" s="30" t="str">
        <f ca="1"/>
        <v/>
      </c>
      <c r="CS69" s="30" t="str">
        <f ca="1"/>
        <v/>
      </c>
      <c r="CT69" s="31" cm="1">
        <f t="array" aca="1" ref="CT69" ca="1">SUMPRODUCT(COUNTIF($AY69:$CS69,Training!$C$3:$E$3))</f>
        <v>0</v>
      </c>
      <c r="CU69" s="31" cm="1">
        <f t="array" aca="1" ref="CU69" ca="1">SUMPRODUCT(COUNTIF($AY69:$CS69,Training!$C$4:$E$4))</f>
        <v>0</v>
      </c>
      <c r="CV69" s="31" cm="1">
        <f t="array" aca="1" ref="CV69" ca="1">SUMPRODUCT(COUNTIF($AY69:$CS69,Training!$C$5:$E$5))</f>
        <v>0</v>
      </c>
      <c r="CW69" s="31" cm="1">
        <f t="array" aca="1" ref="CW69" ca="1">SUMPRODUCT(COUNTIF($AY69:$CS69,Training!$C$6:$E$6))</f>
        <v>0</v>
      </c>
      <c r="CX69" s="31" cm="1">
        <f t="array" aca="1" ref="CX69" ca="1">SUMPRODUCT(COUNTIF($AY69:$CS69,Training!$C$7:$E$7))</f>
        <v>0</v>
      </c>
      <c r="CY69" s="31" cm="1">
        <f t="array" aca="1" ref="CY69" ca="1">SUMPRODUCT(COUNTIF($AY69:$CS69,Training!$C$8:$E$8))</f>
        <v>0</v>
      </c>
      <c r="CZ69" s="31" cm="1">
        <f t="array" aca="1" ref="CZ69" ca="1">SUMPRODUCT(COUNTIF($AY69:$CS69,Training!$C$9:$E$9))</f>
        <v>0</v>
      </c>
      <c r="DA69" s="31" cm="1">
        <f t="array" aca="1" ref="DA69" ca="1">SUMPRODUCT(COUNTIF($AY69:$CS69,Training!$C$10:$E$10))</f>
        <v>0</v>
      </c>
      <c r="DB69" s="31" cm="1">
        <f t="array" aca="1" ref="DB69" ca="1">SUMPRODUCT(COUNTIF($AY69:$CS69,Training!$C$11:$E$11))</f>
        <v>0</v>
      </c>
      <c r="DC69" s="31" cm="1">
        <f t="array" aca="1" ref="DC69" ca="1">SUMPRODUCT(COUNTIF($AY69:$CS69,Training!$C$2:$E$2))</f>
        <v>0</v>
      </c>
      <c r="DD69" s="31" cm="1">
        <f t="array" aca="1" ref="DD69" ca="1">SUMPRODUCT(COUNTIF($AY69:$CS69,Training!#REF!))</f>
        <v>0</v>
      </c>
      <c r="DE69" s="31" cm="1">
        <f t="array" aca="1" ref="DE69" ca="1">SUMPRODUCT(COUNTIF($AY69:$CS69,Training!$C$12:$E$12))</f>
        <v>0</v>
      </c>
      <c r="DF69" s="31" cm="1">
        <f t="array" aca="1" ref="DF69" ca="1">SUMPRODUCT(COUNTIF($AY69:$CS69,Training!$C$13:$E$13))</f>
        <v>0</v>
      </c>
      <c r="DG69" s="31" cm="1">
        <f t="array" aca="1" ref="DG69" ca="1">SUMPRODUCT(COUNTIF($AY69:$CS69,Training!$C$14:$E$14))</f>
        <v>0</v>
      </c>
      <c r="DH69" s="31" cm="1">
        <f t="array" aca="1" ref="DH69" ca="1">SUMPRODUCT(COUNTIF($AY69:$CS69,Training!$C$15:$E$15))</f>
        <v>0</v>
      </c>
      <c r="DI69" s="31" cm="1">
        <f t="array" aca="1" ref="DI69" ca="1">SUMPRODUCT(COUNTIF($AY69:$CS69,Training!$C$16:$E$16))</f>
        <v>0</v>
      </c>
      <c r="DJ69" s="30" t="str" cm="1">
        <f t="array" aca="1" ref="DJ69:FD69" ca="1">IF(COUNTIF(D69:AX69,1)=0,IF($D69:$AX69=2,D$1:AX$1,""),"")</f>
        <v/>
      </c>
      <c r="DK69" s="30" t="str">
        <f ca="1"/>
        <v/>
      </c>
      <c r="DL69" s="30" t="str">
        <f ca="1"/>
        <v/>
      </c>
      <c r="DM69" s="30" t="str">
        <f ca="1"/>
        <v/>
      </c>
      <c r="DN69" s="30" t="str">
        <f ca="1"/>
        <v/>
      </c>
      <c r="DO69" s="30" t="str">
        <f ca="1"/>
        <v/>
      </c>
      <c r="DP69" s="30" t="str">
        <f ca="1"/>
        <v/>
      </c>
      <c r="DQ69" s="30" t="str">
        <f ca="1"/>
        <v/>
      </c>
      <c r="DR69" s="30" t="str">
        <f ca="1"/>
        <v/>
      </c>
      <c r="DS69" s="30" t="str">
        <f ca="1"/>
        <v/>
      </c>
      <c r="DT69" s="30" t="str">
        <f ca="1"/>
        <v/>
      </c>
      <c r="DU69" s="30" t="str">
        <f ca="1"/>
        <v/>
      </c>
      <c r="DV69" s="30" t="str">
        <f ca="1"/>
        <v/>
      </c>
      <c r="DW69" s="30" t="str">
        <f ca="1"/>
        <v/>
      </c>
      <c r="DX69" s="30" t="str">
        <f ca="1"/>
        <v/>
      </c>
      <c r="DY69" s="30" t="str">
        <f ca="1"/>
        <v/>
      </c>
      <c r="DZ69" s="30" t="str">
        <f ca="1"/>
        <v/>
      </c>
      <c r="EA69" s="30" t="str">
        <f ca="1"/>
        <v/>
      </c>
      <c r="EB69" s="30" t="str">
        <f ca="1"/>
        <v/>
      </c>
      <c r="EC69" s="30" t="str">
        <f ca="1"/>
        <v/>
      </c>
      <c r="ED69" s="30" t="str">
        <f ca="1"/>
        <v/>
      </c>
      <c r="EE69" s="30" t="str">
        <f ca="1"/>
        <v/>
      </c>
      <c r="EF69" s="30" t="str">
        <f ca="1"/>
        <v/>
      </c>
      <c r="EG69" s="30" t="str">
        <f ca="1"/>
        <v/>
      </c>
      <c r="EH69" s="30" t="str">
        <f ca="1"/>
        <v/>
      </c>
      <c r="EI69" s="30" t="str">
        <f ca="1"/>
        <v/>
      </c>
      <c r="EJ69" s="30" t="str">
        <f ca="1"/>
        <v/>
      </c>
      <c r="EK69" s="30" t="str">
        <f ca="1"/>
        <v/>
      </c>
      <c r="EL69" s="30" t="str">
        <f ca="1"/>
        <v/>
      </c>
      <c r="EM69" s="30" t="str">
        <f ca="1"/>
        <v/>
      </c>
      <c r="EN69" s="30" t="str">
        <f ca="1"/>
        <v/>
      </c>
      <c r="EO69" s="30" t="str">
        <f ca="1"/>
        <v/>
      </c>
      <c r="EP69" s="30" t="str">
        <f ca="1"/>
        <v/>
      </c>
      <c r="EQ69" s="30" t="str">
        <f ca="1"/>
        <v/>
      </c>
      <c r="ER69" s="30" t="str">
        <f ca="1"/>
        <v/>
      </c>
      <c r="ES69" s="30" t="str">
        <f ca="1"/>
        <v/>
      </c>
      <c r="ET69" s="30" t="str">
        <f ca="1"/>
        <v/>
      </c>
      <c r="EU69" s="30" t="str">
        <f ca="1"/>
        <v/>
      </c>
      <c r="EV69" s="30" t="str">
        <f ca="1"/>
        <v/>
      </c>
      <c r="EW69" s="30" t="str">
        <f ca="1"/>
        <v/>
      </c>
      <c r="EX69" s="30" t="str">
        <f ca="1"/>
        <v/>
      </c>
      <c r="EY69" s="30" t="str">
        <f ca="1"/>
        <v/>
      </c>
      <c r="EZ69" s="30" t="str">
        <f ca="1"/>
        <v/>
      </c>
      <c r="FA69" s="30" t="str">
        <f ca="1"/>
        <v/>
      </c>
      <c r="FB69" s="30" t="str">
        <f ca="1"/>
        <v/>
      </c>
      <c r="FC69" s="30" t="str">
        <f ca="1"/>
        <v/>
      </c>
      <c r="FD69" s="30" t="str">
        <f ca="1"/>
        <v/>
      </c>
      <c r="FE69" s="31" cm="1">
        <f t="array" aca="1" ref="FE69" ca="1">SUMPRODUCT(COUNTIF($DJ69:$FD69,Training!$C$3:$E$3))</f>
        <v>0</v>
      </c>
      <c r="FF69" s="31" cm="1">
        <f t="array" aca="1" ref="FF69" ca="1">SUMPRODUCT(COUNTIF($DJ69:$FD69,Training!$C$4:$E$4))</f>
        <v>0</v>
      </c>
      <c r="FG69" s="31" cm="1">
        <f t="array" aca="1" ref="FG69" ca="1">SUMPRODUCT(COUNTIF($DJ69:$FD69,Training!$C$5:$E$5))</f>
        <v>0</v>
      </c>
      <c r="FH69" s="31" cm="1">
        <f t="array" aca="1" ref="FH69" ca="1">SUMPRODUCT(COUNTIF($DJ69:$FD69,Training!$C$6:$E$6))</f>
        <v>0</v>
      </c>
      <c r="FI69" s="31" cm="1">
        <f t="array" aca="1" ref="FI69" ca="1">SUMPRODUCT(COUNTIF($DJ69:$FD69,Training!$C$7:$E$7))</f>
        <v>0</v>
      </c>
      <c r="FJ69" s="31" cm="1">
        <f t="array" aca="1" ref="FJ69" ca="1">SUMPRODUCT(COUNTIF($DJ69:$FD69,Training!$C$8:$E$8))</f>
        <v>0</v>
      </c>
      <c r="FK69" s="31" cm="1">
        <f t="array" aca="1" ref="FK69" ca="1">SUMPRODUCT(COUNTIF($DJ69:$FD69,Training!$C$9:$E$9))</f>
        <v>0</v>
      </c>
      <c r="FL69" s="31" cm="1">
        <f t="array" aca="1" ref="FL69" ca="1">SUMPRODUCT(COUNTIF($DJ69:$FD69,Training!$C$10:$E$10))</f>
        <v>0</v>
      </c>
      <c r="FM69" s="31" cm="1">
        <f t="array" aca="1" ref="FM69" ca="1">SUMPRODUCT(COUNTIF($DJ69:$FD69,Training!$C$11:$E$11))</f>
        <v>0</v>
      </c>
      <c r="FN69" s="31" cm="1">
        <f t="array" aca="1" ref="FN69" ca="1">SUMPRODUCT(COUNTIF($DJ69:$FD69,Training!$C$2:$E$2))</f>
        <v>0</v>
      </c>
      <c r="FO69" s="31" cm="1">
        <f t="array" aca="1" ref="FO69" ca="1">SUMPRODUCT(COUNTIF($DJ69:$FD69,Training!#REF!))</f>
        <v>0</v>
      </c>
      <c r="FP69" s="31" cm="1">
        <f t="array" aca="1" ref="FP69" ca="1">SUMPRODUCT(COUNTIF($DJ69:$FD69,Training!$C$12:$E$12))</f>
        <v>0</v>
      </c>
      <c r="FQ69" s="31" cm="1">
        <f t="array" aca="1" ref="FQ69" ca="1">SUMPRODUCT(COUNTIF($DJ69:$FD69,Training!$C$13:$E$13))</f>
        <v>0</v>
      </c>
      <c r="FR69" s="31" cm="1">
        <f t="array" aca="1" ref="FR69" ca="1">SUMPRODUCT(COUNTIF($DJ69:$FD69,Training!$C$14:$E$14))</f>
        <v>0</v>
      </c>
      <c r="FS69" s="31" cm="1">
        <f t="array" aca="1" ref="FS69" ca="1">SUMPRODUCT(COUNTIF($DJ69:$FD69,Training!$C$15:$E$15))</f>
        <v>0</v>
      </c>
      <c r="FT69" s="31" cm="1">
        <f t="array" aca="1" ref="FT69" ca="1">SUMPRODUCT(COUNTIF($DJ69:$FD69,Training!$C$16:$E$16))</f>
        <v>0</v>
      </c>
    </row>
    <row r="70" spans="1:176" x14ac:dyDescent="0.25">
      <c r="A70" s="32" t="str">
        <f>IF(WeightedParse!A70&gt;"",WeightedParse!A70,"")</f>
        <v/>
      </c>
      <c r="B70" s="49" t="str">
        <f>IF('Weighted Summary'!A70&gt;"",'Weighted Summary'!F70,"")</f>
        <v/>
      </c>
      <c r="C70" s="39" t="str">
        <f t="shared" si="1"/>
        <v/>
      </c>
      <c r="D70" s="37" t="str">
        <f ca="1">IF($A70&gt;"",IF(ISERROR(HLOOKUP(D$1,INDIRECT("Roles!$B$"&amp;MATCH($B70,Roles!$A:$A,0)&amp;":$AF$"&amp;MATCH($B70,Roles!$A:$A,0)),1,FALSE))=FALSE,IF(SquadExport!G70&lt;10,1,IF(SquadExport!G70&lt;15,2,IF(SquadExport!G70&lt;=20,3,""))),0),"")</f>
        <v/>
      </c>
      <c r="E70" s="37" t="str">
        <f ca="1">IF($A70&gt;"",IF(ISERROR(HLOOKUP(E$1,INDIRECT("Roles!$B$"&amp;MATCH($B70,Roles!$A:$A,0)&amp;":$AF$"&amp;MATCH($B70,Roles!$A:$A,0)),1,FALSE))=FALSE,IF(SquadExport!H70&lt;10,1,IF(SquadExport!H70&lt;15,2,IF(SquadExport!H70&lt;=20,3,""))),0),"")</f>
        <v/>
      </c>
      <c r="F70" s="37" t="str">
        <f ca="1">IF($A70&gt;"",IF(ISERROR(HLOOKUP(F$1,INDIRECT("Roles!$B$"&amp;MATCH($B70,Roles!$A:$A,0)&amp;":$AF$"&amp;MATCH($B70,Roles!$A:$A,0)),1,FALSE))=FALSE,IF(SquadExport!I70&lt;10,1,IF(SquadExport!I70&lt;15,2,IF(SquadExport!I70&lt;=20,3,""))),0),"")</f>
        <v/>
      </c>
      <c r="G70" s="37" t="str">
        <f ca="1">IF($A70&gt;"",IF(ISERROR(HLOOKUP(G$1,INDIRECT("Roles!$B$"&amp;MATCH($B70,Roles!$A:$A,0)&amp;":$AF$"&amp;MATCH($B70,Roles!$A:$A,0)),1,FALSE))=FALSE,IF(SquadExport!J70&lt;10,1,IF(SquadExport!J70&lt;15,2,IF(SquadExport!J70&lt;=20,3,""))),0),"")</f>
        <v/>
      </c>
      <c r="H70" s="37" t="str">
        <f ca="1">IF($A70&gt;"",IF(ISERROR(HLOOKUP(H$1,INDIRECT("Roles!$B$"&amp;MATCH($B70,Roles!$A:$A,0)&amp;":$AF$"&amp;MATCH($B70,Roles!$A:$A,0)),1,FALSE))=FALSE,IF(SquadExport!K70&lt;10,1,IF(SquadExport!K70&lt;15,2,IF(SquadExport!K70&lt;=20,3,""))),0),"")</f>
        <v/>
      </c>
      <c r="I70" s="37" t="str">
        <f ca="1">IF($A70&gt;"",IF(ISERROR(HLOOKUP(I$1,INDIRECT("Roles!$B$"&amp;MATCH($B70,Roles!$A:$A,0)&amp;":$AF$"&amp;MATCH($B70,Roles!$A:$A,0)),1,FALSE))=FALSE,IF(SquadExport!L70&lt;10,1,IF(SquadExport!L70&lt;15,2,IF(SquadExport!L70&lt;=20,3,""))),0),"")</f>
        <v/>
      </c>
      <c r="J70" s="37" t="str">
        <f ca="1">IF($A70&gt;"",IF(ISERROR(HLOOKUP(J$1,INDIRECT("Roles!$B$"&amp;MATCH($B70,Roles!$A:$A,0)&amp;":$AF$"&amp;MATCH($B70,Roles!$A:$A,0)),1,FALSE))=FALSE,IF(SquadExport!M70&lt;10,1,IF(SquadExport!M70&lt;15,2,IF(SquadExport!M70&lt;=20,3,""))),0),"")</f>
        <v/>
      </c>
      <c r="K70" s="37" t="str">
        <f ca="1">IF($A70&gt;"",IF(ISERROR(HLOOKUP(K$1,INDIRECT("Roles!$B$"&amp;MATCH($B70,Roles!$A:$A,0)&amp;":$AF$"&amp;MATCH($B70,Roles!$A:$A,0)),1,FALSE))=FALSE,IF(SquadExport!N70&lt;10,1,IF(SquadExport!N70&lt;15,2,IF(SquadExport!N70&lt;=20,3,""))),0),"")</f>
        <v/>
      </c>
      <c r="L70" s="37" t="str">
        <f ca="1">IF($A70&gt;"",IF(ISERROR(HLOOKUP(L$1,INDIRECT("Roles!$B$"&amp;MATCH($B70,Roles!$A:$A,0)&amp;":$AF$"&amp;MATCH($B70,Roles!$A:$A,0)),1,FALSE))=FALSE,IF(SquadExport!O70&lt;10,1,IF(SquadExport!O70&lt;15,2,IF(SquadExport!O70&lt;=20,3,""))),0),"")</f>
        <v/>
      </c>
      <c r="M70" s="37" t="str">
        <f ca="1">IF($A70&gt;"",IF(ISERROR(HLOOKUP(M$1,INDIRECT("Roles!$B$"&amp;MATCH($B70,Roles!$A:$A,0)&amp;":$AF$"&amp;MATCH($B70,Roles!$A:$A,0)),1,FALSE))=FALSE,IF(SquadExport!P70&lt;10,1,IF(SquadExport!P70&lt;15,2,IF(SquadExport!P70&lt;=20,3,""))),0),"")</f>
        <v/>
      </c>
      <c r="N70" s="37" t="str">
        <f ca="1">IF($A70&gt;"",IF(ISERROR(HLOOKUP(N$1,INDIRECT("Roles!$B$"&amp;MATCH($B70,Roles!$A:$A,0)&amp;":$AF$"&amp;MATCH($B70,Roles!$A:$A,0)),1,FALSE))=FALSE,IF(SquadExport!Q70&lt;10,1,IF(SquadExport!Q70&lt;15,2,IF(SquadExport!Q70&lt;=20,3,""))),0),"")</f>
        <v/>
      </c>
      <c r="O70" s="37" t="str">
        <f ca="1">IF($A70&gt;"",IF(ISERROR(HLOOKUP(O$1,INDIRECT("Roles!$B$"&amp;MATCH($B70,Roles!$A:$A,0)&amp;":$AF$"&amp;MATCH($B70,Roles!$A:$A,0)),1,FALSE))=FALSE,IF(SquadExport!R70&lt;10,1,IF(SquadExport!R70&lt;15,2,IF(SquadExport!R70&lt;=20,3,""))),0),"")</f>
        <v/>
      </c>
      <c r="P70" s="37" t="str">
        <f ca="1">IF($A70&gt;"",IF(ISERROR(HLOOKUP(P$1,INDIRECT("Roles!$B$"&amp;MATCH($B70,Roles!$A:$A,0)&amp;":$AF$"&amp;MATCH($B70,Roles!$A:$A,0)),1,FALSE))=FALSE,IF(SquadExport!S70&lt;10,1,IF(SquadExport!S70&lt;15,2,IF(SquadExport!S70&lt;=20,3,""))),0),"")</f>
        <v/>
      </c>
      <c r="Q70" s="37" t="str">
        <f ca="1">IF($A70&gt;"",IF(ISERROR(HLOOKUP(Q$1,INDIRECT("Roles!$B$"&amp;MATCH($B70,Roles!$A:$A,0)&amp;":$AF$"&amp;MATCH($B70,Roles!$A:$A,0)),1,FALSE))=FALSE,IF(SquadExport!T70&lt;10,1,IF(SquadExport!T70&lt;15,2,IF(SquadExport!T70&lt;=20,3,""))),0),"")</f>
        <v/>
      </c>
      <c r="R70" s="37" t="str">
        <f ca="1">IF($A70&gt;"",IF(ISERROR(HLOOKUP(R$1,INDIRECT("Roles!$B$"&amp;MATCH($B70,Roles!$A:$A,0)&amp;":$AF$"&amp;MATCH($B70,Roles!$A:$A,0)),1,FALSE))=FALSE,IF(SquadExport!U70&lt;10,1,IF(SquadExport!U70&lt;15,2,IF(SquadExport!U70&lt;=20,3,""))),0),"")</f>
        <v/>
      </c>
      <c r="S70" s="37" t="str">
        <f ca="1">IF($A70&gt;"",IF(ISERROR(HLOOKUP(S$1,INDIRECT("Roles!$B$"&amp;MATCH($B70,Roles!$A:$A,0)&amp;":$AF$"&amp;MATCH($B70,Roles!$A:$A,0)),1,FALSE))=FALSE,IF(SquadExport!V70&lt;10,1,IF(SquadExport!V70&lt;15,2,IF(SquadExport!V70&lt;=20,3,""))),0),"")</f>
        <v/>
      </c>
      <c r="T70" s="37" t="str">
        <f ca="1">IF($A70&gt;"",IF(ISERROR(HLOOKUP(T$1,INDIRECT("Roles!$B$"&amp;MATCH($B70,Roles!$A:$A,0)&amp;":$AF$"&amp;MATCH($B70,Roles!$A:$A,0)),1,FALSE))=FALSE,IF(SquadExport!W70&lt;10,1,IF(SquadExport!W70&lt;15,2,IF(SquadExport!W70&lt;=20,3,""))),0),"")</f>
        <v/>
      </c>
      <c r="U70" s="37" t="str">
        <f ca="1">IF($A70&gt;"",IF(ISERROR(HLOOKUP(U$1,INDIRECT("Roles!$B$"&amp;MATCH($B70,Roles!$A:$A,0)&amp;":$AF$"&amp;MATCH($B70,Roles!$A:$A,0)),1,FALSE))=FALSE,IF(SquadExport!X70&lt;10,1,IF(SquadExport!X70&lt;15,2,IF(SquadExport!X70&lt;=20,3,""))),0),"")</f>
        <v/>
      </c>
      <c r="V70" s="37" t="str">
        <f ca="1">IF($A70&gt;"",IF(ISERROR(HLOOKUP(V$1,INDIRECT("Roles!$B$"&amp;MATCH($B70,Roles!$A:$A,0)&amp;":$AF$"&amp;MATCH($B70,Roles!$A:$A,0)),1,FALSE))=FALSE,IF(SquadExport!Y70&lt;10,1,IF(SquadExport!Y70&lt;15,2,IF(SquadExport!Y70&lt;=20,3,""))),0),"")</f>
        <v/>
      </c>
      <c r="W70" s="37" t="str">
        <f ca="1">IF($A70&gt;"",IF(ISERROR(HLOOKUP(W$1,INDIRECT("Roles!$B$"&amp;MATCH($B70,Roles!$A:$A,0)&amp;":$AF$"&amp;MATCH($B70,Roles!$A:$A,0)),1,FALSE))=FALSE,IF(SquadExport!Z70&lt;10,1,IF(SquadExport!Z70&lt;15,2,IF(SquadExport!Z70&lt;=20,3,""))),0),"")</f>
        <v/>
      </c>
      <c r="X70" s="37" t="str">
        <f ca="1">IF($A70&gt;"",IF(ISERROR(HLOOKUP(X$1,INDIRECT("Roles!$B$"&amp;MATCH($B70,Roles!$A:$A,0)&amp;":$AF$"&amp;MATCH($B70,Roles!$A:$A,0)),1,FALSE))=FALSE,IF(SquadExport!AA70&lt;10,1,IF(SquadExport!AA70&lt;15,2,IF(SquadExport!AA70&lt;=20,3,""))),0),"")</f>
        <v/>
      </c>
      <c r="Y70" s="37" t="str">
        <f ca="1">IF($A70&gt;"",IF(ISERROR(HLOOKUP(Y$1,INDIRECT("Roles!$B$"&amp;MATCH($B70,Roles!$A:$A,0)&amp;":$AF$"&amp;MATCH($B70,Roles!$A:$A,0)),1,FALSE))=FALSE,IF(SquadExport!AB70&lt;10,1,IF(SquadExport!AB70&lt;15,2,IF(SquadExport!AB70&lt;=20,3,""))),0),"")</f>
        <v/>
      </c>
      <c r="Z70" s="37" t="str">
        <f ca="1">IF($A70&gt;"",IF(ISERROR(HLOOKUP(Z$1,INDIRECT("Roles!$B$"&amp;MATCH($B70,Roles!$A:$A,0)&amp;":$AF$"&amp;MATCH($B70,Roles!$A:$A,0)),1,FALSE))=FALSE,IF(SquadExport!AC70&lt;10,1,IF(SquadExport!AC70&lt;15,2,IF(SquadExport!AC70&lt;=20,3,""))),0),"")</f>
        <v/>
      </c>
      <c r="AA70" s="37" t="str">
        <f ca="1">IF($A70&gt;"",IF(ISERROR(HLOOKUP(AA$1,INDIRECT("Roles!$B$"&amp;MATCH($B70,Roles!$A:$A,0)&amp;":$AF$"&amp;MATCH($B70,Roles!$A:$A,0)),1,FALSE))=FALSE,IF(SquadExport!AD70&lt;10,1,IF(SquadExport!AD70&lt;15,2,IF(SquadExport!AD70&lt;=20,3,""))),0),"")</f>
        <v/>
      </c>
      <c r="AB70" s="37" t="str">
        <f ca="1">IF($A70&gt;"",IF(ISERROR(HLOOKUP(AB$1,INDIRECT("Roles!$B$"&amp;MATCH($B70,Roles!$A:$A,0)&amp;":$AF$"&amp;MATCH($B70,Roles!$A:$A,0)),1,FALSE))=FALSE,IF(SquadExport!AE70&lt;10,1,IF(SquadExport!AE70&lt;15,2,IF(SquadExport!AE70&lt;=20,3,""))),0),"")</f>
        <v/>
      </c>
      <c r="AC70" s="37" t="str">
        <f ca="1">IF($A70&gt;"",IF(ISERROR(HLOOKUP(AC$1,INDIRECT("Roles!$B$"&amp;MATCH($B70,Roles!$A:$A,0)&amp;":$AF$"&amp;MATCH($B70,Roles!$A:$A,0)),1,FALSE))=FALSE,IF(SquadExport!AF70&lt;10,1,IF(SquadExport!AF70&lt;15,2,IF(SquadExport!AF70&lt;=20,3,""))),0),"")</f>
        <v/>
      </c>
      <c r="AD70" s="37" t="str">
        <f ca="1">IF($A70&gt;"",IF(ISERROR(HLOOKUP(AD$1,INDIRECT("Roles!$B$"&amp;MATCH($B70,Roles!$A:$A,0)&amp;":$AF$"&amp;MATCH($B70,Roles!$A:$A,0)),1,FALSE))=FALSE,IF(SquadExport!AG70&lt;10,1,IF(SquadExport!AG70&lt;15,2,IF(SquadExport!AG70&lt;=20,3,""))),0),"")</f>
        <v/>
      </c>
      <c r="AE70" s="37" t="str">
        <f ca="1">IF($A70&gt;"",IF(ISERROR(HLOOKUP(AE$1,INDIRECT("Roles!$B$"&amp;MATCH($B70,Roles!$A:$A,0)&amp;":$AF$"&amp;MATCH($B70,Roles!$A:$A,0)),1,FALSE))=FALSE,IF(SquadExport!AH70&lt;10,1,IF(SquadExport!AH70&lt;15,2,IF(SquadExport!AH70&lt;=20,3,""))),0),"")</f>
        <v/>
      </c>
      <c r="AF70" s="37" t="str">
        <f ca="1">IF($A70&gt;"",IF(ISERROR(HLOOKUP(AF$1,INDIRECT("Roles!$B$"&amp;MATCH($B70,Roles!$A:$A,0)&amp;":$AF$"&amp;MATCH($B70,Roles!$A:$A,0)),1,FALSE))=FALSE,IF(SquadExport!AI70&lt;10,1,IF(SquadExport!AI70&lt;15,2,IF(SquadExport!AI70&lt;=20,3,""))),0),"")</f>
        <v/>
      </c>
      <c r="AG70" s="37" t="str">
        <f ca="1">IF($A70&gt;"",IF(ISERROR(HLOOKUP(AG$1,INDIRECT("Roles!$B$"&amp;MATCH($B70,Roles!$A:$A,0)&amp;":$AF$"&amp;MATCH($B70,Roles!$A:$A,0)),1,FALSE))=FALSE,IF(SquadExport!AJ70&lt;10,1,IF(SquadExport!AJ70&lt;15,2,IF(SquadExport!AJ70&lt;=20,3,""))),0),"")</f>
        <v/>
      </c>
      <c r="AH70" s="37" t="str">
        <f ca="1">IF($A70&gt;"",IF(ISERROR(HLOOKUP(AH$1,INDIRECT("Roles!$B$"&amp;MATCH($B70,Roles!$A:$A,0)&amp;":$AF$"&amp;MATCH($B70,Roles!$A:$A,0)),1,FALSE))=FALSE,IF(SquadExport!AK70&lt;10,1,IF(SquadExport!AK70&lt;15,2,IF(SquadExport!AK70&lt;=20,3,""))),0),"")</f>
        <v/>
      </c>
      <c r="AI70" s="37" t="str">
        <f ca="1">IF($A70&gt;"",IF(ISERROR(HLOOKUP(AI$1,INDIRECT("Roles!$B$"&amp;MATCH($B70,Roles!$A:$A,0)&amp;":$AF$"&amp;MATCH($B70,Roles!$A:$A,0)),1,FALSE))=FALSE,IF(SquadExport!AL70&lt;10,1,IF(SquadExport!AL70&lt;15,2,IF(SquadExport!AL70&lt;=20,3,""))),0),"")</f>
        <v/>
      </c>
      <c r="AJ70" s="37" t="str">
        <f ca="1">IF($A70&gt;"",IF(ISERROR(HLOOKUP(AJ$1,INDIRECT("Roles!$B$"&amp;MATCH($B70,Roles!$A:$A,0)&amp;":$AF$"&amp;MATCH($B70,Roles!$A:$A,0)),1,FALSE))=FALSE,IF(SquadExport!AM70&lt;10,1,IF(SquadExport!AM70&lt;15,2,IF(SquadExport!AM70&lt;=20,3,""))),0),"")</f>
        <v/>
      </c>
      <c r="AK70" s="37" t="str">
        <f ca="1">IF($A70&gt;"",IF(ISERROR(HLOOKUP(AK$1,INDIRECT("Roles!$B$"&amp;MATCH($B70,Roles!$A:$A,0)&amp;":$AF$"&amp;MATCH($B70,Roles!$A:$A,0)),1,FALSE))=FALSE,IF(SquadExport!AN70&lt;10,1,IF(SquadExport!AN70&lt;15,2,IF(SquadExport!AN70&lt;=20,3,""))),0),"")</f>
        <v/>
      </c>
      <c r="AL70" s="37" t="str">
        <f ca="1">IF($A70&gt;"",IF(ISERROR(HLOOKUP(AL$1,INDIRECT("Roles!$B$"&amp;MATCH($B70,Roles!$A:$A,0)&amp;":$AF$"&amp;MATCH($B70,Roles!$A:$A,0)),1,FALSE))=FALSE,IF(SquadExport!AO70&lt;10,1,IF(SquadExport!AO70&lt;15,2,IF(SquadExport!AO70&lt;=20,3,""))),0),"")</f>
        <v/>
      </c>
      <c r="AM70" s="37" t="str">
        <f ca="1">IF($A70&gt;"",IF(ISERROR(HLOOKUP(AM$1,INDIRECT("Roles!$B$"&amp;MATCH($B70,Roles!$A:$A,0)&amp;":$AF$"&amp;MATCH($B70,Roles!$A:$A,0)),1,FALSE))=FALSE,IF(SquadExport!AP70&lt;10,1,IF(SquadExport!AP70&lt;15,2,IF(SquadExport!AP70&lt;=20,3,""))),0),"")</f>
        <v/>
      </c>
      <c r="AN70" s="37" t="str">
        <f ca="1">IF($A70&gt;"",IF(ISERROR(HLOOKUP(AN$1,INDIRECT("Roles!$B$"&amp;MATCH($B70,Roles!$A:$A,0)&amp;":$AF$"&amp;MATCH($B70,Roles!$A:$A,0)),1,FALSE))=FALSE,IF(SquadExport!AQ70&lt;10,1,IF(SquadExport!AQ70&lt;15,2,IF(SquadExport!AQ70&lt;=20,3,""))),0),"")</f>
        <v/>
      </c>
      <c r="AO70" s="37" t="str">
        <f ca="1">IF($A70&gt;"",IF(ISERROR(HLOOKUP(AO$1,INDIRECT("Roles!$B$"&amp;MATCH($B70,Roles!$A:$A,0)&amp;":$AF$"&amp;MATCH($B70,Roles!$A:$A,0)),1,FALSE))=FALSE,IF(SquadExport!AR70&lt;10,1,IF(SquadExport!AR70&lt;15,2,IF(SquadExport!AR70&lt;=20,3,""))),0),"")</f>
        <v/>
      </c>
      <c r="AP70" s="37" t="str">
        <f ca="1">IF($A70&gt;"",IF(ISERROR(HLOOKUP(AP$1,INDIRECT("Roles!$B$"&amp;MATCH($B70,Roles!$A:$A,0)&amp;":$AF$"&amp;MATCH($B70,Roles!$A:$A,0)),1,FALSE))=FALSE,IF(SquadExport!AS70&lt;10,1,IF(SquadExport!AS70&lt;15,2,IF(SquadExport!AS70&lt;=20,3,""))),0),"")</f>
        <v/>
      </c>
      <c r="AQ70" s="37" t="str">
        <f ca="1">IF($A70&gt;"",IF(ISERROR(HLOOKUP(AQ$1,INDIRECT("Roles!$B$"&amp;MATCH($B70,Roles!$A:$A,0)&amp;":$AF$"&amp;MATCH($B70,Roles!$A:$A,0)),1,FALSE))=FALSE,IF(SquadExport!AT70&lt;10,1,IF(SquadExport!AT70&lt;15,2,IF(SquadExport!AT70&lt;=20,3,""))),0),"")</f>
        <v/>
      </c>
      <c r="AR70" s="37" t="str">
        <f ca="1">IF($A70&gt;"",IF(ISERROR(HLOOKUP(AR$1,INDIRECT("Roles!$B$"&amp;MATCH($B70,Roles!$A:$A,0)&amp;":$AF$"&amp;MATCH($B70,Roles!$A:$A,0)),1,FALSE))=FALSE,IF(SquadExport!AU70&lt;10,1,IF(SquadExport!AU70&lt;15,2,IF(SquadExport!AU70&lt;=20,3,""))),0),"")</f>
        <v/>
      </c>
      <c r="AS70" s="37" t="str">
        <f ca="1">IF($A70&gt;"",IF(ISERROR(HLOOKUP(AS$1,INDIRECT("Roles!$B$"&amp;MATCH($B70,Roles!$A:$A,0)&amp;":$AF$"&amp;MATCH($B70,Roles!$A:$A,0)),1,FALSE))=FALSE,IF(SquadExport!AV70&lt;10,1,IF(SquadExport!AV70&lt;15,2,IF(SquadExport!AV70&lt;=20,3,""))),0),"")</f>
        <v/>
      </c>
      <c r="AT70" s="37" t="str">
        <f ca="1">IF($A70&gt;"",IF(ISERROR(HLOOKUP(AT$1,INDIRECT("Roles!$B$"&amp;MATCH($B70,Roles!$A:$A,0)&amp;":$AF$"&amp;MATCH($B70,Roles!$A:$A,0)),1,FALSE))=FALSE,IF(SquadExport!AW70&lt;10,1,IF(SquadExport!AW70&lt;15,2,IF(SquadExport!AW70&lt;=20,3,""))),0),"")</f>
        <v/>
      </c>
      <c r="AU70" s="37" t="str">
        <f ca="1">IF($A70&gt;"",IF(ISERROR(HLOOKUP(AU$1,INDIRECT("Roles!$B$"&amp;MATCH($B70,Roles!$A:$A,0)&amp;":$AF$"&amp;MATCH($B70,Roles!$A:$A,0)),1,FALSE))=FALSE,IF(SquadExport!AX70&lt;10,1,IF(SquadExport!AX70&lt;15,2,IF(SquadExport!AX70&lt;=20,3,""))),0),"")</f>
        <v/>
      </c>
      <c r="AV70" s="37" t="str">
        <f ca="1">IF($A70&gt;"",IF(ISERROR(HLOOKUP(AV$1,INDIRECT("Roles!$B$"&amp;MATCH($B70,Roles!$A:$A,0)&amp;":$AF$"&amp;MATCH($B70,Roles!$A:$A,0)),1,FALSE))=FALSE,IF(SquadExport!AY70&lt;10,1,IF(SquadExport!AY70&lt;15,2,IF(SquadExport!AY70&lt;=20,3,""))),0),"")</f>
        <v/>
      </c>
      <c r="AW70" s="37" t="str">
        <f ca="1">IF($A70&gt;"",IF(ISERROR(HLOOKUP(AW$1,INDIRECT("Roles!$B$"&amp;MATCH($B70,Roles!$A:$A,0)&amp;":$AF$"&amp;MATCH($B70,Roles!$A:$A,0)),1,FALSE))=FALSE,IF(SquadExport!AZ70&lt;10,1,IF(SquadExport!AZ70&lt;15,2,IF(SquadExport!AZ70&lt;=20,3,""))),0),"")</f>
        <v/>
      </c>
      <c r="AX70" s="37" t="str">
        <f ca="1">IF($A70&gt;"",IF(ISERROR(HLOOKUP(AX$1,INDIRECT("Roles!$B$"&amp;MATCH($B70,Roles!$A:$A,0)&amp;":$AF$"&amp;MATCH($B70,Roles!$A:$A,0)),1,FALSE))=FALSE,IF(SquadExport!BA70&lt;10,1,IF(SquadExport!BA70&lt;15,2,IF(SquadExport!BA70&lt;=20,3,""))),0),"")</f>
        <v/>
      </c>
      <c r="AY70" s="30" t="str" cm="1">
        <f t="array" aca="1" ref="AY70:CS70" ca="1">IF($D70:$AX70=1,D$1:AX$1,"")</f>
        <v/>
      </c>
      <c r="AZ70" s="30" t="str">
        <f ca="1"/>
        <v/>
      </c>
      <c r="BA70" s="30" t="str">
        <f ca="1"/>
        <v/>
      </c>
      <c r="BB70" s="30" t="str">
        <f ca="1"/>
        <v/>
      </c>
      <c r="BC70" s="30" t="str">
        <f ca="1"/>
        <v/>
      </c>
      <c r="BD70" s="30" t="str">
        <f ca="1"/>
        <v/>
      </c>
      <c r="BE70" s="30" t="str">
        <f ca="1"/>
        <v/>
      </c>
      <c r="BF70" s="30" t="str">
        <f ca="1"/>
        <v/>
      </c>
      <c r="BG70" s="30" t="str">
        <f ca="1"/>
        <v/>
      </c>
      <c r="BH70" s="30" t="str">
        <f ca="1"/>
        <v/>
      </c>
      <c r="BI70" s="30" t="str">
        <f ca="1"/>
        <v/>
      </c>
      <c r="BJ70" s="30" t="str">
        <f ca="1"/>
        <v/>
      </c>
      <c r="BK70" s="30" t="str">
        <f ca="1"/>
        <v/>
      </c>
      <c r="BL70" s="30" t="str">
        <f ca="1"/>
        <v/>
      </c>
      <c r="BM70" s="30" t="str">
        <f ca="1"/>
        <v/>
      </c>
      <c r="BN70" s="30" t="str">
        <f ca="1"/>
        <v/>
      </c>
      <c r="BO70" s="30" t="str">
        <f ca="1"/>
        <v/>
      </c>
      <c r="BP70" s="30" t="str">
        <f ca="1"/>
        <v/>
      </c>
      <c r="BQ70" s="30" t="str">
        <f ca="1"/>
        <v/>
      </c>
      <c r="BR70" s="30" t="str">
        <f ca="1"/>
        <v/>
      </c>
      <c r="BS70" s="30" t="str">
        <f ca="1"/>
        <v/>
      </c>
      <c r="BT70" s="30" t="str">
        <f ca="1"/>
        <v/>
      </c>
      <c r="BU70" s="30" t="str">
        <f ca="1"/>
        <v/>
      </c>
      <c r="BV70" s="30" t="str">
        <f ca="1"/>
        <v/>
      </c>
      <c r="BW70" s="30" t="str">
        <f ca="1"/>
        <v/>
      </c>
      <c r="BX70" s="30" t="str">
        <f ca="1"/>
        <v/>
      </c>
      <c r="BY70" s="30" t="str">
        <f ca="1"/>
        <v/>
      </c>
      <c r="BZ70" s="30" t="str">
        <f ca="1"/>
        <v/>
      </c>
      <c r="CA70" s="30" t="str">
        <f ca="1"/>
        <v/>
      </c>
      <c r="CB70" s="30" t="str">
        <f ca="1"/>
        <v/>
      </c>
      <c r="CC70" s="30" t="str">
        <f ca="1"/>
        <v/>
      </c>
      <c r="CD70" s="30" t="str">
        <f ca="1"/>
        <v/>
      </c>
      <c r="CE70" s="30" t="str">
        <f ca="1"/>
        <v/>
      </c>
      <c r="CF70" s="30" t="str">
        <f ca="1"/>
        <v/>
      </c>
      <c r="CG70" s="30" t="str">
        <f ca="1"/>
        <v/>
      </c>
      <c r="CH70" s="30" t="str">
        <f ca="1"/>
        <v/>
      </c>
      <c r="CI70" s="30" t="str">
        <f ca="1"/>
        <v/>
      </c>
      <c r="CJ70" s="30" t="str">
        <f ca="1"/>
        <v/>
      </c>
      <c r="CK70" s="30" t="str">
        <f ca="1"/>
        <v/>
      </c>
      <c r="CL70" s="30" t="str">
        <f ca="1"/>
        <v/>
      </c>
      <c r="CM70" s="30" t="str">
        <f ca="1"/>
        <v/>
      </c>
      <c r="CN70" s="30" t="str">
        <f ca="1"/>
        <v/>
      </c>
      <c r="CO70" s="30" t="str">
        <f ca="1"/>
        <v/>
      </c>
      <c r="CP70" s="30" t="str">
        <f ca="1"/>
        <v/>
      </c>
      <c r="CQ70" s="30" t="str">
        <f ca="1"/>
        <v/>
      </c>
      <c r="CR70" s="30" t="str">
        <f ca="1"/>
        <v/>
      </c>
      <c r="CS70" s="30" t="str">
        <f ca="1"/>
        <v/>
      </c>
      <c r="CT70" s="31" cm="1">
        <f t="array" aca="1" ref="CT70" ca="1">SUMPRODUCT(COUNTIF($AY70:$CS70,Training!$C$3:$E$3))</f>
        <v>0</v>
      </c>
      <c r="CU70" s="31" cm="1">
        <f t="array" aca="1" ref="CU70" ca="1">SUMPRODUCT(COUNTIF($AY70:$CS70,Training!$C$4:$E$4))</f>
        <v>0</v>
      </c>
      <c r="CV70" s="31" cm="1">
        <f t="array" aca="1" ref="CV70" ca="1">SUMPRODUCT(COUNTIF($AY70:$CS70,Training!$C$5:$E$5))</f>
        <v>0</v>
      </c>
      <c r="CW70" s="31" cm="1">
        <f t="array" aca="1" ref="CW70" ca="1">SUMPRODUCT(COUNTIF($AY70:$CS70,Training!$C$6:$E$6))</f>
        <v>0</v>
      </c>
      <c r="CX70" s="31" cm="1">
        <f t="array" aca="1" ref="CX70" ca="1">SUMPRODUCT(COUNTIF($AY70:$CS70,Training!$C$7:$E$7))</f>
        <v>0</v>
      </c>
      <c r="CY70" s="31" cm="1">
        <f t="array" aca="1" ref="CY70" ca="1">SUMPRODUCT(COUNTIF($AY70:$CS70,Training!$C$8:$E$8))</f>
        <v>0</v>
      </c>
      <c r="CZ70" s="31" cm="1">
        <f t="array" aca="1" ref="CZ70" ca="1">SUMPRODUCT(COUNTIF($AY70:$CS70,Training!$C$9:$E$9))</f>
        <v>0</v>
      </c>
      <c r="DA70" s="31" cm="1">
        <f t="array" aca="1" ref="DA70" ca="1">SUMPRODUCT(COUNTIF($AY70:$CS70,Training!$C$10:$E$10))</f>
        <v>0</v>
      </c>
      <c r="DB70" s="31" cm="1">
        <f t="array" aca="1" ref="DB70" ca="1">SUMPRODUCT(COUNTIF($AY70:$CS70,Training!$C$11:$E$11))</f>
        <v>0</v>
      </c>
      <c r="DC70" s="31" cm="1">
        <f t="array" aca="1" ref="DC70" ca="1">SUMPRODUCT(COUNTIF($AY70:$CS70,Training!$C$2:$E$2))</f>
        <v>0</v>
      </c>
      <c r="DD70" s="31" cm="1">
        <f t="array" aca="1" ref="DD70" ca="1">SUMPRODUCT(COUNTIF($AY70:$CS70,Training!#REF!))</f>
        <v>0</v>
      </c>
      <c r="DE70" s="31" cm="1">
        <f t="array" aca="1" ref="DE70" ca="1">SUMPRODUCT(COUNTIF($AY70:$CS70,Training!$C$12:$E$12))</f>
        <v>0</v>
      </c>
      <c r="DF70" s="31" cm="1">
        <f t="array" aca="1" ref="DF70" ca="1">SUMPRODUCT(COUNTIF($AY70:$CS70,Training!$C$13:$E$13))</f>
        <v>0</v>
      </c>
      <c r="DG70" s="31" cm="1">
        <f t="array" aca="1" ref="DG70" ca="1">SUMPRODUCT(COUNTIF($AY70:$CS70,Training!$C$14:$E$14))</f>
        <v>0</v>
      </c>
      <c r="DH70" s="31" cm="1">
        <f t="array" aca="1" ref="DH70" ca="1">SUMPRODUCT(COUNTIF($AY70:$CS70,Training!$C$15:$E$15))</f>
        <v>0</v>
      </c>
      <c r="DI70" s="31" cm="1">
        <f t="array" aca="1" ref="DI70" ca="1">SUMPRODUCT(COUNTIF($AY70:$CS70,Training!$C$16:$E$16))</f>
        <v>0</v>
      </c>
      <c r="DJ70" s="30" t="str" cm="1">
        <f t="array" aca="1" ref="DJ70:FD70" ca="1">IF(COUNTIF(D70:AX70,1)=0,IF($D70:$AX70=2,D$1:AX$1,""),"")</f>
        <v/>
      </c>
      <c r="DK70" s="30" t="str">
        <f ca="1"/>
        <v/>
      </c>
      <c r="DL70" s="30" t="str">
        <f ca="1"/>
        <v/>
      </c>
      <c r="DM70" s="30" t="str">
        <f ca="1"/>
        <v/>
      </c>
      <c r="DN70" s="30" t="str">
        <f ca="1"/>
        <v/>
      </c>
      <c r="DO70" s="30" t="str">
        <f ca="1"/>
        <v/>
      </c>
      <c r="DP70" s="30" t="str">
        <f ca="1"/>
        <v/>
      </c>
      <c r="DQ70" s="30" t="str">
        <f ca="1"/>
        <v/>
      </c>
      <c r="DR70" s="30" t="str">
        <f ca="1"/>
        <v/>
      </c>
      <c r="DS70" s="30" t="str">
        <f ca="1"/>
        <v/>
      </c>
      <c r="DT70" s="30" t="str">
        <f ca="1"/>
        <v/>
      </c>
      <c r="DU70" s="30" t="str">
        <f ca="1"/>
        <v/>
      </c>
      <c r="DV70" s="30" t="str">
        <f ca="1"/>
        <v/>
      </c>
      <c r="DW70" s="30" t="str">
        <f ca="1"/>
        <v/>
      </c>
      <c r="DX70" s="30" t="str">
        <f ca="1"/>
        <v/>
      </c>
      <c r="DY70" s="30" t="str">
        <f ca="1"/>
        <v/>
      </c>
      <c r="DZ70" s="30" t="str">
        <f ca="1"/>
        <v/>
      </c>
      <c r="EA70" s="30" t="str">
        <f ca="1"/>
        <v/>
      </c>
      <c r="EB70" s="30" t="str">
        <f ca="1"/>
        <v/>
      </c>
      <c r="EC70" s="30" t="str">
        <f ca="1"/>
        <v/>
      </c>
      <c r="ED70" s="30" t="str">
        <f ca="1"/>
        <v/>
      </c>
      <c r="EE70" s="30" t="str">
        <f ca="1"/>
        <v/>
      </c>
      <c r="EF70" s="30" t="str">
        <f ca="1"/>
        <v/>
      </c>
      <c r="EG70" s="30" t="str">
        <f ca="1"/>
        <v/>
      </c>
      <c r="EH70" s="30" t="str">
        <f ca="1"/>
        <v/>
      </c>
      <c r="EI70" s="30" t="str">
        <f ca="1"/>
        <v/>
      </c>
      <c r="EJ70" s="30" t="str">
        <f ca="1"/>
        <v/>
      </c>
      <c r="EK70" s="30" t="str">
        <f ca="1"/>
        <v/>
      </c>
      <c r="EL70" s="30" t="str">
        <f ca="1"/>
        <v/>
      </c>
      <c r="EM70" s="30" t="str">
        <f ca="1"/>
        <v/>
      </c>
      <c r="EN70" s="30" t="str">
        <f ca="1"/>
        <v/>
      </c>
      <c r="EO70" s="30" t="str">
        <f ca="1"/>
        <v/>
      </c>
      <c r="EP70" s="30" t="str">
        <f ca="1"/>
        <v/>
      </c>
      <c r="EQ70" s="30" t="str">
        <f ca="1"/>
        <v/>
      </c>
      <c r="ER70" s="30" t="str">
        <f ca="1"/>
        <v/>
      </c>
      <c r="ES70" s="30" t="str">
        <f ca="1"/>
        <v/>
      </c>
      <c r="ET70" s="30" t="str">
        <f ca="1"/>
        <v/>
      </c>
      <c r="EU70" s="30" t="str">
        <f ca="1"/>
        <v/>
      </c>
      <c r="EV70" s="30" t="str">
        <f ca="1"/>
        <v/>
      </c>
      <c r="EW70" s="30" t="str">
        <f ca="1"/>
        <v/>
      </c>
      <c r="EX70" s="30" t="str">
        <f ca="1"/>
        <v/>
      </c>
      <c r="EY70" s="30" t="str">
        <f ca="1"/>
        <v/>
      </c>
      <c r="EZ70" s="30" t="str">
        <f ca="1"/>
        <v/>
      </c>
      <c r="FA70" s="30" t="str">
        <f ca="1"/>
        <v/>
      </c>
      <c r="FB70" s="30" t="str">
        <f ca="1"/>
        <v/>
      </c>
      <c r="FC70" s="30" t="str">
        <f ca="1"/>
        <v/>
      </c>
      <c r="FD70" s="30" t="str">
        <f ca="1"/>
        <v/>
      </c>
      <c r="FE70" s="31" cm="1">
        <f t="array" aca="1" ref="FE70" ca="1">SUMPRODUCT(COUNTIF($DJ70:$FD70,Training!$C$3:$E$3))</f>
        <v>0</v>
      </c>
      <c r="FF70" s="31" cm="1">
        <f t="array" aca="1" ref="FF70" ca="1">SUMPRODUCT(COUNTIF($DJ70:$FD70,Training!$C$4:$E$4))</f>
        <v>0</v>
      </c>
      <c r="FG70" s="31" cm="1">
        <f t="array" aca="1" ref="FG70" ca="1">SUMPRODUCT(COUNTIF($DJ70:$FD70,Training!$C$5:$E$5))</f>
        <v>0</v>
      </c>
      <c r="FH70" s="31" cm="1">
        <f t="array" aca="1" ref="FH70" ca="1">SUMPRODUCT(COUNTIF($DJ70:$FD70,Training!$C$6:$E$6))</f>
        <v>0</v>
      </c>
      <c r="FI70" s="31" cm="1">
        <f t="array" aca="1" ref="FI70" ca="1">SUMPRODUCT(COUNTIF($DJ70:$FD70,Training!$C$7:$E$7))</f>
        <v>0</v>
      </c>
      <c r="FJ70" s="31" cm="1">
        <f t="array" aca="1" ref="FJ70" ca="1">SUMPRODUCT(COUNTIF($DJ70:$FD70,Training!$C$8:$E$8))</f>
        <v>0</v>
      </c>
      <c r="FK70" s="31" cm="1">
        <f t="array" aca="1" ref="FK70" ca="1">SUMPRODUCT(COUNTIF($DJ70:$FD70,Training!$C$9:$E$9))</f>
        <v>0</v>
      </c>
      <c r="FL70" s="31" cm="1">
        <f t="array" aca="1" ref="FL70" ca="1">SUMPRODUCT(COUNTIF($DJ70:$FD70,Training!$C$10:$E$10))</f>
        <v>0</v>
      </c>
      <c r="FM70" s="31" cm="1">
        <f t="array" aca="1" ref="FM70" ca="1">SUMPRODUCT(COUNTIF($DJ70:$FD70,Training!$C$11:$E$11))</f>
        <v>0</v>
      </c>
      <c r="FN70" s="31" cm="1">
        <f t="array" aca="1" ref="FN70" ca="1">SUMPRODUCT(COUNTIF($DJ70:$FD70,Training!$C$2:$E$2))</f>
        <v>0</v>
      </c>
      <c r="FO70" s="31" cm="1">
        <f t="array" aca="1" ref="FO70" ca="1">SUMPRODUCT(COUNTIF($DJ70:$FD70,Training!#REF!))</f>
        <v>0</v>
      </c>
      <c r="FP70" s="31" cm="1">
        <f t="array" aca="1" ref="FP70" ca="1">SUMPRODUCT(COUNTIF($DJ70:$FD70,Training!$C$12:$E$12))</f>
        <v>0</v>
      </c>
      <c r="FQ70" s="31" cm="1">
        <f t="array" aca="1" ref="FQ70" ca="1">SUMPRODUCT(COUNTIF($DJ70:$FD70,Training!$C$13:$E$13))</f>
        <v>0</v>
      </c>
      <c r="FR70" s="31" cm="1">
        <f t="array" aca="1" ref="FR70" ca="1">SUMPRODUCT(COUNTIF($DJ70:$FD70,Training!$C$14:$E$14))</f>
        <v>0</v>
      </c>
      <c r="FS70" s="31" cm="1">
        <f t="array" aca="1" ref="FS70" ca="1">SUMPRODUCT(COUNTIF($DJ70:$FD70,Training!$C$15:$E$15))</f>
        <v>0</v>
      </c>
      <c r="FT70" s="31" cm="1">
        <f t="array" aca="1" ref="FT70" ca="1">SUMPRODUCT(COUNTIF($DJ70:$FD70,Training!$C$16:$E$16))</f>
        <v>0</v>
      </c>
    </row>
    <row r="71" spans="1:176" x14ac:dyDescent="0.25">
      <c r="A71" s="32" t="str">
        <f>IF(WeightedParse!A71&gt;"",WeightedParse!A71,"")</f>
        <v/>
      </c>
      <c r="B71" s="49" t="str">
        <f>IF('Weighted Summary'!A71&gt;"",'Weighted Summary'!F71,"")</f>
        <v/>
      </c>
      <c r="C71" s="39" t="str">
        <f t="shared" si="1"/>
        <v/>
      </c>
      <c r="D71" s="37" t="str">
        <f ca="1">IF($A71&gt;"",IF(ISERROR(HLOOKUP(D$1,INDIRECT("Roles!$B$"&amp;MATCH($B71,Roles!$A:$A,0)&amp;":$AF$"&amp;MATCH($B71,Roles!$A:$A,0)),1,FALSE))=FALSE,IF(SquadExport!G71&lt;10,1,IF(SquadExport!G71&lt;15,2,IF(SquadExport!G71&lt;=20,3,""))),0),"")</f>
        <v/>
      </c>
      <c r="E71" s="37" t="str">
        <f ca="1">IF($A71&gt;"",IF(ISERROR(HLOOKUP(E$1,INDIRECT("Roles!$B$"&amp;MATCH($B71,Roles!$A:$A,0)&amp;":$AF$"&amp;MATCH($B71,Roles!$A:$A,0)),1,FALSE))=FALSE,IF(SquadExport!H71&lt;10,1,IF(SquadExport!H71&lt;15,2,IF(SquadExport!H71&lt;=20,3,""))),0),"")</f>
        <v/>
      </c>
      <c r="F71" s="37" t="str">
        <f ca="1">IF($A71&gt;"",IF(ISERROR(HLOOKUP(F$1,INDIRECT("Roles!$B$"&amp;MATCH($B71,Roles!$A:$A,0)&amp;":$AF$"&amp;MATCH($B71,Roles!$A:$A,0)),1,FALSE))=FALSE,IF(SquadExport!I71&lt;10,1,IF(SquadExport!I71&lt;15,2,IF(SquadExport!I71&lt;=20,3,""))),0),"")</f>
        <v/>
      </c>
      <c r="G71" s="37" t="str">
        <f ca="1">IF($A71&gt;"",IF(ISERROR(HLOOKUP(G$1,INDIRECT("Roles!$B$"&amp;MATCH($B71,Roles!$A:$A,0)&amp;":$AF$"&amp;MATCH($B71,Roles!$A:$A,0)),1,FALSE))=FALSE,IF(SquadExport!J71&lt;10,1,IF(SquadExport!J71&lt;15,2,IF(SquadExport!J71&lt;=20,3,""))),0),"")</f>
        <v/>
      </c>
      <c r="H71" s="37" t="str">
        <f ca="1">IF($A71&gt;"",IF(ISERROR(HLOOKUP(H$1,INDIRECT("Roles!$B$"&amp;MATCH($B71,Roles!$A:$A,0)&amp;":$AF$"&amp;MATCH($B71,Roles!$A:$A,0)),1,FALSE))=FALSE,IF(SquadExport!K71&lt;10,1,IF(SquadExport!K71&lt;15,2,IF(SquadExport!K71&lt;=20,3,""))),0),"")</f>
        <v/>
      </c>
      <c r="I71" s="37" t="str">
        <f ca="1">IF($A71&gt;"",IF(ISERROR(HLOOKUP(I$1,INDIRECT("Roles!$B$"&amp;MATCH($B71,Roles!$A:$A,0)&amp;":$AF$"&amp;MATCH($B71,Roles!$A:$A,0)),1,FALSE))=FALSE,IF(SquadExport!L71&lt;10,1,IF(SquadExport!L71&lt;15,2,IF(SquadExport!L71&lt;=20,3,""))),0),"")</f>
        <v/>
      </c>
      <c r="J71" s="37" t="str">
        <f ca="1">IF($A71&gt;"",IF(ISERROR(HLOOKUP(J$1,INDIRECT("Roles!$B$"&amp;MATCH($B71,Roles!$A:$A,0)&amp;":$AF$"&amp;MATCH($B71,Roles!$A:$A,0)),1,FALSE))=FALSE,IF(SquadExport!M71&lt;10,1,IF(SquadExport!M71&lt;15,2,IF(SquadExport!M71&lt;=20,3,""))),0),"")</f>
        <v/>
      </c>
      <c r="K71" s="37" t="str">
        <f ca="1">IF($A71&gt;"",IF(ISERROR(HLOOKUP(K$1,INDIRECT("Roles!$B$"&amp;MATCH($B71,Roles!$A:$A,0)&amp;":$AF$"&amp;MATCH($B71,Roles!$A:$A,0)),1,FALSE))=FALSE,IF(SquadExport!N71&lt;10,1,IF(SquadExport!N71&lt;15,2,IF(SquadExport!N71&lt;=20,3,""))),0),"")</f>
        <v/>
      </c>
      <c r="L71" s="37" t="str">
        <f ca="1">IF($A71&gt;"",IF(ISERROR(HLOOKUP(L$1,INDIRECT("Roles!$B$"&amp;MATCH($B71,Roles!$A:$A,0)&amp;":$AF$"&amp;MATCH($B71,Roles!$A:$A,0)),1,FALSE))=FALSE,IF(SquadExport!O71&lt;10,1,IF(SquadExport!O71&lt;15,2,IF(SquadExport!O71&lt;=20,3,""))),0),"")</f>
        <v/>
      </c>
      <c r="M71" s="37" t="str">
        <f ca="1">IF($A71&gt;"",IF(ISERROR(HLOOKUP(M$1,INDIRECT("Roles!$B$"&amp;MATCH($B71,Roles!$A:$A,0)&amp;":$AF$"&amp;MATCH($B71,Roles!$A:$A,0)),1,FALSE))=FALSE,IF(SquadExport!P71&lt;10,1,IF(SquadExport!P71&lt;15,2,IF(SquadExport!P71&lt;=20,3,""))),0),"")</f>
        <v/>
      </c>
      <c r="N71" s="37" t="str">
        <f ca="1">IF($A71&gt;"",IF(ISERROR(HLOOKUP(N$1,INDIRECT("Roles!$B$"&amp;MATCH($B71,Roles!$A:$A,0)&amp;":$AF$"&amp;MATCH($B71,Roles!$A:$A,0)),1,FALSE))=FALSE,IF(SquadExport!Q71&lt;10,1,IF(SquadExport!Q71&lt;15,2,IF(SquadExport!Q71&lt;=20,3,""))),0),"")</f>
        <v/>
      </c>
      <c r="O71" s="37" t="str">
        <f ca="1">IF($A71&gt;"",IF(ISERROR(HLOOKUP(O$1,INDIRECT("Roles!$B$"&amp;MATCH($B71,Roles!$A:$A,0)&amp;":$AF$"&amp;MATCH($B71,Roles!$A:$A,0)),1,FALSE))=FALSE,IF(SquadExport!R71&lt;10,1,IF(SquadExport!R71&lt;15,2,IF(SquadExport!R71&lt;=20,3,""))),0),"")</f>
        <v/>
      </c>
      <c r="P71" s="37" t="str">
        <f ca="1">IF($A71&gt;"",IF(ISERROR(HLOOKUP(P$1,INDIRECT("Roles!$B$"&amp;MATCH($B71,Roles!$A:$A,0)&amp;":$AF$"&amp;MATCH($B71,Roles!$A:$A,0)),1,FALSE))=FALSE,IF(SquadExport!S71&lt;10,1,IF(SquadExport!S71&lt;15,2,IF(SquadExport!S71&lt;=20,3,""))),0),"")</f>
        <v/>
      </c>
      <c r="Q71" s="37" t="str">
        <f ca="1">IF($A71&gt;"",IF(ISERROR(HLOOKUP(Q$1,INDIRECT("Roles!$B$"&amp;MATCH($B71,Roles!$A:$A,0)&amp;":$AF$"&amp;MATCH($B71,Roles!$A:$A,0)),1,FALSE))=FALSE,IF(SquadExport!T71&lt;10,1,IF(SquadExport!T71&lt;15,2,IF(SquadExport!T71&lt;=20,3,""))),0),"")</f>
        <v/>
      </c>
      <c r="R71" s="37" t="str">
        <f ca="1">IF($A71&gt;"",IF(ISERROR(HLOOKUP(R$1,INDIRECT("Roles!$B$"&amp;MATCH($B71,Roles!$A:$A,0)&amp;":$AF$"&amp;MATCH($B71,Roles!$A:$A,0)),1,FALSE))=FALSE,IF(SquadExport!U71&lt;10,1,IF(SquadExport!U71&lt;15,2,IF(SquadExport!U71&lt;=20,3,""))),0),"")</f>
        <v/>
      </c>
      <c r="S71" s="37" t="str">
        <f ca="1">IF($A71&gt;"",IF(ISERROR(HLOOKUP(S$1,INDIRECT("Roles!$B$"&amp;MATCH($B71,Roles!$A:$A,0)&amp;":$AF$"&amp;MATCH($B71,Roles!$A:$A,0)),1,FALSE))=FALSE,IF(SquadExport!V71&lt;10,1,IF(SquadExport!V71&lt;15,2,IF(SquadExport!V71&lt;=20,3,""))),0),"")</f>
        <v/>
      </c>
      <c r="T71" s="37" t="str">
        <f ca="1">IF($A71&gt;"",IF(ISERROR(HLOOKUP(T$1,INDIRECT("Roles!$B$"&amp;MATCH($B71,Roles!$A:$A,0)&amp;":$AF$"&amp;MATCH($B71,Roles!$A:$A,0)),1,FALSE))=FALSE,IF(SquadExport!W71&lt;10,1,IF(SquadExport!W71&lt;15,2,IF(SquadExport!W71&lt;=20,3,""))),0),"")</f>
        <v/>
      </c>
      <c r="U71" s="37" t="str">
        <f ca="1">IF($A71&gt;"",IF(ISERROR(HLOOKUP(U$1,INDIRECT("Roles!$B$"&amp;MATCH($B71,Roles!$A:$A,0)&amp;":$AF$"&amp;MATCH($B71,Roles!$A:$A,0)),1,FALSE))=FALSE,IF(SquadExport!X71&lt;10,1,IF(SquadExport!X71&lt;15,2,IF(SquadExport!X71&lt;=20,3,""))),0),"")</f>
        <v/>
      </c>
      <c r="V71" s="37" t="str">
        <f ca="1">IF($A71&gt;"",IF(ISERROR(HLOOKUP(V$1,INDIRECT("Roles!$B$"&amp;MATCH($B71,Roles!$A:$A,0)&amp;":$AF$"&amp;MATCH($B71,Roles!$A:$A,0)),1,FALSE))=FALSE,IF(SquadExport!Y71&lt;10,1,IF(SquadExport!Y71&lt;15,2,IF(SquadExport!Y71&lt;=20,3,""))),0),"")</f>
        <v/>
      </c>
      <c r="W71" s="37" t="str">
        <f ca="1">IF($A71&gt;"",IF(ISERROR(HLOOKUP(W$1,INDIRECT("Roles!$B$"&amp;MATCH($B71,Roles!$A:$A,0)&amp;":$AF$"&amp;MATCH($B71,Roles!$A:$A,0)),1,FALSE))=FALSE,IF(SquadExport!Z71&lt;10,1,IF(SquadExport!Z71&lt;15,2,IF(SquadExport!Z71&lt;=20,3,""))),0),"")</f>
        <v/>
      </c>
      <c r="X71" s="37" t="str">
        <f ca="1">IF($A71&gt;"",IF(ISERROR(HLOOKUP(X$1,INDIRECT("Roles!$B$"&amp;MATCH($B71,Roles!$A:$A,0)&amp;":$AF$"&amp;MATCH($B71,Roles!$A:$A,0)),1,FALSE))=FALSE,IF(SquadExport!AA71&lt;10,1,IF(SquadExport!AA71&lt;15,2,IF(SquadExport!AA71&lt;=20,3,""))),0),"")</f>
        <v/>
      </c>
      <c r="Y71" s="37" t="str">
        <f ca="1">IF($A71&gt;"",IF(ISERROR(HLOOKUP(Y$1,INDIRECT("Roles!$B$"&amp;MATCH($B71,Roles!$A:$A,0)&amp;":$AF$"&amp;MATCH($B71,Roles!$A:$A,0)),1,FALSE))=FALSE,IF(SquadExport!AB71&lt;10,1,IF(SquadExport!AB71&lt;15,2,IF(SquadExport!AB71&lt;=20,3,""))),0),"")</f>
        <v/>
      </c>
      <c r="Z71" s="37" t="str">
        <f ca="1">IF($A71&gt;"",IF(ISERROR(HLOOKUP(Z$1,INDIRECT("Roles!$B$"&amp;MATCH($B71,Roles!$A:$A,0)&amp;":$AF$"&amp;MATCH($B71,Roles!$A:$A,0)),1,FALSE))=FALSE,IF(SquadExport!AC71&lt;10,1,IF(SquadExport!AC71&lt;15,2,IF(SquadExport!AC71&lt;=20,3,""))),0),"")</f>
        <v/>
      </c>
      <c r="AA71" s="37" t="str">
        <f ca="1">IF($A71&gt;"",IF(ISERROR(HLOOKUP(AA$1,INDIRECT("Roles!$B$"&amp;MATCH($B71,Roles!$A:$A,0)&amp;":$AF$"&amp;MATCH($B71,Roles!$A:$A,0)),1,FALSE))=FALSE,IF(SquadExport!AD71&lt;10,1,IF(SquadExport!AD71&lt;15,2,IF(SquadExport!AD71&lt;=20,3,""))),0),"")</f>
        <v/>
      </c>
      <c r="AB71" s="37" t="str">
        <f ca="1">IF($A71&gt;"",IF(ISERROR(HLOOKUP(AB$1,INDIRECT("Roles!$B$"&amp;MATCH($B71,Roles!$A:$A,0)&amp;":$AF$"&amp;MATCH($B71,Roles!$A:$A,0)),1,FALSE))=FALSE,IF(SquadExport!AE71&lt;10,1,IF(SquadExport!AE71&lt;15,2,IF(SquadExport!AE71&lt;=20,3,""))),0),"")</f>
        <v/>
      </c>
      <c r="AC71" s="37" t="str">
        <f ca="1">IF($A71&gt;"",IF(ISERROR(HLOOKUP(AC$1,INDIRECT("Roles!$B$"&amp;MATCH($B71,Roles!$A:$A,0)&amp;":$AF$"&amp;MATCH($B71,Roles!$A:$A,0)),1,FALSE))=FALSE,IF(SquadExport!AF71&lt;10,1,IF(SquadExport!AF71&lt;15,2,IF(SquadExport!AF71&lt;=20,3,""))),0),"")</f>
        <v/>
      </c>
      <c r="AD71" s="37" t="str">
        <f ca="1">IF($A71&gt;"",IF(ISERROR(HLOOKUP(AD$1,INDIRECT("Roles!$B$"&amp;MATCH($B71,Roles!$A:$A,0)&amp;":$AF$"&amp;MATCH($B71,Roles!$A:$A,0)),1,FALSE))=FALSE,IF(SquadExport!AG71&lt;10,1,IF(SquadExport!AG71&lt;15,2,IF(SquadExport!AG71&lt;=20,3,""))),0),"")</f>
        <v/>
      </c>
      <c r="AE71" s="37" t="str">
        <f ca="1">IF($A71&gt;"",IF(ISERROR(HLOOKUP(AE$1,INDIRECT("Roles!$B$"&amp;MATCH($B71,Roles!$A:$A,0)&amp;":$AF$"&amp;MATCH($B71,Roles!$A:$A,0)),1,FALSE))=FALSE,IF(SquadExport!AH71&lt;10,1,IF(SquadExport!AH71&lt;15,2,IF(SquadExport!AH71&lt;=20,3,""))),0),"")</f>
        <v/>
      </c>
      <c r="AF71" s="37" t="str">
        <f ca="1">IF($A71&gt;"",IF(ISERROR(HLOOKUP(AF$1,INDIRECT("Roles!$B$"&amp;MATCH($B71,Roles!$A:$A,0)&amp;":$AF$"&amp;MATCH($B71,Roles!$A:$A,0)),1,FALSE))=FALSE,IF(SquadExport!AI71&lt;10,1,IF(SquadExport!AI71&lt;15,2,IF(SquadExport!AI71&lt;=20,3,""))),0),"")</f>
        <v/>
      </c>
      <c r="AG71" s="37" t="str">
        <f ca="1">IF($A71&gt;"",IF(ISERROR(HLOOKUP(AG$1,INDIRECT("Roles!$B$"&amp;MATCH($B71,Roles!$A:$A,0)&amp;":$AF$"&amp;MATCH($B71,Roles!$A:$A,0)),1,FALSE))=FALSE,IF(SquadExport!AJ71&lt;10,1,IF(SquadExport!AJ71&lt;15,2,IF(SquadExport!AJ71&lt;=20,3,""))),0),"")</f>
        <v/>
      </c>
      <c r="AH71" s="37" t="str">
        <f ca="1">IF($A71&gt;"",IF(ISERROR(HLOOKUP(AH$1,INDIRECT("Roles!$B$"&amp;MATCH($B71,Roles!$A:$A,0)&amp;":$AF$"&amp;MATCH($B71,Roles!$A:$A,0)),1,FALSE))=FALSE,IF(SquadExport!AK71&lt;10,1,IF(SquadExport!AK71&lt;15,2,IF(SquadExport!AK71&lt;=20,3,""))),0),"")</f>
        <v/>
      </c>
      <c r="AI71" s="37" t="str">
        <f ca="1">IF($A71&gt;"",IF(ISERROR(HLOOKUP(AI$1,INDIRECT("Roles!$B$"&amp;MATCH($B71,Roles!$A:$A,0)&amp;":$AF$"&amp;MATCH($B71,Roles!$A:$A,0)),1,FALSE))=FALSE,IF(SquadExport!AL71&lt;10,1,IF(SquadExport!AL71&lt;15,2,IF(SquadExport!AL71&lt;=20,3,""))),0),"")</f>
        <v/>
      </c>
      <c r="AJ71" s="37" t="str">
        <f ca="1">IF($A71&gt;"",IF(ISERROR(HLOOKUP(AJ$1,INDIRECT("Roles!$B$"&amp;MATCH($B71,Roles!$A:$A,0)&amp;":$AF$"&amp;MATCH($B71,Roles!$A:$A,0)),1,FALSE))=FALSE,IF(SquadExport!AM71&lt;10,1,IF(SquadExport!AM71&lt;15,2,IF(SquadExport!AM71&lt;=20,3,""))),0),"")</f>
        <v/>
      </c>
      <c r="AK71" s="37" t="str">
        <f ca="1">IF($A71&gt;"",IF(ISERROR(HLOOKUP(AK$1,INDIRECT("Roles!$B$"&amp;MATCH($B71,Roles!$A:$A,0)&amp;":$AF$"&amp;MATCH($B71,Roles!$A:$A,0)),1,FALSE))=FALSE,IF(SquadExport!AN71&lt;10,1,IF(SquadExport!AN71&lt;15,2,IF(SquadExport!AN71&lt;=20,3,""))),0),"")</f>
        <v/>
      </c>
      <c r="AL71" s="37" t="str">
        <f ca="1">IF($A71&gt;"",IF(ISERROR(HLOOKUP(AL$1,INDIRECT("Roles!$B$"&amp;MATCH($B71,Roles!$A:$A,0)&amp;":$AF$"&amp;MATCH($B71,Roles!$A:$A,0)),1,FALSE))=FALSE,IF(SquadExport!AO71&lt;10,1,IF(SquadExport!AO71&lt;15,2,IF(SquadExport!AO71&lt;=20,3,""))),0),"")</f>
        <v/>
      </c>
      <c r="AM71" s="37" t="str">
        <f ca="1">IF($A71&gt;"",IF(ISERROR(HLOOKUP(AM$1,INDIRECT("Roles!$B$"&amp;MATCH($B71,Roles!$A:$A,0)&amp;":$AF$"&amp;MATCH($B71,Roles!$A:$A,0)),1,FALSE))=FALSE,IF(SquadExport!AP71&lt;10,1,IF(SquadExport!AP71&lt;15,2,IF(SquadExport!AP71&lt;=20,3,""))),0),"")</f>
        <v/>
      </c>
      <c r="AN71" s="37" t="str">
        <f ca="1">IF($A71&gt;"",IF(ISERROR(HLOOKUP(AN$1,INDIRECT("Roles!$B$"&amp;MATCH($B71,Roles!$A:$A,0)&amp;":$AF$"&amp;MATCH($B71,Roles!$A:$A,0)),1,FALSE))=FALSE,IF(SquadExport!AQ71&lt;10,1,IF(SquadExport!AQ71&lt;15,2,IF(SquadExport!AQ71&lt;=20,3,""))),0),"")</f>
        <v/>
      </c>
      <c r="AO71" s="37" t="str">
        <f ca="1">IF($A71&gt;"",IF(ISERROR(HLOOKUP(AO$1,INDIRECT("Roles!$B$"&amp;MATCH($B71,Roles!$A:$A,0)&amp;":$AF$"&amp;MATCH($B71,Roles!$A:$A,0)),1,FALSE))=FALSE,IF(SquadExport!AR71&lt;10,1,IF(SquadExport!AR71&lt;15,2,IF(SquadExport!AR71&lt;=20,3,""))),0),"")</f>
        <v/>
      </c>
      <c r="AP71" s="37" t="str">
        <f ca="1">IF($A71&gt;"",IF(ISERROR(HLOOKUP(AP$1,INDIRECT("Roles!$B$"&amp;MATCH($B71,Roles!$A:$A,0)&amp;":$AF$"&amp;MATCH($B71,Roles!$A:$A,0)),1,FALSE))=FALSE,IF(SquadExport!AS71&lt;10,1,IF(SquadExport!AS71&lt;15,2,IF(SquadExport!AS71&lt;=20,3,""))),0),"")</f>
        <v/>
      </c>
      <c r="AQ71" s="37" t="str">
        <f ca="1">IF($A71&gt;"",IF(ISERROR(HLOOKUP(AQ$1,INDIRECT("Roles!$B$"&amp;MATCH($B71,Roles!$A:$A,0)&amp;":$AF$"&amp;MATCH($B71,Roles!$A:$A,0)),1,FALSE))=FALSE,IF(SquadExport!AT71&lt;10,1,IF(SquadExport!AT71&lt;15,2,IF(SquadExport!AT71&lt;=20,3,""))),0),"")</f>
        <v/>
      </c>
      <c r="AR71" s="37" t="str">
        <f ca="1">IF($A71&gt;"",IF(ISERROR(HLOOKUP(AR$1,INDIRECT("Roles!$B$"&amp;MATCH($B71,Roles!$A:$A,0)&amp;":$AF$"&amp;MATCH($B71,Roles!$A:$A,0)),1,FALSE))=FALSE,IF(SquadExport!AU71&lt;10,1,IF(SquadExport!AU71&lt;15,2,IF(SquadExport!AU71&lt;=20,3,""))),0),"")</f>
        <v/>
      </c>
      <c r="AS71" s="37" t="str">
        <f ca="1">IF($A71&gt;"",IF(ISERROR(HLOOKUP(AS$1,INDIRECT("Roles!$B$"&amp;MATCH($B71,Roles!$A:$A,0)&amp;":$AF$"&amp;MATCH($B71,Roles!$A:$A,0)),1,FALSE))=FALSE,IF(SquadExport!AV71&lt;10,1,IF(SquadExport!AV71&lt;15,2,IF(SquadExport!AV71&lt;=20,3,""))),0),"")</f>
        <v/>
      </c>
      <c r="AT71" s="37" t="str">
        <f ca="1">IF($A71&gt;"",IF(ISERROR(HLOOKUP(AT$1,INDIRECT("Roles!$B$"&amp;MATCH($B71,Roles!$A:$A,0)&amp;":$AF$"&amp;MATCH($B71,Roles!$A:$A,0)),1,FALSE))=FALSE,IF(SquadExport!AW71&lt;10,1,IF(SquadExport!AW71&lt;15,2,IF(SquadExport!AW71&lt;=20,3,""))),0),"")</f>
        <v/>
      </c>
      <c r="AU71" s="37" t="str">
        <f ca="1">IF($A71&gt;"",IF(ISERROR(HLOOKUP(AU$1,INDIRECT("Roles!$B$"&amp;MATCH($B71,Roles!$A:$A,0)&amp;":$AF$"&amp;MATCH($B71,Roles!$A:$A,0)),1,FALSE))=FALSE,IF(SquadExport!AX71&lt;10,1,IF(SquadExport!AX71&lt;15,2,IF(SquadExport!AX71&lt;=20,3,""))),0),"")</f>
        <v/>
      </c>
      <c r="AV71" s="37" t="str">
        <f ca="1">IF($A71&gt;"",IF(ISERROR(HLOOKUP(AV$1,INDIRECT("Roles!$B$"&amp;MATCH($B71,Roles!$A:$A,0)&amp;":$AF$"&amp;MATCH($B71,Roles!$A:$A,0)),1,FALSE))=FALSE,IF(SquadExport!AY71&lt;10,1,IF(SquadExport!AY71&lt;15,2,IF(SquadExport!AY71&lt;=20,3,""))),0),"")</f>
        <v/>
      </c>
      <c r="AW71" s="37" t="str">
        <f ca="1">IF($A71&gt;"",IF(ISERROR(HLOOKUP(AW$1,INDIRECT("Roles!$B$"&amp;MATCH($B71,Roles!$A:$A,0)&amp;":$AF$"&amp;MATCH($B71,Roles!$A:$A,0)),1,FALSE))=FALSE,IF(SquadExport!AZ71&lt;10,1,IF(SquadExport!AZ71&lt;15,2,IF(SquadExport!AZ71&lt;=20,3,""))),0),"")</f>
        <v/>
      </c>
      <c r="AX71" s="37" t="str">
        <f ca="1">IF($A71&gt;"",IF(ISERROR(HLOOKUP(AX$1,INDIRECT("Roles!$B$"&amp;MATCH($B71,Roles!$A:$A,0)&amp;":$AF$"&amp;MATCH($B71,Roles!$A:$A,0)),1,FALSE))=FALSE,IF(SquadExport!BA71&lt;10,1,IF(SquadExport!BA71&lt;15,2,IF(SquadExport!BA71&lt;=20,3,""))),0),"")</f>
        <v/>
      </c>
      <c r="AY71" s="30" t="str" cm="1">
        <f t="array" aca="1" ref="AY71:CS71" ca="1">IF($D71:$AX71=1,D$1:AX$1,"")</f>
        <v/>
      </c>
      <c r="AZ71" s="30" t="str">
        <f ca="1"/>
        <v/>
      </c>
      <c r="BA71" s="30" t="str">
        <f ca="1"/>
        <v/>
      </c>
      <c r="BB71" s="30" t="str">
        <f ca="1"/>
        <v/>
      </c>
      <c r="BC71" s="30" t="str">
        <f ca="1"/>
        <v/>
      </c>
      <c r="BD71" s="30" t="str">
        <f ca="1"/>
        <v/>
      </c>
      <c r="BE71" s="30" t="str">
        <f ca="1"/>
        <v/>
      </c>
      <c r="BF71" s="30" t="str">
        <f ca="1"/>
        <v/>
      </c>
      <c r="BG71" s="30" t="str">
        <f ca="1"/>
        <v/>
      </c>
      <c r="BH71" s="30" t="str">
        <f ca="1"/>
        <v/>
      </c>
      <c r="BI71" s="30" t="str">
        <f ca="1"/>
        <v/>
      </c>
      <c r="BJ71" s="30" t="str">
        <f ca="1"/>
        <v/>
      </c>
      <c r="BK71" s="30" t="str">
        <f ca="1"/>
        <v/>
      </c>
      <c r="BL71" s="30" t="str">
        <f ca="1"/>
        <v/>
      </c>
      <c r="BM71" s="30" t="str">
        <f ca="1"/>
        <v/>
      </c>
      <c r="BN71" s="30" t="str">
        <f ca="1"/>
        <v/>
      </c>
      <c r="BO71" s="30" t="str">
        <f ca="1"/>
        <v/>
      </c>
      <c r="BP71" s="30" t="str">
        <f ca="1"/>
        <v/>
      </c>
      <c r="BQ71" s="30" t="str">
        <f ca="1"/>
        <v/>
      </c>
      <c r="BR71" s="30" t="str">
        <f ca="1"/>
        <v/>
      </c>
      <c r="BS71" s="30" t="str">
        <f ca="1"/>
        <v/>
      </c>
      <c r="BT71" s="30" t="str">
        <f ca="1"/>
        <v/>
      </c>
      <c r="BU71" s="30" t="str">
        <f ca="1"/>
        <v/>
      </c>
      <c r="BV71" s="30" t="str">
        <f ca="1"/>
        <v/>
      </c>
      <c r="BW71" s="30" t="str">
        <f ca="1"/>
        <v/>
      </c>
      <c r="BX71" s="30" t="str">
        <f ca="1"/>
        <v/>
      </c>
      <c r="BY71" s="30" t="str">
        <f ca="1"/>
        <v/>
      </c>
      <c r="BZ71" s="30" t="str">
        <f ca="1"/>
        <v/>
      </c>
      <c r="CA71" s="30" t="str">
        <f ca="1"/>
        <v/>
      </c>
      <c r="CB71" s="30" t="str">
        <f ca="1"/>
        <v/>
      </c>
      <c r="CC71" s="30" t="str">
        <f ca="1"/>
        <v/>
      </c>
      <c r="CD71" s="30" t="str">
        <f ca="1"/>
        <v/>
      </c>
      <c r="CE71" s="30" t="str">
        <f ca="1"/>
        <v/>
      </c>
      <c r="CF71" s="30" t="str">
        <f ca="1"/>
        <v/>
      </c>
      <c r="CG71" s="30" t="str">
        <f ca="1"/>
        <v/>
      </c>
      <c r="CH71" s="30" t="str">
        <f ca="1"/>
        <v/>
      </c>
      <c r="CI71" s="30" t="str">
        <f ca="1"/>
        <v/>
      </c>
      <c r="CJ71" s="30" t="str">
        <f ca="1"/>
        <v/>
      </c>
      <c r="CK71" s="30" t="str">
        <f ca="1"/>
        <v/>
      </c>
      <c r="CL71" s="30" t="str">
        <f ca="1"/>
        <v/>
      </c>
      <c r="CM71" s="30" t="str">
        <f ca="1"/>
        <v/>
      </c>
      <c r="CN71" s="30" t="str">
        <f ca="1"/>
        <v/>
      </c>
      <c r="CO71" s="30" t="str">
        <f ca="1"/>
        <v/>
      </c>
      <c r="CP71" s="30" t="str">
        <f ca="1"/>
        <v/>
      </c>
      <c r="CQ71" s="30" t="str">
        <f ca="1"/>
        <v/>
      </c>
      <c r="CR71" s="30" t="str">
        <f ca="1"/>
        <v/>
      </c>
      <c r="CS71" s="30" t="str">
        <f ca="1"/>
        <v/>
      </c>
      <c r="CT71" s="31" cm="1">
        <f t="array" aca="1" ref="CT71" ca="1">SUMPRODUCT(COUNTIF($AY71:$CS71,Training!$C$3:$E$3))</f>
        <v>0</v>
      </c>
      <c r="CU71" s="31" cm="1">
        <f t="array" aca="1" ref="CU71" ca="1">SUMPRODUCT(COUNTIF($AY71:$CS71,Training!$C$4:$E$4))</f>
        <v>0</v>
      </c>
      <c r="CV71" s="31" cm="1">
        <f t="array" aca="1" ref="CV71" ca="1">SUMPRODUCT(COUNTIF($AY71:$CS71,Training!$C$5:$E$5))</f>
        <v>0</v>
      </c>
      <c r="CW71" s="31" cm="1">
        <f t="array" aca="1" ref="CW71" ca="1">SUMPRODUCT(COUNTIF($AY71:$CS71,Training!$C$6:$E$6))</f>
        <v>0</v>
      </c>
      <c r="CX71" s="31" cm="1">
        <f t="array" aca="1" ref="CX71" ca="1">SUMPRODUCT(COUNTIF($AY71:$CS71,Training!$C$7:$E$7))</f>
        <v>0</v>
      </c>
      <c r="CY71" s="31" cm="1">
        <f t="array" aca="1" ref="CY71" ca="1">SUMPRODUCT(COUNTIF($AY71:$CS71,Training!$C$8:$E$8))</f>
        <v>0</v>
      </c>
      <c r="CZ71" s="31" cm="1">
        <f t="array" aca="1" ref="CZ71" ca="1">SUMPRODUCT(COUNTIF($AY71:$CS71,Training!$C$9:$E$9))</f>
        <v>0</v>
      </c>
      <c r="DA71" s="31" cm="1">
        <f t="array" aca="1" ref="DA71" ca="1">SUMPRODUCT(COUNTIF($AY71:$CS71,Training!$C$10:$E$10))</f>
        <v>0</v>
      </c>
      <c r="DB71" s="31" cm="1">
        <f t="array" aca="1" ref="DB71" ca="1">SUMPRODUCT(COUNTIF($AY71:$CS71,Training!$C$11:$E$11))</f>
        <v>0</v>
      </c>
      <c r="DC71" s="31" cm="1">
        <f t="array" aca="1" ref="DC71" ca="1">SUMPRODUCT(COUNTIF($AY71:$CS71,Training!$C$2:$E$2))</f>
        <v>0</v>
      </c>
      <c r="DD71" s="31" cm="1">
        <f t="array" aca="1" ref="DD71" ca="1">SUMPRODUCT(COUNTIF($AY71:$CS71,Training!#REF!))</f>
        <v>0</v>
      </c>
      <c r="DE71" s="31" cm="1">
        <f t="array" aca="1" ref="DE71" ca="1">SUMPRODUCT(COUNTIF($AY71:$CS71,Training!$C$12:$E$12))</f>
        <v>0</v>
      </c>
      <c r="DF71" s="31" cm="1">
        <f t="array" aca="1" ref="DF71" ca="1">SUMPRODUCT(COUNTIF($AY71:$CS71,Training!$C$13:$E$13))</f>
        <v>0</v>
      </c>
      <c r="DG71" s="31" cm="1">
        <f t="array" aca="1" ref="DG71" ca="1">SUMPRODUCT(COUNTIF($AY71:$CS71,Training!$C$14:$E$14))</f>
        <v>0</v>
      </c>
      <c r="DH71" s="31" cm="1">
        <f t="array" aca="1" ref="DH71" ca="1">SUMPRODUCT(COUNTIF($AY71:$CS71,Training!$C$15:$E$15))</f>
        <v>0</v>
      </c>
      <c r="DI71" s="31" cm="1">
        <f t="array" aca="1" ref="DI71" ca="1">SUMPRODUCT(COUNTIF($AY71:$CS71,Training!$C$16:$E$16))</f>
        <v>0</v>
      </c>
      <c r="DJ71" s="30" t="str" cm="1">
        <f t="array" aca="1" ref="DJ71:FD71" ca="1">IF(COUNTIF(D71:AX71,1)=0,IF($D71:$AX71=2,D$1:AX$1,""),"")</f>
        <v/>
      </c>
      <c r="DK71" s="30" t="str">
        <f ca="1"/>
        <v/>
      </c>
      <c r="DL71" s="30" t="str">
        <f ca="1"/>
        <v/>
      </c>
      <c r="DM71" s="30" t="str">
        <f ca="1"/>
        <v/>
      </c>
      <c r="DN71" s="30" t="str">
        <f ca="1"/>
        <v/>
      </c>
      <c r="DO71" s="30" t="str">
        <f ca="1"/>
        <v/>
      </c>
      <c r="DP71" s="30" t="str">
        <f ca="1"/>
        <v/>
      </c>
      <c r="DQ71" s="30" t="str">
        <f ca="1"/>
        <v/>
      </c>
      <c r="DR71" s="30" t="str">
        <f ca="1"/>
        <v/>
      </c>
      <c r="DS71" s="30" t="str">
        <f ca="1"/>
        <v/>
      </c>
      <c r="DT71" s="30" t="str">
        <f ca="1"/>
        <v/>
      </c>
      <c r="DU71" s="30" t="str">
        <f ca="1"/>
        <v/>
      </c>
      <c r="DV71" s="30" t="str">
        <f ca="1"/>
        <v/>
      </c>
      <c r="DW71" s="30" t="str">
        <f ca="1"/>
        <v/>
      </c>
      <c r="DX71" s="30" t="str">
        <f ca="1"/>
        <v/>
      </c>
      <c r="DY71" s="30" t="str">
        <f ca="1"/>
        <v/>
      </c>
      <c r="DZ71" s="30" t="str">
        <f ca="1"/>
        <v/>
      </c>
      <c r="EA71" s="30" t="str">
        <f ca="1"/>
        <v/>
      </c>
      <c r="EB71" s="30" t="str">
        <f ca="1"/>
        <v/>
      </c>
      <c r="EC71" s="30" t="str">
        <f ca="1"/>
        <v/>
      </c>
      <c r="ED71" s="30" t="str">
        <f ca="1"/>
        <v/>
      </c>
      <c r="EE71" s="30" t="str">
        <f ca="1"/>
        <v/>
      </c>
      <c r="EF71" s="30" t="str">
        <f ca="1"/>
        <v/>
      </c>
      <c r="EG71" s="30" t="str">
        <f ca="1"/>
        <v/>
      </c>
      <c r="EH71" s="30" t="str">
        <f ca="1"/>
        <v/>
      </c>
      <c r="EI71" s="30" t="str">
        <f ca="1"/>
        <v/>
      </c>
      <c r="EJ71" s="30" t="str">
        <f ca="1"/>
        <v/>
      </c>
      <c r="EK71" s="30" t="str">
        <f ca="1"/>
        <v/>
      </c>
      <c r="EL71" s="30" t="str">
        <f ca="1"/>
        <v/>
      </c>
      <c r="EM71" s="30" t="str">
        <f ca="1"/>
        <v/>
      </c>
      <c r="EN71" s="30" t="str">
        <f ca="1"/>
        <v/>
      </c>
      <c r="EO71" s="30" t="str">
        <f ca="1"/>
        <v/>
      </c>
      <c r="EP71" s="30" t="str">
        <f ca="1"/>
        <v/>
      </c>
      <c r="EQ71" s="30" t="str">
        <f ca="1"/>
        <v/>
      </c>
      <c r="ER71" s="30" t="str">
        <f ca="1"/>
        <v/>
      </c>
      <c r="ES71" s="30" t="str">
        <f ca="1"/>
        <v/>
      </c>
      <c r="ET71" s="30" t="str">
        <f ca="1"/>
        <v/>
      </c>
      <c r="EU71" s="30" t="str">
        <f ca="1"/>
        <v/>
      </c>
      <c r="EV71" s="30" t="str">
        <f ca="1"/>
        <v/>
      </c>
      <c r="EW71" s="30" t="str">
        <f ca="1"/>
        <v/>
      </c>
      <c r="EX71" s="30" t="str">
        <f ca="1"/>
        <v/>
      </c>
      <c r="EY71" s="30" t="str">
        <f ca="1"/>
        <v/>
      </c>
      <c r="EZ71" s="30" t="str">
        <f ca="1"/>
        <v/>
      </c>
      <c r="FA71" s="30" t="str">
        <f ca="1"/>
        <v/>
      </c>
      <c r="FB71" s="30" t="str">
        <f ca="1"/>
        <v/>
      </c>
      <c r="FC71" s="30" t="str">
        <f ca="1"/>
        <v/>
      </c>
      <c r="FD71" s="30" t="str">
        <f ca="1"/>
        <v/>
      </c>
      <c r="FE71" s="31" cm="1">
        <f t="array" aca="1" ref="FE71" ca="1">SUMPRODUCT(COUNTIF($DJ71:$FD71,Training!$C$3:$E$3))</f>
        <v>0</v>
      </c>
      <c r="FF71" s="31" cm="1">
        <f t="array" aca="1" ref="FF71" ca="1">SUMPRODUCT(COUNTIF($DJ71:$FD71,Training!$C$4:$E$4))</f>
        <v>0</v>
      </c>
      <c r="FG71" s="31" cm="1">
        <f t="array" aca="1" ref="FG71" ca="1">SUMPRODUCT(COUNTIF($DJ71:$FD71,Training!$C$5:$E$5))</f>
        <v>0</v>
      </c>
      <c r="FH71" s="31" cm="1">
        <f t="array" aca="1" ref="FH71" ca="1">SUMPRODUCT(COUNTIF($DJ71:$FD71,Training!$C$6:$E$6))</f>
        <v>0</v>
      </c>
      <c r="FI71" s="31" cm="1">
        <f t="array" aca="1" ref="FI71" ca="1">SUMPRODUCT(COUNTIF($DJ71:$FD71,Training!$C$7:$E$7))</f>
        <v>0</v>
      </c>
      <c r="FJ71" s="31" cm="1">
        <f t="array" aca="1" ref="FJ71" ca="1">SUMPRODUCT(COUNTIF($DJ71:$FD71,Training!$C$8:$E$8))</f>
        <v>0</v>
      </c>
      <c r="FK71" s="31" cm="1">
        <f t="array" aca="1" ref="FK71" ca="1">SUMPRODUCT(COUNTIF($DJ71:$FD71,Training!$C$9:$E$9))</f>
        <v>0</v>
      </c>
      <c r="FL71" s="31" cm="1">
        <f t="array" aca="1" ref="FL71" ca="1">SUMPRODUCT(COUNTIF($DJ71:$FD71,Training!$C$10:$E$10))</f>
        <v>0</v>
      </c>
      <c r="FM71" s="31" cm="1">
        <f t="array" aca="1" ref="FM71" ca="1">SUMPRODUCT(COUNTIF($DJ71:$FD71,Training!$C$11:$E$11))</f>
        <v>0</v>
      </c>
      <c r="FN71" s="31" cm="1">
        <f t="array" aca="1" ref="FN71" ca="1">SUMPRODUCT(COUNTIF($DJ71:$FD71,Training!$C$2:$E$2))</f>
        <v>0</v>
      </c>
      <c r="FO71" s="31" cm="1">
        <f t="array" aca="1" ref="FO71" ca="1">SUMPRODUCT(COUNTIF($DJ71:$FD71,Training!#REF!))</f>
        <v>0</v>
      </c>
      <c r="FP71" s="31" cm="1">
        <f t="array" aca="1" ref="FP71" ca="1">SUMPRODUCT(COUNTIF($DJ71:$FD71,Training!$C$12:$E$12))</f>
        <v>0</v>
      </c>
      <c r="FQ71" s="31" cm="1">
        <f t="array" aca="1" ref="FQ71" ca="1">SUMPRODUCT(COUNTIF($DJ71:$FD71,Training!$C$13:$E$13))</f>
        <v>0</v>
      </c>
      <c r="FR71" s="31" cm="1">
        <f t="array" aca="1" ref="FR71" ca="1">SUMPRODUCT(COUNTIF($DJ71:$FD71,Training!$C$14:$E$14))</f>
        <v>0</v>
      </c>
      <c r="FS71" s="31" cm="1">
        <f t="array" aca="1" ref="FS71" ca="1">SUMPRODUCT(COUNTIF($DJ71:$FD71,Training!$C$15:$E$15))</f>
        <v>0</v>
      </c>
      <c r="FT71" s="31" cm="1">
        <f t="array" aca="1" ref="FT71" ca="1">SUMPRODUCT(COUNTIF($DJ71:$FD71,Training!$C$16:$E$16))</f>
        <v>0</v>
      </c>
    </row>
    <row r="72" spans="1:176" x14ac:dyDescent="0.25">
      <c r="A72" s="32" t="str">
        <f>IF(WeightedParse!A72&gt;"",WeightedParse!A72,"")</f>
        <v/>
      </c>
      <c r="B72" s="49" t="str">
        <f>IF('Weighted Summary'!A72&gt;"",'Weighted Summary'!F72,"")</f>
        <v/>
      </c>
      <c r="C72" s="39" t="str">
        <f t="shared" si="1"/>
        <v/>
      </c>
      <c r="D72" s="37" t="str">
        <f ca="1">IF($A72&gt;"",IF(ISERROR(HLOOKUP(D$1,INDIRECT("Roles!$B$"&amp;MATCH($B72,Roles!$A:$A,0)&amp;":$AF$"&amp;MATCH($B72,Roles!$A:$A,0)),1,FALSE))=FALSE,IF(SquadExport!G72&lt;10,1,IF(SquadExport!G72&lt;15,2,IF(SquadExport!G72&lt;=20,3,""))),0),"")</f>
        <v/>
      </c>
      <c r="E72" s="37" t="str">
        <f ca="1">IF($A72&gt;"",IF(ISERROR(HLOOKUP(E$1,INDIRECT("Roles!$B$"&amp;MATCH($B72,Roles!$A:$A,0)&amp;":$AF$"&amp;MATCH($B72,Roles!$A:$A,0)),1,FALSE))=FALSE,IF(SquadExport!H72&lt;10,1,IF(SquadExport!H72&lt;15,2,IF(SquadExport!H72&lt;=20,3,""))),0),"")</f>
        <v/>
      </c>
      <c r="F72" s="37" t="str">
        <f ca="1">IF($A72&gt;"",IF(ISERROR(HLOOKUP(F$1,INDIRECT("Roles!$B$"&amp;MATCH($B72,Roles!$A:$A,0)&amp;":$AF$"&amp;MATCH($B72,Roles!$A:$A,0)),1,FALSE))=FALSE,IF(SquadExport!I72&lt;10,1,IF(SquadExport!I72&lt;15,2,IF(SquadExport!I72&lt;=20,3,""))),0),"")</f>
        <v/>
      </c>
      <c r="G72" s="37" t="str">
        <f ca="1">IF($A72&gt;"",IF(ISERROR(HLOOKUP(G$1,INDIRECT("Roles!$B$"&amp;MATCH($B72,Roles!$A:$A,0)&amp;":$AF$"&amp;MATCH($B72,Roles!$A:$A,0)),1,FALSE))=FALSE,IF(SquadExport!J72&lt;10,1,IF(SquadExport!J72&lt;15,2,IF(SquadExport!J72&lt;=20,3,""))),0),"")</f>
        <v/>
      </c>
      <c r="H72" s="37" t="str">
        <f ca="1">IF($A72&gt;"",IF(ISERROR(HLOOKUP(H$1,INDIRECT("Roles!$B$"&amp;MATCH($B72,Roles!$A:$A,0)&amp;":$AF$"&amp;MATCH($B72,Roles!$A:$A,0)),1,FALSE))=FALSE,IF(SquadExport!K72&lt;10,1,IF(SquadExport!K72&lt;15,2,IF(SquadExport!K72&lt;=20,3,""))),0),"")</f>
        <v/>
      </c>
      <c r="I72" s="37" t="str">
        <f ca="1">IF($A72&gt;"",IF(ISERROR(HLOOKUP(I$1,INDIRECT("Roles!$B$"&amp;MATCH($B72,Roles!$A:$A,0)&amp;":$AF$"&amp;MATCH($B72,Roles!$A:$A,0)),1,FALSE))=FALSE,IF(SquadExport!L72&lt;10,1,IF(SquadExport!L72&lt;15,2,IF(SquadExport!L72&lt;=20,3,""))),0),"")</f>
        <v/>
      </c>
      <c r="J72" s="37" t="str">
        <f ca="1">IF($A72&gt;"",IF(ISERROR(HLOOKUP(J$1,INDIRECT("Roles!$B$"&amp;MATCH($B72,Roles!$A:$A,0)&amp;":$AF$"&amp;MATCH($B72,Roles!$A:$A,0)),1,FALSE))=FALSE,IF(SquadExport!M72&lt;10,1,IF(SquadExport!M72&lt;15,2,IF(SquadExport!M72&lt;=20,3,""))),0),"")</f>
        <v/>
      </c>
      <c r="K72" s="37" t="str">
        <f ca="1">IF($A72&gt;"",IF(ISERROR(HLOOKUP(K$1,INDIRECT("Roles!$B$"&amp;MATCH($B72,Roles!$A:$A,0)&amp;":$AF$"&amp;MATCH($B72,Roles!$A:$A,0)),1,FALSE))=FALSE,IF(SquadExport!N72&lt;10,1,IF(SquadExport!N72&lt;15,2,IF(SquadExport!N72&lt;=20,3,""))),0),"")</f>
        <v/>
      </c>
      <c r="L72" s="37" t="str">
        <f ca="1">IF($A72&gt;"",IF(ISERROR(HLOOKUP(L$1,INDIRECT("Roles!$B$"&amp;MATCH($B72,Roles!$A:$A,0)&amp;":$AF$"&amp;MATCH($B72,Roles!$A:$A,0)),1,FALSE))=FALSE,IF(SquadExport!O72&lt;10,1,IF(SquadExport!O72&lt;15,2,IF(SquadExport!O72&lt;=20,3,""))),0),"")</f>
        <v/>
      </c>
      <c r="M72" s="37" t="str">
        <f ca="1">IF($A72&gt;"",IF(ISERROR(HLOOKUP(M$1,INDIRECT("Roles!$B$"&amp;MATCH($B72,Roles!$A:$A,0)&amp;":$AF$"&amp;MATCH($B72,Roles!$A:$A,0)),1,FALSE))=FALSE,IF(SquadExport!P72&lt;10,1,IF(SquadExport!P72&lt;15,2,IF(SquadExport!P72&lt;=20,3,""))),0),"")</f>
        <v/>
      </c>
      <c r="N72" s="37" t="str">
        <f ca="1">IF($A72&gt;"",IF(ISERROR(HLOOKUP(N$1,INDIRECT("Roles!$B$"&amp;MATCH($B72,Roles!$A:$A,0)&amp;":$AF$"&amp;MATCH($B72,Roles!$A:$A,0)),1,FALSE))=FALSE,IF(SquadExport!Q72&lt;10,1,IF(SquadExport!Q72&lt;15,2,IF(SquadExport!Q72&lt;=20,3,""))),0),"")</f>
        <v/>
      </c>
      <c r="O72" s="37" t="str">
        <f ca="1">IF($A72&gt;"",IF(ISERROR(HLOOKUP(O$1,INDIRECT("Roles!$B$"&amp;MATCH($B72,Roles!$A:$A,0)&amp;":$AF$"&amp;MATCH($B72,Roles!$A:$A,0)),1,FALSE))=FALSE,IF(SquadExport!R72&lt;10,1,IF(SquadExport!R72&lt;15,2,IF(SquadExport!R72&lt;=20,3,""))),0),"")</f>
        <v/>
      </c>
      <c r="P72" s="37" t="str">
        <f ca="1">IF($A72&gt;"",IF(ISERROR(HLOOKUP(P$1,INDIRECT("Roles!$B$"&amp;MATCH($B72,Roles!$A:$A,0)&amp;":$AF$"&amp;MATCH($B72,Roles!$A:$A,0)),1,FALSE))=FALSE,IF(SquadExport!S72&lt;10,1,IF(SquadExport!S72&lt;15,2,IF(SquadExport!S72&lt;=20,3,""))),0),"")</f>
        <v/>
      </c>
      <c r="Q72" s="37" t="str">
        <f ca="1">IF($A72&gt;"",IF(ISERROR(HLOOKUP(Q$1,INDIRECT("Roles!$B$"&amp;MATCH($B72,Roles!$A:$A,0)&amp;":$AF$"&amp;MATCH($B72,Roles!$A:$A,0)),1,FALSE))=FALSE,IF(SquadExport!T72&lt;10,1,IF(SquadExport!T72&lt;15,2,IF(SquadExport!T72&lt;=20,3,""))),0),"")</f>
        <v/>
      </c>
      <c r="R72" s="37" t="str">
        <f ca="1">IF($A72&gt;"",IF(ISERROR(HLOOKUP(R$1,INDIRECT("Roles!$B$"&amp;MATCH($B72,Roles!$A:$A,0)&amp;":$AF$"&amp;MATCH($B72,Roles!$A:$A,0)),1,FALSE))=FALSE,IF(SquadExport!U72&lt;10,1,IF(SquadExport!U72&lt;15,2,IF(SquadExport!U72&lt;=20,3,""))),0),"")</f>
        <v/>
      </c>
      <c r="S72" s="37" t="str">
        <f ca="1">IF($A72&gt;"",IF(ISERROR(HLOOKUP(S$1,INDIRECT("Roles!$B$"&amp;MATCH($B72,Roles!$A:$A,0)&amp;":$AF$"&amp;MATCH($B72,Roles!$A:$A,0)),1,FALSE))=FALSE,IF(SquadExport!V72&lt;10,1,IF(SquadExport!V72&lt;15,2,IF(SquadExport!V72&lt;=20,3,""))),0),"")</f>
        <v/>
      </c>
      <c r="T72" s="37" t="str">
        <f ca="1">IF($A72&gt;"",IF(ISERROR(HLOOKUP(T$1,INDIRECT("Roles!$B$"&amp;MATCH($B72,Roles!$A:$A,0)&amp;":$AF$"&amp;MATCH($B72,Roles!$A:$A,0)),1,FALSE))=FALSE,IF(SquadExport!W72&lt;10,1,IF(SquadExport!W72&lt;15,2,IF(SquadExport!W72&lt;=20,3,""))),0),"")</f>
        <v/>
      </c>
      <c r="U72" s="37" t="str">
        <f ca="1">IF($A72&gt;"",IF(ISERROR(HLOOKUP(U$1,INDIRECT("Roles!$B$"&amp;MATCH($B72,Roles!$A:$A,0)&amp;":$AF$"&amp;MATCH($B72,Roles!$A:$A,0)),1,FALSE))=FALSE,IF(SquadExport!X72&lt;10,1,IF(SquadExport!X72&lt;15,2,IF(SquadExport!X72&lt;=20,3,""))),0),"")</f>
        <v/>
      </c>
      <c r="V72" s="37" t="str">
        <f ca="1">IF($A72&gt;"",IF(ISERROR(HLOOKUP(V$1,INDIRECT("Roles!$B$"&amp;MATCH($B72,Roles!$A:$A,0)&amp;":$AF$"&amp;MATCH($B72,Roles!$A:$A,0)),1,FALSE))=FALSE,IF(SquadExport!Y72&lt;10,1,IF(SquadExport!Y72&lt;15,2,IF(SquadExport!Y72&lt;=20,3,""))),0),"")</f>
        <v/>
      </c>
      <c r="W72" s="37" t="str">
        <f ca="1">IF($A72&gt;"",IF(ISERROR(HLOOKUP(W$1,INDIRECT("Roles!$B$"&amp;MATCH($B72,Roles!$A:$A,0)&amp;":$AF$"&amp;MATCH($B72,Roles!$A:$A,0)),1,FALSE))=FALSE,IF(SquadExport!Z72&lt;10,1,IF(SquadExport!Z72&lt;15,2,IF(SquadExport!Z72&lt;=20,3,""))),0),"")</f>
        <v/>
      </c>
      <c r="X72" s="37" t="str">
        <f ca="1">IF($A72&gt;"",IF(ISERROR(HLOOKUP(X$1,INDIRECT("Roles!$B$"&amp;MATCH($B72,Roles!$A:$A,0)&amp;":$AF$"&amp;MATCH($B72,Roles!$A:$A,0)),1,FALSE))=FALSE,IF(SquadExport!AA72&lt;10,1,IF(SquadExport!AA72&lt;15,2,IF(SquadExport!AA72&lt;=20,3,""))),0),"")</f>
        <v/>
      </c>
      <c r="Y72" s="37" t="str">
        <f ca="1">IF($A72&gt;"",IF(ISERROR(HLOOKUP(Y$1,INDIRECT("Roles!$B$"&amp;MATCH($B72,Roles!$A:$A,0)&amp;":$AF$"&amp;MATCH($B72,Roles!$A:$A,0)),1,FALSE))=FALSE,IF(SquadExport!AB72&lt;10,1,IF(SquadExport!AB72&lt;15,2,IF(SquadExport!AB72&lt;=20,3,""))),0),"")</f>
        <v/>
      </c>
      <c r="Z72" s="37" t="str">
        <f ca="1">IF($A72&gt;"",IF(ISERROR(HLOOKUP(Z$1,INDIRECT("Roles!$B$"&amp;MATCH($B72,Roles!$A:$A,0)&amp;":$AF$"&amp;MATCH($B72,Roles!$A:$A,0)),1,FALSE))=FALSE,IF(SquadExport!AC72&lt;10,1,IF(SquadExport!AC72&lt;15,2,IF(SquadExport!AC72&lt;=20,3,""))),0),"")</f>
        <v/>
      </c>
      <c r="AA72" s="37" t="str">
        <f ca="1">IF($A72&gt;"",IF(ISERROR(HLOOKUP(AA$1,INDIRECT("Roles!$B$"&amp;MATCH($B72,Roles!$A:$A,0)&amp;":$AF$"&amp;MATCH($B72,Roles!$A:$A,0)),1,FALSE))=FALSE,IF(SquadExport!AD72&lt;10,1,IF(SquadExport!AD72&lt;15,2,IF(SquadExport!AD72&lt;=20,3,""))),0),"")</f>
        <v/>
      </c>
      <c r="AB72" s="37" t="str">
        <f ca="1">IF($A72&gt;"",IF(ISERROR(HLOOKUP(AB$1,INDIRECT("Roles!$B$"&amp;MATCH($B72,Roles!$A:$A,0)&amp;":$AF$"&amp;MATCH($B72,Roles!$A:$A,0)),1,FALSE))=FALSE,IF(SquadExport!AE72&lt;10,1,IF(SquadExport!AE72&lt;15,2,IF(SquadExport!AE72&lt;=20,3,""))),0),"")</f>
        <v/>
      </c>
      <c r="AC72" s="37" t="str">
        <f ca="1">IF($A72&gt;"",IF(ISERROR(HLOOKUP(AC$1,INDIRECT("Roles!$B$"&amp;MATCH($B72,Roles!$A:$A,0)&amp;":$AF$"&amp;MATCH($B72,Roles!$A:$A,0)),1,FALSE))=FALSE,IF(SquadExport!AF72&lt;10,1,IF(SquadExport!AF72&lt;15,2,IF(SquadExport!AF72&lt;=20,3,""))),0),"")</f>
        <v/>
      </c>
      <c r="AD72" s="37" t="str">
        <f ca="1">IF($A72&gt;"",IF(ISERROR(HLOOKUP(AD$1,INDIRECT("Roles!$B$"&amp;MATCH($B72,Roles!$A:$A,0)&amp;":$AF$"&amp;MATCH($B72,Roles!$A:$A,0)),1,FALSE))=FALSE,IF(SquadExport!AG72&lt;10,1,IF(SquadExport!AG72&lt;15,2,IF(SquadExport!AG72&lt;=20,3,""))),0),"")</f>
        <v/>
      </c>
      <c r="AE72" s="37" t="str">
        <f ca="1">IF($A72&gt;"",IF(ISERROR(HLOOKUP(AE$1,INDIRECT("Roles!$B$"&amp;MATCH($B72,Roles!$A:$A,0)&amp;":$AF$"&amp;MATCH($B72,Roles!$A:$A,0)),1,FALSE))=FALSE,IF(SquadExport!AH72&lt;10,1,IF(SquadExport!AH72&lt;15,2,IF(SquadExport!AH72&lt;=20,3,""))),0),"")</f>
        <v/>
      </c>
      <c r="AF72" s="37" t="str">
        <f ca="1">IF($A72&gt;"",IF(ISERROR(HLOOKUP(AF$1,INDIRECT("Roles!$B$"&amp;MATCH($B72,Roles!$A:$A,0)&amp;":$AF$"&amp;MATCH($B72,Roles!$A:$A,0)),1,FALSE))=FALSE,IF(SquadExport!AI72&lt;10,1,IF(SquadExport!AI72&lt;15,2,IF(SquadExport!AI72&lt;=20,3,""))),0),"")</f>
        <v/>
      </c>
      <c r="AG72" s="37" t="str">
        <f ca="1">IF($A72&gt;"",IF(ISERROR(HLOOKUP(AG$1,INDIRECT("Roles!$B$"&amp;MATCH($B72,Roles!$A:$A,0)&amp;":$AF$"&amp;MATCH($B72,Roles!$A:$A,0)),1,FALSE))=FALSE,IF(SquadExport!AJ72&lt;10,1,IF(SquadExport!AJ72&lt;15,2,IF(SquadExport!AJ72&lt;=20,3,""))),0),"")</f>
        <v/>
      </c>
      <c r="AH72" s="37" t="str">
        <f ca="1">IF($A72&gt;"",IF(ISERROR(HLOOKUP(AH$1,INDIRECT("Roles!$B$"&amp;MATCH($B72,Roles!$A:$A,0)&amp;":$AF$"&amp;MATCH($B72,Roles!$A:$A,0)),1,FALSE))=FALSE,IF(SquadExport!AK72&lt;10,1,IF(SquadExport!AK72&lt;15,2,IF(SquadExport!AK72&lt;=20,3,""))),0),"")</f>
        <v/>
      </c>
      <c r="AI72" s="37" t="str">
        <f ca="1">IF($A72&gt;"",IF(ISERROR(HLOOKUP(AI$1,INDIRECT("Roles!$B$"&amp;MATCH($B72,Roles!$A:$A,0)&amp;":$AF$"&amp;MATCH($B72,Roles!$A:$A,0)),1,FALSE))=FALSE,IF(SquadExport!AL72&lt;10,1,IF(SquadExport!AL72&lt;15,2,IF(SquadExport!AL72&lt;=20,3,""))),0),"")</f>
        <v/>
      </c>
      <c r="AJ72" s="37" t="str">
        <f ca="1">IF($A72&gt;"",IF(ISERROR(HLOOKUP(AJ$1,INDIRECT("Roles!$B$"&amp;MATCH($B72,Roles!$A:$A,0)&amp;":$AF$"&amp;MATCH($B72,Roles!$A:$A,0)),1,FALSE))=FALSE,IF(SquadExport!AM72&lt;10,1,IF(SquadExport!AM72&lt;15,2,IF(SquadExport!AM72&lt;=20,3,""))),0),"")</f>
        <v/>
      </c>
      <c r="AK72" s="37" t="str">
        <f ca="1">IF($A72&gt;"",IF(ISERROR(HLOOKUP(AK$1,INDIRECT("Roles!$B$"&amp;MATCH($B72,Roles!$A:$A,0)&amp;":$AF$"&amp;MATCH($B72,Roles!$A:$A,0)),1,FALSE))=FALSE,IF(SquadExport!AN72&lt;10,1,IF(SquadExport!AN72&lt;15,2,IF(SquadExport!AN72&lt;=20,3,""))),0),"")</f>
        <v/>
      </c>
      <c r="AL72" s="37" t="str">
        <f ca="1">IF($A72&gt;"",IF(ISERROR(HLOOKUP(AL$1,INDIRECT("Roles!$B$"&amp;MATCH($B72,Roles!$A:$A,0)&amp;":$AF$"&amp;MATCH($B72,Roles!$A:$A,0)),1,FALSE))=FALSE,IF(SquadExport!AO72&lt;10,1,IF(SquadExport!AO72&lt;15,2,IF(SquadExport!AO72&lt;=20,3,""))),0),"")</f>
        <v/>
      </c>
      <c r="AM72" s="37" t="str">
        <f ca="1">IF($A72&gt;"",IF(ISERROR(HLOOKUP(AM$1,INDIRECT("Roles!$B$"&amp;MATCH($B72,Roles!$A:$A,0)&amp;":$AF$"&amp;MATCH($B72,Roles!$A:$A,0)),1,FALSE))=FALSE,IF(SquadExport!AP72&lt;10,1,IF(SquadExport!AP72&lt;15,2,IF(SquadExport!AP72&lt;=20,3,""))),0),"")</f>
        <v/>
      </c>
      <c r="AN72" s="37" t="str">
        <f ca="1">IF($A72&gt;"",IF(ISERROR(HLOOKUP(AN$1,INDIRECT("Roles!$B$"&amp;MATCH($B72,Roles!$A:$A,0)&amp;":$AF$"&amp;MATCH($B72,Roles!$A:$A,0)),1,FALSE))=FALSE,IF(SquadExport!AQ72&lt;10,1,IF(SquadExport!AQ72&lt;15,2,IF(SquadExport!AQ72&lt;=20,3,""))),0),"")</f>
        <v/>
      </c>
      <c r="AO72" s="37" t="str">
        <f ca="1">IF($A72&gt;"",IF(ISERROR(HLOOKUP(AO$1,INDIRECT("Roles!$B$"&amp;MATCH($B72,Roles!$A:$A,0)&amp;":$AF$"&amp;MATCH($B72,Roles!$A:$A,0)),1,FALSE))=FALSE,IF(SquadExport!AR72&lt;10,1,IF(SquadExport!AR72&lt;15,2,IF(SquadExport!AR72&lt;=20,3,""))),0),"")</f>
        <v/>
      </c>
      <c r="AP72" s="37" t="str">
        <f ca="1">IF($A72&gt;"",IF(ISERROR(HLOOKUP(AP$1,INDIRECT("Roles!$B$"&amp;MATCH($B72,Roles!$A:$A,0)&amp;":$AF$"&amp;MATCH($B72,Roles!$A:$A,0)),1,FALSE))=FALSE,IF(SquadExport!AS72&lt;10,1,IF(SquadExport!AS72&lt;15,2,IF(SquadExport!AS72&lt;=20,3,""))),0),"")</f>
        <v/>
      </c>
      <c r="AQ72" s="37" t="str">
        <f ca="1">IF($A72&gt;"",IF(ISERROR(HLOOKUP(AQ$1,INDIRECT("Roles!$B$"&amp;MATCH($B72,Roles!$A:$A,0)&amp;":$AF$"&amp;MATCH($B72,Roles!$A:$A,0)),1,FALSE))=FALSE,IF(SquadExport!AT72&lt;10,1,IF(SquadExport!AT72&lt;15,2,IF(SquadExport!AT72&lt;=20,3,""))),0),"")</f>
        <v/>
      </c>
      <c r="AR72" s="37" t="str">
        <f ca="1">IF($A72&gt;"",IF(ISERROR(HLOOKUP(AR$1,INDIRECT("Roles!$B$"&amp;MATCH($B72,Roles!$A:$A,0)&amp;":$AF$"&amp;MATCH($B72,Roles!$A:$A,0)),1,FALSE))=FALSE,IF(SquadExport!AU72&lt;10,1,IF(SquadExport!AU72&lt;15,2,IF(SquadExport!AU72&lt;=20,3,""))),0),"")</f>
        <v/>
      </c>
      <c r="AS72" s="37" t="str">
        <f ca="1">IF($A72&gt;"",IF(ISERROR(HLOOKUP(AS$1,INDIRECT("Roles!$B$"&amp;MATCH($B72,Roles!$A:$A,0)&amp;":$AF$"&amp;MATCH($B72,Roles!$A:$A,0)),1,FALSE))=FALSE,IF(SquadExport!AV72&lt;10,1,IF(SquadExport!AV72&lt;15,2,IF(SquadExport!AV72&lt;=20,3,""))),0),"")</f>
        <v/>
      </c>
      <c r="AT72" s="37" t="str">
        <f ca="1">IF($A72&gt;"",IF(ISERROR(HLOOKUP(AT$1,INDIRECT("Roles!$B$"&amp;MATCH($B72,Roles!$A:$A,0)&amp;":$AF$"&amp;MATCH($B72,Roles!$A:$A,0)),1,FALSE))=FALSE,IF(SquadExport!AW72&lt;10,1,IF(SquadExport!AW72&lt;15,2,IF(SquadExport!AW72&lt;=20,3,""))),0),"")</f>
        <v/>
      </c>
      <c r="AU72" s="37" t="str">
        <f ca="1">IF($A72&gt;"",IF(ISERROR(HLOOKUP(AU$1,INDIRECT("Roles!$B$"&amp;MATCH($B72,Roles!$A:$A,0)&amp;":$AF$"&amp;MATCH($B72,Roles!$A:$A,0)),1,FALSE))=FALSE,IF(SquadExport!AX72&lt;10,1,IF(SquadExport!AX72&lt;15,2,IF(SquadExport!AX72&lt;=20,3,""))),0),"")</f>
        <v/>
      </c>
      <c r="AV72" s="37" t="str">
        <f ca="1">IF($A72&gt;"",IF(ISERROR(HLOOKUP(AV$1,INDIRECT("Roles!$B$"&amp;MATCH($B72,Roles!$A:$A,0)&amp;":$AF$"&amp;MATCH($B72,Roles!$A:$A,0)),1,FALSE))=FALSE,IF(SquadExport!AY72&lt;10,1,IF(SquadExport!AY72&lt;15,2,IF(SquadExport!AY72&lt;=20,3,""))),0),"")</f>
        <v/>
      </c>
      <c r="AW72" s="37" t="str">
        <f ca="1">IF($A72&gt;"",IF(ISERROR(HLOOKUP(AW$1,INDIRECT("Roles!$B$"&amp;MATCH($B72,Roles!$A:$A,0)&amp;":$AF$"&amp;MATCH($B72,Roles!$A:$A,0)),1,FALSE))=FALSE,IF(SquadExport!AZ72&lt;10,1,IF(SquadExport!AZ72&lt;15,2,IF(SquadExport!AZ72&lt;=20,3,""))),0),"")</f>
        <v/>
      </c>
      <c r="AX72" s="37" t="str">
        <f ca="1">IF($A72&gt;"",IF(ISERROR(HLOOKUP(AX$1,INDIRECT("Roles!$B$"&amp;MATCH($B72,Roles!$A:$A,0)&amp;":$AF$"&amp;MATCH($B72,Roles!$A:$A,0)),1,FALSE))=FALSE,IF(SquadExport!BA72&lt;10,1,IF(SquadExport!BA72&lt;15,2,IF(SquadExport!BA72&lt;=20,3,""))),0),"")</f>
        <v/>
      </c>
      <c r="AY72" s="30" t="str" cm="1">
        <f t="array" aca="1" ref="AY72:CS72" ca="1">IF($D72:$AX72=1,D$1:AX$1,"")</f>
        <v/>
      </c>
      <c r="AZ72" s="30" t="str">
        <f ca="1"/>
        <v/>
      </c>
      <c r="BA72" s="30" t="str">
        <f ca="1"/>
        <v/>
      </c>
      <c r="BB72" s="30" t="str">
        <f ca="1"/>
        <v/>
      </c>
      <c r="BC72" s="30" t="str">
        <f ca="1"/>
        <v/>
      </c>
      <c r="BD72" s="30" t="str">
        <f ca="1"/>
        <v/>
      </c>
      <c r="BE72" s="30" t="str">
        <f ca="1"/>
        <v/>
      </c>
      <c r="BF72" s="30" t="str">
        <f ca="1"/>
        <v/>
      </c>
      <c r="BG72" s="30" t="str">
        <f ca="1"/>
        <v/>
      </c>
      <c r="BH72" s="30" t="str">
        <f ca="1"/>
        <v/>
      </c>
      <c r="BI72" s="30" t="str">
        <f ca="1"/>
        <v/>
      </c>
      <c r="BJ72" s="30" t="str">
        <f ca="1"/>
        <v/>
      </c>
      <c r="BK72" s="30" t="str">
        <f ca="1"/>
        <v/>
      </c>
      <c r="BL72" s="30" t="str">
        <f ca="1"/>
        <v/>
      </c>
      <c r="BM72" s="30" t="str">
        <f ca="1"/>
        <v/>
      </c>
      <c r="BN72" s="30" t="str">
        <f ca="1"/>
        <v/>
      </c>
      <c r="BO72" s="30" t="str">
        <f ca="1"/>
        <v/>
      </c>
      <c r="BP72" s="30" t="str">
        <f ca="1"/>
        <v/>
      </c>
      <c r="BQ72" s="30" t="str">
        <f ca="1"/>
        <v/>
      </c>
      <c r="BR72" s="30" t="str">
        <f ca="1"/>
        <v/>
      </c>
      <c r="BS72" s="30" t="str">
        <f ca="1"/>
        <v/>
      </c>
      <c r="BT72" s="30" t="str">
        <f ca="1"/>
        <v/>
      </c>
      <c r="BU72" s="30" t="str">
        <f ca="1"/>
        <v/>
      </c>
      <c r="BV72" s="30" t="str">
        <f ca="1"/>
        <v/>
      </c>
      <c r="BW72" s="30" t="str">
        <f ca="1"/>
        <v/>
      </c>
      <c r="BX72" s="30" t="str">
        <f ca="1"/>
        <v/>
      </c>
      <c r="BY72" s="30" t="str">
        <f ca="1"/>
        <v/>
      </c>
      <c r="BZ72" s="30" t="str">
        <f ca="1"/>
        <v/>
      </c>
      <c r="CA72" s="30" t="str">
        <f ca="1"/>
        <v/>
      </c>
      <c r="CB72" s="30" t="str">
        <f ca="1"/>
        <v/>
      </c>
      <c r="CC72" s="30" t="str">
        <f ca="1"/>
        <v/>
      </c>
      <c r="CD72" s="30" t="str">
        <f ca="1"/>
        <v/>
      </c>
      <c r="CE72" s="30" t="str">
        <f ca="1"/>
        <v/>
      </c>
      <c r="CF72" s="30" t="str">
        <f ca="1"/>
        <v/>
      </c>
      <c r="CG72" s="30" t="str">
        <f ca="1"/>
        <v/>
      </c>
      <c r="CH72" s="30" t="str">
        <f ca="1"/>
        <v/>
      </c>
      <c r="CI72" s="30" t="str">
        <f ca="1"/>
        <v/>
      </c>
      <c r="CJ72" s="30" t="str">
        <f ca="1"/>
        <v/>
      </c>
      <c r="CK72" s="30" t="str">
        <f ca="1"/>
        <v/>
      </c>
      <c r="CL72" s="30" t="str">
        <f ca="1"/>
        <v/>
      </c>
      <c r="CM72" s="30" t="str">
        <f ca="1"/>
        <v/>
      </c>
      <c r="CN72" s="30" t="str">
        <f ca="1"/>
        <v/>
      </c>
      <c r="CO72" s="30" t="str">
        <f ca="1"/>
        <v/>
      </c>
      <c r="CP72" s="30" t="str">
        <f ca="1"/>
        <v/>
      </c>
      <c r="CQ72" s="30" t="str">
        <f ca="1"/>
        <v/>
      </c>
      <c r="CR72" s="30" t="str">
        <f ca="1"/>
        <v/>
      </c>
      <c r="CS72" s="30" t="str">
        <f ca="1"/>
        <v/>
      </c>
      <c r="CT72" s="31" cm="1">
        <f t="array" aca="1" ref="CT72" ca="1">SUMPRODUCT(COUNTIF($AY72:$CS72,Training!$C$3:$E$3))</f>
        <v>0</v>
      </c>
      <c r="CU72" s="31" cm="1">
        <f t="array" aca="1" ref="CU72" ca="1">SUMPRODUCT(COUNTIF($AY72:$CS72,Training!$C$4:$E$4))</f>
        <v>0</v>
      </c>
      <c r="CV72" s="31" cm="1">
        <f t="array" aca="1" ref="CV72" ca="1">SUMPRODUCT(COUNTIF($AY72:$CS72,Training!$C$5:$E$5))</f>
        <v>0</v>
      </c>
      <c r="CW72" s="31" cm="1">
        <f t="array" aca="1" ref="CW72" ca="1">SUMPRODUCT(COUNTIF($AY72:$CS72,Training!$C$6:$E$6))</f>
        <v>0</v>
      </c>
      <c r="CX72" s="31" cm="1">
        <f t="array" aca="1" ref="CX72" ca="1">SUMPRODUCT(COUNTIF($AY72:$CS72,Training!$C$7:$E$7))</f>
        <v>0</v>
      </c>
      <c r="CY72" s="31" cm="1">
        <f t="array" aca="1" ref="CY72" ca="1">SUMPRODUCT(COUNTIF($AY72:$CS72,Training!$C$8:$E$8))</f>
        <v>0</v>
      </c>
      <c r="CZ72" s="31" cm="1">
        <f t="array" aca="1" ref="CZ72" ca="1">SUMPRODUCT(COUNTIF($AY72:$CS72,Training!$C$9:$E$9))</f>
        <v>0</v>
      </c>
      <c r="DA72" s="31" cm="1">
        <f t="array" aca="1" ref="DA72" ca="1">SUMPRODUCT(COUNTIF($AY72:$CS72,Training!$C$10:$E$10))</f>
        <v>0</v>
      </c>
      <c r="DB72" s="31" cm="1">
        <f t="array" aca="1" ref="DB72" ca="1">SUMPRODUCT(COUNTIF($AY72:$CS72,Training!$C$11:$E$11))</f>
        <v>0</v>
      </c>
      <c r="DC72" s="31" cm="1">
        <f t="array" aca="1" ref="DC72" ca="1">SUMPRODUCT(COUNTIF($AY72:$CS72,Training!$C$2:$E$2))</f>
        <v>0</v>
      </c>
      <c r="DD72" s="31" cm="1">
        <f t="array" aca="1" ref="DD72" ca="1">SUMPRODUCT(COUNTIF($AY72:$CS72,Training!#REF!))</f>
        <v>0</v>
      </c>
      <c r="DE72" s="31" cm="1">
        <f t="array" aca="1" ref="DE72" ca="1">SUMPRODUCT(COUNTIF($AY72:$CS72,Training!$C$12:$E$12))</f>
        <v>0</v>
      </c>
      <c r="DF72" s="31" cm="1">
        <f t="array" aca="1" ref="DF72" ca="1">SUMPRODUCT(COUNTIF($AY72:$CS72,Training!$C$13:$E$13))</f>
        <v>0</v>
      </c>
      <c r="DG72" s="31" cm="1">
        <f t="array" aca="1" ref="DG72" ca="1">SUMPRODUCT(COUNTIF($AY72:$CS72,Training!$C$14:$E$14))</f>
        <v>0</v>
      </c>
      <c r="DH72" s="31" cm="1">
        <f t="array" aca="1" ref="DH72" ca="1">SUMPRODUCT(COUNTIF($AY72:$CS72,Training!$C$15:$E$15))</f>
        <v>0</v>
      </c>
      <c r="DI72" s="31" cm="1">
        <f t="array" aca="1" ref="DI72" ca="1">SUMPRODUCT(COUNTIF($AY72:$CS72,Training!$C$16:$E$16))</f>
        <v>0</v>
      </c>
      <c r="DJ72" s="30" t="str" cm="1">
        <f t="array" aca="1" ref="DJ72:FD72" ca="1">IF(COUNTIF(D72:AX72,1)=0,IF($D72:$AX72=2,D$1:AX$1,""),"")</f>
        <v/>
      </c>
      <c r="DK72" s="30" t="str">
        <f ca="1"/>
        <v/>
      </c>
      <c r="DL72" s="30" t="str">
        <f ca="1"/>
        <v/>
      </c>
      <c r="DM72" s="30" t="str">
        <f ca="1"/>
        <v/>
      </c>
      <c r="DN72" s="30" t="str">
        <f ca="1"/>
        <v/>
      </c>
      <c r="DO72" s="30" t="str">
        <f ca="1"/>
        <v/>
      </c>
      <c r="DP72" s="30" t="str">
        <f ca="1"/>
        <v/>
      </c>
      <c r="DQ72" s="30" t="str">
        <f ca="1"/>
        <v/>
      </c>
      <c r="DR72" s="30" t="str">
        <f ca="1"/>
        <v/>
      </c>
      <c r="DS72" s="30" t="str">
        <f ca="1"/>
        <v/>
      </c>
      <c r="DT72" s="30" t="str">
        <f ca="1"/>
        <v/>
      </c>
      <c r="DU72" s="30" t="str">
        <f ca="1"/>
        <v/>
      </c>
      <c r="DV72" s="30" t="str">
        <f ca="1"/>
        <v/>
      </c>
      <c r="DW72" s="30" t="str">
        <f ca="1"/>
        <v/>
      </c>
      <c r="DX72" s="30" t="str">
        <f ca="1"/>
        <v/>
      </c>
      <c r="DY72" s="30" t="str">
        <f ca="1"/>
        <v/>
      </c>
      <c r="DZ72" s="30" t="str">
        <f ca="1"/>
        <v/>
      </c>
      <c r="EA72" s="30" t="str">
        <f ca="1"/>
        <v/>
      </c>
      <c r="EB72" s="30" t="str">
        <f ca="1"/>
        <v/>
      </c>
      <c r="EC72" s="30" t="str">
        <f ca="1"/>
        <v/>
      </c>
      <c r="ED72" s="30" t="str">
        <f ca="1"/>
        <v/>
      </c>
      <c r="EE72" s="30" t="str">
        <f ca="1"/>
        <v/>
      </c>
      <c r="EF72" s="30" t="str">
        <f ca="1"/>
        <v/>
      </c>
      <c r="EG72" s="30" t="str">
        <f ca="1"/>
        <v/>
      </c>
      <c r="EH72" s="30" t="str">
        <f ca="1"/>
        <v/>
      </c>
      <c r="EI72" s="30" t="str">
        <f ca="1"/>
        <v/>
      </c>
      <c r="EJ72" s="30" t="str">
        <f ca="1"/>
        <v/>
      </c>
      <c r="EK72" s="30" t="str">
        <f ca="1"/>
        <v/>
      </c>
      <c r="EL72" s="30" t="str">
        <f ca="1"/>
        <v/>
      </c>
      <c r="EM72" s="30" t="str">
        <f ca="1"/>
        <v/>
      </c>
      <c r="EN72" s="30" t="str">
        <f ca="1"/>
        <v/>
      </c>
      <c r="EO72" s="30" t="str">
        <f ca="1"/>
        <v/>
      </c>
      <c r="EP72" s="30" t="str">
        <f ca="1"/>
        <v/>
      </c>
      <c r="EQ72" s="30" t="str">
        <f ca="1"/>
        <v/>
      </c>
      <c r="ER72" s="30" t="str">
        <f ca="1"/>
        <v/>
      </c>
      <c r="ES72" s="30" t="str">
        <f ca="1"/>
        <v/>
      </c>
      <c r="ET72" s="30" t="str">
        <f ca="1"/>
        <v/>
      </c>
      <c r="EU72" s="30" t="str">
        <f ca="1"/>
        <v/>
      </c>
      <c r="EV72" s="30" t="str">
        <f ca="1"/>
        <v/>
      </c>
      <c r="EW72" s="30" t="str">
        <f ca="1"/>
        <v/>
      </c>
      <c r="EX72" s="30" t="str">
        <f ca="1"/>
        <v/>
      </c>
      <c r="EY72" s="30" t="str">
        <f ca="1"/>
        <v/>
      </c>
      <c r="EZ72" s="30" t="str">
        <f ca="1"/>
        <v/>
      </c>
      <c r="FA72" s="30" t="str">
        <f ca="1"/>
        <v/>
      </c>
      <c r="FB72" s="30" t="str">
        <f ca="1"/>
        <v/>
      </c>
      <c r="FC72" s="30" t="str">
        <f ca="1"/>
        <v/>
      </c>
      <c r="FD72" s="30" t="str">
        <f ca="1"/>
        <v/>
      </c>
      <c r="FE72" s="31" cm="1">
        <f t="array" aca="1" ref="FE72" ca="1">SUMPRODUCT(COUNTIF($DJ72:$FD72,Training!$C$3:$E$3))</f>
        <v>0</v>
      </c>
      <c r="FF72" s="31" cm="1">
        <f t="array" aca="1" ref="FF72" ca="1">SUMPRODUCT(COUNTIF($DJ72:$FD72,Training!$C$4:$E$4))</f>
        <v>0</v>
      </c>
      <c r="FG72" s="31" cm="1">
        <f t="array" aca="1" ref="FG72" ca="1">SUMPRODUCT(COUNTIF($DJ72:$FD72,Training!$C$5:$E$5))</f>
        <v>0</v>
      </c>
      <c r="FH72" s="31" cm="1">
        <f t="array" aca="1" ref="FH72" ca="1">SUMPRODUCT(COUNTIF($DJ72:$FD72,Training!$C$6:$E$6))</f>
        <v>0</v>
      </c>
      <c r="FI72" s="31" cm="1">
        <f t="array" aca="1" ref="FI72" ca="1">SUMPRODUCT(COUNTIF($DJ72:$FD72,Training!$C$7:$E$7))</f>
        <v>0</v>
      </c>
      <c r="FJ72" s="31" cm="1">
        <f t="array" aca="1" ref="FJ72" ca="1">SUMPRODUCT(COUNTIF($DJ72:$FD72,Training!$C$8:$E$8))</f>
        <v>0</v>
      </c>
      <c r="FK72" s="31" cm="1">
        <f t="array" aca="1" ref="FK72" ca="1">SUMPRODUCT(COUNTIF($DJ72:$FD72,Training!$C$9:$E$9))</f>
        <v>0</v>
      </c>
      <c r="FL72" s="31" cm="1">
        <f t="array" aca="1" ref="FL72" ca="1">SUMPRODUCT(COUNTIF($DJ72:$FD72,Training!$C$10:$E$10))</f>
        <v>0</v>
      </c>
      <c r="FM72" s="31" cm="1">
        <f t="array" aca="1" ref="FM72" ca="1">SUMPRODUCT(COUNTIF($DJ72:$FD72,Training!$C$11:$E$11))</f>
        <v>0</v>
      </c>
      <c r="FN72" s="31" cm="1">
        <f t="array" aca="1" ref="FN72" ca="1">SUMPRODUCT(COUNTIF($DJ72:$FD72,Training!$C$2:$E$2))</f>
        <v>0</v>
      </c>
      <c r="FO72" s="31" cm="1">
        <f t="array" aca="1" ref="FO72" ca="1">SUMPRODUCT(COUNTIF($DJ72:$FD72,Training!#REF!))</f>
        <v>0</v>
      </c>
      <c r="FP72" s="31" cm="1">
        <f t="array" aca="1" ref="FP72" ca="1">SUMPRODUCT(COUNTIF($DJ72:$FD72,Training!$C$12:$E$12))</f>
        <v>0</v>
      </c>
      <c r="FQ72" s="31" cm="1">
        <f t="array" aca="1" ref="FQ72" ca="1">SUMPRODUCT(COUNTIF($DJ72:$FD72,Training!$C$13:$E$13))</f>
        <v>0</v>
      </c>
      <c r="FR72" s="31" cm="1">
        <f t="array" aca="1" ref="FR72" ca="1">SUMPRODUCT(COUNTIF($DJ72:$FD72,Training!$C$14:$E$14))</f>
        <v>0</v>
      </c>
      <c r="FS72" s="31" cm="1">
        <f t="array" aca="1" ref="FS72" ca="1">SUMPRODUCT(COUNTIF($DJ72:$FD72,Training!$C$15:$E$15))</f>
        <v>0</v>
      </c>
      <c r="FT72" s="31" cm="1">
        <f t="array" aca="1" ref="FT72" ca="1">SUMPRODUCT(COUNTIF($DJ72:$FD72,Training!$C$16:$E$16))</f>
        <v>0</v>
      </c>
    </row>
    <row r="73" spans="1:176" x14ac:dyDescent="0.25">
      <c r="A73" s="32" t="str">
        <f>IF(WeightedParse!A73&gt;"",WeightedParse!A73,"")</f>
        <v/>
      </c>
      <c r="B73" s="49" t="str">
        <f>IF('Weighted Summary'!A73&gt;"",'Weighted Summary'!F73,"")</f>
        <v/>
      </c>
      <c r="C73" s="39" t="str">
        <f t="shared" si="1"/>
        <v/>
      </c>
      <c r="D73" s="37" t="str">
        <f ca="1">IF($A73&gt;"",IF(ISERROR(HLOOKUP(D$1,INDIRECT("Roles!$B$"&amp;MATCH($B73,Roles!$A:$A,0)&amp;":$AF$"&amp;MATCH($B73,Roles!$A:$A,0)),1,FALSE))=FALSE,IF(SquadExport!G73&lt;10,1,IF(SquadExport!G73&lt;15,2,IF(SquadExport!G73&lt;=20,3,""))),0),"")</f>
        <v/>
      </c>
      <c r="E73" s="37" t="str">
        <f ca="1">IF($A73&gt;"",IF(ISERROR(HLOOKUP(E$1,INDIRECT("Roles!$B$"&amp;MATCH($B73,Roles!$A:$A,0)&amp;":$AF$"&amp;MATCH($B73,Roles!$A:$A,0)),1,FALSE))=FALSE,IF(SquadExport!H73&lt;10,1,IF(SquadExport!H73&lt;15,2,IF(SquadExport!H73&lt;=20,3,""))),0),"")</f>
        <v/>
      </c>
      <c r="F73" s="37" t="str">
        <f ca="1">IF($A73&gt;"",IF(ISERROR(HLOOKUP(F$1,INDIRECT("Roles!$B$"&amp;MATCH($B73,Roles!$A:$A,0)&amp;":$AF$"&amp;MATCH($B73,Roles!$A:$A,0)),1,FALSE))=FALSE,IF(SquadExport!I73&lt;10,1,IF(SquadExport!I73&lt;15,2,IF(SquadExport!I73&lt;=20,3,""))),0),"")</f>
        <v/>
      </c>
      <c r="G73" s="37" t="str">
        <f ca="1">IF($A73&gt;"",IF(ISERROR(HLOOKUP(G$1,INDIRECT("Roles!$B$"&amp;MATCH($B73,Roles!$A:$A,0)&amp;":$AF$"&amp;MATCH($B73,Roles!$A:$A,0)),1,FALSE))=FALSE,IF(SquadExport!J73&lt;10,1,IF(SquadExport!J73&lt;15,2,IF(SquadExport!J73&lt;=20,3,""))),0),"")</f>
        <v/>
      </c>
      <c r="H73" s="37" t="str">
        <f ca="1">IF($A73&gt;"",IF(ISERROR(HLOOKUP(H$1,INDIRECT("Roles!$B$"&amp;MATCH($B73,Roles!$A:$A,0)&amp;":$AF$"&amp;MATCH($B73,Roles!$A:$A,0)),1,FALSE))=FALSE,IF(SquadExport!K73&lt;10,1,IF(SquadExport!K73&lt;15,2,IF(SquadExport!K73&lt;=20,3,""))),0),"")</f>
        <v/>
      </c>
      <c r="I73" s="37" t="str">
        <f ca="1">IF($A73&gt;"",IF(ISERROR(HLOOKUP(I$1,INDIRECT("Roles!$B$"&amp;MATCH($B73,Roles!$A:$A,0)&amp;":$AF$"&amp;MATCH($B73,Roles!$A:$A,0)),1,FALSE))=FALSE,IF(SquadExport!L73&lt;10,1,IF(SquadExport!L73&lt;15,2,IF(SquadExport!L73&lt;=20,3,""))),0),"")</f>
        <v/>
      </c>
      <c r="J73" s="37" t="str">
        <f ca="1">IF($A73&gt;"",IF(ISERROR(HLOOKUP(J$1,INDIRECT("Roles!$B$"&amp;MATCH($B73,Roles!$A:$A,0)&amp;":$AF$"&amp;MATCH($B73,Roles!$A:$A,0)),1,FALSE))=FALSE,IF(SquadExport!M73&lt;10,1,IF(SquadExport!M73&lt;15,2,IF(SquadExport!M73&lt;=20,3,""))),0),"")</f>
        <v/>
      </c>
      <c r="K73" s="37" t="str">
        <f ca="1">IF($A73&gt;"",IF(ISERROR(HLOOKUP(K$1,INDIRECT("Roles!$B$"&amp;MATCH($B73,Roles!$A:$A,0)&amp;":$AF$"&amp;MATCH($B73,Roles!$A:$A,0)),1,FALSE))=FALSE,IF(SquadExport!N73&lt;10,1,IF(SquadExport!N73&lt;15,2,IF(SquadExport!N73&lt;=20,3,""))),0),"")</f>
        <v/>
      </c>
      <c r="L73" s="37" t="str">
        <f ca="1">IF($A73&gt;"",IF(ISERROR(HLOOKUP(L$1,INDIRECT("Roles!$B$"&amp;MATCH($B73,Roles!$A:$A,0)&amp;":$AF$"&amp;MATCH($B73,Roles!$A:$A,0)),1,FALSE))=FALSE,IF(SquadExport!O73&lt;10,1,IF(SquadExport!O73&lt;15,2,IF(SquadExport!O73&lt;=20,3,""))),0),"")</f>
        <v/>
      </c>
      <c r="M73" s="37" t="str">
        <f ca="1">IF($A73&gt;"",IF(ISERROR(HLOOKUP(M$1,INDIRECT("Roles!$B$"&amp;MATCH($B73,Roles!$A:$A,0)&amp;":$AF$"&amp;MATCH($B73,Roles!$A:$A,0)),1,FALSE))=FALSE,IF(SquadExport!P73&lt;10,1,IF(SquadExport!P73&lt;15,2,IF(SquadExport!P73&lt;=20,3,""))),0),"")</f>
        <v/>
      </c>
      <c r="N73" s="37" t="str">
        <f ca="1">IF($A73&gt;"",IF(ISERROR(HLOOKUP(N$1,INDIRECT("Roles!$B$"&amp;MATCH($B73,Roles!$A:$A,0)&amp;":$AF$"&amp;MATCH($B73,Roles!$A:$A,0)),1,FALSE))=FALSE,IF(SquadExport!Q73&lt;10,1,IF(SquadExport!Q73&lt;15,2,IF(SquadExport!Q73&lt;=20,3,""))),0),"")</f>
        <v/>
      </c>
      <c r="O73" s="37" t="str">
        <f ca="1">IF($A73&gt;"",IF(ISERROR(HLOOKUP(O$1,INDIRECT("Roles!$B$"&amp;MATCH($B73,Roles!$A:$A,0)&amp;":$AF$"&amp;MATCH($B73,Roles!$A:$A,0)),1,FALSE))=FALSE,IF(SquadExport!R73&lt;10,1,IF(SquadExport!R73&lt;15,2,IF(SquadExport!R73&lt;=20,3,""))),0),"")</f>
        <v/>
      </c>
      <c r="P73" s="37" t="str">
        <f ca="1">IF($A73&gt;"",IF(ISERROR(HLOOKUP(P$1,INDIRECT("Roles!$B$"&amp;MATCH($B73,Roles!$A:$A,0)&amp;":$AF$"&amp;MATCH($B73,Roles!$A:$A,0)),1,FALSE))=FALSE,IF(SquadExport!S73&lt;10,1,IF(SquadExport!S73&lt;15,2,IF(SquadExport!S73&lt;=20,3,""))),0),"")</f>
        <v/>
      </c>
      <c r="Q73" s="37" t="str">
        <f ca="1">IF($A73&gt;"",IF(ISERROR(HLOOKUP(Q$1,INDIRECT("Roles!$B$"&amp;MATCH($B73,Roles!$A:$A,0)&amp;":$AF$"&amp;MATCH($B73,Roles!$A:$A,0)),1,FALSE))=FALSE,IF(SquadExport!T73&lt;10,1,IF(SquadExport!T73&lt;15,2,IF(SquadExport!T73&lt;=20,3,""))),0),"")</f>
        <v/>
      </c>
      <c r="R73" s="37" t="str">
        <f ca="1">IF($A73&gt;"",IF(ISERROR(HLOOKUP(R$1,INDIRECT("Roles!$B$"&amp;MATCH($B73,Roles!$A:$A,0)&amp;":$AF$"&amp;MATCH($B73,Roles!$A:$A,0)),1,FALSE))=FALSE,IF(SquadExport!U73&lt;10,1,IF(SquadExport!U73&lt;15,2,IF(SquadExport!U73&lt;=20,3,""))),0),"")</f>
        <v/>
      </c>
      <c r="S73" s="37" t="str">
        <f ca="1">IF($A73&gt;"",IF(ISERROR(HLOOKUP(S$1,INDIRECT("Roles!$B$"&amp;MATCH($B73,Roles!$A:$A,0)&amp;":$AF$"&amp;MATCH($B73,Roles!$A:$A,0)),1,FALSE))=FALSE,IF(SquadExport!V73&lt;10,1,IF(SquadExport!V73&lt;15,2,IF(SquadExport!V73&lt;=20,3,""))),0),"")</f>
        <v/>
      </c>
      <c r="T73" s="37" t="str">
        <f ca="1">IF($A73&gt;"",IF(ISERROR(HLOOKUP(T$1,INDIRECT("Roles!$B$"&amp;MATCH($B73,Roles!$A:$A,0)&amp;":$AF$"&amp;MATCH($B73,Roles!$A:$A,0)),1,FALSE))=FALSE,IF(SquadExport!W73&lt;10,1,IF(SquadExport!W73&lt;15,2,IF(SquadExport!W73&lt;=20,3,""))),0),"")</f>
        <v/>
      </c>
      <c r="U73" s="37" t="str">
        <f ca="1">IF($A73&gt;"",IF(ISERROR(HLOOKUP(U$1,INDIRECT("Roles!$B$"&amp;MATCH($B73,Roles!$A:$A,0)&amp;":$AF$"&amp;MATCH($B73,Roles!$A:$A,0)),1,FALSE))=FALSE,IF(SquadExport!X73&lt;10,1,IF(SquadExport!X73&lt;15,2,IF(SquadExport!X73&lt;=20,3,""))),0),"")</f>
        <v/>
      </c>
      <c r="V73" s="37" t="str">
        <f ca="1">IF($A73&gt;"",IF(ISERROR(HLOOKUP(V$1,INDIRECT("Roles!$B$"&amp;MATCH($B73,Roles!$A:$A,0)&amp;":$AF$"&amp;MATCH($B73,Roles!$A:$A,0)),1,FALSE))=FALSE,IF(SquadExport!Y73&lt;10,1,IF(SquadExport!Y73&lt;15,2,IF(SquadExport!Y73&lt;=20,3,""))),0),"")</f>
        <v/>
      </c>
      <c r="W73" s="37" t="str">
        <f ca="1">IF($A73&gt;"",IF(ISERROR(HLOOKUP(W$1,INDIRECT("Roles!$B$"&amp;MATCH($B73,Roles!$A:$A,0)&amp;":$AF$"&amp;MATCH($B73,Roles!$A:$A,0)),1,FALSE))=FALSE,IF(SquadExport!Z73&lt;10,1,IF(SquadExport!Z73&lt;15,2,IF(SquadExport!Z73&lt;=20,3,""))),0),"")</f>
        <v/>
      </c>
      <c r="X73" s="37" t="str">
        <f ca="1">IF($A73&gt;"",IF(ISERROR(HLOOKUP(X$1,INDIRECT("Roles!$B$"&amp;MATCH($B73,Roles!$A:$A,0)&amp;":$AF$"&amp;MATCH($B73,Roles!$A:$A,0)),1,FALSE))=FALSE,IF(SquadExport!AA73&lt;10,1,IF(SquadExport!AA73&lt;15,2,IF(SquadExport!AA73&lt;=20,3,""))),0),"")</f>
        <v/>
      </c>
      <c r="Y73" s="37" t="str">
        <f ca="1">IF($A73&gt;"",IF(ISERROR(HLOOKUP(Y$1,INDIRECT("Roles!$B$"&amp;MATCH($B73,Roles!$A:$A,0)&amp;":$AF$"&amp;MATCH($B73,Roles!$A:$A,0)),1,FALSE))=FALSE,IF(SquadExport!AB73&lt;10,1,IF(SquadExport!AB73&lt;15,2,IF(SquadExport!AB73&lt;=20,3,""))),0),"")</f>
        <v/>
      </c>
      <c r="Z73" s="37" t="str">
        <f ca="1">IF($A73&gt;"",IF(ISERROR(HLOOKUP(Z$1,INDIRECT("Roles!$B$"&amp;MATCH($B73,Roles!$A:$A,0)&amp;":$AF$"&amp;MATCH($B73,Roles!$A:$A,0)),1,FALSE))=FALSE,IF(SquadExport!AC73&lt;10,1,IF(SquadExport!AC73&lt;15,2,IF(SquadExport!AC73&lt;=20,3,""))),0),"")</f>
        <v/>
      </c>
      <c r="AA73" s="37" t="str">
        <f ca="1">IF($A73&gt;"",IF(ISERROR(HLOOKUP(AA$1,INDIRECT("Roles!$B$"&amp;MATCH($B73,Roles!$A:$A,0)&amp;":$AF$"&amp;MATCH($B73,Roles!$A:$A,0)),1,FALSE))=FALSE,IF(SquadExport!AD73&lt;10,1,IF(SquadExport!AD73&lt;15,2,IF(SquadExport!AD73&lt;=20,3,""))),0),"")</f>
        <v/>
      </c>
      <c r="AB73" s="37" t="str">
        <f ca="1">IF($A73&gt;"",IF(ISERROR(HLOOKUP(AB$1,INDIRECT("Roles!$B$"&amp;MATCH($B73,Roles!$A:$A,0)&amp;":$AF$"&amp;MATCH($B73,Roles!$A:$A,0)),1,FALSE))=FALSE,IF(SquadExport!AE73&lt;10,1,IF(SquadExport!AE73&lt;15,2,IF(SquadExport!AE73&lt;=20,3,""))),0),"")</f>
        <v/>
      </c>
      <c r="AC73" s="37" t="str">
        <f ca="1">IF($A73&gt;"",IF(ISERROR(HLOOKUP(AC$1,INDIRECT("Roles!$B$"&amp;MATCH($B73,Roles!$A:$A,0)&amp;":$AF$"&amp;MATCH($B73,Roles!$A:$A,0)),1,FALSE))=FALSE,IF(SquadExport!AF73&lt;10,1,IF(SquadExport!AF73&lt;15,2,IF(SquadExport!AF73&lt;=20,3,""))),0),"")</f>
        <v/>
      </c>
      <c r="AD73" s="37" t="str">
        <f ca="1">IF($A73&gt;"",IF(ISERROR(HLOOKUP(AD$1,INDIRECT("Roles!$B$"&amp;MATCH($B73,Roles!$A:$A,0)&amp;":$AF$"&amp;MATCH($B73,Roles!$A:$A,0)),1,FALSE))=FALSE,IF(SquadExport!AG73&lt;10,1,IF(SquadExport!AG73&lt;15,2,IF(SquadExport!AG73&lt;=20,3,""))),0),"")</f>
        <v/>
      </c>
      <c r="AE73" s="37" t="str">
        <f ca="1">IF($A73&gt;"",IF(ISERROR(HLOOKUP(AE$1,INDIRECT("Roles!$B$"&amp;MATCH($B73,Roles!$A:$A,0)&amp;":$AF$"&amp;MATCH($B73,Roles!$A:$A,0)),1,FALSE))=FALSE,IF(SquadExport!AH73&lt;10,1,IF(SquadExport!AH73&lt;15,2,IF(SquadExport!AH73&lt;=20,3,""))),0),"")</f>
        <v/>
      </c>
      <c r="AF73" s="37" t="str">
        <f ca="1">IF($A73&gt;"",IF(ISERROR(HLOOKUP(AF$1,INDIRECT("Roles!$B$"&amp;MATCH($B73,Roles!$A:$A,0)&amp;":$AF$"&amp;MATCH($B73,Roles!$A:$A,0)),1,FALSE))=FALSE,IF(SquadExport!AI73&lt;10,1,IF(SquadExport!AI73&lt;15,2,IF(SquadExport!AI73&lt;=20,3,""))),0),"")</f>
        <v/>
      </c>
      <c r="AG73" s="37" t="str">
        <f ca="1">IF($A73&gt;"",IF(ISERROR(HLOOKUP(AG$1,INDIRECT("Roles!$B$"&amp;MATCH($B73,Roles!$A:$A,0)&amp;":$AF$"&amp;MATCH($B73,Roles!$A:$A,0)),1,FALSE))=FALSE,IF(SquadExport!AJ73&lt;10,1,IF(SquadExport!AJ73&lt;15,2,IF(SquadExport!AJ73&lt;=20,3,""))),0),"")</f>
        <v/>
      </c>
      <c r="AH73" s="37" t="str">
        <f ca="1">IF($A73&gt;"",IF(ISERROR(HLOOKUP(AH$1,INDIRECT("Roles!$B$"&amp;MATCH($B73,Roles!$A:$A,0)&amp;":$AF$"&amp;MATCH($B73,Roles!$A:$A,0)),1,FALSE))=FALSE,IF(SquadExport!AK73&lt;10,1,IF(SquadExport!AK73&lt;15,2,IF(SquadExport!AK73&lt;=20,3,""))),0),"")</f>
        <v/>
      </c>
      <c r="AI73" s="37" t="str">
        <f ca="1">IF($A73&gt;"",IF(ISERROR(HLOOKUP(AI$1,INDIRECT("Roles!$B$"&amp;MATCH($B73,Roles!$A:$A,0)&amp;":$AF$"&amp;MATCH($B73,Roles!$A:$A,0)),1,FALSE))=FALSE,IF(SquadExport!AL73&lt;10,1,IF(SquadExport!AL73&lt;15,2,IF(SquadExport!AL73&lt;=20,3,""))),0),"")</f>
        <v/>
      </c>
      <c r="AJ73" s="37" t="str">
        <f ca="1">IF($A73&gt;"",IF(ISERROR(HLOOKUP(AJ$1,INDIRECT("Roles!$B$"&amp;MATCH($B73,Roles!$A:$A,0)&amp;":$AF$"&amp;MATCH($B73,Roles!$A:$A,0)),1,FALSE))=FALSE,IF(SquadExport!AM73&lt;10,1,IF(SquadExport!AM73&lt;15,2,IF(SquadExport!AM73&lt;=20,3,""))),0),"")</f>
        <v/>
      </c>
      <c r="AK73" s="37" t="str">
        <f ca="1">IF($A73&gt;"",IF(ISERROR(HLOOKUP(AK$1,INDIRECT("Roles!$B$"&amp;MATCH($B73,Roles!$A:$A,0)&amp;":$AF$"&amp;MATCH($B73,Roles!$A:$A,0)),1,FALSE))=FALSE,IF(SquadExport!AN73&lt;10,1,IF(SquadExport!AN73&lt;15,2,IF(SquadExport!AN73&lt;=20,3,""))),0),"")</f>
        <v/>
      </c>
      <c r="AL73" s="37" t="str">
        <f ca="1">IF($A73&gt;"",IF(ISERROR(HLOOKUP(AL$1,INDIRECT("Roles!$B$"&amp;MATCH($B73,Roles!$A:$A,0)&amp;":$AF$"&amp;MATCH($B73,Roles!$A:$A,0)),1,FALSE))=FALSE,IF(SquadExport!AO73&lt;10,1,IF(SquadExport!AO73&lt;15,2,IF(SquadExport!AO73&lt;=20,3,""))),0),"")</f>
        <v/>
      </c>
      <c r="AM73" s="37" t="str">
        <f ca="1">IF($A73&gt;"",IF(ISERROR(HLOOKUP(AM$1,INDIRECT("Roles!$B$"&amp;MATCH($B73,Roles!$A:$A,0)&amp;":$AF$"&amp;MATCH($B73,Roles!$A:$A,0)),1,FALSE))=FALSE,IF(SquadExport!AP73&lt;10,1,IF(SquadExport!AP73&lt;15,2,IF(SquadExport!AP73&lt;=20,3,""))),0),"")</f>
        <v/>
      </c>
      <c r="AN73" s="37" t="str">
        <f ca="1">IF($A73&gt;"",IF(ISERROR(HLOOKUP(AN$1,INDIRECT("Roles!$B$"&amp;MATCH($B73,Roles!$A:$A,0)&amp;":$AF$"&amp;MATCH($B73,Roles!$A:$A,0)),1,FALSE))=FALSE,IF(SquadExport!AQ73&lt;10,1,IF(SquadExport!AQ73&lt;15,2,IF(SquadExport!AQ73&lt;=20,3,""))),0),"")</f>
        <v/>
      </c>
      <c r="AO73" s="37" t="str">
        <f ca="1">IF($A73&gt;"",IF(ISERROR(HLOOKUP(AO$1,INDIRECT("Roles!$B$"&amp;MATCH($B73,Roles!$A:$A,0)&amp;":$AF$"&amp;MATCH($B73,Roles!$A:$A,0)),1,FALSE))=FALSE,IF(SquadExport!AR73&lt;10,1,IF(SquadExport!AR73&lt;15,2,IF(SquadExport!AR73&lt;=20,3,""))),0),"")</f>
        <v/>
      </c>
      <c r="AP73" s="37" t="str">
        <f ca="1">IF($A73&gt;"",IF(ISERROR(HLOOKUP(AP$1,INDIRECT("Roles!$B$"&amp;MATCH($B73,Roles!$A:$A,0)&amp;":$AF$"&amp;MATCH($B73,Roles!$A:$A,0)),1,FALSE))=FALSE,IF(SquadExport!AS73&lt;10,1,IF(SquadExport!AS73&lt;15,2,IF(SquadExport!AS73&lt;=20,3,""))),0),"")</f>
        <v/>
      </c>
      <c r="AQ73" s="37" t="str">
        <f ca="1">IF($A73&gt;"",IF(ISERROR(HLOOKUP(AQ$1,INDIRECT("Roles!$B$"&amp;MATCH($B73,Roles!$A:$A,0)&amp;":$AF$"&amp;MATCH($B73,Roles!$A:$A,0)),1,FALSE))=FALSE,IF(SquadExport!AT73&lt;10,1,IF(SquadExport!AT73&lt;15,2,IF(SquadExport!AT73&lt;=20,3,""))),0),"")</f>
        <v/>
      </c>
      <c r="AR73" s="37" t="str">
        <f ca="1">IF($A73&gt;"",IF(ISERROR(HLOOKUP(AR$1,INDIRECT("Roles!$B$"&amp;MATCH($B73,Roles!$A:$A,0)&amp;":$AF$"&amp;MATCH($B73,Roles!$A:$A,0)),1,FALSE))=FALSE,IF(SquadExport!AU73&lt;10,1,IF(SquadExport!AU73&lt;15,2,IF(SquadExport!AU73&lt;=20,3,""))),0),"")</f>
        <v/>
      </c>
      <c r="AS73" s="37" t="str">
        <f ca="1">IF($A73&gt;"",IF(ISERROR(HLOOKUP(AS$1,INDIRECT("Roles!$B$"&amp;MATCH($B73,Roles!$A:$A,0)&amp;":$AF$"&amp;MATCH($B73,Roles!$A:$A,0)),1,FALSE))=FALSE,IF(SquadExport!AV73&lt;10,1,IF(SquadExport!AV73&lt;15,2,IF(SquadExport!AV73&lt;=20,3,""))),0),"")</f>
        <v/>
      </c>
      <c r="AT73" s="37" t="str">
        <f ca="1">IF($A73&gt;"",IF(ISERROR(HLOOKUP(AT$1,INDIRECT("Roles!$B$"&amp;MATCH($B73,Roles!$A:$A,0)&amp;":$AF$"&amp;MATCH($B73,Roles!$A:$A,0)),1,FALSE))=FALSE,IF(SquadExport!AW73&lt;10,1,IF(SquadExport!AW73&lt;15,2,IF(SquadExport!AW73&lt;=20,3,""))),0),"")</f>
        <v/>
      </c>
      <c r="AU73" s="37" t="str">
        <f ca="1">IF($A73&gt;"",IF(ISERROR(HLOOKUP(AU$1,INDIRECT("Roles!$B$"&amp;MATCH($B73,Roles!$A:$A,0)&amp;":$AF$"&amp;MATCH($B73,Roles!$A:$A,0)),1,FALSE))=FALSE,IF(SquadExport!AX73&lt;10,1,IF(SquadExport!AX73&lt;15,2,IF(SquadExport!AX73&lt;=20,3,""))),0),"")</f>
        <v/>
      </c>
      <c r="AV73" s="37" t="str">
        <f ca="1">IF($A73&gt;"",IF(ISERROR(HLOOKUP(AV$1,INDIRECT("Roles!$B$"&amp;MATCH($B73,Roles!$A:$A,0)&amp;":$AF$"&amp;MATCH($B73,Roles!$A:$A,0)),1,FALSE))=FALSE,IF(SquadExport!AY73&lt;10,1,IF(SquadExport!AY73&lt;15,2,IF(SquadExport!AY73&lt;=20,3,""))),0),"")</f>
        <v/>
      </c>
      <c r="AW73" s="37" t="str">
        <f ca="1">IF($A73&gt;"",IF(ISERROR(HLOOKUP(AW$1,INDIRECT("Roles!$B$"&amp;MATCH($B73,Roles!$A:$A,0)&amp;":$AF$"&amp;MATCH($B73,Roles!$A:$A,0)),1,FALSE))=FALSE,IF(SquadExport!AZ73&lt;10,1,IF(SquadExport!AZ73&lt;15,2,IF(SquadExport!AZ73&lt;=20,3,""))),0),"")</f>
        <v/>
      </c>
      <c r="AX73" s="37" t="str">
        <f ca="1">IF($A73&gt;"",IF(ISERROR(HLOOKUP(AX$1,INDIRECT("Roles!$B$"&amp;MATCH($B73,Roles!$A:$A,0)&amp;":$AF$"&amp;MATCH($B73,Roles!$A:$A,0)),1,FALSE))=FALSE,IF(SquadExport!BA73&lt;10,1,IF(SquadExport!BA73&lt;15,2,IF(SquadExport!BA73&lt;=20,3,""))),0),"")</f>
        <v/>
      </c>
      <c r="AY73" s="30" t="str" cm="1">
        <f t="array" aca="1" ref="AY73:CS73" ca="1">IF($D73:$AX73=1,D$1:AX$1,"")</f>
        <v/>
      </c>
      <c r="AZ73" s="30" t="str">
        <f ca="1"/>
        <v/>
      </c>
      <c r="BA73" s="30" t="str">
        <f ca="1"/>
        <v/>
      </c>
      <c r="BB73" s="30" t="str">
        <f ca="1"/>
        <v/>
      </c>
      <c r="BC73" s="30" t="str">
        <f ca="1"/>
        <v/>
      </c>
      <c r="BD73" s="30" t="str">
        <f ca="1"/>
        <v/>
      </c>
      <c r="BE73" s="30" t="str">
        <f ca="1"/>
        <v/>
      </c>
      <c r="BF73" s="30" t="str">
        <f ca="1"/>
        <v/>
      </c>
      <c r="BG73" s="30" t="str">
        <f ca="1"/>
        <v/>
      </c>
      <c r="BH73" s="30" t="str">
        <f ca="1"/>
        <v/>
      </c>
      <c r="BI73" s="30" t="str">
        <f ca="1"/>
        <v/>
      </c>
      <c r="BJ73" s="30" t="str">
        <f ca="1"/>
        <v/>
      </c>
      <c r="BK73" s="30" t="str">
        <f ca="1"/>
        <v/>
      </c>
      <c r="BL73" s="30" t="str">
        <f ca="1"/>
        <v/>
      </c>
      <c r="BM73" s="30" t="str">
        <f ca="1"/>
        <v/>
      </c>
      <c r="BN73" s="30" t="str">
        <f ca="1"/>
        <v/>
      </c>
      <c r="BO73" s="30" t="str">
        <f ca="1"/>
        <v/>
      </c>
      <c r="BP73" s="30" t="str">
        <f ca="1"/>
        <v/>
      </c>
      <c r="BQ73" s="30" t="str">
        <f ca="1"/>
        <v/>
      </c>
      <c r="BR73" s="30" t="str">
        <f ca="1"/>
        <v/>
      </c>
      <c r="BS73" s="30" t="str">
        <f ca="1"/>
        <v/>
      </c>
      <c r="BT73" s="30" t="str">
        <f ca="1"/>
        <v/>
      </c>
      <c r="BU73" s="30" t="str">
        <f ca="1"/>
        <v/>
      </c>
      <c r="BV73" s="30" t="str">
        <f ca="1"/>
        <v/>
      </c>
      <c r="BW73" s="30" t="str">
        <f ca="1"/>
        <v/>
      </c>
      <c r="BX73" s="30" t="str">
        <f ca="1"/>
        <v/>
      </c>
      <c r="BY73" s="30" t="str">
        <f ca="1"/>
        <v/>
      </c>
      <c r="BZ73" s="30" t="str">
        <f ca="1"/>
        <v/>
      </c>
      <c r="CA73" s="30" t="str">
        <f ca="1"/>
        <v/>
      </c>
      <c r="CB73" s="30" t="str">
        <f ca="1"/>
        <v/>
      </c>
      <c r="CC73" s="30" t="str">
        <f ca="1"/>
        <v/>
      </c>
      <c r="CD73" s="30" t="str">
        <f ca="1"/>
        <v/>
      </c>
      <c r="CE73" s="30" t="str">
        <f ca="1"/>
        <v/>
      </c>
      <c r="CF73" s="30" t="str">
        <f ca="1"/>
        <v/>
      </c>
      <c r="CG73" s="30" t="str">
        <f ca="1"/>
        <v/>
      </c>
      <c r="CH73" s="30" t="str">
        <f ca="1"/>
        <v/>
      </c>
      <c r="CI73" s="30" t="str">
        <f ca="1"/>
        <v/>
      </c>
      <c r="CJ73" s="30" t="str">
        <f ca="1"/>
        <v/>
      </c>
      <c r="CK73" s="30" t="str">
        <f ca="1"/>
        <v/>
      </c>
      <c r="CL73" s="30" t="str">
        <f ca="1"/>
        <v/>
      </c>
      <c r="CM73" s="30" t="str">
        <f ca="1"/>
        <v/>
      </c>
      <c r="CN73" s="30" t="str">
        <f ca="1"/>
        <v/>
      </c>
      <c r="CO73" s="30" t="str">
        <f ca="1"/>
        <v/>
      </c>
      <c r="CP73" s="30" t="str">
        <f ca="1"/>
        <v/>
      </c>
      <c r="CQ73" s="30" t="str">
        <f ca="1"/>
        <v/>
      </c>
      <c r="CR73" s="30" t="str">
        <f ca="1"/>
        <v/>
      </c>
      <c r="CS73" s="30" t="str">
        <f ca="1"/>
        <v/>
      </c>
      <c r="CT73" s="31" cm="1">
        <f t="array" aca="1" ref="CT73" ca="1">SUMPRODUCT(COUNTIF($AY73:$CS73,Training!$C$3:$E$3))</f>
        <v>0</v>
      </c>
      <c r="CU73" s="31" cm="1">
        <f t="array" aca="1" ref="CU73" ca="1">SUMPRODUCT(COUNTIF($AY73:$CS73,Training!$C$4:$E$4))</f>
        <v>0</v>
      </c>
      <c r="CV73" s="31" cm="1">
        <f t="array" aca="1" ref="CV73" ca="1">SUMPRODUCT(COUNTIF($AY73:$CS73,Training!$C$5:$E$5))</f>
        <v>0</v>
      </c>
      <c r="CW73" s="31" cm="1">
        <f t="array" aca="1" ref="CW73" ca="1">SUMPRODUCT(COUNTIF($AY73:$CS73,Training!$C$6:$E$6))</f>
        <v>0</v>
      </c>
      <c r="CX73" s="31" cm="1">
        <f t="array" aca="1" ref="CX73" ca="1">SUMPRODUCT(COUNTIF($AY73:$CS73,Training!$C$7:$E$7))</f>
        <v>0</v>
      </c>
      <c r="CY73" s="31" cm="1">
        <f t="array" aca="1" ref="CY73" ca="1">SUMPRODUCT(COUNTIF($AY73:$CS73,Training!$C$8:$E$8))</f>
        <v>0</v>
      </c>
      <c r="CZ73" s="31" cm="1">
        <f t="array" aca="1" ref="CZ73" ca="1">SUMPRODUCT(COUNTIF($AY73:$CS73,Training!$C$9:$E$9))</f>
        <v>0</v>
      </c>
      <c r="DA73" s="31" cm="1">
        <f t="array" aca="1" ref="DA73" ca="1">SUMPRODUCT(COUNTIF($AY73:$CS73,Training!$C$10:$E$10))</f>
        <v>0</v>
      </c>
      <c r="DB73" s="31" cm="1">
        <f t="array" aca="1" ref="DB73" ca="1">SUMPRODUCT(COUNTIF($AY73:$CS73,Training!$C$11:$E$11))</f>
        <v>0</v>
      </c>
      <c r="DC73" s="31" cm="1">
        <f t="array" aca="1" ref="DC73" ca="1">SUMPRODUCT(COUNTIF($AY73:$CS73,Training!$C$2:$E$2))</f>
        <v>0</v>
      </c>
      <c r="DD73" s="31" cm="1">
        <f t="array" aca="1" ref="DD73" ca="1">SUMPRODUCT(COUNTIF($AY73:$CS73,Training!#REF!))</f>
        <v>0</v>
      </c>
      <c r="DE73" s="31" cm="1">
        <f t="array" aca="1" ref="DE73" ca="1">SUMPRODUCT(COUNTIF($AY73:$CS73,Training!$C$12:$E$12))</f>
        <v>0</v>
      </c>
      <c r="DF73" s="31" cm="1">
        <f t="array" aca="1" ref="DF73" ca="1">SUMPRODUCT(COUNTIF($AY73:$CS73,Training!$C$13:$E$13))</f>
        <v>0</v>
      </c>
      <c r="DG73" s="31" cm="1">
        <f t="array" aca="1" ref="DG73" ca="1">SUMPRODUCT(COUNTIF($AY73:$CS73,Training!$C$14:$E$14))</f>
        <v>0</v>
      </c>
      <c r="DH73" s="31" cm="1">
        <f t="array" aca="1" ref="DH73" ca="1">SUMPRODUCT(COUNTIF($AY73:$CS73,Training!$C$15:$E$15))</f>
        <v>0</v>
      </c>
      <c r="DI73" s="31" cm="1">
        <f t="array" aca="1" ref="DI73" ca="1">SUMPRODUCT(COUNTIF($AY73:$CS73,Training!$C$16:$E$16))</f>
        <v>0</v>
      </c>
      <c r="DJ73" s="30" t="str" cm="1">
        <f t="array" aca="1" ref="DJ73:FD73" ca="1">IF(COUNTIF(D73:AX73,1)=0,IF($D73:$AX73=2,D$1:AX$1,""),"")</f>
        <v/>
      </c>
      <c r="DK73" s="30" t="str">
        <f ca="1"/>
        <v/>
      </c>
      <c r="DL73" s="30" t="str">
        <f ca="1"/>
        <v/>
      </c>
      <c r="DM73" s="30" t="str">
        <f ca="1"/>
        <v/>
      </c>
      <c r="DN73" s="30" t="str">
        <f ca="1"/>
        <v/>
      </c>
      <c r="DO73" s="30" t="str">
        <f ca="1"/>
        <v/>
      </c>
      <c r="DP73" s="30" t="str">
        <f ca="1"/>
        <v/>
      </c>
      <c r="DQ73" s="30" t="str">
        <f ca="1"/>
        <v/>
      </c>
      <c r="DR73" s="30" t="str">
        <f ca="1"/>
        <v/>
      </c>
      <c r="DS73" s="30" t="str">
        <f ca="1"/>
        <v/>
      </c>
      <c r="DT73" s="30" t="str">
        <f ca="1"/>
        <v/>
      </c>
      <c r="DU73" s="30" t="str">
        <f ca="1"/>
        <v/>
      </c>
      <c r="DV73" s="30" t="str">
        <f ca="1"/>
        <v/>
      </c>
      <c r="DW73" s="30" t="str">
        <f ca="1"/>
        <v/>
      </c>
      <c r="DX73" s="30" t="str">
        <f ca="1"/>
        <v/>
      </c>
      <c r="DY73" s="30" t="str">
        <f ca="1"/>
        <v/>
      </c>
      <c r="DZ73" s="30" t="str">
        <f ca="1"/>
        <v/>
      </c>
      <c r="EA73" s="30" t="str">
        <f ca="1"/>
        <v/>
      </c>
      <c r="EB73" s="30" t="str">
        <f ca="1"/>
        <v/>
      </c>
      <c r="EC73" s="30" t="str">
        <f ca="1"/>
        <v/>
      </c>
      <c r="ED73" s="30" t="str">
        <f ca="1"/>
        <v/>
      </c>
      <c r="EE73" s="30" t="str">
        <f ca="1"/>
        <v/>
      </c>
      <c r="EF73" s="30" t="str">
        <f ca="1"/>
        <v/>
      </c>
      <c r="EG73" s="30" t="str">
        <f ca="1"/>
        <v/>
      </c>
      <c r="EH73" s="30" t="str">
        <f ca="1"/>
        <v/>
      </c>
      <c r="EI73" s="30" t="str">
        <f ca="1"/>
        <v/>
      </c>
      <c r="EJ73" s="30" t="str">
        <f ca="1"/>
        <v/>
      </c>
      <c r="EK73" s="30" t="str">
        <f ca="1"/>
        <v/>
      </c>
      <c r="EL73" s="30" t="str">
        <f ca="1"/>
        <v/>
      </c>
      <c r="EM73" s="30" t="str">
        <f ca="1"/>
        <v/>
      </c>
      <c r="EN73" s="30" t="str">
        <f ca="1"/>
        <v/>
      </c>
      <c r="EO73" s="30" t="str">
        <f ca="1"/>
        <v/>
      </c>
      <c r="EP73" s="30" t="str">
        <f ca="1"/>
        <v/>
      </c>
      <c r="EQ73" s="30" t="str">
        <f ca="1"/>
        <v/>
      </c>
      <c r="ER73" s="30" t="str">
        <f ca="1"/>
        <v/>
      </c>
      <c r="ES73" s="30" t="str">
        <f ca="1"/>
        <v/>
      </c>
      <c r="ET73" s="30" t="str">
        <f ca="1"/>
        <v/>
      </c>
      <c r="EU73" s="30" t="str">
        <f ca="1"/>
        <v/>
      </c>
      <c r="EV73" s="30" t="str">
        <f ca="1"/>
        <v/>
      </c>
      <c r="EW73" s="30" t="str">
        <f ca="1"/>
        <v/>
      </c>
      <c r="EX73" s="30" t="str">
        <f ca="1"/>
        <v/>
      </c>
      <c r="EY73" s="30" t="str">
        <f ca="1"/>
        <v/>
      </c>
      <c r="EZ73" s="30" t="str">
        <f ca="1"/>
        <v/>
      </c>
      <c r="FA73" s="30" t="str">
        <f ca="1"/>
        <v/>
      </c>
      <c r="FB73" s="30" t="str">
        <f ca="1"/>
        <v/>
      </c>
      <c r="FC73" s="30" t="str">
        <f ca="1"/>
        <v/>
      </c>
      <c r="FD73" s="30" t="str">
        <f ca="1"/>
        <v/>
      </c>
      <c r="FE73" s="31" cm="1">
        <f t="array" aca="1" ref="FE73" ca="1">SUMPRODUCT(COUNTIF($DJ73:$FD73,Training!$C$3:$E$3))</f>
        <v>0</v>
      </c>
      <c r="FF73" s="31" cm="1">
        <f t="array" aca="1" ref="FF73" ca="1">SUMPRODUCT(COUNTIF($DJ73:$FD73,Training!$C$4:$E$4))</f>
        <v>0</v>
      </c>
      <c r="FG73" s="31" cm="1">
        <f t="array" aca="1" ref="FG73" ca="1">SUMPRODUCT(COUNTIF($DJ73:$FD73,Training!$C$5:$E$5))</f>
        <v>0</v>
      </c>
      <c r="FH73" s="31" cm="1">
        <f t="array" aca="1" ref="FH73" ca="1">SUMPRODUCT(COUNTIF($DJ73:$FD73,Training!$C$6:$E$6))</f>
        <v>0</v>
      </c>
      <c r="FI73" s="31" cm="1">
        <f t="array" aca="1" ref="FI73" ca="1">SUMPRODUCT(COUNTIF($DJ73:$FD73,Training!$C$7:$E$7))</f>
        <v>0</v>
      </c>
      <c r="FJ73" s="31" cm="1">
        <f t="array" aca="1" ref="FJ73" ca="1">SUMPRODUCT(COUNTIF($DJ73:$FD73,Training!$C$8:$E$8))</f>
        <v>0</v>
      </c>
      <c r="FK73" s="31" cm="1">
        <f t="array" aca="1" ref="FK73" ca="1">SUMPRODUCT(COUNTIF($DJ73:$FD73,Training!$C$9:$E$9))</f>
        <v>0</v>
      </c>
      <c r="FL73" s="31" cm="1">
        <f t="array" aca="1" ref="FL73" ca="1">SUMPRODUCT(COUNTIF($DJ73:$FD73,Training!$C$10:$E$10))</f>
        <v>0</v>
      </c>
      <c r="FM73" s="31" cm="1">
        <f t="array" aca="1" ref="FM73" ca="1">SUMPRODUCT(COUNTIF($DJ73:$FD73,Training!$C$11:$E$11))</f>
        <v>0</v>
      </c>
      <c r="FN73" s="31" cm="1">
        <f t="array" aca="1" ref="FN73" ca="1">SUMPRODUCT(COUNTIF($DJ73:$FD73,Training!$C$2:$E$2))</f>
        <v>0</v>
      </c>
      <c r="FO73" s="31" cm="1">
        <f t="array" aca="1" ref="FO73" ca="1">SUMPRODUCT(COUNTIF($DJ73:$FD73,Training!#REF!))</f>
        <v>0</v>
      </c>
      <c r="FP73" s="31" cm="1">
        <f t="array" aca="1" ref="FP73" ca="1">SUMPRODUCT(COUNTIF($DJ73:$FD73,Training!$C$12:$E$12))</f>
        <v>0</v>
      </c>
      <c r="FQ73" s="31" cm="1">
        <f t="array" aca="1" ref="FQ73" ca="1">SUMPRODUCT(COUNTIF($DJ73:$FD73,Training!$C$13:$E$13))</f>
        <v>0</v>
      </c>
      <c r="FR73" s="31" cm="1">
        <f t="array" aca="1" ref="FR73" ca="1">SUMPRODUCT(COUNTIF($DJ73:$FD73,Training!$C$14:$E$14))</f>
        <v>0</v>
      </c>
      <c r="FS73" s="31" cm="1">
        <f t="array" aca="1" ref="FS73" ca="1">SUMPRODUCT(COUNTIF($DJ73:$FD73,Training!$C$15:$E$15))</f>
        <v>0</v>
      </c>
      <c r="FT73" s="31" cm="1">
        <f t="array" aca="1" ref="FT73" ca="1">SUMPRODUCT(COUNTIF($DJ73:$FD73,Training!$C$16:$E$16))</f>
        <v>0</v>
      </c>
    </row>
    <row r="74" spans="1:176" x14ac:dyDescent="0.25">
      <c r="A74" s="32" t="str">
        <f>IF(WeightedParse!A74&gt;"",WeightedParse!A74,"")</f>
        <v/>
      </c>
      <c r="B74" s="49" t="str">
        <f>IF('Weighted Summary'!A74&gt;"",'Weighted Summary'!F74,"")</f>
        <v/>
      </c>
      <c r="C74" s="39" t="str">
        <f t="shared" si="1"/>
        <v/>
      </c>
      <c r="D74" s="37" t="str">
        <f ca="1">IF($A74&gt;"",IF(ISERROR(HLOOKUP(D$1,INDIRECT("Roles!$B$"&amp;MATCH($B74,Roles!$A:$A,0)&amp;":$AF$"&amp;MATCH($B74,Roles!$A:$A,0)),1,FALSE))=FALSE,IF(SquadExport!G74&lt;10,1,IF(SquadExport!G74&lt;15,2,IF(SquadExport!G74&lt;=20,3,""))),0),"")</f>
        <v/>
      </c>
      <c r="E74" s="37" t="str">
        <f ca="1">IF($A74&gt;"",IF(ISERROR(HLOOKUP(E$1,INDIRECT("Roles!$B$"&amp;MATCH($B74,Roles!$A:$A,0)&amp;":$AF$"&amp;MATCH($B74,Roles!$A:$A,0)),1,FALSE))=FALSE,IF(SquadExport!H74&lt;10,1,IF(SquadExport!H74&lt;15,2,IF(SquadExport!H74&lt;=20,3,""))),0),"")</f>
        <v/>
      </c>
      <c r="F74" s="37" t="str">
        <f ca="1">IF($A74&gt;"",IF(ISERROR(HLOOKUP(F$1,INDIRECT("Roles!$B$"&amp;MATCH($B74,Roles!$A:$A,0)&amp;":$AF$"&amp;MATCH($B74,Roles!$A:$A,0)),1,FALSE))=FALSE,IF(SquadExport!I74&lt;10,1,IF(SquadExport!I74&lt;15,2,IF(SquadExport!I74&lt;=20,3,""))),0),"")</f>
        <v/>
      </c>
      <c r="G74" s="37" t="str">
        <f ca="1">IF($A74&gt;"",IF(ISERROR(HLOOKUP(G$1,INDIRECT("Roles!$B$"&amp;MATCH($B74,Roles!$A:$A,0)&amp;":$AF$"&amp;MATCH($B74,Roles!$A:$A,0)),1,FALSE))=FALSE,IF(SquadExport!J74&lt;10,1,IF(SquadExport!J74&lt;15,2,IF(SquadExport!J74&lt;=20,3,""))),0),"")</f>
        <v/>
      </c>
      <c r="H74" s="37" t="str">
        <f ca="1">IF($A74&gt;"",IF(ISERROR(HLOOKUP(H$1,INDIRECT("Roles!$B$"&amp;MATCH($B74,Roles!$A:$A,0)&amp;":$AF$"&amp;MATCH($B74,Roles!$A:$A,0)),1,FALSE))=FALSE,IF(SquadExport!K74&lt;10,1,IF(SquadExport!K74&lt;15,2,IF(SquadExport!K74&lt;=20,3,""))),0),"")</f>
        <v/>
      </c>
      <c r="I74" s="37" t="str">
        <f ca="1">IF($A74&gt;"",IF(ISERROR(HLOOKUP(I$1,INDIRECT("Roles!$B$"&amp;MATCH($B74,Roles!$A:$A,0)&amp;":$AF$"&amp;MATCH($B74,Roles!$A:$A,0)),1,FALSE))=FALSE,IF(SquadExport!L74&lt;10,1,IF(SquadExport!L74&lt;15,2,IF(SquadExport!L74&lt;=20,3,""))),0),"")</f>
        <v/>
      </c>
      <c r="J74" s="37" t="str">
        <f ca="1">IF($A74&gt;"",IF(ISERROR(HLOOKUP(J$1,INDIRECT("Roles!$B$"&amp;MATCH($B74,Roles!$A:$A,0)&amp;":$AF$"&amp;MATCH($B74,Roles!$A:$A,0)),1,FALSE))=FALSE,IF(SquadExport!M74&lt;10,1,IF(SquadExport!M74&lt;15,2,IF(SquadExport!M74&lt;=20,3,""))),0),"")</f>
        <v/>
      </c>
      <c r="K74" s="37" t="str">
        <f ca="1">IF($A74&gt;"",IF(ISERROR(HLOOKUP(K$1,INDIRECT("Roles!$B$"&amp;MATCH($B74,Roles!$A:$A,0)&amp;":$AF$"&amp;MATCH($B74,Roles!$A:$A,0)),1,FALSE))=FALSE,IF(SquadExport!N74&lt;10,1,IF(SquadExport!N74&lt;15,2,IF(SquadExport!N74&lt;=20,3,""))),0),"")</f>
        <v/>
      </c>
      <c r="L74" s="37" t="str">
        <f ca="1">IF($A74&gt;"",IF(ISERROR(HLOOKUP(L$1,INDIRECT("Roles!$B$"&amp;MATCH($B74,Roles!$A:$A,0)&amp;":$AF$"&amp;MATCH($B74,Roles!$A:$A,0)),1,FALSE))=FALSE,IF(SquadExport!O74&lt;10,1,IF(SquadExport!O74&lt;15,2,IF(SquadExport!O74&lt;=20,3,""))),0),"")</f>
        <v/>
      </c>
      <c r="M74" s="37" t="str">
        <f ca="1">IF($A74&gt;"",IF(ISERROR(HLOOKUP(M$1,INDIRECT("Roles!$B$"&amp;MATCH($B74,Roles!$A:$A,0)&amp;":$AF$"&amp;MATCH($B74,Roles!$A:$A,0)),1,FALSE))=FALSE,IF(SquadExport!P74&lt;10,1,IF(SquadExport!P74&lt;15,2,IF(SquadExport!P74&lt;=20,3,""))),0),"")</f>
        <v/>
      </c>
      <c r="N74" s="37" t="str">
        <f ca="1">IF($A74&gt;"",IF(ISERROR(HLOOKUP(N$1,INDIRECT("Roles!$B$"&amp;MATCH($B74,Roles!$A:$A,0)&amp;":$AF$"&amp;MATCH($B74,Roles!$A:$A,0)),1,FALSE))=FALSE,IF(SquadExport!Q74&lt;10,1,IF(SquadExport!Q74&lt;15,2,IF(SquadExport!Q74&lt;=20,3,""))),0),"")</f>
        <v/>
      </c>
      <c r="O74" s="37" t="str">
        <f ca="1">IF($A74&gt;"",IF(ISERROR(HLOOKUP(O$1,INDIRECT("Roles!$B$"&amp;MATCH($B74,Roles!$A:$A,0)&amp;":$AF$"&amp;MATCH($B74,Roles!$A:$A,0)),1,FALSE))=FALSE,IF(SquadExport!R74&lt;10,1,IF(SquadExport!R74&lt;15,2,IF(SquadExport!R74&lt;=20,3,""))),0),"")</f>
        <v/>
      </c>
      <c r="P74" s="37" t="str">
        <f ca="1">IF($A74&gt;"",IF(ISERROR(HLOOKUP(P$1,INDIRECT("Roles!$B$"&amp;MATCH($B74,Roles!$A:$A,0)&amp;":$AF$"&amp;MATCH($B74,Roles!$A:$A,0)),1,FALSE))=FALSE,IF(SquadExport!S74&lt;10,1,IF(SquadExport!S74&lt;15,2,IF(SquadExport!S74&lt;=20,3,""))),0),"")</f>
        <v/>
      </c>
      <c r="Q74" s="37" t="str">
        <f ca="1">IF($A74&gt;"",IF(ISERROR(HLOOKUP(Q$1,INDIRECT("Roles!$B$"&amp;MATCH($B74,Roles!$A:$A,0)&amp;":$AF$"&amp;MATCH($B74,Roles!$A:$A,0)),1,FALSE))=FALSE,IF(SquadExport!T74&lt;10,1,IF(SquadExport!T74&lt;15,2,IF(SquadExport!T74&lt;=20,3,""))),0),"")</f>
        <v/>
      </c>
      <c r="R74" s="37" t="str">
        <f ca="1">IF($A74&gt;"",IF(ISERROR(HLOOKUP(R$1,INDIRECT("Roles!$B$"&amp;MATCH($B74,Roles!$A:$A,0)&amp;":$AF$"&amp;MATCH($B74,Roles!$A:$A,0)),1,FALSE))=FALSE,IF(SquadExport!U74&lt;10,1,IF(SquadExport!U74&lt;15,2,IF(SquadExport!U74&lt;=20,3,""))),0),"")</f>
        <v/>
      </c>
      <c r="S74" s="37" t="str">
        <f ca="1">IF($A74&gt;"",IF(ISERROR(HLOOKUP(S$1,INDIRECT("Roles!$B$"&amp;MATCH($B74,Roles!$A:$A,0)&amp;":$AF$"&amp;MATCH($B74,Roles!$A:$A,0)),1,FALSE))=FALSE,IF(SquadExport!V74&lt;10,1,IF(SquadExport!V74&lt;15,2,IF(SquadExport!V74&lt;=20,3,""))),0),"")</f>
        <v/>
      </c>
      <c r="T74" s="37" t="str">
        <f ca="1">IF($A74&gt;"",IF(ISERROR(HLOOKUP(T$1,INDIRECT("Roles!$B$"&amp;MATCH($B74,Roles!$A:$A,0)&amp;":$AF$"&amp;MATCH($B74,Roles!$A:$A,0)),1,FALSE))=FALSE,IF(SquadExport!W74&lt;10,1,IF(SquadExport!W74&lt;15,2,IF(SquadExport!W74&lt;=20,3,""))),0),"")</f>
        <v/>
      </c>
      <c r="U74" s="37" t="str">
        <f ca="1">IF($A74&gt;"",IF(ISERROR(HLOOKUP(U$1,INDIRECT("Roles!$B$"&amp;MATCH($B74,Roles!$A:$A,0)&amp;":$AF$"&amp;MATCH($B74,Roles!$A:$A,0)),1,FALSE))=FALSE,IF(SquadExport!X74&lt;10,1,IF(SquadExport!X74&lt;15,2,IF(SquadExport!X74&lt;=20,3,""))),0),"")</f>
        <v/>
      </c>
      <c r="V74" s="37" t="str">
        <f ca="1">IF($A74&gt;"",IF(ISERROR(HLOOKUP(V$1,INDIRECT("Roles!$B$"&amp;MATCH($B74,Roles!$A:$A,0)&amp;":$AF$"&amp;MATCH($B74,Roles!$A:$A,0)),1,FALSE))=FALSE,IF(SquadExport!Y74&lt;10,1,IF(SquadExport!Y74&lt;15,2,IF(SquadExport!Y74&lt;=20,3,""))),0),"")</f>
        <v/>
      </c>
      <c r="W74" s="37" t="str">
        <f ca="1">IF($A74&gt;"",IF(ISERROR(HLOOKUP(W$1,INDIRECT("Roles!$B$"&amp;MATCH($B74,Roles!$A:$A,0)&amp;":$AF$"&amp;MATCH($B74,Roles!$A:$A,0)),1,FALSE))=FALSE,IF(SquadExport!Z74&lt;10,1,IF(SquadExport!Z74&lt;15,2,IF(SquadExport!Z74&lt;=20,3,""))),0),"")</f>
        <v/>
      </c>
      <c r="X74" s="37" t="str">
        <f ca="1">IF($A74&gt;"",IF(ISERROR(HLOOKUP(X$1,INDIRECT("Roles!$B$"&amp;MATCH($B74,Roles!$A:$A,0)&amp;":$AF$"&amp;MATCH($B74,Roles!$A:$A,0)),1,FALSE))=FALSE,IF(SquadExport!AA74&lt;10,1,IF(SquadExport!AA74&lt;15,2,IF(SquadExport!AA74&lt;=20,3,""))),0),"")</f>
        <v/>
      </c>
      <c r="Y74" s="37" t="str">
        <f ca="1">IF($A74&gt;"",IF(ISERROR(HLOOKUP(Y$1,INDIRECT("Roles!$B$"&amp;MATCH($B74,Roles!$A:$A,0)&amp;":$AF$"&amp;MATCH($B74,Roles!$A:$A,0)),1,FALSE))=FALSE,IF(SquadExport!AB74&lt;10,1,IF(SquadExport!AB74&lt;15,2,IF(SquadExport!AB74&lt;=20,3,""))),0),"")</f>
        <v/>
      </c>
      <c r="Z74" s="37" t="str">
        <f ca="1">IF($A74&gt;"",IF(ISERROR(HLOOKUP(Z$1,INDIRECT("Roles!$B$"&amp;MATCH($B74,Roles!$A:$A,0)&amp;":$AF$"&amp;MATCH($B74,Roles!$A:$A,0)),1,FALSE))=FALSE,IF(SquadExport!AC74&lt;10,1,IF(SquadExport!AC74&lt;15,2,IF(SquadExport!AC74&lt;=20,3,""))),0),"")</f>
        <v/>
      </c>
      <c r="AA74" s="37" t="str">
        <f ca="1">IF($A74&gt;"",IF(ISERROR(HLOOKUP(AA$1,INDIRECT("Roles!$B$"&amp;MATCH($B74,Roles!$A:$A,0)&amp;":$AF$"&amp;MATCH($B74,Roles!$A:$A,0)),1,FALSE))=FALSE,IF(SquadExport!AD74&lt;10,1,IF(SquadExport!AD74&lt;15,2,IF(SquadExport!AD74&lt;=20,3,""))),0),"")</f>
        <v/>
      </c>
      <c r="AB74" s="37" t="str">
        <f ca="1">IF($A74&gt;"",IF(ISERROR(HLOOKUP(AB$1,INDIRECT("Roles!$B$"&amp;MATCH($B74,Roles!$A:$A,0)&amp;":$AF$"&amp;MATCH($B74,Roles!$A:$A,0)),1,FALSE))=FALSE,IF(SquadExport!AE74&lt;10,1,IF(SquadExport!AE74&lt;15,2,IF(SquadExport!AE74&lt;=20,3,""))),0),"")</f>
        <v/>
      </c>
      <c r="AC74" s="37" t="str">
        <f ca="1">IF($A74&gt;"",IF(ISERROR(HLOOKUP(AC$1,INDIRECT("Roles!$B$"&amp;MATCH($B74,Roles!$A:$A,0)&amp;":$AF$"&amp;MATCH($B74,Roles!$A:$A,0)),1,FALSE))=FALSE,IF(SquadExport!AF74&lt;10,1,IF(SquadExport!AF74&lt;15,2,IF(SquadExport!AF74&lt;=20,3,""))),0),"")</f>
        <v/>
      </c>
      <c r="AD74" s="37" t="str">
        <f ca="1">IF($A74&gt;"",IF(ISERROR(HLOOKUP(AD$1,INDIRECT("Roles!$B$"&amp;MATCH($B74,Roles!$A:$A,0)&amp;":$AF$"&amp;MATCH($B74,Roles!$A:$A,0)),1,FALSE))=FALSE,IF(SquadExport!AG74&lt;10,1,IF(SquadExport!AG74&lt;15,2,IF(SquadExport!AG74&lt;=20,3,""))),0),"")</f>
        <v/>
      </c>
      <c r="AE74" s="37" t="str">
        <f ca="1">IF($A74&gt;"",IF(ISERROR(HLOOKUP(AE$1,INDIRECT("Roles!$B$"&amp;MATCH($B74,Roles!$A:$A,0)&amp;":$AF$"&amp;MATCH($B74,Roles!$A:$A,0)),1,FALSE))=FALSE,IF(SquadExport!AH74&lt;10,1,IF(SquadExport!AH74&lt;15,2,IF(SquadExport!AH74&lt;=20,3,""))),0),"")</f>
        <v/>
      </c>
      <c r="AF74" s="37" t="str">
        <f ca="1">IF($A74&gt;"",IF(ISERROR(HLOOKUP(AF$1,INDIRECT("Roles!$B$"&amp;MATCH($B74,Roles!$A:$A,0)&amp;":$AF$"&amp;MATCH($B74,Roles!$A:$A,0)),1,FALSE))=FALSE,IF(SquadExport!AI74&lt;10,1,IF(SquadExport!AI74&lt;15,2,IF(SquadExport!AI74&lt;=20,3,""))),0),"")</f>
        <v/>
      </c>
      <c r="AG74" s="37" t="str">
        <f ca="1">IF($A74&gt;"",IF(ISERROR(HLOOKUP(AG$1,INDIRECT("Roles!$B$"&amp;MATCH($B74,Roles!$A:$A,0)&amp;":$AF$"&amp;MATCH($B74,Roles!$A:$A,0)),1,FALSE))=FALSE,IF(SquadExport!AJ74&lt;10,1,IF(SquadExport!AJ74&lt;15,2,IF(SquadExport!AJ74&lt;=20,3,""))),0),"")</f>
        <v/>
      </c>
      <c r="AH74" s="37" t="str">
        <f ca="1">IF($A74&gt;"",IF(ISERROR(HLOOKUP(AH$1,INDIRECT("Roles!$B$"&amp;MATCH($B74,Roles!$A:$A,0)&amp;":$AF$"&amp;MATCH($B74,Roles!$A:$A,0)),1,FALSE))=FALSE,IF(SquadExport!AK74&lt;10,1,IF(SquadExport!AK74&lt;15,2,IF(SquadExport!AK74&lt;=20,3,""))),0),"")</f>
        <v/>
      </c>
      <c r="AI74" s="37" t="str">
        <f ca="1">IF($A74&gt;"",IF(ISERROR(HLOOKUP(AI$1,INDIRECT("Roles!$B$"&amp;MATCH($B74,Roles!$A:$A,0)&amp;":$AF$"&amp;MATCH($B74,Roles!$A:$A,0)),1,FALSE))=FALSE,IF(SquadExport!AL74&lt;10,1,IF(SquadExport!AL74&lt;15,2,IF(SquadExport!AL74&lt;=20,3,""))),0),"")</f>
        <v/>
      </c>
      <c r="AJ74" s="37" t="str">
        <f ca="1">IF($A74&gt;"",IF(ISERROR(HLOOKUP(AJ$1,INDIRECT("Roles!$B$"&amp;MATCH($B74,Roles!$A:$A,0)&amp;":$AF$"&amp;MATCH($B74,Roles!$A:$A,0)),1,FALSE))=FALSE,IF(SquadExport!AM74&lt;10,1,IF(SquadExport!AM74&lt;15,2,IF(SquadExport!AM74&lt;=20,3,""))),0),"")</f>
        <v/>
      </c>
      <c r="AK74" s="37" t="str">
        <f ca="1">IF($A74&gt;"",IF(ISERROR(HLOOKUP(AK$1,INDIRECT("Roles!$B$"&amp;MATCH($B74,Roles!$A:$A,0)&amp;":$AF$"&amp;MATCH($B74,Roles!$A:$A,0)),1,FALSE))=FALSE,IF(SquadExport!AN74&lt;10,1,IF(SquadExport!AN74&lt;15,2,IF(SquadExport!AN74&lt;=20,3,""))),0),"")</f>
        <v/>
      </c>
      <c r="AL74" s="37" t="str">
        <f ca="1">IF($A74&gt;"",IF(ISERROR(HLOOKUP(AL$1,INDIRECT("Roles!$B$"&amp;MATCH($B74,Roles!$A:$A,0)&amp;":$AF$"&amp;MATCH($B74,Roles!$A:$A,0)),1,FALSE))=FALSE,IF(SquadExport!AO74&lt;10,1,IF(SquadExport!AO74&lt;15,2,IF(SquadExport!AO74&lt;=20,3,""))),0),"")</f>
        <v/>
      </c>
      <c r="AM74" s="37" t="str">
        <f ca="1">IF($A74&gt;"",IF(ISERROR(HLOOKUP(AM$1,INDIRECT("Roles!$B$"&amp;MATCH($B74,Roles!$A:$A,0)&amp;":$AF$"&amp;MATCH($B74,Roles!$A:$A,0)),1,FALSE))=FALSE,IF(SquadExport!AP74&lt;10,1,IF(SquadExport!AP74&lt;15,2,IF(SquadExport!AP74&lt;=20,3,""))),0),"")</f>
        <v/>
      </c>
      <c r="AN74" s="37" t="str">
        <f ca="1">IF($A74&gt;"",IF(ISERROR(HLOOKUP(AN$1,INDIRECT("Roles!$B$"&amp;MATCH($B74,Roles!$A:$A,0)&amp;":$AF$"&amp;MATCH($B74,Roles!$A:$A,0)),1,FALSE))=FALSE,IF(SquadExport!AQ74&lt;10,1,IF(SquadExport!AQ74&lt;15,2,IF(SquadExport!AQ74&lt;=20,3,""))),0),"")</f>
        <v/>
      </c>
      <c r="AO74" s="37" t="str">
        <f ca="1">IF($A74&gt;"",IF(ISERROR(HLOOKUP(AO$1,INDIRECT("Roles!$B$"&amp;MATCH($B74,Roles!$A:$A,0)&amp;":$AF$"&amp;MATCH($B74,Roles!$A:$A,0)),1,FALSE))=FALSE,IF(SquadExport!AR74&lt;10,1,IF(SquadExport!AR74&lt;15,2,IF(SquadExport!AR74&lt;=20,3,""))),0),"")</f>
        <v/>
      </c>
      <c r="AP74" s="37" t="str">
        <f ca="1">IF($A74&gt;"",IF(ISERROR(HLOOKUP(AP$1,INDIRECT("Roles!$B$"&amp;MATCH($B74,Roles!$A:$A,0)&amp;":$AF$"&amp;MATCH($B74,Roles!$A:$A,0)),1,FALSE))=FALSE,IF(SquadExport!AS74&lt;10,1,IF(SquadExport!AS74&lt;15,2,IF(SquadExport!AS74&lt;=20,3,""))),0),"")</f>
        <v/>
      </c>
      <c r="AQ74" s="37" t="str">
        <f ca="1">IF($A74&gt;"",IF(ISERROR(HLOOKUP(AQ$1,INDIRECT("Roles!$B$"&amp;MATCH($B74,Roles!$A:$A,0)&amp;":$AF$"&amp;MATCH($B74,Roles!$A:$A,0)),1,FALSE))=FALSE,IF(SquadExport!AT74&lt;10,1,IF(SquadExport!AT74&lt;15,2,IF(SquadExport!AT74&lt;=20,3,""))),0),"")</f>
        <v/>
      </c>
      <c r="AR74" s="37" t="str">
        <f ca="1">IF($A74&gt;"",IF(ISERROR(HLOOKUP(AR$1,INDIRECT("Roles!$B$"&amp;MATCH($B74,Roles!$A:$A,0)&amp;":$AF$"&amp;MATCH($B74,Roles!$A:$A,0)),1,FALSE))=FALSE,IF(SquadExport!AU74&lt;10,1,IF(SquadExport!AU74&lt;15,2,IF(SquadExport!AU74&lt;=20,3,""))),0),"")</f>
        <v/>
      </c>
      <c r="AS74" s="37" t="str">
        <f ca="1">IF($A74&gt;"",IF(ISERROR(HLOOKUP(AS$1,INDIRECT("Roles!$B$"&amp;MATCH($B74,Roles!$A:$A,0)&amp;":$AF$"&amp;MATCH($B74,Roles!$A:$A,0)),1,FALSE))=FALSE,IF(SquadExport!AV74&lt;10,1,IF(SquadExport!AV74&lt;15,2,IF(SquadExport!AV74&lt;=20,3,""))),0),"")</f>
        <v/>
      </c>
      <c r="AT74" s="37" t="str">
        <f ca="1">IF($A74&gt;"",IF(ISERROR(HLOOKUP(AT$1,INDIRECT("Roles!$B$"&amp;MATCH($B74,Roles!$A:$A,0)&amp;":$AF$"&amp;MATCH($B74,Roles!$A:$A,0)),1,FALSE))=FALSE,IF(SquadExport!AW74&lt;10,1,IF(SquadExport!AW74&lt;15,2,IF(SquadExport!AW74&lt;=20,3,""))),0),"")</f>
        <v/>
      </c>
      <c r="AU74" s="37" t="str">
        <f ca="1">IF($A74&gt;"",IF(ISERROR(HLOOKUP(AU$1,INDIRECT("Roles!$B$"&amp;MATCH($B74,Roles!$A:$A,0)&amp;":$AF$"&amp;MATCH($B74,Roles!$A:$A,0)),1,FALSE))=FALSE,IF(SquadExport!AX74&lt;10,1,IF(SquadExport!AX74&lt;15,2,IF(SquadExport!AX74&lt;=20,3,""))),0),"")</f>
        <v/>
      </c>
      <c r="AV74" s="37" t="str">
        <f ca="1">IF($A74&gt;"",IF(ISERROR(HLOOKUP(AV$1,INDIRECT("Roles!$B$"&amp;MATCH($B74,Roles!$A:$A,0)&amp;":$AF$"&amp;MATCH($B74,Roles!$A:$A,0)),1,FALSE))=FALSE,IF(SquadExport!AY74&lt;10,1,IF(SquadExport!AY74&lt;15,2,IF(SquadExport!AY74&lt;=20,3,""))),0),"")</f>
        <v/>
      </c>
      <c r="AW74" s="37" t="str">
        <f ca="1">IF($A74&gt;"",IF(ISERROR(HLOOKUP(AW$1,INDIRECT("Roles!$B$"&amp;MATCH($B74,Roles!$A:$A,0)&amp;":$AF$"&amp;MATCH($B74,Roles!$A:$A,0)),1,FALSE))=FALSE,IF(SquadExport!AZ74&lt;10,1,IF(SquadExport!AZ74&lt;15,2,IF(SquadExport!AZ74&lt;=20,3,""))),0),"")</f>
        <v/>
      </c>
      <c r="AX74" s="37" t="str">
        <f ca="1">IF($A74&gt;"",IF(ISERROR(HLOOKUP(AX$1,INDIRECT("Roles!$B$"&amp;MATCH($B74,Roles!$A:$A,0)&amp;":$AF$"&amp;MATCH($B74,Roles!$A:$A,0)),1,FALSE))=FALSE,IF(SquadExport!BA74&lt;10,1,IF(SquadExport!BA74&lt;15,2,IF(SquadExport!BA74&lt;=20,3,""))),0),"")</f>
        <v/>
      </c>
      <c r="AY74" s="30" t="str" cm="1">
        <f t="array" aca="1" ref="AY74:CS74" ca="1">IF($D74:$AX74=1,D$1:AX$1,"")</f>
        <v/>
      </c>
      <c r="AZ74" s="30" t="str">
        <f ca="1"/>
        <v/>
      </c>
      <c r="BA74" s="30" t="str">
        <f ca="1"/>
        <v/>
      </c>
      <c r="BB74" s="30" t="str">
        <f ca="1"/>
        <v/>
      </c>
      <c r="BC74" s="30" t="str">
        <f ca="1"/>
        <v/>
      </c>
      <c r="BD74" s="30" t="str">
        <f ca="1"/>
        <v/>
      </c>
      <c r="BE74" s="30" t="str">
        <f ca="1"/>
        <v/>
      </c>
      <c r="BF74" s="30" t="str">
        <f ca="1"/>
        <v/>
      </c>
      <c r="BG74" s="30" t="str">
        <f ca="1"/>
        <v/>
      </c>
      <c r="BH74" s="30" t="str">
        <f ca="1"/>
        <v/>
      </c>
      <c r="BI74" s="30" t="str">
        <f ca="1"/>
        <v/>
      </c>
      <c r="BJ74" s="30" t="str">
        <f ca="1"/>
        <v/>
      </c>
      <c r="BK74" s="30" t="str">
        <f ca="1"/>
        <v/>
      </c>
      <c r="BL74" s="30" t="str">
        <f ca="1"/>
        <v/>
      </c>
      <c r="BM74" s="30" t="str">
        <f ca="1"/>
        <v/>
      </c>
      <c r="BN74" s="30" t="str">
        <f ca="1"/>
        <v/>
      </c>
      <c r="BO74" s="30" t="str">
        <f ca="1"/>
        <v/>
      </c>
      <c r="BP74" s="30" t="str">
        <f ca="1"/>
        <v/>
      </c>
      <c r="BQ74" s="30" t="str">
        <f ca="1"/>
        <v/>
      </c>
      <c r="BR74" s="30" t="str">
        <f ca="1"/>
        <v/>
      </c>
      <c r="BS74" s="30" t="str">
        <f ca="1"/>
        <v/>
      </c>
      <c r="BT74" s="30" t="str">
        <f ca="1"/>
        <v/>
      </c>
      <c r="BU74" s="30" t="str">
        <f ca="1"/>
        <v/>
      </c>
      <c r="BV74" s="30" t="str">
        <f ca="1"/>
        <v/>
      </c>
      <c r="BW74" s="30" t="str">
        <f ca="1"/>
        <v/>
      </c>
      <c r="BX74" s="30" t="str">
        <f ca="1"/>
        <v/>
      </c>
      <c r="BY74" s="30" t="str">
        <f ca="1"/>
        <v/>
      </c>
      <c r="BZ74" s="30" t="str">
        <f ca="1"/>
        <v/>
      </c>
      <c r="CA74" s="30" t="str">
        <f ca="1"/>
        <v/>
      </c>
      <c r="CB74" s="30" t="str">
        <f ca="1"/>
        <v/>
      </c>
      <c r="CC74" s="30" t="str">
        <f ca="1"/>
        <v/>
      </c>
      <c r="CD74" s="30" t="str">
        <f ca="1"/>
        <v/>
      </c>
      <c r="CE74" s="30" t="str">
        <f ca="1"/>
        <v/>
      </c>
      <c r="CF74" s="30" t="str">
        <f ca="1"/>
        <v/>
      </c>
      <c r="CG74" s="30" t="str">
        <f ca="1"/>
        <v/>
      </c>
      <c r="CH74" s="30" t="str">
        <f ca="1"/>
        <v/>
      </c>
      <c r="CI74" s="30" t="str">
        <f ca="1"/>
        <v/>
      </c>
      <c r="CJ74" s="30" t="str">
        <f ca="1"/>
        <v/>
      </c>
      <c r="CK74" s="30" t="str">
        <f ca="1"/>
        <v/>
      </c>
      <c r="CL74" s="30" t="str">
        <f ca="1"/>
        <v/>
      </c>
      <c r="CM74" s="30" t="str">
        <f ca="1"/>
        <v/>
      </c>
      <c r="CN74" s="30" t="str">
        <f ca="1"/>
        <v/>
      </c>
      <c r="CO74" s="30" t="str">
        <f ca="1"/>
        <v/>
      </c>
      <c r="CP74" s="30" t="str">
        <f ca="1"/>
        <v/>
      </c>
      <c r="CQ74" s="30" t="str">
        <f ca="1"/>
        <v/>
      </c>
      <c r="CR74" s="30" t="str">
        <f ca="1"/>
        <v/>
      </c>
      <c r="CS74" s="30" t="str">
        <f ca="1"/>
        <v/>
      </c>
      <c r="CT74" s="31" cm="1">
        <f t="array" aca="1" ref="CT74" ca="1">SUMPRODUCT(COUNTIF($AY74:$CS74,Training!$C$3:$E$3))</f>
        <v>0</v>
      </c>
      <c r="CU74" s="31" cm="1">
        <f t="array" aca="1" ref="CU74" ca="1">SUMPRODUCT(COUNTIF($AY74:$CS74,Training!$C$4:$E$4))</f>
        <v>0</v>
      </c>
      <c r="CV74" s="31" cm="1">
        <f t="array" aca="1" ref="CV74" ca="1">SUMPRODUCT(COUNTIF($AY74:$CS74,Training!$C$5:$E$5))</f>
        <v>0</v>
      </c>
      <c r="CW74" s="31" cm="1">
        <f t="array" aca="1" ref="CW74" ca="1">SUMPRODUCT(COUNTIF($AY74:$CS74,Training!$C$6:$E$6))</f>
        <v>0</v>
      </c>
      <c r="CX74" s="31" cm="1">
        <f t="array" aca="1" ref="CX74" ca="1">SUMPRODUCT(COUNTIF($AY74:$CS74,Training!$C$7:$E$7))</f>
        <v>0</v>
      </c>
      <c r="CY74" s="31" cm="1">
        <f t="array" aca="1" ref="CY74" ca="1">SUMPRODUCT(COUNTIF($AY74:$CS74,Training!$C$8:$E$8))</f>
        <v>0</v>
      </c>
      <c r="CZ74" s="31" cm="1">
        <f t="array" aca="1" ref="CZ74" ca="1">SUMPRODUCT(COUNTIF($AY74:$CS74,Training!$C$9:$E$9))</f>
        <v>0</v>
      </c>
      <c r="DA74" s="31" cm="1">
        <f t="array" aca="1" ref="DA74" ca="1">SUMPRODUCT(COUNTIF($AY74:$CS74,Training!$C$10:$E$10))</f>
        <v>0</v>
      </c>
      <c r="DB74" s="31" cm="1">
        <f t="array" aca="1" ref="DB74" ca="1">SUMPRODUCT(COUNTIF($AY74:$CS74,Training!$C$11:$E$11))</f>
        <v>0</v>
      </c>
      <c r="DC74" s="31" cm="1">
        <f t="array" aca="1" ref="DC74" ca="1">SUMPRODUCT(COUNTIF($AY74:$CS74,Training!$C$2:$E$2))</f>
        <v>0</v>
      </c>
      <c r="DD74" s="31" cm="1">
        <f t="array" aca="1" ref="DD74" ca="1">SUMPRODUCT(COUNTIF($AY74:$CS74,Training!#REF!))</f>
        <v>0</v>
      </c>
      <c r="DE74" s="31" cm="1">
        <f t="array" aca="1" ref="DE74" ca="1">SUMPRODUCT(COUNTIF($AY74:$CS74,Training!$C$12:$E$12))</f>
        <v>0</v>
      </c>
      <c r="DF74" s="31" cm="1">
        <f t="array" aca="1" ref="DF74" ca="1">SUMPRODUCT(COUNTIF($AY74:$CS74,Training!$C$13:$E$13))</f>
        <v>0</v>
      </c>
      <c r="DG74" s="31" cm="1">
        <f t="array" aca="1" ref="DG74" ca="1">SUMPRODUCT(COUNTIF($AY74:$CS74,Training!$C$14:$E$14))</f>
        <v>0</v>
      </c>
      <c r="DH74" s="31" cm="1">
        <f t="array" aca="1" ref="DH74" ca="1">SUMPRODUCT(COUNTIF($AY74:$CS74,Training!$C$15:$E$15))</f>
        <v>0</v>
      </c>
      <c r="DI74" s="31" cm="1">
        <f t="array" aca="1" ref="DI74" ca="1">SUMPRODUCT(COUNTIF($AY74:$CS74,Training!$C$16:$E$16))</f>
        <v>0</v>
      </c>
      <c r="DJ74" s="30" t="str" cm="1">
        <f t="array" aca="1" ref="DJ74:FD74" ca="1">IF(COUNTIF(D74:AX74,1)=0,IF($D74:$AX74=2,D$1:AX$1,""),"")</f>
        <v/>
      </c>
      <c r="DK74" s="30" t="str">
        <f ca="1"/>
        <v/>
      </c>
      <c r="DL74" s="30" t="str">
        <f ca="1"/>
        <v/>
      </c>
      <c r="DM74" s="30" t="str">
        <f ca="1"/>
        <v/>
      </c>
      <c r="DN74" s="30" t="str">
        <f ca="1"/>
        <v/>
      </c>
      <c r="DO74" s="30" t="str">
        <f ca="1"/>
        <v/>
      </c>
      <c r="DP74" s="30" t="str">
        <f ca="1"/>
        <v/>
      </c>
      <c r="DQ74" s="30" t="str">
        <f ca="1"/>
        <v/>
      </c>
      <c r="DR74" s="30" t="str">
        <f ca="1"/>
        <v/>
      </c>
      <c r="DS74" s="30" t="str">
        <f ca="1"/>
        <v/>
      </c>
      <c r="DT74" s="30" t="str">
        <f ca="1"/>
        <v/>
      </c>
      <c r="DU74" s="30" t="str">
        <f ca="1"/>
        <v/>
      </c>
      <c r="DV74" s="30" t="str">
        <f ca="1"/>
        <v/>
      </c>
      <c r="DW74" s="30" t="str">
        <f ca="1"/>
        <v/>
      </c>
      <c r="DX74" s="30" t="str">
        <f ca="1"/>
        <v/>
      </c>
      <c r="DY74" s="30" t="str">
        <f ca="1"/>
        <v/>
      </c>
      <c r="DZ74" s="30" t="str">
        <f ca="1"/>
        <v/>
      </c>
      <c r="EA74" s="30" t="str">
        <f ca="1"/>
        <v/>
      </c>
      <c r="EB74" s="30" t="str">
        <f ca="1"/>
        <v/>
      </c>
      <c r="EC74" s="30" t="str">
        <f ca="1"/>
        <v/>
      </c>
      <c r="ED74" s="30" t="str">
        <f ca="1"/>
        <v/>
      </c>
      <c r="EE74" s="30" t="str">
        <f ca="1"/>
        <v/>
      </c>
      <c r="EF74" s="30" t="str">
        <f ca="1"/>
        <v/>
      </c>
      <c r="EG74" s="30" t="str">
        <f ca="1"/>
        <v/>
      </c>
      <c r="EH74" s="30" t="str">
        <f ca="1"/>
        <v/>
      </c>
      <c r="EI74" s="30" t="str">
        <f ca="1"/>
        <v/>
      </c>
      <c r="EJ74" s="30" t="str">
        <f ca="1"/>
        <v/>
      </c>
      <c r="EK74" s="30" t="str">
        <f ca="1"/>
        <v/>
      </c>
      <c r="EL74" s="30" t="str">
        <f ca="1"/>
        <v/>
      </c>
      <c r="EM74" s="30" t="str">
        <f ca="1"/>
        <v/>
      </c>
      <c r="EN74" s="30" t="str">
        <f ca="1"/>
        <v/>
      </c>
      <c r="EO74" s="30" t="str">
        <f ca="1"/>
        <v/>
      </c>
      <c r="EP74" s="30" t="str">
        <f ca="1"/>
        <v/>
      </c>
      <c r="EQ74" s="30" t="str">
        <f ca="1"/>
        <v/>
      </c>
      <c r="ER74" s="30" t="str">
        <f ca="1"/>
        <v/>
      </c>
      <c r="ES74" s="30" t="str">
        <f ca="1"/>
        <v/>
      </c>
      <c r="ET74" s="30" t="str">
        <f ca="1"/>
        <v/>
      </c>
      <c r="EU74" s="30" t="str">
        <f ca="1"/>
        <v/>
      </c>
      <c r="EV74" s="30" t="str">
        <f ca="1"/>
        <v/>
      </c>
      <c r="EW74" s="30" t="str">
        <f ca="1"/>
        <v/>
      </c>
      <c r="EX74" s="30" t="str">
        <f ca="1"/>
        <v/>
      </c>
      <c r="EY74" s="30" t="str">
        <f ca="1"/>
        <v/>
      </c>
      <c r="EZ74" s="30" t="str">
        <f ca="1"/>
        <v/>
      </c>
      <c r="FA74" s="30" t="str">
        <f ca="1"/>
        <v/>
      </c>
      <c r="FB74" s="30" t="str">
        <f ca="1"/>
        <v/>
      </c>
      <c r="FC74" s="30" t="str">
        <f ca="1"/>
        <v/>
      </c>
      <c r="FD74" s="30" t="str">
        <f ca="1"/>
        <v/>
      </c>
      <c r="FE74" s="31" cm="1">
        <f t="array" aca="1" ref="FE74" ca="1">SUMPRODUCT(COUNTIF($DJ74:$FD74,Training!$C$3:$E$3))</f>
        <v>0</v>
      </c>
      <c r="FF74" s="31" cm="1">
        <f t="array" aca="1" ref="FF74" ca="1">SUMPRODUCT(COUNTIF($DJ74:$FD74,Training!$C$4:$E$4))</f>
        <v>0</v>
      </c>
      <c r="FG74" s="31" cm="1">
        <f t="array" aca="1" ref="FG74" ca="1">SUMPRODUCT(COUNTIF($DJ74:$FD74,Training!$C$5:$E$5))</f>
        <v>0</v>
      </c>
      <c r="FH74" s="31" cm="1">
        <f t="array" aca="1" ref="FH74" ca="1">SUMPRODUCT(COUNTIF($DJ74:$FD74,Training!$C$6:$E$6))</f>
        <v>0</v>
      </c>
      <c r="FI74" s="31" cm="1">
        <f t="array" aca="1" ref="FI74" ca="1">SUMPRODUCT(COUNTIF($DJ74:$FD74,Training!$C$7:$E$7))</f>
        <v>0</v>
      </c>
      <c r="FJ74" s="31" cm="1">
        <f t="array" aca="1" ref="FJ74" ca="1">SUMPRODUCT(COUNTIF($DJ74:$FD74,Training!$C$8:$E$8))</f>
        <v>0</v>
      </c>
      <c r="FK74" s="31" cm="1">
        <f t="array" aca="1" ref="FK74" ca="1">SUMPRODUCT(COUNTIF($DJ74:$FD74,Training!$C$9:$E$9))</f>
        <v>0</v>
      </c>
      <c r="FL74" s="31" cm="1">
        <f t="array" aca="1" ref="FL74" ca="1">SUMPRODUCT(COUNTIF($DJ74:$FD74,Training!$C$10:$E$10))</f>
        <v>0</v>
      </c>
      <c r="FM74" s="31" cm="1">
        <f t="array" aca="1" ref="FM74" ca="1">SUMPRODUCT(COUNTIF($DJ74:$FD74,Training!$C$11:$E$11))</f>
        <v>0</v>
      </c>
      <c r="FN74" s="31" cm="1">
        <f t="array" aca="1" ref="FN74" ca="1">SUMPRODUCT(COUNTIF($DJ74:$FD74,Training!$C$2:$E$2))</f>
        <v>0</v>
      </c>
      <c r="FO74" s="31" cm="1">
        <f t="array" aca="1" ref="FO74" ca="1">SUMPRODUCT(COUNTIF($DJ74:$FD74,Training!#REF!))</f>
        <v>0</v>
      </c>
      <c r="FP74" s="31" cm="1">
        <f t="array" aca="1" ref="FP74" ca="1">SUMPRODUCT(COUNTIF($DJ74:$FD74,Training!$C$12:$E$12))</f>
        <v>0</v>
      </c>
      <c r="FQ74" s="31" cm="1">
        <f t="array" aca="1" ref="FQ74" ca="1">SUMPRODUCT(COUNTIF($DJ74:$FD74,Training!$C$13:$E$13))</f>
        <v>0</v>
      </c>
      <c r="FR74" s="31" cm="1">
        <f t="array" aca="1" ref="FR74" ca="1">SUMPRODUCT(COUNTIF($DJ74:$FD74,Training!$C$14:$E$14))</f>
        <v>0</v>
      </c>
      <c r="FS74" s="31" cm="1">
        <f t="array" aca="1" ref="FS74" ca="1">SUMPRODUCT(COUNTIF($DJ74:$FD74,Training!$C$15:$E$15))</f>
        <v>0</v>
      </c>
      <c r="FT74" s="31" cm="1">
        <f t="array" aca="1" ref="FT74" ca="1">SUMPRODUCT(COUNTIF($DJ74:$FD74,Training!$C$16:$E$16))</f>
        <v>0</v>
      </c>
    </row>
    <row r="75" spans="1:176" x14ac:dyDescent="0.25">
      <c r="A75" s="32" t="str">
        <f>IF(WeightedParse!A75&gt;"",WeightedParse!A75,"")</f>
        <v/>
      </c>
      <c r="B75" s="49" t="str">
        <f>IF('Weighted Summary'!A75&gt;"",'Weighted Summary'!F75,"")</f>
        <v/>
      </c>
      <c r="C75" s="39" t="str">
        <f t="shared" si="1"/>
        <v/>
      </c>
      <c r="D75" s="37" t="str">
        <f ca="1">IF($A75&gt;"",IF(ISERROR(HLOOKUP(D$1,INDIRECT("Roles!$B$"&amp;MATCH($B75,Roles!$A:$A,0)&amp;":$AF$"&amp;MATCH($B75,Roles!$A:$A,0)),1,FALSE))=FALSE,IF(SquadExport!G75&lt;10,1,IF(SquadExport!G75&lt;15,2,IF(SquadExport!G75&lt;=20,3,""))),0),"")</f>
        <v/>
      </c>
      <c r="E75" s="37" t="str">
        <f ca="1">IF($A75&gt;"",IF(ISERROR(HLOOKUP(E$1,INDIRECT("Roles!$B$"&amp;MATCH($B75,Roles!$A:$A,0)&amp;":$AF$"&amp;MATCH($B75,Roles!$A:$A,0)),1,FALSE))=FALSE,IF(SquadExport!H75&lt;10,1,IF(SquadExport!H75&lt;15,2,IF(SquadExport!H75&lt;=20,3,""))),0),"")</f>
        <v/>
      </c>
      <c r="F75" s="37" t="str">
        <f ca="1">IF($A75&gt;"",IF(ISERROR(HLOOKUP(F$1,INDIRECT("Roles!$B$"&amp;MATCH($B75,Roles!$A:$A,0)&amp;":$AF$"&amp;MATCH($B75,Roles!$A:$A,0)),1,FALSE))=FALSE,IF(SquadExport!I75&lt;10,1,IF(SquadExport!I75&lt;15,2,IF(SquadExport!I75&lt;=20,3,""))),0),"")</f>
        <v/>
      </c>
      <c r="G75" s="37" t="str">
        <f ca="1">IF($A75&gt;"",IF(ISERROR(HLOOKUP(G$1,INDIRECT("Roles!$B$"&amp;MATCH($B75,Roles!$A:$A,0)&amp;":$AF$"&amp;MATCH($B75,Roles!$A:$A,0)),1,FALSE))=FALSE,IF(SquadExport!J75&lt;10,1,IF(SquadExport!J75&lt;15,2,IF(SquadExport!J75&lt;=20,3,""))),0),"")</f>
        <v/>
      </c>
      <c r="H75" s="37" t="str">
        <f ca="1">IF($A75&gt;"",IF(ISERROR(HLOOKUP(H$1,INDIRECT("Roles!$B$"&amp;MATCH($B75,Roles!$A:$A,0)&amp;":$AF$"&amp;MATCH($B75,Roles!$A:$A,0)),1,FALSE))=FALSE,IF(SquadExport!K75&lt;10,1,IF(SquadExport!K75&lt;15,2,IF(SquadExport!K75&lt;=20,3,""))),0),"")</f>
        <v/>
      </c>
      <c r="I75" s="37" t="str">
        <f ca="1">IF($A75&gt;"",IF(ISERROR(HLOOKUP(I$1,INDIRECT("Roles!$B$"&amp;MATCH($B75,Roles!$A:$A,0)&amp;":$AF$"&amp;MATCH($B75,Roles!$A:$A,0)),1,FALSE))=FALSE,IF(SquadExport!L75&lt;10,1,IF(SquadExport!L75&lt;15,2,IF(SquadExport!L75&lt;=20,3,""))),0),"")</f>
        <v/>
      </c>
      <c r="J75" s="37" t="str">
        <f ca="1">IF($A75&gt;"",IF(ISERROR(HLOOKUP(J$1,INDIRECT("Roles!$B$"&amp;MATCH($B75,Roles!$A:$A,0)&amp;":$AF$"&amp;MATCH($B75,Roles!$A:$A,0)),1,FALSE))=FALSE,IF(SquadExport!M75&lt;10,1,IF(SquadExport!M75&lt;15,2,IF(SquadExport!M75&lt;=20,3,""))),0),"")</f>
        <v/>
      </c>
      <c r="K75" s="37" t="str">
        <f ca="1">IF($A75&gt;"",IF(ISERROR(HLOOKUP(K$1,INDIRECT("Roles!$B$"&amp;MATCH($B75,Roles!$A:$A,0)&amp;":$AF$"&amp;MATCH($B75,Roles!$A:$A,0)),1,FALSE))=FALSE,IF(SquadExport!N75&lt;10,1,IF(SquadExport!N75&lt;15,2,IF(SquadExport!N75&lt;=20,3,""))),0),"")</f>
        <v/>
      </c>
      <c r="L75" s="37" t="str">
        <f ca="1">IF($A75&gt;"",IF(ISERROR(HLOOKUP(L$1,INDIRECT("Roles!$B$"&amp;MATCH($B75,Roles!$A:$A,0)&amp;":$AF$"&amp;MATCH($B75,Roles!$A:$A,0)),1,FALSE))=FALSE,IF(SquadExport!O75&lt;10,1,IF(SquadExport!O75&lt;15,2,IF(SquadExport!O75&lt;=20,3,""))),0),"")</f>
        <v/>
      </c>
      <c r="M75" s="37" t="str">
        <f ca="1">IF($A75&gt;"",IF(ISERROR(HLOOKUP(M$1,INDIRECT("Roles!$B$"&amp;MATCH($B75,Roles!$A:$A,0)&amp;":$AF$"&amp;MATCH($B75,Roles!$A:$A,0)),1,FALSE))=FALSE,IF(SquadExport!P75&lt;10,1,IF(SquadExport!P75&lt;15,2,IF(SquadExport!P75&lt;=20,3,""))),0),"")</f>
        <v/>
      </c>
      <c r="N75" s="37" t="str">
        <f ca="1">IF($A75&gt;"",IF(ISERROR(HLOOKUP(N$1,INDIRECT("Roles!$B$"&amp;MATCH($B75,Roles!$A:$A,0)&amp;":$AF$"&amp;MATCH($B75,Roles!$A:$A,0)),1,FALSE))=FALSE,IF(SquadExport!Q75&lt;10,1,IF(SquadExport!Q75&lt;15,2,IF(SquadExport!Q75&lt;=20,3,""))),0),"")</f>
        <v/>
      </c>
      <c r="O75" s="37" t="str">
        <f ca="1">IF($A75&gt;"",IF(ISERROR(HLOOKUP(O$1,INDIRECT("Roles!$B$"&amp;MATCH($B75,Roles!$A:$A,0)&amp;":$AF$"&amp;MATCH($B75,Roles!$A:$A,0)),1,FALSE))=FALSE,IF(SquadExport!R75&lt;10,1,IF(SquadExport!R75&lt;15,2,IF(SquadExport!R75&lt;=20,3,""))),0),"")</f>
        <v/>
      </c>
      <c r="P75" s="37" t="str">
        <f ca="1">IF($A75&gt;"",IF(ISERROR(HLOOKUP(P$1,INDIRECT("Roles!$B$"&amp;MATCH($B75,Roles!$A:$A,0)&amp;":$AF$"&amp;MATCH($B75,Roles!$A:$A,0)),1,FALSE))=FALSE,IF(SquadExport!S75&lt;10,1,IF(SquadExport!S75&lt;15,2,IF(SquadExport!S75&lt;=20,3,""))),0),"")</f>
        <v/>
      </c>
      <c r="Q75" s="37" t="str">
        <f ca="1">IF($A75&gt;"",IF(ISERROR(HLOOKUP(Q$1,INDIRECT("Roles!$B$"&amp;MATCH($B75,Roles!$A:$A,0)&amp;":$AF$"&amp;MATCH($B75,Roles!$A:$A,0)),1,FALSE))=FALSE,IF(SquadExport!T75&lt;10,1,IF(SquadExport!T75&lt;15,2,IF(SquadExport!T75&lt;=20,3,""))),0),"")</f>
        <v/>
      </c>
      <c r="R75" s="37" t="str">
        <f ca="1">IF($A75&gt;"",IF(ISERROR(HLOOKUP(R$1,INDIRECT("Roles!$B$"&amp;MATCH($B75,Roles!$A:$A,0)&amp;":$AF$"&amp;MATCH($B75,Roles!$A:$A,0)),1,FALSE))=FALSE,IF(SquadExport!U75&lt;10,1,IF(SquadExport!U75&lt;15,2,IF(SquadExport!U75&lt;=20,3,""))),0),"")</f>
        <v/>
      </c>
      <c r="S75" s="37" t="str">
        <f ca="1">IF($A75&gt;"",IF(ISERROR(HLOOKUP(S$1,INDIRECT("Roles!$B$"&amp;MATCH($B75,Roles!$A:$A,0)&amp;":$AF$"&amp;MATCH($B75,Roles!$A:$A,0)),1,FALSE))=FALSE,IF(SquadExport!V75&lt;10,1,IF(SquadExport!V75&lt;15,2,IF(SquadExport!V75&lt;=20,3,""))),0),"")</f>
        <v/>
      </c>
      <c r="T75" s="37" t="str">
        <f ca="1">IF($A75&gt;"",IF(ISERROR(HLOOKUP(T$1,INDIRECT("Roles!$B$"&amp;MATCH($B75,Roles!$A:$A,0)&amp;":$AF$"&amp;MATCH($B75,Roles!$A:$A,0)),1,FALSE))=FALSE,IF(SquadExport!W75&lt;10,1,IF(SquadExport!W75&lt;15,2,IF(SquadExport!W75&lt;=20,3,""))),0),"")</f>
        <v/>
      </c>
      <c r="U75" s="37" t="str">
        <f ca="1">IF($A75&gt;"",IF(ISERROR(HLOOKUP(U$1,INDIRECT("Roles!$B$"&amp;MATCH($B75,Roles!$A:$A,0)&amp;":$AF$"&amp;MATCH($B75,Roles!$A:$A,0)),1,FALSE))=FALSE,IF(SquadExport!X75&lt;10,1,IF(SquadExport!X75&lt;15,2,IF(SquadExport!X75&lt;=20,3,""))),0),"")</f>
        <v/>
      </c>
      <c r="V75" s="37" t="str">
        <f ca="1">IF($A75&gt;"",IF(ISERROR(HLOOKUP(V$1,INDIRECT("Roles!$B$"&amp;MATCH($B75,Roles!$A:$A,0)&amp;":$AF$"&amp;MATCH($B75,Roles!$A:$A,0)),1,FALSE))=FALSE,IF(SquadExport!Y75&lt;10,1,IF(SquadExport!Y75&lt;15,2,IF(SquadExport!Y75&lt;=20,3,""))),0),"")</f>
        <v/>
      </c>
      <c r="W75" s="37" t="str">
        <f ca="1">IF($A75&gt;"",IF(ISERROR(HLOOKUP(W$1,INDIRECT("Roles!$B$"&amp;MATCH($B75,Roles!$A:$A,0)&amp;":$AF$"&amp;MATCH($B75,Roles!$A:$A,0)),1,FALSE))=FALSE,IF(SquadExport!Z75&lt;10,1,IF(SquadExport!Z75&lt;15,2,IF(SquadExport!Z75&lt;=20,3,""))),0),"")</f>
        <v/>
      </c>
      <c r="X75" s="37" t="str">
        <f ca="1">IF($A75&gt;"",IF(ISERROR(HLOOKUP(X$1,INDIRECT("Roles!$B$"&amp;MATCH($B75,Roles!$A:$A,0)&amp;":$AF$"&amp;MATCH($B75,Roles!$A:$A,0)),1,FALSE))=FALSE,IF(SquadExport!AA75&lt;10,1,IF(SquadExport!AA75&lt;15,2,IF(SquadExport!AA75&lt;=20,3,""))),0),"")</f>
        <v/>
      </c>
      <c r="Y75" s="37" t="str">
        <f ca="1">IF($A75&gt;"",IF(ISERROR(HLOOKUP(Y$1,INDIRECT("Roles!$B$"&amp;MATCH($B75,Roles!$A:$A,0)&amp;":$AF$"&amp;MATCH($B75,Roles!$A:$A,0)),1,FALSE))=FALSE,IF(SquadExport!AB75&lt;10,1,IF(SquadExport!AB75&lt;15,2,IF(SquadExport!AB75&lt;=20,3,""))),0),"")</f>
        <v/>
      </c>
      <c r="Z75" s="37" t="str">
        <f ca="1">IF($A75&gt;"",IF(ISERROR(HLOOKUP(Z$1,INDIRECT("Roles!$B$"&amp;MATCH($B75,Roles!$A:$A,0)&amp;":$AF$"&amp;MATCH($B75,Roles!$A:$A,0)),1,FALSE))=FALSE,IF(SquadExport!AC75&lt;10,1,IF(SquadExport!AC75&lt;15,2,IF(SquadExport!AC75&lt;=20,3,""))),0),"")</f>
        <v/>
      </c>
      <c r="AA75" s="37" t="str">
        <f ca="1">IF($A75&gt;"",IF(ISERROR(HLOOKUP(AA$1,INDIRECT("Roles!$B$"&amp;MATCH($B75,Roles!$A:$A,0)&amp;":$AF$"&amp;MATCH($B75,Roles!$A:$A,0)),1,FALSE))=FALSE,IF(SquadExport!AD75&lt;10,1,IF(SquadExport!AD75&lt;15,2,IF(SquadExport!AD75&lt;=20,3,""))),0),"")</f>
        <v/>
      </c>
      <c r="AB75" s="37" t="str">
        <f ca="1">IF($A75&gt;"",IF(ISERROR(HLOOKUP(AB$1,INDIRECT("Roles!$B$"&amp;MATCH($B75,Roles!$A:$A,0)&amp;":$AF$"&amp;MATCH($B75,Roles!$A:$A,0)),1,FALSE))=FALSE,IF(SquadExport!AE75&lt;10,1,IF(SquadExport!AE75&lt;15,2,IF(SquadExport!AE75&lt;=20,3,""))),0),"")</f>
        <v/>
      </c>
      <c r="AC75" s="37" t="str">
        <f ca="1">IF($A75&gt;"",IF(ISERROR(HLOOKUP(AC$1,INDIRECT("Roles!$B$"&amp;MATCH($B75,Roles!$A:$A,0)&amp;":$AF$"&amp;MATCH($B75,Roles!$A:$A,0)),1,FALSE))=FALSE,IF(SquadExport!AF75&lt;10,1,IF(SquadExport!AF75&lt;15,2,IF(SquadExport!AF75&lt;=20,3,""))),0),"")</f>
        <v/>
      </c>
      <c r="AD75" s="37" t="str">
        <f ca="1">IF($A75&gt;"",IF(ISERROR(HLOOKUP(AD$1,INDIRECT("Roles!$B$"&amp;MATCH($B75,Roles!$A:$A,0)&amp;":$AF$"&amp;MATCH($B75,Roles!$A:$A,0)),1,FALSE))=FALSE,IF(SquadExport!AG75&lt;10,1,IF(SquadExport!AG75&lt;15,2,IF(SquadExport!AG75&lt;=20,3,""))),0),"")</f>
        <v/>
      </c>
      <c r="AE75" s="37" t="str">
        <f ca="1">IF($A75&gt;"",IF(ISERROR(HLOOKUP(AE$1,INDIRECT("Roles!$B$"&amp;MATCH($B75,Roles!$A:$A,0)&amp;":$AF$"&amp;MATCH($B75,Roles!$A:$A,0)),1,FALSE))=FALSE,IF(SquadExport!AH75&lt;10,1,IF(SquadExport!AH75&lt;15,2,IF(SquadExport!AH75&lt;=20,3,""))),0),"")</f>
        <v/>
      </c>
      <c r="AF75" s="37" t="str">
        <f ca="1">IF($A75&gt;"",IF(ISERROR(HLOOKUP(AF$1,INDIRECT("Roles!$B$"&amp;MATCH($B75,Roles!$A:$A,0)&amp;":$AF$"&amp;MATCH($B75,Roles!$A:$A,0)),1,FALSE))=FALSE,IF(SquadExport!AI75&lt;10,1,IF(SquadExport!AI75&lt;15,2,IF(SquadExport!AI75&lt;=20,3,""))),0),"")</f>
        <v/>
      </c>
      <c r="AG75" s="37" t="str">
        <f ca="1">IF($A75&gt;"",IF(ISERROR(HLOOKUP(AG$1,INDIRECT("Roles!$B$"&amp;MATCH($B75,Roles!$A:$A,0)&amp;":$AF$"&amp;MATCH($B75,Roles!$A:$A,0)),1,FALSE))=FALSE,IF(SquadExport!AJ75&lt;10,1,IF(SquadExport!AJ75&lt;15,2,IF(SquadExport!AJ75&lt;=20,3,""))),0),"")</f>
        <v/>
      </c>
      <c r="AH75" s="37" t="str">
        <f ca="1">IF($A75&gt;"",IF(ISERROR(HLOOKUP(AH$1,INDIRECT("Roles!$B$"&amp;MATCH($B75,Roles!$A:$A,0)&amp;":$AF$"&amp;MATCH($B75,Roles!$A:$A,0)),1,FALSE))=FALSE,IF(SquadExport!AK75&lt;10,1,IF(SquadExport!AK75&lt;15,2,IF(SquadExport!AK75&lt;=20,3,""))),0),"")</f>
        <v/>
      </c>
      <c r="AI75" s="37" t="str">
        <f ca="1">IF($A75&gt;"",IF(ISERROR(HLOOKUP(AI$1,INDIRECT("Roles!$B$"&amp;MATCH($B75,Roles!$A:$A,0)&amp;":$AF$"&amp;MATCH($B75,Roles!$A:$A,0)),1,FALSE))=FALSE,IF(SquadExport!AL75&lt;10,1,IF(SquadExport!AL75&lt;15,2,IF(SquadExport!AL75&lt;=20,3,""))),0),"")</f>
        <v/>
      </c>
      <c r="AJ75" s="37" t="str">
        <f ca="1">IF($A75&gt;"",IF(ISERROR(HLOOKUP(AJ$1,INDIRECT("Roles!$B$"&amp;MATCH($B75,Roles!$A:$A,0)&amp;":$AF$"&amp;MATCH($B75,Roles!$A:$A,0)),1,FALSE))=FALSE,IF(SquadExport!AM75&lt;10,1,IF(SquadExport!AM75&lt;15,2,IF(SquadExport!AM75&lt;=20,3,""))),0),"")</f>
        <v/>
      </c>
      <c r="AK75" s="37" t="str">
        <f ca="1">IF($A75&gt;"",IF(ISERROR(HLOOKUP(AK$1,INDIRECT("Roles!$B$"&amp;MATCH($B75,Roles!$A:$A,0)&amp;":$AF$"&amp;MATCH($B75,Roles!$A:$A,0)),1,FALSE))=FALSE,IF(SquadExport!AN75&lt;10,1,IF(SquadExport!AN75&lt;15,2,IF(SquadExport!AN75&lt;=20,3,""))),0),"")</f>
        <v/>
      </c>
      <c r="AL75" s="37" t="str">
        <f ca="1">IF($A75&gt;"",IF(ISERROR(HLOOKUP(AL$1,INDIRECT("Roles!$B$"&amp;MATCH($B75,Roles!$A:$A,0)&amp;":$AF$"&amp;MATCH($B75,Roles!$A:$A,0)),1,FALSE))=FALSE,IF(SquadExport!AO75&lt;10,1,IF(SquadExport!AO75&lt;15,2,IF(SquadExport!AO75&lt;=20,3,""))),0),"")</f>
        <v/>
      </c>
      <c r="AM75" s="37" t="str">
        <f ca="1">IF($A75&gt;"",IF(ISERROR(HLOOKUP(AM$1,INDIRECT("Roles!$B$"&amp;MATCH($B75,Roles!$A:$A,0)&amp;":$AF$"&amp;MATCH($B75,Roles!$A:$A,0)),1,FALSE))=FALSE,IF(SquadExport!AP75&lt;10,1,IF(SquadExport!AP75&lt;15,2,IF(SquadExport!AP75&lt;=20,3,""))),0),"")</f>
        <v/>
      </c>
      <c r="AN75" s="37" t="str">
        <f ca="1">IF($A75&gt;"",IF(ISERROR(HLOOKUP(AN$1,INDIRECT("Roles!$B$"&amp;MATCH($B75,Roles!$A:$A,0)&amp;":$AF$"&amp;MATCH($B75,Roles!$A:$A,0)),1,FALSE))=FALSE,IF(SquadExport!AQ75&lt;10,1,IF(SquadExport!AQ75&lt;15,2,IF(SquadExport!AQ75&lt;=20,3,""))),0),"")</f>
        <v/>
      </c>
      <c r="AO75" s="37" t="str">
        <f ca="1">IF($A75&gt;"",IF(ISERROR(HLOOKUP(AO$1,INDIRECT("Roles!$B$"&amp;MATCH($B75,Roles!$A:$A,0)&amp;":$AF$"&amp;MATCH($B75,Roles!$A:$A,0)),1,FALSE))=FALSE,IF(SquadExport!AR75&lt;10,1,IF(SquadExport!AR75&lt;15,2,IF(SquadExport!AR75&lt;=20,3,""))),0),"")</f>
        <v/>
      </c>
      <c r="AP75" s="37" t="str">
        <f ca="1">IF($A75&gt;"",IF(ISERROR(HLOOKUP(AP$1,INDIRECT("Roles!$B$"&amp;MATCH($B75,Roles!$A:$A,0)&amp;":$AF$"&amp;MATCH($B75,Roles!$A:$A,0)),1,FALSE))=FALSE,IF(SquadExport!AS75&lt;10,1,IF(SquadExport!AS75&lt;15,2,IF(SquadExport!AS75&lt;=20,3,""))),0),"")</f>
        <v/>
      </c>
      <c r="AQ75" s="37" t="str">
        <f ca="1">IF($A75&gt;"",IF(ISERROR(HLOOKUP(AQ$1,INDIRECT("Roles!$B$"&amp;MATCH($B75,Roles!$A:$A,0)&amp;":$AF$"&amp;MATCH($B75,Roles!$A:$A,0)),1,FALSE))=FALSE,IF(SquadExport!AT75&lt;10,1,IF(SquadExport!AT75&lt;15,2,IF(SquadExport!AT75&lt;=20,3,""))),0),"")</f>
        <v/>
      </c>
      <c r="AR75" s="37" t="str">
        <f ca="1">IF($A75&gt;"",IF(ISERROR(HLOOKUP(AR$1,INDIRECT("Roles!$B$"&amp;MATCH($B75,Roles!$A:$A,0)&amp;":$AF$"&amp;MATCH($B75,Roles!$A:$A,0)),1,FALSE))=FALSE,IF(SquadExport!AU75&lt;10,1,IF(SquadExport!AU75&lt;15,2,IF(SquadExport!AU75&lt;=20,3,""))),0),"")</f>
        <v/>
      </c>
      <c r="AS75" s="37" t="str">
        <f ca="1">IF($A75&gt;"",IF(ISERROR(HLOOKUP(AS$1,INDIRECT("Roles!$B$"&amp;MATCH($B75,Roles!$A:$A,0)&amp;":$AF$"&amp;MATCH($B75,Roles!$A:$A,0)),1,FALSE))=FALSE,IF(SquadExport!AV75&lt;10,1,IF(SquadExport!AV75&lt;15,2,IF(SquadExport!AV75&lt;=20,3,""))),0),"")</f>
        <v/>
      </c>
      <c r="AT75" s="37" t="str">
        <f ca="1">IF($A75&gt;"",IF(ISERROR(HLOOKUP(AT$1,INDIRECT("Roles!$B$"&amp;MATCH($B75,Roles!$A:$A,0)&amp;":$AF$"&amp;MATCH($B75,Roles!$A:$A,0)),1,FALSE))=FALSE,IF(SquadExport!AW75&lt;10,1,IF(SquadExport!AW75&lt;15,2,IF(SquadExport!AW75&lt;=20,3,""))),0),"")</f>
        <v/>
      </c>
      <c r="AU75" s="37" t="str">
        <f ca="1">IF($A75&gt;"",IF(ISERROR(HLOOKUP(AU$1,INDIRECT("Roles!$B$"&amp;MATCH($B75,Roles!$A:$A,0)&amp;":$AF$"&amp;MATCH($B75,Roles!$A:$A,0)),1,FALSE))=FALSE,IF(SquadExport!AX75&lt;10,1,IF(SquadExport!AX75&lt;15,2,IF(SquadExport!AX75&lt;=20,3,""))),0),"")</f>
        <v/>
      </c>
      <c r="AV75" s="37" t="str">
        <f ca="1">IF($A75&gt;"",IF(ISERROR(HLOOKUP(AV$1,INDIRECT("Roles!$B$"&amp;MATCH($B75,Roles!$A:$A,0)&amp;":$AF$"&amp;MATCH($B75,Roles!$A:$A,0)),1,FALSE))=FALSE,IF(SquadExport!AY75&lt;10,1,IF(SquadExport!AY75&lt;15,2,IF(SquadExport!AY75&lt;=20,3,""))),0),"")</f>
        <v/>
      </c>
      <c r="AW75" s="37" t="str">
        <f ca="1">IF($A75&gt;"",IF(ISERROR(HLOOKUP(AW$1,INDIRECT("Roles!$B$"&amp;MATCH($B75,Roles!$A:$A,0)&amp;":$AF$"&amp;MATCH($B75,Roles!$A:$A,0)),1,FALSE))=FALSE,IF(SquadExport!AZ75&lt;10,1,IF(SquadExport!AZ75&lt;15,2,IF(SquadExport!AZ75&lt;=20,3,""))),0),"")</f>
        <v/>
      </c>
      <c r="AX75" s="37" t="str">
        <f ca="1">IF($A75&gt;"",IF(ISERROR(HLOOKUP(AX$1,INDIRECT("Roles!$B$"&amp;MATCH($B75,Roles!$A:$A,0)&amp;":$AF$"&amp;MATCH($B75,Roles!$A:$A,0)),1,FALSE))=FALSE,IF(SquadExport!BA75&lt;10,1,IF(SquadExport!BA75&lt;15,2,IF(SquadExport!BA75&lt;=20,3,""))),0),"")</f>
        <v/>
      </c>
      <c r="AY75" s="30" t="str" cm="1">
        <f t="array" aca="1" ref="AY75:CS75" ca="1">IF($D75:$AX75=1,D$1:AX$1,"")</f>
        <v/>
      </c>
      <c r="AZ75" s="30" t="str">
        <f ca="1"/>
        <v/>
      </c>
      <c r="BA75" s="30" t="str">
        <f ca="1"/>
        <v/>
      </c>
      <c r="BB75" s="30" t="str">
        <f ca="1"/>
        <v/>
      </c>
      <c r="BC75" s="30" t="str">
        <f ca="1"/>
        <v/>
      </c>
      <c r="BD75" s="30" t="str">
        <f ca="1"/>
        <v/>
      </c>
      <c r="BE75" s="30" t="str">
        <f ca="1"/>
        <v/>
      </c>
      <c r="BF75" s="30" t="str">
        <f ca="1"/>
        <v/>
      </c>
      <c r="BG75" s="30" t="str">
        <f ca="1"/>
        <v/>
      </c>
      <c r="BH75" s="30" t="str">
        <f ca="1"/>
        <v/>
      </c>
      <c r="BI75" s="30" t="str">
        <f ca="1"/>
        <v/>
      </c>
      <c r="BJ75" s="30" t="str">
        <f ca="1"/>
        <v/>
      </c>
      <c r="BK75" s="30" t="str">
        <f ca="1"/>
        <v/>
      </c>
      <c r="BL75" s="30" t="str">
        <f ca="1"/>
        <v/>
      </c>
      <c r="BM75" s="30" t="str">
        <f ca="1"/>
        <v/>
      </c>
      <c r="BN75" s="30" t="str">
        <f ca="1"/>
        <v/>
      </c>
      <c r="BO75" s="30" t="str">
        <f ca="1"/>
        <v/>
      </c>
      <c r="BP75" s="30" t="str">
        <f ca="1"/>
        <v/>
      </c>
      <c r="BQ75" s="30" t="str">
        <f ca="1"/>
        <v/>
      </c>
      <c r="BR75" s="30" t="str">
        <f ca="1"/>
        <v/>
      </c>
      <c r="BS75" s="30" t="str">
        <f ca="1"/>
        <v/>
      </c>
      <c r="BT75" s="30" t="str">
        <f ca="1"/>
        <v/>
      </c>
      <c r="BU75" s="30" t="str">
        <f ca="1"/>
        <v/>
      </c>
      <c r="BV75" s="30" t="str">
        <f ca="1"/>
        <v/>
      </c>
      <c r="BW75" s="30" t="str">
        <f ca="1"/>
        <v/>
      </c>
      <c r="BX75" s="30" t="str">
        <f ca="1"/>
        <v/>
      </c>
      <c r="BY75" s="30" t="str">
        <f ca="1"/>
        <v/>
      </c>
      <c r="BZ75" s="30" t="str">
        <f ca="1"/>
        <v/>
      </c>
      <c r="CA75" s="30" t="str">
        <f ca="1"/>
        <v/>
      </c>
      <c r="CB75" s="30" t="str">
        <f ca="1"/>
        <v/>
      </c>
      <c r="CC75" s="30" t="str">
        <f ca="1"/>
        <v/>
      </c>
      <c r="CD75" s="30" t="str">
        <f ca="1"/>
        <v/>
      </c>
      <c r="CE75" s="30" t="str">
        <f ca="1"/>
        <v/>
      </c>
      <c r="CF75" s="30" t="str">
        <f ca="1"/>
        <v/>
      </c>
      <c r="CG75" s="30" t="str">
        <f ca="1"/>
        <v/>
      </c>
      <c r="CH75" s="30" t="str">
        <f ca="1"/>
        <v/>
      </c>
      <c r="CI75" s="30" t="str">
        <f ca="1"/>
        <v/>
      </c>
      <c r="CJ75" s="30" t="str">
        <f ca="1"/>
        <v/>
      </c>
      <c r="CK75" s="30" t="str">
        <f ca="1"/>
        <v/>
      </c>
      <c r="CL75" s="30" t="str">
        <f ca="1"/>
        <v/>
      </c>
      <c r="CM75" s="30" t="str">
        <f ca="1"/>
        <v/>
      </c>
      <c r="CN75" s="30" t="str">
        <f ca="1"/>
        <v/>
      </c>
      <c r="CO75" s="30" t="str">
        <f ca="1"/>
        <v/>
      </c>
      <c r="CP75" s="30" t="str">
        <f ca="1"/>
        <v/>
      </c>
      <c r="CQ75" s="30" t="str">
        <f ca="1"/>
        <v/>
      </c>
      <c r="CR75" s="30" t="str">
        <f ca="1"/>
        <v/>
      </c>
      <c r="CS75" s="30" t="str">
        <f ca="1"/>
        <v/>
      </c>
      <c r="CT75" s="31" cm="1">
        <f t="array" aca="1" ref="CT75" ca="1">SUMPRODUCT(COUNTIF($AY75:$CS75,Training!$C$3:$E$3))</f>
        <v>0</v>
      </c>
      <c r="CU75" s="31" cm="1">
        <f t="array" aca="1" ref="CU75" ca="1">SUMPRODUCT(COUNTIF($AY75:$CS75,Training!$C$4:$E$4))</f>
        <v>0</v>
      </c>
      <c r="CV75" s="31" cm="1">
        <f t="array" aca="1" ref="CV75" ca="1">SUMPRODUCT(COUNTIF($AY75:$CS75,Training!$C$5:$E$5))</f>
        <v>0</v>
      </c>
      <c r="CW75" s="31" cm="1">
        <f t="array" aca="1" ref="CW75" ca="1">SUMPRODUCT(COUNTIF($AY75:$CS75,Training!$C$6:$E$6))</f>
        <v>0</v>
      </c>
      <c r="CX75" s="31" cm="1">
        <f t="array" aca="1" ref="CX75" ca="1">SUMPRODUCT(COUNTIF($AY75:$CS75,Training!$C$7:$E$7))</f>
        <v>0</v>
      </c>
      <c r="CY75" s="31" cm="1">
        <f t="array" aca="1" ref="CY75" ca="1">SUMPRODUCT(COUNTIF($AY75:$CS75,Training!$C$8:$E$8))</f>
        <v>0</v>
      </c>
      <c r="CZ75" s="31" cm="1">
        <f t="array" aca="1" ref="CZ75" ca="1">SUMPRODUCT(COUNTIF($AY75:$CS75,Training!$C$9:$E$9))</f>
        <v>0</v>
      </c>
      <c r="DA75" s="31" cm="1">
        <f t="array" aca="1" ref="DA75" ca="1">SUMPRODUCT(COUNTIF($AY75:$CS75,Training!$C$10:$E$10))</f>
        <v>0</v>
      </c>
      <c r="DB75" s="31" cm="1">
        <f t="array" aca="1" ref="DB75" ca="1">SUMPRODUCT(COUNTIF($AY75:$CS75,Training!$C$11:$E$11))</f>
        <v>0</v>
      </c>
      <c r="DC75" s="31" cm="1">
        <f t="array" aca="1" ref="DC75" ca="1">SUMPRODUCT(COUNTIF($AY75:$CS75,Training!$C$2:$E$2))</f>
        <v>0</v>
      </c>
      <c r="DD75" s="31" cm="1">
        <f t="array" aca="1" ref="DD75" ca="1">SUMPRODUCT(COUNTIF($AY75:$CS75,Training!#REF!))</f>
        <v>0</v>
      </c>
      <c r="DE75" s="31" cm="1">
        <f t="array" aca="1" ref="DE75" ca="1">SUMPRODUCT(COUNTIF($AY75:$CS75,Training!$C$12:$E$12))</f>
        <v>0</v>
      </c>
      <c r="DF75" s="31" cm="1">
        <f t="array" aca="1" ref="DF75" ca="1">SUMPRODUCT(COUNTIF($AY75:$CS75,Training!$C$13:$E$13))</f>
        <v>0</v>
      </c>
      <c r="DG75" s="31" cm="1">
        <f t="array" aca="1" ref="DG75" ca="1">SUMPRODUCT(COUNTIF($AY75:$CS75,Training!$C$14:$E$14))</f>
        <v>0</v>
      </c>
      <c r="DH75" s="31" cm="1">
        <f t="array" aca="1" ref="DH75" ca="1">SUMPRODUCT(COUNTIF($AY75:$CS75,Training!$C$15:$E$15))</f>
        <v>0</v>
      </c>
      <c r="DI75" s="31" cm="1">
        <f t="array" aca="1" ref="DI75" ca="1">SUMPRODUCT(COUNTIF($AY75:$CS75,Training!$C$16:$E$16))</f>
        <v>0</v>
      </c>
      <c r="DJ75" s="30" t="str" cm="1">
        <f t="array" aca="1" ref="DJ75:FD75" ca="1">IF(COUNTIF(D75:AX75,1)=0,IF($D75:$AX75=2,D$1:AX$1,""),"")</f>
        <v/>
      </c>
      <c r="DK75" s="30" t="str">
        <f ca="1"/>
        <v/>
      </c>
      <c r="DL75" s="30" t="str">
        <f ca="1"/>
        <v/>
      </c>
      <c r="DM75" s="30" t="str">
        <f ca="1"/>
        <v/>
      </c>
      <c r="DN75" s="30" t="str">
        <f ca="1"/>
        <v/>
      </c>
      <c r="DO75" s="30" t="str">
        <f ca="1"/>
        <v/>
      </c>
      <c r="DP75" s="30" t="str">
        <f ca="1"/>
        <v/>
      </c>
      <c r="DQ75" s="30" t="str">
        <f ca="1"/>
        <v/>
      </c>
      <c r="DR75" s="30" t="str">
        <f ca="1"/>
        <v/>
      </c>
      <c r="DS75" s="30" t="str">
        <f ca="1"/>
        <v/>
      </c>
      <c r="DT75" s="30" t="str">
        <f ca="1"/>
        <v/>
      </c>
      <c r="DU75" s="30" t="str">
        <f ca="1"/>
        <v/>
      </c>
      <c r="DV75" s="30" t="str">
        <f ca="1"/>
        <v/>
      </c>
      <c r="DW75" s="30" t="str">
        <f ca="1"/>
        <v/>
      </c>
      <c r="DX75" s="30" t="str">
        <f ca="1"/>
        <v/>
      </c>
      <c r="DY75" s="30" t="str">
        <f ca="1"/>
        <v/>
      </c>
      <c r="DZ75" s="30" t="str">
        <f ca="1"/>
        <v/>
      </c>
      <c r="EA75" s="30" t="str">
        <f ca="1"/>
        <v/>
      </c>
      <c r="EB75" s="30" t="str">
        <f ca="1"/>
        <v/>
      </c>
      <c r="EC75" s="30" t="str">
        <f ca="1"/>
        <v/>
      </c>
      <c r="ED75" s="30" t="str">
        <f ca="1"/>
        <v/>
      </c>
      <c r="EE75" s="30" t="str">
        <f ca="1"/>
        <v/>
      </c>
      <c r="EF75" s="30" t="str">
        <f ca="1"/>
        <v/>
      </c>
      <c r="EG75" s="30" t="str">
        <f ca="1"/>
        <v/>
      </c>
      <c r="EH75" s="30" t="str">
        <f ca="1"/>
        <v/>
      </c>
      <c r="EI75" s="30" t="str">
        <f ca="1"/>
        <v/>
      </c>
      <c r="EJ75" s="30" t="str">
        <f ca="1"/>
        <v/>
      </c>
      <c r="EK75" s="30" t="str">
        <f ca="1"/>
        <v/>
      </c>
      <c r="EL75" s="30" t="str">
        <f ca="1"/>
        <v/>
      </c>
      <c r="EM75" s="30" t="str">
        <f ca="1"/>
        <v/>
      </c>
      <c r="EN75" s="30" t="str">
        <f ca="1"/>
        <v/>
      </c>
      <c r="EO75" s="30" t="str">
        <f ca="1"/>
        <v/>
      </c>
      <c r="EP75" s="30" t="str">
        <f ca="1"/>
        <v/>
      </c>
      <c r="EQ75" s="30" t="str">
        <f ca="1"/>
        <v/>
      </c>
      <c r="ER75" s="30" t="str">
        <f ca="1"/>
        <v/>
      </c>
      <c r="ES75" s="30" t="str">
        <f ca="1"/>
        <v/>
      </c>
      <c r="ET75" s="30" t="str">
        <f ca="1"/>
        <v/>
      </c>
      <c r="EU75" s="30" t="str">
        <f ca="1"/>
        <v/>
      </c>
      <c r="EV75" s="30" t="str">
        <f ca="1"/>
        <v/>
      </c>
      <c r="EW75" s="30" t="str">
        <f ca="1"/>
        <v/>
      </c>
      <c r="EX75" s="30" t="str">
        <f ca="1"/>
        <v/>
      </c>
      <c r="EY75" s="30" t="str">
        <f ca="1"/>
        <v/>
      </c>
      <c r="EZ75" s="30" t="str">
        <f ca="1"/>
        <v/>
      </c>
      <c r="FA75" s="30" t="str">
        <f ca="1"/>
        <v/>
      </c>
      <c r="FB75" s="30" t="str">
        <f ca="1"/>
        <v/>
      </c>
      <c r="FC75" s="30" t="str">
        <f ca="1"/>
        <v/>
      </c>
      <c r="FD75" s="30" t="str">
        <f ca="1"/>
        <v/>
      </c>
      <c r="FE75" s="31" cm="1">
        <f t="array" aca="1" ref="FE75" ca="1">SUMPRODUCT(COUNTIF($DJ75:$FD75,Training!$C$3:$E$3))</f>
        <v>0</v>
      </c>
      <c r="FF75" s="31" cm="1">
        <f t="array" aca="1" ref="FF75" ca="1">SUMPRODUCT(COUNTIF($DJ75:$FD75,Training!$C$4:$E$4))</f>
        <v>0</v>
      </c>
      <c r="FG75" s="31" cm="1">
        <f t="array" aca="1" ref="FG75" ca="1">SUMPRODUCT(COUNTIF($DJ75:$FD75,Training!$C$5:$E$5))</f>
        <v>0</v>
      </c>
      <c r="FH75" s="31" cm="1">
        <f t="array" aca="1" ref="FH75" ca="1">SUMPRODUCT(COUNTIF($DJ75:$FD75,Training!$C$6:$E$6))</f>
        <v>0</v>
      </c>
      <c r="FI75" s="31" cm="1">
        <f t="array" aca="1" ref="FI75" ca="1">SUMPRODUCT(COUNTIF($DJ75:$FD75,Training!$C$7:$E$7))</f>
        <v>0</v>
      </c>
      <c r="FJ75" s="31" cm="1">
        <f t="array" aca="1" ref="FJ75" ca="1">SUMPRODUCT(COUNTIF($DJ75:$FD75,Training!$C$8:$E$8))</f>
        <v>0</v>
      </c>
      <c r="FK75" s="31" cm="1">
        <f t="array" aca="1" ref="FK75" ca="1">SUMPRODUCT(COUNTIF($DJ75:$FD75,Training!$C$9:$E$9))</f>
        <v>0</v>
      </c>
      <c r="FL75" s="31" cm="1">
        <f t="array" aca="1" ref="FL75" ca="1">SUMPRODUCT(COUNTIF($DJ75:$FD75,Training!$C$10:$E$10))</f>
        <v>0</v>
      </c>
      <c r="FM75" s="31" cm="1">
        <f t="array" aca="1" ref="FM75" ca="1">SUMPRODUCT(COUNTIF($DJ75:$FD75,Training!$C$11:$E$11))</f>
        <v>0</v>
      </c>
      <c r="FN75" s="31" cm="1">
        <f t="array" aca="1" ref="FN75" ca="1">SUMPRODUCT(COUNTIF($DJ75:$FD75,Training!$C$2:$E$2))</f>
        <v>0</v>
      </c>
      <c r="FO75" s="31" cm="1">
        <f t="array" aca="1" ref="FO75" ca="1">SUMPRODUCT(COUNTIF($DJ75:$FD75,Training!#REF!))</f>
        <v>0</v>
      </c>
      <c r="FP75" s="31" cm="1">
        <f t="array" aca="1" ref="FP75" ca="1">SUMPRODUCT(COUNTIF($DJ75:$FD75,Training!$C$12:$E$12))</f>
        <v>0</v>
      </c>
      <c r="FQ75" s="31" cm="1">
        <f t="array" aca="1" ref="FQ75" ca="1">SUMPRODUCT(COUNTIF($DJ75:$FD75,Training!$C$13:$E$13))</f>
        <v>0</v>
      </c>
      <c r="FR75" s="31" cm="1">
        <f t="array" aca="1" ref="FR75" ca="1">SUMPRODUCT(COUNTIF($DJ75:$FD75,Training!$C$14:$E$14))</f>
        <v>0</v>
      </c>
      <c r="FS75" s="31" cm="1">
        <f t="array" aca="1" ref="FS75" ca="1">SUMPRODUCT(COUNTIF($DJ75:$FD75,Training!$C$15:$E$15))</f>
        <v>0</v>
      </c>
      <c r="FT75" s="31" cm="1">
        <f t="array" aca="1" ref="FT75" ca="1">SUMPRODUCT(COUNTIF($DJ75:$FD75,Training!$C$16:$E$16))</f>
        <v>0</v>
      </c>
    </row>
    <row r="76" spans="1:176" x14ac:dyDescent="0.25">
      <c r="A76" s="32" t="str">
        <f>IF(WeightedParse!A76&gt;"",WeightedParse!A76,"")</f>
        <v/>
      </c>
      <c r="B76" s="49" t="str">
        <f>IF('Weighted Summary'!A76&gt;"",'Weighted Summary'!F76,"")</f>
        <v/>
      </c>
      <c r="C76" s="39" t="str">
        <f t="shared" si="1"/>
        <v/>
      </c>
      <c r="D76" s="37" t="str">
        <f ca="1">IF($A76&gt;"",IF(ISERROR(HLOOKUP(D$1,INDIRECT("Roles!$B$"&amp;MATCH($B76,Roles!$A:$A,0)&amp;":$AF$"&amp;MATCH($B76,Roles!$A:$A,0)),1,FALSE))=FALSE,IF(SquadExport!G76&lt;10,1,IF(SquadExport!G76&lt;15,2,IF(SquadExport!G76&lt;=20,3,""))),0),"")</f>
        <v/>
      </c>
      <c r="E76" s="37" t="str">
        <f ca="1">IF($A76&gt;"",IF(ISERROR(HLOOKUP(E$1,INDIRECT("Roles!$B$"&amp;MATCH($B76,Roles!$A:$A,0)&amp;":$AF$"&amp;MATCH($B76,Roles!$A:$A,0)),1,FALSE))=FALSE,IF(SquadExport!H76&lt;10,1,IF(SquadExport!H76&lt;15,2,IF(SquadExport!H76&lt;=20,3,""))),0),"")</f>
        <v/>
      </c>
      <c r="F76" s="37" t="str">
        <f ca="1">IF($A76&gt;"",IF(ISERROR(HLOOKUP(F$1,INDIRECT("Roles!$B$"&amp;MATCH($B76,Roles!$A:$A,0)&amp;":$AF$"&amp;MATCH($B76,Roles!$A:$A,0)),1,FALSE))=FALSE,IF(SquadExport!I76&lt;10,1,IF(SquadExport!I76&lt;15,2,IF(SquadExport!I76&lt;=20,3,""))),0),"")</f>
        <v/>
      </c>
      <c r="G76" s="37" t="str">
        <f ca="1">IF($A76&gt;"",IF(ISERROR(HLOOKUP(G$1,INDIRECT("Roles!$B$"&amp;MATCH($B76,Roles!$A:$A,0)&amp;":$AF$"&amp;MATCH($B76,Roles!$A:$A,0)),1,FALSE))=FALSE,IF(SquadExport!J76&lt;10,1,IF(SquadExport!J76&lt;15,2,IF(SquadExport!J76&lt;=20,3,""))),0),"")</f>
        <v/>
      </c>
      <c r="H76" s="37" t="str">
        <f ca="1">IF($A76&gt;"",IF(ISERROR(HLOOKUP(H$1,INDIRECT("Roles!$B$"&amp;MATCH($B76,Roles!$A:$A,0)&amp;":$AF$"&amp;MATCH($B76,Roles!$A:$A,0)),1,FALSE))=FALSE,IF(SquadExport!K76&lt;10,1,IF(SquadExport!K76&lt;15,2,IF(SquadExport!K76&lt;=20,3,""))),0),"")</f>
        <v/>
      </c>
      <c r="I76" s="37" t="str">
        <f ca="1">IF($A76&gt;"",IF(ISERROR(HLOOKUP(I$1,INDIRECT("Roles!$B$"&amp;MATCH($B76,Roles!$A:$A,0)&amp;":$AF$"&amp;MATCH($B76,Roles!$A:$A,0)),1,FALSE))=FALSE,IF(SquadExport!L76&lt;10,1,IF(SquadExport!L76&lt;15,2,IF(SquadExport!L76&lt;=20,3,""))),0),"")</f>
        <v/>
      </c>
      <c r="J76" s="37" t="str">
        <f ca="1">IF($A76&gt;"",IF(ISERROR(HLOOKUP(J$1,INDIRECT("Roles!$B$"&amp;MATCH($B76,Roles!$A:$A,0)&amp;":$AF$"&amp;MATCH($B76,Roles!$A:$A,0)),1,FALSE))=FALSE,IF(SquadExport!M76&lt;10,1,IF(SquadExport!M76&lt;15,2,IF(SquadExport!M76&lt;=20,3,""))),0),"")</f>
        <v/>
      </c>
      <c r="K76" s="37" t="str">
        <f ca="1">IF($A76&gt;"",IF(ISERROR(HLOOKUP(K$1,INDIRECT("Roles!$B$"&amp;MATCH($B76,Roles!$A:$A,0)&amp;":$AF$"&amp;MATCH($B76,Roles!$A:$A,0)),1,FALSE))=FALSE,IF(SquadExport!N76&lt;10,1,IF(SquadExport!N76&lt;15,2,IF(SquadExport!N76&lt;=20,3,""))),0),"")</f>
        <v/>
      </c>
      <c r="L76" s="37" t="str">
        <f ca="1">IF($A76&gt;"",IF(ISERROR(HLOOKUP(L$1,INDIRECT("Roles!$B$"&amp;MATCH($B76,Roles!$A:$A,0)&amp;":$AF$"&amp;MATCH($B76,Roles!$A:$A,0)),1,FALSE))=FALSE,IF(SquadExport!O76&lt;10,1,IF(SquadExport!O76&lt;15,2,IF(SquadExport!O76&lt;=20,3,""))),0),"")</f>
        <v/>
      </c>
      <c r="M76" s="37" t="str">
        <f ca="1">IF($A76&gt;"",IF(ISERROR(HLOOKUP(M$1,INDIRECT("Roles!$B$"&amp;MATCH($B76,Roles!$A:$A,0)&amp;":$AF$"&amp;MATCH($B76,Roles!$A:$A,0)),1,FALSE))=FALSE,IF(SquadExport!P76&lt;10,1,IF(SquadExport!P76&lt;15,2,IF(SquadExport!P76&lt;=20,3,""))),0),"")</f>
        <v/>
      </c>
      <c r="N76" s="37" t="str">
        <f ca="1">IF($A76&gt;"",IF(ISERROR(HLOOKUP(N$1,INDIRECT("Roles!$B$"&amp;MATCH($B76,Roles!$A:$A,0)&amp;":$AF$"&amp;MATCH($B76,Roles!$A:$A,0)),1,FALSE))=FALSE,IF(SquadExport!Q76&lt;10,1,IF(SquadExport!Q76&lt;15,2,IF(SquadExport!Q76&lt;=20,3,""))),0),"")</f>
        <v/>
      </c>
      <c r="O76" s="37" t="str">
        <f ca="1">IF($A76&gt;"",IF(ISERROR(HLOOKUP(O$1,INDIRECT("Roles!$B$"&amp;MATCH($B76,Roles!$A:$A,0)&amp;":$AF$"&amp;MATCH($B76,Roles!$A:$A,0)),1,FALSE))=FALSE,IF(SquadExport!R76&lt;10,1,IF(SquadExport!R76&lt;15,2,IF(SquadExport!R76&lt;=20,3,""))),0),"")</f>
        <v/>
      </c>
      <c r="P76" s="37" t="str">
        <f ca="1">IF($A76&gt;"",IF(ISERROR(HLOOKUP(P$1,INDIRECT("Roles!$B$"&amp;MATCH($B76,Roles!$A:$A,0)&amp;":$AF$"&amp;MATCH($B76,Roles!$A:$A,0)),1,FALSE))=FALSE,IF(SquadExport!S76&lt;10,1,IF(SquadExport!S76&lt;15,2,IF(SquadExport!S76&lt;=20,3,""))),0),"")</f>
        <v/>
      </c>
      <c r="Q76" s="37" t="str">
        <f ca="1">IF($A76&gt;"",IF(ISERROR(HLOOKUP(Q$1,INDIRECT("Roles!$B$"&amp;MATCH($B76,Roles!$A:$A,0)&amp;":$AF$"&amp;MATCH($B76,Roles!$A:$A,0)),1,FALSE))=FALSE,IF(SquadExport!T76&lt;10,1,IF(SquadExport!T76&lt;15,2,IF(SquadExport!T76&lt;=20,3,""))),0),"")</f>
        <v/>
      </c>
      <c r="R76" s="37" t="str">
        <f ca="1">IF($A76&gt;"",IF(ISERROR(HLOOKUP(R$1,INDIRECT("Roles!$B$"&amp;MATCH($B76,Roles!$A:$A,0)&amp;":$AF$"&amp;MATCH($B76,Roles!$A:$A,0)),1,FALSE))=FALSE,IF(SquadExport!U76&lt;10,1,IF(SquadExport!U76&lt;15,2,IF(SquadExport!U76&lt;=20,3,""))),0),"")</f>
        <v/>
      </c>
      <c r="S76" s="37" t="str">
        <f ca="1">IF($A76&gt;"",IF(ISERROR(HLOOKUP(S$1,INDIRECT("Roles!$B$"&amp;MATCH($B76,Roles!$A:$A,0)&amp;":$AF$"&amp;MATCH($B76,Roles!$A:$A,0)),1,FALSE))=FALSE,IF(SquadExport!V76&lt;10,1,IF(SquadExport!V76&lt;15,2,IF(SquadExport!V76&lt;=20,3,""))),0),"")</f>
        <v/>
      </c>
      <c r="T76" s="37" t="str">
        <f ca="1">IF($A76&gt;"",IF(ISERROR(HLOOKUP(T$1,INDIRECT("Roles!$B$"&amp;MATCH($B76,Roles!$A:$A,0)&amp;":$AF$"&amp;MATCH($B76,Roles!$A:$A,0)),1,FALSE))=FALSE,IF(SquadExport!W76&lt;10,1,IF(SquadExport!W76&lt;15,2,IF(SquadExport!W76&lt;=20,3,""))),0),"")</f>
        <v/>
      </c>
      <c r="U76" s="37" t="str">
        <f ca="1">IF($A76&gt;"",IF(ISERROR(HLOOKUP(U$1,INDIRECT("Roles!$B$"&amp;MATCH($B76,Roles!$A:$A,0)&amp;":$AF$"&amp;MATCH($B76,Roles!$A:$A,0)),1,FALSE))=FALSE,IF(SquadExport!X76&lt;10,1,IF(SquadExport!X76&lt;15,2,IF(SquadExport!X76&lt;=20,3,""))),0),"")</f>
        <v/>
      </c>
      <c r="V76" s="37" t="str">
        <f ca="1">IF($A76&gt;"",IF(ISERROR(HLOOKUP(V$1,INDIRECT("Roles!$B$"&amp;MATCH($B76,Roles!$A:$A,0)&amp;":$AF$"&amp;MATCH($B76,Roles!$A:$A,0)),1,FALSE))=FALSE,IF(SquadExport!Y76&lt;10,1,IF(SquadExport!Y76&lt;15,2,IF(SquadExport!Y76&lt;=20,3,""))),0),"")</f>
        <v/>
      </c>
      <c r="W76" s="37" t="str">
        <f ca="1">IF($A76&gt;"",IF(ISERROR(HLOOKUP(W$1,INDIRECT("Roles!$B$"&amp;MATCH($B76,Roles!$A:$A,0)&amp;":$AF$"&amp;MATCH($B76,Roles!$A:$A,0)),1,FALSE))=FALSE,IF(SquadExport!Z76&lt;10,1,IF(SquadExport!Z76&lt;15,2,IF(SquadExport!Z76&lt;=20,3,""))),0),"")</f>
        <v/>
      </c>
      <c r="X76" s="37" t="str">
        <f ca="1">IF($A76&gt;"",IF(ISERROR(HLOOKUP(X$1,INDIRECT("Roles!$B$"&amp;MATCH($B76,Roles!$A:$A,0)&amp;":$AF$"&amp;MATCH($B76,Roles!$A:$A,0)),1,FALSE))=FALSE,IF(SquadExport!AA76&lt;10,1,IF(SquadExport!AA76&lt;15,2,IF(SquadExport!AA76&lt;=20,3,""))),0),"")</f>
        <v/>
      </c>
      <c r="Y76" s="37" t="str">
        <f ca="1">IF($A76&gt;"",IF(ISERROR(HLOOKUP(Y$1,INDIRECT("Roles!$B$"&amp;MATCH($B76,Roles!$A:$A,0)&amp;":$AF$"&amp;MATCH($B76,Roles!$A:$A,0)),1,FALSE))=FALSE,IF(SquadExport!AB76&lt;10,1,IF(SquadExport!AB76&lt;15,2,IF(SquadExport!AB76&lt;=20,3,""))),0),"")</f>
        <v/>
      </c>
      <c r="Z76" s="37" t="str">
        <f ca="1">IF($A76&gt;"",IF(ISERROR(HLOOKUP(Z$1,INDIRECT("Roles!$B$"&amp;MATCH($B76,Roles!$A:$A,0)&amp;":$AF$"&amp;MATCH($B76,Roles!$A:$A,0)),1,FALSE))=FALSE,IF(SquadExport!AC76&lt;10,1,IF(SquadExport!AC76&lt;15,2,IF(SquadExport!AC76&lt;=20,3,""))),0),"")</f>
        <v/>
      </c>
      <c r="AA76" s="37" t="str">
        <f ca="1">IF($A76&gt;"",IF(ISERROR(HLOOKUP(AA$1,INDIRECT("Roles!$B$"&amp;MATCH($B76,Roles!$A:$A,0)&amp;":$AF$"&amp;MATCH($B76,Roles!$A:$A,0)),1,FALSE))=FALSE,IF(SquadExport!AD76&lt;10,1,IF(SquadExport!AD76&lt;15,2,IF(SquadExport!AD76&lt;=20,3,""))),0),"")</f>
        <v/>
      </c>
      <c r="AB76" s="37" t="str">
        <f ca="1">IF($A76&gt;"",IF(ISERROR(HLOOKUP(AB$1,INDIRECT("Roles!$B$"&amp;MATCH($B76,Roles!$A:$A,0)&amp;":$AF$"&amp;MATCH($B76,Roles!$A:$A,0)),1,FALSE))=FALSE,IF(SquadExport!AE76&lt;10,1,IF(SquadExport!AE76&lt;15,2,IF(SquadExport!AE76&lt;=20,3,""))),0),"")</f>
        <v/>
      </c>
      <c r="AC76" s="37" t="str">
        <f ca="1">IF($A76&gt;"",IF(ISERROR(HLOOKUP(AC$1,INDIRECT("Roles!$B$"&amp;MATCH($B76,Roles!$A:$A,0)&amp;":$AF$"&amp;MATCH($B76,Roles!$A:$A,0)),1,FALSE))=FALSE,IF(SquadExport!AF76&lt;10,1,IF(SquadExport!AF76&lt;15,2,IF(SquadExport!AF76&lt;=20,3,""))),0),"")</f>
        <v/>
      </c>
      <c r="AD76" s="37" t="str">
        <f ca="1">IF($A76&gt;"",IF(ISERROR(HLOOKUP(AD$1,INDIRECT("Roles!$B$"&amp;MATCH($B76,Roles!$A:$A,0)&amp;":$AF$"&amp;MATCH($B76,Roles!$A:$A,0)),1,FALSE))=FALSE,IF(SquadExport!AG76&lt;10,1,IF(SquadExport!AG76&lt;15,2,IF(SquadExport!AG76&lt;=20,3,""))),0),"")</f>
        <v/>
      </c>
      <c r="AE76" s="37" t="str">
        <f ca="1">IF($A76&gt;"",IF(ISERROR(HLOOKUP(AE$1,INDIRECT("Roles!$B$"&amp;MATCH($B76,Roles!$A:$A,0)&amp;":$AF$"&amp;MATCH($B76,Roles!$A:$A,0)),1,FALSE))=FALSE,IF(SquadExport!AH76&lt;10,1,IF(SquadExport!AH76&lt;15,2,IF(SquadExport!AH76&lt;=20,3,""))),0),"")</f>
        <v/>
      </c>
      <c r="AF76" s="37" t="str">
        <f ca="1">IF($A76&gt;"",IF(ISERROR(HLOOKUP(AF$1,INDIRECT("Roles!$B$"&amp;MATCH($B76,Roles!$A:$A,0)&amp;":$AF$"&amp;MATCH($B76,Roles!$A:$A,0)),1,FALSE))=FALSE,IF(SquadExport!AI76&lt;10,1,IF(SquadExport!AI76&lt;15,2,IF(SquadExport!AI76&lt;=20,3,""))),0),"")</f>
        <v/>
      </c>
      <c r="AG76" s="37" t="str">
        <f ca="1">IF($A76&gt;"",IF(ISERROR(HLOOKUP(AG$1,INDIRECT("Roles!$B$"&amp;MATCH($B76,Roles!$A:$A,0)&amp;":$AF$"&amp;MATCH($B76,Roles!$A:$A,0)),1,FALSE))=FALSE,IF(SquadExport!AJ76&lt;10,1,IF(SquadExport!AJ76&lt;15,2,IF(SquadExport!AJ76&lt;=20,3,""))),0),"")</f>
        <v/>
      </c>
      <c r="AH76" s="37" t="str">
        <f ca="1">IF($A76&gt;"",IF(ISERROR(HLOOKUP(AH$1,INDIRECT("Roles!$B$"&amp;MATCH($B76,Roles!$A:$A,0)&amp;":$AF$"&amp;MATCH($B76,Roles!$A:$A,0)),1,FALSE))=FALSE,IF(SquadExport!AK76&lt;10,1,IF(SquadExport!AK76&lt;15,2,IF(SquadExport!AK76&lt;=20,3,""))),0),"")</f>
        <v/>
      </c>
      <c r="AI76" s="37" t="str">
        <f ca="1">IF($A76&gt;"",IF(ISERROR(HLOOKUP(AI$1,INDIRECT("Roles!$B$"&amp;MATCH($B76,Roles!$A:$A,0)&amp;":$AF$"&amp;MATCH($B76,Roles!$A:$A,0)),1,FALSE))=FALSE,IF(SquadExport!AL76&lt;10,1,IF(SquadExport!AL76&lt;15,2,IF(SquadExport!AL76&lt;=20,3,""))),0),"")</f>
        <v/>
      </c>
      <c r="AJ76" s="37" t="str">
        <f ca="1">IF($A76&gt;"",IF(ISERROR(HLOOKUP(AJ$1,INDIRECT("Roles!$B$"&amp;MATCH($B76,Roles!$A:$A,0)&amp;":$AF$"&amp;MATCH($B76,Roles!$A:$A,0)),1,FALSE))=FALSE,IF(SquadExport!AM76&lt;10,1,IF(SquadExport!AM76&lt;15,2,IF(SquadExport!AM76&lt;=20,3,""))),0),"")</f>
        <v/>
      </c>
      <c r="AK76" s="37" t="str">
        <f ca="1">IF($A76&gt;"",IF(ISERROR(HLOOKUP(AK$1,INDIRECT("Roles!$B$"&amp;MATCH($B76,Roles!$A:$A,0)&amp;":$AF$"&amp;MATCH($B76,Roles!$A:$A,0)),1,FALSE))=FALSE,IF(SquadExport!AN76&lt;10,1,IF(SquadExport!AN76&lt;15,2,IF(SquadExport!AN76&lt;=20,3,""))),0),"")</f>
        <v/>
      </c>
      <c r="AL76" s="37" t="str">
        <f ca="1">IF($A76&gt;"",IF(ISERROR(HLOOKUP(AL$1,INDIRECT("Roles!$B$"&amp;MATCH($B76,Roles!$A:$A,0)&amp;":$AF$"&amp;MATCH($B76,Roles!$A:$A,0)),1,FALSE))=FALSE,IF(SquadExport!AO76&lt;10,1,IF(SquadExport!AO76&lt;15,2,IF(SquadExport!AO76&lt;=20,3,""))),0),"")</f>
        <v/>
      </c>
      <c r="AM76" s="37" t="str">
        <f ca="1">IF($A76&gt;"",IF(ISERROR(HLOOKUP(AM$1,INDIRECT("Roles!$B$"&amp;MATCH($B76,Roles!$A:$A,0)&amp;":$AF$"&amp;MATCH($B76,Roles!$A:$A,0)),1,FALSE))=FALSE,IF(SquadExport!AP76&lt;10,1,IF(SquadExport!AP76&lt;15,2,IF(SquadExport!AP76&lt;=20,3,""))),0),"")</f>
        <v/>
      </c>
      <c r="AN76" s="37" t="str">
        <f ca="1">IF($A76&gt;"",IF(ISERROR(HLOOKUP(AN$1,INDIRECT("Roles!$B$"&amp;MATCH($B76,Roles!$A:$A,0)&amp;":$AF$"&amp;MATCH($B76,Roles!$A:$A,0)),1,FALSE))=FALSE,IF(SquadExport!AQ76&lt;10,1,IF(SquadExport!AQ76&lt;15,2,IF(SquadExport!AQ76&lt;=20,3,""))),0),"")</f>
        <v/>
      </c>
      <c r="AO76" s="37" t="str">
        <f ca="1">IF($A76&gt;"",IF(ISERROR(HLOOKUP(AO$1,INDIRECT("Roles!$B$"&amp;MATCH($B76,Roles!$A:$A,0)&amp;":$AF$"&amp;MATCH($B76,Roles!$A:$A,0)),1,FALSE))=FALSE,IF(SquadExport!AR76&lt;10,1,IF(SquadExport!AR76&lt;15,2,IF(SquadExport!AR76&lt;=20,3,""))),0),"")</f>
        <v/>
      </c>
      <c r="AP76" s="37" t="str">
        <f ca="1">IF($A76&gt;"",IF(ISERROR(HLOOKUP(AP$1,INDIRECT("Roles!$B$"&amp;MATCH($B76,Roles!$A:$A,0)&amp;":$AF$"&amp;MATCH($B76,Roles!$A:$A,0)),1,FALSE))=FALSE,IF(SquadExport!AS76&lt;10,1,IF(SquadExport!AS76&lt;15,2,IF(SquadExport!AS76&lt;=20,3,""))),0),"")</f>
        <v/>
      </c>
      <c r="AQ76" s="37" t="str">
        <f ca="1">IF($A76&gt;"",IF(ISERROR(HLOOKUP(AQ$1,INDIRECT("Roles!$B$"&amp;MATCH($B76,Roles!$A:$A,0)&amp;":$AF$"&amp;MATCH($B76,Roles!$A:$A,0)),1,FALSE))=FALSE,IF(SquadExport!AT76&lt;10,1,IF(SquadExport!AT76&lt;15,2,IF(SquadExport!AT76&lt;=20,3,""))),0),"")</f>
        <v/>
      </c>
      <c r="AR76" s="37" t="str">
        <f ca="1">IF($A76&gt;"",IF(ISERROR(HLOOKUP(AR$1,INDIRECT("Roles!$B$"&amp;MATCH($B76,Roles!$A:$A,0)&amp;":$AF$"&amp;MATCH($B76,Roles!$A:$A,0)),1,FALSE))=FALSE,IF(SquadExport!AU76&lt;10,1,IF(SquadExport!AU76&lt;15,2,IF(SquadExport!AU76&lt;=20,3,""))),0),"")</f>
        <v/>
      </c>
      <c r="AS76" s="37" t="str">
        <f ca="1">IF($A76&gt;"",IF(ISERROR(HLOOKUP(AS$1,INDIRECT("Roles!$B$"&amp;MATCH($B76,Roles!$A:$A,0)&amp;":$AF$"&amp;MATCH($B76,Roles!$A:$A,0)),1,FALSE))=FALSE,IF(SquadExport!AV76&lt;10,1,IF(SquadExport!AV76&lt;15,2,IF(SquadExport!AV76&lt;=20,3,""))),0),"")</f>
        <v/>
      </c>
      <c r="AT76" s="37" t="str">
        <f ca="1">IF($A76&gt;"",IF(ISERROR(HLOOKUP(AT$1,INDIRECT("Roles!$B$"&amp;MATCH($B76,Roles!$A:$A,0)&amp;":$AF$"&amp;MATCH($B76,Roles!$A:$A,0)),1,FALSE))=FALSE,IF(SquadExport!AW76&lt;10,1,IF(SquadExport!AW76&lt;15,2,IF(SquadExport!AW76&lt;=20,3,""))),0),"")</f>
        <v/>
      </c>
      <c r="AU76" s="37" t="str">
        <f ca="1">IF($A76&gt;"",IF(ISERROR(HLOOKUP(AU$1,INDIRECT("Roles!$B$"&amp;MATCH($B76,Roles!$A:$A,0)&amp;":$AF$"&amp;MATCH($B76,Roles!$A:$A,0)),1,FALSE))=FALSE,IF(SquadExport!AX76&lt;10,1,IF(SquadExport!AX76&lt;15,2,IF(SquadExport!AX76&lt;=20,3,""))),0),"")</f>
        <v/>
      </c>
      <c r="AV76" s="37" t="str">
        <f ca="1">IF($A76&gt;"",IF(ISERROR(HLOOKUP(AV$1,INDIRECT("Roles!$B$"&amp;MATCH($B76,Roles!$A:$A,0)&amp;":$AF$"&amp;MATCH($B76,Roles!$A:$A,0)),1,FALSE))=FALSE,IF(SquadExport!AY76&lt;10,1,IF(SquadExport!AY76&lt;15,2,IF(SquadExport!AY76&lt;=20,3,""))),0),"")</f>
        <v/>
      </c>
      <c r="AW76" s="37" t="str">
        <f ca="1">IF($A76&gt;"",IF(ISERROR(HLOOKUP(AW$1,INDIRECT("Roles!$B$"&amp;MATCH($B76,Roles!$A:$A,0)&amp;":$AF$"&amp;MATCH($B76,Roles!$A:$A,0)),1,FALSE))=FALSE,IF(SquadExport!AZ76&lt;10,1,IF(SquadExport!AZ76&lt;15,2,IF(SquadExport!AZ76&lt;=20,3,""))),0),"")</f>
        <v/>
      </c>
      <c r="AX76" s="37" t="str">
        <f ca="1">IF($A76&gt;"",IF(ISERROR(HLOOKUP(AX$1,INDIRECT("Roles!$B$"&amp;MATCH($B76,Roles!$A:$A,0)&amp;":$AF$"&amp;MATCH($B76,Roles!$A:$A,0)),1,FALSE))=FALSE,IF(SquadExport!BA76&lt;10,1,IF(SquadExport!BA76&lt;15,2,IF(SquadExport!BA76&lt;=20,3,""))),0),"")</f>
        <v/>
      </c>
      <c r="AY76" s="30" t="str" cm="1">
        <f t="array" aca="1" ref="AY76:CS76" ca="1">IF($D76:$AX76=1,D$1:AX$1,"")</f>
        <v/>
      </c>
      <c r="AZ76" s="30" t="str">
        <f ca="1"/>
        <v/>
      </c>
      <c r="BA76" s="30" t="str">
        <f ca="1"/>
        <v/>
      </c>
      <c r="BB76" s="30" t="str">
        <f ca="1"/>
        <v/>
      </c>
      <c r="BC76" s="30" t="str">
        <f ca="1"/>
        <v/>
      </c>
      <c r="BD76" s="30" t="str">
        <f ca="1"/>
        <v/>
      </c>
      <c r="BE76" s="30" t="str">
        <f ca="1"/>
        <v/>
      </c>
      <c r="BF76" s="30" t="str">
        <f ca="1"/>
        <v/>
      </c>
      <c r="BG76" s="30" t="str">
        <f ca="1"/>
        <v/>
      </c>
      <c r="BH76" s="30" t="str">
        <f ca="1"/>
        <v/>
      </c>
      <c r="BI76" s="30" t="str">
        <f ca="1"/>
        <v/>
      </c>
      <c r="BJ76" s="30" t="str">
        <f ca="1"/>
        <v/>
      </c>
      <c r="BK76" s="30" t="str">
        <f ca="1"/>
        <v/>
      </c>
      <c r="BL76" s="30" t="str">
        <f ca="1"/>
        <v/>
      </c>
      <c r="BM76" s="30" t="str">
        <f ca="1"/>
        <v/>
      </c>
      <c r="BN76" s="30" t="str">
        <f ca="1"/>
        <v/>
      </c>
      <c r="BO76" s="30" t="str">
        <f ca="1"/>
        <v/>
      </c>
      <c r="BP76" s="30" t="str">
        <f ca="1"/>
        <v/>
      </c>
      <c r="BQ76" s="30" t="str">
        <f ca="1"/>
        <v/>
      </c>
      <c r="BR76" s="30" t="str">
        <f ca="1"/>
        <v/>
      </c>
      <c r="BS76" s="30" t="str">
        <f ca="1"/>
        <v/>
      </c>
      <c r="BT76" s="30" t="str">
        <f ca="1"/>
        <v/>
      </c>
      <c r="BU76" s="30" t="str">
        <f ca="1"/>
        <v/>
      </c>
      <c r="BV76" s="30" t="str">
        <f ca="1"/>
        <v/>
      </c>
      <c r="BW76" s="30" t="str">
        <f ca="1"/>
        <v/>
      </c>
      <c r="BX76" s="30" t="str">
        <f ca="1"/>
        <v/>
      </c>
      <c r="BY76" s="30" t="str">
        <f ca="1"/>
        <v/>
      </c>
      <c r="BZ76" s="30" t="str">
        <f ca="1"/>
        <v/>
      </c>
      <c r="CA76" s="30" t="str">
        <f ca="1"/>
        <v/>
      </c>
      <c r="CB76" s="30" t="str">
        <f ca="1"/>
        <v/>
      </c>
      <c r="CC76" s="30" t="str">
        <f ca="1"/>
        <v/>
      </c>
      <c r="CD76" s="30" t="str">
        <f ca="1"/>
        <v/>
      </c>
      <c r="CE76" s="30" t="str">
        <f ca="1"/>
        <v/>
      </c>
      <c r="CF76" s="30" t="str">
        <f ca="1"/>
        <v/>
      </c>
      <c r="CG76" s="30" t="str">
        <f ca="1"/>
        <v/>
      </c>
      <c r="CH76" s="30" t="str">
        <f ca="1"/>
        <v/>
      </c>
      <c r="CI76" s="30" t="str">
        <f ca="1"/>
        <v/>
      </c>
      <c r="CJ76" s="30" t="str">
        <f ca="1"/>
        <v/>
      </c>
      <c r="CK76" s="30" t="str">
        <f ca="1"/>
        <v/>
      </c>
      <c r="CL76" s="30" t="str">
        <f ca="1"/>
        <v/>
      </c>
      <c r="CM76" s="30" t="str">
        <f ca="1"/>
        <v/>
      </c>
      <c r="CN76" s="30" t="str">
        <f ca="1"/>
        <v/>
      </c>
      <c r="CO76" s="30" t="str">
        <f ca="1"/>
        <v/>
      </c>
      <c r="CP76" s="30" t="str">
        <f ca="1"/>
        <v/>
      </c>
      <c r="CQ76" s="30" t="str">
        <f ca="1"/>
        <v/>
      </c>
      <c r="CR76" s="30" t="str">
        <f ca="1"/>
        <v/>
      </c>
      <c r="CS76" s="30" t="str">
        <f ca="1"/>
        <v/>
      </c>
      <c r="CT76" s="31" cm="1">
        <f t="array" aca="1" ref="CT76" ca="1">SUMPRODUCT(COUNTIF($AY76:$CS76,Training!$C$3:$E$3))</f>
        <v>0</v>
      </c>
      <c r="CU76" s="31" cm="1">
        <f t="array" aca="1" ref="CU76" ca="1">SUMPRODUCT(COUNTIF($AY76:$CS76,Training!$C$4:$E$4))</f>
        <v>0</v>
      </c>
      <c r="CV76" s="31" cm="1">
        <f t="array" aca="1" ref="CV76" ca="1">SUMPRODUCT(COUNTIF($AY76:$CS76,Training!$C$5:$E$5))</f>
        <v>0</v>
      </c>
      <c r="CW76" s="31" cm="1">
        <f t="array" aca="1" ref="CW76" ca="1">SUMPRODUCT(COUNTIF($AY76:$CS76,Training!$C$6:$E$6))</f>
        <v>0</v>
      </c>
      <c r="CX76" s="31" cm="1">
        <f t="array" aca="1" ref="CX76" ca="1">SUMPRODUCT(COUNTIF($AY76:$CS76,Training!$C$7:$E$7))</f>
        <v>0</v>
      </c>
      <c r="CY76" s="31" cm="1">
        <f t="array" aca="1" ref="CY76" ca="1">SUMPRODUCT(COUNTIF($AY76:$CS76,Training!$C$8:$E$8))</f>
        <v>0</v>
      </c>
      <c r="CZ76" s="31" cm="1">
        <f t="array" aca="1" ref="CZ76" ca="1">SUMPRODUCT(COUNTIF($AY76:$CS76,Training!$C$9:$E$9))</f>
        <v>0</v>
      </c>
      <c r="DA76" s="31" cm="1">
        <f t="array" aca="1" ref="DA76" ca="1">SUMPRODUCT(COUNTIF($AY76:$CS76,Training!$C$10:$E$10))</f>
        <v>0</v>
      </c>
      <c r="DB76" s="31" cm="1">
        <f t="array" aca="1" ref="DB76" ca="1">SUMPRODUCT(COUNTIF($AY76:$CS76,Training!$C$11:$E$11))</f>
        <v>0</v>
      </c>
      <c r="DC76" s="31" cm="1">
        <f t="array" aca="1" ref="DC76" ca="1">SUMPRODUCT(COUNTIF($AY76:$CS76,Training!$C$2:$E$2))</f>
        <v>0</v>
      </c>
      <c r="DD76" s="31" cm="1">
        <f t="array" aca="1" ref="DD76" ca="1">SUMPRODUCT(COUNTIF($AY76:$CS76,Training!#REF!))</f>
        <v>0</v>
      </c>
      <c r="DE76" s="31" cm="1">
        <f t="array" aca="1" ref="DE76" ca="1">SUMPRODUCT(COUNTIF($AY76:$CS76,Training!$C$12:$E$12))</f>
        <v>0</v>
      </c>
      <c r="DF76" s="31" cm="1">
        <f t="array" aca="1" ref="DF76" ca="1">SUMPRODUCT(COUNTIF($AY76:$CS76,Training!$C$13:$E$13))</f>
        <v>0</v>
      </c>
      <c r="DG76" s="31" cm="1">
        <f t="array" aca="1" ref="DG76" ca="1">SUMPRODUCT(COUNTIF($AY76:$CS76,Training!$C$14:$E$14))</f>
        <v>0</v>
      </c>
      <c r="DH76" s="31" cm="1">
        <f t="array" aca="1" ref="DH76" ca="1">SUMPRODUCT(COUNTIF($AY76:$CS76,Training!$C$15:$E$15))</f>
        <v>0</v>
      </c>
      <c r="DI76" s="31" cm="1">
        <f t="array" aca="1" ref="DI76" ca="1">SUMPRODUCT(COUNTIF($AY76:$CS76,Training!$C$16:$E$16))</f>
        <v>0</v>
      </c>
      <c r="DJ76" s="30" t="str" cm="1">
        <f t="array" aca="1" ref="DJ76:FD76" ca="1">IF(COUNTIF(D76:AX76,1)=0,IF($D76:$AX76=2,D$1:AX$1,""),"")</f>
        <v/>
      </c>
      <c r="DK76" s="30" t="str">
        <f ca="1"/>
        <v/>
      </c>
      <c r="DL76" s="30" t="str">
        <f ca="1"/>
        <v/>
      </c>
      <c r="DM76" s="30" t="str">
        <f ca="1"/>
        <v/>
      </c>
      <c r="DN76" s="30" t="str">
        <f ca="1"/>
        <v/>
      </c>
      <c r="DO76" s="30" t="str">
        <f ca="1"/>
        <v/>
      </c>
      <c r="DP76" s="30" t="str">
        <f ca="1"/>
        <v/>
      </c>
      <c r="DQ76" s="30" t="str">
        <f ca="1"/>
        <v/>
      </c>
      <c r="DR76" s="30" t="str">
        <f ca="1"/>
        <v/>
      </c>
      <c r="DS76" s="30" t="str">
        <f ca="1"/>
        <v/>
      </c>
      <c r="DT76" s="30" t="str">
        <f ca="1"/>
        <v/>
      </c>
      <c r="DU76" s="30" t="str">
        <f ca="1"/>
        <v/>
      </c>
      <c r="DV76" s="30" t="str">
        <f ca="1"/>
        <v/>
      </c>
      <c r="DW76" s="30" t="str">
        <f ca="1"/>
        <v/>
      </c>
      <c r="DX76" s="30" t="str">
        <f ca="1"/>
        <v/>
      </c>
      <c r="DY76" s="30" t="str">
        <f ca="1"/>
        <v/>
      </c>
      <c r="DZ76" s="30" t="str">
        <f ca="1"/>
        <v/>
      </c>
      <c r="EA76" s="30" t="str">
        <f ca="1"/>
        <v/>
      </c>
      <c r="EB76" s="30" t="str">
        <f ca="1"/>
        <v/>
      </c>
      <c r="EC76" s="30" t="str">
        <f ca="1"/>
        <v/>
      </c>
      <c r="ED76" s="30" t="str">
        <f ca="1"/>
        <v/>
      </c>
      <c r="EE76" s="30" t="str">
        <f ca="1"/>
        <v/>
      </c>
      <c r="EF76" s="30" t="str">
        <f ca="1"/>
        <v/>
      </c>
      <c r="EG76" s="30" t="str">
        <f ca="1"/>
        <v/>
      </c>
      <c r="EH76" s="30" t="str">
        <f ca="1"/>
        <v/>
      </c>
      <c r="EI76" s="30" t="str">
        <f ca="1"/>
        <v/>
      </c>
      <c r="EJ76" s="30" t="str">
        <f ca="1"/>
        <v/>
      </c>
      <c r="EK76" s="30" t="str">
        <f ca="1"/>
        <v/>
      </c>
      <c r="EL76" s="30" t="str">
        <f ca="1"/>
        <v/>
      </c>
      <c r="EM76" s="30" t="str">
        <f ca="1"/>
        <v/>
      </c>
      <c r="EN76" s="30" t="str">
        <f ca="1"/>
        <v/>
      </c>
      <c r="EO76" s="30" t="str">
        <f ca="1"/>
        <v/>
      </c>
      <c r="EP76" s="30" t="str">
        <f ca="1"/>
        <v/>
      </c>
      <c r="EQ76" s="30" t="str">
        <f ca="1"/>
        <v/>
      </c>
      <c r="ER76" s="30" t="str">
        <f ca="1"/>
        <v/>
      </c>
      <c r="ES76" s="30" t="str">
        <f ca="1"/>
        <v/>
      </c>
      <c r="ET76" s="30" t="str">
        <f ca="1"/>
        <v/>
      </c>
      <c r="EU76" s="30" t="str">
        <f ca="1"/>
        <v/>
      </c>
      <c r="EV76" s="30" t="str">
        <f ca="1"/>
        <v/>
      </c>
      <c r="EW76" s="30" t="str">
        <f ca="1"/>
        <v/>
      </c>
      <c r="EX76" s="30" t="str">
        <f ca="1"/>
        <v/>
      </c>
      <c r="EY76" s="30" t="str">
        <f ca="1"/>
        <v/>
      </c>
      <c r="EZ76" s="30" t="str">
        <f ca="1"/>
        <v/>
      </c>
      <c r="FA76" s="30" t="str">
        <f ca="1"/>
        <v/>
      </c>
      <c r="FB76" s="30" t="str">
        <f ca="1"/>
        <v/>
      </c>
      <c r="FC76" s="30" t="str">
        <f ca="1"/>
        <v/>
      </c>
      <c r="FD76" s="30" t="str">
        <f ca="1"/>
        <v/>
      </c>
      <c r="FE76" s="31" cm="1">
        <f t="array" aca="1" ref="FE76" ca="1">SUMPRODUCT(COUNTIF($DJ76:$FD76,Training!$C$3:$E$3))</f>
        <v>0</v>
      </c>
      <c r="FF76" s="31" cm="1">
        <f t="array" aca="1" ref="FF76" ca="1">SUMPRODUCT(COUNTIF($DJ76:$FD76,Training!$C$4:$E$4))</f>
        <v>0</v>
      </c>
      <c r="FG76" s="31" cm="1">
        <f t="array" aca="1" ref="FG76" ca="1">SUMPRODUCT(COUNTIF($DJ76:$FD76,Training!$C$5:$E$5))</f>
        <v>0</v>
      </c>
      <c r="FH76" s="31" cm="1">
        <f t="array" aca="1" ref="FH76" ca="1">SUMPRODUCT(COUNTIF($DJ76:$FD76,Training!$C$6:$E$6))</f>
        <v>0</v>
      </c>
      <c r="FI76" s="31" cm="1">
        <f t="array" aca="1" ref="FI76" ca="1">SUMPRODUCT(COUNTIF($DJ76:$FD76,Training!$C$7:$E$7))</f>
        <v>0</v>
      </c>
      <c r="FJ76" s="31" cm="1">
        <f t="array" aca="1" ref="FJ76" ca="1">SUMPRODUCT(COUNTIF($DJ76:$FD76,Training!$C$8:$E$8))</f>
        <v>0</v>
      </c>
      <c r="FK76" s="31" cm="1">
        <f t="array" aca="1" ref="FK76" ca="1">SUMPRODUCT(COUNTIF($DJ76:$FD76,Training!$C$9:$E$9))</f>
        <v>0</v>
      </c>
      <c r="FL76" s="31" cm="1">
        <f t="array" aca="1" ref="FL76" ca="1">SUMPRODUCT(COUNTIF($DJ76:$FD76,Training!$C$10:$E$10))</f>
        <v>0</v>
      </c>
      <c r="FM76" s="31" cm="1">
        <f t="array" aca="1" ref="FM76" ca="1">SUMPRODUCT(COUNTIF($DJ76:$FD76,Training!$C$11:$E$11))</f>
        <v>0</v>
      </c>
      <c r="FN76" s="31" cm="1">
        <f t="array" aca="1" ref="FN76" ca="1">SUMPRODUCT(COUNTIF($DJ76:$FD76,Training!$C$2:$E$2))</f>
        <v>0</v>
      </c>
      <c r="FO76" s="31" cm="1">
        <f t="array" aca="1" ref="FO76" ca="1">SUMPRODUCT(COUNTIF($DJ76:$FD76,Training!#REF!))</f>
        <v>0</v>
      </c>
      <c r="FP76" s="31" cm="1">
        <f t="array" aca="1" ref="FP76" ca="1">SUMPRODUCT(COUNTIF($DJ76:$FD76,Training!$C$12:$E$12))</f>
        <v>0</v>
      </c>
      <c r="FQ76" s="31" cm="1">
        <f t="array" aca="1" ref="FQ76" ca="1">SUMPRODUCT(COUNTIF($DJ76:$FD76,Training!$C$13:$E$13))</f>
        <v>0</v>
      </c>
      <c r="FR76" s="31" cm="1">
        <f t="array" aca="1" ref="FR76" ca="1">SUMPRODUCT(COUNTIF($DJ76:$FD76,Training!$C$14:$E$14))</f>
        <v>0</v>
      </c>
      <c r="FS76" s="31" cm="1">
        <f t="array" aca="1" ref="FS76" ca="1">SUMPRODUCT(COUNTIF($DJ76:$FD76,Training!$C$15:$E$15))</f>
        <v>0</v>
      </c>
      <c r="FT76" s="31" cm="1">
        <f t="array" aca="1" ref="FT76" ca="1">SUMPRODUCT(COUNTIF($DJ76:$FD76,Training!$C$16:$E$16))</f>
        <v>0</v>
      </c>
    </row>
    <row r="77" spans="1:176" x14ac:dyDescent="0.25">
      <c r="A77" s="32" t="str">
        <f>IF(WeightedParse!A77&gt;"",WeightedParse!A77,"")</f>
        <v/>
      </c>
      <c r="B77" s="49" t="str">
        <f>IF('Weighted Summary'!A77&gt;"",'Weighted Summary'!F77,"")</f>
        <v/>
      </c>
      <c r="C77" s="39" t="str">
        <f t="shared" si="1"/>
        <v/>
      </c>
      <c r="D77" s="37" t="str">
        <f ca="1">IF($A77&gt;"",IF(ISERROR(HLOOKUP(D$1,INDIRECT("Roles!$B$"&amp;MATCH($B77,Roles!$A:$A,0)&amp;":$AF$"&amp;MATCH($B77,Roles!$A:$A,0)),1,FALSE))=FALSE,IF(SquadExport!G77&lt;10,1,IF(SquadExport!G77&lt;15,2,IF(SquadExport!G77&lt;=20,3,""))),0),"")</f>
        <v/>
      </c>
      <c r="E77" s="37" t="str">
        <f ca="1">IF($A77&gt;"",IF(ISERROR(HLOOKUP(E$1,INDIRECT("Roles!$B$"&amp;MATCH($B77,Roles!$A:$A,0)&amp;":$AF$"&amp;MATCH($B77,Roles!$A:$A,0)),1,FALSE))=FALSE,IF(SquadExport!H77&lt;10,1,IF(SquadExport!H77&lt;15,2,IF(SquadExport!H77&lt;=20,3,""))),0),"")</f>
        <v/>
      </c>
      <c r="F77" s="37" t="str">
        <f ca="1">IF($A77&gt;"",IF(ISERROR(HLOOKUP(F$1,INDIRECT("Roles!$B$"&amp;MATCH($B77,Roles!$A:$A,0)&amp;":$AF$"&amp;MATCH($B77,Roles!$A:$A,0)),1,FALSE))=FALSE,IF(SquadExport!I77&lt;10,1,IF(SquadExport!I77&lt;15,2,IF(SquadExport!I77&lt;=20,3,""))),0),"")</f>
        <v/>
      </c>
      <c r="G77" s="37" t="str">
        <f ca="1">IF($A77&gt;"",IF(ISERROR(HLOOKUP(G$1,INDIRECT("Roles!$B$"&amp;MATCH($B77,Roles!$A:$A,0)&amp;":$AF$"&amp;MATCH($B77,Roles!$A:$A,0)),1,FALSE))=FALSE,IF(SquadExport!J77&lt;10,1,IF(SquadExport!J77&lt;15,2,IF(SquadExport!J77&lt;=20,3,""))),0),"")</f>
        <v/>
      </c>
      <c r="H77" s="37" t="str">
        <f ca="1">IF($A77&gt;"",IF(ISERROR(HLOOKUP(H$1,INDIRECT("Roles!$B$"&amp;MATCH($B77,Roles!$A:$A,0)&amp;":$AF$"&amp;MATCH($B77,Roles!$A:$A,0)),1,FALSE))=FALSE,IF(SquadExport!K77&lt;10,1,IF(SquadExport!K77&lt;15,2,IF(SquadExport!K77&lt;=20,3,""))),0),"")</f>
        <v/>
      </c>
      <c r="I77" s="37" t="str">
        <f ca="1">IF($A77&gt;"",IF(ISERROR(HLOOKUP(I$1,INDIRECT("Roles!$B$"&amp;MATCH($B77,Roles!$A:$A,0)&amp;":$AF$"&amp;MATCH($B77,Roles!$A:$A,0)),1,FALSE))=FALSE,IF(SquadExport!L77&lt;10,1,IF(SquadExport!L77&lt;15,2,IF(SquadExport!L77&lt;=20,3,""))),0),"")</f>
        <v/>
      </c>
      <c r="J77" s="37" t="str">
        <f ca="1">IF($A77&gt;"",IF(ISERROR(HLOOKUP(J$1,INDIRECT("Roles!$B$"&amp;MATCH($B77,Roles!$A:$A,0)&amp;":$AF$"&amp;MATCH($B77,Roles!$A:$A,0)),1,FALSE))=FALSE,IF(SquadExport!M77&lt;10,1,IF(SquadExport!M77&lt;15,2,IF(SquadExport!M77&lt;=20,3,""))),0),"")</f>
        <v/>
      </c>
      <c r="K77" s="37" t="str">
        <f ca="1">IF($A77&gt;"",IF(ISERROR(HLOOKUP(K$1,INDIRECT("Roles!$B$"&amp;MATCH($B77,Roles!$A:$A,0)&amp;":$AF$"&amp;MATCH($B77,Roles!$A:$A,0)),1,FALSE))=FALSE,IF(SquadExport!N77&lt;10,1,IF(SquadExport!N77&lt;15,2,IF(SquadExport!N77&lt;=20,3,""))),0),"")</f>
        <v/>
      </c>
      <c r="L77" s="37" t="str">
        <f ca="1">IF($A77&gt;"",IF(ISERROR(HLOOKUP(L$1,INDIRECT("Roles!$B$"&amp;MATCH($B77,Roles!$A:$A,0)&amp;":$AF$"&amp;MATCH($B77,Roles!$A:$A,0)),1,FALSE))=FALSE,IF(SquadExport!O77&lt;10,1,IF(SquadExport!O77&lt;15,2,IF(SquadExport!O77&lt;=20,3,""))),0),"")</f>
        <v/>
      </c>
      <c r="M77" s="37" t="str">
        <f ca="1">IF($A77&gt;"",IF(ISERROR(HLOOKUP(M$1,INDIRECT("Roles!$B$"&amp;MATCH($B77,Roles!$A:$A,0)&amp;":$AF$"&amp;MATCH($B77,Roles!$A:$A,0)),1,FALSE))=FALSE,IF(SquadExport!P77&lt;10,1,IF(SquadExport!P77&lt;15,2,IF(SquadExport!P77&lt;=20,3,""))),0),"")</f>
        <v/>
      </c>
      <c r="N77" s="37" t="str">
        <f ca="1">IF($A77&gt;"",IF(ISERROR(HLOOKUP(N$1,INDIRECT("Roles!$B$"&amp;MATCH($B77,Roles!$A:$A,0)&amp;":$AF$"&amp;MATCH($B77,Roles!$A:$A,0)),1,FALSE))=FALSE,IF(SquadExport!Q77&lt;10,1,IF(SquadExport!Q77&lt;15,2,IF(SquadExport!Q77&lt;=20,3,""))),0),"")</f>
        <v/>
      </c>
      <c r="O77" s="37" t="str">
        <f ca="1">IF($A77&gt;"",IF(ISERROR(HLOOKUP(O$1,INDIRECT("Roles!$B$"&amp;MATCH($B77,Roles!$A:$A,0)&amp;":$AF$"&amp;MATCH($B77,Roles!$A:$A,0)),1,FALSE))=FALSE,IF(SquadExport!R77&lt;10,1,IF(SquadExport!R77&lt;15,2,IF(SquadExport!R77&lt;=20,3,""))),0),"")</f>
        <v/>
      </c>
      <c r="P77" s="37" t="str">
        <f ca="1">IF($A77&gt;"",IF(ISERROR(HLOOKUP(P$1,INDIRECT("Roles!$B$"&amp;MATCH($B77,Roles!$A:$A,0)&amp;":$AF$"&amp;MATCH($B77,Roles!$A:$A,0)),1,FALSE))=FALSE,IF(SquadExport!S77&lt;10,1,IF(SquadExport!S77&lt;15,2,IF(SquadExport!S77&lt;=20,3,""))),0),"")</f>
        <v/>
      </c>
      <c r="Q77" s="37" t="str">
        <f ca="1">IF($A77&gt;"",IF(ISERROR(HLOOKUP(Q$1,INDIRECT("Roles!$B$"&amp;MATCH($B77,Roles!$A:$A,0)&amp;":$AF$"&amp;MATCH($B77,Roles!$A:$A,0)),1,FALSE))=FALSE,IF(SquadExport!T77&lt;10,1,IF(SquadExport!T77&lt;15,2,IF(SquadExport!T77&lt;=20,3,""))),0),"")</f>
        <v/>
      </c>
      <c r="R77" s="37" t="str">
        <f ca="1">IF($A77&gt;"",IF(ISERROR(HLOOKUP(R$1,INDIRECT("Roles!$B$"&amp;MATCH($B77,Roles!$A:$A,0)&amp;":$AF$"&amp;MATCH($B77,Roles!$A:$A,0)),1,FALSE))=FALSE,IF(SquadExport!U77&lt;10,1,IF(SquadExport!U77&lt;15,2,IF(SquadExport!U77&lt;=20,3,""))),0),"")</f>
        <v/>
      </c>
      <c r="S77" s="37" t="str">
        <f ca="1">IF($A77&gt;"",IF(ISERROR(HLOOKUP(S$1,INDIRECT("Roles!$B$"&amp;MATCH($B77,Roles!$A:$A,0)&amp;":$AF$"&amp;MATCH($B77,Roles!$A:$A,0)),1,FALSE))=FALSE,IF(SquadExport!V77&lt;10,1,IF(SquadExport!V77&lt;15,2,IF(SquadExport!V77&lt;=20,3,""))),0),"")</f>
        <v/>
      </c>
      <c r="T77" s="37" t="str">
        <f ca="1">IF($A77&gt;"",IF(ISERROR(HLOOKUP(T$1,INDIRECT("Roles!$B$"&amp;MATCH($B77,Roles!$A:$A,0)&amp;":$AF$"&amp;MATCH($B77,Roles!$A:$A,0)),1,FALSE))=FALSE,IF(SquadExport!W77&lt;10,1,IF(SquadExport!W77&lt;15,2,IF(SquadExport!W77&lt;=20,3,""))),0),"")</f>
        <v/>
      </c>
      <c r="U77" s="37" t="str">
        <f ca="1">IF($A77&gt;"",IF(ISERROR(HLOOKUP(U$1,INDIRECT("Roles!$B$"&amp;MATCH($B77,Roles!$A:$A,0)&amp;":$AF$"&amp;MATCH($B77,Roles!$A:$A,0)),1,FALSE))=FALSE,IF(SquadExport!X77&lt;10,1,IF(SquadExport!X77&lt;15,2,IF(SquadExport!X77&lt;=20,3,""))),0),"")</f>
        <v/>
      </c>
      <c r="V77" s="37" t="str">
        <f ca="1">IF($A77&gt;"",IF(ISERROR(HLOOKUP(V$1,INDIRECT("Roles!$B$"&amp;MATCH($B77,Roles!$A:$A,0)&amp;":$AF$"&amp;MATCH($B77,Roles!$A:$A,0)),1,FALSE))=FALSE,IF(SquadExport!Y77&lt;10,1,IF(SquadExport!Y77&lt;15,2,IF(SquadExport!Y77&lt;=20,3,""))),0),"")</f>
        <v/>
      </c>
      <c r="W77" s="37" t="str">
        <f ca="1">IF($A77&gt;"",IF(ISERROR(HLOOKUP(W$1,INDIRECT("Roles!$B$"&amp;MATCH($B77,Roles!$A:$A,0)&amp;":$AF$"&amp;MATCH($B77,Roles!$A:$A,0)),1,FALSE))=FALSE,IF(SquadExport!Z77&lt;10,1,IF(SquadExport!Z77&lt;15,2,IF(SquadExport!Z77&lt;=20,3,""))),0),"")</f>
        <v/>
      </c>
      <c r="X77" s="37" t="str">
        <f ca="1">IF($A77&gt;"",IF(ISERROR(HLOOKUP(X$1,INDIRECT("Roles!$B$"&amp;MATCH($B77,Roles!$A:$A,0)&amp;":$AF$"&amp;MATCH($B77,Roles!$A:$A,0)),1,FALSE))=FALSE,IF(SquadExport!AA77&lt;10,1,IF(SquadExport!AA77&lt;15,2,IF(SquadExport!AA77&lt;=20,3,""))),0),"")</f>
        <v/>
      </c>
      <c r="Y77" s="37" t="str">
        <f ca="1">IF($A77&gt;"",IF(ISERROR(HLOOKUP(Y$1,INDIRECT("Roles!$B$"&amp;MATCH($B77,Roles!$A:$A,0)&amp;":$AF$"&amp;MATCH($B77,Roles!$A:$A,0)),1,FALSE))=FALSE,IF(SquadExport!AB77&lt;10,1,IF(SquadExport!AB77&lt;15,2,IF(SquadExport!AB77&lt;=20,3,""))),0),"")</f>
        <v/>
      </c>
      <c r="Z77" s="37" t="str">
        <f ca="1">IF($A77&gt;"",IF(ISERROR(HLOOKUP(Z$1,INDIRECT("Roles!$B$"&amp;MATCH($B77,Roles!$A:$A,0)&amp;":$AF$"&amp;MATCH($B77,Roles!$A:$A,0)),1,FALSE))=FALSE,IF(SquadExport!AC77&lt;10,1,IF(SquadExport!AC77&lt;15,2,IF(SquadExport!AC77&lt;=20,3,""))),0),"")</f>
        <v/>
      </c>
      <c r="AA77" s="37" t="str">
        <f ca="1">IF($A77&gt;"",IF(ISERROR(HLOOKUP(AA$1,INDIRECT("Roles!$B$"&amp;MATCH($B77,Roles!$A:$A,0)&amp;":$AF$"&amp;MATCH($B77,Roles!$A:$A,0)),1,FALSE))=FALSE,IF(SquadExport!AD77&lt;10,1,IF(SquadExport!AD77&lt;15,2,IF(SquadExport!AD77&lt;=20,3,""))),0),"")</f>
        <v/>
      </c>
      <c r="AB77" s="37" t="str">
        <f ca="1">IF($A77&gt;"",IF(ISERROR(HLOOKUP(AB$1,INDIRECT("Roles!$B$"&amp;MATCH($B77,Roles!$A:$A,0)&amp;":$AF$"&amp;MATCH($B77,Roles!$A:$A,0)),1,FALSE))=FALSE,IF(SquadExport!AE77&lt;10,1,IF(SquadExport!AE77&lt;15,2,IF(SquadExport!AE77&lt;=20,3,""))),0),"")</f>
        <v/>
      </c>
      <c r="AC77" s="37" t="str">
        <f ca="1">IF($A77&gt;"",IF(ISERROR(HLOOKUP(AC$1,INDIRECT("Roles!$B$"&amp;MATCH($B77,Roles!$A:$A,0)&amp;":$AF$"&amp;MATCH($B77,Roles!$A:$A,0)),1,FALSE))=FALSE,IF(SquadExport!AF77&lt;10,1,IF(SquadExport!AF77&lt;15,2,IF(SquadExport!AF77&lt;=20,3,""))),0),"")</f>
        <v/>
      </c>
      <c r="AD77" s="37" t="str">
        <f ca="1">IF($A77&gt;"",IF(ISERROR(HLOOKUP(AD$1,INDIRECT("Roles!$B$"&amp;MATCH($B77,Roles!$A:$A,0)&amp;":$AF$"&amp;MATCH($B77,Roles!$A:$A,0)),1,FALSE))=FALSE,IF(SquadExport!AG77&lt;10,1,IF(SquadExport!AG77&lt;15,2,IF(SquadExport!AG77&lt;=20,3,""))),0),"")</f>
        <v/>
      </c>
      <c r="AE77" s="37" t="str">
        <f ca="1">IF($A77&gt;"",IF(ISERROR(HLOOKUP(AE$1,INDIRECT("Roles!$B$"&amp;MATCH($B77,Roles!$A:$A,0)&amp;":$AF$"&amp;MATCH($B77,Roles!$A:$A,0)),1,FALSE))=FALSE,IF(SquadExport!AH77&lt;10,1,IF(SquadExport!AH77&lt;15,2,IF(SquadExport!AH77&lt;=20,3,""))),0),"")</f>
        <v/>
      </c>
      <c r="AF77" s="37" t="str">
        <f ca="1">IF($A77&gt;"",IF(ISERROR(HLOOKUP(AF$1,INDIRECT("Roles!$B$"&amp;MATCH($B77,Roles!$A:$A,0)&amp;":$AF$"&amp;MATCH($B77,Roles!$A:$A,0)),1,FALSE))=FALSE,IF(SquadExport!AI77&lt;10,1,IF(SquadExport!AI77&lt;15,2,IF(SquadExport!AI77&lt;=20,3,""))),0),"")</f>
        <v/>
      </c>
      <c r="AG77" s="37" t="str">
        <f ca="1">IF($A77&gt;"",IF(ISERROR(HLOOKUP(AG$1,INDIRECT("Roles!$B$"&amp;MATCH($B77,Roles!$A:$A,0)&amp;":$AF$"&amp;MATCH($B77,Roles!$A:$A,0)),1,FALSE))=FALSE,IF(SquadExport!AJ77&lt;10,1,IF(SquadExport!AJ77&lt;15,2,IF(SquadExport!AJ77&lt;=20,3,""))),0),"")</f>
        <v/>
      </c>
      <c r="AH77" s="37" t="str">
        <f ca="1">IF($A77&gt;"",IF(ISERROR(HLOOKUP(AH$1,INDIRECT("Roles!$B$"&amp;MATCH($B77,Roles!$A:$A,0)&amp;":$AF$"&amp;MATCH($B77,Roles!$A:$A,0)),1,FALSE))=FALSE,IF(SquadExport!AK77&lt;10,1,IF(SquadExport!AK77&lt;15,2,IF(SquadExport!AK77&lt;=20,3,""))),0),"")</f>
        <v/>
      </c>
      <c r="AI77" s="37" t="str">
        <f ca="1">IF($A77&gt;"",IF(ISERROR(HLOOKUP(AI$1,INDIRECT("Roles!$B$"&amp;MATCH($B77,Roles!$A:$A,0)&amp;":$AF$"&amp;MATCH($B77,Roles!$A:$A,0)),1,FALSE))=FALSE,IF(SquadExport!AL77&lt;10,1,IF(SquadExport!AL77&lt;15,2,IF(SquadExport!AL77&lt;=20,3,""))),0),"")</f>
        <v/>
      </c>
      <c r="AJ77" s="37" t="str">
        <f ca="1">IF($A77&gt;"",IF(ISERROR(HLOOKUP(AJ$1,INDIRECT("Roles!$B$"&amp;MATCH($B77,Roles!$A:$A,0)&amp;":$AF$"&amp;MATCH($B77,Roles!$A:$A,0)),1,FALSE))=FALSE,IF(SquadExport!AM77&lt;10,1,IF(SquadExport!AM77&lt;15,2,IF(SquadExport!AM77&lt;=20,3,""))),0),"")</f>
        <v/>
      </c>
      <c r="AK77" s="37" t="str">
        <f ca="1">IF($A77&gt;"",IF(ISERROR(HLOOKUP(AK$1,INDIRECT("Roles!$B$"&amp;MATCH($B77,Roles!$A:$A,0)&amp;":$AF$"&amp;MATCH($B77,Roles!$A:$A,0)),1,FALSE))=FALSE,IF(SquadExport!AN77&lt;10,1,IF(SquadExport!AN77&lt;15,2,IF(SquadExport!AN77&lt;=20,3,""))),0),"")</f>
        <v/>
      </c>
      <c r="AL77" s="37" t="str">
        <f ca="1">IF($A77&gt;"",IF(ISERROR(HLOOKUP(AL$1,INDIRECT("Roles!$B$"&amp;MATCH($B77,Roles!$A:$A,0)&amp;":$AF$"&amp;MATCH($B77,Roles!$A:$A,0)),1,FALSE))=FALSE,IF(SquadExport!AO77&lt;10,1,IF(SquadExport!AO77&lt;15,2,IF(SquadExport!AO77&lt;=20,3,""))),0),"")</f>
        <v/>
      </c>
      <c r="AM77" s="37" t="str">
        <f ca="1">IF($A77&gt;"",IF(ISERROR(HLOOKUP(AM$1,INDIRECT("Roles!$B$"&amp;MATCH($B77,Roles!$A:$A,0)&amp;":$AF$"&amp;MATCH($B77,Roles!$A:$A,0)),1,FALSE))=FALSE,IF(SquadExport!AP77&lt;10,1,IF(SquadExport!AP77&lt;15,2,IF(SquadExport!AP77&lt;=20,3,""))),0),"")</f>
        <v/>
      </c>
      <c r="AN77" s="37" t="str">
        <f ca="1">IF($A77&gt;"",IF(ISERROR(HLOOKUP(AN$1,INDIRECT("Roles!$B$"&amp;MATCH($B77,Roles!$A:$A,0)&amp;":$AF$"&amp;MATCH($B77,Roles!$A:$A,0)),1,FALSE))=FALSE,IF(SquadExport!AQ77&lt;10,1,IF(SquadExport!AQ77&lt;15,2,IF(SquadExport!AQ77&lt;=20,3,""))),0),"")</f>
        <v/>
      </c>
      <c r="AO77" s="37" t="str">
        <f ca="1">IF($A77&gt;"",IF(ISERROR(HLOOKUP(AO$1,INDIRECT("Roles!$B$"&amp;MATCH($B77,Roles!$A:$A,0)&amp;":$AF$"&amp;MATCH($B77,Roles!$A:$A,0)),1,FALSE))=FALSE,IF(SquadExport!AR77&lt;10,1,IF(SquadExport!AR77&lt;15,2,IF(SquadExport!AR77&lt;=20,3,""))),0),"")</f>
        <v/>
      </c>
      <c r="AP77" s="37" t="str">
        <f ca="1">IF($A77&gt;"",IF(ISERROR(HLOOKUP(AP$1,INDIRECT("Roles!$B$"&amp;MATCH($B77,Roles!$A:$A,0)&amp;":$AF$"&amp;MATCH($B77,Roles!$A:$A,0)),1,FALSE))=FALSE,IF(SquadExport!AS77&lt;10,1,IF(SquadExport!AS77&lt;15,2,IF(SquadExport!AS77&lt;=20,3,""))),0),"")</f>
        <v/>
      </c>
      <c r="AQ77" s="37" t="str">
        <f ca="1">IF($A77&gt;"",IF(ISERROR(HLOOKUP(AQ$1,INDIRECT("Roles!$B$"&amp;MATCH($B77,Roles!$A:$A,0)&amp;":$AF$"&amp;MATCH($B77,Roles!$A:$A,0)),1,FALSE))=FALSE,IF(SquadExport!AT77&lt;10,1,IF(SquadExport!AT77&lt;15,2,IF(SquadExport!AT77&lt;=20,3,""))),0),"")</f>
        <v/>
      </c>
      <c r="AR77" s="37" t="str">
        <f ca="1">IF($A77&gt;"",IF(ISERROR(HLOOKUP(AR$1,INDIRECT("Roles!$B$"&amp;MATCH($B77,Roles!$A:$A,0)&amp;":$AF$"&amp;MATCH($B77,Roles!$A:$A,0)),1,FALSE))=FALSE,IF(SquadExport!AU77&lt;10,1,IF(SquadExport!AU77&lt;15,2,IF(SquadExport!AU77&lt;=20,3,""))),0),"")</f>
        <v/>
      </c>
      <c r="AS77" s="37" t="str">
        <f ca="1">IF($A77&gt;"",IF(ISERROR(HLOOKUP(AS$1,INDIRECT("Roles!$B$"&amp;MATCH($B77,Roles!$A:$A,0)&amp;":$AF$"&amp;MATCH($B77,Roles!$A:$A,0)),1,FALSE))=FALSE,IF(SquadExport!AV77&lt;10,1,IF(SquadExport!AV77&lt;15,2,IF(SquadExport!AV77&lt;=20,3,""))),0),"")</f>
        <v/>
      </c>
      <c r="AT77" s="37" t="str">
        <f ca="1">IF($A77&gt;"",IF(ISERROR(HLOOKUP(AT$1,INDIRECT("Roles!$B$"&amp;MATCH($B77,Roles!$A:$A,0)&amp;":$AF$"&amp;MATCH($B77,Roles!$A:$A,0)),1,FALSE))=FALSE,IF(SquadExport!AW77&lt;10,1,IF(SquadExport!AW77&lt;15,2,IF(SquadExport!AW77&lt;=20,3,""))),0),"")</f>
        <v/>
      </c>
      <c r="AU77" s="37" t="str">
        <f ca="1">IF($A77&gt;"",IF(ISERROR(HLOOKUP(AU$1,INDIRECT("Roles!$B$"&amp;MATCH($B77,Roles!$A:$A,0)&amp;":$AF$"&amp;MATCH($B77,Roles!$A:$A,0)),1,FALSE))=FALSE,IF(SquadExport!AX77&lt;10,1,IF(SquadExport!AX77&lt;15,2,IF(SquadExport!AX77&lt;=20,3,""))),0),"")</f>
        <v/>
      </c>
      <c r="AV77" s="37" t="str">
        <f ca="1">IF($A77&gt;"",IF(ISERROR(HLOOKUP(AV$1,INDIRECT("Roles!$B$"&amp;MATCH($B77,Roles!$A:$A,0)&amp;":$AF$"&amp;MATCH($B77,Roles!$A:$A,0)),1,FALSE))=FALSE,IF(SquadExport!AY77&lt;10,1,IF(SquadExport!AY77&lt;15,2,IF(SquadExport!AY77&lt;=20,3,""))),0),"")</f>
        <v/>
      </c>
      <c r="AW77" s="37" t="str">
        <f ca="1">IF($A77&gt;"",IF(ISERROR(HLOOKUP(AW$1,INDIRECT("Roles!$B$"&amp;MATCH($B77,Roles!$A:$A,0)&amp;":$AF$"&amp;MATCH($B77,Roles!$A:$A,0)),1,FALSE))=FALSE,IF(SquadExport!AZ77&lt;10,1,IF(SquadExport!AZ77&lt;15,2,IF(SquadExport!AZ77&lt;=20,3,""))),0),"")</f>
        <v/>
      </c>
      <c r="AX77" s="37" t="str">
        <f ca="1">IF($A77&gt;"",IF(ISERROR(HLOOKUP(AX$1,INDIRECT("Roles!$B$"&amp;MATCH($B77,Roles!$A:$A,0)&amp;":$AF$"&amp;MATCH($B77,Roles!$A:$A,0)),1,FALSE))=FALSE,IF(SquadExport!BA77&lt;10,1,IF(SquadExport!BA77&lt;15,2,IF(SquadExport!BA77&lt;=20,3,""))),0),"")</f>
        <v/>
      </c>
      <c r="AY77" s="30" t="str" cm="1">
        <f t="array" aca="1" ref="AY77:CS77" ca="1">IF($D77:$AX77=1,D$1:AX$1,"")</f>
        <v/>
      </c>
      <c r="AZ77" s="30" t="str">
        <f ca="1"/>
        <v/>
      </c>
      <c r="BA77" s="30" t="str">
        <f ca="1"/>
        <v/>
      </c>
      <c r="BB77" s="30" t="str">
        <f ca="1"/>
        <v/>
      </c>
      <c r="BC77" s="30" t="str">
        <f ca="1"/>
        <v/>
      </c>
      <c r="BD77" s="30" t="str">
        <f ca="1"/>
        <v/>
      </c>
      <c r="BE77" s="30" t="str">
        <f ca="1"/>
        <v/>
      </c>
      <c r="BF77" s="30" t="str">
        <f ca="1"/>
        <v/>
      </c>
      <c r="BG77" s="30" t="str">
        <f ca="1"/>
        <v/>
      </c>
      <c r="BH77" s="30" t="str">
        <f ca="1"/>
        <v/>
      </c>
      <c r="BI77" s="30" t="str">
        <f ca="1"/>
        <v/>
      </c>
      <c r="BJ77" s="30" t="str">
        <f ca="1"/>
        <v/>
      </c>
      <c r="BK77" s="30" t="str">
        <f ca="1"/>
        <v/>
      </c>
      <c r="BL77" s="30" t="str">
        <f ca="1"/>
        <v/>
      </c>
      <c r="BM77" s="30" t="str">
        <f ca="1"/>
        <v/>
      </c>
      <c r="BN77" s="30" t="str">
        <f ca="1"/>
        <v/>
      </c>
      <c r="BO77" s="30" t="str">
        <f ca="1"/>
        <v/>
      </c>
      <c r="BP77" s="30" t="str">
        <f ca="1"/>
        <v/>
      </c>
      <c r="BQ77" s="30" t="str">
        <f ca="1"/>
        <v/>
      </c>
      <c r="BR77" s="30" t="str">
        <f ca="1"/>
        <v/>
      </c>
      <c r="BS77" s="30" t="str">
        <f ca="1"/>
        <v/>
      </c>
      <c r="BT77" s="30" t="str">
        <f ca="1"/>
        <v/>
      </c>
      <c r="BU77" s="30" t="str">
        <f ca="1"/>
        <v/>
      </c>
      <c r="BV77" s="30" t="str">
        <f ca="1"/>
        <v/>
      </c>
      <c r="BW77" s="30" t="str">
        <f ca="1"/>
        <v/>
      </c>
      <c r="BX77" s="30" t="str">
        <f ca="1"/>
        <v/>
      </c>
      <c r="BY77" s="30" t="str">
        <f ca="1"/>
        <v/>
      </c>
      <c r="BZ77" s="30" t="str">
        <f ca="1"/>
        <v/>
      </c>
      <c r="CA77" s="30" t="str">
        <f ca="1"/>
        <v/>
      </c>
      <c r="CB77" s="30" t="str">
        <f ca="1"/>
        <v/>
      </c>
      <c r="CC77" s="30" t="str">
        <f ca="1"/>
        <v/>
      </c>
      <c r="CD77" s="30" t="str">
        <f ca="1"/>
        <v/>
      </c>
      <c r="CE77" s="30" t="str">
        <f ca="1"/>
        <v/>
      </c>
      <c r="CF77" s="30" t="str">
        <f ca="1"/>
        <v/>
      </c>
      <c r="CG77" s="30" t="str">
        <f ca="1"/>
        <v/>
      </c>
      <c r="CH77" s="30" t="str">
        <f ca="1"/>
        <v/>
      </c>
      <c r="CI77" s="30" t="str">
        <f ca="1"/>
        <v/>
      </c>
      <c r="CJ77" s="30" t="str">
        <f ca="1"/>
        <v/>
      </c>
      <c r="CK77" s="30" t="str">
        <f ca="1"/>
        <v/>
      </c>
      <c r="CL77" s="30" t="str">
        <f ca="1"/>
        <v/>
      </c>
      <c r="CM77" s="30" t="str">
        <f ca="1"/>
        <v/>
      </c>
      <c r="CN77" s="30" t="str">
        <f ca="1"/>
        <v/>
      </c>
      <c r="CO77" s="30" t="str">
        <f ca="1"/>
        <v/>
      </c>
      <c r="CP77" s="30" t="str">
        <f ca="1"/>
        <v/>
      </c>
      <c r="CQ77" s="30" t="str">
        <f ca="1"/>
        <v/>
      </c>
      <c r="CR77" s="30" t="str">
        <f ca="1"/>
        <v/>
      </c>
      <c r="CS77" s="30" t="str">
        <f ca="1"/>
        <v/>
      </c>
      <c r="CT77" s="31" cm="1">
        <f t="array" aca="1" ref="CT77" ca="1">SUMPRODUCT(COUNTIF($AY77:$CS77,Training!$C$3:$E$3))</f>
        <v>0</v>
      </c>
      <c r="CU77" s="31" cm="1">
        <f t="array" aca="1" ref="CU77" ca="1">SUMPRODUCT(COUNTIF($AY77:$CS77,Training!$C$4:$E$4))</f>
        <v>0</v>
      </c>
      <c r="CV77" s="31" cm="1">
        <f t="array" aca="1" ref="CV77" ca="1">SUMPRODUCT(COUNTIF($AY77:$CS77,Training!$C$5:$E$5))</f>
        <v>0</v>
      </c>
      <c r="CW77" s="31" cm="1">
        <f t="array" aca="1" ref="CW77" ca="1">SUMPRODUCT(COUNTIF($AY77:$CS77,Training!$C$6:$E$6))</f>
        <v>0</v>
      </c>
      <c r="CX77" s="31" cm="1">
        <f t="array" aca="1" ref="CX77" ca="1">SUMPRODUCT(COUNTIF($AY77:$CS77,Training!$C$7:$E$7))</f>
        <v>0</v>
      </c>
      <c r="CY77" s="31" cm="1">
        <f t="array" aca="1" ref="CY77" ca="1">SUMPRODUCT(COUNTIF($AY77:$CS77,Training!$C$8:$E$8))</f>
        <v>0</v>
      </c>
      <c r="CZ77" s="31" cm="1">
        <f t="array" aca="1" ref="CZ77" ca="1">SUMPRODUCT(COUNTIF($AY77:$CS77,Training!$C$9:$E$9))</f>
        <v>0</v>
      </c>
      <c r="DA77" s="31" cm="1">
        <f t="array" aca="1" ref="DA77" ca="1">SUMPRODUCT(COUNTIF($AY77:$CS77,Training!$C$10:$E$10))</f>
        <v>0</v>
      </c>
      <c r="DB77" s="31" cm="1">
        <f t="array" aca="1" ref="DB77" ca="1">SUMPRODUCT(COUNTIF($AY77:$CS77,Training!$C$11:$E$11))</f>
        <v>0</v>
      </c>
      <c r="DC77" s="31" cm="1">
        <f t="array" aca="1" ref="DC77" ca="1">SUMPRODUCT(COUNTIF($AY77:$CS77,Training!$C$2:$E$2))</f>
        <v>0</v>
      </c>
      <c r="DD77" s="31" cm="1">
        <f t="array" aca="1" ref="DD77" ca="1">SUMPRODUCT(COUNTIF($AY77:$CS77,Training!#REF!))</f>
        <v>0</v>
      </c>
      <c r="DE77" s="31" cm="1">
        <f t="array" aca="1" ref="DE77" ca="1">SUMPRODUCT(COUNTIF($AY77:$CS77,Training!$C$12:$E$12))</f>
        <v>0</v>
      </c>
      <c r="DF77" s="31" cm="1">
        <f t="array" aca="1" ref="DF77" ca="1">SUMPRODUCT(COUNTIF($AY77:$CS77,Training!$C$13:$E$13))</f>
        <v>0</v>
      </c>
      <c r="DG77" s="31" cm="1">
        <f t="array" aca="1" ref="DG77" ca="1">SUMPRODUCT(COUNTIF($AY77:$CS77,Training!$C$14:$E$14))</f>
        <v>0</v>
      </c>
      <c r="DH77" s="31" cm="1">
        <f t="array" aca="1" ref="DH77" ca="1">SUMPRODUCT(COUNTIF($AY77:$CS77,Training!$C$15:$E$15))</f>
        <v>0</v>
      </c>
      <c r="DI77" s="31" cm="1">
        <f t="array" aca="1" ref="DI77" ca="1">SUMPRODUCT(COUNTIF($AY77:$CS77,Training!$C$16:$E$16))</f>
        <v>0</v>
      </c>
      <c r="DJ77" s="30" t="str" cm="1">
        <f t="array" aca="1" ref="DJ77:FD77" ca="1">IF(COUNTIF(D77:AX77,1)=0,IF($D77:$AX77=2,D$1:AX$1,""),"")</f>
        <v/>
      </c>
      <c r="DK77" s="30" t="str">
        <f ca="1"/>
        <v/>
      </c>
      <c r="DL77" s="30" t="str">
        <f ca="1"/>
        <v/>
      </c>
      <c r="DM77" s="30" t="str">
        <f ca="1"/>
        <v/>
      </c>
      <c r="DN77" s="30" t="str">
        <f ca="1"/>
        <v/>
      </c>
      <c r="DO77" s="30" t="str">
        <f ca="1"/>
        <v/>
      </c>
      <c r="DP77" s="30" t="str">
        <f ca="1"/>
        <v/>
      </c>
      <c r="DQ77" s="30" t="str">
        <f ca="1"/>
        <v/>
      </c>
      <c r="DR77" s="30" t="str">
        <f ca="1"/>
        <v/>
      </c>
      <c r="DS77" s="30" t="str">
        <f ca="1"/>
        <v/>
      </c>
      <c r="DT77" s="30" t="str">
        <f ca="1"/>
        <v/>
      </c>
      <c r="DU77" s="30" t="str">
        <f ca="1"/>
        <v/>
      </c>
      <c r="DV77" s="30" t="str">
        <f ca="1"/>
        <v/>
      </c>
      <c r="DW77" s="30" t="str">
        <f ca="1"/>
        <v/>
      </c>
      <c r="DX77" s="30" t="str">
        <f ca="1"/>
        <v/>
      </c>
      <c r="DY77" s="30" t="str">
        <f ca="1"/>
        <v/>
      </c>
      <c r="DZ77" s="30" t="str">
        <f ca="1"/>
        <v/>
      </c>
      <c r="EA77" s="30" t="str">
        <f ca="1"/>
        <v/>
      </c>
      <c r="EB77" s="30" t="str">
        <f ca="1"/>
        <v/>
      </c>
      <c r="EC77" s="30" t="str">
        <f ca="1"/>
        <v/>
      </c>
      <c r="ED77" s="30" t="str">
        <f ca="1"/>
        <v/>
      </c>
      <c r="EE77" s="30" t="str">
        <f ca="1"/>
        <v/>
      </c>
      <c r="EF77" s="30" t="str">
        <f ca="1"/>
        <v/>
      </c>
      <c r="EG77" s="30" t="str">
        <f ca="1"/>
        <v/>
      </c>
      <c r="EH77" s="30" t="str">
        <f ca="1"/>
        <v/>
      </c>
      <c r="EI77" s="30" t="str">
        <f ca="1"/>
        <v/>
      </c>
      <c r="EJ77" s="30" t="str">
        <f ca="1"/>
        <v/>
      </c>
      <c r="EK77" s="30" t="str">
        <f ca="1"/>
        <v/>
      </c>
      <c r="EL77" s="30" t="str">
        <f ca="1"/>
        <v/>
      </c>
      <c r="EM77" s="30" t="str">
        <f ca="1"/>
        <v/>
      </c>
      <c r="EN77" s="30" t="str">
        <f ca="1"/>
        <v/>
      </c>
      <c r="EO77" s="30" t="str">
        <f ca="1"/>
        <v/>
      </c>
      <c r="EP77" s="30" t="str">
        <f ca="1"/>
        <v/>
      </c>
      <c r="EQ77" s="30" t="str">
        <f ca="1"/>
        <v/>
      </c>
      <c r="ER77" s="30" t="str">
        <f ca="1"/>
        <v/>
      </c>
      <c r="ES77" s="30" t="str">
        <f ca="1"/>
        <v/>
      </c>
      <c r="ET77" s="30" t="str">
        <f ca="1"/>
        <v/>
      </c>
      <c r="EU77" s="30" t="str">
        <f ca="1"/>
        <v/>
      </c>
      <c r="EV77" s="30" t="str">
        <f ca="1"/>
        <v/>
      </c>
      <c r="EW77" s="30" t="str">
        <f ca="1"/>
        <v/>
      </c>
      <c r="EX77" s="30" t="str">
        <f ca="1"/>
        <v/>
      </c>
      <c r="EY77" s="30" t="str">
        <f ca="1"/>
        <v/>
      </c>
      <c r="EZ77" s="30" t="str">
        <f ca="1"/>
        <v/>
      </c>
      <c r="FA77" s="30" t="str">
        <f ca="1"/>
        <v/>
      </c>
      <c r="FB77" s="30" t="str">
        <f ca="1"/>
        <v/>
      </c>
      <c r="FC77" s="30" t="str">
        <f ca="1"/>
        <v/>
      </c>
      <c r="FD77" s="30" t="str">
        <f ca="1"/>
        <v/>
      </c>
      <c r="FE77" s="31" cm="1">
        <f t="array" aca="1" ref="FE77" ca="1">SUMPRODUCT(COUNTIF($DJ77:$FD77,Training!$C$3:$E$3))</f>
        <v>0</v>
      </c>
      <c r="FF77" s="31" cm="1">
        <f t="array" aca="1" ref="FF77" ca="1">SUMPRODUCT(COUNTIF($DJ77:$FD77,Training!$C$4:$E$4))</f>
        <v>0</v>
      </c>
      <c r="FG77" s="31" cm="1">
        <f t="array" aca="1" ref="FG77" ca="1">SUMPRODUCT(COUNTIF($DJ77:$FD77,Training!$C$5:$E$5))</f>
        <v>0</v>
      </c>
      <c r="FH77" s="31" cm="1">
        <f t="array" aca="1" ref="FH77" ca="1">SUMPRODUCT(COUNTIF($DJ77:$FD77,Training!$C$6:$E$6))</f>
        <v>0</v>
      </c>
      <c r="FI77" s="31" cm="1">
        <f t="array" aca="1" ref="FI77" ca="1">SUMPRODUCT(COUNTIF($DJ77:$FD77,Training!$C$7:$E$7))</f>
        <v>0</v>
      </c>
      <c r="FJ77" s="31" cm="1">
        <f t="array" aca="1" ref="FJ77" ca="1">SUMPRODUCT(COUNTIF($DJ77:$FD77,Training!$C$8:$E$8))</f>
        <v>0</v>
      </c>
      <c r="FK77" s="31" cm="1">
        <f t="array" aca="1" ref="FK77" ca="1">SUMPRODUCT(COUNTIF($DJ77:$FD77,Training!$C$9:$E$9))</f>
        <v>0</v>
      </c>
      <c r="FL77" s="31" cm="1">
        <f t="array" aca="1" ref="FL77" ca="1">SUMPRODUCT(COUNTIF($DJ77:$FD77,Training!$C$10:$E$10))</f>
        <v>0</v>
      </c>
      <c r="FM77" s="31" cm="1">
        <f t="array" aca="1" ref="FM77" ca="1">SUMPRODUCT(COUNTIF($DJ77:$FD77,Training!$C$11:$E$11))</f>
        <v>0</v>
      </c>
      <c r="FN77" s="31" cm="1">
        <f t="array" aca="1" ref="FN77" ca="1">SUMPRODUCT(COUNTIF($DJ77:$FD77,Training!$C$2:$E$2))</f>
        <v>0</v>
      </c>
      <c r="FO77" s="31" cm="1">
        <f t="array" aca="1" ref="FO77" ca="1">SUMPRODUCT(COUNTIF($DJ77:$FD77,Training!#REF!))</f>
        <v>0</v>
      </c>
      <c r="FP77" s="31" cm="1">
        <f t="array" aca="1" ref="FP77" ca="1">SUMPRODUCT(COUNTIF($DJ77:$FD77,Training!$C$12:$E$12))</f>
        <v>0</v>
      </c>
      <c r="FQ77" s="31" cm="1">
        <f t="array" aca="1" ref="FQ77" ca="1">SUMPRODUCT(COUNTIF($DJ77:$FD77,Training!$C$13:$E$13))</f>
        <v>0</v>
      </c>
      <c r="FR77" s="31" cm="1">
        <f t="array" aca="1" ref="FR77" ca="1">SUMPRODUCT(COUNTIF($DJ77:$FD77,Training!$C$14:$E$14))</f>
        <v>0</v>
      </c>
      <c r="FS77" s="31" cm="1">
        <f t="array" aca="1" ref="FS77" ca="1">SUMPRODUCT(COUNTIF($DJ77:$FD77,Training!$C$15:$E$15))</f>
        <v>0</v>
      </c>
      <c r="FT77" s="31" cm="1">
        <f t="array" aca="1" ref="FT77" ca="1">SUMPRODUCT(COUNTIF($DJ77:$FD77,Training!$C$16:$E$16))</f>
        <v>0</v>
      </c>
    </row>
    <row r="78" spans="1:176" x14ac:dyDescent="0.25">
      <c r="A78" s="32" t="str">
        <f>IF(WeightedParse!A78&gt;"",WeightedParse!A78,"")</f>
        <v/>
      </c>
      <c r="B78" s="49" t="str">
        <f>IF('Weighted Summary'!A78&gt;"",'Weighted Summary'!F78,"")</f>
        <v/>
      </c>
      <c r="C78" s="39" t="str">
        <f t="shared" si="1"/>
        <v/>
      </c>
      <c r="D78" s="37" t="str">
        <f ca="1">IF($A78&gt;"",IF(ISERROR(HLOOKUP(D$1,INDIRECT("Roles!$B$"&amp;MATCH($B78,Roles!$A:$A,0)&amp;":$AF$"&amp;MATCH($B78,Roles!$A:$A,0)),1,FALSE))=FALSE,IF(SquadExport!G78&lt;10,1,IF(SquadExport!G78&lt;15,2,IF(SquadExport!G78&lt;=20,3,""))),0),"")</f>
        <v/>
      </c>
      <c r="E78" s="37" t="str">
        <f ca="1">IF($A78&gt;"",IF(ISERROR(HLOOKUP(E$1,INDIRECT("Roles!$B$"&amp;MATCH($B78,Roles!$A:$A,0)&amp;":$AF$"&amp;MATCH($B78,Roles!$A:$A,0)),1,FALSE))=FALSE,IF(SquadExport!H78&lt;10,1,IF(SquadExport!H78&lt;15,2,IF(SquadExport!H78&lt;=20,3,""))),0),"")</f>
        <v/>
      </c>
      <c r="F78" s="37" t="str">
        <f ca="1">IF($A78&gt;"",IF(ISERROR(HLOOKUP(F$1,INDIRECT("Roles!$B$"&amp;MATCH($B78,Roles!$A:$A,0)&amp;":$AF$"&amp;MATCH($B78,Roles!$A:$A,0)),1,FALSE))=FALSE,IF(SquadExport!I78&lt;10,1,IF(SquadExport!I78&lt;15,2,IF(SquadExport!I78&lt;=20,3,""))),0),"")</f>
        <v/>
      </c>
      <c r="G78" s="37" t="str">
        <f ca="1">IF($A78&gt;"",IF(ISERROR(HLOOKUP(G$1,INDIRECT("Roles!$B$"&amp;MATCH($B78,Roles!$A:$A,0)&amp;":$AF$"&amp;MATCH($B78,Roles!$A:$A,0)),1,FALSE))=FALSE,IF(SquadExport!J78&lt;10,1,IF(SquadExport!J78&lt;15,2,IF(SquadExport!J78&lt;=20,3,""))),0),"")</f>
        <v/>
      </c>
      <c r="H78" s="37" t="str">
        <f ca="1">IF($A78&gt;"",IF(ISERROR(HLOOKUP(H$1,INDIRECT("Roles!$B$"&amp;MATCH($B78,Roles!$A:$A,0)&amp;":$AF$"&amp;MATCH($B78,Roles!$A:$A,0)),1,FALSE))=FALSE,IF(SquadExport!K78&lt;10,1,IF(SquadExport!K78&lt;15,2,IF(SquadExport!K78&lt;=20,3,""))),0),"")</f>
        <v/>
      </c>
      <c r="I78" s="37" t="str">
        <f ca="1">IF($A78&gt;"",IF(ISERROR(HLOOKUP(I$1,INDIRECT("Roles!$B$"&amp;MATCH($B78,Roles!$A:$A,0)&amp;":$AF$"&amp;MATCH($B78,Roles!$A:$A,0)),1,FALSE))=FALSE,IF(SquadExport!L78&lt;10,1,IF(SquadExport!L78&lt;15,2,IF(SquadExport!L78&lt;=20,3,""))),0),"")</f>
        <v/>
      </c>
      <c r="J78" s="37" t="str">
        <f ca="1">IF($A78&gt;"",IF(ISERROR(HLOOKUP(J$1,INDIRECT("Roles!$B$"&amp;MATCH($B78,Roles!$A:$A,0)&amp;":$AF$"&amp;MATCH($B78,Roles!$A:$A,0)),1,FALSE))=FALSE,IF(SquadExport!M78&lt;10,1,IF(SquadExport!M78&lt;15,2,IF(SquadExport!M78&lt;=20,3,""))),0),"")</f>
        <v/>
      </c>
      <c r="K78" s="37" t="str">
        <f ca="1">IF($A78&gt;"",IF(ISERROR(HLOOKUP(K$1,INDIRECT("Roles!$B$"&amp;MATCH($B78,Roles!$A:$A,0)&amp;":$AF$"&amp;MATCH($B78,Roles!$A:$A,0)),1,FALSE))=FALSE,IF(SquadExport!N78&lt;10,1,IF(SquadExport!N78&lt;15,2,IF(SquadExport!N78&lt;=20,3,""))),0),"")</f>
        <v/>
      </c>
      <c r="L78" s="37" t="str">
        <f ca="1">IF($A78&gt;"",IF(ISERROR(HLOOKUP(L$1,INDIRECT("Roles!$B$"&amp;MATCH($B78,Roles!$A:$A,0)&amp;":$AF$"&amp;MATCH($B78,Roles!$A:$A,0)),1,FALSE))=FALSE,IF(SquadExport!O78&lt;10,1,IF(SquadExport!O78&lt;15,2,IF(SquadExport!O78&lt;=20,3,""))),0),"")</f>
        <v/>
      </c>
      <c r="M78" s="37" t="str">
        <f ca="1">IF($A78&gt;"",IF(ISERROR(HLOOKUP(M$1,INDIRECT("Roles!$B$"&amp;MATCH($B78,Roles!$A:$A,0)&amp;":$AF$"&amp;MATCH($B78,Roles!$A:$A,0)),1,FALSE))=FALSE,IF(SquadExport!P78&lt;10,1,IF(SquadExport!P78&lt;15,2,IF(SquadExport!P78&lt;=20,3,""))),0),"")</f>
        <v/>
      </c>
      <c r="N78" s="37" t="str">
        <f ca="1">IF($A78&gt;"",IF(ISERROR(HLOOKUP(N$1,INDIRECT("Roles!$B$"&amp;MATCH($B78,Roles!$A:$A,0)&amp;":$AF$"&amp;MATCH($B78,Roles!$A:$A,0)),1,FALSE))=FALSE,IF(SquadExport!Q78&lt;10,1,IF(SquadExport!Q78&lt;15,2,IF(SquadExport!Q78&lt;=20,3,""))),0),"")</f>
        <v/>
      </c>
      <c r="O78" s="37" t="str">
        <f ca="1">IF($A78&gt;"",IF(ISERROR(HLOOKUP(O$1,INDIRECT("Roles!$B$"&amp;MATCH($B78,Roles!$A:$A,0)&amp;":$AF$"&amp;MATCH($B78,Roles!$A:$A,0)),1,FALSE))=FALSE,IF(SquadExport!R78&lt;10,1,IF(SquadExport!R78&lt;15,2,IF(SquadExport!R78&lt;=20,3,""))),0),"")</f>
        <v/>
      </c>
      <c r="P78" s="37" t="str">
        <f ca="1">IF($A78&gt;"",IF(ISERROR(HLOOKUP(P$1,INDIRECT("Roles!$B$"&amp;MATCH($B78,Roles!$A:$A,0)&amp;":$AF$"&amp;MATCH($B78,Roles!$A:$A,0)),1,FALSE))=FALSE,IF(SquadExport!S78&lt;10,1,IF(SquadExport!S78&lt;15,2,IF(SquadExport!S78&lt;=20,3,""))),0),"")</f>
        <v/>
      </c>
      <c r="Q78" s="37" t="str">
        <f ca="1">IF($A78&gt;"",IF(ISERROR(HLOOKUP(Q$1,INDIRECT("Roles!$B$"&amp;MATCH($B78,Roles!$A:$A,0)&amp;":$AF$"&amp;MATCH($B78,Roles!$A:$A,0)),1,FALSE))=FALSE,IF(SquadExport!T78&lt;10,1,IF(SquadExport!T78&lt;15,2,IF(SquadExport!T78&lt;=20,3,""))),0),"")</f>
        <v/>
      </c>
      <c r="R78" s="37" t="str">
        <f ca="1">IF($A78&gt;"",IF(ISERROR(HLOOKUP(R$1,INDIRECT("Roles!$B$"&amp;MATCH($B78,Roles!$A:$A,0)&amp;":$AF$"&amp;MATCH($B78,Roles!$A:$A,0)),1,FALSE))=FALSE,IF(SquadExport!U78&lt;10,1,IF(SquadExport!U78&lt;15,2,IF(SquadExport!U78&lt;=20,3,""))),0),"")</f>
        <v/>
      </c>
      <c r="S78" s="37" t="str">
        <f ca="1">IF($A78&gt;"",IF(ISERROR(HLOOKUP(S$1,INDIRECT("Roles!$B$"&amp;MATCH($B78,Roles!$A:$A,0)&amp;":$AF$"&amp;MATCH($B78,Roles!$A:$A,0)),1,FALSE))=FALSE,IF(SquadExport!V78&lt;10,1,IF(SquadExport!V78&lt;15,2,IF(SquadExport!V78&lt;=20,3,""))),0),"")</f>
        <v/>
      </c>
      <c r="T78" s="37" t="str">
        <f ca="1">IF($A78&gt;"",IF(ISERROR(HLOOKUP(T$1,INDIRECT("Roles!$B$"&amp;MATCH($B78,Roles!$A:$A,0)&amp;":$AF$"&amp;MATCH($B78,Roles!$A:$A,0)),1,FALSE))=FALSE,IF(SquadExport!W78&lt;10,1,IF(SquadExport!W78&lt;15,2,IF(SquadExport!W78&lt;=20,3,""))),0),"")</f>
        <v/>
      </c>
      <c r="U78" s="37" t="str">
        <f ca="1">IF($A78&gt;"",IF(ISERROR(HLOOKUP(U$1,INDIRECT("Roles!$B$"&amp;MATCH($B78,Roles!$A:$A,0)&amp;":$AF$"&amp;MATCH($B78,Roles!$A:$A,0)),1,FALSE))=FALSE,IF(SquadExport!X78&lt;10,1,IF(SquadExport!X78&lt;15,2,IF(SquadExport!X78&lt;=20,3,""))),0),"")</f>
        <v/>
      </c>
      <c r="V78" s="37" t="str">
        <f ca="1">IF($A78&gt;"",IF(ISERROR(HLOOKUP(V$1,INDIRECT("Roles!$B$"&amp;MATCH($B78,Roles!$A:$A,0)&amp;":$AF$"&amp;MATCH($B78,Roles!$A:$A,0)),1,FALSE))=FALSE,IF(SquadExport!Y78&lt;10,1,IF(SquadExport!Y78&lt;15,2,IF(SquadExport!Y78&lt;=20,3,""))),0),"")</f>
        <v/>
      </c>
      <c r="W78" s="37" t="str">
        <f ca="1">IF($A78&gt;"",IF(ISERROR(HLOOKUP(W$1,INDIRECT("Roles!$B$"&amp;MATCH($B78,Roles!$A:$A,0)&amp;":$AF$"&amp;MATCH($B78,Roles!$A:$A,0)),1,FALSE))=FALSE,IF(SquadExport!Z78&lt;10,1,IF(SquadExport!Z78&lt;15,2,IF(SquadExport!Z78&lt;=20,3,""))),0),"")</f>
        <v/>
      </c>
      <c r="X78" s="37" t="str">
        <f ca="1">IF($A78&gt;"",IF(ISERROR(HLOOKUP(X$1,INDIRECT("Roles!$B$"&amp;MATCH($B78,Roles!$A:$A,0)&amp;":$AF$"&amp;MATCH($B78,Roles!$A:$A,0)),1,FALSE))=FALSE,IF(SquadExport!AA78&lt;10,1,IF(SquadExport!AA78&lt;15,2,IF(SquadExport!AA78&lt;=20,3,""))),0),"")</f>
        <v/>
      </c>
      <c r="Y78" s="37" t="str">
        <f ca="1">IF($A78&gt;"",IF(ISERROR(HLOOKUP(Y$1,INDIRECT("Roles!$B$"&amp;MATCH($B78,Roles!$A:$A,0)&amp;":$AF$"&amp;MATCH($B78,Roles!$A:$A,0)),1,FALSE))=FALSE,IF(SquadExport!AB78&lt;10,1,IF(SquadExport!AB78&lt;15,2,IF(SquadExport!AB78&lt;=20,3,""))),0),"")</f>
        <v/>
      </c>
      <c r="Z78" s="37" t="str">
        <f ca="1">IF($A78&gt;"",IF(ISERROR(HLOOKUP(Z$1,INDIRECT("Roles!$B$"&amp;MATCH($B78,Roles!$A:$A,0)&amp;":$AF$"&amp;MATCH($B78,Roles!$A:$A,0)),1,FALSE))=FALSE,IF(SquadExport!AC78&lt;10,1,IF(SquadExport!AC78&lt;15,2,IF(SquadExport!AC78&lt;=20,3,""))),0),"")</f>
        <v/>
      </c>
      <c r="AA78" s="37" t="str">
        <f ca="1">IF($A78&gt;"",IF(ISERROR(HLOOKUP(AA$1,INDIRECT("Roles!$B$"&amp;MATCH($B78,Roles!$A:$A,0)&amp;":$AF$"&amp;MATCH($B78,Roles!$A:$A,0)),1,FALSE))=FALSE,IF(SquadExport!AD78&lt;10,1,IF(SquadExport!AD78&lt;15,2,IF(SquadExport!AD78&lt;=20,3,""))),0),"")</f>
        <v/>
      </c>
      <c r="AB78" s="37" t="str">
        <f ca="1">IF($A78&gt;"",IF(ISERROR(HLOOKUP(AB$1,INDIRECT("Roles!$B$"&amp;MATCH($B78,Roles!$A:$A,0)&amp;":$AF$"&amp;MATCH($B78,Roles!$A:$A,0)),1,FALSE))=FALSE,IF(SquadExport!AE78&lt;10,1,IF(SquadExport!AE78&lt;15,2,IF(SquadExport!AE78&lt;=20,3,""))),0),"")</f>
        <v/>
      </c>
      <c r="AC78" s="37" t="str">
        <f ca="1">IF($A78&gt;"",IF(ISERROR(HLOOKUP(AC$1,INDIRECT("Roles!$B$"&amp;MATCH($B78,Roles!$A:$A,0)&amp;":$AF$"&amp;MATCH($B78,Roles!$A:$A,0)),1,FALSE))=FALSE,IF(SquadExport!AF78&lt;10,1,IF(SquadExport!AF78&lt;15,2,IF(SquadExport!AF78&lt;=20,3,""))),0),"")</f>
        <v/>
      </c>
      <c r="AD78" s="37" t="str">
        <f ca="1">IF($A78&gt;"",IF(ISERROR(HLOOKUP(AD$1,INDIRECT("Roles!$B$"&amp;MATCH($B78,Roles!$A:$A,0)&amp;":$AF$"&amp;MATCH($B78,Roles!$A:$A,0)),1,FALSE))=FALSE,IF(SquadExport!AG78&lt;10,1,IF(SquadExport!AG78&lt;15,2,IF(SquadExport!AG78&lt;=20,3,""))),0),"")</f>
        <v/>
      </c>
      <c r="AE78" s="37" t="str">
        <f ca="1">IF($A78&gt;"",IF(ISERROR(HLOOKUP(AE$1,INDIRECT("Roles!$B$"&amp;MATCH($B78,Roles!$A:$A,0)&amp;":$AF$"&amp;MATCH($B78,Roles!$A:$A,0)),1,FALSE))=FALSE,IF(SquadExport!AH78&lt;10,1,IF(SquadExport!AH78&lt;15,2,IF(SquadExport!AH78&lt;=20,3,""))),0),"")</f>
        <v/>
      </c>
      <c r="AF78" s="37" t="str">
        <f ca="1">IF($A78&gt;"",IF(ISERROR(HLOOKUP(AF$1,INDIRECT("Roles!$B$"&amp;MATCH($B78,Roles!$A:$A,0)&amp;":$AF$"&amp;MATCH($B78,Roles!$A:$A,0)),1,FALSE))=FALSE,IF(SquadExport!AI78&lt;10,1,IF(SquadExport!AI78&lt;15,2,IF(SquadExport!AI78&lt;=20,3,""))),0),"")</f>
        <v/>
      </c>
      <c r="AG78" s="37" t="str">
        <f ca="1">IF($A78&gt;"",IF(ISERROR(HLOOKUP(AG$1,INDIRECT("Roles!$B$"&amp;MATCH($B78,Roles!$A:$A,0)&amp;":$AF$"&amp;MATCH($B78,Roles!$A:$A,0)),1,FALSE))=FALSE,IF(SquadExport!AJ78&lt;10,1,IF(SquadExport!AJ78&lt;15,2,IF(SquadExport!AJ78&lt;=20,3,""))),0),"")</f>
        <v/>
      </c>
      <c r="AH78" s="37" t="str">
        <f ca="1">IF($A78&gt;"",IF(ISERROR(HLOOKUP(AH$1,INDIRECT("Roles!$B$"&amp;MATCH($B78,Roles!$A:$A,0)&amp;":$AF$"&amp;MATCH($B78,Roles!$A:$A,0)),1,FALSE))=FALSE,IF(SquadExport!AK78&lt;10,1,IF(SquadExport!AK78&lt;15,2,IF(SquadExport!AK78&lt;=20,3,""))),0),"")</f>
        <v/>
      </c>
      <c r="AI78" s="37" t="str">
        <f ca="1">IF($A78&gt;"",IF(ISERROR(HLOOKUP(AI$1,INDIRECT("Roles!$B$"&amp;MATCH($B78,Roles!$A:$A,0)&amp;":$AF$"&amp;MATCH($B78,Roles!$A:$A,0)),1,FALSE))=FALSE,IF(SquadExport!AL78&lt;10,1,IF(SquadExport!AL78&lt;15,2,IF(SquadExport!AL78&lt;=20,3,""))),0),"")</f>
        <v/>
      </c>
      <c r="AJ78" s="37" t="str">
        <f ca="1">IF($A78&gt;"",IF(ISERROR(HLOOKUP(AJ$1,INDIRECT("Roles!$B$"&amp;MATCH($B78,Roles!$A:$A,0)&amp;":$AF$"&amp;MATCH($B78,Roles!$A:$A,0)),1,FALSE))=FALSE,IF(SquadExport!AM78&lt;10,1,IF(SquadExport!AM78&lt;15,2,IF(SquadExport!AM78&lt;=20,3,""))),0),"")</f>
        <v/>
      </c>
      <c r="AK78" s="37" t="str">
        <f ca="1">IF($A78&gt;"",IF(ISERROR(HLOOKUP(AK$1,INDIRECT("Roles!$B$"&amp;MATCH($B78,Roles!$A:$A,0)&amp;":$AF$"&amp;MATCH($B78,Roles!$A:$A,0)),1,FALSE))=FALSE,IF(SquadExport!AN78&lt;10,1,IF(SquadExport!AN78&lt;15,2,IF(SquadExport!AN78&lt;=20,3,""))),0),"")</f>
        <v/>
      </c>
      <c r="AL78" s="37" t="str">
        <f ca="1">IF($A78&gt;"",IF(ISERROR(HLOOKUP(AL$1,INDIRECT("Roles!$B$"&amp;MATCH($B78,Roles!$A:$A,0)&amp;":$AF$"&amp;MATCH($B78,Roles!$A:$A,0)),1,FALSE))=FALSE,IF(SquadExport!AO78&lt;10,1,IF(SquadExport!AO78&lt;15,2,IF(SquadExport!AO78&lt;=20,3,""))),0),"")</f>
        <v/>
      </c>
      <c r="AM78" s="37" t="str">
        <f ca="1">IF($A78&gt;"",IF(ISERROR(HLOOKUP(AM$1,INDIRECT("Roles!$B$"&amp;MATCH($B78,Roles!$A:$A,0)&amp;":$AF$"&amp;MATCH($B78,Roles!$A:$A,0)),1,FALSE))=FALSE,IF(SquadExport!AP78&lt;10,1,IF(SquadExport!AP78&lt;15,2,IF(SquadExport!AP78&lt;=20,3,""))),0),"")</f>
        <v/>
      </c>
      <c r="AN78" s="37" t="str">
        <f ca="1">IF($A78&gt;"",IF(ISERROR(HLOOKUP(AN$1,INDIRECT("Roles!$B$"&amp;MATCH($B78,Roles!$A:$A,0)&amp;":$AF$"&amp;MATCH($B78,Roles!$A:$A,0)),1,FALSE))=FALSE,IF(SquadExport!AQ78&lt;10,1,IF(SquadExport!AQ78&lt;15,2,IF(SquadExport!AQ78&lt;=20,3,""))),0),"")</f>
        <v/>
      </c>
      <c r="AO78" s="37" t="str">
        <f ca="1">IF($A78&gt;"",IF(ISERROR(HLOOKUP(AO$1,INDIRECT("Roles!$B$"&amp;MATCH($B78,Roles!$A:$A,0)&amp;":$AF$"&amp;MATCH($B78,Roles!$A:$A,0)),1,FALSE))=FALSE,IF(SquadExport!AR78&lt;10,1,IF(SquadExport!AR78&lt;15,2,IF(SquadExport!AR78&lt;=20,3,""))),0),"")</f>
        <v/>
      </c>
      <c r="AP78" s="37" t="str">
        <f ca="1">IF($A78&gt;"",IF(ISERROR(HLOOKUP(AP$1,INDIRECT("Roles!$B$"&amp;MATCH($B78,Roles!$A:$A,0)&amp;":$AF$"&amp;MATCH($B78,Roles!$A:$A,0)),1,FALSE))=FALSE,IF(SquadExport!AS78&lt;10,1,IF(SquadExport!AS78&lt;15,2,IF(SquadExport!AS78&lt;=20,3,""))),0),"")</f>
        <v/>
      </c>
      <c r="AQ78" s="37" t="str">
        <f ca="1">IF($A78&gt;"",IF(ISERROR(HLOOKUP(AQ$1,INDIRECT("Roles!$B$"&amp;MATCH($B78,Roles!$A:$A,0)&amp;":$AF$"&amp;MATCH($B78,Roles!$A:$A,0)),1,FALSE))=FALSE,IF(SquadExport!AT78&lt;10,1,IF(SquadExport!AT78&lt;15,2,IF(SquadExport!AT78&lt;=20,3,""))),0),"")</f>
        <v/>
      </c>
      <c r="AR78" s="37" t="str">
        <f ca="1">IF($A78&gt;"",IF(ISERROR(HLOOKUP(AR$1,INDIRECT("Roles!$B$"&amp;MATCH($B78,Roles!$A:$A,0)&amp;":$AF$"&amp;MATCH($B78,Roles!$A:$A,0)),1,FALSE))=FALSE,IF(SquadExport!AU78&lt;10,1,IF(SquadExport!AU78&lt;15,2,IF(SquadExport!AU78&lt;=20,3,""))),0),"")</f>
        <v/>
      </c>
      <c r="AS78" s="37" t="str">
        <f ca="1">IF($A78&gt;"",IF(ISERROR(HLOOKUP(AS$1,INDIRECT("Roles!$B$"&amp;MATCH($B78,Roles!$A:$A,0)&amp;":$AF$"&amp;MATCH($B78,Roles!$A:$A,0)),1,FALSE))=FALSE,IF(SquadExport!AV78&lt;10,1,IF(SquadExport!AV78&lt;15,2,IF(SquadExport!AV78&lt;=20,3,""))),0),"")</f>
        <v/>
      </c>
      <c r="AT78" s="37" t="str">
        <f ca="1">IF($A78&gt;"",IF(ISERROR(HLOOKUP(AT$1,INDIRECT("Roles!$B$"&amp;MATCH($B78,Roles!$A:$A,0)&amp;":$AF$"&amp;MATCH($B78,Roles!$A:$A,0)),1,FALSE))=FALSE,IF(SquadExport!AW78&lt;10,1,IF(SquadExport!AW78&lt;15,2,IF(SquadExport!AW78&lt;=20,3,""))),0),"")</f>
        <v/>
      </c>
      <c r="AU78" s="37" t="str">
        <f ca="1">IF($A78&gt;"",IF(ISERROR(HLOOKUP(AU$1,INDIRECT("Roles!$B$"&amp;MATCH($B78,Roles!$A:$A,0)&amp;":$AF$"&amp;MATCH($B78,Roles!$A:$A,0)),1,FALSE))=FALSE,IF(SquadExport!AX78&lt;10,1,IF(SquadExport!AX78&lt;15,2,IF(SquadExport!AX78&lt;=20,3,""))),0),"")</f>
        <v/>
      </c>
      <c r="AV78" s="37" t="str">
        <f ca="1">IF($A78&gt;"",IF(ISERROR(HLOOKUP(AV$1,INDIRECT("Roles!$B$"&amp;MATCH($B78,Roles!$A:$A,0)&amp;":$AF$"&amp;MATCH($B78,Roles!$A:$A,0)),1,FALSE))=FALSE,IF(SquadExport!AY78&lt;10,1,IF(SquadExport!AY78&lt;15,2,IF(SquadExport!AY78&lt;=20,3,""))),0),"")</f>
        <v/>
      </c>
      <c r="AW78" s="37" t="str">
        <f ca="1">IF($A78&gt;"",IF(ISERROR(HLOOKUP(AW$1,INDIRECT("Roles!$B$"&amp;MATCH($B78,Roles!$A:$A,0)&amp;":$AF$"&amp;MATCH($B78,Roles!$A:$A,0)),1,FALSE))=FALSE,IF(SquadExport!AZ78&lt;10,1,IF(SquadExport!AZ78&lt;15,2,IF(SquadExport!AZ78&lt;=20,3,""))),0),"")</f>
        <v/>
      </c>
      <c r="AX78" s="37" t="str">
        <f ca="1">IF($A78&gt;"",IF(ISERROR(HLOOKUP(AX$1,INDIRECT("Roles!$B$"&amp;MATCH($B78,Roles!$A:$A,0)&amp;":$AF$"&amp;MATCH($B78,Roles!$A:$A,0)),1,FALSE))=FALSE,IF(SquadExport!BA78&lt;10,1,IF(SquadExport!BA78&lt;15,2,IF(SquadExport!BA78&lt;=20,3,""))),0),"")</f>
        <v/>
      </c>
      <c r="AY78" s="30" t="str" cm="1">
        <f t="array" aca="1" ref="AY78:CS78" ca="1">IF($D78:$AX78=1,D$1:AX$1,"")</f>
        <v/>
      </c>
      <c r="AZ78" s="30" t="str">
        <f ca="1"/>
        <v/>
      </c>
      <c r="BA78" s="30" t="str">
        <f ca="1"/>
        <v/>
      </c>
      <c r="BB78" s="30" t="str">
        <f ca="1"/>
        <v/>
      </c>
      <c r="BC78" s="30" t="str">
        <f ca="1"/>
        <v/>
      </c>
      <c r="BD78" s="30" t="str">
        <f ca="1"/>
        <v/>
      </c>
      <c r="BE78" s="30" t="str">
        <f ca="1"/>
        <v/>
      </c>
      <c r="BF78" s="30" t="str">
        <f ca="1"/>
        <v/>
      </c>
      <c r="BG78" s="30" t="str">
        <f ca="1"/>
        <v/>
      </c>
      <c r="BH78" s="30" t="str">
        <f ca="1"/>
        <v/>
      </c>
      <c r="BI78" s="30" t="str">
        <f ca="1"/>
        <v/>
      </c>
      <c r="BJ78" s="30" t="str">
        <f ca="1"/>
        <v/>
      </c>
      <c r="BK78" s="30" t="str">
        <f ca="1"/>
        <v/>
      </c>
      <c r="BL78" s="30" t="str">
        <f ca="1"/>
        <v/>
      </c>
      <c r="BM78" s="30" t="str">
        <f ca="1"/>
        <v/>
      </c>
      <c r="BN78" s="30" t="str">
        <f ca="1"/>
        <v/>
      </c>
      <c r="BO78" s="30" t="str">
        <f ca="1"/>
        <v/>
      </c>
      <c r="BP78" s="30" t="str">
        <f ca="1"/>
        <v/>
      </c>
      <c r="BQ78" s="30" t="str">
        <f ca="1"/>
        <v/>
      </c>
      <c r="BR78" s="30" t="str">
        <f ca="1"/>
        <v/>
      </c>
      <c r="BS78" s="30" t="str">
        <f ca="1"/>
        <v/>
      </c>
      <c r="BT78" s="30" t="str">
        <f ca="1"/>
        <v/>
      </c>
      <c r="BU78" s="30" t="str">
        <f ca="1"/>
        <v/>
      </c>
      <c r="BV78" s="30" t="str">
        <f ca="1"/>
        <v/>
      </c>
      <c r="BW78" s="30" t="str">
        <f ca="1"/>
        <v/>
      </c>
      <c r="BX78" s="30" t="str">
        <f ca="1"/>
        <v/>
      </c>
      <c r="BY78" s="30" t="str">
        <f ca="1"/>
        <v/>
      </c>
      <c r="BZ78" s="30" t="str">
        <f ca="1"/>
        <v/>
      </c>
      <c r="CA78" s="30" t="str">
        <f ca="1"/>
        <v/>
      </c>
      <c r="CB78" s="30" t="str">
        <f ca="1"/>
        <v/>
      </c>
      <c r="CC78" s="30" t="str">
        <f ca="1"/>
        <v/>
      </c>
      <c r="CD78" s="30" t="str">
        <f ca="1"/>
        <v/>
      </c>
      <c r="CE78" s="30" t="str">
        <f ca="1"/>
        <v/>
      </c>
      <c r="CF78" s="30" t="str">
        <f ca="1"/>
        <v/>
      </c>
      <c r="CG78" s="30" t="str">
        <f ca="1"/>
        <v/>
      </c>
      <c r="CH78" s="30" t="str">
        <f ca="1"/>
        <v/>
      </c>
      <c r="CI78" s="30" t="str">
        <f ca="1"/>
        <v/>
      </c>
      <c r="CJ78" s="30" t="str">
        <f ca="1"/>
        <v/>
      </c>
      <c r="CK78" s="30" t="str">
        <f ca="1"/>
        <v/>
      </c>
      <c r="CL78" s="30" t="str">
        <f ca="1"/>
        <v/>
      </c>
      <c r="CM78" s="30" t="str">
        <f ca="1"/>
        <v/>
      </c>
      <c r="CN78" s="30" t="str">
        <f ca="1"/>
        <v/>
      </c>
      <c r="CO78" s="30" t="str">
        <f ca="1"/>
        <v/>
      </c>
      <c r="CP78" s="30" t="str">
        <f ca="1"/>
        <v/>
      </c>
      <c r="CQ78" s="30" t="str">
        <f ca="1"/>
        <v/>
      </c>
      <c r="CR78" s="30" t="str">
        <f ca="1"/>
        <v/>
      </c>
      <c r="CS78" s="30" t="str">
        <f ca="1"/>
        <v/>
      </c>
      <c r="CT78" s="31" cm="1">
        <f t="array" aca="1" ref="CT78" ca="1">SUMPRODUCT(COUNTIF($AY78:$CS78,Training!$C$3:$E$3))</f>
        <v>0</v>
      </c>
      <c r="CU78" s="31" cm="1">
        <f t="array" aca="1" ref="CU78" ca="1">SUMPRODUCT(COUNTIF($AY78:$CS78,Training!$C$4:$E$4))</f>
        <v>0</v>
      </c>
      <c r="CV78" s="31" cm="1">
        <f t="array" aca="1" ref="CV78" ca="1">SUMPRODUCT(COUNTIF($AY78:$CS78,Training!$C$5:$E$5))</f>
        <v>0</v>
      </c>
      <c r="CW78" s="31" cm="1">
        <f t="array" aca="1" ref="CW78" ca="1">SUMPRODUCT(COUNTIF($AY78:$CS78,Training!$C$6:$E$6))</f>
        <v>0</v>
      </c>
      <c r="CX78" s="31" cm="1">
        <f t="array" aca="1" ref="CX78" ca="1">SUMPRODUCT(COUNTIF($AY78:$CS78,Training!$C$7:$E$7))</f>
        <v>0</v>
      </c>
      <c r="CY78" s="31" cm="1">
        <f t="array" aca="1" ref="CY78" ca="1">SUMPRODUCT(COUNTIF($AY78:$CS78,Training!$C$8:$E$8))</f>
        <v>0</v>
      </c>
      <c r="CZ78" s="31" cm="1">
        <f t="array" aca="1" ref="CZ78" ca="1">SUMPRODUCT(COUNTIF($AY78:$CS78,Training!$C$9:$E$9))</f>
        <v>0</v>
      </c>
      <c r="DA78" s="31" cm="1">
        <f t="array" aca="1" ref="DA78" ca="1">SUMPRODUCT(COUNTIF($AY78:$CS78,Training!$C$10:$E$10))</f>
        <v>0</v>
      </c>
      <c r="DB78" s="31" cm="1">
        <f t="array" aca="1" ref="DB78" ca="1">SUMPRODUCT(COUNTIF($AY78:$CS78,Training!$C$11:$E$11))</f>
        <v>0</v>
      </c>
      <c r="DC78" s="31" cm="1">
        <f t="array" aca="1" ref="DC78" ca="1">SUMPRODUCT(COUNTIF($AY78:$CS78,Training!$C$2:$E$2))</f>
        <v>0</v>
      </c>
      <c r="DD78" s="31" cm="1">
        <f t="array" aca="1" ref="DD78" ca="1">SUMPRODUCT(COUNTIF($AY78:$CS78,Training!#REF!))</f>
        <v>0</v>
      </c>
      <c r="DE78" s="31" cm="1">
        <f t="array" aca="1" ref="DE78" ca="1">SUMPRODUCT(COUNTIF($AY78:$CS78,Training!$C$12:$E$12))</f>
        <v>0</v>
      </c>
      <c r="DF78" s="31" cm="1">
        <f t="array" aca="1" ref="DF78" ca="1">SUMPRODUCT(COUNTIF($AY78:$CS78,Training!$C$13:$E$13))</f>
        <v>0</v>
      </c>
      <c r="DG78" s="31" cm="1">
        <f t="array" aca="1" ref="DG78" ca="1">SUMPRODUCT(COUNTIF($AY78:$CS78,Training!$C$14:$E$14))</f>
        <v>0</v>
      </c>
      <c r="DH78" s="31" cm="1">
        <f t="array" aca="1" ref="DH78" ca="1">SUMPRODUCT(COUNTIF($AY78:$CS78,Training!$C$15:$E$15))</f>
        <v>0</v>
      </c>
      <c r="DI78" s="31" cm="1">
        <f t="array" aca="1" ref="DI78" ca="1">SUMPRODUCT(COUNTIF($AY78:$CS78,Training!$C$16:$E$16))</f>
        <v>0</v>
      </c>
      <c r="DJ78" s="30" t="str" cm="1">
        <f t="array" aca="1" ref="DJ78:FD78" ca="1">IF(COUNTIF(D78:AX78,1)=0,IF($D78:$AX78=2,D$1:AX$1,""),"")</f>
        <v/>
      </c>
      <c r="DK78" s="30" t="str">
        <f ca="1"/>
        <v/>
      </c>
      <c r="DL78" s="30" t="str">
        <f ca="1"/>
        <v/>
      </c>
      <c r="DM78" s="30" t="str">
        <f ca="1"/>
        <v/>
      </c>
      <c r="DN78" s="30" t="str">
        <f ca="1"/>
        <v/>
      </c>
      <c r="DO78" s="30" t="str">
        <f ca="1"/>
        <v/>
      </c>
      <c r="DP78" s="30" t="str">
        <f ca="1"/>
        <v/>
      </c>
      <c r="DQ78" s="30" t="str">
        <f ca="1"/>
        <v/>
      </c>
      <c r="DR78" s="30" t="str">
        <f ca="1"/>
        <v/>
      </c>
      <c r="DS78" s="30" t="str">
        <f ca="1"/>
        <v/>
      </c>
      <c r="DT78" s="30" t="str">
        <f ca="1"/>
        <v/>
      </c>
      <c r="DU78" s="30" t="str">
        <f ca="1"/>
        <v/>
      </c>
      <c r="DV78" s="30" t="str">
        <f ca="1"/>
        <v/>
      </c>
      <c r="DW78" s="30" t="str">
        <f ca="1"/>
        <v/>
      </c>
      <c r="DX78" s="30" t="str">
        <f ca="1"/>
        <v/>
      </c>
      <c r="DY78" s="30" t="str">
        <f ca="1"/>
        <v/>
      </c>
      <c r="DZ78" s="30" t="str">
        <f ca="1"/>
        <v/>
      </c>
      <c r="EA78" s="30" t="str">
        <f ca="1"/>
        <v/>
      </c>
      <c r="EB78" s="30" t="str">
        <f ca="1"/>
        <v/>
      </c>
      <c r="EC78" s="30" t="str">
        <f ca="1"/>
        <v/>
      </c>
      <c r="ED78" s="30" t="str">
        <f ca="1"/>
        <v/>
      </c>
      <c r="EE78" s="30" t="str">
        <f ca="1"/>
        <v/>
      </c>
      <c r="EF78" s="30" t="str">
        <f ca="1"/>
        <v/>
      </c>
      <c r="EG78" s="30" t="str">
        <f ca="1"/>
        <v/>
      </c>
      <c r="EH78" s="30" t="str">
        <f ca="1"/>
        <v/>
      </c>
      <c r="EI78" s="30" t="str">
        <f ca="1"/>
        <v/>
      </c>
      <c r="EJ78" s="30" t="str">
        <f ca="1"/>
        <v/>
      </c>
      <c r="EK78" s="30" t="str">
        <f ca="1"/>
        <v/>
      </c>
      <c r="EL78" s="30" t="str">
        <f ca="1"/>
        <v/>
      </c>
      <c r="EM78" s="30" t="str">
        <f ca="1"/>
        <v/>
      </c>
      <c r="EN78" s="30" t="str">
        <f ca="1"/>
        <v/>
      </c>
      <c r="EO78" s="30" t="str">
        <f ca="1"/>
        <v/>
      </c>
      <c r="EP78" s="30" t="str">
        <f ca="1"/>
        <v/>
      </c>
      <c r="EQ78" s="30" t="str">
        <f ca="1"/>
        <v/>
      </c>
      <c r="ER78" s="30" t="str">
        <f ca="1"/>
        <v/>
      </c>
      <c r="ES78" s="30" t="str">
        <f ca="1"/>
        <v/>
      </c>
      <c r="ET78" s="30" t="str">
        <f ca="1"/>
        <v/>
      </c>
      <c r="EU78" s="30" t="str">
        <f ca="1"/>
        <v/>
      </c>
      <c r="EV78" s="30" t="str">
        <f ca="1"/>
        <v/>
      </c>
      <c r="EW78" s="30" t="str">
        <f ca="1"/>
        <v/>
      </c>
      <c r="EX78" s="30" t="str">
        <f ca="1"/>
        <v/>
      </c>
      <c r="EY78" s="30" t="str">
        <f ca="1"/>
        <v/>
      </c>
      <c r="EZ78" s="30" t="str">
        <f ca="1"/>
        <v/>
      </c>
      <c r="FA78" s="30" t="str">
        <f ca="1"/>
        <v/>
      </c>
      <c r="FB78" s="30" t="str">
        <f ca="1"/>
        <v/>
      </c>
      <c r="FC78" s="30" t="str">
        <f ca="1"/>
        <v/>
      </c>
      <c r="FD78" s="30" t="str">
        <f ca="1"/>
        <v/>
      </c>
      <c r="FE78" s="31" cm="1">
        <f t="array" aca="1" ref="FE78" ca="1">SUMPRODUCT(COUNTIF($DJ78:$FD78,Training!$C$3:$E$3))</f>
        <v>0</v>
      </c>
      <c r="FF78" s="31" cm="1">
        <f t="array" aca="1" ref="FF78" ca="1">SUMPRODUCT(COUNTIF($DJ78:$FD78,Training!$C$4:$E$4))</f>
        <v>0</v>
      </c>
      <c r="FG78" s="31" cm="1">
        <f t="array" aca="1" ref="FG78" ca="1">SUMPRODUCT(COUNTIF($DJ78:$FD78,Training!$C$5:$E$5))</f>
        <v>0</v>
      </c>
      <c r="FH78" s="31" cm="1">
        <f t="array" aca="1" ref="FH78" ca="1">SUMPRODUCT(COUNTIF($DJ78:$FD78,Training!$C$6:$E$6))</f>
        <v>0</v>
      </c>
      <c r="FI78" s="31" cm="1">
        <f t="array" aca="1" ref="FI78" ca="1">SUMPRODUCT(COUNTIF($DJ78:$FD78,Training!$C$7:$E$7))</f>
        <v>0</v>
      </c>
      <c r="FJ78" s="31" cm="1">
        <f t="array" aca="1" ref="FJ78" ca="1">SUMPRODUCT(COUNTIF($DJ78:$FD78,Training!$C$8:$E$8))</f>
        <v>0</v>
      </c>
      <c r="FK78" s="31" cm="1">
        <f t="array" aca="1" ref="FK78" ca="1">SUMPRODUCT(COUNTIF($DJ78:$FD78,Training!$C$9:$E$9))</f>
        <v>0</v>
      </c>
      <c r="FL78" s="31" cm="1">
        <f t="array" aca="1" ref="FL78" ca="1">SUMPRODUCT(COUNTIF($DJ78:$FD78,Training!$C$10:$E$10))</f>
        <v>0</v>
      </c>
      <c r="FM78" s="31" cm="1">
        <f t="array" aca="1" ref="FM78" ca="1">SUMPRODUCT(COUNTIF($DJ78:$FD78,Training!$C$11:$E$11))</f>
        <v>0</v>
      </c>
      <c r="FN78" s="31" cm="1">
        <f t="array" aca="1" ref="FN78" ca="1">SUMPRODUCT(COUNTIF($DJ78:$FD78,Training!$C$2:$E$2))</f>
        <v>0</v>
      </c>
      <c r="FO78" s="31" cm="1">
        <f t="array" aca="1" ref="FO78" ca="1">SUMPRODUCT(COUNTIF($DJ78:$FD78,Training!#REF!))</f>
        <v>0</v>
      </c>
      <c r="FP78" s="31" cm="1">
        <f t="array" aca="1" ref="FP78" ca="1">SUMPRODUCT(COUNTIF($DJ78:$FD78,Training!$C$12:$E$12))</f>
        <v>0</v>
      </c>
      <c r="FQ78" s="31" cm="1">
        <f t="array" aca="1" ref="FQ78" ca="1">SUMPRODUCT(COUNTIF($DJ78:$FD78,Training!$C$13:$E$13))</f>
        <v>0</v>
      </c>
      <c r="FR78" s="31" cm="1">
        <f t="array" aca="1" ref="FR78" ca="1">SUMPRODUCT(COUNTIF($DJ78:$FD78,Training!$C$14:$E$14))</f>
        <v>0</v>
      </c>
      <c r="FS78" s="31" cm="1">
        <f t="array" aca="1" ref="FS78" ca="1">SUMPRODUCT(COUNTIF($DJ78:$FD78,Training!$C$15:$E$15))</f>
        <v>0</v>
      </c>
      <c r="FT78" s="31" cm="1">
        <f t="array" aca="1" ref="FT78" ca="1">SUMPRODUCT(COUNTIF($DJ78:$FD78,Training!$C$16:$E$16))</f>
        <v>0</v>
      </c>
    </row>
    <row r="79" spans="1:176" x14ac:dyDescent="0.25">
      <c r="A79" s="32" t="str">
        <f>IF(WeightedParse!A79&gt;"",WeightedParse!A79,"")</f>
        <v/>
      </c>
      <c r="B79" s="49" t="str">
        <f>IF('Weighted Summary'!A79&gt;"",'Weighted Summary'!F79,"")</f>
        <v/>
      </c>
      <c r="C79" s="39" t="str">
        <f t="shared" si="1"/>
        <v/>
      </c>
      <c r="D79" s="37" t="str">
        <f ca="1">IF($A79&gt;"",IF(ISERROR(HLOOKUP(D$1,INDIRECT("Roles!$B$"&amp;MATCH($B79,Roles!$A:$A,0)&amp;":$AF$"&amp;MATCH($B79,Roles!$A:$A,0)),1,FALSE))=FALSE,IF(SquadExport!G79&lt;10,1,IF(SquadExport!G79&lt;15,2,IF(SquadExport!G79&lt;=20,3,""))),0),"")</f>
        <v/>
      </c>
      <c r="E79" s="37" t="str">
        <f ca="1">IF($A79&gt;"",IF(ISERROR(HLOOKUP(E$1,INDIRECT("Roles!$B$"&amp;MATCH($B79,Roles!$A:$A,0)&amp;":$AF$"&amp;MATCH($B79,Roles!$A:$A,0)),1,FALSE))=FALSE,IF(SquadExport!H79&lt;10,1,IF(SquadExport!H79&lt;15,2,IF(SquadExport!H79&lt;=20,3,""))),0),"")</f>
        <v/>
      </c>
      <c r="F79" s="37" t="str">
        <f ca="1">IF($A79&gt;"",IF(ISERROR(HLOOKUP(F$1,INDIRECT("Roles!$B$"&amp;MATCH($B79,Roles!$A:$A,0)&amp;":$AF$"&amp;MATCH($B79,Roles!$A:$A,0)),1,FALSE))=FALSE,IF(SquadExport!I79&lt;10,1,IF(SquadExport!I79&lt;15,2,IF(SquadExport!I79&lt;=20,3,""))),0),"")</f>
        <v/>
      </c>
      <c r="G79" s="37" t="str">
        <f ca="1">IF($A79&gt;"",IF(ISERROR(HLOOKUP(G$1,INDIRECT("Roles!$B$"&amp;MATCH($B79,Roles!$A:$A,0)&amp;":$AF$"&amp;MATCH($B79,Roles!$A:$A,0)),1,FALSE))=FALSE,IF(SquadExport!J79&lt;10,1,IF(SquadExport!J79&lt;15,2,IF(SquadExport!J79&lt;=20,3,""))),0),"")</f>
        <v/>
      </c>
      <c r="H79" s="37" t="str">
        <f ca="1">IF($A79&gt;"",IF(ISERROR(HLOOKUP(H$1,INDIRECT("Roles!$B$"&amp;MATCH($B79,Roles!$A:$A,0)&amp;":$AF$"&amp;MATCH($B79,Roles!$A:$A,0)),1,FALSE))=FALSE,IF(SquadExport!K79&lt;10,1,IF(SquadExport!K79&lt;15,2,IF(SquadExport!K79&lt;=20,3,""))),0),"")</f>
        <v/>
      </c>
      <c r="I79" s="37" t="str">
        <f ca="1">IF($A79&gt;"",IF(ISERROR(HLOOKUP(I$1,INDIRECT("Roles!$B$"&amp;MATCH($B79,Roles!$A:$A,0)&amp;":$AF$"&amp;MATCH($B79,Roles!$A:$A,0)),1,FALSE))=FALSE,IF(SquadExport!L79&lt;10,1,IF(SquadExport!L79&lt;15,2,IF(SquadExport!L79&lt;=20,3,""))),0),"")</f>
        <v/>
      </c>
      <c r="J79" s="37" t="str">
        <f ca="1">IF($A79&gt;"",IF(ISERROR(HLOOKUP(J$1,INDIRECT("Roles!$B$"&amp;MATCH($B79,Roles!$A:$A,0)&amp;":$AF$"&amp;MATCH($B79,Roles!$A:$A,0)),1,FALSE))=FALSE,IF(SquadExport!M79&lt;10,1,IF(SquadExport!M79&lt;15,2,IF(SquadExport!M79&lt;=20,3,""))),0),"")</f>
        <v/>
      </c>
      <c r="K79" s="37" t="str">
        <f ca="1">IF($A79&gt;"",IF(ISERROR(HLOOKUP(K$1,INDIRECT("Roles!$B$"&amp;MATCH($B79,Roles!$A:$A,0)&amp;":$AF$"&amp;MATCH($B79,Roles!$A:$A,0)),1,FALSE))=FALSE,IF(SquadExport!N79&lt;10,1,IF(SquadExport!N79&lt;15,2,IF(SquadExport!N79&lt;=20,3,""))),0),"")</f>
        <v/>
      </c>
      <c r="L79" s="37" t="str">
        <f ca="1">IF($A79&gt;"",IF(ISERROR(HLOOKUP(L$1,INDIRECT("Roles!$B$"&amp;MATCH($B79,Roles!$A:$A,0)&amp;":$AF$"&amp;MATCH($B79,Roles!$A:$A,0)),1,FALSE))=FALSE,IF(SquadExport!O79&lt;10,1,IF(SquadExport!O79&lt;15,2,IF(SquadExport!O79&lt;=20,3,""))),0),"")</f>
        <v/>
      </c>
      <c r="M79" s="37" t="str">
        <f ca="1">IF($A79&gt;"",IF(ISERROR(HLOOKUP(M$1,INDIRECT("Roles!$B$"&amp;MATCH($B79,Roles!$A:$A,0)&amp;":$AF$"&amp;MATCH($B79,Roles!$A:$A,0)),1,FALSE))=FALSE,IF(SquadExport!P79&lt;10,1,IF(SquadExport!P79&lt;15,2,IF(SquadExport!P79&lt;=20,3,""))),0),"")</f>
        <v/>
      </c>
      <c r="N79" s="37" t="str">
        <f ca="1">IF($A79&gt;"",IF(ISERROR(HLOOKUP(N$1,INDIRECT("Roles!$B$"&amp;MATCH($B79,Roles!$A:$A,0)&amp;":$AF$"&amp;MATCH($B79,Roles!$A:$A,0)),1,FALSE))=FALSE,IF(SquadExport!Q79&lt;10,1,IF(SquadExport!Q79&lt;15,2,IF(SquadExport!Q79&lt;=20,3,""))),0),"")</f>
        <v/>
      </c>
      <c r="O79" s="37" t="str">
        <f ca="1">IF($A79&gt;"",IF(ISERROR(HLOOKUP(O$1,INDIRECT("Roles!$B$"&amp;MATCH($B79,Roles!$A:$A,0)&amp;":$AF$"&amp;MATCH($B79,Roles!$A:$A,0)),1,FALSE))=FALSE,IF(SquadExport!R79&lt;10,1,IF(SquadExport!R79&lt;15,2,IF(SquadExport!R79&lt;=20,3,""))),0),"")</f>
        <v/>
      </c>
      <c r="P79" s="37" t="str">
        <f ca="1">IF($A79&gt;"",IF(ISERROR(HLOOKUP(P$1,INDIRECT("Roles!$B$"&amp;MATCH($B79,Roles!$A:$A,0)&amp;":$AF$"&amp;MATCH($B79,Roles!$A:$A,0)),1,FALSE))=FALSE,IF(SquadExport!S79&lt;10,1,IF(SquadExport!S79&lt;15,2,IF(SquadExport!S79&lt;=20,3,""))),0),"")</f>
        <v/>
      </c>
      <c r="Q79" s="37" t="str">
        <f ca="1">IF($A79&gt;"",IF(ISERROR(HLOOKUP(Q$1,INDIRECT("Roles!$B$"&amp;MATCH($B79,Roles!$A:$A,0)&amp;":$AF$"&amp;MATCH($B79,Roles!$A:$A,0)),1,FALSE))=FALSE,IF(SquadExport!T79&lt;10,1,IF(SquadExport!T79&lt;15,2,IF(SquadExport!T79&lt;=20,3,""))),0),"")</f>
        <v/>
      </c>
      <c r="R79" s="37" t="str">
        <f ca="1">IF($A79&gt;"",IF(ISERROR(HLOOKUP(R$1,INDIRECT("Roles!$B$"&amp;MATCH($B79,Roles!$A:$A,0)&amp;":$AF$"&amp;MATCH($B79,Roles!$A:$A,0)),1,FALSE))=FALSE,IF(SquadExport!U79&lt;10,1,IF(SquadExport!U79&lt;15,2,IF(SquadExport!U79&lt;=20,3,""))),0),"")</f>
        <v/>
      </c>
      <c r="S79" s="37" t="str">
        <f ca="1">IF($A79&gt;"",IF(ISERROR(HLOOKUP(S$1,INDIRECT("Roles!$B$"&amp;MATCH($B79,Roles!$A:$A,0)&amp;":$AF$"&amp;MATCH($B79,Roles!$A:$A,0)),1,FALSE))=FALSE,IF(SquadExport!V79&lt;10,1,IF(SquadExport!V79&lt;15,2,IF(SquadExport!V79&lt;=20,3,""))),0),"")</f>
        <v/>
      </c>
      <c r="T79" s="37" t="str">
        <f ca="1">IF($A79&gt;"",IF(ISERROR(HLOOKUP(T$1,INDIRECT("Roles!$B$"&amp;MATCH($B79,Roles!$A:$A,0)&amp;":$AF$"&amp;MATCH($B79,Roles!$A:$A,0)),1,FALSE))=FALSE,IF(SquadExport!W79&lt;10,1,IF(SquadExport!W79&lt;15,2,IF(SquadExport!W79&lt;=20,3,""))),0),"")</f>
        <v/>
      </c>
      <c r="U79" s="37" t="str">
        <f ca="1">IF($A79&gt;"",IF(ISERROR(HLOOKUP(U$1,INDIRECT("Roles!$B$"&amp;MATCH($B79,Roles!$A:$A,0)&amp;":$AF$"&amp;MATCH($B79,Roles!$A:$A,0)),1,FALSE))=FALSE,IF(SquadExport!X79&lt;10,1,IF(SquadExport!X79&lt;15,2,IF(SquadExport!X79&lt;=20,3,""))),0),"")</f>
        <v/>
      </c>
      <c r="V79" s="37" t="str">
        <f ca="1">IF($A79&gt;"",IF(ISERROR(HLOOKUP(V$1,INDIRECT("Roles!$B$"&amp;MATCH($B79,Roles!$A:$A,0)&amp;":$AF$"&amp;MATCH($B79,Roles!$A:$A,0)),1,FALSE))=FALSE,IF(SquadExport!Y79&lt;10,1,IF(SquadExport!Y79&lt;15,2,IF(SquadExport!Y79&lt;=20,3,""))),0),"")</f>
        <v/>
      </c>
      <c r="W79" s="37" t="str">
        <f ca="1">IF($A79&gt;"",IF(ISERROR(HLOOKUP(W$1,INDIRECT("Roles!$B$"&amp;MATCH($B79,Roles!$A:$A,0)&amp;":$AF$"&amp;MATCH($B79,Roles!$A:$A,0)),1,FALSE))=FALSE,IF(SquadExport!Z79&lt;10,1,IF(SquadExport!Z79&lt;15,2,IF(SquadExport!Z79&lt;=20,3,""))),0),"")</f>
        <v/>
      </c>
      <c r="X79" s="37" t="str">
        <f ca="1">IF($A79&gt;"",IF(ISERROR(HLOOKUP(X$1,INDIRECT("Roles!$B$"&amp;MATCH($B79,Roles!$A:$A,0)&amp;":$AF$"&amp;MATCH($B79,Roles!$A:$A,0)),1,FALSE))=FALSE,IF(SquadExport!AA79&lt;10,1,IF(SquadExport!AA79&lt;15,2,IF(SquadExport!AA79&lt;=20,3,""))),0),"")</f>
        <v/>
      </c>
      <c r="Y79" s="37" t="str">
        <f ca="1">IF($A79&gt;"",IF(ISERROR(HLOOKUP(Y$1,INDIRECT("Roles!$B$"&amp;MATCH($B79,Roles!$A:$A,0)&amp;":$AF$"&amp;MATCH($B79,Roles!$A:$A,0)),1,FALSE))=FALSE,IF(SquadExport!AB79&lt;10,1,IF(SquadExport!AB79&lt;15,2,IF(SquadExport!AB79&lt;=20,3,""))),0),"")</f>
        <v/>
      </c>
      <c r="Z79" s="37" t="str">
        <f ca="1">IF($A79&gt;"",IF(ISERROR(HLOOKUP(Z$1,INDIRECT("Roles!$B$"&amp;MATCH($B79,Roles!$A:$A,0)&amp;":$AF$"&amp;MATCH($B79,Roles!$A:$A,0)),1,FALSE))=FALSE,IF(SquadExport!AC79&lt;10,1,IF(SquadExport!AC79&lt;15,2,IF(SquadExport!AC79&lt;=20,3,""))),0),"")</f>
        <v/>
      </c>
      <c r="AA79" s="37" t="str">
        <f ca="1">IF($A79&gt;"",IF(ISERROR(HLOOKUP(AA$1,INDIRECT("Roles!$B$"&amp;MATCH($B79,Roles!$A:$A,0)&amp;":$AF$"&amp;MATCH($B79,Roles!$A:$A,0)),1,FALSE))=FALSE,IF(SquadExport!AD79&lt;10,1,IF(SquadExport!AD79&lt;15,2,IF(SquadExport!AD79&lt;=20,3,""))),0),"")</f>
        <v/>
      </c>
      <c r="AB79" s="37" t="str">
        <f ca="1">IF($A79&gt;"",IF(ISERROR(HLOOKUP(AB$1,INDIRECT("Roles!$B$"&amp;MATCH($B79,Roles!$A:$A,0)&amp;":$AF$"&amp;MATCH($B79,Roles!$A:$A,0)),1,FALSE))=FALSE,IF(SquadExport!AE79&lt;10,1,IF(SquadExport!AE79&lt;15,2,IF(SquadExport!AE79&lt;=20,3,""))),0),"")</f>
        <v/>
      </c>
      <c r="AC79" s="37" t="str">
        <f ca="1">IF($A79&gt;"",IF(ISERROR(HLOOKUP(AC$1,INDIRECT("Roles!$B$"&amp;MATCH($B79,Roles!$A:$A,0)&amp;":$AF$"&amp;MATCH($B79,Roles!$A:$A,0)),1,FALSE))=FALSE,IF(SquadExport!AF79&lt;10,1,IF(SquadExport!AF79&lt;15,2,IF(SquadExport!AF79&lt;=20,3,""))),0),"")</f>
        <v/>
      </c>
      <c r="AD79" s="37" t="str">
        <f ca="1">IF($A79&gt;"",IF(ISERROR(HLOOKUP(AD$1,INDIRECT("Roles!$B$"&amp;MATCH($B79,Roles!$A:$A,0)&amp;":$AF$"&amp;MATCH($B79,Roles!$A:$A,0)),1,FALSE))=FALSE,IF(SquadExport!AG79&lt;10,1,IF(SquadExport!AG79&lt;15,2,IF(SquadExport!AG79&lt;=20,3,""))),0),"")</f>
        <v/>
      </c>
      <c r="AE79" s="37" t="str">
        <f ca="1">IF($A79&gt;"",IF(ISERROR(HLOOKUP(AE$1,INDIRECT("Roles!$B$"&amp;MATCH($B79,Roles!$A:$A,0)&amp;":$AF$"&amp;MATCH($B79,Roles!$A:$A,0)),1,FALSE))=FALSE,IF(SquadExport!AH79&lt;10,1,IF(SquadExport!AH79&lt;15,2,IF(SquadExport!AH79&lt;=20,3,""))),0),"")</f>
        <v/>
      </c>
      <c r="AF79" s="37" t="str">
        <f ca="1">IF($A79&gt;"",IF(ISERROR(HLOOKUP(AF$1,INDIRECT("Roles!$B$"&amp;MATCH($B79,Roles!$A:$A,0)&amp;":$AF$"&amp;MATCH($B79,Roles!$A:$A,0)),1,FALSE))=FALSE,IF(SquadExport!AI79&lt;10,1,IF(SquadExport!AI79&lt;15,2,IF(SquadExport!AI79&lt;=20,3,""))),0),"")</f>
        <v/>
      </c>
      <c r="AG79" s="37" t="str">
        <f ca="1">IF($A79&gt;"",IF(ISERROR(HLOOKUP(AG$1,INDIRECT("Roles!$B$"&amp;MATCH($B79,Roles!$A:$A,0)&amp;":$AF$"&amp;MATCH($B79,Roles!$A:$A,0)),1,FALSE))=FALSE,IF(SquadExport!AJ79&lt;10,1,IF(SquadExport!AJ79&lt;15,2,IF(SquadExport!AJ79&lt;=20,3,""))),0),"")</f>
        <v/>
      </c>
      <c r="AH79" s="37" t="str">
        <f ca="1">IF($A79&gt;"",IF(ISERROR(HLOOKUP(AH$1,INDIRECT("Roles!$B$"&amp;MATCH($B79,Roles!$A:$A,0)&amp;":$AF$"&amp;MATCH($B79,Roles!$A:$A,0)),1,FALSE))=FALSE,IF(SquadExport!AK79&lt;10,1,IF(SquadExport!AK79&lt;15,2,IF(SquadExport!AK79&lt;=20,3,""))),0),"")</f>
        <v/>
      </c>
      <c r="AI79" s="37" t="str">
        <f ca="1">IF($A79&gt;"",IF(ISERROR(HLOOKUP(AI$1,INDIRECT("Roles!$B$"&amp;MATCH($B79,Roles!$A:$A,0)&amp;":$AF$"&amp;MATCH($B79,Roles!$A:$A,0)),1,FALSE))=FALSE,IF(SquadExport!AL79&lt;10,1,IF(SquadExport!AL79&lt;15,2,IF(SquadExport!AL79&lt;=20,3,""))),0),"")</f>
        <v/>
      </c>
      <c r="AJ79" s="37" t="str">
        <f ca="1">IF($A79&gt;"",IF(ISERROR(HLOOKUP(AJ$1,INDIRECT("Roles!$B$"&amp;MATCH($B79,Roles!$A:$A,0)&amp;":$AF$"&amp;MATCH($B79,Roles!$A:$A,0)),1,FALSE))=FALSE,IF(SquadExport!AM79&lt;10,1,IF(SquadExport!AM79&lt;15,2,IF(SquadExport!AM79&lt;=20,3,""))),0),"")</f>
        <v/>
      </c>
      <c r="AK79" s="37" t="str">
        <f ca="1">IF($A79&gt;"",IF(ISERROR(HLOOKUP(AK$1,INDIRECT("Roles!$B$"&amp;MATCH($B79,Roles!$A:$A,0)&amp;":$AF$"&amp;MATCH($B79,Roles!$A:$A,0)),1,FALSE))=FALSE,IF(SquadExport!AN79&lt;10,1,IF(SquadExport!AN79&lt;15,2,IF(SquadExport!AN79&lt;=20,3,""))),0),"")</f>
        <v/>
      </c>
      <c r="AL79" s="37" t="str">
        <f ca="1">IF($A79&gt;"",IF(ISERROR(HLOOKUP(AL$1,INDIRECT("Roles!$B$"&amp;MATCH($B79,Roles!$A:$A,0)&amp;":$AF$"&amp;MATCH($B79,Roles!$A:$A,0)),1,FALSE))=FALSE,IF(SquadExport!AO79&lt;10,1,IF(SquadExport!AO79&lt;15,2,IF(SquadExport!AO79&lt;=20,3,""))),0),"")</f>
        <v/>
      </c>
      <c r="AM79" s="37" t="str">
        <f ca="1">IF($A79&gt;"",IF(ISERROR(HLOOKUP(AM$1,INDIRECT("Roles!$B$"&amp;MATCH($B79,Roles!$A:$A,0)&amp;":$AF$"&amp;MATCH($B79,Roles!$A:$A,0)),1,FALSE))=FALSE,IF(SquadExport!AP79&lt;10,1,IF(SquadExport!AP79&lt;15,2,IF(SquadExport!AP79&lt;=20,3,""))),0),"")</f>
        <v/>
      </c>
      <c r="AN79" s="37" t="str">
        <f ca="1">IF($A79&gt;"",IF(ISERROR(HLOOKUP(AN$1,INDIRECT("Roles!$B$"&amp;MATCH($B79,Roles!$A:$A,0)&amp;":$AF$"&amp;MATCH($B79,Roles!$A:$A,0)),1,FALSE))=FALSE,IF(SquadExport!AQ79&lt;10,1,IF(SquadExport!AQ79&lt;15,2,IF(SquadExport!AQ79&lt;=20,3,""))),0),"")</f>
        <v/>
      </c>
      <c r="AO79" s="37" t="str">
        <f ca="1">IF($A79&gt;"",IF(ISERROR(HLOOKUP(AO$1,INDIRECT("Roles!$B$"&amp;MATCH($B79,Roles!$A:$A,0)&amp;":$AF$"&amp;MATCH($B79,Roles!$A:$A,0)),1,FALSE))=FALSE,IF(SquadExport!AR79&lt;10,1,IF(SquadExport!AR79&lt;15,2,IF(SquadExport!AR79&lt;=20,3,""))),0),"")</f>
        <v/>
      </c>
      <c r="AP79" s="37" t="str">
        <f ca="1">IF($A79&gt;"",IF(ISERROR(HLOOKUP(AP$1,INDIRECT("Roles!$B$"&amp;MATCH($B79,Roles!$A:$A,0)&amp;":$AF$"&amp;MATCH($B79,Roles!$A:$A,0)),1,FALSE))=FALSE,IF(SquadExport!AS79&lt;10,1,IF(SquadExport!AS79&lt;15,2,IF(SquadExport!AS79&lt;=20,3,""))),0),"")</f>
        <v/>
      </c>
      <c r="AQ79" s="37" t="str">
        <f ca="1">IF($A79&gt;"",IF(ISERROR(HLOOKUP(AQ$1,INDIRECT("Roles!$B$"&amp;MATCH($B79,Roles!$A:$A,0)&amp;":$AF$"&amp;MATCH($B79,Roles!$A:$A,0)),1,FALSE))=FALSE,IF(SquadExport!AT79&lt;10,1,IF(SquadExport!AT79&lt;15,2,IF(SquadExport!AT79&lt;=20,3,""))),0),"")</f>
        <v/>
      </c>
      <c r="AR79" s="37" t="str">
        <f ca="1">IF($A79&gt;"",IF(ISERROR(HLOOKUP(AR$1,INDIRECT("Roles!$B$"&amp;MATCH($B79,Roles!$A:$A,0)&amp;":$AF$"&amp;MATCH($B79,Roles!$A:$A,0)),1,FALSE))=FALSE,IF(SquadExport!AU79&lt;10,1,IF(SquadExport!AU79&lt;15,2,IF(SquadExport!AU79&lt;=20,3,""))),0),"")</f>
        <v/>
      </c>
      <c r="AS79" s="37" t="str">
        <f ca="1">IF($A79&gt;"",IF(ISERROR(HLOOKUP(AS$1,INDIRECT("Roles!$B$"&amp;MATCH($B79,Roles!$A:$A,0)&amp;":$AF$"&amp;MATCH($B79,Roles!$A:$A,0)),1,FALSE))=FALSE,IF(SquadExport!AV79&lt;10,1,IF(SquadExport!AV79&lt;15,2,IF(SquadExport!AV79&lt;=20,3,""))),0),"")</f>
        <v/>
      </c>
      <c r="AT79" s="37" t="str">
        <f ca="1">IF($A79&gt;"",IF(ISERROR(HLOOKUP(AT$1,INDIRECT("Roles!$B$"&amp;MATCH($B79,Roles!$A:$A,0)&amp;":$AF$"&amp;MATCH($B79,Roles!$A:$A,0)),1,FALSE))=FALSE,IF(SquadExport!AW79&lt;10,1,IF(SquadExport!AW79&lt;15,2,IF(SquadExport!AW79&lt;=20,3,""))),0),"")</f>
        <v/>
      </c>
      <c r="AU79" s="37" t="str">
        <f ca="1">IF($A79&gt;"",IF(ISERROR(HLOOKUP(AU$1,INDIRECT("Roles!$B$"&amp;MATCH($B79,Roles!$A:$A,0)&amp;":$AF$"&amp;MATCH($B79,Roles!$A:$A,0)),1,FALSE))=FALSE,IF(SquadExport!AX79&lt;10,1,IF(SquadExport!AX79&lt;15,2,IF(SquadExport!AX79&lt;=20,3,""))),0),"")</f>
        <v/>
      </c>
      <c r="AV79" s="37" t="str">
        <f ca="1">IF($A79&gt;"",IF(ISERROR(HLOOKUP(AV$1,INDIRECT("Roles!$B$"&amp;MATCH($B79,Roles!$A:$A,0)&amp;":$AF$"&amp;MATCH($B79,Roles!$A:$A,0)),1,FALSE))=FALSE,IF(SquadExport!AY79&lt;10,1,IF(SquadExport!AY79&lt;15,2,IF(SquadExport!AY79&lt;=20,3,""))),0),"")</f>
        <v/>
      </c>
      <c r="AW79" s="37" t="str">
        <f ca="1">IF($A79&gt;"",IF(ISERROR(HLOOKUP(AW$1,INDIRECT("Roles!$B$"&amp;MATCH($B79,Roles!$A:$A,0)&amp;":$AF$"&amp;MATCH($B79,Roles!$A:$A,0)),1,FALSE))=FALSE,IF(SquadExport!AZ79&lt;10,1,IF(SquadExport!AZ79&lt;15,2,IF(SquadExport!AZ79&lt;=20,3,""))),0),"")</f>
        <v/>
      </c>
      <c r="AX79" s="37" t="str">
        <f ca="1">IF($A79&gt;"",IF(ISERROR(HLOOKUP(AX$1,INDIRECT("Roles!$B$"&amp;MATCH($B79,Roles!$A:$A,0)&amp;":$AF$"&amp;MATCH($B79,Roles!$A:$A,0)),1,FALSE))=FALSE,IF(SquadExport!BA79&lt;10,1,IF(SquadExport!BA79&lt;15,2,IF(SquadExport!BA79&lt;=20,3,""))),0),"")</f>
        <v/>
      </c>
      <c r="AY79" s="30" t="str" cm="1">
        <f t="array" aca="1" ref="AY79:CS79" ca="1">IF($D79:$AX79=1,D$1:AX$1,"")</f>
        <v/>
      </c>
      <c r="AZ79" s="30" t="str">
        <f ca="1"/>
        <v/>
      </c>
      <c r="BA79" s="30" t="str">
        <f ca="1"/>
        <v/>
      </c>
      <c r="BB79" s="30" t="str">
        <f ca="1"/>
        <v/>
      </c>
      <c r="BC79" s="30" t="str">
        <f ca="1"/>
        <v/>
      </c>
      <c r="BD79" s="30" t="str">
        <f ca="1"/>
        <v/>
      </c>
      <c r="BE79" s="30" t="str">
        <f ca="1"/>
        <v/>
      </c>
      <c r="BF79" s="30" t="str">
        <f ca="1"/>
        <v/>
      </c>
      <c r="BG79" s="30" t="str">
        <f ca="1"/>
        <v/>
      </c>
      <c r="BH79" s="30" t="str">
        <f ca="1"/>
        <v/>
      </c>
      <c r="BI79" s="30" t="str">
        <f ca="1"/>
        <v/>
      </c>
      <c r="BJ79" s="30" t="str">
        <f ca="1"/>
        <v/>
      </c>
      <c r="BK79" s="30" t="str">
        <f ca="1"/>
        <v/>
      </c>
      <c r="BL79" s="30" t="str">
        <f ca="1"/>
        <v/>
      </c>
      <c r="BM79" s="30" t="str">
        <f ca="1"/>
        <v/>
      </c>
      <c r="BN79" s="30" t="str">
        <f ca="1"/>
        <v/>
      </c>
      <c r="BO79" s="30" t="str">
        <f ca="1"/>
        <v/>
      </c>
      <c r="BP79" s="30" t="str">
        <f ca="1"/>
        <v/>
      </c>
      <c r="BQ79" s="30" t="str">
        <f ca="1"/>
        <v/>
      </c>
      <c r="BR79" s="30" t="str">
        <f ca="1"/>
        <v/>
      </c>
      <c r="BS79" s="30" t="str">
        <f ca="1"/>
        <v/>
      </c>
      <c r="BT79" s="30" t="str">
        <f ca="1"/>
        <v/>
      </c>
      <c r="BU79" s="30" t="str">
        <f ca="1"/>
        <v/>
      </c>
      <c r="BV79" s="30" t="str">
        <f ca="1"/>
        <v/>
      </c>
      <c r="BW79" s="30" t="str">
        <f ca="1"/>
        <v/>
      </c>
      <c r="BX79" s="30" t="str">
        <f ca="1"/>
        <v/>
      </c>
      <c r="BY79" s="30" t="str">
        <f ca="1"/>
        <v/>
      </c>
      <c r="BZ79" s="30" t="str">
        <f ca="1"/>
        <v/>
      </c>
      <c r="CA79" s="30" t="str">
        <f ca="1"/>
        <v/>
      </c>
      <c r="CB79" s="30" t="str">
        <f ca="1"/>
        <v/>
      </c>
      <c r="CC79" s="30" t="str">
        <f ca="1"/>
        <v/>
      </c>
      <c r="CD79" s="30" t="str">
        <f ca="1"/>
        <v/>
      </c>
      <c r="CE79" s="30" t="str">
        <f ca="1"/>
        <v/>
      </c>
      <c r="CF79" s="30" t="str">
        <f ca="1"/>
        <v/>
      </c>
      <c r="CG79" s="30" t="str">
        <f ca="1"/>
        <v/>
      </c>
      <c r="CH79" s="30" t="str">
        <f ca="1"/>
        <v/>
      </c>
      <c r="CI79" s="30" t="str">
        <f ca="1"/>
        <v/>
      </c>
      <c r="CJ79" s="30" t="str">
        <f ca="1"/>
        <v/>
      </c>
      <c r="CK79" s="30" t="str">
        <f ca="1"/>
        <v/>
      </c>
      <c r="CL79" s="30" t="str">
        <f ca="1"/>
        <v/>
      </c>
      <c r="CM79" s="30" t="str">
        <f ca="1"/>
        <v/>
      </c>
      <c r="CN79" s="30" t="str">
        <f ca="1"/>
        <v/>
      </c>
      <c r="CO79" s="30" t="str">
        <f ca="1"/>
        <v/>
      </c>
      <c r="CP79" s="30" t="str">
        <f ca="1"/>
        <v/>
      </c>
      <c r="CQ79" s="30" t="str">
        <f ca="1"/>
        <v/>
      </c>
      <c r="CR79" s="30" t="str">
        <f ca="1"/>
        <v/>
      </c>
      <c r="CS79" s="30" t="str">
        <f ca="1"/>
        <v/>
      </c>
      <c r="CT79" s="31" cm="1">
        <f t="array" aca="1" ref="CT79" ca="1">SUMPRODUCT(COUNTIF($AY79:$CS79,Training!$C$3:$E$3))</f>
        <v>0</v>
      </c>
      <c r="CU79" s="31" cm="1">
        <f t="array" aca="1" ref="CU79" ca="1">SUMPRODUCT(COUNTIF($AY79:$CS79,Training!$C$4:$E$4))</f>
        <v>0</v>
      </c>
      <c r="CV79" s="31" cm="1">
        <f t="array" aca="1" ref="CV79" ca="1">SUMPRODUCT(COUNTIF($AY79:$CS79,Training!$C$5:$E$5))</f>
        <v>0</v>
      </c>
      <c r="CW79" s="31" cm="1">
        <f t="array" aca="1" ref="CW79" ca="1">SUMPRODUCT(COUNTIF($AY79:$CS79,Training!$C$6:$E$6))</f>
        <v>0</v>
      </c>
      <c r="CX79" s="31" cm="1">
        <f t="array" aca="1" ref="CX79" ca="1">SUMPRODUCT(COUNTIF($AY79:$CS79,Training!$C$7:$E$7))</f>
        <v>0</v>
      </c>
      <c r="CY79" s="31" cm="1">
        <f t="array" aca="1" ref="CY79" ca="1">SUMPRODUCT(COUNTIF($AY79:$CS79,Training!$C$8:$E$8))</f>
        <v>0</v>
      </c>
      <c r="CZ79" s="31" cm="1">
        <f t="array" aca="1" ref="CZ79" ca="1">SUMPRODUCT(COUNTIF($AY79:$CS79,Training!$C$9:$E$9))</f>
        <v>0</v>
      </c>
      <c r="DA79" s="31" cm="1">
        <f t="array" aca="1" ref="DA79" ca="1">SUMPRODUCT(COUNTIF($AY79:$CS79,Training!$C$10:$E$10))</f>
        <v>0</v>
      </c>
      <c r="DB79" s="31" cm="1">
        <f t="array" aca="1" ref="DB79" ca="1">SUMPRODUCT(COUNTIF($AY79:$CS79,Training!$C$11:$E$11))</f>
        <v>0</v>
      </c>
      <c r="DC79" s="31" cm="1">
        <f t="array" aca="1" ref="DC79" ca="1">SUMPRODUCT(COUNTIF($AY79:$CS79,Training!$C$2:$E$2))</f>
        <v>0</v>
      </c>
      <c r="DD79" s="31" cm="1">
        <f t="array" aca="1" ref="DD79" ca="1">SUMPRODUCT(COUNTIF($AY79:$CS79,Training!#REF!))</f>
        <v>0</v>
      </c>
      <c r="DE79" s="31" cm="1">
        <f t="array" aca="1" ref="DE79" ca="1">SUMPRODUCT(COUNTIF($AY79:$CS79,Training!$C$12:$E$12))</f>
        <v>0</v>
      </c>
      <c r="DF79" s="31" cm="1">
        <f t="array" aca="1" ref="DF79" ca="1">SUMPRODUCT(COUNTIF($AY79:$CS79,Training!$C$13:$E$13))</f>
        <v>0</v>
      </c>
      <c r="DG79" s="31" cm="1">
        <f t="array" aca="1" ref="DG79" ca="1">SUMPRODUCT(COUNTIF($AY79:$CS79,Training!$C$14:$E$14))</f>
        <v>0</v>
      </c>
      <c r="DH79" s="31" cm="1">
        <f t="array" aca="1" ref="DH79" ca="1">SUMPRODUCT(COUNTIF($AY79:$CS79,Training!$C$15:$E$15))</f>
        <v>0</v>
      </c>
      <c r="DI79" s="31" cm="1">
        <f t="array" aca="1" ref="DI79" ca="1">SUMPRODUCT(COUNTIF($AY79:$CS79,Training!$C$16:$E$16))</f>
        <v>0</v>
      </c>
      <c r="DJ79" s="30" t="str" cm="1">
        <f t="array" aca="1" ref="DJ79:FD79" ca="1">IF(COUNTIF(D79:AX79,1)=0,IF($D79:$AX79=2,D$1:AX$1,""),"")</f>
        <v/>
      </c>
      <c r="DK79" s="30" t="str">
        <f ca="1"/>
        <v/>
      </c>
      <c r="DL79" s="30" t="str">
        <f ca="1"/>
        <v/>
      </c>
      <c r="DM79" s="30" t="str">
        <f ca="1"/>
        <v/>
      </c>
      <c r="DN79" s="30" t="str">
        <f ca="1"/>
        <v/>
      </c>
      <c r="DO79" s="30" t="str">
        <f ca="1"/>
        <v/>
      </c>
      <c r="DP79" s="30" t="str">
        <f ca="1"/>
        <v/>
      </c>
      <c r="DQ79" s="30" t="str">
        <f ca="1"/>
        <v/>
      </c>
      <c r="DR79" s="30" t="str">
        <f ca="1"/>
        <v/>
      </c>
      <c r="DS79" s="30" t="str">
        <f ca="1"/>
        <v/>
      </c>
      <c r="DT79" s="30" t="str">
        <f ca="1"/>
        <v/>
      </c>
      <c r="DU79" s="30" t="str">
        <f ca="1"/>
        <v/>
      </c>
      <c r="DV79" s="30" t="str">
        <f ca="1"/>
        <v/>
      </c>
      <c r="DW79" s="30" t="str">
        <f ca="1"/>
        <v/>
      </c>
      <c r="DX79" s="30" t="str">
        <f ca="1"/>
        <v/>
      </c>
      <c r="DY79" s="30" t="str">
        <f ca="1"/>
        <v/>
      </c>
      <c r="DZ79" s="30" t="str">
        <f ca="1"/>
        <v/>
      </c>
      <c r="EA79" s="30" t="str">
        <f ca="1"/>
        <v/>
      </c>
      <c r="EB79" s="30" t="str">
        <f ca="1"/>
        <v/>
      </c>
      <c r="EC79" s="30" t="str">
        <f ca="1"/>
        <v/>
      </c>
      <c r="ED79" s="30" t="str">
        <f ca="1"/>
        <v/>
      </c>
      <c r="EE79" s="30" t="str">
        <f ca="1"/>
        <v/>
      </c>
      <c r="EF79" s="30" t="str">
        <f ca="1"/>
        <v/>
      </c>
      <c r="EG79" s="30" t="str">
        <f ca="1"/>
        <v/>
      </c>
      <c r="EH79" s="30" t="str">
        <f ca="1"/>
        <v/>
      </c>
      <c r="EI79" s="30" t="str">
        <f ca="1"/>
        <v/>
      </c>
      <c r="EJ79" s="30" t="str">
        <f ca="1"/>
        <v/>
      </c>
      <c r="EK79" s="30" t="str">
        <f ca="1"/>
        <v/>
      </c>
      <c r="EL79" s="30" t="str">
        <f ca="1"/>
        <v/>
      </c>
      <c r="EM79" s="30" t="str">
        <f ca="1"/>
        <v/>
      </c>
      <c r="EN79" s="30" t="str">
        <f ca="1"/>
        <v/>
      </c>
      <c r="EO79" s="30" t="str">
        <f ca="1"/>
        <v/>
      </c>
      <c r="EP79" s="30" t="str">
        <f ca="1"/>
        <v/>
      </c>
      <c r="EQ79" s="30" t="str">
        <f ca="1"/>
        <v/>
      </c>
      <c r="ER79" s="30" t="str">
        <f ca="1"/>
        <v/>
      </c>
      <c r="ES79" s="30" t="str">
        <f ca="1"/>
        <v/>
      </c>
      <c r="ET79" s="30" t="str">
        <f ca="1"/>
        <v/>
      </c>
      <c r="EU79" s="30" t="str">
        <f ca="1"/>
        <v/>
      </c>
      <c r="EV79" s="30" t="str">
        <f ca="1"/>
        <v/>
      </c>
      <c r="EW79" s="30" t="str">
        <f ca="1"/>
        <v/>
      </c>
      <c r="EX79" s="30" t="str">
        <f ca="1"/>
        <v/>
      </c>
      <c r="EY79" s="30" t="str">
        <f ca="1"/>
        <v/>
      </c>
      <c r="EZ79" s="30" t="str">
        <f ca="1"/>
        <v/>
      </c>
      <c r="FA79" s="30" t="str">
        <f ca="1"/>
        <v/>
      </c>
      <c r="FB79" s="30" t="str">
        <f ca="1"/>
        <v/>
      </c>
      <c r="FC79" s="30" t="str">
        <f ca="1"/>
        <v/>
      </c>
      <c r="FD79" s="30" t="str">
        <f ca="1"/>
        <v/>
      </c>
      <c r="FE79" s="31" cm="1">
        <f t="array" aca="1" ref="FE79" ca="1">SUMPRODUCT(COUNTIF($DJ79:$FD79,Training!$C$3:$E$3))</f>
        <v>0</v>
      </c>
      <c r="FF79" s="31" cm="1">
        <f t="array" aca="1" ref="FF79" ca="1">SUMPRODUCT(COUNTIF($DJ79:$FD79,Training!$C$4:$E$4))</f>
        <v>0</v>
      </c>
      <c r="FG79" s="31" cm="1">
        <f t="array" aca="1" ref="FG79" ca="1">SUMPRODUCT(COUNTIF($DJ79:$FD79,Training!$C$5:$E$5))</f>
        <v>0</v>
      </c>
      <c r="FH79" s="31" cm="1">
        <f t="array" aca="1" ref="FH79" ca="1">SUMPRODUCT(COUNTIF($DJ79:$FD79,Training!$C$6:$E$6))</f>
        <v>0</v>
      </c>
      <c r="FI79" s="31" cm="1">
        <f t="array" aca="1" ref="FI79" ca="1">SUMPRODUCT(COUNTIF($DJ79:$FD79,Training!$C$7:$E$7))</f>
        <v>0</v>
      </c>
      <c r="FJ79" s="31" cm="1">
        <f t="array" aca="1" ref="FJ79" ca="1">SUMPRODUCT(COUNTIF($DJ79:$FD79,Training!$C$8:$E$8))</f>
        <v>0</v>
      </c>
      <c r="FK79" s="31" cm="1">
        <f t="array" aca="1" ref="FK79" ca="1">SUMPRODUCT(COUNTIF($DJ79:$FD79,Training!$C$9:$E$9))</f>
        <v>0</v>
      </c>
      <c r="FL79" s="31" cm="1">
        <f t="array" aca="1" ref="FL79" ca="1">SUMPRODUCT(COUNTIF($DJ79:$FD79,Training!$C$10:$E$10))</f>
        <v>0</v>
      </c>
      <c r="FM79" s="31" cm="1">
        <f t="array" aca="1" ref="FM79" ca="1">SUMPRODUCT(COUNTIF($DJ79:$FD79,Training!$C$11:$E$11))</f>
        <v>0</v>
      </c>
      <c r="FN79" s="31" cm="1">
        <f t="array" aca="1" ref="FN79" ca="1">SUMPRODUCT(COUNTIF($DJ79:$FD79,Training!$C$2:$E$2))</f>
        <v>0</v>
      </c>
      <c r="FO79" s="31" cm="1">
        <f t="array" aca="1" ref="FO79" ca="1">SUMPRODUCT(COUNTIF($DJ79:$FD79,Training!#REF!))</f>
        <v>0</v>
      </c>
      <c r="FP79" s="31" cm="1">
        <f t="array" aca="1" ref="FP79" ca="1">SUMPRODUCT(COUNTIF($DJ79:$FD79,Training!$C$12:$E$12))</f>
        <v>0</v>
      </c>
      <c r="FQ79" s="31" cm="1">
        <f t="array" aca="1" ref="FQ79" ca="1">SUMPRODUCT(COUNTIF($DJ79:$FD79,Training!$C$13:$E$13))</f>
        <v>0</v>
      </c>
      <c r="FR79" s="31" cm="1">
        <f t="array" aca="1" ref="FR79" ca="1">SUMPRODUCT(COUNTIF($DJ79:$FD79,Training!$C$14:$E$14))</f>
        <v>0</v>
      </c>
      <c r="FS79" s="31" cm="1">
        <f t="array" aca="1" ref="FS79" ca="1">SUMPRODUCT(COUNTIF($DJ79:$FD79,Training!$C$15:$E$15))</f>
        <v>0</v>
      </c>
      <c r="FT79" s="31" cm="1">
        <f t="array" aca="1" ref="FT79" ca="1">SUMPRODUCT(COUNTIF($DJ79:$FD79,Training!$C$16:$E$16))</f>
        <v>0</v>
      </c>
    </row>
    <row r="80" spans="1:176" x14ac:dyDescent="0.25">
      <c r="A80" s="32" t="str">
        <f>IF(WeightedParse!A80&gt;"",WeightedParse!A80,"")</f>
        <v/>
      </c>
      <c r="B80" s="49" t="str">
        <f>IF('Weighted Summary'!A80&gt;"",'Weighted Summary'!F80,"")</f>
        <v/>
      </c>
      <c r="C80" s="39" t="str">
        <f t="shared" si="1"/>
        <v/>
      </c>
      <c r="D80" s="37" t="str">
        <f ca="1">IF($A80&gt;"",IF(ISERROR(HLOOKUP(D$1,INDIRECT("Roles!$B$"&amp;MATCH($B80,Roles!$A:$A,0)&amp;":$AF$"&amp;MATCH($B80,Roles!$A:$A,0)),1,FALSE))=FALSE,IF(SquadExport!G80&lt;10,1,IF(SquadExport!G80&lt;15,2,IF(SquadExport!G80&lt;=20,3,""))),0),"")</f>
        <v/>
      </c>
      <c r="E80" s="37" t="str">
        <f ca="1">IF($A80&gt;"",IF(ISERROR(HLOOKUP(E$1,INDIRECT("Roles!$B$"&amp;MATCH($B80,Roles!$A:$A,0)&amp;":$AF$"&amp;MATCH($B80,Roles!$A:$A,0)),1,FALSE))=FALSE,IF(SquadExport!H80&lt;10,1,IF(SquadExport!H80&lt;15,2,IF(SquadExport!H80&lt;=20,3,""))),0),"")</f>
        <v/>
      </c>
      <c r="F80" s="37" t="str">
        <f ca="1">IF($A80&gt;"",IF(ISERROR(HLOOKUP(F$1,INDIRECT("Roles!$B$"&amp;MATCH($B80,Roles!$A:$A,0)&amp;":$AF$"&amp;MATCH($B80,Roles!$A:$A,0)),1,FALSE))=FALSE,IF(SquadExport!I80&lt;10,1,IF(SquadExport!I80&lt;15,2,IF(SquadExport!I80&lt;=20,3,""))),0),"")</f>
        <v/>
      </c>
      <c r="G80" s="37" t="str">
        <f ca="1">IF($A80&gt;"",IF(ISERROR(HLOOKUP(G$1,INDIRECT("Roles!$B$"&amp;MATCH($B80,Roles!$A:$A,0)&amp;":$AF$"&amp;MATCH($B80,Roles!$A:$A,0)),1,FALSE))=FALSE,IF(SquadExport!J80&lt;10,1,IF(SquadExport!J80&lt;15,2,IF(SquadExport!J80&lt;=20,3,""))),0),"")</f>
        <v/>
      </c>
      <c r="H80" s="37" t="str">
        <f ca="1">IF($A80&gt;"",IF(ISERROR(HLOOKUP(H$1,INDIRECT("Roles!$B$"&amp;MATCH($B80,Roles!$A:$A,0)&amp;":$AF$"&amp;MATCH($B80,Roles!$A:$A,0)),1,FALSE))=FALSE,IF(SquadExport!K80&lt;10,1,IF(SquadExport!K80&lt;15,2,IF(SquadExport!K80&lt;=20,3,""))),0),"")</f>
        <v/>
      </c>
      <c r="I80" s="37" t="str">
        <f ca="1">IF($A80&gt;"",IF(ISERROR(HLOOKUP(I$1,INDIRECT("Roles!$B$"&amp;MATCH($B80,Roles!$A:$A,0)&amp;":$AF$"&amp;MATCH($B80,Roles!$A:$A,0)),1,FALSE))=FALSE,IF(SquadExport!L80&lt;10,1,IF(SquadExport!L80&lt;15,2,IF(SquadExport!L80&lt;=20,3,""))),0),"")</f>
        <v/>
      </c>
      <c r="J80" s="37" t="str">
        <f ca="1">IF($A80&gt;"",IF(ISERROR(HLOOKUP(J$1,INDIRECT("Roles!$B$"&amp;MATCH($B80,Roles!$A:$A,0)&amp;":$AF$"&amp;MATCH($B80,Roles!$A:$A,0)),1,FALSE))=FALSE,IF(SquadExport!M80&lt;10,1,IF(SquadExport!M80&lt;15,2,IF(SquadExport!M80&lt;=20,3,""))),0),"")</f>
        <v/>
      </c>
      <c r="K80" s="37" t="str">
        <f ca="1">IF($A80&gt;"",IF(ISERROR(HLOOKUP(K$1,INDIRECT("Roles!$B$"&amp;MATCH($B80,Roles!$A:$A,0)&amp;":$AF$"&amp;MATCH($B80,Roles!$A:$A,0)),1,FALSE))=FALSE,IF(SquadExport!N80&lt;10,1,IF(SquadExport!N80&lt;15,2,IF(SquadExport!N80&lt;=20,3,""))),0),"")</f>
        <v/>
      </c>
      <c r="L80" s="37" t="str">
        <f ca="1">IF($A80&gt;"",IF(ISERROR(HLOOKUP(L$1,INDIRECT("Roles!$B$"&amp;MATCH($B80,Roles!$A:$A,0)&amp;":$AF$"&amp;MATCH($B80,Roles!$A:$A,0)),1,FALSE))=FALSE,IF(SquadExport!O80&lt;10,1,IF(SquadExport!O80&lt;15,2,IF(SquadExport!O80&lt;=20,3,""))),0),"")</f>
        <v/>
      </c>
      <c r="M80" s="37" t="str">
        <f ca="1">IF($A80&gt;"",IF(ISERROR(HLOOKUP(M$1,INDIRECT("Roles!$B$"&amp;MATCH($B80,Roles!$A:$A,0)&amp;":$AF$"&amp;MATCH($B80,Roles!$A:$A,0)),1,FALSE))=FALSE,IF(SquadExport!P80&lt;10,1,IF(SquadExport!P80&lt;15,2,IF(SquadExport!P80&lt;=20,3,""))),0),"")</f>
        <v/>
      </c>
      <c r="N80" s="37" t="str">
        <f ca="1">IF($A80&gt;"",IF(ISERROR(HLOOKUP(N$1,INDIRECT("Roles!$B$"&amp;MATCH($B80,Roles!$A:$A,0)&amp;":$AF$"&amp;MATCH($B80,Roles!$A:$A,0)),1,FALSE))=FALSE,IF(SquadExport!Q80&lt;10,1,IF(SquadExport!Q80&lt;15,2,IF(SquadExport!Q80&lt;=20,3,""))),0),"")</f>
        <v/>
      </c>
      <c r="O80" s="37" t="str">
        <f ca="1">IF($A80&gt;"",IF(ISERROR(HLOOKUP(O$1,INDIRECT("Roles!$B$"&amp;MATCH($B80,Roles!$A:$A,0)&amp;":$AF$"&amp;MATCH($B80,Roles!$A:$A,0)),1,FALSE))=FALSE,IF(SquadExport!R80&lt;10,1,IF(SquadExport!R80&lt;15,2,IF(SquadExport!R80&lt;=20,3,""))),0),"")</f>
        <v/>
      </c>
      <c r="P80" s="37" t="str">
        <f ca="1">IF($A80&gt;"",IF(ISERROR(HLOOKUP(P$1,INDIRECT("Roles!$B$"&amp;MATCH($B80,Roles!$A:$A,0)&amp;":$AF$"&amp;MATCH($B80,Roles!$A:$A,0)),1,FALSE))=FALSE,IF(SquadExport!S80&lt;10,1,IF(SquadExport!S80&lt;15,2,IF(SquadExport!S80&lt;=20,3,""))),0),"")</f>
        <v/>
      </c>
      <c r="Q80" s="37" t="str">
        <f ca="1">IF($A80&gt;"",IF(ISERROR(HLOOKUP(Q$1,INDIRECT("Roles!$B$"&amp;MATCH($B80,Roles!$A:$A,0)&amp;":$AF$"&amp;MATCH($B80,Roles!$A:$A,0)),1,FALSE))=FALSE,IF(SquadExport!T80&lt;10,1,IF(SquadExport!T80&lt;15,2,IF(SquadExport!T80&lt;=20,3,""))),0),"")</f>
        <v/>
      </c>
      <c r="R80" s="37" t="str">
        <f ca="1">IF($A80&gt;"",IF(ISERROR(HLOOKUP(R$1,INDIRECT("Roles!$B$"&amp;MATCH($B80,Roles!$A:$A,0)&amp;":$AF$"&amp;MATCH($B80,Roles!$A:$A,0)),1,FALSE))=FALSE,IF(SquadExport!U80&lt;10,1,IF(SquadExport!U80&lt;15,2,IF(SquadExport!U80&lt;=20,3,""))),0),"")</f>
        <v/>
      </c>
      <c r="S80" s="37" t="str">
        <f ca="1">IF($A80&gt;"",IF(ISERROR(HLOOKUP(S$1,INDIRECT("Roles!$B$"&amp;MATCH($B80,Roles!$A:$A,0)&amp;":$AF$"&amp;MATCH($B80,Roles!$A:$A,0)),1,FALSE))=FALSE,IF(SquadExport!V80&lt;10,1,IF(SquadExport!V80&lt;15,2,IF(SquadExport!V80&lt;=20,3,""))),0),"")</f>
        <v/>
      </c>
      <c r="T80" s="37" t="str">
        <f ca="1">IF($A80&gt;"",IF(ISERROR(HLOOKUP(T$1,INDIRECT("Roles!$B$"&amp;MATCH($B80,Roles!$A:$A,0)&amp;":$AF$"&amp;MATCH($B80,Roles!$A:$A,0)),1,FALSE))=FALSE,IF(SquadExport!W80&lt;10,1,IF(SquadExport!W80&lt;15,2,IF(SquadExport!W80&lt;=20,3,""))),0),"")</f>
        <v/>
      </c>
      <c r="U80" s="37" t="str">
        <f ca="1">IF($A80&gt;"",IF(ISERROR(HLOOKUP(U$1,INDIRECT("Roles!$B$"&amp;MATCH($B80,Roles!$A:$A,0)&amp;":$AF$"&amp;MATCH($B80,Roles!$A:$A,0)),1,FALSE))=FALSE,IF(SquadExport!X80&lt;10,1,IF(SquadExport!X80&lt;15,2,IF(SquadExport!X80&lt;=20,3,""))),0),"")</f>
        <v/>
      </c>
      <c r="V80" s="37" t="str">
        <f ca="1">IF($A80&gt;"",IF(ISERROR(HLOOKUP(V$1,INDIRECT("Roles!$B$"&amp;MATCH($B80,Roles!$A:$A,0)&amp;":$AF$"&amp;MATCH($B80,Roles!$A:$A,0)),1,FALSE))=FALSE,IF(SquadExport!Y80&lt;10,1,IF(SquadExport!Y80&lt;15,2,IF(SquadExport!Y80&lt;=20,3,""))),0),"")</f>
        <v/>
      </c>
      <c r="W80" s="37" t="str">
        <f ca="1">IF($A80&gt;"",IF(ISERROR(HLOOKUP(W$1,INDIRECT("Roles!$B$"&amp;MATCH($B80,Roles!$A:$A,0)&amp;":$AF$"&amp;MATCH($B80,Roles!$A:$A,0)),1,FALSE))=FALSE,IF(SquadExport!Z80&lt;10,1,IF(SquadExport!Z80&lt;15,2,IF(SquadExport!Z80&lt;=20,3,""))),0),"")</f>
        <v/>
      </c>
      <c r="X80" s="37" t="str">
        <f ca="1">IF($A80&gt;"",IF(ISERROR(HLOOKUP(X$1,INDIRECT("Roles!$B$"&amp;MATCH($B80,Roles!$A:$A,0)&amp;":$AF$"&amp;MATCH($B80,Roles!$A:$A,0)),1,FALSE))=FALSE,IF(SquadExport!AA80&lt;10,1,IF(SquadExport!AA80&lt;15,2,IF(SquadExport!AA80&lt;=20,3,""))),0),"")</f>
        <v/>
      </c>
      <c r="Y80" s="37" t="str">
        <f ca="1">IF($A80&gt;"",IF(ISERROR(HLOOKUP(Y$1,INDIRECT("Roles!$B$"&amp;MATCH($B80,Roles!$A:$A,0)&amp;":$AF$"&amp;MATCH($B80,Roles!$A:$A,0)),1,FALSE))=FALSE,IF(SquadExport!AB80&lt;10,1,IF(SquadExport!AB80&lt;15,2,IF(SquadExport!AB80&lt;=20,3,""))),0),"")</f>
        <v/>
      </c>
      <c r="Z80" s="37" t="str">
        <f ca="1">IF($A80&gt;"",IF(ISERROR(HLOOKUP(Z$1,INDIRECT("Roles!$B$"&amp;MATCH($B80,Roles!$A:$A,0)&amp;":$AF$"&amp;MATCH($B80,Roles!$A:$A,0)),1,FALSE))=FALSE,IF(SquadExport!AC80&lt;10,1,IF(SquadExport!AC80&lt;15,2,IF(SquadExport!AC80&lt;=20,3,""))),0),"")</f>
        <v/>
      </c>
      <c r="AA80" s="37" t="str">
        <f ca="1">IF($A80&gt;"",IF(ISERROR(HLOOKUP(AA$1,INDIRECT("Roles!$B$"&amp;MATCH($B80,Roles!$A:$A,0)&amp;":$AF$"&amp;MATCH($B80,Roles!$A:$A,0)),1,FALSE))=FALSE,IF(SquadExport!AD80&lt;10,1,IF(SquadExport!AD80&lt;15,2,IF(SquadExport!AD80&lt;=20,3,""))),0),"")</f>
        <v/>
      </c>
      <c r="AB80" s="37" t="str">
        <f ca="1">IF($A80&gt;"",IF(ISERROR(HLOOKUP(AB$1,INDIRECT("Roles!$B$"&amp;MATCH($B80,Roles!$A:$A,0)&amp;":$AF$"&amp;MATCH($B80,Roles!$A:$A,0)),1,FALSE))=FALSE,IF(SquadExport!AE80&lt;10,1,IF(SquadExport!AE80&lt;15,2,IF(SquadExport!AE80&lt;=20,3,""))),0),"")</f>
        <v/>
      </c>
      <c r="AC80" s="37" t="str">
        <f ca="1">IF($A80&gt;"",IF(ISERROR(HLOOKUP(AC$1,INDIRECT("Roles!$B$"&amp;MATCH($B80,Roles!$A:$A,0)&amp;":$AF$"&amp;MATCH($B80,Roles!$A:$A,0)),1,FALSE))=FALSE,IF(SquadExport!AF80&lt;10,1,IF(SquadExport!AF80&lt;15,2,IF(SquadExport!AF80&lt;=20,3,""))),0),"")</f>
        <v/>
      </c>
      <c r="AD80" s="37" t="str">
        <f ca="1">IF($A80&gt;"",IF(ISERROR(HLOOKUP(AD$1,INDIRECT("Roles!$B$"&amp;MATCH($B80,Roles!$A:$A,0)&amp;":$AF$"&amp;MATCH($B80,Roles!$A:$A,0)),1,FALSE))=FALSE,IF(SquadExport!AG80&lt;10,1,IF(SquadExport!AG80&lt;15,2,IF(SquadExport!AG80&lt;=20,3,""))),0),"")</f>
        <v/>
      </c>
      <c r="AE80" s="37" t="str">
        <f ca="1">IF($A80&gt;"",IF(ISERROR(HLOOKUP(AE$1,INDIRECT("Roles!$B$"&amp;MATCH($B80,Roles!$A:$A,0)&amp;":$AF$"&amp;MATCH($B80,Roles!$A:$A,0)),1,FALSE))=FALSE,IF(SquadExport!AH80&lt;10,1,IF(SquadExport!AH80&lt;15,2,IF(SquadExport!AH80&lt;=20,3,""))),0),"")</f>
        <v/>
      </c>
      <c r="AF80" s="37" t="str">
        <f ca="1">IF($A80&gt;"",IF(ISERROR(HLOOKUP(AF$1,INDIRECT("Roles!$B$"&amp;MATCH($B80,Roles!$A:$A,0)&amp;":$AF$"&amp;MATCH($B80,Roles!$A:$A,0)),1,FALSE))=FALSE,IF(SquadExport!AI80&lt;10,1,IF(SquadExport!AI80&lt;15,2,IF(SquadExport!AI80&lt;=20,3,""))),0),"")</f>
        <v/>
      </c>
      <c r="AG80" s="37" t="str">
        <f ca="1">IF($A80&gt;"",IF(ISERROR(HLOOKUP(AG$1,INDIRECT("Roles!$B$"&amp;MATCH($B80,Roles!$A:$A,0)&amp;":$AF$"&amp;MATCH($B80,Roles!$A:$A,0)),1,FALSE))=FALSE,IF(SquadExport!AJ80&lt;10,1,IF(SquadExport!AJ80&lt;15,2,IF(SquadExport!AJ80&lt;=20,3,""))),0),"")</f>
        <v/>
      </c>
      <c r="AH80" s="37" t="str">
        <f ca="1">IF($A80&gt;"",IF(ISERROR(HLOOKUP(AH$1,INDIRECT("Roles!$B$"&amp;MATCH($B80,Roles!$A:$A,0)&amp;":$AF$"&amp;MATCH($B80,Roles!$A:$A,0)),1,FALSE))=FALSE,IF(SquadExport!AK80&lt;10,1,IF(SquadExport!AK80&lt;15,2,IF(SquadExport!AK80&lt;=20,3,""))),0),"")</f>
        <v/>
      </c>
      <c r="AI80" s="37" t="str">
        <f ca="1">IF($A80&gt;"",IF(ISERROR(HLOOKUP(AI$1,INDIRECT("Roles!$B$"&amp;MATCH($B80,Roles!$A:$A,0)&amp;":$AF$"&amp;MATCH($B80,Roles!$A:$A,0)),1,FALSE))=FALSE,IF(SquadExport!AL80&lt;10,1,IF(SquadExport!AL80&lt;15,2,IF(SquadExport!AL80&lt;=20,3,""))),0),"")</f>
        <v/>
      </c>
      <c r="AJ80" s="37" t="str">
        <f ca="1">IF($A80&gt;"",IF(ISERROR(HLOOKUP(AJ$1,INDIRECT("Roles!$B$"&amp;MATCH($B80,Roles!$A:$A,0)&amp;":$AF$"&amp;MATCH($B80,Roles!$A:$A,0)),1,FALSE))=FALSE,IF(SquadExport!AM80&lt;10,1,IF(SquadExport!AM80&lt;15,2,IF(SquadExport!AM80&lt;=20,3,""))),0),"")</f>
        <v/>
      </c>
      <c r="AK80" s="37" t="str">
        <f ca="1">IF($A80&gt;"",IF(ISERROR(HLOOKUP(AK$1,INDIRECT("Roles!$B$"&amp;MATCH($B80,Roles!$A:$A,0)&amp;":$AF$"&amp;MATCH($B80,Roles!$A:$A,0)),1,FALSE))=FALSE,IF(SquadExport!AN80&lt;10,1,IF(SquadExport!AN80&lt;15,2,IF(SquadExport!AN80&lt;=20,3,""))),0),"")</f>
        <v/>
      </c>
      <c r="AL80" s="37" t="str">
        <f ca="1">IF($A80&gt;"",IF(ISERROR(HLOOKUP(AL$1,INDIRECT("Roles!$B$"&amp;MATCH($B80,Roles!$A:$A,0)&amp;":$AF$"&amp;MATCH($B80,Roles!$A:$A,0)),1,FALSE))=FALSE,IF(SquadExport!AO80&lt;10,1,IF(SquadExport!AO80&lt;15,2,IF(SquadExport!AO80&lt;=20,3,""))),0),"")</f>
        <v/>
      </c>
      <c r="AM80" s="37" t="str">
        <f ca="1">IF($A80&gt;"",IF(ISERROR(HLOOKUP(AM$1,INDIRECT("Roles!$B$"&amp;MATCH($B80,Roles!$A:$A,0)&amp;":$AF$"&amp;MATCH($B80,Roles!$A:$A,0)),1,FALSE))=FALSE,IF(SquadExport!AP80&lt;10,1,IF(SquadExport!AP80&lt;15,2,IF(SquadExport!AP80&lt;=20,3,""))),0),"")</f>
        <v/>
      </c>
      <c r="AN80" s="37" t="str">
        <f ca="1">IF($A80&gt;"",IF(ISERROR(HLOOKUP(AN$1,INDIRECT("Roles!$B$"&amp;MATCH($B80,Roles!$A:$A,0)&amp;":$AF$"&amp;MATCH($B80,Roles!$A:$A,0)),1,FALSE))=FALSE,IF(SquadExport!AQ80&lt;10,1,IF(SquadExport!AQ80&lt;15,2,IF(SquadExport!AQ80&lt;=20,3,""))),0),"")</f>
        <v/>
      </c>
      <c r="AO80" s="37" t="str">
        <f ca="1">IF($A80&gt;"",IF(ISERROR(HLOOKUP(AO$1,INDIRECT("Roles!$B$"&amp;MATCH($B80,Roles!$A:$A,0)&amp;":$AF$"&amp;MATCH($B80,Roles!$A:$A,0)),1,FALSE))=FALSE,IF(SquadExport!AR80&lt;10,1,IF(SquadExport!AR80&lt;15,2,IF(SquadExport!AR80&lt;=20,3,""))),0),"")</f>
        <v/>
      </c>
      <c r="AP80" s="37" t="str">
        <f ca="1">IF($A80&gt;"",IF(ISERROR(HLOOKUP(AP$1,INDIRECT("Roles!$B$"&amp;MATCH($B80,Roles!$A:$A,0)&amp;":$AF$"&amp;MATCH($B80,Roles!$A:$A,0)),1,FALSE))=FALSE,IF(SquadExport!AS80&lt;10,1,IF(SquadExport!AS80&lt;15,2,IF(SquadExport!AS80&lt;=20,3,""))),0),"")</f>
        <v/>
      </c>
      <c r="AQ80" s="37" t="str">
        <f ca="1">IF($A80&gt;"",IF(ISERROR(HLOOKUP(AQ$1,INDIRECT("Roles!$B$"&amp;MATCH($B80,Roles!$A:$A,0)&amp;":$AF$"&amp;MATCH($B80,Roles!$A:$A,0)),1,FALSE))=FALSE,IF(SquadExport!AT80&lt;10,1,IF(SquadExport!AT80&lt;15,2,IF(SquadExport!AT80&lt;=20,3,""))),0),"")</f>
        <v/>
      </c>
      <c r="AR80" s="37" t="str">
        <f ca="1">IF($A80&gt;"",IF(ISERROR(HLOOKUP(AR$1,INDIRECT("Roles!$B$"&amp;MATCH($B80,Roles!$A:$A,0)&amp;":$AF$"&amp;MATCH($B80,Roles!$A:$A,0)),1,FALSE))=FALSE,IF(SquadExport!AU80&lt;10,1,IF(SquadExport!AU80&lt;15,2,IF(SquadExport!AU80&lt;=20,3,""))),0),"")</f>
        <v/>
      </c>
      <c r="AS80" s="37" t="str">
        <f ca="1">IF($A80&gt;"",IF(ISERROR(HLOOKUP(AS$1,INDIRECT("Roles!$B$"&amp;MATCH($B80,Roles!$A:$A,0)&amp;":$AF$"&amp;MATCH($B80,Roles!$A:$A,0)),1,FALSE))=FALSE,IF(SquadExport!AV80&lt;10,1,IF(SquadExport!AV80&lt;15,2,IF(SquadExport!AV80&lt;=20,3,""))),0),"")</f>
        <v/>
      </c>
      <c r="AT80" s="37" t="str">
        <f ca="1">IF($A80&gt;"",IF(ISERROR(HLOOKUP(AT$1,INDIRECT("Roles!$B$"&amp;MATCH($B80,Roles!$A:$A,0)&amp;":$AF$"&amp;MATCH($B80,Roles!$A:$A,0)),1,FALSE))=FALSE,IF(SquadExport!AW80&lt;10,1,IF(SquadExport!AW80&lt;15,2,IF(SquadExport!AW80&lt;=20,3,""))),0),"")</f>
        <v/>
      </c>
      <c r="AU80" s="37" t="str">
        <f ca="1">IF($A80&gt;"",IF(ISERROR(HLOOKUP(AU$1,INDIRECT("Roles!$B$"&amp;MATCH($B80,Roles!$A:$A,0)&amp;":$AF$"&amp;MATCH($B80,Roles!$A:$A,0)),1,FALSE))=FALSE,IF(SquadExport!AX80&lt;10,1,IF(SquadExport!AX80&lt;15,2,IF(SquadExport!AX80&lt;=20,3,""))),0),"")</f>
        <v/>
      </c>
      <c r="AV80" s="37" t="str">
        <f ca="1">IF($A80&gt;"",IF(ISERROR(HLOOKUP(AV$1,INDIRECT("Roles!$B$"&amp;MATCH($B80,Roles!$A:$A,0)&amp;":$AF$"&amp;MATCH($B80,Roles!$A:$A,0)),1,FALSE))=FALSE,IF(SquadExport!AY80&lt;10,1,IF(SquadExport!AY80&lt;15,2,IF(SquadExport!AY80&lt;=20,3,""))),0),"")</f>
        <v/>
      </c>
      <c r="AW80" s="37" t="str">
        <f ca="1">IF($A80&gt;"",IF(ISERROR(HLOOKUP(AW$1,INDIRECT("Roles!$B$"&amp;MATCH($B80,Roles!$A:$A,0)&amp;":$AF$"&amp;MATCH($B80,Roles!$A:$A,0)),1,FALSE))=FALSE,IF(SquadExport!AZ80&lt;10,1,IF(SquadExport!AZ80&lt;15,2,IF(SquadExport!AZ80&lt;=20,3,""))),0),"")</f>
        <v/>
      </c>
      <c r="AX80" s="37" t="str">
        <f ca="1">IF($A80&gt;"",IF(ISERROR(HLOOKUP(AX$1,INDIRECT("Roles!$B$"&amp;MATCH($B80,Roles!$A:$A,0)&amp;":$AF$"&amp;MATCH($B80,Roles!$A:$A,0)),1,FALSE))=FALSE,IF(SquadExport!BA80&lt;10,1,IF(SquadExport!BA80&lt;15,2,IF(SquadExport!BA80&lt;=20,3,""))),0),"")</f>
        <v/>
      </c>
      <c r="AY80" s="30" t="str" cm="1">
        <f t="array" aca="1" ref="AY80:CS80" ca="1">IF($D80:$AX80=1,D$1:AX$1,"")</f>
        <v/>
      </c>
      <c r="AZ80" s="30" t="str">
        <f ca="1"/>
        <v/>
      </c>
      <c r="BA80" s="30" t="str">
        <f ca="1"/>
        <v/>
      </c>
      <c r="BB80" s="30" t="str">
        <f ca="1"/>
        <v/>
      </c>
      <c r="BC80" s="30" t="str">
        <f ca="1"/>
        <v/>
      </c>
      <c r="BD80" s="30" t="str">
        <f ca="1"/>
        <v/>
      </c>
      <c r="BE80" s="30" t="str">
        <f ca="1"/>
        <v/>
      </c>
      <c r="BF80" s="30" t="str">
        <f ca="1"/>
        <v/>
      </c>
      <c r="BG80" s="30" t="str">
        <f ca="1"/>
        <v/>
      </c>
      <c r="BH80" s="30" t="str">
        <f ca="1"/>
        <v/>
      </c>
      <c r="BI80" s="30" t="str">
        <f ca="1"/>
        <v/>
      </c>
      <c r="BJ80" s="30" t="str">
        <f ca="1"/>
        <v/>
      </c>
      <c r="BK80" s="30" t="str">
        <f ca="1"/>
        <v/>
      </c>
      <c r="BL80" s="30" t="str">
        <f ca="1"/>
        <v/>
      </c>
      <c r="BM80" s="30" t="str">
        <f ca="1"/>
        <v/>
      </c>
      <c r="BN80" s="30" t="str">
        <f ca="1"/>
        <v/>
      </c>
      <c r="BO80" s="30" t="str">
        <f ca="1"/>
        <v/>
      </c>
      <c r="BP80" s="30" t="str">
        <f ca="1"/>
        <v/>
      </c>
      <c r="BQ80" s="30" t="str">
        <f ca="1"/>
        <v/>
      </c>
      <c r="BR80" s="30" t="str">
        <f ca="1"/>
        <v/>
      </c>
      <c r="BS80" s="30" t="str">
        <f ca="1"/>
        <v/>
      </c>
      <c r="BT80" s="30" t="str">
        <f ca="1"/>
        <v/>
      </c>
      <c r="BU80" s="30" t="str">
        <f ca="1"/>
        <v/>
      </c>
      <c r="BV80" s="30" t="str">
        <f ca="1"/>
        <v/>
      </c>
      <c r="BW80" s="30" t="str">
        <f ca="1"/>
        <v/>
      </c>
      <c r="BX80" s="30" t="str">
        <f ca="1"/>
        <v/>
      </c>
      <c r="BY80" s="30" t="str">
        <f ca="1"/>
        <v/>
      </c>
      <c r="BZ80" s="30" t="str">
        <f ca="1"/>
        <v/>
      </c>
      <c r="CA80" s="30" t="str">
        <f ca="1"/>
        <v/>
      </c>
      <c r="CB80" s="30" t="str">
        <f ca="1"/>
        <v/>
      </c>
      <c r="CC80" s="30" t="str">
        <f ca="1"/>
        <v/>
      </c>
      <c r="CD80" s="30" t="str">
        <f ca="1"/>
        <v/>
      </c>
      <c r="CE80" s="30" t="str">
        <f ca="1"/>
        <v/>
      </c>
      <c r="CF80" s="30" t="str">
        <f ca="1"/>
        <v/>
      </c>
      <c r="CG80" s="30" t="str">
        <f ca="1"/>
        <v/>
      </c>
      <c r="CH80" s="30" t="str">
        <f ca="1"/>
        <v/>
      </c>
      <c r="CI80" s="30" t="str">
        <f ca="1"/>
        <v/>
      </c>
      <c r="CJ80" s="30" t="str">
        <f ca="1"/>
        <v/>
      </c>
      <c r="CK80" s="30" t="str">
        <f ca="1"/>
        <v/>
      </c>
      <c r="CL80" s="30" t="str">
        <f ca="1"/>
        <v/>
      </c>
      <c r="CM80" s="30" t="str">
        <f ca="1"/>
        <v/>
      </c>
      <c r="CN80" s="30" t="str">
        <f ca="1"/>
        <v/>
      </c>
      <c r="CO80" s="30" t="str">
        <f ca="1"/>
        <v/>
      </c>
      <c r="CP80" s="30" t="str">
        <f ca="1"/>
        <v/>
      </c>
      <c r="CQ80" s="30" t="str">
        <f ca="1"/>
        <v/>
      </c>
      <c r="CR80" s="30" t="str">
        <f ca="1"/>
        <v/>
      </c>
      <c r="CS80" s="30" t="str">
        <f ca="1"/>
        <v/>
      </c>
      <c r="CT80" s="31" cm="1">
        <f t="array" aca="1" ref="CT80" ca="1">SUMPRODUCT(COUNTIF($AY80:$CS80,Training!$C$3:$E$3))</f>
        <v>0</v>
      </c>
      <c r="CU80" s="31" cm="1">
        <f t="array" aca="1" ref="CU80" ca="1">SUMPRODUCT(COUNTIF($AY80:$CS80,Training!$C$4:$E$4))</f>
        <v>0</v>
      </c>
      <c r="CV80" s="31" cm="1">
        <f t="array" aca="1" ref="CV80" ca="1">SUMPRODUCT(COUNTIF($AY80:$CS80,Training!$C$5:$E$5))</f>
        <v>0</v>
      </c>
      <c r="CW80" s="31" cm="1">
        <f t="array" aca="1" ref="CW80" ca="1">SUMPRODUCT(COUNTIF($AY80:$CS80,Training!$C$6:$E$6))</f>
        <v>0</v>
      </c>
      <c r="CX80" s="31" cm="1">
        <f t="array" aca="1" ref="CX80" ca="1">SUMPRODUCT(COUNTIF($AY80:$CS80,Training!$C$7:$E$7))</f>
        <v>0</v>
      </c>
      <c r="CY80" s="31" cm="1">
        <f t="array" aca="1" ref="CY80" ca="1">SUMPRODUCT(COUNTIF($AY80:$CS80,Training!$C$8:$E$8))</f>
        <v>0</v>
      </c>
      <c r="CZ80" s="31" cm="1">
        <f t="array" aca="1" ref="CZ80" ca="1">SUMPRODUCT(COUNTIF($AY80:$CS80,Training!$C$9:$E$9))</f>
        <v>0</v>
      </c>
      <c r="DA80" s="31" cm="1">
        <f t="array" aca="1" ref="DA80" ca="1">SUMPRODUCT(COUNTIF($AY80:$CS80,Training!$C$10:$E$10))</f>
        <v>0</v>
      </c>
      <c r="DB80" s="31" cm="1">
        <f t="array" aca="1" ref="DB80" ca="1">SUMPRODUCT(COUNTIF($AY80:$CS80,Training!$C$11:$E$11))</f>
        <v>0</v>
      </c>
      <c r="DC80" s="31" cm="1">
        <f t="array" aca="1" ref="DC80" ca="1">SUMPRODUCT(COUNTIF($AY80:$CS80,Training!$C$2:$E$2))</f>
        <v>0</v>
      </c>
      <c r="DD80" s="31" cm="1">
        <f t="array" aca="1" ref="DD80" ca="1">SUMPRODUCT(COUNTIF($AY80:$CS80,Training!#REF!))</f>
        <v>0</v>
      </c>
      <c r="DE80" s="31" cm="1">
        <f t="array" aca="1" ref="DE80" ca="1">SUMPRODUCT(COUNTIF($AY80:$CS80,Training!$C$12:$E$12))</f>
        <v>0</v>
      </c>
      <c r="DF80" s="31" cm="1">
        <f t="array" aca="1" ref="DF80" ca="1">SUMPRODUCT(COUNTIF($AY80:$CS80,Training!$C$13:$E$13))</f>
        <v>0</v>
      </c>
      <c r="DG80" s="31" cm="1">
        <f t="array" aca="1" ref="DG80" ca="1">SUMPRODUCT(COUNTIF($AY80:$CS80,Training!$C$14:$E$14))</f>
        <v>0</v>
      </c>
      <c r="DH80" s="31" cm="1">
        <f t="array" aca="1" ref="DH80" ca="1">SUMPRODUCT(COUNTIF($AY80:$CS80,Training!$C$15:$E$15))</f>
        <v>0</v>
      </c>
      <c r="DI80" s="31" cm="1">
        <f t="array" aca="1" ref="DI80" ca="1">SUMPRODUCT(COUNTIF($AY80:$CS80,Training!$C$16:$E$16))</f>
        <v>0</v>
      </c>
      <c r="DJ80" s="30" t="str" cm="1">
        <f t="array" aca="1" ref="DJ80:FD80" ca="1">IF(COUNTIF(D80:AX80,1)=0,IF($D80:$AX80=2,D$1:AX$1,""),"")</f>
        <v/>
      </c>
      <c r="DK80" s="30" t="str">
        <f ca="1"/>
        <v/>
      </c>
      <c r="DL80" s="30" t="str">
        <f ca="1"/>
        <v/>
      </c>
      <c r="DM80" s="30" t="str">
        <f ca="1"/>
        <v/>
      </c>
      <c r="DN80" s="30" t="str">
        <f ca="1"/>
        <v/>
      </c>
      <c r="DO80" s="30" t="str">
        <f ca="1"/>
        <v/>
      </c>
      <c r="DP80" s="30" t="str">
        <f ca="1"/>
        <v/>
      </c>
      <c r="DQ80" s="30" t="str">
        <f ca="1"/>
        <v/>
      </c>
      <c r="DR80" s="30" t="str">
        <f ca="1"/>
        <v/>
      </c>
      <c r="DS80" s="30" t="str">
        <f ca="1"/>
        <v/>
      </c>
      <c r="DT80" s="30" t="str">
        <f ca="1"/>
        <v/>
      </c>
      <c r="DU80" s="30" t="str">
        <f ca="1"/>
        <v/>
      </c>
      <c r="DV80" s="30" t="str">
        <f ca="1"/>
        <v/>
      </c>
      <c r="DW80" s="30" t="str">
        <f ca="1"/>
        <v/>
      </c>
      <c r="DX80" s="30" t="str">
        <f ca="1"/>
        <v/>
      </c>
      <c r="DY80" s="30" t="str">
        <f ca="1"/>
        <v/>
      </c>
      <c r="DZ80" s="30" t="str">
        <f ca="1"/>
        <v/>
      </c>
      <c r="EA80" s="30" t="str">
        <f ca="1"/>
        <v/>
      </c>
      <c r="EB80" s="30" t="str">
        <f ca="1"/>
        <v/>
      </c>
      <c r="EC80" s="30" t="str">
        <f ca="1"/>
        <v/>
      </c>
      <c r="ED80" s="30" t="str">
        <f ca="1"/>
        <v/>
      </c>
      <c r="EE80" s="30" t="str">
        <f ca="1"/>
        <v/>
      </c>
      <c r="EF80" s="30" t="str">
        <f ca="1"/>
        <v/>
      </c>
      <c r="EG80" s="30" t="str">
        <f ca="1"/>
        <v/>
      </c>
      <c r="EH80" s="30" t="str">
        <f ca="1"/>
        <v/>
      </c>
      <c r="EI80" s="30" t="str">
        <f ca="1"/>
        <v/>
      </c>
      <c r="EJ80" s="30" t="str">
        <f ca="1"/>
        <v/>
      </c>
      <c r="EK80" s="30" t="str">
        <f ca="1"/>
        <v/>
      </c>
      <c r="EL80" s="30" t="str">
        <f ca="1"/>
        <v/>
      </c>
      <c r="EM80" s="30" t="str">
        <f ca="1"/>
        <v/>
      </c>
      <c r="EN80" s="30" t="str">
        <f ca="1"/>
        <v/>
      </c>
      <c r="EO80" s="30" t="str">
        <f ca="1"/>
        <v/>
      </c>
      <c r="EP80" s="30" t="str">
        <f ca="1"/>
        <v/>
      </c>
      <c r="EQ80" s="30" t="str">
        <f ca="1"/>
        <v/>
      </c>
      <c r="ER80" s="30" t="str">
        <f ca="1"/>
        <v/>
      </c>
      <c r="ES80" s="30" t="str">
        <f ca="1"/>
        <v/>
      </c>
      <c r="ET80" s="30" t="str">
        <f ca="1"/>
        <v/>
      </c>
      <c r="EU80" s="30" t="str">
        <f ca="1"/>
        <v/>
      </c>
      <c r="EV80" s="30" t="str">
        <f ca="1"/>
        <v/>
      </c>
      <c r="EW80" s="30" t="str">
        <f ca="1"/>
        <v/>
      </c>
      <c r="EX80" s="30" t="str">
        <f ca="1"/>
        <v/>
      </c>
      <c r="EY80" s="30" t="str">
        <f ca="1"/>
        <v/>
      </c>
      <c r="EZ80" s="30" t="str">
        <f ca="1"/>
        <v/>
      </c>
      <c r="FA80" s="30" t="str">
        <f ca="1"/>
        <v/>
      </c>
      <c r="FB80" s="30" t="str">
        <f ca="1"/>
        <v/>
      </c>
      <c r="FC80" s="30" t="str">
        <f ca="1"/>
        <v/>
      </c>
      <c r="FD80" s="30" t="str">
        <f ca="1"/>
        <v/>
      </c>
      <c r="FE80" s="31" cm="1">
        <f t="array" aca="1" ref="FE80" ca="1">SUMPRODUCT(COUNTIF($DJ80:$FD80,Training!$C$3:$E$3))</f>
        <v>0</v>
      </c>
      <c r="FF80" s="31" cm="1">
        <f t="array" aca="1" ref="FF80" ca="1">SUMPRODUCT(COUNTIF($DJ80:$FD80,Training!$C$4:$E$4))</f>
        <v>0</v>
      </c>
      <c r="FG80" s="31" cm="1">
        <f t="array" aca="1" ref="FG80" ca="1">SUMPRODUCT(COUNTIF($DJ80:$FD80,Training!$C$5:$E$5))</f>
        <v>0</v>
      </c>
      <c r="FH80" s="31" cm="1">
        <f t="array" aca="1" ref="FH80" ca="1">SUMPRODUCT(COUNTIF($DJ80:$FD80,Training!$C$6:$E$6))</f>
        <v>0</v>
      </c>
      <c r="FI80" s="31" cm="1">
        <f t="array" aca="1" ref="FI80" ca="1">SUMPRODUCT(COUNTIF($DJ80:$FD80,Training!$C$7:$E$7))</f>
        <v>0</v>
      </c>
      <c r="FJ80" s="31" cm="1">
        <f t="array" aca="1" ref="FJ80" ca="1">SUMPRODUCT(COUNTIF($DJ80:$FD80,Training!$C$8:$E$8))</f>
        <v>0</v>
      </c>
      <c r="FK80" s="31" cm="1">
        <f t="array" aca="1" ref="FK80" ca="1">SUMPRODUCT(COUNTIF($DJ80:$FD80,Training!$C$9:$E$9))</f>
        <v>0</v>
      </c>
      <c r="FL80" s="31" cm="1">
        <f t="array" aca="1" ref="FL80" ca="1">SUMPRODUCT(COUNTIF($DJ80:$FD80,Training!$C$10:$E$10))</f>
        <v>0</v>
      </c>
      <c r="FM80" s="31" cm="1">
        <f t="array" aca="1" ref="FM80" ca="1">SUMPRODUCT(COUNTIF($DJ80:$FD80,Training!$C$11:$E$11))</f>
        <v>0</v>
      </c>
      <c r="FN80" s="31" cm="1">
        <f t="array" aca="1" ref="FN80" ca="1">SUMPRODUCT(COUNTIF($DJ80:$FD80,Training!$C$2:$E$2))</f>
        <v>0</v>
      </c>
      <c r="FO80" s="31" cm="1">
        <f t="array" aca="1" ref="FO80" ca="1">SUMPRODUCT(COUNTIF($DJ80:$FD80,Training!#REF!))</f>
        <v>0</v>
      </c>
      <c r="FP80" s="31" cm="1">
        <f t="array" aca="1" ref="FP80" ca="1">SUMPRODUCT(COUNTIF($DJ80:$FD80,Training!$C$12:$E$12))</f>
        <v>0</v>
      </c>
      <c r="FQ80" s="31" cm="1">
        <f t="array" aca="1" ref="FQ80" ca="1">SUMPRODUCT(COUNTIF($DJ80:$FD80,Training!$C$13:$E$13))</f>
        <v>0</v>
      </c>
      <c r="FR80" s="31" cm="1">
        <f t="array" aca="1" ref="FR80" ca="1">SUMPRODUCT(COUNTIF($DJ80:$FD80,Training!$C$14:$E$14))</f>
        <v>0</v>
      </c>
      <c r="FS80" s="31" cm="1">
        <f t="array" aca="1" ref="FS80" ca="1">SUMPRODUCT(COUNTIF($DJ80:$FD80,Training!$C$15:$E$15))</f>
        <v>0</v>
      </c>
      <c r="FT80" s="31" cm="1">
        <f t="array" aca="1" ref="FT80" ca="1">SUMPRODUCT(COUNTIF($DJ80:$FD80,Training!$C$16:$E$16))</f>
        <v>0</v>
      </c>
    </row>
    <row r="81" spans="1:176" x14ac:dyDescent="0.25">
      <c r="A81" s="32" t="str">
        <f>IF(WeightedParse!A81&gt;"",WeightedParse!A81,"")</f>
        <v/>
      </c>
      <c r="B81" s="49" t="str">
        <f>IF('Weighted Summary'!A81&gt;"",'Weighted Summary'!F81,"")</f>
        <v/>
      </c>
      <c r="C81" s="39" t="str">
        <f t="shared" si="1"/>
        <v/>
      </c>
      <c r="D81" s="37" t="str">
        <f ca="1">IF($A81&gt;"",IF(ISERROR(HLOOKUP(D$1,INDIRECT("Roles!$B$"&amp;MATCH($B81,Roles!$A:$A,0)&amp;":$AF$"&amp;MATCH($B81,Roles!$A:$A,0)),1,FALSE))=FALSE,IF(SquadExport!G81&lt;10,1,IF(SquadExport!G81&lt;15,2,IF(SquadExport!G81&lt;=20,3,""))),0),"")</f>
        <v/>
      </c>
      <c r="E81" s="37" t="str">
        <f ca="1">IF($A81&gt;"",IF(ISERROR(HLOOKUP(E$1,INDIRECT("Roles!$B$"&amp;MATCH($B81,Roles!$A:$A,0)&amp;":$AF$"&amp;MATCH($B81,Roles!$A:$A,0)),1,FALSE))=FALSE,IF(SquadExport!H81&lt;10,1,IF(SquadExport!H81&lt;15,2,IF(SquadExport!H81&lt;=20,3,""))),0),"")</f>
        <v/>
      </c>
      <c r="F81" s="37" t="str">
        <f ca="1">IF($A81&gt;"",IF(ISERROR(HLOOKUP(F$1,INDIRECT("Roles!$B$"&amp;MATCH($B81,Roles!$A:$A,0)&amp;":$AF$"&amp;MATCH($B81,Roles!$A:$A,0)),1,FALSE))=FALSE,IF(SquadExport!I81&lt;10,1,IF(SquadExport!I81&lt;15,2,IF(SquadExport!I81&lt;=20,3,""))),0),"")</f>
        <v/>
      </c>
      <c r="G81" s="37" t="str">
        <f ca="1">IF($A81&gt;"",IF(ISERROR(HLOOKUP(G$1,INDIRECT("Roles!$B$"&amp;MATCH($B81,Roles!$A:$A,0)&amp;":$AF$"&amp;MATCH($B81,Roles!$A:$A,0)),1,FALSE))=FALSE,IF(SquadExport!J81&lt;10,1,IF(SquadExport!J81&lt;15,2,IF(SquadExport!J81&lt;=20,3,""))),0),"")</f>
        <v/>
      </c>
      <c r="H81" s="37" t="str">
        <f ca="1">IF($A81&gt;"",IF(ISERROR(HLOOKUP(H$1,INDIRECT("Roles!$B$"&amp;MATCH($B81,Roles!$A:$A,0)&amp;":$AF$"&amp;MATCH($B81,Roles!$A:$A,0)),1,FALSE))=FALSE,IF(SquadExport!K81&lt;10,1,IF(SquadExport!K81&lt;15,2,IF(SquadExport!K81&lt;=20,3,""))),0),"")</f>
        <v/>
      </c>
      <c r="I81" s="37" t="str">
        <f ca="1">IF($A81&gt;"",IF(ISERROR(HLOOKUP(I$1,INDIRECT("Roles!$B$"&amp;MATCH($B81,Roles!$A:$A,0)&amp;":$AF$"&amp;MATCH($B81,Roles!$A:$A,0)),1,FALSE))=FALSE,IF(SquadExport!L81&lt;10,1,IF(SquadExport!L81&lt;15,2,IF(SquadExport!L81&lt;=20,3,""))),0),"")</f>
        <v/>
      </c>
      <c r="J81" s="37" t="str">
        <f ca="1">IF($A81&gt;"",IF(ISERROR(HLOOKUP(J$1,INDIRECT("Roles!$B$"&amp;MATCH($B81,Roles!$A:$A,0)&amp;":$AF$"&amp;MATCH($B81,Roles!$A:$A,0)),1,FALSE))=FALSE,IF(SquadExport!M81&lt;10,1,IF(SquadExport!M81&lt;15,2,IF(SquadExport!M81&lt;=20,3,""))),0),"")</f>
        <v/>
      </c>
      <c r="K81" s="37" t="str">
        <f ca="1">IF($A81&gt;"",IF(ISERROR(HLOOKUP(K$1,INDIRECT("Roles!$B$"&amp;MATCH($B81,Roles!$A:$A,0)&amp;":$AF$"&amp;MATCH($B81,Roles!$A:$A,0)),1,FALSE))=FALSE,IF(SquadExport!N81&lt;10,1,IF(SquadExport!N81&lt;15,2,IF(SquadExport!N81&lt;=20,3,""))),0),"")</f>
        <v/>
      </c>
      <c r="L81" s="37" t="str">
        <f ca="1">IF($A81&gt;"",IF(ISERROR(HLOOKUP(L$1,INDIRECT("Roles!$B$"&amp;MATCH($B81,Roles!$A:$A,0)&amp;":$AF$"&amp;MATCH($B81,Roles!$A:$A,0)),1,FALSE))=FALSE,IF(SquadExport!O81&lt;10,1,IF(SquadExport!O81&lt;15,2,IF(SquadExport!O81&lt;=20,3,""))),0),"")</f>
        <v/>
      </c>
      <c r="M81" s="37" t="str">
        <f ca="1">IF($A81&gt;"",IF(ISERROR(HLOOKUP(M$1,INDIRECT("Roles!$B$"&amp;MATCH($B81,Roles!$A:$A,0)&amp;":$AF$"&amp;MATCH($B81,Roles!$A:$A,0)),1,FALSE))=FALSE,IF(SquadExport!P81&lt;10,1,IF(SquadExport!P81&lt;15,2,IF(SquadExport!P81&lt;=20,3,""))),0),"")</f>
        <v/>
      </c>
      <c r="N81" s="37" t="str">
        <f ca="1">IF($A81&gt;"",IF(ISERROR(HLOOKUP(N$1,INDIRECT("Roles!$B$"&amp;MATCH($B81,Roles!$A:$A,0)&amp;":$AF$"&amp;MATCH($B81,Roles!$A:$A,0)),1,FALSE))=FALSE,IF(SquadExport!Q81&lt;10,1,IF(SquadExport!Q81&lt;15,2,IF(SquadExport!Q81&lt;=20,3,""))),0),"")</f>
        <v/>
      </c>
      <c r="O81" s="37" t="str">
        <f ca="1">IF($A81&gt;"",IF(ISERROR(HLOOKUP(O$1,INDIRECT("Roles!$B$"&amp;MATCH($B81,Roles!$A:$A,0)&amp;":$AF$"&amp;MATCH($B81,Roles!$A:$A,0)),1,FALSE))=FALSE,IF(SquadExport!R81&lt;10,1,IF(SquadExport!R81&lt;15,2,IF(SquadExport!R81&lt;=20,3,""))),0),"")</f>
        <v/>
      </c>
      <c r="P81" s="37" t="str">
        <f ca="1">IF($A81&gt;"",IF(ISERROR(HLOOKUP(P$1,INDIRECT("Roles!$B$"&amp;MATCH($B81,Roles!$A:$A,0)&amp;":$AF$"&amp;MATCH($B81,Roles!$A:$A,0)),1,FALSE))=FALSE,IF(SquadExport!S81&lt;10,1,IF(SquadExport!S81&lt;15,2,IF(SquadExport!S81&lt;=20,3,""))),0),"")</f>
        <v/>
      </c>
      <c r="Q81" s="37" t="str">
        <f ca="1">IF($A81&gt;"",IF(ISERROR(HLOOKUP(Q$1,INDIRECT("Roles!$B$"&amp;MATCH($B81,Roles!$A:$A,0)&amp;":$AF$"&amp;MATCH($B81,Roles!$A:$A,0)),1,FALSE))=FALSE,IF(SquadExport!T81&lt;10,1,IF(SquadExport!T81&lt;15,2,IF(SquadExport!T81&lt;=20,3,""))),0),"")</f>
        <v/>
      </c>
      <c r="R81" s="37" t="str">
        <f ca="1">IF($A81&gt;"",IF(ISERROR(HLOOKUP(R$1,INDIRECT("Roles!$B$"&amp;MATCH($B81,Roles!$A:$A,0)&amp;":$AF$"&amp;MATCH($B81,Roles!$A:$A,0)),1,FALSE))=FALSE,IF(SquadExport!U81&lt;10,1,IF(SquadExport!U81&lt;15,2,IF(SquadExport!U81&lt;=20,3,""))),0),"")</f>
        <v/>
      </c>
      <c r="S81" s="37" t="str">
        <f ca="1">IF($A81&gt;"",IF(ISERROR(HLOOKUP(S$1,INDIRECT("Roles!$B$"&amp;MATCH($B81,Roles!$A:$A,0)&amp;":$AF$"&amp;MATCH($B81,Roles!$A:$A,0)),1,FALSE))=FALSE,IF(SquadExport!V81&lt;10,1,IF(SquadExport!V81&lt;15,2,IF(SquadExport!V81&lt;=20,3,""))),0),"")</f>
        <v/>
      </c>
      <c r="T81" s="37" t="str">
        <f ca="1">IF($A81&gt;"",IF(ISERROR(HLOOKUP(T$1,INDIRECT("Roles!$B$"&amp;MATCH($B81,Roles!$A:$A,0)&amp;":$AF$"&amp;MATCH($B81,Roles!$A:$A,0)),1,FALSE))=FALSE,IF(SquadExport!W81&lt;10,1,IF(SquadExport!W81&lt;15,2,IF(SquadExport!W81&lt;=20,3,""))),0),"")</f>
        <v/>
      </c>
      <c r="U81" s="37" t="str">
        <f ca="1">IF($A81&gt;"",IF(ISERROR(HLOOKUP(U$1,INDIRECT("Roles!$B$"&amp;MATCH($B81,Roles!$A:$A,0)&amp;":$AF$"&amp;MATCH($B81,Roles!$A:$A,0)),1,FALSE))=FALSE,IF(SquadExport!X81&lt;10,1,IF(SquadExport!X81&lt;15,2,IF(SquadExport!X81&lt;=20,3,""))),0),"")</f>
        <v/>
      </c>
      <c r="V81" s="37" t="str">
        <f ca="1">IF($A81&gt;"",IF(ISERROR(HLOOKUP(V$1,INDIRECT("Roles!$B$"&amp;MATCH($B81,Roles!$A:$A,0)&amp;":$AF$"&amp;MATCH($B81,Roles!$A:$A,0)),1,FALSE))=FALSE,IF(SquadExport!Y81&lt;10,1,IF(SquadExport!Y81&lt;15,2,IF(SquadExport!Y81&lt;=20,3,""))),0),"")</f>
        <v/>
      </c>
      <c r="W81" s="37" t="str">
        <f ca="1">IF($A81&gt;"",IF(ISERROR(HLOOKUP(W$1,INDIRECT("Roles!$B$"&amp;MATCH($B81,Roles!$A:$A,0)&amp;":$AF$"&amp;MATCH($B81,Roles!$A:$A,0)),1,FALSE))=FALSE,IF(SquadExport!Z81&lt;10,1,IF(SquadExport!Z81&lt;15,2,IF(SquadExport!Z81&lt;=20,3,""))),0),"")</f>
        <v/>
      </c>
      <c r="X81" s="37" t="str">
        <f ca="1">IF($A81&gt;"",IF(ISERROR(HLOOKUP(X$1,INDIRECT("Roles!$B$"&amp;MATCH($B81,Roles!$A:$A,0)&amp;":$AF$"&amp;MATCH($B81,Roles!$A:$A,0)),1,FALSE))=FALSE,IF(SquadExport!AA81&lt;10,1,IF(SquadExport!AA81&lt;15,2,IF(SquadExport!AA81&lt;=20,3,""))),0),"")</f>
        <v/>
      </c>
      <c r="Y81" s="37" t="str">
        <f ca="1">IF($A81&gt;"",IF(ISERROR(HLOOKUP(Y$1,INDIRECT("Roles!$B$"&amp;MATCH($B81,Roles!$A:$A,0)&amp;":$AF$"&amp;MATCH($B81,Roles!$A:$A,0)),1,FALSE))=FALSE,IF(SquadExport!AB81&lt;10,1,IF(SquadExport!AB81&lt;15,2,IF(SquadExport!AB81&lt;=20,3,""))),0),"")</f>
        <v/>
      </c>
      <c r="Z81" s="37" t="str">
        <f ca="1">IF($A81&gt;"",IF(ISERROR(HLOOKUP(Z$1,INDIRECT("Roles!$B$"&amp;MATCH($B81,Roles!$A:$A,0)&amp;":$AF$"&amp;MATCH($B81,Roles!$A:$A,0)),1,FALSE))=FALSE,IF(SquadExport!AC81&lt;10,1,IF(SquadExport!AC81&lt;15,2,IF(SquadExport!AC81&lt;=20,3,""))),0),"")</f>
        <v/>
      </c>
      <c r="AA81" s="37" t="str">
        <f ca="1">IF($A81&gt;"",IF(ISERROR(HLOOKUP(AA$1,INDIRECT("Roles!$B$"&amp;MATCH($B81,Roles!$A:$A,0)&amp;":$AF$"&amp;MATCH($B81,Roles!$A:$A,0)),1,FALSE))=FALSE,IF(SquadExport!AD81&lt;10,1,IF(SquadExport!AD81&lt;15,2,IF(SquadExport!AD81&lt;=20,3,""))),0),"")</f>
        <v/>
      </c>
      <c r="AB81" s="37" t="str">
        <f ca="1">IF($A81&gt;"",IF(ISERROR(HLOOKUP(AB$1,INDIRECT("Roles!$B$"&amp;MATCH($B81,Roles!$A:$A,0)&amp;":$AF$"&amp;MATCH($B81,Roles!$A:$A,0)),1,FALSE))=FALSE,IF(SquadExport!AE81&lt;10,1,IF(SquadExport!AE81&lt;15,2,IF(SquadExport!AE81&lt;=20,3,""))),0),"")</f>
        <v/>
      </c>
      <c r="AC81" s="37" t="str">
        <f ca="1">IF($A81&gt;"",IF(ISERROR(HLOOKUP(AC$1,INDIRECT("Roles!$B$"&amp;MATCH($B81,Roles!$A:$A,0)&amp;":$AF$"&amp;MATCH($B81,Roles!$A:$A,0)),1,FALSE))=FALSE,IF(SquadExport!AF81&lt;10,1,IF(SquadExport!AF81&lt;15,2,IF(SquadExport!AF81&lt;=20,3,""))),0),"")</f>
        <v/>
      </c>
      <c r="AD81" s="37" t="str">
        <f ca="1">IF($A81&gt;"",IF(ISERROR(HLOOKUP(AD$1,INDIRECT("Roles!$B$"&amp;MATCH($B81,Roles!$A:$A,0)&amp;":$AF$"&amp;MATCH($B81,Roles!$A:$A,0)),1,FALSE))=FALSE,IF(SquadExport!AG81&lt;10,1,IF(SquadExport!AG81&lt;15,2,IF(SquadExport!AG81&lt;=20,3,""))),0),"")</f>
        <v/>
      </c>
      <c r="AE81" s="37" t="str">
        <f ca="1">IF($A81&gt;"",IF(ISERROR(HLOOKUP(AE$1,INDIRECT("Roles!$B$"&amp;MATCH($B81,Roles!$A:$A,0)&amp;":$AF$"&amp;MATCH($B81,Roles!$A:$A,0)),1,FALSE))=FALSE,IF(SquadExport!AH81&lt;10,1,IF(SquadExport!AH81&lt;15,2,IF(SquadExport!AH81&lt;=20,3,""))),0),"")</f>
        <v/>
      </c>
      <c r="AF81" s="37" t="str">
        <f ca="1">IF($A81&gt;"",IF(ISERROR(HLOOKUP(AF$1,INDIRECT("Roles!$B$"&amp;MATCH($B81,Roles!$A:$A,0)&amp;":$AF$"&amp;MATCH($B81,Roles!$A:$A,0)),1,FALSE))=FALSE,IF(SquadExport!AI81&lt;10,1,IF(SquadExport!AI81&lt;15,2,IF(SquadExport!AI81&lt;=20,3,""))),0),"")</f>
        <v/>
      </c>
      <c r="AG81" s="37" t="str">
        <f ca="1">IF($A81&gt;"",IF(ISERROR(HLOOKUP(AG$1,INDIRECT("Roles!$B$"&amp;MATCH($B81,Roles!$A:$A,0)&amp;":$AF$"&amp;MATCH($B81,Roles!$A:$A,0)),1,FALSE))=FALSE,IF(SquadExport!AJ81&lt;10,1,IF(SquadExport!AJ81&lt;15,2,IF(SquadExport!AJ81&lt;=20,3,""))),0),"")</f>
        <v/>
      </c>
      <c r="AH81" s="37" t="str">
        <f ca="1">IF($A81&gt;"",IF(ISERROR(HLOOKUP(AH$1,INDIRECT("Roles!$B$"&amp;MATCH($B81,Roles!$A:$A,0)&amp;":$AF$"&amp;MATCH($B81,Roles!$A:$A,0)),1,FALSE))=FALSE,IF(SquadExport!AK81&lt;10,1,IF(SquadExport!AK81&lt;15,2,IF(SquadExport!AK81&lt;=20,3,""))),0),"")</f>
        <v/>
      </c>
      <c r="AI81" s="37" t="str">
        <f ca="1">IF($A81&gt;"",IF(ISERROR(HLOOKUP(AI$1,INDIRECT("Roles!$B$"&amp;MATCH($B81,Roles!$A:$A,0)&amp;":$AF$"&amp;MATCH($B81,Roles!$A:$A,0)),1,FALSE))=FALSE,IF(SquadExport!AL81&lt;10,1,IF(SquadExport!AL81&lt;15,2,IF(SquadExport!AL81&lt;=20,3,""))),0),"")</f>
        <v/>
      </c>
      <c r="AJ81" s="37" t="str">
        <f ca="1">IF($A81&gt;"",IF(ISERROR(HLOOKUP(AJ$1,INDIRECT("Roles!$B$"&amp;MATCH($B81,Roles!$A:$A,0)&amp;":$AF$"&amp;MATCH($B81,Roles!$A:$A,0)),1,FALSE))=FALSE,IF(SquadExport!AM81&lt;10,1,IF(SquadExport!AM81&lt;15,2,IF(SquadExport!AM81&lt;=20,3,""))),0),"")</f>
        <v/>
      </c>
      <c r="AK81" s="37" t="str">
        <f ca="1">IF($A81&gt;"",IF(ISERROR(HLOOKUP(AK$1,INDIRECT("Roles!$B$"&amp;MATCH($B81,Roles!$A:$A,0)&amp;":$AF$"&amp;MATCH($B81,Roles!$A:$A,0)),1,FALSE))=FALSE,IF(SquadExport!AN81&lt;10,1,IF(SquadExport!AN81&lt;15,2,IF(SquadExport!AN81&lt;=20,3,""))),0),"")</f>
        <v/>
      </c>
      <c r="AL81" s="37" t="str">
        <f ca="1">IF($A81&gt;"",IF(ISERROR(HLOOKUP(AL$1,INDIRECT("Roles!$B$"&amp;MATCH($B81,Roles!$A:$A,0)&amp;":$AF$"&amp;MATCH($B81,Roles!$A:$A,0)),1,FALSE))=FALSE,IF(SquadExport!AO81&lt;10,1,IF(SquadExport!AO81&lt;15,2,IF(SquadExport!AO81&lt;=20,3,""))),0),"")</f>
        <v/>
      </c>
      <c r="AM81" s="37" t="str">
        <f ca="1">IF($A81&gt;"",IF(ISERROR(HLOOKUP(AM$1,INDIRECT("Roles!$B$"&amp;MATCH($B81,Roles!$A:$A,0)&amp;":$AF$"&amp;MATCH($B81,Roles!$A:$A,0)),1,FALSE))=FALSE,IF(SquadExport!AP81&lt;10,1,IF(SquadExport!AP81&lt;15,2,IF(SquadExport!AP81&lt;=20,3,""))),0),"")</f>
        <v/>
      </c>
      <c r="AN81" s="37" t="str">
        <f ca="1">IF($A81&gt;"",IF(ISERROR(HLOOKUP(AN$1,INDIRECT("Roles!$B$"&amp;MATCH($B81,Roles!$A:$A,0)&amp;":$AF$"&amp;MATCH($B81,Roles!$A:$A,0)),1,FALSE))=FALSE,IF(SquadExport!AQ81&lt;10,1,IF(SquadExport!AQ81&lt;15,2,IF(SquadExport!AQ81&lt;=20,3,""))),0),"")</f>
        <v/>
      </c>
      <c r="AO81" s="37" t="str">
        <f ca="1">IF($A81&gt;"",IF(ISERROR(HLOOKUP(AO$1,INDIRECT("Roles!$B$"&amp;MATCH($B81,Roles!$A:$A,0)&amp;":$AF$"&amp;MATCH($B81,Roles!$A:$A,0)),1,FALSE))=FALSE,IF(SquadExport!AR81&lt;10,1,IF(SquadExport!AR81&lt;15,2,IF(SquadExport!AR81&lt;=20,3,""))),0),"")</f>
        <v/>
      </c>
      <c r="AP81" s="37" t="str">
        <f ca="1">IF($A81&gt;"",IF(ISERROR(HLOOKUP(AP$1,INDIRECT("Roles!$B$"&amp;MATCH($B81,Roles!$A:$A,0)&amp;":$AF$"&amp;MATCH($B81,Roles!$A:$A,0)),1,FALSE))=FALSE,IF(SquadExport!AS81&lt;10,1,IF(SquadExport!AS81&lt;15,2,IF(SquadExport!AS81&lt;=20,3,""))),0),"")</f>
        <v/>
      </c>
      <c r="AQ81" s="37" t="str">
        <f ca="1">IF($A81&gt;"",IF(ISERROR(HLOOKUP(AQ$1,INDIRECT("Roles!$B$"&amp;MATCH($B81,Roles!$A:$A,0)&amp;":$AF$"&amp;MATCH($B81,Roles!$A:$A,0)),1,FALSE))=FALSE,IF(SquadExport!AT81&lt;10,1,IF(SquadExport!AT81&lt;15,2,IF(SquadExport!AT81&lt;=20,3,""))),0),"")</f>
        <v/>
      </c>
      <c r="AR81" s="37" t="str">
        <f ca="1">IF($A81&gt;"",IF(ISERROR(HLOOKUP(AR$1,INDIRECT("Roles!$B$"&amp;MATCH($B81,Roles!$A:$A,0)&amp;":$AF$"&amp;MATCH($B81,Roles!$A:$A,0)),1,FALSE))=FALSE,IF(SquadExport!AU81&lt;10,1,IF(SquadExport!AU81&lt;15,2,IF(SquadExport!AU81&lt;=20,3,""))),0),"")</f>
        <v/>
      </c>
      <c r="AS81" s="37" t="str">
        <f ca="1">IF($A81&gt;"",IF(ISERROR(HLOOKUP(AS$1,INDIRECT("Roles!$B$"&amp;MATCH($B81,Roles!$A:$A,0)&amp;":$AF$"&amp;MATCH($B81,Roles!$A:$A,0)),1,FALSE))=FALSE,IF(SquadExport!AV81&lt;10,1,IF(SquadExport!AV81&lt;15,2,IF(SquadExport!AV81&lt;=20,3,""))),0),"")</f>
        <v/>
      </c>
      <c r="AT81" s="37" t="str">
        <f ca="1">IF($A81&gt;"",IF(ISERROR(HLOOKUP(AT$1,INDIRECT("Roles!$B$"&amp;MATCH($B81,Roles!$A:$A,0)&amp;":$AF$"&amp;MATCH($B81,Roles!$A:$A,0)),1,FALSE))=FALSE,IF(SquadExport!AW81&lt;10,1,IF(SquadExport!AW81&lt;15,2,IF(SquadExport!AW81&lt;=20,3,""))),0),"")</f>
        <v/>
      </c>
      <c r="AU81" s="37" t="str">
        <f ca="1">IF($A81&gt;"",IF(ISERROR(HLOOKUP(AU$1,INDIRECT("Roles!$B$"&amp;MATCH($B81,Roles!$A:$A,0)&amp;":$AF$"&amp;MATCH($B81,Roles!$A:$A,0)),1,FALSE))=FALSE,IF(SquadExport!AX81&lt;10,1,IF(SquadExport!AX81&lt;15,2,IF(SquadExport!AX81&lt;=20,3,""))),0),"")</f>
        <v/>
      </c>
      <c r="AV81" s="37" t="str">
        <f ca="1">IF($A81&gt;"",IF(ISERROR(HLOOKUP(AV$1,INDIRECT("Roles!$B$"&amp;MATCH($B81,Roles!$A:$A,0)&amp;":$AF$"&amp;MATCH($B81,Roles!$A:$A,0)),1,FALSE))=FALSE,IF(SquadExport!AY81&lt;10,1,IF(SquadExport!AY81&lt;15,2,IF(SquadExport!AY81&lt;=20,3,""))),0),"")</f>
        <v/>
      </c>
      <c r="AW81" s="37" t="str">
        <f ca="1">IF($A81&gt;"",IF(ISERROR(HLOOKUP(AW$1,INDIRECT("Roles!$B$"&amp;MATCH($B81,Roles!$A:$A,0)&amp;":$AF$"&amp;MATCH($B81,Roles!$A:$A,0)),1,FALSE))=FALSE,IF(SquadExport!AZ81&lt;10,1,IF(SquadExport!AZ81&lt;15,2,IF(SquadExport!AZ81&lt;=20,3,""))),0),"")</f>
        <v/>
      </c>
      <c r="AX81" s="37" t="str">
        <f ca="1">IF($A81&gt;"",IF(ISERROR(HLOOKUP(AX$1,INDIRECT("Roles!$B$"&amp;MATCH($B81,Roles!$A:$A,0)&amp;":$AF$"&amp;MATCH($B81,Roles!$A:$A,0)),1,FALSE))=FALSE,IF(SquadExport!BA81&lt;10,1,IF(SquadExport!BA81&lt;15,2,IF(SquadExport!BA81&lt;=20,3,""))),0),"")</f>
        <v/>
      </c>
      <c r="AY81" s="30" t="str" cm="1">
        <f t="array" aca="1" ref="AY81:CS81" ca="1">IF($D81:$AX81=1,D$1:AX$1,"")</f>
        <v/>
      </c>
      <c r="AZ81" s="30" t="str">
        <f ca="1"/>
        <v/>
      </c>
      <c r="BA81" s="30" t="str">
        <f ca="1"/>
        <v/>
      </c>
      <c r="BB81" s="30" t="str">
        <f ca="1"/>
        <v/>
      </c>
      <c r="BC81" s="30" t="str">
        <f ca="1"/>
        <v/>
      </c>
      <c r="BD81" s="30" t="str">
        <f ca="1"/>
        <v/>
      </c>
      <c r="BE81" s="30" t="str">
        <f ca="1"/>
        <v/>
      </c>
      <c r="BF81" s="30" t="str">
        <f ca="1"/>
        <v/>
      </c>
      <c r="BG81" s="30" t="str">
        <f ca="1"/>
        <v/>
      </c>
      <c r="BH81" s="30" t="str">
        <f ca="1"/>
        <v/>
      </c>
      <c r="BI81" s="30" t="str">
        <f ca="1"/>
        <v/>
      </c>
      <c r="BJ81" s="30" t="str">
        <f ca="1"/>
        <v/>
      </c>
      <c r="BK81" s="30" t="str">
        <f ca="1"/>
        <v/>
      </c>
      <c r="BL81" s="30" t="str">
        <f ca="1"/>
        <v/>
      </c>
      <c r="BM81" s="30" t="str">
        <f ca="1"/>
        <v/>
      </c>
      <c r="BN81" s="30" t="str">
        <f ca="1"/>
        <v/>
      </c>
      <c r="BO81" s="30" t="str">
        <f ca="1"/>
        <v/>
      </c>
      <c r="BP81" s="30" t="str">
        <f ca="1"/>
        <v/>
      </c>
      <c r="BQ81" s="30" t="str">
        <f ca="1"/>
        <v/>
      </c>
      <c r="BR81" s="30" t="str">
        <f ca="1"/>
        <v/>
      </c>
      <c r="BS81" s="30" t="str">
        <f ca="1"/>
        <v/>
      </c>
      <c r="BT81" s="30" t="str">
        <f ca="1"/>
        <v/>
      </c>
      <c r="BU81" s="30" t="str">
        <f ca="1"/>
        <v/>
      </c>
      <c r="BV81" s="30" t="str">
        <f ca="1"/>
        <v/>
      </c>
      <c r="BW81" s="30" t="str">
        <f ca="1"/>
        <v/>
      </c>
      <c r="BX81" s="30" t="str">
        <f ca="1"/>
        <v/>
      </c>
      <c r="BY81" s="30" t="str">
        <f ca="1"/>
        <v/>
      </c>
      <c r="BZ81" s="30" t="str">
        <f ca="1"/>
        <v/>
      </c>
      <c r="CA81" s="30" t="str">
        <f ca="1"/>
        <v/>
      </c>
      <c r="CB81" s="30" t="str">
        <f ca="1"/>
        <v/>
      </c>
      <c r="CC81" s="30" t="str">
        <f ca="1"/>
        <v/>
      </c>
      <c r="CD81" s="30" t="str">
        <f ca="1"/>
        <v/>
      </c>
      <c r="CE81" s="30" t="str">
        <f ca="1"/>
        <v/>
      </c>
      <c r="CF81" s="30" t="str">
        <f ca="1"/>
        <v/>
      </c>
      <c r="CG81" s="30" t="str">
        <f ca="1"/>
        <v/>
      </c>
      <c r="CH81" s="30" t="str">
        <f ca="1"/>
        <v/>
      </c>
      <c r="CI81" s="30" t="str">
        <f ca="1"/>
        <v/>
      </c>
      <c r="CJ81" s="30" t="str">
        <f ca="1"/>
        <v/>
      </c>
      <c r="CK81" s="30" t="str">
        <f ca="1"/>
        <v/>
      </c>
      <c r="CL81" s="30" t="str">
        <f ca="1"/>
        <v/>
      </c>
      <c r="CM81" s="30" t="str">
        <f ca="1"/>
        <v/>
      </c>
      <c r="CN81" s="30" t="str">
        <f ca="1"/>
        <v/>
      </c>
      <c r="CO81" s="30" t="str">
        <f ca="1"/>
        <v/>
      </c>
      <c r="CP81" s="30" t="str">
        <f ca="1"/>
        <v/>
      </c>
      <c r="CQ81" s="30" t="str">
        <f ca="1"/>
        <v/>
      </c>
      <c r="CR81" s="30" t="str">
        <f ca="1"/>
        <v/>
      </c>
      <c r="CS81" s="30" t="str">
        <f ca="1"/>
        <v/>
      </c>
      <c r="CT81" s="31" cm="1">
        <f t="array" aca="1" ref="CT81" ca="1">SUMPRODUCT(COUNTIF($AY81:$CS81,Training!$C$3:$E$3))</f>
        <v>0</v>
      </c>
      <c r="CU81" s="31" cm="1">
        <f t="array" aca="1" ref="CU81" ca="1">SUMPRODUCT(COUNTIF($AY81:$CS81,Training!$C$4:$E$4))</f>
        <v>0</v>
      </c>
      <c r="CV81" s="31" cm="1">
        <f t="array" aca="1" ref="CV81" ca="1">SUMPRODUCT(COUNTIF($AY81:$CS81,Training!$C$5:$E$5))</f>
        <v>0</v>
      </c>
      <c r="CW81" s="31" cm="1">
        <f t="array" aca="1" ref="CW81" ca="1">SUMPRODUCT(COUNTIF($AY81:$CS81,Training!$C$6:$E$6))</f>
        <v>0</v>
      </c>
      <c r="CX81" s="31" cm="1">
        <f t="array" aca="1" ref="CX81" ca="1">SUMPRODUCT(COUNTIF($AY81:$CS81,Training!$C$7:$E$7))</f>
        <v>0</v>
      </c>
      <c r="CY81" s="31" cm="1">
        <f t="array" aca="1" ref="CY81" ca="1">SUMPRODUCT(COUNTIF($AY81:$CS81,Training!$C$8:$E$8))</f>
        <v>0</v>
      </c>
      <c r="CZ81" s="31" cm="1">
        <f t="array" aca="1" ref="CZ81" ca="1">SUMPRODUCT(COUNTIF($AY81:$CS81,Training!$C$9:$E$9))</f>
        <v>0</v>
      </c>
      <c r="DA81" s="31" cm="1">
        <f t="array" aca="1" ref="DA81" ca="1">SUMPRODUCT(COUNTIF($AY81:$CS81,Training!$C$10:$E$10))</f>
        <v>0</v>
      </c>
      <c r="DB81" s="31" cm="1">
        <f t="array" aca="1" ref="DB81" ca="1">SUMPRODUCT(COUNTIF($AY81:$CS81,Training!$C$11:$E$11))</f>
        <v>0</v>
      </c>
      <c r="DC81" s="31" cm="1">
        <f t="array" aca="1" ref="DC81" ca="1">SUMPRODUCT(COUNTIF($AY81:$CS81,Training!$C$2:$E$2))</f>
        <v>0</v>
      </c>
      <c r="DD81" s="31" cm="1">
        <f t="array" aca="1" ref="DD81" ca="1">SUMPRODUCT(COUNTIF($AY81:$CS81,Training!#REF!))</f>
        <v>0</v>
      </c>
      <c r="DE81" s="31" cm="1">
        <f t="array" aca="1" ref="DE81" ca="1">SUMPRODUCT(COUNTIF($AY81:$CS81,Training!$C$12:$E$12))</f>
        <v>0</v>
      </c>
      <c r="DF81" s="31" cm="1">
        <f t="array" aca="1" ref="DF81" ca="1">SUMPRODUCT(COUNTIF($AY81:$CS81,Training!$C$13:$E$13))</f>
        <v>0</v>
      </c>
      <c r="DG81" s="31" cm="1">
        <f t="array" aca="1" ref="DG81" ca="1">SUMPRODUCT(COUNTIF($AY81:$CS81,Training!$C$14:$E$14))</f>
        <v>0</v>
      </c>
      <c r="DH81" s="31" cm="1">
        <f t="array" aca="1" ref="DH81" ca="1">SUMPRODUCT(COUNTIF($AY81:$CS81,Training!$C$15:$E$15))</f>
        <v>0</v>
      </c>
      <c r="DI81" s="31" cm="1">
        <f t="array" aca="1" ref="DI81" ca="1">SUMPRODUCT(COUNTIF($AY81:$CS81,Training!$C$16:$E$16))</f>
        <v>0</v>
      </c>
      <c r="DJ81" s="30" t="str" cm="1">
        <f t="array" aca="1" ref="DJ81:FD81" ca="1">IF(COUNTIF(D81:AX81,1)=0,IF($D81:$AX81=2,D$1:AX$1,""),"")</f>
        <v/>
      </c>
      <c r="DK81" s="30" t="str">
        <f ca="1"/>
        <v/>
      </c>
      <c r="DL81" s="30" t="str">
        <f ca="1"/>
        <v/>
      </c>
      <c r="DM81" s="30" t="str">
        <f ca="1"/>
        <v/>
      </c>
      <c r="DN81" s="30" t="str">
        <f ca="1"/>
        <v/>
      </c>
      <c r="DO81" s="30" t="str">
        <f ca="1"/>
        <v/>
      </c>
      <c r="DP81" s="30" t="str">
        <f ca="1"/>
        <v/>
      </c>
      <c r="DQ81" s="30" t="str">
        <f ca="1"/>
        <v/>
      </c>
      <c r="DR81" s="30" t="str">
        <f ca="1"/>
        <v/>
      </c>
      <c r="DS81" s="30" t="str">
        <f ca="1"/>
        <v/>
      </c>
      <c r="DT81" s="30" t="str">
        <f ca="1"/>
        <v/>
      </c>
      <c r="DU81" s="30" t="str">
        <f ca="1"/>
        <v/>
      </c>
      <c r="DV81" s="30" t="str">
        <f ca="1"/>
        <v/>
      </c>
      <c r="DW81" s="30" t="str">
        <f ca="1"/>
        <v/>
      </c>
      <c r="DX81" s="30" t="str">
        <f ca="1"/>
        <v/>
      </c>
      <c r="DY81" s="30" t="str">
        <f ca="1"/>
        <v/>
      </c>
      <c r="DZ81" s="30" t="str">
        <f ca="1"/>
        <v/>
      </c>
      <c r="EA81" s="30" t="str">
        <f ca="1"/>
        <v/>
      </c>
      <c r="EB81" s="30" t="str">
        <f ca="1"/>
        <v/>
      </c>
      <c r="EC81" s="30" t="str">
        <f ca="1"/>
        <v/>
      </c>
      <c r="ED81" s="30" t="str">
        <f ca="1"/>
        <v/>
      </c>
      <c r="EE81" s="30" t="str">
        <f ca="1"/>
        <v/>
      </c>
      <c r="EF81" s="30" t="str">
        <f ca="1"/>
        <v/>
      </c>
      <c r="EG81" s="30" t="str">
        <f ca="1"/>
        <v/>
      </c>
      <c r="EH81" s="30" t="str">
        <f ca="1"/>
        <v/>
      </c>
      <c r="EI81" s="30" t="str">
        <f ca="1"/>
        <v/>
      </c>
      <c r="EJ81" s="30" t="str">
        <f ca="1"/>
        <v/>
      </c>
      <c r="EK81" s="30" t="str">
        <f ca="1"/>
        <v/>
      </c>
      <c r="EL81" s="30" t="str">
        <f ca="1"/>
        <v/>
      </c>
      <c r="EM81" s="30" t="str">
        <f ca="1"/>
        <v/>
      </c>
      <c r="EN81" s="30" t="str">
        <f ca="1"/>
        <v/>
      </c>
      <c r="EO81" s="30" t="str">
        <f ca="1"/>
        <v/>
      </c>
      <c r="EP81" s="30" t="str">
        <f ca="1"/>
        <v/>
      </c>
      <c r="EQ81" s="30" t="str">
        <f ca="1"/>
        <v/>
      </c>
      <c r="ER81" s="30" t="str">
        <f ca="1"/>
        <v/>
      </c>
      <c r="ES81" s="30" t="str">
        <f ca="1"/>
        <v/>
      </c>
      <c r="ET81" s="30" t="str">
        <f ca="1"/>
        <v/>
      </c>
      <c r="EU81" s="30" t="str">
        <f ca="1"/>
        <v/>
      </c>
      <c r="EV81" s="30" t="str">
        <f ca="1"/>
        <v/>
      </c>
      <c r="EW81" s="30" t="str">
        <f ca="1"/>
        <v/>
      </c>
      <c r="EX81" s="30" t="str">
        <f ca="1"/>
        <v/>
      </c>
      <c r="EY81" s="30" t="str">
        <f ca="1"/>
        <v/>
      </c>
      <c r="EZ81" s="30" t="str">
        <f ca="1"/>
        <v/>
      </c>
      <c r="FA81" s="30" t="str">
        <f ca="1"/>
        <v/>
      </c>
      <c r="FB81" s="30" t="str">
        <f ca="1"/>
        <v/>
      </c>
      <c r="FC81" s="30" t="str">
        <f ca="1"/>
        <v/>
      </c>
      <c r="FD81" s="30" t="str">
        <f ca="1"/>
        <v/>
      </c>
      <c r="FE81" s="31" cm="1">
        <f t="array" aca="1" ref="FE81" ca="1">SUMPRODUCT(COUNTIF($DJ81:$FD81,Training!$C$3:$E$3))</f>
        <v>0</v>
      </c>
      <c r="FF81" s="31" cm="1">
        <f t="array" aca="1" ref="FF81" ca="1">SUMPRODUCT(COUNTIF($DJ81:$FD81,Training!$C$4:$E$4))</f>
        <v>0</v>
      </c>
      <c r="FG81" s="31" cm="1">
        <f t="array" aca="1" ref="FG81" ca="1">SUMPRODUCT(COUNTIF($DJ81:$FD81,Training!$C$5:$E$5))</f>
        <v>0</v>
      </c>
      <c r="FH81" s="31" cm="1">
        <f t="array" aca="1" ref="FH81" ca="1">SUMPRODUCT(COUNTIF($DJ81:$FD81,Training!$C$6:$E$6))</f>
        <v>0</v>
      </c>
      <c r="FI81" s="31" cm="1">
        <f t="array" aca="1" ref="FI81" ca="1">SUMPRODUCT(COUNTIF($DJ81:$FD81,Training!$C$7:$E$7))</f>
        <v>0</v>
      </c>
      <c r="FJ81" s="31" cm="1">
        <f t="array" aca="1" ref="FJ81" ca="1">SUMPRODUCT(COUNTIF($DJ81:$FD81,Training!$C$8:$E$8))</f>
        <v>0</v>
      </c>
      <c r="FK81" s="31" cm="1">
        <f t="array" aca="1" ref="FK81" ca="1">SUMPRODUCT(COUNTIF($DJ81:$FD81,Training!$C$9:$E$9))</f>
        <v>0</v>
      </c>
      <c r="FL81" s="31" cm="1">
        <f t="array" aca="1" ref="FL81" ca="1">SUMPRODUCT(COUNTIF($DJ81:$FD81,Training!$C$10:$E$10))</f>
        <v>0</v>
      </c>
      <c r="FM81" s="31" cm="1">
        <f t="array" aca="1" ref="FM81" ca="1">SUMPRODUCT(COUNTIF($DJ81:$FD81,Training!$C$11:$E$11))</f>
        <v>0</v>
      </c>
      <c r="FN81" s="31" cm="1">
        <f t="array" aca="1" ref="FN81" ca="1">SUMPRODUCT(COUNTIF($DJ81:$FD81,Training!$C$2:$E$2))</f>
        <v>0</v>
      </c>
      <c r="FO81" s="31" cm="1">
        <f t="array" aca="1" ref="FO81" ca="1">SUMPRODUCT(COUNTIF($DJ81:$FD81,Training!#REF!))</f>
        <v>0</v>
      </c>
      <c r="FP81" s="31" cm="1">
        <f t="array" aca="1" ref="FP81" ca="1">SUMPRODUCT(COUNTIF($DJ81:$FD81,Training!$C$12:$E$12))</f>
        <v>0</v>
      </c>
      <c r="FQ81" s="31" cm="1">
        <f t="array" aca="1" ref="FQ81" ca="1">SUMPRODUCT(COUNTIF($DJ81:$FD81,Training!$C$13:$E$13))</f>
        <v>0</v>
      </c>
      <c r="FR81" s="31" cm="1">
        <f t="array" aca="1" ref="FR81" ca="1">SUMPRODUCT(COUNTIF($DJ81:$FD81,Training!$C$14:$E$14))</f>
        <v>0</v>
      </c>
      <c r="FS81" s="31" cm="1">
        <f t="array" aca="1" ref="FS81" ca="1">SUMPRODUCT(COUNTIF($DJ81:$FD81,Training!$C$15:$E$15))</f>
        <v>0</v>
      </c>
      <c r="FT81" s="31" cm="1">
        <f t="array" aca="1" ref="FT81" ca="1">SUMPRODUCT(COUNTIF($DJ81:$FD81,Training!$C$16:$E$16))</f>
        <v>0</v>
      </c>
    </row>
    <row r="82" spans="1:176" x14ac:dyDescent="0.25">
      <c r="A82" s="32" t="str">
        <f>IF(WeightedParse!A82&gt;"",WeightedParse!A82,"")</f>
        <v/>
      </c>
      <c r="B82" s="49" t="str">
        <f>IF('Weighted Summary'!A82&gt;"",'Weighted Summary'!F82,"")</f>
        <v/>
      </c>
      <c r="C82" s="39" t="str">
        <f t="shared" si="1"/>
        <v/>
      </c>
      <c r="D82" s="37" t="str">
        <f ca="1">IF($A82&gt;"",IF(ISERROR(HLOOKUP(D$1,INDIRECT("Roles!$B$"&amp;MATCH($B82,Roles!$A:$A,0)&amp;":$AF$"&amp;MATCH($B82,Roles!$A:$A,0)),1,FALSE))=FALSE,IF(SquadExport!G82&lt;10,1,IF(SquadExport!G82&lt;15,2,IF(SquadExport!G82&lt;=20,3,""))),0),"")</f>
        <v/>
      </c>
      <c r="E82" s="37" t="str">
        <f ca="1">IF($A82&gt;"",IF(ISERROR(HLOOKUP(E$1,INDIRECT("Roles!$B$"&amp;MATCH($B82,Roles!$A:$A,0)&amp;":$AF$"&amp;MATCH($B82,Roles!$A:$A,0)),1,FALSE))=FALSE,IF(SquadExport!H82&lt;10,1,IF(SquadExport!H82&lt;15,2,IF(SquadExport!H82&lt;=20,3,""))),0),"")</f>
        <v/>
      </c>
      <c r="F82" s="37" t="str">
        <f ca="1">IF($A82&gt;"",IF(ISERROR(HLOOKUP(F$1,INDIRECT("Roles!$B$"&amp;MATCH($B82,Roles!$A:$A,0)&amp;":$AF$"&amp;MATCH($B82,Roles!$A:$A,0)),1,FALSE))=FALSE,IF(SquadExport!I82&lt;10,1,IF(SquadExport!I82&lt;15,2,IF(SquadExport!I82&lt;=20,3,""))),0),"")</f>
        <v/>
      </c>
      <c r="G82" s="37" t="str">
        <f ca="1">IF($A82&gt;"",IF(ISERROR(HLOOKUP(G$1,INDIRECT("Roles!$B$"&amp;MATCH($B82,Roles!$A:$A,0)&amp;":$AF$"&amp;MATCH($B82,Roles!$A:$A,0)),1,FALSE))=FALSE,IF(SquadExport!J82&lt;10,1,IF(SquadExport!J82&lt;15,2,IF(SquadExport!J82&lt;=20,3,""))),0),"")</f>
        <v/>
      </c>
      <c r="H82" s="37" t="str">
        <f ca="1">IF($A82&gt;"",IF(ISERROR(HLOOKUP(H$1,INDIRECT("Roles!$B$"&amp;MATCH($B82,Roles!$A:$A,0)&amp;":$AF$"&amp;MATCH($B82,Roles!$A:$A,0)),1,FALSE))=FALSE,IF(SquadExport!K82&lt;10,1,IF(SquadExport!K82&lt;15,2,IF(SquadExport!K82&lt;=20,3,""))),0),"")</f>
        <v/>
      </c>
      <c r="I82" s="37" t="str">
        <f ca="1">IF($A82&gt;"",IF(ISERROR(HLOOKUP(I$1,INDIRECT("Roles!$B$"&amp;MATCH($B82,Roles!$A:$A,0)&amp;":$AF$"&amp;MATCH($B82,Roles!$A:$A,0)),1,FALSE))=FALSE,IF(SquadExport!L82&lt;10,1,IF(SquadExport!L82&lt;15,2,IF(SquadExport!L82&lt;=20,3,""))),0),"")</f>
        <v/>
      </c>
      <c r="J82" s="37" t="str">
        <f ca="1">IF($A82&gt;"",IF(ISERROR(HLOOKUP(J$1,INDIRECT("Roles!$B$"&amp;MATCH($B82,Roles!$A:$A,0)&amp;":$AF$"&amp;MATCH($B82,Roles!$A:$A,0)),1,FALSE))=FALSE,IF(SquadExport!M82&lt;10,1,IF(SquadExport!M82&lt;15,2,IF(SquadExport!M82&lt;=20,3,""))),0),"")</f>
        <v/>
      </c>
      <c r="K82" s="37" t="str">
        <f ca="1">IF($A82&gt;"",IF(ISERROR(HLOOKUP(K$1,INDIRECT("Roles!$B$"&amp;MATCH($B82,Roles!$A:$A,0)&amp;":$AF$"&amp;MATCH($B82,Roles!$A:$A,0)),1,FALSE))=FALSE,IF(SquadExport!N82&lt;10,1,IF(SquadExport!N82&lt;15,2,IF(SquadExport!N82&lt;=20,3,""))),0),"")</f>
        <v/>
      </c>
      <c r="L82" s="37" t="str">
        <f ca="1">IF($A82&gt;"",IF(ISERROR(HLOOKUP(L$1,INDIRECT("Roles!$B$"&amp;MATCH($B82,Roles!$A:$A,0)&amp;":$AF$"&amp;MATCH($B82,Roles!$A:$A,0)),1,FALSE))=FALSE,IF(SquadExport!O82&lt;10,1,IF(SquadExport!O82&lt;15,2,IF(SquadExport!O82&lt;=20,3,""))),0),"")</f>
        <v/>
      </c>
      <c r="M82" s="37" t="str">
        <f ca="1">IF($A82&gt;"",IF(ISERROR(HLOOKUP(M$1,INDIRECT("Roles!$B$"&amp;MATCH($B82,Roles!$A:$A,0)&amp;":$AF$"&amp;MATCH($B82,Roles!$A:$A,0)),1,FALSE))=FALSE,IF(SquadExport!P82&lt;10,1,IF(SquadExport!P82&lt;15,2,IF(SquadExport!P82&lt;=20,3,""))),0),"")</f>
        <v/>
      </c>
      <c r="N82" s="37" t="str">
        <f ca="1">IF($A82&gt;"",IF(ISERROR(HLOOKUP(N$1,INDIRECT("Roles!$B$"&amp;MATCH($B82,Roles!$A:$A,0)&amp;":$AF$"&amp;MATCH($B82,Roles!$A:$A,0)),1,FALSE))=FALSE,IF(SquadExport!Q82&lt;10,1,IF(SquadExport!Q82&lt;15,2,IF(SquadExport!Q82&lt;=20,3,""))),0),"")</f>
        <v/>
      </c>
      <c r="O82" s="37" t="str">
        <f ca="1">IF($A82&gt;"",IF(ISERROR(HLOOKUP(O$1,INDIRECT("Roles!$B$"&amp;MATCH($B82,Roles!$A:$A,0)&amp;":$AF$"&amp;MATCH($B82,Roles!$A:$A,0)),1,FALSE))=FALSE,IF(SquadExport!R82&lt;10,1,IF(SquadExport!R82&lt;15,2,IF(SquadExport!R82&lt;=20,3,""))),0),"")</f>
        <v/>
      </c>
      <c r="P82" s="37" t="str">
        <f ca="1">IF($A82&gt;"",IF(ISERROR(HLOOKUP(P$1,INDIRECT("Roles!$B$"&amp;MATCH($B82,Roles!$A:$A,0)&amp;":$AF$"&amp;MATCH($B82,Roles!$A:$A,0)),1,FALSE))=FALSE,IF(SquadExport!S82&lt;10,1,IF(SquadExport!S82&lt;15,2,IF(SquadExport!S82&lt;=20,3,""))),0),"")</f>
        <v/>
      </c>
      <c r="Q82" s="37" t="str">
        <f ca="1">IF($A82&gt;"",IF(ISERROR(HLOOKUP(Q$1,INDIRECT("Roles!$B$"&amp;MATCH($B82,Roles!$A:$A,0)&amp;":$AF$"&amp;MATCH($B82,Roles!$A:$A,0)),1,FALSE))=FALSE,IF(SquadExport!T82&lt;10,1,IF(SquadExport!T82&lt;15,2,IF(SquadExport!T82&lt;=20,3,""))),0),"")</f>
        <v/>
      </c>
      <c r="R82" s="37" t="str">
        <f ca="1">IF($A82&gt;"",IF(ISERROR(HLOOKUP(R$1,INDIRECT("Roles!$B$"&amp;MATCH($B82,Roles!$A:$A,0)&amp;":$AF$"&amp;MATCH($B82,Roles!$A:$A,0)),1,FALSE))=FALSE,IF(SquadExport!U82&lt;10,1,IF(SquadExport!U82&lt;15,2,IF(SquadExport!U82&lt;=20,3,""))),0),"")</f>
        <v/>
      </c>
      <c r="S82" s="37" t="str">
        <f ca="1">IF($A82&gt;"",IF(ISERROR(HLOOKUP(S$1,INDIRECT("Roles!$B$"&amp;MATCH($B82,Roles!$A:$A,0)&amp;":$AF$"&amp;MATCH($B82,Roles!$A:$A,0)),1,FALSE))=FALSE,IF(SquadExport!V82&lt;10,1,IF(SquadExport!V82&lt;15,2,IF(SquadExport!V82&lt;=20,3,""))),0),"")</f>
        <v/>
      </c>
      <c r="T82" s="37" t="str">
        <f ca="1">IF($A82&gt;"",IF(ISERROR(HLOOKUP(T$1,INDIRECT("Roles!$B$"&amp;MATCH($B82,Roles!$A:$A,0)&amp;":$AF$"&amp;MATCH($B82,Roles!$A:$A,0)),1,FALSE))=FALSE,IF(SquadExport!W82&lt;10,1,IF(SquadExport!W82&lt;15,2,IF(SquadExport!W82&lt;=20,3,""))),0),"")</f>
        <v/>
      </c>
      <c r="U82" s="37" t="str">
        <f ca="1">IF($A82&gt;"",IF(ISERROR(HLOOKUP(U$1,INDIRECT("Roles!$B$"&amp;MATCH($B82,Roles!$A:$A,0)&amp;":$AF$"&amp;MATCH($B82,Roles!$A:$A,0)),1,FALSE))=FALSE,IF(SquadExport!X82&lt;10,1,IF(SquadExport!X82&lt;15,2,IF(SquadExport!X82&lt;=20,3,""))),0),"")</f>
        <v/>
      </c>
      <c r="V82" s="37" t="str">
        <f ca="1">IF($A82&gt;"",IF(ISERROR(HLOOKUP(V$1,INDIRECT("Roles!$B$"&amp;MATCH($B82,Roles!$A:$A,0)&amp;":$AF$"&amp;MATCH($B82,Roles!$A:$A,0)),1,FALSE))=FALSE,IF(SquadExport!Y82&lt;10,1,IF(SquadExport!Y82&lt;15,2,IF(SquadExport!Y82&lt;=20,3,""))),0),"")</f>
        <v/>
      </c>
      <c r="W82" s="37" t="str">
        <f ca="1">IF($A82&gt;"",IF(ISERROR(HLOOKUP(W$1,INDIRECT("Roles!$B$"&amp;MATCH($B82,Roles!$A:$A,0)&amp;":$AF$"&amp;MATCH($B82,Roles!$A:$A,0)),1,FALSE))=FALSE,IF(SquadExport!Z82&lt;10,1,IF(SquadExport!Z82&lt;15,2,IF(SquadExport!Z82&lt;=20,3,""))),0),"")</f>
        <v/>
      </c>
      <c r="X82" s="37" t="str">
        <f ca="1">IF($A82&gt;"",IF(ISERROR(HLOOKUP(X$1,INDIRECT("Roles!$B$"&amp;MATCH($B82,Roles!$A:$A,0)&amp;":$AF$"&amp;MATCH($B82,Roles!$A:$A,0)),1,FALSE))=FALSE,IF(SquadExport!AA82&lt;10,1,IF(SquadExport!AA82&lt;15,2,IF(SquadExport!AA82&lt;=20,3,""))),0),"")</f>
        <v/>
      </c>
      <c r="Y82" s="37" t="str">
        <f ca="1">IF($A82&gt;"",IF(ISERROR(HLOOKUP(Y$1,INDIRECT("Roles!$B$"&amp;MATCH($B82,Roles!$A:$A,0)&amp;":$AF$"&amp;MATCH($B82,Roles!$A:$A,0)),1,FALSE))=FALSE,IF(SquadExport!AB82&lt;10,1,IF(SquadExport!AB82&lt;15,2,IF(SquadExport!AB82&lt;=20,3,""))),0),"")</f>
        <v/>
      </c>
      <c r="Z82" s="37" t="str">
        <f ca="1">IF($A82&gt;"",IF(ISERROR(HLOOKUP(Z$1,INDIRECT("Roles!$B$"&amp;MATCH($B82,Roles!$A:$A,0)&amp;":$AF$"&amp;MATCH($B82,Roles!$A:$A,0)),1,FALSE))=FALSE,IF(SquadExport!AC82&lt;10,1,IF(SquadExport!AC82&lt;15,2,IF(SquadExport!AC82&lt;=20,3,""))),0),"")</f>
        <v/>
      </c>
      <c r="AA82" s="37" t="str">
        <f ca="1">IF($A82&gt;"",IF(ISERROR(HLOOKUP(AA$1,INDIRECT("Roles!$B$"&amp;MATCH($B82,Roles!$A:$A,0)&amp;":$AF$"&amp;MATCH($B82,Roles!$A:$A,0)),1,FALSE))=FALSE,IF(SquadExport!AD82&lt;10,1,IF(SquadExport!AD82&lt;15,2,IF(SquadExport!AD82&lt;=20,3,""))),0),"")</f>
        <v/>
      </c>
      <c r="AB82" s="37" t="str">
        <f ca="1">IF($A82&gt;"",IF(ISERROR(HLOOKUP(AB$1,INDIRECT("Roles!$B$"&amp;MATCH($B82,Roles!$A:$A,0)&amp;":$AF$"&amp;MATCH($B82,Roles!$A:$A,0)),1,FALSE))=FALSE,IF(SquadExport!AE82&lt;10,1,IF(SquadExport!AE82&lt;15,2,IF(SquadExport!AE82&lt;=20,3,""))),0),"")</f>
        <v/>
      </c>
      <c r="AC82" s="37" t="str">
        <f ca="1">IF($A82&gt;"",IF(ISERROR(HLOOKUP(AC$1,INDIRECT("Roles!$B$"&amp;MATCH($B82,Roles!$A:$A,0)&amp;":$AF$"&amp;MATCH($B82,Roles!$A:$A,0)),1,FALSE))=FALSE,IF(SquadExport!AF82&lt;10,1,IF(SquadExport!AF82&lt;15,2,IF(SquadExport!AF82&lt;=20,3,""))),0),"")</f>
        <v/>
      </c>
      <c r="AD82" s="37" t="str">
        <f ca="1">IF($A82&gt;"",IF(ISERROR(HLOOKUP(AD$1,INDIRECT("Roles!$B$"&amp;MATCH($B82,Roles!$A:$A,0)&amp;":$AF$"&amp;MATCH($B82,Roles!$A:$A,0)),1,FALSE))=FALSE,IF(SquadExport!AG82&lt;10,1,IF(SquadExport!AG82&lt;15,2,IF(SquadExport!AG82&lt;=20,3,""))),0),"")</f>
        <v/>
      </c>
      <c r="AE82" s="37" t="str">
        <f ca="1">IF($A82&gt;"",IF(ISERROR(HLOOKUP(AE$1,INDIRECT("Roles!$B$"&amp;MATCH($B82,Roles!$A:$A,0)&amp;":$AF$"&amp;MATCH($B82,Roles!$A:$A,0)),1,FALSE))=FALSE,IF(SquadExport!AH82&lt;10,1,IF(SquadExport!AH82&lt;15,2,IF(SquadExport!AH82&lt;=20,3,""))),0),"")</f>
        <v/>
      </c>
      <c r="AF82" s="37" t="str">
        <f ca="1">IF($A82&gt;"",IF(ISERROR(HLOOKUP(AF$1,INDIRECT("Roles!$B$"&amp;MATCH($B82,Roles!$A:$A,0)&amp;":$AF$"&amp;MATCH($B82,Roles!$A:$A,0)),1,FALSE))=FALSE,IF(SquadExport!AI82&lt;10,1,IF(SquadExport!AI82&lt;15,2,IF(SquadExport!AI82&lt;=20,3,""))),0),"")</f>
        <v/>
      </c>
      <c r="AG82" s="37" t="str">
        <f ca="1">IF($A82&gt;"",IF(ISERROR(HLOOKUP(AG$1,INDIRECT("Roles!$B$"&amp;MATCH($B82,Roles!$A:$A,0)&amp;":$AF$"&amp;MATCH($B82,Roles!$A:$A,0)),1,FALSE))=FALSE,IF(SquadExport!AJ82&lt;10,1,IF(SquadExport!AJ82&lt;15,2,IF(SquadExport!AJ82&lt;=20,3,""))),0),"")</f>
        <v/>
      </c>
      <c r="AH82" s="37" t="str">
        <f ca="1">IF($A82&gt;"",IF(ISERROR(HLOOKUP(AH$1,INDIRECT("Roles!$B$"&amp;MATCH($B82,Roles!$A:$A,0)&amp;":$AF$"&amp;MATCH($B82,Roles!$A:$A,0)),1,FALSE))=FALSE,IF(SquadExport!AK82&lt;10,1,IF(SquadExport!AK82&lt;15,2,IF(SquadExport!AK82&lt;=20,3,""))),0),"")</f>
        <v/>
      </c>
      <c r="AI82" s="37" t="str">
        <f ca="1">IF($A82&gt;"",IF(ISERROR(HLOOKUP(AI$1,INDIRECT("Roles!$B$"&amp;MATCH($B82,Roles!$A:$A,0)&amp;":$AF$"&amp;MATCH($B82,Roles!$A:$A,0)),1,FALSE))=FALSE,IF(SquadExport!AL82&lt;10,1,IF(SquadExport!AL82&lt;15,2,IF(SquadExport!AL82&lt;=20,3,""))),0),"")</f>
        <v/>
      </c>
      <c r="AJ82" s="37" t="str">
        <f ca="1">IF($A82&gt;"",IF(ISERROR(HLOOKUP(AJ$1,INDIRECT("Roles!$B$"&amp;MATCH($B82,Roles!$A:$A,0)&amp;":$AF$"&amp;MATCH($B82,Roles!$A:$A,0)),1,FALSE))=FALSE,IF(SquadExport!AM82&lt;10,1,IF(SquadExport!AM82&lt;15,2,IF(SquadExport!AM82&lt;=20,3,""))),0),"")</f>
        <v/>
      </c>
      <c r="AK82" s="37" t="str">
        <f ca="1">IF($A82&gt;"",IF(ISERROR(HLOOKUP(AK$1,INDIRECT("Roles!$B$"&amp;MATCH($B82,Roles!$A:$A,0)&amp;":$AF$"&amp;MATCH($B82,Roles!$A:$A,0)),1,FALSE))=FALSE,IF(SquadExport!AN82&lt;10,1,IF(SquadExport!AN82&lt;15,2,IF(SquadExport!AN82&lt;=20,3,""))),0),"")</f>
        <v/>
      </c>
      <c r="AL82" s="37" t="str">
        <f ca="1">IF($A82&gt;"",IF(ISERROR(HLOOKUP(AL$1,INDIRECT("Roles!$B$"&amp;MATCH($B82,Roles!$A:$A,0)&amp;":$AF$"&amp;MATCH($B82,Roles!$A:$A,0)),1,FALSE))=FALSE,IF(SquadExport!AO82&lt;10,1,IF(SquadExport!AO82&lt;15,2,IF(SquadExport!AO82&lt;=20,3,""))),0),"")</f>
        <v/>
      </c>
      <c r="AM82" s="37" t="str">
        <f ca="1">IF($A82&gt;"",IF(ISERROR(HLOOKUP(AM$1,INDIRECT("Roles!$B$"&amp;MATCH($B82,Roles!$A:$A,0)&amp;":$AF$"&amp;MATCH($B82,Roles!$A:$A,0)),1,FALSE))=FALSE,IF(SquadExport!AP82&lt;10,1,IF(SquadExport!AP82&lt;15,2,IF(SquadExport!AP82&lt;=20,3,""))),0),"")</f>
        <v/>
      </c>
      <c r="AN82" s="37" t="str">
        <f ca="1">IF($A82&gt;"",IF(ISERROR(HLOOKUP(AN$1,INDIRECT("Roles!$B$"&amp;MATCH($B82,Roles!$A:$A,0)&amp;":$AF$"&amp;MATCH($B82,Roles!$A:$A,0)),1,FALSE))=FALSE,IF(SquadExport!AQ82&lt;10,1,IF(SquadExport!AQ82&lt;15,2,IF(SquadExport!AQ82&lt;=20,3,""))),0),"")</f>
        <v/>
      </c>
      <c r="AO82" s="37" t="str">
        <f ca="1">IF($A82&gt;"",IF(ISERROR(HLOOKUP(AO$1,INDIRECT("Roles!$B$"&amp;MATCH($B82,Roles!$A:$A,0)&amp;":$AF$"&amp;MATCH($B82,Roles!$A:$A,0)),1,FALSE))=FALSE,IF(SquadExport!AR82&lt;10,1,IF(SquadExport!AR82&lt;15,2,IF(SquadExport!AR82&lt;=20,3,""))),0),"")</f>
        <v/>
      </c>
      <c r="AP82" s="37" t="str">
        <f ca="1">IF($A82&gt;"",IF(ISERROR(HLOOKUP(AP$1,INDIRECT("Roles!$B$"&amp;MATCH($B82,Roles!$A:$A,0)&amp;":$AF$"&amp;MATCH($B82,Roles!$A:$A,0)),1,FALSE))=FALSE,IF(SquadExport!AS82&lt;10,1,IF(SquadExport!AS82&lt;15,2,IF(SquadExport!AS82&lt;=20,3,""))),0),"")</f>
        <v/>
      </c>
      <c r="AQ82" s="37" t="str">
        <f ca="1">IF($A82&gt;"",IF(ISERROR(HLOOKUP(AQ$1,INDIRECT("Roles!$B$"&amp;MATCH($B82,Roles!$A:$A,0)&amp;":$AF$"&amp;MATCH($B82,Roles!$A:$A,0)),1,FALSE))=FALSE,IF(SquadExport!AT82&lt;10,1,IF(SquadExport!AT82&lt;15,2,IF(SquadExport!AT82&lt;=20,3,""))),0),"")</f>
        <v/>
      </c>
      <c r="AR82" s="37" t="str">
        <f ca="1">IF($A82&gt;"",IF(ISERROR(HLOOKUP(AR$1,INDIRECT("Roles!$B$"&amp;MATCH($B82,Roles!$A:$A,0)&amp;":$AF$"&amp;MATCH($B82,Roles!$A:$A,0)),1,FALSE))=FALSE,IF(SquadExport!AU82&lt;10,1,IF(SquadExport!AU82&lt;15,2,IF(SquadExport!AU82&lt;=20,3,""))),0),"")</f>
        <v/>
      </c>
      <c r="AS82" s="37" t="str">
        <f ca="1">IF($A82&gt;"",IF(ISERROR(HLOOKUP(AS$1,INDIRECT("Roles!$B$"&amp;MATCH($B82,Roles!$A:$A,0)&amp;":$AF$"&amp;MATCH($B82,Roles!$A:$A,0)),1,FALSE))=FALSE,IF(SquadExport!AV82&lt;10,1,IF(SquadExport!AV82&lt;15,2,IF(SquadExport!AV82&lt;=20,3,""))),0),"")</f>
        <v/>
      </c>
      <c r="AT82" s="37" t="str">
        <f ca="1">IF($A82&gt;"",IF(ISERROR(HLOOKUP(AT$1,INDIRECT("Roles!$B$"&amp;MATCH($B82,Roles!$A:$A,0)&amp;":$AF$"&amp;MATCH($B82,Roles!$A:$A,0)),1,FALSE))=FALSE,IF(SquadExport!AW82&lt;10,1,IF(SquadExport!AW82&lt;15,2,IF(SquadExport!AW82&lt;=20,3,""))),0),"")</f>
        <v/>
      </c>
      <c r="AU82" s="37" t="str">
        <f ca="1">IF($A82&gt;"",IF(ISERROR(HLOOKUP(AU$1,INDIRECT("Roles!$B$"&amp;MATCH($B82,Roles!$A:$A,0)&amp;":$AF$"&amp;MATCH($B82,Roles!$A:$A,0)),1,FALSE))=FALSE,IF(SquadExport!AX82&lt;10,1,IF(SquadExport!AX82&lt;15,2,IF(SquadExport!AX82&lt;=20,3,""))),0),"")</f>
        <v/>
      </c>
      <c r="AV82" s="37" t="str">
        <f ca="1">IF($A82&gt;"",IF(ISERROR(HLOOKUP(AV$1,INDIRECT("Roles!$B$"&amp;MATCH($B82,Roles!$A:$A,0)&amp;":$AF$"&amp;MATCH($B82,Roles!$A:$A,0)),1,FALSE))=FALSE,IF(SquadExport!AY82&lt;10,1,IF(SquadExport!AY82&lt;15,2,IF(SquadExport!AY82&lt;=20,3,""))),0),"")</f>
        <v/>
      </c>
      <c r="AW82" s="37" t="str">
        <f ca="1">IF($A82&gt;"",IF(ISERROR(HLOOKUP(AW$1,INDIRECT("Roles!$B$"&amp;MATCH($B82,Roles!$A:$A,0)&amp;":$AF$"&amp;MATCH($B82,Roles!$A:$A,0)),1,FALSE))=FALSE,IF(SquadExport!AZ82&lt;10,1,IF(SquadExport!AZ82&lt;15,2,IF(SquadExport!AZ82&lt;=20,3,""))),0),"")</f>
        <v/>
      </c>
      <c r="AX82" s="37" t="str">
        <f ca="1">IF($A82&gt;"",IF(ISERROR(HLOOKUP(AX$1,INDIRECT("Roles!$B$"&amp;MATCH($B82,Roles!$A:$A,0)&amp;":$AF$"&amp;MATCH($B82,Roles!$A:$A,0)),1,FALSE))=FALSE,IF(SquadExport!BA82&lt;10,1,IF(SquadExport!BA82&lt;15,2,IF(SquadExport!BA82&lt;=20,3,""))),0),"")</f>
        <v/>
      </c>
      <c r="AY82" s="30" t="str" cm="1">
        <f t="array" aca="1" ref="AY82:CS82" ca="1">IF($D82:$AX82=1,D$1:AX$1,"")</f>
        <v/>
      </c>
      <c r="AZ82" s="30" t="str">
        <f ca="1"/>
        <v/>
      </c>
      <c r="BA82" s="30" t="str">
        <f ca="1"/>
        <v/>
      </c>
      <c r="BB82" s="30" t="str">
        <f ca="1"/>
        <v/>
      </c>
      <c r="BC82" s="30" t="str">
        <f ca="1"/>
        <v/>
      </c>
      <c r="BD82" s="30" t="str">
        <f ca="1"/>
        <v/>
      </c>
      <c r="BE82" s="30" t="str">
        <f ca="1"/>
        <v/>
      </c>
      <c r="BF82" s="30" t="str">
        <f ca="1"/>
        <v/>
      </c>
      <c r="BG82" s="30" t="str">
        <f ca="1"/>
        <v/>
      </c>
      <c r="BH82" s="30" t="str">
        <f ca="1"/>
        <v/>
      </c>
      <c r="BI82" s="30" t="str">
        <f ca="1"/>
        <v/>
      </c>
      <c r="BJ82" s="30" t="str">
        <f ca="1"/>
        <v/>
      </c>
      <c r="BK82" s="30" t="str">
        <f ca="1"/>
        <v/>
      </c>
      <c r="BL82" s="30" t="str">
        <f ca="1"/>
        <v/>
      </c>
      <c r="BM82" s="30" t="str">
        <f ca="1"/>
        <v/>
      </c>
      <c r="BN82" s="30" t="str">
        <f ca="1"/>
        <v/>
      </c>
      <c r="BO82" s="30" t="str">
        <f ca="1"/>
        <v/>
      </c>
      <c r="BP82" s="30" t="str">
        <f ca="1"/>
        <v/>
      </c>
      <c r="BQ82" s="30" t="str">
        <f ca="1"/>
        <v/>
      </c>
      <c r="BR82" s="30" t="str">
        <f ca="1"/>
        <v/>
      </c>
      <c r="BS82" s="30" t="str">
        <f ca="1"/>
        <v/>
      </c>
      <c r="BT82" s="30" t="str">
        <f ca="1"/>
        <v/>
      </c>
      <c r="BU82" s="30" t="str">
        <f ca="1"/>
        <v/>
      </c>
      <c r="BV82" s="30" t="str">
        <f ca="1"/>
        <v/>
      </c>
      <c r="BW82" s="30" t="str">
        <f ca="1"/>
        <v/>
      </c>
      <c r="BX82" s="30" t="str">
        <f ca="1"/>
        <v/>
      </c>
      <c r="BY82" s="30" t="str">
        <f ca="1"/>
        <v/>
      </c>
      <c r="BZ82" s="30" t="str">
        <f ca="1"/>
        <v/>
      </c>
      <c r="CA82" s="30" t="str">
        <f ca="1"/>
        <v/>
      </c>
      <c r="CB82" s="30" t="str">
        <f ca="1"/>
        <v/>
      </c>
      <c r="CC82" s="30" t="str">
        <f ca="1"/>
        <v/>
      </c>
      <c r="CD82" s="30" t="str">
        <f ca="1"/>
        <v/>
      </c>
      <c r="CE82" s="30" t="str">
        <f ca="1"/>
        <v/>
      </c>
      <c r="CF82" s="30" t="str">
        <f ca="1"/>
        <v/>
      </c>
      <c r="CG82" s="30" t="str">
        <f ca="1"/>
        <v/>
      </c>
      <c r="CH82" s="30" t="str">
        <f ca="1"/>
        <v/>
      </c>
      <c r="CI82" s="30" t="str">
        <f ca="1"/>
        <v/>
      </c>
      <c r="CJ82" s="30" t="str">
        <f ca="1"/>
        <v/>
      </c>
      <c r="CK82" s="30" t="str">
        <f ca="1"/>
        <v/>
      </c>
      <c r="CL82" s="30" t="str">
        <f ca="1"/>
        <v/>
      </c>
      <c r="CM82" s="30" t="str">
        <f ca="1"/>
        <v/>
      </c>
      <c r="CN82" s="30" t="str">
        <f ca="1"/>
        <v/>
      </c>
      <c r="CO82" s="30" t="str">
        <f ca="1"/>
        <v/>
      </c>
      <c r="CP82" s="30" t="str">
        <f ca="1"/>
        <v/>
      </c>
      <c r="CQ82" s="30" t="str">
        <f ca="1"/>
        <v/>
      </c>
      <c r="CR82" s="30" t="str">
        <f ca="1"/>
        <v/>
      </c>
      <c r="CS82" s="30" t="str">
        <f ca="1"/>
        <v/>
      </c>
      <c r="CT82" s="31" cm="1">
        <f t="array" aca="1" ref="CT82" ca="1">SUMPRODUCT(COUNTIF($AY82:$CS82,Training!$C$3:$E$3))</f>
        <v>0</v>
      </c>
      <c r="CU82" s="31" cm="1">
        <f t="array" aca="1" ref="CU82" ca="1">SUMPRODUCT(COUNTIF($AY82:$CS82,Training!$C$4:$E$4))</f>
        <v>0</v>
      </c>
      <c r="CV82" s="31" cm="1">
        <f t="array" aca="1" ref="CV82" ca="1">SUMPRODUCT(COUNTIF($AY82:$CS82,Training!$C$5:$E$5))</f>
        <v>0</v>
      </c>
      <c r="CW82" s="31" cm="1">
        <f t="array" aca="1" ref="CW82" ca="1">SUMPRODUCT(COUNTIF($AY82:$CS82,Training!$C$6:$E$6))</f>
        <v>0</v>
      </c>
      <c r="CX82" s="31" cm="1">
        <f t="array" aca="1" ref="CX82" ca="1">SUMPRODUCT(COUNTIF($AY82:$CS82,Training!$C$7:$E$7))</f>
        <v>0</v>
      </c>
      <c r="CY82" s="31" cm="1">
        <f t="array" aca="1" ref="CY82" ca="1">SUMPRODUCT(COUNTIF($AY82:$CS82,Training!$C$8:$E$8))</f>
        <v>0</v>
      </c>
      <c r="CZ82" s="31" cm="1">
        <f t="array" aca="1" ref="CZ82" ca="1">SUMPRODUCT(COUNTIF($AY82:$CS82,Training!$C$9:$E$9))</f>
        <v>0</v>
      </c>
      <c r="DA82" s="31" cm="1">
        <f t="array" aca="1" ref="DA82" ca="1">SUMPRODUCT(COUNTIF($AY82:$CS82,Training!$C$10:$E$10))</f>
        <v>0</v>
      </c>
      <c r="DB82" s="31" cm="1">
        <f t="array" aca="1" ref="DB82" ca="1">SUMPRODUCT(COUNTIF($AY82:$CS82,Training!$C$11:$E$11))</f>
        <v>0</v>
      </c>
      <c r="DC82" s="31" cm="1">
        <f t="array" aca="1" ref="DC82" ca="1">SUMPRODUCT(COUNTIF($AY82:$CS82,Training!$C$2:$E$2))</f>
        <v>0</v>
      </c>
      <c r="DD82" s="31" cm="1">
        <f t="array" aca="1" ref="DD82" ca="1">SUMPRODUCT(COUNTIF($AY82:$CS82,Training!#REF!))</f>
        <v>0</v>
      </c>
      <c r="DE82" s="31" cm="1">
        <f t="array" aca="1" ref="DE82" ca="1">SUMPRODUCT(COUNTIF($AY82:$CS82,Training!$C$12:$E$12))</f>
        <v>0</v>
      </c>
      <c r="DF82" s="31" cm="1">
        <f t="array" aca="1" ref="DF82" ca="1">SUMPRODUCT(COUNTIF($AY82:$CS82,Training!$C$13:$E$13))</f>
        <v>0</v>
      </c>
      <c r="DG82" s="31" cm="1">
        <f t="array" aca="1" ref="DG82" ca="1">SUMPRODUCT(COUNTIF($AY82:$CS82,Training!$C$14:$E$14))</f>
        <v>0</v>
      </c>
      <c r="DH82" s="31" cm="1">
        <f t="array" aca="1" ref="DH82" ca="1">SUMPRODUCT(COUNTIF($AY82:$CS82,Training!$C$15:$E$15))</f>
        <v>0</v>
      </c>
      <c r="DI82" s="31" cm="1">
        <f t="array" aca="1" ref="DI82" ca="1">SUMPRODUCT(COUNTIF($AY82:$CS82,Training!$C$16:$E$16))</f>
        <v>0</v>
      </c>
      <c r="DJ82" s="30" t="str" cm="1">
        <f t="array" aca="1" ref="DJ82:FD82" ca="1">IF(COUNTIF(D82:AX82,1)=0,IF($D82:$AX82=2,D$1:AX$1,""),"")</f>
        <v/>
      </c>
      <c r="DK82" s="30" t="str">
        <f ca="1"/>
        <v/>
      </c>
      <c r="DL82" s="30" t="str">
        <f ca="1"/>
        <v/>
      </c>
      <c r="DM82" s="30" t="str">
        <f ca="1"/>
        <v/>
      </c>
      <c r="DN82" s="30" t="str">
        <f ca="1"/>
        <v/>
      </c>
      <c r="DO82" s="30" t="str">
        <f ca="1"/>
        <v/>
      </c>
      <c r="DP82" s="30" t="str">
        <f ca="1"/>
        <v/>
      </c>
      <c r="DQ82" s="30" t="str">
        <f ca="1"/>
        <v/>
      </c>
      <c r="DR82" s="30" t="str">
        <f ca="1"/>
        <v/>
      </c>
      <c r="DS82" s="30" t="str">
        <f ca="1"/>
        <v/>
      </c>
      <c r="DT82" s="30" t="str">
        <f ca="1"/>
        <v/>
      </c>
      <c r="DU82" s="30" t="str">
        <f ca="1"/>
        <v/>
      </c>
      <c r="DV82" s="30" t="str">
        <f ca="1"/>
        <v/>
      </c>
      <c r="DW82" s="30" t="str">
        <f ca="1"/>
        <v/>
      </c>
      <c r="DX82" s="30" t="str">
        <f ca="1"/>
        <v/>
      </c>
      <c r="DY82" s="30" t="str">
        <f ca="1"/>
        <v/>
      </c>
      <c r="DZ82" s="30" t="str">
        <f ca="1"/>
        <v/>
      </c>
      <c r="EA82" s="30" t="str">
        <f ca="1"/>
        <v/>
      </c>
      <c r="EB82" s="30" t="str">
        <f ca="1"/>
        <v/>
      </c>
      <c r="EC82" s="30" t="str">
        <f ca="1"/>
        <v/>
      </c>
      <c r="ED82" s="30" t="str">
        <f ca="1"/>
        <v/>
      </c>
      <c r="EE82" s="30" t="str">
        <f ca="1"/>
        <v/>
      </c>
      <c r="EF82" s="30" t="str">
        <f ca="1"/>
        <v/>
      </c>
      <c r="EG82" s="30" t="str">
        <f ca="1"/>
        <v/>
      </c>
      <c r="EH82" s="30" t="str">
        <f ca="1"/>
        <v/>
      </c>
      <c r="EI82" s="30" t="str">
        <f ca="1"/>
        <v/>
      </c>
      <c r="EJ82" s="30" t="str">
        <f ca="1"/>
        <v/>
      </c>
      <c r="EK82" s="30" t="str">
        <f ca="1"/>
        <v/>
      </c>
      <c r="EL82" s="30" t="str">
        <f ca="1"/>
        <v/>
      </c>
      <c r="EM82" s="30" t="str">
        <f ca="1"/>
        <v/>
      </c>
      <c r="EN82" s="30" t="str">
        <f ca="1"/>
        <v/>
      </c>
      <c r="EO82" s="30" t="str">
        <f ca="1"/>
        <v/>
      </c>
      <c r="EP82" s="30" t="str">
        <f ca="1"/>
        <v/>
      </c>
      <c r="EQ82" s="30" t="str">
        <f ca="1"/>
        <v/>
      </c>
      <c r="ER82" s="30" t="str">
        <f ca="1"/>
        <v/>
      </c>
      <c r="ES82" s="30" t="str">
        <f ca="1"/>
        <v/>
      </c>
      <c r="ET82" s="30" t="str">
        <f ca="1"/>
        <v/>
      </c>
      <c r="EU82" s="30" t="str">
        <f ca="1"/>
        <v/>
      </c>
      <c r="EV82" s="30" t="str">
        <f ca="1"/>
        <v/>
      </c>
      <c r="EW82" s="30" t="str">
        <f ca="1"/>
        <v/>
      </c>
      <c r="EX82" s="30" t="str">
        <f ca="1"/>
        <v/>
      </c>
      <c r="EY82" s="30" t="str">
        <f ca="1"/>
        <v/>
      </c>
      <c r="EZ82" s="30" t="str">
        <f ca="1"/>
        <v/>
      </c>
      <c r="FA82" s="30" t="str">
        <f ca="1"/>
        <v/>
      </c>
      <c r="FB82" s="30" t="str">
        <f ca="1"/>
        <v/>
      </c>
      <c r="FC82" s="30" t="str">
        <f ca="1"/>
        <v/>
      </c>
      <c r="FD82" s="30" t="str">
        <f ca="1"/>
        <v/>
      </c>
      <c r="FE82" s="31" cm="1">
        <f t="array" aca="1" ref="FE82" ca="1">SUMPRODUCT(COUNTIF($DJ82:$FD82,Training!$C$3:$E$3))</f>
        <v>0</v>
      </c>
      <c r="FF82" s="31" cm="1">
        <f t="array" aca="1" ref="FF82" ca="1">SUMPRODUCT(COUNTIF($DJ82:$FD82,Training!$C$4:$E$4))</f>
        <v>0</v>
      </c>
      <c r="FG82" s="31" cm="1">
        <f t="array" aca="1" ref="FG82" ca="1">SUMPRODUCT(COUNTIF($DJ82:$FD82,Training!$C$5:$E$5))</f>
        <v>0</v>
      </c>
      <c r="FH82" s="31" cm="1">
        <f t="array" aca="1" ref="FH82" ca="1">SUMPRODUCT(COUNTIF($DJ82:$FD82,Training!$C$6:$E$6))</f>
        <v>0</v>
      </c>
      <c r="FI82" s="31" cm="1">
        <f t="array" aca="1" ref="FI82" ca="1">SUMPRODUCT(COUNTIF($DJ82:$FD82,Training!$C$7:$E$7))</f>
        <v>0</v>
      </c>
      <c r="FJ82" s="31" cm="1">
        <f t="array" aca="1" ref="FJ82" ca="1">SUMPRODUCT(COUNTIF($DJ82:$FD82,Training!$C$8:$E$8))</f>
        <v>0</v>
      </c>
      <c r="FK82" s="31" cm="1">
        <f t="array" aca="1" ref="FK82" ca="1">SUMPRODUCT(COUNTIF($DJ82:$FD82,Training!$C$9:$E$9))</f>
        <v>0</v>
      </c>
      <c r="FL82" s="31" cm="1">
        <f t="array" aca="1" ref="FL82" ca="1">SUMPRODUCT(COUNTIF($DJ82:$FD82,Training!$C$10:$E$10))</f>
        <v>0</v>
      </c>
      <c r="FM82" s="31" cm="1">
        <f t="array" aca="1" ref="FM82" ca="1">SUMPRODUCT(COUNTIF($DJ82:$FD82,Training!$C$11:$E$11))</f>
        <v>0</v>
      </c>
      <c r="FN82" s="31" cm="1">
        <f t="array" aca="1" ref="FN82" ca="1">SUMPRODUCT(COUNTIF($DJ82:$FD82,Training!$C$2:$E$2))</f>
        <v>0</v>
      </c>
      <c r="FO82" s="31" cm="1">
        <f t="array" aca="1" ref="FO82" ca="1">SUMPRODUCT(COUNTIF($DJ82:$FD82,Training!#REF!))</f>
        <v>0</v>
      </c>
      <c r="FP82" s="31" cm="1">
        <f t="array" aca="1" ref="FP82" ca="1">SUMPRODUCT(COUNTIF($DJ82:$FD82,Training!$C$12:$E$12))</f>
        <v>0</v>
      </c>
      <c r="FQ82" s="31" cm="1">
        <f t="array" aca="1" ref="FQ82" ca="1">SUMPRODUCT(COUNTIF($DJ82:$FD82,Training!$C$13:$E$13))</f>
        <v>0</v>
      </c>
      <c r="FR82" s="31" cm="1">
        <f t="array" aca="1" ref="FR82" ca="1">SUMPRODUCT(COUNTIF($DJ82:$FD82,Training!$C$14:$E$14))</f>
        <v>0</v>
      </c>
      <c r="FS82" s="31" cm="1">
        <f t="array" aca="1" ref="FS82" ca="1">SUMPRODUCT(COUNTIF($DJ82:$FD82,Training!$C$15:$E$15))</f>
        <v>0</v>
      </c>
      <c r="FT82" s="31" cm="1">
        <f t="array" aca="1" ref="FT82" ca="1">SUMPRODUCT(COUNTIF($DJ82:$FD82,Training!$C$16:$E$16))</f>
        <v>0</v>
      </c>
    </row>
    <row r="83" spans="1:176" x14ac:dyDescent="0.25">
      <c r="A83" s="32" t="str">
        <f>IF(WeightedParse!A83&gt;"",WeightedParse!A83,"")</f>
        <v/>
      </c>
      <c r="B83" s="49" t="str">
        <f>IF('Weighted Summary'!A83&gt;"",'Weighted Summary'!F83,"")</f>
        <v/>
      </c>
      <c r="C83" s="39" t="str">
        <f t="shared" si="1"/>
        <v/>
      </c>
      <c r="D83" s="37" t="str">
        <f ca="1">IF($A83&gt;"",IF(ISERROR(HLOOKUP(D$1,INDIRECT("Roles!$B$"&amp;MATCH($B83,Roles!$A:$A,0)&amp;":$AF$"&amp;MATCH($B83,Roles!$A:$A,0)),1,FALSE))=FALSE,IF(SquadExport!G83&lt;10,1,IF(SquadExport!G83&lt;15,2,IF(SquadExport!G83&lt;=20,3,""))),0),"")</f>
        <v/>
      </c>
      <c r="E83" s="37" t="str">
        <f ca="1">IF($A83&gt;"",IF(ISERROR(HLOOKUP(E$1,INDIRECT("Roles!$B$"&amp;MATCH($B83,Roles!$A:$A,0)&amp;":$AF$"&amp;MATCH($B83,Roles!$A:$A,0)),1,FALSE))=FALSE,IF(SquadExport!H83&lt;10,1,IF(SquadExport!H83&lt;15,2,IF(SquadExport!H83&lt;=20,3,""))),0),"")</f>
        <v/>
      </c>
      <c r="F83" s="37" t="str">
        <f ca="1">IF($A83&gt;"",IF(ISERROR(HLOOKUP(F$1,INDIRECT("Roles!$B$"&amp;MATCH($B83,Roles!$A:$A,0)&amp;":$AF$"&amp;MATCH($B83,Roles!$A:$A,0)),1,FALSE))=FALSE,IF(SquadExport!I83&lt;10,1,IF(SquadExport!I83&lt;15,2,IF(SquadExport!I83&lt;=20,3,""))),0),"")</f>
        <v/>
      </c>
      <c r="G83" s="37" t="str">
        <f ca="1">IF($A83&gt;"",IF(ISERROR(HLOOKUP(G$1,INDIRECT("Roles!$B$"&amp;MATCH($B83,Roles!$A:$A,0)&amp;":$AF$"&amp;MATCH($B83,Roles!$A:$A,0)),1,FALSE))=FALSE,IF(SquadExport!J83&lt;10,1,IF(SquadExport!J83&lt;15,2,IF(SquadExport!J83&lt;=20,3,""))),0),"")</f>
        <v/>
      </c>
      <c r="H83" s="37" t="str">
        <f ca="1">IF($A83&gt;"",IF(ISERROR(HLOOKUP(H$1,INDIRECT("Roles!$B$"&amp;MATCH($B83,Roles!$A:$A,0)&amp;":$AF$"&amp;MATCH($B83,Roles!$A:$A,0)),1,FALSE))=FALSE,IF(SquadExport!K83&lt;10,1,IF(SquadExport!K83&lt;15,2,IF(SquadExport!K83&lt;=20,3,""))),0),"")</f>
        <v/>
      </c>
      <c r="I83" s="37" t="str">
        <f ca="1">IF($A83&gt;"",IF(ISERROR(HLOOKUP(I$1,INDIRECT("Roles!$B$"&amp;MATCH($B83,Roles!$A:$A,0)&amp;":$AF$"&amp;MATCH($B83,Roles!$A:$A,0)),1,FALSE))=FALSE,IF(SquadExport!L83&lt;10,1,IF(SquadExport!L83&lt;15,2,IF(SquadExport!L83&lt;=20,3,""))),0),"")</f>
        <v/>
      </c>
      <c r="J83" s="37" t="str">
        <f ca="1">IF($A83&gt;"",IF(ISERROR(HLOOKUP(J$1,INDIRECT("Roles!$B$"&amp;MATCH($B83,Roles!$A:$A,0)&amp;":$AF$"&amp;MATCH($B83,Roles!$A:$A,0)),1,FALSE))=FALSE,IF(SquadExport!M83&lt;10,1,IF(SquadExport!M83&lt;15,2,IF(SquadExport!M83&lt;=20,3,""))),0),"")</f>
        <v/>
      </c>
      <c r="K83" s="37" t="str">
        <f ca="1">IF($A83&gt;"",IF(ISERROR(HLOOKUP(K$1,INDIRECT("Roles!$B$"&amp;MATCH($B83,Roles!$A:$A,0)&amp;":$AF$"&amp;MATCH($B83,Roles!$A:$A,0)),1,FALSE))=FALSE,IF(SquadExport!N83&lt;10,1,IF(SquadExport!N83&lt;15,2,IF(SquadExport!N83&lt;=20,3,""))),0),"")</f>
        <v/>
      </c>
      <c r="L83" s="37" t="str">
        <f ca="1">IF($A83&gt;"",IF(ISERROR(HLOOKUP(L$1,INDIRECT("Roles!$B$"&amp;MATCH($B83,Roles!$A:$A,0)&amp;":$AF$"&amp;MATCH($B83,Roles!$A:$A,0)),1,FALSE))=FALSE,IF(SquadExport!O83&lt;10,1,IF(SquadExport!O83&lt;15,2,IF(SquadExport!O83&lt;=20,3,""))),0),"")</f>
        <v/>
      </c>
      <c r="M83" s="37" t="str">
        <f ca="1">IF($A83&gt;"",IF(ISERROR(HLOOKUP(M$1,INDIRECT("Roles!$B$"&amp;MATCH($B83,Roles!$A:$A,0)&amp;":$AF$"&amp;MATCH($B83,Roles!$A:$A,0)),1,FALSE))=FALSE,IF(SquadExport!P83&lt;10,1,IF(SquadExport!P83&lt;15,2,IF(SquadExport!P83&lt;=20,3,""))),0),"")</f>
        <v/>
      </c>
      <c r="N83" s="37" t="str">
        <f ca="1">IF($A83&gt;"",IF(ISERROR(HLOOKUP(N$1,INDIRECT("Roles!$B$"&amp;MATCH($B83,Roles!$A:$A,0)&amp;":$AF$"&amp;MATCH($B83,Roles!$A:$A,0)),1,FALSE))=FALSE,IF(SquadExport!Q83&lt;10,1,IF(SquadExport!Q83&lt;15,2,IF(SquadExport!Q83&lt;=20,3,""))),0),"")</f>
        <v/>
      </c>
      <c r="O83" s="37" t="str">
        <f ca="1">IF($A83&gt;"",IF(ISERROR(HLOOKUP(O$1,INDIRECT("Roles!$B$"&amp;MATCH($B83,Roles!$A:$A,0)&amp;":$AF$"&amp;MATCH($B83,Roles!$A:$A,0)),1,FALSE))=FALSE,IF(SquadExport!R83&lt;10,1,IF(SquadExport!R83&lt;15,2,IF(SquadExport!R83&lt;=20,3,""))),0),"")</f>
        <v/>
      </c>
      <c r="P83" s="37" t="str">
        <f ca="1">IF($A83&gt;"",IF(ISERROR(HLOOKUP(P$1,INDIRECT("Roles!$B$"&amp;MATCH($B83,Roles!$A:$A,0)&amp;":$AF$"&amp;MATCH($B83,Roles!$A:$A,0)),1,FALSE))=FALSE,IF(SquadExport!S83&lt;10,1,IF(SquadExport!S83&lt;15,2,IF(SquadExport!S83&lt;=20,3,""))),0),"")</f>
        <v/>
      </c>
      <c r="Q83" s="37" t="str">
        <f ca="1">IF($A83&gt;"",IF(ISERROR(HLOOKUP(Q$1,INDIRECT("Roles!$B$"&amp;MATCH($B83,Roles!$A:$A,0)&amp;":$AF$"&amp;MATCH($B83,Roles!$A:$A,0)),1,FALSE))=FALSE,IF(SquadExport!T83&lt;10,1,IF(SquadExport!T83&lt;15,2,IF(SquadExport!T83&lt;=20,3,""))),0),"")</f>
        <v/>
      </c>
      <c r="R83" s="37" t="str">
        <f ca="1">IF($A83&gt;"",IF(ISERROR(HLOOKUP(R$1,INDIRECT("Roles!$B$"&amp;MATCH($B83,Roles!$A:$A,0)&amp;":$AF$"&amp;MATCH($B83,Roles!$A:$A,0)),1,FALSE))=FALSE,IF(SquadExport!U83&lt;10,1,IF(SquadExport!U83&lt;15,2,IF(SquadExport!U83&lt;=20,3,""))),0),"")</f>
        <v/>
      </c>
      <c r="S83" s="37" t="str">
        <f ca="1">IF($A83&gt;"",IF(ISERROR(HLOOKUP(S$1,INDIRECT("Roles!$B$"&amp;MATCH($B83,Roles!$A:$A,0)&amp;":$AF$"&amp;MATCH($B83,Roles!$A:$A,0)),1,FALSE))=FALSE,IF(SquadExport!V83&lt;10,1,IF(SquadExport!V83&lt;15,2,IF(SquadExport!V83&lt;=20,3,""))),0),"")</f>
        <v/>
      </c>
      <c r="T83" s="37" t="str">
        <f ca="1">IF($A83&gt;"",IF(ISERROR(HLOOKUP(T$1,INDIRECT("Roles!$B$"&amp;MATCH($B83,Roles!$A:$A,0)&amp;":$AF$"&amp;MATCH($B83,Roles!$A:$A,0)),1,FALSE))=FALSE,IF(SquadExport!W83&lt;10,1,IF(SquadExport!W83&lt;15,2,IF(SquadExport!W83&lt;=20,3,""))),0),"")</f>
        <v/>
      </c>
      <c r="U83" s="37" t="str">
        <f ca="1">IF($A83&gt;"",IF(ISERROR(HLOOKUP(U$1,INDIRECT("Roles!$B$"&amp;MATCH($B83,Roles!$A:$A,0)&amp;":$AF$"&amp;MATCH($B83,Roles!$A:$A,0)),1,FALSE))=FALSE,IF(SquadExport!X83&lt;10,1,IF(SquadExport!X83&lt;15,2,IF(SquadExport!X83&lt;=20,3,""))),0),"")</f>
        <v/>
      </c>
      <c r="V83" s="37" t="str">
        <f ca="1">IF($A83&gt;"",IF(ISERROR(HLOOKUP(V$1,INDIRECT("Roles!$B$"&amp;MATCH($B83,Roles!$A:$A,0)&amp;":$AF$"&amp;MATCH($B83,Roles!$A:$A,0)),1,FALSE))=FALSE,IF(SquadExport!Y83&lt;10,1,IF(SquadExport!Y83&lt;15,2,IF(SquadExport!Y83&lt;=20,3,""))),0),"")</f>
        <v/>
      </c>
      <c r="W83" s="37" t="str">
        <f ca="1">IF($A83&gt;"",IF(ISERROR(HLOOKUP(W$1,INDIRECT("Roles!$B$"&amp;MATCH($B83,Roles!$A:$A,0)&amp;":$AF$"&amp;MATCH($B83,Roles!$A:$A,0)),1,FALSE))=FALSE,IF(SquadExport!Z83&lt;10,1,IF(SquadExport!Z83&lt;15,2,IF(SquadExport!Z83&lt;=20,3,""))),0),"")</f>
        <v/>
      </c>
      <c r="X83" s="37" t="str">
        <f ca="1">IF($A83&gt;"",IF(ISERROR(HLOOKUP(X$1,INDIRECT("Roles!$B$"&amp;MATCH($B83,Roles!$A:$A,0)&amp;":$AF$"&amp;MATCH($B83,Roles!$A:$A,0)),1,FALSE))=FALSE,IF(SquadExport!AA83&lt;10,1,IF(SquadExport!AA83&lt;15,2,IF(SquadExport!AA83&lt;=20,3,""))),0),"")</f>
        <v/>
      </c>
      <c r="Y83" s="37" t="str">
        <f ca="1">IF($A83&gt;"",IF(ISERROR(HLOOKUP(Y$1,INDIRECT("Roles!$B$"&amp;MATCH($B83,Roles!$A:$A,0)&amp;":$AF$"&amp;MATCH($B83,Roles!$A:$A,0)),1,FALSE))=FALSE,IF(SquadExport!AB83&lt;10,1,IF(SquadExport!AB83&lt;15,2,IF(SquadExport!AB83&lt;=20,3,""))),0),"")</f>
        <v/>
      </c>
      <c r="Z83" s="37" t="str">
        <f ca="1">IF($A83&gt;"",IF(ISERROR(HLOOKUP(Z$1,INDIRECT("Roles!$B$"&amp;MATCH($B83,Roles!$A:$A,0)&amp;":$AF$"&amp;MATCH($B83,Roles!$A:$A,0)),1,FALSE))=FALSE,IF(SquadExport!AC83&lt;10,1,IF(SquadExport!AC83&lt;15,2,IF(SquadExport!AC83&lt;=20,3,""))),0),"")</f>
        <v/>
      </c>
      <c r="AA83" s="37" t="str">
        <f ca="1">IF($A83&gt;"",IF(ISERROR(HLOOKUP(AA$1,INDIRECT("Roles!$B$"&amp;MATCH($B83,Roles!$A:$A,0)&amp;":$AF$"&amp;MATCH($B83,Roles!$A:$A,0)),1,FALSE))=FALSE,IF(SquadExport!AD83&lt;10,1,IF(SquadExport!AD83&lt;15,2,IF(SquadExport!AD83&lt;=20,3,""))),0),"")</f>
        <v/>
      </c>
      <c r="AB83" s="37" t="str">
        <f ca="1">IF($A83&gt;"",IF(ISERROR(HLOOKUP(AB$1,INDIRECT("Roles!$B$"&amp;MATCH($B83,Roles!$A:$A,0)&amp;":$AF$"&amp;MATCH($B83,Roles!$A:$A,0)),1,FALSE))=FALSE,IF(SquadExport!AE83&lt;10,1,IF(SquadExport!AE83&lt;15,2,IF(SquadExport!AE83&lt;=20,3,""))),0),"")</f>
        <v/>
      </c>
      <c r="AC83" s="37" t="str">
        <f ca="1">IF($A83&gt;"",IF(ISERROR(HLOOKUP(AC$1,INDIRECT("Roles!$B$"&amp;MATCH($B83,Roles!$A:$A,0)&amp;":$AF$"&amp;MATCH($B83,Roles!$A:$A,0)),1,FALSE))=FALSE,IF(SquadExport!AF83&lt;10,1,IF(SquadExport!AF83&lt;15,2,IF(SquadExport!AF83&lt;=20,3,""))),0),"")</f>
        <v/>
      </c>
      <c r="AD83" s="37" t="str">
        <f ca="1">IF($A83&gt;"",IF(ISERROR(HLOOKUP(AD$1,INDIRECT("Roles!$B$"&amp;MATCH($B83,Roles!$A:$A,0)&amp;":$AF$"&amp;MATCH($B83,Roles!$A:$A,0)),1,FALSE))=FALSE,IF(SquadExport!AG83&lt;10,1,IF(SquadExport!AG83&lt;15,2,IF(SquadExport!AG83&lt;=20,3,""))),0),"")</f>
        <v/>
      </c>
      <c r="AE83" s="37" t="str">
        <f ca="1">IF($A83&gt;"",IF(ISERROR(HLOOKUP(AE$1,INDIRECT("Roles!$B$"&amp;MATCH($B83,Roles!$A:$A,0)&amp;":$AF$"&amp;MATCH($B83,Roles!$A:$A,0)),1,FALSE))=FALSE,IF(SquadExport!AH83&lt;10,1,IF(SquadExport!AH83&lt;15,2,IF(SquadExport!AH83&lt;=20,3,""))),0),"")</f>
        <v/>
      </c>
      <c r="AF83" s="37" t="str">
        <f ca="1">IF($A83&gt;"",IF(ISERROR(HLOOKUP(AF$1,INDIRECT("Roles!$B$"&amp;MATCH($B83,Roles!$A:$A,0)&amp;":$AF$"&amp;MATCH($B83,Roles!$A:$A,0)),1,FALSE))=FALSE,IF(SquadExport!AI83&lt;10,1,IF(SquadExport!AI83&lt;15,2,IF(SquadExport!AI83&lt;=20,3,""))),0),"")</f>
        <v/>
      </c>
      <c r="AG83" s="37" t="str">
        <f ca="1">IF($A83&gt;"",IF(ISERROR(HLOOKUP(AG$1,INDIRECT("Roles!$B$"&amp;MATCH($B83,Roles!$A:$A,0)&amp;":$AF$"&amp;MATCH($B83,Roles!$A:$A,0)),1,FALSE))=FALSE,IF(SquadExport!AJ83&lt;10,1,IF(SquadExport!AJ83&lt;15,2,IF(SquadExport!AJ83&lt;=20,3,""))),0),"")</f>
        <v/>
      </c>
      <c r="AH83" s="37" t="str">
        <f ca="1">IF($A83&gt;"",IF(ISERROR(HLOOKUP(AH$1,INDIRECT("Roles!$B$"&amp;MATCH($B83,Roles!$A:$A,0)&amp;":$AF$"&amp;MATCH($B83,Roles!$A:$A,0)),1,FALSE))=FALSE,IF(SquadExport!AK83&lt;10,1,IF(SquadExport!AK83&lt;15,2,IF(SquadExport!AK83&lt;=20,3,""))),0),"")</f>
        <v/>
      </c>
      <c r="AI83" s="37" t="str">
        <f ca="1">IF($A83&gt;"",IF(ISERROR(HLOOKUP(AI$1,INDIRECT("Roles!$B$"&amp;MATCH($B83,Roles!$A:$A,0)&amp;":$AF$"&amp;MATCH($B83,Roles!$A:$A,0)),1,FALSE))=FALSE,IF(SquadExport!AL83&lt;10,1,IF(SquadExport!AL83&lt;15,2,IF(SquadExport!AL83&lt;=20,3,""))),0),"")</f>
        <v/>
      </c>
      <c r="AJ83" s="37" t="str">
        <f ca="1">IF($A83&gt;"",IF(ISERROR(HLOOKUP(AJ$1,INDIRECT("Roles!$B$"&amp;MATCH($B83,Roles!$A:$A,0)&amp;":$AF$"&amp;MATCH($B83,Roles!$A:$A,0)),1,FALSE))=FALSE,IF(SquadExport!AM83&lt;10,1,IF(SquadExport!AM83&lt;15,2,IF(SquadExport!AM83&lt;=20,3,""))),0),"")</f>
        <v/>
      </c>
      <c r="AK83" s="37" t="str">
        <f ca="1">IF($A83&gt;"",IF(ISERROR(HLOOKUP(AK$1,INDIRECT("Roles!$B$"&amp;MATCH($B83,Roles!$A:$A,0)&amp;":$AF$"&amp;MATCH($B83,Roles!$A:$A,0)),1,FALSE))=FALSE,IF(SquadExport!AN83&lt;10,1,IF(SquadExport!AN83&lt;15,2,IF(SquadExport!AN83&lt;=20,3,""))),0),"")</f>
        <v/>
      </c>
      <c r="AL83" s="37" t="str">
        <f ca="1">IF($A83&gt;"",IF(ISERROR(HLOOKUP(AL$1,INDIRECT("Roles!$B$"&amp;MATCH($B83,Roles!$A:$A,0)&amp;":$AF$"&amp;MATCH($B83,Roles!$A:$A,0)),1,FALSE))=FALSE,IF(SquadExport!AO83&lt;10,1,IF(SquadExport!AO83&lt;15,2,IF(SquadExport!AO83&lt;=20,3,""))),0),"")</f>
        <v/>
      </c>
      <c r="AM83" s="37" t="str">
        <f ca="1">IF($A83&gt;"",IF(ISERROR(HLOOKUP(AM$1,INDIRECT("Roles!$B$"&amp;MATCH($B83,Roles!$A:$A,0)&amp;":$AF$"&amp;MATCH($B83,Roles!$A:$A,0)),1,FALSE))=FALSE,IF(SquadExport!AP83&lt;10,1,IF(SquadExport!AP83&lt;15,2,IF(SquadExport!AP83&lt;=20,3,""))),0),"")</f>
        <v/>
      </c>
      <c r="AN83" s="37" t="str">
        <f ca="1">IF($A83&gt;"",IF(ISERROR(HLOOKUP(AN$1,INDIRECT("Roles!$B$"&amp;MATCH($B83,Roles!$A:$A,0)&amp;":$AF$"&amp;MATCH($B83,Roles!$A:$A,0)),1,FALSE))=FALSE,IF(SquadExport!AQ83&lt;10,1,IF(SquadExport!AQ83&lt;15,2,IF(SquadExport!AQ83&lt;=20,3,""))),0),"")</f>
        <v/>
      </c>
      <c r="AO83" s="37" t="str">
        <f ca="1">IF($A83&gt;"",IF(ISERROR(HLOOKUP(AO$1,INDIRECT("Roles!$B$"&amp;MATCH($B83,Roles!$A:$A,0)&amp;":$AF$"&amp;MATCH($B83,Roles!$A:$A,0)),1,FALSE))=FALSE,IF(SquadExport!AR83&lt;10,1,IF(SquadExport!AR83&lt;15,2,IF(SquadExport!AR83&lt;=20,3,""))),0),"")</f>
        <v/>
      </c>
      <c r="AP83" s="37" t="str">
        <f ca="1">IF($A83&gt;"",IF(ISERROR(HLOOKUP(AP$1,INDIRECT("Roles!$B$"&amp;MATCH($B83,Roles!$A:$A,0)&amp;":$AF$"&amp;MATCH($B83,Roles!$A:$A,0)),1,FALSE))=FALSE,IF(SquadExport!AS83&lt;10,1,IF(SquadExport!AS83&lt;15,2,IF(SquadExport!AS83&lt;=20,3,""))),0),"")</f>
        <v/>
      </c>
      <c r="AQ83" s="37" t="str">
        <f ca="1">IF($A83&gt;"",IF(ISERROR(HLOOKUP(AQ$1,INDIRECT("Roles!$B$"&amp;MATCH($B83,Roles!$A:$A,0)&amp;":$AF$"&amp;MATCH($B83,Roles!$A:$A,0)),1,FALSE))=FALSE,IF(SquadExport!AT83&lt;10,1,IF(SquadExport!AT83&lt;15,2,IF(SquadExport!AT83&lt;=20,3,""))),0),"")</f>
        <v/>
      </c>
      <c r="AR83" s="37" t="str">
        <f ca="1">IF($A83&gt;"",IF(ISERROR(HLOOKUP(AR$1,INDIRECT("Roles!$B$"&amp;MATCH($B83,Roles!$A:$A,0)&amp;":$AF$"&amp;MATCH($B83,Roles!$A:$A,0)),1,FALSE))=FALSE,IF(SquadExport!AU83&lt;10,1,IF(SquadExport!AU83&lt;15,2,IF(SquadExport!AU83&lt;=20,3,""))),0),"")</f>
        <v/>
      </c>
      <c r="AS83" s="37" t="str">
        <f ca="1">IF($A83&gt;"",IF(ISERROR(HLOOKUP(AS$1,INDIRECT("Roles!$B$"&amp;MATCH($B83,Roles!$A:$A,0)&amp;":$AF$"&amp;MATCH($B83,Roles!$A:$A,0)),1,FALSE))=FALSE,IF(SquadExport!AV83&lt;10,1,IF(SquadExport!AV83&lt;15,2,IF(SquadExport!AV83&lt;=20,3,""))),0),"")</f>
        <v/>
      </c>
      <c r="AT83" s="37" t="str">
        <f ca="1">IF($A83&gt;"",IF(ISERROR(HLOOKUP(AT$1,INDIRECT("Roles!$B$"&amp;MATCH($B83,Roles!$A:$A,0)&amp;":$AF$"&amp;MATCH($B83,Roles!$A:$A,0)),1,FALSE))=FALSE,IF(SquadExport!AW83&lt;10,1,IF(SquadExport!AW83&lt;15,2,IF(SquadExport!AW83&lt;=20,3,""))),0),"")</f>
        <v/>
      </c>
      <c r="AU83" s="37" t="str">
        <f ca="1">IF($A83&gt;"",IF(ISERROR(HLOOKUP(AU$1,INDIRECT("Roles!$B$"&amp;MATCH($B83,Roles!$A:$A,0)&amp;":$AF$"&amp;MATCH($B83,Roles!$A:$A,0)),1,FALSE))=FALSE,IF(SquadExport!AX83&lt;10,1,IF(SquadExport!AX83&lt;15,2,IF(SquadExport!AX83&lt;=20,3,""))),0),"")</f>
        <v/>
      </c>
      <c r="AV83" s="37" t="str">
        <f ca="1">IF($A83&gt;"",IF(ISERROR(HLOOKUP(AV$1,INDIRECT("Roles!$B$"&amp;MATCH($B83,Roles!$A:$A,0)&amp;":$AF$"&amp;MATCH($B83,Roles!$A:$A,0)),1,FALSE))=FALSE,IF(SquadExport!AY83&lt;10,1,IF(SquadExport!AY83&lt;15,2,IF(SquadExport!AY83&lt;=20,3,""))),0),"")</f>
        <v/>
      </c>
      <c r="AW83" s="37" t="str">
        <f ca="1">IF($A83&gt;"",IF(ISERROR(HLOOKUP(AW$1,INDIRECT("Roles!$B$"&amp;MATCH($B83,Roles!$A:$A,0)&amp;":$AF$"&amp;MATCH($B83,Roles!$A:$A,0)),1,FALSE))=FALSE,IF(SquadExport!AZ83&lt;10,1,IF(SquadExport!AZ83&lt;15,2,IF(SquadExport!AZ83&lt;=20,3,""))),0),"")</f>
        <v/>
      </c>
      <c r="AX83" s="37" t="str">
        <f ca="1">IF($A83&gt;"",IF(ISERROR(HLOOKUP(AX$1,INDIRECT("Roles!$B$"&amp;MATCH($B83,Roles!$A:$A,0)&amp;":$AF$"&amp;MATCH($B83,Roles!$A:$A,0)),1,FALSE))=FALSE,IF(SquadExport!BA83&lt;10,1,IF(SquadExport!BA83&lt;15,2,IF(SquadExport!BA83&lt;=20,3,""))),0),"")</f>
        <v/>
      </c>
      <c r="AY83" s="30" t="str" cm="1">
        <f t="array" aca="1" ref="AY83:CS83" ca="1">IF($D83:$AX83=1,D$1:AX$1,"")</f>
        <v/>
      </c>
      <c r="AZ83" s="30" t="str">
        <f ca="1"/>
        <v/>
      </c>
      <c r="BA83" s="30" t="str">
        <f ca="1"/>
        <v/>
      </c>
      <c r="BB83" s="30" t="str">
        <f ca="1"/>
        <v/>
      </c>
      <c r="BC83" s="30" t="str">
        <f ca="1"/>
        <v/>
      </c>
      <c r="BD83" s="30" t="str">
        <f ca="1"/>
        <v/>
      </c>
      <c r="BE83" s="30" t="str">
        <f ca="1"/>
        <v/>
      </c>
      <c r="BF83" s="30" t="str">
        <f ca="1"/>
        <v/>
      </c>
      <c r="BG83" s="30" t="str">
        <f ca="1"/>
        <v/>
      </c>
      <c r="BH83" s="30" t="str">
        <f ca="1"/>
        <v/>
      </c>
      <c r="BI83" s="30" t="str">
        <f ca="1"/>
        <v/>
      </c>
      <c r="BJ83" s="30" t="str">
        <f ca="1"/>
        <v/>
      </c>
      <c r="BK83" s="30" t="str">
        <f ca="1"/>
        <v/>
      </c>
      <c r="BL83" s="30" t="str">
        <f ca="1"/>
        <v/>
      </c>
      <c r="BM83" s="30" t="str">
        <f ca="1"/>
        <v/>
      </c>
      <c r="BN83" s="30" t="str">
        <f ca="1"/>
        <v/>
      </c>
      <c r="BO83" s="30" t="str">
        <f ca="1"/>
        <v/>
      </c>
      <c r="BP83" s="30" t="str">
        <f ca="1"/>
        <v/>
      </c>
      <c r="BQ83" s="30" t="str">
        <f ca="1"/>
        <v/>
      </c>
      <c r="BR83" s="30" t="str">
        <f ca="1"/>
        <v/>
      </c>
      <c r="BS83" s="30" t="str">
        <f ca="1"/>
        <v/>
      </c>
      <c r="BT83" s="30" t="str">
        <f ca="1"/>
        <v/>
      </c>
      <c r="BU83" s="30" t="str">
        <f ca="1"/>
        <v/>
      </c>
      <c r="BV83" s="30" t="str">
        <f ca="1"/>
        <v/>
      </c>
      <c r="BW83" s="30" t="str">
        <f ca="1"/>
        <v/>
      </c>
      <c r="BX83" s="30" t="str">
        <f ca="1"/>
        <v/>
      </c>
      <c r="BY83" s="30" t="str">
        <f ca="1"/>
        <v/>
      </c>
      <c r="BZ83" s="30" t="str">
        <f ca="1"/>
        <v/>
      </c>
      <c r="CA83" s="30" t="str">
        <f ca="1"/>
        <v/>
      </c>
      <c r="CB83" s="30" t="str">
        <f ca="1"/>
        <v/>
      </c>
      <c r="CC83" s="30" t="str">
        <f ca="1"/>
        <v/>
      </c>
      <c r="CD83" s="30" t="str">
        <f ca="1"/>
        <v/>
      </c>
      <c r="CE83" s="30" t="str">
        <f ca="1"/>
        <v/>
      </c>
      <c r="CF83" s="30" t="str">
        <f ca="1"/>
        <v/>
      </c>
      <c r="CG83" s="30" t="str">
        <f ca="1"/>
        <v/>
      </c>
      <c r="CH83" s="30" t="str">
        <f ca="1"/>
        <v/>
      </c>
      <c r="CI83" s="30" t="str">
        <f ca="1"/>
        <v/>
      </c>
      <c r="CJ83" s="30" t="str">
        <f ca="1"/>
        <v/>
      </c>
      <c r="CK83" s="30" t="str">
        <f ca="1"/>
        <v/>
      </c>
      <c r="CL83" s="30" t="str">
        <f ca="1"/>
        <v/>
      </c>
      <c r="CM83" s="30" t="str">
        <f ca="1"/>
        <v/>
      </c>
      <c r="CN83" s="30" t="str">
        <f ca="1"/>
        <v/>
      </c>
      <c r="CO83" s="30" t="str">
        <f ca="1"/>
        <v/>
      </c>
      <c r="CP83" s="30" t="str">
        <f ca="1"/>
        <v/>
      </c>
      <c r="CQ83" s="30" t="str">
        <f ca="1"/>
        <v/>
      </c>
      <c r="CR83" s="30" t="str">
        <f ca="1"/>
        <v/>
      </c>
      <c r="CS83" s="30" t="str">
        <f ca="1"/>
        <v/>
      </c>
      <c r="CT83" s="31" cm="1">
        <f t="array" aca="1" ref="CT83" ca="1">SUMPRODUCT(COUNTIF($AY83:$CS83,Training!$C$3:$E$3))</f>
        <v>0</v>
      </c>
      <c r="CU83" s="31" cm="1">
        <f t="array" aca="1" ref="CU83" ca="1">SUMPRODUCT(COUNTIF($AY83:$CS83,Training!$C$4:$E$4))</f>
        <v>0</v>
      </c>
      <c r="CV83" s="31" cm="1">
        <f t="array" aca="1" ref="CV83" ca="1">SUMPRODUCT(COUNTIF($AY83:$CS83,Training!$C$5:$E$5))</f>
        <v>0</v>
      </c>
      <c r="CW83" s="31" cm="1">
        <f t="array" aca="1" ref="CW83" ca="1">SUMPRODUCT(COUNTIF($AY83:$CS83,Training!$C$6:$E$6))</f>
        <v>0</v>
      </c>
      <c r="CX83" s="31" cm="1">
        <f t="array" aca="1" ref="CX83" ca="1">SUMPRODUCT(COUNTIF($AY83:$CS83,Training!$C$7:$E$7))</f>
        <v>0</v>
      </c>
      <c r="CY83" s="31" cm="1">
        <f t="array" aca="1" ref="CY83" ca="1">SUMPRODUCT(COUNTIF($AY83:$CS83,Training!$C$8:$E$8))</f>
        <v>0</v>
      </c>
      <c r="CZ83" s="31" cm="1">
        <f t="array" aca="1" ref="CZ83" ca="1">SUMPRODUCT(COUNTIF($AY83:$CS83,Training!$C$9:$E$9))</f>
        <v>0</v>
      </c>
      <c r="DA83" s="31" cm="1">
        <f t="array" aca="1" ref="DA83" ca="1">SUMPRODUCT(COUNTIF($AY83:$CS83,Training!$C$10:$E$10))</f>
        <v>0</v>
      </c>
      <c r="DB83" s="31" cm="1">
        <f t="array" aca="1" ref="DB83" ca="1">SUMPRODUCT(COUNTIF($AY83:$CS83,Training!$C$11:$E$11))</f>
        <v>0</v>
      </c>
      <c r="DC83" s="31" cm="1">
        <f t="array" aca="1" ref="DC83" ca="1">SUMPRODUCT(COUNTIF($AY83:$CS83,Training!$C$2:$E$2))</f>
        <v>0</v>
      </c>
      <c r="DD83" s="31" cm="1">
        <f t="array" aca="1" ref="DD83" ca="1">SUMPRODUCT(COUNTIF($AY83:$CS83,Training!#REF!))</f>
        <v>0</v>
      </c>
      <c r="DE83" s="31" cm="1">
        <f t="array" aca="1" ref="DE83" ca="1">SUMPRODUCT(COUNTIF($AY83:$CS83,Training!$C$12:$E$12))</f>
        <v>0</v>
      </c>
      <c r="DF83" s="31" cm="1">
        <f t="array" aca="1" ref="DF83" ca="1">SUMPRODUCT(COUNTIF($AY83:$CS83,Training!$C$13:$E$13))</f>
        <v>0</v>
      </c>
      <c r="DG83" s="31" cm="1">
        <f t="array" aca="1" ref="DG83" ca="1">SUMPRODUCT(COUNTIF($AY83:$CS83,Training!$C$14:$E$14))</f>
        <v>0</v>
      </c>
      <c r="DH83" s="31" cm="1">
        <f t="array" aca="1" ref="DH83" ca="1">SUMPRODUCT(COUNTIF($AY83:$CS83,Training!$C$15:$E$15))</f>
        <v>0</v>
      </c>
      <c r="DI83" s="31" cm="1">
        <f t="array" aca="1" ref="DI83" ca="1">SUMPRODUCT(COUNTIF($AY83:$CS83,Training!$C$16:$E$16))</f>
        <v>0</v>
      </c>
      <c r="DJ83" s="30" t="str" cm="1">
        <f t="array" aca="1" ref="DJ83:FD83" ca="1">IF(COUNTIF(D83:AX83,1)=0,IF($D83:$AX83=2,D$1:AX$1,""),"")</f>
        <v/>
      </c>
      <c r="DK83" s="30" t="str">
        <f ca="1"/>
        <v/>
      </c>
      <c r="DL83" s="30" t="str">
        <f ca="1"/>
        <v/>
      </c>
      <c r="DM83" s="30" t="str">
        <f ca="1"/>
        <v/>
      </c>
      <c r="DN83" s="30" t="str">
        <f ca="1"/>
        <v/>
      </c>
      <c r="DO83" s="30" t="str">
        <f ca="1"/>
        <v/>
      </c>
      <c r="DP83" s="30" t="str">
        <f ca="1"/>
        <v/>
      </c>
      <c r="DQ83" s="30" t="str">
        <f ca="1"/>
        <v/>
      </c>
      <c r="DR83" s="30" t="str">
        <f ca="1"/>
        <v/>
      </c>
      <c r="DS83" s="30" t="str">
        <f ca="1"/>
        <v/>
      </c>
      <c r="DT83" s="30" t="str">
        <f ca="1"/>
        <v/>
      </c>
      <c r="DU83" s="30" t="str">
        <f ca="1"/>
        <v/>
      </c>
      <c r="DV83" s="30" t="str">
        <f ca="1"/>
        <v/>
      </c>
      <c r="DW83" s="30" t="str">
        <f ca="1"/>
        <v/>
      </c>
      <c r="DX83" s="30" t="str">
        <f ca="1"/>
        <v/>
      </c>
      <c r="DY83" s="30" t="str">
        <f ca="1"/>
        <v/>
      </c>
      <c r="DZ83" s="30" t="str">
        <f ca="1"/>
        <v/>
      </c>
      <c r="EA83" s="30" t="str">
        <f ca="1"/>
        <v/>
      </c>
      <c r="EB83" s="30" t="str">
        <f ca="1"/>
        <v/>
      </c>
      <c r="EC83" s="30" t="str">
        <f ca="1"/>
        <v/>
      </c>
      <c r="ED83" s="30" t="str">
        <f ca="1"/>
        <v/>
      </c>
      <c r="EE83" s="30" t="str">
        <f ca="1"/>
        <v/>
      </c>
      <c r="EF83" s="30" t="str">
        <f ca="1"/>
        <v/>
      </c>
      <c r="EG83" s="30" t="str">
        <f ca="1"/>
        <v/>
      </c>
      <c r="EH83" s="30" t="str">
        <f ca="1"/>
        <v/>
      </c>
      <c r="EI83" s="30" t="str">
        <f ca="1"/>
        <v/>
      </c>
      <c r="EJ83" s="30" t="str">
        <f ca="1"/>
        <v/>
      </c>
      <c r="EK83" s="30" t="str">
        <f ca="1"/>
        <v/>
      </c>
      <c r="EL83" s="30" t="str">
        <f ca="1"/>
        <v/>
      </c>
      <c r="EM83" s="30" t="str">
        <f ca="1"/>
        <v/>
      </c>
      <c r="EN83" s="30" t="str">
        <f ca="1"/>
        <v/>
      </c>
      <c r="EO83" s="30" t="str">
        <f ca="1"/>
        <v/>
      </c>
      <c r="EP83" s="30" t="str">
        <f ca="1"/>
        <v/>
      </c>
      <c r="EQ83" s="30" t="str">
        <f ca="1"/>
        <v/>
      </c>
      <c r="ER83" s="30" t="str">
        <f ca="1"/>
        <v/>
      </c>
      <c r="ES83" s="30" t="str">
        <f ca="1"/>
        <v/>
      </c>
      <c r="ET83" s="30" t="str">
        <f ca="1"/>
        <v/>
      </c>
      <c r="EU83" s="30" t="str">
        <f ca="1"/>
        <v/>
      </c>
      <c r="EV83" s="30" t="str">
        <f ca="1"/>
        <v/>
      </c>
      <c r="EW83" s="30" t="str">
        <f ca="1"/>
        <v/>
      </c>
      <c r="EX83" s="30" t="str">
        <f ca="1"/>
        <v/>
      </c>
      <c r="EY83" s="30" t="str">
        <f ca="1"/>
        <v/>
      </c>
      <c r="EZ83" s="30" t="str">
        <f ca="1"/>
        <v/>
      </c>
      <c r="FA83" s="30" t="str">
        <f ca="1"/>
        <v/>
      </c>
      <c r="FB83" s="30" t="str">
        <f ca="1"/>
        <v/>
      </c>
      <c r="FC83" s="30" t="str">
        <f ca="1"/>
        <v/>
      </c>
      <c r="FD83" s="30" t="str">
        <f ca="1"/>
        <v/>
      </c>
      <c r="FE83" s="31" cm="1">
        <f t="array" aca="1" ref="FE83" ca="1">SUMPRODUCT(COUNTIF($DJ83:$FD83,Training!$C$3:$E$3))</f>
        <v>0</v>
      </c>
      <c r="FF83" s="31" cm="1">
        <f t="array" aca="1" ref="FF83" ca="1">SUMPRODUCT(COUNTIF($DJ83:$FD83,Training!$C$4:$E$4))</f>
        <v>0</v>
      </c>
      <c r="FG83" s="31" cm="1">
        <f t="array" aca="1" ref="FG83" ca="1">SUMPRODUCT(COUNTIF($DJ83:$FD83,Training!$C$5:$E$5))</f>
        <v>0</v>
      </c>
      <c r="FH83" s="31" cm="1">
        <f t="array" aca="1" ref="FH83" ca="1">SUMPRODUCT(COUNTIF($DJ83:$FD83,Training!$C$6:$E$6))</f>
        <v>0</v>
      </c>
      <c r="FI83" s="31" cm="1">
        <f t="array" aca="1" ref="FI83" ca="1">SUMPRODUCT(COUNTIF($DJ83:$FD83,Training!$C$7:$E$7))</f>
        <v>0</v>
      </c>
      <c r="FJ83" s="31" cm="1">
        <f t="array" aca="1" ref="FJ83" ca="1">SUMPRODUCT(COUNTIF($DJ83:$FD83,Training!$C$8:$E$8))</f>
        <v>0</v>
      </c>
      <c r="FK83" s="31" cm="1">
        <f t="array" aca="1" ref="FK83" ca="1">SUMPRODUCT(COUNTIF($DJ83:$FD83,Training!$C$9:$E$9))</f>
        <v>0</v>
      </c>
      <c r="FL83" s="31" cm="1">
        <f t="array" aca="1" ref="FL83" ca="1">SUMPRODUCT(COUNTIF($DJ83:$FD83,Training!$C$10:$E$10))</f>
        <v>0</v>
      </c>
      <c r="FM83" s="31" cm="1">
        <f t="array" aca="1" ref="FM83" ca="1">SUMPRODUCT(COUNTIF($DJ83:$FD83,Training!$C$11:$E$11))</f>
        <v>0</v>
      </c>
      <c r="FN83" s="31" cm="1">
        <f t="array" aca="1" ref="FN83" ca="1">SUMPRODUCT(COUNTIF($DJ83:$FD83,Training!$C$2:$E$2))</f>
        <v>0</v>
      </c>
      <c r="FO83" s="31" cm="1">
        <f t="array" aca="1" ref="FO83" ca="1">SUMPRODUCT(COUNTIF($DJ83:$FD83,Training!#REF!))</f>
        <v>0</v>
      </c>
      <c r="FP83" s="31" cm="1">
        <f t="array" aca="1" ref="FP83" ca="1">SUMPRODUCT(COUNTIF($DJ83:$FD83,Training!$C$12:$E$12))</f>
        <v>0</v>
      </c>
      <c r="FQ83" s="31" cm="1">
        <f t="array" aca="1" ref="FQ83" ca="1">SUMPRODUCT(COUNTIF($DJ83:$FD83,Training!$C$13:$E$13))</f>
        <v>0</v>
      </c>
      <c r="FR83" s="31" cm="1">
        <f t="array" aca="1" ref="FR83" ca="1">SUMPRODUCT(COUNTIF($DJ83:$FD83,Training!$C$14:$E$14))</f>
        <v>0</v>
      </c>
      <c r="FS83" s="31" cm="1">
        <f t="array" aca="1" ref="FS83" ca="1">SUMPRODUCT(COUNTIF($DJ83:$FD83,Training!$C$15:$E$15))</f>
        <v>0</v>
      </c>
      <c r="FT83" s="31" cm="1">
        <f t="array" aca="1" ref="FT83" ca="1">SUMPRODUCT(COUNTIF($DJ83:$FD83,Training!$C$16:$E$16))</f>
        <v>0</v>
      </c>
    </row>
    <row r="84" spans="1:176" x14ac:dyDescent="0.25">
      <c r="A84" s="32" t="str">
        <f>IF(WeightedParse!A84&gt;"",WeightedParse!A84,"")</f>
        <v/>
      </c>
      <c r="B84" s="49" t="str">
        <f>IF('Weighted Summary'!A84&gt;"",'Weighted Summary'!F84,"")</f>
        <v/>
      </c>
      <c r="C84" s="39" t="str">
        <f t="shared" si="1"/>
        <v/>
      </c>
      <c r="D84" s="37" t="str">
        <f ca="1">IF($A84&gt;"",IF(ISERROR(HLOOKUP(D$1,INDIRECT("Roles!$B$"&amp;MATCH($B84,Roles!$A:$A,0)&amp;":$AF$"&amp;MATCH($B84,Roles!$A:$A,0)),1,FALSE))=FALSE,IF(SquadExport!G84&lt;10,1,IF(SquadExport!G84&lt;15,2,IF(SquadExport!G84&lt;=20,3,""))),0),"")</f>
        <v/>
      </c>
      <c r="E84" s="37" t="str">
        <f ca="1">IF($A84&gt;"",IF(ISERROR(HLOOKUP(E$1,INDIRECT("Roles!$B$"&amp;MATCH($B84,Roles!$A:$A,0)&amp;":$AF$"&amp;MATCH($B84,Roles!$A:$A,0)),1,FALSE))=FALSE,IF(SquadExport!H84&lt;10,1,IF(SquadExport!H84&lt;15,2,IF(SquadExport!H84&lt;=20,3,""))),0),"")</f>
        <v/>
      </c>
      <c r="F84" s="37" t="str">
        <f ca="1">IF($A84&gt;"",IF(ISERROR(HLOOKUP(F$1,INDIRECT("Roles!$B$"&amp;MATCH($B84,Roles!$A:$A,0)&amp;":$AF$"&amp;MATCH($B84,Roles!$A:$A,0)),1,FALSE))=FALSE,IF(SquadExport!I84&lt;10,1,IF(SquadExport!I84&lt;15,2,IF(SquadExport!I84&lt;=20,3,""))),0),"")</f>
        <v/>
      </c>
      <c r="G84" s="37" t="str">
        <f ca="1">IF($A84&gt;"",IF(ISERROR(HLOOKUP(G$1,INDIRECT("Roles!$B$"&amp;MATCH($B84,Roles!$A:$A,0)&amp;":$AF$"&amp;MATCH($B84,Roles!$A:$A,0)),1,FALSE))=FALSE,IF(SquadExport!J84&lt;10,1,IF(SquadExport!J84&lt;15,2,IF(SquadExport!J84&lt;=20,3,""))),0),"")</f>
        <v/>
      </c>
      <c r="H84" s="37" t="str">
        <f ca="1">IF($A84&gt;"",IF(ISERROR(HLOOKUP(H$1,INDIRECT("Roles!$B$"&amp;MATCH($B84,Roles!$A:$A,0)&amp;":$AF$"&amp;MATCH($B84,Roles!$A:$A,0)),1,FALSE))=FALSE,IF(SquadExport!K84&lt;10,1,IF(SquadExport!K84&lt;15,2,IF(SquadExport!K84&lt;=20,3,""))),0),"")</f>
        <v/>
      </c>
      <c r="I84" s="37" t="str">
        <f ca="1">IF($A84&gt;"",IF(ISERROR(HLOOKUP(I$1,INDIRECT("Roles!$B$"&amp;MATCH($B84,Roles!$A:$A,0)&amp;":$AF$"&amp;MATCH($B84,Roles!$A:$A,0)),1,FALSE))=FALSE,IF(SquadExport!L84&lt;10,1,IF(SquadExport!L84&lt;15,2,IF(SquadExport!L84&lt;=20,3,""))),0),"")</f>
        <v/>
      </c>
      <c r="J84" s="37" t="str">
        <f ca="1">IF($A84&gt;"",IF(ISERROR(HLOOKUP(J$1,INDIRECT("Roles!$B$"&amp;MATCH($B84,Roles!$A:$A,0)&amp;":$AF$"&amp;MATCH($B84,Roles!$A:$A,0)),1,FALSE))=FALSE,IF(SquadExport!M84&lt;10,1,IF(SquadExport!M84&lt;15,2,IF(SquadExport!M84&lt;=20,3,""))),0),"")</f>
        <v/>
      </c>
      <c r="K84" s="37" t="str">
        <f ca="1">IF($A84&gt;"",IF(ISERROR(HLOOKUP(K$1,INDIRECT("Roles!$B$"&amp;MATCH($B84,Roles!$A:$A,0)&amp;":$AF$"&amp;MATCH($B84,Roles!$A:$A,0)),1,FALSE))=FALSE,IF(SquadExport!N84&lt;10,1,IF(SquadExport!N84&lt;15,2,IF(SquadExport!N84&lt;=20,3,""))),0),"")</f>
        <v/>
      </c>
      <c r="L84" s="37" t="str">
        <f ca="1">IF($A84&gt;"",IF(ISERROR(HLOOKUP(L$1,INDIRECT("Roles!$B$"&amp;MATCH($B84,Roles!$A:$A,0)&amp;":$AF$"&amp;MATCH($B84,Roles!$A:$A,0)),1,FALSE))=FALSE,IF(SquadExport!O84&lt;10,1,IF(SquadExport!O84&lt;15,2,IF(SquadExport!O84&lt;=20,3,""))),0),"")</f>
        <v/>
      </c>
      <c r="M84" s="37" t="str">
        <f ca="1">IF($A84&gt;"",IF(ISERROR(HLOOKUP(M$1,INDIRECT("Roles!$B$"&amp;MATCH($B84,Roles!$A:$A,0)&amp;":$AF$"&amp;MATCH($B84,Roles!$A:$A,0)),1,FALSE))=FALSE,IF(SquadExport!P84&lt;10,1,IF(SquadExport!P84&lt;15,2,IF(SquadExport!P84&lt;=20,3,""))),0),"")</f>
        <v/>
      </c>
      <c r="N84" s="37" t="str">
        <f ca="1">IF($A84&gt;"",IF(ISERROR(HLOOKUP(N$1,INDIRECT("Roles!$B$"&amp;MATCH($B84,Roles!$A:$A,0)&amp;":$AF$"&amp;MATCH($B84,Roles!$A:$A,0)),1,FALSE))=FALSE,IF(SquadExport!Q84&lt;10,1,IF(SquadExport!Q84&lt;15,2,IF(SquadExport!Q84&lt;=20,3,""))),0),"")</f>
        <v/>
      </c>
      <c r="O84" s="37" t="str">
        <f ca="1">IF($A84&gt;"",IF(ISERROR(HLOOKUP(O$1,INDIRECT("Roles!$B$"&amp;MATCH($B84,Roles!$A:$A,0)&amp;":$AF$"&amp;MATCH($B84,Roles!$A:$A,0)),1,FALSE))=FALSE,IF(SquadExport!R84&lt;10,1,IF(SquadExport!R84&lt;15,2,IF(SquadExport!R84&lt;=20,3,""))),0),"")</f>
        <v/>
      </c>
      <c r="P84" s="37" t="str">
        <f ca="1">IF($A84&gt;"",IF(ISERROR(HLOOKUP(P$1,INDIRECT("Roles!$B$"&amp;MATCH($B84,Roles!$A:$A,0)&amp;":$AF$"&amp;MATCH($B84,Roles!$A:$A,0)),1,FALSE))=FALSE,IF(SquadExport!S84&lt;10,1,IF(SquadExport!S84&lt;15,2,IF(SquadExport!S84&lt;=20,3,""))),0),"")</f>
        <v/>
      </c>
      <c r="Q84" s="37" t="str">
        <f ca="1">IF($A84&gt;"",IF(ISERROR(HLOOKUP(Q$1,INDIRECT("Roles!$B$"&amp;MATCH($B84,Roles!$A:$A,0)&amp;":$AF$"&amp;MATCH($B84,Roles!$A:$A,0)),1,FALSE))=FALSE,IF(SquadExport!T84&lt;10,1,IF(SquadExport!T84&lt;15,2,IF(SquadExport!T84&lt;=20,3,""))),0),"")</f>
        <v/>
      </c>
      <c r="R84" s="37" t="str">
        <f ca="1">IF($A84&gt;"",IF(ISERROR(HLOOKUP(R$1,INDIRECT("Roles!$B$"&amp;MATCH($B84,Roles!$A:$A,0)&amp;":$AF$"&amp;MATCH($B84,Roles!$A:$A,0)),1,FALSE))=FALSE,IF(SquadExport!U84&lt;10,1,IF(SquadExport!U84&lt;15,2,IF(SquadExport!U84&lt;=20,3,""))),0),"")</f>
        <v/>
      </c>
      <c r="S84" s="37" t="str">
        <f ca="1">IF($A84&gt;"",IF(ISERROR(HLOOKUP(S$1,INDIRECT("Roles!$B$"&amp;MATCH($B84,Roles!$A:$A,0)&amp;":$AF$"&amp;MATCH($B84,Roles!$A:$A,0)),1,FALSE))=FALSE,IF(SquadExport!V84&lt;10,1,IF(SquadExport!V84&lt;15,2,IF(SquadExport!V84&lt;=20,3,""))),0),"")</f>
        <v/>
      </c>
      <c r="T84" s="37" t="str">
        <f ca="1">IF($A84&gt;"",IF(ISERROR(HLOOKUP(T$1,INDIRECT("Roles!$B$"&amp;MATCH($B84,Roles!$A:$A,0)&amp;":$AF$"&amp;MATCH($B84,Roles!$A:$A,0)),1,FALSE))=FALSE,IF(SquadExport!W84&lt;10,1,IF(SquadExport!W84&lt;15,2,IF(SquadExport!W84&lt;=20,3,""))),0),"")</f>
        <v/>
      </c>
      <c r="U84" s="37" t="str">
        <f ca="1">IF($A84&gt;"",IF(ISERROR(HLOOKUP(U$1,INDIRECT("Roles!$B$"&amp;MATCH($B84,Roles!$A:$A,0)&amp;":$AF$"&amp;MATCH($B84,Roles!$A:$A,0)),1,FALSE))=FALSE,IF(SquadExport!X84&lt;10,1,IF(SquadExport!X84&lt;15,2,IF(SquadExport!X84&lt;=20,3,""))),0),"")</f>
        <v/>
      </c>
      <c r="V84" s="37" t="str">
        <f ca="1">IF($A84&gt;"",IF(ISERROR(HLOOKUP(V$1,INDIRECT("Roles!$B$"&amp;MATCH($B84,Roles!$A:$A,0)&amp;":$AF$"&amp;MATCH($B84,Roles!$A:$A,0)),1,FALSE))=FALSE,IF(SquadExport!Y84&lt;10,1,IF(SquadExport!Y84&lt;15,2,IF(SquadExport!Y84&lt;=20,3,""))),0),"")</f>
        <v/>
      </c>
      <c r="W84" s="37" t="str">
        <f ca="1">IF($A84&gt;"",IF(ISERROR(HLOOKUP(W$1,INDIRECT("Roles!$B$"&amp;MATCH($B84,Roles!$A:$A,0)&amp;":$AF$"&amp;MATCH($B84,Roles!$A:$A,0)),1,FALSE))=FALSE,IF(SquadExport!Z84&lt;10,1,IF(SquadExport!Z84&lt;15,2,IF(SquadExport!Z84&lt;=20,3,""))),0),"")</f>
        <v/>
      </c>
      <c r="X84" s="37" t="str">
        <f ca="1">IF($A84&gt;"",IF(ISERROR(HLOOKUP(X$1,INDIRECT("Roles!$B$"&amp;MATCH($B84,Roles!$A:$A,0)&amp;":$AF$"&amp;MATCH($B84,Roles!$A:$A,0)),1,FALSE))=FALSE,IF(SquadExport!AA84&lt;10,1,IF(SquadExport!AA84&lt;15,2,IF(SquadExport!AA84&lt;=20,3,""))),0),"")</f>
        <v/>
      </c>
      <c r="Y84" s="37" t="str">
        <f ca="1">IF($A84&gt;"",IF(ISERROR(HLOOKUP(Y$1,INDIRECT("Roles!$B$"&amp;MATCH($B84,Roles!$A:$A,0)&amp;":$AF$"&amp;MATCH($B84,Roles!$A:$A,0)),1,FALSE))=FALSE,IF(SquadExport!AB84&lt;10,1,IF(SquadExport!AB84&lt;15,2,IF(SquadExport!AB84&lt;=20,3,""))),0),"")</f>
        <v/>
      </c>
      <c r="Z84" s="37" t="str">
        <f ca="1">IF($A84&gt;"",IF(ISERROR(HLOOKUP(Z$1,INDIRECT("Roles!$B$"&amp;MATCH($B84,Roles!$A:$A,0)&amp;":$AF$"&amp;MATCH($B84,Roles!$A:$A,0)),1,FALSE))=FALSE,IF(SquadExport!AC84&lt;10,1,IF(SquadExport!AC84&lt;15,2,IF(SquadExport!AC84&lt;=20,3,""))),0),"")</f>
        <v/>
      </c>
      <c r="AA84" s="37" t="str">
        <f ca="1">IF($A84&gt;"",IF(ISERROR(HLOOKUP(AA$1,INDIRECT("Roles!$B$"&amp;MATCH($B84,Roles!$A:$A,0)&amp;":$AF$"&amp;MATCH($B84,Roles!$A:$A,0)),1,FALSE))=FALSE,IF(SquadExport!AD84&lt;10,1,IF(SquadExport!AD84&lt;15,2,IF(SquadExport!AD84&lt;=20,3,""))),0),"")</f>
        <v/>
      </c>
      <c r="AB84" s="37" t="str">
        <f ca="1">IF($A84&gt;"",IF(ISERROR(HLOOKUP(AB$1,INDIRECT("Roles!$B$"&amp;MATCH($B84,Roles!$A:$A,0)&amp;":$AF$"&amp;MATCH($B84,Roles!$A:$A,0)),1,FALSE))=FALSE,IF(SquadExport!AE84&lt;10,1,IF(SquadExport!AE84&lt;15,2,IF(SquadExport!AE84&lt;=20,3,""))),0),"")</f>
        <v/>
      </c>
      <c r="AC84" s="37" t="str">
        <f ca="1">IF($A84&gt;"",IF(ISERROR(HLOOKUP(AC$1,INDIRECT("Roles!$B$"&amp;MATCH($B84,Roles!$A:$A,0)&amp;":$AF$"&amp;MATCH($B84,Roles!$A:$A,0)),1,FALSE))=FALSE,IF(SquadExport!AF84&lt;10,1,IF(SquadExport!AF84&lt;15,2,IF(SquadExport!AF84&lt;=20,3,""))),0),"")</f>
        <v/>
      </c>
      <c r="AD84" s="37" t="str">
        <f ca="1">IF($A84&gt;"",IF(ISERROR(HLOOKUP(AD$1,INDIRECT("Roles!$B$"&amp;MATCH($B84,Roles!$A:$A,0)&amp;":$AF$"&amp;MATCH($B84,Roles!$A:$A,0)),1,FALSE))=FALSE,IF(SquadExport!AG84&lt;10,1,IF(SquadExport!AG84&lt;15,2,IF(SquadExport!AG84&lt;=20,3,""))),0),"")</f>
        <v/>
      </c>
      <c r="AE84" s="37" t="str">
        <f ca="1">IF($A84&gt;"",IF(ISERROR(HLOOKUP(AE$1,INDIRECT("Roles!$B$"&amp;MATCH($B84,Roles!$A:$A,0)&amp;":$AF$"&amp;MATCH($B84,Roles!$A:$A,0)),1,FALSE))=FALSE,IF(SquadExport!AH84&lt;10,1,IF(SquadExport!AH84&lt;15,2,IF(SquadExport!AH84&lt;=20,3,""))),0),"")</f>
        <v/>
      </c>
      <c r="AF84" s="37" t="str">
        <f ca="1">IF($A84&gt;"",IF(ISERROR(HLOOKUP(AF$1,INDIRECT("Roles!$B$"&amp;MATCH($B84,Roles!$A:$A,0)&amp;":$AF$"&amp;MATCH($B84,Roles!$A:$A,0)),1,FALSE))=FALSE,IF(SquadExport!AI84&lt;10,1,IF(SquadExport!AI84&lt;15,2,IF(SquadExport!AI84&lt;=20,3,""))),0),"")</f>
        <v/>
      </c>
      <c r="AG84" s="37" t="str">
        <f ca="1">IF($A84&gt;"",IF(ISERROR(HLOOKUP(AG$1,INDIRECT("Roles!$B$"&amp;MATCH($B84,Roles!$A:$A,0)&amp;":$AF$"&amp;MATCH($B84,Roles!$A:$A,0)),1,FALSE))=FALSE,IF(SquadExport!AJ84&lt;10,1,IF(SquadExport!AJ84&lt;15,2,IF(SquadExport!AJ84&lt;=20,3,""))),0),"")</f>
        <v/>
      </c>
      <c r="AH84" s="37" t="str">
        <f ca="1">IF($A84&gt;"",IF(ISERROR(HLOOKUP(AH$1,INDIRECT("Roles!$B$"&amp;MATCH($B84,Roles!$A:$A,0)&amp;":$AF$"&amp;MATCH($B84,Roles!$A:$A,0)),1,FALSE))=FALSE,IF(SquadExport!AK84&lt;10,1,IF(SquadExport!AK84&lt;15,2,IF(SquadExport!AK84&lt;=20,3,""))),0),"")</f>
        <v/>
      </c>
      <c r="AI84" s="37" t="str">
        <f ca="1">IF($A84&gt;"",IF(ISERROR(HLOOKUP(AI$1,INDIRECT("Roles!$B$"&amp;MATCH($B84,Roles!$A:$A,0)&amp;":$AF$"&amp;MATCH($B84,Roles!$A:$A,0)),1,FALSE))=FALSE,IF(SquadExport!AL84&lt;10,1,IF(SquadExport!AL84&lt;15,2,IF(SquadExport!AL84&lt;=20,3,""))),0),"")</f>
        <v/>
      </c>
      <c r="AJ84" s="37" t="str">
        <f ca="1">IF($A84&gt;"",IF(ISERROR(HLOOKUP(AJ$1,INDIRECT("Roles!$B$"&amp;MATCH($B84,Roles!$A:$A,0)&amp;":$AF$"&amp;MATCH($B84,Roles!$A:$A,0)),1,FALSE))=FALSE,IF(SquadExport!AM84&lt;10,1,IF(SquadExport!AM84&lt;15,2,IF(SquadExport!AM84&lt;=20,3,""))),0),"")</f>
        <v/>
      </c>
      <c r="AK84" s="37" t="str">
        <f ca="1">IF($A84&gt;"",IF(ISERROR(HLOOKUP(AK$1,INDIRECT("Roles!$B$"&amp;MATCH($B84,Roles!$A:$A,0)&amp;":$AF$"&amp;MATCH($B84,Roles!$A:$A,0)),1,FALSE))=FALSE,IF(SquadExport!AN84&lt;10,1,IF(SquadExport!AN84&lt;15,2,IF(SquadExport!AN84&lt;=20,3,""))),0),"")</f>
        <v/>
      </c>
      <c r="AL84" s="37" t="str">
        <f ca="1">IF($A84&gt;"",IF(ISERROR(HLOOKUP(AL$1,INDIRECT("Roles!$B$"&amp;MATCH($B84,Roles!$A:$A,0)&amp;":$AF$"&amp;MATCH($B84,Roles!$A:$A,0)),1,FALSE))=FALSE,IF(SquadExport!AO84&lt;10,1,IF(SquadExport!AO84&lt;15,2,IF(SquadExport!AO84&lt;=20,3,""))),0),"")</f>
        <v/>
      </c>
      <c r="AM84" s="37" t="str">
        <f ca="1">IF($A84&gt;"",IF(ISERROR(HLOOKUP(AM$1,INDIRECT("Roles!$B$"&amp;MATCH($B84,Roles!$A:$A,0)&amp;":$AF$"&amp;MATCH($B84,Roles!$A:$A,0)),1,FALSE))=FALSE,IF(SquadExport!AP84&lt;10,1,IF(SquadExport!AP84&lt;15,2,IF(SquadExport!AP84&lt;=20,3,""))),0),"")</f>
        <v/>
      </c>
      <c r="AN84" s="37" t="str">
        <f ca="1">IF($A84&gt;"",IF(ISERROR(HLOOKUP(AN$1,INDIRECT("Roles!$B$"&amp;MATCH($B84,Roles!$A:$A,0)&amp;":$AF$"&amp;MATCH($B84,Roles!$A:$A,0)),1,FALSE))=FALSE,IF(SquadExport!AQ84&lt;10,1,IF(SquadExport!AQ84&lt;15,2,IF(SquadExport!AQ84&lt;=20,3,""))),0),"")</f>
        <v/>
      </c>
      <c r="AO84" s="37" t="str">
        <f ca="1">IF($A84&gt;"",IF(ISERROR(HLOOKUP(AO$1,INDIRECT("Roles!$B$"&amp;MATCH($B84,Roles!$A:$A,0)&amp;":$AF$"&amp;MATCH($B84,Roles!$A:$A,0)),1,FALSE))=FALSE,IF(SquadExport!AR84&lt;10,1,IF(SquadExport!AR84&lt;15,2,IF(SquadExport!AR84&lt;=20,3,""))),0),"")</f>
        <v/>
      </c>
      <c r="AP84" s="37" t="str">
        <f ca="1">IF($A84&gt;"",IF(ISERROR(HLOOKUP(AP$1,INDIRECT("Roles!$B$"&amp;MATCH($B84,Roles!$A:$A,0)&amp;":$AF$"&amp;MATCH($B84,Roles!$A:$A,0)),1,FALSE))=FALSE,IF(SquadExport!AS84&lt;10,1,IF(SquadExport!AS84&lt;15,2,IF(SquadExport!AS84&lt;=20,3,""))),0),"")</f>
        <v/>
      </c>
      <c r="AQ84" s="37" t="str">
        <f ca="1">IF($A84&gt;"",IF(ISERROR(HLOOKUP(AQ$1,INDIRECT("Roles!$B$"&amp;MATCH($B84,Roles!$A:$A,0)&amp;":$AF$"&amp;MATCH($B84,Roles!$A:$A,0)),1,FALSE))=FALSE,IF(SquadExport!AT84&lt;10,1,IF(SquadExport!AT84&lt;15,2,IF(SquadExport!AT84&lt;=20,3,""))),0),"")</f>
        <v/>
      </c>
      <c r="AR84" s="37" t="str">
        <f ca="1">IF($A84&gt;"",IF(ISERROR(HLOOKUP(AR$1,INDIRECT("Roles!$B$"&amp;MATCH($B84,Roles!$A:$A,0)&amp;":$AF$"&amp;MATCH($B84,Roles!$A:$A,0)),1,FALSE))=FALSE,IF(SquadExport!AU84&lt;10,1,IF(SquadExport!AU84&lt;15,2,IF(SquadExport!AU84&lt;=20,3,""))),0),"")</f>
        <v/>
      </c>
      <c r="AS84" s="37" t="str">
        <f ca="1">IF($A84&gt;"",IF(ISERROR(HLOOKUP(AS$1,INDIRECT("Roles!$B$"&amp;MATCH($B84,Roles!$A:$A,0)&amp;":$AF$"&amp;MATCH($B84,Roles!$A:$A,0)),1,FALSE))=FALSE,IF(SquadExport!AV84&lt;10,1,IF(SquadExport!AV84&lt;15,2,IF(SquadExport!AV84&lt;=20,3,""))),0),"")</f>
        <v/>
      </c>
      <c r="AT84" s="37" t="str">
        <f ca="1">IF($A84&gt;"",IF(ISERROR(HLOOKUP(AT$1,INDIRECT("Roles!$B$"&amp;MATCH($B84,Roles!$A:$A,0)&amp;":$AF$"&amp;MATCH($B84,Roles!$A:$A,0)),1,FALSE))=FALSE,IF(SquadExport!AW84&lt;10,1,IF(SquadExport!AW84&lt;15,2,IF(SquadExport!AW84&lt;=20,3,""))),0),"")</f>
        <v/>
      </c>
      <c r="AU84" s="37" t="str">
        <f ca="1">IF($A84&gt;"",IF(ISERROR(HLOOKUP(AU$1,INDIRECT("Roles!$B$"&amp;MATCH($B84,Roles!$A:$A,0)&amp;":$AF$"&amp;MATCH($B84,Roles!$A:$A,0)),1,FALSE))=FALSE,IF(SquadExport!AX84&lt;10,1,IF(SquadExport!AX84&lt;15,2,IF(SquadExport!AX84&lt;=20,3,""))),0),"")</f>
        <v/>
      </c>
      <c r="AV84" s="37" t="str">
        <f ca="1">IF($A84&gt;"",IF(ISERROR(HLOOKUP(AV$1,INDIRECT("Roles!$B$"&amp;MATCH($B84,Roles!$A:$A,0)&amp;":$AF$"&amp;MATCH($B84,Roles!$A:$A,0)),1,FALSE))=FALSE,IF(SquadExport!AY84&lt;10,1,IF(SquadExport!AY84&lt;15,2,IF(SquadExport!AY84&lt;=20,3,""))),0),"")</f>
        <v/>
      </c>
      <c r="AW84" s="37" t="str">
        <f ca="1">IF($A84&gt;"",IF(ISERROR(HLOOKUP(AW$1,INDIRECT("Roles!$B$"&amp;MATCH($B84,Roles!$A:$A,0)&amp;":$AF$"&amp;MATCH($B84,Roles!$A:$A,0)),1,FALSE))=FALSE,IF(SquadExport!AZ84&lt;10,1,IF(SquadExport!AZ84&lt;15,2,IF(SquadExport!AZ84&lt;=20,3,""))),0),"")</f>
        <v/>
      </c>
      <c r="AX84" s="37" t="str">
        <f ca="1">IF($A84&gt;"",IF(ISERROR(HLOOKUP(AX$1,INDIRECT("Roles!$B$"&amp;MATCH($B84,Roles!$A:$A,0)&amp;":$AF$"&amp;MATCH($B84,Roles!$A:$A,0)),1,FALSE))=FALSE,IF(SquadExport!BA84&lt;10,1,IF(SquadExport!BA84&lt;15,2,IF(SquadExport!BA84&lt;=20,3,""))),0),"")</f>
        <v/>
      </c>
      <c r="AY84" s="30" t="str" cm="1">
        <f t="array" aca="1" ref="AY84:CS84" ca="1">IF($D84:$AX84=1,D$1:AX$1,"")</f>
        <v/>
      </c>
      <c r="AZ84" s="30" t="str">
        <f ca="1"/>
        <v/>
      </c>
      <c r="BA84" s="30" t="str">
        <f ca="1"/>
        <v/>
      </c>
      <c r="BB84" s="30" t="str">
        <f ca="1"/>
        <v/>
      </c>
      <c r="BC84" s="30" t="str">
        <f ca="1"/>
        <v/>
      </c>
      <c r="BD84" s="30" t="str">
        <f ca="1"/>
        <v/>
      </c>
      <c r="BE84" s="30" t="str">
        <f ca="1"/>
        <v/>
      </c>
      <c r="BF84" s="30" t="str">
        <f ca="1"/>
        <v/>
      </c>
      <c r="BG84" s="30" t="str">
        <f ca="1"/>
        <v/>
      </c>
      <c r="BH84" s="30" t="str">
        <f ca="1"/>
        <v/>
      </c>
      <c r="BI84" s="30" t="str">
        <f ca="1"/>
        <v/>
      </c>
      <c r="BJ84" s="30" t="str">
        <f ca="1"/>
        <v/>
      </c>
      <c r="BK84" s="30" t="str">
        <f ca="1"/>
        <v/>
      </c>
      <c r="BL84" s="30" t="str">
        <f ca="1"/>
        <v/>
      </c>
      <c r="BM84" s="30" t="str">
        <f ca="1"/>
        <v/>
      </c>
      <c r="BN84" s="30" t="str">
        <f ca="1"/>
        <v/>
      </c>
      <c r="BO84" s="30" t="str">
        <f ca="1"/>
        <v/>
      </c>
      <c r="BP84" s="30" t="str">
        <f ca="1"/>
        <v/>
      </c>
      <c r="BQ84" s="30" t="str">
        <f ca="1"/>
        <v/>
      </c>
      <c r="BR84" s="30" t="str">
        <f ca="1"/>
        <v/>
      </c>
      <c r="BS84" s="30" t="str">
        <f ca="1"/>
        <v/>
      </c>
      <c r="BT84" s="30" t="str">
        <f ca="1"/>
        <v/>
      </c>
      <c r="BU84" s="30" t="str">
        <f ca="1"/>
        <v/>
      </c>
      <c r="BV84" s="30" t="str">
        <f ca="1"/>
        <v/>
      </c>
      <c r="BW84" s="30" t="str">
        <f ca="1"/>
        <v/>
      </c>
      <c r="BX84" s="30" t="str">
        <f ca="1"/>
        <v/>
      </c>
      <c r="BY84" s="30" t="str">
        <f ca="1"/>
        <v/>
      </c>
      <c r="BZ84" s="30" t="str">
        <f ca="1"/>
        <v/>
      </c>
      <c r="CA84" s="30" t="str">
        <f ca="1"/>
        <v/>
      </c>
      <c r="CB84" s="30" t="str">
        <f ca="1"/>
        <v/>
      </c>
      <c r="CC84" s="30" t="str">
        <f ca="1"/>
        <v/>
      </c>
      <c r="CD84" s="30" t="str">
        <f ca="1"/>
        <v/>
      </c>
      <c r="CE84" s="30" t="str">
        <f ca="1"/>
        <v/>
      </c>
      <c r="CF84" s="30" t="str">
        <f ca="1"/>
        <v/>
      </c>
      <c r="CG84" s="30" t="str">
        <f ca="1"/>
        <v/>
      </c>
      <c r="CH84" s="30" t="str">
        <f ca="1"/>
        <v/>
      </c>
      <c r="CI84" s="30" t="str">
        <f ca="1"/>
        <v/>
      </c>
      <c r="CJ84" s="30" t="str">
        <f ca="1"/>
        <v/>
      </c>
      <c r="CK84" s="30" t="str">
        <f ca="1"/>
        <v/>
      </c>
      <c r="CL84" s="30" t="str">
        <f ca="1"/>
        <v/>
      </c>
      <c r="CM84" s="30" t="str">
        <f ca="1"/>
        <v/>
      </c>
      <c r="CN84" s="30" t="str">
        <f ca="1"/>
        <v/>
      </c>
      <c r="CO84" s="30" t="str">
        <f ca="1"/>
        <v/>
      </c>
      <c r="CP84" s="30" t="str">
        <f ca="1"/>
        <v/>
      </c>
      <c r="CQ84" s="30" t="str">
        <f ca="1"/>
        <v/>
      </c>
      <c r="CR84" s="30" t="str">
        <f ca="1"/>
        <v/>
      </c>
      <c r="CS84" s="30" t="str">
        <f ca="1"/>
        <v/>
      </c>
      <c r="CT84" s="31" cm="1">
        <f t="array" aca="1" ref="CT84" ca="1">SUMPRODUCT(COUNTIF($AY84:$CS84,Training!$C$3:$E$3))</f>
        <v>0</v>
      </c>
      <c r="CU84" s="31" cm="1">
        <f t="array" aca="1" ref="CU84" ca="1">SUMPRODUCT(COUNTIF($AY84:$CS84,Training!$C$4:$E$4))</f>
        <v>0</v>
      </c>
      <c r="CV84" s="31" cm="1">
        <f t="array" aca="1" ref="CV84" ca="1">SUMPRODUCT(COUNTIF($AY84:$CS84,Training!$C$5:$E$5))</f>
        <v>0</v>
      </c>
      <c r="CW84" s="31" cm="1">
        <f t="array" aca="1" ref="CW84" ca="1">SUMPRODUCT(COUNTIF($AY84:$CS84,Training!$C$6:$E$6))</f>
        <v>0</v>
      </c>
      <c r="CX84" s="31" cm="1">
        <f t="array" aca="1" ref="CX84" ca="1">SUMPRODUCT(COUNTIF($AY84:$CS84,Training!$C$7:$E$7))</f>
        <v>0</v>
      </c>
      <c r="CY84" s="31" cm="1">
        <f t="array" aca="1" ref="CY84" ca="1">SUMPRODUCT(COUNTIF($AY84:$CS84,Training!$C$8:$E$8))</f>
        <v>0</v>
      </c>
      <c r="CZ84" s="31" cm="1">
        <f t="array" aca="1" ref="CZ84" ca="1">SUMPRODUCT(COUNTIF($AY84:$CS84,Training!$C$9:$E$9))</f>
        <v>0</v>
      </c>
      <c r="DA84" s="31" cm="1">
        <f t="array" aca="1" ref="DA84" ca="1">SUMPRODUCT(COUNTIF($AY84:$CS84,Training!$C$10:$E$10))</f>
        <v>0</v>
      </c>
      <c r="DB84" s="31" cm="1">
        <f t="array" aca="1" ref="DB84" ca="1">SUMPRODUCT(COUNTIF($AY84:$CS84,Training!$C$11:$E$11))</f>
        <v>0</v>
      </c>
      <c r="DC84" s="31" cm="1">
        <f t="array" aca="1" ref="DC84" ca="1">SUMPRODUCT(COUNTIF($AY84:$CS84,Training!$C$2:$E$2))</f>
        <v>0</v>
      </c>
      <c r="DD84" s="31" cm="1">
        <f t="array" aca="1" ref="DD84" ca="1">SUMPRODUCT(COUNTIF($AY84:$CS84,Training!#REF!))</f>
        <v>0</v>
      </c>
      <c r="DE84" s="31" cm="1">
        <f t="array" aca="1" ref="DE84" ca="1">SUMPRODUCT(COUNTIF($AY84:$CS84,Training!$C$12:$E$12))</f>
        <v>0</v>
      </c>
      <c r="DF84" s="31" cm="1">
        <f t="array" aca="1" ref="DF84" ca="1">SUMPRODUCT(COUNTIF($AY84:$CS84,Training!$C$13:$E$13))</f>
        <v>0</v>
      </c>
      <c r="DG84" s="31" cm="1">
        <f t="array" aca="1" ref="DG84" ca="1">SUMPRODUCT(COUNTIF($AY84:$CS84,Training!$C$14:$E$14))</f>
        <v>0</v>
      </c>
      <c r="DH84" s="31" cm="1">
        <f t="array" aca="1" ref="DH84" ca="1">SUMPRODUCT(COUNTIF($AY84:$CS84,Training!$C$15:$E$15))</f>
        <v>0</v>
      </c>
      <c r="DI84" s="31" cm="1">
        <f t="array" aca="1" ref="DI84" ca="1">SUMPRODUCT(COUNTIF($AY84:$CS84,Training!$C$16:$E$16))</f>
        <v>0</v>
      </c>
      <c r="DJ84" s="30" t="str" cm="1">
        <f t="array" aca="1" ref="DJ84:FD84" ca="1">IF(COUNTIF(D84:AX84,1)=0,IF($D84:$AX84=2,D$1:AX$1,""),"")</f>
        <v/>
      </c>
      <c r="DK84" s="30" t="str">
        <f ca="1"/>
        <v/>
      </c>
      <c r="DL84" s="30" t="str">
        <f ca="1"/>
        <v/>
      </c>
      <c r="DM84" s="30" t="str">
        <f ca="1"/>
        <v/>
      </c>
      <c r="DN84" s="30" t="str">
        <f ca="1"/>
        <v/>
      </c>
      <c r="DO84" s="30" t="str">
        <f ca="1"/>
        <v/>
      </c>
      <c r="DP84" s="30" t="str">
        <f ca="1"/>
        <v/>
      </c>
      <c r="DQ84" s="30" t="str">
        <f ca="1"/>
        <v/>
      </c>
      <c r="DR84" s="30" t="str">
        <f ca="1"/>
        <v/>
      </c>
      <c r="DS84" s="30" t="str">
        <f ca="1"/>
        <v/>
      </c>
      <c r="DT84" s="30" t="str">
        <f ca="1"/>
        <v/>
      </c>
      <c r="DU84" s="30" t="str">
        <f ca="1"/>
        <v/>
      </c>
      <c r="DV84" s="30" t="str">
        <f ca="1"/>
        <v/>
      </c>
      <c r="DW84" s="30" t="str">
        <f ca="1"/>
        <v/>
      </c>
      <c r="DX84" s="30" t="str">
        <f ca="1"/>
        <v/>
      </c>
      <c r="DY84" s="30" t="str">
        <f ca="1"/>
        <v/>
      </c>
      <c r="DZ84" s="30" t="str">
        <f ca="1"/>
        <v/>
      </c>
      <c r="EA84" s="30" t="str">
        <f ca="1"/>
        <v/>
      </c>
      <c r="EB84" s="30" t="str">
        <f ca="1"/>
        <v/>
      </c>
      <c r="EC84" s="30" t="str">
        <f ca="1"/>
        <v/>
      </c>
      <c r="ED84" s="30" t="str">
        <f ca="1"/>
        <v/>
      </c>
      <c r="EE84" s="30" t="str">
        <f ca="1"/>
        <v/>
      </c>
      <c r="EF84" s="30" t="str">
        <f ca="1"/>
        <v/>
      </c>
      <c r="EG84" s="30" t="str">
        <f ca="1"/>
        <v/>
      </c>
      <c r="EH84" s="30" t="str">
        <f ca="1"/>
        <v/>
      </c>
      <c r="EI84" s="30" t="str">
        <f ca="1"/>
        <v/>
      </c>
      <c r="EJ84" s="30" t="str">
        <f ca="1"/>
        <v/>
      </c>
      <c r="EK84" s="30" t="str">
        <f ca="1"/>
        <v/>
      </c>
      <c r="EL84" s="30" t="str">
        <f ca="1"/>
        <v/>
      </c>
      <c r="EM84" s="30" t="str">
        <f ca="1"/>
        <v/>
      </c>
      <c r="EN84" s="30" t="str">
        <f ca="1"/>
        <v/>
      </c>
      <c r="EO84" s="30" t="str">
        <f ca="1"/>
        <v/>
      </c>
      <c r="EP84" s="30" t="str">
        <f ca="1"/>
        <v/>
      </c>
      <c r="EQ84" s="30" t="str">
        <f ca="1"/>
        <v/>
      </c>
      <c r="ER84" s="30" t="str">
        <f ca="1"/>
        <v/>
      </c>
      <c r="ES84" s="30" t="str">
        <f ca="1"/>
        <v/>
      </c>
      <c r="ET84" s="30" t="str">
        <f ca="1"/>
        <v/>
      </c>
      <c r="EU84" s="30" t="str">
        <f ca="1"/>
        <v/>
      </c>
      <c r="EV84" s="30" t="str">
        <f ca="1"/>
        <v/>
      </c>
      <c r="EW84" s="30" t="str">
        <f ca="1"/>
        <v/>
      </c>
      <c r="EX84" s="30" t="str">
        <f ca="1"/>
        <v/>
      </c>
      <c r="EY84" s="30" t="str">
        <f ca="1"/>
        <v/>
      </c>
      <c r="EZ84" s="30" t="str">
        <f ca="1"/>
        <v/>
      </c>
      <c r="FA84" s="30" t="str">
        <f ca="1"/>
        <v/>
      </c>
      <c r="FB84" s="30" t="str">
        <f ca="1"/>
        <v/>
      </c>
      <c r="FC84" s="30" t="str">
        <f ca="1"/>
        <v/>
      </c>
      <c r="FD84" s="30" t="str">
        <f ca="1"/>
        <v/>
      </c>
      <c r="FE84" s="31" cm="1">
        <f t="array" aca="1" ref="FE84" ca="1">SUMPRODUCT(COUNTIF($DJ84:$FD84,Training!$C$3:$E$3))</f>
        <v>0</v>
      </c>
      <c r="FF84" s="31" cm="1">
        <f t="array" aca="1" ref="FF84" ca="1">SUMPRODUCT(COUNTIF($DJ84:$FD84,Training!$C$4:$E$4))</f>
        <v>0</v>
      </c>
      <c r="FG84" s="31" cm="1">
        <f t="array" aca="1" ref="FG84" ca="1">SUMPRODUCT(COUNTIF($DJ84:$FD84,Training!$C$5:$E$5))</f>
        <v>0</v>
      </c>
      <c r="FH84" s="31" cm="1">
        <f t="array" aca="1" ref="FH84" ca="1">SUMPRODUCT(COUNTIF($DJ84:$FD84,Training!$C$6:$E$6))</f>
        <v>0</v>
      </c>
      <c r="FI84" s="31" cm="1">
        <f t="array" aca="1" ref="FI84" ca="1">SUMPRODUCT(COUNTIF($DJ84:$FD84,Training!$C$7:$E$7))</f>
        <v>0</v>
      </c>
      <c r="FJ84" s="31" cm="1">
        <f t="array" aca="1" ref="FJ84" ca="1">SUMPRODUCT(COUNTIF($DJ84:$FD84,Training!$C$8:$E$8))</f>
        <v>0</v>
      </c>
      <c r="FK84" s="31" cm="1">
        <f t="array" aca="1" ref="FK84" ca="1">SUMPRODUCT(COUNTIF($DJ84:$FD84,Training!$C$9:$E$9))</f>
        <v>0</v>
      </c>
      <c r="FL84" s="31" cm="1">
        <f t="array" aca="1" ref="FL84" ca="1">SUMPRODUCT(COUNTIF($DJ84:$FD84,Training!$C$10:$E$10))</f>
        <v>0</v>
      </c>
      <c r="FM84" s="31" cm="1">
        <f t="array" aca="1" ref="FM84" ca="1">SUMPRODUCT(COUNTIF($DJ84:$FD84,Training!$C$11:$E$11))</f>
        <v>0</v>
      </c>
      <c r="FN84" s="31" cm="1">
        <f t="array" aca="1" ref="FN84" ca="1">SUMPRODUCT(COUNTIF($DJ84:$FD84,Training!$C$2:$E$2))</f>
        <v>0</v>
      </c>
      <c r="FO84" s="31" cm="1">
        <f t="array" aca="1" ref="FO84" ca="1">SUMPRODUCT(COUNTIF($DJ84:$FD84,Training!#REF!))</f>
        <v>0</v>
      </c>
      <c r="FP84" s="31" cm="1">
        <f t="array" aca="1" ref="FP84" ca="1">SUMPRODUCT(COUNTIF($DJ84:$FD84,Training!$C$12:$E$12))</f>
        <v>0</v>
      </c>
      <c r="FQ84" s="31" cm="1">
        <f t="array" aca="1" ref="FQ84" ca="1">SUMPRODUCT(COUNTIF($DJ84:$FD84,Training!$C$13:$E$13))</f>
        <v>0</v>
      </c>
      <c r="FR84" s="31" cm="1">
        <f t="array" aca="1" ref="FR84" ca="1">SUMPRODUCT(COUNTIF($DJ84:$FD84,Training!$C$14:$E$14))</f>
        <v>0</v>
      </c>
      <c r="FS84" s="31" cm="1">
        <f t="array" aca="1" ref="FS84" ca="1">SUMPRODUCT(COUNTIF($DJ84:$FD84,Training!$C$15:$E$15))</f>
        <v>0</v>
      </c>
      <c r="FT84" s="31" cm="1">
        <f t="array" aca="1" ref="FT84" ca="1">SUMPRODUCT(COUNTIF($DJ84:$FD84,Training!$C$16:$E$16))</f>
        <v>0</v>
      </c>
    </row>
    <row r="85" spans="1:176" x14ac:dyDescent="0.25">
      <c r="A85" s="32" t="str">
        <f>IF(WeightedParse!A85&gt;"",WeightedParse!A85,"")</f>
        <v/>
      </c>
      <c r="B85" s="49" t="str">
        <f>IF('Weighted Summary'!A85&gt;"",'Weighted Summary'!F85,"")</f>
        <v/>
      </c>
      <c r="C85" s="39" t="str">
        <f t="shared" si="1"/>
        <v/>
      </c>
      <c r="D85" s="37" t="str">
        <f ca="1">IF($A85&gt;"",IF(ISERROR(HLOOKUP(D$1,INDIRECT("Roles!$B$"&amp;MATCH($B85,Roles!$A:$A,0)&amp;":$AF$"&amp;MATCH($B85,Roles!$A:$A,0)),1,FALSE))=FALSE,IF(SquadExport!G85&lt;10,1,IF(SquadExport!G85&lt;15,2,IF(SquadExport!G85&lt;=20,3,""))),0),"")</f>
        <v/>
      </c>
      <c r="E85" s="37" t="str">
        <f ca="1">IF($A85&gt;"",IF(ISERROR(HLOOKUP(E$1,INDIRECT("Roles!$B$"&amp;MATCH($B85,Roles!$A:$A,0)&amp;":$AF$"&amp;MATCH($B85,Roles!$A:$A,0)),1,FALSE))=FALSE,IF(SquadExport!H85&lt;10,1,IF(SquadExport!H85&lt;15,2,IF(SquadExport!H85&lt;=20,3,""))),0),"")</f>
        <v/>
      </c>
      <c r="F85" s="37" t="str">
        <f ca="1">IF($A85&gt;"",IF(ISERROR(HLOOKUP(F$1,INDIRECT("Roles!$B$"&amp;MATCH($B85,Roles!$A:$A,0)&amp;":$AF$"&amp;MATCH($B85,Roles!$A:$A,0)),1,FALSE))=FALSE,IF(SquadExport!I85&lt;10,1,IF(SquadExport!I85&lt;15,2,IF(SquadExport!I85&lt;=20,3,""))),0),"")</f>
        <v/>
      </c>
      <c r="G85" s="37" t="str">
        <f ca="1">IF($A85&gt;"",IF(ISERROR(HLOOKUP(G$1,INDIRECT("Roles!$B$"&amp;MATCH($B85,Roles!$A:$A,0)&amp;":$AF$"&amp;MATCH($B85,Roles!$A:$A,0)),1,FALSE))=FALSE,IF(SquadExport!J85&lt;10,1,IF(SquadExport!J85&lt;15,2,IF(SquadExport!J85&lt;=20,3,""))),0),"")</f>
        <v/>
      </c>
      <c r="H85" s="37" t="str">
        <f ca="1">IF($A85&gt;"",IF(ISERROR(HLOOKUP(H$1,INDIRECT("Roles!$B$"&amp;MATCH($B85,Roles!$A:$A,0)&amp;":$AF$"&amp;MATCH($B85,Roles!$A:$A,0)),1,FALSE))=FALSE,IF(SquadExport!K85&lt;10,1,IF(SquadExport!K85&lt;15,2,IF(SquadExport!K85&lt;=20,3,""))),0),"")</f>
        <v/>
      </c>
      <c r="I85" s="37" t="str">
        <f ca="1">IF($A85&gt;"",IF(ISERROR(HLOOKUP(I$1,INDIRECT("Roles!$B$"&amp;MATCH($B85,Roles!$A:$A,0)&amp;":$AF$"&amp;MATCH($B85,Roles!$A:$A,0)),1,FALSE))=FALSE,IF(SquadExport!L85&lt;10,1,IF(SquadExport!L85&lt;15,2,IF(SquadExport!L85&lt;=20,3,""))),0),"")</f>
        <v/>
      </c>
      <c r="J85" s="37" t="str">
        <f ca="1">IF($A85&gt;"",IF(ISERROR(HLOOKUP(J$1,INDIRECT("Roles!$B$"&amp;MATCH($B85,Roles!$A:$A,0)&amp;":$AF$"&amp;MATCH($B85,Roles!$A:$A,0)),1,FALSE))=FALSE,IF(SquadExport!M85&lt;10,1,IF(SquadExport!M85&lt;15,2,IF(SquadExport!M85&lt;=20,3,""))),0),"")</f>
        <v/>
      </c>
      <c r="K85" s="37" t="str">
        <f ca="1">IF($A85&gt;"",IF(ISERROR(HLOOKUP(K$1,INDIRECT("Roles!$B$"&amp;MATCH($B85,Roles!$A:$A,0)&amp;":$AF$"&amp;MATCH($B85,Roles!$A:$A,0)),1,FALSE))=FALSE,IF(SquadExport!N85&lt;10,1,IF(SquadExport!N85&lt;15,2,IF(SquadExport!N85&lt;=20,3,""))),0),"")</f>
        <v/>
      </c>
      <c r="L85" s="37" t="str">
        <f ca="1">IF($A85&gt;"",IF(ISERROR(HLOOKUP(L$1,INDIRECT("Roles!$B$"&amp;MATCH($B85,Roles!$A:$A,0)&amp;":$AF$"&amp;MATCH($B85,Roles!$A:$A,0)),1,FALSE))=FALSE,IF(SquadExport!O85&lt;10,1,IF(SquadExport!O85&lt;15,2,IF(SquadExport!O85&lt;=20,3,""))),0),"")</f>
        <v/>
      </c>
      <c r="M85" s="37" t="str">
        <f ca="1">IF($A85&gt;"",IF(ISERROR(HLOOKUP(M$1,INDIRECT("Roles!$B$"&amp;MATCH($B85,Roles!$A:$A,0)&amp;":$AF$"&amp;MATCH($B85,Roles!$A:$A,0)),1,FALSE))=FALSE,IF(SquadExport!P85&lt;10,1,IF(SquadExport!P85&lt;15,2,IF(SquadExport!P85&lt;=20,3,""))),0),"")</f>
        <v/>
      </c>
      <c r="N85" s="37" t="str">
        <f ca="1">IF($A85&gt;"",IF(ISERROR(HLOOKUP(N$1,INDIRECT("Roles!$B$"&amp;MATCH($B85,Roles!$A:$A,0)&amp;":$AF$"&amp;MATCH($B85,Roles!$A:$A,0)),1,FALSE))=FALSE,IF(SquadExport!Q85&lt;10,1,IF(SquadExport!Q85&lt;15,2,IF(SquadExport!Q85&lt;=20,3,""))),0),"")</f>
        <v/>
      </c>
      <c r="O85" s="37" t="str">
        <f ca="1">IF($A85&gt;"",IF(ISERROR(HLOOKUP(O$1,INDIRECT("Roles!$B$"&amp;MATCH($B85,Roles!$A:$A,0)&amp;":$AF$"&amp;MATCH($B85,Roles!$A:$A,0)),1,FALSE))=FALSE,IF(SquadExport!R85&lt;10,1,IF(SquadExport!R85&lt;15,2,IF(SquadExport!R85&lt;=20,3,""))),0),"")</f>
        <v/>
      </c>
      <c r="P85" s="37" t="str">
        <f ca="1">IF($A85&gt;"",IF(ISERROR(HLOOKUP(P$1,INDIRECT("Roles!$B$"&amp;MATCH($B85,Roles!$A:$A,0)&amp;":$AF$"&amp;MATCH($B85,Roles!$A:$A,0)),1,FALSE))=FALSE,IF(SquadExport!S85&lt;10,1,IF(SquadExport!S85&lt;15,2,IF(SquadExport!S85&lt;=20,3,""))),0),"")</f>
        <v/>
      </c>
      <c r="Q85" s="37" t="str">
        <f ca="1">IF($A85&gt;"",IF(ISERROR(HLOOKUP(Q$1,INDIRECT("Roles!$B$"&amp;MATCH($B85,Roles!$A:$A,0)&amp;":$AF$"&amp;MATCH($B85,Roles!$A:$A,0)),1,FALSE))=FALSE,IF(SquadExport!T85&lt;10,1,IF(SquadExport!T85&lt;15,2,IF(SquadExport!T85&lt;=20,3,""))),0),"")</f>
        <v/>
      </c>
      <c r="R85" s="37" t="str">
        <f ca="1">IF($A85&gt;"",IF(ISERROR(HLOOKUP(R$1,INDIRECT("Roles!$B$"&amp;MATCH($B85,Roles!$A:$A,0)&amp;":$AF$"&amp;MATCH($B85,Roles!$A:$A,0)),1,FALSE))=FALSE,IF(SquadExport!U85&lt;10,1,IF(SquadExport!U85&lt;15,2,IF(SquadExport!U85&lt;=20,3,""))),0),"")</f>
        <v/>
      </c>
      <c r="S85" s="37" t="str">
        <f ca="1">IF($A85&gt;"",IF(ISERROR(HLOOKUP(S$1,INDIRECT("Roles!$B$"&amp;MATCH($B85,Roles!$A:$A,0)&amp;":$AF$"&amp;MATCH($B85,Roles!$A:$A,0)),1,FALSE))=FALSE,IF(SquadExport!V85&lt;10,1,IF(SquadExport!V85&lt;15,2,IF(SquadExport!V85&lt;=20,3,""))),0),"")</f>
        <v/>
      </c>
      <c r="T85" s="37" t="str">
        <f ca="1">IF($A85&gt;"",IF(ISERROR(HLOOKUP(T$1,INDIRECT("Roles!$B$"&amp;MATCH($B85,Roles!$A:$A,0)&amp;":$AF$"&amp;MATCH($B85,Roles!$A:$A,0)),1,FALSE))=FALSE,IF(SquadExport!W85&lt;10,1,IF(SquadExport!W85&lt;15,2,IF(SquadExport!W85&lt;=20,3,""))),0),"")</f>
        <v/>
      </c>
      <c r="U85" s="37" t="str">
        <f ca="1">IF($A85&gt;"",IF(ISERROR(HLOOKUP(U$1,INDIRECT("Roles!$B$"&amp;MATCH($B85,Roles!$A:$A,0)&amp;":$AF$"&amp;MATCH($B85,Roles!$A:$A,0)),1,FALSE))=FALSE,IF(SquadExport!X85&lt;10,1,IF(SquadExport!X85&lt;15,2,IF(SquadExport!X85&lt;=20,3,""))),0),"")</f>
        <v/>
      </c>
      <c r="V85" s="37" t="str">
        <f ca="1">IF($A85&gt;"",IF(ISERROR(HLOOKUP(V$1,INDIRECT("Roles!$B$"&amp;MATCH($B85,Roles!$A:$A,0)&amp;":$AF$"&amp;MATCH($B85,Roles!$A:$A,0)),1,FALSE))=FALSE,IF(SquadExport!Y85&lt;10,1,IF(SquadExport!Y85&lt;15,2,IF(SquadExport!Y85&lt;=20,3,""))),0),"")</f>
        <v/>
      </c>
      <c r="W85" s="37" t="str">
        <f ca="1">IF($A85&gt;"",IF(ISERROR(HLOOKUP(W$1,INDIRECT("Roles!$B$"&amp;MATCH($B85,Roles!$A:$A,0)&amp;":$AF$"&amp;MATCH($B85,Roles!$A:$A,0)),1,FALSE))=FALSE,IF(SquadExport!Z85&lt;10,1,IF(SquadExport!Z85&lt;15,2,IF(SquadExport!Z85&lt;=20,3,""))),0),"")</f>
        <v/>
      </c>
      <c r="X85" s="37" t="str">
        <f ca="1">IF($A85&gt;"",IF(ISERROR(HLOOKUP(X$1,INDIRECT("Roles!$B$"&amp;MATCH($B85,Roles!$A:$A,0)&amp;":$AF$"&amp;MATCH($B85,Roles!$A:$A,0)),1,FALSE))=FALSE,IF(SquadExport!AA85&lt;10,1,IF(SquadExport!AA85&lt;15,2,IF(SquadExport!AA85&lt;=20,3,""))),0),"")</f>
        <v/>
      </c>
      <c r="Y85" s="37" t="str">
        <f ca="1">IF($A85&gt;"",IF(ISERROR(HLOOKUP(Y$1,INDIRECT("Roles!$B$"&amp;MATCH($B85,Roles!$A:$A,0)&amp;":$AF$"&amp;MATCH($B85,Roles!$A:$A,0)),1,FALSE))=FALSE,IF(SquadExport!AB85&lt;10,1,IF(SquadExport!AB85&lt;15,2,IF(SquadExport!AB85&lt;=20,3,""))),0),"")</f>
        <v/>
      </c>
      <c r="Z85" s="37" t="str">
        <f ca="1">IF($A85&gt;"",IF(ISERROR(HLOOKUP(Z$1,INDIRECT("Roles!$B$"&amp;MATCH($B85,Roles!$A:$A,0)&amp;":$AF$"&amp;MATCH($B85,Roles!$A:$A,0)),1,FALSE))=FALSE,IF(SquadExport!AC85&lt;10,1,IF(SquadExport!AC85&lt;15,2,IF(SquadExport!AC85&lt;=20,3,""))),0),"")</f>
        <v/>
      </c>
      <c r="AA85" s="37" t="str">
        <f ca="1">IF($A85&gt;"",IF(ISERROR(HLOOKUP(AA$1,INDIRECT("Roles!$B$"&amp;MATCH($B85,Roles!$A:$A,0)&amp;":$AF$"&amp;MATCH($B85,Roles!$A:$A,0)),1,FALSE))=FALSE,IF(SquadExport!AD85&lt;10,1,IF(SquadExport!AD85&lt;15,2,IF(SquadExport!AD85&lt;=20,3,""))),0),"")</f>
        <v/>
      </c>
      <c r="AB85" s="37" t="str">
        <f ca="1">IF($A85&gt;"",IF(ISERROR(HLOOKUP(AB$1,INDIRECT("Roles!$B$"&amp;MATCH($B85,Roles!$A:$A,0)&amp;":$AF$"&amp;MATCH($B85,Roles!$A:$A,0)),1,FALSE))=FALSE,IF(SquadExport!AE85&lt;10,1,IF(SquadExport!AE85&lt;15,2,IF(SquadExport!AE85&lt;=20,3,""))),0),"")</f>
        <v/>
      </c>
      <c r="AC85" s="37" t="str">
        <f ca="1">IF($A85&gt;"",IF(ISERROR(HLOOKUP(AC$1,INDIRECT("Roles!$B$"&amp;MATCH($B85,Roles!$A:$A,0)&amp;":$AF$"&amp;MATCH($B85,Roles!$A:$A,0)),1,FALSE))=FALSE,IF(SquadExport!AF85&lt;10,1,IF(SquadExport!AF85&lt;15,2,IF(SquadExport!AF85&lt;=20,3,""))),0),"")</f>
        <v/>
      </c>
      <c r="AD85" s="37" t="str">
        <f ca="1">IF($A85&gt;"",IF(ISERROR(HLOOKUP(AD$1,INDIRECT("Roles!$B$"&amp;MATCH($B85,Roles!$A:$A,0)&amp;":$AF$"&amp;MATCH($B85,Roles!$A:$A,0)),1,FALSE))=FALSE,IF(SquadExport!AG85&lt;10,1,IF(SquadExport!AG85&lt;15,2,IF(SquadExport!AG85&lt;=20,3,""))),0),"")</f>
        <v/>
      </c>
      <c r="AE85" s="37" t="str">
        <f ca="1">IF($A85&gt;"",IF(ISERROR(HLOOKUP(AE$1,INDIRECT("Roles!$B$"&amp;MATCH($B85,Roles!$A:$A,0)&amp;":$AF$"&amp;MATCH($B85,Roles!$A:$A,0)),1,FALSE))=FALSE,IF(SquadExport!AH85&lt;10,1,IF(SquadExport!AH85&lt;15,2,IF(SquadExport!AH85&lt;=20,3,""))),0),"")</f>
        <v/>
      </c>
      <c r="AF85" s="37" t="str">
        <f ca="1">IF($A85&gt;"",IF(ISERROR(HLOOKUP(AF$1,INDIRECT("Roles!$B$"&amp;MATCH($B85,Roles!$A:$A,0)&amp;":$AF$"&amp;MATCH($B85,Roles!$A:$A,0)),1,FALSE))=FALSE,IF(SquadExport!AI85&lt;10,1,IF(SquadExport!AI85&lt;15,2,IF(SquadExport!AI85&lt;=20,3,""))),0),"")</f>
        <v/>
      </c>
      <c r="AG85" s="37" t="str">
        <f ca="1">IF($A85&gt;"",IF(ISERROR(HLOOKUP(AG$1,INDIRECT("Roles!$B$"&amp;MATCH($B85,Roles!$A:$A,0)&amp;":$AF$"&amp;MATCH($B85,Roles!$A:$A,0)),1,FALSE))=FALSE,IF(SquadExport!AJ85&lt;10,1,IF(SquadExport!AJ85&lt;15,2,IF(SquadExport!AJ85&lt;=20,3,""))),0),"")</f>
        <v/>
      </c>
      <c r="AH85" s="37" t="str">
        <f ca="1">IF($A85&gt;"",IF(ISERROR(HLOOKUP(AH$1,INDIRECT("Roles!$B$"&amp;MATCH($B85,Roles!$A:$A,0)&amp;":$AF$"&amp;MATCH($B85,Roles!$A:$A,0)),1,FALSE))=FALSE,IF(SquadExport!AK85&lt;10,1,IF(SquadExport!AK85&lt;15,2,IF(SquadExport!AK85&lt;=20,3,""))),0),"")</f>
        <v/>
      </c>
      <c r="AI85" s="37" t="str">
        <f ca="1">IF($A85&gt;"",IF(ISERROR(HLOOKUP(AI$1,INDIRECT("Roles!$B$"&amp;MATCH($B85,Roles!$A:$A,0)&amp;":$AF$"&amp;MATCH($B85,Roles!$A:$A,0)),1,FALSE))=FALSE,IF(SquadExport!AL85&lt;10,1,IF(SquadExport!AL85&lt;15,2,IF(SquadExport!AL85&lt;=20,3,""))),0),"")</f>
        <v/>
      </c>
      <c r="AJ85" s="37" t="str">
        <f ca="1">IF($A85&gt;"",IF(ISERROR(HLOOKUP(AJ$1,INDIRECT("Roles!$B$"&amp;MATCH($B85,Roles!$A:$A,0)&amp;":$AF$"&amp;MATCH($B85,Roles!$A:$A,0)),1,FALSE))=FALSE,IF(SquadExport!AM85&lt;10,1,IF(SquadExport!AM85&lt;15,2,IF(SquadExport!AM85&lt;=20,3,""))),0),"")</f>
        <v/>
      </c>
      <c r="AK85" s="37" t="str">
        <f ca="1">IF($A85&gt;"",IF(ISERROR(HLOOKUP(AK$1,INDIRECT("Roles!$B$"&amp;MATCH($B85,Roles!$A:$A,0)&amp;":$AF$"&amp;MATCH($B85,Roles!$A:$A,0)),1,FALSE))=FALSE,IF(SquadExport!AN85&lt;10,1,IF(SquadExport!AN85&lt;15,2,IF(SquadExport!AN85&lt;=20,3,""))),0),"")</f>
        <v/>
      </c>
      <c r="AL85" s="37" t="str">
        <f ca="1">IF($A85&gt;"",IF(ISERROR(HLOOKUP(AL$1,INDIRECT("Roles!$B$"&amp;MATCH($B85,Roles!$A:$A,0)&amp;":$AF$"&amp;MATCH($B85,Roles!$A:$A,0)),1,FALSE))=FALSE,IF(SquadExport!AO85&lt;10,1,IF(SquadExport!AO85&lt;15,2,IF(SquadExport!AO85&lt;=20,3,""))),0),"")</f>
        <v/>
      </c>
      <c r="AM85" s="37" t="str">
        <f ca="1">IF($A85&gt;"",IF(ISERROR(HLOOKUP(AM$1,INDIRECT("Roles!$B$"&amp;MATCH($B85,Roles!$A:$A,0)&amp;":$AF$"&amp;MATCH($B85,Roles!$A:$A,0)),1,FALSE))=FALSE,IF(SquadExport!AP85&lt;10,1,IF(SquadExport!AP85&lt;15,2,IF(SquadExport!AP85&lt;=20,3,""))),0),"")</f>
        <v/>
      </c>
      <c r="AN85" s="37" t="str">
        <f ca="1">IF($A85&gt;"",IF(ISERROR(HLOOKUP(AN$1,INDIRECT("Roles!$B$"&amp;MATCH($B85,Roles!$A:$A,0)&amp;":$AF$"&amp;MATCH($B85,Roles!$A:$A,0)),1,FALSE))=FALSE,IF(SquadExport!AQ85&lt;10,1,IF(SquadExport!AQ85&lt;15,2,IF(SquadExport!AQ85&lt;=20,3,""))),0),"")</f>
        <v/>
      </c>
      <c r="AO85" s="37" t="str">
        <f ca="1">IF($A85&gt;"",IF(ISERROR(HLOOKUP(AO$1,INDIRECT("Roles!$B$"&amp;MATCH($B85,Roles!$A:$A,0)&amp;":$AF$"&amp;MATCH($B85,Roles!$A:$A,0)),1,FALSE))=FALSE,IF(SquadExport!AR85&lt;10,1,IF(SquadExport!AR85&lt;15,2,IF(SquadExport!AR85&lt;=20,3,""))),0),"")</f>
        <v/>
      </c>
      <c r="AP85" s="37" t="str">
        <f ca="1">IF($A85&gt;"",IF(ISERROR(HLOOKUP(AP$1,INDIRECT("Roles!$B$"&amp;MATCH($B85,Roles!$A:$A,0)&amp;":$AF$"&amp;MATCH($B85,Roles!$A:$A,0)),1,FALSE))=FALSE,IF(SquadExport!AS85&lt;10,1,IF(SquadExport!AS85&lt;15,2,IF(SquadExport!AS85&lt;=20,3,""))),0),"")</f>
        <v/>
      </c>
      <c r="AQ85" s="37" t="str">
        <f ca="1">IF($A85&gt;"",IF(ISERROR(HLOOKUP(AQ$1,INDIRECT("Roles!$B$"&amp;MATCH($B85,Roles!$A:$A,0)&amp;":$AF$"&amp;MATCH($B85,Roles!$A:$A,0)),1,FALSE))=FALSE,IF(SquadExport!AT85&lt;10,1,IF(SquadExport!AT85&lt;15,2,IF(SquadExport!AT85&lt;=20,3,""))),0),"")</f>
        <v/>
      </c>
      <c r="AR85" s="37" t="str">
        <f ca="1">IF($A85&gt;"",IF(ISERROR(HLOOKUP(AR$1,INDIRECT("Roles!$B$"&amp;MATCH($B85,Roles!$A:$A,0)&amp;":$AF$"&amp;MATCH($B85,Roles!$A:$A,0)),1,FALSE))=FALSE,IF(SquadExport!AU85&lt;10,1,IF(SquadExport!AU85&lt;15,2,IF(SquadExport!AU85&lt;=20,3,""))),0),"")</f>
        <v/>
      </c>
      <c r="AS85" s="37" t="str">
        <f ca="1">IF($A85&gt;"",IF(ISERROR(HLOOKUP(AS$1,INDIRECT("Roles!$B$"&amp;MATCH($B85,Roles!$A:$A,0)&amp;":$AF$"&amp;MATCH($B85,Roles!$A:$A,0)),1,FALSE))=FALSE,IF(SquadExport!AV85&lt;10,1,IF(SquadExport!AV85&lt;15,2,IF(SquadExport!AV85&lt;=20,3,""))),0),"")</f>
        <v/>
      </c>
      <c r="AT85" s="37" t="str">
        <f ca="1">IF($A85&gt;"",IF(ISERROR(HLOOKUP(AT$1,INDIRECT("Roles!$B$"&amp;MATCH($B85,Roles!$A:$A,0)&amp;":$AF$"&amp;MATCH($B85,Roles!$A:$A,0)),1,FALSE))=FALSE,IF(SquadExport!AW85&lt;10,1,IF(SquadExport!AW85&lt;15,2,IF(SquadExport!AW85&lt;=20,3,""))),0),"")</f>
        <v/>
      </c>
      <c r="AU85" s="37" t="str">
        <f ca="1">IF($A85&gt;"",IF(ISERROR(HLOOKUP(AU$1,INDIRECT("Roles!$B$"&amp;MATCH($B85,Roles!$A:$A,0)&amp;":$AF$"&amp;MATCH($B85,Roles!$A:$A,0)),1,FALSE))=FALSE,IF(SquadExport!AX85&lt;10,1,IF(SquadExport!AX85&lt;15,2,IF(SquadExport!AX85&lt;=20,3,""))),0),"")</f>
        <v/>
      </c>
      <c r="AV85" s="37" t="str">
        <f ca="1">IF($A85&gt;"",IF(ISERROR(HLOOKUP(AV$1,INDIRECT("Roles!$B$"&amp;MATCH($B85,Roles!$A:$A,0)&amp;":$AF$"&amp;MATCH($B85,Roles!$A:$A,0)),1,FALSE))=FALSE,IF(SquadExport!AY85&lt;10,1,IF(SquadExport!AY85&lt;15,2,IF(SquadExport!AY85&lt;=20,3,""))),0),"")</f>
        <v/>
      </c>
      <c r="AW85" s="37" t="str">
        <f ca="1">IF($A85&gt;"",IF(ISERROR(HLOOKUP(AW$1,INDIRECT("Roles!$B$"&amp;MATCH($B85,Roles!$A:$A,0)&amp;":$AF$"&amp;MATCH($B85,Roles!$A:$A,0)),1,FALSE))=FALSE,IF(SquadExport!AZ85&lt;10,1,IF(SquadExport!AZ85&lt;15,2,IF(SquadExport!AZ85&lt;=20,3,""))),0),"")</f>
        <v/>
      </c>
      <c r="AX85" s="37" t="str">
        <f ca="1">IF($A85&gt;"",IF(ISERROR(HLOOKUP(AX$1,INDIRECT("Roles!$B$"&amp;MATCH($B85,Roles!$A:$A,0)&amp;":$AF$"&amp;MATCH($B85,Roles!$A:$A,0)),1,FALSE))=FALSE,IF(SquadExport!BA85&lt;10,1,IF(SquadExport!BA85&lt;15,2,IF(SquadExport!BA85&lt;=20,3,""))),0),"")</f>
        <v/>
      </c>
      <c r="AY85" s="30" t="str" cm="1">
        <f t="array" aca="1" ref="AY85:CS85" ca="1">IF($D85:$AX85=1,D$1:AX$1,"")</f>
        <v/>
      </c>
      <c r="AZ85" s="30" t="str">
        <f ca="1"/>
        <v/>
      </c>
      <c r="BA85" s="30" t="str">
        <f ca="1"/>
        <v/>
      </c>
      <c r="BB85" s="30" t="str">
        <f ca="1"/>
        <v/>
      </c>
      <c r="BC85" s="30" t="str">
        <f ca="1"/>
        <v/>
      </c>
      <c r="BD85" s="30" t="str">
        <f ca="1"/>
        <v/>
      </c>
      <c r="BE85" s="30" t="str">
        <f ca="1"/>
        <v/>
      </c>
      <c r="BF85" s="30" t="str">
        <f ca="1"/>
        <v/>
      </c>
      <c r="BG85" s="30" t="str">
        <f ca="1"/>
        <v/>
      </c>
      <c r="BH85" s="30" t="str">
        <f ca="1"/>
        <v/>
      </c>
      <c r="BI85" s="30" t="str">
        <f ca="1"/>
        <v/>
      </c>
      <c r="BJ85" s="30" t="str">
        <f ca="1"/>
        <v/>
      </c>
      <c r="BK85" s="30" t="str">
        <f ca="1"/>
        <v/>
      </c>
      <c r="BL85" s="30" t="str">
        <f ca="1"/>
        <v/>
      </c>
      <c r="BM85" s="30" t="str">
        <f ca="1"/>
        <v/>
      </c>
      <c r="BN85" s="30" t="str">
        <f ca="1"/>
        <v/>
      </c>
      <c r="BO85" s="30" t="str">
        <f ca="1"/>
        <v/>
      </c>
      <c r="BP85" s="30" t="str">
        <f ca="1"/>
        <v/>
      </c>
      <c r="BQ85" s="30" t="str">
        <f ca="1"/>
        <v/>
      </c>
      <c r="BR85" s="30" t="str">
        <f ca="1"/>
        <v/>
      </c>
      <c r="BS85" s="30" t="str">
        <f ca="1"/>
        <v/>
      </c>
      <c r="BT85" s="30" t="str">
        <f ca="1"/>
        <v/>
      </c>
      <c r="BU85" s="30" t="str">
        <f ca="1"/>
        <v/>
      </c>
      <c r="BV85" s="30" t="str">
        <f ca="1"/>
        <v/>
      </c>
      <c r="BW85" s="30" t="str">
        <f ca="1"/>
        <v/>
      </c>
      <c r="BX85" s="30" t="str">
        <f ca="1"/>
        <v/>
      </c>
      <c r="BY85" s="30" t="str">
        <f ca="1"/>
        <v/>
      </c>
      <c r="BZ85" s="30" t="str">
        <f ca="1"/>
        <v/>
      </c>
      <c r="CA85" s="30" t="str">
        <f ca="1"/>
        <v/>
      </c>
      <c r="CB85" s="30" t="str">
        <f ca="1"/>
        <v/>
      </c>
      <c r="CC85" s="30" t="str">
        <f ca="1"/>
        <v/>
      </c>
      <c r="CD85" s="30" t="str">
        <f ca="1"/>
        <v/>
      </c>
      <c r="CE85" s="30" t="str">
        <f ca="1"/>
        <v/>
      </c>
      <c r="CF85" s="30" t="str">
        <f ca="1"/>
        <v/>
      </c>
      <c r="CG85" s="30" t="str">
        <f ca="1"/>
        <v/>
      </c>
      <c r="CH85" s="30" t="str">
        <f ca="1"/>
        <v/>
      </c>
      <c r="CI85" s="30" t="str">
        <f ca="1"/>
        <v/>
      </c>
      <c r="CJ85" s="30" t="str">
        <f ca="1"/>
        <v/>
      </c>
      <c r="CK85" s="30" t="str">
        <f ca="1"/>
        <v/>
      </c>
      <c r="CL85" s="30" t="str">
        <f ca="1"/>
        <v/>
      </c>
      <c r="CM85" s="30" t="str">
        <f ca="1"/>
        <v/>
      </c>
      <c r="CN85" s="30" t="str">
        <f ca="1"/>
        <v/>
      </c>
      <c r="CO85" s="30" t="str">
        <f ca="1"/>
        <v/>
      </c>
      <c r="CP85" s="30" t="str">
        <f ca="1"/>
        <v/>
      </c>
      <c r="CQ85" s="30" t="str">
        <f ca="1"/>
        <v/>
      </c>
      <c r="CR85" s="30" t="str">
        <f ca="1"/>
        <v/>
      </c>
      <c r="CS85" s="30" t="str">
        <f ca="1"/>
        <v/>
      </c>
      <c r="CT85" s="31" cm="1">
        <f t="array" aca="1" ref="CT85" ca="1">SUMPRODUCT(COUNTIF($AY85:$CS85,Training!$C$3:$E$3))</f>
        <v>0</v>
      </c>
      <c r="CU85" s="31" cm="1">
        <f t="array" aca="1" ref="CU85" ca="1">SUMPRODUCT(COUNTIF($AY85:$CS85,Training!$C$4:$E$4))</f>
        <v>0</v>
      </c>
      <c r="CV85" s="31" cm="1">
        <f t="array" aca="1" ref="CV85" ca="1">SUMPRODUCT(COUNTIF($AY85:$CS85,Training!$C$5:$E$5))</f>
        <v>0</v>
      </c>
      <c r="CW85" s="31" cm="1">
        <f t="array" aca="1" ref="CW85" ca="1">SUMPRODUCT(COUNTIF($AY85:$CS85,Training!$C$6:$E$6))</f>
        <v>0</v>
      </c>
      <c r="CX85" s="31" cm="1">
        <f t="array" aca="1" ref="CX85" ca="1">SUMPRODUCT(COUNTIF($AY85:$CS85,Training!$C$7:$E$7))</f>
        <v>0</v>
      </c>
      <c r="CY85" s="31" cm="1">
        <f t="array" aca="1" ref="CY85" ca="1">SUMPRODUCT(COUNTIF($AY85:$CS85,Training!$C$8:$E$8))</f>
        <v>0</v>
      </c>
      <c r="CZ85" s="31" cm="1">
        <f t="array" aca="1" ref="CZ85" ca="1">SUMPRODUCT(COUNTIF($AY85:$CS85,Training!$C$9:$E$9))</f>
        <v>0</v>
      </c>
      <c r="DA85" s="31" cm="1">
        <f t="array" aca="1" ref="DA85" ca="1">SUMPRODUCT(COUNTIF($AY85:$CS85,Training!$C$10:$E$10))</f>
        <v>0</v>
      </c>
      <c r="DB85" s="31" cm="1">
        <f t="array" aca="1" ref="DB85" ca="1">SUMPRODUCT(COUNTIF($AY85:$CS85,Training!$C$11:$E$11))</f>
        <v>0</v>
      </c>
      <c r="DC85" s="31" cm="1">
        <f t="array" aca="1" ref="DC85" ca="1">SUMPRODUCT(COUNTIF($AY85:$CS85,Training!$C$2:$E$2))</f>
        <v>0</v>
      </c>
      <c r="DD85" s="31" cm="1">
        <f t="array" aca="1" ref="DD85" ca="1">SUMPRODUCT(COUNTIF($AY85:$CS85,Training!#REF!))</f>
        <v>0</v>
      </c>
      <c r="DE85" s="31" cm="1">
        <f t="array" aca="1" ref="DE85" ca="1">SUMPRODUCT(COUNTIF($AY85:$CS85,Training!$C$12:$E$12))</f>
        <v>0</v>
      </c>
      <c r="DF85" s="31" cm="1">
        <f t="array" aca="1" ref="DF85" ca="1">SUMPRODUCT(COUNTIF($AY85:$CS85,Training!$C$13:$E$13))</f>
        <v>0</v>
      </c>
      <c r="DG85" s="31" cm="1">
        <f t="array" aca="1" ref="DG85" ca="1">SUMPRODUCT(COUNTIF($AY85:$CS85,Training!$C$14:$E$14))</f>
        <v>0</v>
      </c>
      <c r="DH85" s="31" cm="1">
        <f t="array" aca="1" ref="DH85" ca="1">SUMPRODUCT(COUNTIF($AY85:$CS85,Training!$C$15:$E$15))</f>
        <v>0</v>
      </c>
      <c r="DI85" s="31" cm="1">
        <f t="array" aca="1" ref="DI85" ca="1">SUMPRODUCT(COUNTIF($AY85:$CS85,Training!$C$16:$E$16))</f>
        <v>0</v>
      </c>
      <c r="DJ85" s="30" t="str" cm="1">
        <f t="array" aca="1" ref="DJ85:FD85" ca="1">IF(COUNTIF(D85:AX85,1)=0,IF($D85:$AX85=2,D$1:AX$1,""),"")</f>
        <v/>
      </c>
      <c r="DK85" s="30" t="str">
        <f ca="1"/>
        <v/>
      </c>
      <c r="DL85" s="30" t="str">
        <f ca="1"/>
        <v/>
      </c>
      <c r="DM85" s="30" t="str">
        <f ca="1"/>
        <v/>
      </c>
      <c r="DN85" s="30" t="str">
        <f ca="1"/>
        <v/>
      </c>
      <c r="DO85" s="30" t="str">
        <f ca="1"/>
        <v/>
      </c>
      <c r="DP85" s="30" t="str">
        <f ca="1"/>
        <v/>
      </c>
      <c r="DQ85" s="30" t="str">
        <f ca="1"/>
        <v/>
      </c>
      <c r="DR85" s="30" t="str">
        <f ca="1"/>
        <v/>
      </c>
      <c r="DS85" s="30" t="str">
        <f ca="1"/>
        <v/>
      </c>
      <c r="DT85" s="30" t="str">
        <f ca="1"/>
        <v/>
      </c>
      <c r="DU85" s="30" t="str">
        <f ca="1"/>
        <v/>
      </c>
      <c r="DV85" s="30" t="str">
        <f ca="1"/>
        <v/>
      </c>
      <c r="DW85" s="30" t="str">
        <f ca="1"/>
        <v/>
      </c>
      <c r="DX85" s="30" t="str">
        <f ca="1"/>
        <v/>
      </c>
      <c r="DY85" s="30" t="str">
        <f ca="1"/>
        <v/>
      </c>
      <c r="DZ85" s="30" t="str">
        <f ca="1"/>
        <v/>
      </c>
      <c r="EA85" s="30" t="str">
        <f ca="1"/>
        <v/>
      </c>
      <c r="EB85" s="30" t="str">
        <f ca="1"/>
        <v/>
      </c>
      <c r="EC85" s="30" t="str">
        <f ca="1"/>
        <v/>
      </c>
      <c r="ED85" s="30" t="str">
        <f ca="1"/>
        <v/>
      </c>
      <c r="EE85" s="30" t="str">
        <f ca="1"/>
        <v/>
      </c>
      <c r="EF85" s="30" t="str">
        <f ca="1"/>
        <v/>
      </c>
      <c r="EG85" s="30" t="str">
        <f ca="1"/>
        <v/>
      </c>
      <c r="EH85" s="30" t="str">
        <f ca="1"/>
        <v/>
      </c>
      <c r="EI85" s="30" t="str">
        <f ca="1"/>
        <v/>
      </c>
      <c r="EJ85" s="30" t="str">
        <f ca="1"/>
        <v/>
      </c>
      <c r="EK85" s="30" t="str">
        <f ca="1"/>
        <v/>
      </c>
      <c r="EL85" s="30" t="str">
        <f ca="1"/>
        <v/>
      </c>
      <c r="EM85" s="30" t="str">
        <f ca="1"/>
        <v/>
      </c>
      <c r="EN85" s="30" t="str">
        <f ca="1"/>
        <v/>
      </c>
      <c r="EO85" s="30" t="str">
        <f ca="1"/>
        <v/>
      </c>
      <c r="EP85" s="30" t="str">
        <f ca="1"/>
        <v/>
      </c>
      <c r="EQ85" s="30" t="str">
        <f ca="1"/>
        <v/>
      </c>
      <c r="ER85" s="30" t="str">
        <f ca="1"/>
        <v/>
      </c>
      <c r="ES85" s="30" t="str">
        <f ca="1"/>
        <v/>
      </c>
      <c r="ET85" s="30" t="str">
        <f ca="1"/>
        <v/>
      </c>
      <c r="EU85" s="30" t="str">
        <f ca="1"/>
        <v/>
      </c>
      <c r="EV85" s="30" t="str">
        <f ca="1"/>
        <v/>
      </c>
      <c r="EW85" s="30" t="str">
        <f ca="1"/>
        <v/>
      </c>
      <c r="EX85" s="30" t="str">
        <f ca="1"/>
        <v/>
      </c>
      <c r="EY85" s="30" t="str">
        <f ca="1"/>
        <v/>
      </c>
      <c r="EZ85" s="30" t="str">
        <f ca="1"/>
        <v/>
      </c>
      <c r="FA85" s="30" t="str">
        <f ca="1"/>
        <v/>
      </c>
      <c r="FB85" s="30" t="str">
        <f ca="1"/>
        <v/>
      </c>
      <c r="FC85" s="30" t="str">
        <f ca="1"/>
        <v/>
      </c>
      <c r="FD85" s="30" t="str">
        <f ca="1"/>
        <v/>
      </c>
      <c r="FE85" s="31" cm="1">
        <f t="array" aca="1" ref="FE85" ca="1">SUMPRODUCT(COUNTIF($DJ85:$FD85,Training!$C$3:$E$3))</f>
        <v>0</v>
      </c>
      <c r="FF85" s="31" cm="1">
        <f t="array" aca="1" ref="FF85" ca="1">SUMPRODUCT(COUNTIF($DJ85:$FD85,Training!$C$4:$E$4))</f>
        <v>0</v>
      </c>
      <c r="FG85" s="31" cm="1">
        <f t="array" aca="1" ref="FG85" ca="1">SUMPRODUCT(COUNTIF($DJ85:$FD85,Training!$C$5:$E$5))</f>
        <v>0</v>
      </c>
      <c r="FH85" s="31" cm="1">
        <f t="array" aca="1" ref="FH85" ca="1">SUMPRODUCT(COUNTIF($DJ85:$FD85,Training!$C$6:$E$6))</f>
        <v>0</v>
      </c>
      <c r="FI85" s="31" cm="1">
        <f t="array" aca="1" ref="FI85" ca="1">SUMPRODUCT(COUNTIF($DJ85:$FD85,Training!$C$7:$E$7))</f>
        <v>0</v>
      </c>
      <c r="FJ85" s="31" cm="1">
        <f t="array" aca="1" ref="FJ85" ca="1">SUMPRODUCT(COUNTIF($DJ85:$FD85,Training!$C$8:$E$8))</f>
        <v>0</v>
      </c>
      <c r="FK85" s="31" cm="1">
        <f t="array" aca="1" ref="FK85" ca="1">SUMPRODUCT(COUNTIF($DJ85:$FD85,Training!$C$9:$E$9))</f>
        <v>0</v>
      </c>
      <c r="FL85" s="31" cm="1">
        <f t="array" aca="1" ref="FL85" ca="1">SUMPRODUCT(COUNTIF($DJ85:$FD85,Training!$C$10:$E$10))</f>
        <v>0</v>
      </c>
      <c r="FM85" s="31" cm="1">
        <f t="array" aca="1" ref="FM85" ca="1">SUMPRODUCT(COUNTIF($DJ85:$FD85,Training!$C$11:$E$11))</f>
        <v>0</v>
      </c>
      <c r="FN85" s="31" cm="1">
        <f t="array" aca="1" ref="FN85" ca="1">SUMPRODUCT(COUNTIF($DJ85:$FD85,Training!$C$2:$E$2))</f>
        <v>0</v>
      </c>
      <c r="FO85" s="31" cm="1">
        <f t="array" aca="1" ref="FO85" ca="1">SUMPRODUCT(COUNTIF($DJ85:$FD85,Training!#REF!))</f>
        <v>0</v>
      </c>
      <c r="FP85" s="31" cm="1">
        <f t="array" aca="1" ref="FP85" ca="1">SUMPRODUCT(COUNTIF($DJ85:$FD85,Training!$C$12:$E$12))</f>
        <v>0</v>
      </c>
      <c r="FQ85" s="31" cm="1">
        <f t="array" aca="1" ref="FQ85" ca="1">SUMPRODUCT(COUNTIF($DJ85:$FD85,Training!$C$13:$E$13))</f>
        <v>0</v>
      </c>
      <c r="FR85" s="31" cm="1">
        <f t="array" aca="1" ref="FR85" ca="1">SUMPRODUCT(COUNTIF($DJ85:$FD85,Training!$C$14:$E$14))</f>
        <v>0</v>
      </c>
      <c r="FS85" s="31" cm="1">
        <f t="array" aca="1" ref="FS85" ca="1">SUMPRODUCT(COUNTIF($DJ85:$FD85,Training!$C$15:$E$15))</f>
        <v>0</v>
      </c>
      <c r="FT85" s="31" cm="1">
        <f t="array" aca="1" ref="FT85" ca="1">SUMPRODUCT(COUNTIF($DJ85:$FD85,Training!$C$16:$E$16))</f>
        <v>0</v>
      </c>
    </row>
    <row r="86" spans="1:176" x14ac:dyDescent="0.25">
      <c r="A86" s="32" t="str">
        <f>IF(WeightedParse!A86&gt;"",WeightedParse!A86,"")</f>
        <v/>
      </c>
      <c r="B86" s="49" t="str">
        <f>IF('Weighted Summary'!A86&gt;"",'Weighted Summary'!F86,"")</f>
        <v/>
      </c>
      <c r="C86" s="39" t="str">
        <f t="shared" si="1"/>
        <v/>
      </c>
      <c r="D86" s="37" t="str">
        <f ca="1">IF($A86&gt;"",IF(ISERROR(HLOOKUP(D$1,INDIRECT("Roles!$B$"&amp;MATCH($B86,Roles!$A:$A,0)&amp;":$AF$"&amp;MATCH($B86,Roles!$A:$A,0)),1,FALSE))=FALSE,IF(SquadExport!G86&lt;10,1,IF(SquadExport!G86&lt;15,2,IF(SquadExport!G86&lt;=20,3,""))),0),"")</f>
        <v/>
      </c>
      <c r="E86" s="37" t="str">
        <f ca="1">IF($A86&gt;"",IF(ISERROR(HLOOKUP(E$1,INDIRECT("Roles!$B$"&amp;MATCH($B86,Roles!$A:$A,0)&amp;":$AF$"&amp;MATCH($B86,Roles!$A:$A,0)),1,FALSE))=FALSE,IF(SquadExport!H86&lt;10,1,IF(SquadExport!H86&lt;15,2,IF(SquadExport!H86&lt;=20,3,""))),0),"")</f>
        <v/>
      </c>
      <c r="F86" s="37" t="str">
        <f ca="1">IF($A86&gt;"",IF(ISERROR(HLOOKUP(F$1,INDIRECT("Roles!$B$"&amp;MATCH($B86,Roles!$A:$A,0)&amp;":$AF$"&amp;MATCH($B86,Roles!$A:$A,0)),1,FALSE))=FALSE,IF(SquadExport!I86&lt;10,1,IF(SquadExport!I86&lt;15,2,IF(SquadExport!I86&lt;=20,3,""))),0),"")</f>
        <v/>
      </c>
      <c r="G86" s="37" t="str">
        <f ca="1">IF($A86&gt;"",IF(ISERROR(HLOOKUP(G$1,INDIRECT("Roles!$B$"&amp;MATCH($B86,Roles!$A:$A,0)&amp;":$AF$"&amp;MATCH($B86,Roles!$A:$A,0)),1,FALSE))=FALSE,IF(SquadExport!J86&lt;10,1,IF(SquadExport!J86&lt;15,2,IF(SquadExport!J86&lt;=20,3,""))),0),"")</f>
        <v/>
      </c>
      <c r="H86" s="37" t="str">
        <f ca="1">IF($A86&gt;"",IF(ISERROR(HLOOKUP(H$1,INDIRECT("Roles!$B$"&amp;MATCH($B86,Roles!$A:$A,0)&amp;":$AF$"&amp;MATCH($B86,Roles!$A:$A,0)),1,FALSE))=FALSE,IF(SquadExport!K86&lt;10,1,IF(SquadExport!K86&lt;15,2,IF(SquadExport!K86&lt;=20,3,""))),0),"")</f>
        <v/>
      </c>
      <c r="I86" s="37" t="str">
        <f ca="1">IF($A86&gt;"",IF(ISERROR(HLOOKUP(I$1,INDIRECT("Roles!$B$"&amp;MATCH($B86,Roles!$A:$A,0)&amp;":$AF$"&amp;MATCH($B86,Roles!$A:$A,0)),1,FALSE))=FALSE,IF(SquadExport!L86&lt;10,1,IF(SquadExport!L86&lt;15,2,IF(SquadExport!L86&lt;=20,3,""))),0),"")</f>
        <v/>
      </c>
      <c r="J86" s="37" t="str">
        <f ca="1">IF($A86&gt;"",IF(ISERROR(HLOOKUP(J$1,INDIRECT("Roles!$B$"&amp;MATCH($B86,Roles!$A:$A,0)&amp;":$AF$"&amp;MATCH($B86,Roles!$A:$A,0)),1,FALSE))=FALSE,IF(SquadExport!M86&lt;10,1,IF(SquadExport!M86&lt;15,2,IF(SquadExport!M86&lt;=20,3,""))),0),"")</f>
        <v/>
      </c>
      <c r="K86" s="37" t="str">
        <f ca="1">IF($A86&gt;"",IF(ISERROR(HLOOKUP(K$1,INDIRECT("Roles!$B$"&amp;MATCH($B86,Roles!$A:$A,0)&amp;":$AF$"&amp;MATCH($B86,Roles!$A:$A,0)),1,FALSE))=FALSE,IF(SquadExport!N86&lt;10,1,IF(SquadExport!N86&lt;15,2,IF(SquadExport!N86&lt;=20,3,""))),0),"")</f>
        <v/>
      </c>
      <c r="L86" s="37" t="str">
        <f ca="1">IF($A86&gt;"",IF(ISERROR(HLOOKUP(L$1,INDIRECT("Roles!$B$"&amp;MATCH($B86,Roles!$A:$A,0)&amp;":$AF$"&amp;MATCH($B86,Roles!$A:$A,0)),1,FALSE))=FALSE,IF(SquadExport!O86&lt;10,1,IF(SquadExport!O86&lt;15,2,IF(SquadExport!O86&lt;=20,3,""))),0),"")</f>
        <v/>
      </c>
      <c r="M86" s="37" t="str">
        <f ca="1">IF($A86&gt;"",IF(ISERROR(HLOOKUP(M$1,INDIRECT("Roles!$B$"&amp;MATCH($B86,Roles!$A:$A,0)&amp;":$AF$"&amp;MATCH($B86,Roles!$A:$A,0)),1,FALSE))=FALSE,IF(SquadExport!P86&lt;10,1,IF(SquadExport!P86&lt;15,2,IF(SquadExport!P86&lt;=20,3,""))),0),"")</f>
        <v/>
      </c>
      <c r="N86" s="37" t="str">
        <f ca="1">IF($A86&gt;"",IF(ISERROR(HLOOKUP(N$1,INDIRECT("Roles!$B$"&amp;MATCH($B86,Roles!$A:$A,0)&amp;":$AF$"&amp;MATCH($B86,Roles!$A:$A,0)),1,FALSE))=FALSE,IF(SquadExport!Q86&lt;10,1,IF(SquadExport!Q86&lt;15,2,IF(SquadExport!Q86&lt;=20,3,""))),0),"")</f>
        <v/>
      </c>
      <c r="O86" s="37" t="str">
        <f ca="1">IF($A86&gt;"",IF(ISERROR(HLOOKUP(O$1,INDIRECT("Roles!$B$"&amp;MATCH($B86,Roles!$A:$A,0)&amp;":$AF$"&amp;MATCH($B86,Roles!$A:$A,0)),1,FALSE))=FALSE,IF(SquadExport!R86&lt;10,1,IF(SquadExport!R86&lt;15,2,IF(SquadExport!R86&lt;=20,3,""))),0),"")</f>
        <v/>
      </c>
      <c r="P86" s="37" t="str">
        <f ca="1">IF($A86&gt;"",IF(ISERROR(HLOOKUP(P$1,INDIRECT("Roles!$B$"&amp;MATCH($B86,Roles!$A:$A,0)&amp;":$AF$"&amp;MATCH($B86,Roles!$A:$A,0)),1,FALSE))=FALSE,IF(SquadExport!S86&lt;10,1,IF(SquadExport!S86&lt;15,2,IF(SquadExport!S86&lt;=20,3,""))),0),"")</f>
        <v/>
      </c>
      <c r="Q86" s="37" t="str">
        <f ca="1">IF($A86&gt;"",IF(ISERROR(HLOOKUP(Q$1,INDIRECT("Roles!$B$"&amp;MATCH($B86,Roles!$A:$A,0)&amp;":$AF$"&amp;MATCH($B86,Roles!$A:$A,0)),1,FALSE))=FALSE,IF(SquadExport!T86&lt;10,1,IF(SquadExport!T86&lt;15,2,IF(SquadExport!T86&lt;=20,3,""))),0),"")</f>
        <v/>
      </c>
      <c r="R86" s="37" t="str">
        <f ca="1">IF($A86&gt;"",IF(ISERROR(HLOOKUP(R$1,INDIRECT("Roles!$B$"&amp;MATCH($B86,Roles!$A:$A,0)&amp;":$AF$"&amp;MATCH($B86,Roles!$A:$A,0)),1,FALSE))=FALSE,IF(SquadExport!U86&lt;10,1,IF(SquadExport!U86&lt;15,2,IF(SquadExport!U86&lt;=20,3,""))),0),"")</f>
        <v/>
      </c>
      <c r="S86" s="37" t="str">
        <f ca="1">IF($A86&gt;"",IF(ISERROR(HLOOKUP(S$1,INDIRECT("Roles!$B$"&amp;MATCH($B86,Roles!$A:$A,0)&amp;":$AF$"&amp;MATCH($B86,Roles!$A:$A,0)),1,FALSE))=FALSE,IF(SquadExport!V86&lt;10,1,IF(SquadExport!V86&lt;15,2,IF(SquadExport!V86&lt;=20,3,""))),0),"")</f>
        <v/>
      </c>
      <c r="T86" s="37" t="str">
        <f ca="1">IF($A86&gt;"",IF(ISERROR(HLOOKUP(T$1,INDIRECT("Roles!$B$"&amp;MATCH($B86,Roles!$A:$A,0)&amp;":$AF$"&amp;MATCH($B86,Roles!$A:$A,0)),1,FALSE))=FALSE,IF(SquadExport!W86&lt;10,1,IF(SquadExport!W86&lt;15,2,IF(SquadExport!W86&lt;=20,3,""))),0),"")</f>
        <v/>
      </c>
      <c r="U86" s="37" t="str">
        <f ca="1">IF($A86&gt;"",IF(ISERROR(HLOOKUP(U$1,INDIRECT("Roles!$B$"&amp;MATCH($B86,Roles!$A:$A,0)&amp;":$AF$"&amp;MATCH($B86,Roles!$A:$A,0)),1,FALSE))=FALSE,IF(SquadExport!X86&lt;10,1,IF(SquadExport!X86&lt;15,2,IF(SquadExport!X86&lt;=20,3,""))),0),"")</f>
        <v/>
      </c>
      <c r="V86" s="37" t="str">
        <f ca="1">IF($A86&gt;"",IF(ISERROR(HLOOKUP(V$1,INDIRECT("Roles!$B$"&amp;MATCH($B86,Roles!$A:$A,0)&amp;":$AF$"&amp;MATCH($B86,Roles!$A:$A,0)),1,FALSE))=FALSE,IF(SquadExport!Y86&lt;10,1,IF(SquadExport!Y86&lt;15,2,IF(SquadExport!Y86&lt;=20,3,""))),0),"")</f>
        <v/>
      </c>
      <c r="W86" s="37" t="str">
        <f ca="1">IF($A86&gt;"",IF(ISERROR(HLOOKUP(W$1,INDIRECT("Roles!$B$"&amp;MATCH($B86,Roles!$A:$A,0)&amp;":$AF$"&amp;MATCH($B86,Roles!$A:$A,0)),1,FALSE))=FALSE,IF(SquadExport!Z86&lt;10,1,IF(SquadExport!Z86&lt;15,2,IF(SquadExport!Z86&lt;=20,3,""))),0),"")</f>
        <v/>
      </c>
      <c r="X86" s="37" t="str">
        <f ca="1">IF($A86&gt;"",IF(ISERROR(HLOOKUP(X$1,INDIRECT("Roles!$B$"&amp;MATCH($B86,Roles!$A:$A,0)&amp;":$AF$"&amp;MATCH($B86,Roles!$A:$A,0)),1,FALSE))=FALSE,IF(SquadExport!AA86&lt;10,1,IF(SquadExport!AA86&lt;15,2,IF(SquadExport!AA86&lt;=20,3,""))),0),"")</f>
        <v/>
      </c>
      <c r="Y86" s="37" t="str">
        <f ca="1">IF($A86&gt;"",IF(ISERROR(HLOOKUP(Y$1,INDIRECT("Roles!$B$"&amp;MATCH($B86,Roles!$A:$A,0)&amp;":$AF$"&amp;MATCH($B86,Roles!$A:$A,0)),1,FALSE))=FALSE,IF(SquadExport!AB86&lt;10,1,IF(SquadExport!AB86&lt;15,2,IF(SquadExport!AB86&lt;=20,3,""))),0),"")</f>
        <v/>
      </c>
      <c r="Z86" s="37" t="str">
        <f ca="1">IF($A86&gt;"",IF(ISERROR(HLOOKUP(Z$1,INDIRECT("Roles!$B$"&amp;MATCH($B86,Roles!$A:$A,0)&amp;":$AF$"&amp;MATCH($B86,Roles!$A:$A,0)),1,FALSE))=FALSE,IF(SquadExport!AC86&lt;10,1,IF(SquadExport!AC86&lt;15,2,IF(SquadExport!AC86&lt;=20,3,""))),0),"")</f>
        <v/>
      </c>
      <c r="AA86" s="37" t="str">
        <f ca="1">IF($A86&gt;"",IF(ISERROR(HLOOKUP(AA$1,INDIRECT("Roles!$B$"&amp;MATCH($B86,Roles!$A:$A,0)&amp;":$AF$"&amp;MATCH($B86,Roles!$A:$A,0)),1,FALSE))=FALSE,IF(SquadExport!AD86&lt;10,1,IF(SquadExport!AD86&lt;15,2,IF(SquadExport!AD86&lt;=20,3,""))),0),"")</f>
        <v/>
      </c>
      <c r="AB86" s="37" t="str">
        <f ca="1">IF($A86&gt;"",IF(ISERROR(HLOOKUP(AB$1,INDIRECT("Roles!$B$"&amp;MATCH($B86,Roles!$A:$A,0)&amp;":$AF$"&amp;MATCH($B86,Roles!$A:$A,0)),1,FALSE))=FALSE,IF(SquadExport!AE86&lt;10,1,IF(SquadExport!AE86&lt;15,2,IF(SquadExport!AE86&lt;=20,3,""))),0),"")</f>
        <v/>
      </c>
      <c r="AC86" s="37" t="str">
        <f ca="1">IF($A86&gt;"",IF(ISERROR(HLOOKUP(AC$1,INDIRECT("Roles!$B$"&amp;MATCH($B86,Roles!$A:$A,0)&amp;":$AF$"&amp;MATCH($B86,Roles!$A:$A,0)),1,FALSE))=FALSE,IF(SquadExport!AF86&lt;10,1,IF(SquadExport!AF86&lt;15,2,IF(SquadExport!AF86&lt;=20,3,""))),0),"")</f>
        <v/>
      </c>
      <c r="AD86" s="37" t="str">
        <f ca="1">IF($A86&gt;"",IF(ISERROR(HLOOKUP(AD$1,INDIRECT("Roles!$B$"&amp;MATCH($B86,Roles!$A:$A,0)&amp;":$AF$"&amp;MATCH($B86,Roles!$A:$A,0)),1,FALSE))=FALSE,IF(SquadExport!AG86&lt;10,1,IF(SquadExport!AG86&lt;15,2,IF(SquadExport!AG86&lt;=20,3,""))),0),"")</f>
        <v/>
      </c>
      <c r="AE86" s="37" t="str">
        <f ca="1">IF($A86&gt;"",IF(ISERROR(HLOOKUP(AE$1,INDIRECT("Roles!$B$"&amp;MATCH($B86,Roles!$A:$A,0)&amp;":$AF$"&amp;MATCH($B86,Roles!$A:$A,0)),1,FALSE))=FALSE,IF(SquadExport!AH86&lt;10,1,IF(SquadExport!AH86&lt;15,2,IF(SquadExport!AH86&lt;=20,3,""))),0),"")</f>
        <v/>
      </c>
      <c r="AF86" s="37" t="str">
        <f ca="1">IF($A86&gt;"",IF(ISERROR(HLOOKUP(AF$1,INDIRECT("Roles!$B$"&amp;MATCH($B86,Roles!$A:$A,0)&amp;":$AF$"&amp;MATCH($B86,Roles!$A:$A,0)),1,FALSE))=FALSE,IF(SquadExport!AI86&lt;10,1,IF(SquadExport!AI86&lt;15,2,IF(SquadExport!AI86&lt;=20,3,""))),0),"")</f>
        <v/>
      </c>
      <c r="AG86" s="37" t="str">
        <f ca="1">IF($A86&gt;"",IF(ISERROR(HLOOKUP(AG$1,INDIRECT("Roles!$B$"&amp;MATCH($B86,Roles!$A:$A,0)&amp;":$AF$"&amp;MATCH($B86,Roles!$A:$A,0)),1,FALSE))=FALSE,IF(SquadExport!AJ86&lt;10,1,IF(SquadExport!AJ86&lt;15,2,IF(SquadExport!AJ86&lt;=20,3,""))),0),"")</f>
        <v/>
      </c>
      <c r="AH86" s="37" t="str">
        <f ca="1">IF($A86&gt;"",IF(ISERROR(HLOOKUP(AH$1,INDIRECT("Roles!$B$"&amp;MATCH($B86,Roles!$A:$A,0)&amp;":$AF$"&amp;MATCH($B86,Roles!$A:$A,0)),1,FALSE))=FALSE,IF(SquadExport!AK86&lt;10,1,IF(SquadExport!AK86&lt;15,2,IF(SquadExport!AK86&lt;=20,3,""))),0),"")</f>
        <v/>
      </c>
      <c r="AI86" s="37" t="str">
        <f ca="1">IF($A86&gt;"",IF(ISERROR(HLOOKUP(AI$1,INDIRECT("Roles!$B$"&amp;MATCH($B86,Roles!$A:$A,0)&amp;":$AF$"&amp;MATCH($B86,Roles!$A:$A,0)),1,FALSE))=FALSE,IF(SquadExport!AL86&lt;10,1,IF(SquadExport!AL86&lt;15,2,IF(SquadExport!AL86&lt;=20,3,""))),0),"")</f>
        <v/>
      </c>
      <c r="AJ86" s="37" t="str">
        <f ca="1">IF($A86&gt;"",IF(ISERROR(HLOOKUP(AJ$1,INDIRECT("Roles!$B$"&amp;MATCH($B86,Roles!$A:$A,0)&amp;":$AF$"&amp;MATCH($B86,Roles!$A:$A,0)),1,FALSE))=FALSE,IF(SquadExport!AM86&lt;10,1,IF(SquadExport!AM86&lt;15,2,IF(SquadExport!AM86&lt;=20,3,""))),0),"")</f>
        <v/>
      </c>
      <c r="AK86" s="37" t="str">
        <f ca="1">IF($A86&gt;"",IF(ISERROR(HLOOKUP(AK$1,INDIRECT("Roles!$B$"&amp;MATCH($B86,Roles!$A:$A,0)&amp;":$AF$"&amp;MATCH($B86,Roles!$A:$A,0)),1,FALSE))=FALSE,IF(SquadExport!AN86&lt;10,1,IF(SquadExport!AN86&lt;15,2,IF(SquadExport!AN86&lt;=20,3,""))),0),"")</f>
        <v/>
      </c>
      <c r="AL86" s="37" t="str">
        <f ca="1">IF($A86&gt;"",IF(ISERROR(HLOOKUP(AL$1,INDIRECT("Roles!$B$"&amp;MATCH($B86,Roles!$A:$A,0)&amp;":$AF$"&amp;MATCH($B86,Roles!$A:$A,0)),1,FALSE))=FALSE,IF(SquadExport!AO86&lt;10,1,IF(SquadExport!AO86&lt;15,2,IF(SquadExport!AO86&lt;=20,3,""))),0),"")</f>
        <v/>
      </c>
      <c r="AM86" s="37" t="str">
        <f ca="1">IF($A86&gt;"",IF(ISERROR(HLOOKUP(AM$1,INDIRECT("Roles!$B$"&amp;MATCH($B86,Roles!$A:$A,0)&amp;":$AF$"&amp;MATCH($B86,Roles!$A:$A,0)),1,FALSE))=FALSE,IF(SquadExport!AP86&lt;10,1,IF(SquadExport!AP86&lt;15,2,IF(SquadExport!AP86&lt;=20,3,""))),0),"")</f>
        <v/>
      </c>
      <c r="AN86" s="37" t="str">
        <f ca="1">IF($A86&gt;"",IF(ISERROR(HLOOKUP(AN$1,INDIRECT("Roles!$B$"&amp;MATCH($B86,Roles!$A:$A,0)&amp;":$AF$"&amp;MATCH($B86,Roles!$A:$A,0)),1,FALSE))=FALSE,IF(SquadExport!AQ86&lt;10,1,IF(SquadExport!AQ86&lt;15,2,IF(SquadExport!AQ86&lt;=20,3,""))),0),"")</f>
        <v/>
      </c>
      <c r="AO86" s="37" t="str">
        <f ca="1">IF($A86&gt;"",IF(ISERROR(HLOOKUP(AO$1,INDIRECT("Roles!$B$"&amp;MATCH($B86,Roles!$A:$A,0)&amp;":$AF$"&amp;MATCH($B86,Roles!$A:$A,0)),1,FALSE))=FALSE,IF(SquadExport!AR86&lt;10,1,IF(SquadExport!AR86&lt;15,2,IF(SquadExport!AR86&lt;=20,3,""))),0),"")</f>
        <v/>
      </c>
      <c r="AP86" s="37" t="str">
        <f ca="1">IF($A86&gt;"",IF(ISERROR(HLOOKUP(AP$1,INDIRECT("Roles!$B$"&amp;MATCH($B86,Roles!$A:$A,0)&amp;":$AF$"&amp;MATCH($B86,Roles!$A:$A,0)),1,FALSE))=FALSE,IF(SquadExport!AS86&lt;10,1,IF(SquadExport!AS86&lt;15,2,IF(SquadExport!AS86&lt;=20,3,""))),0),"")</f>
        <v/>
      </c>
      <c r="AQ86" s="37" t="str">
        <f ca="1">IF($A86&gt;"",IF(ISERROR(HLOOKUP(AQ$1,INDIRECT("Roles!$B$"&amp;MATCH($B86,Roles!$A:$A,0)&amp;":$AF$"&amp;MATCH($B86,Roles!$A:$A,0)),1,FALSE))=FALSE,IF(SquadExport!AT86&lt;10,1,IF(SquadExport!AT86&lt;15,2,IF(SquadExport!AT86&lt;=20,3,""))),0),"")</f>
        <v/>
      </c>
      <c r="AR86" s="37" t="str">
        <f ca="1">IF($A86&gt;"",IF(ISERROR(HLOOKUP(AR$1,INDIRECT("Roles!$B$"&amp;MATCH($B86,Roles!$A:$A,0)&amp;":$AF$"&amp;MATCH($B86,Roles!$A:$A,0)),1,FALSE))=FALSE,IF(SquadExport!AU86&lt;10,1,IF(SquadExport!AU86&lt;15,2,IF(SquadExport!AU86&lt;=20,3,""))),0),"")</f>
        <v/>
      </c>
      <c r="AS86" s="37" t="str">
        <f ca="1">IF($A86&gt;"",IF(ISERROR(HLOOKUP(AS$1,INDIRECT("Roles!$B$"&amp;MATCH($B86,Roles!$A:$A,0)&amp;":$AF$"&amp;MATCH($B86,Roles!$A:$A,0)),1,FALSE))=FALSE,IF(SquadExport!AV86&lt;10,1,IF(SquadExport!AV86&lt;15,2,IF(SquadExport!AV86&lt;=20,3,""))),0),"")</f>
        <v/>
      </c>
      <c r="AT86" s="37" t="str">
        <f ca="1">IF($A86&gt;"",IF(ISERROR(HLOOKUP(AT$1,INDIRECT("Roles!$B$"&amp;MATCH($B86,Roles!$A:$A,0)&amp;":$AF$"&amp;MATCH($B86,Roles!$A:$A,0)),1,FALSE))=FALSE,IF(SquadExport!AW86&lt;10,1,IF(SquadExport!AW86&lt;15,2,IF(SquadExport!AW86&lt;=20,3,""))),0),"")</f>
        <v/>
      </c>
      <c r="AU86" s="37" t="str">
        <f ca="1">IF($A86&gt;"",IF(ISERROR(HLOOKUP(AU$1,INDIRECT("Roles!$B$"&amp;MATCH($B86,Roles!$A:$A,0)&amp;":$AF$"&amp;MATCH($B86,Roles!$A:$A,0)),1,FALSE))=FALSE,IF(SquadExport!AX86&lt;10,1,IF(SquadExport!AX86&lt;15,2,IF(SquadExport!AX86&lt;=20,3,""))),0),"")</f>
        <v/>
      </c>
      <c r="AV86" s="37" t="str">
        <f ca="1">IF($A86&gt;"",IF(ISERROR(HLOOKUP(AV$1,INDIRECT("Roles!$B$"&amp;MATCH($B86,Roles!$A:$A,0)&amp;":$AF$"&amp;MATCH($B86,Roles!$A:$A,0)),1,FALSE))=FALSE,IF(SquadExport!AY86&lt;10,1,IF(SquadExport!AY86&lt;15,2,IF(SquadExport!AY86&lt;=20,3,""))),0),"")</f>
        <v/>
      </c>
      <c r="AW86" s="37" t="str">
        <f ca="1">IF($A86&gt;"",IF(ISERROR(HLOOKUP(AW$1,INDIRECT("Roles!$B$"&amp;MATCH($B86,Roles!$A:$A,0)&amp;":$AF$"&amp;MATCH($B86,Roles!$A:$A,0)),1,FALSE))=FALSE,IF(SquadExport!AZ86&lt;10,1,IF(SquadExport!AZ86&lt;15,2,IF(SquadExport!AZ86&lt;=20,3,""))),0),"")</f>
        <v/>
      </c>
      <c r="AX86" s="37" t="str">
        <f ca="1">IF($A86&gt;"",IF(ISERROR(HLOOKUP(AX$1,INDIRECT("Roles!$B$"&amp;MATCH($B86,Roles!$A:$A,0)&amp;":$AF$"&amp;MATCH($B86,Roles!$A:$A,0)),1,FALSE))=FALSE,IF(SquadExport!BA86&lt;10,1,IF(SquadExport!BA86&lt;15,2,IF(SquadExport!BA86&lt;=20,3,""))),0),"")</f>
        <v/>
      </c>
      <c r="AY86" s="30" t="str" cm="1">
        <f t="array" aca="1" ref="AY86:CS86" ca="1">IF($D86:$AX86=1,D$1:AX$1,"")</f>
        <v/>
      </c>
      <c r="AZ86" s="30" t="str">
        <f ca="1"/>
        <v/>
      </c>
      <c r="BA86" s="30" t="str">
        <f ca="1"/>
        <v/>
      </c>
      <c r="BB86" s="30" t="str">
        <f ca="1"/>
        <v/>
      </c>
      <c r="BC86" s="30" t="str">
        <f ca="1"/>
        <v/>
      </c>
      <c r="BD86" s="30" t="str">
        <f ca="1"/>
        <v/>
      </c>
      <c r="BE86" s="30" t="str">
        <f ca="1"/>
        <v/>
      </c>
      <c r="BF86" s="30" t="str">
        <f ca="1"/>
        <v/>
      </c>
      <c r="BG86" s="30" t="str">
        <f ca="1"/>
        <v/>
      </c>
      <c r="BH86" s="30" t="str">
        <f ca="1"/>
        <v/>
      </c>
      <c r="BI86" s="30" t="str">
        <f ca="1"/>
        <v/>
      </c>
      <c r="BJ86" s="30" t="str">
        <f ca="1"/>
        <v/>
      </c>
      <c r="BK86" s="30" t="str">
        <f ca="1"/>
        <v/>
      </c>
      <c r="BL86" s="30" t="str">
        <f ca="1"/>
        <v/>
      </c>
      <c r="BM86" s="30" t="str">
        <f ca="1"/>
        <v/>
      </c>
      <c r="BN86" s="30" t="str">
        <f ca="1"/>
        <v/>
      </c>
      <c r="BO86" s="30" t="str">
        <f ca="1"/>
        <v/>
      </c>
      <c r="BP86" s="30" t="str">
        <f ca="1"/>
        <v/>
      </c>
      <c r="BQ86" s="30" t="str">
        <f ca="1"/>
        <v/>
      </c>
      <c r="BR86" s="30" t="str">
        <f ca="1"/>
        <v/>
      </c>
      <c r="BS86" s="30" t="str">
        <f ca="1"/>
        <v/>
      </c>
      <c r="BT86" s="30" t="str">
        <f ca="1"/>
        <v/>
      </c>
      <c r="BU86" s="30" t="str">
        <f ca="1"/>
        <v/>
      </c>
      <c r="BV86" s="30" t="str">
        <f ca="1"/>
        <v/>
      </c>
      <c r="BW86" s="30" t="str">
        <f ca="1"/>
        <v/>
      </c>
      <c r="BX86" s="30" t="str">
        <f ca="1"/>
        <v/>
      </c>
      <c r="BY86" s="30" t="str">
        <f ca="1"/>
        <v/>
      </c>
      <c r="BZ86" s="30" t="str">
        <f ca="1"/>
        <v/>
      </c>
      <c r="CA86" s="30" t="str">
        <f ca="1"/>
        <v/>
      </c>
      <c r="CB86" s="30" t="str">
        <f ca="1"/>
        <v/>
      </c>
      <c r="CC86" s="30" t="str">
        <f ca="1"/>
        <v/>
      </c>
      <c r="CD86" s="30" t="str">
        <f ca="1"/>
        <v/>
      </c>
      <c r="CE86" s="30" t="str">
        <f ca="1"/>
        <v/>
      </c>
      <c r="CF86" s="30" t="str">
        <f ca="1"/>
        <v/>
      </c>
      <c r="CG86" s="30" t="str">
        <f ca="1"/>
        <v/>
      </c>
      <c r="CH86" s="30" t="str">
        <f ca="1"/>
        <v/>
      </c>
      <c r="CI86" s="30" t="str">
        <f ca="1"/>
        <v/>
      </c>
      <c r="CJ86" s="30" t="str">
        <f ca="1"/>
        <v/>
      </c>
      <c r="CK86" s="30" t="str">
        <f ca="1"/>
        <v/>
      </c>
      <c r="CL86" s="30" t="str">
        <f ca="1"/>
        <v/>
      </c>
      <c r="CM86" s="30" t="str">
        <f ca="1"/>
        <v/>
      </c>
      <c r="CN86" s="30" t="str">
        <f ca="1"/>
        <v/>
      </c>
      <c r="CO86" s="30" t="str">
        <f ca="1"/>
        <v/>
      </c>
      <c r="CP86" s="30" t="str">
        <f ca="1"/>
        <v/>
      </c>
      <c r="CQ86" s="30" t="str">
        <f ca="1"/>
        <v/>
      </c>
      <c r="CR86" s="30" t="str">
        <f ca="1"/>
        <v/>
      </c>
      <c r="CS86" s="30" t="str">
        <f ca="1"/>
        <v/>
      </c>
      <c r="CT86" s="31" cm="1">
        <f t="array" aca="1" ref="CT86" ca="1">SUMPRODUCT(COUNTIF($AY86:$CS86,Training!$C$3:$E$3))</f>
        <v>0</v>
      </c>
      <c r="CU86" s="31" cm="1">
        <f t="array" aca="1" ref="CU86" ca="1">SUMPRODUCT(COUNTIF($AY86:$CS86,Training!$C$4:$E$4))</f>
        <v>0</v>
      </c>
      <c r="CV86" s="31" cm="1">
        <f t="array" aca="1" ref="CV86" ca="1">SUMPRODUCT(COUNTIF($AY86:$CS86,Training!$C$5:$E$5))</f>
        <v>0</v>
      </c>
      <c r="CW86" s="31" cm="1">
        <f t="array" aca="1" ref="CW86" ca="1">SUMPRODUCT(COUNTIF($AY86:$CS86,Training!$C$6:$E$6))</f>
        <v>0</v>
      </c>
      <c r="CX86" s="31" cm="1">
        <f t="array" aca="1" ref="CX86" ca="1">SUMPRODUCT(COUNTIF($AY86:$CS86,Training!$C$7:$E$7))</f>
        <v>0</v>
      </c>
      <c r="CY86" s="31" cm="1">
        <f t="array" aca="1" ref="CY86" ca="1">SUMPRODUCT(COUNTIF($AY86:$CS86,Training!$C$8:$E$8))</f>
        <v>0</v>
      </c>
      <c r="CZ86" s="31" cm="1">
        <f t="array" aca="1" ref="CZ86" ca="1">SUMPRODUCT(COUNTIF($AY86:$CS86,Training!$C$9:$E$9))</f>
        <v>0</v>
      </c>
      <c r="DA86" s="31" cm="1">
        <f t="array" aca="1" ref="DA86" ca="1">SUMPRODUCT(COUNTIF($AY86:$CS86,Training!$C$10:$E$10))</f>
        <v>0</v>
      </c>
      <c r="DB86" s="31" cm="1">
        <f t="array" aca="1" ref="DB86" ca="1">SUMPRODUCT(COUNTIF($AY86:$CS86,Training!$C$11:$E$11))</f>
        <v>0</v>
      </c>
      <c r="DC86" s="31" cm="1">
        <f t="array" aca="1" ref="DC86" ca="1">SUMPRODUCT(COUNTIF($AY86:$CS86,Training!$C$2:$E$2))</f>
        <v>0</v>
      </c>
      <c r="DD86" s="31" cm="1">
        <f t="array" aca="1" ref="DD86" ca="1">SUMPRODUCT(COUNTIF($AY86:$CS86,Training!#REF!))</f>
        <v>0</v>
      </c>
      <c r="DE86" s="31" cm="1">
        <f t="array" aca="1" ref="DE86" ca="1">SUMPRODUCT(COUNTIF($AY86:$CS86,Training!$C$12:$E$12))</f>
        <v>0</v>
      </c>
      <c r="DF86" s="31" cm="1">
        <f t="array" aca="1" ref="DF86" ca="1">SUMPRODUCT(COUNTIF($AY86:$CS86,Training!$C$13:$E$13))</f>
        <v>0</v>
      </c>
      <c r="DG86" s="31" cm="1">
        <f t="array" aca="1" ref="DG86" ca="1">SUMPRODUCT(COUNTIF($AY86:$CS86,Training!$C$14:$E$14))</f>
        <v>0</v>
      </c>
      <c r="DH86" s="31" cm="1">
        <f t="array" aca="1" ref="DH86" ca="1">SUMPRODUCT(COUNTIF($AY86:$CS86,Training!$C$15:$E$15))</f>
        <v>0</v>
      </c>
      <c r="DI86" s="31" cm="1">
        <f t="array" aca="1" ref="DI86" ca="1">SUMPRODUCT(COUNTIF($AY86:$CS86,Training!$C$16:$E$16))</f>
        <v>0</v>
      </c>
      <c r="DJ86" s="30" t="str" cm="1">
        <f t="array" aca="1" ref="DJ86:FD86" ca="1">IF(COUNTIF(D86:AX86,1)=0,IF($D86:$AX86=2,D$1:AX$1,""),"")</f>
        <v/>
      </c>
      <c r="DK86" s="30" t="str">
        <f ca="1"/>
        <v/>
      </c>
      <c r="DL86" s="30" t="str">
        <f ca="1"/>
        <v/>
      </c>
      <c r="DM86" s="30" t="str">
        <f ca="1"/>
        <v/>
      </c>
      <c r="DN86" s="30" t="str">
        <f ca="1"/>
        <v/>
      </c>
      <c r="DO86" s="30" t="str">
        <f ca="1"/>
        <v/>
      </c>
      <c r="DP86" s="30" t="str">
        <f ca="1"/>
        <v/>
      </c>
      <c r="DQ86" s="30" t="str">
        <f ca="1"/>
        <v/>
      </c>
      <c r="DR86" s="30" t="str">
        <f ca="1"/>
        <v/>
      </c>
      <c r="DS86" s="30" t="str">
        <f ca="1"/>
        <v/>
      </c>
      <c r="DT86" s="30" t="str">
        <f ca="1"/>
        <v/>
      </c>
      <c r="DU86" s="30" t="str">
        <f ca="1"/>
        <v/>
      </c>
      <c r="DV86" s="30" t="str">
        <f ca="1"/>
        <v/>
      </c>
      <c r="DW86" s="30" t="str">
        <f ca="1"/>
        <v/>
      </c>
      <c r="DX86" s="30" t="str">
        <f ca="1"/>
        <v/>
      </c>
      <c r="DY86" s="30" t="str">
        <f ca="1"/>
        <v/>
      </c>
      <c r="DZ86" s="30" t="str">
        <f ca="1"/>
        <v/>
      </c>
      <c r="EA86" s="30" t="str">
        <f ca="1"/>
        <v/>
      </c>
      <c r="EB86" s="30" t="str">
        <f ca="1"/>
        <v/>
      </c>
      <c r="EC86" s="30" t="str">
        <f ca="1"/>
        <v/>
      </c>
      <c r="ED86" s="30" t="str">
        <f ca="1"/>
        <v/>
      </c>
      <c r="EE86" s="30" t="str">
        <f ca="1"/>
        <v/>
      </c>
      <c r="EF86" s="30" t="str">
        <f ca="1"/>
        <v/>
      </c>
      <c r="EG86" s="30" t="str">
        <f ca="1"/>
        <v/>
      </c>
      <c r="EH86" s="30" t="str">
        <f ca="1"/>
        <v/>
      </c>
      <c r="EI86" s="30" t="str">
        <f ca="1"/>
        <v/>
      </c>
      <c r="EJ86" s="30" t="str">
        <f ca="1"/>
        <v/>
      </c>
      <c r="EK86" s="30" t="str">
        <f ca="1"/>
        <v/>
      </c>
      <c r="EL86" s="30" t="str">
        <f ca="1"/>
        <v/>
      </c>
      <c r="EM86" s="30" t="str">
        <f ca="1"/>
        <v/>
      </c>
      <c r="EN86" s="30" t="str">
        <f ca="1"/>
        <v/>
      </c>
      <c r="EO86" s="30" t="str">
        <f ca="1"/>
        <v/>
      </c>
      <c r="EP86" s="30" t="str">
        <f ca="1"/>
        <v/>
      </c>
      <c r="EQ86" s="30" t="str">
        <f ca="1"/>
        <v/>
      </c>
      <c r="ER86" s="30" t="str">
        <f ca="1"/>
        <v/>
      </c>
      <c r="ES86" s="30" t="str">
        <f ca="1"/>
        <v/>
      </c>
      <c r="ET86" s="30" t="str">
        <f ca="1"/>
        <v/>
      </c>
      <c r="EU86" s="30" t="str">
        <f ca="1"/>
        <v/>
      </c>
      <c r="EV86" s="30" t="str">
        <f ca="1"/>
        <v/>
      </c>
      <c r="EW86" s="30" t="str">
        <f ca="1"/>
        <v/>
      </c>
      <c r="EX86" s="30" t="str">
        <f ca="1"/>
        <v/>
      </c>
      <c r="EY86" s="30" t="str">
        <f ca="1"/>
        <v/>
      </c>
      <c r="EZ86" s="30" t="str">
        <f ca="1"/>
        <v/>
      </c>
      <c r="FA86" s="30" t="str">
        <f ca="1"/>
        <v/>
      </c>
      <c r="FB86" s="30" t="str">
        <f ca="1"/>
        <v/>
      </c>
      <c r="FC86" s="30" t="str">
        <f ca="1"/>
        <v/>
      </c>
      <c r="FD86" s="30" t="str">
        <f ca="1"/>
        <v/>
      </c>
      <c r="FE86" s="31" cm="1">
        <f t="array" aca="1" ref="FE86" ca="1">SUMPRODUCT(COUNTIF($DJ86:$FD86,Training!$C$3:$E$3))</f>
        <v>0</v>
      </c>
      <c r="FF86" s="31" cm="1">
        <f t="array" aca="1" ref="FF86" ca="1">SUMPRODUCT(COUNTIF($DJ86:$FD86,Training!$C$4:$E$4))</f>
        <v>0</v>
      </c>
      <c r="FG86" s="31" cm="1">
        <f t="array" aca="1" ref="FG86" ca="1">SUMPRODUCT(COUNTIF($DJ86:$FD86,Training!$C$5:$E$5))</f>
        <v>0</v>
      </c>
      <c r="FH86" s="31" cm="1">
        <f t="array" aca="1" ref="FH86" ca="1">SUMPRODUCT(COUNTIF($DJ86:$FD86,Training!$C$6:$E$6))</f>
        <v>0</v>
      </c>
      <c r="FI86" s="31" cm="1">
        <f t="array" aca="1" ref="FI86" ca="1">SUMPRODUCT(COUNTIF($DJ86:$FD86,Training!$C$7:$E$7))</f>
        <v>0</v>
      </c>
      <c r="FJ86" s="31" cm="1">
        <f t="array" aca="1" ref="FJ86" ca="1">SUMPRODUCT(COUNTIF($DJ86:$FD86,Training!$C$8:$E$8))</f>
        <v>0</v>
      </c>
      <c r="FK86" s="31" cm="1">
        <f t="array" aca="1" ref="FK86" ca="1">SUMPRODUCT(COUNTIF($DJ86:$FD86,Training!$C$9:$E$9))</f>
        <v>0</v>
      </c>
      <c r="FL86" s="31" cm="1">
        <f t="array" aca="1" ref="FL86" ca="1">SUMPRODUCT(COUNTIF($DJ86:$FD86,Training!$C$10:$E$10))</f>
        <v>0</v>
      </c>
      <c r="FM86" s="31" cm="1">
        <f t="array" aca="1" ref="FM86" ca="1">SUMPRODUCT(COUNTIF($DJ86:$FD86,Training!$C$11:$E$11))</f>
        <v>0</v>
      </c>
      <c r="FN86" s="31" cm="1">
        <f t="array" aca="1" ref="FN86" ca="1">SUMPRODUCT(COUNTIF($DJ86:$FD86,Training!$C$2:$E$2))</f>
        <v>0</v>
      </c>
      <c r="FO86" s="31" cm="1">
        <f t="array" aca="1" ref="FO86" ca="1">SUMPRODUCT(COUNTIF($DJ86:$FD86,Training!#REF!))</f>
        <v>0</v>
      </c>
      <c r="FP86" s="31" cm="1">
        <f t="array" aca="1" ref="FP86" ca="1">SUMPRODUCT(COUNTIF($DJ86:$FD86,Training!$C$12:$E$12))</f>
        <v>0</v>
      </c>
      <c r="FQ86" s="31" cm="1">
        <f t="array" aca="1" ref="FQ86" ca="1">SUMPRODUCT(COUNTIF($DJ86:$FD86,Training!$C$13:$E$13))</f>
        <v>0</v>
      </c>
      <c r="FR86" s="31" cm="1">
        <f t="array" aca="1" ref="FR86" ca="1">SUMPRODUCT(COUNTIF($DJ86:$FD86,Training!$C$14:$E$14))</f>
        <v>0</v>
      </c>
      <c r="FS86" s="31" cm="1">
        <f t="array" aca="1" ref="FS86" ca="1">SUMPRODUCT(COUNTIF($DJ86:$FD86,Training!$C$15:$E$15))</f>
        <v>0</v>
      </c>
      <c r="FT86" s="31" cm="1">
        <f t="array" aca="1" ref="FT86" ca="1">SUMPRODUCT(COUNTIF($DJ86:$FD86,Training!$C$16:$E$16))</f>
        <v>0</v>
      </c>
    </row>
    <row r="87" spans="1:176" x14ac:dyDescent="0.25">
      <c r="A87" s="32" t="str">
        <f>IF(WeightedParse!A87&gt;"",WeightedParse!A87,"")</f>
        <v/>
      </c>
      <c r="B87" s="49" t="str">
        <f>IF('Weighted Summary'!A87&gt;"",'Weighted Summary'!F87,"")</f>
        <v/>
      </c>
      <c r="C87" s="39" t="str">
        <f t="shared" si="1"/>
        <v/>
      </c>
      <c r="D87" s="37" t="str">
        <f ca="1">IF($A87&gt;"",IF(ISERROR(HLOOKUP(D$1,INDIRECT("Roles!$B$"&amp;MATCH($B87,Roles!$A:$A,0)&amp;":$AF$"&amp;MATCH($B87,Roles!$A:$A,0)),1,FALSE))=FALSE,IF(SquadExport!G87&lt;10,1,IF(SquadExport!G87&lt;15,2,IF(SquadExport!G87&lt;=20,3,""))),0),"")</f>
        <v/>
      </c>
      <c r="E87" s="37" t="str">
        <f ca="1">IF($A87&gt;"",IF(ISERROR(HLOOKUP(E$1,INDIRECT("Roles!$B$"&amp;MATCH($B87,Roles!$A:$A,0)&amp;":$AF$"&amp;MATCH($B87,Roles!$A:$A,0)),1,FALSE))=FALSE,IF(SquadExport!H87&lt;10,1,IF(SquadExport!H87&lt;15,2,IF(SquadExport!H87&lt;=20,3,""))),0),"")</f>
        <v/>
      </c>
      <c r="F87" s="37" t="str">
        <f ca="1">IF($A87&gt;"",IF(ISERROR(HLOOKUP(F$1,INDIRECT("Roles!$B$"&amp;MATCH($B87,Roles!$A:$A,0)&amp;":$AF$"&amp;MATCH($B87,Roles!$A:$A,0)),1,FALSE))=FALSE,IF(SquadExport!I87&lt;10,1,IF(SquadExport!I87&lt;15,2,IF(SquadExport!I87&lt;=20,3,""))),0),"")</f>
        <v/>
      </c>
      <c r="G87" s="37" t="str">
        <f ca="1">IF($A87&gt;"",IF(ISERROR(HLOOKUP(G$1,INDIRECT("Roles!$B$"&amp;MATCH($B87,Roles!$A:$A,0)&amp;":$AF$"&amp;MATCH($B87,Roles!$A:$A,0)),1,FALSE))=FALSE,IF(SquadExport!J87&lt;10,1,IF(SquadExport!J87&lt;15,2,IF(SquadExport!J87&lt;=20,3,""))),0),"")</f>
        <v/>
      </c>
      <c r="H87" s="37" t="str">
        <f ca="1">IF($A87&gt;"",IF(ISERROR(HLOOKUP(H$1,INDIRECT("Roles!$B$"&amp;MATCH($B87,Roles!$A:$A,0)&amp;":$AF$"&amp;MATCH($B87,Roles!$A:$A,0)),1,FALSE))=FALSE,IF(SquadExport!K87&lt;10,1,IF(SquadExport!K87&lt;15,2,IF(SquadExport!K87&lt;=20,3,""))),0),"")</f>
        <v/>
      </c>
      <c r="I87" s="37" t="str">
        <f ca="1">IF($A87&gt;"",IF(ISERROR(HLOOKUP(I$1,INDIRECT("Roles!$B$"&amp;MATCH($B87,Roles!$A:$A,0)&amp;":$AF$"&amp;MATCH($B87,Roles!$A:$A,0)),1,FALSE))=FALSE,IF(SquadExport!L87&lt;10,1,IF(SquadExport!L87&lt;15,2,IF(SquadExport!L87&lt;=20,3,""))),0),"")</f>
        <v/>
      </c>
      <c r="J87" s="37" t="str">
        <f ca="1">IF($A87&gt;"",IF(ISERROR(HLOOKUP(J$1,INDIRECT("Roles!$B$"&amp;MATCH($B87,Roles!$A:$A,0)&amp;":$AF$"&amp;MATCH($B87,Roles!$A:$A,0)),1,FALSE))=FALSE,IF(SquadExport!M87&lt;10,1,IF(SquadExport!M87&lt;15,2,IF(SquadExport!M87&lt;=20,3,""))),0),"")</f>
        <v/>
      </c>
      <c r="K87" s="37" t="str">
        <f ca="1">IF($A87&gt;"",IF(ISERROR(HLOOKUP(K$1,INDIRECT("Roles!$B$"&amp;MATCH($B87,Roles!$A:$A,0)&amp;":$AF$"&amp;MATCH($B87,Roles!$A:$A,0)),1,FALSE))=FALSE,IF(SquadExport!N87&lt;10,1,IF(SquadExport!N87&lt;15,2,IF(SquadExport!N87&lt;=20,3,""))),0),"")</f>
        <v/>
      </c>
      <c r="L87" s="37" t="str">
        <f ca="1">IF($A87&gt;"",IF(ISERROR(HLOOKUP(L$1,INDIRECT("Roles!$B$"&amp;MATCH($B87,Roles!$A:$A,0)&amp;":$AF$"&amp;MATCH($B87,Roles!$A:$A,0)),1,FALSE))=FALSE,IF(SquadExport!O87&lt;10,1,IF(SquadExport!O87&lt;15,2,IF(SquadExport!O87&lt;=20,3,""))),0),"")</f>
        <v/>
      </c>
      <c r="M87" s="37" t="str">
        <f ca="1">IF($A87&gt;"",IF(ISERROR(HLOOKUP(M$1,INDIRECT("Roles!$B$"&amp;MATCH($B87,Roles!$A:$A,0)&amp;":$AF$"&amp;MATCH($B87,Roles!$A:$A,0)),1,FALSE))=FALSE,IF(SquadExport!P87&lt;10,1,IF(SquadExport!P87&lt;15,2,IF(SquadExport!P87&lt;=20,3,""))),0),"")</f>
        <v/>
      </c>
      <c r="N87" s="37" t="str">
        <f ca="1">IF($A87&gt;"",IF(ISERROR(HLOOKUP(N$1,INDIRECT("Roles!$B$"&amp;MATCH($B87,Roles!$A:$A,0)&amp;":$AF$"&amp;MATCH($B87,Roles!$A:$A,0)),1,FALSE))=FALSE,IF(SquadExport!Q87&lt;10,1,IF(SquadExport!Q87&lt;15,2,IF(SquadExport!Q87&lt;=20,3,""))),0),"")</f>
        <v/>
      </c>
      <c r="O87" s="37" t="str">
        <f ca="1">IF($A87&gt;"",IF(ISERROR(HLOOKUP(O$1,INDIRECT("Roles!$B$"&amp;MATCH($B87,Roles!$A:$A,0)&amp;":$AF$"&amp;MATCH($B87,Roles!$A:$A,0)),1,FALSE))=FALSE,IF(SquadExport!R87&lt;10,1,IF(SquadExport!R87&lt;15,2,IF(SquadExport!R87&lt;=20,3,""))),0),"")</f>
        <v/>
      </c>
      <c r="P87" s="37" t="str">
        <f ca="1">IF($A87&gt;"",IF(ISERROR(HLOOKUP(P$1,INDIRECT("Roles!$B$"&amp;MATCH($B87,Roles!$A:$A,0)&amp;":$AF$"&amp;MATCH($B87,Roles!$A:$A,0)),1,FALSE))=FALSE,IF(SquadExport!S87&lt;10,1,IF(SquadExport!S87&lt;15,2,IF(SquadExport!S87&lt;=20,3,""))),0),"")</f>
        <v/>
      </c>
      <c r="Q87" s="37" t="str">
        <f ca="1">IF($A87&gt;"",IF(ISERROR(HLOOKUP(Q$1,INDIRECT("Roles!$B$"&amp;MATCH($B87,Roles!$A:$A,0)&amp;":$AF$"&amp;MATCH($B87,Roles!$A:$A,0)),1,FALSE))=FALSE,IF(SquadExport!T87&lt;10,1,IF(SquadExport!T87&lt;15,2,IF(SquadExport!T87&lt;=20,3,""))),0),"")</f>
        <v/>
      </c>
      <c r="R87" s="37" t="str">
        <f ca="1">IF($A87&gt;"",IF(ISERROR(HLOOKUP(R$1,INDIRECT("Roles!$B$"&amp;MATCH($B87,Roles!$A:$A,0)&amp;":$AF$"&amp;MATCH($B87,Roles!$A:$A,0)),1,FALSE))=FALSE,IF(SquadExport!U87&lt;10,1,IF(SquadExport!U87&lt;15,2,IF(SquadExport!U87&lt;=20,3,""))),0),"")</f>
        <v/>
      </c>
      <c r="S87" s="37" t="str">
        <f ca="1">IF($A87&gt;"",IF(ISERROR(HLOOKUP(S$1,INDIRECT("Roles!$B$"&amp;MATCH($B87,Roles!$A:$A,0)&amp;":$AF$"&amp;MATCH($B87,Roles!$A:$A,0)),1,FALSE))=FALSE,IF(SquadExport!V87&lt;10,1,IF(SquadExport!V87&lt;15,2,IF(SquadExport!V87&lt;=20,3,""))),0),"")</f>
        <v/>
      </c>
      <c r="T87" s="37" t="str">
        <f ca="1">IF($A87&gt;"",IF(ISERROR(HLOOKUP(T$1,INDIRECT("Roles!$B$"&amp;MATCH($B87,Roles!$A:$A,0)&amp;":$AF$"&amp;MATCH($B87,Roles!$A:$A,0)),1,FALSE))=FALSE,IF(SquadExport!W87&lt;10,1,IF(SquadExport!W87&lt;15,2,IF(SquadExport!W87&lt;=20,3,""))),0),"")</f>
        <v/>
      </c>
      <c r="U87" s="37" t="str">
        <f ca="1">IF($A87&gt;"",IF(ISERROR(HLOOKUP(U$1,INDIRECT("Roles!$B$"&amp;MATCH($B87,Roles!$A:$A,0)&amp;":$AF$"&amp;MATCH($B87,Roles!$A:$A,0)),1,FALSE))=FALSE,IF(SquadExport!X87&lt;10,1,IF(SquadExport!X87&lt;15,2,IF(SquadExport!X87&lt;=20,3,""))),0),"")</f>
        <v/>
      </c>
      <c r="V87" s="37" t="str">
        <f ca="1">IF($A87&gt;"",IF(ISERROR(HLOOKUP(V$1,INDIRECT("Roles!$B$"&amp;MATCH($B87,Roles!$A:$A,0)&amp;":$AF$"&amp;MATCH($B87,Roles!$A:$A,0)),1,FALSE))=FALSE,IF(SquadExport!Y87&lt;10,1,IF(SquadExport!Y87&lt;15,2,IF(SquadExport!Y87&lt;=20,3,""))),0),"")</f>
        <v/>
      </c>
      <c r="W87" s="37" t="str">
        <f ca="1">IF($A87&gt;"",IF(ISERROR(HLOOKUP(W$1,INDIRECT("Roles!$B$"&amp;MATCH($B87,Roles!$A:$A,0)&amp;":$AF$"&amp;MATCH($B87,Roles!$A:$A,0)),1,FALSE))=FALSE,IF(SquadExport!Z87&lt;10,1,IF(SquadExport!Z87&lt;15,2,IF(SquadExport!Z87&lt;=20,3,""))),0),"")</f>
        <v/>
      </c>
      <c r="X87" s="37" t="str">
        <f ca="1">IF($A87&gt;"",IF(ISERROR(HLOOKUP(X$1,INDIRECT("Roles!$B$"&amp;MATCH($B87,Roles!$A:$A,0)&amp;":$AF$"&amp;MATCH($B87,Roles!$A:$A,0)),1,FALSE))=FALSE,IF(SquadExport!AA87&lt;10,1,IF(SquadExport!AA87&lt;15,2,IF(SquadExport!AA87&lt;=20,3,""))),0),"")</f>
        <v/>
      </c>
      <c r="Y87" s="37" t="str">
        <f ca="1">IF($A87&gt;"",IF(ISERROR(HLOOKUP(Y$1,INDIRECT("Roles!$B$"&amp;MATCH($B87,Roles!$A:$A,0)&amp;":$AF$"&amp;MATCH($B87,Roles!$A:$A,0)),1,FALSE))=FALSE,IF(SquadExport!AB87&lt;10,1,IF(SquadExport!AB87&lt;15,2,IF(SquadExport!AB87&lt;=20,3,""))),0),"")</f>
        <v/>
      </c>
      <c r="Z87" s="37" t="str">
        <f ca="1">IF($A87&gt;"",IF(ISERROR(HLOOKUP(Z$1,INDIRECT("Roles!$B$"&amp;MATCH($B87,Roles!$A:$A,0)&amp;":$AF$"&amp;MATCH($B87,Roles!$A:$A,0)),1,FALSE))=FALSE,IF(SquadExport!AC87&lt;10,1,IF(SquadExport!AC87&lt;15,2,IF(SquadExport!AC87&lt;=20,3,""))),0),"")</f>
        <v/>
      </c>
      <c r="AA87" s="37" t="str">
        <f ca="1">IF($A87&gt;"",IF(ISERROR(HLOOKUP(AA$1,INDIRECT("Roles!$B$"&amp;MATCH($B87,Roles!$A:$A,0)&amp;":$AF$"&amp;MATCH($B87,Roles!$A:$A,0)),1,FALSE))=FALSE,IF(SquadExport!AD87&lt;10,1,IF(SquadExport!AD87&lt;15,2,IF(SquadExport!AD87&lt;=20,3,""))),0),"")</f>
        <v/>
      </c>
      <c r="AB87" s="37" t="str">
        <f ca="1">IF($A87&gt;"",IF(ISERROR(HLOOKUP(AB$1,INDIRECT("Roles!$B$"&amp;MATCH($B87,Roles!$A:$A,0)&amp;":$AF$"&amp;MATCH($B87,Roles!$A:$A,0)),1,FALSE))=FALSE,IF(SquadExport!AE87&lt;10,1,IF(SquadExport!AE87&lt;15,2,IF(SquadExport!AE87&lt;=20,3,""))),0),"")</f>
        <v/>
      </c>
      <c r="AC87" s="37" t="str">
        <f ca="1">IF($A87&gt;"",IF(ISERROR(HLOOKUP(AC$1,INDIRECT("Roles!$B$"&amp;MATCH($B87,Roles!$A:$A,0)&amp;":$AF$"&amp;MATCH($B87,Roles!$A:$A,0)),1,FALSE))=FALSE,IF(SquadExport!AF87&lt;10,1,IF(SquadExport!AF87&lt;15,2,IF(SquadExport!AF87&lt;=20,3,""))),0),"")</f>
        <v/>
      </c>
      <c r="AD87" s="37" t="str">
        <f ca="1">IF($A87&gt;"",IF(ISERROR(HLOOKUP(AD$1,INDIRECT("Roles!$B$"&amp;MATCH($B87,Roles!$A:$A,0)&amp;":$AF$"&amp;MATCH($B87,Roles!$A:$A,0)),1,FALSE))=FALSE,IF(SquadExport!AG87&lt;10,1,IF(SquadExport!AG87&lt;15,2,IF(SquadExport!AG87&lt;=20,3,""))),0),"")</f>
        <v/>
      </c>
      <c r="AE87" s="37" t="str">
        <f ca="1">IF($A87&gt;"",IF(ISERROR(HLOOKUP(AE$1,INDIRECT("Roles!$B$"&amp;MATCH($B87,Roles!$A:$A,0)&amp;":$AF$"&amp;MATCH($B87,Roles!$A:$A,0)),1,FALSE))=FALSE,IF(SquadExport!AH87&lt;10,1,IF(SquadExport!AH87&lt;15,2,IF(SquadExport!AH87&lt;=20,3,""))),0),"")</f>
        <v/>
      </c>
      <c r="AF87" s="37" t="str">
        <f ca="1">IF($A87&gt;"",IF(ISERROR(HLOOKUP(AF$1,INDIRECT("Roles!$B$"&amp;MATCH($B87,Roles!$A:$A,0)&amp;":$AF$"&amp;MATCH($B87,Roles!$A:$A,0)),1,FALSE))=FALSE,IF(SquadExport!AI87&lt;10,1,IF(SquadExport!AI87&lt;15,2,IF(SquadExport!AI87&lt;=20,3,""))),0),"")</f>
        <v/>
      </c>
      <c r="AG87" s="37" t="str">
        <f ca="1">IF($A87&gt;"",IF(ISERROR(HLOOKUP(AG$1,INDIRECT("Roles!$B$"&amp;MATCH($B87,Roles!$A:$A,0)&amp;":$AF$"&amp;MATCH($B87,Roles!$A:$A,0)),1,FALSE))=FALSE,IF(SquadExport!AJ87&lt;10,1,IF(SquadExport!AJ87&lt;15,2,IF(SquadExport!AJ87&lt;=20,3,""))),0),"")</f>
        <v/>
      </c>
      <c r="AH87" s="37" t="str">
        <f ca="1">IF($A87&gt;"",IF(ISERROR(HLOOKUP(AH$1,INDIRECT("Roles!$B$"&amp;MATCH($B87,Roles!$A:$A,0)&amp;":$AF$"&amp;MATCH($B87,Roles!$A:$A,0)),1,FALSE))=FALSE,IF(SquadExport!AK87&lt;10,1,IF(SquadExport!AK87&lt;15,2,IF(SquadExport!AK87&lt;=20,3,""))),0),"")</f>
        <v/>
      </c>
      <c r="AI87" s="37" t="str">
        <f ca="1">IF($A87&gt;"",IF(ISERROR(HLOOKUP(AI$1,INDIRECT("Roles!$B$"&amp;MATCH($B87,Roles!$A:$A,0)&amp;":$AF$"&amp;MATCH($B87,Roles!$A:$A,0)),1,FALSE))=FALSE,IF(SquadExport!AL87&lt;10,1,IF(SquadExport!AL87&lt;15,2,IF(SquadExport!AL87&lt;=20,3,""))),0),"")</f>
        <v/>
      </c>
      <c r="AJ87" s="37" t="str">
        <f ca="1">IF($A87&gt;"",IF(ISERROR(HLOOKUP(AJ$1,INDIRECT("Roles!$B$"&amp;MATCH($B87,Roles!$A:$A,0)&amp;":$AF$"&amp;MATCH($B87,Roles!$A:$A,0)),1,FALSE))=FALSE,IF(SquadExport!AM87&lt;10,1,IF(SquadExport!AM87&lt;15,2,IF(SquadExport!AM87&lt;=20,3,""))),0),"")</f>
        <v/>
      </c>
      <c r="AK87" s="37" t="str">
        <f ca="1">IF($A87&gt;"",IF(ISERROR(HLOOKUP(AK$1,INDIRECT("Roles!$B$"&amp;MATCH($B87,Roles!$A:$A,0)&amp;":$AF$"&amp;MATCH($B87,Roles!$A:$A,0)),1,FALSE))=FALSE,IF(SquadExport!AN87&lt;10,1,IF(SquadExport!AN87&lt;15,2,IF(SquadExport!AN87&lt;=20,3,""))),0),"")</f>
        <v/>
      </c>
      <c r="AL87" s="37" t="str">
        <f ca="1">IF($A87&gt;"",IF(ISERROR(HLOOKUP(AL$1,INDIRECT("Roles!$B$"&amp;MATCH($B87,Roles!$A:$A,0)&amp;":$AF$"&amp;MATCH($B87,Roles!$A:$A,0)),1,FALSE))=FALSE,IF(SquadExport!AO87&lt;10,1,IF(SquadExport!AO87&lt;15,2,IF(SquadExport!AO87&lt;=20,3,""))),0),"")</f>
        <v/>
      </c>
      <c r="AM87" s="37" t="str">
        <f ca="1">IF($A87&gt;"",IF(ISERROR(HLOOKUP(AM$1,INDIRECT("Roles!$B$"&amp;MATCH($B87,Roles!$A:$A,0)&amp;":$AF$"&amp;MATCH($B87,Roles!$A:$A,0)),1,FALSE))=FALSE,IF(SquadExport!AP87&lt;10,1,IF(SquadExport!AP87&lt;15,2,IF(SquadExport!AP87&lt;=20,3,""))),0),"")</f>
        <v/>
      </c>
      <c r="AN87" s="37" t="str">
        <f ca="1">IF($A87&gt;"",IF(ISERROR(HLOOKUP(AN$1,INDIRECT("Roles!$B$"&amp;MATCH($B87,Roles!$A:$A,0)&amp;":$AF$"&amp;MATCH($B87,Roles!$A:$A,0)),1,FALSE))=FALSE,IF(SquadExport!AQ87&lt;10,1,IF(SquadExport!AQ87&lt;15,2,IF(SquadExport!AQ87&lt;=20,3,""))),0),"")</f>
        <v/>
      </c>
      <c r="AO87" s="37" t="str">
        <f ca="1">IF($A87&gt;"",IF(ISERROR(HLOOKUP(AO$1,INDIRECT("Roles!$B$"&amp;MATCH($B87,Roles!$A:$A,0)&amp;":$AF$"&amp;MATCH($B87,Roles!$A:$A,0)),1,FALSE))=FALSE,IF(SquadExport!AR87&lt;10,1,IF(SquadExport!AR87&lt;15,2,IF(SquadExport!AR87&lt;=20,3,""))),0),"")</f>
        <v/>
      </c>
      <c r="AP87" s="37" t="str">
        <f ca="1">IF($A87&gt;"",IF(ISERROR(HLOOKUP(AP$1,INDIRECT("Roles!$B$"&amp;MATCH($B87,Roles!$A:$A,0)&amp;":$AF$"&amp;MATCH($B87,Roles!$A:$A,0)),1,FALSE))=FALSE,IF(SquadExport!AS87&lt;10,1,IF(SquadExport!AS87&lt;15,2,IF(SquadExport!AS87&lt;=20,3,""))),0),"")</f>
        <v/>
      </c>
      <c r="AQ87" s="37" t="str">
        <f ca="1">IF($A87&gt;"",IF(ISERROR(HLOOKUP(AQ$1,INDIRECT("Roles!$B$"&amp;MATCH($B87,Roles!$A:$A,0)&amp;":$AF$"&amp;MATCH($B87,Roles!$A:$A,0)),1,FALSE))=FALSE,IF(SquadExport!AT87&lt;10,1,IF(SquadExport!AT87&lt;15,2,IF(SquadExport!AT87&lt;=20,3,""))),0),"")</f>
        <v/>
      </c>
      <c r="AR87" s="37" t="str">
        <f ca="1">IF($A87&gt;"",IF(ISERROR(HLOOKUP(AR$1,INDIRECT("Roles!$B$"&amp;MATCH($B87,Roles!$A:$A,0)&amp;":$AF$"&amp;MATCH($B87,Roles!$A:$A,0)),1,FALSE))=FALSE,IF(SquadExport!AU87&lt;10,1,IF(SquadExport!AU87&lt;15,2,IF(SquadExport!AU87&lt;=20,3,""))),0),"")</f>
        <v/>
      </c>
      <c r="AS87" s="37" t="str">
        <f ca="1">IF($A87&gt;"",IF(ISERROR(HLOOKUP(AS$1,INDIRECT("Roles!$B$"&amp;MATCH($B87,Roles!$A:$A,0)&amp;":$AF$"&amp;MATCH($B87,Roles!$A:$A,0)),1,FALSE))=FALSE,IF(SquadExport!AV87&lt;10,1,IF(SquadExport!AV87&lt;15,2,IF(SquadExport!AV87&lt;=20,3,""))),0),"")</f>
        <v/>
      </c>
      <c r="AT87" s="37" t="str">
        <f ca="1">IF($A87&gt;"",IF(ISERROR(HLOOKUP(AT$1,INDIRECT("Roles!$B$"&amp;MATCH($B87,Roles!$A:$A,0)&amp;":$AF$"&amp;MATCH($B87,Roles!$A:$A,0)),1,FALSE))=FALSE,IF(SquadExport!AW87&lt;10,1,IF(SquadExport!AW87&lt;15,2,IF(SquadExport!AW87&lt;=20,3,""))),0),"")</f>
        <v/>
      </c>
      <c r="AU87" s="37" t="str">
        <f ca="1">IF($A87&gt;"",IF(ISERROR(HLOOKUP(AU$1,INDIRECT("Roles!$B$"&amp;MATCH($B87,Roles!$A:$A,0)&amp;":$AF$"&amp;MATCH($B87,Roles!$A:$A,0)),1,FALSE))=FALSE,IF(SquadExport!AX87&lt;10,1,IF(SquadExport!AX87&lt;15,2,IF(SquadExport!AX87&lt;=20,3,""))),0),"")</f>
        <v/>
      </c>
      <c r="AV87" s="37" t="str">
        <f ca="1">IF($A87&gt;"",IF(ISERROR(HLOOKUP(AV$1,INDIRECT("Roles!$B$"&amp;MATCH($B87,Roles!$A:$A,0)&amp;":$AF$"&amp;MATCH($B87,Roles!$A:$A,0)),1,FALSE))=FALSE,IF(SquadExport!AY87&lt;10,1,IF(SquadExport!AY87&lt;15,2,IF(SquadExport!AY87&lt;=20,3,""))),0),"")</f>
        <v/>
      </c>
      <c r="AW87" s="37" t="str">
        <f ca="1">IF($A87&gt;"",IF(ISERROR(HLOOKUP(AW$1,INDIRECT("Roles!$B$"&amp;MATCH($B87,Roles!$A:$A,0)&amp;":$AF$"&amp;MATCH($B87,Roles!$A:$A,0)),1,FALSE))=FALSE,IF(SquadExport!AZ87&lt;10,1,IF(SquadExport!AZ87&lt;15,2,IF(SquadExport!AZ87&lt;=20,3,""))),0),"")</f>
        <v/>
      </c>
      <c r="AX87" s="37" t="str">
        <f ca="1">IF($A87&gt;"",IF(ISERROR(HLOOKUP(AX$1,INDIRECT("Roles!$B$"&amp;MATCH($B87,Roles!$A:$A,0)&amp;":$AF$"&amp;MATCH($B87,Roles!$A:$A,0)),1,FALSE))=FALSE,IF(SquadExport!BA87&lt;10,1,IF(SquadExport!BA87&lt;15,2,IF(SquadExport!BA87&lt;=20,3,""))),0),"")</f>
        <v/>
      </c>
      <c r="AY87" s="30" t="str" cm="1">
        <f t="array" aca="1" ref="AY87:CS87" ca="1">IF($D87:$AX87=1,D$1:AX$1,"")</f>
        <v/>
      </c>
      <c r="AZ87" s="30" t="str">
        <f ca="1"/>
        <v/>
      </c>
      <c r="BA87" s="30" t="str">
        <f ca="1"/>
        <v/>
      </c>
      <c r="BB87" s="30" t="str">
        <f ca="1"/>
        <v/>
      </c>
      <c r="BC87" s="30" t="str">
        <f ca="1"/>
        <v/>
      </c>
      <c r="BD87" s="30" t="str">
        <f ca="1"/>
        <v/>
      </c>
      <c r="BE87" s="30" t="str">
        <f ca="1"/>
        <v/>
      </c>
      <c r="BF87" s="30" t="str">
        <f ca="1"/>
        <v/>
      </c>
      <c r="BG87" s="30" t="str">
        <f ca="1"/>
        <v/>
      </c>
      <c r="BH87" s="30" t="str">
        <f ca="1"/>
        <v/>
      </c>
      <c r="BI87" s="30" t="str">
        <f ca="1"/>
        <v/>
      </c>
      <c r="BJ87" s="30" t="str">
        <f ca="1"/>
        <v/>
      </c>
      <c r="BK87" s="30" t="str">
        <f ca="1"/>
        <v/>
      </c>
      <c r="BL87" s="30" t="str">
        <f ca="1"/>
        <v/>
      </c>
      <c r="BM87" s="30" t="str">
        <f ca="1"/>
        <v/>
      </c>
      <c r="BN87" s="30" t="str">
        <f ca="1"/>
        <v/>
      </c>
      <c r="BO87" s="30" t="str">
        <f ca="1"/>
        <v/>
      </c>
      <c r="BP87" s="30" t="str">
        <f ca="1"/>
        <v/>
      </c>
      <c r="BQ87" s="30" t="str">
        <f ca="1"/>
        <v/>
      </c>
      <c r="BR87" s="30" t="str">
        <f ca="1"/>
        <v/>
      </c>
      <c r="BS87" s="30" t="str">
        <f ca="1"/>
        <v/>
      </c>
      <c r="BT87" s="30" t="str">
        <f ca="1"/>
        <v/>
      </c>
      <c r="BU87" s="30" t="str">
        <f ca="1"/>
        <v/>
      </c>
      <c r="BV87" s="30" t="str">
        <f ca="1"/>
        <v/>
      </c>
      <c r="BW87" s="30" t="str">
        <f ca="1"/>
        <v/>
      </c>
      <c r="BX87" s="30" t="str">
        <f ca="1"/>
        <v/>
      </c>
      <c r="BY87" s="30" t="str">
        <f ca="1"/>
        <v/>
      </c>
      <c r="BZ87" s="30" t="str">
        <f ca="1"/>
        <v/>
      </c>
      <c r="CA87" s="30" t="str">
        <f ca="1"/>
        <v/>
      </c>
      <c r="CB87" s="30" t="str">
        <f ca="1"/>
        <v/>
      </c>
      <c r="CC87" s="30" t="str">
        <f ca="1"/>
        <v/>
      </c>
      <c r="CD87" s="30" t="str">
        <f ca="1"/>
        <v/>
      </c>
      <c r="CE87" s="30" t="str">
        <f ca="1"/>
        <v/>
      </c>
      <c r="CF87" s="30" t="str">
        <f ca="1"/>
        <v/>
      </c>
      <c r="CG87" s="30" t="str">
        <f ca="1"/>
        <v/>
      </c>
      <c r="CH87" s="30" t="str">
        <f ca="1"/>
        <v/>
      </c>
      <c r="CI87" s="30" t="str">
        <f ca="1"/>
        <v/>
      </c>
      <c r="CJ87" s="30" t="str">
        <f ca="1"/>
        <v/>
      </c>
      <c r="CK87" s="30" t="str">
        <f ca="1"/>
        <v/>
      </c>
      <c r="CL87" s="30" t="str">
        <f ca="1"/>
        <v/>
      </c>
      <c r="CM87" s="30" t="str">
        <f ca="1"/>
        <v/>
      </c>
      <c r="CN87" s="30" t="str">
        <f ca="1"/>
        <v/>
      </c>
      <c r="CO87" s="30" t="str">
        <f ca="1"/>
        <v/>
      </c>
      <c r="CP87" s="30" t="str">
        <f ca="1"/>
        <v/>
      </c>
      <c r="CQ87" s="30" t="str">
        <f ca="1"/>
        <v/>
      </c>
      <c r="CR87" s="30" t="str">
        <f ca="1"/>
        <v/>
      </c>
      <c r="CS87" s="30" t="str">
        <f ca="1"/>
        <v/>
      </c>
      <c r="CT87" s="31" cm="1">
        <f t="array" aca="1" ref="CT87" ca="1">SUMPRODUCT(COUNTIF($AY87:$CS87,Training!$C$3:$E$3))</f>
        <v>0</v>
      </c>
      <c r="CU87" s="31" cm="1">
        <f t="array" aca="1" ref="CU87" ca="1">SUMPRODUCT(COUNTIF($AY87:$CS87,Training!$C$4:$E$4))</f>
        <v>0</v>
      </c>
      <c r="CV87" s="31" cm="1">
        <f t="array" aca="1" ref="CV87" ca="1">SUMPRODUCT(COUNTIF($AY87:$CS87,Training!$C$5:$E$5))</f>
        <v>0</v>
      </c>
      <c r="CW87" s="31" cm="1">
        <f t="array" aca="1" ref="CW87" ca="1">SUMPRODUCT(COUNTIF($AY87:$CS87,Training!$C$6:$E$6))</f>
        <v>0</v>
      </c>
      <c r="CX87" s="31" cm="1">
        <f t="array" aca="1" ref="CX87" ca="1">SUMPRODUCT(COUNTIF($AY87:$CS87,Training!$C$7:$E$7))</f>
        <v>0</v>
      </c>
      <c r="CY87" s="31" cm="1">
        <f t="array" aca="1" ref="CY87" ca="1">SUMPRODUCT(COUNTIF($AY87:$CS87,Training!$C$8:$E$8))</f>
        <v>0</v>
      </c>
      <c r="CZ87" s="31" cm="1">
        <f t="array" aca="1" ref="CZ87" ca="1">SUMPRODUCT(COUNTIF($AY87:$CS87,Training!$C$9:$E$9))</f>
        <v>0</v>
      </c>
      <c r="DA87" s="31" cm="1">
        <f t="array" aca="1" ref="DA87" ca="1">SUMPRODUCT(COUNTIF($AY87:$CS87,Training!$C$10:$E$10))</f>
        <v>0</v>
      </c>
      <c r="DB87" s="31" cm="1">
        <f t="array" aca="1" ref="DB87" ca="1">SUMPRODUCT(COUNTIF($AY87:$CS87,Training!$C$11:$E$11))</f>
        <v>0</v>
      </c>
      <c r="DC87" s="31" cm="1">
        <f t="array" aca="1" ref="DC87" ca="1">SUMPRODUCT(COUNTIF($AY87:$CS87,Training!$C$2:$E$2))</f>
        <v>0</v>
      </c>
      <c r="DD87" s="31" cm="1">
        <f t="array" aca="1" ref="DD87" ca="1">SUMPRODUCT(COUNTIF($AY87:$CS87,Training!#REF!))</f>
        <v>0</v>
      </c>
      <c r="DE87" s="31" cm="1">
        <f t="array" aca="1" ref="DE87" ca="1">SUMPRODUCT(COUNTIF($AY87:$CS87,Training!$C$12:$E$12))</f>
        <v>0</v>
      </c>
      <c r="DF87" s="31" cm="1">
        <f t="array" aca="1" ref="DF87" ca="1">SUMPRODUCT(COUNTIF($AY87:$CS87,Training!$C$13:$E$13))</f>
        <v>0</v>
      </c>
      <c r="DG87" s="31" cm="1">
        <f t="array" aca="1" ref="DG87" ca="1">SUMPRODUCT(COUNTIF($AY87:$CS87,Training!$C$14:$E$14))</f>
        <v>0</v>
      </c>
      <c r="DH87" s="31" cm="1">
        <f t="array" aca="1" ref="DH87" ca="1">SUMPRODUCT(COUNTIF($AY87:$CS87,Training!$C$15:$E$15))</f>
        <v>0</v>
      </c>
      <c r="DI87" s="31" cm="1">
        <f t="array" aca="1" ref="DI87" ca="1">SUMPRODUCT(COUNTIF($AY87:$CS87,Training!$C$16:$E$16))</f>
        <v>0</v>
      </c>
      <c r="DJ87" s="30" t="str" cm="1">
        <f t="array" aca="1" ref="DJ87:FD87" ca="1">IF(COUNTIF(D87:AX87,1)=0,IF($D87:$AX87=2,D$1:AX$1,""),"")</f>
        <v/>
      </c>
      <c r="DK87" s="30" t="str">
        <f ca="1"/>
        <v/>
      </c>
      <c r="DL87" s="30" t="str">
        <f ca="1"/>
        <v/>
      </c>
      <c r="DM87" s="30" t="str">
        <f ca="1"/>
        <v/>
      </c>
      <c r="DN87" s="30" t="str">
        <f ca="1"/>
        <v/>
      </c>
      <c r="DO87" s="30" t="str">
        <f ca="1"/>
        <v/>
      </c>
      <c r="DP87" s="30" t="str">
        <f ca="1"/>
        <v/>
      </c>
      <c r="DQ87" s="30" t="str">
        <f ca="1"/>
        <v/>
      </c>
      <c r="DR87" s="30" t="str">
        <f ca="1"/>
        <v/>
      </c>
      <c r="DS87" s="30" t="str">
        <f ca="1"/>
        <v/>
      </c>
      <c r="DT87" s="30" t="str">
        <f ca="1"/>
        <v/>
      </c>
      <c r="DU87" s="30" t="str">
        <f ca="1"/>
        <v/>
      </c>
      <c r="DV87" s="30" t="str">
        <f ca="1"/>
        <v/>
      </c>
      <c r="DW87" s="30" t="str">
        <f ca="1"/>
        <v/>
      </c>
      <c r="DX87" s="30" t="str">
        <f ca="1"/>
        <v/>
      </c>
      <c r="DY87" s="30" t="str">
        <f ca="1"/>
        <v/>
      </c>
      <c r="DZ87" s="30" t="str">
        <f ca="1"/>
        <v/>
      </c>
      <c r="EA87" s="30" t="str">
        <f ca="1"/>
        <v/>
      </c>
      <c r="EB87" s="30" t="str">
        <f ca="1"/>
        <v/>
      </c>
      <c r="EC87" s="30" t="str">
        <f ca="1"/>
        <v/>
      </c>
      <c r="ED87" s="30" t="str">
        <f ca="1"/>
        <v/>
      </c>
      <c r="EE87" s="30" t="str">
        <f ca="1"/>
        <v/>
      </c>
      <c r="EF87" s="30" t="str">
        <f ca="1"/>
        <v/>
      </c>
      <c r="EG87" s="30" t="str">
        <f ca="1"/>
        <v/>
      </c>
      <c r="EH87" s="30" t="str">
        <f ca="1"/>
        <v/>
      </c>
      <c r="EI87" s="30" t="str">
        <f ca="1"/>
        <v/>
      </c>
      <c r="EJ87" s="30" t="str">
        <f ca="1"/>
        <v/>
      </c>
      <c r="EK87" s="30" t="str">
        <f ca="1"/>
        <v/>
      </c>
      <c r="EL87" s="30" t="str">
        <f ca="1"/>
        <v/>
      </c>
      <c r="EM87" s="30" t="str">
        <f ca="1"/>
        <v/>
      </c>
      <c r="EN87" s="30" t="str">
        <f ca="1"/>
        <v/>
      </c>
      <c r="EO87" s="30" t="str">
        <f ca="1"/>
        <v/>
      </c>
      <c r="EP87" s="30" t="str">
        <f ca="1"/>
        <v/>
      </c>
      <c r="EQ87" s="30" t="str">
        <f ca="1"/>
        <v/>
      </c>
      <c r="ER87" s="30" t="str">
        <f ca="1"/>
        <v/>
      </c>
      <c r="ES87" s="30" t="str">
        <f ca="1"/>
        <v/>
      </c>
      <c r="ET87" s="30" t="str">
        <f ca="1"/>
        <v/>
      </c>
      <c r="EU87" s="30" t="str">
        <f ca="1"/>
        <v/>
      </c>
      <c r="EV87" s="30" t="str">
        <f ca="1"/>
        <v/>
      </c>
      <c r="EW87" s="30" t="str">
        <f ca="1"/>
        <v/>
      </c>
      <c r="EX87" s="30" t="str">
        <f ca="1"/>
        <v/>
      </c>
      <c r="EY87" s="30" t="str">
        <f ca="1"/>
        <v/>
      </c>
      <c r="EZ87" s="30" t="str">
        <f ca="1"/>
        <v/>
      </c>
      <c r="FA87" s="30" t="str">
        <f ca="1"/>
        <v/>
      </c>
      <c r="FB87" s="30" t="str">
        <f ca="1"/>
        <v/>
      </c>
      <c r="FC87" s="30" t="str">
        <f ca="1"/>
        <v/>
      </c>
      <c r="FD87" s="30" t="str">
        <f ca="1"/>
        <v/>
      </c>
      <c r="FE87" s="31" cm="1">
        <f t="array" aca="1" ref="FE87" ca="1">SUMPRODUCT(COUNTIF($DJ87:$FD87,Training!$C$3:$E$3))</f>
        <v>0</v>
      </c>
      <c r="FF87" s="31" cm="1">
        <f t="array" aca="1" ref="FF87" ca="1">SUMPRODUCT(COUNTIF($DJ87:$FD87,Training!$C$4:$E$4))</f>
        <v>0</v>
      </c>
      <c r="FG87" s="31" cm="1">
        <f t="array" aca="1" ref="FG87" ca="1">SUMPRODUCT(COUNTIF($DJ87:$FD87,Training!$C$5:$E$5))</f>
        <v>0</v>
      </c>
      <c r="FH87" s="31" cm="1">
        <f t="array" aca="1" ref="FH87" ca="1">SUMPRODUCT(COUNTIF($DJ87:$FD87,Training!$C$6:$E$6))</f>
        <v>0</v>
      </c>
      <c r="FI87" s="31" cm="1">
        <f t="array" aca="1" ref="FI87" ca="1">SUMPRODUCT(COUNTIF($DJ87:$FD87,Training!$C$7:$E$7))</f>
        <v>0</v>
      </c>
      <c r="FJ87" s="31" cm="1">
        <f t="array" aca="1" ref="FJ87" ca="1">SUMPRODUCT(COUNTIF($DJ87:$FD87,Training!$C$8:$E$8))</f>
        <v>0</v>
      </c>
      <c r="FK87" s="31" cm="1">
        <f t="array" aca="1" ref="FK87" ca="1">SUMPRODUCT(COUNTIF($DJ87:$FD87,Training!$C$9:$E$9))</f>
        <v>0</v>
      </c>
      <c r="FL87" s="31" cm="1">
        <f t="array" aca="1" ref="FL87" ca="1">SUMPRODUCT(COUNTIF($DJ87:$FD87,Training!$C$10:$E$10))</f>
        <v>0</v>
      </c>
      <c r="FM87" s="31" cm="1">
        <f t="array" aca="1" ref="FM87" ca="1">SUMPRODUCT(COUNTIF($DJ87:$FD87,Training!$C$11:$E$11))</f>
        <v>0</v>
      </c>
      <c r="FN87" s="31" cm="1">
        <f t="array" aca="1" ref="FN87" ca="1">SUMPRODUCT(COUNTIF($DJ87:$FD87,Training!$C$2:$E$2))</f>
        <v>0</v>
      </c>
      <c r="FO87" s="31" cm="1">
        <f t="array" aca="1" ref="FO87" ca="1">SUMPRODUCT(COUNTIF($DJ87:$FD87,Training!#REF!))</f>
        <v>0</v>
      </c>
      <c r="FP87" s="31" cm="1">
        <f t="array" aca="1" ref="FP87" ca="1">SUMPRODUCT(COUNTIF($DJ87:$FD87,Training!$C$12:$E$12))</f>
        <v>0</v>
      </c>
      <c r="FQ87" s="31" cm="1">
        <f t="array" aca="1" ref="FQ87" ca="1">SUMPRODUCT(COUNTIF($DJ87:$FD87,Training!$C$13:$E$13))</f>
        <v>0</v>
      </c>
      <c r="FR87" s="31" cm="1">
        <f t="array" aca="1" ref="FR87" ca="1">SUMPRODUCT(COUNTIF($DJ87:$FD87,Training!$C$14:$E$14))</f>
        <v>0</v>
      </c>
      <c r="FS87" s="31" cm="1">
        <f t="array" aca="1" ref="FS87" ca="1">SUMPRODUCT(COUNTIF($DJ87:$FD87,Training!$C$15:$E$15))</f>
        <v>0</v>
      </c>
      <c r="FT87" s="31" cm="1">
        <f t="array" aca="1" ref="FT87" ca="1">SUMPRODUCT(COUNTIF($DJ87:$FD87,Training!$C$16:$E$16))</f>
        <v>0</v>
      </c>
    </row>
    <row r="88" spans="1:176" x14ac:dyDescent="0.25">
      <c r="A88" s="32" t="str">
        <f>IF(WeightedParse!A88&gt;"",WeightedParse!A88,"")</f>
        <v/>
      </c>
      <c r="B88" s="49" t="str">
        <f>IF('Weighted Summary'!A88&gt;"",'Weighted Summary'!F88,"")</f>
        <v/>
      </c>
      <c r="C88" s="39" t="str">
        <f t="shared" si="1"/>
        <v/>
      </c>
      <c r="D88" s="37" t="str">
        <f ca="1">IF($A88&gt;"",IF(ISERROR(HLOOKUP(D$1,INDIRECT("Roles!$B$"&amp;MATCH($B88,Roles!$A:$A,0)&amp;":$AF$"&amp;MATCH($B88,Roles!$A:$A,0)),1,FALSE))=FALSE,IF(SquadExport!G88&lt;10,1,IF(SquadExport!G88&lt;15,2,IF(SquadExport!G88&lt;=20,3,""))),0),"")</f>
        <v/>
      </c>
      <c r="E88" s="37" t="str">
        <f ca="1">IF($A88&gt;"",IF(ISERROR(HLOOKUP(E$1,INDIRECT("Roles!$B$"&amp;MATCH($B88,Roles!$A:$A,0)&amp;":$AF$"&amp;MATCH($B88,Roles!$A:$A,0)),1,FALSE))=FALSE,IF(SquadExport!H88&lt;10,1,IF(SquadExport!H88&lt;15,2,IF(SquadExport!H88&lt;=20,3,""))),0),"")</f>
        <v/>
      </c>
      <c r="F88" s="37" t="str">
        <f ca="1">IF($A88&gt;"",IF(ISERROR(HLOOKUP(F$1,INDIRECT("Roles!$B$"&amp;MATCH($B88,Roles!$A:$A,0)&amp;":$AF$"&amp;MATCH($B88,Roles!$A:$A,0)),1,FALSE))=FALSE,IF(SquadExport!I88&lt;10,1,IF(SquadExport!I88&lt;15,2,IF(SquadExport!I88&lt;=20,3,""))),0),"")</f>
        <v/>
      </c>
      <c r="G88" s="37" t="str">
        <f ca="1">IF($A88&gt;"",IF(ISERROR(HLOOKUP(G$1,INDIRECT("Roles!$B$"&amp;MATCH($B88,Roles!$A:$A,0)&amp;":$AF$"&amp;MATCH($B88,Roles!$A:$A,0)),1,FALSE))=FALSE,IF(SquadExport!J88&lt;10,1,IF(SquadExport!J88&lt;15,2,IF(SquadExport!J88&lt;=20,3,""))),0),"")</f>
        <v/>
      </c>
      <c r="H88" s="37" t="str">
        <f ca="1">IF($A88&gt;"",IF(ISERROR(HLOOKUP(H$1,INDIRECT("Roles!$B$"&amp;MATCH($B88,Roles!$A:$A,0)&amp;":$AF$"&amp;MATCH($B88,Roles!$A:$A,0)),1,FALSE))=FALSE,IF(SquadExport!K88&lt;10,1,IF(SquadExport!K88&lt;15,2,IF(SquadExport!K88&lt;=20,3,""))),0),"")</f>
        <v/>
      </c>
      <c r="I88" s="37" t="str">
        <f ca="1">IF($A88&gt;"",IF(ISERROR(HLOOKUP(I$1,INDIRECT("Roles!$B$"&amp;MATCH($B88,Roles!$A:$A,0)&amp;":$AF$"&amp;MATCH($B88,Roles!$A:$A,0)),1,FALSE))=FALSE,IF(SquadExport!L88&lt;10,1,IF(SquadExport!L88&lt;15,2,IF(SquadExport!L88&lt;=20,3,""))),0),"")</f>
        <v/>
      </c>
      <c r="J88" s="37" t="str">
        <f ca="1">IF($A88&gt;"",IF(ISERROR(HLOOKUP(J$1,INDIRECT("Roles!$B$"&amp;MATCH($B88,Roles!$A:$A,0)&amp;":$AF$"&amp;MATCH($B88,Roles!$A:$A,0)),1,FALSE))=FALSE,IF(SquadExport!M88&lt;10,1,IF(SquadExport!M88&lt;15,2,IF(SquadExport!M88&lt;=20,3,""))),0),"")</f>
        <v/>
      </c>
      <c r="K88" s="37" t="str">
        <f ca="1">IF($A88&gt;"",IF(ISERROR(HLOOKUP(K$1,INDIRECT("Roles!$B$"&amp;MATCH($B88,Roles!$A:$A,0)&amp;":$AF$"&amp;MATCH($B88,Roles!$A:$A,0)),1,FALSE))=FALSE,IF(SquadExport!N88&lt;10,1,IF(SquadExport!N88&lt;15,2,IF(SquadExport!N88&lt;=20,3,""))),0),"")</f>
        <v/>
      </c>
      <c r="L88" s="37" t="str">
        <f ca="1">IF($A88&gt;"",IF(ISERROR(HLOOKUP(L$1,INDIRECT("Roles!$B$"&amp;MATCH($B88,Roles!$A:$A,0)&amp;":$AF$"&amp;MATCH($B88,Roles!$A:$A,0)),1,FALSE))=FALSE,IF(SquadExport!O88&lt;10,1,IF(SquadExport!O88&lt;15,2,IF(SquadExport!O88&lt;=20,3,""))),0),"")</f>
        <v/>
      </c>
      <c r="M88" s="37" t="str">
        <f ca="1">IF($A88&gt;"",IF(ISERROR(HLOOKUP(M$1,INDIRECT("Roles!$B$"&amp;MATCH($B88,Roles!$A:$A,0)&amp;":$AF$"&amp;MATCH($B88,Roles!$A:$A,0)),1,FALSE))=FALSE,IF(SquadExport!P88&lt;10,1,IF(SquadExport!P88&lt;15,2,IF(SquadExport!P88&lt;=20,3,""))),0),"")</f>
        <v/>
      </c>
      <c r="N88" s="37" t="str">
        <f ca="1">IF($A88&gt;"",IF(ISERROR(HLOOKUP(N$1,INDIRECT("Roles!$B$"&amp;MATCH($B88,Roles!$A:$A,0)&amp;":$AF$"&amp;MATCH($B88,Roles!$A:$A,0)),1,FALSE))=FALSE,IF(SquadExport!Q88&lt;10,1,IF(SquadExport!Q88&lt;15,2,IF(SquadExport!Q88&lt;=20,3,""))),0),"")</f>
        <v/>
      </c>
      <c r="O88" s="37" t="str">
        <f ca="1">IF($A88&gt;"",IF(ISERROR(HLOOKUP(O$1,INDIRECT("Roles!$B$"&amp;MATCH($B88,Roles!$A:$A,0)&amp;":$AF$"&amp;MATCH($B88,Roles!$A:$A,0)),1,FALSE))=FALSE,IF(SquadExport!R88&lt;10,1,IF(SquadExport!R88&lt;15,2,IF(SquadExport!R88&lt;=20,3,""))),0),"")</f>
        <v/>
      </c>
      <c r="P88" s="37" t="str">
        <f ca="1">IF($A88&gt;"",IF(ISERROR(HLOOKUP(P$1,INDIRECT("Roles!$B$"&amp;MATCH($B88,Roles!$A:$A,0)&amp;":$AF$"&amp;MATCH($B88,Roles!$A:$A,0)),1,FALSE))=FALSE,IF(SquadExport!S88&lt;10,1,IF(SquadExport!S88&lt;15,2,IF(SquadExport!S88&lt;=20,3,""))),0),"")</f>
        <v/>
      </c>
      <c r="Q88" s="37" t="str">
        <f ca="1">IF($A88&gt;"",IF(ISERROR(HLOOKUP(Q$1,INDIRECT("Roles!$B$"&amp;MATCH($B88,Roles!$A:$A,0)&amp;":$AF$"&amp;MATCH($B88,Roles!$A:$A,0)),1,FALSE))=FALSE,IF(SquadExport!T88&lt;10,1,IF(SquadExport!T88&lt;15,2,IF(SquadExport!T88&lt;=20,3,""))),0),"")</f>
        <v/>
      </c>
      <c r="R88" s="37" t="str">
        <f ca="1">IF($A88&gt;"",IF(ISERROR(HLOOKUP(R$1,INDIRECT("Roles!$B$"&amp;MATCH($B88,Roles!$A:$A,0)&amp;":$AF$"&amp;MATCH($B88,Roles!$A:$A,0)),1,FALSE))=FALSE,IF(SquadExport!U88&lt;10,1,IF(SquadExport!U88&lt;15,2,IF(SquadExport!U88&lt;=20,3,""))),0),"")</f>
        <v/>
      </c>
      <c r="S88" s="37" t="str">
        <f ca="1">IF($A88&gt;"",IF(ISERROR(HLOOKUP(S$1,INDIRECT("Roles!$B$"&amp;MATCH($B88,Roles!$A:$A,0)&amp;":$AF$"&amp;MATCH($B88,Roles!$A:$A,0)),1,FALSE))=FALSE,IF(SquadExport!V88&lt;10,1,IF(SquadExport!V88&lt;15,2,IF(SquadExport!V88&lt;=20,3,""))),0),"")</f>
        <v/>
      </c>
      <c r="T88" s="37" t="str">
        <f ca="1">IF($A88&gt;"",IF(ISERROR(HLOOKUP(T$1,INDIRECT("Roles!$B$"&amp;MATCH($B88,Roles!$A:$A,0)&amp;":$AF$"&amp;MATCH($B88,Roles!$A:$A,0)),1,FALSE))=FALSE,IF(SquadExport!W88&lt;10,1,IF(SquadExport!W88&lt;15,2,IF(SquadExport!W88&lt;=20,3,""))),0),"")</f>
        <v/>
      </c>
      <c r="U88" s="37" t="str">
        <f ca="1">IF($A88&gt;"",IF(ISERROR(HLOOKUP(U$1,INDIRECT("Roles!$B$"&amp;MATCH($B88,Roles!$A:$A,0)&amp;":$AF$"&amp;MATCH($B88,Roles!$A:$A,0)),1,FALSE))=FALSE,IF(SquadExport!X88&lt;10,1,IF(SquadExport!X88&lt;15,2,IF(SquadExport!X88&lt;=20,3,""))),0),"")</f>
        <v/>
      </c>
      <c r="V88" s="37" t="str">
        <f ca="1">IF($A88&gt;"",IF(ISERROR(HLOOKUP(V$1,INDIRECT("Roles!$B$"&amp;MATCH($B88,Roles!$A:$A,0)&amp;":$AF$"&amp;MATCH($B88,Roles!$A:$A,0)),1,FALSE))=FALSE,IF(SquadExport!Y88&lt;10,1,IF(SquadExport!Y88&lt;15,2,IF(SquadExport!Y88&lt;=20,3,""))),0),"")</f>
        <v/>
      </c>
      <c r="W88" s="37" t="str">
        <f ca="1">IF($A88&gt;"",IF(ISERROR(HLOOKUP(W$1,INDIRECT("Roles!$B$"&amp;MATCH($B88,Roles!$A:$A,0)&amp;":$AF$"&amp;MATCH($B88,Roles!$A:$A,0)),1,FALSE))=FALSE,IF(SquadExport!Z88&lt;10,1,IF(SquadExport!Z88&lt;15,2,IF(SquadExport!Z88&lt;=20,3,""))),0),"")</f>
        <v/>
      </c>
      <c r="X88" s="37" t="str">
        <f ca="1">IF($A88&gt;"",IF(ISERROR(HLOOKUP(X$1,INDIRECT("Roles!$B$"&amp;MATCH($B88,Roles!$A:$A,0)&amp;":$AF$"&amp;MATCH($B88,Roles!$A:$A,0)),1,FALSE))=FALSE,IF(SquadExport!AA88&lt;10,1,IF(SquadExport!AA88&lt;15,2,IF(SquadExport!AA88&lt;=20,3,""))),0),"")</f>
        <v/>
      </c>
      <c r="Y88" s="37" t="str">
        <f ca="1">IF($A88&gt;"",IF(ISERROR(HLOOKUP(Y$1,INDIRECT("Roles!$B$"&amp;MATCH($B88,Roles!$A:$A,0)&amp;":$AF$"&amp;MATCH($B88,Roles!$A:$A,0)),1,FALSE))=FALSE,IF(SquadExport!AB88&lt;10,1,IF(SquadExport!AB88&lt;15,2,IF(SquadExport!AB88&lt;=20,3,""))),0),"")</f>
        <v/>
      </c>
      <c r="Z88" s="37" t="str">
        <f ca="1">IF($A88&gt;"",IF(ISERROR(HLOOKUP(Z$1,INDIRECT("Roles!$B$"&amp;MATCH($B88,Roles!$A:$A,0)&amp;":$AF$"&amp;MATCH($B88,Roles!$A:$A,0)),1,FALSE))=FALSE,IF(SquadExport!AC88&lt;10,1,IF(SquadExport!AC88&lt;15,2,IF(SquadExport!AC88&lt;=20,3,""))),0),"")</f>
        <v/>
      </c>
      <c r="AA88" s="37" t="str">
        <f ca="1">IF($A88&gt;"",IF(ISERROR(HLOOKUP(AA$1,INDIRECT("Roles!$B$"&amp;MATCH($B88,Roles!$A:$A,0)&amp;":$AF$"&amp;MATCH($B88,Roles!$A:$A,0)),1,FALSE))=FALSE,IF(SquadExport!AD88&lt;10,1,IF(SquadExport!AD88&lt;15,2,IF(SquadExport!AD88&lt;=20,3,""))),0),"")</f>
        <v/>
      </c>
      <c r="AB88" s="37" t="str">
        <f ca="1">IF($A88&gt;"",IF(ISERROR(HLOOKUP(AB$1,INDIRECT("Roles!$B$"&amp;MATCH($B88,Roles!$A:$A,0)&amp;":$AF$"&amp;MATCH($B88,Roles!$A:$A,0)),1,FALSE))=FALSE,IF(SquadExport!AE88&lt;10,1,IF(SquadExport!AE88&lt;15,2,IF(SquadExport!AE88&lt;=20,3,""))),0),"")</f>
        <v/>
      </c>
      <c r="AC88" s="37" t="str">
        <f ca="1">IF($A88&gt;"",IF(ISERROR(HLOOKUP(AC$1,INDIRECT("Roles!$B$"&amp;MATCH($B88,Roles!$A:$A,0)&amp;":$AF$"&amp;MATCH($B88,Roles!$A:$A,0)),1,FALSE))=FALSE,IF(SquadExport!AF88&lt;10,1,IF(SquadExport!AF88&lt;15,2,IF(SquadExport!AF88&lt;=20,3,""))),0),"")</f>
        <v/>
      </c>
      <c r="AD88" s="37" t="str">
        <f ca="1">IF($A88&gt;"",IF(ISERROR(HLOOKUP(AD$1,INDIRECT("Roles!$B$"&amp;MATCH($B88,Roles!$A:$A,0)&amp;":$AF$"&amp;MATCH($B88,Roles!$A:$A,0)),1,FALSE))=FALSE,IF(SquadExport!AG88&lt;10,1,IF(SquadExport!AG88&lt;15,2,IF(SquadExport!AG88&lt;=20,3,""))),0),"")</f>
        <v/>
      </c>
      <c r="AE88" s="37" t="str">
        <f ca="1">IF($A88&gt;"",IF(ISERROR(HLOOKUP(AE$1,INDIRECT("Roles!$B$"&amp;MATCH($B88,Roles!$A:$A,0)&amp;":$AF$"&amp;MATCH($B88,Roles!$A:$A,0)),1,FALSE))=FALSE,IF(SquadExport!AH88&lt;10,1,IF(SquadExport!AH88&lt;15,2,IF(SquadExport!AH88&lt;=20,3,""))),0),"")</f>
        <v/>
      </c>
      <c r="AF88" s="37" t="str">
        <f ca="1">IF($A88&gt;"",IF(ISERROR(HLOOKUP(AF$1,INDIRECT("Roles!$B$"&amp;MATCH($B88,Roles!$A:$A,0)&amp;":$AF$"&amp;MATCH($B88,Roles!$A:$A,0)),1,FALSE))=FALSE,IF(SquadExport!AI88&lt;10,1,IF(SquadExport!AI88&lt;15,2,IF(SquadExport!AI88&lt;=20,3,""))),0),"")</f>
        <v/>
      </c>
      <c r="AG88" s="37" t="str">
        <f ca="1">IF($A88&gt;"",IF(ISERROR(HLOOKUP(AG$1,INDIRECT("Roles!$B$"&amp;MATCH($B88,Roles!$A:$A,0)&amp;":$AF$"&amp;MATCH($B88,Roles!$A:$A,0)),1,FALSE))=FALSE,IF(SquadExport!AJ88&lt;10,1,IF(SquadExport!AJ88&lt;15,2,IF(SquadExport!AJ88&lt;=20,3,""))),0),"")</f>
        <v/>
      </c>
      <c r="AH88" s="37" t="str">
        <f ca="1">IF($A88&gt;"",IF(ISERROR(HLOOKUP(AH$1,INDIRECT("Roles!$B$"&amp;MATCH($B88,Roles!$A:$A,0)&amp;":$AF$"&amp;MATCH($B88,Roles!$A:$A,0)),1,FALSE))=FALSE,IF(SquadExport!AK88&lt;10,1,IF(SquadExport!AK88&lt;15,2,IF(SquadExport!AK88&lt;=20,3,""))),0),"")</f>
        <v/>
      </c>
      <c r="AI88" s="37" t="str">
        <f ca="1">IF($A88&gt;"",IF(ISERROR(HLOOKUP(AI$1,INDIRECT("Roles!$B$"&amp;MATCH($B88,Roles!$A:$A,0)&amp;":$AF$"&amp;MATCH($B88,Roles!$A:$A,0)),1,FALSE))=FALSE,IF(SquadExport!AL88&lt;10,1,IF(SquadExport!AL88&lt;15,2,IF(SquadExport!AL88&lt;=20,3,""))),0),"")</f>
        <v/>
      </c>
      <c r="AJ88" s="37" t="str">
        <f ca="1">IF($A88&gt;"",IF(ISERROR(HLOOKUP(AJ$1,INDIRECT("Roles!$B$"&amp;MATCH($B88,Roles!$A:$A,0)&amp;":$AF$"&amp;MATCH($B88,Roles!$A:$A,0)),1,FALSE))=FALSE,IF(SquadExport!AM88&lt;10,1,IF(SquadExport!AM88&lt;15,2,IF(SquadExport!AM88&lt;=20,3,""))),0),"")</f>
        <v/>
      </c>
      <c r="AK88" s="37" t="str">
        <f ca="1">IF($A88&gt;"",IF(ISERROR(HLOOKUP(AK$1,INDIRECT("Roles!$B$"&amp;MATCH($B88,Roles!$A:$A,0)&amp;":$AF$"&amp;MATCH($B88,Roles!$A:$A,0)),1,FALSE))=FALSE,IF(SquadExport!AN88&lt;10,1,IF(SquadExport!AN88&lt;15,2,IF(SquadExport!AN88&lt;=20,3,""))),0),"")</f>
        <v/>
      </c>
      <c r="AL88" s="37" t="str">
        <f ca="1">IF($A88&gt;"",IF(ISERROR(HLOOKUP(AL$1,INDIRECT("Roles!$B$"&amp;MATCH($B88,Roles!$A:$A,0)&amp;":$AF$"&amp;MATCH($B88,Roles!$A:$A,0)),1,FALSE))=FALSE,IF(SquadExport!AO88&lt;10,1,IF(SquadExport!AO88&lt;15,2,IF(SquadExport!AO88&lt;=20,3,""))),0),"")</f>
        <v/>
      </c>
      <c r="AM88" s="37" t="str">
        <f ca="1">IF($A88&gt;"",IF(ISERROR(HLOOKUP(AM$1,INDIRECT("Roles!$B$"&amp;MATCH($B88,Roles!$A:$A,0)&amp;":$AF$"&amp;MATCH($B88,Roles!$A:$A,0)),1,FALSE))=FALSE,IF(SquadExport!AP88&lt;10,1,IF(SquadExport!AP88&lt;15,2,IF(SquadExport!AP88&lt;=20,3,""))),0),"")</f>
        <v/>
      </c>
      <c r="AN88" s="37" t="str">
        <f ca="1">IF($A88&gt;"",IF(ISERROR(HLOOKUP(AN$1,INDIRECT("Roles!$B$"&amp;MATCH($B88,Roles!$A:$A,0)&amp;":$AF$"&amp;MATCH($B88,Roles!$A:$A,0)),1,FALSE))=FALSE,IF(SquadExport!AQ88&lt;10,1,IF(SquadExport!AQ88&lt;15,2,IF(SquadExport!AQ88&lt;=20,3,""))),0),"")</f>
        <v/>
      </c>
      <c r="AO88" s="37" t="str">
        <f ca="1">IF($A88&gt;"",IF(ISERROR(HLOOKUP(AO$1,INDIRECT("Roles!$B$"&amp;MATCH($B88,Roles!$A:$A,0)&amp;":$AF$"&amp;MATCH($B88,Roles!$A:$A,0)),1,FALSE))=FALSE,IF(SquadExport!AR88&lt;10,1,IF(SquadExport!AR88&lt;15,2,IF(SquadExport!AR88&lt;=20,3,""))),0),"")</f>
        <v/>
      </c>
      <c r="AP88" s="37" t="str">
        <f ca="1">IF($A88&gt;"",IF(ISERROR(HLOOKUP(AP$1,INDIRECT("Roles!$B$"&amp;MATCH($B88,Roles!$A:$A,0)&amp;":$AF$"&amp;MATCH($B88,Roles!$A:$A,0)),1,FALSE))=FALSE,IF(SquadExport!AS88&lt;10,1,IF(SquadExport!AS88&lt;15,2,IF(SquadExport!AS88&lt;=20,3,""))),0),"")</f>
        <v/>
      </c>
      <c r="AQ88" s="37" t="str">
        <f ca="1">IF($A88&gt;"",IF(ISERROR(HLOOKUP(AQ$1,INDIRECT("Roles!$B$"&amp;MATCH($B88,Roles!$A:$A,0)&amp;":$AF$"&amp;MATCH($B88,Roles!$A:$A,0)),1,FALSE))=FALSE,IF(SquadExport!AT88&lt;10,1,IF(SquadExport!AT88&lt;15,2,IF(SquadExport!AT88&lt;=20,3,""))),0),"")</f>
        <v/>
      </c>
      <c r="AR88" s="37" t="str">
        <f ca="1">IF($A88&gt;"",IF(ISERROR(HLOOKUP(AR$1,INDIRECT("Roles!$B$"&amp;MATCH($B88,Roles!$A:$A,0)&amp;":$AF$"&amp;MATCH($B88,Roles!$A:$A,0)),1,FALSE))=FALSE,IF(SquadExport!AU88&lt;10,1,IF(SquadExport!AU88&lt;15,2,IF(SquadExport!AU88&lt;=20,3,""))),0),"")</f>
        <v/>
      </c>
      <c r="AS88" s="37" t="str">
        <f ca="1">IF($A88&gt;"",IF(ISERROR(HLOOKUP(AS$1,INDIRECT("Roles!$B$"&amp;MATCH($B88,Roles!$A:$A,0)&amp;":$AF$"&amp;MATCH($B88,Roles!$A:$A,0)),1,FALSE))=FALSE,IF(SquadExport!AV88&lt;10,1,IF(SquadExport!AV88&lt;15,2,IF(SquadExport!AV88&lt;=20,3,""))),0),"")</f>
        <v/>
      </c>
      <c r="AT88" s="37" t="str">
        <f ca="1">IF($A88&gt;"",IF(ISERROR(HLOOKUP(AT$1,INDIRECT("Roles!$B$"&amp;MATCH($B88,Roles!$A:$A,0)&amp;":$AF$"&amp;MATCH($B88,Roles!$A:$A,0)),1,FALSE))=FALSE,IF(SquadExport!AW88&lt;10,1,IF(SquadExport!AW88&lt;15,2,IF(SquadExport!AW88&lt;=20,3,""))),0),"")</f>
        <v/>
      </c>
      <c r="AU88" s="37" t="str">
        <f ca="1">IF($A88&gt;"",IF(ISERROR(HLOOKUP(AU$1,INDIRECT("Roles!$B$"&amp;MATCH($B88,Roles!$A:$A,0)&amp;":$AF$"&amp;MATCH($B88,Roles!$A:$A,0)),1,FALSE))=FALSE,IF(SquadExport!AX88&lt;10,1,IF(SquadExport!AX88&lt;15,2,IF(SquadExport!AX88&lt;=20,3,""))),0),"")</f>
        <v/>
      </c>
      <c r="AV88" s="37" t="str">
        <f ca="1">IF($A88&gt;"",IF(ISERROR(HLOOKUP(AV$1,INDIRECT("Roles!$B$"&amp;MATCH($B88,Roles!$A:$A,0)&amp;":$AF$"&amp;MATCH($B88,Roles!$A:$A,0)),1,FALSE))=FALSE,IF(SquadExport!AY88&lt;10,1,IF(SquadExport!AY88&lt;15,2,IF(SquadExport!AY88&lt;=20,3,""))),0),"")</f>
        <v/>
      </c>
      <c r="AW88" s="37" t="str">
        <f ca="1">IF($A88&gt;"",IF(ISERROR(HLOOKUP(AW$1,INDIRECT("Roles!$B$"&amp;MATCH($B88,Roles!$A:$A,0)&amp;":$AF$"&amp;MATCH($B88,Roles!$A:$A,0)),1,FALSE))=FALSE,IF(SquadExport!AZ88&lt;10,1,IF(SquadExport!AZ88&lt;15,2,IF(SquadExport!AZ88&lt;=20,3,""))),0),"")</f>
        <v/>
      </c>
      <c r="AX88" s="37" t="str">
        <f ca="1">IF($A88&gt;"",IF(ISERROR(HLOOKUP(AX$1,INDIRECT("Roles!$B$"&amp;MATCH($B88,Roles!$A:$A,0)&amp;":$AF$"&amp;MATCH($B88,Roles!$A:$A,0)),1,FALSE))=FALSE,IF(SquadExport!BA88&lt;10,1,IF(SquadExport!BA88&lt;15,2,IF(SquadExport!BA88&lt;=20,3,""))),0),"")</f>
        <v/>
      </c>
      <c r="AY88" s="30" t="str" cm="1">
        <f t="array" aca="1" ref="AY88:CS88" ca="1">IF($D88:$AX88=1,D$1:AX$1,"")</f>
        <v/>
      </c>
      <c r="AZ88" s="30" t="str">
        <f ca="1"/>
        <v/>
      </c>
      <c r="BA88" s="30" t="str">
        <f ca="1"/>
        <v/>
      </c>
      <c r="BB88" s="30" t="str">
        <f ca="1"/>
        <v/>
      </c>
      <c r="BC88" s="30" t="str">
        <f ca="1"/>
        <v/>
      </c>
      <c r="BD88" s="30" t="str">
        <f ca="1"/>
        <v/>
      </c>
      <c r="BE88" s="30" t="str">
        <f ca="1"/>
        <v/>
      </c>
      <c r="BF88" s="30" t="str">
        <f ca="1"/>
        <v/>
      </c>
      <c r="BG88" s="30" t="str">
        <f ca="1"/>
        <v/>
      </c>
      <c r="BH88" s="30" t="str">
        <f ca="1"/>
        <v/>
      </c>
      <c r="BI88" s="30" t="str">
        <f ca="1"/>
        <v/>
      </c>
      <c r="BJ88" s="30" t="str">
        <f ca="1"/>
        <v/>
      </c>
      <c r="BK88" s="30" t="str">
        <f ca="1"/>
        <v/>
      </c>
      <c r="BL88" s="30" t="str">
        <f ca="1"/>
        <v/>
      </c>
      <c r="BM88" s="30" t="str">
        <f ca="1"/>
        <v/>
      </c>
      <c r="BN88" s="30" t="str">
        <f ca="1"/>
        <v/>
      </c>
      <c r="BO88" s="30" t="str">
        <f ca="1"/>
        <v/>
      </c>
      <c r="BP88" s="30" t="str">
        <f ca="1"/>
        <v/>
      </c>
      <c r="BQ88" s="30" t="str">
        <f ca="1"/>
        <v/>
      </c>
      <c r="BR88" s="30" t="str">
        <f ca="1"/>
        <v/>
      </c>
      <c r="BS88" s="30" t="str">
        <f ca="1"/>
        <v/>
      </c>
      <c r="BT88" s="30" t="str">
        <f ca="1"/>
        <v/>
      </c>
      <c r="BU88" s="30" t="str">
        <f ca="1"/>
        <v/>
      </c>
      <c r="BV88" s="30" t="str">
        <f ca="1"/>
        <v/>
      </c>
      <c r="BW88" s="30" t="str">
        <f ca="1"/>
        <v/>
      </c>
      <c r="BX88" s="30" t="str">
        <f ca="1"/>
        <v/>
      </c>
      <c r="BY88" s="30" t="str">
        <f ca="1"/>
        <v/>
      </c>
      <c r="BZ88" s="30" t="str">
        <f ca="1"/>
        <v/>
      </c>
      <c r="CA88" s="30" t="str">
        <f ca="1"/>
        <v/>
      </c>
      <c r="CB88" s="30" t="str">
        <f ca="1"/>
        <v/>
      </c>
      <c r="CC88" s="30" t="str">
        <f ca="1"/>
        <v/>
      </c>
      <c r="CD88" s="30" t="str">
        <f ca="1"/>
        <v/>
      </c>
      <c r="CE88" s="30" t="str">
        <f ca="1"/>
        <v/>
      </c>
      <c r="CF88" s="30" t="str">
        <f ca="1"/>
        <v/>
      </c>
      <c r="CG88" s="30" t="str">
        <f ca="1"/>
        <v/>
      </c>
      <c r="CH88" s="30" t="str">
        <f ca="1"/>
        <v/>
      </c>
      <c r="CI88" s="30" t="str">
        <f ca="1"/>
        <v/>
      </c>
      <c r="CJ88" s="30" t="str">
        <f ca="1"/>
        <v/>
      </c>
      <c r="CK88" s="30" t="str">
        <f ca="1"/>
        <v/>
      </c>
      <c r="CL88" s="30" t="str">
        <f ca="1"/>
        <v/>
      </c>
      <c r="CM88" s="30" t="str">
        <f ca="1"/>
        <v/>
      </c>
      <c r="CN88" s="30" t="str">
        <f ca="1"/>
        <v/>
      </c>
      <c r="CO88" s="30" t="str">
        <f ca="1"/>
        <v/>
      </c>
      <c r="CP88" s="30" t="str">
        <f ca="1"/>
        <v/>
      </c>
      <c r="CQ88" s="30" t="str">
        <f ca="1"/>
        <v/>
      </c>
      <c r="CR88" s="30" t="str">
        <f ca="1"/>
        <v/>
      </c>
      <c r="CS88" s="30" t="str">
        <f ca="1"/>
        <v/>
      </c>
      <c r="CT88" s="31" cm="1">
        <f t="array" aca="1" ref="CT88" ca="1">SUMPRODUCT(COUNTIF($AY88:$CS88,Training!$C$3:$E$3))</f>
        <v>0</v>
      </c>
      <c r="CU88" s="31" cm="1">
        <f t="array" aca="1" ref="CU88" ca="1">SUMPRODUCT(COUNTIF($AY88:$CS88,Training!$C$4:$E$4))</f>
        <v>0</v>
      </c>
      <c r="CV88" s="31" cm="1">
        <f t="array" aca="1" ref="CV88" ca="1">SUMPRODUCT(COUNTIF($AY88:$CS88,Training!$C$5:$E$5))</f>
        <v>0</v>
      </c>
      <c r="CW88" s="31" cm="1">
        <f t="array" aca="1" ref="CW88" ca="1">SUMPRODUCT(COUNTIF($AY88:$CS88,Training!$C$6:$E$6))</f>
        <v>0</v>
      </c>
      <c r="CX88" s="31" cm="1">
        <f t="array" aca="1" ref="CX88" ca="1">SUMPRODUCT(COUNTIF($AY88:$CS88,Training!$C$7:$E$7))</f>
        <v>0</v>
      </c>
      <c r="CY88" s="31" cm="1">
        <f t="array" aca="1" ref="CY88" ca="1">SUMPRODUCT(COUNTIF($AY88:$CS88,Training!$C$8:$E$8))</f>
        <v>0</v>
      </c>
      <c r="CZ88" s="31" cm="1">
        <f t="array" aca="1" ref="CZ88" ca="1">SUMPRODUCT(COUNTIF($AY88:$CS88,Training!$C$9:$E$9))</f>
        <v>0</v>
      </c>
      <c r="DA88" s="31" cm="1">
        <f t="array" aca="1" ref="DA88" ca="1">SUMPRODUCT(COUNTIF($AY88:$CS88,Training!$C$10:$E$10))</f>
        <v>0</v>
      </c>
      <c r="DB88" s="31" cm="1">
        <f t="array" aca="1" ref="DB88" ca="1">SUMPRODUCT(COUNTIF($AY88:$CS88,Training!$C$11:$E$11))</f>
        <v>0</v>
      </c>
      <c r="DC88" s="31" cm="1">
        <f t="array" aca="1" ref="DC88" ca="1">SUMPRODUCT(COUNTIF($AY88:$CS88,Training!$C$2:$E$2))</f>
        <v>0</v>
      </c>
      <c r="DD88" s="31" cm="1">
        <f t="array" aca="1" ref="DD88" ca="1">SUMPRODUCT(COUNTIF($AY88:$CS88,Training!#REF!))</f>
        <v>0</v>
      </c>
      <c r="DE88" s="31" cm="1">
        <f t="array" aca="1" ref="DE88" ca="1">SUMPRODUCT(COUNTIF($AY88:$CS88,Training!$C$12:$E$12))</f>
        <v>0</v>
      </c>
      <c r="DF88" s="31" cm="1">
        <f t="array" aca="1" ref="DF88" ca="1">SUMPRODUCT(COUNTIF($AY88:$CS88,Training!$C$13:$E$13))</f>
        <v>0</v>
      </c>
      <c r="DG88" s="31" cm="1">
        <f t="array" aca="1" ref="DG88" ca="1">SUMPRODUCT(COUNTIF($AY88:$CS88,Training!$C$14:$E$14))</f>
        <v>0</v>
      </c>
      <c r="DH88" s="31" cm="1">
        <f t="array" aca="1" ref="DH88" ca="1">SUMPRODUCT(COUNTIF($AY88:$CS88,Training!$C$15:$E$15))</f>
        <v>0</v>
      </c>
      <c r="DI88" s="31" cm="1">
        <f t="array" aca="1" ref="DI88" ca="1">SUMPRODUCT(COUNTIF($AY88:$CS88,Training!$C$16:$E$16))</f>
        <v>0</v>
      </c>
      <c r="DJ88" s="30" t="str" cm="1">
        <f t="array" aca="1" ref="DJ88:FD88" ca="1">IF(COUNTIF(D88:AX88,1)=0,IF($D88:$AX88=2,D$1:AX$1,""),"")</f>
        <v/>
      </c>
      <c r="DK88" s="30" t="str">
        <f ca="1"/>
        <v/>
      </c>
      <c r="DL88" s="30" t="str">
        <f ca="1"/>
        <v/>
      </c>
      <c r="DM88" s="30" t="str">
        <f ca="1"/>
        <v/>
      </c>
      <c r="DN88" s="30" t="str">
        <f ca="1"/>
        <v/>
      </c>
      <c r="DO88" s="30" t="str">
        <f ca="1"/>
        <v/>
      </c>
      <c r="DP88" s="30" t="str">
        <f ca="1"/>
        <v/>
      </c>
      <c r="DQ88" s="30" t="str">
        <f ca="1"/>
        <v/>
      </c>
      <c r="DR88" s="30" t="str">
        <f ca="1"/>
        <v/>
      </c>
      <c r="DS88" s="30" t="str">
        <f ca="1"/>
        <v/>
      </c>
      <c r="DT88" s="30" t="str">
        <f ca="1"/>
        <v/>
      </c>
      <c r="DU88" s="30" t="str">
        <f ca="1"/>
        <v/>
      </c>
      <c r="DV88" s="30" t="str">
        <f ca="1"/>
        <v/>
      </c>
      <c r="DW88" s="30" t="str">
        <f ca="1"/>
        <v/>
      </c>
      <c r="DX88" s="30" t="str">
        <f ca="1"/>
        <v/>
      </c>
      <c r="DY88" s="30" t="str">
        <f ca="1"/>
        <v/>
      </c>
      <c r="DZ88" s="30" t="str">
        <f ca="1"/>
        <v/>
      </c>
      <c r="EA88" s="30" t="str">
        <f ca="1"/>
        <v/>
      </c>
      <c r="EB88" s="30" t="str">
        <f ca="1"/>
        <v/>
      </c>
      <c r="EC88" s="30" t="str">
        <f ca="1"/>
        <v/>
      </c>
      <c r="ED88" s="30" t="str">
        <f ca="1"/>
        <v/>
      </c>
      <c r="EE88" s="30" t="str">
        <f ca="1"/>
        <v/>
      </c>
      <c r="EF88" s="30" t="str">
        <f ca="1"/>
        <v/>
      </c>
      <c r="EG88" s="30" t="str">
        <f ca="1"/>
        <v/>
      </c>
      <c r="EH88" s="30" t="str">
        <f ca="1"/>
        <v/>
      </c>
      <c r="EI88" s="30" t="str">
        <f ca="1"/>
        <v/>
      </c>
      <c r="EJ88" s="30" t="str">
        <f ca="1"/>
        <v/>
      </c>
      <c r="EK88" s="30" t="str">
        <f ca="1"/>
        <v/>
      </c>
      <c r="EL88" s="30" t="str">
        <f ca="1"/>
        <v/>
      </c>
      <c r="EM88" s="30" t="str">
        <f ca="1"/>
        <v/>
      </c>
      <c r="EN88" s="30" t="str">
        <f ca="1"/>
        <v/>
      </c>
      <c r="EO88" s="30" t="str">
        <f ca="1"/>
        <v/>
      </c>
      <c r="EP88" s="30" t="str">
        <f ca="1"/>
        <v/>
      </c>
      <c r="EQ88" s="30" t="str">
        <f ca="1"/>
        <v/>
      </c>
      <c r="ER88" s="30" t="str">
        <f ca="1"/>
        <v/>
      </c>
      <c r="ES88" s="30" t="str">
        <f ca="1"/>
        <v/>
      </c>
      <c r="ET88" s="30" t="str">
        <f ca="1"/>
        <v/>
      </c>
      <c r="EU88" s="30" t="str">
        <f ca="1"/>
        <v/>
      </c>
      <c r="EV88" s="30" t="str">
        <f ca="1"/>
        <v/>
      </c>
      <c r="EW88" s="30" t="str">
        <f ca="1"/>
        <v/>
      </c>
      <c r="EX88" s="30" t="str">
        <f ca="1"/>
        <v/>
      </c>
      <c r="EY88" s="30" t="str">
        <f ca="1"/>
        <v/>
      </c>
      <c r="EZ88" s="30" t="str">
        <f ca="1"/>
        <v/>
      </c>
      <c r="FA88" s="30" t="str">
        <f ca="1"/>
        <v/>
      </c>
      <c r="FB88" s="30" t="str">
        <f ca="1"/>
        <v/>
      </c>
      <c r="FC88" s="30" t="str">
        <f ca="1"/>
        <v/>
      </c>
      <c r="FD88" s="30" t="str">
        <f ca="1"/>
        <v/>
      </c>
      <c r="FE88" s="31" cm="1">
        <f t="array" aca="1" ref="FE88" ca="1">SUMPRODUCT(COUNTIF($DJ88:$FD88,Training!$C$3:$E$3))</f>
        <v>0</v>
      </c>
      <c r="FF88" s="31" cm="1">
        <f t="array" aca="1" ref="FF88" ca="1">SUMPRODUCT(COUNTIF($DJ88:$FD88,Training!$C$4:$E$4))</f>
        <v>0</v>
      </c>
      <c r="FG88" s="31" cm="1">
        <f t="array" aca="1" ref="FG88" ca="1">SUMPRODUCT(COUNTIF($DJ88:$FD88,Training!$C$5:$E$5))</f>
        <v>0</v>
      </c>
      <c r="FH88" s="31" cm="1">
        <f t="array" aca="1" ref="FH88" ca="1">SUMPRODUCT(COUNTIF($DJ88:$FD88,Training!$C$6:$E$6))</f>
        <v>0</v>
      </c>
      <c r="FI88" s="31" cm="1">
        <f t="array" aca="1" ref="FI88" ca="1">SUMPRODUCT(COUNTIF($DJ88:$FD88,Training!$C$7:$E$7))</f>
        <v>0</v>
      </c>
      <c r="FJ88" s="31" cm="1">
        <f t="array" aca="1" ref="FJ88" ca="1">SUMPRODUCT(COUNTIF($DJ88:$FD88,Training!$C$8:$E$8))</f>
        <v>0</v>
      </c>
      <c r="FK88" s="31" cm="1">
        <f t="array" aca="1" ref="FK88" ca="1">SUMPRODUCT(COUNTIF($DJ88:$FD88,Training!$C$9:$E$9))</f>
        <v>0</v>
      </c>
      <c r="FL88" s="31" cm="1">
        <f t="array" aca="1" ref="FL88" ca="1">SUMPRODUCT(COUNTIF($DJ88:$FD88,Training!$C$10:$E$10))</f>
        <v>0</v>
      </c>
      <c r="FM88" s="31" cm="1">
        <f t="array" aca="1" ref="FM88" ca="1">SUMPRODUCT(COUNTIF($DJ88:$FD88,Training!$C$11:$E$11))</f>
        <v>0</v>
      </c>
      <c r="FN88" s="31" cm="1">
        <f t="array" aca="1" ref="FN88" ca="1">SUMPRODUCT(COUNTIF($DJ88:$FD88,Training!$C$2:$E$2))</f>
        <v>0</v>
      </c>
      <c r="FO88" s="31" cm="1">
        <f t="array" aca="1" ref="FO88" ca="1">SUMPRODUCT(COUNTIF($DJ88:$FD88,Training!#REF!))</f>
        <v>0</v>
      </c>
      <c r="FP88" s="31" cm="1">
        <f t="array" aca="1" ref="FP88" ca="1">SUMPRODUCT(COUNTIF($DJ88:$FD88,Training!$C$12:$E$12))</f>
        <v>0</v>
      </c>
      <c r="FQ88" s="31" cm="1">
        <f t="array" aca="1" ref="FQ88" ca="1">SUMPRODUCT(COUNTIF($DJ88:$FD88,Training!$C$13:$E$13))</f>
        <v>0</v>
      </c>
      <c r="FR88" s="31" cm="1">
        <f t="array" aca="1" ref="FR88" ca="1">SUMPRODUCT(COUNTIF($DJ88:$FD88,Training!$C$14:$E$14))</f>
        <v>0</v>
      </c>
      <c r="FS88" s="31" cm="1">
        <f t="array" aca="1" ref="FS88" ca="1">SUMPRODUCT(COUNTIF($DJ88:$FD88,Training!$C$15:$E$15))</f>
        <v>0</v>
      </c>
      <c r="FT88" s="31" cm="1">
        <f t="array" aca="1" ref="FT88" ca="1">SUMPRODUCT(COUNTIF($DJ88:$FD88,Training!$C$16:$E$16))</f>
        <v>0</v>
      </c>
    </row>
    <row r="89" spans="1:176" x14ac:dyDescent="0.25">
      <c r="A89" s="32" t="str">
        <f>IF(WeightedParse!A89&gt;"",WeightedParse!A89,"")</f>
        <v/>
      </c>
      <c r="B89" s="49" t="str">
        <f>IF('Weighted Summary'!A89&gt;"",'Weighted Summary'!F89,"")</f>
        <v/>
      </c>
      <c r="C89" s="39" t="str">
        <f t="shared" si="1"/>
        <v/>
      </c>
      <c r="D89" s="37" t="str">
        <f ca="1">IF($A89&gt;"",IF(ISERROR(HLOOKUP(D$1,INDIRECT("Roles!$B$"&amp;MATCH($B89,Roles!$A:$A,0)&amp;":$AF$"&amp;MATCH($B89,Roles!$A:$A,0)),1,FALSE))=FALSE,IF(SquadExport!G89&lt;10,1,IF(SquadExport!G89&lt;15,2,IF(SquadExport!G89&lt;=20,3,""))),0),"")</f>
        <v/>
      </c>
      <c r="E89" s="37" t="str">
        <f ca="1">IF($A89&gt;"",IF(ISERROR(HLOOKUP(E$1,INDIRECT("Roles!$B$"&amp;MATCH($B89,Roles!$A:$A,0)&amp;":$AF$"&amp;MATCH($B89,Roles!$A:$A,0)),1,FALSE))=FALSE,IF(SquadExport!H89&lt;10,1,IF(SquadExport!H89&lt;15,2,IF(SquadExport!H89&lt;=20,3,""))),0),"")</f>
        <v/>
      </c>
      <c r="F89" s="37" t="str">
        <f ca="1">IF($A89&gt;"",IF(ISERROR(HLOOKUP(F$1,INDIRECT("Roles!$B$"&amp;MATCH($B89,Roles!$A:$A,0)&amp;":$AF$"&amp;MATCH($B89,Roles!$A:$A,0)),1,FALSE))=FALSE,IF(SquadExport!I89&lt;10,1,IF(SquadExport!I89&lt;15,2,IF(SquadExport!I89&lt;=20,3,""))),0),"")</f>
        <v/>
      </c>
      <c r="G89" s="37" t="str">
        <f ca="1">IF($A89&gt;"",IF(ISERROR(HLOOKUP(G$1,INDIRECT("Roles!$B$"&amp;MATCH($B89,Roles!$A:$A,0)&amp;":$AF$"&amp;MATCH($B89,Roles!$A:$A,0)),1,FALSE))=FALSE,IF(SquadExport!J89&lt;10,1,IF(SquadExport!J89&lt;15,2,IF(SquadExport!J89&lt;=20,3,""))),0),"")</f>
        <v/>
      </c>
      <c r="H89" s="37" t="str">
        <f ca="1">IF($A89&gt;"",IF(ISERROR(HLOOKUP(H$1,INDIRECT("Roles!$B$"&amp;MATCH($B89,Roles!$A:$A,0)&amp;":$AF$"&amp;MATCH($B89,Roles!$A:$A,0)),1,FALSE))=FALSE,IF(SquadExport!K89&lt;10,1,IF(SquadExport!K89&lt;15,2,IF(SquadExport!K89&lt;=20,3,""))),0),"")</f>
        <v/>
      </c>
      <c r="I89" s="37" t="str">
        <f ca="1">IF($A89&gt;"",IF(ISERROR(HLOOKUP(I$1,INDIRECT("Roles!$B$"&amp;MATCH($B89,Roles!$A:$A,0)&amp;":$AF$"&amp;MATCH($B89,Roles!$A:$A,0)),1,FALSE))=FALSE,IF(SquadExport!L89&lt;10,1,IF(SquadExport!L89&lt;15,2,IF(SquadExport!L89&lt;=20,3,""))),0),"")</f>
        <v/>
      </c>
      <c r="J89" s="37" t="str">
        <f ca="1">IF($A89&gt;"",IF(ISERROR(HLOOKUP(J$1,INDIRECT("Roles!$B$"&amp;MATCH($B89,Roles!$A:$A,0)&amp;":$AF$"&amp;MATCH($B89,Roles!$A:$A,0)),1,FALSE))=FALSE,IF(SquadExport!M89&lt;10,1,IF(SquadExport!M89&lt;15,2,IF(SquadExport!M89&lt;=20,3,""))),0),"")</f>
        <v/>
      </c>
      <c r="K89" s="37" t="str">
        <f ca="1">IF($A89&gt;"",IF(ISERROR(HLOOKUP(K$1,INDIRECT("Roles!$B$"&amp;MATCH($B89,Roles!$A:$A,0)&amp;":$AF$"&amp;MATCH($B89,Roles!$A:$A,0)),1,FALSE))=FALSE,IF(SquadExport!N89&lt;10,1,IF(SquadExport!N89&lt;15,2,IF(SquadExport!N89&lt;=20,3,""))),0),"")</f>
        <v/>
      </c>
      <c r="L89" s="37" t="str">
        <f ca="1">IF($A89&gt;"",IF(ISERROR(HLOOKUP(L$1,INDIRECT("Roles!$B$"&amp;MATCH($B89,Roles!$A:$A,0)&amp;":$AF$"&amp;MATCH($B89,Roles!$A:$A,0)),1,FALSE))=FALSE,IF(SquadExport!O89&lt;10,1,IF(SquadExport!O89&lt;15,2,IF(SquadExport!O89&lt;=20,3,""))),0),"")</f>
        <v/>
      </c>
      <c r="M89" s="37" t="str">
        <f ca="1">IF($A89&gt;"",IF(ISERROR(HLOOKUP(M$1,INDIRECT("Roles!$B$"&amp;MATCH($B89,Roles!$A:$A,0)&amp;":$AF$"&amp;MATCH($B89,Roles!$A:$A,0)),1,FALSE))=FALSE,IF(SquadExport!P89&lt;10,1,IF(SquadExport!P89&lt;15,2,IF(SquadExport!P89&lt;=20,3,""))),0),"")</f>
        <v/>
      </c>
      <c r="N89" s="37" t="str">
        <f ca="1">IF($A89&gt;"",IF(ISERROR(HLOOKUP(N$1,INDIRECT("Roles!$B$"&amp;MATCH($B89,Roles!$A:$A,0)&amp;":$AF$"&amp;MATCH($B89,Roles!$A:$A,0)),1,FALSE))=FALSE,IF(SquadExport!Q89&lt;10,1,IF(SquadExport!Q89&lt;15,2,IF(SquadExport!Q89&lt;=20,3,""))),0),"")</f>
        <v/>
      </c>
      <c r="O89" s="37" t="str">
        <f ca="1">IF($A89&gt;"",IF(ISERROR(HLOOKUP(O$1,INDIRECT("Roles!$B$"&amp;MATCH($B89,Roles!$A:$A,0)&amp;":$AF$"&amp;MATCH($B89,Roles!$A:$A,0)),1,FALSE))=FALSE,IF(SquadExport!R89&lt;10,1,IF(SquadExport!R89&lt;15,2,IF(SquadExport!R89&lt;=20,3,""))),0),"")</f>
        <v/>
      </c>
      <c r="P89" s="37" t="str">
        <f ca="1">IF($A89&gt;"",IF(ISERROR(HLOOKUP(P$1,INDIRECT("Roles!$B$"&amp;MATCH($B89,Roles!$A:$A,0)&amp;":$AF$"&amp;MATCH($B89,Roles!$A:$A,0)),1,FALSE))=FALSE,IF(SquadExport!S89&lt;10,1,IF(SquadExport!S89&lt;15,2,IF(SquadExport!S89&lt;=20,3,""))),0),"")</f>
        <v/>
      </c>
      <c r="Q89" s="37" t="str">
        <f ca="1">IF($A89&gt;"",IF(ISERROR(HLOOKUP(Q$1,INDIRECT("Roles!$B$"&amp;MATCH($B89,Roles!$A:$A,0)&amp;":$AF$"&amp;MATCH($B89,Roles!$A:$A,0)),1,FALSE))=FALSE,IF(SquadExport!T89&lt;10,1,IF(SquadExport!T89&lt;15,2,IF(SquadExport!T89&lt;=20,3,""))),0),"")</f>
        <v/>
      </c>
      <c r="R89" s="37" t="str">
        <f ca="1">IF($A89&gt;"",IF(ISERROR(HLOOKUP(R$1,INDIRECT("Roles!$B$"&amp;MATCH($B89,Roles!$A:$A,0)&amp;":$AF$"&amp;MATCH($B89,Roles!$A:$A,0)),1,FALSE))=FALSE,IF(SquadExport!U89&lt;10,1,IF(SquadExport!U89&lt;15,2,IF(SquadExport!U89&lt;=20,3,""))),0),"")</f>
        <v/>
      </c>
      <c r="S89" s="37" t="str">
        <f ca="1">IF($A89&gt;"",IF(ISERROR(HLOOKUP(S$1,INDIRECT("Roles!$B$"&amp;MATCH($B89,Roles!$A:$A,0)&amp;":$AF$"&amp;MATCH($B89,Roles!$A:$A,0)),1,FALSE))=FALSE,IF(SquadExport!V89&lt;10,1,IF(SquadExport!V89&lt;15,2,IF(SquadExport!V89&lt;=20,3,""))),0),"")</f>
        <v/>
      </c>
      <c r="T89" s="37" t="str">
        <f ca="1">IF($A89&gt;"",IF(ISERROR(HLOOKUP(T$1,INDIRECT("Roles!$B$"&amp;MATCH($B89,Roles!$A:$A,0)&amp;":$AF$"&amp;MATCH($B89,Roles!$A:$A,0)),1,FALSE))=FALSE,IF(SquadExport!W89&lt;10,1,IF(SquadExport!W89&lt;15,2,IF(SquadExport!W89&lt;=20,3,""))),0),"")</f>
        <v/>
      </c>
      <c r="U89" s="37" t="str">
        <f ca="1">IF($A89&gt;"",IF(ISERROR(HLOOKUP(U$1,INDIRECT("Roles!$B$"&amp;MATCH($B89,Roles!$A:$A,0)&amp;":$AF$"&amp;MATCH($B89,Roles!$A:$A,0)),1,FALSE))=FALSE,IF(SquadExport!X89&lt;10,1,IF(SquadExport!X89&lt;15,2,IF(SquadExport!X89&lt;=20,3,""))),0),"")</f>
        <v/>
      </c>
      <c r="V89" s="37" t="str">
        <f ca="1">IF($A89&gt;"",IF(ISERROR(HLOOKUP(V$1,INDIRECT("Roles!$B$"&amp;MATCH($B89,Roles!$A:$A,0)&amp;":$AF$"&amp;MATCH($B89,Roles!$A:$A,0)),1,FALSE))=FALSE,IF(SquadExport!Y89&lt;10,1,IF(SquadExport!Y89&lt;15,2,IF(SquadExport!Y89&lt;=20,3,""))),0),"")</f>
        <v/>
      </c>
      <c r="W89" s="37" t="str">
        <f ca="1">IF($A89&gt;"",IF(ISERROR(HLOOKUP(W$1,INDIRECT("Roles!$B$"&amp;MATCH($B89,Roles!$A:$A,0)&amp;":$AF$"&amp;MATCH($B89,Roles!$A:$A,0)),1,FALSE))=FALSE,IF(SquadExport!Z89&lt;10,1,IF(SquadExport!Z89&lt;15,2,IF(SquadExport!Z89&lt;=20,3,""))),0),"")</f>
        <v/>
      </c>
      <c r="X89" s="37" t="str">
        <f ca="1">IF($A89&gt;"",IF(ISERROR(HLOOKUP(X$1,INDIRECT("Roles!$B$"&amp;MATCH($B89,Roles!$A:$A,0)&amp;":$AF$"&amp;MATCH($B89,Roles!$A:$A,0)),1,FALSE))=FALSE,IF(SquadExport!AA89&lt;10,1,IF(SquadExport!AA89&lt;15,2,IF(SquadExport!AA89&lt;=20,3,""))),0),"")</f>
        <v/>
      </c>
      <c r="Y89" s="37" t="str">
        <f ca="1">IF($A89&gt;"",IF(ISERROR(HLOOKUP(Y$1,INDIRECT("Roles!$B$"&amp;MATCH($B89,Roles!$A:$A,0)&amp;":$AF$"&amp;MATCH($B89,Roles!$A:$A,0)),1,FALSE))=FALSE,IF(SquadExport!AB89&lt;10,1,IF(SquadExport!AB89&lt;15,2,IF(SquadExport!AB89&lt;=20,3,""))),0),"")</f>
        <v/>
      </c>
      <c r="Z89" s="37" t="str">
        <f ca="1">IF($A89&gt;"",IF(ISERROR(HLOOKUP(Z$1,INDIRECT("Roles!$B$"&amp;MATCH($B89,Roles!$A:$A,0)&amp;":$AF$"&amp;MATCH($B89,Roles!$A:$A,0)),1,FALSE))=FALSE,IF(SquadExport!AC89&lt;10,1,IF(SquadExport!AC89&lt;15,2,IF(SquadExport!AC89&lt;=20,3,""))),0),"")</f>
        <v/>
      </c>
      <c r="AA89" s="37" t="str">
        <f ca="1">IF($A89&gt;"",IF(ISERROR(HLOOKUP(AA$1,INDIRECT("Roles!$B$"&amp;MATCH($B89,Roles!$A:$A,0)&amp;":$AF$"&amp;MATCH($B89,Roles!$A:$A,0)),1,FALSE))=FALSE,IF(SquadExport!AD89&lt;10,1,IF(SquadExport!AD89&lt;15,2,IF(SquadExport!AD89&lt;=20,3,""))),0),"")</f>
        <v/>
      </c>
      <c r="AB89" s="37" t="str">
        <f ca="1">IF($A89&gt;"",IF(ISERROR(HLOOKUP(AB$1,INDIRECT("Roles!$B$"&amp;MATCH($B89,Roles!$A:$A,0)&amp;":$AF$"&amp;MATCH($B89,Roles!$A:$A,0)),1,FALSE))=FALSE,IF(SquadExport!AE89&lt;10,1,IF(SquadExport!AE89&lt;15,2,IF(SquadExport!AE89&lt;=20,3,""))),0),"")</f>
        <v/>
      </c>
      <c r="AC89" s="37" t="str">
        <f ca="1">IF($A89&gt;"",IF(ISERROR(HLOOKUP(AC$1,INDIRECT("Roles!$B$"&amp;MATCH($B89,Roles!$A:$A,0)&amp;":$AF$"&amp;MATCH($B89,Roles!$A:$A,0)),1,FALSE))=FALSE,IF(SquadExport!AF89&lt;10,1,IF(SquadExport!AF89&lt;15,2,IF(SquadExport!AF89&lt;=20,3,""))),0),"")</f>
        <v/>
      </c>
      <c r="AD89" s="37" t="str">
        <f ca="1">IF($A89&gt;"",IF(ISERROR(HLOOKUP(AD$1,INDIRECT("Roles!$B$"&amp;MATCH($B89,Roles!$A:$A,0)&amp;":$AF$"&amp;MATCH($B89,Roles!$A:$A,0)),1,FALSE))=FALSE,IF(SquadExport!AG89&lt;10,1,IF(SquadExport!AG89&lt;15,2,IF(SquadExport!AG89&lt;=20,3,""))),0),"")</f>
        <v/>
      </c>
      <c r="AE89" s="37" t="str">
        <f ca="1">IF($A89&gt;"",IF(ISERROR(HLOOKUP(AE$1,INDIRECT("Roles!$B$"&amp;MATCH($B89,Roles!$A:$A,0)&amp;":$AF$"&amp;MATCH($B89,Roles!$A:$A,0)),1,FALSE))=FALSE,IF(SquadExport!AH89&lt;10,1,IF(SquadExport!AH89&lt;15,2,IF(SquadExport!AH89&lt;=20,3,""))),0),"")</f>
        <v/>
      </c>
      <c r="AF89" s="37" t="str">
        <f ca="1">IF($A89&gt;"",IF(ISERROR(HLOOKUP(AF$1,INDIRECT("Roles!$B$"&amp;MATCH($B89,Roles!$A:$A,0)&amp;":$AF$"&amp;MATCH($B89,Roles!$A:$A,0)),1,FALSE))=FALSE,IF(SquadExport!AI89&lt;10,1,IF(SquadExport!AI89&lt;15,2,IF(SquadExport!AI89&lt;=20,3,""))),0),"")</f>
        <v/>
      </c>
      <c r="AG89" s="37" t="str">
        <f ca="1">IF($A89&gt;"",IF(ISERROR(HLOOKUP(AG$1,INDIRECT("Roles!$B$"&amp;MATCH($B89,Roles!$A:$A,0)&amp;":$AF$"&amp;MATCH($B89,Roles!$A:$A,0)),1,FALSE))=FALSE,IF(SquadExport!AJ89&lt;10,1,IF(SquadExport!AJ89&lt;15,2,IF(SquadExport!AJ89&lt;=20,3,""))),0),"")</f>
        <v/>
      </c>
      <c r="AH89" s="37" t="str">
        <f ca="1">IF($A89&gt;"",IF(ISERROR(HLOOKUP(AH$1,INDIRECT("Roles!$B$"&amp;MATCH($B89,Roles!$A:$A,0)&amp;":$AF$"&amp;MATCH($B89,Roles!$A:$A,0)),1,FALSE))=FALSE,IF(SquadExport!AK89&lt;10,1,IF(SquadExport!AK89&lt;15,2,IF(SquadExport!AK89&lt;=20,3,""))),0),"")</f>
        <v/>
      </c>
      <c r="AI89" s="37" t="str">
        <f ca="1">IF($A89&gt;"",IF(ISERROR(HLOOKUP(AI$1,INDIRECT("Roles!$B$"&amp;MATCH($B89,Roles!$A:$A,0)&amp;":$AF$"&amp;MATCH($B89,Roles!$A:$A,0)),1,FALSE))=FALSE,IF(SquadExport!AL89&lt;10,1,IF(SquadExport!AL89&lt;15,2,IF(SquadExport!AL89&lt;=20,3,""))),0),"")</f>
        <v/>
      </c>
      <c r="AJ89" s="37" t="str">
        <f ca="1">IF($A89&gt;"",IF(ISERROR(HLOOKUP(AJ$1,INDIRECT("Roles!$B$"&amp;MATCH($B89,Roles!$A:$A,0)&amp;":$AF$"&amp;MATCH($B89,Roles!$A:$A,0)),1,FALSE))=FALSE,IF(SquadExport!AM89&lt;10,1,IF(SquadExport!AM89&lt;15,2,IF(SquadExport!AM89&lt;=20,3,""))),0),"")</f>
        <v/>
      </c>
      <c r="AK89" s="37" t="str">
        <f ca="1">IF($A89&gt;"",IF(ISERROR(HLOOKUP(AK$1,INDIRECT("Roles!$B$"&amp;MATCH($B89,Roles!$A:$A,0)&amp;":$AF$"&amp;MATCH($B89,Roles!$A:$A,0)),1,FALSE))=FALSE,IF(SquadExport!AN89&lt;10,1,IF(SquadExport!AN89&lt;15,2,IF(SquadExport!AN89&lt;=20,3,""))),0),"")</f>
        <v/>
      </c>
      <c r="AL89" s="37" t="str">
        <f ca="1">IF($A89&gt;"",IF(ISERROR(HLOOKUP(AL$1,INDIRECT("Roles!$B$"&amp;MATCH($B89,Roles!$A:$A,0)&amp;":$AF$"&amp;MATCH($B89,Roles!$A:$A,0)),1,FALSE))=FALSE,IF(SquadExport!AO89&lt;10,1,IF(SquadExport!AO89&lt;15,2,IF(SquadExport!AO89&lt;=20,3,""))),0),"")</f>
        <v/>
      </c>
      <c r="AM89" s="37" t="str">
        <f ca="1">IF($A89&gt;"",IF(ISERROR(HLOOKUP(AM$1,INDIRECT("Roles!$B$"&amp;MATCH($B89,Roles!$A:$A,0)&amp;":$AF$"&amp;MATCH($B89,Roles!$A:$A,0)),1,FALSE))=FALSE,IF(SquadExport!AP89&lt;10,1,IF(SquadExport!AP89&lt;15,2,IF(SquadExport!AP89&lt;=20,3,""))),0),"")</f>
        <v/>
      </c>
      <c r="AN89" s="37" t="str">
        <f ca="1">IF($A89&gt;"",IF(ISERROR(HLOOKUP(AN$1,INDIRECT("Roles!$B$"&amp;MATCH($B89,Roles!$A:$A,0)&amp;":$AF$"&amp;MATCH($B89,Roles!$A:$A,0)),1,FALSE))=FALSE,IF(SquadExport!AQ89&lt;10,1,IF(SquadExport!AQ89&lt;15,2,IF(SquadExport!AQ89&lt;=20,3,""))),0),"")</f>
        <v/>
      </c>
      <c r="AO89" s="37" t="str">
        <f ca="1">IF($A89&gt;"",IF(ISERROR(HLOOKUP(AO$1,INDIRECT("Roles!$B$"&amp;MATCH($B89,Roles!$A:$A,0)&amp;":$AF$"&amp;MATCH($B89,Roles!$A:$A,0)),1,FALSE))=FALSE,IF(SquadExport!AR89&lt;10,1,IF(SquadExport!AR89&lt;15,2,IF(SquadExport!AR89&lt;=20,3,""))),0),"")</f>
        <v/>
      </c>
      <c r="AP89" s="37" t="str">
        <f ca="1">IF($A89&gt;"",IF(ISERROR(HLOOKUP(AP$1,INDIRECT("Roles!$B$"&amp;MATCH($B89,Roles!$A:$A,0)&amp;":$AF$"&amp;MATCH($B89,Roles!$A:$A,0)),1,FALSE))=FALSE,IF(SquadExport!AS89&lt;10,1,IF(SquadExport!AS89&lt;15,2,IF(SquadExport!AS89&lt;=20,3,""))),0),"")</f>
        <v/>
      </c>
      <c r="AQ89" s="37" t="str">
        <f ca="1">IF($A89&gt;"",IF(ISERROR(HLOOKUP(AQ$1,INDIRECT("Roles!$B$"&amp;MATCH($B89,Roles!$A:$A,0)&amp;":$AF$"&amp;MATCH($B89,Roles!$A:$A,0)),1,FALSE))=FALSE,IF(SquadExport!AT89&lt;10,1,IF(SquadExport!AT89&lt;15,2,IF(SquadExport!AT89&lt;=20,3,""))),0),"")</f>
        <v/>
      </c>
      <c r="AR89" s="37" t="str">
        <f ca="1">IF($A89&gt;"",IF(ISERROR(HLOOKUP(AR$1,INDIRECT("Roles!$B$"&amp;MATCH($B89,Roles!$A:$A,0)&amp;":$AF$"&amp;MATCH($B89,Roles!$A:$A,0)),1,FALSE))=FALSE,IF(SquadExport!AU89&lt;10,1,IF(SquadExport!AU89&lt;15,2,IF(SquadExport!AU89&lt;=20,3,""))),0),"")</f>
        <v/>
      </c>
      <c r="AS89" s="37" t="str">
        <f ca="1">IF($A89&gt;"",IF(ISERROR(HLOOKUP(AS$1,INDIRECT("Roles!$B$"&amp;MATCH($B89,Roles!$A:$A,0)&amp;":$AF$"&amp;MATCH($B89,Roles!$A:$A,0)),1,FALSE))=FALSE,IF(SquadExport!AV89&lt;10,1,IF(SquadExport!AV89&lt;15,2,IF(SquadExport!AV89&lt;=20,3,""))),0),"")</f>
        <v/>
      </c>
      <c r="AT89" s="37" t="str">
        <f ca="1">IF($A89&gt;"",IF(ISERROR(HLOOKUP(AT$1,INDIRECT("Roles!$B$"&amp;MATCH($B89,Roles!$A:$A,0)&amp;":$AF$"&amp;MATCH($B89,Roles!$A:$A,0)),1,FALSE))=FALSE,IF(SquadExport!AW89&lt;10,1,IF(SquadExport!AW89&lt;15,2,IF(SquadExport!AW89&lt;=20,3,""))),0),"")</f>
        <v/>
      </c>
      <c r="AU89" s="37" t="str">
        <f ca="1">IF($A89&gt;"",IF(ISERROR(HLOOKUP(AU$1,INDIRECT("Roles!$B$"&amp;MATCH($B89,Roles!$A:$A,0)&amp;":$AF$"&amp;MATCH($B89,Roles!$A:$A,0)),1,FALSE))=FALSE,IF(SquadExport!AX89&lt;10,1,IF(SquadExport!AX89&lt;15,2,IF(SquadExport!AX89&lt;=20,3,""))),0),"")</f>
        <v/>
      </c>
      <c r="AV89" s="37" t="str">
        <f ca="1">IF($A89&gt;"",IF(ISERROR(HLOOKUP(AV$1,INDIRECT("Roles!$B$"&amp;MATCH($B89,Roles!$A:$A,0)&amp;":$AF$"&amp;MATCH($B89,Roles!$A:$A,0)),1,FALSE))=FALSE,IF(SquadExport!AY89&lt;10,1,IF(SquadExport!AY89&lt;15,2,IF(SquadExport!AY89&lt;=20,3,""))),0),"")</f>
        <v/>
      </c>
      <c r="AW89" s="37" t="str">
        <f ca="1">IF($A89&gt;"",IF(ISERROR(HLOOKUP(AW$1,INDIRECT("Roles!$B$"&amp;MATCH($B89,Roles!$A:$A,0)&amp;":$AF$"&amp;MATCH($B89,Roles!$A:$A,0)),1,FALSE))=FALSE,IF(SquadExport!AZ89&lt;10,1,IF(SquadExport!AZ89&lt;15,2,IF(SquadExport!AZ89&lt;=20,3,""))),0),"")</f>
        <v/>
      </c>
      <c r="AX89" s="37" t="str">
        <f ca="1">IF($A89&gt;"",IF(ISERROR(HLOOKUP(AX$1,INDIRECT("Roles!$B$"&amp;MATCH($B89,Roles!$A:$A,0)&amp;":$AF$"&amp;MATCH($B89,Roles!$A:$A,0)),1,FALSE))=FALSE,IF(SquadExport!BA89&lt;10,1,IF(SquadExport!BA89&lt;15,2,IF(SquadExport!BA89&lt;=20,3,""))),0),"")</f>
        <v/>
      </c>
      <c r="AY89" s="30" t="str" cm="1">
        <f t="array" aca="1" ref="AY89:CS89" ca="1">IF($D89:$AX89=1,D$1:AX$1,"")</f>
        <v/>
      </c>
      <c r="AZ89" s="30" t="str">
        <f ca="1"/>
        <v/>
      </c>
      <c r="BA89" s="30" t="str">
        <f ca="1"/>
        <v/>
      </c>
      <c r="BB89" s="30" t="str">
        <f ca="1"/>
        <v/>
      </c>
      <c r="BC89" s="30" t="str">
        <f ca="1"/>
        <v/>
      </c>
      <c r="BD89" s="30" t="str">
        <f ca="1"/>
        <v/>
      </c>
      <c r="BE89" s="30" t="str">
        <f ca="1"/>
        <v/>
      </c>
      <c r="BF89" s="30" t="str">
        <f ca="1"/>
        <v/>
      </c>
      <c r="BG89" s="30" t="str">
        <f ca="1"/>
        <v/>
      </c>
      <c r="BH89" s="30" t="str">
        <f ca="1"/>
        <v/>
      </c>
      <c r="BI89" s="30" t="str">
        <f ca="1"/>
        <v/>
      </c>
      <c r="BJ89" s="30" t="str">
        <f ca="1"/>
        <v/>
      </c>
      <c r="BK89" s="30" t="str">
        <f ca="1"/>
        <v/>
      </c>
      <c r="BL89" s="30" t="str">
        <f ca="1"/>
        <v/>
      </c>
      <c r="BM89" s="30" t="str">
        <f ca="1"/>
        <v/>
      </c>
      <c r="BN89" s="30" t="str">
        <f ca="1"/>
        <v/>
      </c>
      <c r="BO89" s="30" t="str">
        <f ca="1"/>
        <v/>
      </c>
      <c r="BP89" s="30" t="str">
        <f ca="1"/>
        <v/>
      </c>
      <c r="BQ89" s="30" t="str">
        <f ca="1"/>
        <v/>
      </c>
      <c r="BR89" s="30" t="str">
        <f ca="1"/>
        <v/>
      </c>
      <c r="BS89" s="30" t="str">
        <f ca="1"/>
        <v/>
      </c>
      <c r="BT89" s="30" t="str">
        <f ca="1"/>
        <v/>
      </c>
      <c r="BU89" s="30" t="str">
        <f ca="1"/>
        <v/>
      </c>
      <c r="BV89" s="30" t="str">
        <f ca="1"/>
        <v/>
      </c>
      <c r="BW89" s="30" t="str">
        <f ca="1"/>
        <v/>
      </c>
      <c r="BX89" s="30" t="str">
        <f ca="1"/>
        <v/>
      </c>
      <c r="BY89" s="30" t="str">
        <f ca="1"/>
        <v/>
      </c>
      <c r="BZ89" s="30" t="str">
        <f ca="1"/>
        <v/>
      </c>
      <c r="CA89" s="30" t="str">
        <f ca="1"/>
        <v/>
      </c>
      <c r="CB89" s="30" t="str">
        <f ca="1"/>
        <v/>
      </c>
      <c r="CC89" s="30" t="str">
        <f ca="1"/>
        <v/>
      </c>
      <c r="CD89" s="30" t="str">
        <f ca="1"/>
        <v/>
      </c>
      <c r="CE89" s="30" t="str">
        <f ca="1"/>
        <v/>
      </c>
      <c r="CF89" s="30" t="str">
        <f ca="1"/>
        <v/>
      </c>
      <c r="CG89" s="30" t="str">
        <f ca="1"/>
        <v/>
      </c>
      <c r="CH89" s="30" t="str">
        <f ca="1"/>
        <v/>
      </c>
      <c r="CI89" s="30" t="str">
        <f ca="1"/>
        <v/>
      </c>
      <c r="CJ89" s="30" t="str">
        <f ca="1"/>
        <v/>
      </c>
      <c r="CK89" s="30" t="str">
        <f ca="1"/>
        <v/>
      </c>
      <c r="CL89" s="30" t="str">
        <f ca="1"/>
        <v/>
      </c>
      <c r="CM89" s="30" t="str">
        <f ca="1"/>
        <v/>
      </c>
      <c r="CN89" s="30" t="str">
        <f ca="1"/>
        <v/>
      </c>
      <c r="CO89" s="30" t="str">
        <f ca="1"/>
        <v/>
      </c>
      <c r="CP89" s="30" t="str">
        <f ca="1"/>
        <v/>
      </c>
      <c r="CQ89" s="30" t="str">
        <f ca="1"/>
        <v/>
      </c>
      <c r="CR89" s="30" t="str">
        <f ca="1"/>
        <v/>
      </c>
      <c r="CS89" s="30" t="str">
        <f ca="1"/>
        <v/>
      </c>
      <c r="CT89" s="31" cm="1">
        <f t="array" aca="1" ref="CT89" ca="1">SUMPRODUCT(COUNTIF($AY89:$CS89,Training!$C$3:$E$3))</f>
        <v>0</v>
      </c>
      <c r="CU89" s="31" cm="1">
        <f t="array" aca="1" ref="CU89" ca="1">SUMPRODUCT(COUNTIF($AY89:$CS89,Training!$C$4:$E$4))</f>
        <v>0</v>
      </c>
      <c r="CV89" s="31" cm="1">
        <f t="array" aca="1" ref="CV89" ca="1">SUMPRODUCT(COUNTIF($AY89:$CS89,Training!$C$5:$E$5))</f>
        <v>0</v>
      </c>
      <c r="CW89" s="31" cm="1">
        <f t="array" aca="1" ref="CW89" ca="1">SUMPRODUCT(COUNTIF($AY89:$CS89,Training!$C$6:$E$6))</f>
        <v>0</v>
      </c>
      <c r="CX89" s="31" cm="1">
        <f t="array" aca="1" ref="CX89" ca="1">SUMPRODUCT(COUNTIF($AY89:$CS89,Training!$C$7:$E$7))</f>
        <v>0</v>
      </c>
      <c r="CY89" s="31" cm="1">
        <f t="array" aca="1" ref="CY89" ca="1">SUMPRODUCT(COUNTIF($AY89:$CS89,Training!$C$8:$E$8))</f>
        <v>0</v>
      </c>
      <c r="CZ89" s="31" cm="1">
        <f t="array" aca="1" ref="CZ89" ca="1">SUMPRODUCT(COUNTIF($AY89:$CS89,Training!$C$9:$E$9))</f>
        <v>0</v>
      </c>
      <c r="DA89" s="31" cm="1">
        <f t="array" aca="1" ref="DA89" ca="1">SUMPRODUCT(COUNTIF($AY89:$CS89,Training!$C$10:$E$10))</f>
        <v>0</v>
      </c>
      <c r="DB89" s="31" cm="1">
        <f t="array" aca="1" ref="DB89" ca="1">SUMPRODUCT(COUNTIF($AY89:$CS89,Training!$C$11:$E$11))</f>
        <v>0</v>
      </c>
      <c r="DC89" s="31" cm="1">
        <f t="array" aca="1" ref="DC89" ca="1">SUMPRODUCT(COUNTIF($AY89:$CS89,Training!$C$2:$E$2))</f>
        <v>0</v>
      </c>
      <c r="DD89" s="31" cm="1">
        <f t="array" aca="1" ref="DD89" ca="1">SUMPRODUCT(COUNTIF($AY89:$CS89,Training!#REF!))</f>
        <v>0</v>
      </c>
      <c r="DE89" s="31" cm="1">
        <f t="array" aca="1" ref="DE89" ca="1">SUMPRODUCT(COUNTIF($AY89:$CS89,Training!$C$12:$E$12))</f>
        <v>0</v>
      </c>
      <c r="DF89" s="31" cm="1">
        <f t="array" aca="1" ref="DF89" ca="1">SUMPRODUCT(COUNTIF($AY89:$CS89,Training!$C$13:$E$13))</f>
        <v>0</v>
      </c>
      <c r="DG89" s="31" cm="1">
        <f t="array" aca="1" ref="DG89" ca="1">SUMPRODUCT(COUNTIF($AY89:$CS89,Training!$C$14:$E$14))</f>
        <v>0</v>
      </c>
      <c r="DH89" s="31" cm="1">
        <f t="array" aca="1" ref="DH89" ca="1">SUMPRODUCT(COUNTIF($AY89:$CS89,Training!$C$15:$E$15))</f>
        <v>0</v>
      </c>
      <c r="DI89" s="31" cm="1">
        <f t="array" aca="1" ref="DI89" ca="1">SUMPRODUCT(COUNTIF($AY89:$CS89,Training!$C$16:$E$16))</f>
        <v>0</v>
      </c>
      <c r="DJ89" s="30" t="str" cm="1">
        <f t="array" aca="1" ref="DJ89:FD89" ca="1">IF(COUNTIF(D89:AX89,1)=0,IF($D89:$AX89=2,D$1:AX$1,""),"")</f>
        <v/>
      </c>
      <c r="DK89" s="30" t="str">
        <f ca="1"/>
        <v/>
      </c>
      <c r="DL89" s="30" t="str">
        <f ca="1"/>
        <v/>
      </c>
      <c r="DM89" s="30" t="str">
        <f ca="1"/>
        <v/>
      </c>
      <c r="DN89" s="30" t="str">
        <f ca="1"/>
        <v/>
      </c>
      <c r="DO89" s="30" t="str">
        <f ca="1"/>
        <v/>
      </c>
      <c r="DP89" s="30" t="str">
        <f ca="1"/>
        <v/>
      </c>
      <c r="DQ89" s="30" t="str">
        <f ca="1"/>
        <v/>
      </c>
      <c r="DR89" s="30" t="str">
        <f ca="1"/>
        <v/>
      </c>
      <c r="DS89" s="30" t="str">
        <f ca="1"/>
        <v/>
      </c>
      <c r="DT89" s="30" t="str">
        <f ca="1"/>
        <v/>
      </c>
      <c r="DU89" s="30" t="str">
        <f ca="1"/>
        <v/>
      </c>
      <c r="DV89" s="30" t="str">
        <f ca="1"/>
        <v/>
      </c>
      <c r="DW89" s="30" t="str">
        <f ca="1"/>
        <v/>
      </c>
      <c r="DX89" s="30" t="str">
        <f ca="1"/>
        <v/>
      </c>
      <c r="DY89" s="30" t="str">
        <f ca="1"/>
        <v/>
      </c>
      <c r="DZ89" s="30" t="str">
        <f ca="1"/>
        <v/>
      </c>
      <c r="EA89" s="30" t="str">
        <f ca="1"/>
        <v/>
      </c>
      <c r="EB89" s="30" t="str">
        <f ca="1"/>
        <v/>
      </c>
      <c r="EC89" s="30" t="str">
        <f ca="1"/>
        <v/>
      </c>
      <c r="ED89" s="30" t="str">
        <f ca="1"/>
        <v/>
      </c>
      <c r="EE89" s="30" t="str">
        <f ca="1"/>
        <v/>
      </c>
      <c r="EF89" s="30" t="str">
        <f ca="1"/>
        <v/>
      </c>
      <c r="EG89" s="30" t="str">
        <f ca="1"/>
        <v/>
      </c>
      <c r="EH89" s="30" t="str">
        <f ca="1"/>
        <v/>
      </c>
      <c r="EI89" s="30" t="str">
        <f ca="1"/>
        <v/>
      </c>
      <c r="EJ89" s="30" t="str">
        <f ca="1"/>
        <v/>
      </c>
      <c r="EK89" s="30" t="str">
        <f ca="1"/>
        <v/>
      </c>
      <c r="EL89" s="30" t="str">
        <f ca="1"/>
        <v/>
      </c>
      <c r="EM89" s="30" t="str">
        <f ca="1"/>
        <v/>
      </c>
      <c r="EN89" s="30" t="str">
        <f ca="1"/>
        <v/>
      </c>
      <c r="EO89" s="30" t="str">
        <f ca="1"/>
        <v/>
      </c>
      <c r="EP89" s="30" t="str">
        <f ca="1"/>
        <v/>
      </c>
      <c r="EQ89" s="30" t="str">
        <f ca="1"/>
        <v/>
      </c>
      <c r="ER89" s="30" t="str">
        <f ca="1"/>
        <v/>
      </c>
      <c r="ES89" s="30" t="str">
        <f ca="1"/>
        <v/>
      </c>
      <c r="ET89" s="30" t="str">
        <f ca="1"/>
        <v/>
      </c>
      <c r="EU89" s="30" t="str">
        <f ca="1"/>
        <v/>
      </c>
      <c r="EV89" s="30" t="str">
        <f ca="1"/>
        <v/>
      </c>
      <c r="EW89" s="30" t="str">
        <f ca="1"/>
        <v/>
      </c>
      <c r="EX89" s="30" t="str">
        <f ca="1"/>
        <v/>
      </c>
      <c r="EY89" s="30" t="str">
        <f ca="1"/>
        <v/>
      </c>
      <c r="EZ89" s="30" t="str">
        <f ca="1"/>
        <v/>
      </c>
      <c r="FA89" s="30" t="str">
        <f ca="1"/>
        <v/>
      </c>
      <c r="FB89" s="30" t="str">
        <f ca="1"/>
        <v/>
      </c>
      <c r="FC89" s="30" t="str">
        <f ca="1"/>
        <v/>
      </c>
      <c r="FD89" s="30" t="str">
        <f ca="1"/>
        <v/>
      </c>
      <c r="FE89" s="31" cm="1">
        <f t="array" aca="1" ref="FE89" ca="1">SUMPRODUCT(COUNTIF($DJ89:$FD89,Training!$C$3:$E$3))</f>
        <v>0</v>
      </c>
      <c r="FF89" s="31" cm="1">
        <f t="array" aca="1" ref="FF89" ca="1">SUMPRODUCT(COUNTIF($DJ89:$FD89,Training!$C$4:$E$4))</f>
        <v>0</v>
      </c>
      <c r="FG89" s="31" cm="1">
        <f t="array" aca="1" ref="FG89" ca="1">SUMPRODUCT(COUNTIF($DJ89:$FD89,Training!$C$5:$E$5))</f>
        <v>0</v>
      </c>
      <c r="FH89" s="31" cm="1">
        <f t="array" aca="1" ref="FH89" ca="1">SUMPRODUCT(COUNTIF($DJ89:$FD89,Training!$C$6:$E$6))</f>
        <v>0</v>
      </c>
      <c r="FI89" s="31" cm="1">
        <f t="array" aca="1" ref="FI89" ca="1">SUMPRODUCT(COUNTIF($DJ89:$FD89,Training!$C$7:$E$7))</f>
        <v>0</v>
      </c>
      <c r="FJ89" s="31" cm="1">
        <f t="array" aca="1" ref="FJ89" ca="1">SUMPRODUCT(COUNTIF($DJ89:$FD89,Training!$C$8:$E$8))</f>
        <v>0</v>
      </c>
      <c r="FK89" s="31" cm="1">
        <f t="array" aca="1" ref="FK89" ca="1">SUMPRODUCT(COUNTIF($DJ89:$FD89,Training!$C$9:$E$9))</f>
        <v>0</v>
      </c>
      <c r="FL89" s="31" cm="1">
        <f t="array" aca="1" ref="FL89" ca="1">SUMPRODUCT(COUNTIF($DJ89:$FD89,Training!$C$10:$E$10))</f>
        <v>0</v>
      </c>
      <c r="FM89" s="31" cm="1">
        <f t="array" aca="1" ref="FM89" ca="1">SUMPRODUCT(COUNTIF($DJ89:$FD89,Training!$C$11:$E$11))</f>
        <v>0</v>
      </c>
      <c r="FN89" s="31" cm="1">
        <f t="array" aca="1" ref="FN89" ca="1">SUMPRODUCT(COUNTIF($DJ89:$FD89,Training!$C$2:$E$2))</f>
        <v>0</v>
      </c>
      <c r="FO89" s="31" cm="1">
        <f t="array" aca="1" ref="FO89" ca="1">SUMPRODUCT(COUNTIF($DJ89:$FD89,Training!#REF!))</f>
        <v>0</v>
      </c>
      <c r="FP89" s="31" cm="1">
        <f t="array" aca="1" ref="FP89" ca="1">SUMPRODUCT(COUNTIF($DJ89:$FD89,Training!$C$12:$E$12))</f>
        <v>0</v>
      </c>
      <c r="FQ89" s="31" cm="1">
        <f t="array" aca="1" ref="FQ89" ca="1">SUMPRODUCT(COUNTIF($DJ89:$FD89,Training!$C$13:$E$13))</f>
        <v>0</v>
      </c>
      <c r="FR89" s="31" cm="1">
        <f t="array" aca="1" ref="FR89" ca="1">SUMPRODUCT(COUNTIF($DJ89:$FD89,Training!$C$14:$E$14))</f>
        <v>0</v>
      </c>
      <c r="FS89" s="31" cm="1">
        <f t="array" aca="1" ref="FS89" ca="1">SUMPRODUCT(COUNTIF($DJ89:$FD89,Training!$C$15:$E$15))</f>
        <v>0</v>
      </c>
      <c r="FT89" s="31" cm="1">
        <f t="array" aca="1" ref="FT89" ca="1">SUMPRODUCT(COUNTIF($DJ89:$FD89,Training!$C$16:$E$16))</f>
        <v>0</v>
      </c>
    </row>
    <row r="90" spans="1:176" x14ac:dyDescent="0.25">
      <c r="A90" s="32" t="str">
        <f>IF(WeightedParse!A90&gt;"",WeightedParse!A90,"")</f>
        <v/>
      </c>
      <c r="B90" s="49" t="str">
        <f>IF('Weighted Summary'!A90&gt;"",'Weighted Summary'!F90,"")</f>
        <v/>
      </c>
      <c r="C90" s="39" t="str">
        <f t="shared" si="1"/>
        <v/>
      </c>
      <c r="D90" s="37" t="str">
        <f ca="1">IF($A90&gt;"",IF(ISERROR(HLOOKUP(D$1,INDIRECT("Roles!$B$"&amp;MATCH($B90,Roles!$A:$A,0)&amp;":$AF$"&amp;MATCH($B90,Roles!$A:$A,0)),1,FALSE))=FALSE,IF(SquadExport!G90&lt;10,1,IF(SquadExport!G90&lt;15,2,IF(SquadExport!G90&lt;=20,3,""))),0),"")</f>
        <v/>
      </c>
      <c r="E90" s="37" t="str">
        <f ca="1">IF($A90&gt;"",IF(ISERROR(HLOOKUP(E$1,INDIRECT("Roles!$B$"&amp;MATCH($B90,Roles!$A:$A,0)&amp;":$AF$"&amp;MATCH($B90,Roles!$A:$A,0)),1,FALSE))=FALSE,IF(SquadExport!H90&lt;10,1,IF(SquadExport!H90&lt;15,2,IF(SquadExport!H90&lt;=20,3,""))),0),"")</f>
        <v/>
      </c>
      <c r="F90" s="37" t="str">
        <f ca="1">IF($A90&gt;"",IF(ISERROR(HLOOKUP(F$1,INDIRECT("Roles!$B$"&amp;MATCH($B90,Roles!$A:$A,0)&amp;":$AF$"&amp;MATCH($B90,Roles!$A:$A,0)),1,FALSE))=FALSE,IF(SquadExport!I90&lt;10,1,IF(SquadExport!I90&lt;15,2,IF(SquadExport!I90&lt;=20,3,""))),0),"")</f>
        <v/>
      </c>
      <c r="G90" s="37" t="str">
        <f ca="1">IF($A90&gt;"",IF(ISERROR(HLOOKUP(G$1,INDIRECT("Roles!$B$"&amp;MATCH($B90,Roles!$A:$A,0)&amp;":$AF$"&amp;MATCH($B90,Roles!$A:$A,0)),1,FALSE))=FALSE,IF(SquadExport!J90&lt;10,1,IF(SquadExport!J90&lt;15,2,IF(SquadExport!J90&lt;=20,3,""))),0),"")</f>
        <v/>
      </c>
      <c r="H90" s="37" t="str">
        <f ca="1">IF($A90&gt;"",IF(ISERROR(HLOOKUP(H$1,INDIRECT("Roles!$B$"&amp;MATCH($B90,Roles!$A:$A,0)&amp;":$AF$"&amp;MATCH($B90,Roles!$A:$A,0)),1,FALSE))=FALSE,IF(SquadExport!K90&lt;10,1,IF(SquadExport!K90&lt;15,2,IF(SquadExport!K90&lt;=20,3,""))),0),"")</f>
        <v/>
      </c>
      <c r="I90" s="37" t="str">
        <f ca="1">IF($A90&gt;"",IF(ISERROR(HLOOKUP(I$1,INDIRECT("Roles!$B$"&amp;MATCH($B90,Roles!$A:$A,0)&amp;":$AF$"&amp;MATCH($B90,Roles!$A:$A,0)),1,FALSE))=FALSE,IF(SquadExport!L90&lt;10,1,IF(SquadExport!L90&lt;15,2,IF(SquadExport!L90&lt;=20,3,""))),0),"")</f>
        <v/>
      </c>
      <c r="J90" s="37" t="str">
        <f ca="1">IF($A90&gt;"",IF(ISERROR(HLOOKUP(J$1,INDIRECT("Roles!$B$"&amp;MATCH($B90,Roles!$A:$A,0)&amp;":$AF$"&amp;MATCH($B90,Roles!$A:$A,0)),1,FALSE))=FALSE,IF(SquadExport!M90&lt;10,1,IF(SquadExport!M90&lt;15,2,IF(SquadExport!M90&lt;=20,3,""))),0),"")</f>
        <v/>
      </c>
      <c r="K90" s="37" t="str">
        <f ca="1">IF($A90&gt;"",IF(ISERROR(HLOOKUP(K$1,INDIRECT("Roles!$B$"&amp;MATCH($B90,Roles!$A:$A,0)&amp;":$AF$"&amp;MATCH($B90,Roles!$A:$A,0)),1,FALSE))=FALSE,IF(SquadExport!N90&lt;10,1,IF(SquadExport!N90&lt;15,2,IF(SquadExport!N90&lt;=20,3,""))),0),"")</f>
        <v/>
      </c>
      <c r="L90" s="37" t="str">
        <f ca="1">IF($A90&gt;"",IF(ISERROR(HLOOKUP(L$1,INDIRECT("Roles!$B$"&amp;MATCH($B90,Roles!$A:$A,0)&amp;":$AF$"&amp;MATCH($B90,Roles!$A:$A,0)),1,FALSE))=FALSE,IF(SquadExport!O90&lt;10,1,IF(SquadExport!O90&lt;15,2,IF(SquadExport!O90&lt;=20,3,""))),0),"")</f>
        <v/>
      </c>
      <c r="M90" s="37" t="str">
        <f ca="1">IF($A90&gt;"",IF(ISERROR(HLOOKUP(M$1,INDIRECT("Roles!$B$"&amp;MATCH($B90,Roles!$A:$A,0)&amp;":$AF$"&amp;MATCH($B90,Roles!$A:$A,0)),1,FALSE))=FALSE,IF(SquadExport!P90&lt;10,1,IF(SquadExport!P90&lt;15,2,IF(SquadExport!P90&lt;=20,3,""))),0),"")</f>
        <v/>
      </c>
      <c r="N90" s="37" t="str">
        <f ca="1">IF($A90&gt;"",IF(ISERROR(HLOOKUP(N$1,INDIRECT("Roles!$B$"&amp;MATCH($B90,Roles!$A:$A,0)&amp;":$AF$"&amp;MATCH($B90,Roles!$A:$A,0)),1,FALSE))=FALSE,IF(SquadExport!Q90&lt;10,1,IF(SquadExport!Q90&lt;15,2,IF(SquadExport!Q90&lt;=20,3,""))),0),"")</f>
        <v/>
      </c>
      <c r="O90" s="37" t="str">
        <f ca="1">IF($A90&gt;"",IF(ISERROR(HLOOKUP(O$1,INDIRECT("Roles!$B$"&amp;MATCH($B90,Roles!$A:$A,0)&amp;":$AF$"&amp;MATCH($B90,Roles!$A:$A,0)),1,FALSE))=FALSE,IF(SquadExport!R90&lt;10,1,IF(SquadExport!R90&lt;15,2,IF(SquadExport!R90&lt;=20,3,""))),0),"")</f>
        <v/>
      </c>
      <c r="P90" s="37" t="str">
        <f ca="1">IF($A90&gt;"",IF(ISERROR(HLOOKUP(P$1,INDIRECT("Roles!$B$"&amp;MATCH($B90,Roles!$A:$A,0)&amp;":$AF$"&amp;MATCH($B90,Roles!$A:$A,0)),1,FALSE))=FALSE,IF(SquadExport!S90&lt;10,1,IF(SquadExport!S90&lt;15,2,IF(SquadExport!S90&lt;=20,3,""))),0),"")</f>
        <v/>
      </c>
      <c r="Q90" s="37" t="str">
        <f ca="1">IF($A90&gt;"",IF(ISERROR(HLOOKUP(Q$1,INDIRECT("Roles!$B$"&amp;MATCH($B90,Roles!$A:$A,0)&amp;":$AF$"&amp;MATCH($B90,Roles!$A:$A,0)),1,FALSE))=FALSE,IF(SquadExport!T90&lt;10,1,IF(SquadExport!T90&lt;15,2,IF(SquadExport!T90&lt;=20,3,""))),0),"")</f>
        <v/>
      </c>
      <c r="R90" s="37" t="str">
        <f ca="1">IF($A90&gt;"",IF(ISERROR(HLOOKUP(R$1,INDIRECT("Roles!$B$"&amp;MATCH($B90,Roles!$A:$A,0)&amp;":$AF$"&amp;MATCH($B90,Roles!$A:$A,0)),1,FALSE))=FALSE,IF(SquadExport!U90&lt;10,1,IF(SquadExport!U90&lt;15,2,IF(SquadExport!U90&lt;=20,3,""))),0),"")</f>
        <v/>
      </c>
      <c r="S90" s="37" t="str">
        <f ca="1">IF($A90&gt;"",IF(ISERROR(HLOOKUP(S$1,INDIRECT("Roles!$B$"&amp;MATCH($B90,Roles!$A:$A,0)&amp;":$AF$"&amp;MATCH($B90,Roles!$A:$A,0)),1,FALSE))=FALSE,IF(SquadExport!V90&lt;10,1,IF(SquadExport!V90&lt;15,2,IF(SquadExport!V90&lt;=20,3,""))),0),"")</f>
        <v/>
      </c>
      <c r="T90" s="37" t="str">
        <f ca="1">IF($A90&gt;"",IF(ISERROR(HLOOKUP(T$1,INDIRECT("Roles!$B$"&amp;MATCH($B90,Roles!$A:$A,0)&amp;":$AF$"&amp;MATCH($B90,Roles!$A:$A,0)),1,FALSE))=FALSE,IF(SquadExport!W90&lt;10,1,IF(SquadExport!W90&lt;15,2,IF(SquadExport!W90&lt;=20,3,""))),0),"")</f>
        <v/>
      </c>
      <c r="U90" s="37" t="str">
        <f ca="1">IF($A90&gt;"",IF(ISERROR(HLOOKUP(U$1,INDIRECT("Roles!$B$"&amp;MATCH($B90,Roles!$A:$A,0)&amp;":$AF$"&amp;MATCH($B90,Roles!$A:$A,0)),1,FALSE))=FALSE,IF(SquadExport!X90&lt;10,1,IF(SquadExport!X90&lt;15,2,IF(SquadExport!X90&lt;=20,3,""))),0),"")</f>
        <v/>
      </c>
      <c r="V90" s="37" t="str">
        <f ca="1">IF($A90&gt;"",IF(ISERROR(HLOOKUP(V$1,INDIRECT("Roles!$B$"&amp;MATCH($B90,Roles!$A:$A,0)&amp;":$AF$"&amp;MATCH($B90,Roles!$A:$A,0)),1,FALSE))=FALSE,IF(SquadExport!Y90&lt;10,1,IF(SquadExport!Y90&lt;15,2,IF(SquadExport!Y90&lt;=20,3,""))),0),"")</f>
        <v/>
      </c>
      <c r="W90" s="37" t="str">
        <f ca="1">IF($A90&gt;"",IF(ISERROR(HLOOKUP(W$1,INDIRECT("Roles!$B$"&amp;MATCH($B90,Roles!$A:$A,0)&amp;":$AF$"&amp;MATCH($B90,Roles!$A:$A,0)),1,FALSE))=FALSE,IF(SquadExport!Z90&lt;10,1,IF(SquadExport!Z90&lt;15,2,IF(SquadExport!Z90&lt;=20,3,""))),0),"")</f>
        <v/>
      </c>
      <c r="X90" s="37" t="str">
        <f ca="1">IF($A90&gt;"",IF(ISERROR(HLOOKUP(X$1,INDIRECT("Roles!$B$"&amp;MATCH($B90,Roles!$A:$A,0)&amp;":$AF$"&amp;MATCH($B90,Roles!$A:$A,0)),1,FALSE))=FALSE,IF(SquadExport!AA90&lt;10,1,IF(SquadExport!AA90&lt;15,2,IF(SquadExport!AA90&lt;=20,3,""))),0),"")</f>
        <v/>
      </c>
      <c r="Y90" s="37" t="str">
        <f ca="1">IF($A90&gt;"",IF(ISERROR(HLOOKUP(Y$1,INDIRECT("Roles!$B$"&amp;MATCH($B90,Roles!$A:$A,0)&amp;":$AF$"&amp;MATCH($B90,Roles!$A:$A,0)),1,FALSE))=FALSE,IF(SquadExport!AB90&lt;10,1,IF(SquadExport!AB90&lt;15,2,IF(SquadExport!AB90&lt;=20,3,""))),0),"")</f>
        <v/>
      </c>
      <c r="Z90" s="37" t="str">
        <f ca="1">IF($A90&gt;"",IF(ISERROR(HLOOKUP(Z$1,INDIRECT("Roles!$B$"&amp;MATCH($B90,Roles!$A:$A,0)&amp;":$AF$"&amp;MATCH($B90,Roles!$A:$A,0)),1,FALSE))=FALSE,IF(SquadExport!AC90&lt;10,1,IF(SquadExport!AC90&lt;15,2,IF(SquadExport!AC90&lt;=20,3,""))),0),"")</f>
        <v/>
      </c>
      <c r="AA90" s="37" t="str">
        <f ca="1">IF($A90&gt;"",IF(ISERROR(HLOOKUP(AA$1,INDIRECT("Roles!$B$"&amp;MATCH($B90,Roles!$A:$A,0)&amp;":$AF$"&amp;MATCH($B90,Roles!$A:$A,0)),1,FALSE))=FALSE,IF(SquadExport!AD90&lt;10,1,IF(SquadExport!AD90&lt;15,2,IF(SquadExport!AD90&lt;=20,3,""))),0),"")</f>
        <v/>
      </c>
      <c r="AB90" s="37" t="str">
        <f ca="1">IF($A90&gt;"",IF(ISERROR(HLOOKUP(AB$1,INDIRECT("Roles!$B$"&amp;MATCH($B90,Roles!$A:$A,0)&amp;":$AF$"&amp;MATCH($B90,Roles!$A:$A,0)),1,FALSE))=FALSE,IF(SquadExport!AE90&lt;10,1,IF(SquadExport!AE90&lt;15,2,IF(SquadExport!AE90&lt;=20,3,""))),0),"")</f>
        <v/>
      </c>
      <c r="AC90" s="37" t="str">
        <f ca="1">IF($A90&gt;"",IF(ISERROR(HLOOKUP(AC$1,INDIRECT("Roles!$B$"&amp;MATCH($B90,Roles!$A:$A,0)&amp;":$AF$"&amp;MATCH($B90,Roles!$A:$A,0)),1,FALSE))=FALSE,IF(SquadExport!AF90&lt;10,1,IF(SquadExport!AF90&lt;15,2,IF(SquadExport!AF90&lt;=20,3,""))),0),"")</f>
        <v/>
      </c>
      <c r="AD90" s="37" t="str">
        <f ca="1">IF($A90&gt;"",IF(ISERROR(HLOOKUP(AD$1,INDIRECT("Roles!$B$"&amp;MATCH($B90,Roles!$A:$A,0)&amp;":$AF$"&amp;MATCH($B90,Roles!$A:$A,0)),1,FALSE))=FALSE,IF(SquadExport!AG90&lt;10,1,IF(SquadExport!AG90&lt;15,2,IF(SquadExport!AG90&lt;=20,3,""))),0),"")</f>
        <v/>
      </c>
      <c r="AE90" s="37" t="str">
        <f ca="1">IF($A90&gt;"",IF(ISERROR(HLOOKUP(AE$1,INDIRECT("Roles!$B$"&amp;MATCH($B90,Roles!$A:$A,0)&amp;":$AF$"&amp;MATCH($B90,Roles!$A:$A,0)),1,FALSE))=FALSE,IF(SquadExport!AH90&lt;10,1,IF(SquadExport!AH90&lt;15,2,IF(SquadExport!AH90&lt;=20,3,""))),0),"")</f>
        <v/>
      </c>
      <c r="AF90" s="37" t="str">
        <f ca="1">IF($A90&gt;"",IF(ISERROR(HLOOKUP(AF$1,INDIRECT("Roles!$B$"&amp;MATCH($B90,Roles!$A:$A,0)&amp;":$AF$"&amp;MATCH($B90,Roles!$A:$A,0)),1,FALSE))=FALSE,IF(SquadExport!AI90&lt;10,1,IF(SquadExport!AI90&lt;15,2,IF(SquadExport!AI90&lt;=20,3,""))),0),"")</f>
        <v/>
      </c>
      <c r="AG90" s="37" t="str">
        <f ca="1">IF($A90&gt;"",IF(ISERROR(HLOOKUP(AG$1,INDIRECT("Roles!$B$"&amp;MATCH($B90,Roles!$A:$A,0)&amp;":$AF$"&amp;MATCH($B90,Roles!$A:$A,0)),1,FALSE))=FALSE,IF(SquadExport!AJ90&lt;10,1,IF(SquadExport!AJ90&lt;15,2,IF(SquadExport!AJ90&lt;=20,3,""))),0),"")</f>
        <v/>
      </c>
      <c r="AH90" s="37" t="str">
        <f ca="1">IF($A90&gt;"",IF(ISERROR(HLOOKUP(AH$1,INDIRECT("Roles!$B$"&amp;MATCH($B90,Roles!$A:$A,0)&amp;":$AF$"&amp;MATCH($B90,Roles!$A:$A,0)),1,FALSE))=FALSE,IF(SquadExport!AK90&lt;10,1,IF(SquadExport!AK90&lt;15,2,IF(SquadExport!AK90&lt;=20,3,""))),0),"")</f>
        <v/>
      </c>
      <c r="AI90" s="37" t="str">
        <f ca="1">IF($A90&gt;"",IF(ISERROR(HLOOKUP(AI$1,INDIRECT("Roles!$B$"&amp;MATCH($B90,Roles!$A:$A,0)&amp;":$AF$"&amp;MATCH($B90,Roles!$A:$A,0)),1,FALSE))=FALSE,IF(SquadExport!AL90&lt;10,1,IF(SquadExport!AL90&lt;15,2,IF(SquadExport!AL90&lt;=20,3,""))),0),"")</f>
        <v/>
      </c>
      <c r="AJ90" s="37" t="str">
        <f ca="1">IF($A90&gt;"",IF(ISERROR(HLOOKUP(AJ$1,INDIRECT("Roles!$B$"&amp;MATCH($B90,Roles!$A:$A,0)&amp;":$AF$"&amp;MATCH($B90,Roles!$A:$A,0)),1,FALSE))=FALSE,IF(SquadExport!AM90&lt;10,1,IF(SquadExport!AM90&lt;15,2,IF(SquadExport!AM90&lt;=20,3,""))),0),"")</f>
        <v/>
      </c>
      <c r="AK90" s="37" t="str">
        <f ca="1">IF($A90&gt;"",IF(ISERROR(HLOOKUP(AK$1,INDIRECT("Roles!$B$"&amp;MATCH($B90,Roles!$A:$A,0)&amp;":$AF$"&amp;MATCH($B90,Roles!$A:$A,0)),1,FALSE))=FALSE,IF(SquadExport!AN90&lt;10,1,IF(SquadExport!AN90&lt;15,2,IF(SquadExport!AN90&lt;=20,3,""))),0),"")</f>
        <v/>
      </c>
      <c r="AL90" s="37" t="str">
        <f ca="1">IF($A90&gt;"",IF(ISERROR(HLOOKUP(AL$1,INDIRECT("Roles!$B$"&amp;MATCH($B90,Roles!$A:$A,0)&amp;":$AF$"&amp;MATCH($B90,Roles!$A:$A,0)),1,FALSE))=FALSE,IF(SquadExport!AO90&lt;10,1,IF(SquadExport!AO90&lt;15,2,IF(SquadExport!AO90&lt;=20,3,""))),0),"")</f>
        <v/>
      </c>
      <c r="AM90" s="37" t="str">
        <f ca="1">IF($A90&gt;"",IF(ISERROR(HLOOKUP(AM$1,INDIRECT("Roles!$B$"&amp;MATCH($B90,Roles!$A:$A,0)&amp;":$AF$"&amp;MATCH($B90,Roles!$A:$A,0)),1,FALSE))=FALSE,IF(SquadExport!AP90&lt;10,1,IF(SquadExport!AP90&lt;15,2,IF(SquadExport!AP90&lt;=20,3,""))),0),"")</f>
        <v/>
      </c>
      <c r="AN90" s="37" t="str">
        <f ca="1">IF($A90&gt;"",IF(ISERROR(HLOOKUP(AN$1,INDIRECT("Roles!$B$"&amp;MATCH($B90,Roles!$A:$A,0)&amp;":$AF$"&amp;MATCH($B90,Roles!$A:$A,0)),1,FALSE))=FALSE,IF(SquadExport!AQ90&lt;10,1,IF(SquadExport!AQ90&lt;15,2,IF(SquadExport!AQ90&lt;=20,3,""))),0),"")</f>
        <v/>
      </c>
      <c r="AO90" s="37" t="str">
        <f ca="1">IF($A90&gt;"",IF(ISERROR(HLOOKUP(AO$1,INDIRECT("Roles!$B$"&amp;MATCH($B90,Roles!$A:$A,0)&amp;":$AF$"&amp;MATCH($B90,Roles!$A:$A,0)),1,FALSE))=FALSE,IF(SquadExport!AR90&lt;10,1,IF(SquadExport!AR90&lt;15,2,IF(SquadExport!AR90&lt;=20,3,""))),0),"")</f>
        <v/>
      </c>
      <c r="AP90" s="37" t="str">
        <f ca="1">IF($A90&gt;"",IF(ISERROR(HLOOKUP(AP$1,INDIRECT("Roles!$B$"&amp;MATCH($B90,Roles!$A:$A,0)&amp;":$AF$"&amp;MATCH($B90,Roles!$A:$A,0)),1,FALSE))=FALSE,IF(SquadExport!AS90&lt;10,1,IF(SquadExport!AS90&lt;15,2,IF(SquadExport!AS90&lt;=20,3,""))),0),"")</f>
        <v/>
      </c>
      <c r="AQ90" s="37" t="str">
        <f ca="1">IF($A90&gt;"",IF(ISERROR(HLOOKUP(AQ$1,INDIRECT("Roles!$B$"&amp;MATCH($B90,Roles!$A:$A,0)&amp;":$AF$"&amp;MATCH($B90,Roles!$A:$A,0)),1,FALSE))=FALSE,IF(SquadExport!AT90&lt;10,1,IF(SquadExport!AT90&lt;15,2,IF(SquadExport!AT90&lt;=20,3,""))),0),"")</f>
        <v/>
      </c>
      <c r="AR90" s="37" t="str">
        <f ca="1">IF($A90&gt;"",IF(ISERROR(HLOOKUP(AR$1,INDIRECT("Roles!$B$"&amp;MATCH($B90,Roles!$A:$A,0)&amp;":$AF$"&amp;MATCH($B90,Roles!$A:$A,0)),1,FALSE))=FALSE,IF(SquadExport!AU90&lt;10,1,IF(SquadExport!AU90&lt;15,2,IF(SquadExport!AU90&lt;=20,3,""))),0),"")</f>
        <v/>
      </c>
      <c r="AS90" s="37" t="str">
        <f ca="1">IF($A90&gt;"",IF(ISERROR(HLOOKUP(AS$1,INDIRECT("Roles!$B$"&amp;MATCH($B90,Roles!$A:$A,0)&amp;":$AF$"&amp;MATCH($B90,Roles!$A:$A,0)),1,FALSE))=FALSE,IF(SquadExport!AV90&lt;10,1,IF(SquadExport!AV90&lt;15,2,IF(SquadExport!AV90&lt;=20,3,""))),0),"")</f>
        <v/>
      </c>
      <c r="AT90" s="37" t="str">
        <f ca="1">IF($A90&gt;"",IF(ISERROR(HLOOKUP(AT$1,INDIRECT("Roles!$B$"&amp;MATCH($B90,Roles!$A:$A,0)&amp;":$AF$"&amp;MATCH($B90,Roles!$A:$A,0)),1,FALSE))=FALSE,IF(SquadExport!AW90&lt;10,1,IF(SquadExport!AW90&lt;15,2,IF(SquadExport!AW90&lt;=20,3,""))),0),"")</f>
        <v/>
      </c>
      <c r="AU90" s="37" t="str">
        <f ca="1">IF($A90&gt;"",IF(ISERROR(HLOOKUP(AU$1,INDIRECT("Roles!$B$"&amp;MATCH($B90,Roles!$A:$A,0)&amp;":$AF$"&amp;MATCH($B90,Roles!$A:$A,0)),1,FALSE))=FALSE,IF(SquadExport!AX90&lt;10,1,IF(SquadExport!AX90&lt;15,2,IF(SquadExport!AX90&lt;=20,3,""))),0),"")</f>
        <v/>
      </c>
      <c r="AV90" s="37" t="str">
        <f ca="1">IF($A90&gt;"",IF(ISERROR(HLOOKUP(AV$1,INDIRECT("Roles!$B$"&amp;MATCH($B90,Roles!$A:$A,0)&amp;":$AF$"&amp;MATCH($B90,Roles!$A:$A,0)),1,FALSE))=FALSE,IF(SquadExport!AY90&lt;10,1,IF(SquadExport!AY90&lt;15,2,IF(SquadExport!AY90&lt;=20,3,""))),0),"")</f>
        <v/>
      </c>
      <c r="AW90" s="37" t="str">
        <f ca="1">IF($A90&gt;"",IF(ISERROR(HLOOKUP(AW$1,INDIRECT("Roles!$B$"&amp;MATCH($B90,Roles!$A:$A,0)&amp;":$AF$"&amp;MATCH($B90,Roles!$A:$A,0)),1,FALSE))=FALSE,IF(SquadExport!AZ90&lt;10,1,IF(SquadExport!AZ90&lt;15,2,IF(SquadExport!AZ90&lt;=20,3,""))),0),"")</f>
        <v/>
      </c>
      <c r="AX90" s="37" t="str">
        <f ca="1">IF($A90&gt;"",IF(ISERROR(HLOOKUP(AX$1,INDIRECT("Roles!$B$"&amp;MATCH($B90,Roles!$A:$A,0)&amp;":$AF$"&amp;MATCH($B90,Roles!$A:$A,0)),1,FALSE))=FALSE,IF(SquadExport!BA90&lt;10,1,IF(SquadExport!BA90&lt;15,2,IF(SquadExport!BA90&lt;=20,3,""))),0),"")</f>
        <v/>
      </c>
      <c r="AY90" s="30" t="str" cm="1">
        <f t="array" aca="1" ref="AY90:CS90" ca="1">IF($D90:$AX90=1,D$1:AX$1,"")</f>
        <v/>
      </c>
      <c r="AZ90" s="30" t="str">
        <f ca="1"/>
        <v/>
      </c>
      <c r="BA90" s="30" t="str">
        <f ca="1"/>
        <v/>
      </c>
      <c r="BB90" s="30" t="str">
        <f ca="1"/>
        <v/>
      </c>
      <c r="BC90" s="30" t="str">
        <f ca="1"/>
        <v/>
      </c>
      <c r="BD90" s="30" t="str">
        <f ca="1"/>
        <v/>
      </c>
      <c r="BE90" s="30" t="str">
        <f ca="1"/>
        <v/>
      </c>
      <c r="BF90" s="30" t="str">
        <f ca="1"/>
        <v/>
      </c>
      <c r="BG90" s="30" t="str">
        <f ca="1"/>
        <v/>
      </c>
      <c r="BH90" s="30" t="str">
        <f ca="1"/>
        <v/>
      </c>
      <c r="BI90" s="30" t="str">
        <f ca="1"/>
        <v/>
      </c>
      <c r="BJ90" s="30" t="str">
        <f ca="1"/>
        <v/>
      </c>
      <c r="BK90" s="30" t="str">
        <f ca="1"/>
        <v/>
      </c>
      <c r="BL90" s="30" t="str">
        <f ca="1"/>
        <v/>
      </c>
      <c r="BM90" s="30" t="str">
        <f ca="1"/>
        <v/>
      </c>
      <c r="BN90" s="30" t="str">
        <f ca="1"/>
        <v/>
      </c>
      <c r="BO90" s="30" t="str">
        <f ca="1"/>
        <v/>
      </c>
      <c r="BP90" s="30" t="str">
        <f ca="1"/>
        <v/>
      </c>
      <c r="BQ90" s="30" t="str">
        <f ca="1"/>
        <v/>
      </c>
      <c r="BR90" s="30" t="str">
        <f ca="1"/>
        <v/>
      </c>
      <c r="BS90" s="30" t="str">
        <f ca="1"/>
        <v/>
      </c>
      <c r="BT90" s="30" t="str">
        <f ca="1"/>
        <v/>
      </c>
      <c r="BU90" s="30" t="str">
        <f ca="1"/>
        <v/>
      </c>
      <c r="BV90" s="30" t="str">
        <f ca="1"/>
        <v/>
      </c>
      <c r="BW90" s="30" t="str">
        <f ca="1"/>
        <v/>
      </c>
      <c r="BX90" s="30" t="str">
        <f ca="1"/>
        <v/>
      </c>
      <c r="BY90" s="30" t="str">
        <f ca="1"/>
        <v/>
      </c>
      <c r="BZ90" s="30" t="str">
        <f ca="1"/>
        <v/>
      </c>
      <c r="CA90" s="30" t="str">
        <f ca="1"/>
        <v/>
      </c>
      <c r="CB90" s="30" t="str">
        <f ca="1"/>
        <v/>
      </c>
      <c r="CC90" s="30" t="str">
        <f ca="1"/>
        <v/>
      </c>
      <c r="CD90" s="30" t="str">
        <f ca="1"/>
        <v/>
      </c>
      <c r="CE90" s="30" t="str">
        <f ca="1"/>
        <v/>
      </c>
      <c r="CF90" s="30" t="str">
        <f ca="1"/>
        <v/>
      </c>
      <c r="CG90" s="30" t="str">
        <f ca="1"/>
        <v/>
      </c>
      <c r="CH90" s="30" t="str">
        <f ca="1"/>
        <v/>
      </c>
      <c r="CI90" s="30" t="str">
        <f ca="1"/>
        <v/>
      </c>
      <c r="CJ90" s="30" t="str">
        <f ca="1"/>
        <v/>
      </c>
      <c r="CK90" s="30" t="str">
        <f ca="1"/>
        <v/>
      </c>
      <c r="CL90" s="30" t="str">
        <f ca="1"/>
        <v/>
      </c>
      <c r="CM90" s="30" t="str">
        <f ca="1"/>
        <v/>
      </c>
      <c r="CN90" s="30" t="str">
        <f ca="1"/>
        <v/>
      </c>
      <c r="CO90" s="30" t="str">
        <f ca="1"/>
        <v/>
      </c>
      <c r="CP90" s="30" t="str">
        <f ca="1"/>
        <v/>
      </c>
      <c r="CQ90" s="30" t="str">
        <f ca="1"/>
        <v/>
      </c>
      <c r="CR90" s="30" t="str">
        <f ca="1"/>
        <v/>
      </c>
      <c r="CS90" s="30" t="str">
        <f ca="1"/>
        <v/>
      </c>
      <c r="CT90" s="31" cm="1">
        <f t="array" aca="1" ref="CT90" ca="1">SUMPRODUCT(COUNTIF($AY90:$CS90,Training!$C$3:$E$3))</f>
        <v>0</v>
      </c>
      <c r="CU90" s="31" cm="1">
        <f t="array" aca="1" ref="CU90" ca="1">SUMPRODUCT(COUNTIF($AY90:$CS90,Training!$C$4:$E$4))</f>
        <v>0</v>
      </c>
      <c r="CV90" s="31" cm="1">
        <f t="array" aca="1" ref="CV90" ca="1">SUMPRODUCT(COUNTIF($AY90:$CS90,Training!$C$5:$E$5))</f>
        <v>0</v>
      </c>
      <c r="CW90" s="31" cm="1">
        <f t="array" aca="1" ref="CW90" ca="1">SUMPRODUCT(COUNTIF($AY90:$CS90,Training!$C$6:$E$6))</f>
        <v>0</v>
      </c>
      <c r="CX90" s="31" cm="1">
        <f t="array" aca="1" ref="CX90" ca="1">SUMPRODUCT(COUNTIF($AY90:$CS90,Training!$C$7:$E$7))</f>
        <v>0</v>
      </c>
      <c r="CY90" s="31" cm="1">
        <f t="array" aca="1" ref="CY90" ca="1">SUMPRODUCT(COUNTIF($AY90:$CS90,Training!$C$8:$E$8))</f>
        <v>0</v>
      </c>
      <c r="CZ90" s="31" cm="1">
        <f t="array" aca="1" ref="CZ90" ca="1">SUMPRODUCT(COUNTIF($AY90:$CS90,Training!$C$9:$E$9))</f>
        <v>0</v>
      </c>
      <c r="DA90" s="31" cm="1">
        <f t="array" aca="1" ref="DA90" ca="1">SUMPRODUCT(COUNTIF($AY90:$CS90,Training!$C$10:$E$10))</f>
        <v>0</v>
      </c>
      <c r="DB90" s="31" cm="1">
        <f t="array" aca="1" ref="DB90" ca="1">SUMPRODUCT(COUNTIF($AY90:$CS90,Training!$C$11:$E$11))</f>
        <v>0</v>
      </c>
      <c r="DC90" s="31" cm="1">
        <f t="array" aca="1" ref="DC90" ca="1">SUMPRODUCT(COUNTIF($AY90:$CS90,Training!$C$2:$E$2))</f>
        <v>0</v>
      </c>
      <c r="DD90" s="31" cm="1">
        <f t="array" aca="1" ref="DD90" ca="1">SUMPRODUCT(COUNTIF($AY90:$CS90,Training!#REF!))</f>
        <v>0</v>
      </c>
      <c r="DE90" s="31" cm="1">
        <f t="array" aca="1" ref="DE90" ca="1">SUMPRODUCT(COUNTIF($AY90:$CS90,Training!$C$12:$E$12))</f>
        <v>0</v>
      </c>
      <c r="DF90" s="31" cm="1">
        <f t="array" aca="1" ref="DF90" ca="1">SUMPRODUCT(COUNTIF($AY90:$CS90,Training!$C$13:$E$13))</f>
        <v>0</v>
      </c>
      <c r="DG90" s="31" cm="1">
        <f t="array" aca="1" ref="DG90" ca="1">SUMPRODUCT(COUNTIF($AY90:$CS90,Training!$C$14:$E$14))</f>
        <v>0</v>
      </c>
      <c r="DH90" s="31" cm="1">
        <f t="array" aca="1" ref="DH90" ca="1">SUMPRODUCT(COUNTIF($AY90:$CS90,Training!$C$15:$E$15))</f>
        <v>0</v>
      </c>
      <c r="DI90" s="31" cm="1">
        <f t="array" aca="1" ref="DI90" ca="1">SUMPRODUCT(COUNTIF($AY90:$CS90,Training!$C$16:$E$16))</f>
        <v>0</v>
      </c>
      <c r="DJ90" s="30" t="str" cm="1">
        <f t="array" aca="1" ref="DJ90:FD90" ca="1">IF(COUNTIF(D90:AX90,1)=0,IF($D90:$AX90=2,D$1:AX$1,""),"")</f>
        <v/>
      </c>
      <c r="DK90" s="30" t="str">
        <f ca="1"/>
        <v/>
      </c>
      <c r="DL90" s="30" t="str">
        <f ca="1"/>
        <v/>
      </c>
      <c r="DM90" s="30" t="str">
        <f ca="1"/>
        <v/>
      </c>
      <c r="DN90" s="30" t="str">
        <f ca="1"/>
        <v/>
      </c>
      <c r="DO90" s="30" t="str">
        <f ca="1"/>
        <v/>
      </c>
      <c r="DP90" s="30" t="str">
        <f ca="1"/>
        <v/>
      </c>
      <c r="DQ90" s="30" t="str">
        <f ca="1"/>
        <v/>
      </c>
      <c r="DR90" s="30" t="str">
        <f ca="1"/>
        <v/>
      </c>
      <c r="DS90" s="30" t="str">
        <f ca="1"/>
        <v/>
      </c>
      <c r="DT90" s="30" t="str">
        <f ca="1"/>
        <v/>
      </c>
      <c r="DU90" s="30" t="str">
        <f ca="1"/>
        <v/>
      </c>
      <c r="DV90" s="30" t="str">
        <f ca="1"/>
        <v/>
      </c>
      <c r="DW90" s="30" t="str">
        <f ca="1"/>
        <v/>
      </c>
      <c r="DX90" s="30" t="str">
        <f ca="1"/>
        <v/>
      </c>
      <c r="DY90" s="30" t="str">
        <f ca="1"/>
        <v/>
      </c>
      <c r="DZ90" s="30" t="str">
        <f ca="1"/>
        <v/>
      </c>
      <c r="EA90" s="30" t="str">
        <f ca="1"/>
        <v/>
      </c>
      <c r="EB90" s="30" t="str">
        <f ca="1"/>
        <v/>
      </c>
      <c r="EC90" s="30" t="str">
        <f ca="1"/>
        <v/>
      </c>
      <c r="ED90" s="30" t="str">
        <f ca="1"/>
        <v/>
      </c>
      <c r="EE90" s="30" t="str">
        <f ca="1"/>
        <v/>
      </c>
      <c r="EF90" s="30" t="str">
        <f ca="1"/>
        <v/>
      </c>
      <c r="EG90" s="30" t="str">
        <f ca="1"/>
        <v/>
      </c>
      <c r="EH90" s="30" t="str">
        <f ca="1"/>
        <v/>
      </c>
      <c r="EI90" s="30" t="str">
        <f ca="1"/>
        <v/>
      </c>
      <c r="EJ90" s="30" t="str">
        <f ca="1"/>
        <v/>
      </c>
      <c r="EK90" s="30" t="str">
        <f ca="1"/>
        <v/>
      </c>
      <c r="EL90" s="30" t="str">
        <f ca="1"/>
        <v/>
      </c>
      <c r="EM90" s="30" t="str">
        <f ca="1"/>
        <v/>
      </c>
      <c r="EN90" s="30" t="str">
        <f ca="1"/>
        <v/>
      </c>
      <c r="EO90" s="30" t="str">
        <f ca="1"/>
        <v/>
      </c>
      <c r="EP90" s="30" t="str">
        <f ca="1"/>
        <v/>
      </c>
      <c r="EQ90" s="30" t="str">
        <f ca="1"/>
        <v/>
      </c>
      <c r="ER90" s="30" t="str">
        <f ca="1"/>
        <v/>
      </c>
      <c r="ES90" s="30" t="str">
        <f ca="1"/>
        <v/>
      </c>
      <c r="ET90" s="30" t="str">
        <f ca="1"/>
        <v/>
      </c>
      <c r="EU90" s="30" t="str">
        <f ca="1"/>
        <v/>
      </c>
      <c r="EV90" s="30" t="str">
        <f ca="1"/>
        <v/>
      </c>
      <c r="EW90" s="30" t="str">
        <f ca="1"/>
        <v/>
      </c>
      <c r="EX90" s="30" t="str">
        <f ca="1"/>
        <v/>
      </c>
      <c r="EY90" s="30" t="str">
        <f ca="1"/>
        <v/>
      </c>
      <c r="EZ90" s="30" t="str">
        <f ca="1"/>
        <v/>
      </c>
      <c r="FA90" s="30" t="str">
        <f ca="1"/>
        <v/>
      </c>
      <c r="FB90" s="30" t="str">
        <f ca="1"/>
        <v/>
      </c>
      <c r="FC90" s="30" t="str">
        <f ca="1"/>
        <v/>
      </c>
      <c r="FD90" s="30" t="str">
        <f ca="1"/>
        <v/>
      </c>
      <c r="FE90" s="31" cm="1">
        <f t="array" aca="1" ref="FE90" ca="1">SUMPRODUCT(COUNTIF($DJ90:$FD90,Training!$C$3:$E$3))</f>
        <v>0</v>
      </c>
      <c r="FF90" s="31" cm="1">
        <f t="array" aca="1" ref="FF90" ca="1">SUMPRODUCT(COUNTIF($DJ90:$FD90,Training!$C$4:$E$4))</f>
        <v>0</v>
      </c>
      <c r="FG90" s="31" cm="1">
        <f t="array" aca="1" ref="FG90" ca="1">SUMPRODUCT(COUNTIF($DJ90:$FD90,Training!$C$5:$E$5))</f>
        <v>0</v>
      </c>
      <c r="FH90" s="31" cm="1">
        <f t="array" aca="1" ref="FH90" ca="1">SUMPRODUCT(COUNTIF($DJ90:$FD90,Training!$C$6:$E$6))</f>
        <v>0</v>
      </c>
      <c r="FI90" s="31" cm="1">
        <f t="array" aca="1" ref="FI90" ca="1">SUMPRODUCT(COUNTIF($DJ90:$FD90,Training!$C$7:$E$7))</f>
        <v>0</v>
      </c>
      <c r="FJ90" s="31" cm="1">
        <f t="array" aca="1" ref="FJ90" ca="1">SUMPRODUCT(COUNTIF($DJ90:$FD90,Training!$C$8:$E$8))</f>
        <v>0</v>
      </c>
      <c r="FK90" s="31" cm="1">
        <f t="array" aca="1" ref="FK90" ca="1">SUMPRODUCT(COUNTIF($DJ90:$FD90,Training!$C$9:$E$9))</f>
        <v>0</v>
      </c>
      <c r="FL90" s="31" cm="1">
        <f t="array" aca="1" ref="FL90" ca="1">SUMPRODUCT(COUNTIF($DJ90:$FD90,Training!$C$10:$E$10))</f>
        <v>0</v>
      </c>
      <c r="FM90" s="31" cm="1">
        <f t="array" aca="1" ref="FM90" ca="1">SUMPRODUCT(COUNTIF($DJ90:$FD90,Training!$C$11:$E$11))</f>
        <v>0</v>
      </c>
      <c r="FN90" s="31" cm="1">
        <f t="array" aca="1" ref="FN90" ca="1">SUMPRODUCT(COUNTIF($DJ90:$FD90,Training!$C$2:$E$2))</f>
        <v>0</v>
      </c>
      <c r="FO90" s="31" cm="1">
        <f t="array" aca="1" ref="FO90" ca="1">SUMPRODUCT(COUNTIF($DJ90:$FD90,Training!#REF!))</f>
        <v>0</v>
      </c>
      <c r="FP90" s="31" cm="1">
        <f t="array" aca="1" ref="FP90" ca="1">SUMPRODUCT(COUNTIF($DJ90:$FD90,Training!$C$12:$E$12))</f>
        <v>0</v>
      </c>
      <c r="FQ90" s="31" cm="1">
        <f t="array" aca="1" ref="FQ90" ca="1">SUMPRODUCT(COUNTIF($DJ90:$FD90,Training!$C$13:$E$13))</f>
        <v>0</v>
      </c>
      <c r="FR90" s="31" cm="1">
        <f t="array" aca="1" ref="FR90" ca="1">SUMPRODUCT(COUNTIF($DJ90:$FD90,Training!$C$14:$E$14))</f>
        <v>0</v>
      </c>
      <c r="FS90" s="31" cm="1">
        <f t="array" aca="1" ref="FS90" ca="1">SUMPRODUCT(COUNTIF($DJ90:$FD90,Training!$C$15:$E$15))</f>
        <v>0</v>
      </c>
      <c r="FT90" s="31" cm="1">
        <f t="array" aca="1" ref="FT90" ca="1">SUMPRODUCT(COUNTIF($DJ90:$FD90,Training!$C$16:$E$16))</f>
        <v>0</v>
      </c>
    </row>
    <row r="91" spans="1:176" x14ac:dyDescent="0.25">
      <c r="A91" s="32" t="str">
        <f>IF(WeightedParse!A91&gt;"",WeightedParse!A91,"")</f>
        <v/>
      </c>
      <c r="B91" s="49" t="str">
        <f>IF('Weighted Summary'!A91&gt;"",'Weighted Summary'!F91,"")</f>
        <v/>
      </c>
      <c r="C91" s="39" t="str">
        <f t="shared" si="1"/>
        <v/>
      </c>
      <c r="D91" s="37" t="str">
        <f ca="1">IF($A91&gt;"",IF(ISERROR(HLOOKUP(D$1,INDIRECT("Roles!$B$"&amp;MATCH($B91,Roles!$A:$A,0)&amp;":$AF$"&amp;MATCH($B91,Roles!$A:$A,0)),1,FALSE))=FALSE,IF(SquadExport!G91&lt;10,1,IF(SquadExport!G91&lt;15,2,IF(SquadExport!G91&lt;=20,3,""))),0),"")</f>
        <v/>
      </c>
      <c r="E91" s="37" t="str">
        <f ca="1">IF($A91&gt;"",IF(ISERROR(HLOOKUP(E$1,INDIRECT("Roles!$B$"&amp;MATCH($B91,Roles!$A:$A,0)&amp;":$AF$"&amp;MATCH($B91,Roles!$A:$A,0)),1,FALSE))=FALSE,IF(SquadExport!H91&lt;10,1,IF(SquadExport!H91&lt;15,2,IF(SquadExport!H91&lt;=20,3,""))),0),"")</f>
        <v/>
      </c>
      <c r="F91" s="37" t="str">
        <f ca="1">IF($A91&gt;"",IF(ISERROR(HLOOKUP(F$1,INDIRECT("Roles!$B$"&amp;MATCH($B91,Roles!$A:$A,0)&amp;":$AF$"&amp;MATCH($B91,Roles!$A:$A,0)),1,FALSE))=FALSE,IF(SquadExport!I91&lt;10,1,IF(SquadExport!I91&lt;15,2,IF(SquadExport!I91&lt;=20,3,""))),0),"")</f>
        <v/>
      </c>
      <c r="G91" s="37" t="str">
        <f ca="1">IF($A91&gt;"",IF(ISERROR(HLOOKUP(G$1,INDIRECT("Roles!$B$"&amp;MATCH($B91,Roles!$A:$A,0)&amp;":$AF$"&amp;MATCH($B91,Roles!$A:$A,0)),1,FALSE))=FALSE,IF(SquadExport!J91&lt;10,1,IF(SquadExport!J91&lt;15,2,IF(SquadExport!J91&lt;=20,3,""))),0),"")</f>
        <v/>
      </c>
      <c r="H91" s="37" t="str">
        <f ca="1">IF($A91&gt;"",IF(ISERROR(HLOOKUP(H$1,INDIRECT("Roles!$B$"&amp;MATCH($B91,Roles!$A:$A,0)&amp;":$AF$"&amp;MATCH($B91,Roles!$A:$A,0)),1,FALSE))=FALSE,IF(SquadExport!K91&lt;10,1,IF(SquadExport!K91&lt;15,2,IF(SquadExport!K91&lt;=20,3,""))),0),"")</f>
        <v/>
      </c>
      <c r="I91" s="37" t="str">
        <f ca="1">IF($A91&gt;"",IF(ISERROR(HLOOKUP(I$1,INDIRECT("Roles!$B$"&amp;MATCH($B91,Roles!$A:$A,0)&amp;":$AF$"&amp;MATCH($B91,Roles!$A:$A,0)),1,FALSE))=FALSE,IF(SquadExport!L91&lt;10,1,IF(SquadExport!L91&lt;15,2,IF(SquadExport!L91&lt;=20,3,""))),0),"")</f>
        <v/>
      </c>
      <c r="J91" s="37" t="str">
        <f ca="1">IF($A91&gt;"",IF(ISERROR(HLOOKUP(J$1,INDIRECT("Roles!$B$"&amp;MATCH($B91,Roles!$A:$A,0)&amp;":$AF$"&amp;MATCH($B91,Roles!$A:$A,0)),1,FALSE))=FALSE,IF(SquadExport!M91&lt;10,1,IF(SquadExport!M91&lt;15,2,IF(SquadExport!M91&lt;=20,3,""))),0),"")</f>
        <v/>
      </c>
      <c r="K91" s="37" t="str">
        <f ca="1">IF($A91&gt;"",IF(ISERROR(HLOOKUP(K$1,INDIRECT("Roles!$B$"&amp;MATCH($B91,Roles!$A:$A,0)&amp;":$AF$"&amp;MATCH($B91,Roles!$A:$A,0)),1,FALSE))=FALSE,IF(SquadExport!N91&lt;10,1,IF(SquadExport!N91&lt;15,2,IF(SquadExport!N91&lt;=20,3,""))),0),"")</f>
        <v/>
      </c>
      <c r="L91" s="37" t="str">
        <f ca="1">IF($A91&gt;"",IF(ISERROR(HLOOKUP(L$1,INDIRECT("Roles!$B$"&amp;MATCH($B91,Roles!$A:$A,0)&amp;":$AF$"&amp;MATCH($B91,Roles!$A:$A,0)),1,FALSE))=FALSE,IF(SquadExport!O91&lt;10,1,IF(SquadExport!O91&lt;15,2,IF(SquadExport!O91&lt;=20,3,""))),0),"")</f>
        <v/>
      </c>
      <c r="M91" s="37" t="str">
        <f ca="1">IF($A91&gt;"",IF(ISERROR(HLOOKUP(M$1,INDIRECT("Roles!$B$"&amp;MATCH($B91,Roles!$A:$A,0)&amp;":$AF$"&amp;MATCH($B91,Roles!$A:$A,0)),1,FALSE))=FALSE,IF(SquadExport!P91&lt;10,1,IF(SquadExport!P91&lt;15,2,IF(SquadExport!P91&lt;=20,3,""))),0),"")</f>
        <v/>
      </c>
      <c r="N91" s="37" t="str">
        <f ca="1">IF($A91&gt;"",IF(ISERROR(HLOOKUP(N$1,INDIRECT("Roles!$B$"&amp;MATCH($B91,Roles!$A:$A,0)&amp;":$AF$"&amp;MATCH($B91,Roles!$A:$A,0)),1,FALSE))=FALSE,IF(SquadExport!Q91&lt;10,1,IF(SquadExport!Q91&lt;15,2,IF(SquadExport!Q91&lt;=20,3,""))),0),"")</f>
        <v/>
      </c>
      <c r="O91" s="37" t="str">
        <f ca="1">IF($A91&gt;"",IF(ISERROR(HLOOKUP(O$1,INDIRECT("Roles!$B$"&amp;MATCH($B91,Roles!$A:$A,0)&amp;":$AF$"&amp;MATCH($B91,Roles!$A:$A,0)),1,FALSE))=FALSE,IF(SquadExport!R91&lt;10,1,IF(SquadExport!R91&lt;15,2,IF(SquadExport!R91&lt;=20,3,""))),0),"")</f>
        <v/>
      </c>
      <c r="P91" s="37" t="str">
        <f ca="1">IF($A91&gt;"",IF(ISERROR(HLOOKUP(P$1,INDIRECT("Roles!$B$"&amp;MATCH($B91,Roles!$A:$A,0)&amp;":$AF$"&amp;MATCH($B91,Roles!$A:$A,0)),1,FALSE))=FALSE,IF(SquadExport!S91&lt;10,1,IF(SquadExport!S91&lt;15,2,IF(SquadExport!S91&lt;=20,3,""))),0),"")</f>
        <v/>
      </c>
      <c r="Q91" s="37" t="str">
        <f ca="1">IF($A91&gt;"",IF(ISERROR(HLOOKUP(Q$1,INDIRECT("Roles!$B$"&amp;MATCH($B91,Roles!$A:$A,0)&amp;":$AF$"&amp;MATCH($B91,Roles!$A:$A,0)),1,FALSE))=FALSE,IF(SquadExport!T91&lt;10,1,IF(SquadExport!T91&lt;15,2,IF(SquadExport!T91&lt;=20,3,""))),0),"")</f>
        <v/>
      </c>
      <c r="R91" s="37" t="str">
        <f ca="1">IF($A91&gt;"",IF(ISERROR(HLOOKUP(R$1,INDIRECT("Roles!$B$"&amp;MATCH($B91,Roles!$A:$A,0)&amp;":$AF$"&amp;MATCH($B91,Roles!$A:$A,0)),1,FALSE))=FALSE,IF(SquadExport!U91&lt;10,1,IF(SquadExport!U91&lt;15,2,IF(SquadExport!U91&lt;=20,3,""))),0),"")</f>
        <v/>
      </c>
      <c r="S91" s="37" t="str">
        <f ca="1">IF($A91&gt;"",IF(ISERROR(HLOOKUP(S$1,INDIRECT("Roles!$B$"&amp;MATCH($B91,Roles!$A:$A,0)&amp;":$AF$"&amp;MATCH($B91,Roles!$A:$A,0)),1,FALSE))=FALSE,IF(SquadExport!V91&lt;10,1,IF(SquadExport!V91&lt;15,2,IF(SquadExport!V91&lt;=20,3,""))),0),"")</f>
        <v/>
      </c>
      <c r="T91" s="37" t="str">
        <f ca="1">IF($A91&gt;"",IF(ISERROR(HLOOKUP(T$1,INDIRECT("Roles!$B$"&amp;MATCH($B91,Roles!$A:$A,0)&amp;":$AF$"&amp;MATCH($B91,Roles!$A:$A,0)),1,FALSE))=FALSE,IF(SquadExport!W91&lt;10,1,IF(SquadExport!W91&lt;15,2,IF(SquadExport!W91&lt;=20,3,""))),0),"")</f>
        <v/>
      </c>
      <c r="U91" s="37" t="str">
        <f ca="1">IF($A91&gt;"",IF(ISERROR(HLOOKUP(U$1,INDIRECT("Roles!$B$"&amp;MATCH($B91,Roles!$A:$A,0)&amp;":$AF$"&amp;MATCH($B91,Roles!$A:$A,0)),1,FALSE))=FALSE,IF(SquadExport!X91&lt;10,1,IF(SquadExport!X91&lt;15,2,IF(SquadExport!X91&lt;=20,3,""))),0),"")</f>
        <v/>
      </c>
      <c r="V91" s="37" t="str">
        <f ca="1">IF($A91&gt;"",IF(ISERROR(HLOOKUP(V$1,INDIRECT("Roles!$B$"&amp;MATCH($B91,Roles!$A:$A,0)&amp;":$AF$"&amp;MATCH($B91,Roles!$A:$A,0)),1,FALSE))=FALSE,IF(SquadExport!Y91&lt;10,1,IF(SquadExport!Y91&lt;15,2,IF(SquadExport!Y91&lt;=20,3,""))),0),"")</f>
        <v/>
      </c>
      <c r="W91" s="37" t="str">
        <f ca="1">IF($A91&gt;"",IF(ISERROR(HLOOKUP(W$1,INDIRECT("Roles!$B$"&amp;MATCH($B91,Roles!$A:$A,0)&amp;":$AF$"&amp;MATCH($B91,Roles!$A:$A,0)),1,FALSE))=FALSE,IF(SquadExport!Z91&lt;10,1,IF(SquadExport!Z91&lt;15,2,IF(SquadExport!Z91&lt;=20,3,""))),0),"")</f>
        <v/>
      </c>
      <c r="X91" s="37" t="str">
        <f ca="1">IF($A91&gt;"",IF(ISERROR(HLOOKUP(X$1,INDIRECT("Roles!$B$"&amp;MATCH($B91,Roles!$A:$A,0)&amp;":$AF$"&amp;MATCH($B91,Roles!$A:$A,0)),1,FALSE))=FALSE,IF(SquadExport!AA91&lt;10,1,IF(SquadExport!AA91&lt;15,2,IF(SquadExport!AA91&lt;=20,3,""))),0),"")</f>
        <v/>
      </c>
      <c r="Y91" s="37" t="str">
        <f ca="1">IF($A91&gt;"",IF(ISERROR(HLOOKUP(Y$1,INDIRECT("Roles!$B$"&amp;MATCH($B91,Roles!$A:$A,0)&amp;":$AF$"&amp;MATCH($B91,Roles!$A:$A,0)),1,FALSE))=FALSE,IF(SquadExport!AB91&lt;10,1,IF(SquadExport!AB91&lt;15,2,IF(SquadExport!AB91&lt;=20,3,""))),0),"")</f>
        <v/>
      </c>
      <c r="Z91" s="37" t="str">
        <f ca="1">IF($A91&gt;"",IF(ISERROR(HLOOKUP(Z$1,INDIRECT("Roles!$B$"&amp;MATCH($B91,Roles!$A:$A,0)&amp;":$AF$"&amp;MATCH($B91,Roles!$A:$A,0)),1,FALSE))=FALSE,IF(SquadExport!AC91&lt;10,1,IF(SquadExport!AC91&lt;15,2,IF(SquadExport!AC91&lt;=20,3,""))),0),"")</f>
        <v/>
      </c>
      <c r="AA91" s="37" t="str">
        <f ca="1">IF($A91&gt;"",IF(ISERROR(HLOOKUP(AA$1,INDIRECT("Roles!$B$"&amp;MATCH($B91,Roles!$A:$A,0)&amp;":$AF$"&amp;MATCH($B91,Roles!$A:$A,0)),1,FALSE))=FALSE,IF(SquadExport!AD91&lt;10,1,IF(SquadExport!AD91&lt;15,2,IF(SquadExport!AD91&lt;=20,3,""))),0),"")</f>
        <v/>
      </c>
      <c r="AB91" s="37" t="str">
        <f ca="1">IF($A91&gt;"",IF(ISERROR(HLOOKUP(AB$1,INDIRECT("Roles!$B$"&amp;MATCH($B91,Roles!$A:$A,0)&amp;":$AF$"&amp;MATCH($B91,Roles!$A:$A,0)),1,FALSE))=FALSE,IF(SquadExport!AE91&lt;10,1,IF(SquadExport!AE91&lt;15,2,IF(SquadExport!AE91&lt;=20,3,""))),0),"")</f>
        <v/>
      </c>
      <c r="AC91" s="37" t="str">
        <f ca="1">IF($A91&gt;"",IF(ISERROR(HLOOKUP(AC$1,INDIRECT("Roles!$B$"&amp;MATCH($B91,Roles!$A:$A,0)&amp;":$AF$"&amp;MATCH($B91,Roles!$A:$A,0)),1,FALSE))=FALSE,IF(SquadExport!AF91&lt;10,1,IF(SquadExport!AF91&lt;15,2,IF(SquadExport!AF91&lt;=20,3,""))),0),"")</f>
        <v/>
      </c>
      <c r="AD91" s="37" t="str">
        <f ca="1">IF($A91&gt;"",IF(ISERROR(HLOOKUP(AD$1,INDIRECT("Roles!$B$"&amp;MATCH($B91,Roles!$A:$A,0)&amp;":$AF$"&amp;MATCH($B91,Roles!$A:$A,0)),1,FALSE))=FALSE,IF(SquadExport!AG91&lt;10,1,IF(SquadExport!AG91&lt;15,2,IF(SquadExport!AG91&lt;=20,3,""))),0),"")</f>
        <v/>
      </c>
      <c r="AE91" s="37" t="str">
        <f ca="1">IF($A91&gt;"",IF(ISERROR(HLOOKUP(AE$1,INDIRECT("Roles!$B$"&amp;MATCH($B91,Roles!$A:$A,0)&amp;":$AF$"&amp;MATCH($B91,Roles!$A:$A,0)),1,FALSE))=FALSE,IF(SquadExport!AH91&lt;10,1,IF(SquadExport!AH91&lt;15,2,IF(SquadExport!AH91&lt;=20,3,""))),0),"")</f>
        <v/>
      </c>
      <c r="AF91" s="37" t="str">
        <f ca="1">IF($A91&gt;"",IF(ISERROR(HLOOKUP(AF$1,INDIRECT("Roles!$B$"&amp;MATCH($B91,Roles!$A:$A,0)&amp;":$AF$"&amp;MATCH($B91,Roles!$A:$A,0)),1,FALSE))=FALSE,IF(SquadExport!AI91&lt;10,1,IF(SquadExport!AI91&lt;15,2,IF(SquadExport!AI91&lt;=20,3,""))),0),"")</f>
        <v/>
      </c>
      <c r="AG91" s="37" t="str">
        <f ca="1">IF($A91&gt;"",IF(ISERROR(HLOOKUP(AG$1,INDIRECT("Roles!$B$"&amp;MATCH($B91,Roles!$A:$A,0)&amp;":$AF$"&amp;MATCH($B91,Roles!$A:$A,0)),1,FALSE))=FALSE,IF(SquadExport!AJ91&lt;10,1,IF(SquadExport!AJ91&lt;15,2,IF(SquadExport!AJ91&lt;=20,3,""))),0),"")</f>
        <v/>
      </c>
      <c r="AH91" s="37" t="str">
        <f ca="1">IF($A91&gt;"",IF(ISERROR(HLOOKUP(AH$1,INDIRECT("Roles!$B$"&amp;MATCH($B91,Roles!$A:$A,0)&amp;":$AF$"&amp;MATCH($B91,Roles!$A:$A,0)),1,FALSE))=FALSE,IF(SquadExport!AK91&lt;10,1,IF(SquadExport!AK91&lt;15,2,IF(SquadExport!AK91&lt;=20,3,""))),0),"")</f>
        <v/>
      </c>
      <c r="AI91" s="37" t="str">
        <f ca="1">IF($A91&gt;"",IF(ISERROR(HLOOKUP(AI$1,INDIRECT("Roles!$B$"&amp;MATCH($B91,Roles!$A:$A,0)&amp;":$AF$"&amp;MATCH($B91,Roles!$A:$A,0)),1,FALSE))=FALSE,IF(SquadExport!AL91&lt;10,1,IF(SquadExport!AL91&lt;15,2,IF(SquadExport!AL91&lt;=20,3,""))),0),"")</f>
        <v/>
      </c>
      <c r="AJ91" s="37" t="str">
        <f ca="1">IF($A91&gt;"",IF(ISERROR(HLOOKUP(AJ$1,INDIRECT("Roles!$B$"&amp;MATCH($B91,Roles!$A:$A,0)&amp;":$AF$"&amp;MATCH($B91,Roles!$A:$A,0)),1,FALSE))=FALSE,IF(SquadExport!AM91&lt;10,1,IF(SquadExport!AM91&lt;15,2,IF(SquadExport!AM91&lt;=20,3,""))),0),"")</f>
        <v/>
      </c>
      <c r="AK91" s="37" t="str">
        <f ca="1">IF($A91&gt;"",IF(ISERROR(HLOOKUP(AK$1,INDIRECT("Roles!$B$"&amp;MATCH($B91,Roles!$A:$A,0)&amp;":$AF$"&amp;MATCH($B91,Roles!$A:$A,0)),1,FALSE))=FALSE,IF(SquadExport!AN91&lt;10,1,IF(SquadExport!AN91&lt;15,2,IF(SquadExport!AN91&lt;=20,3,""))),0),"")</f>
        <v/>
      </c>
      <c r="AL91" s="37" t="str">
        <f ca="1">IF($A91&gt;"",IF(ISERROR(HLOOKUP(AL$1,INDIRECT("Roles!$B$"&amp;MATCH($B91,Roles!$A:$A,0)&amp;":$AF$"&amp;MATCH($B91,Roles!$A:$A,0)),1,FALSE))=FALSE,IF(SquadExport!AO91&lt;10,1,IF(SquadExport!AO91&lt;15,2,IF(SquadExport!AO91&lt;=20,3,""))),0),"")</f>
        <v/>
      </c>
      <c r="AM91" s="37" t="str">
        <f ca="1">IF($A91&gt;"",IF(ISERROR(HLOOKUP(AM$1,INDIRECT("Roles!$B$"&amp;MATCH($B91,Roles!$A:$A,0)&amp;":$AF$"&amp;MATCH($B91,Roles!$A:$A,0)),1,FALSE))=FALSE,IF(SquadExport!AP91&lt;10,1,IF(SquadExport!AP91&lt;15,2,IF(SquadExport!AP91&lt;=20,3,""))),0),"")</f>
        <v/>
      </c>
      <c r="AN91" s="37" t="str">
        <f ca="1">IF($A91&gt;"",IF(ISERROR(HLOOKUP(AN$1,INDIRECT("Roles!$B$"&amp;MATCH($B91,Roles!$A:$A,0)&amp;":$AF$"&amp;MATCH($B91,Roles!$A:$A,0)),1,FALSE))=FALSE,IF(SquadExport!AQ91&lt;10,1,IF(SquadExport!AQ91&lt;15,2,IF(SquadExport!AQ91&lt;=20,3,""))),0),"")</f>
        <v/>
      </c>
      <c r="AO91" s="37" t="str">
        <f ca="1">IF($A91&gt;"",IF(ISERROR(HLOOKUP(AO$1,INDIRECT("Roles!$B$"&amp;MATCH($B91,Roles!$A:$A,0)&amp;":$AF$"&amp;MATCH($B91,Roles!$A:$A,0)),1,FALSE))=FALSE,IF(SquadExport!AR91&lt;10,1,IF(SquadExport!AR91&lt;15,2,IF(SquadExport!AR91&lt;=20,3,""))),0),"")</f>
        <v/>
      </c>
      <c r="AP91" s="37" t="str">
        <f ca="1">IF($A91&gt;"",IF(ISERROR(HLOOKUP(AP$1,INDIRECT("Roles!$B$"&amp;MATCH($B91,Roles!$A:$A,0)&amp;":$AF$"&amp;MATCH($B91,Roles!$A:$A,0)),1,FALSE))=FALSE,IF(SquadExport!AS91&lt;10,1,IF(SquadExport!AS91&lt;15,2,IF(SquadExport!AS91&lt;=20,3,""))),0),"")</f>
        <v/>
      </c>
      <c r="AQ91" s="37" t="str">
        <f ca="1">IF($A91&gt;"",IF(ISERROR(HLOOKUP(AQ$1,INDIRECT("Roles!$B$"&amp;MATCH($B91,Roles!$A:$A,0)&amp;":$AF$"&amp;MATCH($B91,Roles!$A:$A,0)),1,FALSE))=FALSE,IF(SquadExport!AT91&lt;10,1,IF(SquadExport!AT91&lt;15,2,IF(SquadExport!AT91&lt;=20,3,""))),0),"")</f>
        <v/>
      </c>
      <c r="AR91" s="37" t="str">
        <f ca="1">IF($A91&gt;"",IF(ISERROR(HLOOKUP(AR$1,INDIRECT("Roles!$B$"&amp;MATCH($B91,Roles!$A:$A,0)&amp;":$AF$"&amp;MATCH($B91,Roles!$A:$A,0)),1,FALSE))=FALSE,IF(SquadExport!AU91&lt;10,1,IF(SquadExport!AU91&lt;15,2,IF(SquadExport!AU91&lt;=20,3,""))),0),"")</f>
        <v/>
      </c>
      <c r="AS91" s="37" t="str">
        <f ca="1">IF($A91&gt;"",IF(ISERROR(HLOOKUP(AS$1,INDIRECT("Roles!$B$"&amp;MATCH($B91,Roles!$A:$A,0)&amp;":$AF$"&amp;MATCH($B91,Roles!$A:$A,0)),1,FALSE))=FALSE,IF(SquadExport!AV91&lt;10,1,IF(SquadExport!AV91&lt;15,2,IF(SquadExport!AV91&lt;=20,3,""))),0),"")</f>
        <v/>
      </c>
      <c r="AT91" s="37" t="str">
        <f ca="1">IF($A91&gt;"",IF(ISERROR(HLOOKUP(AT$1,INDIRECT("Roles!$B$"&amp;MATCH($B91,Roles!$A:$A,0)&amp;":$AF$"&amp;MATCH($B91,Roles!$A:$A,0)),1,FALSE))=FALSE,IF(SquadExport!AW91&lt;10,1,IF(SquadExport!AW91&lt;15,2,IF(SquadExport!AW91&lt;=20,3,""))),0),"")</f>
        <v/>
      </c>
      <c r="AU91" s="37" t="str">
        <f ca="1">IF($A91&gt;"",IF(ISERROR(HLOOKUP(AU$1,INDIRECT("Roles!$B$"&amp;MATCH($B91,Roles!$A:$A,0)&amp;":$AF$"&amp;MATCH($B91,Roles!$A:$A,0)),1,FALSE))=FALSE,IF(SquadExport!AX91&lt;10,1,IF(SquadExport!AX91&lt;15,2,IF(SquadExport!AX91&lt;=20,3,""))),0),"")</f>
        <v/>
      </c>
      <c r="AV91" s="37" t="str">
        <f ca="1">IF($A91&gt;"",IF(ISERROR(HLOOKUP(AV$1,INDIRECT("Roles!$B$"&amp;MATCH($B91,Roles!$A:$A,0)&amp;":$AF$"&amp;MATCH($B91,Roles!$A:$A,0)),1,FALSE))=FALSE,IF(SquadExport!AY91&lt;10,1,IF(SquadExport!AY91&lt;15,2,IF(SquadExport!AY91&lt;=20,3,""))),0),"")</f>
        <v/>
      </c>
      <c r="AW91" s="37" t="str">
        <f ca="1">IF($A91&gt;"",IF(ISERROR(HLOOKUP(AW$1,INDIRECT("Roles!$B$"&amp;MATCH($B91,Roles!$A:$A,0)&amp;":$AF$"&amp;MATCH($B91,Roles!$A:$A,0)),1,FALSE))=FALSE,IF(SquadExport!AZ91&lt;10,1,IF(SquadExport!AZ91&lt;15,2,IF(SquadExport!AZ91&lt;=20,3,""))),0),"")</f>
        <v/>
      </c>
      <c r="AX91" s="37" t="str">
        <f ca="1">IF($A91&gt;"",IF(ISERROR(HLOOKUP(AX$1,INDIRECT("Roles!$B$"&amp;MATCH($B91,Roles!$A:$A,0)&amp;":$AF$"&amp;MATCH($B91,Roles!$A:$A,0)),1,FALSE))=FALSE,IF(SquadExport!BA91&lt;10,1,IF(SquadExport!BA91&lt;15,2,IF(SquadExport!BA91&lt;=20,3,""))),0),"")</f>
        <v/>
      </c>
      <c r="AY91" s="30" t="str" cm="1">
        <f t="array" aca="1" ref="AY91:CS91" ca="1">IF($D91:$AX91=1,D$1:AX$1,"")</f>
        <v/>
      </c>
      <c r="AZ91" s="30" t="str">
        <f ca="1"/>
        <v/>
      </c>
      <c r="BA91" s="30" t="str">
        <f ca="1"/>
        <v/>
      </c>
      <c r="BB91" s="30" t="str">
        <f ca="1"/>
        <v/>
      </c>
      <c r="BC91" s="30" t="str">
        <f ca="1"/>
        <v/>
      </c>
      <c r="BD91" s="30" t="str">
        <f ca="1"/>
        <v/>
      </c>
      <c r="BE91" s="30" t="str">
        <f ca="1"/>
        <v/>
      </c>
      <c r="BF91" s="30" t="str">
        <f ca="1"/>
        <v/>
      </c>
      <c r="BG91" s="30" t="str">
        <f ca="1"/>
        <v/>
      </c>
      <c r="BH91" s="30" t="str">
        <f ca="1"/>
        <v/>
      </c>
      <c r="BI91" s="30" t="str">
        <f ca="1"/>
        <v/>
      </c>
      <c r="BJ91" s="30" t="str">
        <f ca="1"/>
        <v/>
      </c>
      <c r="BK91" s="30" t="str">
        <f ca="1"/>
        <v/>
      </c>
      <c r="BL91" s="30" t="str">
        <f ca="1"/>
        <v/>
      </c>
      <c r="BM91" s="30" t="str">
        <f ca="1"/>
        <v/>
      </c>
      <c r="BN91" s="30" t="str">
        <f ca="1"/>
        <v/>
      </c>
      <c r="BO91" s="30" t="str">
        <f ca="1"/>
        <v/>
      </c>
      <c r="BP91" s="30" t="str">
        <f ca="1"/>
        <v/>
      </c>
      <c r="BQ91" s="30" t="str">
        <f ca="1"/>
        <v/>
      </c>
      <c r="BR91" s="30" t="str">
        <f ca="1"/>
        <v/>
      </c>
      <c r="BS91" s="30" t="str">
        <f ca="1"/>
        <v/>
      </c>
      <c r="BT91" s="30" t="str">
        <f ca="1"/>
        <v/>
      </c>
      <c r="BU91" s="30" t="str">
        <f ca="1"/>
        <v/>
      </c>
      <c r="BV91" s="30" t="str">
        <f ca="1"/>
        <v/>
      </c>
      <c r="BW91" s="30" t="str">
        <f ca="1"/>
        <v/>
      </c>
      <c r="BX91" s="30" t="str">
        <f ca="1"/>
        <v/>
      </c>
      <c r="BY91" s="30" t="str">
        <f ca="1"/>
        <v/>
      </c>
      <c r="BZ91" s="30" t="str">
        <f ca="1"/>
        <v/>
      </c>
      <c r="CA91" s="30" t="str">
        <f ca="1"/>
        <v/>
      </c>
      <c r="CB91" s="30" t="str">
        <f ca="1"/>
        <v/>
      </c>
      <c r="CC91" s="30" t="str">
        <f ca="1"/>
        <v/>
      </c>
      <c r="CD91" s="30" t="str">
        <f ca="1"/>
        <v/>
      </c>
      <c r="CE91" s="30" t="str">
        <f ca="1"/>
        <v/>
      </c>
      <c r="CF91" s="30" t="str">
        <f ca="1"/>
        <v/>
      </c>
      <c r="CG91" s="30" t="str">
        <f ca="1"/>
        <v/>
      </c>
      <c r="CH91" s="30" t="str">
        <f ca="1"/>
        <v/>
      </c>
      <c r="CI91" s="30" t="str">
        <f ca="1"/>
        <v/>
      </c>
      <c r="CJ91" s="30" t="str">
        <f ca="1"/>
        <v/>
      </c>
      <c r="CK91" s="30" t="str">
        <f ca="1"/>
        <v/>
      </c>
      <c r="CL91" s="30" t="str">
        <f ca="1"/>
        <v/>
      </c>
      <c r="CM91" s="30" t="str">
        <f ca="1"/>
        <v/>
      </c>
      <c r="CN91" s="30" t="str">
        <f ca="1"/>
        <v/>
      </c>
      <c r="CO91" s="30" t="str">
        <f ca="1"/>
        <v/>
      </c>
      <c r="CP91" s="30" t="str">
        <f ca="1"/>
        <v/>
      </c>
      <c r="CQ91" s="30" t="str">
        <f ca="1"/>
        <v/>
      </c>
      <c r="CR91" s="30" t="str">
        <f ca="1"/>
        <v/>
      </c>
      <c r="CS91" s="30" t="str">
        <f ca="1"/>
        <v/>
      </c>
      <c r="CT91" s="31" cm="1">
        <f t="array" aca="1" ref="CT91" ca="1">SUMPRODUCT(COUNTIF($AY91:$CS91,Training!$C$3:$E$3))</f>
        <v>0</v>
      </c>
      <c r="CU91" s="31" cm="1">
        <f t="array" aca="1" ref="CU91" ca="1">SUMPRODUCT(COUNTIF($AY91:$CS91,Training!$C$4:$E$4))</f>
        <v>0</v>
      </c>
      <c r="CV91" s="31" cm="1">
        <f t="array" aca="1" ref="CV91" ca="1">SUMPRODUCT(COUNTIF($AY91:$CS91,Training!$C$5:$E$5))</f>
        <v>0</v>
      </c>
      <c r="CW91" s="31" cm="1">
        <f t="array" aca="1" ref="CW91" ca="1">SUMPRODUCT(COUNTIF($AY91:$CS91,Training!$C$6:$E$6))</f>
        <v>0</v>
      </c>
      <c r="CX91" s="31" cm="1">
        <f t="array" aca="1" ref="CX91" ca="1">SUMPRODUCT(COUNTIF($AY91:$CS91,Training!$C$7:$E$7))</f>
        <v>0</v>
      </c>
      <c r="CY91" s="31" cm="1">
        <f t="array" aca="1" ref="CY91" ca="1">SUMPRODUCT(COUNTIF($AY91:$CS91,Training!$C$8:$E$8))</f>
        <v>0</v>
      </c>
      <c r="CZ91" s="31" cm="1">
        <f t="array" aca="1" ref="CZ91" ca="1">SUMPRODUCT(COUNTIF($AY91:$CS91,Training!$C$9:$E$9))</f>
        <v>0</v>
      </c>
      <c r="DA91" s="31" cm="1">
        <f t="array" aca="1" ref="DA91" ca="1">SUMPRODUCT(COUNTIF($AY91:$CS91,Training!$C$10:$E$10))</f>
        <v>0</v>
      </c>
      <c r="DB91" s="31" cm="1">
        <f t="array" aca="1" ref="DB91" ca="1">SUMPRODUCT(COUNTIF($AY91:$CS91,Training!$C$11:$E$11))</f>
        <v>0</v>
      </c>
      <c r="DC91" s="31" cm="1">
        <f t="array" aca="1" ref="DC91" ca="1">SUMPRODUCT(COUNTIF($AY91:$CS91,Training!$C$2:$E$2))</f>
        <v>0</v>
      </c>
      <c r="DD91" s="31" cm="1">
        <f t="array" aca="1" ref="DD91" ca="1">SUMPRODUCT(COUNTIF($AY91:$CS91,Training!#REF!))</f>
        <v>0</v>
      </c>
      <c r="DE91" s="31" cm="1">
        <f t="array" aca="1" ref="DE91" ca="1">SUMPRODUCT(COUNTIF($AY91:$CS91,Training!$C$12:$E$12))</f>
        <v>0</v>
      </c>
      <c r="DF91" s="31" cm="1">
        <f t="array" aca="1" ref="DF91" ca="1">SUMPRODUCT(COUNTIF($AY91:$CS91,Training!$C$13:$E$13))</f>
        <v>0</v>
      </c>
      <c r="DG91" s="31" cm="1">
        <f t="array" aca="1" ref="DG91" ca="1">SUMPRODUCT(COUNTIF($AY91:$CS91,Training!$C$14:$E$14))</f>
        <v>0</v>
      </c>
      <c r="DH91" s="31" cm="1">
        <f t="array" aca="1" ref="DH91" ca="1">SUMPRODUCT(COUNTIF($AY91:$CS91,Training!$C$15:$E$15))</f>
        <v>0</v>
      </c>
      <c r="DI91" s="31" cm="1">
        <f t="array" aca="1" ref="DI91" ca="1">SUMPRODUCT(COUNTIF($AY91:$CS91,Training!$C$16:$E$16))</f>
        <v>0</v>
      </c>
      <c r="DJ91" s="30" t="str" cm="1">
        <f t="array" aca="1" ref="DJ91:FD91" ca="1">IF(COUNTIF(D91:AX91,1)=0,IF($D91:$AX91=2,D$1:AX$1,""),"")</f>
        <v/>
      </c>
      <c r="DK91" s="30" t="str">
        <f ca="1"/>
        <v/>
      </c>
      <c r="DL91" s="30" t="str">
        <f ca="1"/>
        <v/>
      </c>
      <c r="DM91" s="30" t="str">
        <f ca="1"/>
        <v/>
      </c>
      <c r="DN91" s="30" t="str">
        <f ca="1"/>
        <v/>
      </c>
      <c r="DO91" s="30" t="str">
        <f ca="1"/>
        <v/>
      </c>
      <c r="DP91" s="30" t="str">
        <f ca="1"/>
        <v/>
      </c>
      <c r="DQ91" s="30" t="str">
        <f ca="1"/>
        <v/>
      </c>
      <c r="DR91" s="30" t="str">
        <f ca="1"/>
        <v/>
      </c>
      <c r="DS91" s="30" t="str">
        <f ca="1"/>
        <v/>
      </c>
      <c r="DT91" s="30" t="str">
        <f ca="1"/>
        <v/>
      </c>
      <c r="DU91" s="30" t="str">
        <f ca="1"/>
        <v/>
      </c>
      <c r="DV91" s="30" t="str">
        <f ca="1"/>
        <v/>
      </c>
      <c r="DW91" s="30" t="str">
        <f ca="1"/>
        <v/>
      </c>
      <c r="DX91" s="30" t="str">
        <f ca="1"/>
        <v/>
      </c>
      <c r="DY91" s="30" t="str">
        <f ca="1"/>
        <v/>
      </c>
      <c r="DZ91" s="30" t="str">
        <f ca="1"/>
        <v/>
      </c>
      <c r="EA91" s="30" t="str">
        <f ca="1"/>
        <v/>
      </c>
      <c r="EB91" s="30" t="str">
        <f ca="1"/>
        <v/>
      </c>
      <c r="EC91" s="30" t="str">
        <f ca="1"/>
        <v/>
      </c>
      <c r="ED91" s="30" t="str">
        <f ca="1"/>
        <v/>
      </c>
      <c r="EE91" s="30" t="str">
        <f ca="1"/>
        <v/>
      </c>
      <c r="EF91" s="30" t="str">
        <f ca="1"/>
        <v/>
      </c>
      <c r="EG91" s="30" t="str">
        <f ca="1"/>
        <v/>
      </c>
      <c r="EH91" s="30" t="str">
        <f ca="1"/>
        <v/>
      </c>
      <c r="EI91" s="30" t="str">
        <f ca="1"/>
        <v/>
      </c>
      <c r="EJ91" s="30" t="str">
        <f ca="1"/>
        <v/>
      </c>
      <c r="EK91" s="30" t="str">
        <f ca="1"/>
        <v/>
      </c>
      <c r="EL91" s="30" t="str">
        <f ca="1"/>
        <v/>
      </c>
      <c r="EM91" s="30" t="str">
        <f ca="1"/>
        <v/>
      </c>
      <c r="EN91" s="30" t="str">
        <f ca="1"/>
        <v/>
      </c>
      <c r="EO91" s="30" t="str">
        <f ca="1"/>
        <v/>
      </c>
      <c r="EP91" s="30" t="str">
        <f ca="1"/>
        <v/>
      </c>
      <c r="EQ91" s="30" t="str">
        <f ca="1"/>
        <v/>
      </c>
      <c r="ER91" s="30" t="str">
        <f ca="1"/>
        <v/>
      </c>
      <c r="ES91" s="30" t="str">
        <f ca="1"/>
        <v/>
      </c>
      <c r="ET91" s="30" t="str">
        <f ca="1"/>
        <v/>
      </c>
      <c r="EU91" s="30" t="str">
        <f ca="1"/>
        <v/>
      </c>
      <c r="EV91" s="30" t="str">
        <f ca="1"/>
        <v/>
      </c>
      <c r="EW91" s="30" t="str">
        <f ca="1"/>
        <v/>
      </c>
      <c r="EX91" s="30" t="str">
        <f ca="1"/>
        <v/>
      </c>
      <c r="EY91" s="30" t="str">
        <f ca="1"/>
        <v/>
      </c>
      <c r="EZ91" s="30" t="str">
        <f ca="1"/>
        <v/>
      </c>
      <c r="FA91" s="30" t="str">
        <f ca="1"/>
        <v/>
      </c>
      <c r="FB91" s="30" t="str">
        <f ca="1"/>
        <v/>
      </c>
      <c r="FC91" s="30" t="str">
        <f ca="1"/>
        <v/>
      </c>
      <c r="FD91" s="30" t="str">
        <f ca="1"/>
        <v/>
      </c>
      <c r="FE91" s="31" cm="1">
        <f t="array" aca="1" ref="FE91" ca="1">SUMPRODUCT(COUNTIF($DJ91:$FD91,Training!$C$3:$E$3))</f>
        <v>0</v>
      </c>
      <c r="FF91" s="31" cm="1">
        <f t="array" aca="1" ref="FF91" ca="1">SUMPRODUCT(COUNTIF($DJ91:$FD91,Training!$C$4:$E$4))</f>
        <v>0</v>
      </c>
      <c r="FG91" s="31" cm="1">
        <f t="array" aca="1" ref="FG91" ca="1">SUMPRODUCT(COUNTIF($DJ91:$FD91,Training!$C$5:$E$5))</f>
        <v>0</v>
      </c>
      <c r="FH91" s="31" cm="1">
        <f t="array" aca="1" ref="FH91" ca="1">SUMPRODUCT(COUNTIF($DJ91:$FD91,Training!$C$6:$E$6))</f>
        <v>0</v>
      </c>
      <c r="FI91" s="31" cm="1">
        <f t="array" aca="1" ref="FI91" ca="1">SUMPRODUCT(COUNTIF($DJ91:$FD91,Training!$C$7:$E$7))</f>
        <v>0</v>
      </c>
      <c r="FJ91" s="31" cm="1">
        <f t="array" aca="1" ref="FJ91" ca="1">SUMPRODUCT(COUNTIF($DJ91:$FD91,Training!$C$8:$E$8))</f>
        <v>0</v>
      </c>
      <c r="FK91" s="31" cm="1">
        <f t="array" aca="1" ref="FK91" ca="1">SUMPRODUCT(COUNTIF($DJ91:$FD91,Training!$C$9:$E$9))</f>
        <v>0</v>
      </c>
      <c r="FL91" s="31" cm="1">
        <f t="array" aca="1" ref="FL91" ca="1">SUMPRODUCT(COUNTIF($DJ91:$FD91,Training!$C$10:$E$10))</f>
        <v>0</v>
      </c>
      <c r="FM91" s="31" cm="1">
        <f t="array" aca="1" ref="FM91" ca="1">SUMPRODUCT(COUNTIF($DJ91:$FD91,Training!$C$11:$E$11))</f>
        <v>0</v>
      </c>
      <c r="FN91" s="31" cm="1">
        <f t="array" aca="1" ref="FN91" ca="1">SUMPRODUCT(COUNTIF($DJ91:$FD91,Training!$C$2:$E$2))</f>
        <v>0</v>
      </c>
      <c r="FO91" s="31" cm="1">
        <f t="array" aca="1" ref="FO91" ca="1">SUMPRODUCT(COUNTIF($DJ91:$FD91,Training!#REF!))</f>
        <v>0</v>
      </c>
      <c r="FP91" s="31" cm="1">
        <f t="array" aca="1" ref="FP91" ca="1">SUMPRODUCT(COUNTIF($DJ91:$FD91,Training!$C$12:$E$12))</f>
        <v>0</v>
      </c>
      <c r="FQ91" s="31" cm="1">
        <f t="array" aca="1" ref="FQ91" ca="1">SUMPRODUCT(COUNTIF($DJ91:$FD91,Training!$C$13:$E$13))</f>
        <v>0</v>
      </c>
      <c r="FR91" s="31" cm="1">
        <f t="array" aca="1" ref="FR91" ca="1">SUMPRODUCT(COUNTIF($DJ91:$FD91,Training!$C$14:$E$14))</f>
        <v>0</v>
      </c>
      <c r="FS91" s="31" cm="1">
        <f t="array" aca="1" ref="FS91" ca="1">SUMPRODUCT(COUNTIF($DJ91:$FD91,Training!$C$15:$E$15))</f>
        <v>0</v>
      </c>
      <c r="FT91" s="31" cm="1">
        <f t="array" aca="1" ref="FT91" ca="1">SUMPRODUCT(COUNTIF($DJ91:$FD91,Training!$C$16:$E$16))</f>
        <v>0</v>
      </c>
    </row>
    <row r="92" spans="1:176" x14ac:dyDescent="0.25">
      <c r="A92" s="32" t="str">
        <f>IF(WeightedParse!A92&gt;"",WeightedParse!A92,"")</f>
        <v/>
      </c>
      <c r="B92" s="49" t="str">
        <f>IF('Weighted Summary'!A92&gt;"",'Weighted Summary'!F92,"")</f>
        <v/>
      </c>
      <c r="C92" s="39" t="str">
        <f t="shared" si="1"/>
        <v/>
      </c>
      <c r="D92" s="37" t="str">
        <f ca="1">IF($A92&gt;"",IF(ISERROR(HLOOKUP(D$1,INDIRECT("Roles!$B$"&amp;MATCH($B92,Roles!$A:$A,0)&amp;":$AF$"&amp;MATCH($B92,Roles!$A:$A,0)),1,FALSE))=FALSE,IF(SquadExport!G92&lt;10,1,IF(SquadExport!G92&lt;15,2,IF(SquadExport!G92&lt;=20,3,""))),0),"")</f>
        <v/>
      </c>
      <c r="E92" s="37" t="str">
        <f ca="1">IF($A92&gt;"",IF(ISERROR(HLOOKUP(E$1,INDIRECT("Roles!$B$"&amp;MATCH($B92,Roles!$A:$A,0)&amp;":$AF$"&amp;MATCH($B92,Roles!$A:$A,0)),1,FALSE))=FALSE,IF(SquadExport!H92&lt;10,1,IF(SquadExport!H92&lt;15,2,IF(SquadExport!H92&lt;=20,3,""))),0),"")</f>
        <v/>
      </c>
      <c r="F92" s="37" t="str">
        <f ca="1">IF($A92&gt;"",IF(ISERROR(HLOOKUP(F$1,INDIRECT("Roles!$B$"&amp;MATCH($B92,Roles!$A:$A,0)&amp;":$AF$"&amp;MATCH($B92,Roles!$A:$A,0)),1,FALSE))=FALSE,IF(SquadExport!I92&lt;10,1,IF(SquadExport!I92&lt;15,2,IF(SquadExport!I92&lt;=20,3,""))),0),"")</f>
        <v/>
      </c>
      <c r="G92" s="37" t="str">
        <f ca="1">IF($A92&gt;"",IF(ISERROR(HLOOKUP(G$1,INDIRECT("Roles!$B$"&amp;MATCH($B92,Roles!$A:$A,0)&amp;":$AF$"&amp;MATCH($B92,Roles!$A:$A,0)),1,FALSE))=FALSE,IF(SquadExport!J92&lt;10,1,IF(SquadExport!J92&lt;15,2,IF(SquadExport!J92&lt;=20,3,""))),0),"")</f>
        <v/>
      </c>
      <c r="H92" s="37" t="str">
        <f ca="1">IF($A92&gt;"",IF(ISERROR(HLOOKUP(H$1,INDIRECT("Roles!$B$"&amp;MATCH($B92,Roles!$A:$A,0)&amp;":$AF$"&amp;MATCH($B92,Roles!$A:$A,0)),1,FALSE))=FALSE,IF(SquadExport!K92&lt;10,1,IF(SquadExport!K92&lt;15,2,IF(SquadExport!K92&lt;=20,3,""))),0),"")</f>
        <v/>
      </c>
      <c r="I92" s="37" t="str">
        <f ca="1">IF($A92&gt;"",IF(ISERROR(HLOOKUP(I$1,INDIRECT("Roles!$B$"&amp;MATCH($B92,Roles!$A:$A,0)&amp;":$AF$"&amp;MATCH($B92,Roles!$A:$A,0)),1,FALSE))=FALSE,IF(SquadExport!L92&lt;10,1,IF(SquadExport!L92&lt;15,2,IF(SquadExport!L92&lt;=20,3,""))),0),"")</f>
        <v/>
      </c>
      <c r="J92" s="37" t="str">
        <f ca="1">IF($A92&gt;"",IF(ISERROR(HLOOKUP(J$1,INDIRECT("Roles!$B$"&amp;MATCH($B92,Roles!$A:$A,0)&amp;":$AF$"&amp;MATCH($B92,Roles!$A:$A,0)),1,FALSE))=FALSE,IF(SquadExport!M92&lt;10,1,IF(SquadExport!M92&lt;15,2,IF(SquadExport!M92&lt;=20,3,""))),0),"")</f>
        <v/>
      </c>
      <c r="K92" s="37" t="str">
        <f ca="1">IF($A92&gt;"",IF(ISERROR(HLOOKUP(K$1,INDIRECT("Roles!$B$"&amp;MATCH($B92,Roles!$A:$A,0)&amp;":$AF$"&amp;MATCH($B92,Roles!$A:$A,0)),1,FALSE))=FALSE,IF(SquadExport!N92&lt;10,1,IF(SquadExport!N92&lt;15,2,IF(SquadExport!N92&lt;=20,3,""))),0),"")</f>
        <v/>
      </c>
      <c r="L92" s="37" t="str">
        <f ca="1">IF($A92&gt;"",IF(ISERROR(HLOOKUP(L$1,INDIRECT("Roles!$B$"&amp;MATCH($B92,Roles!$A:$A,0)&amp;":$AF$"&amp;MATCH($B92,Roles!$A:$A,0)),1,FALSE))=FALSE,IF(SquadExport!O92&lt;10,1,IF(SquadExport!O92&lt;15,2,IF(SquadExport!O92&lt;=20,3,""))),0),"")</f>
        <v/>
      </c>
      <c r="M92" s="37" t="str">
        <f ca="1">IF($A92&gt;"",IF(ISERROR(HLOOKUP(M$1,INDIRECT("Roles!$B$"&amp;MATCH($B92,Roles!$A:$A,0)&amp;":$AF$"&amp;MATCH($B92,Roles!$A:$A,0)),1,FALSE))=FALSE,IF(SquadExport!P92&lt;10,1,IF(SquadExport!P92&lt;15,2,IF(SquadExport!P92&lt;=20,3,""))),0),"")</f>
        <v/>
      </c>
      <c r="N92" s="37" t="str">
        <f ca="1">IF($A92&gt;"",IF(ISERROR(HLOOKUP(N$1,INDIRECT("Roles!$B$"&amp;MATCH($B92,Roles!$A:$A,0)&amp;":$AF$"&amp;MATCH($B92,Roles!$A:$A,0)),1,FALSE))=FALSE,IF(SquadExport!Q92&lt;10,1,IF(SquadExport!Q92&lt;15,2,IF(SquadExport!Q92&lt;=20,3,""))),0),"")</f>
        <v/>
      </c>
      <c r="O92" s="37" t="str">
        <f ca="1">IF($A92&gt;"",IF(ISERROR(HLOOKUP(O$1,INDIRECT("Roles!$B$"&amp;MATCH($B92,Roles!$A:$A,0)&amp;":$AF$"&amp;MATCH($B92,Roles!$A:$A,0)),1,FALSE))=FALSE,IF(SquadExport!R92&lt;10,1,IF(SquadExport!R92&lt;15,2,IF(SquadExport!R92&lt;=20,3,""))),0),"")</f>
        <v/>
      </c>
      <c r="P92" s="37" t="str">
        <f ca="1">IF($A92&gt;"",IF(ISERROR(HLOOKUP(P$1,INDIRECT("Roles!$B$"&amp;MATCH($B92,Roles!$A:$A,0)&amp;":$AF$"&amp;MATCH($B92,Roles!$A:$A,0)),1,FALSE))=FALSE,IF(SquadExport!S92&lt;10,1,IF(SquadExport!S92&lt;15,2,IF(SquadExport!S92&lt;=20,3,""))),0),"")</f>
        <v/>
      </c>
      <c r="Q92" s="37" t="str">
        <f ca="1">IF($A92&gt;"",IF(ISERROR(HLOOKUP(Q$1,INDIRECT("Roles!$B$"&amp;MATCH($B92,Roles!$A:$A,0)&amp;":$AF$"&amp;MATCH($B92,Roles!$A:$A,0)),1,FALSE))=FALSE,IF(SquadExport!T92&lt;10,1,IF(SquadExport!T92&lt;15,2,IF(SquadExport!T92&lt;=20,3,""))),0),"")</f>
        <v/>
      </c>
      <c r="R92" s="37" t="str">
        <f ca="1">IF($A92&gt;"",IF(ISERROR(HLOOKUP(R$1,INDIRECT("Roles!$B$"&amp;MATCH($B92,Roles!$A:$A,0)&amp;":$AF$"&amp;MATCH($B92,Roles!$A:$A,0)),1,FALSE))=FALSE,IF(SquadExport!U92&lt;10,1,IF(SquadExport!U92&lt;15,2,IF(SquadExport!U92&lt;=20,3,""))),0),"")</f>
        <v/>
      </c>
      <c r="S92" s="37" t="str">
        <f ca="1">IF($A92&gt;"",IF(ISERROR(HLOOKUP(S$1,INDIRECT("Roles!$B$"&amp;MATCH($B92,Roles!$A:$A,0)&amp;":$AF$"&amp;MATCH($B92,Roles!$A:$A,0)),1,FALSE))=FALSE,IF(SquadExport!V92&lt;10,1,IF(SquadExport!V92&lt;15,2,IF(SquadExport!V92&lt;=20,3,""))),0),"")</f>
        <v/>
      </c>
      <c r="T92" s="37" t="str">
        <f ca="1">IF($A92&gt;"",IF(ISERROR(HLOOKUP(T$1,INDIRECT("Roles!$B$"&amp;MATCH($B92,Roles!$A:$A,0)&amp;":$AF$"&amp;MATCH($B92,Roles!$A:$A,0)),1,FALSE))=FALSE,IF(SquadExport!W92&lt;10,1,IF(SquadExport!W92&lt;15,2,IF(SquadExport!W92&lt;=20,3,""))),0),"")</f>
        <v/>
      </c>
      <c r="U92" s="37" t="str">
        <f ca="1">IF($A92&gt;"",IF(ISERROR(HLOOKUP(U$1,INDIRECT("Roles!$B$"&amp;MATCH($B92,Roles!$A:$A,0)&amp;":$AF$"&amp;MATCH($B92,Roles!$A:$A,0)),1,FALSE))=FALSE,IF(SquadExport!X92&lt;10,1,IF(SquadExport!X92&lt;15,2,IF(SquadExport!X92&lt;=20,3,""))),0),"")</f>
        <v/>
      </c>
      <c r="V92" s="37" t="str">
        <f ca="1">IF($A92&gt;"",IF(ISERROR(HLOOKUP(V$1,INDIRECT("Roles!$B$"&amp;MATCH($B92,Roles!$A:$A,0)&amp;":$AF$"&amp;MATCH($B92,Roles!$A:$A,0)),1,FALSE))=FALSE,IF(SquadExport!Y92&lt;10,1,IF(SquadExport!Y92&lt;15,2,IF(SquadExport!Y92&lt;=20,3,""))),0),"")</f>
        <v/>
      </c>
      <c r="W92" s="37" t="str">
        <f ca="1">IF($A92&gt;"",IF(ISERROR(HLOOKUP(W$1,INDIRECT("Roles!$B$"&amp;MATCH($B92,Roles!$A:$A,0)&amp;":$AF$"&amp;MATCH($B92,Roles!$A:$A,0)),1,FALSE))=FALSE,IF(SquadExport!Z92&lt;10,1,IF(SquadExport!Z92&lt;15,2,IF(SquadExport!Z92&lt;=20,3,""))),0),"")</f>
        <v/>
      </c>
      <c r="X92" s="37" t="str">
        <f ca="1">IF($A92&gt;"",IF(ISERROR(HLOOKUP(X$1,INDIRECT("Roles!$B$"&amp;MATCH($B92,Roles!$A:$A,0)&amp;":$AF$"&amp;MATCH($B92,Roles!$A:$A,0)),1,FALSE))=FALSE,IF(SquadExport!AA92&lt;10,1,IF(SquadExport!AA92&lt;15,2,IF(SquadExport!AA92&lt;=20,3,""))),0),"")</f>
        <v/>
      </c>
      <c r="Y92" s="37" t="str">
        <f ca="1">IF($A92&gt;"",IF(ISERROR(HLOOKUP(Y$1,INDIRECT("Roles!$B$"&amp;MATCH($B92,Roles!$A:$A,0)&amp;":$AF$"&amp;MATCH($B92,Roles!$A:$A,0)),1,FALSE))=FALSE,IF(SquadExport!AB92&lt;10,1,IF(SquadExport!AB92&lt;15,2,IF(SquadExport!AB92&lt;=20,3,""))),0),"")</f>
        <v/>
      </c>
      <c r="Z92" s="37" t="str">
        <f ca="1">IF($A92&gt;"",IF(ISERROR(HLOOKUP(Z$1,INDIRECT("Roles!$B$"&amp;MATCH($B92,Roles!$A:$A,0)&amp;":$AF$"&amp;MATCH($B92,Roles!$A:$A,0)),1,FALSE))=FALSE,IF(SquadExport!AC92&lt;10,1,IF(SquadExport!AC92&lt;15,2,IF(SquadExport!AC92&lt;=20,3,""))),0),"")</f>
        <v/>
      </c>
      <c r="AA92" s="37" t="str">
        <f ca="1">IF($A92&gt;"",IF(ISERROR(HLOOKUP(AA$1,INDIRECT("Roles!$B$"&amp;MATCH($B92,Roles!$A:$A,0)&amp;":$AF$"&amp;MATCH($B92,Roles!$A:$A,0)),1,FALSE))=FALSE,IF(SquadExport!AD92&lt;10,1,IF(SquadExport!AD92&lt;15,2,IF(SquadExport!AD92&lt;=20,3,""))),0),"")</f>
        <v/>
      </c>
      <c r="AB92" s="37" t="str">
        <f ca="1">IF($A92&gt;"",IF(ISERROR(HLOOKUP(AB$1,INDIRECT("Roles!$B$"&amp;MATCH($B92,Roles!$A:$A,0)&amp;":$AF$"&amp;MATCH($B92,Roles!$A:$A,0)),1,FALSE))=FALSE,IF(SquadExport!AE92&lt;10,1,IF(SquadExport!AE92&lt;15,2,IF(SquadExport!AE92&lt;=20,3,""))),0),"")</f>
        <v/>
      </c>
      <c r="AC92" s="37" t="str">
        <f ca="1">IF($A92&gt;"",IF(ISERROR(HLOOKUP(AC$1,INDIRECT("Roles!$B$"&amp;MATCH($B92,Roles!$A:$A,0)&amp;":$AF$"&amp;MATCH($B92,Roles!$A:$A,0)),1,FALSE))=FALSE,IF(SquadExport!AF92&lt;10,1,IF(SquadExport!AF92&lt;15,2,IF(SquadExport!AF92&lt;=20,3,""))),0),"")</f>
        <v/>
      </c>
      <c r="AD92" s="37" t="str">
        <f ca="1">IF($A92&gt;"",IF(ISERROR(HLOOKUP(AD$1,INDIRECT("Roles!$B$"&amp;MATCH($B92,Roles!$A:$A,0)&amp;":$AF$"&amp;MATCH($B92,Roles!$A:$A,0)),1,FALSE))=FALSE,IF(SquadExport!AG92&lt;10,1,IF(SquadExport!AG92&lt;15,2,IF(SquadExport!AG92&lt;=20,3,""))),0),"")</f>
        <v/>
      </c>
      <c r="AE92" s="37" t="str">
        <f ca="1">IF($A92&gt;"",IF(ISERROR(HLOOKUP(AE$1,INDIRECT("Roles!$B$"&amp;MATCH($B92,Roles!$A:$A,0)&amp;":$AF$"&amp;MATCH($B92,Roles!$A:$A,0)),1,FALSE))=FALSE,IF(SquadExport!AH92&lt;10,1,IF(SquadExport!AH92&lt;15,2,IF(SquadExport!AH92&lt;=20,3,""))),0),"")</f>
        <v/>
      </c>
      <c r="AF92" s="37" t="str">
        <f ca="1">IF($A92&gt;"",IF(ISERROR(HLOOKUP(AF$1,INDIRECT("Roles!$B$"&amp;MATCH($B92,Roles!$A:$A,0)&amp;":$AF$"&amp;MATCH($B92,Roles!$A:$A,0)),1,FALSE))=FALSE,IF(SquadExport!AI92&lt;10,1,IF(SquadExport!AI92&lt;15,2,IF(SquadExport!AI92&lt;=20,3,""))),0),"")</f>
        <v/>
      </c>
      <c r="AG92" s="37" t="str">
        <f ca="1">IF($A92&gt;"",IF(ISERROR(HLOOKUP(AG$1,INDIRECT("Roles!$B$"&amp;MATCH($B92,Roles!$A:$A,0)&amp;":$AF$"&amp;MATCH($B92,Roles!$A:$A,0)),1,FALSE))=FALSE,IF(SquadExport!AJ92&lt;10,1,IF(SquadExport!AJ92&lt;15,2,IF(SquadExport!AJ92&lt;=20,3,""))),0),"")</f>
        <v/>
      </c>
      <c r="AH92" s="37" t="str">
        <f ca="1">IF($A92&gt;"",IF(ISERROR(HLOOKUP(AH$1,INDIRECT("Roles!$B$"&amp;MATCH($B92,Roles!$A:$A,0)&amp;":$AF$"&amp;MATCH($B92,Roles!$A:$A,0)),1,FALSE))=FALSE,IF(SquadExport!AK92&lt;10,1,IF(SquadExport!AK92&lt;15,2,IF(SquadExport!AK92&lt;=20,3,""))),0),"")</f>
        <v/>
      </c>
      <c r="AI92" s="37" t="str">
        <f ca="1">IF($A92&gt;"",IF(ISERROR(HLOOKUP(AI$1,INDIRECT("Roles!$B$"&amp;MATCH($B92,Roles!$A:$A,0)&amp;":$AF$"&amp;MATCH($B92,Roles!$A:$A,0)),1,FALSE))=FALSE,IF(SquadExport!AL92&lt;10,1,IF(SquadExport!AL92&lt;15,2,IF(SquadExport!AL92&lt;=20,3,""))),0),"")</f>
        <v/>
      </c>
      <c r="AJ92" s="37" t="str">
        <f ca="1">IF($A92&gt;"",IF(ISERROR(HLOOKUP(AJ$1,INDIRECT("Roles!$B$"&amp;MATCH($B92,Roles!$A:$A,0)&amp;":$AF$"&amp;MATCH($B92,Roles!$A:$A,0)),1,FALSE))=FALSE,IF(SquadExport!AM92&lt;10,1,IF(SquadExport!AM92&lt;15,2,IF(SquadExport!AM92&lt;=20,3,""))),0),"")</f>
        <v/>
      </c>
      <c r="AK92" s="37" t="str">
        <f ca="1">IF($A92&gt;"",IF(ISERROR(HLOOKUP(AK$1,INDIRECT("Roles!$B$"&amp;MATCH($B92,Roles!$A:$A,0)&amp;":$AF$"&amp;MATCH($B92,Roles!$A:$A,0)),1,FALSE))=FALSE,IF(SquadExport!AN92&lt;10,1,IF(SquadExport!AN92&lt;15,2,IF(SquadExport!AN92&lt;=20,3,""))),0),"")</f>
        <v/>
      </c>
      <c r="AL92" s="37" t="str">
        <f ca="1">IF($A92&gt;"",IF(ISERROR(HLOOKUP(AL$1,INDIRECT("Roles!$B$"&amp;MATCH($B92,Roles!$A:$A,0)&amp;":$AF$"&amp;MATCH($B92,Roles!$A:$A,0)),1,FALSE))=FALSE,IF(SquadExport!AO92&lt;10,1,IF(SquadExport!AO92&lt;15,2,IF(SquadExport!AO92&lt;=20,3,""))),0),"")</f>
        <v/>
      </c>
      <c r="AM92" s="37" t="str">
        <f ca="1">IF($A92&gt;"",IF(ISERROR(HLOOKUP(AM$1,INDIRECT("Roles!$B$"&amp;MATCH($B92,Roles!$A:$A,0)&amp;":$AF$"&amp;MATCH($B92,Roles!$A:$A,0)),1,FALSE))=FALSE,IF(SquadExport!AP92&lt;10,1,IF(SquadExport!AP92&lt;15,2,IF(SquadExport!AP92&lt;=20,3,""))),0),"")</f>
        <v/>
      </c>
      <c r="AN92" s="37" t="str">
        <f ca="1">IF($A92&gt;"",IF(ISERROR(HLOOKUP(AN$1,INDIRECT("Roles!$B$"&amp;MATCH($B92,Roles!$A:$A,0)&amp;":$AF$"&amp;MATCH($B92,Roles!$A:$A,0)),1,FALSE))=FALSE,IF(SquadExport!AQ92&lt;10,1,IF(SquadExport!AQ92&lt;15,2,IF(SquadExport!AQ92&lt;=20,3,""))),0),"")</f>
        <v/>
      </c>
      <c r="AO92" s="37" t="str">
        <f ca="1">IF($A92&gt;"",IF(ISERROR(HLOOKUP(AO$1,INDIRECT("Roles!$B$"&amp;MATCH($B92,Roles!$A:$A,0)&amp;":$AF$"&amp;MATCH($B92,Roles!$A:$A,0)),1,FALSE))=FALSE,IF(SquadExport!AR92&lt;10,1,IF(SquadExport!AR92&lt;15,2,IF(SquadExport!AR92&lt;=20,3,""))),0),"")</f>
        <v/>
      </c>
      <c r="AP92" s="37" t="str">
        <f ca="1">IF($A92&gt;"",IF(ISERROR(HLOOKUP(AP$1,INDIRECT("Roles!$B$"&amp;MATCH($B92,Roles!$A:$A,0)&amp;":$AF$"&amp;MATCH($B92,Roles!$A:$A,0)),1,FALSE))=FALSE,IF(SquadExport!AS92&lt;10,1,IF(SquadExport!AS92&lt;15,2,IF(SquadExport!AS92&lt;=20,3,""))),0),"")</f>
        <v/>
      </c>
      <c r="AQ92" s="37" t="str">
        <f ca="1">IF($A92&gt;"",IF(ISERROR(HLOOKUP(AQ$1,INDIRECT("Roles!$B$"&amp;MATCH($B92,Roles!$A:$A,0)&amp;":$AF$"&amp;MATCH($B92,Roles!$A:$A,0)),1,FALSE))=FALSE,IF(SquadExport!AT92&lt;10,1,IF(SquadExport!AT92&lt;15,2,IF(SquadExport!AT92&lt;=20,3,""))),0),"")</f>
        <v/>
      </c>
      <c r="AR92" s="37" t="str">
        <f ca="1">IF($A92&gt;"",IF(ISERROR(HLOOKUP(AR$1,INDIRECT("Roles!$B$"&amp;MATCH($B92,Roles!$A:$A,0)&amp;":$AF$"&amp;MATCH($B92,Roles!$A:$A,0)),1,FALSE))=FALSE,IF(SquadExport!AU92&lt;10,1,IF(SquadExport!AU92&lt;15,2,IF(SquadExport!AU92&lt;=20,3,""))),0),"")</f>
        <v/>
      </c>
      <c r="AS92" s="37" t="str">
        <f ca="1">IF($A92&gt;"",IF(ISERROR(HLOOKUP(AS$1,INDIRECT("Roles!$B$"&amp;MATCH($B92,Roles!$A:$A,0)&amp;":$AF$"&amp;MATCH($B92,Roles!$A:$A,0)),1,FALSE))=FALSE,IF(SquadExport!AV92&lt;10,1,IF(SquadExport!AV92&lt;15,2,IF(SquadExport!AV92&lt;=20,3,""))),0),"")</f>
        <v/>
      </c>
      <c r="AT92" s="37" t="str">
        <f ca="1">IF($A92&gt;"",IF(ISERROR(HLOOKUP(AT$1,INDIRECT("Roles!$B$"&amp;MATCH($B92,Roles!$A:$A,0)&amp;":$AF$"&amp;MATCH($B92,Roles!$A:$A,0)),1,FALSE))=FALSE,IF(SquadExport!AW92&lt;10,1,IF(SquadExport!AW92&lt;15,2,IF(SquadExport!AW92&lt;=20,3,""))),0),"")</f>
        <v/>
      </c>
      <c r="AU92" s="37" t="str">
        <f ca="1">IF($A92&gt;"",IF(ISERROR(HLOOKUP(AU$1,INDIRECT("Roles!$B$"&amp;MATCH($B92,Roles!$A:$A,0)&amp;":$AF$"&amp;MATCH($B92,Roles!$A:$A,0)),1,FALSE))=FALSE,IF(SquadExport!AX92&lt;10,1,IF(SquadExport!AX92&lt;15,2,IF(SquadExport!AX92&lt;=20,3,""))),0),"")</f>
        <v/>
      </c>
      <c r="AV92" s="37" t="str">
        <f ca="1">IF($A92&gt;"",IF(ISERROR(HLOOKUP(AV$1,INDIRECT("Roles!$B$"&amp;MATCH($B92,Roles!$A:$A,0)&amp;":$AF$"&amp;MATCH($B92,Roles!$A:$A,0)),1,FALSE))=FALSE,IF(SquadExport!AY92&lt;10,1,IF(SquadExport!AY92&lt;15,2,IF(SquadExport!AY92&lt;=20,3,""))),0),"")</f>
        <v/>
      </c>
      <c r="AW92" s="37" t="str">
        <f ca="1">IF($A92&gt;"",IF(ISERROR(HLOOKUP(AW$1,INDIRECT("Roles!$B$"&amp;MATCH($B92,Roles!$A:$A,0)&amp;":$AF$"&amp;MATCH($B92,Roles!$A:$A,0)),1,FALSE))=FALSE,IF(SquadExport!AZ92&lt;10,1,IF(SquadExport!AZ92&lt;15,2,IF(SquadExport!AZ92&lt;=20,3,""))),0),"")</f>
        <v/>
      </c>
      <c r="AX92" s="37" t="str">
        <f ca="1">IF($A92&gt;"",IF(ISERROR(HLOOKUP(AX$1,INDIRECT("Roles!$B$"&amp;MATCH($B92,Roles!$A:$A,0)&amp;":$AF$"&amp;MATCH($B92,Roles!$A:$A,0)),1,FALSE))=FALSE,IF(SquadExport!BA92&lt;10,1,IF(SquadExport!BA92&lt;15,2,IF(SquadExport!BA92&lt;=20,3,""))),0),"")</f>
        <v/>
      </c>
      <c r="AY92" s="30" t="str" cm="1">
        <f t="array" aca="1" ref="AY92:CS92" ca="1">IF($D92:$AX92=1,D$1:AX$1,"")</f>
        <v/>
      </c>
      <c r="AZ92" s="30" t="str">
        <f ca="1"/>
        <v/>
      </c>
      <c r="BA92" s="30" t="str">
        <f ca="1"/>
        <v/>
      </c>
      <c r="BB92" s="30" t="str">
        <f ca="1"/>
        <v/>
      </c>
      <c r="BC92" s="30" t="str">
        <f ca="1"/>
        <v/>
      </c>
      <c r="BD92" s="30" t="str">
        <f ca="1"/>
        <v/>
      </c>
      <c r="BE92" s="30" t="str">
        <f ca="1"/>
        <v/>
      </c>
      <c r="BF92" s="30" t="str">
        <f ca="1"/>
        <v/>
      </c>
      <c r="BG92" s="30" t="str">
        <f ca="1"/>
        <v/>
      </c>
      <c r="BH92" s="30" t="str">
        <f ca="1"/>
        <v/>
      </c>
      <c r="BI92" s="30" t="str">
        <f ca="1"/>
        <v/>
      </c>
      <c r="BJ92" s="30" t="str">
        <f ca="1"/>
        <v/>
      </c>
      <c r="BK92" s="30" t="str">
        <f ca="1"/>
        <v/>
      </c>
      <c r="BL92" s="30" t="str">
        <f ca="1"/>
        <v/>
      </c>
      <c r="BM92" s="30" t="str">
        <f ca="1"/>
        <v/>
      </c>
      <c r="BN92" s="30" t="str">
        <f ca="1"/>
        <v/>
      </c>
      <c r="BO92" s="30" t="str">
        <f ca="1"/>
        <v/>
      </c>
      <c r="BP92" s="30" t="str">
        <f ca="1"/>
        <v/>
      </c>
      <c r="BQ92" s="30" t="str">
        <f ca="1"/>
        <v/>
      </c>
      <c r="BR92" s="30" t="str">
        <f ca="1"/>
        <v/>
      </c>
      <c r="BS92" s="30" t="str">
        <f ca="1"/>
        <v/>
      </c>
      <c r="BT92" s="30" t="str">
        <f ca="1"/>
        <v/>
      </c>
      <c r="BU92" s="30" t="str">
        <f ca="1"/>
        <v/>
      </c>
      <c r="BV92" s="30" t="str">
        <f ca="1"/>
        <v/>
      </c>
      <c r="BW92" s="30" t="str">
        <f ca="1"/>
        <v/>
      </c>
      <c r="BX92" s="30" t="str">
        <f ca="1"/>
        <v/>
      </c>
      <c r="BY92" s="30" t="str">
        <f ca="1"/>
        <v/>
      </c>
      <c r="BZ92" s="30" t="str">
        <f ca="1"/>
        <v/>
      </c>
      <c r="CA92" s="30" t="str">
        <f ca="1"/>
        <v/>
      </c>
      <c r="CB92" s="30" t="str">
        <f ca="1"/>
        <v/>
      </c>
      <c r="CC92" s="30" t="str">
        <f ca="1"/>
        <v/>
      </c>
      <c r="CD92" s="30" t="str">
        <f ca="1"/>
        <v/>
      </c>
      <c r="CE92" s="30" t="str">
        <f ca="1"/>
        <v/>
      </c>
      <c r="CF92" s="30" t="str">
        <f ca="1"/>
        <v/>
      </c>
      <c r="CG92" s="30" t="str">
        <f ca="1"/>
        <v/>
      </c>
      <c r="CH92" s="30" t="str">
        <f ca="1"/>
        <v/>
      </c>
      <c r="CI92" s="30" t="str">
        <f ca="1"/>
        <v/>
      </c>
      <c r="CJ92" s="30" t="str">
        <f ca="1"/>
        <v/>
      </c>
      <c r="CK92" s="30" t="str">
        <f ca="1"/>
        <v/>
      </c>
      <c r="CL92" s="30" t="str">
        <f ca="1"/>
        <v/>
      </c>
      <c r="CM92" s="30" t="str">
        <f ca="1"/>
        <v/>
      </c>
      <c r="CN92" s="30" t="str">
        <f ca="1"/>
        <v/>
      </c>
      <c r="CO92" s="30" t="str">
        <f ca="1"/>
        <v/>
      </c>
      <c r="CP92" s="30" t="str">
        <f ca="1"/>
        <v/>
      </c>
      <c r="CQ92" s="30" t="str">
        <f ca="1"/>
        <v/>
      </c>
      <c r="CR92" s="30" t="str">
        <f ca="1"/>
        <v/>
      </c>
      <c r="CS92" s="30" t="str">
        <f ca="1"/>
        <v/>
      </c>
      <c r="CT92" s="31" cm="1">
        <f t="array" aca="1" ref="CT92" ca="1">SUMPRODUCT(COUNTIF($AY92:$CS92,Training!$C$3:$E$3))</f>
        <v>0</v>
      </c>
      <c r="CU92" s="31" cm="1">
        <f t="array" aca="1" ref="CU92" ca="1">SUMPRODUCT(COUNTIF($AY92:$CS92,Training!$C$4:$E$4))</f>
        <v>0</v>
      </c>
      <c r="CV92" s="31" cm="1">
        <f t="array" aca="1" ref="CV92" ca="1">SUMPRODUCT(COUNTIF($AY92:$CS92,Training!$C$5:$E$5))</f>
        <v>0</v>
      </c>
      <c r="CW92" s="31" cm="1">
        <f t="array" aca="1" ref="CW92" ca="1">SUMPRODUCT(COUNTIF($AY92:$CS92,Training!$C$6:$E$6))</f>
        <v>0</v>
      </c>
      <c r="CX92" s="31" cm="1">
        <f t="array" aca="1" ref="CX92" ca="1">SUMPRODUCT(COUNTIF($AY92:$CS92,Training!$C$7:$E$7))</f>
        <v>0</v>
      </c>
      <c r="CY92" s="31" cm="1">
        <f t="array" aca="1" ref="CY92" ca="1">SUMPRODUCT(COUNTIF($AY92:$CS92,Training!$C$8:$E$8))</f>
        <v>0</v>
      </c>
      <c r="CZ92" s="31" cm="1">
        <f t="array" aca="1" ref="CZ92" ca="1">SUMPRODUCT(COUNTIF($AY92:$CS92,Training!$C$9:$E$9))</f>
        <v>0</v>
      </c>
      <c r="DA92" s="31" cm="1">
        <f t="array" aca="1" ref="DA92" ca="1">SUMPRODUCT(COUNTIF($AY92:$CS92,Training!$C$10:$E$10))</f>
        <v>0</v>
      </c>
      <c r="DB92" s="31" cm="1">
        <f t="array" aca="1" ref="DB92" ca="1">SUMPRODUCT(COUNTIF($AY92:$CS92,Training!$C$11:$E$11))</f>
        <v>0</v>
      </c>
      <c r="DC92" s="31" cm="1">
        <f t="array" aca="1" ref="DC92" ca="1">SUMPRODUCT(COUNTIF($AY92:$CS92,Training!$C$2:$E$2))</f>
        <v>0</v>
      </c>
      <c r="DD92" s="31" cm="1">
        <f t="array" aca="1" ref="DD92" ca="1">SUMPRODUCT(COUNTIF($AY92:$CS92,Training!#REF!))</f>
        <v>0</v>
      </c>
      <c r="DE92" s="31" cm="1">
        <f t="array" aca="1" ref="DE92" ca="1">SUMPRODUCT(COUNTIF($AY92:$CS92,Training!$C$12:$E$12))</f>
        <v>0</v>
      </c>
      <c r="DF92" s="31" cm="1">
        <f t="array" aca="1" ref="DF92" ca="1">SUMPRODUCT(COUNTIF($AY92:$CS92,Training!$C$13:$E$13))</f>
        <v>0</v>
      </c>
      <c r="DG92" s="31" cm="1">
        <f t="array" aca="1" ref="DG92" ca="1">SUMPRODUCT(COUNTIF($AY92:$CS92,Training!$C$14:$E$14))</f>
        <v>0</v>
      </c>
      <c r="DH92" s="31" cm="1">
        <f t="array" aca="1" ref="DH92" ca="1">SUMPRODUCT(COUNTIF($AY92:$CS92,Training!$C$15:$E$15))</f>
        <v>0</v>
      </c>
      <c r="DI92" s="31" cm="1">
        <f t="array" aca="1" ref="DI92" ca="1">SUMPRODUCT(COUNTIF($AY92:$CS92,Training!$C$16:$E$16))</f>
        <v>0</v>
      </c>
      <c r="DJ92" s="30" t="str" cm="1">
        <f t="array" aca="1" ref="DJ92:FD92" ca="1">IF(COUNTIF(D92:AX92,1)=0,IF($D92:$AX92=2,D$1:AX$1,""),"")</f>
        <v/>
      </c>
      <c r="DK92" s="30" t="str">
        <f ca="1"/>
        <v/>
      </c>
      <c r="DL92" s="30" t="str">
        <f ca="1"/>
        <v/>
      </c>
      <c r="DM92" s="30" t="str">
        <f ca="1"/>
        <v/>
      </c>
      <c r="DN92" s="30" t="str">
        <f ca="1"/>
        <v/>
      </c>
      <c r="DO92" s="30" t="str">
        <f ca="1"/>
        <v/>
      </c>
      <c r="DP92" s="30" t="str">
        <f ca="1"/>
        <v/>
      </c>
      <c r="DQ92" s="30" t="str">
        <f ca="1"/>
        <v/>
      </c>
      <c r="DR92" s="30" t="str">
        <f ca="1"/>
        <v/>
      </c>
      <c r="DS92" s="30" t="str">
        <f ca="1"/>
        <v/>
      </c>
      <c r="DT92" s="30" t="str">
        <f ca="1"/>
        <v/>
      </c>
      <c r="DU92" s="30" t="str">
        <f ca="1"/>
        <v/>
      </c>
      <c r="DV92" s="30" t="str">
        <f ca="1"/>
        <v/>
      </c>
      <c r="DW92" s="30" t="str">
        <f ca="1"/>
        <v/>
      </c>
      <c r="DX92" s="30" t="str">
        <f ca="1"/>
        <v/>
      </c>
      <c r="DY92" s="30" t="str">
        <f ca="1"/>
        <v/>
      </c>
      <c r="DZ92" s="30" t="str">
        <f ca="1"/>
        <v/>
      </c>
      <c r="EA92" s="30" t="str">
        <f ca="1"/>
        <v/>
      </c>
      <c r="EB92" s="30" t="str">
        <f ca="1"/>
        <v/>
      </c>
      <c r="EC92" s="30" t="str">
        <f ca="1"/>
        <v/>
      </c>
      <c r="ED92" s="30" t="str">
        <f ca="1"/>
        <v/>
      </c>
      <c r="EE92" s="30" t="str">
        <f ca="1"/>
        <v/>
      </c>
      <c r="EF92" s="30" t="str">
        <f ca="1"/>
        <v/>
      </c>
      <c r="EG92" s="30" t="str">
        <f ca="1"/>
        <v/>
      </c>
      <c r="EH92" s="30" t="str">
        <f ca="1"/>
        <v/>
      </c>
      <c r="EI92" s="30" t="str">
        <f ca="1"/>
        <v/>
      </c>
      <c r="EJ92" s="30" t="str">
        <f ca="1"/>
        <v/>
      </c>
      <c r="EK92" s="30" t="str">
        <f ca="1"/>
        <v/>
      </c>
      <c r="EL92" s="30" t="str">
        <f ca="1"/>
        <v/>
      </c>
      <c r="EM92" s="30" t="str">
        <f ca="1"/>
        <v/>
      </c>
      <c r="EN92" s="30" t="str">
        <f ca="1"/>
        <v/>
      </c>
      <c r="EO92" s="30" t="str">
        <f ca="1"/>
        <v/>
      </c>
      <c r="EP92" s="30" t="str">
        <f ca="1"/>
        <v/>
      </c>
      <c r="EQ92" s="30" t="str">
        <f ca="1"/>
        <v/>
      </c>
      <c r="ER92" s="30" t="str">
        <f ca="1"/>
        <v/>
      </c>
      <c r="ES92" s="30" t="str">
        <f ca="1"/>
        <v/>
      </c>
      <c r="ET92" s="30" t="str">
        <f ca="1"/>
        <v/>
      </c>
      <c r="EU92" s="30" t="str">
        <f ca="1"/>
        <v/>
      </c>
      <c r="EV92" s="30" t="str">
        <f ca="1"/>
        <v/>
      </c>
      <c r="EW92" s="30" t="str">
        <f ca="1"/>
        <v/>
      </c>
      <c r="EX92" s="30" t="str">
        <f ca="1"/>
        <v/>
      </c>
      <c r="EY92" s="30" t="str">
        <f ca="1"/>
        <v/>
      </c>
      <c r="EZ92" s="30" t="str">
        <f ca="1"/>
        <v/>
      </c>
      <c r="FA92" s="30" t="str">
        <f ca="1"/>
        <v/>
      </c>
      <c r="FB92" s="30" t="str">
        <f ca="1"/>
        <v/>
      </c>
      <c r="FC92" s="30" t="str">
        <f ca="1"/>
        <v/>
      </c>
      <c r="FD92" s="30" t="str">
        <f ca="1"/>
        <v/>
      </c>
      <c r="FE92" s="31" cm="1">
        <f t="array" aca="1" ref="FE92" ca="1">SUMPRODUCT(COUNTIF($DJ92:$FD92,Training!$C$3:$E$3))</f>
        <v>0</v>
      </c>
      <c r="FF92" s="31" cm="1">
        <f t="array" aca="1" ref="FF92" ca="1">SUMPRODUCT(COUNTIF($DJ92:$FD92,Training!$C$4:$E$4))</f>
        <v>0</v>
      </c>
      <c r="FG92" s="31" cm="1">
        <f t="array" aca="1" ref="FG92" ca="1">SUMPRODUCT(COUNTIF($DJ92:$FD92,Training!$C$5:$E$5))</f>
        <v>0</v>
      </c>
      <c r="FH92" s="31" cm="1">
        <f t="array" aca="1" ref="FH92" ca="1">SUMPRODUCT(COUNTIF($DJ92:$FD92,Training!$C$6:$E$6))</f>
        <v>0</v>
      </c>
      <c r="FI92" s="31" cm="1">
        <f t="array" aca="1" ref="FI92" ca="1">SUMPRODUCT(COUNTIF($DJ92:$FD92,Training!$C$7:$E$7))</f>
        <v>0</v>
      </c>
      <c r="FJ92" s="31" cm="1">
        <f t="array" aca="1" ref="FJ92" ca="1">SUMPRODUCT(COUNTIF($DJ92:$FD92,Training!$C$8:$E$8))</f>
        <v>0</v>
      </c>
      <c r="FK92" s="31" cm="1">
        <f t="array" aca="1" ref="FK92" ca="1">SUMPRODUCT(COUNTIF($DJ92:$FD92,Training!$C$9:$E$9))</f>
        <v>0</v>
      </c>
      <c r="FL92" s="31" cm="1">
        <f t="array" aca="1" ref="FL92" ca="1">SUMPRODUCT(COUNTIF($DJ92:$FD92,Training!$C$10:$E$10))</f>
        <v>0</v>
      </c>
      <c r="FM92" s="31" cm="1">
        <f t="array" aca="1" ref="FM92" ca="1">SUMPRODUCT(COUNTIF($DJ92:$FD92,Training!$C$11:$E$11))</f>
        <v>0</v>
      </c>
      <c r="FN92" s="31" cm="1">
        <f t="array" aca="1" ref="FN92" ca="1">SUMPRODUCT(COUNTIF($DJ92:$FD92,Training!$C$2:$E$2))</f>
        <v>0</v>
      </c>
      <c r="FO92" s="31" cm="1">
        <f t="array" aca="1" ref="FO92" ca="1">SUMPRODUCT(COUNTIF($DJ92:$FD92,Training!#REF!))</f>
        <v>0</v>
      </c>
      <c r="FP92" s="31" cm="1">
        <f t="array" aca="1" ref="FP92" ca="1">SUMPRODUCT(COUNTIF($DJ92:$FD92,Training!$C$12:$E$12))</f>
        <v>0</v>
      </c>
      <c r="FQ92" s="31" cm="1">
        <f t="array" aca="1" ref="FQ92" ca="1">SUMPRODUCT(COUNTIF($DJ92:$FD92,Training!$C$13:$E$13))</f>
        <v>0</v>
      </c>
      <c r="FR92" s="31" cm="1">
        <f t="array" aca="1" ref="FR92" ca="1">SUMPRODUCT(COUNTIF($DJ92:$FD92,Training!$C$14:$E$14))</f>
        <v>0</v>
      </c>
      <c r="FS92" s="31" cm="1">
        <f t="array" aca="1" ref="FS92" ca="1">SUMPRODUCT(COUNTIF($DJ92:$FD92,Training!$C$15:$E$15))</f>
        <v>0</v>
      </c>
      <c r="FT92" s="31" cm="1">
        <f t="array" aca="1" ref="FT92" ca="1">SUMPRODUCT(COUNTIF($DJ92:$FD92,Training!$C$16:$E$16))</f>
        <v>0</v>
      </c>
    </row>
    <row r="93" spans="1:176" x14ac:dyDescent="0.25">
      <c r="A93" s="32" t="str">
        <f>IF(WeightedParse!A93&gt;"",WeightedParse!A93,"")</f>
        <v/>
      </c>
      <c r="B93" s="49" t="str">
        <f>IF('Weighted Summary'!A93&gt;"",'Weighted Summary'!F93,"")</f>
        <v/>
      </c>
      <c r="C93" s="39" t="str">
        <f t="shared" si="1"/>
        <v/>
      </c>
      <c r="D93" s="37" t="str">
        <f ca="1">IF($A93&gt;"",IF(ISERROR(HLOOKUP(D$1,INDIRECT("Roles!$B$"&amp;MATCH($B93,Roles!$A:$A,0)&amp;":$AF$"&amp;MATCH($B93,Roles!$A:$A,0)),1,FALSE))=FALSE,IF(SquadExport!G93&lt;10,1,IF(SquadExport!G93&lt;15,2,IF(SquadExport!G93&lt;=20,3,""))),0),"")</f>
        <v/>
      </c>
      <c r="E93" s="37" t="str">
        <f ca="1">IF($A93&gt;"",IF(ISERROR(HLOOKUP(E$1,INDIRECT("Roles!$B$"&amp;MATCH($B93,Roles!$A:$A,0)&amp;":$AF$"&amp;MATCH($B93,Roles!$A:$A,0)),1,FALSE))=FALSE,IF(SquadExport!H93&lt;10,1,IF(SquadExport!H93&lt;15,2,IF(SquadExport!H93&lt;=20,3,""))),0),"")</f>
        <v/>
      </c>
      <c r="F93" s="37" t="str">
        <f ca="1">IF($A93&gt;"",IF(ISERROR(HLOOKUP(F$1,INDIRECT("Roles!$B$"&amp;MATCH($B93,Roles!$A:$A,0)&amp;":$AF$"&amp;MATCH($B93,Roles!$A:$A,0)),1,FALSE))=FALSE,IF(SquadExport!I93&lt;10,1,IF(SquadExport!I93&lt;15,2,IF(SquadExport!I93&lt;=20,3,""))),0),"")</f>
        <v/>
      </c>
      <c r="G93" s="37" t="str">
        <f ca="1">IF($A93&gt;"",IF(ISERROR(HLOOKUP(G$1,INDIRECT("Roles!$B$"&amp;MATCH($B93,Roles!$A:$A,0)&amp;":$AF$"&amp;MATCH($B93,Roles!$A:$A,0)),1,FALSE))=FALSE,IF(SquadExport!J93&lt;10,1,IF(SquadExport!J93&lt;15,2,IF(SquadExport!J93&lt;=20,3,""))),0),"")</f>
        <v/>
      </c>
      <c r="H93" s="37" t="str">
        <f ca="1">IF($A93&gt;"",IF(ISERROR(HLOOKUP(H$1,INDIRECT("Roles!$B$"&amp;MATCH($B93,Roles!$A:$A,0)&amp;":$AF$"&amp;MATCH($B93,Roles!$A:$A,0)),1,FALSE))=FALSE,IF(SquadExport!K93&lt;10,1,IF(SquadExport!K93&lt;15,2,IF(SquadExport!K93&lt;=20,3,""))),0),"")</f>
        <v/>
      </c>
      <c r="I93" s="37" t="str">
        <f ca="1">IF($A93&gt;"",IF(ISERROR(HLOOKUP(I$1,INDIRECT("Roles!$B$"&amp;MATCH($B93,Roles!$A:$A,0)&amp;":$AF$"&amp;MATCH($B93,Roles!$A:$A,0)),1,FALSE))=FALSE,IF(SquadExport!L93&lt;10,1,IF(SquadExport!L93&lt;15,2,IF(SquadExport!L93&lt;=20,3,""))),0),"")</f>
        <v/>
      </c>
      <c r="J93" s="37" t="str">
        <f ca="1">IF($A93&gt;"",IF(ISERROR(HLOOKUP(J$1,INDIRECT("Roles!$B$"&amp;MATCH($B93,Roles!$A:$A,0)&amp;":$AF$"&amp;MATCH($B93,Roles!$A:$A,0)),1,FALSE))=FALSE,IF(SquadExport!M93&lt;10,1,IF(SquadExport!M93&lt;15,2,IF(SquadExport!M93&lt;=20,3,""))),0),"")</f>
        <v/>
      </c>
      <c r="K93" s="37" t="str">
        <f ca="1">IF($A93&gt;"",IF(ISERROR(HLOOKUP(K$1,INDIRECT("Roles!$B$"&amp;MATCH($B93,Roles!$A:$A,0)&amp;":$AF$"&amp;MATCH($B93,Roles!$A:$A,0)),1,FALSE))=FALSE,IF(SquadExport!N93&lt;10,1,IF(SquadExport!N93&lt;15,2,IF(SquadExport!N93&lt;=20,3,""))),0),"")</f>
        <v/>
      </c>
      <c r="L93" s="37" t="str">
        <f ca="1">IF($A93&gt;"",IF(ISERROR(HLOOKUP(L$1,INDIRECT("Roles!$B$"&amp;MATCH($B93,Roles!$A:$A,0)&amp;":$AF$"&amp;MATCH($B93,Roles!$A:$A,0)),1,FALSE))=FALSE,IF(SquadExport!O93&lt;10,1,IF(SquadExport!O93&lt;15,2,IF(SquadExport!O93&lt;=20,3,""))),0),"")</f>
        <v/>
      </c>
      <c r="M93" s="37" t="str">
        <f ca="1">IF($A93&gt;"",IF(ISERROR(HLOOKUP(M$1,INDIRECT("Roles!$B$"&amp;MATCH($B93,Roles!$A:$A,0)&amp;":$AF$"&amp;MATCH($B93,Roles!$A:$A,0)),1,FALSE))=FALSE,IF(SquadExport!P93&lt;10,1,IF(SquadExport!P93&lt;15,2,IF(SquadExport!P93&lt;=20,3,""))),0),"")</f>
        <v/>
      </c>
      <c r="N93" s="37" t="str">
        <f ca="1">IF($A93&gt;"",IF(ISERROR(HLOOKUP(N$1,INDIRECT("Roles!$B$"&amp;MATCH($B93,Roles!$A:$A,0)&amp;":$AF$"&amp;MATCH($B93,Roles!$A:$A,0)),1,FALSE))=FALSE,IF(SquadExport!Q93&lt;10,1,IF(SquadExport!Q93&lt;15,2,IF(SquadExport!Q93&lt;=20,3,""))),0),"")</f>
        <v/>
      </c>
      <c r="O93" s="37" t="str">
        <f ca="1">IF($A93&gt;"",IF(ISERROR(HLOOKUP(O$1,INDIRECT("Roles!$B$"&amp;MATCH($B93,Roles!$A:$A,0)&amp;":$AF$"&amp;MATCH($B93,Roles!$A:$A,0)),1,FALSE))=FALSE,IF(SquadExport!R93&lt;10,1,IF(SquadExport!R93&lt;15,2,IF(SquadExport!R93&lt;=20,3,""))),0),"")</f>
        <v/>
      </c>
      <c r="P93" s="37" t="str">
        <f ca="1">IF($A93&gt;"",IF(ISERROR(HLOOKUP(P$1,INDIRECT("Roles!$B$"&amp;MATCH($B93,Roles!$A:$A,0)&amp;":$AF$"&amp;MATCH($B93,Roles!$A:$A,0)),1,FALSE))=FALSE,IF(SquadExport!S93&lt;10,1,IF(SquadExport!S93&lt;15,2,IF(SquadExport!S93&lt;=20,3,""))),0),"")</f>
        <v/>
      </c>
      <c r="Q93" s="37" t="str">
        <f ca="1">IF($A93&gt;"",IF(ISERROR(HLOOKUP(Q$1,INDIRECT("Roles!$B$"&amp;MATCH($B93,Roles!$A:$A,0)&amp;":$AF$"&amp;MATCH($B93,Roles!$A:$A,0)),1,FALSE))=FALSE,IF(SquadExport!T93&lt;10,1,IF(SquadExport!T93&lt;15,2,IF(SquadExport!T93&lt;=20,3,""))),0),"")</f>
        <v/>
      </c>
      <c r="R93" s="37" t="str">
        <f ca="1">IF($A93&gt;"",IF(ISERROR(HLOOKUP(R$1,INDIRECT("Roles!$B$"&amp;MATCH($B93,Roles!$A:$A,0)&amp;":$AF$"&amp;MATCH($B93,Roles!$A:$A,0)),1,FALSE))=FALSE,IF(SquadExport!U93&lt;10,1,IF(SquadExport!U93&lt;15,2,IF(SquadExport!U93&lt;=20,3,""))),0),"")</f>
        <v/>
      </c>
      <c r="S93" s="37" t="str">
        <f ca="1">IF($A93&gt;"",IF(ISERROR(HLOOKUP(S$1,INDIRECT("Roles!$B$"&amp;MATCH($B93,Roles!$A:$A,0)&amp;":$AF$"&amp;MATCH($B93,Roles!$A:$A,0)),1,FALSE))=FALSE,IF(SquadExport!V93&lt;10,1,IF(SquadExport!V93&lt;15,2,IF(SquadExport!V93&lt;=20,3,""))),0),"")</f>
        <v/>
      </c>
      <c r="T93" s="37" t="str">
        <f ca="1">IF($A93&gt;"",IF(ISERROR(HLOOKUP(T$1,INDIRECT("Roles!$B$"&amp;MATCH($B93,Roles!$A:$A,0)&amp;":$AF$"&amp;MATCH($B93,Roles!$A:$A,0)),1,FALSE))=FALSE,IF(SquadExport!W93&lt;10,1,IF(SquadExport!W93&lt;15,2,IF(SquadExport!W93&lt;=20,3,""))),0),"")</f>
        <v/>
      </c>
      <c r="U93" s="37" t="str">
        <f ca="1">IF($A93&gt;"",IF(ISERROR(HLOOKUP(U$1,INDIRECT("Roles!$B$"&amp;MATCH($B93,Roles!$A:$A,0)&amp;":$AF$"&amp;MATCH($B93,Roles!$A:$A,0)),1,FALSE))=FALSE,IF(SquadExport!X93&lt;10,1,IF(SquadExport!X93&lt;15,2,IF(SquadExport!X93&lt;=20,3,""))),0),"")</f>
        <v/>
      </c>
      <c r="V93" s="37" t="str">
        <f ca="1">IF($A93&gt;"",IF(ISERROR(HLOOKUP(V$1,INDIRECT("Roles!$B$"&amp;MATCH($B93,Roles!$A:$A,0)&amp;":$AF$"&amp;MATCH($B93,Roles!$A:$A,0)),1,FALSE))=FALSE,IF(SquadExport!Y93&lt;10,1,IF(SquadExport!Y93&lt;15,2,IF(SquadExport!Y93&lt;=20,3,""))),0),"")</f>
        <v/>
      </c>
      <c r="W93" s="37" t="str">
        <f ca="1">IF($A93&gt;"",IF(ISERROR(HLOOKUP(W$1,INDIRECT("Roles!$B$"&amp;MATCH($B93,Roles!$A:$A,0)&amp;":$AF$"&amp;MATCH($B93,Roles!$A:$A,0)),1,FALSE))=FALSE,IF(SquadExport!Z93&lt;10,1,IF(SquadExport!Z93&lt;15,2,IF(SquadExport!Z93&lt;=20,3,""))),0),"")</f>
        <v/>
      </c>
      <c r="X93" s="37" t="str">
        <f ca="1">IF($A93&gt;"",IF(ISERROR(HLOOKUP(X$1,INDIRECT("Roles!$B$"&amp;MATCH($B93,Roles!$A:$A,0)&amp;":$AF$"&amp;MATCH($B93,Roles!$A:$A,0)),1,FALSE))=FALSE,IF(SquadExport!AA93&lt;10,1,IF(SquadExport!AA93&lt;15,2,IF(SquadExport!AA93&lt;=20,3,""))),0),"")</f>
        <v/>
      </c>
      <c r="Y93" s="37" t="str">
        <f ca="1">IF($A93&gt;"",IF(ISERROR(HLOOKUP(Y$1,INDIRECT("Roles!$B$"&amp;MATCH($B93,Roles!$A:$A,0)&amp;":$AF$"&amp;MATCH($B93,Roles!$A:$A,0)),1,FALSE))=FALSE,IF(SquadExport!AB93&lt;10,1,IF(SquadExport!AB93&lt;15,2,IF(SquadExport!AB93&lt;=20,3,""))),0),"")</f>
        <v/>
      </c>
      <c r="Z93" s="37" t="str">
        <f ca="1">IF($A93&gt;"",IF(ISERROR(HLOOKUP(Z$1,INDIRECT("Roles!$B$"&amp;MATCH($B93,Roles!$A:$A,0)&amp;":$AF$"&amp;MATCH($B93,Roles!$A:$A,0)),1,FALSE))=FALSE,IF(SquadExport!AC93&lt;10,1,IF(SquadExport!AC93&lt;15,2,IF(SquadExport!AC93&lt;=20,3,""))),0),"")</f>
        <v/>
      </c>
      <c r="AA93" s="37" t="str">
        <f ca="1">IF($A93&gt;"",IF(ISERROR(HLOOKUP(AA$1,INDIRECT("Roles!$B$"&amp;MATCH($B93,Roles!$A:$A,0)&amp;":$AF$"&amp;MATCH($B93,Roles!$A:$A,0)),1,FALSE))=FALSE,IF(SquadExport!AD93&lt;10,1,IF(SquadExport!AD93&lt;15,2,IF(SquadExport!AD93&lt;=20,3,""))),0),"")</f>
        <v/>
      </c>
      <c r="AB93" s="37" t="str">
        <f ca="1">IF($A93&gt;"",IF(ISERROR(HLOOKUP(AB$1,INDIRECT("Roles!$B$"&amp;MATCH($B93,Roles!$A:$A,0)&amp;":$AF$"&amp;MATCH($B93,Roles!$A:$A,0)),1,FALSE))=FALSE,IF(SquadExport!AE93&lt;10,1,IF(SquadExport!AE93&lt;15,2,IF(SquadExport!AE93&lt;=20,3,""))),0),"")</f>
        <v/>
      </c>
      <c r="AC93" s="37" t="str">
        <f ca="1">IF($A93&gt;"",IF(ISERROR(HLOOKUP(AC$1,INDIRECT("Roles!$B$"&amp;MATCH($B93,Roles!$A:$A,0)&amp;":$AF$"&amp;MATCH($B93,Roles!$A:$A,0)),1,FALSE))=FALSE,IF(SquadExport!AF93&lt;10,1,IF(SquadExport!AF93&lt;15,2,IF(SquadExport!AF93&lt;=20,3,""))),0),"")</f>
        <v/>
      </c>
      <c r="AD93" s="37" t="str">
        <f ca="1">IF($A93&gt;"",IF(ISERROR(HLOOKUP(AD$1,INDIRECT("Roles!$B$"&amp;MATCH($B93,Roles!$A:$A,0)&amp;":$AF$"&amp;MATCH($B93,Roles!$A:$A,0)),1,FALSE))=FALSE,IF(SquadExport!AG93&lt;10,1,IF(SquadExport!AG93&lt;15,2,IF(SquadExport!AG93&lt;=20,3,""))),0),"")</f>
        <v/>
      </c>
      <c r="AE93" s="37" t="str">
        <f ca="1">IF($A93&gt;"",IF(ISERROR(HLOOKUP(AE$1,INDIRECT("Roles!$B$"&amp;MATCH($B93,Roles!$A:$A,0)&amp;":$AF$"&amp;MATCH($B93,Roles!$A:$A,0)),1,FALSE))=FALSE,IF(SquadExport!AH93&lt;10,1,IF(SquadExport!AH93&lt;15,2,IF(SquadExport!AH93&lt;=20,3,""))),0),"")</f>
        <v/>
      </c>
      <c r="AF93" s="37" t="str">
        <f ca="1">IF($A93&gt;"",IF(ISERROR(HLOOKUP(AF$1,INDIRECT("Roles!$B$"&amp;MATCH($B93,Roles!$A:$A,0)&amp;":$AF$"&amp;MATCH($B93,Roles!$A:$A,0)),1,FALSE))=FALSE,IF(SquadExport!AI93&lt;10,1,IF(SquadExport!AI93&lt;15,2,IF(SquadExport!AI93&lt;=20,3,""))),0),"")</f>
        <v/>
      </c>
      <c r="AG93" s="37" t="str">
        <f ca="1">IF($A93&gt;"",IF(ISERROR(HLOOKUP(AG$1,INDIRECT("Roles!$B$"&amp;MATCH($B93,Roles!$A:$A,0)&amp;":$AF$"&amp;MATCH($B93,Roles!$A:$A,0)),1,FALSE))=FALSE,IF(SquadExport!AJ93&lt;10,1,IF(SquadExport!AJ93&lt;15,2,IF(SquadExport!AJ93&lt;=20,3,""))),0),"")</f>
        <v/>
      </c>
      <c r="AH93" s="37" t="str">
        <f ca="1">IF($A93&gt;"",IF(ISERROR(HLOOKUP(AH$1,INDIRECT("Roles!$B$"&amp;MATCH($B93,Roles!$A:$A,0)&amp;":$AF$"&amp;MATCH($B93,Roles!$A:$A,0)),1,FALSE))=FALSE,IF(SquadExport!AK93&lt;10,1,IF(SquadExport!AK93&lt;15,2,IF(SquadExport!AK93&lt;=20,3,""))),0),"")</f>
        <v/>
      </c>
      <c r="AI93" s="37" t="str">
        <f ca="1">IF($A93&gt;"",IF(ISERROR(HLOOKUP(AI$1,INDIRECT("Roles!$B$"&amp;MATCH($B93,Roles!$A:$A,0)&amp;":$AF$"&amp;MATCH($B93,Roles!$A:$A,0)),1,FALSE))=FALSE,IF(SquadExport!AL93&lt;10,1,IF(SquadExport!AL93&lt;15,2,IF(SquadExport!AL93&lt;=20,3,""))),0),"")</f>
        <v/>
      </c>
      <c r="AJ93" s="37" t="str">
        <f ca="1">IF($A93&gt;"",IF(ISERROR(HLOOKUP(AJ$1,INDIRECT("Roles!$B$"&amp;MATCH($B93,Roles!$A:$A,0)&amp;":$AF$"&amp;MATCH($B93,Roles!$A:$A,0)),1,FALSE))=FALSE,IF(SquadExport!AM93&lt;10,1,IF(SquadExport!AM93&lt;15,2,IF(SquadExport!AM93&lt;=20,3,""))),0),"")</f>
        <v/>
      </c>
      <c r="AK93" s="37" t="str">
        <f ca="1">IF($A93&gt;"",IF(ISERROR(HLOOKUP(AK$1,INDIRECT("Roles!$B$"&amp;MATCH($B93,Roles!$A:$A,0)&amp;":$AF$"&amp;MATCH($B93,Roles!$A:$A,0)),1,FALSE))=FALSE,IF(SquadExport!AN93&lt;10,1,IF(SquadExport!AN93&lt;15,2,IF(SquadExport!AN93&lt;=20,3,""))),0),"")</f>
        <v/>
      </c>
      <c r="AL93" s="37" t="str">
        <f ca="1">IF($A93&gt;"",IF(ISERROR(HLOOKUP(AL$1,INDIRECT("Roles!$B$"&amp;MATCH($B93,Roles!$A:$A,0)&amp;":$AF$"&amp;MATCH($B93,Roles!$A:$A,0)),1,FALSE))=FALSE,IF(SquadExport!AO93&lt;10,1,IF(SquadExport!AO93&lt;15,2,IF(SquadExport!AO93&lt;=20,3,""))),0),"")</f>
        <v/>
      </c>
      <c r="AM93" s="37" t="str">
        <f ca="1">IF($A93&gt;"",IF(ISERROR(HLOOKUP(AM$1,INDIRECT("Roles!$B$"&amp;MATCH($B93,Roles!$A:$A,0)&amp;":$AF$"&amp;MATCH($B93,Roles!$A:$A,0)),1,FALSE))=FALSE,IF(SquadExport!AP93&lt;10,1,IF(SquadExport!AP93&lt;15,2,IF(SquadExport!AP93&lt;=20,3,""))),0),"")</f>
        <v/>
      </c>
      <c r="AN93" s="37" t="str">
        <f ca="1">IF($A93&gt;"",IF(ISERROR(HLOOKUP(AN$1,INDIRECT("Roles!$B$"&amp;MATCH($B93,Roles!$A:$A,0)&amp;":$AF$"&amp;MATCH($B93,Roles!$A:$A,0)),1,FALSE))=FALSE,IF(SquadExport!AQ93&lt;10,1,IF(SquadExport!AQ93&lt;15,2,IF(SquadExport!AQ93&lt;=20,3,""))),0),"")</f>
        <v/>
      </c>
      <c r="AO93" s="37" t="str">
        <f ca="1">IF($A93&gt;"",IF(ISERROR(HLOOKUP(AO$1,INDIRECT("Roles!$B$"&amp;MATCH($B93,Roles!$A:$A,0)&amp;":$AF$"&amp;MATCH($B93,Roles!$A:$A,0)),1,FALSE))=FALSE,IF(SquadExport!AR93&lt;10,1,IF(SquadExport!AR93&lt;15,2,IF(SquadExport!AR93&lt;=20,3,""))),0),"")</f>
        <v/>
      </c>
      <c r="AP93" s="37" t="str">
        <f ca="1">IF($A93&gt;"",IF(ISERROR(HLOOKUP(AP$1,INDIRECT("Roles!$B$"&amp;MATCH($B93,Roles!$A:$A,0)&amp;":$AF$"&amp;MATCH($B93,Roles!$A:$A,0)),1,FALSE))=FALSE,IF(SquadExport!AS93&lt;10,1,IF(SquadExport!AS93&lt;15,2,IF(SquadExport!AS93&lt;=20,3,""))),0),"")</f>
        <v/>
      </c>
      <c r="AQ93" s="37" t="str">
        <f ca="1">IF($A93&gt;"",IF(ISERROR(HLOOKUP(AQ$1,INDIRECT("Roles!$B$"&amp;MATCH($B93,Roles!$A:$A,0)&amp;":$AF$"&amp;MATCH($B93,Roles!$A:$A,0)),1,FALSE))=FALSE,IF(SquadExport!AT93&lt;10,1,IF(SquadExport!AT93&lt;15,2,IF(SquadExport!AT93&lt;=20,3,""))),0),"")</f>
        <v/>
      </c>
      <c r="AR93" s="37" t="str">
        <f ca="1">IF($A93&gt;"",IF(ISERROR(HLOOKUP(AR$1,INDIRECT("Roles!$B$"&amp;MATCH($B93,Roles!$A:$A,0)&amp;":$AF$"&amp;MATCH($B93,Roles!$A:$A,0)),1,FALSE))=FALSE,IF(SquadExport!AU93&lt;10,1,IF(SquadExport!AU93&lt;15,2,IF(SquadExport!AU93&lt;=20,3,""))),0),"")</f>
        <v/>
      </c>
      <c r="AS93" s="37" t="str">
        <f ca="1">IF($A93&gt;"",IF(ISERROR(HLOOKUP(AS$1,INDIRECT("Roles!$B$"&amp;MATCH($B93,Roles!$A:$A,0)&amp;":$AF$"&amp;MATCH($B93,Roles!$A:$A,0)),1,FALSE))=FALSE,IF(SquadExport!AV93&lt;10,1,IF(SquadExport!AV93&lt;15,2,IF(SquadExport!AV93&lt;=20,3,""))),0),"")</f>
        <v/>
      </c>
      <c r="AT93" s="37" t="str">
        <f ca="1">IF($A93&gt;"",IF(ISERROR(HLOOKUP(AT$1,INDIRECT("Roles!$B$"&amp;MATCH($B93,Roles!$A:$A,0)&amp;":$AF$"&amp;MATCH($B93,Roles!$A:$A,0)),1,FALSE))=FALSE,IF(SquadExport!AW93&lt;10,1,IF(SquadExport!AW93&lt;15,2,IF(SquadExport!AW93&lt;=20,3,""))),0),"")</f>
        <v/>
      </c>
      <c r="AU93" s="37" t="str">
        <f ca="1">IF($A93&gt;"",IF(ISERROR(HLOOKUP(AU$1,INDIRECT("Roles!$B$"&amp;MATCH($B93,Roles!$A:$A,0)&amp;":$AF$"&amp;MATCH($B93,Roles!$A:$A,0)),1,FALSE))=FALSE,IF(SquadExport!AX93&lt;10,1,IF(SquadExport!AX93&lt;15,2,IF(SquadExport!AX93&lt;=20,3,""))),0),"")</f>
        <v/>
      </c>
      <c r="AV93" s="37" t="str">
        <f ca="1">IF($A93&gt;"",IF(ISERROR(HLOOKUP(AV$1,INDIRECT("Roles!$B$"&amp;MATCH($B93,Roles!$A:$A,0)&amp;":$AF$"&amp;MATCH($B93,Roles!$A:$A,0)),1,FALSE))=FALSE,IF(SquadExport!AY93&lt;10,1,IF(SquadExport!AY93&lt;15,2,IF(SquadExport!AY93&lt;=20,3,""))),0),"")</f>
        <v/>
      </c>
      <c r="AW93" s="37" t="str">
        <f ca="1">IF($A93&gt;"",IF(ISERROR(HLOOKUP(AW$1,INDIRECT("Roles!$B$"&amp;MATCH($B93,Roles!$A:$A,0)&amp;":$AF$"&amp;MATCH($B93,Roles!$A:$A,0)),1,FALSE))=FALSE,IF(SquadExport!AZ93&lt;10,1,IF(SquadExport!AZ93&lt;15,2,IF(SquadExport!AZ93&lt;=20,3,""))),0),"")</f>
        <v/>
      </c>
      <c r="AX93" s="37" t="str">
        <f ca="1">IF($A93&gt;"",IF(ISERROR(HLOOKUP(AX$1,INDIRECT("Roles!$B$"&amp;MATCH($B93,Roles!$A:$A,0)&amp;":$AF$"&amp;MATCH($B93,Roles!$A:$A,0)),1,FALSE))=FALSE,IF(SquadExport!BA93&lt;10,1,IF(SquadExport!BA93&lt;15,2,IF(SquadExport!BA93&lt;=20,3,""))),0),"")</f>
        <v/>
      </c>
      <c r="AY93" s="30" t="str" cm="1">
        <f t="array" aca="1" ref="AY93:CS93" ca="1">IF($D93:$AX93=1,D$1:AX$1,"")</f>
        <v/>
      </c>
      <c r="AZ93" s="30" t="str">
        <f ca="1"/>
        <v/>
      </c>
      <c r="BA93" s="30" t="str">
        <f ca="1"/>
        <v/>
      </c>
      <c r="BB93" s="30" t="str">
        <f ca="1"/>
        <v/>
      </c>
      <c r="BC93" s="30" t="str">
        <f ca="1"/>
        <v/>
      </c>
      <c r="BD93" s="30" t="str">
        <f ca="1"/>
        <v/>
      </c>
      <c r="BE93" s="30" t="str">
        <f ca="1"/>
        <v/>
      </c>
      <c r="BF93" s="30" t="str">
        <f ca="1"/>
        <v/>
      </c>
      <c r="BG93" s="30" t="str">
        <f ca="1"/>
        <v/>
      </c>
      <c r="BH93" s="30" t="str">
        <f ca="1"/>
        <v/>
      </c>
      <c r="BI93" s="30" t="str">
        <f ca="1"/>
        <v/>
      </c>
      <c r="BJ93" s="30" t="str">
        <f ca="1"/>
        <v/>
      </c>
      <c r="BK93" s="30" t="str">
        <f ca="1"/>
        <v/>
      </c>
      <c r="BL93" s="30" t="str">
        <f ca="1"/>
        <v/>
      </c>
      <c r="BM93" s="30" t="str">
        <f ca="1"/>
        <v/>
      </c>
      <c r="BN93" s="30" t="str">
        <f ca="1"/>
        <v/>
      </c>
      <c r="BO93" s="30" t="str">
        <f ca="1"/>
        <v/>
      </c>
      <c r="BP93" s="30" t="str">
        <f ca="1"/>
        <v/>
      </c>
      <c r="BQ93" s="30" t="str">
        <f ca="1"/>
        <v/>
      </c>
      <c r="BR93" s="30" t="str">
        <f ca="1"/>
        <v/>
      </c>
      <c r="BS93" s="30" t="str">
        <f ca="1"/>
        <v/>
      </c>
      <c r="BT93" s="30" t="str">
        <f ca="1"/>
        <v/>
      </c>
      <c r="BU93" s="30" t="str">
        <f ca="1"/>
        <v/>
      </c>
      <c r="BV93" s="30" t="str">
        <f ca="1"/>
        <v/>
      </c>
      <c r="BW93" s="30" t="str">
        <f ca="1"/>
        <v/>
      </c>
      <c r="BX93" s="30" t="str">
        <f ca="1"/>
        <v/>
      </c>
      <c r="BY93" s="30" t="str">
        <f ca="1"/>
        <v/>
      </c>
      <c r="BZ93" s="30" t="str">
        <f ca="1"/>
        <v/>
      </c>
      <c r="CA93" s="30" t="str">
        <f ca="1"/>
        <v/>
      </c>
      <c r="CB93" s="30" t="str">
        <f ca="1"/>
        <v/>
      </c>
      <c r="CC93" s="30" t="str">
        <f ca="1"/>
        <v/>
      </c>
      <c r="CD93" s="30" t="str">
        <f ca="1"/>
        <v/>
      </c>
      <c r="CE93" s="30" t="str">
        <f ca="1"/>
        <v/>
      </c>
      <c r="CF93" s="30" t="str">
        <f ca="1"/>
        <v/>
      </c>
      <c r="CG93" s="30" t="str">
        <f ca="1"/>
        <v/>
      </c>
      <c r="CH93" s="30" t="str">
        <f ca="1"/>
        <v/>
      </c>
      <c r="CI93" s="30" t="str">
        <f ca="1"/>
        <v/>
      </c>
      <c r="CJ93" s="30" t="str">
        <f ca="1"/>
        <v/>
      </c>
      <c r="CK93" s="30" t="str">
        <f ca="1"/>
        <v/>
      </c>
      <c r="CL93" s="30" t="str">
        <f ca="1"/>
        <v/>
      </c>
      <c r="CM93" s="30" t="str">
        <f ca="1"/>
        <v/>
      </c>
      <c r="CN93" s="30" t="str">
        <f ca="1"/>
        <v/>
      </c>
      <c r="CO93" s="30" t="str">
        <f ca="1"/>
        <v/>
      </c>
      <c r="CP93" s="30" t="str">
        <f ca="1"/>
        <v/>
      </c>
      <c r="CQ93" s="30" t="str">
        <f ca="1"/>
        <v/>
      </c>
      <c r="CR93" s="30" t="str">
        <f ca="1"/>
        <v/>
      </c>
      <c r="CS93" s="30" t="str">
        <f ca="1"/>
        <v/>
      </c>
      <c r="CT93" s="31" cm="1">
        <f t="array" aca="1" ref="CT93" ca="1">SUMPRODUCT(COUNTIF($AY93:$CS93,Training!$C$3:$E$3))</f>
        <v>0</v>
      </c>
      <c r="CU93" s="31" cm="1">
        <f t="array" aca="1" ref="CU93" ca="1">SUMPRODUCT(COUNTIF($AY93:$CS93,Training!$C$4:$E$4))</f>
        <v>0</v>
      </c>
      <c r="CV93" s="31" cm="1">
        <f t="array" aca="1" ref="CV93" ca="1">SUMPRODUCT(COUNTIF($AY93:$CS93,Training!$C$5:$E$5))</f>
        <v>0</v>
      </c>
      <c r="CW93" s="31" cm="1">
        <f t="array" aca="1" ref="CW93" ca="1">SUMPRODUCT(COUNTIF($AY93:$CS93,Training!$C$6:$E$6))</f>
        <v>0</v>
      </c>
      <c r="CX93" s="31" cm="1">
        <f t="array" aca="1" ref="CX93" ca="1">SUMPRODUCT(COUNTIF($AY93:$CS93,Training!$C$7:$E$7))</f>
        <v>0</v>
      </c>
      <c r="CY93" s="31" cm="1">
        <f t="array" aca="1" ref="CY93" ca="1">SUMPRODUCT(COUNTIF($AY93:$CS93,Training!$C$8:$E$8))</f>
        <v>0</v>
      </c>
      <c r="CZ93" s="31" cm="1">
        <f t="array" aca="1" ref="CZ93" ca="1">SUMPRODUCT(COUNTIF($AY93:$CS93,Training!$C$9:$E$9))</f>
        <v>0</v>
      </c>
      <c r="DA93" s="31" cm="1">
        <f t="array" aca="1" ref="DA93" ca="1">SUMPRODUCT(COUNTIF($AY93:$CS93,Training!$C$10:$E$10))</f>
        <v>0</v>
      </c>
      <c r="DB93" s="31" cm="1">
        <f t="array" aca="1" ref="DB93" ca="1">SUMPRODUCT(COUNTIF($AY93:$CS93,Training!$C$11:$E$11))</f>
        <v>0</v>
      </c>
      <c r="DC93" s="31" cm="1">
        <f t="array" aca="1" ref="DC93" ca="1">SUMPRODUCT(COUNTIF($AY93:$CS93,Training!$C$2:$E$2))</f>
        <v>0</v>
      </c>
      <c r="DD93" s="31" cm="1">
        <f t="array" aca="1" ref="DD93" ca="1">SUMPRODUCT(COUNTIF($AY93:$CS93,Training!#REF!))</f>
        <v>0</v>
      </c>
      <c r="DE93" s="31" cm="1">
        <f t="array" aca="1" ref="DE93" ca="1">SUMPRODUCT(COUNTIF($AY93:$CS93,Training!$C$12:$E$12))</f>
        <v>0</v>
      </c>
      <c r="DF93" s="31" cm="1">
        <f t="array" aca="1" ref="DF93" ca="1">SUMPRODUCT(COUNTIF($AY93:$CS93,Training!$C$13:$E$13))</f>
        <v>0</v>
      </c>
      <c r="DG93" s="31" cm="1">
        <f t="array" aca="1" ref="DG93" ca="1">SUMPRODUCT(COUNTIF($AY93:$CS93,Training!$C$14:$E$14))</f>
        <v>0</v>
      </c>
      <c r="DH93" s="31" cm="1">
        <f t="array" aca="1" ref="DH93" ca="1">SUMPRODUCT(COUNTIF($AY93:$CS93,Training!$C$15:$E$15))</f>
        <v>0</v>
      </c>
      <c r="DI93" s="31" cm="1">
        <f t="array" aca="1" ref="DI93" ca="1">SUMPRODUCT(COUNTIF($AY93:$CS93,Training!$C$16:$E$16))</f>
        <v>0</v>
      </c>
      <c r="DJ93" s="30" t="str" cm="1">
        <f t="array" aca="1" ref="DJ93:FD93" ca="1">IF(COUNTIF(D93:AX93,1)=0,IF($D93:$AX93=2,D$1:AX$1,""),"")</f>
        <v/>
      </c>
      <c r="DK93" s="30" t="str">
        <f ca="1"/>
        <v/>
      </c>
      <c r="DL93" s="30" t="str">
        <f ca="1"/>
        <v/>
      </c>
      <c r="DM93" s="30" t="str">
        <f ca="1"/>
        <v/>
      </c>
      <c r="DN93" s="30" t="str">
        <f ca="1"/>
        <v/>
      </c>
      <c r="DO93" s="30" t="str">
        <f ca="1"/>
        <v/>
      </c>
      <c r="DP93" s="30" t="str">
        <f ca="1"/>
        <v/>
      </c>
      <c r="DQ93" s="30" t="str">
        <f ca="1"/>
        <v/>
      </c>
      <c r="DR93" s="30" t="str">
        <f ca="1"/>
        <v/>
      </c>
      <c r="DS93" s="30" t="str">
        <f ca="1"/>
        <v/>
      </c>
      <c r="DT93" s="30" t="str">
        <f ca="1"/>
        <v/>
      </c>
      <c r="DU93" s="30" t="str">
        <f ca="1"/>
        <v/>
      </c>
      <c r="DV93" s="30" t="str">
        <f ca="1"/>
        <v/>
      </c>
      <c r="DW93" s="30" t="str">
        <f ca="1"/>
        <v/>
      </c>
      <c r="DX93" s="30" t="str">
        <f ca="1"/>
        <v/>
      </c>
      <c r="DY93" s="30" t="str">
        <f ca="1"/>
        <v/>
      </c>
      <c r="DZ93" s="30" t="str">
        <f ca="1"/>
        <v/>
      </c>
      <c r="EA93" s="30" t="str">
        <f ca="1"/>
        <v/>
      </c>
      <c r="EB93" s="30" t="str">
        <f ca="1"/>
        <v/>
      </c>
      <c r="EC93" s="30" t="str">
        <f ca="1"/>
        <v/>
      </c>
      <c r="ED93" s="30" t="str">
        <f ca="1"/>
        <v/>
      </c>
      <c r="EE93" s="30" t="str">
        <f ca="1"/>
        <v/>
      </c>
      <c r="EF93" s="30" t="str">
        <f ca="1"/>
        <v/>
      </c>
      <c r="EG93" s="30" t="str">
        <f ca="1"/>
        <v/>
      </c>
      <c r="EH93" s="30" t="str">
        <f ca="1"/>
        <v/>
      </c>
      <c r="EI93" s="30" t="str">
        <f ca="1"/>
        <v/>
      </c>
      <c r="EJ93" s="30" t="str">
        <f ca="1"/>
        <v/>
      </c>
      <c r="EK93" s="30" t="str">
        <f ca="1"/>
        <v/>
      </c>
      <c r="EL93" s="30" t="str">
        <f ca="1"/>
        <v/>
      </c>
      <c r="EM93" s="30" t="str">
        <f ca="1"/>
        <v/>
      </c>
      <c r="EN93" s="30" t="str">
        <f ca="1"/>
        <v/>
      </c>
      <c r="EO93" s="30" t="str">
        <f ca="1"/>
        <v/>
      </c>
      <c r="EP93" s="30" t="str">
        <f ca="1"/>
        <v/>
      </c>
      <c r="EQ93" s="30" t="str">
        <f ca="1"/>
        <v/>
      </c>
      <c r="ER93" s="30" t="str">
        <f ca="1"/>
        <v/>
      </c>
      <c r="ES93" s="30" t="str">
        <f ca="1"/>
        <v/>
      </c>
      <c r="ET93" s="30" t="str">
        <f ca="1"/>
        <v/>
      </c>
      <c r="EU93" s="30" t="str">
        <f ca="1"/>
        <v/>
      </c>
      <c r="EV93" s="30" t="str">
        <f ca="1"/>
        <v/>
      </c>
      <c r="EW93" s="30" t="str">
        <f ca="1"/>
        <v/>
      </c>
      <c r="EX93" s="30" t="str">
        <f ca="1"/>
        <v/>
      </c>
      <c r="EY93" s="30" t="str">
        <f ca="1"/>
        <v/>
      </c>
      <c r="EZ93" s="30" t="str">
        <f ca="1"/>
        <v/>
      </c>
      <c r="FA93" s="30" t="str">
        <f ca="1"/>
        <v/>
      </c>
      <c r="FB93" s="30" t="str">
        <f ca="1"/>
        <v/>
      </c>
      <c r="FC93" s="30" t="str">
        <f ca="1"/>
        <v/>
      </c>
      <c r="FD93" s="30" t="str">
        <f ca="1"/>
        <v/>
      </c>
      <c r="FE93" s="31" cm="1">
        <f t="array" aca="1" ref="FE93" ca="1">SUMPRODUCT(COUNTIF($DJ93:$FD93,Training!$C$3:$E$3))</f>
        <v>0</v>
      </c>
      <c r="FF93" s="31" cm="1">
        <f t="array" aca="1" ref="FF93" ca="1">SUMPRODUCT(COUNTIF($DJ93:$FD93,Training!$C$4:$E$4))</f>
        <v>0</v>
      </c>
      <c r="FG93" s="31" cm="1">
        <f t="array" aca="1" ref="FG93" ca="1">SUMPRODUCT(COUNTIF($DJ93:$FD93,Training!$C$5:$E$5))</f>
        <v>0</v>
      </c>
      <c r="FH93" s="31" cm="1">
        <f t="array" aca="1" ref="FH93" ca="1">SUMPRODUCT(COUNTIF($DJ93:$FD93,Training!$C$6:$E$6))</f>
        <v>0</v>
      </c>
      <c r="FI93" s="31" cm="1">
        <f t="array" aca="1" ref="FI93" ca="1">SUMPRODUCT(COUNTIF($DJ93:$FD93,Training!$C$7:$E$7))</f>
        <v>0</v>
      </c>
      <c r="FJ93" s="31" cm="1">
        <f t="array" aca="1" ref="FJ93" ca="1">SUMPRODUCT(COUNTIF($DJ93:$FD93,Training!$C$8:$E$8))</f>
        <v>0</v>
      </c>
      <c r="FK93" s="31" cm="1">
        <f t="array" aca="1" ref="FK93" ca="1">SUMPRODUCT(COUNTIF($DJ93:$FD93,Training!$C$9:$E$9))</f>
        <v>0</v>
      </c>
      <c r="FL93" s="31" cm="1">
        <f t="array" aca="1" ref="FL93" ca="1">SUMPRODUCT(COUNTIF($DJ93:$FD93,Training!$C$10:$E$10))</f>
        <v>0</v>
      </c>
      <c r="FM93" s="31" cm="1">
        <f t="array" aca="1" ref="FM93" ca="1">SUMPRODUCT(COUNTIF($DJ93:$FD93,Training!$C$11:$E$11))</f>
        <v>0</v>
      </c>
      <c r="FN93" s="31" cm="1">
        <f t="array" aca="1" ref="FN93" ca="1">SUMPRODUCT(COUNTIF($DJ93:$FD93,Training!$C$2:$E$2))</f>
        <v>0</v>
      </c>
      <c r="FO93" s="31" cm="1">
        <f t="array" aca="1" ref="FO93" ca="1">SUMPRODUCT(COUNTIF($DJ93:$FD93,Training!#REF!))</f>
        <v>0</v>
      </c>
      <c r="FP93" s="31" cm="1">
        <f t="array" aca="1" ref="FP93" ca="1">SUMPRODUCT(COUNTIF($DJ93:$FD93,Training!$C$12:$E$12))</f>
        <v>0</v>
      </c>
      <c r="FQ93" s="31" cm="1">
        <f t="array" aca="1" ref="FQ93" ca="1">SUMPRODUCT(COUNTIF($DJ93:$FD93,Training!$C$13:$E$13))</f>
        <v>0</v>
      </c>
      <c r="FR93" s="31" cm="1">
        <f t="array" aca="1" ref="FR93" ca="1">SUMPRODUCT(COUNTIF($DJ93:$FD93,Training!$C$14:$E$14))</f>
        <v>0</v>
      </c>
      <c r="FS93" s="31" cm="1">
        <f t="array" aca="1" ref="FS93" ca="1">SUMPRODUCT(COUNTIF($DJ93:$FD93,Training!$C$15:$E$15))</f>
        <v>0</v>
      </c>
      <c r="FT93" s="31" cm="1">
        <f t="array" aca="1" ref="FT93" ca="1">SUMPRODUCT(COUNTIF($DJ93:$FD93,Training!$C$16:$E$16))</f>
        <v>0</v>
      </c>
    </row>
    <row r="94" spans="1:176" x14ac:dyDescent="0.25">
      <c r="A94" s="32" t="str">
        <f>IF(WeightedParse!A94&gt;"",WeightedParse!A94,"")</f>
        <v/>
      </c>
      <c r="B94" s="49" t="str">
        <f>IF('Weighted Summary'!A94&gt;"",'Weighted Summary'!F94,"")</f>
        <v/>
      </c>
      <c r="C94" s="39" t="str">
        <f t="shared" si="1"/>
        <v/>
      </c>
      <c r="D94" s="37" t="str">
        <f ca="1">IF($A94&gt;"",IF(ISERROR(HLOOKUP(D$1,INDIRECT("Roles!$B$"&amp;MATCH($B94,Roles!$A:$A,0)&amp;":$AF$"&amp;MATCH($B94,Roles!$A:$A,0)),1,FALSE))=FALSE,IF(SquadExport!G94&lt;10,1,IF(SquadExport!G94&lt;15,2,IF(SquadExport!G94&lt;=20,3,""))),0),"")</f>
        <v/>
      </c>
      <c r="E94" s="37" t="str">
        <f ca="1">IF($A94&gt;"",IF(ISERROR(HLOOKUP(E$1,INDIRECT("Roles!$B$"&amp;MATCH($B94,Roles!$A:$A,0)&amp;":$AF$"&amp;MATCH($B94,Roles!$A:$A,0)),1,FALSE))=FALSE,IF(SquadExport!H94&lt;10,1,IF(SquadExport!H94&lt;15,2,IF(SquadExport!H94&lt;=20,3,""))),0),"")</f>
        <v/>
      </c>
      <c r="F94" s="37" t="str">
        <f ca="1">IF($A94&gt;"",IF(ISERROR(HLOOKUP(F$1,INDIRECT("Roles!$B$"&amp;MATCH($B94,Roles!$A:$A,0)&amp;":$AF$"&amp;MATCH($B94,Roles!$A:$A,0)),1,FALSE))=FALSE,IF(SquadExport!I94&lt;10,1,IF(SquadExport!I94&lt;15,2,IF(SquadExport!I94&lt;=20,3,""))),0),"")</f>
        <v/>
      </c>
      <c r="G94" s="37" t="str">
        <f ca="1">IF($A94&gt;"",IF(ISERROR(HLOOKUP(G$1,INDIRECT("Roles!$B$"&amp;MATCH($B94,Roles!$A:$A,0)&amp;":$AF$"&amp;MATCH($B94,Roles!$A:$A,0)),1,FALSE))=FALSE,IF(SquadExport!J94&lt;10,1,IF(SquadExport!J94&lt;15,2,IF(SquadExport!J94&lt;=20,3,""))),0),"")</f>
        <v/>
      </c>
      <c r="H94" s="37" t="str">
        <f ca="1">IF($A94&gt;"",IF(ISERROR(HLOOKUP(H$1,INDIRECT("Roles!$B$"&amp;MATCH($B94,Roles!$A:$A,0)&amp;":$AF$"&amp;MATCH($B94,Roles!$A:$A,0)),1,FALSE))=FALSE,IF(SquadExport!K94&lt;10,1,IF(SquadExport!K94&lt;15,2,IF(SquadExport!K94&lt;=20,3,""))),0),"")</f>
        <v/>
      </c>
      <c r="I94" s="37" t="str">
        <f ca="1">IF($A94&gt;"",IF(ISERROR(HLOOKUP(I$1,INDIRECT("Roles!$B$"&amp;MATCH($B94,Roles!$A:$A,0)&amp;":$AF$"&amp;MATCH($B94,Roles!$A:$A,0)),1,FALSE))=FALSE,IF(SquadExport!L94&lt;10,1,IF(SquadExport!L94&lt;15,2,IF(SquadExport!L94&lt;=20,3,""))),0),"")</f>
        <v/>
      </c>
      <c r="J94" s="37" t="str">
        <f ca="1">IF($A94&gt;"",IF(ISERROR(HLOOKUP(J$1,INDIRECT("Roles!$B$"&amp;MATCH($B94,Roles!$A:$A,0)&amp;":$AF$"&amp;MATCH($B94,Roles!$A:$A,0)),1,FALSE))=FALSE,IF(SquadExport!M94&lt;10,1,IF(SquadExport!M94&lt;15,2,IF(SquadExport!M94&lt;=20,3,""))),0),"")</f>
        <v/>
      </c>
      <c r="K94" s="37" t="str">
        <f ca="1">IF($A94&gt;"",IF(ISERROR(HLOOKUP(K$1,INDIRECT("Roles!$B$"&amp;MATCH($B94,Roles!$A:$A,0)&amp;":$AF$"&amp;MATCH($B94,Roles!$A:$A,0)),1,FALSE))=FALSE,IF(SquadExport!N94&lt;10,1,IF(SquadExport!N94&lt;15,2,IF(SquadExport!N94&lt;=20,3,""))),0),"")</f>
        <v/>
      </c>
      <c r="L94" s="37" t="str">
        <f ca="1">IF($A94&gt;"",IF(ISERROR(HLOOKUP(L$1,INDIRECT("Roles!$B$"&amp;MATCH($B94,Roles!$A:$A,0)&amp;":$AF$"&amp;MATCH($B94,Roles!$A:$A,0)),1,FALSE))=FALSE,IF(SquadExport!O94&lt;10,1,IF(SquadExport!O94&lt;15,2,IF(SquadExport!O94&lt;=20,3,""))),0),"")</f>
        <v/>
      </c>
      <c r="M94" s="37" t="str">
        <f ca="1">IF($A94&gt;"",IF(ISERROR(HLOOKUP(M$1,INDIRECT("Roles!$B$"&amp;MATCH($B94,Roles!$A:$A,0)&amp;":$AF$"&amp;MATCH($B94,Roles!$A:$A,0)),1,FALSE))=FALSE,IF(SquadExport!P94&lt;10,1,IF(SquadExport!P94&lt;15,2,IF(SquadExport!P94&lt;=20,3,""))),0),"")</f>
        <v/>
      </c>
      <c r="N94" s="37" t="str">
        <f ca="1">IF($A94&gt;"",IF(ISERROR(HLOOKUP(N$1,INDIRECT("Roles!$B$"&amp;MATCH($B94,Roles!$A:$A,0)&amp;":$AF$"&amp;MATCH($B94,Roles!$A:$A,0)),1,FALSE))=FALSE,IF(SquadExport!Q94&lt;10,1,IF(SquadExport!Q94&lt;15,2,IF(SquadExport!Q94&lt;=20,3,""))),0),"")</f>
        <v/>
      </c>
      <c r="O94" s="37" t="str">
        <f ca="1">IF($A94&gt;"",IF(ISERROR(HLOOKUP(O$1,INDIRECT("Roles!$B$"&amp;MATCH($B94,Roles!$A:$A,0)&amp;":$AF$"&amp;MATCH($B94,Roles!$A:$A,0)),1,FALSE))=FALSE,IF(SquadExport!R94&lt;10,1,IF(SquadExport!R94&lt;15,2,IF(SquadExport!R94&lt;=20,3,""))),0),"")</f>
        <v/>
      </c>
      <c r="P94" s="37" t="str">
        <f ca="1">IF($A94&gt;"",IF(ISERROR(HLOOKUP(P$1,INDIRECT("Roles!$B$"&amp;MATCH($B94,Roles!$A:$A,0)&amp;":$AF$"&amp;MATCH($B94,Roles!$A:$A,0)),1,FALSE))=FALSE,IF(SquadExport!S94&lt;10,1,IF(SquadExport!S94&lt;15,2,IF(SquadExport!S94&lt;=20,3,""))),0),"")</f>
        <v/>
      </c>
      <c r="Q94" s="37" t="str">
        <f ca="1">IF($A94&gt;"",IF(ISERROR(HLOOKUP(Q$1,INDIRECT("Roles!$B$"&amp;MATCH($B94,Roles!$A:$A,0)&amp;":$AF$"&amp;MATCH($B94,Roles!$A:$A,0)),1,FALSE))=FALSE,IF(SquadExport!T94&lt;10,1,IF(SquadExport!T94&lt;15,2,IF(SquadExport!T94&lt;=20,3,""))),0),"")</f>
        <v/>
      </c>
      <c r="R94" s="37" t="str">
        <f ca="1">IF($A94&gt;"",IF(ISERROR(HLOOKUP(R$1,INDIRECT("Roles!$B$"&amp;MATCH($B94,Roles!$A:$A,0)&amp;":$AF$"&amp;MATCH($B94,Roles!$A:$A,0)),1,FALSE))=FALSE,IF(SquadExport!U94&lt;10,1,IF(SquadExport!U94&lt;15,2,IF(SquadExport!U94&lt;=20,3,""))),0),"")</f>
        <v/>
      </c>
      <c r="S94" s="37" t="str">
        <f ca="1">IF($A94&gt;"",IF(ISERROR(HLOOKUP(S$1,INDIRECT("Roles!$B$"&amp;MATCH($B94,Roles!$A:$A,0)&amp;":$AF$"&amp;MATCH($B94,Roles!$A:$A,0)),1,FALSE))=FALSE,IF(SquadExport!V94&lt;10,1,IF(SquadExport!V94&lt;15,2,IF(SquadExport!V94&lt;=20,3,""))),0),"")</f>
        <v/>
      </c>
      <c r="T94" s="37" t="str">
        <f ca="1">IF($A94&gt;"",IF(ISERROR(HLOOKUP(T$1,INDIRECT("Roles!$B$"&amp;MATCH($B94,Roles!$A:$A,0)&amp;":$AF$"&amp;MATCH($B94,Roles!$A:$A,0)),1,FALSE))=FALSE,IF(SquadExport!W94&lt;10,1,IF(SquadExport!W94&lt;15,2,IF(SquadExport!W94&lt;=20,3,""))),0),"")</f>
        <v/>
      </c>
      <c r="U94" s="37" t="str">
        <f ca="1">IF($A94&gt;"",IF(ISERROR(HLOOKUP(U$1,INDIRECT("Roles!$B$"&amp;MATCH($B94,Roles!$A:$A,0)&amp;":$AF$"&amp;MATCH($B94,Roles!$A:$A,0)),1,FALSE))=FALSE,IF(SquadExport!X94&lt;10,1,IF(SquadExport!X94&lt;15,2,IF(SquadExport!X94&lt;=20,3,""))),0),"")</f>
        <v/>
      </c>
      <c r="V94" s="37" t="str">
        <f ca="1">IF($A94&gt;"",IF(ISERROR(HLOOKUP(V$1,INDIRECT("Roles!$B$"&amp;MATCH($B94,Roles!$A:$A,0)&amp;":$AF$"&amp;MATCH($B94,Roles!$A:$A,0)),1,FALSE))=FALSE,IF(SquadExport!Y94&lt;10,1,IF(SquadExport!Y94&lt;15,2,IF(SquadExport!Y94&lt;=20,3,""))),0),"")</f>
        <v/>
      </c>
      <c r="W94" s="37" t="str">
        <f ca="1">IF($A94&gt;"",IF(ISERROR(HLOOKUP(W$1,INDIRECT("Roles!$B$"&amp;MATCH($B94,Roles!$A:$A,0)&amp;":$AF$"&amp;MATCH($B94,Roles!$A:$A,0)),1,FALSE))=FALSE,IF(SquadExport!Z94&lt;10,1,IF(SquadExport!Z94&lt;15,2,IF(SquadExport!Z94&lt;=20,3,""))),0),"")</f>
        <v/>
      </c>
      <c r="X94" s="37" t="str">
        <f ca="1">IF($A94&gt;"",IF(ISERROR(HLOOKUP(X$1,INDIRECT("Roles!$B$"&amp;MATCH($B94,Roles!$A:$A,0)&amp;":$AF$"&amp;MATCH($B94,Roles!$A:$A,0)),1,FALSE))=FALSE,IF(SquadExport!AA94&lt;10,1,IF(SquadExport!AA94&lt;15,2,IF(SquadExport!AA94&lt;=20,3,""))),0),"")</f>
        <v/>
      </c>
      <c r="Y94" s="37" t="str">
        <f ca="1">IF($A94&gt;"",IF(ISERROR(HLOOKUP(Y$1,INDIRECT("Roles!$B$"&amp;MATCH($B94,Roles!$A:$A,0)&amp;":$AF$"&amp;MATCH($B94,Roles!$A:$A,0)),1,FALSE))=FALSE,IF(SquadExport!AB94&lt;10,1,IF(SquadExport!AB94&lt;15,2,IF(SquadExport!AB94&lt;=20,3,""))),0),"")</f>
        <v/>
      </c>
      <c r="Z94" s="37" t="str">
        <f ca="1">IF($A94&gt;"",IF(ISERROR(HLOOKUP(Z$1,INDIRECT("Roles!$B$"&amp;MATCH($B94,Roles!$A:$A,0)&amp;":$AF$"&amp;MATCH($B94,Roles!$A:$A,0)),1,FALSE))=FALSE,IF(SquadExport!AC94&lt;10,1,IF(SquadExport!AC94&lt;15,2,IF(SquadExport!AC94&lt;=20,3,""))),0),"")</f>
        <v/>
      </c>
      <c r="AA94" s="37" t="str">
        <f ca="1">IF($A94&gt;"",IF(ISERROR(HLOOKUP(AA$1,INDIRECT("Roles!$B$"&amp;MATCH($B94,Roles!$A:$A,0)&amp;":$AF$"&amp;MATCH($B94,Roles!$A:$A,0)),1,FALSE))=FALSE,IF(SquadExport!AD94&lt;10,1,IF(SquadExport!AD94&lt;15,2,IF(SquadExport!AD94&lt;=20,3,""))),0),"")</f>
        <v/>
      </c>
      <c r="AB94" s="37" t="str">
        <f ca="1">IF($A94&gt;"",IF(ISERROR(HLOOKUP(AB$1,INDIRECT("Roles!$B$"&amp;MATCH($B94,Roles!$A:$A,0)&amp;":$AF$"&amp;MATCH($B94,Roles!$A:$A,0)),1,FALSE))=FALSE,IF(SquadExport!AE94&lt;10,1,IF(SquadExport!AE94&lt;15,2,IF(SquadExport!AE94&lt;=20,3,""))),0),"")</f>
        <v/>
      </c>
      <c r="AC94" s="37" t="str">
        <f ca="1">IF($A94&gt;"",IF(ISERROR(HLOOKUP(AC$1,INDIRECT("Roles!$B$"&amp;MATCH($B94,Roles!$A:$A,0)&amp;":$AF$"&amp;MATCH($B94,Roles!$A:$A,0)),1,FALSE))=FALSE,IF(SquadExport!AF94&lt;10,1,IF(SquadExport!AF94&lt;15,2,IF(SquadExport!AF94&lt;=20,3,""))),0),"")</f>
        <v/>
      </c>
      <c r="AD94" s="37" t="str">
        <f ca="1">IF($A94&gt;"",IF(ISERROR(HLOOKUP(AD$1,INDIRECT("Roles!$B$"&amp;MATCH($B94,Roles!$A:$A,0)&amp;":$AF$"&amp;MATCH($B94,Roles!$A:$A,0)),1,FALSE))=FALSE,IF(SquadExport!AG94&lt;10,1,IF(SquadExport!AG94&lt;15,2,IF(SquadExport!AG94&lt;=20,3,""))),0),"")</f>
        <v/>
      </c>
      <c r="AE94" s="37" t="str">
        <f ca="1">IF($A94&gt;"",IF(ISERROR(HLOOKUP(AE$1,INDIRECT("Roles!$B$"&amp;MATCH($B94,Roles!$A:$A,0)&amp;":$AF$"&amp;MATCH($B94,Roles!$A:$A,0)),1,FALSE))=FALSE,IF(SquadExport!AH94&lt;10,1,IF(SquadExport!AH94&lt;15,2,IF(SquadExport!AH94&lt;=20,3,""))),0),"")</f>
        <v/>
      </c>
      <c r="AF94" s="37" t="str">
        <f ca="1">IF($A94&gt;"",IF(ISERROR(HLOOKUP(AF$1,INDIRECT("Roles!$B$"&amp;MATCH($B94,Roles!$A:$A,0)&amp;":$AF$"&amp;MATCH($B94,Roles!$A:$A,0)),1,FALSE))=FALSE,IF(SquadExport!AI94&lt;10,1,IF(SquadExport!AI94&lt;15,2,IF(SquadExport!AI94&lt;=20,3,""))),0),"")</f>
        <v/>
      </c>
      <c r="AG94" s="37" t="str">
        <f ca="1">IF($A94&gt;"",IF(ISERROR(HLOOKUP(AG$1,INDIRECT("Roles!$B$"&amp;MATCH($B94,Roles!$A:$A,0)&amp;":$AF$"&amp;MATCH($B94,Roles!$A:$A,0)),1,FALSE))=FALSE,IF(SquadExport!AJ94&lt;10,1,IF(SquadExport!AJ94&lt;15,2,IF(SquadExport!AJ94&lt;=20,3,""))),0),"")</f>
        <v/>
      </c>
      <c r="AH94" s="37" t="str">
        <f ca="1">IF($A94&gt;"",IF(ISERROR(HLOOKUP(AH$1,INDIRECT("Roles!$B$"&amp;MATCH($B94,Roles!$A:$A,0)&amp;":$AF$"&amp;MATCH($B94,Roles!$A:$A,0)),1,FALSE))=FALSE,IF(SquadExport!AK94&lt;10,1,IF(SquadExport!AK94&lt;15,2,IF(SquadExport!AK94&lt;=20,3,""))),0),"")</f>
        <v/>
      </c>
      <c r="AI94" s="37" t="str">
        <f ca="1">IF($A94&gt;"",IF(ISERROR(HLOOKUP(AI$1,INDIRECT("Roles!$B$"&amp;MATCH($B94,Roles!$A:$A,0)&amp;":$AF$"&amp;MATCH($B94,Roles!$A:$A,0)),1,FALSE))=FALSE,IF(SquadExport!AL94&lt;10,1,IF(SquadExport!AL94&lt;15,2,IF(SquadExport!AL94&lt;=20,3,""))),0),"")</f>
        <v/>
      </c>
      <c r="AJ94" s="37" t="str">
        <f ca="1">IF($A94&gt;"",IF(ISERROR(HLOOKUP(AJ$1,INDIRECT("Roles!$B$"&amp;MATCH($B94,Roles!$A:$A,0)&amp;":$AF$"&amp;MATCH($B94,Roles!$A:$A,0)),1,FALSE))=FALSE,IF(SquadExport!AM94&lt;10,1,IF(SquadExport!AM94&lt;15,2,IF(SquadExport!AM94&lt;=20,3,""))),0),"")</f>
        <v/>
      </c>
      <c r="AK94" s="37" t="str">
        <f ca="1">IF($A94&gt;"",IF(ISERROR(HLOOKUP(AK$1,INDIRECT("Roles!$B$"&amp;MATCH($B94,Roles!$A:$A,0)&amp;":$AF$"&amp;MATCH($B94,Roles!$A:$A,0)),1,FALSE))=FALSE,IF(SquadExport!AN94&lt;10,1,IF(SquadExport!AN94&lt;15,2,IF(SquadExport!AN94&lt;=20,3,""))),0),"")</f>
        <v/>
      </c>
      <c r="AL94" s="37" t="str">
        <f ca="1">IF($A94&gt;"",IF(ISERROR(HLOOKUP(AL$1,INDIRECT("Roles!$B$"&amp;MATCH($B94,Roles!$A:$A,0)&amp;":$AF$"&amp;MATCH($B94,Roles!$A:$A,0)),1,FALSE))=FALSE,IF(SquadExport!AO94&lt;10,1,IF(SquadExport!AO94&lt;15,2,IF(SquadExport!AO94&lt;=20,3,""))),0),"")</f>
        <v/>
      </c>
      <c r="AM94" s="37" t="str">
        <f ca="1">IF($A94&gt;"",IF(ISERROR(HLOOKUP(AM$1,INDIRECT("Roles!$B$"&amp;MATCH($B94,Roles!$A:$A,0)&amp;":$AF$"&amp;MATCH($B94,Roles!$A:$A,0)),1,FALSE))=FALSE,IF(SquadExport!AP94&lt;10,1,IF(SquadExport!AP94&lt;15,2,IF(SquadExport!AP94&lt;=20,3,""))),0),"")</f>
        <v/>
      </c>
      <c r="AN94" s="37" t="str">
        <f ca="1">IF($A94&gt;"",IF(ISERROR(HLOOKUP(AN$1,INDIRECT("Roles!$B$"&amp;MATCH($B94,Roles!$A:$A,0)&amp;":$AF$"&amp;MATCH($B94,Roles!$A:$A,0)),1,FALSE))=FALSE,IF(SquadExport!AQ94&lt;10,1,IF(SquadExport!AQ94&lt;15,2,IF(SquadExport!AQ94&lt;=20,3,""))),0),"")</f>
        <v/>
      </c>
      <c r="AO94" s="37" t="str">
        <f ca="1">IF($A94&gt;"",IF(ISERROR(HLOOKUP(AO$1,INDIRECT("Roles!$B$"&amp;MATCH($B94,Roles!$A:$A,0)&amp;":$AF$"&amp;MATCH($B94,Roles!$A:$A,0)),1,FALSE))=FALSE,IF(SquadExport!AR94&lt;10,1,IF(SquadExport!AR94&lt;15,2,IF(SquadExport!AR94&lt;=20,3,""))),0),"")</f>
        <v/>
      </c>
      <c r="AP94" s="37" t="str">
        <f ca="1">IF($A94&gt;"",IF(ISERROR(HLOOKUP(AP$1,INDIRECT("Roles!$B$"&amp;MATCH($B94,Roles!$A:$A,0)&amp;":$AF$"&amp;MATCH($B94,Roles!$A:$A,0)),1,FALSE))=FALSE,IF(SquadExport!AS94&lt;10,1,IF(SquadExport!AS94&lt;15,2,IF(SquadExport!AS94&lt;=20,3,""))),0),"")</f>
        <v/>
      </c>
      <c r="AQ94" s="37" t="str">
        <f ca="1">IF($A94&gt;"",IF(ISERROR(HLOOKUP(AQ$1,INDIRECT("Roles!$B$"&amp;MATCH($B94,Roles!$A:$A,0)&amp;":$AF$"&amp;MATCH($B94,Roles!$A:$A,0)),1,FALSE))=FALSE,IF(SquadExport!AT94&lt;10,1,IF(SquadExport!AT94&lt;15,2,IF(SquadExport!AT94&lt;=20,3,""))),0),"")</f>
        <v/>
      </c>
      <c r="AR94" s="37" t="str">
        <f ca="1">IF($A94&gt;"",IF(ISERROR(HLOOKUP(AR$1,INDIRECT("Roles!$B$"&amp;MATCH($B94,Roles!$A:$A,0)&amp;":$AF$"&amp;MATCH($B94,Roles!$A:$A,0)),1,FALSE))=FALSE,IF(SquadExport!AU94&lt;10,1,IF(SquadExport!AU94&lt;15,2,IF(SquadExport!AU94&lt;=20,3,""))),0),"")</f>
        <v/>
      </c>
      <c r="AS94" s="37" t="str">
        <f ca="1">IF($A94&gt;"",IF(ISERROR(HLOOKUP(AS$1,INDIRECT("Roles!$B$"&amp;MATCH($B94,Roles!$A:$A,0)&amp;":$AF$"&amp;MATCH($B94,Roles!$A:$A,0)),1,FALSE))=FALSE,IF(SquadExport!AV94&lt;10,1,IF(SquadExport!AV94&lt;15,2,IF(SquadExport!AV94&lt;=20,3,""))),0),"")</f>
        <v/>
      </c>
      <c r="AT94" s="37" t="str">
        <f ca="1">IF($A94&gt;"",IF(ISERROR(HLOOKUP(AT$1,INDIRECT("Roles!$B$"&amp;MATCH($B94,Roles!$A:$A,0)&amp;":$AF$"&amp;MATCH($B94,Roles!$A:$A,0)),1,FALSE))=FALSE,IF(SquadExport!AW94&lt;10,1,IF(SquadExport!AW94&lt;15,2,IF(SquadExport!AW94&lt;=20,3,""))),0),"")</f>
        <v/>
      </c>
      <c r="AU94" s="37" t="str">
        <f ca="1">IF($A94&gt;"",IF(ISERROR(HLOOKUP(AU$1,INDIRECT("Roles!$B$"&amp;MATCH($B94,Roles!$A:$A,0)&amp;":$AF$"&amp;MATCH($B94,Roles!$A:$A,0)),1,FALSE))=FALSE,IF(SquadExport!AX94&lt;10,1,IF(SquadExport!AX94&lt;15,2,IF(SquadExport!AX94&lt;=20,3,""))),0),"")</f>
        <v/>
      </c>
      <c r="AV94" s="37" t="str">
        <f ca="1">IF($A94&gt;"",IF(ISERROR(HLOOKUP(AV$1,INDIRECT("Roles!$B$"&amp;MATCH($B94,Roles!$A:$A,0)&amp;":$AF$"&amp;MATCH($B94,Roles!$A:$A,0)),1,FALSE))=FALSE,IF(SquadExport!AY94&lt;10,1,IF(SquadExport!AY94&lt;15,2,IF(SquadExport!AY94&lt;=20,3,""))),0),"")</f>
        <v/>
      </c>
      <c r="AW94" s="37" t="str">
        <f ca="1">IF($A94&gt;"",IF(ISERROR(HLOOKUP(AW$1,INDIRECT("Roles!$B$"&amp;MATCH($B94,Roles!$A:$A,0)&amp;":$AF$"&amp;MATCH($B94,Roles!$A:$A,0)),1,FALSE))=FALSE,IF(SquadExport!AZ94&lt;10,1,IF(SquadExport!AZ94&lt;15,2,IF(SquadExport!AZ94&lt;=20,3,""))),0),"")</f>
        <v/>
      </c>
      <c r="AX94" s="37" t="str">
        <f ca="1">IF($A94&gt;"",IF(ISERROR(HLOOKUP(AX$1,INDIRECT("Roles!$B$"&amp;MATCH($B94,Roles!$A:$A,0)&amp;":$AF$"&amp;MATCH($B94,Roles!$A:$A,0)),1,FALSE))=FALSE,IF(SquadExport!BA94&lt;10,1,IF(SquadExport!BA94&lt;15,2,IF(SquadExport!BA94&lt;=20,3,""))),0),"")</f>
        <v/>
      </c>
      <c r="AY94" s="30" t="str" cm="1">
        <f t="array" aca="1" ref="AY94:CS94" ca="1">IF($D94:$AX94=1,D$1:AX$1,"")</f>
        <v/>
      </c>
      <c r="AZ94" s="30" t="str">
        <f ca="1"/>
        <v/>
      </c>
      <c r="BA94" s="30" t="str">
        <f ca="1"/>
        <v/>
      </c>
      <c r="BB94" s="30" t="str">
        <f ca="1"/>
        <v/>
      </c>
      <c r="BC94" s="30" t="str">
        <f ca="1"/>
        <v/>
      </c>
      <c r="BD94" s="30" t="str">
        <f ca="1"/>
        <v/>
      </c>
      <c r="BE94" s="30" t="str">
        <f ca="1"/>
        <v/>
      </c>
      <c r="BF94" s="30" t="str">
        <f ca="1"/>
        <v/>
      </c>
      <c r="BG94" s="30" t="str">
        <f ca="1"/>
        <v/>
      </c>
      <c r="BH94" s="30" t="str">
        <f ca="1"/>
        <v/>
      </c>
      <c r="BI94" s="30" t="str">
        <f ca="1"/>
        <v/>
      </c>
      <c r="BJ94" s="30" t="str">
        <f ca="1"/>
        <v/>
      </c>
      <c r="BK94" s="30" t="str">
        <f ca="1"/>
        <v/>
      </c>
      <c r="BL94" s="30" t="str">
        <f ca="1"/>
        <v/>
      </c>
      <c r="BM94" s="30" t="str">
        <f ca="1"/>
        <v/>
      </c>
      <c r="BN94" s="30" t="str">
        <f ca="1"/>
        <v/>
      </c>
      <c r="BO94" s="30" t="str">
        <f ca="1"/>
        <v/>
      </c>
      <c r="BP94" s="30" t="str">
        <f ca="1"/>
        <v/>
      </c>
      <c r="BQ94" s="30" t="str">
        <f ca="1"/>
        <v/>
      </c>
      <c r="BR94" s="30" t="str">
        <f ca="1"/>
        <v/>
      </c>
      <c r="BS94" s="30" t="str">
        <f ca="1"/>
        <v/>
      </c>
      <c r="BT94" s="30" t="str">
        <f ca="1"/>
        <v/>
      </c>
      <c r="BU94" s="30" t="str">
        <f ca="1"/>
        <v/>
      </c>
      <c r="BV94" s="30" t="str">
        <f ca="1"/>
        <v/>
      </c>
      <c r="BW94" s="30" t="str">
        <f ca="1"/>
        <v/>
      </c>
      <c r="BX94" s="30" t="str">
        <f ca="1"/>
        <v/>
      </c>
      <c r="BY94" s="30" t="str">
        <f ca="1"/>
        <v/>
      </c>
      <c r="BZ94" s="30" t="str">
        <f ca="1"/>
        <v/>
      </c>
      <c r="CA94" s="30" t="str">
        <f ca="1"/>
        <v/>
      </c>
      <c r="CB94" s="30" t="str">
        <f ca="1"/>
        <v/>
      </c>
      <c r="CC94" s="30" t="str">
        <f ca="1"/>
        <v/>
      </c>
      <c r="CD94" s="30" t="str">
        <f ca="1"/>
        <v/>
      </c>
      <c r="CE94" s="30" t="str">
        <f ca="1"/>
        <v/>
      </c>
      <c r="CF94" s="30" t="str">
        <f ca="1"/>
        <v/>
      </c>
      <c r="CG94" s="30" t="str">
        <f ca="1"/>
        <v/>
      </c>
      <c r="CH94" s="30" t="str">
        <f ca="1"/>
        <v/>
      </c>
      <c r="CI94" s="30" t="str">
        <f ca="1"/>
        <v/>
      </c>
      <c r="CJ94" s="30" t="str">
        <f ca="1"/>
        <v/>
      </c>
      <c r="CK94" s="30" t="str">
        <f ca="1"/>
        <v/>
      </c>
      <c r="CL94" s="30" t="str">
        <f ca="1"/>
        <v/>
      </c>
      <c r="CM94" s="30" t="str">
        <f ca="1"/>
        <v/>
      </c>
      <c r="CN94" s="30" t="str">
        <f ca="1"/>
        <v/>
      </c>
      <c r="CO94" s="30" t="str">
        <f ca="1"/>
        <v/>
      </c>
      <c r="CP94" s="30" t="str">
        <f ca="1"/>
        <v/>
      </c>
      <c r="CQ94" s="30" t="str">
        <f ca="1"/>
        <v/>
      </c>
      <c r="CR94" s="30" t="str">
        <f ca="1"/>
        <v/>
      </c>
      <c r="CS94" s="30" t="str">
        <f ca="1"/>
        <v/>
      </c>
      <c r="CT94" s="31" cm="1">
        <f t="array" aca="1" ref="CT94" ca="1">SUMPRODUCT(COUNTIF($AY94:$CS94,Training!$C$3:$E$3))</f>
        <v>0</v>
      </c>
      <c r="CU94" s="31" cm="1">
        <f t="array" aca="1" ref="CU94" ca="1">SUMPRODUCT(COUNTIF($AY94:$CS94,Training!$C$4:$E$4))</f>
        <v>0</v>
      </c>
      <c r="CV94" s="31" cm="1">
        <f t="array" aca="1" ref="CV94" ca="1">SUMPRODUCT(COUNTIF($AY94:$CS94,Training!$C$5:$E$5))</f>
        <v>0</v>
      </c>
      <c r="CW94" s="31" cm="1">
        <f t="array" aca="1" ref="CW94" ca="1">SUMPRODUCT(COUNTIF($AY94:$CS94,Training!$C$6:$E$6))</f>
        <v>0</v>
      </c>
      <c r="CX94" s="31" cm="1">
        <f t="array" aca="1" ref="CX94" ca="1">SUMPRODUCT(COUNTIF($AY94:$CS94,Training!$C$7:$E$7))</f>
        <v>0</v>
      </c>
      <c r="CY94" s="31" cm="1">
        <f t="array" aca="1" ref="CY94" ca="1">SUMPRODUCT(COUNTIF($AY94:$CS94,Training!$C$8:$E$8))</f>
        <v>0</v>
      </c>
      <c r="CZ94" s="31" cm="1">
        <f t="array" aca="1" ref="CZ94" ca="1">SUMPRODUCT(COUNTIF($AY94:$CS94,Training!$C$9:$E$9))</f>
        <v>0</v>
      </c>
      <c r="DA94" s="31" cm="1">
        <f t="array" aca="1" ref="DA94" ca="1">SUMPRODUCT(COUNTIF($AY94:$CS94,Training!$C$10:$E$10))</f>
        <v>0</v>
      </c>
      <c r="DB94" s="31" cm="1">
        <f t="array" aca="1" ref="DB94" ca="1">SUMPRODUCT(COUNTIF($AY94:$CS94,Training!$C$11:$E$11))</f>
        <v>0</v>
      </c>
      <c r="DC94" s="31" cm="1">
        <f t="array" aca="1" ref="DC94" ca="1">SUMPRODUCT(COUNTIF($AY94:$CS94,Training!$C$2:$E$2))</f>
        <v>0</v>
      </c>
      <c r="DD94" s="31" cm="1">
        <f t="array" aca="1" ref="DD94" ca="1">SUMPRODUCT(COUNTIF($AY94:$CS94,Training!#REF!))</f>
        <v>0</v>
      </c>
      <c r="DE94" s="31" cm="1">
        <f t="array" aca="1" ref="DE94" ca="1">SUMPRODUCT(COUNTIF($AY94:$CS94,Training!$C$12:$E$12))</f>
        <v>0</v>
      </c>
      <c r="DF94" s="31" cm="1">
        <f t="array" aca="1" ref="DF94" ca="1">SUMPRODUCT(COUNTIF($AY94:$CS94,Training!$C$13:$E$13))</f>
        <v>0</v>
      </c>
      <c r="DG94" s="31" cm="1">
        <f t="array" aca="1" ref="DG94" ca="1">SUMPRODUCT(COUNTIF($AY94:$CS94,Training!$C$14:$E$14))</f>
        <v>0</v>
      </c>
      <c r="DH94" s="31" cm="1">
        <f t="array" aca="1" ref="DH94" ca="1">SUMPRODUCT(COUNTIF($AY94:$CS94,Training!$C$15:$E$15))</f>
        <v>0</v>
      </c>
      <c r="DI94" s="31" cm="1">
        <f t="array" aca="1" ref="DI94" ca="1">SUMPRODUCT(COUNTIF($AY94:$CS94,Training!$C$16:$E$16))</f>
        <v>0</v>
      </c>
      <c r="DJ94" s="30" t="str" cm="1">
        <f t="array" aca="1" ref="DJ94:FD94" ca="1">IF(COUNTIF(D94:AX94,1)=0,IF($D94:$AX94=2,D$1:AX$1,""),"")</f>
        <v/>
      </c>
      <c r="DK94" s="30" t="str">
        <f ca="1"/>
        <v/>
      </c>
      <c r="DL94" s="30" t="str">
        <f ca="1"/>
        <v/>
      </c>
      <c r="DM94" s="30" t="str">
        <f ca="1"/>
        <v/>
      </c>
      <c r="DN94" s="30" t="str">
        <f ca="1"/>
        <v/>
      </c>
      <c r="DO94" s="30" t="str">
        <f ca="1"/>
        <v/>
      </c>
      <c r="DP94" s="30" t="str">
        <f ca="1"/>
        <v/>
      </c>
      <c r="DQ94" s="30" t="str">
        <f ca="1"/>
        <v/>
      </c>
      <c r="DR94" s="30" t="str">
        <f ca="1"/>
        <v/>
      </c>
      <c r="DS94" s="30" t="str">
        <f ca="1"/>
        <v/>
      </c>
      <c r="DT94" s="30" t="str">
        <f ca="1"/>
        <v/>
      </c>
      <c r="DU94" s="30" t="str">
        <f ca="1"/>
        <v/>
      </c>
      <c r="DV94" s="30" t="str">
        <f ca="1"/>
        <v/>
      </c>
      <c r="DW94" s="30" t="str">
        <f ca="1"/>
        <v/>
      </c>
      <c r="DX94" s="30" t="str">
        <f ca="1"/>
        <v/>
      </c>
      <c r="DY94" s="30" t="str">
        <f ca="1"/>
        <v/>
      </c>
      <c r="DZ94" s="30" t="str">
        <f ca="1"/>
        <v/>
      </c>
      <c r="EA94" s="30" t="str">
        <f ca="1"/>
        <v/>
      </c>
      <c r="EB94" s="30" t="str">
        <f ca="1"/>
        <v/>
      </c>
      <c r="EC94" s="30" t="str">
        <f ca="1"/>
        <v/>
      </c>
      <c r="ED94" s="30" t="str">
        <f ca="1"/>
        <v/>
      </c>
      <c r="EE94" s="30" t="str">
        <f ca="1"/>
        <v/>
      </c>
      <c r="EF94" s="30" t="str">
        <f ca="1"/>
        <v/>
      </c>
      <c r="EG94" s="30" t="str">
        <f ca="1"/>
        <v/>
      </c>
      <c r="EH94" s="30" t="str">
        <f ca="1"/>
        <v/>
      </c>
      <c r="EI94" s="30" t="str">
        <f ca="1"/>
        <v/>
      </c>
      <c r="EJ94" s="30" t="str">
        <f ca="1"/>
        <v/>
      </c>
      <c r="EK94" s="30" t="str">
        <f ca="1"/>
        <v/>
      </c>
      <c r="EL94" s="30" t="str">
        <f ca="1"/>
        <v/>
      </c>
      <c r="EM94" s="30" t="str">
        <f ca="1"/>
        <v/>
      </c>
      <c r="EN94" s="30" t="str">
        <f ca="1"/>
        <v/>
      </c>
      <c r="EO94" s="30" t="str">
        <f ca="1"/>
        <v/>
      </c>
      <c r="EP94" s="30" t="str">
        <f ca="1"/>
        <v/>
      </c>
      <c r="EQ94" s="30" t="str">
        <f ca="1"/>
        <v/>
      </c>
      <c r="ER94" s="30" t="str">
        <f ca="1"/>
        <v/>
      </c>
      <c r="ES94" s="30" t="str">
        <f ca="1"/>
        <v/>
      </c>
      <c r="ET94" s="30" t="str">
        <f ca="1"/>
        <v/>
      </c>
      <c r="EU94" s="30" t="str">
        <f ca="1"/>
        <v/>
      </c>
      <c r="EV94" s="30" t="str">
        <f ca="1"/>
        <v/>
      </c>
      <c r="EW94" s="30" t="str">
        <f ca="1"/>
        <v/>
      </c>
      <c r="EX94" s="30" t="str">
        <f ca="1"/>
        <v/>
      </c>
      <c r="EY94" s="30" t="str">
        <f ca="1"/>
        <v/>
      </c>
      <c r="EZ94" s="30" t="str">
        <f ca="1"/>
        <v/>
      </c>
      <c r="FA94" s="30" t="str">
        <f ca="1"/>
        <v/>
      </c>
      <c r="FB94" s="30" t="str">
        <f ca="1"/>
        <v/>
      </c>
      <c r="FC94" s="30" t="str">
        <f ca="1"/>
        <v/>
      </c>
      <c r="FD94" s="30" t="str">
        <f ca="1"/>
        <v/>
      </c>
      <c r="FE94" s="31" cm="1">
        <f t="array" aca="1" ref="FE94" ca="1">SUMPRODUCT(COUNTIF($DJ94:$FD94,Training!$C$3:$E$3))</f>
        <v>0</v>
      </c>
      <c r="FF94" s="31" cm="1">
        <f t="array" aca="1" ref="FF94" ca="1">SUMPRODUCT(COUNTIF($DJ94:$FD94,Training!$C$4:$E$4))</f>
        <v>0</v>
      </c>
      <c r="FG94" s="31" cm="1">
        <f t="array" aca="1" ref="FG94" ca="1">SUMPRODUCT(COUNTIF($DJ94:$FD94,Training!$C$5:$E$5))</f>
        <v>0</v>
      </c>
      <c r="FH94" s="31" cm="1">
        <f t="array" aca="1" ref="FH94" ca="1">SUMPRODUCT(COUNTIF($DJ94:$FD94,Training!$C$6:$E$6))</f>
        <v>0</v>
      </c>
      <c r="FI94" s="31" cm="1">
        <f t="array" aca="1" ref="FI94" ca="1">SUMPRODUCT(COUNTIF($DJ94:$FD94,Training!$C$7:$E$7))</f>
        <v>0</v>
      </c>
      <c r="FJ94" s="31" cm="1">
        <f t="array" aca="1" ref="FJ94" ca="1">SUMPRODUCT(COUNTIF($DJ94:$FD94,Training!$C$8:$E$8))</f>
        <v>0</v>
      </c>
      <c r="FK94" s="31" cm="1">
        <f t="array" aca="1" ref="FK94" ca="1">SUMPRODUCT(COUNTIF($DJ94:$FD94,Training!$C$9:$E$9))</f>
        <v>0</v>
      </c>
      <c r="FL94" s="31" cm="1">
        <f t="array" aca="1" ref="FL94" ca="1">SUMPRODUCT(COUNTIF($DJ94:$FD94,Training!$C$10:$E$10))</f>
        <v>0</v>
      </c>
      <c r="FM94" s="31" cm="1">
        <f t="array" aca="1" ref="FM94" ca="1">SUMPRODUCT(COUNTIF($DJ94:$FD94,Training!$C$11:$E$11))</f>
        <v>0</v>
      </c>
      <c r="FN94" s="31" cm="1">
        <f t="array" aca="1" ref="FN94" ca="1">SUMPRODUCT(COUNTIF($DJ94:$FD94,Training!$C$2:$E$2))</f>
        <v>0</v>
      </c>
      <c r="FO94" s="31" cm="1">
        <f t="array" aca="1" ref="FO94" ca="1">SUMPRODUCT(COUNTIF($DJ94:$FD94,Training!#REF!))</f>
        <v>0</v>
      </c>
      <c r="FP94" s="31" cm="1">
        <f t="array" aca="1" ref="FP94" ca="1">SUMPRODUCT(COUNTIF($DJ94:$FD94,Training!$C$12:$E$12))</f>
        <v>0</v>
      </c>
      <c r="FQ94" s="31" cm="1">
        <f t="array" aca="1" ref="FQ94" ca="1">SUMPRODUCT(COUNTIF($DJ94:$FD94,Training!$C$13:$E$13))</f>
        <v>0</v>
      </c>
      <c r="FR94" s="31" cm="1">
        <f t="array" aca="1" ref="FR94" ca="1">SUMPRODUCT(COUNTIF($DJ94:$FD94,Training!$C$14:$E$14))</f>
        <v>0</v>
      </c>
      <c r="FS94" s="31" cm="1">
        <f t="array" aca="1" ref="FS94" ca="1">SUMPRODUCT(COUNTIF($DJ94:$FD94,Training!$C$15:$E$15))</f>
        <v>0</v>
      </c>
      <c r="FT94" s="31" cm="1">
        <f t="array" aca="1" ref="FT94" ca="1">SUMPRODUCT(COUNTIF($DJ94:$FD94,Training!$C$16:$E$16))</f>
        <v>0</v>
      </c>
    </row>
    <row r="95" spans="1:176" x14ac:dyDescent="0.25">
      <c r="A95" s="32" t="str">
        <f>IF(WeightedParse!A95&gt;"",WeightedParse!A95,"")</f>
        <v/>
      </c>
      <c r="B95" s="49" t="str">
        <f>IF('Weighted Summary'!A95&gt;"",'Weighted Summary'!F95,"")</f>
        <v/>
      </c>
      <c r="C95" s="39" t="str">
        <f t="shared" si="1"/>
        <v/>
      </c>
      <c r="D95" s="37" t="str">
        <f ca="1">IF($A95&gt;"",IF(ISERROR(HLOOKUP(D$1,INDIRECT("Roles!$B$"&amp;MATCH($B95,Roles!$A:$A,0)&amp;":$AF$"&amp;MATCH($B95,Roles!$A:$A,0)),1,FALSE))=FALSE,IF(SquadExport!G95&lt;10,1,IF(SquadExport!G95&lt;15,2,IF(SquadExport!G95&lt;=20,3,""))),0),"")</f>
        <v/>
      </c>
      <c r="E95" s="37" t="str">
        <f ca="1">IF($A95&gt;"",IF(ISERROR(HLOOKUP(E$1,INDIRECT("Roles!$B$"&amp;MATCH($B95,Roles!$A:$A,0)&amp;":$AF$"&amp;MATCH($B95,Roles!$A:$A,0)),1,FALSE))=FALSE,IF(SquadExport!H95&lt;10,1,IF(SquadExport!H95&lt;15,2,IF(SquadExport!H95&lt;=20,3,""))),0),"")</f>
        <v/>
      </c>
      <c r="F95" s="37" t="str">
        <f ca="1">IF($A95&gt;"",IF(ISERROR(HLOOKUP(F$1,INDIRECT("Roles!$B$"&amp;MATCH($B95,Roles!$A:$A,0)&amp;":$AF$"&amp;MATCH($B95,Roles!$A:$A,0)),1,FALSE))=FALSE,IF(SquadExport!I95&lt;10,1,IF(SquadExport!I95&lt;15,2,IF(SquadExport!I95&lt;=20,3,""))),0),"")</f>
        <v/>
      </c>
      <c r="G95" s="37" t="str">
        <f ca="1">IF($A95&gt;"",IF(ISERROR(HLOOKUP(G$1,INDIRECT("Roles!$B$"&amp;MATCH($B95,Roles!$A:$A,0)&amp;":$AF$"&amp;MATCH($B95,Roles!$A:$A,0)),1,FALSE))=FALSE,IF(SquadExport!J95&lt;10,1,IF(SquadExport!J95&lt;15,2,IF(SquadExport!J95&lt;=20,3,""))),0),"")</f>
        <v/>
      </c>
      <c r="H95" s="37" t="str">
        <f ca="1">IF($A95&gt;"",IF(ISERROR(HLOOKUP(H$1,INDIRECT("Roles!$B$"&amp;MATCH($B95,Roles!$A:$A,0)&amp;":$AF$"&amp;MATCH($B95,Roles!$A:$A,0)),1,FALSE))=FALSE,IF(SquadExport!K95&lt;10,1,IF(SquadExport!K95&lt;15,2,IF(SquadExport!K95&lt;=20,3,""))),0),"")</f>
        <v/>
      </c>
      <c r="I95" s="37" t="str">
        <f ca="1">IF($A95&gt;"",IF(ISERROR(HLOOKUP(I$1,INDIRECT("Roles!$B$"&amp;MATCH($B95,Roles!$A:$A,0)&amp;":$AF$"&amp;MATCH($B95,Roles!$A:$A,0)),1,FALSE))=FALSE,IF(SquadExport!L95&lt;10,1,IF(SquadExport!L95&lt;15,2,IF(SquadExport!L95&lt;=20,3,""))),0),"")</f>
        <v/>
      </c>
      <c r="J95" s="37" t="str">
        <f ca="1">IF($A95&gt;"",IF(ISERROR(HLOOKUP(J$1,INDIRECT("Roles!$B$"&amp;MATCH($B95,Roles!$A:$A,0)&amp;":$AF$"&amp;MATCH($B95,Roles!$A:$A,0)),1,FALSE))=FALSE,IF(SquadExport!M95&lt;10,1,IF(SquadExport!M95&lt;15,2,IF(SquadExport!M95&lt;=20,3,""))),0),"")</f>
        <v/>
      </c>
      <c r="K95" s="37" t="str">
        <f ca="1">IF($A95&gt;"",IF(ISERROR(HLOOKUP(K$1,INDIRECT("Roles!$B$"&amp;MATCH($B95,Roles!$A:$A,0)&amp;":$AF$"&amp;MATCH($B95,Roles!$A:$A,0)),1,FALSE))=FALSE,IF(SquadExport!N95&lt;10,1,IF(SquadExport!N95&lt;15,2,IF(SquadExport!N95&lt;=20,3,""))),0),"")</f>
        <v/>
      </c>
      <c r="L95" s="37" t="str">
        <f ca="1">IF($A95&gt;"",IF(ISERROR(HLOOKUP(L$1,INDIRECT("Roles!$B$"&amp;MATCH($B95,Roles!$A:$A,0)&amp;":$AF$"&amp;MATCH($B95,Roles!$A:$A,0)),1,FALSE))=FALSE,IF(SquadExport!O95&lt;10,1,IF(SquadExport!O95&lt;15,2,IF(SquadExport!O95&lt;=20,3,""))),0),"")</f>
        <v/>
      </c>
      <c r="M95" s="37" t="str">
        <f ca="1">IF($A95&gt;"",IF(ISERROR(HLOOKUP(M$1,INDIRECT("Roles!$B$"&amp;MATCH($B95,Roles!$A:$A,0)&amp;":$AF$"&amp;MATCH($B95,Roles!$A:$A,0)),1,FALSE))=FALSE,IF(SquadExport!P95&lt;10,1,IF(SquadExport!P95&lt;15,2,IF(SquadExport!P95&lt;=20,3,""))),0),"")</f>
        <v/>
      </c>
      <c r="N95" s="37" t="str">
        <f ca="1">IF($A95&gt;"",IF(ISERROR(HLOOKUP(N$1,INDIRECT("Roles!$B$"&amp;MATCH($B95,Roles!$A:$A,0)&amp;":$AF$"&amp;MATCH($B95,Roles!$A:$A,0)),1,FALSE))=FALSE,IF(SquadExport!Q95&lt;10,1,IF(SquadExport!Q95&lt;15,2,IF(SquadExport!Q95&lt;=20,3,""))),0),"")</f>
        <v/>
      </c>
      <c r="O95" s="37" t="str">
        <f ca="1">IF($A95&gt;"",IF(ISERROR(HLOOKUP(O$1,INDIRECT("Roles!$B$"&amp;MATCH($B95,Roles!$A:$A,0)&amp;":$AF$"&amp;MATCH($B95,Roles!$A:$A,0)),1,FALSE))=FALSE,IF(SquadExport!R95&lt;10,1,IF(SquadExport!R95&lt;15,2,IF(SquadExport!R95&lt;=20,3,""))),0),"")</f>
        <v/>
      </c>
      <c r="P95" s="37" t="str">
        <f ca="1">IF($A95&gt;"",IF(ISERROR(HLOOKUP(P$1,INDIRECT("Roles!$B$"&amp;MATCH($B95,Roles!$A:$A,0)&amp;":$AF$"&amp;MATCH($B95,Roles!$A:$A,0)),1,FALSE))=FALSE,IF(SquadExport!S95&lt;10,1,IF(SquadExport!S95&lt;15,2,IF(SquadExport!S95&lt;=20,3,""))),0),"")</f>
        <v/>
      </c>
      <c r="Q95" s="37" t="str">
        <f ca="1">IF($A95&gt;"",IF(ISERROR(HLOOKUP(Q$1,INDIRECT("Roles!$B$"&amp;MATCH($B95,Roles!$A:$A,0)&amp;":$AF$"&amp;MATCH($B95,Roles!$A:$A,0)),1,FALSE))=FALSE,IF(SquadExport!T95&lt;10,1,IF(SquadExport!T95&lt;15,2,IF(SquadExport!T95&lt;=20,3,""))),0),"")</f>
        <v/>
      </c>
      <c r="R95" s="37" t="str">
        <f ca="1">IF($A95&gt;"",IF(ISERROR(HLOOKUP(R$1,INDIRECT("Roles!$B$"&amp;MATCH($B95,Roles!$A:$A,0)&amp;":$AF$"&amp;MATCH($B95,Roles!$A:$A,0)),1,FALSE))=FALSE,IF(SquadExport!U95&lt;10,1,IF(SquadExport!U95&lt;15,2,IF(SquadExport!U95&lt;=20,3,""))),0),"")</f>
        <v/>
      </c>
      <c r="S95" s="37" t="str">
        <f ca="1">IF($A95&gt;"",IF(ISERROR(HLOOKUP(S$1,INDIRECT("Roles!$B$"&amp;MATCH($B95,Roles!$A:$A,0)&amp;":$AF$"&amp;MATCH($B95,Roles!$A:$A,0)),1,FALSE))=FALSE,IF(SquadExport!V95&lt;10,1,IF(SquadExport!V95&lt;15,2,IF(SquadExport!V95&lt;=20,3,""))),0),"")</f>
        <v/>
      </c>
      <c r="T95" s="37" t="str">
        <f ca="1">IF($A95&gt;"",IF(ISERROR(HLOOKUP(T$1,INDIRECT("Roles!$B$"&amp;MATCH($B95,Roles!$A:$A,0)&amp;":$AF$"&amp;MATCH($B95,Roles!$A:$A,0)),1,FALSE))=FALSE,IF(SquadExport!W95&lt;10,1,IF(SquadExport!W95&lt;15,2,IF(SquadExport!W95&lt;=20,3,""))),0),"")</f>
        <v/>
      </c>
      <c r="U95" s="37" t="str">
        <f ca="1">IF($A95&gt;"",IF(ISERROR(HLOOKUP(U$1,INDIRECT("Roles!$B$"&amp;MATCH($B95,Roles!$A:$A,0)&amp;":$AF$"&amp;MATCH($B95,Roles!$A:$A,0)),1,FALSE))=FALSE,IF(SquadExport!X95&lt;10,1,IF(SquadExport!X95&lt;15,2,IF(SquadExport!X95&lt;=20,3,""))),0),"")</f>
        <v/>
      </c>
      <c r="V95" s="37" t="str">
        <f ca="1">IF($A95&gt;"",IF(ISERROR(HLOOKUP(V$1,INDIRECT("Roles!$B$"&amp;MATCH($B95,Roles!$A:$A,0)&amp;":$AF$"&amp;MATCH($B95,Roles!$A:$A,0)),1,FALSE))=FALSE,IF(SquadExport!Y95&lt;10,1,IF(SquadExport!Y95&lt;15,2,IF(SquadExport!Y95&lt;=20,3,""))),0),"")</f>
        <v/>
      </c>
      <c r="W95" s="37" t="str">
        <f ca="1">IF($A95&gt;"",IF(ISERROR(HLOOKUP(W$1,INDIRECT("Roles!$B$"&amp;MATCH($B95,Roles!$A:$A,0)&amp;":$AF$"&amp;MATCH($B95,Roles!$A:$A,0)),1,FALSE))=FALSE,IF(SquadExport!Z95&lt;10,1,IF(SquadExport!Z95&lt;15,2,IF(SquadExport!Z95&lt;=20,3,""))),0),"")</f>
        <v/>
      </c>
      <c r="X95" s="37" t="str">
        <f ca="1">IF($A95&gt;"",IF(ISERROR(HLOOKUP(X$1,INDIRECT("Roles!$B$"&amp;MATCH($B95,Roles!$A:$A,0)&amp;":$AF$"&amp;MATCH($B95,Roles!$A:$A,0)),1,FALSE))=FALSE,IF(SquadExport!AA95&lt;10,1,IF(SquadExport!AA95&lt;15,2,IF(SquadExport!AA95&lt;=20,3,""))),0),"")</f>
        <v/>
      </c>
      <c r="Y95" s="37" t="str">
        <f ca="1">IF($A95&gt;"",IF(ISERROR(HLOOKUP(Y$1,INDIRECT("Roles!$B$"&amp;MATCH($B95,Roles!$A:$A,0)&amp;":$AF$"&amp;MATCH($B95,Roles!$A:$A,0)),1,FALSE))=FALSE,IF(SquadExport!AB95&lt;10,1,IF(SquadExport!AB95&lt;15,2,IF(SquadExport!AB95&lt;=20,3,""))),0),"")</f>
        <v/>
      </c>
      <c r="Z95" s="37" t="str">
        <f ca="1">IF($A95&gt;"",IF(ISERROR(HLOOKUP(Z$1,INDIRECT("Roles!$B$"&amp;MATCH($B95,Roles!$A:$A,0)&amp;":$AF$"&amp;MATCH($B95,Roles!$A:$A,0)),1,FALSE))=FALSE,IF(SquadExport!AC95&lt;10,1,IF(SquadExport!AC95&lt;15,2,IF(SquadExport!AC95&lt;=20,3,""))),0),"")</f>
        <v/>
      </c>
      <c r="AA95" s="37" t="str">
        <f ca="1">IF($A95&gt;"",IF(ISERROR(HLOOKUP(AA$1,INDIRECT("Roles!$B$"&amp;MATCH($B95,Roles!$A:$A,0)&amp;":$AF$"&amp;MATCH($B95,Roles!$A:$A,0)),1,FALSE))=FALSE,IF(SquadExport!AD95&lt;10,1,IF(SquadExport!AD95&lt;15,2,IF(SquadExport!AD95&lt;=20,3,""))),0),"")</f>
        <v/>
      </c>
      <c r="AB95" s="37" t="str">
        <f ca="1">IF($A95&gt;"",IF(ISERROR(HLOOKUP(AB$1,INDIRECT("Roles!$B$"&amp;MATCH($B95,Roles!$A:$A,0)&amp;":$AF$"&amp;MATCH($B95,Roles!$A:$A,0)),1,FALSE))=FALSE,IF(SquadExport!AE95&lt;10,1,IF(SquadExport!AE95&lt;15,2,IF(SquadExport!AE95&lt;=20,3,""))),0),"")</f>
        <v/>
      </c>
      <c r="AC95" s="37" t="str">
        <f ca="1">IF($A95&gt;"",IF(ISERROR(HLOOKUP(AC$1,INDIRECT("Roles!$B$"&amp;MATCH($B95,Roles!$A:$A,0)&amp;":$AF$"&amp;MATCH($B95,Roles!$A:$A,0)),1,FALSE))=FALSE,IF(SquadExport!AF95&lt;10,1,IF(SquadExport!AF95&lt;15,2,IF(SquadExport!AF95&lt;=20,3,""))),0),"")</f>
        <v/>
      </c>
      <c r="AD95" s="37" t="str">
        <f ca="1">IF($A95&gt;"",IF(ISERROR(HLOOKUP(AD$1,INDIRECT("Roles!$B$"&amp;MATCH($B95,Roles!$A:$A,0)&amp;":$AF$"&amp;MATCH($B95,Roles!$A:$A,0)),1,FALSE))=FALSE,IF(SquadExport!AG95&lt;10,1,IF(SquadExport!AG95&lt;15,2,IF(SquadExport!AG95&lt;=20,3,""))),0),"")</f>
        <v/>
      </c>
      <c r="AE95" s="37" t="str">
        <f ca="1">IF($A95&gt;"",IF(ISERROR(HLOOKUP(AE$1,INDIRECT("Roles!$B$"&amp;MATCH($B95,Roles!$A:$A,0)&amp;":$AF$"&amp;MATCH($B95,Roles!$A:$A,0)),1,FALSE))=FALSE,IF(SquadExport!AH95&lt;10,1,IF(SquadExport!AH95&lt;15,2,IF(SquadExport!AH95&lt;=20,3,""))),0),"")</f>
        <v/>
      </c>
      <c r="AF95" s="37" t="str">
        <f ca="1">IF($A95&gt;"",IF(ISERROR(HLOOKUP(AF$1,INDIRECT("Roles!$B$"&amp;MATCH($B95,Roles!$A:$A,0)&amp;":$AF$"&amp;MATCH($B95,Roles!$A:$A,0)),1,FALSE))=FALSE,IF(SquadExport!AI95&lt;10,1,IF(SquadExport!AI95&lt;15,2,IF(SquadExport!AI95&lt;=20,3,""))),0),"")</f>
        <v/>
      </c>
      <c r="AG95" s="37" t="str">
        <f ca="1">IF($A95&gt;"",IF(ISERROR(HLOOKUP(AG$1,INDIRECT("Roles!$B$"&amp;MATCH($B95,Roles!$A:$A,0)&amp;":$AF$"&amp;MATCH($B95,Roles!$A:$A,0)),1,FALSE))=FALSE,IF(SquadExport!AJ95&lt;10,1,IF(SquadExport!AJ95&lt;15,2,IF(SquadExport!AJ95&lt;=20,3,""))),0),"")</f>
        <v/>
      </c>
      <c r="AH95" s="37" t="str">
        <f ca="1">IF($A95&gt;"",IF(ISERROR(HLOOKUP(AH$1,INDIRECT("Roles!$B$"&amp;MATCH($B95,Roles!$A:$A,0)&amp;":$AF$"&amp;MATCH($B95,Roles!$A:$A,0)),1,FALSE))=FALSE,IF(SquadExport!AK95&lt;10,1,IF(SquadExport!AK95&lt;15,2,IF(SquadExport!AK95&lt;=20,3,""))),0),"")</f>
        <v/>
      </c>
      <c r="AI95" s="37" t="str">
        <f ca="1">IF($A95&gt;"",IF(ISERROR(HLOOKUP(AI$1,INDIRECT("Roles!$B$"&amp;MATCH($B95,Roles!$A:$A,0)&amp;":$AF$"&amp;MATCH($B95,Roles!$A:$A,0)),1,FALSE))=FALSE,IF(SquadExport!AL95&lt;10,1,IF(SquadExport!AL95&lt;15,2,IF(SquadExport!AL95&lt;=20,3,""))),0),"")</f>
        <v/>
      </c>
      <c r="AJ95" s="37" t="str">
        <f ca="1">IF($A95&gt;"",IF(ISERROR(HLOOKUP(AJ$1,INDIRECT("Roles!$B$"&amp;MATCH($B95,Roles!$A:$A,0)&amp;":$AF$"&amp;MATCH($B95,Roles!$A:$A,0)),1,FALSE))=FALSE,IF(SquadExport!AM95&lt;10,1,IF(SquadExport!AM95&lt;15,2,IF(SquadExport!AM95&lt;=20,3,""))),0),"")</f>
        <v/>
      </c>
      <c r="AK95" s="37" t="str">
        <f ca="1">IF($A95&gt;"",IF(ISERROR(HLOOKUP(AK$1,INDIRECT("Roles!$B$"&amp;MATCH($B95,Roles!$A:$A,0)&amp;":$AF$"&amp;MATCH($B95,Roles!$A:$A,0)),1,FALSE))=FALSE,IF(SquadExport!AN95&lt;10,1,IF(SquadExport!AN95&lt;15,2,IF(SquadExport!AN95&lt;=20,3,""))),0),"")</f>
        <v/>
      </c>
      <c r="AL95" s="37" t="str">
        <f ca="1">IF($A95&gt;"",IF(ISERROR(HLOOKUP(AL$1,INDIRECT("Roles!$B$"&amp;MATCH($B95,Roles!$A:$A,0)&amp;":$AF$"&amp;MATCH($B95,Roles!$A:$A,0)),1,FALSE))=FALSE,IF(SquadExport!AO95&lt;10,1,IF(SquadExport!AO95&lt;15,2,IF(SquadExport!AO95&lt;=20,3,""))),0),"")</f>
        <v/>
      </c>
      <c r="AM95" s="37" t="str">
        <f ca="1">IF($A95&gt;"",IF(ISERROR(HLOOKUP(AM$1,INDIRECT("Roles!$B$"&amp;MATCH($B95,Roles!$A:$A,0)&amp;":$AF$"&amp;MATCH($B95,Roles!$A:$A,0)),1,FALSE))=FALSE,IF(SquadExport!AP95&lt;10,1,IF(SquadExport!AP95&lt;15,2,IF(SquadExport!AP95&lt;=20,3,""))),0),"")</f>
        <v/>
      </c>
      <c r="AN95" s="37" t="str">
        <f ca="1">IF($A95&gt;"",IF(ISERROR(HLOOKUP(AN$1,INDIRECT("Roles!$B$"&amp;MATCH($B95,Roles!$A:$A,0)&amp;":$AF$"&amp;MATCH($B95,Roles!$A:$A,0)),1,FALSE))=FALSE,IF(SquadExport!AQ95&lt;10,1,IF(SquadExport!AQ95&lt;15,2,IF(SquadExport!AQ95&lt;=20,3,""))),0),"")</f>
        <v/>
      </c>
      <c r="AO95" s="37" t="str">
        <f ca="1">IF($A95&gt;"",IF(ISERROR(HLOOKUP(AO$1,INDIRECT("Roles!$B$"&amp;MATCH($B95,Roles!$A:$A,0)&amp;":$AF$"&amp;MATCH($B95,Roles!$A:$A,0)),1,FALSE))=FALSE,IF(SquadExport!AR95&lt;10,1,IF(SquadExport!AR95&lt;15,2,IF(SquadExport!AR95&lt;=20,3,""))),0),"")</f>
        <v/>
      </c>
      <c r="AP95" s="37" t="str">
        <f ca="1">IF($A95&gt;"",IF(ISERROR(HLOOKUP(AP$1,INDIRECT("Roles!$B$"&amp;MATCH($B95,Roles!$A:$A,0)&amp;":$AF$"&amp;MATCH($B95,Roles!$A:$A,0)),1,FALSE))=FALSE,IF(SquadExport!AS95&lt;10,1,IF(SquadExport!AS95&lt;15,2,IF(SquadExport!AS95&lt;=20,3,""))),0),"")</f>
        <v/>
      </c>
      <c r="AQ95" s="37" t="str">
        <f ca="1">IF($A95&gt;"",IF(ISERROR(HLOOKUP(AQ$1,INDIRECT("Roles!$B$"&amp;MATCH($B95,Roles!$A:$A,0)&amp;":$AF$"&amp;MATCH($B95,Roles!$A:$A,0)),1,FALSE))=FALSE,IF(SquadExport!AT95&lt;10,1,IF(SquadExport!AT95&lt;15,2,IF(SquadExport!AT95&lt;=20,3,""))),0),"")</f>
        <v/>
      </c>
      <c r="AR95" s="37" t="str">
        <f ca="1">IF($A95&gt;"",IF(ISERROR(HLOOKUP(AR$1,INDIRECT("Roles!$B$"&amp;MATCH($B95,Roles!$A:$A,0)&amp;":$AF$"&amp;MATCH($B95,Roles!$A:$A,0)),1,FALSE))=FALSE,IF(SquadExport!AU95&lt;10,1,IF(SquadExport!AU95&lt;15,2,IF(SquadExport!AU95&lt;=20,3,""))),0),"")</f>
        <v/>
      </c>
      <c r="AS95" s="37" t="str">
        <f ca="1">IF($A95&gt;"",IF(ISERROR(HLOOKUP(AS$1,INDIRECT("Roles!$B$"&amp;MATCH($B95,Roles!$A:$A,0)&amp;":$AF$"&amp;MATCH($B95,Roles!$A:$A,0)),1,FALSE))=FALSE,IF(SquadExport!AV95&lt;10,1,IF(SquadExport!AV95&lt;15,2,IF(SquadExport!AV95&lt;=20,3,""))),0),"")</f>
        <v/>
      </c>
      <c r="AT95" s="37" t="str">
        <f ca="1">IF($A95&gt;"",IF(ISERROR(HLOOKUP(AT$1,INDIRECT("Roles!$B$"&amp;MATCH($B95,Roles!$A:$A,0)&amp;":$AF$"&amp;MATCH($B95,Roles!$A:$A,0)),1,FALSE))=FALSE,IF(SquadExport!AW95&lt;10,1,IF(SquadExport!AW95&lt;15,2,IF(SquadExport!AW95&lt;=20,3,""))),0),"")</f>
        <v/>
      </c>
      <c r="AU95" s="37" t="str">
        <f ca="1">IF($A95&gt;"",IF(ISERROR(HLOOKUP(AU$1,INDIRECT("Roles!$B$"&amp;MATCH($B95,Roles!$A:$A,0)&amp;":$AF$"&amp;MATCH($B95,Roles!$A:$A,0)),1,FALSE))=FALSE,IF(SquadExport!AX95&lt;10,1,IF(SquadExport!AX95&lt;15,2,IF(SquadExport!AX95&lt;=20,3,""))),0),"")</f>
        <v/>
      </c>
      <c r="AV95" s="37" t="str">
        <f ca="1">IF($A95&gt;"",IF(ISERROR(HLOOKUP(AV$1,INDIRECT("Roles!$B$"&amp;MATCH($B95,Roles!$A:$A,0)&amp;":$AF$"&amp;MATCH($B95,Roles!$A:$A,0)),1,FALSE))=FALSE,IF(SquadExport!AY95&lt;10,1,IF(SquadExport!AY95&lt;15,2,IF(SquadExport!AY95&lt;=20,3,""))),0),"")</f>
        <v/>
      </c>
      <c r="AW95" s="37" t="str">
        <f ca="1">IF($A95&gt;"",IF(ISERROR(HLOOKUP(AW$1,INDIRECT("Roles!$B$"&amp;MATCH($B95,Roles!$A:$A,0)&amp;":$AF$"&amp;MATCH($B95,Roles!$A:$A,0)),1,FALSE))=FALSE,IF(SquadExport!AZ95&lt;10,1,IF(SquadExport!AZ95&lt;15,2,IF(SquadExport!AZ95&lt;=20,3,""))),0),"")</f>
        <v/>
      </c>
      <c r="AX95" s="37" t="str">
        <f ca="1">IF($A95&gt;"",IF(ISERROR(HLOOKUP(AX$1,INDIRECT("Roles!$B$"&amp;MATCH($B95,Roles!$A:$A,0)&amp;":$AF$"&amp;MATCH($B95,Roles!$A:$A,0)),1,FALSE))=FALSE,IF(SquadExport!BA95&lt;10,1,IF(SquadExport!BA95&lt;15,2,IF(SquadExport!BA95&lt;=20,3,""))),0),"")</f>
        <v/>
      </c>
      <c r="AY95" s="30" t="str" cm="1">
        <f t="array" aca="1" ref="AY95:CS95" ca="1">IF($D95:$AX95=1,D$1:AX$1,"")</f>
        <v/>
      </c>
      <c r="AZ95" s="30" t="str">
        <f ca="1"/>
        <v/>
      </c>
      <c r="BA95" s="30" t="str">
        <f ca="1"/>
        <v/>
      </c>
      <c r="BB95" s="30" t="str">
        <f ca="1"/>
        <v/>
      </c>
      <c r="BC95" s="30" t="str">
        <f ca="1"/>
        <v/>
      </c>
      <c r="BD95" s="30" t="str">
        <f ca="1"/>
        <v/>
      </c>
      <c r="BE95" s="30" t="str">
        <f ca="1"/>
        <v/>
      </c>
      <c r="BF95" s="30" t="str">
        <f ca="1"/>
        <v/>
      </c>
      <c r="BG95" s="30" t="str">
        <f ca="1"/>
        <v/>
      </c>
      <c r="BH95" s="30" t="str">
        <f ca="1"/>
        <v/>
      </c>
      <c r="BI95" s="30" t="str">
        <f ca="1"/>
        <v/>
      </c>
      <c r="BJ95" s="30" t="str">
        <f ca="1"/>
        <v/>
      </c>
      <c r="BK95" s="30" t="str">
        <f ca="1"/>
        <v/>
      </c>
      <c r="BL95" s="30" t="str">
        <f ca="1"/>
        <v/>
      </c>
      <c r="BM95" s="30" t="str">
        <f ca="1"/>
        <v/>
      </c>
      <c r="BN95" s="30" t="str">
        <f ca="1"/>
        <v/>
      </c>
      <c r="BO95" s="30" t="str">
        <f ca="1"/>
        <v/>
      </c>
      <c r="BP95" s="30" t="str">
        <f ca="1"/>
        <v/>
      </c>
      <c r="BQ95" s="30" t="str">
        <f ca="1"/>
        <v/>
      </c>
      <c r="BR95" s="30" t="str">
        <f ca="1"/>
        <v/>
      </c>
      <c r="BS95" s="30" t="str">
        <f ca="1"/>
        <v/>
      </c>
      <c r="BT95" s="30" t="str">
        <f ca="1"/>
        <v/>
      </c>
      <c r="BU95" s="30" t="str">
        <f ca="1"/>
        <v/>
      </c>
      <c r="BV95" s="30" t="str">
        <f ca="1"/>
        <v/>
      </c>
      <c r="BW95" s="30" t="str">
        <f ca="1"/>
        <v/>
      </c>
      <c r="BX95" s="30" t="str">
        <f ca="1"/>
        <v/>
      </c>
      <c r="BY95" s="30" t="str">
        <f ca="1"/>
        <v/>
      </c>
      <c r="BZ95" s="30" t="str">
        <f ca="1"/>
        <v/>
      </c>
      <c r="CA95" s="30" t="str">
        <f ca="1"/>
        <v/>
      </c>
      <c r="CB95" s="30" t="str">
        <f ca="1"/>
        <v/>
      </c>
      <c r="CC95" s="30" t="str">
        <f ca="1"/>
        <v/>
      </c>
      <c r="CD95" s="30" t="str">
        <f ca="1"/>
        <v/>
      </c>
      <c r="CE95" s="30" t="str">
        <f ca="1"/>
        <v/>
      </c>
      <c r="CF95" s="30" t="str">
        <f ca="1"/>
        <v/>
      </c>
      <c r="CG95" s="30" t="str">
        <f ca="1"/>
        <v/>
      </c>
      <c r="CH95" s="30" t="str">
        <f ca="1"/>
        <v/>
      </c>
      <c r="CI95" s="30" t="str">
        <f ca="1"/>
        <v/>
      </c>
      <c r="CJ95" s="30" t="str">
        <f ca="1"/>
        <v/>
      </c>
      <c r="CK95" s="30" t="str">
        <f ca="1"/>
        <v/>
      </c>
      <c r="CL95" s="30" t="str">
        <f ca="1"/>
        <v/>
      </c>
      <c r="CM95" s="30" t="str">
        <f ca="1"/>
        <v/>
      </c>
      <c r="CN95" s="30" t="str">
        <f ca="1"/>
        <v/>
      </c>
      <c r="CO95" s="30" t="str">
        <f ca="1"/>
        <v/>
      </c>
      <c r="CP95" s="30" t="str">
        <f ca="1"/>
        <v/>
      </c>
      <c r="CQ95" s="30" t="str">
        <f ca="1"/>
        <v/>
      </c>
      <c r="CR95" s="30" t="str">
        <f ca="1"/>
        <v/>
      </c>
      <c r="CS95" s="30" t="str">
        <f ca="1"/>
        <v/>
      </c>
      <c r="CT95" s="31" cm="1">
        <f t="array" aca="1" ref="CT95" ca="1">SUMPRODUCT(COUNTIF($AY95:$CS95,Training!$C$3:$E$3))</f>
        <v>0</v>
      </c>
      <c r="CU95" s="31" cm="1">
        <f t="array" aca="1" ref="CU95" ca="1">SUMPRODUCT(COUNTIF($AY95:$CS95,Training!$C$4:$E$4))</f>
        <v>0</v>
      </c>
      <c r="CV95" s="31" cm="1">
        <f t="array" aca="1" ref="CV95" ca="1">SUMPRODUCT(COUNTIF($AY95:$CS95,Training!$C$5:$E$5))</f>
        <v>0</v>
      </c>
      <c r="CW95" s="31" cm="1">
        <f t="array" aca="1" ref="CW95" ca="1">SUMPRODUCT(COUNTIF($AY95:$CS95,Training!$C$6:$E$6))</f>
        <v>0</v>
      </c>
      <c r="CX95" s="31" cm="1">
        <f t="array" aca="1" ref="CX95" ca="1">SUMPRODUCT(COUNTIF($AY95:$CS95,Training!$C$7:$E$7))</f>
        <v>0</v>
      </c>
      <c r="CY95" s="31" cm="1">
        <f t="array" aca="1" ref="CY95" ca="1">SUMPRODUCT(COUNTIF($AY95:$CS95,Training!$C$8:$E$8))</f>
        <v>0</v>
      </c>
      <c r="CZ95" s="31" cm="1">
        <f t="array" aca="1" ref="CZ95" ca="1">SUMPRODUCT(COUNTIF($AY95:$CS95,Training!$C$9:$E$9))</f>
        <v>0</v>
      </c>
      <c r="DA95" s="31" cm="1">
        <f t="array" aca="1" ref="DA95" ca="1">SUMPRODUCT(COUNTIF($AY95:$CS95,Training!$C$10:$E$10))</f>
        <v>0</v>
      </c>
      <c r="DB95" s="31" cm="1">
        <f t="array" aca="1" ref="DB95" ca="1">SUMPRODUCT(COUNTIF($AY95:$CS95,Training!$C$11:$E$11))</f>
        <v>0</v>
      </c>
      <c r="DC95" s="31" cm="1">
        <f t="array" aca="1" ref="DC95" ca="1">SUMPRODUCT(COUNTIF($AY95:$CS95,Training!$C$2:$E$2))</f>
        <v>0</v>
      </c>
      <c r="DD95" s="31" cm="1">
        <f t="array" aca="1" ref="DD95" ca="1">SUMPRODUCT(COUNTIF($AY95:$CS95,Training!#REF!))</f>
        <v>0</v>
      </c>
      <c r="DE95" s="31" cm="1">
        <f t="array" aca="1" ref="DE95" ca="1">SUMPRODUCT(COUNTIF($AY95:$CS95,Training!$C$12:$E$12))</f>
        <v>0</v>
      </c>
      <c r="DF95" s="31" cm="1">
        <f t="array" aca="1" ref="DF95" ca="1">SUMPRODUCT(COUNTIF($AY95:$CS95,Training!$C$13:$E$13))</f>
        <v>0</v>
      </c>
      <c r="DG95" s="31" cm="1">
        <f t="array" aca="1" ref="DG95" ca="1">SUMPRODUCT(COUNTIF($AY95:$CS95,Training!$C$14:$E$14))</f>
        <v>0</v>
      </c>
      <c r="DH95" s="31" cm="1">
        <f t="array" aca="1" ref="DH95" ca="1">SUMPRODUCT(COUNTIF($AY95:$CS95,Training!$C$15:$E$15))</f>
        <v>0</v>
      </c>
      <c r="DI95" s="31" cm="1">
        <f t="array" aca="1" ref="DI95" ca="1">SUMPRODUCT(COUNTIF($AY95:$CS95,Training!$C$16:$E$16))</f>
        <v>0</v>
      </c>
      <c r="DJ95" s="30" t="str" cm="1">
        <f t="array" aca="1" ref="DJ95:FD95" ca="1">IF(COUNTIF(D95:AX95,1)=0,IF($D95:$AX95=2,D$1:AX$1,""),"")</f>
        <v/>
      </c>
      <c r="DK95" s="30" t="str">
        <f ca="1"/>
        <v/>
      </c>
      <c r="DL95" s="30" t="str">
        <f ca="1"/>
        <v/>
      </c>
      <c r="DM95" s="30" t="str">
        <f ca="1"/>
        <v/>
      </c>
      <c r="DN95" s="30" t="str">
        <f ca="1"/>
        <v/>
      </c>
      <c r="DO95" s="30" t="str">
        <f ca="1"/>
        <v/>
      </c>
      <c r="DP95" s="30" t="str">
        <f ca="1"/>
        <v/>
      </c>
      <c r="DQ95" s="30" t="str">
        <f ca="1"/>
        <v/>
      </c>
      <c r="DR95" s="30" t="str">
        <f ca="1"/>
        <v/>
      </c>
      <c r="DS95" s="30" t="str">
        <f ca="1"/>
        <v/>
      </c>
      <c r="DT95" s="30" t="str">
        <f ca="1"/>
        <v/>
      </c>
      <c r="DU95" s="30" t="str">
        <f ca="1"/>
        <v/>
      </c>
      <c r="DV95" s="30" t="str">
        <f ca="1"/>
        <v/>
      </c>
      <c r="DW95" s="30" t="str">
        <f ca="1"/>
        <v/>
      </c>
      <c r="DX95" s="30" t="str">
        <f ca="1"/>
        <v/>
      </c>
      <c r="DY95" s="30" t="str">
        <f ca="1"/>
        <v/>
      </c>
      <c r="DZ95" s="30" t="str">
        <f ca="1"/>
        <v/>
      </c>
      <c r="EA95" s="30" t="str">
        <f ca="1"/>
        <v/>
      </c>
      <c r="EB95" s="30" t="str">
        <f ca="1"/>
        <v/>
      </c>
      <c r="EC95" s="30" t="str">
        <f ca="1"/>
        <v/>
      </c>
      <c r="ED95" s="30" t="str">
        <f ca="1"/>
        <v/>
      </c>
      <c r="EE95" s="30" t="str">
        <f ca="1"/>
        <v/>
      </c>
      <c r="EF95" s="30" t="str">
        <f ca="1"/>
        <v/>
      </c>
      <c r="EG95" s="30" t="str">
        <f ca="1"/>
        <v/>
      </c>
      <c r="EH95" s="30" t="str">
        <f ca="1"/>
        <v/>
      </c>
      <c r="EI95" s="30" t="str">
        <f ca="1"/>
        <v/>
      </c>
      <c r="EJ95" s="30" t="str">
        <f ca="1"/>
        <v/>
      </c>
      <c r="EK95" s="30" t="str">
        <f ca="1"/>
        <v/>
      </c>
      <c r="EL95" s="30" t="str">
        <f ca="1"/>
        <v/>
      </c>
      <c r="EM95" s="30" t="str">
        <f ca="1"/>
        <v/>
      </c>
      <c r="EN95" s="30" t="str">
        <f ca="1"/>
        <v/>
      </c>
      <c r="EO95" s="30" t="str">
        <f ca="1"/>
        <v/>
      </c>
      <c r="EP95" s="30" t="str">
        <f ca="1"/>
        <v/>
      </c>
      <c r="EQ95" s="30" t="str">
        <f ca="1"/>
        <v/>
      </c>
      <c r="ER95" s="30" t="str">
        <f ca="1"/>
        <v/>
      </c>
      <c r="ES95" s="30" t="str">
        <f ca="1"/>
        <v/>
      </c>
      <c r="ET95" s="30" t="str">
        <f ca="1"/>
        <v/>
      </c>
      <c r="EU95" s="30" t="str">
        <f ca="1"/>
        <v/>
      </c>
      <c r="EV95" s="30" t="str">
        <f ca="1"/>
        <v/>
      </c>
      <c r="EW95" s="30" t="str">
        <f ca="1"/>
        <v/>
      </c>
      <c r="EX95" s="30" t="str">
        <f ca="1"/>
        <v/>
      </c>
      <c r="EY95" s="30" t="str">
        <f ca="1"/>
        <v/>
      </c>
      <c r="EZ95" s="30" t="str">
        <f ca="1"/>
        <v/>
      </c>
      <c r="FA95" s="30" t="str">
        <f ca="1"/>
        <v/>
      </c>
      <c r="FB95" s="30" t="str">
        <f ca="1"/>
        <v/>
      </c>
      <c r="FC95" s="30" t="str">
        <f ca="1"/>
        <v/>
      </c>
      <c r="FD95" s="30" t="str">
        <f ca="1"/>
        <v/>
      </c>
      <c r="FE95" s="31" cm="1">
        <f t="array" aca="1" ref="FE95" ca="1">SUMPRODUCT(COUNTIF($DJ95:$FD95,Training!$C$3:$E$3))</f>
        <v>0</v>
      </c>
      <c r="FF95" s="31" cm="1">
        <f t="array" aca="1" ref="FF95" ca="1">SUMPRODUCT(COUNTIF($DJ95:$FD95,Training!$C$4:$E$4))</f>
        <v>0</v>
      </c>
      <c r="FG95" s="31" cm="1">
        <f t="array" aca="1" ref="FG95" ca="1">SUMPRODUCT(COUNTIF($DJ95:$FD95,Training!$C$5:$E$5))</f>
        <v>0</v>
      </c>
      <c r="FH95" s="31" cm="1">
        <f t="array" aca="1" ref="FH95" ca="1">SUMPRODUCT(COUNTIF($DJ95:$FD95,Training!$C$6:$E$6))</f>
        <v>0</v>
      </c>
      <c r="FI95" s="31" cm="1">
        <f t="array" aca="1" ref="FI95" ca="1">SUMPRODUCT(COUNTIF($DJ95:$FD95,Training!$C$7:$E$7))</f>
        <v>0</v>
      </c>
      <c r="FJ95" s="31" cm="1">
        <f t="array" aca="1" ref="FJ95" ca="1">SUMPRODUCT(COUNTIF($DJ95:$FD95,Training!$C$8:$E$8))</f>
        <v>0</v>
      </c>
      <c r="FK95" s="31" cm="1">
        <f t="array" aca="1" ref="FK95" ca="1">SUMPRODUCT(COUNTIF($DJ95:$FD95,Training!$C$9:$E$9))</f>
        <v>0</v>
      </c>
      <c r="FL95" s="31" cm="1">
        <f t="array" aca="1" ref="FL95" ca="1">SUMPRODUCT(COUNTIF($DJ95:$FD95,Training!$C$10:$E$10))</f>
        <v>0</v>
      </c>
      <c r="FM95" s="31" cm="1">
        <f t="array" aca="1" ref="FM95" ca="1">SUMPRODUCT(COUNTIF($DJ95:$FD95,Training!$C$11:$E$11))</f>
        <v>0</v>
      </c>
      <c r="FN95" s="31" cm="1">
        <f t="array" aca="1" ref="FN95" ca="1">SUMPRODUCT(COUNTIF($DJ95:$FD95,Training!$C$2:$E$2))</f>
        <v>0</v>
      </c>
      <c r="FO95" s="31" cm="1">
        <f t="array" aca="1" ref="FO95" ca="1">SUMPRODUCT(COUNTIF($DJ95:$FD95,Training!#REF!))</f>
        <v>0</v>
      </c>
      <c r="FP95" s="31" cm="1">
        <f t="array" aca="1" ref="FP95" ca="1">SUMPRODUCT(COUNTIF($DJ95:$FD95,Training!$C$12:$E$12))</f>
        <v>0</v>
      </c>
      <c r="FQ95" s="31" cm="1">
        <f t="array" aca="1" ref="FQ95" ca="1">SUMPRODUCT(COUNTIF($DJ95:$FD95,Training!$C$13:$E$13))</f>
        <v>0</v>
      </c>
      <c r="FR95" s="31" cm="1">
        <f t="array" aca="1" ref="FR95" ca="1">SUMPRODUCT(COUNTIF($DJ95:$FD95,Training!$C$14:$E$14))</f>
        <v>0</v>
      </c>
      <c r="FS95" s="31" cm="1">
        <f t="array" aca="1" ref="FS95" ca="1">SUMPRODUCT(COUNTIF($DJ95:$FD95,Training!$C$15:$E$15))</f>
        <v>0</v>
      </c>
      <c r="FT95" s="31" cm="1">
        <f t="array" aca="1" ref="FT95" ca="1">SUMPRODUCT(COUNTIF($DJ95:$FD95,Training!$C$16:$E$16))</f>
        <v>0</v>
      </c>
    </row>
    <row r="96" spans="1:176" x14ac:dyDescent="0.25">
      <c r="A96" s="32" t="str">
        <f>IF(WeightedParse!A96&gt;"",WeightedParse!A96,"")</f>
        <v/>
      </c>
      <c r="B96" s="49" t="str">
        <f>IF('Weighted Summary'!A96&gt;"",'Weighted Summary'!F96,"")</f>
        <v/>
      </c>
      <c r="C96" s="39" t="str">
        <f t="shared" si="1"/>
        <v/>
      </c>
      <c r="D96" s="37" t="str">
        <f ca="1">IF($A96&gt;"",IF(ISERROR(HLOOKUP(D$1,INDIRECT("Roles!$B$"&amp;MATCH($B96,Roles!$A:$A,0)&amp;":$AF$"&amp;MATCH($B96,Roles!$A:$A,0)),1,FALSE))=FALSE,IF(SquadExport!G96&lt;10,1,IF(SquadExport!G96&lt;15,2,IF(SquadExport!G96&lt;=20,3,""))),0),"")</f>
        <v/>
      </c>
      <c r="E96" s="37" t="str">
        <f ca="1">IF($A96&gt;"",IF(ISERROR(HLOOKUP(E$1,INDIRECT("Roles!$B$"&amp;MATCH($B96,Roles!$A:$A,0)&amp;":$AF$"&amp;MATCH($B96,Roles!$A:$A,0)),1,FALSE))=FALSE,IF(SquadExport!H96&lt;10,1,IF(SquadExport!H96&lt;15,2,IF(SquadExport!H96&lt;=20,3,""))),0),"")</f>
        <v/>
      </c>
      <c r="F96" s="37" t="str">
        <f ca="1">IF($A96&gt;"",IF(ISERROR(HLOOKUP(F$1,INDIRECT("Roles!$B$"&amp;MATCH($B96,Roles!$A:$A,0)&amp;":$AF$"&amp;MATCH($B96,Roles!$A:$A,0)),1,FALSE))=FALSE,IF(SquadExport!I96&lt;10,1,IF(SquadExport!I96&lt;15,2,IF(SquadExport!I96&lt;=20,3,""))),0),"")</f>
        <v/>
      </c>
      <c r="G96" s="37" t="str">
        <f ca="1">IF($A96&gt;"",IF(ISERROR(HLOOKUP(G$1,INDIRECT("Roles!$B$"&amp;MATCH($B96,Roles!$A:$A,0)&amp;":$AF$"&amp;MATCH($B96,Roles!$A:$A,0)),1,FALSE))=FALSE,IF(SquadExport!J96&lt;10,1,IF(SquadExport!J96&lt;15,2,IF(SquadExport!J96&lt;=20,3,""))),0),"")</f>
        <v/>
      </c>
      <c r="H96" s="37" t="str">
        <f ca="1">IF($A96&gt;"",IF(ISERROR(HLOOKUP(H$1,INDIRECT("Roles!$B$"&amp;MATCH($B96,Roles!$A:$A,0)&amp;":$AF$"&amp;MATCH($B96,Roles!$A:$A,0)),1,FALSE))=FALSE,IF(SquadExport!K96&lt;10,1,IF(SquadExport!K96&lt;15,2,IF(SquadExport!K96&lt;=20,3,""))),0),"")</f>
        <v/>
      </c>
      <c r="I96" s="37" t="str">
        <f ca="1">IF($A96&gt;"",IF(ISERROR(HLOOKUP(I$1,INDIRECT("Roles!$B$"&amp;MATCH($B96,Roles!$A:$A,0)&amp;":$AF$"&amp;MATCH($B96,Roles!$A:$A,0)),1,FALSE))=FALSE,IF(SquadExport!L96&lt;10,1,IF(SquadExport!L96&lt;15,2,IF(SquadExport!L96&lt;=20,3,""))),0),"")</f>
        <v/>
      </c>
      <c r="J96" s="37" t="str">
        <f ca="1">IF($A96&gt;"",IF(ISERROR(HLOOKUP(J$1,INDIRECT("Roles!$B$"&amp;MATCH($B96,Roles!$A:$A,0)&amp;":$AF$"&amp;MATCH($B96,Roles!$A:$A,0)),1,FALSE))=FALSE,IF(SquadExport!M96&lt;10,1,IF(SquadExport!M96&lt;15,2,IF(SquadExport!M96&lt;=20,3,""))),0),"")</f>
        <v/>
      </c>
      <c r="K96" s="37" t="str">
        <f ca="1">IF($A96&gt;"",IF(ISERROR(HLOOKUP(K$1,INDIRECT("Roles!$B$"&amp;MATCH($B96,Roles!$A:$A,0)&amp;":$AF$"&amp;MATCH($B96,Roles!$A:$A,0)),1,FALSE))=FALSE,IF(SquadExport!N96&lt;10,1,IF(SquadExport!N96&lt;15,2,IF(SquadExport!N96&lt;=20,3,""))),0),"")</f>
        <v/>
      </c>
      <c r="L96" s="37" t="str">
        <f ca="1">IF($A96&gt;"",IF(ISERROR(HLOOKUP(L$1,INDIRECT("Roles!$B$"&amp;MATCH($B96,Roles!$A:$A,0)&amp;":$AF$"&amp;MATCH($B96,Roles!$A:$A,0)),1,FALSE))=FALSE,IF(SquadExport!O96&lt;10,1,IF(SquadExport!O96&lt;15,2,IF(SquadExport!O96&lt;=20,3,""))),0),"")</f>
        <v/>
      </c>
      <c r="M96" s="37" t="str">
        <f ca="1">IF($A96&gt;"",IF(ISERROR(HLOOKUP(M$1,INDIRECT("Roles!$B$"&amp;MATCH($B96,Roles!$A:$A,0)&amp;":$AF$"&amp;MATCH($B96,Roles!$A:$A,0)),1,FALSE))=FALSE,IF(SquadExport!P96&lt;10,1,IF(SquadExport!P96&lt;15,2,IF(SquadExport!P96&lt;=20,3,""))),0),"")</f>
        <v/>
      </c>
      <c r="N96" s="37" t="str">
        <f ca="1">IF($A96&gt;"",IF(ISERROR(HLOOKUP(N$1,INDIRECT("Roles!$B$"&amp;MATCH($B96,Roles!$A:$A,0)&amp;":$AF$"&amp;MATCH($B96,Roles!$A:$A,0)),1,FALSE))=FALSE,IF(SquadExport!Q96&lt;10,1,IF(SquadExport!Q96&lt;15,2,IF(SquadExport!Q96&lt;=20,3,""))),0),"")</f>
        <v/>
      </c>
      <c r="O96" s="37" t="str">
        <f ca="1">IF($A96&gt;"",IF(ISERROR(HLOOKUP(O$1,INDIRECT("Roles!$B$"&amp;MATCH($B96,Roles!$A:$A,0)&amp;":$AF$"&amp;MATCH($B96,Roles!$A:$A,0)),1,FALSE))=FALSE,IF(SquadExport!R96&lt;10,1,IF(SquadExport!R96&lt;15,2,IF(SquadExport!R96&lt;=20,3,""))),0),"")</f>
        <v/>
      </c>
      <c r="P96" s="37" t="str">
        <f ca="1">IF($A96&gt;"",IF(ISERROR(HLOOKUP(P$1,INDIRECT("Roles!$B$"&amp;MATCH($B96,Roles!$A:$A,0)&amp;":$AF$"&amp;MATCH($B96,Roles!$A:$A,0)),1,FALSE))=FALSE,IF(SquadExport!S96&lt;10,1,IF(SquadExport!S96&lt;15,2,IF(SquadExport!S96&lt;=20,3,""))),0),"")</f>
        <v/>
      </c>
      <c r="Q96" s="37" t="str">
        <f ca="1">IF($A96&gt;"",IF(ISERROR(HLOOKUP(Q$1,INDIRECT("Roles!$B$"&amp;MATCH($B96,Roles!$A:$A,0)&amp;":$AF$"&amp;MATCH($B96,Roles!$A:$A,0)),1,FALSE))=FALSE,IF(SquadExport!T96&lt;10,1,IF(SquadExport!T96&lt;15,2,IF(SquadExport!T96&lt;=20,3,""))),0),"")</f>
        <v/>
      </c>
      <c r="R96" s="37" t="str">
        <f ca="1">IF($A96&gt;"",IF(ISERROR(HLOOKUP(R$1,INDIRECT("Roles!$B$"&amp;MATCH($B96,Roles!$A:$A,0)&amp;":$AF$"&amp;MATCH($B96,Roles!$A:$A,0)),1,FALSE))=FALSE,IF(SquadExport!U96&lt;10,1,IF(SquadExport!U96&lt;15,2,IF(SquadExport!U96&lt;=20,3,""))),0),"")</f>
        <v/>
      </c>
      <c r="S96" s="37" t="str">
        <f ca="1">IF($A96&gt;"",IF(ISERROR(HLOOKUP(S$1,INDIRECT("Roles!$B$"&amp;MATCH($B96,Roles!$A:$A,0)&amp;":$AF$"&amp;MATCH($B96,Roles!$A:$A,0)),1,FALSE))=FALSE,IF(SquadExport!V96&lt;10,1,IF(SquadExport!V96&lt;15,2,IF(SquadExport!V96&lt;=20,3,""))),0),"")</f>
        <v/>
      </c>
      <c r="T96" s="37" t="str">
        <f ca="1">IF($A96&gt;"",IF(ISERROR(HLOOKUP(T$1,INDIRECT("Roles!$B$"&amp;MATCH($B96,Roles!$A:$A,0)&amp;":$AF$"&amp;MATCH($B96,Roles!$A:$A,0)),1,FALSE))=FALSE,IF(SquadExport!W96&lt;10,1,IF(SquadExport!W96&lt;15,2,IF(SquadExport!W96&lt;=20,3,""))),0),"")</f>
        <v/>
      </c>
      <c r="U96" s="37" t="str">
        <f ca="1">IF($A96&gt;"",IF(ISERROR(HLOOKUP(U$1,INDIRECT("Roles!$B$"&amp;MATCH($B96,Roles!$A:$A,0)&amp;":$AF$"&amp;MATCH($B96,Roles!$A:$A,0)),1,FALSE))=FALSE,IF(SquadExport!X96&lt;10,1,IF(SquadExport!X96&lt;15,2,IF(SquadExport!X96&lt;=20,3,""))),0),"")</f>
        <v/>
      </c>
      <c r="V96" s="37" t="str">
        <f ca="1">IF($A96&gt;"",IF(ISERROR(HLOOKUP(V$1,INDIRECT("Roles!$B$"&amp;MATCH($B96,Roles!$A:$A,0)&amp;":$AF$"&amp;MATCH($B96,Roles!$A:$A,0)),1,FALSE))=FALSE,IF(SquadExport!Y96&lt;10,1,IF(SquadExport!Y96&lt;15,2,IF(SquadExport!Y96&lt;=20,3,""))),0),"")</f>
        <v/>
      </c>
      <c r="W96" s="37" t="str">
        <f ca="1">IF($A96&gt;"",IF(ISERROR(HLOOKUP(W$1,INDIRECT("Roles!$B$"&amp;MATCH($B96,Roles!$A:$A,0)&amp;":$AF$"&amp;MATCH($B96,Roles!$A:$A,0)),1,FALSE))=FALSE,IF(SquadExport!Z96&lt;10,1,IF(SquadExport!Z96&lt;15,2,IF(SquadExport!Z96&lt;=20,3,""))),0),"")</f>
        <v/>
      </c>
      <c r="X96" s="37" t="str">
        <f ca="1">IF($A96&gt;"",IF(ISERROR(HLOOKUP(X$1,INDIRECT("Roles!$B$"&amp;MATCH($B96,Roles!$A:$A,0)&amp;":$AF$"&amp;MATCH($B96,Roles!$A:$A,0)),1,FALSE))=FALSE,IF(SquadExport!AA96&lt;10,1,IF(SquadExport!AA96&lt;15,2,IF(SquadExport!AA96&lt;=20,3,""))),0),"")</f>
        <v/>
      </c>
      <c r="Y96" s="37" t="str">
        <f ca="1">IF($A96&gt;"",IF(ISERROR(HLOOKUP(Y$1,INDIRECT("Roles!$B$"&amp;MATCH($B96,Roles!$A:$A,0)&amp;":$AF$"&amp;MATCH($B96,Roles!$A:$A,0)),1,FALSE))=FALSE,IF(SquadExport!AB96&lt;10,1,IF(SquadExport!AB96&lt;15,2,IF(SquadExport!AB96&lt;=20,3,""))),0),"")</f>
        <v/>
      </c>
      <c r="Z96" s="37" t="str">
        <f ca="1">IF($A96&gt;"",IF(ISERROR(HLOOKUP(Z$1,INDIRECT("Roles!$B$"&amp;MATCH($B96,Roles!$A:$A,0)&amp;":$AF$"&amp;MATCH($B96,Roles!$A:$A,0)),1,FALSE))=FALSE,IF(SquadExport!AC96&lt;10,1,IF(SquadExport!AC96&lt;15,2,IF(SquadExport!AC96&lt;=20,3,""))),0),"")</f>
        <v/>
      </c>
      <c r="AA96" s="37" t="str">
        <f ca="1">IF($A96&gt;"",IF(ISERROR(HLOOKUP(AA$1,INDIRECT("Roles!$B$"&amp;MATCH($B96,Roles!$A:$A,0)&amp;":$AF$"&amp;MATCH($B96,Roles!$A:$A,0)),1,FALSE))=FALSE,IF(SquadExport!AD96&lt;10,1,IF(SquadExport!AD96&lt;15,2,IF(SquadExport!AD96&lt;=20,3,""))),0),"")</f>
        <v/>
      </c>
      <c r="AB96" s="37" t="str">
        <f ca="1">IF($A96&gt;"",IF(ISERROR(HLOOKUP(AB$1,INDIRECT("Roles!$B$"&amp;MATCH($B96,Roles!$A:$A,0)&amp;":$AF$"&amp;MATCH($B96,Roles!$A:$A,0)),1,FALSE))=FALSE,IF(SquadExport!AE96&lt;10,1,IF(SquadExport!AE96&lt;15,2,IF(SquadExport!AE96&lt;=20,3,""))),0),"")</f>
        <v/>
      </c>
      <c r="AC96" s="37" t="str">
        <f ca="1">IF($A96&gt;"",IF(ISERROR(HLOOKUP(AC$1,INDIRECT("Roles!$B$"&amp;MATCH($B96,Roles!$A:$A,0)&amp;":$AF$"&amp;MATCH($B96,Roles!$A:$A,0)),1,FALSE))=FALSE,IF(SquadExport!AF96&lt;10,1,IF(SquadExport!AF96&lt;15,2,IF(SquadExport!AF96&lt;=20,3,""))),0),"")</f>
        <v/>
      </c>
      <c r="AD96" s="37" t="str">
        <f ca="1">IF($A96&gt;"",IF(ISERROR(HLOOKUP(AD$1,INDIRECT("Roles!$B$"&amp;MATCH($B96,Roles!$A:$A,0)&amp;":$AF$"&amp;MATCH($B96,Roles!$A:$A,0)),1,FALSE))=FALSE,IF(SquadExport!AG96&lt;10,1,IF(SquadExport!AG96&lt;15,2,IF(SquadExport!AG96&lt;=20,3,""))),0),"")</f>
        <v/>
      </c>
      <c r="AE96" s="37" t="str">
        <f ca="1">IF($A96&gt;"",IF(ISERROR(HLOOKUP(AE$1,INDIRECT("Roles!$B$"&amp;MATCH($B96,Roles!$A:$A,0)&amp;":$AF$"&amp;MATCH($B96,Roles!$A:$A,0)),1,FALSE))=FALSE,IF(SquadExport!AH96&lt;10,1,IF(SquadExport!AH96&lt;15,2,IF(SquadExport!AH96&lt;=20,3,""))),0),"")</f>
        <v/>
      </c>
      <c r="AF96" s="37" t="str">
        <f ca="1">IF($A96&gt;"",IF(ISERROR(HLOOKUP(AF$1,INDIRECT("Roles!$B$"&amp;MATCH($B96,Roles!$A:$A,0)&amp;":$AF$"&amp;MATCH($B96,Roles!$A:$A,0)),1,FALSE))=FALSE,IF(SquadExport!AI96&lt;10,1,IF(SquadExport!AI96&lt;15,2,IF(SquadExport!AI96&lt;=20,3,""))),0),"")</f>
        <v/>
      </c>
      <c r="AG96" s="37" t="str">
        <f ca="1">IF($A96&gt;"",IF(ISERROR(HLOOKUP(AG$1,INDIRECT("Roles!$B$"&amp;MATCH($B96,Roles!$A:$A,0)&amp;":$AF$"&amp;MATCH($B96,Roles!$A:$A,0)),1,FALSE))=FALSE,IF(SquadExport!AJ96&lt;10,1,IF(SquadExport!AJ96&lt;15,2,IF(SquadExport!AJ96&lt;=20,3,""))),0),"")</f>
        <v/>
      </c>
      <c r="AH96" s="37" t="str">
        <f ca="1">IF($A96&gt;"",IF(ISERROR(HLOOKUP(AH$1,INDIRECT("Roles!$B$"&amp;MATCH($B96,Roles!$A:$A,0)&amp;":$AF$"&amp;MATCH($B96,Roles!$A:$A,0)),1,FALSE))=FALSE,IF(SquadExport!AK96&lt;10,1,IF(SquadExport!AK96&lt;15,2,IF(SquadExport!AK96&lt;=20,3,""))),0),"")</f>
        <v/>
      </c>
      <c r="AI96" s="37" t="str">
        <f ca="1">IF($A96&gt;"",IF(ISERROR(HLOOKUP(AI$1,INDIRECT("Roles!$B$"&amp;MATCH($B96,Roles!$A:$A,0)&amp;":$AF$"&amp;MATCH($B96,Roles!$A:$A,0)),1,FALSE))=FALSE,IF(SquadExport!AL96&lt;10,1,IF(SquadExport!AL96&lt;15,2,IF(SquadExport!AL96&lt;=20,3,""))),0),"")</f>
        <v/>
      </c>
      <c r="AJ96" s="37" t="str">
        <f ca="1">IF($A96&gt;"",IF(ISERROR(HLOOKUP(AJ$1,INDIRECT("Roles!$B$"&amp;MATCH($B96,Roles!$A:$A,0)&amp;":$AF$"&amp;MATCH($B96,Roles!$A:$A,0)),1,FALSE))=FALSE,IF(SquadExport!AM96&lt;10,1,IF(SquadExport!AM96&lt;15,2,IF(SquadExport!AM96&lt;=20,3,""))),0),"")</f>
        <v/>
      </c>
      <c r="AK96" s="37" t="str">
        <f ca="1">IF($A96&gt;"",IF(ISERROR(HLOOKUP(AK$1,INDIRECT("Roles!$B$"&amp;MATCH($B96,Roles!$A:$A,0)&amp;":$AF$"&amp;MATCH($B96,Roles!$A:$A,0)),1,FALSE))=FALSE,IF(SquadExport!AN96&lt;10,1,IF(SquadExport!AN96&lt;15,2,IF(SquadExport!AN96&lt;=20,3,""))),0),"")</f>
        <v/>
      </c>
      <c r="AL96" s="37" t="str">
        <f ca="1">IF($A96&gt;"",IF(ISERROR(HLOOKUP(AL$1,INDIRECT("Roles!$B$"&amp;MATCH($B96,Roles!$A:$A,0)&amp;":$AF$"&amp;MATCH($B96,Roles!$A:$A,0)),1,FALSE))=FALSE,IF(SquadExport!AO96&lt;10,1,IF(SquadExport!AO96&lt;15,2,IF(SquadExport!AO96&lt;=20,3,""))),0),"")</f>
        <v/>
      </c>
      <c r="AM96" s="37" t="str">
        <f ca="1">IF($A96&gt;"",IF(ISERROR(HLOOKUP(AM$1,INDIRECT("Roles!$B$"&amp;MATCH($B96,Roles!$A:$A,0)&amp;":$AF$"&amp;MATCH($B96,Roles!$A:$A,0)),1,FALSE))=FALSE,IF(SquadExport!AP96&lt;10,1,IF(SquadExport!AP96&lt;15,2,IF(SquadExport!AP96&lt;=20,3,""))),0),"")</f>
        <v/>
      </c>
      <c r="AN96" s="37" t="str">
        <f ca="1">IF($A96&gt;"",IF(ISERROR(HLOOKUP(AN$1,INDIRECT("Roles!$B$"&amp;MATCH($B96,Roles!$A:$A,0)&amp;":$AF$"&amp;MATCH($B96,Roles!$A:$A,0)),1,FALSE))=FALSE,IF(SquadExport!AQ96&lt;10,1,IF(SquadExport!AQ96&lt;15,2,IF(SquadExport!AQ96&lt;=20,3,""))),0),"")</f>
        <v/>
      </c>
      <c r="AO96" s="37" t="str">
        <f ca="1">IF($A96&gt;"",IF(ISERROR(HLOOKUP(AO$1,INDIRECT("Roles!$B$"&amp;MATCH($B96,Roles!$A:$A,0)&amp;":$AF$"&amp;MATCH($B96,Roles!$A:$A,0)),1,FALSE))=FALSE,IF(SquadExport!AR96&lt;10,1,IF(SquadExport!AR96&lt;15,2,IF(SquadExport!AR96&lt;=20,3,""))),0),"")</f>
        <v/>
      </c>
      <c r="AP96" s="37" t="str">
        <f ca="1">IF($A96&gt;"",IF(ISERROR(HLOOKUP(AP$1,INDIRECT("Roles!$B$"&amp;MATCH($B96,Roles!$A:$A,0)&amp;":$AF$"&amp;MATCH($B96,Roles!$A:$A,0)),1,FALSE))=FALSE,IF(SquadExport!AS96&lt;10,1,IF(SquadExport!AS96&lt;15,2,IF(SquadExport!AS96&lt;=20,3,""))),0),"")</f>
        <v/>
      </c>
      <c r="AQ96" s="37" t="str">
        <f ca="1">IF($A96&gt;"",IF(ISERROR(HLOOKUP(AQ$1,INDIRECT("Roles!$B$"&amp;MATCH($B96,Roles!$A:$A,0)&amp;":$AF$"&amp;MATCH($B96,Roles!$A:$A,0)),1,FALSE))=FALSE,IF(SquadExport!AT96&lt;10,1,IF(SquadExport!AT96&lt;15,2,IF(SquadExport!AT96&lt;=20,3,""))),0),"")</f>
        <v/>
      </c>
      <c r="AR96" s="37" t="str">
        <f ca="1">IF($A96&gt;"",IF(ISERROR(HLOOKUP(AR$1,INDIRECT("Roles!$B$"&amp;MATCH($B96,Roles!$A:$A,0)&amp;":$AF$"&amp;MATCH($B96,Roles!$A:$A,0)),1,FALSE))=FALSE,IF(SquadExport!AU96&lt;10,1,IF(SquadExport!AU96&lt;15,2,IF(SquadExport!AU96&lt;=20,3,""))),0),"")</f>
        <v/>
      </c>
      <c r="AS96" s="37" t="str">
        <f ca="1">IF($A96&gt;"",IF(ISERROR(HLOOKUP(AS$1,INDIRECT("Roles!$B$"&amp;MATCH($B96,Roles!$A:$A,0)&amp;":$AF$"&amp;MATCH($B96,Roles!$A:$A,0)),1,FALSE))=FALSE,IF(SquadExport!AV96&lt;10,1,IF(SquadExport!AV96&lt;15,2,IF(SquadExport!AV96&lt;=20,3,""))),0),"")</f>
        <v/>
      </c>
      <c r="AT96" s="37" t="str">
        <f ca="1">IF($A96&gt;"",IF(ISERROR(HLOOKUP(AT$1,INDIRECT("Roles!$B$"&amp;MATCH($B96,Roles!$A:$A,0)&amp;":$AF$"&amp;MATCH($B96,Roles!$A:$A,0)),1,FALSE))=FALSE,IF(SquadExport!AW96&lt;10,1,IF(SquadExport!AW96&lt;15,2,IF(SquadExport!AW96&lt;=20,3,""))),0),"")</f>
        <v/>
      </c>
      <c r="AU96" s="37" t="str">
        <f ca="1">IF($A96&gt;"",IF(ISERROR(HLOOKUP(AU$1,INDIRECT("Roles!$B$"&amp;MATCH($B96,Roles!$A:$A,0)&amp;":$AF$"&amp;MATCH($B96,Roles!$A:$A,0)),1,FALSE))=FALSE,IF(SquadExport!AX96&lt;10,1,IF(SquadExport!AX96&lt;15,2,IF(SquadExport!AX96&lt;=20,3,""))),0),"")</f>
        <v/>
      </c>
      <c r="AV96" s="37" t="str">
        <f ca="1">IF($A96&gt;"",IF(ISERROR(HLOOKUP(AV$1,INDIRECT("Roles!$B$"&amp;MATCH($B96,Roles!$A:$A,0)&amp;":$AF$"&amp;MATCH($B96,Roles!$A:$A,0)),1,FALSE))=FALSE,IF(SquadExport!AY96&lt;10,1,IF(SquadExport!AY96&lt;15,2,IF(SquadExport!AY96&lt;=20,3,""))),0),"")</f>
        <v/>
      </c>
      <c r="AW96" s="37" t="str">
        <f ca="1">IF($A96&gt;"",IF(ISERROR(HLOOKUP(AW$1,INDIRECT("Roles!$B$"&amp;MATCH($B96,Roles!$A:$A,0)&amp;":$AF$"&amp;MATCH($B96,Roles!$A:$A,0)),1,FALSE))=FALSE,IF(SquadExport!AZ96&lt;10,1,IF(SquadExport!AZ96&lt;15,2,IF(SquadExport!AZ96&lt;=20,3,""))),0),"")</f>
        <v/>
      </c>
      <c r="AX96" s="37" t="str">
        <f ca="1">IF($A96&gt;"",IF(ISERROR(HLOOKUP(AX$1,INDIRECT("Roles!$B$"&amp;MATCH($B96,Roles!$A:$A,0)&amp;":$AF$"&amp;MATCH($B96,Roles!$A:$A,0)),1,FALSE))=FALSE,IF(SquadExport!BA96&lt;10,1,IF(SquadExport!BA96&lt;15,2,IF(SquadExport!BA96&lt;=20,3,""))),0),"")</f>
        <v/>
      </c>
      <c r="AY96" s="30" t="str" cm="1">
        <f t="array" aca="1" ref="AY96:CS96" ca="1">IF($D96:$AX96=1,D$1:AX$1,"")</f>
        <v/>
      </c>
      <c r="AZ96" s="30" t="str">
        <f ca="1"/>
        <v/>
      </c>
      <c r="BA96" s="30" t="str">
        <f ca="1"/>
        <v/>
      </c>
      <c r="BB96" s="30" t="str">
        <f ca="1"/>
        <v/>
      </c>
      <c r="BC96" s="30" t="str">
        <f ca="1"/>
        <v/>
      </c>
      <c r="BD96" s="30" t="str">
        <f ca="1"/>
        <v/>
      </c>
      <c r="BE96" s="30" t="str">
        <f ca="1"/>
        <v/>
      </c>
      <c r="BF96" s="30" t="str">
        <f ca="1"/>
        <v/>
      </c>
      <c r="BG96" s="30" t="str">
        <f ca="1"/>
        <v/>
      </c>
      <c r="BH96" s="30" t="str">
        <f ca="1"/>
        <v/>
      </c>
      <c r="BI96" s="30" t="str">
        <f ca="1"/>
        <v/>
      </c>
      <c r="BJ96" s="30" t="str">
        <f ca="1"/>
        <v/>
      </c>
      <c r="BK96" s="30" t="str">
        <f ca="1"/>
        <v/>
      </c>
      <c r="BL96" s="30" t="str">
        <f ca="1"/>
        <v/>
      </c>
      <c r="BM96" s="30" t="str">
        <f ca="1"/>
        <v/>
      </c>
      <c r="BN96" s="30" t="str">
        <f ca="1"/>
        <v/>
      </c>
      <c r="BO96" s="30" t="str">
        <f ca="1"/>
        <v/>
      </c>
      <c r="BP96" s="30" t="str">
        <f ca="1"/>
        <v/>
      </c>
      <c r="BQ96" s="30" t="str">
        <f ca="1"/>
        <v/>
      </c>
      <c r="BR96" s="30" t="str">
        <f ca="1"/>
        <v/>
      </c>
      <c r="BS96" s="30" t="str">
        <f ca="1"/>
        <v/>
      </c>
      <c r="BT96" s="30" t="str">
        <f ca="1"/>
        <v/>
      </c>
      <c r="BU96" s="30" t="str">
        <f ca="1"/>
        <v/>
      </c>
      <c r="BV96" s="30" t="str">
        <f ca="1"/>
        <v/>
      </c>
      <c r="BW96" s="30" t="str">
        <f ca="1"/>
        <v/>
      </c>
      <c r="BX96" s="30" t="str">
        <f ca="1"/>
        <v/>
      </c>
      <c r="BY96" s="30" t="str">
        <f ca="1"/>
        <v/>
      </c>
      <c r="BZ96" s="30" t="str">
        <f ca="1"/>
        <v/>
      </c>
      <c r="CA96" s="30" t="str">
        <f ca="1"/>
        <v/>
      </c>
      <c r="CB96" s="30" t="str">
        <f ca="1"/>
        <v/>
      </c>
      <c r="CC96" s="30" t="str">
        <f ca="1"/>
        <v/>
      </c>
      <c r="CD96" s="30" t="str">
        <f ca="1"/>
        <v/>
      </c>
      <c r="CE96" s="30" t="str">
        <f ca="1"/>
        <v/>
      </c>
      <c r="CF96" s="30" t="str">
        <f ca="1"/>
        <v/>
      </c>
      <c r="CG96" s="30" t="str">
        <f ca="1"/>
        <v/>
      </c>
      <c r="CH96" s="30" t="str">
        <f ca="1"/>
        <v/>
      </c>
      <c r="CI96" s="30" t="str">
        <f ca="1"/>
        <v/>
      </c>
      <c r="CJ96" s="30" t="str">
        <f ca="1"/>
        <v/>
      </c>
      <c r="CK96" s="30" t="str">
        <f ca="1"/>
        <v/>
      </c>
      <c r="CL96" s="30" t="str">
        <f ca="1"/>
        <v/>
      </c>
      <c r="CM96" s="30" t="str">
        <f ca="1"/>
        <v/>
      </c>
      <c r="CN96" s="30" t="str">
        <f ca="1"/>
        <v/>
      </c>
      <c r="CO96" s="30" t="str">
        <f ca="1"/>
        <v/>
      </c>
      <c r="CP96" s="30" t="str">
        <f ca="1"/>
        <v/>
      </c>
      <c r="CQ96" s="30" t="str">
        <f ca="1"/>
        <v/>
      </c>
      <c r="CR96" s="30" t="str">
        <f ca="1"/>
        <v/>
      </c>
      <c r="CS96" s="30" t="str">
        <f ca="1"/>
        <v/>
      </c>
      <c r="CT96" s="31" cm="1">
        <f t="array" aca="1" ref="CT96" ca="1">SUMPRODUCT(COUNTIF($AY96:$CS96,Training!$C$3:$E$3))</f>
        <v>0</v>
      </c>
      <c r="CU96" s="31" cm="1">
        <f t="array" aca="1" ref="CU96" ca="1">SUMPRODUCT(COUNTIF($AY96:$CS96,Training!$C$4:$E$4))</f>
        <v>0</v>
      </c>
      <c r="CV96" s="31" cm="1">
        <f t="array" aca="1" ref="CV96" ca="1">SUMPRODUCT(COUNTIF($AY96:$CS96,Training!$C$5:$E$5))</f>
        <v>0</v>
      </c>
      <c r="CW96" s="31" cm="1">
        <f t="array" aca="1" ref="CW96" ca="1">SUMPRODUCT(COUNTIF($AY96:$CS96,Training!$C$6:$E$6))</f>
        <v>0</v>
      </c>
      <c r="CX96" s="31" cm="1">
        <f t="array" aca="1" ref="CX96" ca="1">SUMPRODUCT(COUNTIF($AY96:$CS96,Training!$C$7:$E$7))</f>
        <v>0</v>
      </c>
      <c r="CY96" s="31" cm="1">
        <f t="array" aca="1" ref="CY96" ca="1">SUMPRODUCT(COUNTIF($AY96:$CS96,Training!$C$8:$E$8))</f>
        <v>0</v>
      </c>
      <c r="CZ96" s="31" cm="1">
        <f t="array" aca="1" ref="CZ96" ca="1">SUMPRODUCT(COUNTIF($AY96:$CS96,Training!$C$9:$E$9))</f>
        <v>0</v>
      </c>
      <c r="DA96" s="31" cm="1">
        <f t="array" aca="1" ref="DA96" ca="1">SUMPRODUCT(COUNTIF($AY96:$CS96,Training!$C$10:$E$10))</f>
        <v>0</v>
      </c>
      <c r="DB96" s="31" cm="1">
        <f t="array" aca="1" ref="DB96" ca="1">SUMPRODUCT(COUNTIF($AY96:$CS96,Training!$C$11:$E$11))</f>
        <v>0</v>
      </c>
      <c r="DC96" s="31" cm="1">
        <f t="array" aca="1" ref="DC96" ca="1">SUMPRODUCT(COUNTIF($AY96:$CS96,Training!$C$2:$E$2))</f>
        <v>0</v>
      </c>
      <c r="DD96" s="31" cm="1">
        <f t="array" aca="1" ref="DD96" ca="1">SUMPRODUCT(COUNTIF($AY96:$CS96,Training!#REF!))</f>
        <v>0</v>
      </c>
      <c r="DE96" s="31" cm="1">
        <f t="array" aca="1" ref="DE96" ca="1">SUMPRODUCT(COUNTIF($AY96:$CS96,Training!$C$12:$E$12))</f>
        <v>0</v>
      </c>
      <c r="DF96" s="31" cm="1">
        <f t="array" aca="1" ref="DF96" ca="1">SUMPRODUCT(COUNTIF($AY96:$CS96,Training!$C$13:$E$13))</f>
        <v>0</v>
      </c>
      <c r="DG96" s="31" cm="1">
        <f t="array" aca="1" ref="DG96" ca="1">SUMPRODUCT(COUNTIF($AY96:$CS96,Training!$C$14:$E$14))</f>
        <v>0</v>
      </c>
      <c r="DH96" s="31" cm="1">
        <f t="array" aca="1" ref="DH96" ca="1">SUMPRODUCT(COUNTIF($AY96:$CS96,Training!$C$15:$E$15))</f>
        <v>0</v>
      </c>
      <c r="DI96" s="31" cm="1">
        <f t="array" aca="1" ref="DI96" ca="1">SUMPRODUCT(COUNTIF($AY96:$CS96,Training!$C$16:$E$16))</f>
        <v>0</v>
      </c>
      <c r="DJ96" s="30" t="str" cm="1">
        <f t="array" aca="1" ref="DJ96:FD96" ca="1">IF(COUNTIF(D96:AX96,1)=0,IF($D96:$AX96=2,D$1:AX$1,""),"")</f>
        <v/>
      </c>
      <c r="DK96" s="30" t="str">
        <f ca="1"/>
        <v/>
      </c>
      <c r="DL96" s="30" t="str">
        <f ca="1"/>
        <v/>
      </c>
      <c r="DM96" s="30" t="str">
        <f ca="1"/>
        <v/>
      </c>
      <c r="DN96" s="30" t="str">
        <f ca="1"/>
        <v/>
      </c>
      <c r="DO96" s="30" t="str">
        <f ca="1"/>
        <v/>
      </c>
      <c r="DP96" s="30" t="str">
        <f ca="1"/>
        <v/>
      </c>
      <c r="DQ96" s="30" t="str">
        <f ca="1"/>
        <v/>
      </c>
      <c r="DR96" s="30" t="str">
        <f ca="1"/>
        <v/>
      </c>
      <c r="DS96" s="30" t="str">
        <f ca="1"/>
        <v/>
      </c>
      <c r="DT96" s="30" t="str">
        <f ca="1"/>
        <v/>
      </c>
      <c r="DU96" s="30" t="str">
        <f ca="1"/>
        <v/>
      </c>
      <c r="DV96" s="30" t="str">
        <f ca="1"/>
        <v/>
      </c>
      <c r="DW96" s="30" t="str">
        <f ca="1"/>
        <v/>
      </c>
      <c r="DX96" s="30" t="str">
        <f ca="1"/>
        <v/>
      </c>
      <c r="DY96" s="30" t="str">
        <f ca="1"/>
        <v/>
      </c>
      <c r="DZ96" s="30" t="str">
        <f ca="1"/>
        <v/>
      </c>
      <c r="EA96" s="30" t="str">
        <f ca="1"/>
        <v/>
      </c>
      <c r="EB96" s="30" t="str">
        <f ca="1"/>
        <v/>
      </c>
      <c r="EC96" s="30" t="str">
        <f ca="1"/>
        <v/>
      </c>
      <c r="ED96" s="30" t="str">
        <f ca="1"/>
        <v/>
      </c>
      <c r="EE96" s="30" t="str">
        <f ca="1"/>
        <v/>
      </c>
      <c r="EF96" s="30" t="str">
        <f ca="1"/>
        <v/>
      </c>
      <c r="EG96" s="30" t="str">
        <f ca="1"/>
        <v/>
      </c>
      <c r="EH96" s="30" t="str">
        <f ca="1"/>
        <v/>
      </c>
      <c r="EI96" s="30" t="str">
        <f ca="1"/>
        <v/>
      </c>
      <c r="EJ96" s="30" t="str">
        <f ca="1"/>
        <v/>
      </c>
      <c r="EK96" s="30" t="str">
        <f ca="1"/>
        <v/>
      </c>
      <c r="EL96" s="30" t="str">
        <f ca="1"/>
        <v/>
      </c>
      <c r="EM96" s="30" t="str">
        <f ca="1"/>
        <v/>
      </c>
      <c r="EN96" s="30" t="str">
        <f ca="1"/>
        <v/>
      </c>
      <c r="EO96" s="30" t="str">
        <f ca="1"/>
        <v/>
      </c>
      <c r="EP96" s="30" t="str">
        <f ca="1"/>
        <v/>
      </c>
      <c r="EQ96" s="30" t="str">
        <f ca="1"/>
        <v/>
      </c>
      <c r="ER96" s="30" t="str">
        <f ca="1"/>
        <v/>
      </c>
      <c r="ES96" s="30" t="str">
        <f ca="1"/>
        <v/>
      </c>
      <c r="ET96" s="30" t="str">
        <f ca="1"/>
        <v/>
      </c>
      <c r="EU96" s="30" t="str">
        <f ca="1"/>
        <v/>
      </c>
      <c r="EV96" s="30" t="str">
        <f ca="1"/>
        <v/>
      </c>
      <c r="EW96" s="30" t="str">
        <f ca="1"/>
        <v/>
      </c>
      <c r="EX96" s="30" t="str">
        <f ca="1"/>
        <v/>
      </c>
      <c r="EY96" s="30" t="str">
        <f ca="1"/>
        <v/>
      </c>
      <c r="EZ96" s="30" t="str">
        <f ca="1"/>
        <v/>
      </c>
      <c r="FA96" s="30" t="str">
        <f ca="1"/>
        <v/>
      </c>
      <c r="FB96" s="30" t="str">
        <f ca="1"/>
        <v/>
      </c>
      <c r="FC96" s="30" t="str">
        <f ca="1"/>
        <v/>
      </c>
      <c r="FD96" s="30" t="str">
        <f ca="1"/>
        <v/>
      </c>
      <c r="FE96" s="31" cm="1">
        <f t="array" aca="1" ref="FE96" ca="1">SUMPRODUCT(COUNTIF($DJ96:$FD96,Training!$C$3:$E$3))</f>
        <v>0</v>
      </c>
      <c r="FF96" s="31" cm="1">
        <f t="array" aca="1" ref="FF96" ca="1">SUMPRODUCT(COUNTIF($DJ96:$FD96,Training!$C$4:$E$4))</f>
        <v>0</v>
      </c>
      <c r="FG96" s="31" cm="1">
        <f t="array" aca="1" ref="FG96" ca="1">SUMPRODUCT(COUNTIF($DJ96:$FD96,Training!$C$5:$E$5))</f>
        <v>0</v>
      </c>
      <c r="FH96" s="31" cm="1">
        <f t="array" aca="1" ref="FH96" ca="1">SUMPRODUCT(COUNTIF($DJ96:$FD96,Training!$C$6:$E$6))</f>
        <v>0</v>
      </c>
      <c r="FI96" s="31" cm="1">
        <f t="array" aca="1" ref="FI96" ca="1">SUMPRODUCT(COUNTIF($DJ96:$FD96,Training!$C$7:$E$7))</f>
        <v>0</v>
      </c>
      <c r="FJ96" s="31" cm="1">
        <f t="array" aca="1" ref="FJ96" ca="1">SUMPRODUCT(COUNTIF($DJ96:$FD96,Training!$C$8:$E$8))</f>
        <v>0</v>
      </c>
      <c r="FK96" s="31" cm="1">
        <f t="array" aca="1" ref="FK96" ca="1">SUMPRODUCT(COUNTIF($DJ96:$FD96,Training!$C$9:$E$9))</f>
        <v>0</v>
      </c>
      <c r="FL96" s="31" cm="1">
        <f t="array" aca="1" ref="FL96" ca="1">SUMPRODUCT(COUNTIF($DJ96:$FD96,Training!$C$10:$E$10))</f>
        <v>0</v>
      </c>
      <c r="FM96" s="31" cm="1">
        <f t="array" aca="1" ref="FM96" ca="1">SUMPRODUCT(COUNTIF($DJ96:$FD96,Training!$C$11:$E$11))</f>
        <v>0</v>
      </c>
      <c r="FN96" s="31" cm="1">
        <f t="array" aca="1" ref="FN96" ca="1">SUMPRODUCT(COUNTIF($DJ96:$FD96,Training!$C$2:$E$2))</f>
        <v>0</v>
      </c>
      <c r="FO96" s="31" cm="1">
        <f t="array" aca="1" ref="FO96" ca="1">SUMPRODUCT(COUNTIF($DJ96:$FD96,Training!#REF!))</f>
        <v>0</v>
      </c>
      <c r="FP96" s="31" cm="1">
        <f t="array" aca="1" ref="FP96" ca="1">SUMPRODUCT(COUNTIF($DJ96:$FD96,Training!$C$12:$E$12))</f>
        <v>0</v>
      </c>
      <c r="FQ96" s="31" cm="1">
        <f t="array" aca="1" ref="FQ96" ca="1">SUMPRODUCT(COUNTIF($DJ96:$FD96,Training!$C$13:$E$13))</f>
        <v>0</v>
      </c>
      <c r="FR96" s="31" cm="1">
        <f t="array" aca="1" ref="FR96" ca="1">SUMPRODUCT(COUNTIF($DJ96:$FD96,Training!$C$14:$E$14))</f>
        <v>0</v>
      </c>
      <c r="FS96" s="31" cm="1">
        <f t="array" aca="1" ref="FS96" ca="1">SUMPRODUCT(COUNTIF($DJ96:$FD96,Training!$C$15:$E$15))</f>
        <v>0</v>
      </c>
      <c r="FT96" s="31" cm="1">
        <f t="array" aca="1" ref="FT96" ca="1">SUMPRODUCT(COUNTIF($DJ96:$FD96,Training!$C$16:$E$16))</f>
        <v>0</v>
      </c>
    </row>
    <row r="97" spans="1:176" x14ac:dyDescent="0.25">
      <c r="A97" s="32" t="str">
        <f>IF(WeightedParse!A97&gt;"",WeightedParse!A97,"")</f>
        <v/>
      </c>
      <c r="B97" s="49" t="str">
        <f>IF('Weighted Summary'!A97&gt;"",'Weighted Summary'!F97,"")</f>
        <v/>
      </c>
      <c r="C97" s="39" t="str">
        <f t="shared" si="1"/>
        <v/>
      </c>
      <c r="D97" s="37" t="str">
        <f ca="1">IF($A97&gt;"",IF(ISERROR(HLOOKUP(D$1,INDIRECT("Roles!$B$"&amp;MATCH($B97,Roles!$A:$A,0)&amp;":$AF$"&amp;MATCH($B97,Roles!$A:$A,0)),1,FALSE))=FALSE,IF(SquadExport!G97&lt;10,1,IF(SquadExport!G97&lt;15,2,IF(SquadExport!G97&lt;=20,3,""))),0),"")</f>
        <v/>
      </c>
      <c r="E97" s="37" t="str">
        <f ca="1">IF($A97&gt;"",IF(ISERROR(HLOOKUP(E$1,INDIRECT("Roles!$B$"&amp;MATCH($B97,Roles!$A:$A,0)&amp;":$AF$"&amp;MATCH($B97,Roles!$A:$A,0)),1,FALSE))=FALSE,IF(SquadExport!H97&lt;10,1,IF(SquadExport!H97&lt;15,2,IF(SquadExport!H97&lt;=20,3,""))),0),"")</f>
        <v/>
      </c>
      <c r="F97" s="37" t="str">
        <f ca="1">IF($A97&gt;"",IF(ISERROR(HLOOKUP(F$1,INDIRECT("Roles!$B$"&amp;MATCH($B97,Roles!$A:$A,0)&amp;":$AF$"&amp;MATCH($B97,Roles!$A:$A,0)),1,FALSE))=FALSE,IF(SquadExport!I97&lt;10,1,IF(SquadExport!I97&lt;15,2,IF(SquadExport!I97&lt;=20,3,""))),0),"")</f>
        <v/>
      </c>
      <c r="G97" s="37" t="str">
        <f ca="1">IF($A97&gt;"",IF(ISERROR(HLOOKUP(G$1,INDIRECT("Roles!$B$"&amp;MATCH($B97,Roles!$A:$A,0)&amp;":$AF$"&amp;MATCH($B97,Roles!$A:$A,0)),1,FALSE))=FALSE,IF(SquadExport!J97&lt;10,1,IF(SquadExport!J97&lt;15,2,IF(SquadExport!J97&lt;=20,3,""))),0),"")</f>
        <v/>
      </c>
      <c r="H97" s="37" t="str">
        <f ca="1">IF($A97&gt;"",IF(ISERROR(HLOOKUP(H$1,INDIRECT("Roles!$B$"&amp;MATCH($B97,Roles!$A:$A,0)&amp;":$AF$"&amp;MATCH($B97,Roles!$A:$A,0)),1,FALSE))=FALSE,IF(SquadExport!K97&lt;10,1,IF(SquadExport!K97&lt;15,2,IF(SquadExport!K97&lt;=20,3,""))),0),"")</f>
        <v/>
      </c>
      <c r="I97" s="37" t="str">
        <f ca="1">IF($A97&gt;"",IF(ISERROR(HLOOKUP(I$1,INDIRECT("Roles!$B$"&amp;MATCH($B97,Roles!$A:$A,0)&amp;":$AF$"&amp;MATCH($B97,Roles!$A:$A,0)),1,FALSE))=FALSE,IF(SquadExport!L97&lt;10,1,IF(SquadExport!L97&lt;15,2,IF(SquadExport!L97&lt;=20,3,""))),0),"")</f>
        <v/>
      </c>
      <c r="J97" s="37" t="str">
        <f ca="1">IF($A97&gt;"",IF(ISERROR(HLOOKUP(J$1,INDIRECT("Roles!$B$"&amp;MATCH($B97,Roles!$A:$A,0)&amp;":$AF$"&amp;MATCH($B97,Roles!$A:$A,0)),1,FALSE))=FALSE,IF(SquadExport!M97&lt;10,1,IF(SquadExport!M97&lt;15,2,IF(SquadExport!M97&lt;=20,3,""))),0),"")</f>
        <v/>
      </c>
      <c r="K97" s="37" t="str">
        <f ca="1">IF($A97&gt;"",IF(ISERROR(HLOOKUP(K$1,INDIRECT("Roles!$B$"&amp;MATCH($B97,Roles!$A:$A,0)&amp;":$AF$"&amp;MATCH($B97,Roles!$A:$A,0)),1,FALSE))=FALSE,IF(SquadExport!N97&lt;10,1,IF(SquadExport!N97&lt;15,2,IF(SquadExport!N97&lt;=20,3,""))),0),"")</f>
        <v/>
      </c>
      <c r="L97" s="37" t="str">
        <f ca="1">IF($A97&gt;"",IF(ISERROR(HLOOKUP(L$1,INDIRECT("Roles!$B$"&amp;MATCH($B97,Roles!$A:$A,0)&amp;":$AF$"&amp;MATCH($B97,Roles!$A:$A,0)),1,FALSE))=FALSE,IF(SquadExport!O97&lt;10,1,IF(SquadExport!O97&lt;15,2,IF(SquadExport!O97&lt;=20,3,""))),0),"")</f>
        <v/>
      </c>
      <c r="M97" s="37" t="str">
        <f ca="1">IF($A97&gt;"",IF(ISERROR(HLOOKUP(M$1,INDIRECT("Roles!$B$"&amp;MATCH($B97,Roles!$A:$A,0)&amp;":$AF$"&amp;MATCH($B97,Roles!$A:$A,0)),1,FALSE))=FALSE,IF(SquadExport!P97&lt;10,1,IF(SquadExport!P97&lt;15,2,IF(SquadExport!P97&lt;=20,3,""))),0),"")</f>
        <v/>
      </c>
      <c r="N97" s="37" t="str">
        <f ca="1">IF($A97&gt;"",IF(ISERROR(HLOOKUP(N$1,INDIRECT("Roles!$B$"&amp;MATCH($B97,Roles!$A:$A,0)&amp;":$AF$"&amp;MATCH($B97,Roles!$A:$A,0)),1,FALSE))=FALSE,IF(SquadExport!Q97&lt;10,1,IF(SquadExport!Q97&lt;15,2,IF(SquadExport!Q97&lt;=20,3,""))),0),"")</f>
        <v/>
      </c>
      <c r="O97" s="37" t="str">
        <f ca="1">IF($A97&gt;"",IF(ISERROR(HLOOKUP(O$1,INDIRECT("Roles!$B$"&amp;MATCH($B97,Roles!$A:$A,0)&amp;":$AF$"&amp;MATCH($B97,Roles!$A:$A,0)),1,FALSE))=FALSE,IF(SquadExport!R97&lt;10,1,IF(SquadExport!R97&lt;15,2,IF(SquadExport!R97&lt;=20,3,""))),0),"")</f>
        <v/>
      </c>
      <c r="P97" s="37" t="str">
        <f ca="1">IF($A97&gt;"",IF(ISERROR(HLOOKUP(P$1,INDIRECT("Roles!$B$"&amp;MATCH($B97,Roles!$A:$A,0)&amp;":$AF$"&amp;MATCH($B97,Roles!$A:$A,0)),1,FALSE))=FALSE,IF(SquadExport!S97&lt;10,1,IF(SquadExport!S97&lt;15,2,IF(SquadExport!S97&lt;=20,3,""))),0),"")</f>
        <v/>
      </c>
      <c r="Q97" s="37" t="str">
        <f ca="1">IF($A97&gt;"",IF(ISERROR(HLOOKUP(Q$1,INDIRECT("Roles!$B$"&amp;MATCH($B97,Roles!$A:$A,0)&amp;":$AF$"&amp;MATCH($B97,Roles!$A:$A,0)),1,FALSE))=FALSE,IF(SquadExport!T97&lt;10,1,IF(SquadExport!T97&lt;15,2,IF(SquadExport!T97&lt;=20,3,""))),0),"")</f>
        <v/>
      </c>
      <c r="R97" s="37" t="str">
        <f ca="1">IF($A97&gt;"",IF(ISERROR(HLOOKUP(R$1,INDIRECT("Roles!$B$"&amp;MATCH($B97,Roles!$A:$A,0)&amp;":$AF$"&amp;MATCH($B97,Roles!$A:$A,0)),1,FALSE))=FALSE,IF(SquadExport!U97&lt;10,1,IF(SquadExport!U97&lt;15,2,IF(SquadExport!U97&lt;=20,3,""))),0),"")</f>
        <v/>
      </c>
      <c r="S97" s="37" t="str">
        <f ca="1">IF($A97&gt;"",IF(ISERROR(HLOOKUP(S$1,INDIRECT("Roles!$B$"&amp;MATCH($B97,Roles!$A:$A,0)&amp;":$AF$"&amp;MATCH($B97,Roles!$A:$A,0)),1,FALSE))=FALSE,IF(SquadExport!V97&lt;10,1,IF(SquadExport!V97&lt;15,2,IF(SquadExport!V97&lt;=20,3,""))),0),"")</f>
        <v/>
      </c>
      <c r="T97" s="37" t="str">
        <f ca="1">IF($A97&gt;"",IF(ISERROR(HLOOKUP(T$1,INDIRECT("Roles!$B$"&amp;MATCH($B97,Roles!$A:$A,0)&amp;":$AF$"&amp;MATCH($B97,Roles!$A:$A,0)),1,FALSE))=FALSE,IF(SquadExport!W97&lt;10,1,IF(SquadExport!W97&lt;15,2,IF(SquadExport!W97&lt;=20,3,""))),0),"")</f>
        <v/>
      </c>
      <c r="U97" s="37" t="str">
        <f ca="1">IF($A97&gt;"",IF(ISERROR(HLOOKUP(U$1,INDIRECT("Roles!$B$"&amp;MATCH($B97,Roles!$A:$A,0)&amp;":$AF$"&amp;MATCH($B97,Roles!$A:$A,0)),1,FALSE))=FALSE,IF(SquadExport!X97&lt;10,1,IF(SquadExport!X97&lt;15,2,IF(SquadExport!X97&lt;=20,3,""))),0),"")</f>
        <v/>
      </c>
      <c r="V97" s="37" t="str">
        <f ca="1">IF($A97&gt;"",IF(ISERROR(HLOOKUP(V$1,INDIRECT("Roles!$B$"&amp;MATCH($B97,Roles!$A:$A,0)&amp;":$AF$"&amp;MATCH($B97,Roles!$A:$A,0)),1,FALSE))=FALSE,IF(SquadExport!Y97&lt;10,1,IF(SquadExport!Y97&lt;15,2,IF(SquadExport!Y97&lt;=20,3,""))),0),"")</f>
        <v/>
      </c>
      <c r="W97" s="37" t="str">
        <f ca="1">IF($A97&gt;"",IF(ISERROR(HLOOKUP(W$1,INDIRECT("Roles!$B$"&amp;MATCH($B97,Roles!$A:$A,0)&amp;":$AF$"&amp;MATCH($B97,Roles!$A:$A,0)),1,FALSE))=FALSE,IF(SquadExport!Z97&lt;10,1,IF(SquadExport!Z97&lt;15,2,IF(SquadExport!Z97&lt;=20,3,""))),0),"")</f>
        <v/>
      </c>
      <c r="X97" s="37" t="str">
        <f ca="1">IF($A97&gt;"",IF(ISERROR(HLOOKUP(X$1,INDIRECT("Roles!$B$"&amp;MATCH($B97,Roles!$A:$A,0)&amp;":$AF$"&amp;MATCH($B97,Roles!$A:$A,0)),1,FALSE))=FALSE,IF(SquadExport!AA97&lt;10,1,IF(SquadExport!AA97&lt;15,2,IF(SquadExport!AA97&lt;=20,3,""))),0),"")</f>
        <v/>
      </c>
      <c r="Y97" s="37" t="str">
        <f ca="1">IF($A97&gt;"",IF(ISERROR(HLOOKUP(Y$1,INDIRECT("Roles!$B$"&amp;MATCH($B97,Roles!$A:$A,0)&amp;":$AF$"&amp;MATCH($B97,Roles!$A:$A,0)),1,FALSE))=FALSE,IF(SquadExport!AB97&lt;10,1,IF(SquadExport!AB97&lt;15,2,IF(SquadExport!AB97&lt;=20,3,""))),0),"")</f>
        <v/>
      </c>
      <c r="Z97" s="37" t="str">
        <f ca="1">IF($A97&gt;"",IF(ISERROR(HLOOKUP(Z$1,INDIRECT("Roles!$B$"&amp;MATCH($B97,Roles!$A:$A,0)&amp;":$AF$"&amp;MATCH($B97,Roles!$A:$A,0)),1,FALSE))=FALSE,IF(SquadExport!AC97&lt;10,1,IF(SquadExport!AC97&lt;15,2,IF(SquadExport!AC97&lt;=20,3,""))),0),"")</f>
        <v/>
      </c>
      <c r="AA97" s="37" t="str">
        <f ca="1">IF($A97&gt;"",IF(ISERROR(HLOOKUP(AA$1,INDIRECT("Roles!$B$"&amp;MATCH($B97,Roles!$A:$A,0)&amp;":$AF$"&amp;MATCH($B97,Roles!$A:$A,0)),1,FALSE))=FALSE,IF(SquadExport!AD97&lt;10,1,IF(SquadExport!AD97&lt;15,2,IF(SquadExport!AD97&lt;=20,3,""))),0),"")</f>
        <v/>
      </c>
      <c r="AB97" s="37" t="str">
        <f ca="1">IF($A97&gt;"",IF(ISERROR(HLOOKUP(AB$1,INDIRECT("Roles!$B$"&amp;MATCH($B97,Roles!$A:$A,0)&amp;":$AF$"&amp;MATCH($B97,Roles!$A:$A,0)),1,FALSE))=FALSE,IF(SquadExport!AE97&lt;10,1,IF(SquadExport!AE97&lt;15,2,IF(SquadExport!AE97&lt;=20,3,""))),0),"")</f>
        <v/>
      </c>
      <c r="AC97" s="37" t="str">
        <f ca="1">IF($A97&gt;"",IF(ISERROR(HLOOKUP(AC$1,INDIRECT("Roles!$B$"&amp;MATCH($B97,Roles!$A:$A,0)&amp;":$AF$"&amp;MATCH($B97,Roles!$A:$A,0)),1,FALSE))=FALSE,IF(SquadExport!AF97&lt;10,1,IF(SquadExport!AF97&lt;15,2,IF(SquadExport!AF97&lt;=20,3,""))),0),"")</f>
        <v/>
      </c>
      <c r="AD97" s="37" t="str">
        <f ca="1">IF($A97&gt;"",IF(ISERROR(HLOOKUP(AD$1,INDIRECT("Roles!$B$"&amp;MATCH($B97,Roles!$A:$A,0)&amp;":$AF$"&amp;MATCH($B97,Roles!$A:$A,0)),1,FALSE))=FALSE,IF(SquadExport!AG97&lt;10,1,IF(SquadExport!AG97&lt;15,2,IF(SquadExport!AG97&lt;=20,3,""))),0),"")</f>
        <v/>
      </c>
      <c r="AE97" s="37" t="str">
        <f ca="1">IF($A97&gt;"",IF(ISERROR(HLOOKUP(AE$1,INDIRECT("Roles!$B$"&amp;MATCH($B97,Roles!$A:$A,0)&amp;":$AF$"&amp;MATCH($B97,Roles!$A:$A,0)),1,FALSE))=FALSE,IF(SquadExport!AH97&lt;10,1,IF(SquadExport!AH97&lt;15,2,IF(SquadExport!AH97&lt;=20,3,""))),0),"")</f>
        <v/>
      </c>
      <c r="AF97" s="37" t="str">
        <f ca="1">IF($A97&gt;"",IF(ISERROR(HLOOKUP(AF$1,INDIRECT("Roles!$B$"&amp;MATCH($B97,Roles!$A:$A,0)&amp;":$AF$"&amp;MATCH($B97,Roles!$A:$A,0)),1,FALSE))=FALSE,IF(SquadExport!AI97&lt;10,1,IF(SquadExport!AI97&lt;15,2,IF(SquadExport!AI97&lt;=20,3,""))),0),"")</f>
        <v/>
      </c>
      <c r="AG97" s="37" t="str">
        <f ca="1">IF($A97&gt;"",IF(ISERROR(HLOOKUP(AG$1,INDIRECT("Roles!$B$"&amp;MATCH($B97,Roles!$A:$A,0)&amp;":$AF$"&amp;MATCH($B97,Roles!$A:$A,0)),1,FALSE))=FALSE,IF(SquadExport!AJ97&lt;10,1,IF(SquadExport!AJ97&lt;15,2,IF(SquadExport!AJ97&lt;=20,3,""))),0),"")</f>
        <v/>
      </c>
      <c r="AH97" s="37" t="str">
        <f ca="1">IF($A97&gt;"",IF(ISERROR(HLOOKUP(AH$1,INDIRECT("Roles!$B$"&amp;MATCH($B97,Roles!$A:$A,0)&amp;":$AF$"&amp;MATCH($B97,Roles!$A:$A,0)),1,FALSE))=FALSE,IF(SquadExport!AK97&lt;10,1,IF(SquadExport!AK97&lt;15,2,IF(SquadExport!AK97&lt;=20,3,""))),0),"")</f>
        <v/>
      </c>
      <c r="AI97" s="37" t="str">
        <f ca="1">IF($A97&gt;"",IF(ISERROR(HLOOKUP(AI$1,INDIRECT("Roles!$B$"&amp;MATCH($B97,Roles!$A:$A,0)&amp;":$AF$"&amp;MATCH($B97,Roles!$A:$A,0)),1,FALSE))=FALSE,IF(SquadExport!AL97&lt;10,1,IF(SquadExport!AL97&lt;15,2,IF(SquadExport!AL97&lt;=20,3,""))),0),"")</f>
        <v/>
      </c>
      <c r="AJ97" s="37" t="str">
        <f ca="1">IF($A97&gt;"",IF(ISERROR(HLOOKUP(AJ$1,INDIRECT("Roles!$B$"&amp;MATCH($B97,Roles!$A:$A,0)&amp;":$AF$"&amp;MATCH($B97,Roles!$A:$A,0)),1,FALSE))=FALSE,IF(SquadExport!AM97&lt;10,1,IF(SquadExport!AM97&lt;15,2,IF(SquadExport!AM97&lt;=20,3,""))),0),"")</f>
        <v/>
      </c>
      <c r="AK97" s="37" t="str">
        <f ca="1">IF($A97&gt;"",IF(ISERROR(HLOOKUP(AK$1,INDIRECT("Roles!$B$"&amp;MATCH($B97,Roles!$A:$A,0)&amp;":$AF$"&amp;MATCH($B97,Roles!$A:$A,0)),1,FALSE))=FALSE,IF(SquadExport!AN97&lt;10,1,IF(SquadExport!AN97&lt;15,2,IF(SquadExport!AN97&lt;=20,3,""))),0),"")</f>
        <v/>
      </c>
      <c r="AL97" s="37" t="str">
        <f ca="1">IF($A97&gt;"",IF(ISERROR(HLOOKUP(AL$1,INDIRECT("Roles!$B$"&amp;MATCH($B97,Roles!$A:$A,0)&amp;":$AF$"&amp;MATCH($B97,Roles!$A:$A,0)),1,FALSE))=FALSE,IF(SquadExport!AO97&lt;10,1,IF(SquadExport!AO97&lt;15,2,IF(SquadExport!AO97&lt;=20,3,""))),0),"")</f>
        <v/>
      </c>
      <c r="AM97" s="37" t="str">
        <f ca="1">IF($A97&gt;"",IF(ISERROR(HLOOKUP(AM$1,INDIRECT("Roles!$B$"&amp;MATCH($B97,Roles!$A:$A,0)&amp;":$AF$"&amp;MATCH($B97,Roles!$A:$A,0)),1,FALSE))=FALSE,IF(SquadExport!AP97&lt;10,1,IF(SquadExport!AP97&lt;15,2,IF(SquadExport!AP97&lt;=20,3,""))),0),"")</f>
        <v/>
      </c>
      <c r="AN97" s="37" t="str">
        <f ca="1">IF($A97&gt;"",IF(ISERROR(HLOOKUP(AN$1,INDIRECT("Roles!$B$"&amp;MATCH($B97,Roles!$A:$A,0)&amp;":$AF$"&amp;MATCH($B97,Roles!$A:$A,0)),1,FALSE))=FALSE,IF(SquadExport!AQ97&lt;10,1,IF(SquadExport!AQ97&lt;15,2,IF(SquadExport!AQ97&lt;=20,3,""))),0),"")</f>
        <v/>
      </c>
      <c r="AO97" s="37" t="str">
        <f ca="1">IF($A97&gt;"",IF(ISERROR(HLOOKUP(AO$1,INDIRECT("Roles!$B$"&amp;MATCH($B97,Roles!$A:$A,0)&amp;":$AF$"&amp;MATCH($B97,Roles!$A:$A,0)),1,FALSE))=FALSE,IF(SquadExport!AR97&lt;10,1,IF(SquadExport!AR97&lt;15,2,IF(SquadExport!AR97&lt;=20,3,""))),0),"")</f>
        <v/>
      </c>
      <c r="AP97" s="37" t="str">
        <f ca="1">IF($A97&gt;"",IF(ISERROR(HLOOKUP(AP$1,INDIRECT("Roles!$B$"&amp;MATCH($B97,Roles!$A:$A,0)&amp;":$AF$"&amp;MATCH($B97,Roles!$A:$A,0)),1,FALSE))=FALSE,IF(SquadExport!AS97&lt;10,1,IF(SquadExport!AS97&lt;15,2,IF(SquadExport!AS97&lt;=20,3,""))),0),"")</f>
        <v/>
      </c>
      <c r="AQ97" s="37" t="str">
        <f ca="1">IF($A97&gt;"",IF(ISERROR(HLOOKUP(AQ$1,INDIRECT("Roles!$B$"&amp;MATCH($B97,Roles!$A:$A,0)&amp;":$AF$"&amp;MATCH($B97,Roles!$A:$A,0)),1,FALSE))=FALSE,IF(SquadExport!AT97&lt;10,1,IF(SquadExport!AT97&lt;15,2,IF(SquadExport!AT97&lt;=20,3,""))),0),"")</f>
        <v/>
      </c>
      <c r="AR97" s="37" t="str">
        <f ca="1">IF($A97&gt;"",IF(ISERROR(HLOOKUP(AR$1,INDIRECT("Roles!$B$"&amp;MATCH($B97,Roles!$A:$A,0)&amp;":$AF$"&amp;MATCH($B97,Roles!$A:$A,0)),1,FALSE))=FALSE,IF(SquadExport!AU97&lt;10,1,IF(SquadExport!AU97&lt;15,2,IF(SquadExport!AU97&lt;=20,3,""))),0),"")</f>
        <v/>
      </c>
      <c r="AS97" s="37" t="str">
        <f ca="1">IF($A97&gt;"",IF(ISERROR(HLOOKUP(AS$1,INDIRECT("Roles!$B$"&amp;MATCH($B97,Roles!$A:$A,0)&amp;":$AF$"&amp;MATCH($B97,Roles!$A:$A,0)),1,FALSE))=FALSE,IF(SquadExport!AV97&lt;10,1,IF(SquadExport!AV97&lt;15,2,IF(SquadExport!AV97&lt;=20,3,""))),0),"")</f>
        <v/>
      </c>
      <c r="AT97" s="37" t="str">
        <f ca="1">IF($A97&gt;"",IF(ISERROR(HLOOKUP(AT$1,INDIRECT("Roles!$B$"&amp;MATCH($B97,Roles!$A:$A,0)&amp;":$AF$"&amp;MATCH($B97,Roles!$A:$A,0)),1,FALSE))=FALSE,IF(SquadExport!AW97&lt;10,1,IF(SquadExport!AW97&lt;15,2,IF(SquadExport!AW97&lt;=20,3,""))),0),"")</f>
        <v/>
      </c>
      <c r="AU97" s="37" t="str">
        <f ca="1">IF($A97&gt;"",IF(ISERROR(HLOOKUP(AU$1,INDIRECT("Roles!$B$"&amp;MATCH($B97,Roles!$A:$A,0)&amp;":$AF$"&amp;MATCH($B97,Roles!$A:$A,0)),1,FALSE))=FALSE,IF(SquadExport!AX97&lt;10,1,IF(SquadExport!AX97&lt;15,2,IF(SquadExport!AX97&lt;=20,3,""))),0),"")</f>
        <v/>
      </c>
      <c r="AV97" s="37" t="str">
        <f ca="1">IF($A97&gt;"",IF(ISERROR(HLOOKUP(AV$1,INDIRECT("Roles!$B$"&amp;MATCH($B97,Roles!$A:$A,0)&amp;":$AF$"&amp;MATCH($B97,Roles!$A:$A,0)),1,FALSE))=FALSE,IF(SquadExport!AY97&lt;10,1,IF(SquadExport!AY97&lt;15,2,IF(SquadExport!AY97&lt;=20,3,""))),0),"")</f>
        <v/>
      </c>
      <c r="AW97" s="37" t="str">
        <f ca="1">IF($A97&gt;"",IF(ISERROR(HLOOKUP(AW$1,INDIRECT("Roles!$B$"&amp;MATCH($B97,Roles!$A:$A,0)&amp;":$AF$"&amp;MATCH($B97,Roles!$A:$A,0)),1,FALSE))=FALSE,IF(SquadExport!AZ97&lt;10,1,IF(SquadExport!AZ97&lt;15,2,IF(SquadExport!AZ97&lt;=20,3,""))),0),"")</f>
        <v/>
      </c>
      <c r="AX97" s="37" t="str">
        <f ca="1">IF($A97&gt;"",IF(ISERROR(HLOOKUP(AX$1,INDIRECT("Roles!$B$"&amp;MATCH($B97,Roles!$A:$A,0)&amp;":$AF$"&amp;MATCH($B97,Roles!$A:$A,0)),1,FALSE))=FALSE,IF(SquadExport!BA97&lt;10,1,IF(SquadExport!BA97&lt;15,2,IF(SquadExport!BA97&lt;=20,3,""))),0),"")</f>
        <v/>
      </c>
      <c r="AY97" s="30" t="str" cm="1">
        <f t="array" aca="1" ref="AY97:CS97" ca="1">IF($D97:$AX97=1,D$1:AX$1,"")</f>
        <v/>
      </c>
      <c r="AZ97" s="30" t="str">
        <f ca="1"/>
        <v/>
      </c>
      <c r="BA97" s="30" t="str">
        <f ca="1"/>
        <v/>
      </c>
      <c r="BB97" s="30" t="str">
        <f ca="1"/>
        <v/>
      </c>
      <c r="BC97" s="30" t="str">
        <f ca="1"/>
        <v/>
      </c>
      <c r="BD97" s="30" t="str">
        <f ca="1"/>
        <v/>
      </c>
      <c r="BE97" s="30" t="str">
        <f ca="1"/>
        <v/>
      </c>
      <c r="BF97" s="30" t="str">
        <f ca="1"/>
        <v/>
      </c>
      <c r="BG97" s="30" t="str">
        <f ca="1"/>
        <v/>
      </c>
      <c r="BH97" s="30" t="str">
        <f ca="1"/>
        <v/>
      </c>
      <c r="BI97" s="30" t="str">
        <f ca="1"/>
        <v/>
      </c>
      <c r="BJ97" s="30" t="str">
        <f ca="1"/>
        <v/>
      </c>
      <c r="BK97" s="30" t="str">
        <f ca="1"/>
        <v/>
      </c>
      <c r="BL97" s="30" t="str">
        <f ca="1"/>
        <v/>
      </c>
      <c r="BM97" s="30" t="str">
        <f ca="1"/>
        <v/>
      </c>
      <c r="BN97" s="30" t="str">
        <f ca="1"/>
        <v/>
      </c>
      <c r="BO97" s="30" t="str">
        <f ca="1"/>
        <v/>
      </c>
      <c r="BP97" s="30" t="str">
        <f ca="1"/>
        <v/>
      </c>
      <c r="BQ97" s="30" t="str">
        <f ca="1"/>
        <v/>
      </c>
      <c r="BR97" s="30" t="str">
        <f ca="1"/>
        <v/>
      </c>
      <c r="BS97" s="30" t="str">
        <f ca="1"/>
        <v/>
      </c>
      <c r="BT97" s="30" t="str">
        <f ca="1"/>
        <v/>
      </c>
      <c r="BU97" s="30" t="str">
        <f ca="1"/>
        <v/>
      </c>
      <c r="BV97" s="30" t="str">
        <f ca="1"/>
        <v/>
      </c>
      <c r="BW97" s="30" t="str">
        <f ca="1"/>
        <v/>
      </c>
      <c r="BX97" s="30" t="str">
        <f ca="1"/>
        <v/>
      </c>
      <c r="BY97" s="30" t="str">
        <f ca="1"/>
        <v/>
      </c>
      <c r="BZ97" s="30" t="str">
        <f ca="1"/>
        <v/>
      </c>
      <c r="CA97" s="30" t="str">
        <f ca="1"/>
        <v/>
      </c>
      <c r="CB97" s="30" t="str">
        <f ca="1"/>
        <v/>
      </c>
      <c r="CC97" s="30" t="str">
        <f ca="1"/>
        <v/>
      </c>
      <c r="CD97" s="30" t="str">
        <f ca="1"/>
        <v/>
      </c>
      <c r="CE97" s="30" t="str">
        <f ca="1"/>
        <v/>
      </c>
      <c r="CF97" s="30" t="str">
        <f ca="1"/>
        <v/>
      </c>
      <c r="CG97" s="30" t="str">
        <f ca="1"/>
        <v/>
      </c>
      <c r="CH97" s="30" t="str">
        <f ca="1"/>
        <v/>
      </c>
      <c r="CI97" s="30" t="str">
        <f ca="1"/>
        <v/>
      </c>
      <c r="CJ97" s="30" t="str">
        <f ca="1"/>
        <v/>
      </c>
      <c r="CK97" s="30" t="str">
        <f ca="1"/>
        <v/>
      </c>
      <c r="CL97" s="30" t="str">
        <f ca="1"/>
        <v/>
      </c>
      <c r="CM97" s="30" t="str">
        <f ca="1"/>
        <v/>
      </c>
      <c r="CN97" s="30" t="str">
        <f ca="1"/>
        <v/>
      </c>
      <c r="CO97" s="30" t="str">
        <f ca="1"/>
        <v/>
      </c>
      <c r="CP97" s="30" t="str">
        <f ca="1"/>
        <v/>
      </c>
      <c r="CQ97" s="30" t="str">
        <f ca="1"/>
        <v/>
      </c>
      <c r="CR97" s="30" t="str">
        <f ca="1"/>
        <v/>
      </c>
      <c r="CS97" s="30" t="str">
        <f ca="1"/>
        <v/>
      </c>
      <c r="CT97" s="31" cm="1">
        <f t="array" aca="1" ref="CT97" ca="1">SUMPRODUCT(COUNTIF($AY97:$CS97,Training!$C$3:$E$3))</f>
        <v>0</v>
      </c>
      <c r="CU97" s="31" cm="1">
        <f t="array" aca="1" ref="CU97" ca="1">SUMPRODUCT(COUNTIF($AY97:$CS97,Training!$C$4:$E$4))</f>
        <v>0</v>
      </c>
      <c r="CV97" s="31" cm="1">
        <f t="array" aca="1" ref="CV97" ca="1">SUMPRODUCT(COUNTIF($AY97:$CS97,Training!$C$5:$E$5))</f>
        <v>0</v>
      </c>
      <c r="CW97" s="31" cm="1">
        <f t="array" aca="1" ref="CW97" ca="1">SUMPRODUCT(COUNTIF($AY97:$CS97,Training!$C$6:$E$6))</f>
        <v>0</v>
      </c>
      <c r="CX97" s="31" cm="1">
        <f t="array" aca="1" ref="CX97" ca="1">SUMPRODUCT(COUNTIF($AY97:$CS97,Training!$C$7:$E$7))</f>
        <v>0</v>
      </c>
      <c r="CY97" s="31" cm="1">
        <f t="array" aca="1" ref="CY97" ca="1">SUMPRODUCT(COUNTIF($AY97:$CS97,Training!$C$8:$E$8))</f>
        <v>0</v>
      </c>
      <c r="CZ97" s="31" cm="1">
        <f t="array" aca="1" ref="CZ97" ca="1">SUMPRODUCT(COUNTIF($AY97:$CS97,Training!$C$9:$E$9))</f>
        <v>0</v>
      </c>
      <c r="DA97" s="31" cm="1">
        <f t="array" aca="1" ref="DA97" ca="1">SUMPRODUCT(COUNTIF($AY97:$CS97,Training!$C$10:$E$10))</f>
        <v>0</v>
      </c>
      <c r="DB97" s="31" cm="1">
        <f t="array" aca="1" ref="DB97" ca="1">SUMPRODUCT(COUNTIF($AY97:$CS97,Training!$C$11:$E$11))</f>
        <v>0</v>
      </c>
      <c r="DC97" s="31" cm="1">
        <f t="array" aca="1" ref="DC97" ca="1">SUMPRODUCT(COUNTIF($AY97:$CS97,Training!$C$2:$E$2))</f>
        <v>0</v>
      </c>
      <c r="DD97" s="31" cm="1">
        <f t="array" aca="1" ref="DD97" ca="1">SUMPRODUCT(COUNTIF($AY97:$CS97,Training!#REF!))</f>
        <v>0</v>
      </c>
      <c r="DE97" s="31" cm="1">
        <f t="array" aca="1" ref="DE97" ca="1">SUMPRODUCT(COUNTIF($AY97:$CS97,Training!$C$12:$E$12))</f>
        <v>0</v>
      </c>
      <c r="DF97" s="31" cm="1">
        <f t="array" aca="1" ref="DF97" ca="1">SUMPRODUCT(COUNTIF($AY97:$CS97,Training!$C$13:$E$13))</f>
        <v>0</v>
      </c>
      <c r="DG97" s="31" cm="1">
        <f t="array" aca="1" ref="DG97" ca="1">SUMPRODUCT(COUNTIF($AY97:$CS97,Training!$C$14:$E$14))</f>
        <v>0</v>
      </c>
      <c r="DH97" s="31" cm="1">
        <f t="array" aca="1" ref="DH97" ca="1">SUMPRODUCT(COUNTIF($AY97:$CS97,Training!$C$15:$E$15))</f>
        <v>0</v>
      </c>
      <c r="DI97" s="31" cm="1">
        <f t="array" aca="1" ref="DI97" ca="1">SUMPRODUCT(COUNTIF($AY97:$CS97,Training!$C$16:$E$16))</f>
        <v>0</v>
      </c>
      <c r="DJ97" s="30" t="str" cm="1">
        <f t="array" aca="1" ref="DJ97:FD97" ca="1">IF(COUNTIF(D97:AX97,1)=0,IF($D97:$AX97=2,D$1:AX$1,""),"")</f>
        <v/>
      </c>
      <c r="DK97" s="30" t="str">
        <f ca="1"/>
        <v/>
      </c>
      <c r="DL97" s="30" t="str">
        <f ca="1"/>
        <v/>
      </c>
      <c r="DM97" s="30" t="str">
        <f ca="1"/>
        <v/>
      </c>
      <c r="DN97" s="30" t="str">
        <f ca="1"/>
        <v/>
      </c>
      <c r="DO97" s="30" t="str">
        <f ca="1"/>
        <v/>
      </c>
      <c r="DP97" s="30" t="str">
        <f ca="1"/>
        <v/>
      </c>
      <c r="DQ97" s="30" t="str">
        <f ca="1"/>
        <v/>
      </c>
      <c r="DR97" s="30" t="str">
        <f ca="1"/>
        <v/>
      </c>
      <c r="DS97" s="30" t="str">
        <f ca="1"/>
        <v/>
      </c>
      <c r="DT97" s="30" t="str">
        <f ca="1"/>
        <v/>
      </c>
      <c r="DU97" s="30" t="str">
        <f ca="1"/>
        <v/>
      </c>
      <c r="DV97" s="30" t="str">
        <f ca="1"/>
        <v/>
      </c>
      <c r="DW97" s="30" t="str">
        <f ca="1"/>
        <v/>
      </c>
      <c r="DX97" s="30" t="str">
        <f ca="1"/>
        <v/>
      </c>
      <c r="DY97" s="30" t="str">
        <f ca="1"/>
        <v/>
      </c>
      <c r="DZ97" s="30" t="str">
        <f ca="1"/>
        <v/>
      </c>
      <c r="EA97" s="30" t="str">
        <f ca="1"/>
        <v/>
      </c>
      <c r="EB97" s="30" t="str">
        <f ca="1"/>
        <v/>
      </c>
      <c r="EC97" s="30" t="str">
        <f ca="1"/>
        <v/>
      </c>
      <c r="ED97" s="30" t="str">
        <f ca="1"/>
        <v/>
      </c>
      <c r="EE97" s="30" t="str">
        <f ca="1"/>
        <v/>
      </c>
      <c r="EF97" s="30" t="str">
        <f ca="1"/>
        <v/>
      </c>
      <c r="EG97" s="30" t="str">
        <f ca="1"/>
        <v/>
      </c>
      <c r="EH97" s="30" t="str">
        <f ca="1"/>
        <v/>
      </c>
      <c r="EI97" s="30" t="str">
        <f ca="1"/>
        <v/>
      </c>
      <c r="EJ97" s="30" t="str">
        <f ca="1"/>
        <v/>
      </c>
      <c r="EK97" s="30" t="str">
        <f ca="1"/>
        <v/>
      </c>
      <c r="EL97" s="30" t="str">
        <f ca="1"/>
        <v/>
      </c>
      <c r="EM97" s="30" t="str">
        <f ca="1"/>
        <v/>
      </c>
      <c r="EN97" s="30" t="str">
        <f ca="1"/>
        <v/>
      </c>
      <c r="EO97" s="30" t="str">
        <f ca="1"/>
        <v/>
      </c>
      <c r="EP97" s="30" t="str">
        <f ca="1"/>
        <v/>
      </c>
      <c r="EQ97" s="30" t="str">
        <f ca="1"/>
        <v/>
      </c>
      <c r="ER97" s="30" t="str">
        <f ca="1"/>
        <v/>
      </c>
      <c r="ES97" s="30" t="str">
        <f ca="1"/>
        <v/>
      </c>
      <c r="ET97" s="30" t="str">
        <f ca="1"/>
        <v/>
      </c>
      <c r="EU97" s="30" t="str">
        <f ca="1"/>
        <v/>
      </c>
      <c r="EV97" s="30" t="str">
        <f ca="1"/>
        <v/>
      </c>
      <c r="EW97" s="30" t="str">
        <f ca="1"/>
        <v/>
      </c>
      <c r="EX97" s="30" t="str">
        <f ca="1"/>
        <v/>
      </c>
      <c r="EY97" s="30" t="str">
        <f ca="1"/>
        <v/>
      </c>
      <c r="EZ97" s="30" t="str">
        <f ca="1"/>
        <v/>
      </c>
      <c r="FA97" s="30" t="str">
        <f ca="1"/>
        <v/>
      </c>
      <c r="FB97" s="30" t="str">
        <f ca="1"/>
        <v/>
      </c>
      <c r="FC97" s="30" t="str">
        <f ca="1"/>
        <v/>
      </c>
      <c r="FD97" s="30" t="str">
        <f ca="1"/>
        <v/>
      </c>
      <c r="FE97" s="31" cm="1">
        <f t="array" aca="1" ref="FE97" ca="1">SUMPRODUCT(COUNTIF($DJ97:$FD97,Training!$C$3:$E$3))</f>
        <v>0</v>
      </c>
      <c r="FF97" s="31" cm="1">
        <f t="array" aca="1" ref="FF97" ca="1">SUMPRODUCT(COUNTIF($DJ97:$FD97,Training!$C$4:$E$4))</f>
        <v>0</v>
      </c>
      <c r="FG97" s="31" cm="1">
        <f t="array" aca="1" ref="FG97" ca="1">SUMPRODUCT(COUNTIF($DJ97:$FD97,Training!$C$5:$E$5))</f>
        <v>0</v>
      </c>
      <c r="FH97" s="31" cm="1">
        <f t="array" aca="1" ref="FH97" ca="1">SUMPRODUCT(COUNTIF($DJ97:$FD97,Training!$C$6:$E$6))</f>
        <v>0</v>
      </c>
      <c r="FI97" s="31" cm="1">
        <f t="array" aca="1" ref="FI97" ca="1">SUMPRODUCT(COUNTIF($DJ97:$FD97,Training!$C$7:$E$7))</f>
        <v>0</v>
      </c>
      <c r="FJ97" s="31" cm="1">
        <f t="array" aca="1" ref="FJ97" ca="1">SUMPRODUCT(COUNTIF($DJ97:$FD97,Training!$C$8:$E$8))</f>
        <v>0</v>
      </c>
      <c r="FK97" s="31" cm="1">
        <f t="array" aca="1" ref="FK97" ca="1">SUMPRODUCT(COUNTIF($DJ97:$FD97,Training!$C$9:$E$9))</f>
        <v>0</v>
      </c>
      <c r="FL97" s="31" cm="1">
        <f t="array" aca="1" ref="FL97" ca="1">SUMPRODUCT(COUNTIF($DJ97:$FD97,Training!$C$10:$E$10))</f>
        <v>0</v>
      </c>
      <c r="FM97" s="31" cm="1">
        <f t="array" aca="1" ref="FM97" ca="1">SUMPRODUCT(COUNTIF($DJ97:$FD97,Training!$C$11:$E$11))</f>
        <v>0</v>
      </c>
      <c r="FN97" s="31" cm="1">
        <f t="array" aca="1" ref="FN97" ca="1">SUMPRODUCT(COUNTIF($DJ97:$FD97,Training!$C$2:$E$2))</f>
        <v>0</v>
      </c>
      <c r="FO97" s="31" cm="1">
        <f t="array" aca="1" ref="FO97" ca="1">SUMPRODUCT(COUNTIF($DJ97:$FD97,Training!#REF!))</f>
        <v>0</v>
      </c>
      <c r="FP97" s="31" cm="1">
        <f t="array" aca="1" ref="FP97" ca="1">SUMPRODUCT(COUNTIF($DJ97:$FD97,Training!$C$12:$E$12))</f>
        <v>0</v>
      </c>
      <c r="FQ97" s="31" cm="1">
        <f t="array" aca="1" ref="FQ97" ca="1">SUMPRODUCT(COUNTIF($DJ97:$FD97,Training!$C$13:$E$13))</f>
        <v>0</v>
      </c>
      <c r="FR97" s="31" cm="1">
        <f t="array" aca="1" ref="FR97" ca="1">SUMPRODUCT(COUNTIF($DJ97:$FD97,Training!$C$14:$E$14))</f>
        <v>0</v>
      </c>
      <c r="FS97" s="31" cm="1">
        <f t="array" aca="1" ref="FS97" ca="1">SUMPRODUCT(COUNTIF($DJ97:$FD97,Training!$C$15:$E$15))</f>
        <v>0</v>
      </c>
      <c r="FT97" s="31" cm="1">
        <f t="array" aca="1" ref="FT97" ca="1">SUMPRODUCT(COUNTIF($DJ97:$FD97,Training!$C$16:$E$16))</f>
        <v>0</v>
      </c>
    </row>
    <row r="98" spans="1:176" x14ac:dyDescent="0.25">
      <c r="A98" s="32" t="str">
        <f>IF(WeightedParse!A98&gt;"",WeightedParse!A98,"")</f>
        <v/>
      </c>
      <c r="B98" s="49" t="str">
        <f>IF('Weighted Summary'!A98&gt;"",'Weighted Summary'!F98,"")</f>
        <v/>
      </c>
      <c r="C98" s="39" t="str">
        <f t="shared" si="1"/>
        <v/>
      </c>
      <c r="D98" s="37" t="str">
        <f ca="1">IF($A98&gt;"",IF(ISERROR(HLOOKUP(D$1,INDIRECT("Roles!$B$"&amp;MATCH($B98,Roles!$A:$A,0)&amp;":$AF$"&amp;MATCH($B98,Roles!$A:$A,0)),1,FALSE))=FALSE,IF(SquadExport!G98&lt;10,1,IF(SquadExport!G98&lt;15,2,IF(SquadExport!G98&lt;=20,3,""))),0),"")</f>
        <v/>
      </c>
      <c r="E98" s="37" t="str">
        <f ca="1">IF($A98&gt;"",IF(ISERROR(HLOOKUP(E$1,INDIRECT("Roles!$B$"&amp;MATCH($B98,Roles!$A:$A,0)&amp;":$AF$"&amp;MATCH($B98,Roles!$A:$A,0)),1,FALSE))=FALSE,IF(SquadExport!H98&lt;10,1,IF(SquadExport!H98&lt;15,2,IF(SquadExport!H98&lt;=20,3,""))),0),"")</f>
        <v/>
      </c>
      <c r="F98" s="37" t="str">
        <f ca="1">IF($A98&gt;"",IF(ISERROR(HLOOKUP(F$1,INDIRECT("Roles!$B$"&amp;MATCH($B98,Roles!$A:$A,0)&amp;":$AF$"&amp;MATCH($B98,Roles!$A:$A,0)),1,FALSE))=FALSE,IF(SquadExport!I98&lt;10,1,IF(SquadExport!I98&lt;15,2,IF(SquadExport!I98&lt;=20,3,""))),0),"")</f>
        <v/>
      </c>
      <c r="G98" s="37" t="str">
        <f ca="1">IF($A98&gt;"",IF(ISERROR(HLOOKUP(G$1,INDIRECT("Roles!$B$"&amp;MATCH($B98,Roles!$A:$A,0)&amp;":$AF$"&amp;MATCH($B98,Roles!$A:$A,0)),1,FALSE))=FALSE,IF(SquadExport!J98&lt;10,1,IF(SquadExport!J98&lt;15,2,IF(SquadExport!J98&lt;=20,3,""))),0),"")</f>
        <v/>
      </c>
      <c r="H98" s="37" t="str">
        <f ca="1">IF($A98&gt;"",IF(ISERROR(HLOOKUP(H$1,INDIRECT("Roles!$B$"&amp;MATCH($B98,Roles!$A:$A,0)&amp;":$AF$"&amp;MATCH($B98,Roles!$A:$A,0)),1,FALSE))=FALSE,IF(SquadExport!K98&lt;10,1,IF(SquadExport!K98&lt;15,2,IF(SquadExport!K98&lt;=20,3,""))),0),"")</f>
        <v/>
      </c>
      <c r="I98" s="37" t="str">
        <f ca="1">IF($A98&gt;"",IF(ISERROR(HLOOKUP(I$1,INDIRECT("Roles!$B$"&amp;MATCH($B98,Roles!$A:$A,0)&amp;":$AF$"&amp;MATCH($B98,Roles!$A:$A,0)),1,FALSE))=FALSE,IF(SquadExport!L98&lt;10,1,IF(SquadExport!L98&lt;15,2,IF(SquadExport!L98&lt;=20,3,""))),0),"")</f>
        <v/>
      </c>
      <c r="J98" s="37" t="str">
        <f ca="1">IF($A98&gt;"",IF(ISERROR(HLOOKUP(J$1,INDIRECT("Roles!$B$"&amp;MATCH($B98,Roles!$A:$A,0)&amp;":$AF$"&amp;MATCH($B98,Roles!$A:$A,0)),1,FALSE))=FALSE,IF(SquadExport!M98&lt;10,1,IF(SquadExport!M98&lt;15,2,IF(SquadExport!M98&lt;=20,3,""))),0),"")</f>
        <v/>
      </c>
      <c r="K98" s="37" t="str">
        <f ca="1">IF($A98&gt;"",IF(ISERROR(HLOOKUP(K$1,INDIRECT("Roles!$B$"&amp;MATCH($B98,Roles!$A:$A,0)&amp;":$AF$"&amp;MATCH($B98,Roles!$A:$A,0)),1,FALSE))=FALSE,IF(SquadExport!N98&lt;10,1,IF(SquadExport!N98&lt;15,2,IF(SquadExport!N98&lt;=20,3,""))),0),"")</f>
        <v/>
      </c>
      <c r="L98" s="37" t="str">
        <f ca="1">IF($A98&gt;"",IF(ISERROR(HLOOKUP(L$1,INDIRECT("Roles!$B$"&amp;MATCH($B98,Roles!$A:$A,0)&amp;":$AF$"&amp;MATCH($B98,Roles!$A:$A,0)),1,FALSE))=FALSE,IF(SquadExport!O98&lt;10,1,IF(SquadExport!O98&lt;15,2,IF(SquadExport!O98&lt;=20,3,""))),0),"")</f>
        <v/>
      </c>
      <c r="M98" s="37" t="str">
        <f ca="1">IF($A98&gt;"",IF(ISERROR(HLOOKUP(M$1,INDIRECT("Roles!$B$"&amp;MATCH($B98,Roles!$A:$A,0)&amp;":$AF$"&amp;MATCH($B98,Roles!$A:$A,0)),1,FALSE))=FALSE,IF(SquadExport!P98&lt;10,1,IF(SquadExport!P98&lt;15,2,IF(SquadExport!P98&lt;=20,3,""))),0),"")</f>
        <v/>
      </c>
      <c r="N98" s="37" t="str">
        <f ca="1">IF($A98&gt;"",IF(ISERROR(HLOOKUP(N$1,INDIRECT("Roles!$B$"&amp;MATCH($B98,Roles!$A:$A,0)&amp;":$AF$"&amp;MATCH($B98,Roles!$A:$A,0)),1,FALSE))=FALSE,IF(SquadExport!Q98&lt;10,1,IF(SquadExport!Q98&lt;15,2,IF(SquadExport!Q98&lt;=20,3,""))),0),"")</f>
        <v/>
      </c>
      <c r="O98" s="37" t="str">
        <f ca="1">IF($A98&gt;"",IF(ISERROR(HLOOKUP(O$1,INDIRECT("Roles!$B$"&amp;MATCH($B98,Roles!$A:$A,0)&amp;":$AF$"&amp;MATCH($B98,Roles!$A:$A,0)),1,FALSE))=FALSE,IF(SquadExport!R98&lt;10,1,IF(SquadExport!R98&lt;15,2,IF(SquadExport!R98&lt;=20,3,""))),0),"")</f>
        <v/>
      </c>
      <c r="P98" s="37" t="str">
        <f ca="1">IF($A98&gt;"",IF(ISERROR(HLOOKUP(P$1,INDIRECT("Roles!$B$"&amp;MATCH($B98,Roles!$A:$A,0)&amp;":$AF$"&amp;MATCH($B98,Roles!$A:$A,0)),1,FALSE))=FALSE,IF(SquadExport!S98&lt;10,1,IF(SquadExport!S98&lt;15,2,IF(SquadExport!S98&lt;=20,3,""))),0),"")</f>
        <v/>
      </c>
      <c r="Q98" s="37" t="str">
        <f ca="1">IF($A98&gt;"",IF(ISERROR(HLOOKUP(Q$1,INDIRECT("Roles!$B$"&amp;MATCH($B98,Roles!$A:$A,0)&amp;":$AF$"&amp;MATCH($B98,Roles!$A:$A,0)),1,FALSE))=FALSE,IF(SquadExport!T98&lt;10,1,IF(SquadExport!T98&lt;15,2,IF(SquadExport!T98&lt;=20,3,""))),0),"")</f>
        <v/>
      </c>
      <c r="R98" s="37" t="str">
        <f ca="1">IF($A98&gt;"",IF(ISERROR(HLOOKUP(R$1,INDIRECT("Roles!$B$"&amp;MATCH($B98,Roles!$A:$A,0)&amp;":$AF$"&amp;MATCH($B98,Roles!$A:$A,0)),1,FALSE))=FALSE,IF(SquadExport!U98&lt;10,1,IF(SquadExport!U98&lt;15,2,IF(SquadExport!U98&lt;=20,3,""))),0),"")</f>
        <v/>
      </c>
      <c r="S98" s="37" t="str">
        <f ca="1">IF($A98&gt;"",IF(ISERROR(HLOOKUP(S$1,INDIRECT("Roles!$B$"&amp;MATCH($B98,Roles!$A:$A,0)&amp;":$AF$"&amp;MATCH($B98,Roles!$A:$A,0)),1,FALSE))=FALSE,IF(SquadExport!V98&lt;10,1,IF(SquadExport!V98&lt;15,2,IF(SquadExport!V98&lt;=20,3,""))),0),"")</f>
        <v/>
      </c>
      <c r="T98" s="37" t="str">
        <f ca="1">IF($A98&gt;"",IF(ISERROR(HLOOKUP(T$1,INDIRECT("Roles!$B$"&amp;MATCH($B98,Roles!$A:$A,0)&amp;":$AF$"&amp;MATCH($B98,Roles!$A:$A,0)),1,FALSE))=FALSE,IF(SquadExport!W98&lt;10,1,IF(SquadExport!W98&lt;15,2,IF(SquadExport!W98&lt;=20,3,""))),0),"")</f>
        <v/>
      </c>
      <c r="U98" s="37" t="str">
        <f ca="1">IF($A98&gt;"",IF(ISERROR(HLOOKUP(U$1,INDIRECT("Roles!$B$"&amp;MATCH($B98,Roles!$A:$A,0)&amp;":$AF$"&amp;MATCH($B98,Roles!$A:$A,0)),1,FALSE))=FALSE,IF(SquadExport!X98&lt;10,1,IF(SquadExport!X98&lt;15,2,IF(SquadExport!X98&lt;=20,3,""))),0),"")</f>
        <v/>
      </c>
      <c r="V98" s="37" t="str">
        <f ca="1">IF($A98&gt;"",IF(ISERROR(HLOOKUP(V$1,INDIRECT("Roles!$B$"&amp;MATCH($B98,Roles!$A:$A,0)&amp;":$AF$"&amp;MATCH($B98,Roles!$A:$A,0)),1,FALSE))=FALSE,IF(SquadExport!Y98&lt;10,1,IF(SquadExport!Y98&lt;15,2,IF(SquadExport!Y98&lt;=20,3,""))),0),"")</f>
        <v/>
      </c>
      <c r="W98" s="37" t="str">
        <f ca="1">IF($A98&gt;"",IF(ISERROR(HLOOKUP(W$1,INDIRECT("Roles!$B$"&amp;MATCH($B98,Roles!$A:$A,0)&amp;":$AF$"&amp;MATCH($B98,Roles!$A:$A,0)),1,FALSE))=FALSE,IF(SquadExport!Z98&lt;10,1,IF(SquadExport!Z98&lt;15,2,IF(SquadExport!Z98&lt;=20,3,""))),0),"")</f>
        <v/>
      </c>
      <c r="X98" s="37" t="str">
        <f ca="1">IF($A98&gt;"",IF(ISERROR(HLOOKUP(X$1,INDIRECT("Roles!$B$"&amp;MATCH($B98,Roles!$A:$A,0)&amp;":$AF$"&amp;MATCH($B98,Roles!$A:$A,0)),1,FALSE))=FALSE,IF(SquadExport!AA98&lt;10,1,IF(SquadExport!AA98&lt;15,2,IF(SquadExport!AA98&lt;=20,3,""))),0),"")</f>
        <v/>
      </c>
      <c r="Y98" s="37" t="str">
        <f ca="1">IF($A98&gt;"",IF(ISERROR(HLOOKUP(Y$1,INDIRECT("Roles!$B$"&amp;MATCH($B98,Roles!$A:$A,0)&amp;":$AF$"&amp;MATCH($B98,Roles!$A:$A,0)),1,FALSE))=FALSE,IF(SquadExport!AB98&lt;10,1,IF(SquadExport!AB98&lt;15,2,IF(SquadExport!AB98&lt;=20,3,""))),0),"")</f>
        <v/>
      </c>
      <c r="Z98" s="37" t="str">
        <f ca="1">IF($A98&gt;"",IF(ISERROR(HLOOKUP(Z$1,INDIRECT("Roles!$B$"&amp;MATCH($B98,Roles!$A:$A,0)&amp;":$AF$"&amp;MATCH($B98,Roles!$A:$A,0)),1,FALSE))=FALSE,IF(SquadExport!AC98&lt;10,1,IF(SquadExport!AC98&lt;15,2,IF(SquadExport!AC98&lt;=20,3,""))),0),"")</f>
        <v/>
      </c>
      <c r="AA98" s="37" t="str">
        <f ca="1">IF($A98&gt;"",IF(ISERROR(HLOOKUP(AA$1,INDIRECT("Roles!$B$"&amp;MATCH($B98,Roles!$A:$A,0)&amp;":$AF$"&amp;MATCH($B98,Roles!$A:$A,0)),1,FALSE))=FALSE,IF(SquadExport!AD98&lt;10,1,IF(SquadExport!AD98&lt;15,2,IF(SquadExport!AD98&lt;=20,3,""))),0),"")</f>
        <v/>
      </c>
      <c r="AB98" s="37" t="str">
        <f ca="1">IF($A98&gt;"",IF(ISERROR(HLOOKUP(AB$1,INDIRECT("Roles!$B$"&amp;MATCH($B98,Roles!$A:$A,0)&amp;":$AF$"&amp;MATCH($B98,Roles!$A:$A,0)),1,FALSE))=FALSE,IF(SquadExport!AE98&lt;10,1,IF(SquadExport!AE98&lt;15,2,IF(SquadExport!AE98&lt;=20,3,""))),0),"")</f>
        <v/>
      </c>
      <c r="AC98" s="37" t="str">
        <f ca="1">IF($A98&gt;"",IF(ISERROR(HLOOKUP(AC$1,INDIRECT("Roles!$B$"&amp;MATCH($B98,Roles!$A:$A,0)&amp;":$AF$"&amp;MATCH($B98,Roles!$A:$A,0)),1,FALSE))=FALSE,IF(SquadExport!AF98&lt;10,1,IF(SquadExport!AF98&lt;15,2,IF(SquadExport!AF98&lt;=20,3,""))),0),"")</f>
        <v/>
      </c>
      <c r="AD98" s="37" t="str">
        <f ca="1">IF($A98&gt;"",IF(ISERROR(HLOOKUP(AD$1,INDIRECT("Roles!$B$"&amp;MATCH($B98,Roles!$A:$A,0)&amp;":$AF$"&amp;MATCH($B98,Roles!$A:$A,0)),1,FALSE))=FALSE,IF(SquadExport!AG98&lt;10,1,IF(SquadExport!AG98&lt;15,2,IF(SquadExport!AG98&lt;=20,3,""))),0),"")</f>
        <v/>
      </c>
      <c r="AE98" s="37" t="str">
        <f ca="1">IF($A98&gt;"",IF(ISERROR(HLOOKUP(AE$1,INDIRECT("Roles!$B$"&amp;MATCH($B98,Roles!$A:$A,0)&amp;":$AF$"&amp;MATCH($B98,Roles!$A:$A,0)),1,FALSE))=FALSE,IF(SquadExport!AH98&lt;10,1,IF(SquadExport!AH98&lt;15,2,IF(SquadExport!AH98&lt;=20,3,""))),0),"")</f>
        <v/>
      </c>
      <c r="AF98" s="37" t="str">
        <f ca="1">IF($A98&gt;"",IF(ISERROR(HLOOKUP(AF$1,INDIRECT("Roles!$B$"&amp;MATCH($B98,Roles!$A:$A,0)&amp;":$AF$"&amp;MATCH($B98,Roles!$A:$A,0)),1,FALSE))=FALSE,IF(SquadExport!AI98&lt;10,1,IF(SquadExport!AI98&lt;15,2,IF(SquadExport!AI98&lt;=20,3,""))),0),"")</f>
        <v/>
      </c>
      <c r="AG98" s="37" t="str">
        <f ca="1">IF($A98&gt;"",IF(ISERROR(HLOOKUP(AG$1,INDIRECT("Roles!$B$"&amp;MATCH($B98,Roles!$A:$A,0)&amp;":$AF$"&amp;MATCH($B98,Roles!$A:$A,0)),1,FALSE))=FALSE,IF(SquadExport!AJ98&lt;10,1,IF(SquadExport!AJ98&lt;15,2,IF(SquadExport!AJ98&lt;=20,3,""))),0),"")</f>
        <v/>
      </c>
      <c r="AH98" s="37" t="str">
        <f ca="1">IF($A98&gt;"",IF(ISERROR(HLOOKUP(AH$1,INDIRECT("Roles!$B$"&amp;MATCH($B98,Roles!$A:$A,0)&amp;":$AF$"&amp;MATCH($B98,Roles!$A:$A,0)),1,FALSE))=FALSE,IF(SquadExport!AK98&lt;10,1,IF(SquadExport!AK98&lt;15,2,IF(SquadExport!AK98&lt;=20,3,""))),0),"")</f>
        <v/>
      </c>
      <c r="AI98" s="37" t="str">
        <f ca="1">IF($A98&gt;"",IF(ISERROR(HLOOKUP(AI$1,INDIRECT("Roles!$B$"&amp;MATCH($B98,Roles!$A:$A,0)&amp;":$AF$"&amp;MATCH($B98,Roles!$A:$A,0)),1,FALSE))=FALSE,IF(SquadExport!AL98&lt;10,1,IF(SquadExport!AL98&lt;15,2,IF(SquadExport!AL98&lt;=20,3,""))),0),"")</f>
        <v/>
      </c>
      <c r="AJ98" s="37" t="str">
        <f ca="1">IF($A98&gt;"",IF(ISERROR(HLOOKUP(AJ$1,INDIRECT("Roles!$B$"&amp;MATCH($B98,Roles!$A:$A,0)&amp;":$AF$"&amp;MATCH($B98,Roles!$A:$A,0)),1,FALSE))=FALSE,IF(SquadExport!AM98&lt;10,1,IF(SquadExport!AM98&lt;15,2,IF(SquadExport!AM98&lt;=20,3,""))),0),"")</f>
        <v/>
      </c>
      <c r="AK98" s="37" t="str">
        <f ca="1">IF($A98&gt;"",IF(ISERROR(HLOOKUP(AK$1,INDIRECT("Roles!$B$"&amp;MATCH($B98,Roles!$A:$A,0)&amp;":$AF$"&amp;MATCH($B98,Roles!$A:$A,0)),1,FALSE))=FALSE,IF(SquadExport!AN98&lt;10,1,IF(SquadExport!AN98&lt;15,2,IF(SquadExport!AN98&lt;=20,3,""))),0),"")</f>
        <v/>
      </c>
      <c r="AL98" s="37" t="str">
        <f ca="1">IF($A98&gt;"",IF(ISERROR(HLOOKUP(AL$1,INDIRECT("Roles!$B$"&amp;MATCH($B98,Roles!$A:$A,0)&amp;":$AF$"&amp;MATCH($B98,Roles!$A:$A,0)),1,FALSE))=FALSE,IF(SquadExport!AO98&lt;10,1,IF(SquadExport!AO98&lt;15,2,IF(SquadExport!AO98&lt;=20,3,""))),0),"")</f>
        <v/>
      </c>
      <c r="AM98" s="37" t="str">
        <f ca="1">IF($A98&gt;"",IF(ISERROR(HLOOKUP(AM$1,INDIRECT("Roles!$B$"&amp;MATCH($B98,Roles!$A:$A,0)&amp;":$AF$"&amp;MATCH($B98,Roles!$A:$A,0)),1,FALSE))=FALSE,IF(SquadExport!AP98&lt;10,1,IF(SquadExport!AP98&lt;15,2,IF(SquadExport!AP98&lt;=20,3,""))),0),"")</f>
        <v/>
      </c>
      <c r="AN98" s="37" t="str">
        <f ca="1">IF($A98&gt;"",IF(ISERROR(HLOOKUP(AN$1,INDIRECT("Roles!$B$"&amp;MATCH($B98,Roles!$A:$A,0)&amp;":$AF$"&amp;MATCH($B98,Roles!$A:$A,0)),1,FALSE))=FALSE,IF(SquadExport!AQ98&lt;10,1,IF(SquadExport!AQ98&lt;15,2,IF(SquadExport!AQ98&lt;=20,3,""))),0),"")</f>
        <v/>
      </c>
      <c r="AO98" s="37" t="str">
        <f ca="1">IF($A98&gt;"",IF(ISERROR(HLOOKUP(AO$1,INDIRECT("Roles!$B$"&amp;MATCH($B98,Roles!$A:$A,0)&amp;":$AF$"&amp;MATCH($B98,Roles!$A:$A,0)),1,FALSE))=FALSE,IF(SquadExport!AR98&lt;10,1,IF(SquadExport!AR98&lt;15,2,IF(SquadExport!AR98&lt;=20,3,""))),0),"")</f>
        <v/>
      </c>
      <c r="AP98" s="37" t="str">
        <f ca="1">IF($A98&gt;"",IF(ISERROR(HLOOKUP(AP$1,INDIRECT("Roles!$B$"&amp;MATCH($B98,Roles!$A:$A,0)&amp;":$AF$"&amp;MATCH($B98,Roles!$A:$A,0)),1,FALSE))=FALSE,IF(SquadExport!AS98&lt;10,1,IF(SquadExport!AS98&lt;15,2,IF(SquadExport!AS98&lt;=20,3,""))),0),"")</f>
        <v/>
      </c>
      <c r="AQ98" s="37" t="str">
        <f ca="1">IF($A98&gt;"",IF(ISERROR(HLOOKUP(AQ$1,INDIRECT("Roles!$B$"&amp;MATCH($B98,Roles!$A:$A,0)&amp;":$AF$"&amp;MATCH($B98,Roles!$A:$A,0)),1,FALSE))=FALSE,IF(SquadExport!AT98&lt;10,1,IF(SquadExport!AT98&lt;15,2,IF(SquadExport!AT98&lt;=20,3,""))),0),"")</f>
        <v/>
      </c>
      <c r="AR98" s="37" t="str">
        <f ca="1">IF($A98&gt;"",IF(ISERROR(HLOOKUP(AR$1,INDIRECT("Roles!$B$"&amp;MATCH($B98,Roles!$A:$A,0)&amp;":$AF$"&amp;MATCH($B98,Roles!$A:$A,0)),1,FALSE))=FALSE,IF(SquadExport!AU98&lt;10,1,IF(SquadExport!AU98&lt;15,2,IF(SquadExport!AU98&lt;=20,3,""))),0),"")</f>
        <v/>
      </c>
      <c r="AS98" s="37" t="str">
        <f ca="1">IF($A98&gt;"",IF(ISERROR(HLOOKUP(AS$1,INDIRECT("Roles!$B$"&amp;MATCH($B98,Roles!$A:$A,0)&amp;":$AF$"&amp;MATCH($B98,Roles!$A:$A,0)),1,FALSE))=FALSE,IF(SquadExport!AV98&lt;10,1,IF(SquadExport!AV98&lt;15,2,IF(SquadExport!AV98&lt;=20,3,""))),0),"")</f>
        <v/>
      </c>
      <c r="AT98" s="37" t="str">
        <f ca="1">IF($A98&gt;"",IF(ISERROR(HLOOKUP(AT$1,INDIRECT("Roles!$B$"&amp;MATCH($B98,Roles!$A:$A,0)&amp;":$AF$"&amp;MATCH($B98,Roles!$A:$A,0)),1,FALSE))=FALSE,IF(SquadExport!AW98&lt;10,1,IF(SquadExport!AW98&lt;15,2,IF(SquadExport!AW98&lt;=20,3,""))),0),"")</f>
        <v/>
      </c>
      <c r="AU98" s="37" t="str">
        <f ca="1">IF($A98&gt;"",IF(ISERROR(HLOOKUP(AU$1,INDIRECT("Roles!$B$"&amp;MATCH($B98,Roles!$A:$A,0)&amp;":$AF$"&amp;MATCH($B98,Roles!$A:$A,0)),1,FALSE))=FALSE,IF(SquadExport!AX98&lt;10,1,IF(SquadExport!AX98&lt;15,2,IF(SquadExport!AX98&lt;=20,3,""))),0),"")</f>
        <v/>
      </c>
      <c r="AV98" s="37" t="str">
        <f ca="1">IF($A98&gt;"",IF(ISERROR(HLOOKUP(AV$1,INDIRECT("Roles!$B$"&amp;MATCH($B98,Roles!$A:$A,0)&amp;":$AF$"&amp;MATCH($B98,Roles!$A:$A,0)),1,FALSE))=FALSE,IF(SquadExport!AY98&lt;10,1,IF(SquadExport!AY98&lt;15,2,IF(SquadExport!AY98&lt;=20,3,""))),0),"")</f>
        <v/>
      </c>
      <c r="AW98" s="37" t="str">
        <f ca="1">IF($A98&gt;"",IF(ISERROR(HLOOKUP(AW$1,INDIRECT("Roles!$B$"&amp;MATCH($B98,Roles!$A:$A,0)&amp;":$AF$"&amp;MATCH($B98,Roles!$A:$A,0)),1,FALSE))=FALSE,IF(SquadExport!AZ98&lt;10,1,IF(SquadExport!AZ98&lt;15,2,IF(SquadExport!AZ98&lt;=20,3,""))),0),"")</f>
        <v/>
      </c>
      <c r="AX98" s="37" t="str">
        <f ca="1">IF($A98&gt;"",IF(ISERROR(HLOOKUP(AX$1,INDIRECT("Roles!$B$"&amp;MATCH($B98,Roles!$A:$A,0)&amp;":$AF$"&amp;MATCH($B98,Roles!$A:$A,0)),1,FALSE))=FALSE,IF(SquadExport!BA98&lt;10,1,IF(SquadExport!BA98&lt;15,2,IF(SquadExport!BA98&lt;=20,3,""))),0),"")</f>
        <v/>
      </c>
      <c r="AY98" s="30" t="str" cm="1">
        <f t="array" aca="1" ref="AY98:CS98" ca="1">IF($D98:$AX98=1,D$1:AX$1,"")</f>
        <v/>
      </c>
      <c r="AZ98" s="30" t="str">
        <f ca="1"/>
        <v/>
      </c>
      <c r="BA98" s="30" t="str">
        <f ca="1"/>
        <v/>
      </c>
      <c r="BB98" s="30" t="str">
        <f ca="1"/>
        <v/>
      </c>
      <c r="BC98" s="30" t="str">
        <f ca="1"/>
        <v/>
      </c>
      <c r="BD98" s="30" t="str">
        <f ca="1"/>
        <v/>
      </c>
      <c r="BE98" s="30" t="str">
        <f ca="1"/>
        <v/>
      </c>
      <c r="BF98" s="30" t="str">
        <f ca="1"/>
        <v/>
      </c>
      <c r="BG98" s="30" t="str">
        <f ca="1"/>
        <v/>
      </c>
      <c r="BH98" s="30" t="str">
        <f ca="1"/>
        <v/>
      </c>
      <c r="BI98" s="30" t="str">
        <f ca="1"/>
        <v/>
      </c>
      <c r="BJ98" s="30" t="str">
        <f ca="1"/>
        <v/>
      </c>
      <c r="BK98" s="30" t="str">
        <f ca="1"/>
        <v/>
      </c>
      <c r="BL98" s="30" t="str">
        <f ca="1"/>
        <v/>
      </c>
      <c r="BM98" s="30" t="str">
        <f ca="1"/>
        <v/>
      </c>
      <c r="BN98" s="30" t="str">
        <f ca="1"/>
        <v/>
      </c>
      <c r="BO98" s="30" t="str">
        <f ca="1"/>
        <v/>
      </c>
      <c r="BP98" s="30" t="str">
        <f ca="1"/>
        <v/>
      </c>
      <c r="BQ98" s="30" t="str">
        <f ca="1"/>
        <v/>
      </c>
      <c r="BR98" s="30" t="str">
        <f ca="1"/>
        <v/>
      </c>
      <c r="BS98" s="30" t="str">
        <f ca="1"/>
        <v/>
      </c>
      <c r="BT98" s="30" t="str">
        <f ca="1"/>
        <v/>
      </c>
      <c r="BU98" s="30" t="str">
        <f ca="1"/>
        <v/>
      </c>
      <c r="BV98" s="30" t="str">
        <f ca="1"/>
        <v/>
      </c>
      <c r="BW98" s="30" t="str">
        <f ca="1"/>
        <v/>
      </c>
      <c r="BX98" s="30" t="str">
        <f ca="1"/>
        <v/>
      </c>
      <c r="BY98" s="30" t="str">
        <f ca="1"/>
        <v/>
      </c>
      <c r="BZ98" s="30" t="str">
        <f ca="1"/>
        <v/>
      </c>
      <c r="CA98" s="30" t="str">
        <f ca="1"/>
        <v/>
      </c>
      <c r="CB98" s="30" t="str">
        <f ca="1"/>
        <v/>
      </c>
      <c r="CC98" s="30" t="str">
        <f ca="1"/>
        <v/>
      </c>
      <c r="CD98" s="30" t="str">
        <f ca="1"/>
        <v/>
      </c>
      <c r="CE98" s="30" t="str">
        <f ca="1"/>
        <v/>
      </c>
      <c r="CF98" s="30" t="str">
        <f ca="1"/>
        <v/>
      </c>
      <c r="CG98" s="30" t="str">
        <f ca="1"/>
        <v/>
      </c>
      <c r="CH98" s="30" t="str">
        <f ca="1"/>
        <v/>
      </c>
      <c r="CI98" s="30" t="str">
        <f ca="1"/>
        <v/>
      </c>
      <c r="CJ98" s="30" t="str">
        <f ca="1"/>
        <v/>
      </c>
      <c r="CK98" s="30" t="str">
        <f ca="1"/>
        <v/>
      </c>
      <c r="CL98" s="30" t="str">
        <f ca="1"/>
        <v/>
      </c>
      <c r="CM98" s="30" t="str">
        <f ca="1"/>
        <v/>
      </c>
      <c r="CN98" s="30" t="str">
        <f ca="1"/>
        <v/>
      </c>
      <c r="CO98" s="30" t="str">
        <f ca="1"/>
        <v/>
      </c>
      <c r="CP98" s="30" t="str">
        <f ca="1"/>
        <v/>
      </c>
      <c r="CQ98" s="30" t="str">
        <f ca="1"/>
        <v/>
      </c>
      <c r="CR98" s="30" t="str">
        <f ca="1"/>
        <v/>
      </c>
      <c r="CS98" s="30" t="str">
        <f ca="1"/>
        <v/>
      </c>
      <c r="CT98" s="31" cm="1">
        <f t="array" aca="1" ref="CT98" ca="1">SUMPRODUCT(COUNTIF($AY98:$CS98,Training!$C$3:$E$3))</f>
        <v>0</v>
      </c>
      <c r="CU98" s="31" cm="1">
        <f t="array" aca="1" ref="CU98" ca="1">SUMPRODUCT(COUNTIF($AY98:$CS98,Training!$C$4:$E$4))</f>
        <v>0</v>
      </c>
      <c r="CV98" s="31" cm="1">
        <f t="array" aca="1" ref="CV98" ca="1">SUMPRODUCT(COUNTIF($AY98:$CS98,Training!$C$5:$E$5))</f>
        <v>0</v>
      </c>
      <c r="CW98" s="31" cm="1">
        <f t="array" aca="1" ref="CW98" ca="1">SUMPRODUCT(COUNTIF($AY98:$CS98,Training!$C$6:$E$6))</f>
        <v>0</v>
      </c>
      <c r="CX98" s="31" cm="1">
        <f t="array" aca="1" ref="CX98" ca="1">SUMPRODUCT(COUNTIF($AY98:$CS98,Training!$C$7:$E$7))</f>
        <v>0</v>
      </c>
      <c r="CY98" s="31" cm="1">
        <f t="array" aca="1" ref="CY98" ca="1">SUMPRODUCT(COUNTIF($AY98:$CS98,Training!$C$8:$E$8))</f>
        <v>0</v>
      </c>
      <c r="CZ98" s="31" cm="1">
        <f t="array" aca="1" ref="CZ98" ca="1">SUMPRODUCT(COUNTIF($AY98:$CS98,Training!$C$9:$E$9))</f>
        <v>0</v>
      </c>
      <c r="DA98" s="31" cm="1">
        <f t="array" aca="1" ref="DA98" ca="1">SUMPRODUCT(COUNTIF($AY98:$CS98,Training!$C$10:$E$10))</f>
        <v>0</v>
      </c>
      <c r="DB98" s="31" cm="1">
        <f t="array" aca="1" ref="DB98" ca="1">SUMPRODUCT(COUNTIF($AY98:$CS98,Training!$C$11:$E$11))</f>
        <v>0</v>
      </c>
      <c r="DC98" s="31" cm="1">
        <f t="array" aca="1" ref="DC98" ca="1">SUMPRODUCT(COUNTIF($AY98:$CS98,Training!$C$2:$E$2))</f>
        <v>0</v>
      </c>
      <c r="DD98" s="31" cm="1">
        <f t="array" aca="1" ref="DD98" ca="1">SUMPRODUCT(COUNTIF($AY98:$CS98,Training!#REF!))</f>
        <v>0</v>
      </c>
      <c r="DE98" s="31" cm="1">
        <f t="array" aca="1" ref="DE98" ca="1">SUMPRODUCT(COUNTIF($AY98:$CS98,Training!$C$12:$E$12))</f>
        <v>0</v>
      </c>
      <c r="DF98" s="31" cm="1">
        <f t="array" aca="1" ref="DF98" ca="1">SUMPRODUCT(COUNTIF($AY98:$CS98,Training!$C$13:$E$13))</f>
        <v>0</v>
      </c>
      <c r="DG98" s="31" cm="1">
        <f t="array" aca="1" ref="DG98" ca="1">SUMPRODUCT(COUNTIF($AY98:$CS98,Training!$C$14:$E$14))</f>
        <v>0</v>
      </c>
      <c r="DH98" s="31" cm="1">
        <f t="array" aca="1" ref="DH98" ca="1">SUMPRODUCT(COUNTIF($AY98:$CS98,Training!$C$15:$E$15))</f>
        <v>0</v>
      </c>
      <c r="DI98" s="31" cm="1">
        <f t="array" aca="1" ref="DI98" ca="1">SUMPRODUCT(COUNTIF($AY98:$CS98,Training!$C$16:$E$16))</f>
        <v>0</v>
      </c>
      <c r="DJ98" s="30" t="str" cm="1">
        <f t="array" aca="1" ref="DJ98:FD98" ca="1">IF(COUNTIF(D98:AX98,1)=0,IF($D98:$AX98=2,D$1:AX$1,""),"")</f>
        <v/>
      </c>
      <c r="DK98" s="30" t="str">
        <f ca="1"/>
        <v/>
      </c>
      <c r="DL98" s="30" t="str">
        <f ca="1"/>
        <v/>
      </c>
      <c r="DM98" s="30" t="str">
        <f ca="1"/>
        <v/>
      </c>
      <c r="DN98" s="30" t="str">
        <f ca="1"/>
        <v/>
      </c>
      <c r="DO98" s="30" t="str">
        <f ca="1"/>
        <v/>
      </c>
      <c r="DP98" s="30" t="str">
        <f ca="1"/>
        <v/>
      </c>
      <c r="DQ98" s="30" t="str">
        <f ca="1"/>
        <v/>
      </c>
      <c r="DR98" s="30" t="str">
        <f ca="1"/>
        <v/>
      </c>
      <c r="DS98" s="30" t="str">
        <f ca="1"/>
        <v/>
      </c>
      <c r="DT98" s="30" t="str">
        <f ca="1"/>
        <v/>
      </c>
      <c r="DU98" s="30" t="str">
        <f ca="1"/>
        <v/>
      </c>
      <c r="DV98" s="30" t="str">
        <f ca="1"/>
        <v/>
      </c>
      <c r="DW98" s="30" t="str">
        <f ca="1"/>
        <v/>
      </c>
      <c r="DX98" s="30" t="str">
        <f ca="1"/>
        <v/>
      </c>
      <c r="DY98" s="30" t="str">
        <f ca="1"/>
        <v/>
      </c>
      <c r="DZ98" s="30" t="str">
        <f ca="1"/>
        <v/>
      </c>
      <c r="EA98" s="30" t="str">
        <f ca="1"/>
        <v/>
      </c>
      <c r="EB98" s="30" t="str">
        <f ca="1"/>
        <v/>
      </c>
      <c r="EC98" s="30" t="str">
        <f ca="1"/>
        <v/>
      </c>
      <c r="ED98" s="30" t="str">
        <f ca="1"/>
        <v/>
      </c>
      <c r="EE98" s="30" t="str">
        <f ca="1"/>
        <v/>
      </c>
      <c r="EF98" s="30" t="str">
        <f ca="1"/>
        <v/>
      </c>
      <c r="EG98" s="30" t="str">
        <f ca="1"/>
        <v/>
      </c>
      <c r="EH98" s="30" t="str">
        <f ca="1"/>
        <v/>
      </c>
      <c r="EI98" s="30" t="str">
        <f ca="1"/>
        <v/>
      </c>
      <c r="EJ98" s="30" t="str">
        <f ca="1"/>
        <v/>
      </c>
      <c r="EK98" s="30" t="str">
        <f ca="1"/>
        <v/>
      </c>
      <c r="EL98" s="30" t="str">
        <f ca="1"/>
        <v/>
      </c>
      <c r="EM98" s="30" t="str">
        <f ca="1"/>
        <v/>
      </c>
      <c r="EN98" s="30" t="str">
        <f ca="1"/>
        <v/>
      </c>
      <c r="EO98" s="30" t="str">
        <f ca="1"/>
        <v/>
      </c>
      <c r="EP98" s="30" t="str">
        <f ca="1"/>
        <v/>
      </c>
      <c r="EQ98" s="30" t="str">
        <f ca="1"/>
        <v/>
      </c>
      <c r="ER98" s="30" t="str">
        <f ca="1"/>
        <v/>
      </c>
      <c r="ES98" s="30" t="str">
        <f ca="1"/>
        <v/>
      </c>
      <c r="ET98" s="30" t="str">
        <f ca="1"/>
        <v/>
      </c>
      <c r="EU98" s="30" t="str">
        <f ca="1"/>
        <v/>
      </c>
      <c r="EV98" s="30" t="str">
        <f ca="1"/>
        <v/>
      </c>
      <c r="EW98" s="30" t="str">
        <f ca="1"/>
        <v/>
      </c>
      <c r="EX98" s="30" t="str">
        <f ca="1"/>
        <v/>
      </c>
      <c r="EY98" s="30" t="str">
        <f ca="1"/>
        <v/>
      </c>
      <c r="EZ98" s="30" t="str">
        <f ca="1"/>
        <v/>
      </c>
      <c r="FA98" s="30" t="str">
        <f ca="1"/>
        <v/>
      </c>
      <c r="FB98" s="30" t="str">
        <f ca="1"/>
        <v/>
      </c>
      <c r="FC98" s="30" t="str">
        <f ca="1"/>
        <v/>
      </c>
      <c r="FD98" s="30" t="str">
        <f ca="1"/>
        <v/>
      </c>
      <c r="FE98" s="31" cm="1">
        <f t="array" aca="1" ref="FE98" ca="1">SUMPRODUCT(COUNTIF($DJ98:$FD98,Training!$C$3:$E$3))</f>
        <v>0</v>
      </c>
      <c r="FF98" s="31" cm="1">
        <f t="array" aca="1" ref="FF98" ca="1">SUMPRODUCT(COUNTIF($DJ98:$FD98,Training!$C$4:$E$4))</f>
        <v>0</v>
      </c>
      <c r="FG98" s="31" cm="1">
        <f t="array" aca="1" ref="FG98" ca="1">SUMPRODUCT(COUNTIF($DJ98:$FD98,Training!$C$5:$E$5))</f>
        <v>0</v>
      </c>
      <c r="FH98" s="31" cm="1">
        <f t="array" aca="1" ref="FH98" ca="1">SUMPRODUCT(COUNTIF($DJ98:$FD98,Training!$C$6:$E$6))</f>
        <v>0</v>
      </c>
      <c r="FI98" s="31" cm="1">
        <f t="array" aca="1" ref="FI98" ca="1">SUMPRODUCT(COUNTIF($DJ98:$FD98,Training!$C$7:$E$7))</f>
        <v>0</v>
      </c>
      <c r="FJ98" s="31" cm="1">
        <f t="array" aca="1" ref="FJ98" ca="1">SUMPRODUCT(COUNTIF($DJ98:$FD98,Training!$C$8:$E$8))</f>
        <v>0</v>
      </c>
      <c r="FK98" s="31" cm="1">
        <f t="array" aca="1" ref="FK98" ca="1">SUMPRODUCT(COUNTIF($DJ98:$FD98,Training!$C$9:$E$9))</f>
        <v>0</v>
      </c>
      <c r="FL98" s="31" cm="1">
        <f t="array" aca="1" ref="FL98" ca="1">SUMPRODUCT(COUNTIF($DJ98:$FD98,Training!$C$10:$E$10))</f>
        <v>0</v>
      </c>
      <c r="FM98" s="31" cm="1">
        <f t="array" aca="1" ref="FM98" ca="1">SUMPRODUCT(COUNTIF($DJ98:$FD98,Training!$C$11:$E$11))</f>
        <v>0</v>
      </c>
      <c r="FN98" s="31" cm="1">
        <f t="array" aca="1" ref="FN98" ca="1">SUMPRODUCT(COUNTIF($DJ98:$FD98,Training!$C$2:$E$2))</f>
        <v>0</v>
      </c>
      <c r="FO98" s="31" cm="1">
        <f t="array" aca="1" ref="FO98" ca="1">SUMPRODUCT(COUNTIF($DJ98:$FD98,Training!#REF!))</f>
        <v>0</v>
      </c>
      <c r="FP98" s="31" cm="1">
        <f t="array" aca="1" ref="FP98" ca="1">SUMPRODUCT(COUNTIF($DJ98:$FD98,Training!$C$12:$E$12))</f>
        <v>0</v>
      </c>
      <c r="FQ98" s="31" cm="1">
        <f t="array" aca="1" ref="FQ98" ca="1">SUMPRODUCT(COUNTIF($DJ98:$FD98,Training!$C$13:$E$13))</f>
        <v>0</v>
      </c>
      <c r="FR98" s="31" cm="1">
        <f t="array" aca="1" ref="FR98" ca="1">SUMPRODUCT(COUNTIF($DJ98:$FD98,Training!$C$14:$E$14))</f>
        <v>0</v>
      </c>
      <c r="FS98" s="31" cm="1">
        <f t="array" aca="1" ref="FS98" ca="1">SUMPRODUCT(COUNTIF($DJ98:$FD98,Training!$C$15:$E$15))</f>
        <v>0</v>
      </c>
      <c r="FT98" s="31" cm="1">
        <f t="array" aca="1" ref="FT98" ca="1">SUMPRODUCT(COUNTIF($DJ98:$FD98,Training!$C$16:$E$16))</f>
        <v>0</v>
      </c>
    </row>
    <row r="99" spans="1:176" x14ac:dyDescent="0.25">
      <c r="A99" s="32" t="str">
        <f>IF(WeightedParse!A99&gt;"",WeightedParse!A99,"")</f>
        <v/>
      </c>
      <c r="B99" s="49" t="str">
        <f>IF('Weighted Summary'!A99&gt;"",'Weighted Summary'!F99,"")</f>
        <v/>
      </c>
      <c r="C99" s="39" t="str">
        <f t="shared" si="1"/>
        <v/>
      </c>
      <c r="D99" s="37" t="str">
        <f ca="1">IF($A99&gt;"",IF(ISERROR(HLOOKUP(D$1,INDIRECT("Roles!$B$"&amp;MATCH($B99,Roles!$A:$A,0)&amp;":$AF$"&amp;MATCH($B99,Roles!$A:$A,0)),1,FALSE))=FALSE,IF(SquadExport!G99&lt;10,1,IF(SquadExport!G99&lt;15,2,IF(SquadExport!G99&lt;=20,3,""))),0),"")</f>
        <v/>
      </c>
      <c r="E99" s="37" t="str">
        <f ca="1">IF($A99&gt;"",IF(ISERROR(HLOOKUP(E$1,INDIRECT("Roles!$B$"&amp;MATCH($B99,Roles!$A:$A,0)&amp;":$AF$"&amp;MATCH($B99,Roles!$A:$A,0)),1,FALSE))=FALSE,IF(SquadExport!H99&lt;10,1,IF(SquadExport!H99&lt;15,2,IF(SquadExport!H99&lt;=20,3,""))),0),"")</f>
        <v/>
      </c>
      <c r="F99" s="37" t="str">
        <f ca="1">IF($A99&gt;"",IF(ISERROR(HLOOKUP(F$1,INDIRECT("Roles!$B$"&amp;MATCH($B99,Roles!$A:$A,0)&amp;":$AF$"&amp;MATCH($B99,Roles!$A:$A,0)),1,FALSE))=FALSE,IF(SquadExport!I99&lt;10,1,IF(SquadExport!I99&lt;15,2,IF(SquadExport!I99&lt;=20,3,""))),0),"")</f>
        <v/>
      </c>
      <c r="G99" s="37" t="str">
        <f ca="1">IF($A99&gt;"",IF(ISERROR(HLOOKUP(G$1,INDIRECT("Roles!$B$"&amp;MATCH($B99,Roles!$A:$A,0)&amp;":$AF$"&amp;MATCH($B99,Roles!$A:$A,0)),1,FALSE))=FALSE,IF(SquadExport!J99&lt;10,1,IF(SquadExport!J99&lt;15,2,IF(SquadExport!J99&lt;=20,3,""))),0),"")</f>
        <v/>
      </c>
      <c r="H99" s="37" t="str">
        <f ca="1">IF($A99&gt;"",IF(ISERROR(HLOOKUP(H$1,INDIRECT("Roles!$B$"&amp;MATCH($B99,Roles!$A:$A,0)&amp;":$AF$"&amp;MATCH($B99,Roles!$A:$A,0)),1,FALSE))=FALSE,IF(SquadExport!K99&lt;10,1,IF(SquadExport!K99&lt;15,2,IF(SquadExport!K99&lt;=20,3,""))),0),"")</f>
        <v/>
      </c>
      <c r="I99" s="37" t="str">
        <f ca="1">IF($A99&gt;"",IF(ISERROR(HLOOKUP(I$1,INDIRECT("Roles!$B$"&amp;MATCH($B99,Roles!$A:$A,0)&amp;":$AF$"&amp;MATCH($B99,Roles!$A:$A,0)),1,FALSE))=FALSE,IF(SquadExport!L99&lt;10,1,IF(SquadExport!L99&lt;15,2,IF(SquadExport!L99&lt;=20,3,""))),0),"")</f>
        <v/>
      </c>
      <c r="J99" s="37" t="str">
        <f ca="1">IF($A99&gt;"",IF(ISERROR(HLOOKUP(J$1,INDIRECT("Roles!$B$"&amp;MATCH($B99,Roles!$A:$A,0)&amp;":$AF$"&amp;MATCH($B99,Roles!$A:$A,0)),1,FALSE))=FALSE,IF(SquadExport!M99&lt;10,1,IF(SquadExport!M99&lt;15,2,IF(SquadExport!M99&lt;=20,3,""))),0),"")</f>
        <v/>
      </c>
      <c r="K99" s="37" t="str">
        <f ca="1">IF($A99&gt;"",IF(ISERROR(HLOOKUP(K$1,INDIRECT("Roles!$B$"&amp;MATCH($B99,Roles!$A:$A,0)&amp;":$AF$"&amp;MATCH($B99,Roles!$A:$A,0)),1,FALSE))=FALSE,IF(SquadExport!N99&lt;10,1,IF(SquadExport!N99&lt;15,2,IF(SquadExport!N99&lt;=20,3,""))),0),"")</f>
        <v/>
      </c>
      <c r="L99" s="37" t="str">
        <f ca="1">IF($A99&gt;"",IF(ISERROR(HLOOKUP(L$1,INDIRECT("Roles!$B$"&amp;MATCH($B99,Roles!$A:$A,0)&amp;":$AF$"&amp;MATCH($B99,Roles!$A:$A,0)),1,FALSE))=FALSE,IF(SquadExport!O99&lt;10,1,IF(SquadExport!O99&lt;15,2,IF(SquadExport!O99&lt;=20,3,""))),0),"")</f>
        <v/>
      </c>
      <c r="M99" s="37" t="str">
        <f ca="1">IF($A99&gt;"",IF(ISERROR(HLOOKUP(M$1,INDIRECT("Roles!$B$"&amp;MATCH($B99,Roles!$A:$A,0)&amp;":$AF$"&amp;MATCH($B99,Roles!$A:$A,0)),1,FALSE))=FALSE,IF(SquadExport!P99&lt;10,1,IF(SquadExport!P99&lt;15,2,IF(SquadExport!P99&lt;=20,3,""))),0),"")</f>
        <v/>
      </c>
      <c r="N99" s="37" t="str">
        <f ca="1">IF($A99&gt;"",IF(ISERROR(HLOOKUP(N$1,INDIRECT("Roles!$B$"&amp;MATCH($B99,Roles!$A:$A,0)&amp;":$AF$"&amp;MATCH($B99,Roles!$A:$A,0)),1,FALSE))=FALSE,IF(SquadExport!Q99&lt;10,1,IF(SquadExport!Q99&lt;15,2,IF(SquadExport!Q99&lt;=20,3,""))),0),"")</f>
        <v/>
      </c>
      <c r="O99" s="37" t="str">
        <f ca="1">IF($A99&gt;"",IF(ISERROR(HLOOKUP(O$1,INDIRECT("Roles!$B$"&amp;MATCH($B99,Roles!$A:$A,0)&amp;":$AF$"&amp;MATCH($B99,Roles!$A:$A,0)),1,FALSE))=FALSE,IF(SquadExport!R99&lt;10,1,IF(SquadExport!R99&lt;15,2,IF(SquadExport!R99&lt;=20,3,""))),0),"")</f>
        <v/>
      </c>
      <c r="P99" s="37" t="str">
        <f ca="1">IF($A99&gt;"",IF(ISERROR(HLOOKUP(P$1,INDIRECT("Roles!$B$"&amp;MATCH($B99,Roles!$A:$A,0)&amp;":$AF$"&amp;MATCH($B99,Roles!$A:$A,0)),1,FALSE))=FALSE,IF(SquadExport!S99&lt;10,1,IF(SquadExport!S99&lt;15,2,IF(SquadExport!S99&lt;=20,3,""))),0),"")</f>
        <v/>
      </c>
      <c r="Q99" s="37" t="str">
        <f ca="1">IF($A99&gt;"",IF(ISERROR(HLOOKUP(Q$1,INDIRECT("Roles!$B$"&amp;MATCH($B99,Roles!$A:$A,0)&amp;":$AF$"&amp;MATCH($B99,Roles!$A:$A,0)),1,FALSE))=FALSE,IF(SquadExport!T99&lt;10,1,IF(SquadExport!T99&lt;15,2,IF(SquadExport!T99&lt;=20,3,""))),0),"")</f>
        <v/>
      </c>
      <c r="R99" s="37" t="str">
        <f ca="1">IF($A99&gt;"",IF(ISERROR(HLOOKUP(R$1,INDIRECT("Roles!$B$"&amp;MATCH($B99,Roles!$A:$A,0)&amp;":$AF$"&amp;MATCH($B99,Roles!$A:$A,0)),1,FALSE))=FALSE,IF(SquadExport!U99&lt;10,1,IF(SquadExport!U99&lt;15,2,IF(SquadExport!U99&lt;=20,3,""))),0),"")</f>
        <v/>
      </c>
      <c r="S99" s="37" t="str">
        <f ca="1">IF($A99&gt;"",IF(ISERROR(HLOOKUP(S$1,INDIRECT("Roles!$B$"&amp;MATCH($B99,Roles!$A:$A,0)&amp;":$AF$"&amp;MATCH($B99,Roles!$A:$A,0)),1,FALSE))=FALSE,IF(SquadExport!V99&lt;10,1,IF(SquadExport!V99&lt;15,2,IF(SquadExport!V99&lt;=20,3,""))),0),"")</f>
        <v/>
      </c>
      <c r="T99" s="37" t="str">
        <f ca="1">IF($A99&gt;"",IF(ISERROR(HLOOKUP(T$1,INDIRECT("Roles!$B$"&amp;MATCH($B99,Roles!$A:$A,0)&amp;":$AF$"&amp;MATCH($B99,Roles!$A:$A,0)),1,FALSE))=FALSE,IF(SquadExport!W99&lt;10,1,IF(SquadExport!W99&lt;15,2,IF(SquadExport!W99&lt;=20,3,""))),0),"")</f>
        <v/>
      </c>
      <c r="U99" s="37" t="str">
        <f ca="1">IF($A99&gt;"",IF(ISERROR(HLOOKUP(U$1,INDIRECT("Roles!$B$"&amp;MATCH($B99,Roles!$A:$A,0)&amp;":$AF$"&amp;MATCH($B99,Roles!$A:$A,0)),1,FALSE))=FALSE,IF(SquadExport!X99&lt;10,1,IF(SquadExport!X99&lt;15,2,IF(SquadExport!X99&lt;=20,3,""))),0),"")</f>
        <v/>
      </c>
      <c r="V99" s="37" t="str">
        <f ca="1">IF($A99&gt;"",IF(ISERROR(HLOOKUP(V$1,INDIRECT("Roles!$B$"&amp;MATCH($B99,Roles!$A:$A,0)&amp;":$AF$"&amp;MATCH($B99,Roles!$A:$A,0)),1,FALSE))=FALSE,IF(SquadExport!Y99&lt;10,1,IF(SquadExport!Y99&lt;15,2,IF(SquadExport!Y99&lt;=20,3,""))),0),"")</f>
        <v/>
      </c>
      <c r="W99" s="37" t="str">
        <f ca="1">IF($A99&gt;"",IF(ISERROR(HLOOKUP(W$1,INDIRECT("Roles!$B$"&amp;MATCH($B99,Roles!$A:$A,0)&amp;":$AF$"&amp;MATCH($B99,Roles!$A:$A,0)),1,FALSE))=FALSE,IF(SquadExport!Z99&lt;10,1,IF(SquadExport!Z99&lt;15,2,IF(SquadExport!Z99&lt;=20,3,""))),0),"")</f>
        <v/>
      </c>
      <c r="X99" s="37" t="str">
        <f ca="1">IF($A99&gt;"",IF(ISERROR(HLOOKUP(X$1,INDIRECT("Roles!$B$"&amp;MATCH($B99,Roles!$A:$A,0)&amp;":$AF$"&amp;MATCH($B99,Roles!$A:$A,0)),1,FALSE))=FALSE,IF(SquadExport!AA99&lt;10,1,IF(SquadExport!AA99&lt;15,2,IF(SquadExport!AA99&lt;=20,3,""))),0),"")</f>
        <v/>
      </c>
      <c r="Y99" s="37" t="str">
        <f ca="1">IF($A99&gt;"",IF(ISERROR(HLOOKUP(Y$1,INDIRECT("Roles!$B$"&amp;MATCH($B99,Roles!$A:$A,0)&amp;":$AF$"&amp;MATCH($B99,Roles!$A:$A,0)),1,FALSE))=FALSE,IF(SquadExport!AB99&lt;10,1,IF(SquadExport!AB99&lt;15,2,IF(SquadExport!AB99&lt;=20,3,""))),0),"")</f>
        <v/>
      </c>
      <c r="Z99" s="37" t="str">
        <f ca="1">IF($A99&gt;"",IF(ISERROR(HLOOKUP(Z$1,INDIRECT("Roles!$B$"&amp;MATCH($B99,Roles!$A:$A,0)&amp;":$AF$"&amp;MATCH($B99,Roles!$A:$A,0)),1,FALSE))=FALSE,IF(SquadExport!AC99&lt;10,1,IF(SquadExport!AC99&lt;15,2,IF(SquadExport!AC99&lt;=20,3,""))),0),"")</f>
        <v/>
      </c>
      <c r="AA99" s="37" t="str">
        <f ca="1">IF($A99&gt;"",IF(ISERROR(HLOOKUP(AA$1,INDIRECT("Roles!$B$"&amp;MATCH($B99,Roles!$A:$A,0)&amp;":$AF$"&amp;MATCH($B99,Roles!$A:$A,0)),1,FALSE))=FALSE,IF(SquadExport!AD99&lt;10,1,IF(SquadExport!AD99&lt;15,2,IF(SquadExport!AD99&lt;=20,3,""))),0),"")</f>
        <v/>
      </c>
      <c r="AB99" s="37" t="str">
        <f ca="1">IF($A99&gt;"",IF(ISERROR(HLOOKUP(AB$1,INDIRECT("Roles!$B$"&amp;MATCH($B99,Roles!$A:$A,0)&amp;":$AF$"&amp;MATCH($B99,Roles!$A:$A,0)),1,FALSE))=FALSE,IF(SquadExport!AE99&lt;10,1,IF(SquadExport!AE99&lt;15,2,IF(SquadExport!AE99&lt;=20,3,""))),0),"")</f>
        <v/>
      </c>
      <c r="AC99" s="37" t="str">
        <f ca="1">IF($A99&gt;"",IF(ISERROR(HLOOKUP(AC$1,INDIRECT("Roles!$B$"&amp;MATCH($B99,Roles!$A:$A,0)&amp;":$AF$"&amp;MATCH($B99,Roles!$A:$A,0)),1,FALSE))=FALSE,IF(SquadExport!AF99&lt;10,1,IF(SquadExport!AF99&lt;15,2,IF(SquadExport!AF99&lt;=20,3,""))),0),"")</f>
        <v/>
      </c>
      <c r="AD99" s="37" t="str">
        <f ca="1">IF($A99&gt;"",IF(ISERROR(HLOOKUP(AD$1,INDIRECT("Roles!$B$"&amp;MATCH($B99,Roles!$A:$A,0)&amp;":$AF$"&amp;MATCH($B99,Roles!$A:$A,0)),1,FALSE))=FALSE,IF(SquadExport!AG99&lt;10,1,IF(SquadExport!AG99&lt;15,2,IF(SquadExport!AG99&lt;=20,3,""))),0),"")</f>
        <v/>
      </c>
      <c r="AE99" s="37" t="str">
        <f ca="1">IF($A99&gt;"",IF(ISERROR(HLOOKUP(AE$1,INDIRECT("Roles!$B$"&amp;MATCH($B99,Roles!$A:$A,0)&amp;":$AF$"&amp;MATCH($B99,Roles!$A:$A,0)),1,FALSE))=FALSE,IF(SquadExport!AH99&lt;10,1,IF(SquadExport!AH99&lt;15,2,IF(SquadExport!AH99&lt;=20,3,""))),0),"")</f>
        <v/>
      </c>
      <c r="AF99" s="37" t="str">
        <f ca="1">IF($A99&gt;"",IF(ISERROR(HLOOKUP(AF$1,INDIRECT("Roles!$B$"&amp;MATCH($B99,Roles!$A:$A,0)&amp;":$AF$"&amp;MATCH($B99,Roles!$A:$A,0)),1,FALSE))=FALSE,IF(SquadExport!AI99&lt;10,1,IF(SquadExport!AI99&lt;15,2,IF(SquadExport!AI99&lt;=20,3,""))),0),"")</f>
        <v/>
      </c>
      <c r="AG99" s="37" t="str">
        <f ca="1">IF($A99&gt;"",IF(ISERROR(HLOOKUP(AG$1,INDIRECT("Roles!$B$"&amp;MATCH($B99,Roles!$A:$A,0)&amp;":$AF$"&amp;MATCH($B99,Roles!$A:$A,0)),1,FALSE))=FALSE,IF(SquadExport!AJ99&lt;10,1,IF(SquadExport!AJ99&lt;15,2,IF(SquadExport!AJ99&lt;=20,3,""))),0),"")</f>
        <v/>
      </c>
      <c r="AH99" s="37" t="str">
        <f ca="1">IF($A99&gt;"",IF(ISERROR(HLOOKUP(AH$1,INDIRECT("Roles!$B$"&amp;MATCH($B99,Roles!$A:$A,0)&amp;":$AF$"&amp;MATCH($B99,Roles!$A:$A,0)),1,FALSE))=FALSE,IF(SquadExport!AK99&lt;10,1,IF(SquadExport!AK99&lt;15,2,IF(SquadExport!AK99&lt;=20,3,""))),0),"")</f>
        <v/>
      </c>
      <c r="AI99" s="37" t="str">
        <f ca="1">IF($A99&gt;"",IF(ISERROR(HLOOKUP(AI$1,INDIRECT("Roles!$B$"&amp;MATCH($B99,Roles!$A:$A,0)&amp;":$AF$"&amp;MATCH($B99,Roles!$A:$A,0)),1,FALSE))=FALSE,IF(SquadExport!AL99&lt;10,1,IF(SquadExport!AL99&lt;15,2,IF(SquadExport!AL99&lt;=20,3,""))),0),"")</f>
        <v/>
      </c>
      <c r="AJ99" s="37" t="str">
        <f ca="1">IF($A99&gt;"",IF(ISERROR(HLOOKUP(AJ$1,INDIRECT("Roles!$B$"&amp;MATCH($B99,Roles!$A:$A,0)&amp;":$AF$"&amp;MATCH($B99,Roles!$A:$A,0)),1,FALSE))=FALSE,IF(SquadExport!AM99&lt;10,1,IF(SquadExport!AM99&lt;15,2,IF(SquadExport!AM99&lt;=20,3,""))),0),"")</f>
        <v/>
      </c>
      <c r="AK99" s="37" t="str">
        <f ca="1">IF($A99&gt;"",IF(ISERROR(HLOOKUP(AK$1,INDIRECT("Roles!$B$"&amp;MATCH($B99,Roles!$A:$A,0)&amp;":$AF$"&amp;MATCH($B99,Roles!$A:$A,0)),1,FALSE))=FALSE,IF(SquadExport!AN99&lt;10,1,IF(SquadExport!AN99&lt;15,2,IF(SquadExport!AN99&lt;=20,3,""))),0),"")</f>
        <v/>
      </c>
      <c r="AL99" s="37" t="str">
        <f ca="1">IF($A99&gt;"",IF(ISERROR(HLOOKUP(AL$1,INDIRECT("Roles!$B$"&amp;MATCH($B99,Roles!$A:$A,0)&amp;":$AF$"&amp;MATCH($B99,Roles!$A:$A,0)),1,FALSE))=FALSE,IF(SquadExport!AO99&lt;10,1,IF(SquadExport!AO99&lt;15,2,IF(SquadExport!AO99&lt;=20,3,""))),0),"")</f>
        <v/>
      </c>
      <c r="AM99" s="37" t="str">
        <f ca="1">IF($A99&gt;"",IF(ISERROR(HLOOKUP(AM$1,INDIRECT("Roles!$B$"&amp;MATCH($B99,Roles!$A:$A,0)&amp;":$AF$"&amp;MATCH($B99,Roles!$A:$A,0)),1,FALSE))=FALSE,IF(SquadExport!AP99&lt;10,1,IF(SquadExport!AP99&lt;15,2,IF(SquadExport!AP99&lt;=20,3,""))),0),"")</f>
        <v/>
      </c>
      <c r="AN99" s="37" t="str">
        <f ca="1">IF($A99&gt;"",IF(ISERROR(HLOOKUP(AN$1,INDIRECT("Roles!$B$"&amp;MATCH($B99,Roles!$A:$A,0)&amp;":$AF$"&amp;MATCH($B99,Roles!$A:$A,0)),1,FALSE))=FALSE,IF(SquadExport!AQ99&lt;10,1,IF(SquadExport!AQ99&lt;15,2,IF(SquadExport!AQ99&lt;=20,3,""))),0),"")</f>
        <v/>
      </c>
      <c r="AO99" s="37" t="str">
        <f ca="1">IF($A99&gt;"",IF(ISERROR(HLOOKUP(AO$1,INDIRECT("Roles!$B$"&amp;MATCH($B99,Roles!$A:$A,0)&amp;":$AF$"&amp;MATCH($B99,Roles!$A:$A,0)),1,FALSE))=FALSE,IF(SquadExport!AR99&lt;10,1,IF(SquadExport!AR99&lt;15,2,IF(SquadExport!AR99&lt;=20,3,""))),0),"")</f>
        <v/>
      </c>
      <c r="AP99" s="37" t="str">
        <f ca="1">IF($A99&gt;"",IF(ISERROR(HLOOKUP(AP$1,INDIRECT("Roles!$B$"&amp;MATCH($B99,Roles!$A:$A,0)&amp;":$AF$"&amp;MATCH($B99,Roles!$A:$A,0)),1,FALSE))=FALSE,IF(SquadExport!AS99&lt;10,1,IF(SquadExport!AS99&lt;15,2,IF(SquadExport!AS99&lt;=20,3,""))),0),"")</f>
        <v/>
      </c>
      <c r="AQ99" s="37" t="str">
        <f ca="1">IF($A99&gt;"",IF(ISERROR(HLOOKUP(AQ$1,INDIRECT("Roles!$B$"&amp;MATCH($B99,Roles!$A:$A,0)&amp;":$AF$"&amp;MATCH($B99,Roles!$A:$A,0)),1,FALSE))=FALSE,IF(SquadExport!AT99&lt;10,1,IF(SquadExport!AT99&lt;15,2,IF(SquadExport!AT99&lt;=20,3,""))),0),"")</f>
        <v/>
      </c>
      <c r="AR99" s="37" t="str">
        <f ca="1">IF($A99&gt;"",IF(ISERROR(HLOOKUP(AR$1,INDIRECT("Roles!$B$"&amp;MATCH($B99,Roles!$A:$A,0)&amp;":$AF$"&amp;MATCH($B99,Roles!$A:$A,0)),1,FALSE))=FALSE,IF(SquadExport!AU99&lt;10,1,IF(SquadExport!AU99&lt;15,2,IF(SquadExport!AU99&lt;=20,3,""))),0),"")</f>
        <v/>
      </c>
      <c r="AS99" s="37" t="str">
        <f ca="1">IF($A99&gt;"",IF(ISERROR(HLOOKUP(AS$1,INDIRECT("Roles!$B$"&amp;MATCH($B99,Roles!$A:$A,0)&amp;":$AF$"&amp;MATCH($B99,Roles!$A:$A,0)),1,FALSE))=FALSE,IF(SquadExport!AV99&lt;10,1,IF(SquadExport!AV99&lt;15,2,IF(SquadExport!AV99&lt;=20,3,""))),0),"")</f>
        <v/>
      </c>
      <c r="AT99" s="37" t="str">
        <f ca="1">IF($A99&gt;"",IF(ISERROR(HLOOKUP(AT$1,INDIRECT("Roles!$B$"&amp;MATCH($B99,Roles!$A:$A,0)&amp;":$AF$"&amp;MATCH($B99,Roles!$A:$A,0)),1,FALSE))=FALSE,IF(SquadExport!AW99&lt;10,1,IF(SquadExport!AW99&lt;15,2,IF(SquadExport!AW99&lt;=20,3,""))),0),"")</f>
        <v/>
      </c>
      <c r="AU99" s="37" t="str">
        <f ca="1">IF($A99&gt;"",IF(ISERROR(HLOOKUP(AU$1,INDIRECT("Roles!$B$"&amp;MATCH($B99,Roles!$A:$A,0)&amp;":$AF$"&amp;MATCH($B99,Roles!$A:$A,0)),1,FALSE))=FALSE,IF(SquadExport!AX99&lt;10,1,IF(SquadExport!AX99&lt;15,2,IF(SquadExport!AX99&lt;=20,3,""))),0),"")</f>
        <v/>
      </c>
      <c r="AV99" s="37" t="str">
        <f ca="1">IF($A99&gt;"",IF(ISERROR(HLOOKUP(AV$1,INDIRECT("Roles!$B$"&amp;MATCH($B99,Roles!$A:$A,0)&amp;":$AF$"&amp;MATCH($B99,Roles!$A:$A,0)),1,FALSE))=FALSE,IF(SquadExport!AY99&lt;10,1,IF(SquadExport!AY99&lt;15,2,IF(SquadExport!AY99&lt;=20,3,""))),0),"")</f>
        <v/>
      </c>
      <c r="AW99" s="37" t="str">
        <f ca="1">IF($A99&gt;"",IF(ISERROR(HLOOKUP(AW$1,INDIRECT("Roles!$B$"&amp;MATCH($B99,Roles!$A:$A,0)&amp;":$AF$"&amp;MATCH($B99,Roles!$A:$A,0)),1,FALSE))=FALSE,IF(SquadExport!AZ99&lt;10,1,IF(SquadExport!AZ99&lt;15,2,IF(SquadExport!AZ99&lt;=20,3,""))),0),"")</f>
        <v/>
      </c>
      <c r="AX99" s="37" t="str">
        <f ca="1">IF($A99&gt;"",IF(ISERROR(HLOOKUP(AX$1,INDIRECT("Roles!$B$"&amp;MATCH($B99,Roles!$A:$A,0)&amp;":$AF$"&amp;MATCH($B99,Roles!$A:$A,0)),1,FALSE))=FALSE,IF(SquadExport!BA99&lt;10,1,IF(SquadExport!BA99&lt;15,2,IF(SquadExport!BA99&lt;=20,3,""))),0),"")</f>
        <v/>
      </c>
      <c r="AY99" s="30" t="str" cm="1">
        <f t="array" aca="1" ref="AY99:CS99" ca="1">IF($D99:$AX99=1,D$1:AX$1,"")</f>
        <v/>
      </c>
      <c r="AZ99" s="30" t="str">
        <f ca="1"/>
        <v/>
      </c>
      <c r="BA99" s="30" t="str">
        <f ca="1"/>
        <v/>
      </c>
      <c r="BB99" s="30" t="str">
        <f ca="1"/>
        <v/>
      </c>
      <c r="BC99" s="30" t="str">
        <f ca="1"/>
        <v/>
      </c>
      <c r="BD99" s="30" t="str">
        <f ca="1"/>
        <v/>
      </c>
      <c r="BE99" s="30" t="str">
        <f ca="1"/>
        <v/>
      </c>
      <c r="BF99" s="30" t="str">
        <f ca="1"/>
        <v/>
      </c>
      <c r="BG99" s="30" t="str">
        <f ca="1"/>
        <v/>
      </c>
      <c r="BH99" s="30" t="str">
        <f ca="1"/>
        <v/>
      </c>
      <c r="BI99" s="30" t="str">
        <f ca="1"/>
        <v/>
      </c>
      <c r="BJ99" s="30" t="str">
        <f ca="1"/>
        <v/>
      </c>
      <c r="BK99" s="30" t="str">
        <f ca="1"/>
        <v/>
      </c>
      <c r="BL99" s="30" t="str">
        <f ca="1"/>
        <v/>
      </c>
      <c r="BM99" s="30" t="str">
        <f ca="1"/>
        <v/>
      </c>
      <c r="BN99" s="30" t="str">
        <f ca="1"/>
        <v/>
      </c>
      <c r="BO99" s="30" t="str">
        <f ca="1"/>
        <v/>
      </c>
      <c r="BP99" s="30" t="str">
        <f ca="1"/>
        <v/>
      </c>
      <c r="BQ99" s="30" t="str">
        <f ca="1"/>
        <v/>
      </c>
      <c r="BR99" s="30" t="str">
        <f ca="1"/>
        <v/>
      </c>
      <c r="BS99" s="30" t="str">
        <f ca="1"/>
        <v/>
      </c>
      <c r="BT99" s="30" t="str">
        <f ca="1"/>
        <v/>
      </c>
      <c r="BU99" s="30" t="str">
        <f ca="1"/>
        <v/>
      </c>
      <c r="BV99" s="30" t="str">
        <f ca="1"/>
        <v/>
      </c>
      <c r="BW99" s="30" t="str">
        <f ca="1"/>
        <v/>
      </c>
      <c r="BX99" s="30" t="str">
        <f ca="1"/>
        <v/>
      </c>
      <c r="BY99" s="30" t="str">
        <f ca="1"/>
        <v/>
      </c>
      <c r="BZ99" s="30" t="str">
        <f ca="1"/>
        <v/>
      </c>
      <c r="CA99" s="30" t="str">
        <f ca="1"/>
        <v/>
      </c>
      <c r="CB99" s="30" t="str">
        <f ca="1"/>
        <v/>
      </c>
      <c r="CC99" s="30" t="str">
        <f ca="1"/>
        <v/>
      </c>
      <c r="CD99" s="30" t="str">
        <f ca="1"/>
        <v/>
      </c>
      <c r="CE99" s="30" t="str">
        <f ca="1"/>
        <v/>
      </c>
      <c r="CF99" s="30" t="str">
        <f ca="1"/>
        <v/>
      </c>
      <c r="CG99" s="30" t="str">
        <f ca="1"/>
        <v/>
      </c>
      <c r="CH99" s="30" t="str">
        <f ca="1"/>
        <v/>
      </c>
      <c r="CI99" s="30" t="str">
        <f ca="1"/>
        <v/>
      </c>
      <c r="CJ99" s="30" t="str">
        <f ca="1"/>
        <v/>
      </c>
      <c r="CK99" s="30" t="str">
        <f ca="1"/>
        <v/>
      </c>
      <c r="CL99" s="30" t="str">
        <f ca="1"/>
        <v/>
      </c>
      <c r="CM99" s="30" t="str">
        <f ca="1"/>
        <v/>
      </c>
      <c r="CN99" s="30" t="str">
        <f ca="1"/>
        <v/>
      </c>
      <c r="CO99" s="30" t="str">
        <f ca="1"/>
        <v/>
      </c>
      <c r="CP99" s="30" t="str">
        <f ca="1"/>
        <v/>
      </c>
      <c r="CQ99" s="30" t="str">
        <f ca="1"/>
        <v/>
      </c>
      <c r="CR99" s="30" t="str">
        <f ca="1"/>
        <v/>
      </c>
      <c r="CS99" s="30" t="str">
        <f ca="1"/>
        <v/>
      </c>
      <c r="CT99" s="31" cm="1">
        <f t="array" aca="1" ref="CT99" ca="1">SUMPRODUCT(COUNTIF($AY99:$CS99,Training!$C$3:$E$3))</f>
        <v>0</v>
      </c>
      <c r="CU99" s="31" cm="1">
        <f t="array" aca="1" ref="CU99" ca="1">SUMPRODUCT(COUNTIF($AY99:$CS99,Training!$C$4:$E$4))</f>
        <v>0</v>
      </c>
      <c r="CV99" s="31" cm="1">
        <f t="array" aca="1" ref="CV99" ca="1">SUMPRODUCT(COUNTIF($AY99:$CS99,Training!$C$5:$E$5))</f>
        <v>0</v>
      </c>
      <c r="CW99" s="31" cm="1">
        <f t="array" aca="1" ref="CW99" ca="1">SUMPRODUCT(COUNTIF($AY99:$CS99,Training!$C$6:$E$6))</f>
        <v>0</v>
      </c>
      <c r="CX99" s="31" cm="1">
        <f t="array" aca="1" ref="CX99" ca="1">SUMPRODUCT(COUNTIF($AY99:$CS99,Training!$C$7:$E$7))</f>
        <v>0</v>
      </c>
      <c r="CY99" s="31" cm="1">
        <f t="array" aca="1" ref="CY99" ca="1">SUMPRODUCT(COUNTIF($AY99:$CS99,Training!$C$8:$E$8))</f>
        <v>0</v>
      </c>
      <c r="CZ99" s="31" cm="1">
        <f t="array" aca="1" ref="CZ99" ca="1">SUMPRODUCT(COUNTIF($AY99:$CS99,Training!$C$9:$E$9))</f>
        <v>0</v>
      </c>
      <c r="DA99" s="31" cm="1">
        <f t="array" aca="1" ref="DA99" ca="1">SUMPRODUCT(COUNTIF($AY99:$CS99,Training!$C$10:$E$10))</f>
        <v>0</v>
      </c>
      <c r="DB99" s="31" cm="1">
        <f t="array" aca="1" ref="DB99" ca="1">SUMPRODUCT(COUNTIF($AY99:$CS99,Training!$C$11:$E$11))</f>
        <v>0</v>
      </c>
      <c r="DC99" s="31" cm="1">
        <f t="array" aca="1" ref="DC99" ca="1">SUMPRODUCT(COUNTIF($AY99:$CS99,Training!$C$2:$E$2))</f>
        <v>0</v>
      </c>
      <c r="DD99" s="31" cm="1">
        <f t="array" aca="1" ref="DD99" ca="1">SUMPRODUCT(COUNTIF($AY99:$CS99,Training!#REF!))</f>
        <v>0</v>
      </c>
      <c r="DE99" s="31" cm="1">
        <f t="array" aca="1" ref="DE99" ca="1">SUMPRODUCT(COUNTIF($AY99:$CS99,Training!$C$12:$E$12))</f>
        <v>0</v>
      </c>
      <c r="DF99" s="31" cm="1">
        <f t="array" aca="1" ref="DF99" ca="1">SUMPRODUCT(COUNTIF($AY99:$CS99,Training!$C$13:$E$13))</f>
        <v>0</v>
      </c>
      <c r="DG99" s="31" cm="1">
        <f t="array" aca="1" ref="DG99" ca="1">SUMPRODUCT(COUNTIF($AY99:$CS99,Training!$C$14:$E$14))</f>
        <v>0</v>
      </c>
      <c r="DH99" s="31" cm="1">
        <f t="array" aca="1" ref="DH99" ca="1">SUMPRODUCT(COUNTIF($AY99:$CS99,Training!$C$15:$E$15))</f>
        <v>0</v>
      </c>
      <c r="DI99" s="31" cm="1">
        <f t="array" aca="1" ref="DI99" ca="1">SUMPRODUCT(COUNTIF($AY99:$CS99,Training!$C$16:$E$16))</f>
        <v>0</v>
      </c>
      <c r="DJ99" s="30" t="str" cm="1">
        <f t="array" aca="1" ref="DJ99:FD99" ca="1">IF(COUNTIF(D99:AX99,1)=0,IF($D99:$AX99=2,D$1:AX$1,""),"")</f>
        <v/>
      </c>
      <c r="DK99" s="30" t="str">
        <f ca="1"/>
        <v/>
      </c>
      <c r="DL99" s="30" t="str">
        <f ca="1"/>
        <v/>
      </c>
      <c r="DM99" s="30" t="str">
        <f ca="1"/>
        <v/>
      </c>
      <c r="DN99" s="30" t="str">
        <f ca="1"/>
        <v/>
      </c>
      <c r="DO99" s="30" t="str">
        <f ca="1"/>
        <v/>
      </c>
      <c r="DP99" s="30" t="str">
        <f ca="1"/>
        <v/>
      </c>
      <c r="DQ99" s="30" t="str">
        <f ca="1"/>
        <v/>
      </c>
      <c r="DR99" s="30" t="str">
        <f ca="1"/>
        <v/>
      </c>
      <c r="DS99" s="30" t="str">
        <f ca="1"/>
        <v/>
      </c>
      <c r="DT99" s="30" t="str">
        <f ca="1"/>
        <v/>
      </c>
      <c r="DU99" s="30" t="str">
        <f ca="1"/>
        <v/>
      </c>
      <c r="DV99" s="30" t="str">
        <f ca="1"/>
        <v/>
      </c>
      <c r="DW99" s="30" t="str">
        <f ca="1"/>
        <v/>
      </c>
      <c r="DX99" s="30" t="str">
        <f ca="1"/>
        <v/>
      </c>
      <c r="DY99" s="30" t="str">
        <f ca="1"/>
        <v/>
      </c>
      <c r="DZ99" s="30" t="str">
        <f ca="1"/>
        <v/>
      </c>
      <c r="EA99" s="30" t="str">
        <f ca="1"/>
        <v/>
      </c>
      <c r="EB99" s="30" t="str">
        <f ca="1"/>
        <v/>
      </c>
      <c r="EC99" s="30" t="str">
        <f ca="1"/>
        <v/>
      </c>
      <c r="ED99" s="30" t="str">
        <f ca="1"/>
        <v/>
      </c>
      <c r="EE99" s="30" t="str">
        <f ca="1"/>
        <v/>
      </c>
      <c r="EF99" s="30" t="str">
        <f ca="1"/>
        <v/>
      </c>
      <c r="EG99" s="30" t="str">
        <f ca="1"/>
        <v/>
      </c>
      <c r="EH99" s="30" t="str">
        <f ca="1"/>
        <v/>
      </c>
      <c r="EI99" s="30" t="str">
        <f ca="1"/>
        <v/>
      </c>
      <c r="EJ99" s="30" t="str">
        <f ca="1"/>
        <v/>
      </c>
      <c r="EK99" s="30" t="str">
        <f ca="1"/>
        <v/>
      </c>
      <c r="EL99" s="30" t="str">
        <f ca="1"/>
        <v/>
      </c>
      <c r="EM99" s="30" t="str">
        <f ca="1"/>
        <v/>
      </c>
      <c r="EN99" s="30" t="str">
        <f ca="1"/>
        <v/>
      </c>
      <c r="EO99" s="30" t="str">
        <f ca="1"/>
        <v/>
      </c>
      <c r="EP99" s="30" t="str">
        <f ca="1"/>
        <v/>
      </c>
      <c r="EQ99" s="30" t="str">
        <f ca="1"/>
        <v/>
      </c>
      <c r="ER99" s="30" t="str">
        <f ca="1"/>
        <v/>
      </c>
      <c r="ES99" s="30" t="str">
        <f ca="1"/>
        <v/>
      </c>
      <c r="ET99" s="30" t="str">
        <f ca="1"/>
        <v/>
      </c>
      <c r="EU99" s="30" t="str">
        <f ca="1"/>
        <v/>
      </c>
      <c r="EV99" s="30" t="str">
        <f ca="1"/>
        <v/>
      </c>
      <c r="EW99" s="30" t="str">
        <f ca="1"/>
        <v/>
      </c>
      <c r="EX99" s="30" t="str">
        <f ca="1"/>
        <v/>
      </c>
      <c r="EY99" s="30" t="str">
        <f ca="1"/>
        <v/>
      </c>
      <c r="EZ99" s="30" t="str">
        <f ca="1"/>
        <v/>
      </c>
      <c r="FA99" s="30" t="str">
        <f ca="1"/>
        <v/>
      </c>
      <c r="FB99" s="30" t="str">
        <f ca="1"/>
        <v/>
      </c>
      <c r="FC99" s="30" t="str">
        <f ca="1"/>
        <v/>
      </c>
      <c r="FD99" s="30" t="str">
        <f ca="1"/>
        <v/>
      </c>
      <c r="FE99" s="31" cm="1">
        <f t="array" aca="1" ref="FE99" ca="1">SUMPRODUCT(COUNTIF($DJ99:$FD99,Training!$C$3:$E$3))</f>
        <v>0</v>
      </c>
      <c r="FF99" s="31" cm="1">
        <f t="array" aca="1" ref="FF99" ca="1">SUMPRODUCT(COUNTIF($DJ99:$FD99,Training!$C$4:$E$4))</f>
        <v>0</v>
      </c>
      <c r="FG99" s="31" cm="1">
        <f t="array" aca="1" ref="FG99" ca="1">SUMPRODUCT(COUNTIF($DJ99:$FD99,Training!$C$5:$E$5))</f>
        <v>0</v>
      </c>
      <c r="FH99" s="31" cm="1">
        <f t="array" aca="1" ref="FH99" ca="1">SUMPRODUCT(COUNTIF($DJ99:$FD99,Training!$C$6:$E$6))</f>
        <v>0</v>
      </c>
      <c r="FI99" s="31" cm="1">
        <f t="array" aca="1" ref="FI99" ca="1">SUMPRODUCT(COUNTIF($DJ99:$FD99,Training!$C$7:$E$7))</f>
        <v>0</v>
      </c>
      <c r="FJ99" s="31" cm="1">
        <f t="array" aca="1" ref="FJ99" ca="1">SUMPRODUCT(COUNTIF($DJ99:$FD99,Training!$C$8:$E$8))</f>
        <v>0</v>
      </c>
      <c r="FK99" s="31" cm="1">
        <f t="array" aca="1" ref="FK99" ca="1">SUMPRODUCT(COUNTIF($DJ99:$FD99,Training!$C$9:$E$9))</f>
        <v>0</v>
      </c>
      <c r="FL99" s="31" cm="1">
        <f t="array" aca="1" ref="FL99" ca="1">SUMPRODUCT(COUNTIF($DJ99:$FD99,Training!$C$10:$E$10))</f>
        <v>0</v>
      </c>
      <c r="FM99" s="31" cm="1">
        <f t="array" aca="1" ref="FM99" ca="1">SUMPRODUCT(COUNTIF($DJ99:$FD99,Training!$C$11:$E$11))</f>
        <v>0</v>
      </c>
      <c r="FN99" s="31" cm="1">
        <f t="array" aca="1" ref="FN99" ca="1">SUMPRODUCT(COUNTIF($DJ99:$FD99,Training!$C$2:$E$2))</f>
        <v>0</v>
      </c>
      <c r="FO99" s="31" cm="1">
        <f t="array" aca="1" ref="FO99" ca="1">SUMPRODUCT(COUNTIF($DJ99:$FD99,Training!#REF!))</f>
        <v>0</v>
      </c>
      <c r="FP99" s="31" cm="1">
        <f t="array" aca="1" ref="FP99" ca="1">SUMPRODUCT(COUNTIF($DJ99:$FD99,Training!$C$12:$E$12))</f>
        <v>0</v>
      </c>
      <c r="FQ99" s="31" cm="1">
        <f t="array" aca="1" ref="FQ99" ca="1">SUMPRODUCT(COUNTIF($DJ99:$FD99,Training!$C$13:$E$13))</f>
        <v>0</v>
      </c>
      <c r="FR99" s="31" cm="1">
        <f t="array" aca="1" ref="FR99" ca="1">SUMPRODUCT(COUNTIF($DJ99:$FD99,Training!$C$14:$E$14))</f>
        <v>0</v>
      </c>
      <c r="FS99" s="31" cm="1">
        <f t="array" aca="1" ref="FS99" ca="1">SUMPRODUCT(COUNTIF($DJ99:$FD99,Training!$C$15:$E$15))</f>
        <v>0</v>
      </c>
      <c r="FT99" s="31" cm="1">
        <f t="array" aca="1" ref="FT99" ca="1">SUMPRODUCT(COUNTIF($DJ99:$FD99,Training!$C$16:$E$16))</f>
        <v>0</v>
      </c>
    </row>
    <row r="100" spans="1:176" x14ac:dyDescent="0.25">
      <c r="A100" s="32" t="str">
        <f>IF(WeightedParse!A100&gt;"",WeightedParse!A100,"")</f>
        <v/>
      </c>
      <c r="B100" s="49" t="str">
        <f>IF('Weighted Summary'!A100&gt;"",'Weighted Summary'!F100,"")</f>
        <v/>
      </c>
      <c r="C100" s="39" t="str">
        <f t="shared" si="1"/>
        <v/>
      </c>
      <c r="D100" s="37" t="str">
        <f ca="1">IF($A100&gt;"",IF(ISERROR(HLOOKUP(D$1,INDIRECT("Roles!$B$"&amp;MATCH($B100,Roles!$A:$A,0)&amp;":$AF$"&amp;MATCH($B100,Roles!$A:$A,0)),1,FALSE))=FALSE,IF(SquadExport!G100&lt;10,1,IF(SquadExport!G100&lt;15,2,IF(SquadExport!G100&lt;=20,3,""))),0),"")</f>
        <v/>
      </c>
      <c r="E100" s="37" t="str">
        <f ca="1">IF($A100&gt;"",IF(ISERROR(HLOOKUP(E$1,INDIRECT("Roles!$B$"&amp;MATCH($B100,Roles!$A:$A,0)&amp;":$AF$"&amp;MATCH($B100,Roles!$A:$A,0)),1,FALSE))=FALSE,IF(SquadExport!H100&lt;10,1,IF(SquadExport!H100&lt;15,2,IF(SquadExport!H100&lt;=20,3,""))),0),"")</f>
        <v/>
      </c>
      <c r="F100" s="37" t="str">
        <f ca="1">IF($A100&gt;"",IF(ISERROR(HLOOKUP(F$1,INDIRECT("Roles!$B$"&amp;MATCH($B100,Roles!$A:$A,0)&amp;":$AF$"&amp;MATCH($B100,Roles!$A:$A,0)),1,FALSE))=FALSE,IF(SquadExport!I100&lt;10,1,IF(SquadExport!I100&lt;15,2,IF(SquadExport!I100&lt;=20,3,""))),0),"")</f>
        <v/>
      </c>
      <c r="G100" s="37" t="str">
        <f ca="1">IF($A100&gt;"",IF(ISERROR(HLOOKUP(G$1,INDIRECT("Roles!$B$"&amp;MATCH($B100,Roles!$A:$A,0)&amp;":$AF$"&amp;MATCH($B100,Roles!$A:$A,0)),1,FALSE))=FALSE,IF(SquadExport!J100&lt;10,1,IF(SquadExport!J100&lt;15,2,IF(SquadExport!J100&lt;=20,3,""))),0),"")</f>
        <v/>
      </c>
      <c r="H100" s="37" t="str">
        <f ca="1">IF($A100&gt;"",IF(ISERROR(HLOOKUP(H$1,INDIRECT("Roles!$B$"&amp;MATCH($B100,Roles!$A:$A,0)&amp;":$AF$"&amp;MATCH($B100,Roles!$A:$A,0)),1,FALSE))=FALSE,IF(SquadExport!K100&lt;10,1,IF(SquadExport!K100&lt;15,2,IF(SquadExport!K100&lt;=20,3,""))),0),"")</f>
        <v/>
      </c>
      <c r="I100" s="37" t="str">
        <f ca="1">IF($A100&gt;"",IF(ISERROR(HLOOKUP(I$1,INDIRECT("Roles!$B$"&amp;MATCH($B100,Roles!$A:$A,0)&amp;":$AF$"&amp;MATCH($B100,Roles!$A:$A,0)),1,FALSE))=FALSE,IF(SquadExport!L100&lt;10,1,IF(SquadExport!L100&lt;15,2,IF(SquadExport!L100&lt;=20,3,""))),0),"")</f>
        <v/>
      </c>
      <c r="J100" s="37" t="str">
        <f ca="1">IF($A100&gt;"",IF(ISERROR(HLOOKUP(J$1,INDIRECT("Roles!$B$"&amp;MATCH($B100,Roles!$A:$A,0)&amp;":$AF$"&amp;MATCH($B100,Roles!$A:$A,0)),1,FALSE))=FALSE,IF(SquadExport!M100&lt;10,1,IF(SquadExport!M100&lt;15,2,IF(SquadExport!M100&lt;=20,3,""))),0),"")</f>
        <v/>
      </c>
      <c r="K100" s="37" t="str">
        <f ca="1">IF($A100&gt;"",IF(ISERROR(HLOOKUP(K$1,INDIRECT("Roles!$B$"&amp;MATCH($B100,Roles!$A:$A,0)&amp;":$AF$"&amp;MATCH($B100,Roles!$A:$A,0)),1,FALSE))=FALSE,IF(SquadExport!N100&lt;10,1,IF(SquadExport!N100&lt;15,2,IF(SquadExport!N100&lt;=20,3,""))),0),"")</f>
        <v/>
      </c>
      <c r="L100" s="37" t="str">
        <f ca="1">IF($A100&gt;"",IF(ISERROR(HLOOKUP(L$1,INDIRECT("Roles!$B$"&amp;MATCH($B100,Roles!$A:$A,0)&amp;":$AF$"&amp;MATCH($B100,Roles!$A:$A,0)),1,FALSE))=FALSE,IF(SquadExport!O100&lt;10,1,IF(SquadExport!O100&lt;15,2,IF(SquadExport!O100&lt;=20,3,""))),0),"")</f>
        <v/>
      </c>
      <c r="M100" s="37" t="str">
        <f ca="1">IF($A100&gt;"",IF(ISERROR(HLOOKUP(M$1,INDIRECT("Roles!$B$"&amp;MATCH($B100,Roles!$A:$A,0)&amp;":$AF$"&amp;MATCH($B100,Roles!$A:$A,0)),1,FALSE))=FALSE,IF(SquadExport!P100&lt;10,1,IF(SquadExport!P100&lt;15,2,IF(SquadExport!P100&lt;=20,3,""))),0),"")</f>
        <v/>
      </c>
      <c r="N100" s="37" t="str">
        <f ca="1">IF($A100&gt;"",IF(ISERROR(HLOOKUP(N$1,INDIRECT("Roles!$B$"&amp;MATCH($B100,Roles!$A:$A,0)&amp;":$AF$"&amp;MATCH($B100,Roles!$A:$A,0)),1,FALSE))=FALSE,IF(SquadExport!Q100&lt;10,1,IF(SquadExport!Q100&lt;15,2,IF(SquadExport!Q100&lt;=20,3,""))),0),"")</f>
        <v/>
      </c>
      <c r="O100" s="37" t="str">
        <f ca="1">IF($A100&gt;"",IF(ISERROR(HLOOKUP(O$1,INDIRECT("Roles!$B$"&amp;MATCH($B100,Roles!$A:$A,0)&amp;":$AF$"&amp;MATCH($B100,Roles!$A:$A,0)),1,FALSE))=FALSE,IF(SquadExport!R100&lt;10,1,IF(SquadExport!R100&lt;15,2,IF(SquadExport!R100&lt;=20,3,""))),0),"")</f>
        <v/>
      </c>
      <c r="P100" s="37" t="str">
        <f ca="1">IF($A100&gt;"",IF(ISERROR(HLOOKUP(P$1,INDIRECT("Roles!$B$"&amp;MATCH($B100,Roles!$A:$A,0)&amp;":$AF$"&amp;MATCH($B100,Roles!$A:$A,0)),1,FALSE))=FALSE,IF(SquadExport!S100&lt;10,1,IF(SquadExport!S100&lt;15,2,IF(SquadExport!S100&lt;=20,3,""))),0),"")</f>
        <v/>
      </c>
      <c r="Q100" s="37" t="str">
        <f ca="1">IF($A100&gt;"",IF(ISERROR(HLOOKUP(Q$1,INDIRECT("Roles!$B$"&amp;MATCH($B100,Roles!$A:$A,0)&amp;":$AF$"&amp;MATCH($B100,Roles!$A:$A,0)),1,FALSE))=FALSE,IF(SquadExport!T100&lt;10,1,IF(SquadExport!T100&lt;15,2,IF(SquadExport!T100&lt;=20,3,""))),0),"")</f>
        <v/>
      </c>
      <c r="R100" s="37" t="str">
        <f ca="1">IF($A100&gt;"",IF(ISERROR(HLOOKUP(R$1,INDIRECT("Roles!$B$"&amp;MATCH($B100,Roles!$A:$A,0)&amp;":$AF$"&amp;MATCH($B100,Roles!$A:$A,0)),1,FALSE))=FALSE,IF(SquadExport!U100&lt;10,1,IF(SquadExport!U100&lt;15,2,IF(SquadExport!U100&lt;=20,3,""))),0),"")</f>
        <v/>
      </c>
      <c r="S100" s="37" t="str">
        <f ca="1">IF($A100&gt;"",IF(ISERROR(HLOOKUP(S$1,INDIRECT("Roles!$B$"&amp;MATCH($B100,Roles!$A:$A,0)&amp;":$AF$"&amp;MATCH($B100,Roles!$A:$A,0)),1,FALSE))=FALSE,IF(SquadExport!V100&lt;10,1,IF(SquadExport!V100&lt;15,2,IF(SquadExport!V100&lt;=20,3,""))),0),"")</f>
        <v/>
      </c>
      <c r="T100" s="37" t="str">
        <f ca="1">IF($A100&gt;"",IF(ISERROR(HLOOKUP(T$1,INDIRECT("Roles!$B$"&amp;MATCH($B100,Roles!$A:$A,0)&amp;":$AF$"&amp;MATCH($B100,Roles!$A:$A,0)),1,FALSE))=FALSE,IF(SquadExport!W100&lt;10,1,IF(SquadExport!W100&lt;15,2,IF(SquadExport!W100&lt;=20,3,""))),0),"")</f>
        <v/>
      </c>
      <c r="U100" s="37" t="str">
        <f ca="1">IF($A100&gt;"",IF(ISERROR(HLOOKUP(U$1,INDIRECT("Roles!$B$"&amp;MATCH($B100,Roles!$A:$A,0)&amp;":$AF$"&amp;MATCH($B100,Roles!$A:$A,0)),1,FALSE))=FALSE,IF(SquadExport!X100&lt;10,1,IF(SquadExport!X100&lt;15,2,IF(SquadExport!X100&lt;=20,3,""))),0),"")</f>
        <v/>
      </c>
      <c r="V100" s="37" t="str">
        <f ca="1">IF($A100&gt;"",IF(ISERROR(HLOOKUP(V$1,INDIRECT("Roles!$B$"&amp;MATCH($B100,Roles!$A:$A,0)&amp;":$AF$"&amp;MATCH($B100,Roles!$A:$A,0)),1,FALSE))=FALSE,IF(SquadExport!Y100&lt;10,1,IF(SquadExport!Y100&lt;15,2,IF(SquadExport!Y100&lt;=20,3,""))),0),"")</f>
        <v/>
      </c>
      <c r="W100" s="37" t="str">
        <f ca="1">IF($A100&gt;"",IF(ISERROR(HLOOKUP(W$1,INDIRECT("Roles!$B$"&amp;MATCH($B100,Roles!$A:$A,0)&amp;":$AF$"&amp;MATCH($B100,Roles!$A:$A,0)),1,FALSE))=FALSE,IF(SquadExport!Z100&lt;10,1,IF(SquadExport!Z100&lt;15,2,IF(SquadExport!Z100&lt;=20,3,""))),0),"")</f>
        <v/>
      </c>
      <c r="X100" s="37" t="str">
        <f ca="1">IF($A100&gt;"",IF(ISERROR(HLOOKUP(X$1,INDIRECT("Roles!$B$"&amp;MATCH($B100,Roles!$A:$A,0)&amp;":$AF$"&amp;MATCH($B100,Roles!$A:$A,0)),1,FALSE))=FALSE,IF(SquadExport!AA100&lt;10,1,IF(SquadExport!AA100&lt;15,2,IF(SquadExport!AA100&lt;=20,3,""))),0),"")</f>
        <v/>
      </c>
      <c r="Y100" s="37" t="str">
        <f ca="1">IF($A100&gt;"",IF(ISERROR(HLOOKUP(Y$1,INDIRECT("Roles!$B$"&amp;MATCH($B100,Roles!$A:$A,0)&amp;":$AF$"&amp;MATCH($B100,Roles!$A:$A,0)),1,FALSE))=FALSE,IF(SquadExport!AB100&lt;10,1,IF(SquadExport!AB100&lt;15,2,IF(SquadExport!AB100&lt;=20,3,""))),0),"")</f>
        <v/>
      </c>
      <c r="Z100" s="37" t="str">
        <f ca="1">IF($A100&gt;"",IF(ISERROR(HLOOKUP(Z$1,INDIRECT("Roles!$B$"&amp;MATCH($B100,Roles!$A:$A,0)&amp;":$AF$"&amp;MATCH($B100,Roles!$A:$A,0)),1,FALSE))=FALSE,IF(SquadExport!AC100&lt;10,1,IF(SquadExport!AC100&lt;15,2,IF(SquadExport!AC100&lt;=20,3,""))),0),"")</f>
        <v/>
      </c>
      <c r="AA100" s="37" t="str">
        <f ca="1">IF($A100&gt;"",IF(ISERROR(HLOOKUP(AA$1,INDIRECT("Roles!$B$"&amp;MATCH($B100,Roles!$A:$A,0)&amp;":$AF$"&amp;MATCH($B100,Roles!$A:$A,0)),1,FALSE))=FALSE,IF(SquadExport!AD100&lt;10,1,IF(SquadExport!AD100&lt;15,2,IF(SquadExport!AD100&lt;=20,3,""))),0),"")</f>
        <v/>
      </c>
      <c r="AB100" s="37" t="str">
        <f ca="1">IF($A100&gt;"",IF(ISERROR(HLOOKUP(AB$1,INDIRECT("Roles!$B$"&amp;MATCH($B100,Roles!$A:$A,0)&amp;":$AF$"&amp;MATCH($B100,Roles!$A:$A,0)),1,FALSE))=FALSE,IF(SquadExport!AE100&lt;10,1,IF(SquadExport!AE100&lt;15,2,IF(SquadExport!AE100&lt;=20,3,""))),0),"")</f>
        <v/>
      </c>
      <c r="AC100" s="37" t="str">
        <f ca="1">IF($A100&gt;"",IF(ISERROR(HLOOKUP(AC$1,INDIRECT("Roles!$B$"&amp;MATCH($B100,Roles!$A:$A,0)&amp;":$AF$"&amp;MATCH($B100,Roles!$A:$A,0)),1,FALSE))=FALSE,IF(SquadExport!AF100&lt;10,1,IF(SquadExport!AF100&lt;15,2,IF(SquadExport!AF100&lt;=20,3,""))),0),"")</f>
        <v/>
      </c>
      <c r="AD100" s="37" t="str">
        <f ca="1">IF($A100&gt;"",IF(ISERROR(HLOOKUP(AD$1,INDIRECT("Roles!$B$"&amp;MATCH($B100,Roles!$A:$A,0)&amp;":$AF$"&amp;MATCH($B100,Roles!$A:$A,0)),1,FALSE))=FALSE,IF(SquadExport!AG100&lt;10,1,IF(SquadExport!AG100&lt;15,2,IF(SquadExport!AG100&lt;=20,3,""))),0),"")</f>
        <v/>
      </c>
      <c r="AE100" s="37" t="str">
        <f ca="1">IF($A100&gt;"",IF(ISERROR(HLOOKUP(AE$1,INDIRECT("Roles!$B$"&amp;MATCH($B100,Roles!$A:$A,0)&amp;":$AF$"&amp;MATCH($B100,Roles!$A:$A,0)),1,FALSE))=FALSE,IF(SquadExport!AH100&lt;10,1,IF(SquadExport!AH100&lt;15,2,IF(SquadExport!AH100&lt;=20,3,""))),0),"")</f>
        <v/>
      </c>
      <c r="AF100" s="37" t="str">
        <f ca="1">IF($A100&gt;"",IF(ISERROR(HLOOKUP(AF$1,INDIRECT("Roles!$B$"&amp;MATCH($B100,Roles!$A:$A,0)&amp;":$AF$"&amp;MATCH($B100,Roles!$A:$A,0)),1,FALSE))=FALSE,IF(SquadExport!AI100&lt;10,1,IF(SquadExport!AI100&lt;15,2,IF(SquadExport!AI100&lt;=20,3,""))),0),"")</f>
        <v/>
      </c>
      <c r="AG100" s="37" t="str">
        <f ca="1">IF($A100&gt;"",IF(ISERROR(HLOOKUP(AG$1,INDIRECT("Roles!$B$"&amp;MATCH($B100,Roles!$A:$A,0)&amp;":$AF$"&amp;MATCH($B100,Roles!$A:$A,0)),1,FALSE))=FALSE,IF(SquadExport!AJ100&lt;10,1,IF(SquadExport!AJ100&lt;15,2,IF(SquadExport!AJ100&lt;=20,3,""))),0),"")</f>
        <v/>
      </c>
      <c r="AH100" s="37" t="str">
        <f ca="1">IF($A100&gt;"",IF(ISERROR(HLOOKUP(AH$1,INDIRECT("Roles!$B$"&amp;MATCH($B100,Roles!$A:$A,0)&amp;":$AF$"&amp;MATCH($B100,Roles!$A:$A,0)),1,FALSE))=FALSE,IF(SquadExport!AK100&lt;10,1,IF(SquadExport!AK100&lt;15,2,IF(SquadExport!AK100&lt;=20,3,""))),0),"")</f>
        <v/>
      </c>
      <c r="AI100" s="37" t="str">
        <f ca="1">IF($A100&gt;"",IF(ISERROR(HLOOKUP(AI$1,INDIRECT("Roles!$B$"&amp;MATCH($B100,Roles!$A:$A,0)&amp;":$AF$"&amp;MATCH($B100,Roles!$A:$A,0)),1,FALSE))=FALSE,IF(SquadExport!AL100&lt;10,1,IF(SquadExport!AL100&lt;15,2,IF(SquadExport!AL100&lt;=20,3,""))),0),"")</f>
        <v/>
      </c>
      <c r="AJ100" s="37" t="str">
        <f ca="1">IF($A100&gt;"",IF(ISERROR(HLOOKUP(AJ$1,INDIRECT("Roles!$B$"&amp;MATCH($B100,Roles!$A:$A,0)&amp;":$AF$"&amp;MATCH($B100,Roles!$A:$A,0)),1,FALSE))=FALSE,IF(SquadExport!AM100&lt;10,1,IF(SquadExport!AM100&lt;15,2,IF(SquadExport!AM100&lt;=20,3,""))),0),"")</f>
        <v/>
      </c>
      <c r="AK100" s="37" t="str">
        <f ca="1">IF($A100&gt;"",IF(ISERROR(HLOOKUP(AK$1,INDIRECT("Roles!$B$"&amp;MATCH($B100,Roles!$A:$A,0)&amp;":$AF$"&amp;MATCH($B100,Roles!$A:$A,0)),1,FALSE))=FALSE,IF(SquadExport!AN100&lt;10,1,IF(SquadExport!AN100&lt;15,2,IF(SquadExport!AN100&lt;=20,3,""))),0),"")</f>
        <v/>
      </c>
      <c r="AL100" s="37" t="str">
        <f ca="1">IF($A100&gt;"",IF(ISERROR(HLOOKUP(AL$1,INDIRECT("Roles!$B$"&amp;MATCH($B100,Roles!$A:$A,0)&amp;":$AF$"&amp;MATCH($B100,Roles!$A:$A,0)),1,FALSE))=FALSE,IF(SquadExport!AO100&lt;10,1,IF(SquadExport!AO100&lt;15,2,IF(SquadExport!AO100&lt;=20,3,""))),0),"")</f>
        <v/>
      </c>
      <c r="AM100" s="37" t="str">
        <f ca="1">IF($A100&gt;"",IF(ISERROR(HLOOKUP(AM$1,INDIRECT("Roles!$B$"&amp;MATCH($B100,Roles!$A:$A,0)&amp;":$AF$"&amp;MATCH($B100,Roles!$A:$A,0)),1,FALSE))=FALSE,IF(SquadExport!AP100&lt;10,1,IF(SquadExport!AP100&lt;15,2,IF(SquadExport!AP100&lt;=20,3,""))),0),"")</f>
        <v/>
      </c>
      <c r="AN100" s="37" t="str">
        <f ca="1">IF($A100&gt;"",IF(ISERROR(HLOOKUP(AN$1,INDIRECT("Roles!$B$"&amp;MATCH($B100,Roles!$A:$A,0)&amp;":$AF$"&amp;MATCH($B100,Roles!$A:$A,0)),1,FALSE))=FALSE,IF(SquadExport!AQ100&lt;10,1,IF(SquadExport!AQ100&lt;15,2,IF(SquadExport!AQ100&lt;=20,3,""))),0),"")</f>
        <v/>
      </c>
      <c r="AO100" s="37" t="str">
        <f ca="1">IF($A100&gt;"",IF(ISERROR(HLOOKUP(AO$1,INDIRECT("Roles!$B$"&amp;MATCH($B100,Roles!$A:$A,0)&amp;":$AF$"&amp;MATCH($B100,Roles!$A:$A,0)),1,FALSE))=FALSE,IF(SquadExport!AR100&lt;10,1,IF(SquadExport!AR100&lt;15,2,IF(SquadExport!AR100&lt;=20,3,""))),0),"")</f>
        <v/>
      </c>
      <c r="AP100" s="37" t="str">
        <f ca="1">IF($A100&gt;"",IF(ISERROR(HLOOKUP(AP$1,INDIRECT("Roles!$B$"&amp;MATCH($B100,Roles!$A:$A,0)&amp;":$AF$"&amp;MATCH($B100,Roles!$A:$A,0)),1,FALSE))=FALSE,IF(SquadExport!AS100&lt;10,1,IF(SquadExport!AS100&lt;15,2,IF(SquadExport!AS100&lt;=20,3,""))),0),"")</f>
        <v/>
      </c>
      <c r="AQ100" s="37" t="str">
        <f ca="1">IF($A100&gt;"",IF(ISERROR(HLOOKUP(AQ$1,INDIRECT("Roles!$B$"&amp;MATCH($B100,Roles!$A:$A,0)&amp;":$AF$"&amp;MATCH($B100,Roles!$A:$A,0)),1,FALSE))=FALSE,IF(SquadExport!AT100&lt;10,1,IF(SquadExport!AT100&lt;15,2,IF(SquadExport!AT100&lt;=20,3,""))),0),"")</f>
        <v/>
      </c>
      <c r="AR100" s="37" t="str">
        <f ca="1">IF($A100&gt;"",IF(ISERROR(HLOOKUP(AR$1,INDIRECT("Roles!$B$"&amp;MATCH($B100,Roles!$A:$A,0)&amp;":$AF$"&amp;MATCH($B100,Roles!$A:$A,0)),1,FALSE))=FALSE,IF(SquadExport!AU100&lt;10,1,IF(SquadExport!AU100&lt;15,2,IF(SquadExport!AU100&lt;=20,3,""))),0),"")</f>
        <v/>
      </c>
      <c r="AS100" s="37" t="str">
        <f ca="1">IF($A100&gt;"",IF(ISERROR(HLOOKUP(AS$1,INDIRECT("Roles!$B$"&amp;MATCH($B100,Roles!$A:$A,0)&amp;":$AF$"&amp;MATCH($B100,Roles!$A:$A,0)),1,FALSE))=FALSE,IF(SquadExport!AV100&lt;10,1,IF(SquadExport!AV100&lt;15,2,IF(SquadExport!AV100&lt;=20,3,""))),0),"")</f>
        <v/>
      </c>
      <c r="AT100" s="37" t="str">
        <f ca="1">IF($A100&gt;"",IF(ISERROR(HLOOKUP(AT$1,INDIRECT("Roles!$B$"&amp;MATCH($B100,Roles!$A:$A,0)&amp;":$AF$"&amp;MATCH($B100,Roles!$A:$A,0)),1,FALSE))=FALSE,IF(SquadExport!AW100&lt;10,1,IF(SquadExport!AW100&lt;15,2,IF(SquadExport!AW100&lt;=20,3,""))),0),"")</f>
        <v/>
      </c>
      <c r="AU100" s="37" t="str">
        <f ca="1">IF($A100&gt;"",IF(ISERROR(HLOOKUP(AU$1,INDIRECT("Roles!$B$"&amp;MATCH($B100,Roles!$A:$A,0)&amp;":$AF$"&amp;MATCH($B100,Roles!$A:$A,0)),1,FALSE))=FALSE,IF(SquadExport!AX100&lt;10,1,IF(SquadExport!AX100&lt;15,2,IF(SquadExport!AX100&lt;=20,3,""))),0),"")</f>
        <v/>
      </c>
      <c r="AV100" s="37" t="str">
        <f ca="1">IF($A100&gt;"",IF(ISERROR(HLOOKUP(AV$1,INDIRECT("Roles!$B$"&amp;MATCH($B100,Roles!$A:$A,0)&amp;":$AF$"&amp;MATCH($B100,Roles!$A:$A,0)),1,FALSE))=FALSE,IF(SquadExport!AY100&lt;10,1,IF(SquadExport!AY100&lt;15,2,IF(SquadExport!AY100&lt;=20,3,""))),0),"")</f>
        <v/>
      </c>
      <c r="AW100" s="37" t="str">
        <f ca="1">IF($A100&gt;"",IF(ISERROR(HLOOKUP(AW$1,INDIRECT("Roles!$B$"&amp;MATCH($B100,Roles!$A:$A,0)&amp;":$AF$"&amp;MATCH($B100,Roles!$A:$A,0)),1,FALSE))=FALSE,IF(SquadExport!AZ100&lt;10,1,IF(SquadExport!AZ100&lt;15,2,IF(SquadExport!AZ100&lt;=20,3,""))),0),"")</f>
        <v/>
      </c>
      <c r="AX100" s="37" t="str">
        <f ca="1">IF($A100&gt;"",IF(ISERROR(HLOOKUP(AX$1,INDIRECT("Roles!$B$"&amp;MATCH($B100,Roles!$A:$A,0)&amp;":$AF$"&amp;MATCH($B100,Roles!$A:$A,0)),1,FALSE))=FALSE,IF(SquadExport!BA100&lt;10,1,IF(SquadExport!BA100&lt;15,2,IF(SquadExport!BA100&lt;=20,3,""))),0),"")</f>
        <v/>
      </c>
      <c r="AY100" s="30" t="str" cm="1">
        <f t="array" aca="1" ref="AY100:CS100" ca="1">IF($D100:$AX100=1,D$1:AX$1,"")</f>
        <v/>
      </c>
      <c r="AZ100" s="30" t="str">
        <f ca="1"/>
        <v/>
      </c>
      <c r="BA100" s="30" t="str">
        <f ca="1"/>
        <v/>
      </c>
      <c r="BB100" s="30" t="str">
        <f ca="1"/>
        <v/>
      </c>
      <c r="BC100" s="30" t="str">
        <f ca="1"/>
        <v/>
      </c>
      <c r="BD100" s="30" t="str">
        <f ca="1"/>
        <v/>
      </c>
      <c r="BE100" s="30" t="str">
        <f ca="1"/>
        <v/>
      </c>
      <c r="BF100" s="30" t="str">
        <f ca="1"/>
        <v/>
      </c>
      <c r="BG100" s="30" t="str">
        <f ca="1"/>
        <v/>
      </c>
      <c r="BH100" s="30" t="str">
        <f ca="1"/>
        <v/>
      </c>
      <c r="BI100" s="30" t="str">
        <f ca="1"/>
        <v/>
      </c>
      <c r="BJ100" s="30" t="str">
        <f ca="1"/>
        <v/>
      </c>
      <c r="BK100" s="30" t="str">
        <f ca="1"/>
        <v/>
      </c>
      <c r="BL100" s="30" t="str">
        <f ca="1"/>
        <v/>
      </c>
      <c r="BM100" s="30" t="str">
        <f ca="1"/>
        <v/>
      </c>
      <c r="BN100" s="30" t="str">
        <f ca="1"/>
        <v/>
      </c>
      <c r="BO100" s="30" t="str">
        <f ca="1"/>
        <v/>
      </c>
      <c r="BP100" s="30" t="str">
        <f ca="1"/>
        <v/>
      </c>
      <c r="BQ100" s="30" t="str">
        <f ca="1"/>
        <v/>
      </c>
      <c r="BR100" s="30" t="str">
        <f ca="1"/>
        <v/>
      </c>
      <c r="BS100" s="30" t="str">
        <f ca="1"/>
        <v/>
      </c>
      <c r="BT100" s="30" t="str">
        <f ca="1"/>
        <v/>
      </c>
      <c r="BU100" s="30" t="str">
        <f ca="1"/>
        <v/>
      </c>
      <c r="BV100" s="30" t="str">
        <f ca="1"/>
        <v/>
      </c>
      <c r="BW100" s="30" t="str">
        <f ca="1"/>
        <v/>
      </c>
      <c r="BX100" s="30" t="str">
        <f ca="1"/>
        <v/>
      </c>
      <c r="BY100" s="30" t="str">
        <f ca="1"/>
        <v/>
      </c>
      <c r="BZ100" s="30" t="str">
        <f ca="1"/>
        <v/>
      </c>
      <c r="CA100" s="30" t="str">
        <f ca="1"/>
        <v/>
      </c>
      <c r="CB100" s="30" t="str">
        <f ca="1"/>
        <v/>
      </c>
      <c r="CC100" s="30" t="str">
        <f ca="1"/>
        <v/>
      </c>
      <c r="CD100" s="30" t="str">
        <f ca="1"/>
        <v/>
      </c>
      <c r="CE100" s="30" t="str">
        <f ca="1"/>
        <v/>
      </c>
      <c r="CF100" s="30" t="str">
        <f ca="1"/>
        <v/>
      </c>
      <c r="CG100" s="30" t="str">
        <f ca="1"/>
        <v/>
      </c>
      <c r="CH100" s="30" t="str">
        <f ca="1"/>
        <v/>
      </c>
      <c r="CI100" s="30" t="str">
        <f ca="1"/>
        <v/>
      </c>
      <c r="CJ100" s="30" t="str">
        <f ca="1"/>
        <v/>
      </c>
      <c r="CK100" s="30" t="str">
        <f ca="1"/>
        <v/>
      </c>
      <c r="CL100" s="30" t="str">
        <f ca="1"/>
        <v/>
      </c>
      <c r="CM100" s="30" t="str">
        <f ca="1"/>
        <v/>
      </c>
      <c r="CN100" s="30" t="str">
        <f ca="1"/>
        <v/>
      </c>
      <c r="CO100" s="30" t="str">
        <f ca="1"/>
        <v/>
      </c>
      <c r="CP100" s="30" t="str">
        <f ca="1"/>
        <v/>
      </c>
      <c r="CQ100" s="30" t="str">
        <f ca="1"/>
        <v/>
      </c>
      <c r="CR100" s="30" t="str">
        <f ca="1"/>
        <v/>
      </c>
      <c r="CS100" s="30" t="str">
        <f ca="1"/>
        <v/>
      </c>
      <c r="CT100" s="31" cm="1">
        <f t="array" aca="1" ref="CT100" ca="1">SUMPRODUCT(COUNTIF($AY100:$CS100,Training!$C$3:$E$3))</f>
        <v>0</v>
      </c>
      <c r="CU100" s="31" cm="1">
        <f t="array" aca="1" ref="CU100" ca="1">SUMPRODUCT(COUNTIF($AY100:$CS100,Training!$C$4:$E$4))</f>
        <v>0</v>
      </c>
      <c r="CV100" s="31" cm="1">
        <f t="array" aca="1" ref="CV100" ca="1">SUMPRODUCT(COUNTIF($AY100:$CS100,Training!$C$5:$E$5))</f>
        <v>0</v>
      </c>
      <c r="CW100" s="31" cm="1">
        <f t="array" aca="1" ref="CW100" ca="1">SUMPRODUCT(COUNTIF($AY100:$CS100,Training!$C$6:$E$6))</f>
        <v>0</v>
      </c>
      <c r="CX100" s="31" cm="1">
        <f t="array" aca="1" ref="CX100" ca="1">SUMPRODUCT(COUNTIF($AY100:$CS100,Training!$C$7:$E$7))</f>
        <v>0</v>
      </c>
      <c r="CY100" s="31" cm="1">
        <f t="array" aca="1" ref="CY100" ca="1">SUMPRODUCT(COUNTIF($AY100:$CS100,Training!$C$8:$E$8))</f>
        <v>0</v>
      </c>
      <c r="CZ100" s="31" cm="1">
        <f t="array" aca="1" ref="CZ100" ca="1">SUMPRODUCT(COUNTIF($AY100:$CS100,Training!$C$9:$E$9))</f>
        <v>0</v>
      </c>
      <c r="DA100" s="31" cm="1">
        <f t="array" aca="1" ref="DA100" ca="1">SUMPRODUCT(COUNTIF($AY100:$CS100,Training!$C$10:$E$10))</f>
        <v>0</v>
      </c>
      <c r="DB100" s="31" cm="1">
        <f t="array" aca="1" ref="DB100" ca="1">SUMPRODUCT(COUNTIF($AY100:$CS100,Training!$C$11:$E$11))</f>
        <v>0</v>
      </c>
      <c r="DC100" s="31" cm="1">
        <f t="array" aca="1" ref="DC100" ca="1">SUMPRODUCT(COUNTIF($AY100:$CS100,Training!$C$2:$E$2))</f>
        <v>0</v>
      </c>
      <c r="DD100" s="31" cm="1">
        <f t="array" aca="1" ref="DD100" ca="1">SUMPRODUCT(COUNTIF($AY100:$CS100,Training!#REF!))</f>
        <v>0</v>
      </c>
      <c r="DE100" s="31" cm="1">
        <f t="array" aca="1" ref="DE100" ca="1">SUMPRODUCT(COUNTIF($AY100:$CS100,Training!$C$12:$E$12))</f>
        <v>0</v>
      </c>
      <c r="DF100" s="31" cm="1">
        <f t="array" aca="1" ref="DF100" ca="1">SUMPRODUCT(COUNTIF($AY100:$CS100,Training!$C$13:$E$13))</f>
        <v>0</v>
      </c>
      <c r="DG100" s="31" cm="1">
        <f t="array" aca="1" ref="DG100" ca="1">SUMPRODUCT(COUNTIF($AY100:$CS100,Training!$C$14:$E$14))</f>
        <v>0</v>
      </c>
      <c r="DH100" s="31" cm="1">
        <f t="array" aca="1" ref="DH100" ca="1">SUMPRODUCT(COUNTIF($AY100:$CS100,Training!$C$15:$E$15))</f>
        <v>0</v>
      </c>
      <c r="DI100" s="31" cm="1">
        <f t="array" aca="1" ref="DI100" ca="1">SUMPRODUCT(COUNTIF($AY100:$CS100,Training!$C$16:$E$16))</f>
        <v>0</v>
      </c>
      <c r="DJ100" s="30" t="str" cm="1">
        <f t="array" aca="1" ref="DJ100:FD100" ca="1">IF(COUNTIF(D100:AX100,1)=0,IF($D100:$AX100=2,D$1:AX$1,""),"")</f>
        <v/>
      </c>
      <c r="DK100" s="30" t="str">
        <f ca="1"/>
        <v/>
      </c>
      <c r="DL100" s="30" t="str">
        <f ca="1"/>
        <v/>
      </c>
      <c r="DM100" s="30" t="str">
        <f ca="1"/>
        <v/>
      </c>
      <c r="DN100" s="30" t="str">
        <f ca="1"/>
        <v/>
      </c>
      <c r="DO100" s="30" t="str">
        <f ca="1"/>
        <v/>
      </c>
      <c r="DP100" s="30" t="str">
        <f ca="1"/>
        <v/>
      </c>
      <c r="DQ100" s="30" t="str">
        <f ca="1"/>
        <v/>
      </c>
      <c r="DR100" s="30" t="str">
        <f ca="1"/>
        <v/>
      </c>
      <c r="DS100" s="30" t="str">
        <f ca="1"/>
        <v/>
      </c>
      <c r="DT100" s="30" t="str">
        <f ca="1"/>
        <v/>
      </c>
      <c r="DU100" s="30" t="str">
        <f ca="1"/>
        <v/>
      </c>
      <c r="DV100" s="30" t="str">
        <f ca="1"/>
        <v/>
      </c>
      <c r="DW100" s="30" t="str">
        <f ca="1"/>
        <v/>
      </c>
      <c r="DX100" s="30" t="str">
        <f ca="1"/>
        <v/>
      </c>
      <c r="DY100" s="30" t="str">
        <f ca="1"/>
        <v/>
      </c>
      <c r="DZ100" s="30" t="str">
        <f ca="1"/>
        <v/>
      </c>
      <c r="EA100" s="30" t="str">
        <f ca="1"/>
        <v/>
      </c>
      <c r="EB100" s="30" t="str">
        <f ca="1"/>
        <v/>
      </c>
      <c r="EC100" s="30" t="str">
        <f ca="1"/>
        <v/>
      </c>
      <c r="ED100" s="30" t="str">
        <f ca="1"/>
        <v/>
      </c>
      <c r="EE100" s="30" t="str">
        <f ca="1"/>
        <v/>
      </c>
      <c r="EF100" s="30" t="str">
        <f ca="1"/>
        <v/>
      </c>
      <c r="EG100" s="30" t="str">
        <f ca="1"/>
        <v/>
      </c>
      <c r="EH100" s="30" t="str">
        <f ca="1"/>
        <v/>
      </c>
      <c r="EI100" s="30" t="str">
        <f ca="1"/>
        <v/>
      </c>
      <c r="EJ100" s="30" t="str">
        <f ca="1"/>
        <v/>
      </c>
      <c r="EK100" s="30" t="str">
        <f ca="1"/>
        <v/>
      </c>
      <c r="EL100" s="30" t="str">
        <f ca="1"/>
        <v/>
      </c>
      <c r="EM100" s="30" t="str">
        <f ca="1"/>
        <v/>
      </c>
      <c r="EN100" s="30" t="str">
        <f ca="1"/>
        <v/>
      </c>
      <c r="EO100" s="30" t="str">
        <f ca="1"/>
        <v/>
      </c>
      <c r="EP100" s="30" t="str">
        <f ca="1"/>
        <v/>
      </c>
      <c r="EQ100" s="30" t="str">
        <f ca="1"/>
        <v/>
      </c>
      <c r="ER100" s="30" t="str">
        <f ca="1"/>
        <v/>
      </c>
      <c r="ES100" s="30" t="str">
        <f ca="1"/>
        <v/>
      </c>
      <c r="ET100" s="30" t="str">
        <f ca="1"/>
        <v/>
      </c>
      <c r="EU100" s="30" t="str">
        <f ca="1"/>
        <v/>
      </c>
      <c r="EV100" s="30" t="str">
        <f ca="1"/>
        <v/>
      </c>
      <c r="EW100" s="30" t="str">
        <f ca="1"/>
        <v/>
      </c>
      <c r="EX100" s="30" t="str">
        <f ca="1"/>
        <v/>
      </c>
      <c r="EY100" s="30" t="str">
        <f ca="1"/>
        <v/>
      </c>
      <c r="EZ100" s="30" t="str">
        <f ca="1"/>
        <v/>
      </c>
      <c r="FA100" s="30" t="str">
        <f ca="1"/>
        <v/>
      </c>
      <c r="FB100" s="30" t="str">
        <f ca="1"/>
        <v/>
      </c>
      <c r="FC100" s="30" t="str">
        <f ca="1"/>
        <v/>
      </c>
      <c r="FD100" s="30" t="str">
        <f ca="1"/>
        <v/>
      </c>
      <c r="FE100" s="31" cm="1">
        <f t="array" aca="1" ref="FE100" ca="1">SUMPRODUCT(COUNTIF($DJ100:$FD100,Training!$C$3:$E$3))</f>
        <v>0</v>
      </c>
      <c r="FF100" s="31" cm="1">
        <f t="array" aca="1" ref="FF100" ca="1">SUMPRODUCT(COUNTIF($DJ100:$FD100,Training!$C$4:$E$4))</f>
        <v>0</v>
      </c>
      <c r="FG100" s="31" cm="1">
        <f t="array" aca="1" ref="FG100" ca="1">SUMPRODUCT(COUNTIF($DJ100:$FD100,Training!$C$5:$E$5))</f>
        <v>0</v>
      </c>
      <c r="FH100" s="31" cm="1">
        <f t="array" aca="1" ref="FH100" ca="1">SUMPRODUCT(COUNTIF($DJ100:$FD100,Training!$C$6:$E$6))</f>
        <v>0</v>
      </c>
      <c r="FI100" s="31" cm="1">
        <f t="array" aca="1" ref="FI100" ca="1">SUMPRODUCT(COUNTIF($DJ100:$FD100,Training!$C$7:$E$7))</f>
        <v>0</v>
      </c>
      <c r="FJ100" s="31" cm="1">
        <f t="array" aca="1" ref="FJ100" ca="1">SUMPRODUCT(COUNTIF($DJ100:$FD100,Training!$C$8:$E$8))</f>
        <v>0</v>
      </c>
      <c r="FK100" s="31" cm="1">
        <f t="array" aca="1" ref="FK100" ca="1">SUMPRODUCT(COUNTIF($DJ100:$FD100,Training!$C$9:$E$9))</f>
        <v>0</v>
      </c>
      <c r="FL100" s="31" cm="1">
        <f t="array" aca="1" ref="FL100" ca="1">SUMPRODUCT(COUNTIF($DJ100:$FD100,Training!$C$10:$E$10))</f>
        <v>0</v>
      </c>
      <c r="FM100" s="31" cm="1">
        <f t="array" aca="1" ref="FM100" ca="1">SUMPRODUCT(COUNTIF($DJ100:$FD100,Training!$C$11:$E$11))</f>
        <v>0</v>
      </c>
      <c r="FN100" s="31" cm="1">
        <f t="array" aca="1" ref="FN100" ca="1">SUMPRODUCT(COUNTIF($DJ100:$FD100,Training!$C$2:$E$2))</f>
        <v>0</v>
      </c>
      <c r="FO100" s="31" cm="1">
        <f t="array" aca="1" ref="FO100" ca="1">SUMPRODUCT(COUNTIF($DJ100:$FD100,Training!#REF!))</f>
        <v>0</v>
      </c>
      <c r="FP100" s="31" cm="1">
        <f t="array" aca="1" ref="FP100" ca="1">SUMPRODUCT(COUNTIF($DJ100:$FD100,Training!$C$12:$E$12))</f>
        <v>0</v>
      </c>
      <c r="FQ100" s="31" cm="1">
        <f t="array" aca="1" ref="FQ100" ca="1">SUMPRODUCT(COUNTIF($DJ100:$FD100,Training!$C$13:$E$13))</f>
        <v>0</v>
      </c>
      <c r="FR100" s="31" cm="1">
        <f t="array" aca="1" ref="FR100" ca="1">SUMPRODUCT(COUNTIF($DJ100:$FD100,Training!$C$14:$E$14))</f>
        <v>0</v>
      </c>
      <c r="FS100" s="31" cm="1">
        <f t="array" aca="1" ref="FS100" ca="1">SUMPRODUCT(COUNTIF($DJ100:$FD100,Training!$C$15:$E$15))</f>
        <v>0</v>
      </c>
      <c r="FT100" s="31" cm="1">
        <f t="array" aca="1" ref="FT100" ca="1">SUMPRODUCT(COUNTIF($DJ100:$FD100,Training!$C$16:$E$16))</f>
        <v>0</v>
      </c>
    </row>
    <row r="101" spans="1:176" x14ac:dyDescent="0.25">
      <c r="A101" s="32" t="str">
        <f>IF(WeightedParse!A101&gt;"",WeightedParse!A101,"")</f>
        <v/>
      </c>
      <c r="B101" s="49" t="str">
        <f>IF('Weighted Summary'!A101&gt;"",'Weighted Summary'!F101,"")</f>
        <v/>
      </c>
      <c r="C101" s="39" t="str">
        <f t="shared" si="1"/>
        <v/>
      </c>
      <c r="D101" s="37" t="str">
        <f ca="1">IF($A101&gt;"",IF(ISERROR(HLOOKUP(D$1,INDIRECT("Roles!$B$"&amp;MATCH($B101,Roles!$A:$A,0)&amp;":$AF$"&amp;MATCH($B101,Roles!$A:$A,0)),1,FALSE))=FALSE,IF(SquadExport!G101&lt;10,1,IF(SquadExport!G101&lt;15,2,IF(SquadExport!G101&lt;=20,3,""))),0),"")</f>
        <v/>
      </c>
      <c r="E101" s="37" t="str">
        <f ca="1">IF($A101&gt;"",IF(ISERROR(HLOOKUP(E$1,INDIRECT("Roles!$B$"&amp;MATCH($B101,Roles!$A:$A,0)&amp;":$AF$"&amp;MATCH($B101,Roles!$A:$A,0)),1,FALSE))=FALSE,IF(SquadExport!H101&lt;10,1,IF(SquadExport!H101&lt;15,2,IF(SquadExport!H101&lt;=20,3,""))),0),"")</f>
        <v/>
      </c>
      <c r="F101" s="37" t="str">
        <f ca="1">IF($A101&gt;"",IF(ISERROR(HLOOKUP(F$1,INDIRECT("Roles!$B$"&amp;MATCH($B101,Roles!$A:$A,0)&amp;":$AF$"&amp;MATCH($B101,Roles!$A:$A,0)),1,FALSE))=FALSE,IF(SquadExport!I101&lt;10,1,IF(SquadExport!I101&lt;15,2,IF(SquadExport!I101&lt;=20,3,""))),0),"")</f>
        <v/>
      </c>
      <c r="G101" s="37" t="str">
        <f ca="1">IF($A101&gt;"",IF(ISERROR(HLOOKUP(G$1,INDIRECT("Roles!$B$"&amp;MATCH($B101,Roles!$A:$A,0)&amp;":$AF$"&amp;MATCH($B101,Roles!$A:$A,0)),1,FALSE))=FALSE,IF(SquadExport!J101&lt;10,1,IF(SquadExport!J101&lt;15,2,IF(SquadExport!J101&lt;=20,3,""))),0),"")</f>
        <v/>
      </c>
      <c r="H101" s="37" t="str">
        <f ca="1">IF($A101&gt;"",IF(ISERROR(HLOOKUP(H$1,INDIRECT("Roles!$B$"&amp;MATCH($B101,Roles!$A:$A,0)&amp;":$AF$"&amp;MATCH($B101,Roles!$A:$A,0)),1,FALSE))=FALSE,IF(SquadExport!K101&lt;10,1,IF(SquadExport!K101&lt;15,2,IF(SquadExport!K101&lt;=20,3,""))),0),"")</f>
        <v/>
      </c>
      <c r="I101" s="37" t="str">
        <f ca="1">IF($A101&gt;"",IF(ISERROR(HLOOKUP(I$1,INDIRECT("Roles!$B$"&amp;MATCH($B101,Roles!$A:$A,0)&amp;":$AF$"&amp;MATCH($B101,Roles!$A:$A,0)),1,FALSE))=FALSE,IF(SquadExport!L101&lt;10,1,IF(SquadExport!L101&lt;15,2,IF(SquadExport!L101&lt;=20,3,""))),0),"")</f>
        <v/>
      </c>
      <c r="J101" s="37" t="str">
        <f ca="1">IF($A101&gt;"",IF(ISERROR(HLOOKUP(J$1,INDIRECT("Roles!$B$"&amp;MATCH($B101,Roles!$A:$A,0)&amp;":$AF$"&amp;MATCH($B101,Roles!$A:$A,0)),1,FALSE))=FALSE,IF(SquadExport!M101&lt;10,1,IF(SquadExport!M101&lt;15,2,IF(SquadExport!M101&lt;=20,3,""))),0),"")</f>
        <v/>
      </c>
      <c r="K101" s="37" t="str">
        <f ca="1">IF($A101&gt;"",IF(ISERROR(HLOOKUP(K$1,INDIRECT("Roles!$B$"&amp;MATCH($B101,Roles!$A:$A,0)&amp;":$AF$"&amp;MATCH($B101,Roles!$A:$A,0)),1,FALSE))=FALSE,IF(SquadExport!N101&lt;10,1,IF(SquadExport!N101&lt;15,2,IF(SquadExport!N101&lt;=20,3,""))),0),"")</f>
        <v/>
      </c>
      <c r="L101" s="37" t="str">
        <f ca="1">IF($A101&gt;"",IF(ISERROR(HLOOKUP(L$1,INDIRECT("Roles!$B$"&amp;MATCH($B101,Roles!$A:$A,0)&amp;":$AF$"&amp;MATCH($B101,Roles!$A:$A,0)),1,FALSE))=FALSE,IF(SquadExport!O101&lt;10,1,IF(SquadExport!O101&lt;15,2,IF(SquadExport!O101&lt;=20,3,""))),0),"")</f>
        <v/>
      </c>
      <c r="M101" s="37" t="str">
        <f ca="1">IF($A101&gt;"",IF(ISERROR(HLOOKUP(M$1,INDIRECT("Roles!$B$"&amp;MATCH($B101,Roles!$A:$A,0)&amp;":$AF$"&amp;MATCH($B101,Roles!$A:$A,0)),1,FALSE))=FALSE,IF(SquadExport!P101&lt;10,1,IF(SquadExport!P101&lt;15,2,IF(SquadExport!P101&lt;=20,3,""))),0),"")</f>
        <v/>
      </c>
      <c r="N101" s="37" t="str">
        <f ca="1">IF($A101&gt;"",IF(ISERROR(HLOOKUP(N$1,INDIRECT("Roles!$B$"&amp;MATCH($B101,Roles!$A:$A,0)&amp;":$AF$"&amp;MATCH($B101,Roles!$A:$A,0)),1,FALSE))=FALSE,IF(SquadExport!Q101&lt;10,1,IF(SquadExport!Q101&lt;15,2,IF(SquadExport!Q101&lt;=20,3,""))),0),"")</f>
        <v/>
      </c>
      <c r="O101" s="37" t="str">
        <f ca="1">IF($A101&gt;"",IF(ISERROR(HLOOKUP(O$1,INDIRECT("Roles!$B$"&amp;MATCH($B101,Roles!$A:$A,0)&amp;":$AF$"&amp;MATCH($B101,Roles!$A:$A,0)),1,FALSE))=FALSE,IF(SquadExport!R101&lt;10,1,IF(SquadExport!R101&lt;15,2,IF(SquadExport!R101&lt;=20,3,""))),0),"")</f>
        <v/>
      </c>
      <c r="P101" s="37" t="str">
        <f ca="1">IF($A101&gt;"",IF(ISERROR(HLOOKUP(P$1,INDIRECT("Roles!$B$"&amp;MATCH($B101,Roles!$A:$A,0)&amp;":$AF$"&amp;MATCH($B101,Roles!$A:$A,0)),1,FALSE))=FALSE,IF(SquadExport!S101&lt;10,1,IF(SquadExport!S101&lt;15,2,IF(SquadExport!S101&lt;=20,3,""))),0),"")</f>
        <v/>
      </c>
      <c r="Q101" s="37" t="str">
        <f ca="1">IF($A101&gt;"",IF(ISERROR(HLOOKUP(Q$1,INDIRECT("Roles!$B$"&amp;MATCH($B101,Roles!$A:$A,0)&amp;":$AF$"&amp;MATCH($B101,Roles!$A:$A,0)),1,FALSE))=FALSE,IF(SquadExport!T101&lt;10,1,IF(SquadExport!T101&lt;15,2,IF(SquadExport!T101&lt;=20,3,""))),0),"")</f>
        <v/>
      </c>
      <c r="R101" s="37" t="str">
        <f ca="1">IF($A101&gt;"",IF(ISERROR(HLOOKUP(R$1,INDIRECT("Roles!$B$"&amp;MATCH($B101,Roles!$A:$A,0)&amp;":$AF$"&amp;MATCH($B101,Roles!$A:$A,0)),1,FALSE))=FALSE,IF(SquadExport!U101&lt;10,1,IF(SquadExport!U101&lt;15,2,IF(SquadExport!U101&lt;=20,3,""))),0),"")</f>
        <v/>
      </c>
      <c r="S101" s="37" t="str">
        <f ca="1">IF($A101&gt;"",IF(ISERROR(HLOOKUP(S$1,INDIRECT("Roles!$B$"&amp;MATCH($B101,Roles!$A:$A,0)&amp;":$AF$"&amp;MATCH($B101,Roles!$A:$A,0)),1,FALSE))=FALSE,IF(SquadExport!V101&lt;10,1,IF(SquadExport!V101&lt;15,2,IF(SquadExport!V101&lt;=20,3,""))),0),"")</f>
        <v/>
      </c>
      <c r="T101" s="37" t="str">
        <f ca="1">IF($A101&gt;"",IF(ISERROR(HLOOKUP(T$1,INDIRECT("Roles!$B$"&amp;MATCH($B101,Roles!$A:$A,0)&amp;":$AF$"&amp;MATCH($B101,Roles!$A:$A,0)),1,FALSE))=FALSE,IF(SquadExport!W101&lt;10,1,IF(SquadExport!W101&lt;15,2,IF(SquadExport!W101&lt;=20,3,""))),0),"")</f>
        <v/>
      </c>
      <c r="U101" s="37" t="str">
        <f ca="1">IF($A101&gt;"",IF(ISERROR(HLOOKUP(U$1,INDIRECT("Roles!$B$"&amp;MATCH($B101,Roles!$A:$A,0)&amp;":$AF$"&amp;MATCH($B101,Roles!$A:$A,0)),1,FALSE))=FALSE,IF(SquadExport!X101&lt;10,1,IF(SquadExport!X101&lt;15,2,IF(SquadExport!X101&lt;=20,3,""))),0),"")</f>
        <v/>
      </c>
      <c r="V101" s="37" t="str">
        <f ca="1">IF($A101&gt;"",IF(ISERROR(HLOOKUP(V$1,INDIRECT("Roles!$B$"&amp;MATCH($B101,Roles!$A:$A,0)&amp;":$AF$"&amp;MATCH($B101,Roles!$A:$A,0)),1,FALSE))=FALSE,IF(SquadExport!Y101&lt;10,1,IF(SquadExport!Y101&lt;15,2,IF(SquadExport!Y101&lt;=20,3,""))),0),"")</f>
        <v/>
      </c>
      <c r="W101" s="37" t="str">
        <f ca="1">IF($A101&gt;"",IF(ISERROR(HLOOKUP(W$1,INDIRECT("Roles!$B$"&amp;MATCH($B101,Roles!$A:$A,0)&amp;":$AF$"&amp;MATCH($B101,Roles!$A:$A,0)),1,FALSE))=FALSE,IF(SquadExport!Z101&lt;10,1,IF(SquadExport!Z101&lt;15,2,IF(SquadExport!Z101&lt;=20,3,""))),0),"")</f>
        <v/>
      </c>
      <c r="X101" s="37" t="str">
        <f ca="1">IF($A101&gt;"",IF(ISERROR(HLOOKUP(X$1,INDIRECT("Roles!$B$"&amp;MATCH($B101,Roles!$A:$A,0)&amp;":$AF$"&amp;MATCH($B101,Roles!$A:$A,0)),1,FALSE))=FALSE,IF(SquadExport!AA101&lt;10,1,IF(SquadExport!AA101&lt;15,2,IF(SquadExport!AA101&lt;=20,3,""))),0),"")</f>
        <v/>
      </c>
      <c r="Y101" s="37" t="str">
        <f ca="1">IF($A101&gt;"",IF(ISERROR(HLOOKUP(Y$1,INDIRECT("Roles!$B$"&amp;MATCH($B101,Roles!$A:$A,0)&amp;":$AF$"&amp;MATCH($B101,Roles!$A:$A,0)),1,FALSE))=FALSE,IF(SquadExport!AB101&lt;10,1,IF(SquadExport!AB101&lt;15,2,IF(SquadExport!AB101&lt;=20,3,""))),0),"")</f>
        <v/>
      </c>
      <c r="Z101" s="37" t="str">
        <f ca="1">IF($A101&gt;"",IF(ISERROR(HLOOKUP(Z$1,INDIRECT("Roles!$B$"&amp;MATCH($B101,Roles!$A:$A,0)&amp;":$AF$"&amp;MATCH($B101,Roles!$A:$A,0)),1,FALSE))=FALSE,IF(SquadExport!AC101&lt;10,1,IF(SquadExport!AC101&lt;15,2,IF(SquadExport!AC101&lt;=20,3,""))),0),"")</f>
        <v/>
      </c>
      <c r="AA101" s="37" t="str">
        <f ca="1">IF($A101&gt;"",IF(ISERROR(HLOOKUP(AA$1,INDIRECT("Roles!$B$"&amp;MATCH($B101,Roles!$A:$A,0)&amp;":$AF$"&amp;MATCH($B101,Roles!$A:$A,0)),1,FALSE))=FALSE,IF(SquadExport!AD101&lt;10,1,IF(SquadExport!AD101&lt;15,2,IF(SquadExport!AD101&lt;=20,3,""))),0),"")</f>
        <v/>
      </c>
      <c r="AB101" s="37" t="str">
        <f ca="1">IF($A101&gt;"",IF(ISERROR(HLOOKUP(AB$1,INDIRECT("Roles!$B$"&amp;MATCH($B101,Roles!$A:$A,0)&amp;":$AF$"&amp;MATCH($B101,Roles!$A:$A,0)),1,FALSE))=FALSE,IF(SquadExport!AE101&lt;10,1,IF(SquadExport!AE101&lt;15,2,IF(SquadExport!AE101&lt;=20,3,""))),0),"")</f>
        <v/>
      </c>
      <c r="AC101" s="37" t="str">
        <f ca="1">IF($A101&gt;"",IF(ISERROR(HLOOKUP(AC$1,INDIRECT("Roles!$B$"&amp;MATCH($B101,Roles!$A:$A,0)&amp;":$AF$"&amp;MATCH($B101,Roles!$A:$A,0)),1,FALSE))=FALSE,IF(SquadExport!AF101&lt;10,1,IF(SquadExport!AF101&lt;15,2,IF(SquadExport!AF101&lt;=20,3,""))),0),"")</f>
        <v/>
      </c>
      <c r="AD101" s="37" t="str">
        <f ca="1">IF($A101&gt;"",IF(ISERROR(HLOOKUP(AD$1,INDIRECT("Roles!$B$"&amp;MATCH($B101,Roles!$A:$A,0)&amp;":$AF$"&amp;MATCH($B101,Roles!$A:$A,0)),1,FALSE))=FALSE,IF(SquadExport!AG101&lt;10,1,IF(SquadExport!AG101&lt;15,2,IF(SquadExport!AG101&lt;=20,3,""))),0),"")</f>
        <v/>
      </c>
      <c r="AE101" s="37" t="str">
        <f ca="1">IF($A101&gt;"",IF(ISERROR(HLOOKUP(AE$1,INDIRECT("Roles!$B$"&amp;MATCH($B101,Roles!$A:$A,0)&amp;":$AF$"&amp;MATCH($B101,Roles!$A:$A,0)),1,FALSE))=FALSE,IF(SquadExport!AH101&lt;10,1,IF(SquadExport!AH101&lt;15,2,IF(SquadExport!AH101&lt;=20,3,""))),0),"")</f>
        <v/>
      </c>
      <c r="AF101" s="37" t="str">
        <f ca="1">IF($A101&gt;"",IF(ISERROR(HLOOKUP(AF$1,INDIRECT("Roles!$B$"&amp;MATCH($B101,Roles!$A:$A,0)&amp;":$AF$"&amp;MATCH($B101,Roles!$A:$A,0)),1,FALSE))=FALSE,IF(SquadExport!AI101&lt;10,1,IF(SquadExport!AI101&lt;15,2,IF(SquadExport!AI101&lt;=20,3,""))),0),"")</f>
        <v/>
      </c>
      <c r="AG101" s="37" t="str">
        <f ca="1">IF($A101&gt;"",IF(ISERROR(HLOOKUP(AG$1,INDIRECT("Roles!$B$"&amp;MATCH($B101,Roles!$A:$A,0)&amp;":$AF$"&amp;MATCH($B101,Roles!$A:$A,0)),1,FALSE))=FALSE,IF(SquadExport!AJ101&lt;10,1,IF(SquadExport!AJ101&lt;15,2,IF(SquadExport!AJ101&lt;=20,3,""))),0),"")</f>
        <v/>
      </c>
      <c r="AH101" s="37" t="str">
        <f ca="1">IF($A101&gt;"",IF(ISERROR(HLOOKUP(AH$1,INDIRECT("Roles!$B$"&amp;MATCH($B101,Roles!$A:$A,0)&amp;":$AF$"&amp;MATCH($B101,Roles!$A:$A,0)),1,FALSE))=FALSE,IF(SquadExport!AK101&lt;10,1,IF(SquadExport!AK101&lt;15,2,IF(SquadExport!AK101&lt;=20,3,""))),0),"")</f>
        <v/>
      </c>
      <c r="AI101" s="37" t="str">
        <f ca="1">IF($A101&gt;"",IF(ISERROR(HLOOKUP(AI$1,INDIRECT("Roles!$B$"&amp;MATCH($B101,Roles!$A:$A,0)&amp;":$AF$"&amp;MATCH($B101,Roles!$A:$A,0)),1,FALSE))=FALSE,IF(SquadExport!AL101&lt;10,1,IF(SquadExport!AL101&lt;15,2,IF(SquadExport!AL101&lt;=20,3,""))),0),"")</f>
        <v/>
      </c>
      <c r="AJ101" s="37" t="str">
        <f ca="1">IF($A101&gt;"",IF(ISERROR(HLOOKUP(AJ$1,INDIRECT("Roles!$B$"&amp;MATCH($B101,Roles!$A:$A,0)&amp;":$AF$"&amp;MATCH($B101,Roles!$A:$A,0)),1,FALSE))=FALSE,IF(SquadExport!AM101&lt;10,1,IF(SquadExport!AM101&lt;15,2,IF(SquadExport!AM101&lt;=20,3,""))),0),"")</f>
        <v/>
      </c>
      <c r="AK101" s="37" t="str">
        <f ca="1">IF($A101&gt;"",IF(ISERROR(HLOOKUP(AK$1,INDIRECT("Roles!$B$"&amp;MATCH($B101,Roles!$A:$A,0)&amp;":$AF$"&amp;MATCH($B101,Roles!$A:$A,0)),1,FALSE))=FALSE,IF(SquadExport!AN101&lt;10,1,IF(SquadExport!AN101&lt;15,2,IF(SquadExport!AN101&lt;=20,3,""))),0),"")</f>
        <v/>
      </c>
      <c r="AL101" s="37" t="str">
        <f ca="1">IF($A101&gt;"",IF(ISERROR(HLOOKUP(AL$1,INDIRECT("Roles!$B$"&amp;MATCH($B101,Roles!$A:$A,0)&amp;":$AF$"&amp;MATCH($B101,Roles!$A:$A,0)),1,FALSE))=FALSE,IF(SquadExport!AO101&lt;10,1,IF(SquadExport!AO101&lt;15,2,IF(SquadExport!AO101&lt;=20,3,""))),0),"")</f>
        <v/>
      </c>
      <c r="AM101" s="37" t="str">
        <f ca="1">IF($A101&gt;"",IF(ISERROR(HLOOKUP(AM$1,INDIRECT("Roles!$B$"&amp;MATCH($B101,Roles!$A:$A,0)&amp;":$AF$"&amp;MATCH($B101,Roles!$A:$A,0)),1,FALSE))=FALSE,IF(SquadExport!AP101&lt;10,1,IF(SquadExport!AP101&lt;15,2,IF(SquadExport!AP101&lt;=20,3,""))),0),"")</f>
        <v/>
      </c>
      <c r="AN101" s="37" t="str">
        <f ca="1">IF($A101&gt;"",IF(ISERROR(HLOOKUP(AN$1,INDIRECT("Roles!$B$"&amp;MATCH($B101,Roles!$A:$A,0)&amp;":$AF$"&amp;MATCH($B101,Roles!$A:$A,0)),1,FALSE))=FALSE,IF(SquadExport!AQ101&lt;10,1,IF(SquadExport!AQ101&lt;15,2,IF(SquadExport!AQ101&lt;=20,3,""))),0),"")</f>
        <v/>
      </c>
      <c r="AO101" s="37" t="str">
        <f ca="1">IF($A101&gt;"",IF(ISERROR(HLOOKUP(AO$1,INDIRECT("Roles!$B$"&amp;MATCH($B101,Roles!$A:$A,0)&amp;":$AF$"&amp;MATCH($B101,Roles!$A:$A,0)),1,FALSE))=FALSE,IF(SquadExport!AR101&lt;10,1,IF(SquadExport!AR101&lt;15,2,IF(SquadExport!AR101&lt;=20,3,""))),0),"")</f>
        <v/>
      </c>
      <c r="AP101" s="37" t="str">
        <f ca="1">IF($A101&gt;"",IF(ISERROR(HLOOKUP(AP$1,INDIRECT("Roles!$B$"&amp;MATCH($B101,Roles!$A:$A,0)&amp;":$AF$"&amp;MATCH($B101,Roles!$A:$A,0)),1,FALSE))=FALSE,IF(SquadExport!AS101&lt;10,1,IF(SquadExport!AS101&lt;15,2,IF(SquadExport!AS101&lt;=20,3,""))),0),"")</f>
        <v/>
      </c>
      <c r="AQ101" s="37" t="str">
        <f ca="1">IF($A101&gt;"",IF(ISERROR(HLOOKUP(AQ$1,INDIRECT("Roles!$B$"&amp;MATCH($B101,Roles!$A:$A,0)&amp;":$AF$"&amp;MATCH($B101,Roles!$A:$A,0)),1,FALSE))=FALSE,IF(SquadExport!AT101&lt;10,1,IF(SquadExport!AT101&lt;15,2,IF(SquadExport!AT101&lt;=20,3,""))),0),"")</f>
        <v/>
      </c>
      <c r="AR101" s="37" t="str">
        <f ca="1">IF($A101&gt;"",IF(ISERROR(HLOOKUP(AR$1,INDIRECT("Roles!$B$"&amp;MATCH($B101,Roles!$A:$A,0)&amp;":$AF$"&amp;MATCH($B101,Roles!$A:$A,0)),1,FALSE))=FALSE,IF(SquadExport!AU101&lt;10,1,IF(SquadExport!AU101&lt;15,2,IF(SquadExport!AU101&lt;=20,3,""))),0),"")</f>
        <v/>
      </c>
      <c r="AS101" s="37" t="str">
        <f ca="1">IF($A101&gt;"",IF(ISERROR(HLOOKUP(AS$1,INDIRECT("Roles!$B$"&amp;MATCH($B101,Roles!$A:$A,0)&amp;":$AF$"&amp;MATCH($B101,Roles!$A:$A,0)),1,FALSE))=FALSE,IF(SquadExport!AV101&lt;10,1,IF(SquadExport!AV101&lt;15,2,IF(SquadExport!AV101&lt;=20,3,""))),0),"")</f>
        <v/>
      </c>
      <c r="AT101" s="37" t="str">
        <f ca="1">IF($A101&gt;"",IF(ISERROR(HLOOKUP(AT$1,INDIRECT("Roles!$B$"&amp;MATCH($B101,Roles!$A:$A,0)&amp;":$AF$"&amp;MATCH($B101,Roles!$A:$A,0)),1,FALSE))=FALSE,IF(SquadExport!AW101&lt;10,1,IF(SquadExport!AW101&lt;15,2,IF(SquadExport!AW101&lt;=20,3,""))),0),"")</f>
        <v/>
      </c>
      <c r="AU101" s="37" t="str">
        <f ca="1">IF($A101&gt;"",IF(ISERROR(HLOOKUP(AU$1,INDIRECT("Roles!$B$"&amp;MATCH($B101,Roles!$A:$A,0)&amp;":$AF$"&amp;MATCH($B101,Roles!$A:$A,0)),1,FALSE))=FALSE,IF(SquadExport!AX101&lt;10,1,IF(SquadExport!AX101&lt;15,2,IF(SquadExport!AX101&lt;=20,3,""))),0),"")</f>
        <v/>
      </c>
      <c r="AV101" s="37" t="str">
        <f ca="1">IF($A101&gt;"",IF(ISERROR(HLOOKUP(AV$1,INDIRECT("Roles!$B$"&amp;MATCH($B101,Roles!$A:$A,0)&amp;":$AF$"&amp;MATCH($B101,Roles!$A:$A,0)),1,FALSE))=FALSE,IF(SquadExport!AY101&lt;10,1,IF(SquadExport!AY101&lt;15,2,IF(SquadExport!AY101&lt;=20,3,""))),0),"")</f>
        <v/>
      </c>
      <c r="AW101" s="37" t="str">
        <f ca="1">IF($A101&gt;"",IF(ISERROR(HLOOKUP(AW$1,INDIRECT("Roles!$B$"&amp;MATCH($B101,Roles!$A:$A,0)&amp;":$AF$"&amp;MATCH($B101,Roles!$A:$A,0)),1,FALSE))=FALSE,IF(SquadExport!AZ101&lt;10,1,IF(SquadExport!AZ101&lt;15,2,IF(SquadExport!AZ101&lt;=20,3,""))),0),"")</f>
        <v/>
      </c>
      <c r="AX101" s="37" t="str">
        <f ca="1">IF($A101&gt;"",IF(ISERROR(HLOOKUP(AX$1,INDIRECT("Roles!$B$"&amp;MATCH($B101,Roles!$A:$A,0)&amp;":$AF$"&amp;MATCH($B101,Roles!$A:$A,0)),1,FALSE))=FALSE,IF(SquadExport!BA101&lt;10,1,IF(SquadExport!BA101&lt;15,2,IF(SquadExport!BA101&lt;=20,3,""))),0),"")</f>
        <v/>
      </c>
      <c r="AY101" s="30" t="str" cm="1">
        <f t="array" aca="1" ref="AY101:CS101" ca="1">IF($D101:$AX101=1,D$1:AX$1,"")</f>
        <v/>
      </c>
      <c r="AZ101" s="30" t="str">
        <f ca="1"/>
        <v/>
      </c>
      <c r="BA101" s="30" t="str">
        <f ca="1"/>
        <v/>
      </c>
      <c r="BB101" s="30" t="str">
        <f ca="1"/>
        <v/>
      </c>
      <c r="BC101" s="30" t="str">
        <f ca="1"/>
        <v/>
      </c>
      <c r="BD101" s="30" t="str">
        <f ca="1"/>
        <v/>
      </c>
      <c r="BE101" s="30" t="str">
        <f ca="1"/>
        <v/>
      </c>
      <c r="BF101" s="30" t="str">
        <f ca="1"/>
        <v/>
      </c>
      <c r="BG101" s="30" t="str">
        <f ca="1"/>
        <v/>
      </c>
      <c r="BH101" s="30" t="str">
        <f ca="1"/>
        <v/>
      </c>
      <c r="BI101" s="30" t="str">
        <f ca="1"/>
        <v/>
      </c>
      <c r="BJ101" s="30" t="str">
        <f ca="1"/>
        <v/>
      </c>
      <c r="BK101" s="30" t="str">
        <f ca="1"/>
        <v/>
      </c>
      <c r="BL101" s="30" t="str">
        <f ca="1"/>
        <v/>
      </c>
      <c r="BM101" s="30" t="str">
        <f ca="1"/>
        <v/>
      </c>
      <c r="BN101" s="30" t="str">
        <f ca="1"/>
        <v/>
      </c>
      <c r="BO101" s="30" t="str">
        <f ca="1"/>
        <v/>
      </c>
      <c r="BP101" s="30" t="str">
        <f ca="1"/>
        <v/>
      </c>
      <c r="BQ101" s="30" t="str">
        <f ca="1"/>
        <v/>
      </c>
      <c r="BR101" s="30" t="str">
        <f ca="1"/>
        <v/>
      </c>
      <c r="BS101" s="30" t="str">
        <f ca="1"/>
        <v/>
      </c>
      <c r="BT101" s="30" t="str">
        <f ca="1"/>
        <v/>
      </c>
      <c r="BU101" s="30" t="str">
        <f ca="1"/>
        <v/>
      </c>
      <c r="BV101" s="30" t="str">
        <f ca="1"/>
        <v/>
      </c>
      <c r="BW101" s="30" t="str">
        <f ca="1"/>
        <v/>
      </c>
      <c r="BX101" s="30" t="str">
        <f ca="1"/>
        <v/>
      </c>
      <c r="BY101" s="30" t="str">
        <f ca="1"/>
        <v/>
      </c>
      <c r="BZ101" s="30" t="str">
        <f ca="1"/>
        <v/>
      </c>
      <c r="CA101" s="30" t="str">
        <f ca="1"/>
        <v/>
      </c>
      <c r="CB101" s="30" t="str">
        <f ca="1"/>
        <v/>
      </c>
      <c r="CC101" s="30" t="str">
        <f ca="1"/>
        <v/>
      </c>
      <c r="CD101" s="30" t="str">
        <f ca="1"/>
        <v/>
      </c>
      <c r="CE101" s="30" t="str">
        <f ca="1"/>
        <v/>
      </c>
      <c r="CF101" s="30" t="str">
        <f ca="1"/>
        <v/>
      </c>
      <c r="CG101" s="30" t="str">
        <f ca="1"/>
        <v/>
      </c>
      <c r="CH101" s="30" t="str">
        <f ca="1"/>
        <v/>
      </c>
      <c r="CI101" s="30" t="str">
        <f ca="1"/>
        <v/>
      </c>
      <c r="CJ101" s="30" t="str">
        <f ca="1"/>
        <v/>
      </c>
      <c r="CK101" s="30" t="str">
        <f ca="1"/>
        <v/>
      </c>
      <c r="CL101" s="30" t="str">
        <f ca="1"/>
        <v/>
      </c>
      <c r="CM101" s="30" t="str">
        <f ca="1"/>
        <v/>
      </c>
      <c r="CN101" s="30" t="str">
        <f ca="1"/>
        <v/>
      </c>
      <c r="CO101" s="30" t="str">
        <f ca="1"/>
        <v/>
      </c>
      <c r="CP101" s="30" t="str">
        <f ca="1"/>
        <v/>
      </c>
      <c r="CQ101" s="30" t="str">
        <f ca="1"/>
        <v/>
      </c>
      <c r="CR101" s="30" t="str">
        <f ca="1"/>
        <v/>
      </c>
      <c r="CS101" s="30" t="str">
        <f ca="1"/>
        <v/>
      </c>
      <c r="CT101" s="31" cm="1">
        <f t="array" aca="1" ref="CT101" ca="1">SUMPRODUCT(COUNTIF($AY101:$CS101,Training!$C$3:$E$3))</f>
        <v>0</v>
      </c>
      <c r="CU101" s="31" cm="1">
        <f t="array" aca="1" ref="CU101" ca="1">SUMPRODUCT(COUNTIF($AY101:$CS101,Training!$C$4:$E$4))</f>
        <v>0</v>
      </c>
      <c r="CV101" s="31" cm="1">
        <f t="array" aca="1" ref="CV101" ca="1">SUMPRODUCT(COUNTIF($AY101:$CS101,Training!$C$5:$E$5))</f>
        <v>0</v>
      </c>
      <c r="CW101" s="31" cm="1">
        <f t="array" aca="1" ref="CW101" ca="1">SUMPRODUCT(COUNTIF($AY101:$CS101,Training!$C$6:$E$6))</f>
        <v>0</v>
      </c>
      <c r="CX101" s="31" cm="1">
        <f t="array" aca="1" ref="CX101" ca="1">SUMPRODUCT(COUNTIF($AY101:$CS101,Training!$C$7:$E$7))</f>
        <v>0</v>
      </c>
      <c r="CY101" s="31" cm="1">
        <f t="array" aca="1" ref="CY101" ca="1">SUMPRODUCT(COUNTIF($AY101:$CS101,Training!$C$8:$E$8))</f>
        <v>0</v>
      </c>
      <c r="CZ101" s="31" cm="1">
        <f t="array" aca="1" ref="CZ101" ca="1">SUMPRODUCT(COUNTIF($AY101:$CS101,Training!$C$9:$E$9))</f>
        <v>0</v>
      </c>
      <c r="DA101" s="31" cm="1">
        <f t="array" aca="1" ref="DA101" ca="1">SUMPRODUCT(COUNTIF($AY101:$CS101,Training!$C$10:$E$10))</f>
        <v>0</v>
      </c>
      <c r="DB101" s="31" cm="1">
        <f t="array" aca="1" ref="DB101" ca="1">SUMPRODUCT(COUNTIF($AY101:$CS101,Training!$C$11:$E$11))</f>
        <v>0</v>
      </c>
      <c r="DC101" s="31" cm="1">
        <f t="array" aca="1" ref="DC101" ca="1">SUMPRODUCT(COUNTIF($AY101:$CS101,Training!$C$2:$E$2))</f>
        <v>0</v>
      </c>
      <c r="DD101" s="31" cm="1">
        <f t="array" aca="1" ref="DD101" ca="1">SUMPRODUCT(COUNTIF($AY101:$CS101,Training!#REF!))</f>
        <v>0</v>
      </c>
      <c r="DE101" s="31" cm="1">
        <f t="array" aca="1" ref="DE101" ca="1">SUMPRODUCT(COUNTIF($AY101:$CS101,Training!$C$12:$E$12))</f>
        <v>0</v>
      </c>
      <c r="DF101" s="31" cm="1">
        <f t="array" aca="1" ref="DF101" ca="1">SUMPRODUCT(COUNTIF($AY101:$CS101,Training!$C$13:$E$13))</f>
        <v>0</v>
      </c>
      <c r="DG101" s="31" cm="1">
        <f t="array" aca="1" ref="DG101" ca="1">SUMPRODUCT(COUNTIF($AY101:$CS101,Training!$C$14:$E$14))</f>
        <v>0</v>
      </c>
      <c r="DH101" s="31" cm="1">
        <f t="array" aca="1" ref="DH101" ca="1">SUMPRODUCT(COUNTIF($AY101:$CS101,Training!$C$15:$E$15))</f>
        <v>0</v>
      </c>
      <c r="DI101" s="31" cm="1">
        <f t="array" aca="1" ref="DI101" ca="1">SUMPRODUCT(COUNTIF($AY101:$CS101,Training!$C$16:$E$16))</f>
        <v>0</v>
      </c>
      <c r="DJ101" s="30" t="str" cm="1">
        <f t="array" aca="1" ref="DJ101:FD101" ca="1">IF(COUNTIF(D101:AX101,1)=0,IF($D101:$AX101=2,D$1:AX$1,""),"")</f>
        <v/>
      </c>
      <c r="DK101" s="30" t="str">
        <f ca="1"/>
        <v/>
      </c>
      <c r="DL101" s="30" t="str">
        <f ca="1"/>
        <v/>
      </c>
      <c r="DM101" s="30" t="str">
        <f ca="1"/>
        <v/>
      </c>
      <c r="DN101" s="30" t="str">
        <f ca="1"/>
        <v/>
      </c>
      <c r="DO101" s="30" t="str">
        <f ca="1"/>
        <v/>
      </c>
      <c r="DP101" s="30" t="str">
        <f ca="1"/>
        <v/>
      </c>
      <c r="DQ101" s="30" t="str">
        <f ca="1"/>
        <v/>
      </c>
      <c r="DR101" s="30" t="str">
        <f ca="1"/>
        <v/>
      </c>
      <c r="DS101" s="30" t="str">
        <f ca="1"/>
        <v/>
      </c>
      <c r="DT101" s="30" t="str">
        <f ca="1"/>
        <v/>
      </c>
      <c r="DU101" s="30" t="str">
        <f ca="1"/>
        <v/>
      </c>
      <c r="DV101" s="30" t="str">
        <f ca="1"/>
        <v/>
      </c>
      <c r="DW101" s="30" t="str">
        <f ca="1"/>
        <v/>
      </c>
      <c r="DX101" s="30" t="str">
        <f ca="1"/>
        <v/>
      </c>
      <c r="DY101" s="30" t="str">
        <f ca="1"/>
        <v/>
      </c>
      <c r="DZ101" s="30" t="str">
        <f ca="1"/>
        <v/>
      </c>
      <c r="EA101" s="30" t="str">
        <f ca="1"/>
        <v/>
      </c>
      <c r="EB101" s="30" t="str">
        <f ca="1"/>
        <v/>
      </c>
      <c r="EC101" s="30" t="str">
        <f ca="1"/>
        <v/>
      </c>
      <c r="ED101" s="30" t="str">
        <f ca="1"/>
        <v/>
      </c>
      <c r="EE101" s="30" t="str">
        <f ca="1"/>
        <v/>
      </c>
      <c r="EF101" s="30" t="str">
        <f ca="1"/>
        <v/>
      </c>
      <c r="EG101" s="30" t="str">
        <f ca="1"/>
        <v/>
      </c>
      <c r="EH101" s="30" t="str">
        <f ca="1"/>
        <v/>
      </c>
      <c r="EI101" s="30" t="str">
        <f ca="1"/>
        <v/>
      </c>
      <c r="EJ101" s="30" t="str">
        <f ca="1"/>
        <v/>
      </c>
      <c r="EK101" s="30" t="str">
        <f ca="1"/>
        <v/>
      </c>
      <c r="EL101" s="30" t="str">
        <f ca="1"/>
        <v/>
      </c>
      <c r="EM101" s="30" t="str">
        <f ca="1"/>
        <v/>
      </c>
      <c r="EN101" s="30" t="str">
        <f ca="1"/>
        <v/>
      </c>
      <c r="EO101" s="30" t="str">
        <f ca="1"/>
        <v/>
      </c>
      <c r="EP101" s="30" t="str">
        <f ca="1"/>
        <v/>
      </c>
      <c r="EQ101" s="30" t="str">
        <f ca="1"/>
        <v/>
      </c>
      <c r="ER101" s="30" t="str">
        <f ca="1"/>
        <v/>
      </c>
      <c r="ES101" s="30" t="str">
        <f ca="1"/>
        <v/>
      </c>
      <c r="ET101" s="30" t="str">
        <f ca="1"/>
        <v/>
      </c>
      <c r="EU101" s="30" t="str">
        <f ca="1"/>
        <v/>
      </c>
      <c r="EV101" s="30" t="str">
        <f ca="1"/>
        <v/>
      </c>
      <c r="EW101" s="30" t="str">
        <f ca="1"/>
        <v/>
      </c>
      <c r="EX101" s="30" t="str">
        <f ca="1"/>
        <v/>
      </c>
      <c r="EY101" s="30" t="str">
        <f ca="1"/>
        <v/>
      </c>
      <c r="EZ101" s="30" t="str">
        <f ca="1"/>
        <v/>
      </c>
      <c r="FA101" s="30" t="str">
        <f ca="1"/>
        <v/>
      </c>
      <c r="FB101" s="30" t="str">
        <f ca="1"/>
        <v/>
      </c>
      <c r="FC101" s="30" t="str">
        <f ca="1"/>
        <v/>
      </c>
      <c r="FD101" s="30" t="str">
        <f ca="1"/>
        <v/>
      </c>
      <c r="FE101" s="31" cm="1">
        <f t="array" aca="1" ref="FE101" ca="1">SUMPRODUCT(COUNTIF($DJ101:$FD101,Training!$C$3:$E$3))</f>
        <v>0</v>
      </c>
      <c r="FF101" s="31" cm="1">
        <f t="array" aca="1" ref="FF101" ca="1">SUMPRODUCT(COUNTIF($DJ101:$FD101,Training!$C$4:$E$4))</f>
        <v>0</v>
      </c>
      <c r="FG101" s="31" cm="1">
        <f t="array" aca="1" ref="FG101" ca="1">SUMPRODUCT(COUNTIF($DJ101:$FD101,Training!$C$5:$E$5))</f>
        <v>0</v>
      </c>
      <c r="FH101" s="31" cm="1">
        <f t="array" aca="1" ref="FH101" ca="1">SUMPRODUCT(COUNTIF($DJ101:$FD101,Training!$C$6:$E$6))</f>
        <v>0</v>
      </c>
      <c r="FI101" s="31" cm="1">
        <f t="array" aca="1" ref="FI101" ca="1">SUMPRODUCT(COUNTIF($DJ101:$FD101,Training!$C$7:$E$7))</f>
        <v>0</v>
      </c>
      <c r="FJ101" s="31" cm="1">
        <f t="array" aca="1" ref="FJ101" ca="1">SUMPRODUCT(COUNTIF($DJ101:$FD101,Training!$C$8:$E$8))</f>
        <v>0</v>
      </c>
      <c r="FK101" s="31" cm="1">
        <f t="array" aca="1" ref="FK101" ca="1">SUMPRODUCT(COUNTIF($DJ101:$FD101,Training!$C$9:$E$9))</f>
        <v>0</v>
      </c>
      <c r="FL101" s="31" cm="1">
        <f t="array" aca="1" ref="FL101" ca="1">SUMPRODUCT(COUNTIF($DJ101:$FD101,Training!$C$10:$E$10))</f>
        <v>0</v>
      </c>
      <c r="FM101" s="31" cm="1">
        <f t="array" aca="1" ref="FM101" ca="1">SUMPRODUCT(COUNTIF($DJ101:$FD101,Training!$C$11:$E$11))</f>
        <v>0</v>
      </c>
      <c r="FN101" s="31" cm="1">
        <f t="array" aca="1" ref="FN101" ca="1">SUMPRODUCT(COUNTIF($DJ101:$FD101,Training!$C$2:$E$2))</f>
        <v>0</v>
      </c>
      <c r="FO101" s="31" cm="1">
        <f t="array" aca="1" ref="FO101" ca="1">SUMPRODUCT(COUNTIF($DJ101:$FD101,Training!#REF!))</f>
        <v>0</v>
      </c>
      <c r="FP101" s="31" cm="1">
        <f t="array" aca="1" ref="FP101" ca="1">SUMPRODUCT(COUNTIF($DJ101:$FD101,Training!$C$12:$E$12))</f>
        <v>0</v>
      </c>
      <c r="FQ101" s="31" cm="1">
        <f t="array" aca="1" ref="FQ101" ca="1">SUMPRODUCT(COUNTIF($DJ101:$FD101,Training!$C$13:$E$13))</f>
        <v>0</v>
      </c>
      <c r="FR101" s="31" cm="1">
        <f t="array" aca="1" ref="FR101" ca="1">SUMPRODUCT(COUNTIF($DJ101:$FD101,Training!$C$14:$E$14))</f>
        <v>0</v>
      </c>
      <c r="FS101" s="31" cm="1">
        <f t="array" aca="1" ref="FS101" ca="1">SUMPRODUCT(COUNTIF($DJ101:$FD101,Training!$C$15:$E$15))</f>
        <v>0</v>
      </c>
      <c r="FT101" s="31" cm="1">
        <f t="array" aca="1" ref="FT101" ca="1">SUMPRODUCT(COUNTIF($DJ101:$FD101,Training!$C$16:$E$16))</f>
        <v>0</v>
      </c>
    </row>
    <row r="102" spans="1:176" x14ac:dyDescent="0.25">
      <c r="A102" s="32" t="str">
        <f>IF(WeightedParse!A102&gt;"",WeightedParse!A102,"")</f>
        <v/>
      </c>
      <c r="B102" s="49" t="str">
        <f>IF('Weighted Summary'!A102&gt;"",'Weighted Summary'!F102,"")</f>
        <v/>
      </c>
      <c r="C102" s="39" t="str">
        <f t="shared" si="1"/>
        <v/>
      </c>
      <c r="D102" s="37" t="str">
        <f ca="1">IF($A102&gt;"",IF(ISERROR(HLOOKUP(D$1,INDIRECT("Roles!$B$"&amp;MATCH($B102,Roles!$A:$A,0)&amp;":$AF$"&amp;MATCH($B102,Roles!$A:$A,0)),1,FALSE))=FALSE,IF(SquadExport!G102&lt;10,1,IF(SquadExport!G102&lt;15,2,IF(SquadExport!G102&lt;=20,3,""))),0),"")</f>
        <v/>
      </c>
      <c r="E102" s="37" t="str">
        <f ca="1">IF($A102&gt;"",IF(ISERROR(HLOOKUP(E$1,INDIRECT("Roles!$B$"&amp;MATCH($B102,Roles!$A:$A,0)&amp;":$AF$"&amp;MATCH($B102,Roles!$A:$A,0)),1,FALSE))=FALSE,IF(SquadExport!H102&lt;10,1,IF(SquadExport!H102&lt;15,2,IF(SquadExport!H102&lt;=20,3,""))),0),"")</f>
        <v/>
      </c>
      <c r="F102" s="37" t="str">
        <f ca="1">IF($A102&gt;"",IF(ISERROR(HLOOKUP(F$1,INDIRECT("Roles!$B$"&amp;MATCH($B102,Roles!$A:$A,0)&amp;":$AF$"&amp;MATCH($B102,Roles!$A:$A,0)),1,FALSE))=FALSE,IF(SquadExport!I102&lt;10,1,IF(SquadExport!I102&lt;15,2,IF(SquadExport!I102&lt;=20,3,""))),0),"")</f>
        <v/>
      </c>
      <c r="G102" s="37" t="str">
        <f ca="1">IF($A102&gt;"",IF(ISERROR(HLOOKUP(G$1,INDIRECT("Roles!$B$"&amp;MATCH($B102,Roles!$A:$A,0)&amp;":$AF$"&amp;MATCH($B102,Roles!$A:$A,0)),1,FALSE))=FALSE,IF(SquadExport!J102&lt;10,1,IF(SquadExport!J102&lt;15,2,IF(SquadExport!J102&lt;=20,3,""))),0),"")</f>
        <v/>
      </c>
      <c r="H102" s="37" t="str">
        <f ca="1">IF($A102&gt;"",IF(ISERROR(HLOOKUP(H$1,INDIRECT("Roles!$B$"&amp;MATCH($B102,Roles!$A:$A,0)&amp;":$AF$"&amp;MATCH($B102,Roles!$A:$A,0)),1,FALSE))=FALSE,IF(SquadExport!K102&lt;10,1,IF(SquadExport!K102&lt;15,2,IF(SquadExport!K102&lt;=20,3,""))),0),"")</f>
        <v/>
      </c>
      <c r="I102" s="37" t="str">
        <f ca="1">IF($A102&gt;"",IF(ISERROR(HLOOKUP(I$1,INDIRECT("Roles!$B$"&amp;MATCH($B102,Roles!$A:$A,0)&amp;":$AF$"&amp;MATCH($B102,Roles!$A:$A,0)),1,FALSE))=FALSE,IF(SquadExport!L102&lt;10,1,IF(SquadExport!L102&lt;15,2,IF(SquadExport!L102&lt;=20,3,""))),0),"")</f>
        <v/>
      </c>
      <c r="J102" s="37" t="str">
        <f ca="1">IF($A102&gt;"",IF(ISERROR(HLOOKUP(J$1,INDIRECT("Roles!$B$"&amp;MATCH($B102,Roles!$A:$A,0)&amp;":$AF$"&amp;MATCH($B102,Roles!$A:$A,0)),1,FALSE))=FALSE,IF(SquadExport!M102&lt;10,1,IF(SquadExport!M102&lt;15,2,IF(SquadExport!M102&lt;=20,3,""))),0),"")</f>
        <v/>
      </c>
      <c r="K102" s="37" t="str">
        <f ca="1">IF($A102&gt;"",IF(ISERROR(HLOOKUP(K$1,INDIRECT("Roles!$B$"&amp;MATCH($B102,Roles!$A:$A,0)&amp;":$AF$"&amp;MATCH($B102,Roles!$A:$A,0)),1,FALSE))=FALSE,IF(SquadExport!N102&lt;10,1,IF(SquadExport!N102&lt;15,2,IF(SquadExport!N102&lt;=20,3,""))),0),"")</f>
        <v/>
      </c>
      <c r="L102" s="37" t="str">
        <f ca="1">IF($A102&gt;"",IF(ISERROR(HLOOKUP(L$1,INDIRECT("Roles!$B$"&amp;MATCH($B102,Roles!$A:$A,0)&amp;":$AF$"&amp;MATCH($B102,Roles!$A:$A,0)),1,FALSE))=FALSE,IF(SquadExport!O102&lt;10,1,IF(SquadExport!O102&lt;15,2,IF(SquadExport!O102&lt;=20,3,""))),0),"")</f>
        <v/>
      </c>
      <c r="M102" s="37" t="str">
        <f ca="1">IF($A102&gt;"",IF(ISERROR(HLOOKUP(M$1,INDIRECT("Roles!$B$"&amp;MATCH($B102,Roles!$A:$A,0)&amp;":$AF$"&amp;MATCH($B102,Roles!$A:$A,0)),1,FALSE))=FALSE,IF(SquadExport!P102&lt;10,1,IF(SquadExport!P102&lt;15,2,IF(SquadExport!P102&lt;=20,3,""))),0),"")</f>
        <v/>
      </c>
      <c r="N102" s="37" t="str">
        <f ca="1">IF($A102&gt;"",IF(ISERROR(HLOOKUP(N$1,INDIRECT("Roles!$B$"&amp;MATCH($B102,Roles!$A:$A,0)&amp;":$AF$"&amp;MATCH($B102,Roles!$A:$A,0)),1,FALSE))=FALSE,IF(SquadExport!Q102&lt;10,1,IF(SquadExport!Q102&lt;15,2,IF(SquadExport!Q102&lt;=20,3,""))),0),"")</f>
        <v/>
      </c>
      <c r="O102" s="37" t="str">
        <f ca="1">IF($A102&gt;"",IF(ISERROR(HLOOKUP(O$1,INDIRECT("Roles!$B$"&amp;MATCH($B102,Roles!$A:$A,0)&amp;":$AF$"&amp;MATCH($B102,Roles!$A:$A,0)),1,FALSE))=FALSE,IF(SquadExport!R102&lt;10,1,IF(SquadExport!R102&lt;15,2,IF(SquadExport!R102&lt;=20,3,""))),0),"")</f>
        <v/>
      </c>
      <c r="P102" s="37" t="str">
        <f ca="1">IF($A102&gt;"",IF(ISERROR(HLOOKUP(P$1,INDIRECT("Roles!$B$"&amp;MATCH($B102,Roles!$A:$A,0)&amp;":$AF$"&amp;MATCH($B102,Roles!$A:$A,0)),1,FALSE))=FALSE,IF(SquadExport!S102&lt;10,1,IF(SquadExport!S102&lt;15,2,IF(SquadExport!S102&lt;=20,3,""))),0),"")</f>
        <v/>
      </c>
      <c r="Q102" s="37" t="str">
        <f ca="1">IF($A102&gt;"",IF(ISERROR(HLOOKUP(Q$1,INDIRECT("Roles!$B$"&amp;MATCH($B102,Roles!$A:$A,0)&amp;":$AF$"&amp;MATCH($B102,Roles!$A:$A,0)),1,FALSE))=FALSE,IF(SquadExport!T102&lt;10,1,IF(SquadExport!T102&lt;15,2,IF(SquadExport!T102&lt;=20,3,""))),0),"")</f>
        <v/>
      </c>
      <c r="R102" s="37" t="str">
        <f ca="1">IF($A102&gt;"",IF(ISERROR(HLOOKUP(R$1,INDIRECT("Roles!$B$"&amp;MATCH($B102,Roles!$A:$A,0)&amp;":$AF$"&amp;MATCH($B102,Roles!$A:$A,0)),1,FALSE))=FALSE,IF(SquadExport!U102&lt;10,1,IF(SquadExport!U102&lt;15,2,IF(SquadExport!U102&lt;=20,3,""))),0),"")</f>
        <v/>
      </c>
      <c r="S102" s="37" t="str">
        <f ca="1">IF($A102&gt;"",IF(ISERROR(HLOOKUP(S$1,INDIRECT("Roles!$B$"&amp;MATCH($B102,Roles!$A:$A,0)&amp;":$AF$"&amp;MATCH($B102,Roles!$A:$A,0)),1,FALSE))=FALSE,IF(SquadExport!V102&lt;10,1,IF(SquadExport!V102&lt;15,2,IF(SquadExport!V102&lt;=20,3,""))),0),"")</f>
        <v/>
      </c>
      <c r="T102" s="37" t="str">
        <f ca="1">IF($A102&gt;"",IF(ISERROR(HLOOKUP(T$1,INDIRECT("Roles!$B$"&amp;MATCH($B102,Roles!$A:$A,0)&amp;":$AF$"&amp;MATCH($B102,Roles!$A:$A,0)),1,FALSE))=FALSE,IF(SquadExport!W102&lt;10,1,IF(SquadExport!W102&lt;15,2,IF(SquadExport!W102&lt;=20,3,""))),0),"")</f>
        <v/>
      </c>
      <c r="U102" s="37" t="str">
        <f ca="1">IF($A102&gt;"",IF(ISERROR(HLOOKUP(U$1,INDIRECT("Roles!$B$"&amp;MATCH($B102,Roles!$A:$A,0)&amp;":$AF$"&amp;MATCH($B102,Roles!$A:$A,0)),1,FALSE))=FALSE,IF(SquadExport!X102&lt;10,1,IF(SquadExport!X102&lt;15,2,IF(SquadExport!X102&lt;=20,3,""))),0),"")</f>
        <v/>
      </c>
      <c r="V102" s="37" t="str">
        <f ca="1">IF($A102&gt;"",IF(ISERROR(HLOOKUP(V$1,INDIRECT("Roles!$B$"&amp;MATCH($B102,Roles!$A:$A,0)&amp;":$AF$"&amp;MATCH($B102,Roles!$A:$A,0)),1,FALSE))=FALSE,IF(SquadExport!Y102&lt;10,1,IF(SquadExport!Y102&lt;15,2,IF(SquadExport!Y102&lt;=20,3,""))),0),"")</f>
        <v/>
      </c>
      <c r="W102" s="37" t="str">
        <f ca="1">IF($A102&gt;"",IF(ISERROR(HLOOKUP(W$1,INDIRECT("Roles!$B$"&amp;MATCH($B102,Roles!$A:$A,0)&amp;":$AF$"&amp;MATCH($B102,Roles!$A:$A,0)),1,FALSE))=FALSE,IF(SquadExport!Z102&lt;10,1,IF(SquadExport!Z102&lt;15,2,IF(SquadExport!Z102&lt;=20,3,""))),0),"")</f>
        <v/>
      </c>
      <c r="X102" s="37" t="str">
        <f ca="1">IF($A102&gt;"",IF(ISERROR(HLOOKUP(X$1,INDIRECT("Roles!$B$"&amp;MATCH($B102,Roles!$A:$A,0)&amp;":$AF$"&amp;MATCH($B102,Roles!$A:$A,0)),1,FALSE))=FALSE,IF(SquadExport!AA102&lt;10,1,IF(SquadExport!AA102&lt;15,2,IF(SquadExport!AA102&lt;=20,3,""))),0),"")</f>
        <v/>
      </c>
      <c r="Y102" s="37" t="str">
        <f ca="1">IF($A102&gt;"",IF(ISERROR(HLOOKUP(Y$1,INDIRECT("Roles!$B$"&amp;MATCH($B102,Roles!$A:$A,0)&amp;":$AF$"&amp;MATCH($B102,Roles!$A:$A,0)),1,FALSE))=FALSE,IF(SquadExport!AB102&lt;10,1,IF(SquadExport!AB102&lt;15,2,IF(SquadExport!AB102&lt;=20,3,""))),0),"")</f>
        <v/>
      </c>
      <c r="Z102" s="37" t="str">
        <f ca="1">IF($A102&gt;"",IF(ISERROR(HLOOKUP(Z$1,INDIRECT("Roles!$B$"&amp;MATCH($B102,Roles!$A:$A,0)&amp;":$AF$"&amp;MATCH($B102,Roles!$A:$A,0)),1,FALSE))=FALSE,IF(SquadExport!AC102&lt;10,1,IF(SquadExport!AC102&lt;15,2,IF(SquadExport!AC102&lt;=20,3,""))),0),"")</f>
        <v/>
      </c>
      <c r="AA102" s="37" t="str">
        <f ca="1">IF($A102&gt;"",IF(ISERROR(HLOOKUP(AA$1,INDIRECT("Roles!$B$"&amp;MATCH($B102,Roles!$A:$A,0)&amp;":$AF$"&amp;MATCH($B102,Roles!$A:$A,0)),1,FALSE))=FALSE,IF(SquadExport!AD102&lt;10,1,IF(SquadExport!AD102&lt;15,2,IF(SquadExport!AD102&lt;=20,3,""))),0),"")</f>
        <v/>
      </c>
      <c r="AB102" s="37" t="str">
        <f ca="1">IF($A102&gt;"",IF(ISERROR(HLOOKUP(AB$1,INDIRECT("Roles!$B$"&amp;MATCH($B102,Roles!$A:$A,0)&amp;":$AF$"&amp;MATCH($B102,Roles!$A:$A,0)),1,FALSE))=FALSE,IF(SquadExport!AE102&lt;10,1,IF(SquadExport!AE102&lt;15,2,IF(SquadExport!AE102&lt;=20,3,""))),0),"")</f>
        <v/>
      </c>
      <c r="AC102" s="37" t="str">
        <f ca="1">IF($A102&gt;"",IF(ISERROR(HLOOKUP(AC$1,INDIRECT("Roles!$B$"&amp;MATCH($B102,Roles!$A:$A,0)&amp;":$AF$"&amp;MATCH($B102,Roles!$A:$A,0)),1,FALSE))=FALSE,IF(SquadExport!AF102&lt;10,1,IF(SquadExport!AF102&lt;15,2,IF(SquadExport!AF102&lt;=20,3,""))),0),"")</f>
        <v/>
      </c>
      <c r="AD102" s="37" t="str">
        <f ca="1">IF($A102&gt;"",IF(ISERROR(HLOOKUP(AD$1,INDIRECT("Roles!$B$"&amp;MATCH($B102,Roles!$A:$A,0)&amp;":$AF$"&amp;MATCH($B102,Roles!$A:$A,0)),1,FALSE))=FALSE,IF(SquadExport!AG102&lt;10,1,IF(SquadExport!AG102&lt;15,2,IF(SquadExport!AG102&lt;=20,3,""))),0),"")</f>
        <v/>
      </c>
      <c r="AE102" s="37" t="str">
        <f ca="1">IF($A102&gt;"",IF(ISERROR(HLOOKUP(AE$1,INDIRECT("Roles!$B$"&amp;MATCH($B102,Roles!$A:$A,0)&amp;":$AF$"&amp;MATCH($B102,Roles!$A:$A,0)),1,FALSE))=FALSE,IF(SquadExport!AH102&lt;10,1,IF(SquadExport!AH102&lt;15,2,IF(SquadExport!AH102&lt;=20,3,""))),0),"")</f>
        <v/>
      </c>
      <c r="AF102" s="37" t="str">
        <f ca="1">IF($A102&gt;"",IF(ISERROR(HLOOKUP(AF$1,INDIRECT("Roles!$B$"&amp;MATCH($B102,Roles!$A:$A,0)&amp;":$AF$"&amp;MATCH($B102,Roles!$A:$A,0)),1,FALSE))=FALSE,IF(SquadExport!AI102&lt;10,1,IF(SquadExport!AI102&lt;15,2,IF(SquadExport!AI102&lt;=20,3,""))),0),"")</f>
        <v/>
      </c>
      <c r="AG102" s="37" t="str">
        <f ca="1">IF($A102&gt;"",IF(ISERROR(HLOOKUP(AG$1,INDIRECT("Roles!$B$"&amp;MATCH($B102,Roles!$A:$A,0)&amp;":$AF$"&amp;MATCH($B102,Roles!$A:$A,0)),1,FALSE))=FALSE,IF(SquadExport!AJ102&lt;10,1,IF(SquadExport!AJ102&lt;15,2,IF(SquadExport!AJ102&lt;=20,3,""))),0),"")</f>
        <v/>
      </c>
      <c r="AH102" s="37" t="str">
        <f ca="1">IF($A102&gt;"",IF(ISERROR(HLOOKUP(AH$1,INDIRECT("Roles!$B$"&amp;MATCH($B102,Roles!$A:$A,0)&amp;":$AF$"&amp;MATCH($B102,Roles!$A:$A,0)),1,FALSE))=FALSE,IF(SquadExport!AK102&lt;10,1,IF(SquadExport!AK102&lt;15,2,IF(SquadExport!AK102&lt;=20,3,""))),0),"")</f>
        <v/>
      </c>
      <c r="AI102" s="37" t="str">
        <f ca="1">IF($A102&gt;"",IF(ISERROR(HLOOKUP(AI$1,INDIRECT("Roles!$B$"&amp;MATCH($B102,Roles!$A:$A,0)&amp;":$AF$"&amp;MATCH($B102,Roles!$A:$A,0)),1,FALSE))=FALSE,IF(SquadExport!AL102&lt;10,1,IF(SquadExport!AL102&lt;15,2,IF(SquadExport!AL102&lt;=20,3,""))),0),"")</f>
        <v/>
      </c>
      <c r="AJ102" s="37" t="str">
        <f ca="1">IF($A102&gt;"",IF(ISERROR(HLOOKUP(AJ$1,INDIRECT("Roles!$B$"&amp;MATCH($B102,Roles!$A:$A,0)&amp;":$AF$"&amp;MATCH($B102,Roles!$A:$A,0)),1,FALSE))=FALSE,IF(SquadExport!AM102&lt;10,1,IF(SquadExport!AM102&lt;15,2,IF(SquadExport!AM102&lt;=20,3,""))),0),"")</f>
        <v/>
      </c>
      <c r="AK102" s="37" t="str">
        <f ca="1">IF($A102&gt;"",IF(ISERROR(HLOOKUP(AK$1,INDIRECT("Roles!$B$"&amp;MATCH($B102,Roles!$A:$A,0)&amp;":$AF$"&amp;MATCH($B102,Roles!$A:$A,0)),1,FALSE))=FALSE,IF(SquadExport!AN102&lt;10,1,IF(SquadExport!AN102&lt;15,2,IF(SquadExport!AN102&lt;=20,3,""))),0),"")</f>
        <v/>
      </c>
      <c r="AL102" s="37" t="str">
        <f ca="1">IF($A102&gt;"",IF(ISERROR(HLOOKUP(AL$1,INDIRECT("Roles!$B$"&amp;MATCH($B102,Roles!$A:$A,0)&amp;":$AF$"&amp;MATCH($B102,Roles!$A:$A,0)),1,FALSE))=FALSE,IF(SquadExport!AO102&lt;10,1,IF(SquadExport!AO102&lt;15,2,IF(SquadExport!AO102&lt;=20,3,""))),0),"")</f>
        <v/>
      </c>
      <c r="AM102" s="37" t="str">
        <f ca="1">IF($A102&gt;"",IF(ISERROR(HLOOKUP(AM$1,INDIRECT("Roles!$B$"&amp;MATCH($B102,Roles!$A:$A,0)&amp;":$AF$"&amp;MATCH($B102,Roles!$A:$A,0)),1,FALSE))=FALSE,IF(SquadExport!AP102&lt;10,1,IF(SquadExport!AP102&lt;15,2,IF(SquadExport!AP102&lt;=20,3,""))),0),"")</f>
        <v/>
      </c>
      <c r="AN102" s="37" t="str">
        <f ca="1">IF($A102&gt;"",IF(ISERROR(HLOOKUP(AN$1,INDIRECT("Roles!$B$"&amp;MATCH($B102,Roles!$A:$A,0)&amp;":$AF$"&amp;MATCH($B102,Roles!$A:$A,0)),1,FALSE))=FALSE,IF(SquadExport!AQ102&lt;10,1,IF(SquadExport!AQ102&lt;15,2,IF(SquadExport!AQ102&lt;=20,3,""))),0),"")</f>
        <v/>
      </c>
      <c r="AO102" s="37" t="str">
        <f ca="1">IF($A102&gt;"",IF(ISERROR(HLOOKUP(AO$1,INDIRECT("Roles!$B$"&amp;MATCH($B102,Roles!$A:$A,0)&amp;":$AF$"&amp;MATCH($B102,Roles!$A:$A,0)),1,FALSE))=FALSE,IF(SquadExport!AR102&lt;10,1,IF(SquadExport!AR102&lt;15,2,IF(SquadExport!AR102&lt;=20,3,""))),0),"")</f>
        <v/>
      </c>
      <c r="AP102" s="37" t="str">
        <f ca="1">IF($A102&gt;"",IF(ISERROR(HLOOKUP(AP$1,INDIRECT("Roles!$B$"&amp;MATCH($B102,Roles!$A:$A,0)&amp;":$AF$"&amp;MATCH($B102,Roles!$A:$A,0)),1,FALSE))=FALSE,IF(SquadExport!AS102&lt;10,1,IF(SquadExport!AS102&lt;15,2,IF(SquadExport!AS102&lt;=20,3,""))),0),"")</f>
        <v/>
      </c>
      <c r="AQ102" s="37" t="str">
        <f ca="1">IF($A102&gt;"",IF(ISERROR(HLOOKUP(AQ$1,INDIRECT("Roles!$B$"&amp;MATCH($B102,Roles!$A:$A,0)&amp;":$AF$"&amp;MATCH($B102,Roles!$A:$A,0)),1,FALSE))=FALSE,IF(SquadExport!AT102&lt;10,1,IF(SquadExport!AT102&lt;15,2,IF(SquadExport!AT102&lt;=20,3,""))),0),"")</f>
        <v/>
      </c>
      <c r="AR102" s="37" t="str">
        <f ca="1">IF($A102&gt;"",IF(ISERROR(HLOOKUP(AR$1,INDIRECT("Roles!$B$"&amp;MATCH($B102,Roles!$A:$A,0)&amp;":$AF$"&amp;MATCH($B102,Roles!$A:$A,0)),1,FALSE))=FALSE,IF(SquadExport!AU102&lt;10,1,IF(SquadExport!AU102&lt;15,2,IF(SquadExport!AU102&lt;=20,3,""))),0),"")</f>
        <v/>
      </c>
      <c r="AS102" s="37" t="str">
        <f ca="1">IF($A102&gt;"",IF(ISERROR(HLOOKUP(AS$1,INDIRECT("Roles!$B$"&amp;MATCH($B102,Roles!$A:$A,0)&amp;":$AF$"&amp;MATCH($B102,Roles!$A:$A,0)),1,FALSE))=FALSE,IF(SquadExport!AV102&lt;10,1,IF(SquadExport!AV102&lt;15,2,IF(SquadExport!AV102&lt;=20,3,""))),0),"")</f>
        <v/>
      </c>
      <c r="AT102" s="37" t="str">
        <f ca="1">IF($A102&gt;"",IF(ISERROR(HLOOKUP(AT$1,INDIRECT("Roles!$B$"&amp;MATCH($B102,Roles!$A:$A,0)&amp;":$AF$"&amp;MATCH($B102,Roles!$A:$A,0)),1,FALSE))=FALSE,IF(SquadExport!AW102&lt;10,1,IF(SquadExport!AW102&lt;15,2,IF(SquadExport!AW102&lt;=20,3,""))),0),"")</f>
        <v/>
      </c>
      <c r="AU102" s="37" t="str">
        <f ca="1">IF($A102&gt;"",IF(ISERROR(HLOOKUP(AU$1,INDIRECT("Roles!$B$"&amp;MATCH($B102,Roles!$A:$A,0)&amp;":$AF$"&amp;MATCH($B102,Roles!$A:$A,0)),1,FALSE))=FALSE,IF(SquadExport!AX102&lt;10,1,IF(SquadExport!AX102&lt;15,2,IF(SquadExport!AX102&lt;=20,3,""))),0),"")</f>
        <v/>
      </c>
      <c r="AV102" s="37" t="str">
        <f ca="1">IF($A102&gt;"",IF(ISERROR(HLOOKUP(AV$1,INDIRECT("Roles!$B$"&amp;MATCH($B102,Roles!$A:$A,0)&amp;":$AF$"&amp;MATCH($B102,Roles!$A:$A,0)),1,FALSE))=FALSE,IF(SquadExport!AY102&lt;10,1,IF(SquadExport!AY102&lt;15,2,IF(SquadExport!AY102&lt;=20,3,""))),0),"")</f>
        <v/>
      </c>
      <c r="AW102" s="37" t="str">
        <f ca="1">IF($A102&gt;"",IF(ISERROR(HLOOKUP(AW$1,INDIRECT("Roles!$B$"&amp;MATCH($B102,Roles!$A:$A,0)&amp;":$AF$"&amp;MATCH($B102,Roles!$A:$A,0)),1,FALSE))=FALSE,IF(SquadExport!AZ102&lt;10,1,IF(SquadExport!AZ102&lt;15,2,IF(SquadExport!AZ102&lt;=20,3,""))),0),"")</f>
        <v/>
      </c>
      <c r="AX102" s="37" t="str">
        <f ca="1">IF($A102&gt;"",IF(ISERROR(HLOOKUP(AX$1,INDIRECT("Roles!$B$"&amp;MATCH($B102,Roles!$A:$A,0)&amp;":$AF$"&amp;MATCH($B102,Roles!$A:$A,0)),1,FALSE))=FALSE,IF(SquadExport!BA102&lt;10,1,IF(SquadExport!BA102&lt;15,2,IF(SquadExport!BA102&lt;=20,3,""))),0),"")</f>
        <v/>
      </c>
      <c r="AY102" s="30" t="str" cm="1">
        <f t="array" aca="1" ref="AY102:CS102" ca="1">IF($D102:$AX102=1,D$1:AX$1,"")</f>
        <v/>
      </c>
      <c r="AZ102" s="30" t="str">
        <f ca="1"/>
        <v/>
      </c>
      <c r="BA102" s="30" t="str">
        <f ca="1"/>
        <v/>
      </c>
      <c r="BB102" s="30" t="str">
        <f ca="1"/>
        <v/>
      </c>
      <c r="BC102" s="30" t="str">
        <f ca="1"/>
        <v/>
      </c>
      <c r="BD102" s="30" t="str">
        <f ca="1"/>
        <v/>
      </c>
      <c r="BE102" s="30" t="str">
        <f ca="1"/>
        <v/>
      </c>
      <c r="BF102" s="30" t="str">
        <f ca="1"/>
        <v/>
      </c>
      <c r="BG102" s="30" t="str">
        <f ca="1"/>
        <v/>
      </c>
      <c r="BH102" s="30" t="str">
        <f ca="1"/>
        <v/>
      </c>
      <c r="BI102" s="30" t="str">
        <f ca="1"/>
        <v/>
      </c>
      <c r="BJ102" s="30" t="str">
        <f ca="1"/>
        <v/>
      </c>
      <c r="BK102" s="30" t="str">
        <f ca="1"/>
        <v/>
      </c>
      <c r="BL102" s="30" t="str">
        <f ca="1"/>
        <v/>
      </c>
      <c r="BM102" s="30" t="str">
        <f ca="1"/>
        <v/>
      </c>
      <c r="BN102" s="30" t="str">
        <f ca="1"/>
        <v/>
      </c>
      <c r="BO102" s="30" t="str">
        <f ca="1"/>
        <v/>
      </c>
      <c r="BP102" s="30" t="str">
        <f ca="1"/>
        <v/>
      </c>
      <c r="BQ102" s="30" t="str">
        <f ca="1"/>
        <v/>
      </c>
      <c r="BR102" s="30" t="str">
        <f ca="1"/>
        <v/>
      </c>
      <c r="BS102" s="30" t="str">
        <f ca="1"/>
        <v/>
      </c>
      <c r="BT102" s="30" t="str">
        <f ca="1"/>
        <v/>
      </c>
      <c r="BU102" s="30" t="str">
        <f ca="1"/>
        <v/>
      </c>
      <c r="BV102" s="30" t="str">
        <f ca="1"/>
        <v/>
      </c>
      <c r="BW102" s="30" t="str">
        <f ca="1"/>
        <v/>
      </c>
      <c r="BX102" s="30" t="str">
        <f ca="1"/>
        <v/>
      </c>
      <c r="BY102" s="30" t="str">
        <f ca="1"/>
        <v/>
      </c>
      <c r="BZ102" s="30" t="str">
        <f ca="1"/>
        <v/>
      </c>
      <c r="CA102" s="30" t="str">
        <f ca="1"/>
        <v/>
      </c>
      <c r="CB102" s="30" t="str">
        <f ca="1"/>
        <v/>
      </c>
      <c r="CC102" s="30" t="str">
        <f ca="1"/>
        <v/>
      </c>
      <c r="CD102" s="30" t="str">
        <f ca="1"/>
        <v/>
      </c>
      <c r="CE102" s="30" t="str">
        <f ca="1"/>
        <v/>
      </c>
      <c r="CF102" s="30" t="str">
        <f ca="1"/>
        <v/>
      </c>
      <c r="CG102" s="30" t="str">
        <f ca="1"/>
        <v/>
      </c>
      <c r="CH102" s="30" t="str">
        <f ca="1"/>
        <v/>
      </c>
      <c r="CI102" s="30" t="str">
        <f ca="1"/>
        <v/>
      </c>
      <c r="CJ102" s="30" t="str">
        <f ca="1"/>
        <v/>
      </c>
      <c r="CK102" s="30" t="str">
        <f ca="1"/>
        <v/>
      </c>
      <c r="CL102" s="30" t="str">
        <f ca="1"/>
        <v/>
      </c>
      <c r="CM102" s="30" t="str">
        <f ca="1"/>
        <v/>
      </c>
      <c r="CN102" s="30" t="str">
        <f ca="1"/>
        <v/>
      </c>
      <c r="CO102" s="30" t="str">
        <f ca="1"/>
        <v/>
      </c>
      <c r="CP102" s="30" t="str">
        <f ca="1"/>
        <v/>
      </c>
      <c r="CQ102" s="30" t="str">
        <f ca="1"/>
        <v/>
      </c>
      <c r="CR102" s="30" t="str">
        <f ca="1"/>
        <v/>
      </c>
      <c r="CS102" s="30" t="str">
        <f ca="1"/>
        <v/>
      </c>
      <c r="CT102" s="31" cm="1">
        <f t="array" aca="1" ref="CT102" ca="1">SUMPRODUCT(COUNTIF($AY102:$CS102,Training!$C$3:$E$3))</f>
        <v>0</v>
      </c>
      <c r="CU102" s="31" cm="1">
        <f t="array" aca="1" ref="CU102" ca="1">SUMPRODUCT(COUNTIF($AY102:$CS102,Training!$C$4:$E$4))</f>
        <v>0</v>
      </c>
      <c r="CV102" s="31" cm="1">
        <f t="array" aca="1" ref="CV102" ca="1">SUMPRODUCT(COUNTIF($AY102:$CS102,Training!$C$5:$E$5))</f>
        <v>0</v>
      </c>
      <c r="CW102" s="31" cm="1">
        <f t="array" aca="1" ref="CW102" ca="1">SUMPRODUCT(COUNTIF($AY102:$CS102,Training!$C$6:$E$6))</f>
        <v>0</v>
      </c>
      <c r="CX102" s="31" cm="1">
        <f t="array" aca="1" ref="CX102" ca="1">SUMPRODUCT(COUNTIF($AY102:$CS102,Training!$C$7:$E$7))</f>
        <v>0</v>
      </c>
      <c r="CY102" s="31" cm="1">
        <f t="array" aca="1" ref="CY102" ca="1">SUMPRODUCT(COUNTIF($AY102:$CS102,Training!$C$8:$E$8))</f>
        <v>0</v>
      </c>
      <c r="CZ102" s="31" cm="1">
        <f t="array" aca="1" ref="CZ102" ca="1">SUMPRODUCT(COUNTIF($AY102:$CS102,Training!$C$9:$E$9))</f>
        <v>0</v>
      </c>
      <c r="DA102" s="31" cm="1">
        <f t="array" aca="1" ref="DA102" ca="1">SUMPRODUCT(COUNTIF($AY102:$CS102,Training!$C$10:$E$10))</f>
        <v>0</v>
      </c>
      <c r="DB102" s="31" cm="1">
        <f t="array" aca="1" ref="DB102" ca="1">SUMPRODUCT(COUNTIF($AY102:$CS102,Training!$C$11:$E$11))</f>
        <v>0</v>
      </c>
      <c r="DC102" s="31" cm="1">
        <f t="array" aca="1" ref="DC102" ca="1">SUMPRODUCT(COUNTIF($AY102:$CS102,Training!$C$2:$E$2))</f>
        <v>0</v>
      </c>
      <c r="DD102" s="31" cm="1">
        <f t="array" aca="1" ref="DD102" ca="1">SUMPRODUCT(COUNTIF($AY102:$CS102,Training!#REF!))</f>
        <v>0</v>
      </c>
      <c r="DE102" s="31" cm="1">
        <f t="array" aca="1" ref="DE102" ca="1">SUMPRODUCT(COUNTIF($AY102:$CS102,Training!$C$12:$E$12))</f>
        <v>0</v>
      </c>
      <c r="DF102" s="31" cm="1">
        <f t="array" aca="1" ref="DF102" ca="1">SUMPRODUCT(COUNTIF($AY102:$CS102,Training!$C$13:$E$13))</f>
        <v>0</v>
      </c>
      <c r="DG102" s="31" cm="1">
        <f t="array" aca="1" ref="DG102" ca="1">SUMPRODUCT(COUNTIF($AY102:$CS102,Training!$C$14:$E$14))</f>
        <v>0</v>
      </c>
      <c r="DH102" s="31" cm="1">
        <f t="array" aca="1" ref="DH102" ca="1">SUMPRODUCT(COUNTIF($AY102:$CS102,Training!$C$15:$E$15))</f>
        <v>0</v>
      </c>
      <c r="DI102" s="31" cm="1">
        <f t="array" aca="1" ref="DI102" ca="1">SUMPRODUCT(COUNTIF($AY102:$CS102,Training!$C$16:$E$16))</f>
        <v>0</v>
      </c>
      <c r="DJ102" s="30" t="str" cm="1">
        <f t="array" aca="1" ref="DJ102:FD102" ca="1">IF(COUNTIF(D102:AX102,1)=0,IF($D102:$AX102=2,D$1:AX$1,""),"")</f>
        <v/>
      </c>
      <c r="DK102" s="30" t="str">
        <f ca="1"/>
        <v/>
      </c>
      <c r="DL102" s="30" t="str">
        <f ca="1"/>
        <v/>
      </c>
      <c r="DM102" s="30" t="str">
        <f ca="1"/>
        <v/>
      </c>
      <c r="DN102" s="30" t="str">
        <f ca="1"/>
        <v/>
      </c>
      <c r="DO102" s="30" t="str">
        <f ca="1"/>
        <v/>
      </c>
      <c r="DP102" s="30" t="str">
        <f ca="1"/>
        <v/>
      </c>
      <c r="DQ102" s="30" t="str">
        <f ca="1"/>
        <v/>
      </c>
      <c r="DR102" s="30" t="str">
        <f ca="1"/>
        <v/>
      </c>
      <c r="DS102" s="30" t="str">
        <f ca="1"/>
        <v/>
      </c>
      <c r="DT102" s="30" t="str">
        <f ca="1"/>
        <v/>
      </c>
      <c r="DU102" s="30" t="str">
        <f ca="1"/>
        <v/>
      </c>
      <c r="DV102" s="30" t="str">
        <f ca="1"/>
        <v/>
      </c>
      <c r="DW102" s="30" t="str">
        <f ca="1"/>
        <v/>
      </c>
      <c r="DX102" s="30" t="str">
        <f ca="1"/>
        <v/>
      </c>
      <c r="DY102" s="30" t="str">
        <f ca="1"/>
        <v/>
      </c>
      <c r="DZ102" s="30" t="str">
        <f ca="1"/>
        <v/>
      </c>
      <c r="EA102" s="30" t="str">
        <f ca="1"/>
        <v/>
      </c>
      <c r="EB102" s="30" t="str">
        <f ca="1"/>
        <v/>
      </c>
      <c r="EC102" s="30" t="str">
        <f ca="1"/>
        <v/>
      </c>
      <c r="ED102" s="30" t="str">
        <f ca="1"/>
        <v/>
      </c>
      <c r="EE102" s="30" t="str">
        <f ca="1"/>
        <v/>
      </c>
      <c r="EF102" s="30" t="str">
        <f ca="1"/>
        <v/>
      </c>
      <c r="EG102" s="30" t="str">
        <f ca="1"/>
        <v/>
      </c>
      <c r="EH102" s="30" t="str">
        <f ca="1"/>
        <v/>
      </c>
      <c r="EI102" s="30" t="str">
        <f ca="1"/>
        <v/>
      </c>
      <c r="EJ102" s="30" t="str">
        <f ca="1"/>
        <v/>
      </c>
      <c r="EK102" s="30" t="str">
        <f ca="1"/>
        <v/>
      </c>
      <c r="EL102" s="30" t="str">
        <f ca="1"/>
        <v/>
      </c>
      <c r="EM102" s="30" t="str">
        <f ca="1"/>
        <v/>
      </c>
      <c r="EN102" s="30" t="str">
        <f ca="1"/>
        <v/>
      </c>
      <c r="EO102" s="30" t="str">
        <f ca="1"/>
        <v/>
      </c>
      <c r="EP102" s="30" t="str">
        <f ca="1"/>
        <v/>
      </c>
      <c r="EQ102" s="30" t="str">
        <f ca="1"/>
        <v/>
      </c>
      <c r="ER102" s="30" t="str">
        <f ca="1"/>
        <v/>
      </c>
      <c r="ES102" s="30" t="str">
        <f ca="1"/>
        <v/>
      </c>
      <c r="ET102" s="30" t="str">
        <f ca="1"/>
        <v/>
      </c>
      <c r="EU102" s="30" t="str">
        <f ca="1"/>
        <v/>
      </c>
      <c r="EV102" s="30" t="str">
        <f ca="1"/>
        <v/>
      </c>
      <c r="EW102" s="30" t="str">
        <f ca="1"/>
        <v/>
      </c>
      <c r="EX102" s="30" t="str">
        <f ca="1"/>
        <v/>
      </c>
      <c r="EY102" s="30" t="str">
        <f ca="1"/>
        <v/>
      </c>
      <c r="EZ102" s="30" t="str">
        <f ca="1"/>
        <v/>
      </c>
      <c r="FA102" s="30" t="str">
        <f ca="1"/>
        <v/>
      </c>
      <c r="FB102" s="30" t="str">
        <f ca="1"/>
        <v/>
      </c>
      <c r="FC102" s="30" t="str">
        <f ca="1"/>
        <v/>
      </c>
      <c r="FD102" s="30" t="str">
        <f ca="1"/>
        <v/>
      </c>
      <c r="FE102" s="31" cm="1">
        <f t="array" aca="1" ref="FE102" ca="1">SUMPRODUCT(COUNTIF($DJ102:$FD102,Training!$C$3:$E$3))</f>
        <v>0</v>
      </c>
      <c r="FF102" s="31" cm="1">
        <f t="array" aca="1" ref="FF102" ca="1">SUMPRODUCT(COUNTIF($DJ102:$FD102,Training!$C$4:$E$4))</f>
        <v>0</v>
      </c>
      <c r="FG102" s="31" cm="1">
        <f t="array" aca="1" ref="FG102" ca="1">SUMPRODUCT(COUNTIF($DJ102:$FD102,Training!$C$5:$E$5))</f>
        <v>0</v>
      </c>
      <c r="FH102" s="31" cm="1">
        <f t="array" aca="1" ref="FH102" ca="1">SUMPRODUCT(COUNTIF($DJ102:$FD102,Training!$C$6:$E$6))</f>
        <v>0</v>
      </c>
      <c r="FI102" s="31" cm="1">
        <f t="array" aca="1" ref="FI102" ca="1">SUMPRODUCT(COUNTIF($DJ102:$FD102,Training!$C$7:$E$7))</f>
        <v>0</v>
      </c>
      <c r="FJ102" s="31" cm="1">
        <f t="array" aca="1" ref="FJ102" ca="1">SUMPRODUCT(COUNTIF($DJ102:$FD102,Training!$C$8:$E$8))</f>
        <v>0</v>
      </c>
      <c r="FK102" s="31" cm="1">
        <f t="array" aca="1" ref="FK102" ca="1">SUMPRODUCT(COUNTIF($DJ102:$FD102,Training!$C$9:$E$9))</f>
        <v>0</v>
      </c>
      <c r="FL102" s="31" cm="1">
        <f t="array" aca="1" ref="FL102" ca="1">SUMPRODUCT(COUNTIF($DJ102:$FD102,Training!$C$10:$E$10))</f>
        <v>0</v>
      </c>
      <c r="FM102" s="31" cm="1">
        <f t="array" aca="1" ref="FM102" ca="1">SUMPRODUCT(COUNTIF($DJ102:$FD102,Training!$C$11:$E$11))</f>
        <v>0</v>
      </c>
      <c r="FN102" s="31" cm="1">
        <f t="array" aca="1" ref="FN102" ca="1">SUMPRODUCT(COUNTIF($DJ102:$FD102,Training!$C$2:$E$2))</f>
        <v>0</v>
      </c>
      <c r="FO102" s="31" cm="1">
        <f t="array" aca="1" ref="FO102" ca="1">SUMPRODUCT(COUNTIF($DJ102:$FD102,Training!#REF!))</f>
        <v>0</v>
      </c>
      <c r="FP102" s="31" cm="1">
        <f t="array" aca="1" ref="FP102" ca="1">SUMPRODUCT(COUNTIF($DJ102:$FD102,Training!$C$12:$E$12))</f>
        <v>0</v>
      </c>
      <c r="FQ102" s="31" cm="1">
        <f t="array" aca="1" ref="FQ102" ca="1">SUMPRODUCT(COUNTIF($DJ102:$FD102,Training!$C$13:$E$13))</f>
        <v>0</v>
      </c>
      <c r="FR102" s="31" cm="1">
        <f t="array" aca="1" ref="FR102" ca="1">SUMPRODUCT(COUNTIF($DJ102:$FD102,Training!$C$14:$E$14))</f>
        <v>0</v>
      </c>
      <c r="FS102" s="31" cm="1">
        <f t="array" aca="1" ref="FS102" ca="1">SUMPRODUCT(COUNTIF($DJ102:$FD102,Training!$C$15:$E$15))</f>
        <v>0</v>
      </c>
      <c r="FT102" s="31" cm="1">
        <f t="array" aca="1" ref="FT102" ca="1">SUMPRODUCT(COUNTIF($DJ102:$FD102,Training!$C$16:$E$16))</f>
        <v>0</v>
      </c>
    </row>
    <row r="103" spans="1:176" x14ac:dyDescent="0.25">
      <c r="A103" s="32" t="str">
        <f>IF(WeightedParse!A103&gt;"",WeightedParse!A103,"")</f>
        <v/>
      </c>
      <c r="B103" s="49" t="str">
        <f>IF('Weighted Summary'!A103&gt;"",'Weighted Summary'!F103,"")</f>
        <v/>
      </c>
      <c r="C103" s="39" t="str">
        <f t="shared" si="1"/>
        <v/>
      </c>
      <c r="D103" s="37" t="str">
        <f ca="1">IF($A103&gt;"",IF(ISERROR(HLOOKUP(D$1,INDIRECT("Roles!$B$"&amp;MATCH($B103,Roles!$A:$A,0)&amp;":$AF$"&amp;MATCH($B103,Roles!$A:$A,0)),1,FALSE))=FALSE,IF(SquadExport!G103&lt;10,1,IF(SquadExport!G103&lt;15,2,IF(SquadExport!G103&lt;=20,3,""))),0),"")</f>
        <v/>
      </c>
      <c r="E103" s="37" t="str">
        <f ca="1">IF($A103&gt;"",IF(ISERROR(HLOOKUP(E$1,INDIRECT("Roles!$B$"&amp;MATCH($B103,Roles!$A:$A,0)&amp;":$AF$"&amp;MATCH($B103,Roles!$A:$A,0)),1,FALSE))=FALSE,IF(SquadExport!H103&lt;10,1,IF(SquadExport!H103&lt;15,2,IF(SquadExport!H103&lt;=20,3,""))),0),"")</f>
        <v/>
      </c>
      <c r="F103" s="37" t="str">
        <f ca="1">IF($A103&gt;"",IF(ISERROR(HLOOKUP(F$1,INDIRECT("Roles!$B$"&amp;MATCH($B103,Roles!$A:$A,0)&amp;":$AF$"&amp;MATCH($B103,Roles!$A:$A,0)),1,FALSE))=FALSE,IF(SquadExport!I103&lt;10,1,IF(SquadExport!I103&lt;15,2,IF(SquadExport!I103&lt;=20,3,""))),0),"")</f>
        <v/>
      </c>
      <c r="G103" s="37" t="str">
        <f ca="1">IF($A103&gt;"",IF(ISERROR(HLOOKUP(G$1,INDIRECT("Roles!$B$"&amp;MATCH($B103,Roles!$A:$A,0)&amp;":$AF$"&amp;MATCH($B103,Roles!$A:$A,0)),1,FALSE))=FALSE,IF(SquadExport!J103&lt;10,1,IF(SquadExport!J103&lt;15,2,IF(SquadExport!J103&lt;=20,3,""))),0),"")</f>
        <v/>
      </c>
      <c r="H103" s="37" t="str">
        <f ca="1">IF($A103&gt;"",IF(ISERROR(HLOOKUP(H$1,INDIRECT("Roles!$B$"&amp;MATCH($B103,Roles!$A:$A,0)&amp;":$AF$"&amp;MATCH($B103,Roles!$A:$A,0)),1,FALSE))=FALSE,IF(SquadExport!K103&lt;10,1,IF(SquadExport!K103&lt;15,2,IF(SquadExport!K103&lt;=20,3,""))),0),"")</f>
        <v/>
      </c>
      <c r="I103" s="37" t="str">
        <f ca="1">IF($A103&gt;"",IF(ISERROR(HLOOKUP(I$1,INDIRECT("Roles!$B$"&amp;MATCH($B103,Roles!$A:$A,0)&amp;":$AF$"&amp;MATCH($B103,Roles!$A:$A,0)),1,FALSE))=FALSE,IF(SquadExport!L103&lt;10,1,IF(SquadExport!L103&lt;15,2,IF(SquadExport!L103&lt;=20,3,""))),0),"")</f>
        <v/>
      </c>
      <c r="J103" s="37" t="str">
        <f ca="1">IF($A103&gt;"",IF(ISERROR(HLOOKUP(J$1,INDIRECT("Roles!$B$"&amp;MATCH($B103,Roles!$A:$A,0)&amp;":$AF$"&amp;MATCH($B103,Roles!$A:$A,0)),1,FALSE))=FALSE,IF(SquadExport!M103&lt;10,1,IF(SquadExport!M103&lt;15,2,IF(SquadExport!M103&lt;=20,3,""))),0),"")</f>
        <v/>
      </c>
      <c r="K103" s="37" t="str">
        <f ca="1">IF($A103&gt;"",IF(ISERROR(HLOOKUP(K$1,INDIRECT("Roles!$B$"&amp;MATCH($B103,Roles!$A:$A,0)&amp;":$AF$"&amp;MATCH($B103,Roles!$A:$A,0)),1,FALSE))=FALSE,IF(SquadExport!N103&lt;10,1,IF(SquadExport!N103&lt;15,2,IF(SquadExport!N103&lt;=20,3,""))),0),"")</f>
        <v/>
      </c>
      <c r="L103" s="37" t="str">
        <f ca="1">IF($A103&gt;"",IF(ISERROR(HLOOKUP(L$1,INDIRECT("Roles!$B$"&amp;MATCH($B103,Roles!$A:$A,0)&amp;":$AF$"&amp;MATCH($B103,Roles!$A:$A,0)),1,FALSE))=FALSE,IF(SquadExport!O103&lt;10,1,IF(SquadExport!O103&lt;15,2,IF(SquadExport!O103&lt;=20,3,""))),0),"")</f>
        <v/>
      </c>
      <c r="M103" s="37" t="str">
        <f ca="1">IF($A103&gt;"",IF(ISERROR(HLOOKUP(M$1,INDIRECT("Roles!$B$"&amp;MATCH($B103,Roles!$A:$A,0)&amp;":$AF$"&amp;MATCH($B103,Roles!$A:$A,0)),1,FALSE))=FALSE,IF(SquadExport!P103&lt;10,1,IF(SquadExport!P103&lt;15,2,IF(SquadExport!P103&lt;=20,3,""))),0),"")</f>
        <v/>
      </c>
      <c r="N103" s="37" t="str">
        <f ca="1">IF($A103&gt;"",IF(ISERROR(HLOOKUP(N$1,INDIRECT("Roles!$B$"&amp;MATCH($B103,Roles!$A:$A,0)&amp;":$AF$"&amp;MATCH($B103,Roles!$A:$A,0)),1,FALSE))=FALSE,IF(SquadExport!Q103&lt;10,1,IF(SquadExport!Q103&lt;15,2,IF(SquadExport!Q103&lt;=20,3,""))),0),"")</f>
        <v/>
      </c>
      <c r="O103" s="37" t="str">
        <f ca="1">IF($A103&gt;"",IF(ISERROR(HLOOKUP(O$1,INDIRECT("Roles!$B$"&amp;MATCH($B103,Roles!$A:$A,0)&amp;":$AF$"&amp;MATCH($B103,Roles!$A:$A,0)),1,FALSE))=FALSE,IF(SquadExport!R103&lt;10,1,IF(SquadExport!R103&lt;15,2,IF(SquadExport!R103&lt;=20,3,""))),0),"")</f>
        <v/>
      </c>
      <c r="P103" s="37" t="str">
        <f ca="1">IF($A103&gt;"",IF(ISERROR(HLOOKUP(P$1,INDIRECT("Roles!$B$"&amp;MATCH($B103,Roles!$A:$A,0)&amp;":$AF$"&amp;MATCH($B103,Roles!$A:$A,0)),1,FALSE))=FALSE,IF(SquadExport!S103&lt;10,1,IF(SquadExport!S103&lt;15,2,IF(SquadExport!S103&lt;=20,3,""))),0),"")</f>
        <v/>
      </c>
      <c r="Q103" s="37" t="str">
        <f ca="1">IF($A103&gt;"",IF(ISERROR(HLOOKUP(Q$1,INDIRECT("Roles!$B$"&amp;MATCH($B103,Roles!$A:$A,0)&amp;":$AF$"&amp;MATCH($B103,Roles!$A:$A,0)),1,FALSE))=FALSE,IF(SquadExport!T103&lt;10,1,IF(SquadExport!T103&lt;15,2,IF(SquadExport!T103&lt;=20,3,""))),0),"")</f>
        <v/>
      </c>
      <c r="R103" s="37" t="str">
        <f ca="1">IF($A103&gt;"",IF(ISERROR(HLOOKUP(R$1,INDIRECT("Roles!$B$"&amp;MATCH($B103,Roles!$A:$A,0)&amp;":$AF$"&amp;MATCH($B103,Roles!$A:$A,0)),1,FALSE))=FALSE,IF(SquadExport!U103&lt;10,1,IF(SquadExport!U103&lt;15,2,IF(SquadExport!U103&lt;=20,3,""))),0),"")</f>
        <v/>
      </c>
      <c r="S103" s="37" t="str">
        <f ca="1">IF($A103&gt;"",IF(ISERROR(HLOOKUP(S$1,INDIRECT("Roles!$B$"&amp;MATCH($B103,Roles!$A:$A,0)&amp;":$AF$"&amp;MATCH($B103,Roles!$A:$A,0)),1,FALSE))=FALSE,IF(SquadExport!V103&lt;10,1,IF(SquadExport!V103&lt;15,2,IF(SquadExport!V103&lt;=20,3,""))),0),"")</f>
        <v/>
      </c>
      <c r="T103" s="37" t="str">
        <f ca="1">IF($A103&gt;"",IF(ISERROR(HLOOKUP(T$1,INDIRECT("Roles!$B$"&amp;MATCH($B103,Roles!$A:$A,0)&amp;":$AF$"&amp;MATCH($B103,Roles!$A:$A,0)),1,FALSE))=FALSE,IF(SquadExport!W103&lt;10,1,IF(SquadExport!W103&lt;15,2,IF(SquadExport!W103&lt;=20,3,""))),0),"")</f>
        <v/>
      </c>
      <c r="U103" s="37" t="str">
        <f ca="1">IF($A103&gt;"",IF(ISERROR(HLOOKUP(U$1,INDIRECT("Roles!$B$"&amp;MATCH($B103,Roles!$A:$A,0)&amp;":$AF$"&amp;MATCH($B103,Roles!$A:$A,0)),1,FALSE))=FALSE,IF(SquadExport!X103&lt;10,1,IF(SquadExport!X103&lt;15,2,IF(SquadExport!X103&lt;=20,3,""))),0),"")</f>
        <v/>
      </c>
      <c r="V103" s="37" t="str">
        <f ca="1">IF($A103&gt;"",IF(ISERROR(HLOOKUP(V$1,INDIRECT("Roles!$B$"&amp;MATCH($B103,Roles!$A:$A,0)&amp;":$AF$"&amp;MATCH($B103,Roles!$A:$A,0)),1,FALSE))=FALSE,IF(SquadExport!Y103&lt;10,1,IF(SquadExport!Y103&lt;15,2,IF(SquadExport!Y103&lt;=20,3,""))),0),"")</f>
        <v/>
      </c>
      <c r="W103" s="37" t="str">
        <f ca="1">IF($A103&gt;"",IF(ISERROR(HLOOKUP(W$1,INDIRECT("Roles!$B$"&amp;MATCH($B103,Roles!$A:$A,0)&amp;":$AF$"&amp;MATCH($B103,Roles!$A:$A,0)),1,FALSE))=FALSE,IF(SquadExport!Z103&lt;10,1,IF(SquadExport!Z103&lt;15,2,IF(SquadExport!Z103&lt;=20,3,""))),0),"")</f>
        <v/>
      </c>
      <c r="X103" s="37" t="str">
        <f ca="1">IF($A103&gt;"",IF(ISERROR(HLOOKUP(X$1,INDIRECT("Roles!$B$"&amp;MATCH($B103,Roles!$A:$A,0)&amp;":$AF$"&amp;MATCH($B103,Roles!$A:$A,0)),1,FALSE))=FALSE,IF(SquadExport!AA103&lt;10,1,IF(SquadExport!AA103&lt;15,2,IF(SquadExport!AA103&lt;=20,3,""))),0),"")</f>
        <v/>
      </c>
      <c r="Y103" s="37" t="str">
        <f ca="1">IF($A103&gt;"",IF(ISERROR(HLOOKUP(Y$1,INDIRECT("Roles!$B$"&amp;MATCH($B103,Roles!$A:$A,0)&amp;":$AF$"&amp;MATCH($B103,Roles!$A:$A,0)),1,FALSE))=FALSE,IF(SquadExport!AB103&lt;10,1,IF(SquadExport!AB103&lt;15,2,IF(SquadExport!AB103&lt;=20,3,""))),0),"")</f>
        <v/>
      </c>
      <c r="Z103" s="37" t="str">
        <f ca="1">IF($A103&gt;"",IF(ISERROR(HLOOKUP(Z$1,INDIRECT("Roles!$B$"&amp;MATCH($B103,Roles!$A:$A,0)&amp;":$AF$"&amp;MATCH($B103,Roles!$A:$A,0)),1,FALSE))=FALSE,IF(SquadExport!AC103&lt;10,1,IF(SquadExport!AC103&lt;15,2,IF(SquadExport!AC103&lt;=20,3,""))),0),"")</f>
        <v/>
      </c>
      <c r="AA103" s="37" t="str">
        <f ca="1">IF($A103&gt;"",IF(ISERROR(HLOOKUP(AA$1,INDIRECT("Roles!$B$"&amp;MATCH($B103,Roles!$A:$A,0)&amp;":$AF$"&amp;MATCH($B103,Roles!$A:$A,0)),1,FALSE))=FALSE,IF(SquadExport!AD103&lt;10,1,IF(SquadExport!AD103&lt;15,2,IF(SquadExport!AD103&lt;=20,3,""))),0),"")</f>
        <v/>
      </c>
      <c r="AB103" s="37" t="str">
        <f ca="1">IF($A103&gt;"",IF(ISERROR(HLOOKUP(AB$1,INDIRECT("Roles!$B$"&amp;MATCH($B103,Roles!$A:$A,0)&amp;":$AF$"&amp;MATCH($B103,Roles!$A:$A,0)),1,FALSE))=FALSE,IF(SquadExport!AE103&lt;10,1,IF(SquadExport!AE103&lt;15,2,IF(SquadExport!AE103&lt;=20,3,""))),0),"")</f>
        <v/>
      </c>
      <c r="AC103" s="37" t="str">
        <f ca="1">IF($A103&gt;"",IF(ISERROR(HLOOKUP(AC$1,INDIRECT("Roles!$B$"&amp;MATCH($B103,Roles!$A:$A,0)&amp;":$AF$"&amp;MATCH($B103,Roles!$A:$A,0)),1,FALSE))=FALSE,IF(SquadExport!AF103&lt;10,1,IF(SquadExport!AF103&lt;15,2,IF(SquadExport!AF103&lt;=20,3,""))),0),"")</f>
        <v/>
      </c>
      <c r="AD103" s="37" t="str">
        <f ca="1">IF($A103&gt;"",IF(ISERROR(HLOOKUP(AD$1,INDIRECT("Roles!$B$"&amp;MATCH($B103,Roles!$A:$A,0)&amp;":$AF$"&amp;MATCH($B103,Roles!$A:$A,0)),1,FALSE))=FALSE,IF(SquadExport!AG103&lt;10,1,IF(SquadExport!AG103&lt;15,2,IF(SquadExport!AG103&lt;=20,3,""))),0),"")</f>
        <v/>
      </c>
      <c r="AE103" s="37" t="str">
        <f ca="1">IF($A103&gt;"",IF(ISERROR(HLOOKUP(AE$1,INDIRECT("Roles!$B$"&amp;MATCH($B103,Roles!$A:$A,0)&amp;":$AF$"&amp;MATCH($B103,Roles!$A:$A,0)),1,FALSE))=FALSE,IF(SquadExport!AH103&lt;10,1,IF(SquadExport!AH103&lt;15,2,IF(SquadExport!AH103&lt;=20,3,""))),0),"")</f>
        <v/>
      </c>
      <c r="AF103" s="37" t="str">
        <f ca="1">IF($A103&gt;"",IF(ISERROR(HLOOKUP(AF$1,INDIRECT("Roles!$B$"&amp;MATCH($B103,Roles!$A:$A,0)&amp;":$AF$"&amp;MATCH($B103,Roles!$A:$A,0)),1,FALSE))=FALSE,IF(SquadExport!AI103&lt;10,1,IF(SquadExport!AI103&lt;15,2,IF(SquadExport!AI103&lt;=20,3,""))),0),"")</f>
        <v/>
      </c>
      <c r="AG103" s="37" t="str">
        <f ca="1">IF($A103&gt;"",IF(ISERROR(HLOOKUP(AG$1,INDIRECT("Roles!$B$"&amp;MATCH($B103,Roles!$A:$A,0)&amp;":$AF$"&amp;MATCH($B103,Roles!$A:$A,0)),1,FALSE))=FALSE,IF(SquadExport!AJ103&lt;10,1,IF(SquadExport!AJ103&lt;15,2,IF(SquadExport!AJ103&lt;=20,3,""))),0),"")</f>
        <v/>
      </c>
      <c r="AH103" s="37" t="str">
        <f ca="1">IF($A103&gt;"",IF(ISERROR(HLOOKUP(AH$1,INDIRECT("Roles!$B$"&amp;MATCH($B103,Roles!$A:$A,0)&amp;":$AF$"&amp;MATCH($B103,Roles!$A:$A,0)),1,FALSE))=FALSE,IF(SquadExport!AK103&lt;10,1,IF(SquadExport!AK103&lt;15,2,IF(SquadExport!AK103&lt;=20,3,""))),0),"")</f>
        <v/>
      </c>
      <c r="AI103" s="37" t="str">
        <f ca="1">IF($A103&gt;"",IF(ISERROR(HLOOKUP(AI$1,INDIRECT("Roles!$B$"&amp;MATCH($B103,Roles!$A:$A,0)&amp;":$AF$"&amp;MATCH($B103,Roles!$A:$A,0)),1,FALSE))=FALSE,IF(SquadExport!AL103&lt;10,1,IF(SquadExport!AL103&lt;15,2,IF(SquadExport!AL103&lt;=20,3,""))),0),"")</f>
        <v/>
      </c>
      <c r="AJ103" s="37" t="str">
        <f ca="1">IF($A103&gt;"",IF(ISERROR(HLOOKUP(AJ$1,INDIRECT("Roles!$B$"&amp;MATCH($B103,Roles!$A:$A,0)&amp;":$AF$"&amp;MATCH($B103,Roles!$A:$A,0)),1,FALSE))=FALSE,IF(SquadExport!AM103&lt;10,1,IF(SquadExport!AM103&lt;15,2,IF(SquadExport!AM103&lt;=20,3,""))),0),"")</f>
        <v/>
      </c>
      <c r="AK103" s="37" t="str">
        <f ca="1">IF($A103&gt;"",IF(ISERROR(HLOOKUP(AK$1,INDIRECT("Roles!$B$"&amp;MATCH($B103,Roles!$A:$A,0)&amp;":$AF$"&amp;MATCH($B103,Roles!$A:$A,0)),1,FALSE))=FALSE,IF(SquadExport!AN103&lt;10,1,IF(SquadExport!AN103&lt;15,2,IF(SquadExport!AN103&lt;=20,3,""))),0),"")</f>
        <v/>
      </c>
      <c r="AL103" s="37" t="str">
        <f ca="1">IF($A103&gt;"",IF(ISERROR(HLOOKUP(AL$1,INDIRECT("Roles!$B$"&amp;MATCH($B103,Roles!$A:$A,0)&amp;":$AF$"&amp;MATCH($B103,Roles!$A:$A,0)),1,FALSE))=FALSE,IF(SquadExport!AO103&lt;10,1,IF(SquadExport!AO103&lt;15,2,IF(SquadExport!AO103&lt;=20,3,""))),0),"")</f>
        <v/>
      </c>
      <c r="AM103" s="37" t="str">
        <f ca="1">IF($A103&gt;"",IF(ISERROR(HLOOKUP(AM$1,INDIRECT("Roles!$B$"&amp;MATCH($B103,Roles!$A:$A,0)&amp;":$AF$"&amp;MATCH($B103,Roles!$A:$A,0)),1,FALSE))=FALSE,IF(SquadExport!AP103&lt;10,1,IF(SquadExport!AP103&lt;15,2,IF(SquadExport!AP103&lt;=20,3,""))),0),"")</f>
        <v/>
      </c>
      <c r="AN103" s="37" t="str">
        <f ca="1">IF($A103&gt;"",IF(ISERROR(HLOOKUP(AN$1,INDIRECT("Roles!$B$"&amp;MATCH($B103,Roles!$A:$A,0)&amp;":$AF$"&amp;MATCH($B103,Roles!$A:$A,0)),1,FALSE))=FALSE,IF(SquadExport!AQ103&lt;10,1,IF(SquadExport!AQ103&lt;15,2,IF(SquadExport!AQ103&lt;=20,3,""))),0),"")</f>
        <v/>
      </c>
      <c r="AO103" s="37" t="str">
        <f ca="1">IF($A103&gt;"",IF(ISERROR(HLOOKUP(AO$1,INDIRECT("Roles!$B$"&amp;MATCH($B103,Roles!$A:$A,0)&amp;":$AF$"&amp;MATCH($B103,Roles!$A:$A,0)),1,FALSE))=FALSE,IF(SquadExport!AR103&lt;10,1,IF(SquadExport!AR103&lt;15,2,IF(SquadExport!AR103&lt;=20,3,""))),0),"")</f>
        <v/>
      </c>
      <c r="AP103" s="37" t="str">
        <f ca="1">IF($A103&gt;"",IF(ISERROR(HLOOKUP(AP$1,INDIRECT("Roles!$B$"&amp;MATCH($B103,Roles!$A:$A,0)&amp;":$AF$"&amp;MATCH($B103,Roles!$A:$A,0)),1,FALSE))=FALSE,IF(SquadExport!AS103&lt;10,1,IF(SquadExport!AS103&lt;15,2,IF(SquadExport!AS103&lt;=20,3,""))),0),"")</f>
        <v/>
      </c>
      <c r="AQ103" s="37" t="str">
        <f ca="1">IF($A103&gt;"",IF(ISERROR(HLOOKUP(AQ$1,INDIRECT("Roles!$B$"&amp;MATCH($B103,Roles!$A:$A,0)&amp;":$AF$"&amp;MATCH($B103,Roles!$A:$A,0)),1,FALSE))=FALSE,IF(SquadExport!AT103&lt;10,1,IF(SquadExport!AT103&lt;15,2,IF(SquadExport!AT103&lt;=20,3,""))),0),"")</f>
        <v/>
      </c>
      <c r="AR103" s="37" t="str">
        <f ca="1">IF($A103&gt;"",IF(ISERROR(HLOOKUP(AR$1,INDIRECT("Roles!$B$"&amp;MATCH($B103,Roles!$A:$A,0)&amp;":$AF$"&amp;MATCH($B103,Roles!$A:$A,0)),1,FALSE))=FALSE,IF(SquadExport!AU103&lt;10,1,IF(SquadExport!AU103&lt;15,2,IF(SquadExport!AU103&lt;=20,3,""))),0),"")</f>
        <v/>
      </c>
      <c r="AS103" s="37" t="str">
        <f ca="1">IF($A103&gt;"",IF(ISERROR(HLOOKUP(AS$1,INDIRECT("Roles!$B$"&amp;MATCH($B103,Roles!$A:$A,0)&amp;":$AF$"&amp;MATCH($B103,Roles!$A:$A,0)),1,FALSE))=FALSE,IF(SquadExport!AV103&lt;10,1,IF(SquadExport!AV103&lt;15,2,IF(SquadExport!AV103&lt;=20,3,""))),0),"")</f>
        <v/>
      </c>
      <c r="AT103" s="37" t="str">
        <f ca="1">IF($A103&gt;"",IF(ISERROR(HLOOKUP(AT$1,INDIRECT("Roles!$B$"&amp;MATCH($B103,Roles!$A:$A,0)&amp;":$AF$"&amp;MATCH($B103,Roles!$A:$A,0)),1,FALSE))=FALSE,IF(SquadExport!AW103&lt;10,1,IF(SquadExport!AW103&lt;15,2,IF(SquadExport!AW103&lt;=20,3,""))),0),"")</f>
        <v/>
      </c>
      <c r="AU103" s="37" t="str">
        <f ca="1">IF($A103&gt;"",IF(ISERROR(HLOOKUP(AU$1,INDIRECT("Roles!$B$"&amp;MATCH($B103,Roles!$A:$A,0)&amp;":$AF$"&amp;MATCH($B103,Roles!$A:$A,0)),1,FALSE))=FALSE,IF(SquadExport!AX103&lt;10,1,IF(SquadExport!AX103&lt;15,2,IF(SquadExport!AX103&lt;=20,3,""))),0),"")</f>
        <v/>
      </c>
      <c r="AV103" s="37" t="str">
        <f ca="1">IF($A103&gt;"",IF(ISERROR(HLOOKUP(AV$1,INDIRECT("Roles!$B$"&amp;MATCH($B103,Roles!$A:$A,0)&amp;":$AF$"&amp;MATCH($B103,Roles!$A:$A,0)),1,FALSE))=FALSE,IF(SquadExport!AY103&lt;10,1,IF(SquadExport!AY103&lt;15,2,IF(SquadExport!AY103&lt;=20,3,""))),0),"")</f>
        <v/>
      </c>
      <c r="AW103" s="37" t="str">
        <f ca="1">IF($A103&gt;"",IF(ISERROR(HLOOKUP(AW$1,INDIRECT("Roles!$B$"&amp;MATCH($B103,Roles!$A:$A,0)&amp;":$AF$"&amp;MATCH($B103,Roles!$A:$A,0)),1,FALSE))=FALSE,IF(SquadExport!AZ103&lt;10,1,IF(SquadExport!AZ103&lt;15,2,IF(SquadExport!AZ103&lt;=20,3,""))),0),"")</f>
        <v/>
      </c>
      <c r="AX103" s="37" t="str">
        <f ca="1">IF($A103&gt;"",IF(ISERROR(HLOOKUP(AX$1,INDIRECT("Roles!$B$"&amp;MATCH($B103,Roles!$A:$A,0)&amp;":$AF$"&amp;MATCH($B103,Roles!$A:$A,0)),1,FALSE))=FALSE,IF(SquadExport!BA103&lt;10,1,IF(SquadExport!BA103&lt;15,2,IF(SquadExport!BA103&lt;=20,3,""))),0),"")</f>
        <v/>
      </c>
      <c r="AY103" s="30" t="str" cm="1">
        <f t="array" aca="1" ref="AY103:CS103" ca="1">IF($D103:$AX103=1,D$1:AX$1,"")</f>
        <v/>
      </c>
      <c r="AZ103" s="30" t="str">
        <f ca="1"/>
        <v/>
      </c>
      <c r="BA103" s="30" t="str">
        <f ca="1"/>
        <v/>
      </c>
      <c r="BB103" s="30" t="str">
        <f ca="1"/>
        <v/>
      </c>
      <c r="BC103" s="30" t="str">
        <f ca="1"/>
        <v/>
      </c>
      <c r="BD103" s="30" t="str">
        <f ca="1"/>
        <v/>
      </c>
      <c r="BE103" s="30" t="str">
        <f ca="1"/>
        <v/>
      </c>
      <c r="BF103" s="30" t="str">
        <f ca="1"/>
        <v/>
      </c>
      <c r="BG103" s="30" t="str">
        <f ca="1"/>
        <v/>
      </c>
      <c r="BH103" s="30" t="str">
        <f ca="1"/>
        <v/>
      </c>
      <c r="BI103" s="30" t="str">
        <f ca="1"/>
        <v/>
      </c>
      <c r="BJ103" s="30" t="str">
        <f ca="1"/>
        <v/>
      </c>
      <c r="BK103" s="30" t="str">
        <f ca="1"/>
        <v/>
      </c>
      <c r="BL103" s="30" t="str">
        <f ca="1"/>
        <v/>
      </c>
      <c r="BM103" s="30" t="str">
        <f ca="1"/>
        <v/>
      </c>
      <c r="BN103" s="30" t="str">
        <f ca="1"/>
        <v/>
      </c>
      <c r="BO103" s="30" t="str">
        <f ca="1"/>
        <v/>
      </c>
      <c r="BP103" s="30" t="str">
        <f ca="1"/>
        <v/>
      </c>
      <c r="BQ103" s="30" t="str">
        <f ca="1"/>
        <v/>
      </c>
      <c r="BR103" s="30" t="str">
        <f ca="1"/>
        <v/>
      </c>
      <c r="BS103" s="30" t="str">
        <f ca="1"/>
        <v/>
      </c>
      <c r="BT103" s="30" t="str">
        <f ca="1"/>
        <v/>
      </c>
      <c r="BU103" s="30" t="str">
        <f ca="1"/>
        <v/>
      </c>
      <c r="BV103" s="30" t="str">
        <f ca="1"/>
        <v/>
      </c>
      <c r="BW103" s="30" t="str">
        <f ca="1"/>
        <v/>
      </c>
      <c r="BX103" s="30" t="str">
        <f ca="1"/>
        <v/>
      </c>
      <c r="BY103" s="30" t="str">
        <f ca="1"/>
        <v/>
      </c>
      <c r="BZ103" s="30" t="str">
        <f ca="1"/>
        <v/>
      </c>
      <c r="CA103" s="30" t="str">
        <f ca="1"/>
        <v/>
      </c>
      <c r="CB103" s="30" t="str">
        <f ca="1"/>
        <v/>
      </c>
      <c r="CC103" s="30" t="str">
        <f ca="1"/>
        <v/>
      </c>
      <c r="CD103" s="30" t="str">
        <f ca="1"/>
        <v/>
      </c>
      <c r="CE103" s="30" t="str">
        <f ca="1"/>
        <v/>
      </c>
      <c r="CF103" s="30" t="str">
        <f ca="1"/>
        <v/>
      </c>
      <c r="CG103" s="30" t="str">
        <f ca="1"/>
        <v/>
      </c>
      <c r="CH103" s="30" t="str">
        <f ca="1"/>
        <v/>
      </c>
      <c r="CI103" s="30" t="str">
        <f ca="1"/>
        <v/>
      </c>
      <c r="CJ103" s="30" t="str">
        <f ca="1"/>
        <v/>
      </c>
      <c r="CK103" s="30" t="str">
        <f ca="1"/>
        <v/>
      </c>
      <c r="CL103" s="30" t="str">
        <f ca="1"/>
        <v/>
      </c>
      <c r="CM103" s="30" t="str">
        <f ca="1"/>
        <v/>
      </c>
      <c r="CN103" s="30" t="str">
        <f ca="1"/>
        <v/>
      </c>
      <c r="CO103" s="30" t="str">
        <f ca="1"/>
        <v/>
      </c>
      <c r="CP103" s="30" t="str">
        <f ca="1"/>
        <v/>
      </c>
      <c r="CQ103" s="30" t="str">
        <f ca="1"/>
        <v/>
      </c>
      <c r="CR103" s="30" t="str">
        <f ca="1"/>
        <v/>
      </c>
      <c r="CS103" s="30" t="str">
        <f ca="1"/>
        <v/>
      </c>
      <c r="CT103" s="31" cm="1">
        <f t="array" aca="1" ref="CT103" ca="1">SUMPRODUCT(COUNTIF($AY103:$CS103,Training!$C$3:$E$3))</f>
        <v>0</v>
      </c>
      <c r="CU103" s="31" cm="1">
        <f t="array" aca="1" ref="CU103" ca="1">SUMPRODUCT(COUNTIF($AY103:$CS103,Training!$C$4:$E$4))</f>
        <v>0</v>
      </c>
      <c r="CV103" s="31" cm="1">
        <f t="array" aca="1" ref="CV103" ca="1">SUMPRODUCT(COUNTIF($AY103:$CS103,Training!$C$5:$E$5))</f>
        <v>0</v>
      </c>
      <c r="CW103" s="31" cm="1">
        <f t="array" aca="1" ref="CW103" ca="1">SUMPRODUCT(COUNTIF($AY103:$CS103,Training!$C$6:$E$6))</f>
        <v>0</v>
      </c>
      <c r="CX103" s="31" cm="1">
        <f t="array" aca="1" ref="CX103" ca="1">SUMPRODUCT(COUNTIF($AY103:$CS103,Training!$C$7:$E$7))</f>
        <v>0</v>
      </c>
      <c r="CY103" s="31" cm="1">
        <f t="array" aca="1" ref="CY103" ca="1">SUMPRODUCT(COUNTIF($AY103:$CS103,Training!$C$8:$E$8))</f>
        <v>0</v>
      </c>
      <c r="CZ103" s="31" cm="1">
        <f t="array" aca="1" ref="CZ103" ca="1">SUMPRODUCT(COUNTIF($AY103:$CS103,Training!$C$9:$E$9))</f>
        <v>0</v>
      </c>
      <c r="DA103" s="31" cm="1">
        <f t="array" aca="1" ref="DA103" ca="1">SUMPRODUCT(COUNTIF($AY103:$CS103,Training!$C$10:$E$10))</f>
        <v>0</v>
      </c>
      <c r="DB103" s="31" cm="1">
        <f t="array" aca="1" ref="DB103" ca="1">SUMPRODUCT(COUNTIF($AY103:$CS103,Training!$C$11:$E$11))</f>
        <v>0</v>
      </c>
      <c r="DC103" s="31" cm="1">
        <f t="array" aca="1" ref="DC103" ca="1">SUMPRODUCT(COUNTIF($AY103:$CS103,Training!$C$2:$E$2))</f>
        <v>0</v>
      </c>
      <c r="DD103" s="31" cm="1">
        <f t="array" aca="1" ref="DD103" ca="1">SUMPRODUCT(COUNTIF($AY103:$CS103,Training!#REF!))</f>
        <v>0</v>
      </c>
      <c r="DE103" s="31" cm="1">
        <f t="array" aca="1" ref="DE103" ca="1">SUMPRODUCT(COUNTIF($AY103:$CS103,Training!$C$12:$E$12))</f>
        <v>0</v>
      </c>
      <c r="DF103" s="31" cm="1">
        <f t="array" aca="1" ref="DF103" ca="1">SUMPRODUCT(COUNTIF($AY103:$CS103,Training!$C$13:$E$13))</f>
        <v>0</v>
      </c>
      <c r="DG103" s="31" cm="1">
        <f t="array" aca="1" ref="DG103" ca="1">SUMPRODUCT(COUNTIF($AY103:$CS103,Training!$C$14:$E$14))</f>
        <v>0</v>
      </c>
      <c r="DH103" s="31" cm="1">
        <f t="array" aca="1" ref="DH103" ca="1">SUMPRODUCT(COUNTIF($AY103:$CS103,Training!$C$15:$E$15))</f>
        <v>0</v>
      </c>
      <c r="DI103" s="31" cm="1">
        <f t="array" aca="1" ref="DI103" ca="1">SUMPRODUCT(COUNTIF($AY103:$CS103,Training!$C$16:$E$16))</f>
        <v>0</v>
      </c>
      <c r="DJ103" s="30" t="str" cm="1">
        <f t="array" aca="1" ref="DJ103:FD103" ca="1">IF(COUNTIF(D103:AX103,1)=0,IF($D103:$AX103=2,D$1:AX$1,""),"")</f>
        <v/>
      </c>
      <c r="DK103" s="30" t="str">
        <f ca="1"/>
        <v/>
      </c>
      <c r="DL103" s="30" t="str">
        <f ca="1"/>
        <v/>
      </c>
      <c r="DM103" s="30" t="str">
        <f ca="1"/>
        <v/>
      </c>
      <c r="DN103" s="30" t="str">
        <f ca="1"/>
        <v/>
      </c>
      <c r="DO103" s="30" t="str">
        <f ca="1"/>
        <v/>
      </c>
      <c r="DP103" s="30" t="str">
        <f ca="1"/>
        <v/>
      </c>
      <c r="DQ103" s="30" t="str">
        <f ca="1"/>
        <v/>
      </c>
      <c r="DR103" s="30" t="str">
        <f ca="1"/>
        <v/>
      </c>
      <c r="DS103" s="30" t="str">
        <f ca="1"/>
        <v/>
      </c>
      <c r="DT103" s="30" t="str">
        <f ca="1"/>
        <v/>
      </c>
      <c r="DU103" s="30" t="str">
        <f ca="1"/>
        <v/>
      </c>
      <c r="DV103" s="30" t="str">
        <f ca="1"/>
        <v/>
      </c>
      <c r="DW103" s="30" t="str">
        <f ca="1"/>
        <v/>
      </c>
      <c r="DX103" s="30" t="str">
        <f ca="1"/>
        <v/>
      </c>
      <c r="DY103" s="30" t="str">
        <f ca="1"/>
        <v/>
      </c>
      <c r="DZ103" s="30" t="str">
        <f ca="1"/>
        <v/>
      </c>
      <c r="EA103" s="30" t="str">
        <f ca="1"/>
        <v/>
      </c>
      <c r="EB103" s="30" t="str">
        <f ca="1"/>
        <v/>
      </c>
      <c r="EC103" s="30" t="str">
        <f ca="1"/>
        <v/>
      </c>
      <c r="ED103" s="30" t="str">
        <f ca="1"/>
        <v/>
      </c>
      <c r="EE103" s="30" t="str">
        <f ca="1"/>
        <v/>
      </c>
      <c r="EF103" s="30" t="str">
        <f ca="1"/>
        <v/>
      </c>
      <c r="EG103" s="30" t="str">
        <f ca="1"/>
        <v/>
      </c>
      <c r="EH103" s="30" t="str">
        <f ca="1"/>
        <v/>
      </c>
      <c r="EI103" s="30" t="str">
        <f ca="1"/>
        <v/>
      </c>
      <c r="EJ103" s="30" t="str">
        <f ca="1"/>
        <v/>
      </c>
      <c r="EK103" s="30" t="str">
        <f ca="1"/>
        <v/>
      </c>
      <c r="EL103" s="30" t="str">
        <f ca="1"/>
        <v/>
      </c>
      <c r="EM103" s="30" t="str">
        <f ca="1"/>
        <v/>
      </c>
      <c r="EN103" s="30" t="str">
        <f ca="1"/>
        <v/>
      </c>
      <c r="EO103" s="30" t="str">
        <f ca="1"/>
        <v/>
      </c>
      <c r="EP103" s="30" t="str">
        <f ca="1"/>
        <v/>
      </c>
      <c r="EQ103" s="30" t="str">
        <f ca="1"/>
        <v/>
      </c>
      <c r="ER103" s="30" t="str">
        <f ca="1"/>
        <v/>
      </c>
      <c r="ES103" s="30" t="str">
        <f ca="1"/>
        <v/>
      </c>
      <c r="ET103" s="30" t="str">
        <f ca="1"/>
        <v/>
      </c>
      <c r="EU103" s="30" t="str">
        <f ca="1"/>
        <v/>
      </c>
      <c r="EV103" s="30" t="str">
        <f ca="1"/>
        <v/>
      </c>
      <c r="EW103" s="30" t="str">
        <f ca="1"/>
        <v/>
      </c>
      <c r="EX103" s="30" t="str">
        <f ca="1"/>
        <v/>
      </c>
      <c r="EY103" s="30" t="str">
        <f ca="1"/>
        <v/>
      </c>
      <c r="EZ103" s="30" t="str">
        <f ca="1"/>
        <v/>
      </c>
      <c r="FA103" s="30" t="str">
        <f ca="1"/>
        <v/>
      </c>
      <c r="FB103" s="30" t="str">
        <f ca="1"/>
        <v/>
      </c>
      <c r="FC103" s="30" t="str">
        <f ca="1"/>
        <v/>
      </c>
      <c r="FD103" s="30" t="str">
        <f ca="1"/>
        <v/>
      </c>
      <c r="FE103" s="31" cm="1">
        <f t="array" aca="1" ref="FE103" ca="1">SUMPRODUCT(COUNTIF($DJ103:$FD103,Training!$C$3:$E$3))</f>
        <v>0</v>
      </c>
      <c r="FF103" s="31" cm="1">
        <f t="array" aca="1" ref="FF103" ca="1">SUMPRODUCT(COUNTIF($DJ103:$FD103,Training!$C$4:$E$4))</f>
        <v>0</v>
      </c>
      <c r="FG103" s="31" cm="1">
        <f t="array" aca="1" ref="FG103" ca="1">SUMPRODUCT(COUNTIF($DJ103:$FD103,Training!$C$5:$E$5))</f>
        <v>0</v>
      </c>
      <c r="FH103" s="31" cm="1">
        <f t="array" aca="1" ref="FH103" ca="1">SUMPRODUCT(COUNTIF($DJ103:$FD103,Training!$C$6:$E$6))</f>
        <v>0</v>
      </c>
      <c r="FI103" s="31" cm="1">
        <f t="array" aca="1" ref="FI103" ca="1">SUMPRODUCT(COUNTIF($DJ103:$FD103,Training!$C$7:$E$7))</f>
        <v>0</v>
      </c>
      <c r="FJ103" s="31" cm="1">
        <f t="array" aca="1" ref="FJ103" ca="1">SUMPRODUCT(COUNTIF($DJ103:$FD103,Training!$C$8:$E$8))</f>
        <v>0</v>
      </c>
      <c r="FK103" s="31" cm="1">
        <f t="array" aca="1" ref="FK103" ca="1">SUMPRODUCT(COUNTIF($DJ103:$FD103,Training!$C$9:$E$9))</f>
        <v>0</v>
      </c>
      <c r="FL103" s="31" cm="1">
        <f t="array" aca="1" ref="FL103" ca="1">SUMPRODUCT(COUNTIF($DJ103:$FD103,Training!$C$10:$E$10))</f>
        <v>0</v>
      </c>
      <c r="FM103" s="31" cm="1">
        <f t="array" aca="1" ref="FM103" ca="1">SUMPRODUCT(COUNTIF($DJ103:$FD103,Training!$C$11:$E$11))</f>
        <v>0</v>
      </c>
      <c r="FN103" s="31" cm="1">
        <f t="array" aca="1" ref="FN103" ca="1">SUMPRODUCT(COUNTIF($DJ103:$FD103,Training!$C$2:$E$2))</f>
        <v>0</v>
      </c>
      <c r="FO103" s="31" cm="1">
        <f t="array" aca="1" ref="FO103" ca="1">SUMPRODUCT(COUNTIF($DJ103:$FD103,Training!#REF!))</f>
        <v>0</v>
      </c>
      <c r="FP103" s="31" cm="1">
        <f t="array" aca="1" ref="FP103" ca="1">SUMPRODUCT(COUNTIF($DJ103:$FD103,Training!$C$12:$E$12))</f>
        <v>0</v>
      </c>
      <c r="FQ103" s="31" cm="1">
        <f t="array" aca="1" ref="FQ103" ca="1">SUMPRODUCT(COUNTIF($DJ103:$FD103,Training!$C$13:$E$13))</f>
        <v>0</v>
      </c>
      <c r="FR103" s="31" cm="1">
        <f t="array" aca="1" ref="FR103" ca="1">SUMPRODUCT(COUNTIF($DJ103:$FD103,Training!$C$14:$E$14))</f>
        <v>0</v>
      </c>
      <c r="FS103" s="31" cm="1">
        <f t="array" aca="1" ref="FS103" ca="1">SUMPRODUCT(COUNTIF($DJ103:$FD103,Training!$C$15:$E$15))</f>
        <v>0</v>
      </c>
      <c r="FT103" s="31" cm="1">
        <f t="array" aca="1" ref="FT103" ca="1">SUMPRODUCT(COUNTIF($DJ103:$FD103,Training!$C$16:$E$16))</f>
        <v>0</v>
      </c>
    </row>
    <row r="104" spans="1:176" x14ac:dyDescent="0.25">
      <c r="A104" s="32" t="str">
        <f>IF(WeightedParse!A104&gt;"",WeightedParse!A104,"")</f>
        <v/>
      </c>
      <c r="B104" s="49" t="str">
        <f>IF('Weighted Summary'!A104&gt;"",'Weighted Summary'!F104,"")</f>
        <v/>
      </c>
      <c r="C104" s="39" t="str">
        <f t="shared" si="1"/>
        <v/>
      </c>
      <c r="D104" s="37" t="str">
        <f ca="1">IF($A104&gt;"",IF(ISERROR(HLOOKUP(D$1,INDIRECT("Roles!$B$"&amp;MATCH($B104,Roles!$A:$A,0)&amp;":$AF$"&amp;MATCH($B104,Roles!$A:$A,0)),1,FALSE))=FALSE,IF(SquadExport!G104&lt;10,1,IF(SquadExport!G104&lt;15,2,IF(SquadExport!G104&lt;=20,3,""))),0),"")</f>
        <v/>
      </c>
      <c r="E104" s="37" t="str">
        <f ca="1">IF($A104&gt;"",IF(ISERROR(HLOOKUP(E$1,INDIRECT("Roles!$B$"&amp;MATCH($B104,Roles!$A:$A,0)&amp;":$AF$"&amp;MATCH($B104,Roles!$A:$A,0)),1,FALSE))=FALSE,IF(SquadExport!H104&lt;10,1,IF(SquadExport!H104&lt;15,2,IF(SquadExport!H104&lt;=20,3,""))),0),"")</f>
        <v/>
      </c>
      <c r="F104" s="37" t="str">
        <f ca="1">IF($A104&gt;"",IF(ISERROR(HLOOKUP(F$1,INDIRECT("Roles!$B$"&amp;MATCH($B104,Roles!$A:$A,0)&amp;":$AF$"&amp;MATCH($B104,Roles!$A:$A,0)),1,FALSE))=FALSE,IF(SquadExport!I104&lt;10,1,IF(SquadExport!I104&lt;15,2,IF(SquadExport!I104&lt;=20,3,""))),0),"")</f>
        <v/>
      </c>
      <c r="G104" s="37" t="str">
        <f ca="1">IF($A104&gt;"",IF(ISERROR(HLOOKUP(G$1,INDIRECT("Roles!$B$"&amp;MATCH($B104,Roles!$A:$A,0)&amp;":$AF$"&amp;MATCH($B104,Roles!$A:$A,0)),1,FALSE))=FALSE,IF(SquadExport!J104&lt;10,1,IF(SquadExport!J104&lt;15,2,IF(SquadExport!J104&lt;=20,3,""))),0),"")</f>
        <v/>
      </c>
      <c r="H104" s="37" t="str">
        <f ca="1">IF($A104&gt;"",IF(ISERROR(HLOOKUP(H$1,INDIRECT("Roles!$B$"&amp;MATCH($B104,Roles!$A:$A,0)&amp;":$AF$"&amp;MATCH($B104,Roles!$A:$A,0)),1,FALSE))=FALSE,IF(SquadExport!K104&lt;10,1,IF(SquadExport!K104&lt;15,2,IF(SquadExport!K104&lt;=20,3,""))),0),"")</f>
        <v/>
      </c>
      <c r="I104" s="37" t="str">
        <f ca="1">IF($A104&gt;"",IF(ISERROR(HLOOKUP(I$1,INDIRECT("Roles!$B$"&amp;MATCH($B104,Roles!$A:$A,0)&amp;":$AF$"&amp;MATCH($B104,Roles!$A:$A,0)),1,FALSE))=FALSE,IF(SquadExport!L104&lt;10,1,IF(SquadExport!L104&lt;15,2,IF(SquadExport!L104&lt;=20,3,""))),0),"")</f>
        <v/>
      </c>
      <c r="J104" s="37" t="str">
        <f ca="1">IF($A104&gt;"",IF(ISERROR(HLOOKUP(J$1,INDIRECT("Roles!$B$"&amp;MATCH($B104,Roles!$A:$A,0)&amp;":$AF$"&amp;MATCH($B104,Roles!$A:$A,0)),1,FALSE))=FALSE,IF(SquadExport!M104&lt;10,1,IF(SquadExport!M104&lt;15,2,IF(SquadExport!M104&lt;=20,3,""))),0),"")</f>
        <v/>
      </c>
      <c r="K104" s="37" t="str">
        <f ca="1">IF($A104&gt;"",IF(ISERROR(HLOOKUP(K$1,INDIRECT("Roles!$B$"&amp;MATCH($B104,Roles!$A:$A,0)&amp;":$AF$"&amp;MATCH($B104,Roles!$A:$A,0)),1,FALSE))=FALSE,IF(SquadExport!N104&lt;10,1,IF(SquadExport!N104&lt;15,2,IF(SquadExport!N104&lt;=20,3,""))),0),"")</f>
        <v/>
      </c>
      <c r="L104" s="37" t="str">
        <f ca="1">IF($A104&gt;"",IF(ISERROR(HLOOKUP(L$1,INDIRECT("Roles!$B$"&amp;MATCH($B104,Roles!$A:$A,0)&amp;":$AF$"&amp;MATCH($B104,Roles!$A:$A,0)),1,FALSE))=FALSE,IF(SquadExport!O104&lt;10,1,IF(SquadExport!O104&lt;15,2,IF(SquadExport!O104&lt;=20,3,""))),0),"")</f>
        <v/>
      </c>
      <c r="M104" s="37" t="str">
        <f ca="1">IF($A104&gt;"",IF(ISERROR(HLOOKUP(M$1,INDIRECT("Roles!$B$"&amp;MATCH($B104,Roles!$A:$A,0)&amp;":$AF$"&amp;MATCH($B104,Roles!$A:$A,0)),1,FALSE))=FALSE,IF(SquadExport!P104&lt;10,1,IF(SquadExport!P104&lt;15,2,IF(SquadExport!P104&lt;=20,3,""))),0),"")</f>
        <v/>
      </c>
      <c r="N104" s="37" t="str">
        <f ca="1">IF($A104&gt;"",IF(ISERROR(HLOOKUP(N$1,INDIRECT("Roles!$B$"&amp;MATCH($B104,Roles!$A:$A,0)&amp;":$AF$"&amp;MATCH($B104,Roles!$A:$A,0)),1,FALSE))=FALSE,IF(SquadExport!Q104&lt;10,1,IF(SquadExport!Q104&lt;15,2,IF(SquadExport!Q104&lt;=20,3,""))),0),"")</f>
        <v/>
      </c>
      <c r="O104" s="37" t="str">
        <f ca="1">IF($A104&gt;"",IF(ISERROR(HLOOKUP(O$1,INDIRECT("Roles!$B$"&amp;MATCH($B104,Roles!$A:$A,0)&amp;":$AF$"&amp;MATCH($B104,Roles!$A:$A,0)),1,FALSE))=FALSE,IF(SquadExport!R104&lt;10,1,IF(SquadExport!R104&lt;15,2,IF(SquadExport!R104&lt;=20,3,""))),0),"")</f>
        <v/>
      </c>
      <c r="P104" s="37" t="str">
        <f ca="1">IF($A104&gt;"",IF(ISERROR(HLOOKUP(P$1,INDIRECT("Roles!$B$"&amp;MATCH($B104,Roles!$A:$A,0)&amp;":$AF$"&amp;MATCH($B104,Roles!$A:$A,0)),1,FALSE))=FALSE,IF(SquadExport!S104&lt;10,1,IF(SquadExport!S104&lt;15,2,IF(SquadExport!S104&lt;=20,3,""))),0),"")</f>
        <v/>
      </c>
      <c r="Q104" s="37" t="str">
        <f ca="1">IF($A104&gt;"",IF(ISERROR(HLOOKUP(Q$1,INDIRECT("Roles!$B$"&amp;MATCH($B104,Roles!$A:$A,0)&amp;":$AF$"&amp;MATCH($B104,Roles!$A:$A,0)),1,FALSE))=FALSE,IF(SquadExport!T104&lt;10,1,IF(SquadExport!T104&lt;15,2,IF(SquadExport!T104&lt;=20,3,""))),0),"")</f>
        <v/>
      </c>
      <c r="R104" s="37" t="str">
        <f ca="1">IF($A104&gt;"",IF(ISERROR(HLOOKUP(R$1,INDIRECT("Roles!$B$"&amp;MATCH($B104,Roles!$A:$A,0)&amp;":$AF$"&amp;MATCH($B104,Roles!$A:$A,0)),1,FALSE))=FALSE,IF(SquadExport!U104&lt;10,1,IF(SquadExport!U104&lt;15,2,IF(SquadExport!U104&lt;=20,3,""))),0),"")</f>
        <v/>
      </c>
      <c r="S104" s="37" t="str">
        <f ca="1">IF($A104&gt;"",IF(ISERROR(HLOOKUP(S$1,INDIRECT("Roles!$B$"&amp;MATCH($B104,Roles!$A:$A,0)&amp;":$AF$"&amp;MATCH($B104,Roles!$A:$A,0)),1,FALSE))=FALSE,IF(SquadExport!V104&lt;10,1,IF(SquadExport!V104&lt;15,2,IF(SquadExport!V104&lt;=20,3,""))),0),"")</f>
        <v/>
      </c>
      <c r="T104" s="37" t="str">
        <f ca="1">IF($A104&gt;"",IF(ISERROR(HLOOKUP(T$1,INDIRECT("Roles!$B$"&amp;MATCH($B104,Roles!$A:$A,0)&amp;":$AF$"&amp;MATCH($B104,Roles!$A:$A,0)),1,FALSE))=FALSE,IF(SquadExport!W104&lt;10,1,IF(SquadExport!W104&lt;15,2,IF(SquadExport!W104&lt;=20,3,""))),0),"")</f>
        <v/>
      </c>
      <c r="U104" s="37" t="str">
        <f ca="1">IF($A104&gt;"",IF(ISERROR(HLOOKUP(U$1,INDIRECT("Roles!$B$"&amp;MATCH($B104,Roles!$A:$A,0)&amp;":$AF$"&amp;MATCH($B104,Roles!$A:$A,0)),1,FALSE))=FALSE,IF(SquadExport!X104&lt;10,1,IF(SquadExport!X104&lt;15,2,IF(SquadExport!X104&lt;=20,3,""))),0),"")</f>
        <v/>
      </c>
      <c r="V104" s="37" t="str">
        <f ca="1">IF($A104&gt;"",IF(ISERROR(HLOOKUP(V$1,INDIRECT("Roles!$B$"&amp;MATCH($B104,Roles!$A:$A,0)&amp;":$AF$"&amp;MATCH($B104,Roles!$A:$A,0)),1,FALSE))=FALSE,IF(SquadExport!Y104&lt;10,1,IF(SquadExport!Y104&lt;15,2,IF(SquadExport!Y104&lt;=20,3,""))),0),"")</f>
        <v/>
      </c>
      <c r="W104" s="37" t="str">
        <f ca="1">IF($A104&gt;"",IF(ISERROR(HLOOKUP(W$1,INDIRECT("Roles!$B$"&amp;MATCH($B104,Roles!$A:$A,0)&amp;":$AF$"&amp;MATCH($B104,Roles!$A:$A,0)),1,FALSE))=FALSE,IF(SquadExport!Z104&lt;10,1,IF(SquadExport!Z104&lt;15,2,IF(SquadExport!Z104&lt;=20,3,""))),0),"")</f>
        <v/>
      </c>
      <c r="X104" s="37" t="str">
        <f ca="1">IF($A104&gt;"",IF(ISERROR(HLOOKUP(X$1,INDIRECT("Roles!$B$"&amp;MATCH($B104,Roles!$A:$A,0)&amp;":$AF$"&amp;MATCH($B104,Roles!$A:$A,0)),1,FALSE))=FALSE,IF(SquadExport!AA104&lt;10,1,IF(SquadExport!AA104&lt;15,2,IF(SquadExport!AA104&lt;=20,3,""))),0),"")</f>
        <v/>
      </c>
      <c r="Y104" s="37" t="str">
        <f ca="1">IF($A104&gt;"",IF(ISERROR(HLOOKUP(Y$1,INDIRECT("Roles!$B$"&amp;MATCH($B104,Roles!$A:$A,0)&amp;":$AF$"&amp;MATCH($B104,Roles!$A:$A,0)),1,FALSE))=FALSE,IF(SquadExport!AB104&lt;10,1,IF(SquadExport!AB104&lt;15,2,IF(SquadExport!AB104&lt;=20,3,""))),0),"")</f>
        <v/>
      </c>
      <c r="Z104" s="37" t="str">
        <f ca="1">IF($A104&gt;"",IF(ISERROR(HLOOKUP(Z$1,INDIRECT("Roles!$B$"&amp;MATCH($B104,Roles!$A:$A,0)&amp;":$AF$"&amp;MATCH($B104,Roles!$A:$A,0)),1,FALSE))=FALSE,IF(SquadExport!AC104&lt;10,1,IF(SquadExport!AC104&lt;15,2,IF(SquadExport!AC104&lt;=20,3,""))),0),"")</f>
        <v/>
      </c>
      <c r="AA104" s="37" t="str">
        <f ca="1">IF($A104&gt;"",IF(ISERROR(HLOOKUP(AA$1,INDIRECT("Roles!$B$"&amp;MATCH($B104,Roles!$A:$A,0)&amp;":$AF$"&amp;MATCH($B104,Roles!$A:$A,0)),1,FALSE))=FALSE,IF(SquadExport!AD104&lt;10,1,IF(SquadExport!AD104&lt;15,2,IF(SquadExport!AD104&lt;=20,3,""))),0),"")</f>
        <v/>
      </c>
      <c r="AB104" s="37" t="str">
        <f ca="1">IF($A104&gt;"",IF(ISERROR(HLOOKUP(AB$1,INDIRECT("Roles!$B$"&amp;MATCH($B104,Roles!$A:$A,0)&amp;":$AF$"&amp;MATCH($B104,Roles!$A:$A,0)),1,FALSE))=FALSE,IF(SquadExport!AE104&lt;10,1,IF(SquadExport!AE104&lt;15,2,IF(SquadExport!AE104&lt;=20,3,""))),0),"")</f>
        <v/>
      </c>
      <c r="AC104" s="37" t="str">
        <f ca="1">IF($A104&gt;"",IF(ISERROR(HLOOKUP(AC$1,INDIRECT("Roles!$B$"&amp;MATCH($B104,Roles!$A:$A,0)&amp;":$AF$"&amp;MATCH($B104,Roles!$A:$A,0)),1,FALSE))=FALSE,IF(SquadExport!AF104&lt;10,1,IF(SquadExport!AF104&lt;15,2,IF(SquadExport!AF104&lt;=20,3,""))),0),"")</f>
        <v/>
      </c>
      <c r="AD104" s="37" t="str">
        <f ca="1">IF($A104&gt;"",IF(ISERROR(HLOOKUP(AD$1,INDIRECT("Roles!$B$"&amp;MATCH($B104,Roles!$A:$A,0)&amp;":$AF$"&amp;MATCH($B104,Roles!$A:$A,0)),1,FALSE))=FALSE,IF(SquadExport!AG104&lt;10,1,IF(SquadExport!AG104&lt;15,2,IF(SquadExport!AG104&lt;=20,3,""))),0),"")</f>
        <v/>
      </c>
      <c r="AE104" s="37" t="str">
        <f ca="1">IF($A104&gt;"",IF(ISERROR(HLOOKUP(AE$1,INDIRECT("Roles!$B$"&amp;MATCH($B104,Roles!$A:$A,0)&amp;":$AF$"&amp;MATCH($B104,Roles!$A:$A,0)),1,FALSE))=FALSE,IF(SquadExport!AH104&lt;10,1,IF(SquadExport!AH104&lt;15,2,IF(SquadExport!AH104&lt;=20,3,""))),0),"")</f>
        <v/>
      </c>
      <c r="AF104" s="37" t="str">
        <f ca="1">IF($A104&gt;"",IF(ISERROR(HLOOKUP(AF$1,INDIRECT("Roles!$B$"&amp;MATCH($B104,Roles!$A:$A,0)&amp;":$AF$"&amp;MATCH($B104,Roles!$A:$A,0)),1,FALSE))=FALSE,IF(SquadExport!AI104&lt;10,1,IF(SquadExport!AI104&lt;15,2,IF(SquadExport!AI104&lt;=20,3,""))),0),"")</f>
        <v/>
      </c>
      <c r="AG104" s="37" t="str">
        <f ca="1">IF($A104&gt;"",IF(ISERROR(HLOOKUP(AG$1,INDIRECT("Roles!$B$"&amp;MATCH($B104,Roles!$A:$A,0)&amp;":$AF$"&amp;MATCH($B104,Roles!$A:$A,0)),1,FALSE))=FALSE,IF(SquadExport!AJ104&lt;10,1,IF(SquadExport!AJ104&lt;15,2,IF(SquadExport!AJ104&lt;=20,3,""))),0),"")</f>
        <v/>
      </c>
      <c r="AH104" s="37" t="str">
        <f ca="1">IF($A104&gt;"",IF(ISERROR(HLOOKUP(AH$1,INDIRECT("Roles!$B$"&amp;MATCH($B104,Roles!$A:$A,0)&amp;":$AF$"&amp;MATCH($B104,Roles!$A:$A,0)),1,FALSE))=FALSE,IF(SquadExport!AK104&lt;10,1,IF(SquadExport!AK104&lt;15,2,IF(SquadExport!AK104&lt;=20,3,""))),0),"")</f>
        <v/>
      </c>
      <c r="AI104" s="37" t="str">
        <f ca="1">IF($A104&gt;"",IF(ISERROR(HLOOKUP(AI$1,INDIRECT("Roles!$B$"&amp;MATCH($B104,Roles!$A:$A,0)&amp;":$AF$"&amp;MATCH($B104,Roles!$A:$A,0)),1,FALSE))=FALSE,IF(SquadExport!AL104&lt;10,1,IF(SquadExport!AL104&lt;15,2,IF(SquadExport!AL104&lt;=20,3,""))),0),"")</f>
        <v/>
      </c>
      <c r="AJ104" s="37" t="str">
        <f ca="1">IF($A104&gt;"",IF(ISERROR(HLOOKUP(AJ$1,INDIRECT("Roles!$B$"&amp;MATCH($B104,Roles!$A:$A,0)&amp;":$AF$"&amp;MATCH($B104,Roles!$A:$A,0)),1,FALSE))=FALSE,IF(SquadExport!AM104&lt;10,1,IF(SquadExport!AM104&lt;15,2,IF(SquadExport!AM104&lt;=20,3,""))),0),"")</f>
        <v/>
      </c>
      <c r="AK104" s="37" t="str">
        <f ca="1">IF($A104&gt;"",IF(ISERROR(HLOOKUP(AK$1,INDIRECT("Roles!$B$"&amp;MATCH($B104,Roles!$A:$A,0)&amp;":$AF$"&amp;MATCH($B104,Roles!$A:$A,0)),1,FALSE))=FALSE,IF(SquadExport!AN104&lt;10,1,IF(SquadExport!AN104&lt;15,2,IF(SquadExport!AN104&lt;=20,3,""))),0),"")</f>
        <v/>
      </c>
      <c r="AL104" s="37" t="str">
        <f ca="1">IF($A104&gt;"",IF(ISERROR(HLOOKUP(AL$1,INDIRECT("Roles!$B$"&amp;MATCH($B104,Roles!$A:$A,0)&amp;":$AF$"&amp;MATCH($B104,Roles!$A:$A,0)),1,FALSE))=FALSE,IF(SquadExport!AO104&lt;10,1,IF(SquadExport!AO104&lt;15,2,IF(SquadExport!AO104&lt;=20,3,""))),0),"")</f>
        <v/>
      </c>
      <c r="AM104" s="37" t="str">
        <f ca="1">IF($A104&gt;"",IF(ISERROR(HLOOKUP(AM$1,INDIRECT("Roles!$B$"&amp;MATCH($B104,Roles!$A:$A,0)&amp;":$AF$"&amp;MATCH($B104,Roles!$A:$A,0)),1,FALSE))=FALSE,IF(SquadExport!AP104&lt;10,1,IF(SquadExport!AP104&lt;15,2,IF(SquadExport!AP104&lt;=20,3,""))),0),"")</f>
        <v/>
      </c>
      <c r="AN104" s="37" t="str">
        <f ca="1">IF($A104&gt;"",IF(ISERROR(HLOOKUP(AN$1,INDIRECT("Roles!$B$"&amp;MATCH($B104,Roles!$A:$A,0)&amp;":$AF$"&amp;MATCH($B104,Roles!$A:$A,0)),1,FALSE))=FALSE,IF(SquadExport!AQ104&lt;10,1,IF(SquadExport!AQ104&lt;15,2,IF(SquadExport!AQ104&lt;=20,3,""))),0),"")</f>
        <v/>
      </c>
      <c r="AO104" s="37" t="str">
        <f ca="1">IF($A104&gt;"",IF(ISERROR(HLOOKUP(AO$1,INDIRECT("Roles!$B$"&amp;MATCH($B104,Roles!$A:$A,0)&amp;":$AF$"&amp;MATCH($B104,Roles!$A:$A,0)),1,FALSE))=FALSE,IF(SquadExport!AR104&lt;10,1,IF(SquadExport!AR104&lt;15,2,IF(SquadExport!AR104&lt;=20,3,""))),0),"")</f>
        <v/>
      </c>
      <c r="AP104" s="37" t="str">
        <f ca="1">IF($A104&gt;"",IF(ISERROR(HLOOKUP(AP$1,INDIRECT("Roles!$B$"&amp;MATCH($B104,Roles!$A:$A,0)&amp;":$AF$"&amp;MATCH($B104,Roles!$A:$A,0)),1,FALSE))=FALSE,IF(SquadExport!AS104&lt;10,1,IF(SquadExport!AS104&lt;15,2,IF(SquadExport!AS104&lt;=20,3,""))),0),"")</f>
        <v/>
      </c>
      <c r="AQ104" s="37" t="str">
        <f ca="1">IF($A104&gt;"",IF(ISERROR(HLOOKUP(AQ$1,INDIRECT("Roles!$B$"&amp;MATCH($B104,Roles!$A:$A,0)&amp;":$AF$"&amp;MATCH($B104,Roles!$A:$A,0)),1,FALSE))=FALSE,IF(SquadExport!AT104&lt;10,1,IF(SquadExport!AT104&lt;15,2,IF(SquadExport!AT104&lt;=20,3,""))),0),"")</f>
        <v/>
      </c>
      <c r="AR104" s="37" t="str">
        <f ca="1">IF($A104&gt;"",IF(ISERROR(HLOOKUP(AR$1,INDIRECT("Roles!$B$"&amp;MATCH($B104,Roles!$A:$A,0)&amp;":$AF$"&amp;MATCH($B104,Roles!$A:$A,0)),1,FALSE))=FALSE,IF(SquadExport!AU104&lt;10,1,IF(SquadExport!AU104&lt;15,2,IF(SquadExport!AU104&lt;=20,3,""))),0),"")</f>
        <v/>
      </c>
      <c r="AS104" s="37" t="str">
        <f ca="1">IF($A104&gt;"",IF(ISERROR(HLOOKUP(AS$1,INDIRECT("Roles!$B$"&amp;MATCH($B104,Roles!$A:$A,0)&amp;":$AF$"&amp;MATCH($B104,Roles!$A:$A,0)),1,FALSE))=FALSE,IF(SquadExport!AV104&lt;10,1,IF(SquadExport!AV104&lt;15,2,IF(SquadExport!AV104&lt;=20,3,""))),0),"")</f>
        <v/>
      </c>
      <c r="AT104" s="37" t="str">
        <f ca="1">IF($A104&gt;"",IF(ISERROR(HLOOKUP(AT$1,INDIRECT("Roles!$B$"&amp;MATCH($B104,Roles!$A:$A,0)&amp;":$AF$"&amp;MATCH($B104,Roles!$A:$A,0)),1,FALSE))=FALSE,IF(SquadExport!AW104&lt;10,1,IF(SquadExport!AW104&lt;15,2,IF(SquadExport!AW104&lt;=20,3,""))),0),"")</f>
        <v/>
      </c>
      <c r="AU104" s="37" t="str">
        <f ca="1">IF($A104&gt;"",IF(ISERROR(HLOOKUP(AU$1,INDIRECT("Roles!$B$"&amp;MATCH($B104,Roles!$A:$A,0)&amp;":$AF$"&amp;MATCH($B104,Roles!$A:$A,0)),1,FALSE))=FALSE,IF(SquadExport!AX104&lt;10,1,IF(SquadExport!AX104&lt;15,2,IF(SquadExport!AX104&lt;=20,3,""))),0),"")</f>
        <v/>
      </c>
      <c r="AV104" s="37" t="str">
        <f ca="1">IF($A104&gt;"",IF(ISERROR(HLOOKUP(AV$1,INDIRECT("Roles!$B$"&amp;MATCH($B104,Roles!$A:$A,0)&amp;":$AF$"&amp;MATCH($B104,Roles!$A:$A,0)),1,FALSE))=FALSE,IF(SquadExport!AY104&lt;10,1,IF(SquadExport!AY104&lt;15,2,IF(SquadExport!AY104&lt;=20,3,""))),0),"")</f>
        <v/>
      </c>
      <c r="AW104" s="37" t="str">
        <f ca="1">IF($A104&gt;"",IF(ISERROR(HLOOKUP(AW$1,INDIRECT("Roles!$B$"&amp;MATCH($B104,Roles!$A:$A,0)&amp;":$AF$"&amp;MATCH($B104,Roles!$A:$A,0)),1,FALSE))=FALSE,IF(SquadExport!AZ104&lt;10,1,IF(SquadExport!AZ104&lt;15,2,IF(SquadExport!AZ104&lt;=20,3,""))),0),"")</f>
        <v/>
      </c>
      <c r="AX104" s="37" t="str">
        <f ca="1">IF($A104&gt;"",IF(ISERROR(HLOOKUP(AX$1,INDIRECT("Roles!$B$"&amp;MATCH($B104,Roles!$A:$A,0)&amp;":$AF$"&amp;MATCH($B104,Roles!$A:$A,0)),1,FALSE))=FALSE,IF(SquadExport!BA104&lt;10,1,IF(SquadExport!BA104&lt;15,2,IF(SquadExport!BA104&lt;=20,3,""))),0),"")</f>
        <v/>
      </c>
      <c r="AY104" s="30" t="str" cm="1">
        <f t="array" aca="1" ref="AY104:CS104" ca="1">IF($D104:$AX104=1,D$1:AX$1,"")</f>
        <v/>
      </c>
      <c r="AZ104" s="30" t="str">
        <f ca="1"/>
        <v/>
      </c>
      <c r="BA104" s="30" t="str">
        <f ca="1"/>
        <v/>
      </c>
      <c r="BB104" s="30" t="str">
        <f ca="1"/>
        <v/>
      </c>
      <c r="BC104" s="30" t="str">
        <f ca="1"/>
        <v/>
      </c>
      <c r="BD104" s="30" t="str">
        <f ca="1"/>
        <v/>
      </c>
      <c r="BE104" s="30" t="str">
        <f ca="1"/>
        <v/>
      </c>
      <c r="BF104" s="30" t="str">
        <f ca="1"/>
        <v/>
      </c>
      <c r="BG104" s="30" t="str">
        <f ca="1"/>
        <v/>
      </c>
      <c r="BH104" s="30" t="str">
        <f ca="1"/>
        <v/>
      </c>
      <c r="BI104" s="30" t="str">
        <f ca="1"/>
        <v/>
      </c>
      <c r="BJ104" s="30" t="str">
        <f ca="1"/>
        <v/>
      </c>
      <c r="BK104" s="30" t="str">
        <f ca="1"/>
        <v/>
      </c>
      <c r="BL104" s="30" t="str">
        <f ca="1"/>
        <v/>
      </c>
      <c r="BM104" s="30" t="str">
        <f ca="1"/>
        <v/>
      </c>
      <c r="BN104" s="30" t="str">
        <f ca="1"/>
        <v/>
      </c>
      <c r="BO104" s="30" t="str">
        <f ca="1"/>
        <v/>
      </c>
      <c r="BP104" s="30" t="str">
        <f ca="1"/>
        <v/>
      </c>
      <c r="BQ104" s="30" t="str">
        <f ca="1"/>
        <v/>
      </c>
      <c r="BR104" s="30" t="str">
        <f ca="1"/>
        <v/>
      </c>
      <c r="BS104" s="30" t="str">
        <f ca="1"/>
        <v/>
      </c>
      <c r="BT104" s="30" t="str">
        <f ca="1"/>
        <v/>
      </c>
      <c r="BU104" s="30" t="str">
        <f ca="1"/>
        <v/>
      </c>
      <c r="BV104" s="30" t="str">
        <f ca="1"/>
        <v/>
      </c>
      <c r="BW104" s="30" t="str">
        <f ca="1"/>
        <v/>
      </c>
      <c r="BX104" s="30" t="str">
        <f ca="1"/>
        <v/>
      </c>
      <c r="BY104" s="30" t="str">
        <f ca="1"/>
        <v/>
      </c>
      <c r="BZ104" s="30" t="str">
        <f ca="1"/>
        <v/>
      </c>
      <c r="CA104" s="30" t="str">
        <f ca="1"/>
        <v/>
      </c>
      <c r="CB104" s="30" t="str">
        <f ca="1"/>
        <v/>
      </c>
      <c r="CC104" s="30" t="str">
        <f ca="1"/>
        <v/>
      </c>
      <c r="CD104" s="30" t="str">
        <f ca="1"/>
        <v/>
      </c>
      <c r="CE104" s="30" t="str">
        <f ca="1"/>
        <v/>
      </c>
      <c r="CF104" s="30" t="str">
        <f ca="1"/>
        <v/>
      </c>
      <c r="CG104" s="30" t="str">
        <f ca="1"/>
        <v/>
      </c>
      <c r="CH104" s="30" t="str">
        <f ca="1"/>
        <v/>
      </c>
      <c r="CI104" s="30" t="str">
        <f ca="1"/>
        <v/>
      </c>
      <c r="CJ104" s="30" t="str">
        <f ca="1"/>
        <v/>
      </c>
      <c r="CK104" s="30" t="str">
        <f ca="1"/>
        <v/>
      </c>
      <c r="CL104" s="30" t="str">
        <f ca="1"/>
        <v/>
      </c>
      <c r="CM104" s="30" t="str">
        <f ca="1"/>
        <v/>
      </c>
      <c r="CN104" s="30" t="str">
        <f ca="1"/>
        <v/>
      </c>
      <c r="CO104" s="30" t="str">
        <f ca="1"/>
        <v/>
      </c>
      <c r="CP104" s="30" t="str">
        <f ca="1"/>
        <v/>
      </c>
      <c r="CQ104" s="30" t="str">
        <f ca="1"/>
        <v/>
      </c>
      <c r="CR104" s="30" t="str">
        <f ca="1"/>
        <v/>
      </c>
      <c r="CS104" s="30" t="str">
        <f ca="1"/>
        <v/>
      </c>
      <c r="CT104" s="31" cm="1">
        <f t="array" aca="1" ref="CT104" ca="1">SUMPRODUCT(COUNTIF($AY104:$CS104,Training!$C$3:$E$3))</f>
        <v>0</v>
      </c>
      <c r="CU104" s="31" cm="1">
        <f t="array" aca="1" ref="CU104" ca="1">SUMPRODUCT(COUNTIF($AY104:$CS104,Training!$C$4:$E$4))</f>
        <v>0</v>
      </c>
      <c r="CV104" s="31" cm="1">
        <f t="array" aca="1" ref="CV104" ca="1">SUMPRODUCT(COUNTIF($AY104:$CS104,Training!$C$5:$E$5))</f>
        <v>0</v>
      </c>
      <c r="CW104" s="31" cm="1">
        <f t="array" aca="1" ref="CW104" ca="1">SUMPRODUCT(COUNTIF($AY104:$CS104,Training!$C$6:$E$6))</f>
        <v>0</v>
      </c>
      <c r="CX104" s="31" cm="1">
        <f t="array" aca="1" ref="CX104" ca="1">SUMPRODUCT(COUNTIF($AY104:$CS104,Training!$C$7:$E$7))</f>
        <v>0</v>
      </c>
      <c r="CY104" s="31" cm="1">
        <f t="array" aca="1" ref="CY104" ca="1">SUMPRODUCT(COUNTIF($AY104:$CS104,Training!$C$8:$E$8))</f>
        <v>0</v>
      </c>
      <c r="CZ104" s="31" cm="1">
        <f t="array" aca="1" ref="CZ104" ca="1">SUMPRODUCT(COUNTIF($AY104:$CS104,Training!$C$9:$E$9))</f>
        <v>0</v>
      </c>
      <c r="DA104" s="31" cm="1">
        <f t="array" aca="1" ref="DA104" ca="1">SUMPRODUCT(COUNTIF($AY104:$CS104,Training!$C$10:$E$10))</f>
        <v>0</v>
      </c>
      <c r="DB104" s="31" cm="1">
        <f t="array" aca="1" ref="DB104" ca="1">SUMPRODUCT(COUNTIF($AY104:$CS104,Training!$C$11:$E$11))</f>
        <v>0</v>
      </c>
      <c r="DC104" s="31" cm="1">
        <f t="array" aca="1" ref="DC104" ca="1">SUMPRODUCT(COUNTIF($AY104:$CS104,Training!$C$2:$E$2))</f>
        <v>0</v>
      </c>
      <c r="DD104" s="31" cm="1">
        <f t="array" aca="1" ref="DD104" ca="1">SUMPRODUCT(COUNTIF($AY104:$CS104,Training!#REF!))</f>
        <v>0</v>
      </c>
      <c r="DE104" s="31" cm="1">
        <f t="array" aca="1" ref="DE104" ca="1">SUMPRODUCT(COUNTIF($AY104:$CS104,Training!$C$12:$E$12))</f>
        <v>0</v>
      </c>
      <c r="DF104" s="31" cm="1">
        <f t="array" aca="1" ref="DF104" ca="1">SUMPRODUCT(COUNTIF($AY104:$CS104,Training!$C$13:$E$13))</f>
        <v>0</v>
      </c>
      <c r="DG104" s="31" cm="1">
        <f t="array" aca="1" ref="DG104" ca="1">SUMPRODUCT(COUNTIF($AY104:$CS104,Training!$C$14:$E$14))</f>
        <v>0</v>
      </c>
      <c r="DH104" s="31" cm="1">
        <f t="array" aca="1" ref="DH104" ca="1">SUMPRODUCT(COUNTIF($AY104:$CS104,Training!$C$15:$E$15))</f>
        <v>0</v>
      </c>
      <c r="DI104" s="31" cm="1">
        <f t="array" aca="1" ref="DI104" ca="1">SUMPRODUCT(COUNTIF($AY104:$CS104,Training!$C$16:$E$16))</f>
        <v>0</v>
      </c>
      <c r="DJ104" s="30" t="str" cm="1">
        <f t="array" aca="1" ref="DJ104:FD104" ca="1">IF(COUNTIF(D104:AX104,1)=0,IF($D104:$AX104=2,D$1:AX$1,""),"")</f>
        <v/>
      </c>
      <c r="DK104" s="30" t="str">
        <f ca="1"/>
        <v/>
      </c>
      <c r="DL104" s="30" t="str">
        <f ca="1"/>
        <v/>
      </c>
      <c r="DM104" s="30" t="str">
        <f ca="1"/>
        <v/>
      </c>
      <c r="DN104" s="30" t="str">
        <f ca="1"/>
        <v/>
      </c>
      <c r="DO104" s="30" t="str">
        <f ca="1"/>
        <v/>
      </c>
      <c r="DP104" s="30" t="str">
        <f ca="1"/>
        <v/>
      </c>
      <c r="DQ104" s="30" t="str">
        <f ca="1"/>
        <v/>
      </c>
      <c r="DR104" s="30" t="str">
        <f ca="1"/>
        <v/>
      </c>
      <c r="DS104" s="30" t="str">
        <f ca="1"/>
        <v/>
      </c>
      <c r="DT104" s="30" t="str">
        <f ca="1"/>
        <v/>
      </c>
      <c r="DU104" s="30" t="str">
        <f ca="1"/>
        <v/>
      </c>
      <c r="DV104" s="30" t="str">
        <f ca="1"/>
        <v/>
      </c>
      <c r="DW104" s="30" t="str">
        <f ca="1"/>
        <v/>
      </c>
      <c r="DX104" s="30" t="str">
        <f ca="1"/>
        <v/>
      </c>
      <c r="DY104" s="30" t="str">
        <f ca="1"/>
        <v/>
      </c>
      <c r="DZ104" s="30" t="str">
        <f ca="1"/>
        <v/>
      </c>
      <c r="EA104" s="30" t="str">
        <f ca="1"/>
        <v/>
      </c>
      <c r="EB104" s="30" t="str">
        <f ca="1"/>
        <v/>
      </c>
      <c r="EC104" s="30" t="str">
        <f ca="1"/>
        <v/>
      </c>
      <c r="ED104" s="30" t="str">
        <f ca="1"/>
        <v/>
      </c>
      <c r="EE104" s="30" t="str">
        <f ca="1"/>
        <v/>
      </c>
      <c r="EF104" s="30" t="str">
        <f ca="1"/>
        <v/>
      </c>
      <c r="EG104" s="30" t="str">
        <f ca="1"/>
        <v/>
      </c>
      <c r="EH104" s="30" t="str">
        <f ca="1"/>
        <v/>
      </c>
      <c r="EI104" s="30" t="str">
        <f ca="1"/>
        <v/>
      </c>
      <c r="EJ104" s="30" t="str">
        <f ca="1"/>
        <v/>
      </c>
      <c r="EK104" s="30" t="str">
        <f ca="1"/>
        <v/>
      </c>
      <c r="EL104" s="30" t="str">
        <f ca="1"/>
        <v/>
      </c>
      <c r="EM104" s="30" t="str">
        <f ca="1"/>
        <v/>
      </c>
      <c r="EN104" s="30" t="str">
        <f ca="1"/>
        <v/>
      </c>
      <c r="EO104" s="30" t="str">
        <f ca="1"/>
        <v/>
      </c>
      <c r="EP104" s="30" t="str">
        <f ca="1"/>
        <v/>
      </c>
      <c r="EQ104" s="30" t="str">
        <f ca="1"/>
        <v/>
      </c>
      <c r="ER104" s="30" t="str">
        <f ca="1"/>
        <v/>
      </c>
      <c r="ES104" s="30" t="str">
        <f ca="1"/>
        <v/>
      </c>
      <c r="ET104" s="30" t="str">
        <f ca="1"/>
        <v/>
      </c>
      <c r="EU104" s="30" t="str">
        <f ca="1"/>
        <v/>
      </c>
      <c r="EV104" s="30" t="str">
        <f ca="1"/>
        <v/>
      </c>
      <c r="EW104" s="30" t="str">
        <f ca="1"/>
        <v/>
      </c>
      <c r="EX104" s="30" t="str">
        <f ca="1"/>
        <v/>
      </c>
      <c r="EY104" s="30" t="str">
        <f ca="1"/>
        <v/>
      </c>
      <c r="EZ104" s="30" t="str">
        <f ca="1"/>
        <v/>
      </c>
      <c r="FA104" s="30" t="str">
        <f ca="1"/>
        <v/>
      </c>
      <c r="FB104" s="30" t="str">
        <f ca="1"/>
        <v/>
      </c>
      <c r="FC104" s="30" t="str">
        <f ca="1"/>
        <v/>
      </c>
      <c r="FD104" s="30" t="str">
        <f ca="1"/>
        <v/>
      </c>
      <c r="FE104" s="31" cm="1">
        <f t="array" aca="1" ref="FE104" ca="1">SUMPRODUCT(COUNTIF($DJ104:$FD104,Training!$C$3:$E$3))</f>
        <v>0</v>
      </c>
      <c r="FF104" s="31" cm="1">
        <f t="array" aca="1" ref="FF104" ca="1">SUMPRODUCT(COUNTIF($DJ104:$FD104,Training!$C$4:$E$4))</f>
        <v>0</v>
      </c>
      <c r="FG104" s="31" cm="1">
        <f t="array" aca="1" ref="FG104" ca="1">SUMPRODUCT(COUNTIF($DJ104:$FD104,Training!$C$5:$E$5))</f>
        <v>0</v>
      </c>
      <c r="FH104" s="31" cm="1">
        <f t="array" aca="1" ref="FH104" ca="1">SUMPRODUCT(COUNTIF($DJ104:$FD104,Training!$C$6:$E$6))</f>
        <v>0</v>
      </c>
      <c r="FI104" s="31" cm="1">
        <f t="array" aca="1" ref="FI104" ca="1">SUMPRODUCT(COUNTIF($DJ104:$FD104,Training!$C$7:$E$7))</f>
        <v>0</v>
      </c>
      <c r="FJ104" s="31" cm="1">
        <f t="array" aca="1" ref="FJ104" ca="1">SUMPRODUCT(COUNTIF($DJ104:$FD104,Training!$C$8:$E$8))</f>
        <v>0</v>
      </c>
      <c r="FK104" s="31" cm="1">
        <f t="array" aca="1" ref="FK104" ca="1">SUMPRODUCT(COUNTIF($DJ104:$FD104,Training!$C$9:$E$9))</f>
        <v>0</v>
      </c>
      <c r="FL104" s="31" cm="1">
        <f t="array" aca="1" ref="FL104" ca="1">SUMPRODUCT(COUNTIF($DJ104:$FD104,Training!$C$10:$E$10))</f>
        <v>0</v>
      </c>
      <c r="FM104" s="31" cm="1">
        <f t="array" aca="1" ref="FM104" ca="1">SUMPRODUCT(COUNTIF($DJ104:$FD104,Training!$C$11:$E$11))</f>
        <v>0</v>
      </c>
      <c r="FN104" s="31" cm="1">
        <f t="array" aca="1" ref="FN104" ca="1">SUMPRODUCT(COUNTIF($DJ104:$FD104,Training!$C$2:$E$2))</f>
        <v>0</v>
      </c>
      <c r="FO104" s="31" cm="1">
        <f t="array" aca="1" ref="FO104" ca="1">SUMPRODUCT(COUNTIF($DJ104:$FD104,Training!#REF!))</f>
        <v>0</v>
      </c>
      <c r="FP104" s="31" cm="1">
        <f t="array" aca="1" ref="FP104" ca="1">SUMPRODUCT(COUNTIF($DJ104:$FD104,Training!$C$12:$E$12))</f>
        <v>0</v>
      </c>
      <c r="FQ104" s="31" cm="1">
        <f t="array" aca="1" ref="FQ104" ca="1">SUMPRODUCT(COUNTIF($DJ104:$FD104,Training!$C$13:$E$13))</f>
        <v>0</v>
      </c>
      <c r="FR104" s="31" cm="1">
        <f t="array" aca="1" ref="FR104" ca="1">SUMPRODUCT(COUNTIF($DJ104:$FD104,Training!$C$14:$E$14))</f>
        <v>0</v>
      </c>
      <c r="FS104" s="31" cm="1">
        <f t="array" aca="1" ref="FS104" ca="1">SUMPRODUCT(COUNTIF($DJ104:$FD104,Training!$C$15:$E$15))</f>
        <v>0</v>
      </c>
      <c r="FT104" s="31" cm="1">
        <f t="array" aca="1" ref="FT104" ca="1">SUMPRODUCT(COUNTIF($DJ104:$FD104,Training!$C$16:$E$16))</f>
        <v>0</v>
      </c>
    </row>
    <row r="105" spans="1:176" x14ac:dyDescent="0.25">
      <c r="A105" s="32" t="str">
        <f>IF(WeightedParse!A105&gt;"",WeightedParse!A105,"")</f>
        <v/>
      </c>
      <c r="B105" s="49" t="str">
        <f>IF('Weighted Summary'!A105&gt;"",'Weighted Summary'!F105,"")</f>
        <v/>
      </c>
      <c r="C105" s="39" t="str">
        <f t="shared" si="1"/>
        <v/>
      </c>
      <c r="D105" s="37" t="str">
        <f ca="1">IF($A105&gt;"",IF(ISERROR(HLOOKUP(D$1,INDIRECT("Roles!$B$"&amp;MATCH($B105,Roles!$A:$A,0)&amp;":$AF$"&amp;MATCH($B105,Roles!$A:$A,0)),1,FALSE))=FALSE,IF(SquadExport!G105&lt;10,1,IF(SquadExport!G105&lt;15,2,IF(SquadExport!G105&lt;=20,3,""))),0),"")</f>
        <v/>
      </c>
      <c r="E105" s="37" t="str">
        <f ca="1">IF($A105&gt;"",IF(ISERROR(HLOOKUP(E$1,INDIRECT("Roles!$B$"&amp;MATCH($B105,Roles!$A:$A,0)&amp;":$AF$"&amp;MATCH($B105,Roles!$A:$A,0)),1,FALSE))=FALSE,IF(SquadExport!H105&lt;10,1,IF(SquadExport!H105&lt;15,2,IF(SquadExport!H105&lt;=20,3,""))),0),"")</f>
        <v/>
      </c>
      <c r="F105" s="37" t="str">
        <f ca="1">IF($A105&gt;"",IF(ISERROR(HLOOKUP(F$1,INDIRECT("Roles!$B$"&amp;MATCH($B105,Roles!$A:$A,0)&amp;":$AF$"&amp;MATCH($B105,Roles!$A:$A,0)),1,FALSE))=FALSE,IF(SquadExport!I105&lt;10,1,IF(SquadExport!I105&lt;15,2,IF(SquadExport!I105&lt;=20,3,""))),0),"")</f>
        <v/>
      </c>
      <c r="G105" s="37" t="str">
        <f ca="1">IF($A105&gt;"",IF(ISERROR(HLOOKUP(G$1,INDIRECT("Roles!$B$"&amp;MATCH($B105,Roles!$A:$A,0)&amp;":$AF$"&amp;MATCH($B105,Roles!$A:$A,0)),1,FALSE))=FALSE,IF(SquadExport!J105&lt;10,1,IF(SquadExport!J105&lt;15,2,IF(SquadExport!J105&lt;=20,3,""))),0),"")</f>
        <v/>
      </c>
      <c r="H105" s="37" t="str">
        <f ca="1">IF($A105&gt;"",IF(ISERROR(HLOOKUP(H$1,INDIRECT("Roles!$B$"&amp;MATCH($B105,Roles!$A:$A,0)&amp;":$AF$"&amp;MATCH($B105,Roles!$A:$A,0)),1,FALSE))=FALSE,IF(SquadExport!K105&lt;10,1,IF(SquadExport!K105&lt;15,2,IF(SquadExport!K105&lt;=20,3,""))),0),"")</f>
        <v/>
      </c>
      <c r="I105" s="37" t="str">
        <f ca="1">IF($A105&gt;"",IF(ISERROR(HLOOKUP(I$1,INDIRECT("Roles!$B$"&amp;MATCH($B105,Roles!$A:$A,0)&amp;":$AF$"&amp;MATCH($B105,Roles!$A:$A,0)),1,FALSE))=FALSE,IF(SquadExport!L105&lt;10,1,IF(SquadExport!L105&lt;15,2,IF(SquadExport!L105&lt;=20,3,""))),0),"")</f>
        <v/>
      </c>
      <c r="J105" s="37" t="str">
        <f ca="1">IF($A105&gt;"",IF(ISERROR(HLOOKUP(J$1,INDIRECT("Roles!$B$"&amp;MATCH($B105,Roles!$A:$A,0)&amp;":$AF$"&amp;MATCH($B105,Roles!$A:$A,0)),1,FALSE))=FALSE,IF(SquadExport!M105&lt;10,1,IF(SquadExport!M105&lt;15,2,IF(SquadExport!M105&lt;=20,3,""))),0),"")</f>
        <v/>
      </c>
      <c r="K105" s="37" t="str">
        <f ca="1">IF($A105&gt;"",IF(ISERROR(HLOOKUP(K$1,INDIRECT("Roles!$B$"&amp;MATCH($B105,Roles!$A:$A,0)&amp;":$AF$"&amp;MATCH($B105,Roles!$A:$A,0)),1,FALSE))=FALSE,IF(SquadExport!N105&lt;10,1,IF(SquadExport!N105&lt;15,2,IF(SquadExport!N105&lt;=20,3,""))),0),"")</f>
        <v/>
      </c>
      <c r="L105" s="37" t="str">
        <f ca="1">IF($A105&gt;"",IF(ISERROR(HLOOKUP(L$1,INDIRECT("Roles!$B$"&amp;MATCH($B105,Roles!$A:$A,0)&amp;":$AF$"&amp;MATCH($B105,Roles!$A:$A,0)),1,FALSE))=FALSE,IF(SquadExport!O105&lt;10,1,IF(SquadExport!O105&lt;15,2,IF(SquadExport!O105&lt;=20,3,""))),0),"")</f>
        <v/>
      </c>
      <c r="M105" s="37" t="str">
        <f ca="1">IF($A105&gt;"",IF(ISERROR(HLOOKUP(M$1,INDIRECT("Roles!$B$"&amp;MATCH($B105,Roles!$A:$A,0)&amp;":$AF$"&amp;MATCH($B105,Roles!$A:$A,0)),1,FALSE))=FALSE,IF(SquadExport!P105&lt;10,1,IF(SquadExport!P105&lt;15,2,IF(SquadExport!P105&lt;=20,3,""))),0),"")</f>
        <v/>
      </c>
      <c r="N105" s="37" t="str">
        <f ca="1">IF($A105&gt;"",IF(ISERROR(HLOOKUP(N$1,INDIRECT("Roles!$B$"&amp;MATCH($B105,Roles!$A:$A,0)&amp;":$AF$"&amp;MATCH($B105,Roles!$A:$A,0)),1,FALSE))=FALSE,IF(SquadExport!Q105&lt;10,1,IF(SquadExport!Q105&lt;15,2,IF(SquadExport!Q105&lt;=20,3,""))),0),"")</f>
        <v/>
      </c>
      <c r="O105" s="37" t="str">
        <f ca="1">IF($A105&gt;"",IF(ISERROR(HLOOKUP(O$1,INDIRECT("Roles!$B$"&amp;MATCH($B105,Roles!$A:$A,0)&amp;":$AF$"&amp;MATCH($B105,Roles!$A:$A,0)),1,FALSE))=FALSE,IF(SquadExport!R105&lt;10,1,IF(SquadExport!R105&lt;15,2,IF(SquadExport!R105&lt;=20,3,""))),0),"")</f>
        <v/>
      </c>
      <c r="P105" s="37" t="str">
        <f ca="1">IF($A105&gt;"",IF(ISERROR(HLOOKUP(P$1,INDIRECT("Roles!$B$"&amp;MATCH($B105,Roles!$A:$A,0)&amp;":$AF$"&amp;MATCH($B105,Roles!$A:$A,0)),1,FALSE))=FALSE,IF(SquadExport!S105&lt;10,1,IF(SquadExport!S105&lt;15,2,IF(SquadExport!S105&lt;=20,3,""))),0),"")</f>
        <v/>
      </c>
      <c r="Q105" s="37" t="str">
        <f ca="1">IF($A105&gt;"",IF(ISERROR(HLOOKUP(Q$1,INDIRECT("Roles!$B$"&amp;MATCH($B105,Roles!$A:$A,0)&amp;":$AF$"&amp;MATCH($B105,Roles!$A:$A,0)),1,FALSE))=FALSE,IF(SquadExport!T105&lt;10,1,IF(SquadExport!T105&lt;15,2,IF(SquadExport!T105&lt;=20,3,""))),0),"")</f>
        <v/>
      </c>
      <c r="R105" s="37" t="str">
        <f ca="1">IF($A105&gt;"",IF(ISERROR(HLOOKUP(R$1,INDIRECT("Roles!$B$"&amp;MATCH($B105,Roles!$A:$A,0)&amp;":$AF$"&amp;MATCH($B105,Roles!$A:$A,0)),1,FALSE))=FALSE,IF(SquadExport!U105&lt;10,1,IF(SquadExport!U105&lt;15,2,IF(SquadExport!U105&lt;=20,3,""))),0),"")</f>
        <v/>
      </c>
      <c r="S105" s="37" t="str">
        <f ca="1">IF($A105&gt;"",IF(ISERROR(HLOOKUP(S$1,INDIRECT("Roles!$B$"&amp;MATCH($B105,Roles!$A:$A,0)&amp;":$AF$"&amp;MATCH($B105,Roles!$A:$A,0)),1,FALSE))=FALSE,IF(SquadExport!V105&lt;10,1,IF(SquadExport!V105&lt;15,2,IF(SquadExport!V105&lt;=20,3,""))),0),"")</f>
        <v/>
      </c>
      <c r="T105" s="37" t="str">
        <f ca="1">IF($A105&gt;"",IF(ISERROR(HLOOKUP(T$1,INDIRECT("Roles!$B$"&amp;MATCH($B105,Roles!$A:$A,0)&amp;":$AF$"&amp;MATCH($B105,Roles!$A:$A,0)),1,FALSE))=FALSE,IF(SquadExport!W105&lt;10,1,IF(SquadExport!W105&lt;15,2,IF(SquadExport!W105&lt;=20,3,""))),0),"")</f>
        <v/>
      </c>
      <c r="U105" s="37" t="str">
        <f ca="1">IF($A105&gt;"",IF(ISERROR(HLOOKUP(U$1,INDIRECT("Roles!$B$"&amp;MATCH($B105,Roles!$A:$A,0)&amp;":$AF$"&amp;MATCH($B105,Roles!$A:$A,0)),1,FALSE))=FALSE,IF(SquadExport!X105&lt;10,1,IF(SquadExport!X105&lt;15,2,IF(SquadExport!X105&lt;=20,3,""))),0),"")</f>
        <v/>
      </c>
      <c r="V105" s="37" t="str">
        <f ca="1">IF($A105&gt;"",IF(ISERROR(HLOOKUP(V$1,INDIRECT("Roles!$B$"&amp;MATCH($B105,Roles!$A:$A,0)&amp;":$AF$"&amp;MATCH($B105,Roles!$A:$A,0)),1,FALSE))=FALSE,IF(SquadExport!Y105&lt;10,1,IF(SquadExport!Y105&lt;15,2,IF(SquadExport!Y105&lt;=20,3,""))),0),"")</f>
        <v/>
      </c>
      <c r="W105" s="37" t="str">
        <f ca="1">IF($A105&gt;"",IF(ISERROR(HLOOKUP(W$1,INDIRECT("Roles!$B$"&amp;MATCH($B105,Roles!$A:$A,0)&amp;":$AF$"&amp;MATCH($B105,Roles!$A:$A,0)),1,FALSE))=FALSE,IF(SquadExport!Z105&lt;10,1,IF(SquadExport!Z105&lt;15,2,IF(SquadExport!Z105&lt;=20,3,""))),0),"")</f>
        <v/>
      </c>
      <c r="X105" s="37" t="str">
        <f ca="1">IF($A105&gt;"",IF(ISERROR(HLOOKUP(X$1,INDIRECT("Roles!$B$"&amp;MATCH($B105,Roles!$A:$A,0)&amp;":$AF$"&amp;MATCH($B105,Roles!$A:$A,0)),1,FALSE))=FALSE,IF(SquadExport!AA105&lt;10,1,IF(SquadExport!AA105&lt;15,2,IF(SquadExport!AA105&lt;=20,3,""))),0),"")</f>
        <v/>
      </c>
      <c r="Y105" s="37" t="str">
        <f ca="1">IF($A105&gt;"",IF(ISERROR(HLOOKUP(Y$1,INDIRECT("Roles!$B$"&amp;MATCH($B105,Roles!$A:$A,0)&amp;":$AF$"&amp;MATCH($B105,Roles!$A:$A,0)),1,FALSE))=FALSE,IF(SquadExport!AB105&lt;10,1,IF(SquadExport!AB105&lt;15,2,IF(SquadExport!AB105&lt;=20,3,""))),0),"")</f>
        <v/>
      </c>
      <c r="Z105" s="37" t="str">
        <f ca="1">IF($A105&gt;"",IF(ISERROR(HLOOKUP(Z$1,INDIRECT("Roles!$B$"&amp;MATCH($B105,Roles!$A:$A,0)&amp;":$AF$"&amp;MATCH($B105,Roles!$A:$A,0)),1,FALSE))=FALSE,IF(SquadExport!AC105&lt;10,1,IF(SquadExport!AC105&lt;15,2,IF(SquadExport!AC105&lt;=20,3,""))),0),"")</f>
        <v/>
      </c>
      <c r="AA105" s="37" t="str">
        <f ca="1">IF($A105&gt;"",IF(ISERROR(HLOOKUP(AA$1,INDIRECT("Roles!$B$"&amp;MATCH($B105,Roles!$A:$A,0)&amp;":$AF$"&amp;MATCH($B105,Roles!$A:$A,0)),1,FALSE))=FALSE,IF(SquadExport!AD105&lt;10,1,IF(SquadExport!AD105&lt;15,2,IF(SquadExport!AD105&lt;=20,3,""))),0),"")</f>
        <v/>
      </c>
      <c r="AB105" s="37" t="str">
        <f ca="1">IF($A105&gt;"",IF(ISERROR(HLOOKUP(AB$1,INDIRECT("Roles!$B$"&amp;MATCH($B105,Roles!$A:$A,0)&amp;":$AF$"&amp;MATCH($B105,Roles!$A:$A,0)),1,FALSE))=FALSE,IF(SquadExport!AE105&lt;10,1,IF(SquadExport!AE105&lt;15,2,IF(SquadExport!AE105&lt;=20,3,""))),0),"")</f>
        <v/>
      </c>
      <c r="AC105" s="37" t="str">
        <f ca="1">IF($A105&gt;"",IF(ISERROR(HLOOKUP(AC$1,INDIRECT("Roles!$B$"&amp;MATCH($B105,Roles!$A:$A,0)&amp;":$AF$"&amp;MATCH($B105,Roles!$A:$A,0)),1,FALSE))=FALSE,IF(SquadExport!AF105&lt;10,1,IF(SquadExport!AF105&lt;15,2,IF(SquadExport!AF105&lt;=20,3,""))),0),"")</f>
        <v/>
      </c>
      <c r="AD105" s="37" t="str">
        <f ca="1">IF($A105&gt;"",IF(ISERROR(HLOOKUP(AD$1,INDIRECT("Roles!$B$"&amp;MATCH($B105,Roles!$A:$A,0)&amp;":$AF$"&amp;MATCH($B105,Roles!$A:$A,0)),1,FALSE))=FALSE,IF(SquadExport!AG105&lt;10,1,IF(SquadExport!AG105&lt;15,2,IF(SquadExport!AG105&lt;=20,3,""))),0),"")</f>
        <v/>
      </c>
      <c r="AE105" s="37" t="str">
        <f ca="1">IF($A105&gt;"",IF(ISERROR(HLOOKUP(AE$1,INDIRECT("Roles!$B$"&amp;MATCH($B105,Roles!$A:$A,0)&amp;":$AF$"&amp;MATCH($B105,Roles!$A:$A,0)),1,FALSE))=FALSE,IF(SquadExport!AH105&lt;10,1,IF(SquadExport!AH105&lt;15,2,IF(SquadExport!AH105&lt;=20,3,""))),0),"")</f>
        <v/>
      </c>
      <c r="AF105" s="37" t="str">
        <f ca="1">IF($A105&gt;"",IF(ISERROR(HLOOKUP(AF$1,INDIRECT("Roles!$B$"&amp;MATCH($B105,Roles!$A:$A,0)&amp;":$AF$"&amp;MATCH($B105,Roles!$A:$A,0)),1,FALSE))=FALSE,IF(SquadExport!AI105&lt;10,1,IF(SquadExport!AI105&lt;15,2,IF(SquadExport!AI105&lt;=20,3,""))),0),"")</f>
        <v/>
      </c>
      <c r="AG105" s="37" t="str">
        <f ca="1">IF($A105&gt;"",IF(ISERROR(HLOOKUP(AG$1,INDIRECT("Roles!$B$"&amp;MATCH($B105,Roles!$A:$A,0)&amp;":$AF$"&amp;MATCH($B105,Roles!$A:$A,0)),1,FALSE))=FALSE,IF(SquadExport!AJ105&lt;10,1,IF(SquadExport!AJ105&lt;15,2,IF(SquadExport!AJ105&lt;=20,3,""))),0),"")</f>
        <v/>
      </c>
      <c r="AH105" s="37" t="str">
        <f ca="1">IF($A105&gt;"",IF(ISERROR(HLOOKUP(AH$1,INDIRECT("Roles!$B$"&amp;MATCH($B105,Roles!$A:$A,0)&amp;":$AF$"&amp;MATCH($B105,Roles!$A:$A,0)),1,FALSE))=FALSE,IF(SquadExport!AK105&lt;10,1,IF(SquadExport!AK105&lt;15,2,IF(SquadExport!AK105&lt;=20,3,""))),0),"")</f>
        <v/>
      </c>
      <c r="AI105" s="37" t="str">
        <f ca="1">IF($A105&gt;"",IF(ISERROR(HLOOKUP(AI$1,INDIRECT("Roles!$B$"&amp;MATCH($B105,Roles!$A:$A,0)&amp;":$AF$"&amp;MATCH($B105,Roles!$A:$A,0)),1,FALSE))=FALSE,IF(SquadExport!AL105&lt;10,1,IF(SquadExport!AL105&lt;15,2,IF(SquadExport!AL105&lt;=20,3,""))),0),"")</f>
        <v/>
      </c>
      <c r="AJ105" s="37" t="str">
        <f ca="1">IF($A105&gt;"",IF(ISERROR(HLOOKUP(AJ$1,INDIRECT("Roles!$B$"&amp;MATCH($B105,Roles!$A:$A,0)&amp;":$AF$"&amp;MATCH($B105,Roles!$A:$A,0)),1,FALSE))=FALSE,IF(SquadExport!AM105&lt;10,1,IF(SquadExport!AM105&lt;15,2,IF(SquadExport!AM105&lt;=20,3,""))),0),"")</f>
        <v/>
      </c>
      <c r="AK105" s="37" t="str">
        <f ca="1">IF($A105&gt;"",IF(ISERROR(HLOOKUP(AK$1,INDIRECT("Roles!$B$"&amp;MATCH($B105,Roles!$A:$A,0)&amp;":$AF$"&amp;MATCH($B105,Roles!$A:$A,0)),1,FALSE))=FALSE,IF(SquadExport!AN105&lt;10,1,IF(SquadExport!AN105&lt;15,2,IF(SquadExport!AN105&lt;=20,3,""))),0),"")</f>
        <v/>
      </c>
      <c r="AL105" s="37" t="str">
        <f ca="1">IF($A105&gt;"",IF(ISERROR(HLOOKUP(AL$1,INDIRECT("Roles!$B$"&amp;MATCH($B105,Roles!$A:$A,0)&amp;":$AF$"&amp;MATCH($B105,Roles!$A:$A,0)),1,FALSE))=FALSE,IF(SquadExport!AO105&lt;10,1,IF(SquadExport!AO105&lt;15,2,IF(SquadExport!AO105&lt;=20,3,""))),0),"")</f>
        <v/>
      </c>
      <c r="AM105" s="37" t="str">
        <f ca="1">IF($A105&gt;"",IF(ISERROR(HLOOKUP(AM$1,INDIRECT("Roles!$B$"&amp;MATCH($B105,Roles!$A:$A,0)&amp;":$AF$"&amp;MATCH($B105,Roles!$A:$A,0)),1,FALSE))=FALSE,IF(SquadExport!AP105&lt;10,1,IF(SquadExport!AP105&lt;15,2,IF(SquadExport!AP105&lt;=20,3,""))),0),"")</f>
        <v/>
      </c>
      <c r="AN105" s="37" t="str">
        <f ca="1">IF($A105&gt;"",IF(ISERROR(HLOOKUP(AN$1,INDIRECT("Roles!$B$"&amp;MATCH($B105,Roles!$A:$A,0)&amp;":$AF$"&amp;MATCH($B105,Roles!$A:$A,0)),1,FALSE))=FALSE,IF(SquadExport!AQ105&lt;10,1,IF(SquadExport!AQ105&lt;15,2,IF(SquadExport!AQ105&lt;=20,3,""))),0),"")</f>
        <v/>
      </c>
      <c r="AO105" s="37" t="str">
        <f ca="1">IF($A105&gt;"",IF(ISERROR(HLOOKUP(AO$1,INDIRECT("Roles!$B$"&amp;MATCH($B105,Roles!$A:$A,0)&amp;":$AF$"&amp;MATCH($B105,Roles!$A:$A,0)),1,FALSE))=FALSE,IF(SquadExport!AR105&lt;10,1,IF(SquadExport!AR105&lt;15,2,IF(SquadExport!AR105&lt;=20,3,""))),0),"")</f>
        <v/>
      </c>
      <c r="AP105" s="37" t="str">
        <f ca="1">IF($A105&gt;"",IF(ISERROR(HLOOKUP(AP$1,INDIRECT("Roles!$B$"&amp;MATCH($B105,Roles!$A:$A,0)&amp;":$AF$"&amp;MATCH($B105,Roles!$A:$A,0)),1,FALSE))=FALSE,IF(SquadExport!AS105&lt;10,1,IF(SquadExport!AS105&lt;15,2,IF(SquadExport!AS105&lt;=20,3,""))),0),"")</f>
        <v/>
      </c>
      <c r="AQ105" s="37" t="str">
        <f ca="1">IF($A105&gt;"",IF(ISERROR(HLOOKUP(AQ$1,INDIRECT("Roles!$B$"&amp;MATCH($B105,Roles!$A:$A,0)&amp;":$AF$"&amp;MATCH($B105,Roles!$A:$A,0)),1,FALSE))=FALSE,IF(SquadExport!AT105&lt;10,1,IF(SquadExport!AT105&lt;15,2,IF(SquadExport!AT105&lt;=20,3,""))),0),"")</f>
        <v/>
      </c>
      <c r="AR105" s="37" t="str">
        <f ca="1">IF($A105&gt;"",IF(ISERROR(HLOOKUP(AR$1,INDIRECT("Roles!$B$"&amp;MATCH($B105,Roles!$A:$A,0)&amp;":$AF$"&amp;MATCH($B105,Roles!$A:$A,0)),1,FALSE))=FALSE,IF(SquadExport!AU105&lt;10,1,IF(SquadExport!AU105&lt;15,2,IF(SquadExport!AU105&lt;=20,3,""))),0),"")</f>
        <v/>
      </c>
      <c r="AS105" s="37" t="str">
        <f ca="1">IF($A105&gt;"",IF(ISERROR(HLOOKUP(AS$1,INDIRECT("Roles!$B$"&amp;MATCH($B105,Roles!$A:$A,0)&amp;":$AF$"&amp;MATCH($B105,Roles!$A:$A,0)),1,FALSE))=FALSE,IF(SquadExport!AV105&lt;10,1,IF(SquadExport!AV105&lt;15,2,IF(SquadExport!AV105&lt;=20,3,""))),0),"")</f>
        <v/>
      </c>
      <c r="AT105" s="37" t="str">
        <f ca="1">IF($A105&gt;"",IF(ISERROR(HLOOKUP(AT$1,INDIRECT("Roles!$B$"&amp;MATCH($B105,Roles!$A:$A,0)&amp;":$AF$"&amp;MATCH($B105,Roles!$A:$A,0)),1,FALSE))=FALSE,IF(SquadExport!AW105&lt;10,1,IF(SquadExport!AW105&lt;15,2,IF(SquadExport!AW105&lt;=20,3,""))),0),"")</f>
        <v/>
      </c>
      <c r="AU105" s="37" t="str">
        <f ca="1">IF($A105&gt;"",IF(ISERROR(HLOOKUP(AU$1,INDIRECT("Roles!$B$"&amp;MATCH($B105,Roles!$A:$A,0)&amp;":$AF$"&amp;MATCH($B105,Roles!$A:$A,0)),1,FALSE))=FALSE,IF(SquadExport!AX105&lt;10,1,IF(SquadExport!AX105&lt;15,2,IF(SquadExport!AX105&lt;=20,3,""))),0),"")</f>
        <v/>
      </c>
      <c r="AV105" s="37" t="str">
        <f ca="1">IF($A105&gt;"",IF(ISERROR(HLOOKUP(AV$1,INDIRECT("Roles!$B$"&amp;MATCH($B105,Roles!$A:$A,0)&amp;":$AF$"&amp;MATCH($B105,Roles!$A:$A,0)),1,FALSE))=FALSE,IF(SquadExport!AY105&lt;10,1,IF(SquadExport!AY105&lt;15,2,IF(SquadExport!AY105&lt;=20,3,""))),0),"")</f>
        <v/>
      </c>
      <c r="AW105" s="37" t="str">
        <f ca="1">IF($A105&gt;"",IF(ISERROR(HLOOKUP(AW$1,INDIRECT("Roles!$B$"&amp;MATCH($B105,Roles!$A:$A,0)&amp;":$AF$"&amp;MATCH($B105,Roles!$A:$A,0)),1,FALSE))=FALSE,IF(SquadExport!AZ105&lt;10,1,IF(SquadExport!AZ105&lt;15,2,IF(SquadExport!AZ105&lt;=20,3,""))),0),"")</f>
        <v/>
      </c>
      <c r="AX105" s="37" t="str">
        <f ca="1">IF($A105&gt;"",IF(ISERROR(HLOOKUP(AX$1,INDIRECT("Roles!$B$"&amp;MATCH($B105,Roles!$A:$A,0)&amp;":$AF$"&amp;MATCH($B105,Roles!$A:$A,0)),1,FALSE))=FALSE,IF(SquadExport!BA105&lt;10,1,IF(SquadExport!BA105&lt;15,2,IF(SquadExport!BA105&lt;=20,3,""))),0),"")</f>
        <v/>
      </c>
      <c r="AY105" s="30" t="str" cm="1">
        <f t="array" aca="1" ref="AY105:CS105" ca="1">IF($D105:$AX105=1,D$1:AX$1,"")</f>
        <v/>
      </c>
      <c r="AZ105" s="30" t="str">
        <f ca="1"/>
        <v/>
      </c>
      <c r="BA105" s="30" t="str">
        <f ca="1"/>
        <v/>
      </c>
      <c r="BB105" s="30" t="str">
        <f ca="1"/>
        <v/>
      </c>
      <c r="BC105" s="30" t="str">
        <f ca="1"/>
        <v/>
      </c>
      <c r="BD105" s="30" t="str">
        <f ca="1"/>
        <v/>
      </c>
      <c r="BE105" s="30" t="str">
        <f ca="1"/>
        <v/>
      </c>
      <c r="BF105" s="30" t="str">
        <f ca="1"/>
        <v/>
      </c>
      <c r="BG105" s="30" t="str">
        <f ca="1"/>
        <v/>
      </c>
      <c r="BH105" s="30" t="str">
        <f ca="1"/>
        <v/>
      </c>
      <c r="BI105" s="30" t="str">
        <f ca="1"/>
        <v/>
      </c>
      <c r="BJ105" s="30" t="str">
        <f ca="1"/>
        <v/>
      </c>
      <c r="BK105" s="30" t="str">
        <f ca="1"/>
        <v/>
      </c>
      <c r="BL105" s="30" t="str">
        <f ca="1"/>
        <v/>
      </c>
      <c r="BM105" s="30" t="str">
        <f ca="1"/>
        <v/>
      </c>
      <c r="BN105" s="30" t="str">
        <f ca="1"/>
        <v/>
      </c>
      <c r="BO105" s="30" t="str">
        <f ca="1"/>
        <v/>
      </c>
      <c r="BP105" s="30" t="str">
        <f ca="1"/>
        <v/>
      </c>
      <c r="BQ105" s="30" t="str">
        <f ca="1"/>
        <v/>
      </c>
      <c r="BR105" s="30" t="str">
        <f ca="1"/>
        <v/>
      </c>
      <c r="BS105" s="30" t="str">
        <f ca="1"/>
        <v/>
      </c>
      <c r="BT105" s="30" t="str">
        <f ca="1"/>
        <v/>
      </c>
      <c r="BU105" s="30" t="str">
        <f ca="1"/>
        <v/>
      </c>
      <c r="BV105" s="30" t="str">
        <f ca="1"/>
        <v/>
      </c>
      <c r="BW105" s="30" t="str">
        <f ca="1"/>
        <v/>
      </c>
      <c r="BX105" s="30" t="str">
        <f ca="1"/>
        <v/>
      </c>
      <c r="BY105" s="30" t="str">
        <f ca="1"/>
        <v/>
      </c>
      <c r="BZ105" s="30" t="str">
        <f ca="1"/>
        <v/>
      </c>
      <c r="CA105" s="30" t="str">
        <f ca="1"/>
        <v/>
      </c>
      <c r="CB105" s="30" t="str">
        <f ca="1"/>
        <v/>
      </c>
      <c r="CC105" s="30" t="str">
        <f ca="1"/>
        <v/>
      </c>
      <c r="CD105" s="30" t="str">
        <f ca="1"/>
        <v/>
      </c>
      <c r="CE105" s="30" t="str">
        <f ca="1"/>
        <v/>
      </c>
      <c r="CF105" s="30" t="str">
        <f ca="1"/>
        <v/>
      </c>
      <c r="CG105" s="30" t="str">
        <f ca="1"/>
        <v/>
      </c>
      <c r="CH105" s="30" t="str">
        <f ca="1"/>
        <v/>
      </c>
      <c r="CI105" s="30" t="str">
        <f ca="1"/>
        <v/>
      </c>
      <c r="CJ105" s="30" t="str">
        <f ca="1"/>
        <v/>
      </c>
      <c r="CK105" s="30" t="str">
        <f ca="1"/>
        <v/>
      </c>
      <c r="CL105" s="30" t="str">
        <f ca="1"/>
        <v/>
      </c>
      <c r="CM105" s="30" t="str">
        <f ca="1"/>
        <v/>
      </c>
      <c r="CN105" s="30" t="str">
        <f ca="1"/>
        <v/>
      </c>
      <c r="CO105" s="30" t="str">
        <f ca="1"/>
        <v/>
      </c>
      <c r="CP105" s="30" t="str">
        <f ca="1"/>
        <v/>
      </c>
      <c r="CQ105" s="30" t="str">
        <f ca="1"/>
        <v/>
      </c>
      <c r="CR105" s="30" t="str">
        <f ca="1"/>
        <v/>
      </c>
      <c r="CS105" s="30" t="str">
        <f ca="1"/>
        <v/>
      </c>
      <c r="CT105" s="31" cm="1">
        <f t="array" aca="1" ref="CT105" ca="1">SUMPRODUCT(COUNTIF($AY105:$CS105,Training!$C$3:$E$3))</f>
        <v>0</v>
      </c>
      <c r="CU105" s="31" cm="1">
        <f t="array" aca="1" ref="CU105" ca="1">SUMPRODUCT(COUNTIF($AY105:$CS105,Training!$C$4:$E$4))</f>
        <v>0</v>
      </c>
      <c r="CV105" s="31" cm="1">
        <f t="array" aca="1" ref="CV105" ca="1">SUMPRODUCT(COUNTIF($AY105:$CS105,Training!$C$5:$E$5))</f>
        <v>0</v>
      </c>
      <c r="CW105" s="31" cm="1">
        <f t="array" aca="1" ref="CW105" ca="1">SUMPRODUCT(COUNTIF($AY105:$CS105,Training!$C$6:$E$6))</f>
        <v>0</v>
      </c>
      <c r="CX105" s="31" cm="1">
        <f t="array" aca="1" ref="CX105" ca="1">SUMPRODUCT(COUNTIF($AY105:$CS105,Training!$C$7:$E$7))</f>
        <v>0</v>
      </c>
      <c r="CY105" s="31" cm="1">
        <f t="array" aca="1" ref="CY105" ca="1">SUMPRODUCT(COUNTIF($AY105:$CS105,Training!$C$8:$E$8))</f>
        <v>0</v>
      </c>
      <c r="CZ105" s="31" cm="1">
        <f t="array" aca="1" ref="CZ105" ca="1">SUMPRODUCT(COUNTIF($AY105:$CS105,Training!$C$9:$E$9))</f>
        <v>0</v>
      </c>
      <c r="DA105" s="31" cm="1">
        <f t="array" aca="1" ref="DA105" ca="1">SUMPRODUCT(COUNTIF($AY105:$CS105,Training!$C$10:$E$10))</f>
        <v>0</v>
      </c>
      <c r="DB105" s="31" cm="1">
        <f t="array" aca="1" ref="DB105" ca="1">SUMPRODUCT(COUNTIF($AY105:$CS105,Training!$C$11:$E$11))</f>
        <v>0</v>
      </c>
      <c r="DC105" s="31" cm="1">
        <f t="array" aca="1" ref="DC105" ca="1">SUMPRODUCT(COUNTIF($AY105:$CS105,Training!$C$2:$E$2))</f>
        <v>0</v>
      </c>
      <c r="DD105" s="31" cm="1">
        <f t="array" aca="1" ref="DD105" ca="1">SUMPRODUCT(COUNTIF($AY105:$CS105,Training!#REF!))</f>
        <v>0</v>
      </c>
      <c r="DE105" s="31" cm="1">
        <f t="array" aca="1" ref="DE105" ca="1">SUMPRODUCT(COUNTIF($AY105:$CS105,Training!$C$12:$E$12))</f>
        <v>0</v>
      </c>
      <c r="DF105" s="31" cm="1">
        <f t="array" aca="1" ref="DF105" ca="1">SUMPRODUCT(COUNTIF($AY105:$CS105,Training!$C$13:$E$13))</f>
        <v>0</v>
      </c>
      <c r="DG105" s="31" cm="1">
        <f t="array" aca="1" ref="DG105" ca="1">SUMPRODUCT(COUNTIF($AY105:$CS105,Training!$C$14:$E$14))</f>
        <v>0</v>
      </c>
      <c r="DH105" s="31" cm="1">
        <f t="array" aca="1" ref="DH105" ca="1">SUMPRODUCT(COUNTIF($AY105:$CS105,Training!$C$15:$E$15))</f>
        <v>0</v>
      </c>
      <c r="DI105" s="31" cm="1">
        <f t="array" aca="1" ref="DI105" ca="1">SUMPRODUCT(COUNTIF($AY105:$CS105,Training!$C$16:$E$16))</f>
        <v>0</v>
      </c>
      <c r="DJ105" s="30" t="str" cm="1">
        <f t="array" aca="1" ref="DJ105:FD105" ca="1">IF(COUNTIF(D105:AX105,1)=0,IF($D105:$AX105=2,D$1:AX$1,""),"")</f>
        <v/>
      </c>
      <c r="DK105" s="30" t="str">
        <f ca="1"/>
        <v/>
      </c>
      <c r="DL105" s="30" t="str">
        <f ca="1"/>
        <v/>
      </c>
      <c r="DM105" s="30" t="str">
        <f ca="1"/>
        <v/>
      </c>
      <c r="DN105" s="30" t="str">
        <f ca="1"/>
        <v/>
      </c>
      <c r="DO105" s="30" t="str">
        <f ca="1"/>
        <v/>
      </c>
      <c r="DP105" s="30" t="str">
        <f ca="1"/>
        <v/>
      </c>
      <c r="DQ105" s="30" t="str">
        <f ca="1"/>
        <v/>
      </c>
      <c r="DR105" s="30" t="str">
        <f ca="1"/>
        <v/>
      </c>
      <c r="DS105" s="30" t="str">
        <f ca="1"/>
        <v/>
      </c>
      <c r="DT105" s="30" t="str">
        <f ca="1"/>
        <v/>
      </c>
      <c r="DU105" s="30" t="str">
        <f ca="1"/>
        <v/>
      </c>
      <c r="DV105" s="30" t="str">
        <f ca="1"/>
        <v/>
      </c>
      <c r="DW105" s="30" t="str">
        <f ca="1"/>
        <v/>
      </c>
      <c r="DX105" s="30" t="str">
        <f ca="1"/>
        <v/>
      </c>
      <c r="DY105" s="30" t="str">
        <f ca="1"/>
        <v/>
      </c>
      <c r="DZ105" s="30" t="str">
        <f ca="1"/>
        <v/>
      </c>
      <c r="EA105" s="30" t="str">
        <f ca="1"/>
        <v/>
      </c>
      <c r="EB105" s="30" t="str">
        <f ca="1"/>
        <v/>
      </c>
      <c r="EC105" s="30" t="str">
        <f ca="1"/>
        <v/>
      </c>
      <c r="ED105" s="30" t="str">
        <f ca="1"/>
        <v/>
      </c>
      <c r="EE105" s="30" t="str">
        <f ca="1"/>
        <v/>
      </c>
      <c r="EF105" s="30" t="str">
        <f ca="1"/>
        <v/>
      </c>
      <c r="EG105" s="30" t="str">
        <f ca="1"/>
        <v/>
      </c>
      <c r="EH105" s="30" t="str">
        <f ca="1"/>
        <v/>
      </c>
      <c r="EI105" s="30" t="str">
        <f ca="1"/>
        <v/>
      </c>
      <c r="EJ105" s="30" t="str">
        <f ca="1"/>
        <v/>
      </c>
      <c r="EK105" s="30" t="str">
        <f ca="1"/>
        <v/>
      </c>
      <c r="EL105" s="30" t="str">
        <f ca="1"/>
        <v/>
      </c>
      <c r="EM105" s="30" t="str">
        <f ca="1"/>
        <v/>
      </c>
      <c r="EN105" s="30" t="str">
        <f ca="1"/>
        <v/>
      </c>
      <c r="EO105" s="30" t="str">
        <f ca="1"/>
        <v/>
      </c>
      <c r="EP105" s="30" t="str">
        <f ca="1"/>
        <v/>
      </c>
      <c r="EQ105" s="30" t="str">
        <f ca="1"/>
        <v/>
      </c>
      <c r="ER105" s="30" t="str">
        <f ca="1"/>
        <v/>
      </c>
      <c r="ES105" s="30" t="str">
        <f ca="1"/>
        <v/>
      </c>
      <c r="ET105" s="30" t="str">
        <f ca="1"/>
        <v/>
      </c>
      <c r="EU105" s="30" t="str">
        <f ca="1"/>
        <v/>
      </c>
      <c r="EV105" s="30" t="str">
        <f ca="1"/>
        <v/>
      </c>
      <c r="EW105" s="30" t="str">
        <f ca="1"/>
        <v/>
      </c>
      <c r="EX105" s="30" t="str">
        <f ca="1"/>
        <v/>
      </c>
      <c r="EY105" s="30" t="str">
        <f ca="1"/>
        <v/>
      </c>
      <c r="EZ105" s="30" t="str">
        <f ca="1"/>
        <v/>
      </c>
      <c r="FA105" s="30" t="str">
        <f ca="1"/>
        <v/>
      </c>
      <c r="FB105" s="30" t="str">
        <f ca="1"/>
        <v/>
      </c>
      <c r="FC105" s="30" t="str">
        <f ca="1"/>
        <v/>
      </c>
      <c r="FD105" s="30" t="str">
        <f ca="1"/>
        <v/>
      </c>
      <c r="FE105" s="31" cm="1">
        <f t="array" aca="1" ref="FE105" ca="1">SUMPRODUCT(COUNTIF($DJ105:$FD105,Training!$C$3:$E$3))</f>
        <v>0</v>
      </c>
      <c r="FF105" s="31" cm="1">
        <f t="array" aca="1" ref="FF105" ca="1">SUMPRODUCT(COUNTIF($DJ105:$FD105,Training!$C$4:$E$4))</f>
        <v>0</v>
      </c>
      <c r="FG105" s="31" cm="1">
        <f t="array" aca="1" ref="FG105" ca="1">SUMPRODUCT(COUNTIF($DJ105:$FD105,Training!$C$5:$E$5))</f>
        <v>0</v>
      </c>
      <c r="FH105" s="31" cm="1">
        <f t="array" aca="1" ref="FH105" ca="1">SUMPRODUCT(COUNTIF($DJ105:$FD105,Training!$C$6:$E$6))</f>
        <v>0</v>
      </c>
      <c r="FI105" s="31" cm="1">
        <f t="array" aca="1" ref="FI105" ca="1">SUMPRODUCT(COUNTIF($DJ105:$FD105,Training!$C$7:$E$7))</f>
        <v>0</v>
      </c>
      <c r="FJ105" s="31" cm="1">
        <f t="array" aca="1" ref="FJ105" ca="1">SUMPRODUCT(COUNTIF($DJ105:$FD105,Training!$C$8:$E$8))</f>
        <v>0</v>
      </c>
      <c r="FK105" s="31" cm="1">
        <f t="array" aca="1" ref="FK105" ca="1">SUMPRODUCT(COUNTIF($DJ105:$FD105,Training!$C$9:$E$9))</f>
        <v>0</v>
      </c>
      <c r="FL105" s="31" cm="1">
        <f t="array" aca="1" ref="FL105" ca="1">SUMPRODUCT(COUNTIF($DJ105:$FD105,Training!$C$10:$E$10))</f>
        <v>0</v>
      </c>
      <c r="FM105" s="31" cm="1">
        <f t="array" aca="1" ref="FM105" ca="1">SUMPRODUCT(COUNTIF($DJ105:$FD105,Training!$C$11:$E$11))</f>
        <v>0</v>
      </c>
      <c r="FN105" s="31" cm="1">
        <f t="array" aca="1" ref="FN105" ca="1">SUMPRODUCT(COUNTIF($DJ105:$FD105,Training!$C$2:$E$2))</f>
        <v>0</v>
      </c>
      <c r="FO105" s="31" cm="1">
        <f t="array" aca="1" ref="FO105" ca="1">SUMPRODUCT(COUNTIF($DJ105:$FD105,Training!#REF!))</f>
        <v>0</v>
      </c>
      <c r="FP105" s="31" cm="1">
        <f t="array" aca="1" ref="FP105" ca="1">SUMPRODUCT(COUNTIF($DJ105:$FD105,Training!$C$12:$E$12))</f>
        <v>0</v>
      </c>
      <c r="FQ105" s="31" cm="1">
        <f t="array" aca="1" ref="FQ105" ca="1">SUMPRODUCT(COUNTIF($DJ105:$FD105,Training!$C$13:$E$13))</f>
        <v>0</v>
      </c>
      <c r="FR105" s="31" cm="1">
        <f t="array" aca="1" ref="FR105" ca="1">SUMPRODUCT(COUNTIF($DJ105:$FD105,Training!$C$14:$E$14))</f>
        <v>0</v>
      </c>
      <c r="FS105" s="31" cm="1">
        <f t="array" aca="1" ref="FS105" ca="1">SUMPRODUCT(COUNTIF($DJ105:$FD105,Training!$C$15:$E$15))</f>
        <v>0</v>
      </c>
      <c r="FT105" s="31" cm="1">
        <f t="array" aca="1" ref="FT105" ca="1">SUMPRODUCT(COUNTIF($DJ105:$FD105,Training!$C$16:$E$16))</f>
        <v>0</v>
      </c>
    </row>
    <row r="106" spans="1:176" x14ac:dyDescent="0.25">
      <c r="A106" s="32" t="str">
        <f>IF(WeightedParse!A106&gt;"",WeightedParse!A106,"")</f>
        <v/>
      </c>
      <c r="B106" s="49" t="str">
        <f>IF('Weighted Summary'!A106&gt;"",'Weighted Summary'!F106,"")</f>
        <v/>
      </c>
      <c r="C106" s="39" t="str">
        <f t="shared" si="1"/>
        <v/>
      </c>
      <c r="D106" s="37" t="str">
        <f ca="1">IF($A106&gt;"",IF(ISERROR(HLOOKUP(D$1,INDIRECT("Roles!$B$"&amp;MATCH($B106,Roles!$A:$A,0)&amp;":$AF$"&amp;MATCH($B106,Roles!$A:$A,0)),1,FALSE))=FALSE,IF(SquadExport!G106&lt;10,1,IF(SquadExport!G106&lt;15,2,IF(SquadExport!G106&lt;=20,3,""))),0),"")</f>
        <v/>
      </c>
      <c r="E106" s="37" t="str">
        <f ca="1">IF($A106&gt;"",IF(ISERROR(HLOOKUP(E$1,INDIRECT("Roles!$B$"&amp;MATCH($B106,Roles!$A:$A,0)&amp;":$AF$"&amp;MATCH($B106,Roles!$A:$A,0)),1,FALSE))=FALSE,IF(SquadExport!H106&lt;10,1,IF(SquadExport!H106&lt;15,2,IF(SquadExport!H106&lt;=20,3,""))),0),"")</f>
        <v/>
      </c>
      <c r="F106" s="37" t="str">
        <f ca="1">IF($A106&gt;"",IF(ISERROR(HLOOKUP(F$1,INDIRECT("Roles!$B$"&amp;MATCH($B106,Roles!$A:$A,0)&amp;":$AF$"&amp;MATCH($B106,Roles!$A:$A,0)),1,FALSE))=FALSE,IF(SquadExport!I106&lt;10,1,IF(SquadExport!I106&lt;15,2,IF(SquadExport!I106&lt;=20,3,""))),0),"")</f>
        <v/>
      </c>
      <c r="G106" s="37" t="str">
        <f ca="1">IF($A106&gt;"",IF(ISERROR(HLOOKUP(G$1,INDIRECT("Roles!$B$"&amp;MATCH($B106,Roles!$A:$A,0)&amp;":$AF$"&amp;MATCH($B106,Roles!$A:$A,0)),1,FALSE))=FALSE,IF(SquadExport!J106&lt;10,1,IF(SquadExport!J106&lt;15,2,IF(SquadExport!J106&lt;=20,3,""))),0),"")</f>
        <v/>
      </c>
      <c r="H106" s="37" t="str">
        <f ca="1">IF($A106&gt;"",IF(ISERROR(HLOOKUP(H$1,INDIRECT("Roles!$B$"&amp;MATCH($B106,Roles!$A:$A,0)&amp;":$AF$"&amp;MATCH($B106,Roles!$A:$A,0)),1,FALSE))=FALSE,IF(SquadExport!K106&lt;10,1,IF(SquadExport!K106&lt;15,2,IF(SquadExport!K106&lt;=20,3,""))),0),"")</f>
        <v/>
      </c>
      <c r="I106" s="37" t="str">
        <f ca="1">IF($A106&gt;"",IF(ISERROR(HLOOKUP(I$1,INDIRECT("Roles!$B$"&amp;MATCH($B106,Roles!$A:$A,0)&amp;":$AF$"&amp;MATCH($B106,Roles!$A:$A,0)),1,FALSE))=FALSE,IF(SquadExport!L106&lt;10,1,IF(SquadExport!L106&lt;15,2,IF(SquadExport!L106&lt;=20,3,""))),0),"")</f>
        <v/>
      </c>
      <c r="J106" s="37" t="str">
        <f ca="1">IF($A106&gt;"",IF(ISERROR(HLOOKUP(J$1,INDIRECT("Roles!$B$"&amp;MATCH($B106,Roles!$A:$A,0)&amp;":$AF$"&amp;MATCH($B106,Roles!$A:$A,0)),1,FALSE))=FALSE,IF(SquadExport!M106&lt;10,1,IF(SquadExport!M106&lt;15,2,IF(SquadExport!M106&lt;=20,3,""))),0),"")</f>
        <v/>
      </c>
      <c r="K106" s="37" t="str">
        <f ca="1">IF($A106&gt;"",IF(ISERROR(HLOOKUP(K$1,INDIRECT("Roles!$B$"&amp;MATCH($B106,Roles!$A:$A,0)&amp;":$AF$"&amp;MATCH($B106,Roles!$A:$A,0)),1,FALSE))=FALSE,IF(SquadExport!N106&lt;10,1,IF(SquadExport!N106&lt;15,2,IF(SquadExport!N106&lt;=20,3,""))),0),"")</f>
        <v/>
      </c>
      <c r="L106" s="37" t="str">
        <f ca="1">IF($A106&gt;"",IF(ISERROR(HLOOKUP(L$1,INDIRECT("Roles!$B$"&amp;MATCH($B106,Roles!$A:$A,0)&amp;":$AF$"&amp;MATCH($B106,Roles!$A:$A,0)),1,FALSE))=FALSE,IF(SquadExport!O106&lt;10,1,IF(SquadExport!O106&lt;15,2,IF(SquadExport!O106&lt;=20,3,""))),0),"")</f>
        <v/>
      </c>
      <c r="M106" s="37" t="str">
        <f ca="1">IF($A106&gt;"",IF(ISERROR(HLOOKUP(M$1,INDIRECT("Roles!$B$"&amp;MATCH($B106,Roles!$A:$A,0)&amp;":$AF$"&amp;MATCH($B106,Roles!$A:$A,0)),1,FALSE))=FALSE,IF(SquadExport!P106&lt;10,1,IF(SquadExport!P106&lt;15,2,IF(SquadExport!P106&lt;=20,3,""))),0),"")</f>
        <v/>
      </c>
      <c r="N106" s="37" t="str">
        <f ca="1">IF($A106&gt;"",IF(ISERROR(HLOOKUP(N$1,INDIRECT("Roles!$B$"&amp;MATCH($B106,Roles!$A:$A,0)&amp;":$AF$"&amp;MATCH($B106,Roles!$A:$A,0)),1,FALSE))=FALSE,IF(SquadExport!Q106&lt;10,1,IF(SquadExport!Q106&lt;15,2,IF(SquadExport!Q106&lt;=20,3,""))),0),"")</f>
        <v/>
      </c>
      <c r="O106" s="37" t="str">
        <f ca="1">IF($A106&gt;"",IF(ISERROR(HLOOKUP(O$1,INDIRECT("Roles!$B$"&amp;MATCH($B106,Roles!$A:$A,0)&amp;":$AF$"&amp;MATCH($B106,Roles!$A:$A,0)),1,FALSE))=FALSE,IF(SquadExport!R106&lt;10,1,IF(SquadExport!R106&lt;15,2,IF(SquadExport!R106&lt;=20,3,""))),0),"")</f>
        <v/>
      </c>
      <c r="P106" s="37" t="str">
        <f ca="1">IF($A106&gt;"",IF(ISERROR(HLOOKUP(P$1,INDIRECT("Roles!$B$"&amp;MATCH($B106,Roles!$A:$A,0)&amp;":$AF$"&amp;MATCH($B106,Roles!$A:$A,0)),1,FALSE))=FALSE,IF(SquadExport!S106&lt;10,1,IF(SquadExport!S106&lt;15,2,IF(SquadExport!S106&lt;=20,3,""))),0),"")</f>
        <v/>
      </c>
      <c r="Q106" s="37" t="str">
        <f ca="1">IF($A106&gt;"",IF(ISERROR(HLOOKUP(Q$1,INDIRECT("Roles!$B$"&amp;MATCH($B106,Roles!$A:$A,0)&amp;":$AF$"&amp;MATCH($B106,Roles!$A:$A,0)),1,FALSE))=FALSE,IF(SquadExport!T106&lt;10,1,IF(SquadExport!T106&lt;15,2,IF(SquadExport!T106&lt;=20,3,""))),0),"")</f>
        <v/>
      </c>
      <c r="R106" s="37" t="str">
        <f ca="1">IF($A106&gt;"",IF(ISERROR(HLOOKUP(R$1,INDIRECT("Roles!$B$"&amp;MATCH($B106,Roles!$A:$A,0)&amp;":$AF$"&amp;MATCH($B106,Roles!$A:$A,0)),1,FALSE))=FALSE,IF(SquadExport!U106&lt;10,1,IF(SquadExport!U106&lt;15,2,IF(SquadExport!U106&lt;=20,3,""))),0),"")</f>
        <v/>
      </c>
      <c r="S106" s="37" t="str">
        <f ca="1">IF($A106&gt;"",IF(ISERROR(HLOOKUP(S$1,INDIRECT("Roles!$B$"&amp;MATCH($B106,Roles!$A:$A,0)&amp;":$AF$"&amp;MATCH($B106,Roles!$A:$A,0)),1,FALSE))=FALSE,IF(SquadExport!V106&lt;10,1,IF(SquadExport!V106&lt;15,2,IF(SquadExport!V106&lt;=20,3,""))),0),"")</f>
        <v/>
      </c>
      <c r="T106" s="37" t="str">
        <f ca="1">IF($A106&gt;"",IF(ISERROR(HLOOKUP(T$1,INDIRECT("Roles!$B$"&amp;MATCH($B106,Roles!$A:$A,0)&amp;":$AF$"&amp;MATCH($B106,Roles!$A:$A,0)),1,FALSE))=FALSE,IF(SquadExport!W106&lt;10,1,IF(SquadExport!W106&lt;15,2,IF(SquadExport!W106&lt;=20,3,""))),0),"")</f>
        <v/>
      </c>
      <c r="U106" s="37" t="str">
        <f ca="1">IF($A106&gt;"",IF(ISERROR(HLOOKUP(U$1,INDIRECT("Roles!$B$"&amp;MATCH($B106,Roles!$A:$A,0)&amp;":$AF$"&amp;MATCH($B106,Roles!$A:$A,0)),1,FALSE))=FALSE,IF(SquadExport!X106&lt;10,1,IF(SquadExport!X106&lt;15,2,IF(SquadExport!X106&lt;=20,3,""))),0),"")</f>
        <v/>
      </c>
      <c r="V106" s="37" t="str">
        <f ca="1">IF($A106&gt;"",IF(ISERROR(HLOOKUP(V$1,INDIRECT("Roles!$B$"&amp;MATCH($B106,Roles!$A:$A,0)&amp;":$AF$"&amp;MATCH($B106,Roles!$A:$A,0)),1,FALSE))=FALSE,IF(SquadExport!Y106&lt;10,1,IF(SquadExport!Y106&lt;15,2,IF(SquadExport!Y106&lt;=20,3,""))),0),"")</f>
        <v/>
      </c>
      <c r="W106" s="37" t="str">
        <f ca="1">IF($A106&gt;"",IF(ISERROR(HLOOKUP(W$1,INDIRECT("Roles!$B$"&amp;MATCH($B106,Roles!$A:$A,0)&amp;":$AF$"&amp;MATCH($B106,Roles!$A:$A,0)),1,FALSE))=FALSE,IF(SquadExport!Z106&lt;10,1,IF(SquadExport!Z106&lt;15,2,IF(SquadExport!Z106&lt;=20,3,""))),0),"")</f>
        <v/>
      </c>
      <c r="X106" s="37" t="str">
        <f ca="1">IF($A106&gt;"",IF(ISERROR(HLOOKUP(X$1,INDIRECT("Roles!$B$"&amp;MATCH($B106,Roles!$A:$A,0)&amp;":$AF$"&amp;MATCH($B106,Roles!$A:$A,0)),1,FALSE))=FALSE,IF(SquadExport!AA106&lt;10,1,IF(SquadExport!AA106&lt;15,2,IF(SquadExport!AA106&lt;=20,3,""))),0),"")</f>
        <v/>
      </c>
      <c r="Y106" s="37" t="str">
        <f ca="1">IF($A106&gt;"",IF(ISERROR(HLOOKUP(Y$1,INDIRECT("Roles!$B$"&amp;MATCH($B106,Roles!$A:$A,0)&amp;":$AF$"&amp;MATCH($B106,Roles!$A:$A,0)),1,FALSE))=FALSE,IF(SquadExport!AB106&lt;10,1,IF(SquadExport!AB106&lt;15,2,IF(SquadExport!AB106&lt;=20,3,""))),0),"")</f>
        <v/>
      </c>
      <c r="Z106" s="37" t="str">
        <f ca="1">IF($A106&gt;"",IF(ISERROR(HLOOKUP(Z$1,INDIRECT("Roles!$B$"&amp;MATCH($B106,Roles!$A:$A,0)&amp;":$AF$"&amp;MATCH($B106,Roles!$A:$A,0)),1,FALSE))=FALSE,IF(SquadExport!AC106&lt;10,1,IF(SquadExport!AC106&lt;15,2,IF(SquadExport!AC106&lt;=20,3,""))),0),"")</f>
        <v/>
      </c>
      <c r="AA106" s="37" t="str">
        <f ca="1">IF($A106&gt;"",IF(ISERROR(HLOOKUP(AA$1,INDIRECT("Roles!$B$"&amp;MATCH($B106,Roles!$A:$A,0)&amp;":$AF$"&amp;MATCH($B106,Roles!$A:$A,0)),1,FALSE))=FALSE,IF(SquadExport!AD106&lt;10,1,IF(SquadExport!AD106&lt;15,2,IF(SquadExport!AD106&lt;=20,3,""))),0),"")</f>
        <v/>
      </c>
      <c r="AB106" s="37" t="str">
        <f ca="1">IF($A106&gt;"",IF(ISERROR(HLOOKUP(AB$1,INDIRECT("Roles!$B$"&amp;MATCH($B106,Roles!$A:$A,0)&amp;":$AF$"&amp;MATCH($B106,Roles!$A:$A,0)),1,FALSE))=FALSE,IF(SquadExport!AE106&lt;10,1,IF(SquadExport!AE106&lt;15,2,IF(SquadExport!AE106&lt;=20,3,""))),0),"")</f>
        <v/>
      </c>
      <c r="AC106" s="37" t="str">
        <f ca="1">IF($A106&gt;"",IF(ISERROR(HLOOKUP(AC$1,INDIRECT("Roles!$B$"&amp;MATCH($B106,Roles!$A:$A,0)&amp;":$AF$"&amp;MATCH($B106,Roles!$A:$A,0)),1,FALSE))=FALSE,IF(SquadExport!AF106&lt;10,1,IF(SquadExport!AF106&lt;15,2,IF(SquadExport!AF106&lt;=20,3,""))),0),"")</f>
        <v/>
      </c>
      <c r="AD106" s="37" t="str">
        <f ca="1">IF($A106&gt;"",IF(ISERROR(HLOOKUP(AD$1,INDIRECT("Roles!$B$"&amp;MATCH($B106,Roles!$A:$A,0)&amp;":$AF$"&amp;MATCH($B106,Roles!$A:$A,0)),1,FALSE))=FALSE,IF(SquadExport!AG106&lt;10,1,IF(SquadExport!AG106&lt;15,2,IF(SquadExport!AG106&lt;=20,3,""))),0),"")</f>
        <v/>
      </c>
      <c r="AE106" s="37" t="str">
        <f ca="1">IF($A106&gt;"",IF(ISERROR(HLOOKUP(AE$1,INDIRECT("Roles!$B$"&amp;MATCH($B106,Roles!$A:$A,0)&amp;":$AF$"&amp;MATCH($B106,Roles!$A:$A,0)),1,FALSE))=FALSE,IF(SquadExport!AH106&lt;10,1,IF(SquadExport!AH106&lt;15,2,IF(SquadExport!AH106&lt;=20,3,""))),0),"")</f>
        <v/>
      </c>
      <c r="AF106" s="37" t="str">
        <f ca="1">IF($A106&gt;"",IF(ISERROR(HLOOKUP(AF$1,INDIRECT("Roles!$B$"&amp;MATCH($B106,Roles!$A:$A,0)&amp;":$AF$"&amp;MATCH($B106,Roles!$A:$A,0)),1,FALSE))=FALSE,IF(SquadExport!AI106&lt;10,1,IF(SquadExport!AI106&lt;15,2,IF(SquadExport!AI106&lt;=20,3,""))),0),"")</f>
        <v/>
      </c>
      <c r="AG106" s="37" t="str">
        <f ca="1">IF($A106&gt;"",IF(ISERROR(HLOOKUP(AG$1,INDIRECT("Roles!$B$"&amp;MATCH($B106,Roles!$A:$A,0)&amp;":$AF$"&amp;MATCH($B106,Roles!$A:$A,0)),1,FALSE))=FALSE,IF(SquadExport!AJ106&lt;10,1,IF(SquadExport!AJ106&lt;15,2,IF(SquadExport!AJ106&lt;=20,3,""))),0),"")</f>
        <v/>
      </c>
      <c r="AH106" s="37" t="str">
        <f ca="1">IF($A106&gt;"",IF(ISERROR(HLOOKUP(AH$1,INDIRECT("Roles!$B$"&amp;MATCH($B106,Roles!$A:$A,0)&amp;":$AF$"&amp;MATCH($B106,Roles!$A:$A,0)),1,FALSE))=FALSE,IF(SquadExport!AK106&lt;10,1,IF(SquadExport!AK106&lt;15,2,IF(SquadExport!AK106&lt;=20,3,""))),0),"")</f>
        <v/>
      </c>
      <c r="AI106" s="37" t="str">
        <f ca="1">IF($A106&gt;"",IF(ISERROR(HLOOKUP(AI$1,INDIRECT("Roles!$B$"&amp;MATCH($B106,Roles!$A:$A,0)&amp;":$AF$"&amp;MATCH($B106,Roles!$A:$A,0)),1,FALSE))=FALSE,IF(SquadExport!AL106&lt;10,1,IF(SquadExport!AL106&lt;15,2,IF(SquadExport!AL106&lt;=20,3,""))),0),"")</f>
        <v/>
      </c>
      <c r="AJ106" s="37" t="str">
        <f ca="1">IF($A106&gt;"",IF(ISERROR(HLOOKUP(AJ$1,INDIRECT("Roles!$B$"&amp;MATCH($B106,Roles!$A:$A,0)&amp;":$AF$"&amp;MATCH($B106,Roles!$A:$A,0)),1,FALSE))=FALSE,IF(SquadExport!AM106&lt;10,1,IF(SquadExport!AM106&lt;15,2,IF(SquadExport!AM106&lt;=20,3,""))),0),"")</f>
        <v/>
      </c>
      <c r="AK106" s="37" t="str">
        <f ca="1">IF($A106&gt;"",IF(ISERROR(HLOOKUP(AK$1,INDIRECT("Roles!$B$"&amp;MATCH($B106,Roles!$A:$A,0)&amp;":$AF$"&amp;MATCH($B106,Roles!$A:$A,0)),1,FALSE))=FALSE,IF(SquadExport!AN106&lt;10,1,IF(SquadExport!AN106&lt;15,2,IF(SquadExport!AN106&lt;=20,3,""))),0),"")</f>
        <v/>
      </c>
      <c r="AL106" s="37" t="str">
        <f ca="1">IF($A106&gt;"",IF(ISERROR(HLOOKUP(AL$1,INDIRECT("Roles!$B$"&amp;MATCH($B106,Roles!$A:$A,0)&amp;":$AF$"&amp;MATCH($B106,Roles!$A:$A,0)),1,FALSE))=FALSE,IF(SquadExport!AO106&lt;10,1,IF(SquadExport!AO106&lt;15,2,IF(SquadExport!AO106&lt;=20,3,""))),0),"")</f>
        <v/>
      </c>
      <c r="AM106" s="37" t="str">
        <f ca="1">IF($A106&gt;"",IF(ISERROR(HLOOKUP(AM$1,INDIRECT("Roles!$B$"&amp;MATCH($B106,Roles!$A:$A,0)&amp;":$AF$"&amp;MATCH($B106,Roles!$A:$A,0)),1,FALSE))=FALSE,IF(SquadExport!AP106&lt;10,1,IF(SquadExport!AP106&lt;15,2,IF(SquadExport!AP106&lt;=20,3,""))),0),"")</f>
        <v/>
      </c>
      <c r="AN106" s="37" t="str">
        <f ca="1">IF($A106&gt;"",IF(ISERROR(HLOOKUP(AN$1,INDIRECT("Roles!$B$"&amp;MATCH($B106,Roles!$A:$A,0)&amp;":$AF$"&amp;MATCH($B106,Roles!$A:$A,0)),1,FALSE))=FALSE,IF(SquadExport!AQ106&lt;10,1,IF(SquadExport!AQ106&lt;15,2,IF(SquadExport!AQ106&lt;=20,3,""))),0),"")</f>
        <v/>
      </c>
      <c r="AO106" s="37" t="str">
        <f ca="1">IF($A106&gt;"",IF(ISERROR(HLOOKUP(AO$1,INDIRECT("Roles!$B$"&amp;MATCH($B106,Roles!$A:$A,0)&amp;":$AF$"&amp;MATCH($B106,Roles!$A:$A,0)),1,FALSE))=FALSE,IF(SquadExport!AR106&lt;10,1,IF(SquadExport!AR106&lt;15,2,IF(SquadExport!AR106&lt;=20,3,""))),0),"")</f>
        <v/>
      </c>
      <c r="AP106" s="37" t="str">
        <f ca="1">IF($A106&gt;"",IF(ISERROR(HLOOKUP(AP$1,INDIRECT("Roles!$B$"&amp;MATCH($B106,Roles!$A:$A,0)&amp;":$AF$"&amp;MATCH($B106,Roles!$A:$A,0)),1,FALSE))=FALSE,IF(SquadExport!AS106&lt;10,1,IF(SquadExport!AS106&lt;15,2,IF(SquadExport!AS106&lt;=20,3,""))),0),"")</f>
        <v/>
      </c>
      <c r="AQ106" s="37" t="str">
        <f ca="1">IF($A106&gt;"",IF(ISERROR(HLOOKUP(AQ$1,INDIRECT("Roles!$B$"&amp;MATCH($B106,Roles!$A:$A,0)&amp;":$AF$"&amp;MATCH($B106,Roles!$A:$A,0)),1,FALSE))=FALSE,IF(SquadExport!AT106&lt;10,1,IF(SquadExport!AT106&lt;15,2,IF(SquadExport!AT106&lt;=20,3,""))),0),"")</f>
        <v/>
      </c>
      <c r="AR106" s="37" t="str">
        <f ca="1">IF($A106&gt;"",IF(ISERROR(HLOOKUP(AR$1,INDIRECT("Roles!$B$"&amp;MATCH($B106,Roles!$A:$A,0)&amp;":$AF$"&amp;MATCH($B106,Roles!$A:$A,0)),1,FALSE))=FALSE,IF(SquadExport!AU106&lt;10,1,IF(SquadExport!AU106&lt;15,2,IF(SquadExport!AU106&lt;=20,3,""))),0),"")</f>
        <v/>
      </c>
      <c r="AS106" s="37" t="str">
        <f ca="1">IF($A106&gt;"",IF(ISERROR(HLOOKUP(AS$1,INDIRECT("Roles!$B$"&amp;MATCH($B106,Roles!$A:$A,0)&amp;":$AF$"&amp;MATCH($B106,Roles!$A:$A,0)),1,FALSE))=FALSE,IF(SquadExport!AV106&lt;10,1,IF(SquadExport!AV106&lt;15,2,IF(SquadExport!AV106&lt;=20,3,""))),0),"")</f>
        <v/>
      </c>
      <c r="AT106" s="37" t="str">
        <f ca="1">IF($A106&gt;"",IF(ISERROR(HLOOKUP(AT$1,INDIRECT("Roles!$B$"&amp;MATCH($B106,Roles!$A:$A,0)&amp;":$AF$"&amp;MATCH($B106,Roles!$A:$A,0)),1,FALSE))=FALSE,IF(SquadExport!AW106&lt;10,1,IF(SquadExport!AW106&lt;15,2,IF(SquadExport!AW106&lt;=20,3,""))),0),"")</f>
        <v/>
      </c>
      <c r="AU106" s="37" t="str">
        <f ca="1">IF($A106&gt;"",IF(ISERROR(HLOOKUP(AU$1,INDIRECT("Roles!$B$"&amp;MATCH($B106,Roles!$A:$A,0)&amp;":$AF$"&amp;MATCH($B106,Roles!$A:$A,0)),1,FALSE))=FALSE,IF(SquadExport!AX106&lt;10,1,IF(SquadExport!AX106&lt;15,2,IF(SquadExport!AX106&lt;=20,3,""))),0),"")</f>
        <v/>
      </c>
      <c r="AV106" s="37" t="str">
        <f ca="1">IF($A106&gt;"",IF(ISERROR(HLOOKUP(AV$1,INDIRECT("Roles!$B$"&amp;MATCH($B106,Roles!$A:$A,0)&amp;":$AF$"&amp;MATCH($B106,Roles!$A:$A,0)),1,FALSE))=FALSE,IF(SquadExport!AY106&lt;10,1,IF(SquadExport!AY106&lt;15,2,IF(SquadExport!AY106&lt;=20,3,""))),0),"")</f>
        <v/>
      </c>
      <c r="AW106" s="37" t="str">
        <f ca="1">IF($A106&gt;"",IF(ISERROR(HLOOKUP(AW$1,INDIRECT("Roles!$B$"&amp;MATCH($B106,Roles!$A:$A,0)&amp;":$AF$"&amp;MATCH($B106,Roles!$A:$A,0)),1,FALSE))=FALSE,IF(SquadExport!AZ106&lt;10,1,IF(SquadExport!AZ106&lt;15,2,IF(SquadExport!AZ106&lt;=20,3,""))),0),"")</f>
        <v/>
      </c>
      <c r="AX106" s="37" t="str">
        <f ca="1">IF($A106&gt;"",IF(ISERROR(HLOOKUP(AX$1,INDIRECT("Roles!$B$"&amp;MATCH($B106,Roles!$A:$A,0)&amp;":$AF$"&amp;MATCH($B106,Roles!$A:$A,0)),1,FALSE))=FALSE,IF(SquadExport!BA106&lt;10,1,IF(SquadExport!BA106&lt;15,2,IF(SquadExport!BA106&lt;=20,3,""))),0),"")</f>
        <v/>
      </c>
      <c r="AY106" s="30" t="str" cm="1">
        <f t="array" aca="1" ref="AY106:CS106" ca="1">IF($D106:$AX106=1,D$1:AX$1,"")</f>
        <v/>
      </c>
      <c r="AZ106" s="30" t="str">
        <f ca="1"/>
        <v/>
      </c>
      <c r="BA106" s="30" t="str">
        <f ca="1"/>
        <v/>
      </c>
      <c r="BB106" s="30" t="str">
        <f ca="1"/>
        <v/>
      </c>
      <c r="BC106" s="30" t="str">
        <f ca="1"/>
        <v/>
      </c>
      <c r="BD106" s="30" t="str">
        <f ca="1"/>
        <v/>
      </c>
      <c r="BE106" s="30" t="str">
        <f ca="1"/>
        <v/>
      </c>
      <c r="BF106" s="30" t="str">
        <f ca="1"/>
        <v/>
      </c>
      <c r="BG106" s="30" t="str">
        <f ca="1"/>
        <v/>
      </c>
      <c r="BH106" s="30" t="str">
        <f ca="1"/>
        <v/>
      </c>
      <c r="BI106" s="30" t="str">
        <f ca="1"/>
        <v/>
      </c>
      <c r="BJ106" s="30" t="str">
        <f ca="1"/>
        <v/>
      </c>
      <c r="BK106" s="30" t="str">
        <f ca="1"/>
        <v/>
      </c>
      <c r="BL106" s="30" t="str">
        <f ca="1"/>
        <v/>
      </c>
      <c r="BM106" s="30" t="str">
        <f ca="1"/>
        <v/>
      </c>
      <c r="BN106" s="30" t="str">
        <f ca="1"/>
        <v/>
      </c>
      <c r="BO106" s="30" t="str">
        <f ca="1"/>
        <v/>
      </c>
      <c r="BP106" s="30" t="str">
        <f ca="1"/>
        <v/>
      </c>
      <c r="BQ106" s="30" t="str">
        <f ca="1"/>
        <v/>
      </c>
      <c r="BR106" s="30" t="str">
        <f ca="1"/>
        <v/>
      </c>
      <c r="BS106" s="30" t="str">
        <f ca="1"/>
        <v/>
      </c>
      <c r="BT106" s="30" t="str">
        <f ca="1"/>
        <v/>
      </c>
      <c r="BU106" s="30" t="str">
        <f ca="1"/>
        <v/>
      </c>
      <c r="BV106" s="30" t="str">
        <f ca="1"/>
        <v/>
      </c>
      <c r="BW106" s="30" t="str">
        <f ca="1"/>
        <v/>
      </c>
      <c r="BX106" s="30" t="str">
        <f ca="1"/>
        <v/>
      </c>
      <c r="BY106" s="30" t="str">
        <f ca="1"/>
        <v/>
      </c>
      <c r="BZ106" s="30" t="str">
        <f ca="1"/>
        <v/>
      </c>
      <c r="CA106" s="30" t="str">
        <f ca="1"/>
        <v/>
      </c>
      <c r="CB106" s="30" t="str">
        <f ca="1"/>
        <v/>
      </c>
      <c r="CC106" s="30" t="str">
        <f ca="1"/>
        <v/>
      </c>
      <c r="CD106" s="30" t="str">
        <f ca="1"/>
        <v/>
      </c>
      <c r="CE106" s="30" t="str">
        <f ca="1"/>
        <v/>
      </c>
      <c r="CF106" s="30" t="str">
        <f ca="1"/>
        <v/>
      </c>
      <c r="CG106" s="30" t="str">
        <f ca="1"/>
        <v/>
      </c>
      <c r="CH106" s="30" t="str">
        <f ca="1"/>
        <v/>
      </c>
      <c r="CI106" s="30" t="str">
        <f ca="1"/>
        <v/>
      </c>
      <c r="CJ106" s="30" t="str">
        <f ca="1"/>
        <v/>
      </c>
      <c r="CK106" s="30" t="str">
        <f ca="1"/>
        <v/>
      </c>
      <c r="CL106" s="30" t="str">
        <f ca="1"/>
        <v/>
      </c>
      <c r="CM106" s="30" t="str">
        <f ca="1"/>
        <v/>
      </c>
      <c r="CN106" s="30" t="str">
        <f ca="1"/>
        <v/>
      </c>
      <c r="CO106" s="30" t="str">
        <f ca="1"/>
        <v/>
      </c>
      <c r="CP106" s="30" t="str">
        <f ca="1"/>
        <v/>
      </c>
      <c r="CQ106" s="30" t="str">
        <f ca="1"/>
        <v/>
      </c>
      <c r="CR106" s="30" t="str">
        <f ca="1"/>
        <v/>
      </c>
      <c r="CS106" s="30" t="str">
        <f ca="1"/>
        <v/>
      </c>
      <c r="CT106" s="31" cm="1">
        <f t="array" aca="1" ref="CT106" ca="1">SUMPRODUCT(COUNTIF($AY106:$CS106,Training!$C$3:$E$3))</f>
        <v>0</v>
      </c>
      <c r="CU106" s="31" cm="1">
        <f t="array" aca="1" ref="CU106" ca="1">SUMPRODUCT(COUNTIF($AY106:$CS106,Training!$C$4:$E$4))</f>
        <v>0</v>
      </c>
      <c r="CV106" s="31" cm="1">
        <f t="array" aca="1" ref="CV106" ca="1">SUMPRODUCT(COUNTIF($AY106:$CS106,Training!$C$5:$E$5))</f>
        <v>0</v>
      </c>
      <c r="CW106" s="31" cm="1">
        <f t="array" aca="1" ref="CW106" ca="1">SUMPRODUCT(COUNTIF($AY106:$CS106,Training!$C$6:$E$6))</f>
        <v>0</v>
      </c>
      <c r="CX106" s="31" cm="1">
        <f t="array" aca="1" ref="CX106" ca="1">SUMPRODUCT(COUNTIF($AY106:$CS106,Training!$C$7:$E$7))</f>
        <v>0</v>
      </c>
      <c r="CY106" s="31" cm="1">
        <f t="array" aca="1" ref="CY106" ca="1">SUMPRODUCT(COUNTIF($AY106:$CS106,Training!$C$8:$E$8))</f>
        <v>0</v>
      </c>
      <c r="CZ106" s="31" cm="1">
        <f t="array" aca="1" ref="CZ106" ca="1">SUMPRODUCT(COUNTIF($AY106:$CS106,Training!$C$9:$E$9))</f>
        <v>0</v>
      </c>
      <c r="DA106" s="31" cm="1">
        <f t="array" aca="1" ref="DA106" ca="1">SUMPRODUCT(COUNTIF($AY106:$CS106,Training!$C$10:$E$10))</f>
        <v>0</v>
      </c>
      <c r="DB106" s="31" cm="1">
        <f t="array" aca="1" ref="DB106" ca="1">SUMPRODUCT(COUNTIF($AY106:$CS106,Training!$C$11:$E$11))</f>
        <v>0</v>
      </c>
      <c r="DC106" s="31" cm="1">
        <f t="array" aca="1" ref="DC106" ca="1">SUMPRODUCT(COUNTIF($AY106:$CS106,Training!$C$2:$E$2))</f>
        <v>0</v>
      </c>
      <c r="DD106" s="31" cm="1">
        <f t="array" aca="1" ref="DD106" ca="1">SUMPRODUCT(COUNTIF($AY106:$CS106,Training!#REF!))</f>
        <v>0</v>
      </c>
      <c r="DE106" s="31" cm="1">
        <f t="array" aca="1" ref="DE106" ca="1">SUMPRODUCT(COUNTIF($AY106:$CS106,Training!$C$12:$E$12))</f>
        <v>0</v>
      </c>
      <c r="DF106" s="31" cm="1">
        <f t="array" aca="1" ref="DF106" ca="1">SUMPRODUCT(COUNTIF($AY106:$CS106,Training!$C$13:$E$13))</f>
        <v>0</v>
      </c>
      <c r="DG106" s="31" cm="1">
        <f t="array" aca="1" ref="DG106" ca="1">SUMPRODUCT(COUNTIF($AY106:$CS106,Training!$C$14:$E$14))</f>
        <v>0</v>
      </c>
      <c r="DH106" s="31" cm="1">
        <f t="array" aca="1" ref="DH106" ca="1">SUMPRODUCT(COUNTIF($AY106:$CS106,Training!$C$15:$E$15))</f>
        <v>0</v>
      </c>
      <c r="DI106" s="31" cm="1">
        <f t="array" aca="1" ref="DI106" ca="1">SUMPRODUCT(COUNTIF($AY106:$CS106,Training!$C$16:$E$16))</f>
        <v>0</v>
      </c>
      <c r="DJ106" s="30" t="str" cm="1">
        <f t="array" aca="1" ref="DJ106:FD106" ca="1">IF(COUNTIF(D106:AX106,1)=0,IF($D106:$AX106=2,D$1:AX$1,""),"")</f>
        <v/>
      </c>
      <c r="DK106" s="30" t="str">
        <f ca="1"/>
        <v/>
      </c>
      <c r="DL106" s="30" t="str">
        <f ca="1"/>
        <v/>
      </c>
      <c r="DM106" s="30" t="str">
        <f ca="1"/>
        <v/>
      </c>
      <c r="DN106" s="30" t="str">
        <f ca="1"/>
        <v/>
      </c>
      <c r="DO106" s="30" t="str">
        <f ca="1"/>
        <v/>
      </c>
      <c r="DP106" s="30" t="str">
        <f ca="1"/>
        <v/>
      </c>
      <c r="DQ106" s="30" t="str">
        <f ca="1"/>
        <v/>
      </c>
      <c r="DR106" s="30" t="str">
        <f ca="1"/>
        <v/>
      </c>
      <c r="DS106" s="30" t="str">
        <f ca="1"/>
        <v/>
      </c>
      <c r="DT106" s="30" t="str">
        <f ca="1"/>
        <v/>
      </c>
      <c r="DU106" s="30" t="str">
        <f ca="1"/>
        <v/>
      </c>
      <c r="DV106" s="30" t="str">
        <f ca="1"/>
        <v/>
      </c>
      <c r="DW106" s="30" t="str">
        <f ca="1"/>
        <v/>
      </c>
      <c r="DX106" s="30" t="str">
        <f ca="1"/>
        <v/>
      </c>
      <c r="DY106" s="30" t="str">
        <f ca="1"/>
        <v/>
      </c>
      <c r="DZ106" s="30" t="str">
        <f ca="1"/>
        <v/>
      </c>
      <c r="EA106" s="30" t="str">
        <f ca="1"/>
        <v/>
      </c>
      <c r="EB106" s="30" t="str">
        <f ca="1"/>
        <v/>
      </c>
      <c r="EC106" s="30" t="str">
        <f ca="1"/>
        <v/>
      </c>
      <c r="ED106" s="30" t="str">
        <f ca="1"/>
        <v/>
      </c>
      <c r="EE106" s="30" t="str">
        <f ca="1"/>
        <v/>
      </c>
      <c r="EF106" s="30" t="str">
        <f ca="1"/>
        <v/>
      </c>
      <c r="EG106" s="30" t="str">
        <f ca="1"/>
        <v/>
      </c>
      <c r="EH106" s="30" t="str">
        <f ca="1"/>
        <v/>
      </c>
      <c r="EI106" s="30" t="str">
        <f ca="1"/>
        <v/>
      </c>
      <c r="EJ106" s="30" t="str">
        <f ca="1"/>
        <v/>
      </c>
      <c r="EK106" s="30" t="str">
        <f ca="1"/>
        <v/>
      </c>
      <c r="EL106" s="30" t="str">
        <f ca="1"/>
        <v/>
      </c>
      <c r="EM106" s="30" t="str">
        <f ca="1"/>
        <v/>
      </c>
      <c r="EN106" s="30" t="str">
        <f ca="1"/>
        <v/>
      </c>
      <c r="EO106" s="30" t="str">
        <f ca="1"/>
        <v/>
      </c>
      <c r="EP106" s="30" t="str">
        <f ca="1"/>
        <v/>
      </c>
      <c r="EQ106" s="30" t="str">
        <f ca="1"/>
        <v/>
      </c>
      <c r="ER106" s="30" t="str">
        <f ca="1"/>
        <v/>
      </c>
      <c r="ES106" s="30" t="str">
        <f ca="1"/>
        <v/>
      </c>
      <c r="ET106" s="30" t="str">
        <f ca="1"/>
        <v/>
      </c>
      <c r="EU106" s="30" t="str">
        <f ca="1"/>
        <v/>
      </c>
      <c r="EV106" s="30" t="str">
        <f ca="1"/>
        <v/>
      </c>
      <c r="EW106" s="30" t="str">
        <f ca="1"/>
        <v/>
      </c>
      <c r="EX106" s="30" t="str">
        <f ca="1"/>
        <v/>
      </c>
      <c r="EY106" s="30" t="str">
        <f ca="1"/>
        <v/>
      </c>
      <c r="EZ106" s="30" t="str">
        <f ca="1"/>
        <v/>
      </c>
      <c r="FA106" s="30" t="str">
        <f ca="1"/>
        <v/>
      </c>
      <c r="FB106" s="30" t="str">
        <f ca="1"/>
        <v/>
      </c>
      <c r="FC106" s="30" t="str">
        <f ca="1"/>
        <v/>
      </c>
      <c r="FD106" s="30" t="str">
        <f ca="1"/>
        <v/>
      </c>
      <c r="FE106" s="31" cm="1">
        <f t="array" aca="1" ref="FE106" ca="1">SUMPRODUCT(COUNTIF($DJ106:$FD106,Training!$C$3:$E$3))</f>
        <v>0</v>
      </c>
      <c r="FF106" s="31" cm="1">
        <f t="array" aca="1" ref="FF106" ca="1">SUMPRODUCT(COUNTIF($DJ106:$FD106,Training!$C$4:$E$4))</f>
        <v>0</v>
      </c>
      <c r="FG106" s="31" cm="1">
        <f t="array" aca="1" ref="FG106" ca="1">SUMPRODUCT(COUNTIF($DJ106:$FD106,Training!$C$5:$E$5))</f>
        <v>0</v>
      </c>
      <c r="FH106" s="31" cm="1">
        <f t="array" aca="1" ref="FH106" ca="1">SUMPRODUCT(COUNTIF($DJ106:$FD106,Training!$C$6:$E$6))</f>
        <v>0</v>
      </c>
      <c r="FI106" s="31" cm="1">
        <f t="array" aca="1" ref="FI106" ca="1">SUMPRODUCT(COUNTIF($DJ106:$FD106,Training!$C$7:$E$7))</f>
        <v>0</v>
      </c>
      <c r="FJ106" s="31" cm="1">
        <f t="array" aca="1" ref="FJ106" ca="1">SUMPRODUCT(COUNTIF($DJ106:$FD106,Training!$C$8:$E$8))</f>
        <v>0</v>
      </c>
      <c r="FK106" s="31" cm="1">
        <f t="array" aca="1" ref="FK106" ca="1">SUMPRODUCT(COUNTIF($DJ106:$FD106,Training!$C$9:$E$9))</f>
        <v>0</v>
      </c>
      <c r="FL106" s="31" cm="1">
        <f t="array" aca="1" ref="FL106" ca="1">SUMPRODUCT(COUNTIF($DJ106:$FD106,Training!$C$10:$E$10))</f>
        <v>0</v>
      </c>
      <c r="FM106" s="31" cm="1">
        <f t="array" aca="1" ref="FM106" ca="1">SUMPRODUCT(COUNTIF($DJ106:$FD106,Training!$C$11:$E$11))</f>
        <v>0</v>
      </c>
      <c r="FN106" s="31" cm="1">
        <f t="array" aca="1" ref="FN106" ca="1">SUMPRODUCT(COUNTIF($DJ106:$FD106,Training!$C$2:$E$2))</f>
        <v>0</v>
      </c>
      <c r="FO106" s="31" cm="1">
        <f t="array" aca="1" ref="FO106" ca="1">SUMPRODUCT(COUNTIF($DJ106:$FD106,Training!#REF!))</f>
        <v>0</v>
      </c>
      <c r="FP106" s="31" cm="1">
        <f t="array" aca="1" ref="FP106" ca="1">SUMPRODUCT(COUNTIF($DJ106:$FD106,Training!$C$12:$E$12))</f>
        <v>0</v>
      </c>
      <c r="FQ106" s="31" cm="1">
        <f t="array" aca="1" ref="FQ106" ca="1">SUMPRODUCT(COUNTIF($DJ106:$FD106,Training!$C$13:$E$13))</f>
        <v>0</v>
      </c>
      <c r="FR106" s="31" cm="1">
        <f t="array" aca="1" ref="FR106" ca="1">SUMPRODUCT(COUNTIF($DJ106:$FD106,Training!$C$14:$E$14))</f>
        <v>0</v>
      </c>
      <c r="FS106" s="31" cm="1">
        <f t="array" aca="1" ref="FS106" ca="1">SUMPRODUCT(COUNTIF($DJ106:$FD106,Training!$C$15:$E$15))</f>
        <v>0</v>
      </c>
      <c r="FT106" s="31" cm="1">
        <f t="array" aca="1" ref="FT106" ca="1">SUMPRODUCT(COUNTIF($DJ106:$FD106,Training!$C$16:$E$16))</f>
        <v>0</v>
      </c>
    </row>
    <row r="107" spans="1:176" x14ac:dyDescent="0.25">
      <c r="A107" s="32" t="str">
        <f>IF(WeightedParse!A107&gt;"",WeightedParse!A107,"")</f>
        <v/>
      </c>
      <c r="B107" s="49" t="str">
        <f>IF('Weighted Summary'!A107&gt;"",'Weighted Summary'!F107,"")</f>
        <v/>
      </c>
      <c r="C107" s="39" t="str">
        <f t="shared" si="1"/>
        <v/>
      </c>
      <c r="D107" s="37" t="str">
        <f ca="1">IF($A107&gt;"",IF(ISERROR(HLOOKUP(D$1,INDIRECT("Roles!$B$"&amp;MATCH($B107,Roles!$A:$A,0)&amp;":$AF$"&amp;MATCH($B107,Roles!$A:$A,0)),1,FALSE))=FALSE,IF(SquadExport!G107&lt;10,1,IF(SquadExport!G107&lt;15,2,IF(SquadExport!G107&lt;=20,3,""))),0),"")</f>
        <v/>
      </c>
      <c r="E107" s="37" t="str">
        <f ca="1">IF($A107&gt;"",IF(ISERROR(HLOOKUP(E$1,INDIRECT("Roles!$B$"&amp;MATCH($B107,Roles!$A:$A,0)&amp;":$AF$"&amp;MATCH($B107,Roles!$A:$A,0)),1,FALSE))=FALSE,IF(SquadExport!H107&lt;10,1,IF(SquadExport!H107&lt;15,2,IF(SquadExport!H107&lt;=20,3,""))),0),"")</f>
        <v/>
      </c>
      <c r="F107" s="37" t="str">
        <f ca="1">IF($A107&gt;"",IF(ISERROR(HLOOKUP(F$1,INDIRECT("Roles!$B$"&amp;MATCH($B107,Roles!$A:$A,0)&amp;":$AF$"&amp;MATCH($B107,Roles!$A:$A,0)),1,FALSE))=FALSE,IF(SquadExport!I107&lt;10,1,IF(SquadExport!I107&lt;15,2,IF(SquadExport!I107&lt;=20,3,""))),0),"")</f>
        <v/>
      </c>
      <c r="G107" s="37" t="str">
        <f ca="1">IF($A107&gt;"",IF(ISERROR(HLOOKUP(G$1,INDIRECT("Roles!$B$"&amp;MATCH($B107,Roles!$A:$A,0)&amp;":$AF$"&amp;MATCH($B107,Roles!$A:$A,0)),1,FALSE))=FALSE,IF(SquadExport!J107&lt;10,1,IF(SquadExport!J107&lt;15,2,IF(SquadExport!J107&lt;=20,3,""))),0),"")</f>
        <v/>
      </c>
      <c r="H107" s="37" t="str">
        <f ca="1">IF($A107&gt;"",IF(ISERROR(HLOOKUP(H$1,INDIRECT("Roles!$B$"&amp;MATCH($B107,Roles!$A:$A,0)&amp;":$AF$"&amp;MATCH($B107,Roles!$A:$A,0)),1,FALSE))=FALSE,IF(SquadExport!K107&lt;10,1,IF(SquadExport!K107&lt;15,2,IF(SquadExport!K107&lt;=20,3,""))),0),"")</f>
        <v/>
      </c>
      <c r="I107" s="37" t="str">
        <f ca="1">IF($A107&gt;"",IF(ISERROR(HLOOKUP(I$1,INDIRECT("Roles!$B$"&amp;MATCH($B107,Roles!$A:$A,0)&amp;":$AF$"&amp;MATCH($B107,Roles!$A:$A,0)),1,FALSE))=FALSE,IF(SquadExport!L107&lt;10,1,IF(SquadExport!L107&lt;15,2,IF(SquadExport!L107&lt;=20,3,""))),0),"")</f>
        <v/>
      </c>
      <c r="J107" s="37" t="str">
        <f ca="1">IF($A107&gt;"",IF(ISERROR(HLOOKUP(J$1,INDIRECT("Roles!$B$"&amp;MATCH($B107,Roles!$A:$A,0)&amp;":$AF$"&amp;MATCH($B107,Roles!$A:$A,0)),1,FALSE))=FALSE,IF(SquadExport!M107&lt;10,1,IF(SquadExport!M107&lt;15,2,IF(SquadExport!M107&lt;=20,3,""))),0),"")</f>
        <v/>
      </c>
      <c r="K107" s="37" t="str">
        <f ca="1">IF($A107&gt;"",IF(ISERROR(HLOOKUP(K$1,INDIRECT("Roles!$B$"&amp;MATCH($B107,Roles!$A:$A,0)&amp;":$AF$"&amp;MATCH($B107,Roles!$A:$A,0)),1,FALSE))=FALSE,IF(SquadExport!N107&lt;10,1,IF(SquadExport!N107&lt;15,2,IF(SquadExport!N107&lt;=20,3,""))),0),"")</f>
        <v/>
      </c>
      <c r="L107" s="37" t="str">
        <f ca="1">IF($A107&gt;"",IF(ISERROR(HLOOKUP(L$1,INDIRECT("Roles!$B$"&amp;MATCH($B107,Roles!$A:$A,0)&amp;":$AF$"&amp;MATCH($B107,Roles!$A:$A,0)),1,FALSE))=FALSE,IF(SquadExport!O107&lt;10,1,IF(SquadExport!O107&lt;15,2,IF(SquadExport!O107&lt;=20,3,""))),0),"")</f>
        <v/>
      </c>
      <c r="M107" s="37" t="str">
        <f ca="1">IF($A107&gt;"",IF(ISERROR(HLOOKUP(M$1,INDIRECT("Roles!$B$"&amp;MATCH($B107,Roles!$A:$A,0)&amp;":$AF$"&amp;MATCH($B107,Roles!$A:$A,0)),1,FALSE))=FALSE,IF(SquadExport!P107&lt;10,1,IF(SquadExport!P107&lt;15,2,IF(SquadExport!P107&lt;=20,3,""))),0),"")</f>
        <v/>
      </c>
      <c r="N107" s="37" t="str">
        <f ca="1">IF($A107&gt;"",IF(ISERROR(HLOOKUP(N$1,INDIRECT("Roles!$B$"&amp;MATCH($B107,Roles!$A:$A,0)&amp;":$AF$"&amp;MATCH($B107,Roles!$A:$A,0)),1,FALSE))=FALSE,IF(SquadExport!Q107&lt;10,1,IF(SquadExport!Q107&lt;15,2,IF(SquadExport!Q107&lt;=20,3,""))),0),"")</f>
        <v/>
      </c>
      <c r="O107" s="37" t="str">
        <f ca="1">IF($A107&gt;"",IF(ISERROR(HLOOKUP(O$1,INDIRECT("Roles!$B$"&amp;MATCH($B107,Roles!$A:$A,0)&amp;":$AF$"&amp;MATCH($B107,Roles!$A:$A,0)),1,FALSE))=FALSE,IF(SquadExport!R107&lt;10,1,IF(SquadExport!R107&lt;15,2,IF(SquadExport!R107&lt;=20,3,""))),0),"")</f>
        <v/>
      </c>
      <c r="P107" s="37" t="str">
        <f ca="1">IF($A107&gt;"",IF(ISERROR(HLOOKUP(P$1,INDIRECT("Roles!$B$"&amp;MATCH($B107,Roles!$A:$A,0)&amp;":$AF$"&amp;MATCH($B107,Roles!$A:$A,0)),1,FALSE))=FALSE,IF(SquadExport!S107&lt;10,1,IF(SquadExport!S107&lt;15,2,IF(SquadExport!S107&lt;=20,3,""))),0),"")</f>
        <v/>
      </c>
      <c r="Q107" s="37" t="str">
        <f ca="1">IF($A107&gt;"",IF(ISERROR(HLOOKUP(Q$1,INDIRECT("Roles!$B$"&amp;MATCH($B107,Roles!$A:$A,0)&amp;":$AF$"&amp;MATCH($B107,Roles!$A:$A,0)),1,FALSE))=FALSE,IF(SquadExport!T107&lt;10,1,IF(SquadExport!T107&lt;15,2,IF(SquadExport!T107&lt;=20,3,""))),0),"")</f>
        <v/>
      </c>
      <c r="R107" s="37" t="str">
        <f ca="1">IF($A107&gt;"",IF(ISERROR(HLOOKUP(R$1,INDIRECT("Roles!$B$"&amp;MATCH($B107,Roles!$A:$A,0)&amp;":$AF$"&amp;MATCH($B107,Roles!$A:$A,0)),1,FALSE))=FALSE,IF(SquadExport!U107&lt;10,1,IF(SquadExport!U107&lt;15,2,IF(SquadExport!U107&lt;=20,3,""))),0),"")</f>
        <v/>
      </c>
      <c r="S107" s="37" t="str">
        <f ca="1">IF($A107&gt;"",IF(ISERROR(HLOOKUP(S$1,INDIRECT("Roles!$B$"&amp;MATCH($B107,Roles!$A:$A,0)&amp;":$AF$"&amp;MATCH($B107,Roles!$A:$A,0)),1,FALSE))=FALSE,IF(SquadExport!V107&lt;10,1,IF(SquadExport!V107&lt;15,2,IF(SquadExport!V107&lt;=20,3,""))),0),"")</f>
        <v/>
      </c>
      <c r="T107" s="37" t="str">
        <f ca="1">IF($A107&gt;"",IF(ISERROR(HLOOKUP(T$1,INDIRECT("Roles!$B$"&amp;MATCH($B107,Roles!$A:$A,0)&amp;":$AF$"&amp;MATCH($B107,Roles!$A:$A,0)),1,FALSE))=FALSE,IF(SquadExport!W107&lt;10,1,IF(SquadExport!W107&lt;15,2,IF(SquadExport!W107&lt;=20,3,""))),0),"")</f>
        <v/>
      </c>
      <c r="U107" s="37" t="str">
        <f ca="1">IF($A107&gt;"",IF(ISERROR(HLOOKUP(U$1,INDIRECT("Roles!$B$"&amp;MATCH($B107,Roles!$A:$A,0)&amp;":$AF$"&amp;MATCH($B107,Roles!$A:$A,0)),1,FALSE))=FALSE,IF(SquadExport!X107&lt;10,1,IF(SquadExport!X107&lt;15,2,IF(SquadExport!X107&lt;=20,3,""))),0),"")</f>
        <v/>
      </c>
      <c r="V107" s="37" t="str">
        <f ca="1">IF($A107&gt;"",IF(ISERROR(HLOOKUP(V$1,INDIRECT("Roles!$B$"&amp;MATCH($B107,Roles!$A:$A,0)&amp;":$AF$"&amp;MATCH($B107,Roles!$A:$A,0)),1,FALSE))=FALSE,IF(SquadExport!Y107&lt;10,1,IF(SquadExport!Y107&lt;15,2,IF(SquadExport!Y107&lt;=20,3,""))),0),"")</f>
        <v/>
      </c>
      <c r="W107" s="37" t="str">
        <f ca="1">IF($A107&gt;"",IF(ISERROR(HLOOKUP(W$1,INDIRECT("Roles!$B$"&amp;MATCH($B107,Roles!$A:$A,0)&amp;":$AF$"&amp;MATCH($B107,Roles!$A:$A,0)),1,FALSE))=FALSE,IF(SquadExport!Z107&lt;10,1,IF(SquadExport!Z107&lt;15,2,IF(SquadExport!Z107&lt;=20,3,""))),0),"")</f>
        <v/>
      </c>
      <c r="X107" s="37" t="str">
        <f ca="1">IF($A107&gt;"",IF(ISERROR(HLOOKUP(X$1,INDIRECT("Roles!$B$"&amp;MATCH($B107,Roles!$A:$A,0)&amp;":$AF$"&amp;MATCH($B107,Roles!$A:$A,0)),1,FALSE))=FALSE,IF(SquadExport!AA107&lt;10,1,IF(SquadExport!AA107&lt;15,2,IF(SquadExport!AA107&lt;=20,3,""))),0),"")</f>
        <v/>
      </c>
      <c r="Y107" s="37" t="str">
        <f ca="1">IF($A107&gt;"",IF(ISERROR(HLOOKUP(Y$1,INDIRECT("Roles!$B$"&amp;MATCH($B107,Roles!$A:$A,0)&amp;":$AF$"&amp;MATCH($B107,Roles!$A:$A,0)),1,FALSE))=FALSE,IF(SquadExport!AB107&lt;10,1,IF(SquadExport!AB107&lt;15,2,IF(SquadExport!AB107&lt;=20,3,""))),0),"")</f>
        <v/>
      </c>
      <c r="Z107" s="37" t="str">
        <f ca="1">IF($A107&gt;"",IF(ISERROR(HLOOKUP(Z$1,INDIRECT("Roles!$B$"&amp;MATCH($B107,Roles!$A:$A,0)&amp;":$AF$"&amp;MATCH($B107,Roles!$A:$A,0)),1,FALSE))=FALSE,IF(SquadExport!AC107&lt;10,1,IF(SquadExport!AC107&lt;15,2,IF(SquadExport!AC107&lt;=20,3,""))),0),"")</f>
        <v/>
      </c>
      <c r="AA107" s="37" t="str">
        <f ca="1">IF($A107&gt;"",IF(ISERROR(HLOOKUP(AA$1,INDIRECT("Roles!$B$"&amp;MATCH($B107,Roles!$A:$A,0)&amp;":$AF$"&amp;MATCH($B107,Roles!$A:$A,0)),1,FALSE))=FALSE,IF(SquadExport!AD107&lt;10,1,IF(SquadExport!AD107&lt;15,2,IF(SquadExport!AD107&lt;=20,3,""))),0),"")</f>
        <v/>
      </c>
      <c r="AB107" s="37" t="str">
        <f ca="1">IF($A107&gt;"",IF(ISERROR(HLOOKUP(AB$1,INDIRECT("Roles!$B$"&amp;MATCH($B107,Roles!$A:$A,0)&amp;":$AF$"&amp;MATCH($B107,Roles!$A:$A,0)),1,FALSE))=FALSE,IF(SquadExport!AE107&lt;10,1,IF(SquadExport!AE107&lt;15,2,IF(SquadExport!AE107&lt;=20,3,""))),0),"")</f>
        <v/>
      </c>
      <c r="AC107" s="37" t="str">
        <f ca="1">IF($A107&gt;"",IF(ISERROR(HLOOKUP(AC$1,INDIRECT("Roles!$B$"&amp;MATCH($B107,Roles!$A:$A,0)&amp;":$AF$"&amp;MATCH($B107,Roles!$A:$A,0)),1,FALSE))=FALSE,IF(SquadExport!AF107&lt;10,1,IF(SquadExport!AF107&lt;15,2,IF(SquadExport!AF107&lt;=20,3,""))),0),"")</f>
        <v/>
      </c>
      <c r="AD107" s="37" t="str">
        <f ca="1">IF($A107&gt;"",IF(ISERROR(HLOOKUP(AD$1,INDIRECT("Roles!$B$"&amp;MATCH($B107,Roles!$A:$A,0)&amp;":$AF$"&amp;MATCH($B107,Roles!$A:$A,0)),1,FALSE))=FALSE,IF(SquadExport!AG107&lt;10,1,IF(SquadExport!AG107&lt;15,2,IF(SquadExport!AG107&lt;=20,3,""))),0),"")</f>
        <v/>
      </c>
      <c r="AE107" s="37" t="str">
        <f ca="1">IF($A107&gt;"",IF(ISERROR(HLOOKUP(AE$1,INDIRECT("Roles!$B$"&amp;MATCH($B107,Roles!$A:$A,0)&amp;":$AF$"&amp;MATCH($B107,Roles!$A:$A,0)),1,FALSE))=FALSE,IF(SquadExport!AH107&lt;10,1,IF(SquadExport!AH107&lt;15,2,IF(SquadExport!AH107&lt;=20,3,""))),0),"")</f>
        <v/>
      </c>
      <c r="AF107" s="37" t="str">
        <f ca="1">IF($A107&gt;"",IF(ISERROR(HLOOKUP(AF$1,INDIRECT("Roles!$B$"&amp;MATCH($B107,Roles!$A:$A,0)&amp;":$AF$"&amp;MATCH($B107,Roles!$A:$A,0)),1,FALSE))=FALSE,IF(SquadExport!AI107&lt;10,1,IF(SquadExport!AI107&lt;15,2,IF(SquadExport!AI107&lt;=20,3,""))),0),"")</f>
        <v/>
      </c>
      <c r="AG107" s="37" t="str">
        <f ca="1">IF($A107&gt;"",IF(ISERROR(HLOOKUP(AG$1,INDIRECT("Roles!$B$"&amp;MATCH($B107,Roles!$A:$A,0)&amp;":$AF$"&amp;MATCH($B107,Roles!$A:$A,0)),1,FALSE))=FALSE,IF(SquadExport!AJ107&lt;10,1,IF(SquadExport!AJ107&lt;15,2,IF(SquadExport!AJ107&lt;=20,3,""))),0),"")</f>
        <v/>
      </c>
      <c r="AH107" s="37" t="str">
        <f ca="1">IF($A107&gt;"",IF(ISERROR(HLOOKUP(AH$1,INDIRECT("Roles!$B$"&amp;MATCH($B107,Roles!$A:$A,0)&amp;":$AF$"&amp;MATCH($B107,Roles!$A:$A,0)),1,FALSE))=FALSE,IF(SquadExport!AK107&lt;10,1,IF(SquadExport!AK107&lt;15,2,IF(SquadExport!AK107&lt;=20,3,""))),0),"")</f>
        <v/>
      </c>
      <c r="AI107" s="37" t="str">
        <f ca="1">IF($A107&gt;"",IF(ISERROR(HLOOKUP(AI$1,INDIRECT("Roles!$B$"&amp;MATCH($B107,Roles!$A:$A,0)&amp;":$AF$"&amp;MATCH($B107,Roles!$A:$A,0)),1,FALSE))=FALSE,IF(SquadExport!AL107&lt;10,1,IF(SquadExport!AL107&lt;15,2,IF(SquadExport!AL107&lt;=20,3,""))),0),"")</f>
        <v/>
      </c>
      <c r="AJ107" s="37" t="str">
        <f ca="1">IF($A107&gt;"",IF(ISERROR(HLOOKUP(AJ$1,INDIRECT("Roles!$B$"&amp;MATCH($B107,Roles!$A:$A,0)&amp;":$AF$"&amp;MATCH($B107,Roles!$A:$A,0)),1,FALSE))=FALSE,IF(SquadExport!AM107&lt;10,1,IF(SquadExport!AM107&lt;15,2,IF(SquadExport!AM107&lt;=20,3,""))),0),"")</f>
        <v/>
      </c>
      <c r="AK107" s="37" t="str">
        <f ca="1">IF($A107&gt;"",IF(ISERROR(HLOOKUP(AK$1,INDIRECT("Roles!$B$"&amp;MATCH($B107,Roles!$A:$A,0)&amp;":$AF$"&amp;MATCH($B107,Roles!$A:$A,0)),1,FALSE))=FALSE,IF(SquadExport!AN107&lt;10,1,IF(SquadExport!AN107&lt;15,2,IF(SquadExport!AN107&lt;=20,3,""))),0),"")</f>
        <v/>
      </c>
      <c r="AL107" s="37" t="str">
        <f ca="1">IF($A107&gt;"",IF(ISERROR(HLOOKUP(AL$1,INDIRECT("Roles!$B$"&amp;MATCH($B107,Roles!$A:$A,0)&amp;":$AF$"&amp;MATCH($B107,Roles!$A:$A,0)),1,FALSE))=FALSE,IF(SquadExport!AO107&lt;10,1,IF(SquadExport!AO107&lt;15,2,IF(SquadExport!AO107&lt;=20,3,""))),0),"")</f>
        <v/>
      </c>
      <c r="AM107" s="37" t="str">
        <f ca="1">IF($A107&gt;"",IF(ISERROR(HLOOKUP(AM$1,INDIRECT("Roles!$B$"&amp;MATCH($B107,Roles!$A:$A,0)&amp;":$AF$"&amp;MATCH($B107,Roles!$A:$A,0)),1,FALSE))=FALSE,IF(SquadExport!AP107&lt;10,1,IF(SquadExport!AP107&lt;15,2,IF(SquadExport!AP107&lt;=20,3,""))),0),"")</f>
        <v/>
      </c>
      <c r="AN107" s="37" t="str">
        <f ca="1">IF($A107&gt;"",IF(ISERROR(HLOOKUP(AN$1,INDIRECT("Roles!$B$"&amp;MATCH($B107,Roles!$A:$A,0)&amp;":$AF$"&amp;MATCH($B107,Roles!$A:$A,0)),1,FALSE))=FALSE,IF(SquadExport!AQ107&lt;10,1,IF(SquadExport!AQ107&lt;15,2,IF(SquadExport!AQ107&lt;=20,3,""))),0),"")</f>
        <v/>
      </c>
      <c r="AO107" s="37" t="str">
        <f ca="1">IF($A107&gt;"",IF(ISERROR(HLOOKUP(AO$1,INDIRECT("Roles!$B$"&amp;MATCH($B107,Roles!$A:$A,0)&amp;":$AF$"&amp;MATCH($B107,Roles!$A:$A,0)),1,FALSE))=FALSE,IF(SquadExport!AR107&lt;10,1,IF(SquadExport!AR107&lt;15,2,IF(SquadExport!AR107&lt;=20,3,""))),0),"")</f>
        <v/>
      </c>
      <c r="AP107" s="37" t="str">
        <f ca="1">IF($A107&gt;"",IF(ISERROR(HLOOKUP(AP$1,INDIRECT("Roles!$B$"&amp;MATCH($B107,Roles!$A:$A,0)&amp;":$AF$"&amp;MATCH($B107,Roles!$A:$A,0)),1,FALSE))=FALSE,IF(SquadExport!AS107&lt;10,1,IF(SquadExport!AS107&lt;15,2,IF(SquadExport!AS107&lt;=20,3,""))),0),"")</f>
        <v/>
      </c>
      <c r="AQ107" s="37" t="str">
        <f ca="1">IF($A107&gt;"",IF(ISERROR(HLOOKUP(AQ$1,INDIRECT("Roles!$B$"&amp;MATCH($B107,Roles!$A:$A,0)&amp;":$AF$"&amp;MATCH($B107,Roles!$A:$A,0)),1,FALSE))=FALSE,IF(SquadExport!AT107&lt;10,1,IF(SquadExport!AT107&lt;15,2,IF(SquadExport!AT107&lt;=20,3,""))),0),"")</f>
        <v/>
      </c>
      <c r="AR107" s="37" t="str">
        <f ca="1">IF($A107&gt;"",IF(ISERROR(HLOOKUP(AR$1,INDIRECT("Roles!$B$"&amp;MATCH($B107,Roles!$A:$A,0)&amp;":$AF$"&amp;MATCH($B107,Roles!$A:$A,0)),1,FALSE))=FALSE,IF(SquadExport!AU107&lt;10,1,IF(SquadExport!AU107&lt;15,2,IF(SquadExport!AU107&lt;=20,3,""))),0),"")</f>
        <v/>
      </c>
      <c r="AS107" s="37" t="str">
        <f ca="1">IF($A107&gt;"",IF(ISERROR(HLOOKUP(AS$1,INDIRECT("Roles!$B$"&amp;MATCH($B107,Roles!$A:$A,0)&amp;":$AF$"&amp;MATCH($B107,Roles!$A:$A,0)),1,FALSE))=FALSE,IF(SquadExport!AV107&lt;10,1,IF(SquadExport!AV107&lt;15,2,IF(SquadExport!AV107&lt;=20,3,""))),0),"")</f>
        <v/>
      </c>
      <c r="AT107" s="37" t="str">
        <f ca="1">IF($A107&gt;"",IF(ISERROR(HLOOKUP(AT$1,INDIRECT("Roles!$B$"&amp;MATCH($B107,Roles!$A:$A,0)&amp;":$AF$"&amp;MATCH($B107,Roles!$A:$A,0)),1,FALSE))=FALSE,IF(SquadExport!AW107&lt;10,1,IF(SquadExport!AW107&lt;15,2,IF(SquadExport!AW107&lt;=20,3,""))),0),"")</f>
        <v/>
      </c>
      <c r="AU107" s="37" t="str">
        <f ca="1">IF($A107&gt;"",IF(ISERROR(HLOOKUP(AU$1,INDIRECT("Roles!$B$"&amp;MATCH($B107,Roles!$A:$A,0)&amp;":$AF$"&amp;MATCH($B107,Roles!$A:$A,0)),1,FALSE))=FALSE,IF(SquadExport!AX107&lt;10,1,IF(SquadExport!AX107&lt;15,2,IF(SquadExport!AX107&lt;=20,3,""))),0),"")</f>
        <v/>
      </c>
      <c r="AV107" s="37" t="str">
        <f ca="1">IF($A107&gt;"",IF(ISERROR(HLOOKUP(AV$1,INDIRECT("Roles!$B$"&amp;MATCH($B107,Roles!$A:$A,0)&amp;":$AF$"&amp;MATCH($B107,Roles!$A:$A,0)),1,FALSE))=FALSE,IF(SquadExport!AY107&lt;10,1,IF(SquadExport!AY107&lt;15,2,IF(SquadExport!AY107&lt;=20,3,""))),0),"")</f>
        <v/>
      </c>
      <c r="AW107" s="37" t="str">
        <f ca="1">IF($A107&gt;"",IF(ISERROR(HLOOKUP(AW$1,INDIRECT("Roles!$B$"&amp;MATCH($B107,Roles!$A:$A,0)&amp;":$AF$"&amp;MATCH($B107,Roles!$A:$A,0)),1,FALSE))=FALSE,IF(SquadExport!AZ107&lt;10,1,IF(SquadExport!AZ107&lt;15,2,IF(SquadExport!AZ107&lt;=20,3,""))),0),"")</f>
        <v/>
      </c>
      <c r="AX107" s="37" t="str">
        <f ca="1">IF($A107&gt;"",IF(ISERROR(HLOOKUP(AX$1,INDIRECT("Roles!$B$"&amp;MATCH($B107,Roles!$A:$A,0)&amp;":$AF$"&amp;MATCH($B107,Roles!$A:$A,0)),1,FALSE))=FALSE,IF(SquadExport!BA107&lt;10,1,IF(SquadExport!BA107&lt;15,2,IF(SquadExport!BA107&lt;=20,3,""))),0),"")</f>
        <v/>
      </c>
      <c r="AY107" s="30" t="str" cm="1">
        <f t="array" aca="1" ref="AY107:CS107" ca="1">IF($D107:$AX107=1,D$1:AX$1,"")</f>
        <v/>
      </c>
      <c r="AZ107" s="30" t="str">
        <f ca="1"/>
        <v/>
      </c>
      <c r="BA107" s="30" t="str">
        <f ca="1"/>
        <v/>
      </c>
      <c r="BB107" s="30" t="str">
        <f ca="1"/>
        <v/>
      </c>
      <c r="BC107" s="30" t="str">
        <f ca="1"/>
        <v/>
      </c>
      <c r="BD107" s="30" t="str">
        <f ca="1"/>
        <v/>
      </c>
      <c r="BE107" s="30" t="str">
        <f ca="1"/>
        <v/>
      </c>
      <c r="BF107" s="30" t="str">
        <f ca="1"/>
        <v/>
      </c>
      <c r="BG107" s="30" t="str">
        <f ca="1"/>
        <v/>
      </c>
      <c r="BH107" s="30" t="str">
        <f ca="1"/>
        <v/>
      </c>
      <c r="BI107" s="30" t="str">
        <f ca="1"/>
        <v/>
      </c>
      <c r="BJ107" s="30" t="str">
        <f ca="1"/>
        <v/>
      </c>
      <c r="BK107" s="30" t="str">
        <f ca="1"/>
        <v/>
      </c>
      <c r="BL107" s="30" t="str">
        <f ca="1"/>
        <v/>
      </c>
      <c r="BM107" s="30" t="str">
        <f ca="1"/>
        <v/>
      </c>
      <c r="BN107" s="30" t="str">
        <f ca="1"/>
        <v/>
      </c>
      <c r="BO107" s="30" t="str">
        <f ca="1"/>
        <v/>
      </c>
      <c r="BP107" s="30" t="str">
        <f ca="1"/>
        <v/>
      </c>
      <c r="BQ107" s="30" t="str">
        <f ca="1"/>
        <v/>
      </c>
      <c r="BR107" s="30" t="str">
        <f ca="1"/>
        <v/>
      </c>
      <c r="BS107" s="30" t="str">
        <f ca="1"/>
        <v/>
      </c>
      <c r="BT107" s="30" t="str">
        <f ca="1"/>
        <v/>
      </c>
      <c r="BU107" s="30" t="str">
        <f ca="1"/>
        <v/>
      </c>
      <c r="BV107" s="30" t="str">
        <f ca="1"/>
        <v/>
      </c>
      <c r="BW107" s="30" t="str">
        <f ca="1"/>
        <v/>
      </c>
      <c r="BX107" s="30" t="str">
        <f ca="1"/>
        <v/>
      </c>
      <c r="BY107" s="30" t="str">
        <f ca="1"/>
        <v/>
      </c>
      <c r="BZ107" s="30" t="str">
        <f ca="1"/>
        <v/>
      </c>
      <c r="CA107" s="30" t="str">
        <f ca="1"/>
        <v/>
      </c>
      <c r="CB107" s="30" t="str">
        <f ca="1"/>
        <v/>
      </c>
      <c r="CC107" s="30" t="str">
        <f ca="1"/>
        <v/>
      </c>
      <c r="CD107" s="30" t="str">
        <f ca="1"/>
        <v/>
      </c>
      <c r="CE107" s="30" t="str">
        <f ca="1"/>
        <v/>
      </c>
      <c r="CF107" s="30" t="str">
        <f ca="1"/>
        <v/>
      </c>
      <c r="CG107" s="30" t="str">
        <f ca="1"/>
        <v/>
      </c>
      <c r="CH107" s="30" t="str">
        <f ca="1"/>
        <v/>
      </c>
      <c r="CI107" s="30" t="str">
        <f ca="1"/>
        <v/>
      </c>
      <c r="CJ107" s="30" t="str">
        <f ca="1"/>
        <v/>
      </c>
      <c r="CK107" s="30" t="str">
        <f ca="1"/>
        <v/>
      </c>
      <c r="CL107" s="30" t="str">
        <f ca="1"/>
        <v/>
      </c>
      <c r="CM107" s="30" t="str">
        <f ca="1"/>
        <v/>
      </c>
      <c r="CN107" s="30" t="str">
        <f ca="1"/>
        <v/>
      </c>
      <c r="CO107" s="30" t="str">
        <f ca="1"/>
        <v/>
      </c>
      <c r="CP107" s="30" t="str">
        <f ca="1"/>
        <v/>
      </c>
      <c r="CQ107" s="30" t="str">
        <f ca="1"/>
        <v/>
      </c>
      <c r="CR107" s="30" t="str">
        <f ca="1"/>
        <v/>
      </c>
      <c r="CS107" s="30" t="str">
        <f ca="1"/>
        <v/>
      </c>
      <c r="CT107" s="31" cm="1">
        <f t="array" aca="1" ref="CT107" ca="1">SUMPRODUCT(COUNTIF($AY107:$CS107,Training!$C$3:$E$3))</f>
        <v>0</v>
      </c>
      <c r="CU107" s="31" cm="1">
        <f t="array" aca="1" ref="CU107" ca="1">SUMPRODUCT(COUNTIF($AY107:$CS107,Training!$C$4:$E$4))</f>
        <v>0</v>
      </c>
      <c r="CV107" s="31" cm="1">
        <f t="array" aca="1" ref="CV107" ca="1">SUMPRODUCT(COUNTIF($AY107:$CS107,Training!$C$5:$E$5))</f>
        <v>0</v>
      </c>
      <c r="CW107" s="31" cm="1">
        <f t="array" aca="1" ref="CW107" ca="1">SUMPRODUCT(COUNTIF($AY107:$CS107,Training!$C$6:$E$6))</f>
        <v>0</v>
      </c>
      <c r="CX107" s="31" cm="1">
        <f t="array" aca="1" ref="CX107" ca="1">SUMPRODUCT(COUNTIF($AY107:$CS107,Training!$C$7:$E$7))</f>
        <v>0</v>
      </c>
      <c r="CY107" s="31" cm="1">
        <f t="array" aca="1" ref="CY107" ca="1">SUMPRODUCT(COUNTIF($AY107:$CS107,Training!$C$8:$E$8))</f>
        <v>0</v>
      </c>
      <c r="CZ107" s="31" cm="1">
        <f t="array" aca="1" ref="CZ107" ca="1">SUMPRODUCT(COUNTIF($AY107:$CS107,Training!$C$9:$E$9))</f>
        <v>0</v>
      </c>
      <c r="DA107" s="31" cm="1">
        <f t="array" aca="1" ref="DA107" ca="1">SUMPRODUCT(COUNTIF($AY107:$CS107,Training!$C$10:$E$10))</f>
        <v>0</v>
      </c>
      <c r="DB107" s="31" cm="1">
        <f t="array" aca="1" ref="DB107" ca="1">SUMPRODUCT(COUNTIF($AY107:$CS107,Training!$C$11:$E$11))</f>
        <v>0</v>
      </c>
      <c r="DC107" s="31" cm="1">
        <f t="array" aca="1" ref="DC107" ca="1">SUMPRODUCT(COUNTIF($AY107:$CS107,Training!$C$2:$E$2))</f>
        <v>0</v>
      </c>
      <c r="DD107" s="31" cm="1">
        <f t="array" aca="1" ref="DD107" ca="1">SUMPRODUCT(COUNTIF($AY107:$CS107,Training!#REF!))</f>
        <v>0</v>
      </c>
      <c r="DE107" s="31" cm="1">
        <f t="array" aca="1" ref="DE107" ca="1">SUMPRODUCT(COUNTIF($AY107:$CS107,Training!$C$12:$E$12))</f>
        <v>0</v>
      </c>
      <c r="DF107" s="31" cm="1">
        <f t="array" aca="1" ref="DF107" ca="1">SUMPRODUCT(COUNTIF($AY107:$CS107,Training!$C$13:$E$13))</f>
        <v>0</v>
      </c>
      <c r="DG107" s="31" cm="1">
        <f t="array" aca="1" ref="DG107" ca="1">SUMPRODUCT(COUNTIF($AY107:$CS107,Training!$C$14:$E$14))</f>
        <v>0</v>
      </c>
      <c r="DH107" s="31" cm="1">
        <f t="array" aca="1" ref="DH107" ca="1">SUMPRODUCT(COUNTIF($AY107:$CS107,Training!$C$15:$E$15))</f>
        <v>0</v>
      </c>
      <c r="DI107" s="31" cm="1">
        <f t="array" aca="1" ref="DI107" ca="1">SUMPRODUCT(COUNTIF($AY107:$CS107,Training!$C$16:$E$16))</f>
        <v>0</v>
      </c>
      <c r="DJ107" s="30" t="str" cm="1">
        <f t="array" aca="1" ref="DJ107:FD107" ca="1">IF(COUNTIF(D107:AX107,1)=0,IF($D107:$AX107=2,D$1:AX$1,""),"")</f>
        <v/>
      </c>
      <c r="DK107" s="30" t="str">
        <f ca="1"/>
        <v/>
      </c>
      <c r="DL107" s="30" t="str">
        <f ca="1"/>
        <v/>
      </c>
      <c r="DM107" s="30" t="str">
        <f ca="1"/>
        <v/>
      </c>
      <c r="DN107" s="30" t="str">
        <f ca="1"/>
        <v/>
      </c>
      <c r="DO107" s="30" t="str">
        <f ca="1"/>
        <v/>
      </c>
      <c r="DP107" s="30" t="str">
        <f ca="1"/>
        <v/>
      </c>
      <c r="DQ107" s="30" t="str">
        <f ca="1"/>
        <v/>
      </c>
      <c r="DR107" s="30" t="str">
        <f ca="1"/>
        <v/>
      </c>
      <c r="DS107" s="30" t="str">
        <f ca="1"/>
        <v/>
      </c>
      <c r="DT107" s="30" t="str">
        <f ca="1"/>
        <v/>
      </c>
      <c r="DU107" s="30" t="str">
        <f ca="1"/>
        <v/>
      </c>
      <c r="DV107" s="30" t="str">
        <f ca="1"/>
        <v/>
      </c>
      <c r="DW107" s="30" t="str">
        <f ca="1"/>
        <v/>
      </c>
      <c r="DX107" s="30" t="str">
        <f ca="1"/>
        <v/>
      </c>
      <c r="DY107" s="30" t="str">
        <f ca="1"/>
        <v/>
      </c>
      <c r="DZ107" s="30" t="str">
        <f ca="1"/>
        <v/>
      </c>
      <c r="EA107" s="30" t="str">
        <f ca="1"/>
        <v/>
      </c>
      <c r="EB107" s="30" t="str">
        <f ca="1"/>
        <v/>
      </c>
      <c r="EC107" s="30" t="str">
        <f ca="1"/>
        <v/>
      </c>
      <c r="ED107" s="30" t="str">
        <f ca="1"/>
        <v/>
      </c>
      <c r="EE107" s="30" t="str">
        <f ca="1"/>
        <v/>
      </c>
      <c r="EF107" s="30" t="str">
        <f ca="1"/>
        <v/>
      </c>
      <c r="EG107" s="30" t="str">
        <f ca="1"/>
        <v/>
      </c>
      <c r="EH107" s="30" t="str">
        <f ca="1"/>
        <v/>
      </c>
      <c r="EI107" s="30" t="str">
        <f ca="1"/>
        <v/>
      </c>
      <c r="EJ107" s="30" t="str">
        <f ca="1"/>
        <v/>
      </c>
      <c r="EK107" s="30" t="str">
        <f ca="1"/>
        <v/>
      </c>
      <c r="EL107" s="30" t="str">
        <f ca="1"/>
        <v/>
      </c>
      <c r="EM107" s="30" t="str">
        <f ca="1"/>
        <v/>
      </c>
      <c r="EN107" s="30" t="str">
        <f ca="1"/>
        <v/>
      </c>
      <c r="EO107" s="30" t="str">
        <f ca="1"/>
        <v/>
      </c>
      <c r="EP107" s="30" t="str">
        <f ca="1"/>
        <v/>
      </c>
      <c r="EQ107" s="30" t="str">
        <f ca="1"/>
        <v/>
      </c>
      <c r="ER107" s="30" t="str">
        <f ca="1"/>
        <v/>
      </c>
      <c r="ES107" s="30" t="str">
        <f ca="1"/>
        <v/>
      </c>
      <c r="ET107" s="30" t="str">
        <f ca="1"/>
        <v/>
      </c>
      <c r="EU107" s="30" t="str">
        <f ca="1"/>
        <v/>
      </c>
      <c r="EV107" s="30" t="str">
        <f ca="1"/>
        <v/>
      </c>
      <c r="EW107" s="30" t="str">
        <f ca="1"/>
        <v/>
      </c>
      <c r="EX107" s="30" t="str">
        <f ca="1"/>
        <v/>
      </c>
      <c r="EY107" s="30" t="str">
        <f ca="1"/>
        <v/>
      </c>
      <c r="EZ107" s="30" t="str">
        <f ca="1"/>
        <v/>
      </c>
      <c r="FA107" s="30" t="str">
        <f ca="1"/>
        <v/>
      </c>
      <c r="FB107" s="30" t="str">
        <f ca="1"/>
        <v/>
      </c>
      <c r="FC107" s="30" t="str">
        <f ca="1"/>
        <v/>
      </c>
      <c r="FD107" s="30" t="str">
        <f ca="1"/>
        <v/>
      </c>
      <c r="FE107" s="31" cm="1">
        <f t="array" aca="1" ref="FE107" ca="1">SUMPRODUCT(COUNTIF($DJ107:$FD107,Training!$C$3:$E$3))</f>
        <v>0</v>
      </c>
      <c r="FF107" s="31" cm="1">
        <f t="array" aca="1" ref="FF107" ca="1">SUMPRODUCT(COUNTIF($DJ107:$FD107,Training!$C$4:$E$4))</f>
        <v>0</v>
      </c>
      <c r="FG107" s="31" cm="1">
        <f t="array" aca="1" ref="FG107" ca="1">SUMPRODUCT(COUNTIF($DJ107:$FD107,Training!$C$5:$E$5))</f>
        <v>0</v>
      </c>
      <c r="FH107" s="31" cm="1">
        <f t="array" aca="1" ref="FH107" ca="1">SUMPRODUCT(COUNTIF($DJ107:$FD107,Training!$C$6:$E$6))</f>
        <v>0</v>
      </c>
      <c r="FI107" s="31" cm="1">
        <f t="array" aca="1" ref="FI107" ca="1">SUMPRODUCT(COUNTIF($DJ107:$FD107,Training!$C$7:$E$7))</f>
        <v>0</v>
      </c>
      <c r="FJ107" s="31" cm="1">
        <f t="array" aca="1" ref="FJ107" ca="1">SUMPRODUCT(COUNTIF($DJ107:$FD107,Training!$C$8:$E$8))</f>
        <v>0</v>
      </c>
      <c r="FK107" s="31" cm="1">
        <f t="array" aca="1" ref="FK107" ca="1">SUMPRODUCT(COUNTIF($DJ107:$FD107,Training!$C$9:$E$9))</f>
        <v>0</v>
      </c>
      <c r="FL107" s="31" cm="1">
        <f t="array" aca="1" ref="FL107" ca="1">SUMPRODUCT(COUNTIF($DJ107:$FD107,Training!$C$10:$E$10))</f>
        <v>0</v>
      </c>
      <c r="FM107" s="31" cm="1">
        <f t="array" aca="1" ref="FM107" ca="1">SUMPRODUCT(COUNTIF($DJ107:$FD107,Training!$C$11:$E$11))</f>
        <v>0</v>
      </c>
      <c r="FN107" s="31" cm="1">
        <f t="array" aca="1" ref="FN107" ca="1">SUMPRODUCT(COUNTIF($DJ107:$FD107,Training!$C$2:$E$2))</f>
        <v>0</v>
      </c>
      <c r="FO107" s="31" cm="1">
        <f t="array" aca="1" ref="FO107" ca="1">SUMPRODUCT(COUNTIF($DJ107:$FD107,Training!#REF!))</f>
        <v>0</v>
      </c>
      <c r="FP107" s="31" cm="1">
        <f t="array" aca="1" ref="FP107" ca="1">SUMPRODUCT(COUNTIF($DJ107:$FD107,Training!$C$12:$E$12))</f>
        <v>0</v>
      </c>
      <c r="FQ107" s="31" cm="1">
        <f t="array" aca="1" ref="FQ107" ca="1">SUMPRODUCT(COUNTIF($DJ107:$FD107,Training!$C$13:$E$13))</f>
        <v>0</v>
      </c>
      <c r="FR107" s="31" cm="1">
        <f t="array" aca="1" ref="FR107" ca="1">SUMPRODUCT(COUNTIF($DJ107:$FD107,Training!$C$14:$E$14))</f>
        <v>0</v>
      </c>
      <c r="FS107" s="31" cm="1">
        <f t="array" aca="1" ref="FS107" ca="1">SUMPRODUCT(COUNTIF($DJ107:$FD107,Training!$C$15:$E$15))</f>
        <v>0</v>
      </c>
      <c r="FT107" s="31" cm="1">
        <f t="array" aca="1" ref="FT107" ca="1">SUMPRODUCT(COUNTIF($DJ107:$FD107,Training!$C$16:$E$16))</f>
        <v>0</v>
      </c>
    </row>
    <row r="108" spans="1:176" x14ac:dyDescent="0.25">
      <c r="A108" s="32" t="str">
        <f>IF(WeightedParse!A108&gt;"",WeightedParse!A108,"")</f>
        <v/>
      </c>
      <c r="B108" s="49" t="str">
        <f>IF('Weighted Summary'!A108&gt;"",'Weighted Summary'!F108,"")</f>
        <v/>
      </c>
      <c r="C108" s="39" t="str">
        <f t="shared" si="1"/>
        <v/>
      </c>
      <c r="D108" s="37" t="str">
        <f ca="1">IF($A108&gt;"",IF(ISERROR(HLOOKUP(D$1,INDIRECT("Roles!$B$"&amp;MATCH($B108,Roles!$A:$A,0)&amp;":$AF$"&amp;MATCH($B108,Roles!$A:$A,0)),1,FALSE))=FALSE,IF(SquadExport!G108&lt;10,1,IF(SquadExport!G108&lt;15,2,IF(SquadExport!G108&lt;=20,3,""))),0),"")</f>
        <v/>
      </c>
      <c r="E108" s="37" t="str">
        <f ca="1">IF($A108&gt;"",IF(ISERROR(HLOOKUP(E$1,INDIRECT("Roles!$B$"&amp;MATCH($B108,Roles!$A:$A,0)&amp;":$AF$"&amp;MATCH($B108,Roles!$A:$A,0)),1,FALSE))=FALSE,IF(SquadExport!H108&lt;10,1,IF(SquadExport!H108&lt;15,2,IF(SquadExport!H108&lt;=20,3,""))),0),"")</f>
        <v/>
      </c>
      <c r="F108" s="37" t="str">
        <f ca="1">IF($A108&gt;"",IF(ISERROR(HLOOKUP(F$1,INDIRECT("Roles!$B$"&amp;MATCH($B108,Roles!$A:$A,0)&amp;":$AF$"&amp;MATCH($B108,Roles!$A:$A,0)),1,FALSE))=FALSE,IF(SquadExport!I108&lt;10,1,IF(SquadExport!I108&lt;15,2,IF(SquadExport!I108&lt;=20,3,""))),0),"")</f>
        <v/>
      </c>
      <c r="G108" s="37" t="str">
        <f ca="1">IF($A108&gt;"",IF(ISERROR(HLOOKUP(G$1,INDIRECT("Roles!$B$"&amp;MATCH($B108,Roles!$A:$A,0)&amp;":$AF$"&amp;MATCH($B108,Roles!$A:$A,0)),1,FALSE))=FALSE,IF(SquadExport!J108&lt;10,1,IF(SquadExport!J108&lt;15,2,IF(SquadExport!J108&lt;=20,3,""))),0),"")</f>
        <v/>
      </c>
      <c r="H108" s="37" t="str">
        <f ca="1">IF($A108&gt;"",IF(ISERROR(HLOOKUP(H$1,INDIRECT("Roles!$B$"&amp;MATCH($B108,Roles!$A:$A,0)&amp;":$AF$"&amp;MATCH($B108,Roles!$A:$A,0)),1,FALSE))=FALSE,IF(SquadExport!K108&lt;10,1,IF(SquadExport!K108&lt;15,2,IF(SquadExport!K108&lt;=20,3,""))),0),"")</f>
        <v/>
      </c>
      <c r="I108" s="37" t="str">
        <f ca="1">IF($A108&gt;"",IF(ISERROR(HLOOKUP(I$1,INDIRECT("Roles!$B$"&amp;MATCH($B108,Roles!$A:$A,0)&amp;":$AF$"&amp;MATCH($B108,Roles!$A:$A,0)),1,FALSE))=FALSE,IF(SquadExport!L108&lt;10,1,IF(SquadExport!L108&lt;15,2,IF(SquadExport!L108&lt;=20,3,""))),0),"")</f>
        <v/>
      </c>
      <c r="J108" s="37" t="str">
        <f ca="1">IF($A108&gt;"",IF(ISERROR(HLOOKUP(J$1,INDIRECT("Roles!$B$"&amp;MATCH($B108,Roles!$A:$A,0)&amp;":$AF$"&amp;MATCH($B108,Roles!$A:$A,0)),1,FALSE))=FALSE,IF(SquadExport!M108&lt;10,1,IF(SquadExport!M108&lt;15,2,IF(SquadExport!M108&lt;=20,3,""))),0),"")</f>
        <v/>
      </c>
      <c r="K108" s="37" t="str">
        <f ca="1">IF($A108&gt;"",IF(ISERROR(HLOOKUP(K$1,INDIRECT("Roles!$B$"&amp;MATCH($B108,Roles!$A:$A,0)&amp;":$AF$"&amp;MATCH($B108,Roles!$A:$A,0)),1,FALSE))=FALSE,IF(SquadExport!N108&lt;10,1,IF(SquadExport!N108&lt;15,2,IF(SquadExport!N108&lt;=20,3,""))),0),"")</f>
        <v/>
      </c>
      <c r="L108" s="37" t="str">
        <f ca="1">IF($A108&gt;"",IF(ISERROR(HLOOKUP(L$1,INDIRECT("Roles!$B$"&amp;MATCH($B108,Roles!$A:$A,0)&amp;":$AF$"&amp;MATCH($B108,Roles!$A:$A,0)),1,FALSE))=FALSE,IF(SquadExport!O108&lt;10,1,IF(SquadExport!O108&lt;15,2,IF(SquadExport!O108&lt;=20,3,""))),0),"")</f>
        <v/>
      </c>
      <c r="M108" s="37" t="str">
        <f ca="1">IF($A108&gt;"",IF(ISERROR(HLOOKUP(M$1,INDIRECT("Roles!$B$"&amp;MATCH($B108,Roles!$A:$A,0)&amp;":$AF$"&amp;MATCH($B108,Roles!$A:$A,0)),1,FALSE))=FALSE,IF(SquadExport!P108&lt;10,1,IF(SquadExport!P108&lt;15,2,IF(SquadExport!P108&lt;=20,3,""))),0),"")</f>
        <v/>
      </c>
      <c r="N108" s="37" t="str">
        <f ca="1">IF($A108&gt;"",IF(ISERROR(HLOOKUP(N$1,INDIRECT("Roles!$B$"&amp;MATCH($B108,Roles!$A:$A,0)&amp;":$AF$"&amp;MATCH($B108,Roles!$A:$A,0)),1,FALSE))=FALSE,IF(SquadExport!Q108&lt;10,1,IF(SquadExport!Q108&lt;15,2,IF(SquadExport!Q108&lt;=20,3,""))),0),"")</f>
        <v/>
      </c>
      <c r="O108" s="37" t="str">
        <f ca="1">IF($A108&gt;"",IF(ISERROR(HLOOKUP(O$1,INDIRECT("Roles!$B$"&amp;MATCH($B108,Roles!$A:$A,0)&amp;":$AF$"&amp;MATCH($B108,Roles!$A:$A,0)),1,FALSE))=FALSE,IF(SquadExport!R108&lt;10,1,IF(SquadExport!R108&lt;15,2,IF(SquadExport!R108&lt;=20,3,""))),0),"")</f>
        <v/>
      </c>
      <c r="P108" s="37" t="str">
        <f ca="1">IF($A108&gt;"",IF(ISERROR(HLOOKUP(P$1,INDIRECT("Roles!$B$"&amp;MATCH($B108,Roles!$A:$A,0)&amp;":$AF$"&amp;MATCH($B108,Roles!$A:$A,0)),1,FALSE))=FALSE,IF(SquadExport!S108&lt;10,1,IF(SquadExport!S108&lt;15,2,IF(SquadExport!S108&lt;=20,3,""))),0),"")</f>
        <v/>
      </c>
      <c r="Q108" s="37" t="str">
        <f ca="1">IF($A108&gt;"",IF(ISERROR(HLOOKUP(Q$1,INDIRECT("Roles!$B$"&amp;MATCH($B108,Roles!$A:$A,0)&amp;":$AF$"&amp;MATCH($B108,Roles!$A:$A,0)),1,FALSE))=FALSE,IF(SquadExport!T108&lt;10,1,IF(SquadExport!T108&lt;15,2,IF(SquadExport!T108&lt;=20,3,""))),0),"")</f>
        <v/>
      </c>
      <c r="R108" s="37" t="str">
        <f ca="1">IF($A108&gt;"",IF(ISERROR(HLOOKUP(R$1,INDIRECT("Roles!$B$"&amp;MATCH($B108,Roles!$A:$A,0)&amp;":$AF$"&amp;MATCH($B108,Roles!$A:$A,0)),1,FALSE))=FALSE,IF(SquadExport!U108&lt;10,1,IF(SquadExport!U108&lt;15,2,IF(SquadExport!U108&lt;=20,3,""))),0),"")</f>
        <v/>
      </c>
      <c r="S108" s="37" t="str">
        <f ca="1">IF($A108&gt;"",IF(ISERROR(HLOOKUP(S$1,INDIRECT("Roles!$B$"&amp;MATCH($B108,Roles!$A:$A,0)&amp;":$AF$"&amp;MATCH($B108,Roles!$A:$A,0)),1,FALSE))=FALSE,IF(SquadExport!V108&lt;10,1,IF(SquadExport!V108&lt;15,2,IF(SquadExport!V108&lt;=20,3,""))),0),"")</f>
        <v/>
      </c>
      <c r="T108" s="37" t="str">
        <f ca="1">IF($A108&gt;"",IF(ISERROR(HLOOKUP(T$1,INDIRECT("Roles!$B$"&amp;MATCH($B108,Roles!$A:$A,0)&amp;":$AF$"&amp;MATCH($B108,Roles!$A:$A,0)),1,FALSE))=FALSE,IF(SquadExport!W108&lt;10,1,IF(SquadExport!W108&lt;15,2,IF(SquadExport!W108&lt;=20,3,""))),0),"")</f>
        <v/>
      </c>
      <c r="U108" s="37" t="str">
        <f ca="1">IF($A108&gt;"",IF(ISERROR(HLOOKUP(U$1,INDIRECT("Roles!$B$"&amp;MATCH($B108,Roles!$A:$A,0)&amp;":$AF$"&amp;MATCH($B108,Roles!$A:$A,0)),1,FALSE))=FALSE,IF(SquadExport!X108&lt;10,1,IF(SquadExport!X108&lt;15,2,IF(SquadExport!X108&lt;=20,3,""))),0),"")</f>
        <v/>
      </c>
      <c r="V108" s="37" t="str">
        <f ca="1">IF($A108&gt;"",IF(ISERROR(HLOOKUP(V$1,INDIRECT("Roles!$B$"&amp;MATCH($B108,Roles!$A:$A,0)&amp;":$AF$"&amp;MATCH($B108,Roles!$A:$A,0)),1,FALSE))=FALSE,IF(SquadExport!Y108&lt;10,1,IF(SquadExport!Y108&lt;15,2,IF(SquadExport!Y108&lt;=20,3,""))),0),"")</f>
        <v/>
      </c>
      <c r="W108" s="37" t="str">
        <f ca="1">IF($A108&gt;"",IF(ISERROR(HLOOKUP(W$1,INDIRECT("Roles!$B$"&amp;MATCH($B108,Roles!$A:$A,0)&amp;":$AF$"&amp;MATCH($B108,Roles!$A:$A,0)),1,FALSE))=FALSE,IF(SquadExport!Z108&lt;10,1,IF(SquadExport!Z108&lt;15,2,IF(SquadExport!Z108&lt;=20,3,""))),0),"")</f>
        <v/>
      </c>
      <c r="X108" s="37" t="str">
        <f ca="1">IF($A108&gt;"",IF(ISERROR(HLOOKUP(X$1,INDIRECT("Roles!$B$"&amp;MATCH($B108,Roles!$A:$A,0)&amp;":$AF$"&amp;MATCH($B108,Roles!$A:$A,0)),1,FALSE))=FALSE,IF(SquadExport!AA108&lt;10,1,IF(SquadExport!AA108&lt;15,2,IF(SquadExport!AA108&lt;=20,3,""))),0),"")</f>
        <v/>
      </c>
      <c r="Y108" s="37" t="str">
        <f ca="1">IF($A108&gt;"",IF(ISERROR(HLOOKUP(Y$1,INDIRECT("Roles!$B$"&amp;MATCH($B108,Roles!$A:$A,0)&amp;":$AF$"&amp;MATCH($B108,Roles!$A:$A,0)),1,FALSE))=FALSE,IF(SquadExport!AB108&lt;10,1,IF(SquadExport!AB108&lt;15,2,IF(SquadExport!AB108&lt;=20,3,""))),0),"")</f>
        <v/>
      </c>
      <c r="Z108" s="37" t="str">
        <f ca="1">IF($A108&gt;"",IF(ISERROR(HLOOKUP(Z$1,INDIRECT("Roles!$B$"&amp;MATCH($B108,Roles!$A:$A,0)&amp;":$AF$"&amp;MATCH($B108,Roles!$A:$A,0)),1,FALSE))=FALSE,IF(SquadExport!AC108&lt;10,1,IF(SquadExport!AC108&lt;15,2,IF(SquadExport!AC108&lt;=20,3,""))),0),"")</f>
        <v/>
      </c>
      <c r="AA108" s="37" t="str">
        <f ca="1">IF($A108&gt;"",IF(ISERROR(HLOOKUP(AA$1,INDIRECT("Roles!$B$"&amp;MATCH($B108,Roles!$A:$A,0)&amp;":$AF$"&amp;MATCH($B108,Roles!$A:$A,0)),1,FALSE))=FALSE,IF(SquadExport!AD108&lt;10,1,IF(SquadExport!AD108&lt;15,2,IF(SquadExport!AD108&lt;=20,3,""))),0),"")</f>
        <v/>
      </c>
      <c r="AB108" s="37" t="str">
        <f ca="1">IF($A108&gt;"",IF(ISERROR(HLOOKUP(AB$1,INDIRECT("Roles!$B$"&amp;MATCH($B108,Roles!$A:$A,0)&amp;":$AF$"&amp;MATCH($B108,Roles!$A:$A,0)),1,FALSE))=FALSE,IF(SquadExport!AE108&lt;10,1,IF(SquadExport!AE108&lt;15,2,IF(SquadExport!AE108&lt;=20,3,""))),0),"")</f>
        <v/>
      </c>
      <c r="AC108" s="37" t="str">
        <f ca="1">IF($A108&gt;"",IF(ISERROR(HLOOKUP(AC$1,INDIRECT("Roles!$B$"&amp;MATCH($B108,Roles!$A:$A,0)&amp;":$AF$"&amp;MATCH($B108,Roles!$A:$A,0)),1,FALSE))=FALSE,IF(SquadExport!AF108&lt;10,1,IF(SquadExport!AF108&lt;15,2,IF(SquadExport!AF108&lt;=20,3,""))),0),"")</f>
        <v/>
      </c>
      <c r="AD108" s="37" t="str">
        <f ca="1">IF($A108&gt;"",IF(ISERROR(HLOOKUP(AD$1,INDIRECT("Roles!$B$"&amp;MATCH($B108,Roles!$A:$A,0)&amp;":$AF$"&amp;MATCH($B108,Roles!$A:$A,0)),1,FALSE))=FALSE,IF(SquadExport!AG108&lt;10,1,IF(SquadExport!AG108&lt;15,2,IF(SquadExport!AG108&lt;=20,3,""))),0),"")</f>
        <v/>
      </c>
      <c r="AE108" s="37" t="str">
        <f ca="1">IF($A108&gt;"",IF(ISERROR(HLOOKUP(AE$1,INDIRECT("Roles!$B$"&amp;MATCH($B108,Roles!$A:$A,0)&amp;":$AF$"&amp;MATCH($B108,Roles!$A:$A,0)),1,FALSE))=FALSE,IF(SquadExport!AH108&lt;10,1,IF(SquadExport!AH108&lt;15,2,IF(SquadExport!AH108&lt;=20,3,""))),0),"")</f>
        <v/>
      </c>
      <c r="AF108" s="37" t="str">
        <f ca="1">IF($A108&gt;"",IF(ISERROR(HLOOKUP(AF$1,INDIRECT("Roles!$B$"&amp;MATCH($B108,Roles!$A:$A,0)&amp;":$AF$"&amp;MATCH($B108,Roles!$A:$A,0)),1,FALSE))=FALSE,IF(SquadExport!AI108&lt;10,1,IF(SquadExport!AI108&lt;15,2,IF(SquadExport!AI108&lt;=20,3,""))),0),"")</f>
        <v/>
      </c>
      <c r="AG108" s="37" t="str">
        <f ca="1">IF($A108&gt;"",IF(ISERROR(HLOOKUP(AG$1,INDIRECT("Roles!$B$"&amp;MATCH($B108,Roles!$A:$A,0)&amp;":$AF$"&amp;MATCH($B108,Roles!$A:$A,0)),1,FALSE))=FALSE,IF(SquadExport!AJ108&lt;10,1,IF(SquadExport!AJ108&lt;15,2,IF(SquadExport!AJ108&lt;=20,3,""))),0),"")</f>
        <v/>
      </c>
      <c r="AH108" s="37" t="str">
        <f ca="1">IF($A108&gt;"",IF(ISERROR(HLOOKUP(AH$1,INDIRECT("Roles!$B$"&amp;MATCH($B108,Roles!$A:$A,0)&amp;":$AF$"&amp;MATCH($B108,Roles!$A:$A,0)),1,FALSE))=FALSE,IF(SquadExport!AK108&lt;10,1,IF(SquadExport!AK108&lt;15,2,IF(SquadExport!AK108&lt;=20,3,""))),0),"")</f>
        <v/>
      </c>
      <c r="AI108" s="37" t="str">
        <f ca="1">IF($A108&gt;"",IF(ISERROR(HLOOKUP(AI$1,INDIRECT("Roles!$B$"&amp;MATCH($B108,Roles!$A:$A,0)&amp;":$AF$"&amp;MATCH($B108,Roles!$A:$A,0)),1,FALSE))=FALSE,IF(SquadExport!AL108&lt;10,1,IF(SquadExport!AL108&lt;15,2,IF(SquadExport!AL108&lt;=20,3,""))),0),"")</f>
        <v/>
      </c>
      <c r="AJ108" s="37" t="str">
        <f ca="1">IF($A108&gt;"",IF(ISERROR(HLOOKUP(AJ$1,INDIRECT("Roles!$B$"&amp;MATCH($B108,Roles!$A:$A,0)&amp;":$AF$"&amp;MATCH($B108,Roles!$A:$A,0)),1,FALSE))=FALSE,IF(SquadExport!AM108&lt;10,1,IF(SquadExport!AM108&lt;15,2,IF(SquadExport!AM108&lt;=20,3,""))),0),"")</f>
        <v/>
      </c>
      <c r="AK108" s="37" t="str">
        <f ca="1">IF($A108&gt;"",IF(ISERROR(HLOOKUP(AK$1,INDIRECT("Roles!$B$"&amp;MATCH($B108,Roles!$A:$A,0)&amp;":$AF$"&amp;MATCH($B108,Roles!$A:$A,0)),1,FALSE))=FALSE,IF(SquadExport!AN108&lt;10,1,IF(SquadExport!AN108&lt;15,2,IF(SquadExport!AN108&lt;=20,3,""))),0),"")</f>
        <v/>
      </c>
      <c r="AL108" s="37" t="str">
        <f ca="1">IF($A108&gt;"",IF(ISERROR(HLOOKUP(AL$1,INDIRECT("Roles!$B$"&amp;MATCH($B108,Roles!$A:$A,0)&amp;":$AF$"&amp;MATCH($B108,Roles!$A:$A,0)),1,FALSE))=FALSE,IF(SquadExport!AO108&lt;10,1,IF(SquadExport!AO108&lt;15,2,IF(SquadExport!AO108&lt;=20,3,""))),0),"")</f>
        <v/>
      </c>
      <c r="AM108" s="37" t="str">
        <f ca="1">IF($A108&gt;"",IF(ISERROR(HLOOKUP(AM$1,INDIRECT("Roles!$B$"&amp;MATCH($B108,Roles!$A:$A,0)&amp;":$AF$"&amp;MATCH($B108,Roles!$A:$A,0)),1,FALSE))=FALSE,IF(SquadExport!AP108&lt;10,1,IF(SquadExport!AP108&lt;15,2,IF(SquadExport!AP108&lt;=20,3,""))),0),"")</f>
        <v/>
      </c>
      <c r="AN108" s="37" t="str">
        <f ca="1">IF($A108&gt;"",IF(ISERROR(HLOOKUP(AN$1,INDIRECT("Roles!$B$"&amp;MATCH($B108,Roles!$A:$A,0)&amp;":$AF$"&amp;MATCH($B108,Roles!$A:$A,0)),1,FALSE))=FALSE,IF(SquadExport!AQ108&lt;10,1,IF(SquadExport!AQ108&lt;15,2,IF(SquadExport!AQ108&lt;=20,3,""))),0),"")</f>
        <v/>
      </c>
      <c r="AO108" s="37" t="str">
        <f ca="1">IF($A108&gt;"",IF(ISERROR(HLOOKUP(AO$1,INDIRECT("Roles!$B$"&amp;MATCH($B108,Roles!$A:$A,0)&amp;":$AF$"&amp;MATCH($B108,Roles!$A:$A,0)),1,FALSE))=FALSE,IF(SquadExport!AR108&lt;10,1,IF(SquadExport!AR108&lt;15,2,IF(SquadExport!AR108&lt;=20,3,""))),0),"")</f>
        <v/>
      </c>
      <c r="AP108" s="37" t="str">
        <f ca="1">IF($A108&gt;"",IF(ISERROR(HLOOKUP(AP$1,INDIRECT("Roles!$B$"&amp;MATCH($B108,Roles!$A:$A,0)&amp;":$AF$"&amp;MATCH($B108,Roles!$A:$A,0)),1,FALSE))=FALSE,IF(SquadExport!AS108&lt;10,1,IF(SquadExport!AS108&lt;15,2,IF(SquadExport!AS108&lt;=20,3,""))),0),"")</f>
        <v/>
      </c>
      <c r="AQ108" s="37" t="str">
        <f ca="1">IF($A108&gt;"",IF(ISERROR(HLOOKUP(AQ$1,INDIRECT("Roles!$B$"&amp;MATCH($B108,Roles!$A:$A,0)&amp;":$AF$"&amp;MATCH($B108,Roles!$A:$A,0)),1,FALSE))=FALSE,IF(SquadExport!AT108&lt;10,1,IF(SquadExport!AT108&lt;15,2,IF(SquadExport!AT108&lt;=20,3,""))),0),"")</f>
        <v/>
      </c>
      <c r="AR108" s="37" t="str">
        <f ca="1">IF($A108&gt;"",IF(ISERROR(HLOOKUP(AR$1,INDIRECT("Roles!$B$"&amp;MATCH($B108,Roles!$A:$A,0)&amp;":$AF$"&amp;MATCH($B108,Roles!$A:$A,0)),1,FALSE))=FALSE,IF(SquadExport!AU108&lt;10,1,IF(SquadExport!AU108&lt;15,2,IF(SquadExport!AU108&lt;=20,3,""))),0),"")</f>
        <v/>
      </c>
      <c r="AS108" s="37" t="str">
        <f ca="1">IF($A108&gt;"",IF(ISERROR(HLOOKUP(AS$1,INDIRECT("Roles!$B$"&amp;MATCH($B108,Roles!$A:$A,0)&amp;":$AF$"&amp;MATCH($B108,Roles!$A:$A,0)),1,FALSE))=FALSE,IF(SquadExport!AV108&lt;10,1,IF(SquadExport!AV108&lt;15,2,IF(SquadExport!AV108&lt;=20,3,""))),0),"")</f>
        <v/>
      </c>
      <c r="AT108" s="37" t="str">
        <f ca="1">IF($A108&gt;"",IF(ISERROR(HLOOKUP(AT$1,INDIRECT("Roles!$B$"&amp;MATCH($B108,Roles!$A:$A,0)&amp;":$AF$"&amp;MATCH($B108,Roles!$A:$A,0)),1,FALSE))=FALSE,IF(SquadExport!AW108&lt;10,1,IF(SquadExport!AW108&lt;15,2,IF(SquadExport!AW108&lt;=20,3,""))),0),"")</f>
        <v/>
      </c>
      <c r="AU108" s="37" t="str">
        <f ca="1">IF($A108&gt;"",IF(ISERROR(HLOOKUP(AU$1,INDIRECT("Roles!$B$"&amp;MATCH($B108,Roles!$A:$A,0)&amp;":$AF$"&amp;MATCH($B108,Roles!$A:$A,0)),1,FALSE))=FALSE,IF(SquadExport!AX108&lt;10,1,IF(SquadExport!AX108&lt;15,2,IF(SquadExport!AX108&lt;=20,3,""))),0),"")</f>
        <v/>
      </c>
      <c r="AV108" s="37" t="str">
        <f ca="1">IF($A108&gt;"",IF(ISERROR(HLOOKUP(AV$1,INDIRECT("Roles!$B$"&amp;MATCH($B108,Roles!$A:$A,0)&amp;":$AF$"&amp;MATCH($B108,Roles!$A:$A,0)),1,FALSE))=FALSE,IF(SquadExport!AY108&lt;10,1,IF(SquadExport!AY108&lt;15,2,IF(SquadExport!AY108&lt;=20,3,""))),0),"")</f>
        <v/>
      </c>
      <c r="AW108" s="37" t="str">
        <f ca="1">IF($A108&gt;"",IF(ISERROR(HLOOKUP(AW$1,INDIRECT("Roles!$B$"&amp;MATCH($B108,Roles!$A:$A,0)&amp;":$AF$"&amp;MATCH($B108,Roles!$A:$A,0)),1,FALSE))=FALSE,IF(SquadExport!AZ108&lt;10,1,IF(SquadExport!AZ108&lt;15,2,IF(SquadExport!AZ108&lt;=20,3,""))),0),"")</f>
        <v/>
      </c>
      <c r="AX108" s="37" t="str">
        <f ca="1">IF($A108&gt;"",IF(ISERROR(HLOOKUP(AX$1,INDIRECT("Roles!$B$"&amp;MATCH($B108,Roles!$A:$A,0)&amp;":$AF$"&amp;MATCH($B108,Roles!$A:$A,0)),1,FALSE))=FALSE,IF(SquadExport!BA108&lt;10,1,IF(SquadExport!BA108&lt;15,2,IF(SquadExport!BA108&lt;=20,3,""))),0),"")</f>
        <v/>
      </c>
      <c r="AY108" s="30" t="str" cm="1">
        <f t="array" aca="1" ref="AY108:CS108" ca="1">IF($D108:$AX108=1,D$1:AX$1,"")</f>
        <v/>
      </c>
      <c r="AZ108" s="30" t="str">
        <f ca="1"/>
        <v/>
      </c>
      <c r="BA108" s="30" t="str">
        <f ca="1"/>
        <v/>
      </c>
      <c r="BB108" s="30" t="str">
        <f ca="1"/>
        <v/>
      </c>
      <c r="BC108" s="30" t="str">
        <f ca="1"/>
        <v/>
      </c>
      <c r="BD108" s="30" t="str">
        <f ca="1"/>
        <v/>
      </c>
      <c r="BE108" s="30" t="str">
        <f ca="1"/>
        <v/>
      </c>
      <c r="BF108" s="30" t="str">
        <f ca="1"/>
        <v/>
      </c>
      <c r="BG108" s="30" t="str">
        <f ca="1"/>
        <v/>
      </c>
      <c r="BH108" s="30" t="str">
        <f ca="1"/>
        <v/>
      </c>
      <c r="BI108" s="30" t="str">
        <f ca="1"/>
        <v/>
      </c>
      <c r="BJ108" s="30" t="str">
        <f ca="1"/>
        <v/>
      </c>
      <c r="BK108" s="30" t="str">
        <f ca="1"/>
        <v/>
      </c>
      <c r="BL108" s="30" t="str">
        <f ca="1"/>
        <v/>
      </c>
      <c r="BM108" s="30" t="str">
        <f ca="1"/>
        <v/>
      </c>
      <c r="BN108" s="30" t="str">
        <f ca="1"/>
        <v/>
      </c>
      <c r="BO108" s="30" t="str">
        <f ca="1"/>
        <v/>
      </c>
      <c r="BP108" s="30" t="str">
        <f ca="1"/>
        <v/>
      </c>
      <c r="BQ108" s="30" t="str">
        <f ca="1"/>
        <v/>
      </c>
      <c r="BR108" s="30" t="str">
        <f ca="1"/>
        <v/>
      </c>
      <c r="BS108" s="30" t="str">
        <f ca="1"/>
        <v/>
      </c>
      <c r="BT108" s="30" t="str">
        <f ca="1"/>
        <v/>
      </c>
      <c r="BU108" s="30" t="str">
        <f ca="1"/>
        <v/>
      </c>
      <c r="BV108" s="30" t="str">
        <f ca="1"/>
        <v/>
      </c>
      <c r="BW108" s="30" t="str">
        <f ca="1"/>
        <v/>
      </c>
      <c r="BX108" s="30" t="str">
        <f ca="1"/>
        <v/>
      </c>
      <c r="BY108" s="30" t="str">
        <f ca="1"/>
        <v/>
      </c>
      <c r="BZ108" s="30" t="str">
        <f ca="1"/>
        <v/>
      </c>
      <c r="CA108" s="30" t="str">
        <f ca="1"/>
        <v/>
      </c>
      <c r="CB108" s="30" t="str">
        <f ca="1"/>
        <v/>
      </c>
      <c r="CC108" s="30" t="str">
        <f ca="1"/>
        <v/>
      </c>
      <c r="CD108" s="30" t="str">
        <f ca="1"/>
        <v/>
      </c>
      <c r="CE108" s="30" t="str">
        <f ca="1"/>
        <v/>
      </c>
      <c r="CF108" s="30" t="str">
        <f ca="1"/>
        <v/>
      </c>
      <c r="CG108" s="30" t="str">
        <f ca="1"/>
        <v/>
      </c>
      <c r="CH108" s="30" t="str">
        <f ca="1"/>
        <v/>
      </c>
      <c r="CI108" s="30" t="str">
        <f ca="1"/>
        <v/>
      </c>
      <c r="CJ108" s="30" t="str">
        <f ca="1"/>
        <v/>
      </c>
      <c r="CK108" s="30" t="str">
        <f ca="1"/>
        <v/>
      </c>
      <c r="CL108" s="30" t="str">
        <f ca="1"/>
        <v/>
      </c>
      <c r="CM108" s="30" t="str">
        <f ca="1"/>
        <v/>
      </c>
      <c r="CN108" s="30" t="str">
        <f ca="1"/>
        <v/>
      </c>
      <c r="CO108" s="30" t="str">
        <f ca="1"/>
        <v/>
      </c>
      <c r="CP108" s="30" t="str">
        <f ca="1"/>
        <v/>
      </c>
      <c r="CQ108" s="30" t="str">
        <f ca="1"/>
        <v/>
      </c>
      <c r="CR108" s="30" t="str">
        <f ca="1"/>
        <v/>
      </c>
      <c r="CS108" s="30" t="str">
        <f ca="1"/>
        <v/>
      </c>
      <c r="CT108" s="31" cm="1">
        <f t="array" aca="1" ref="CT108" ca="1">SUMPRODUCT(COUNTIF($AY108:$CS108,Training!$C$3:$E$3))</f>
        <v>0</v>
      </c>
      <c r="CU108" s="31" cm="1">
        <f t="array" aca="1" ref="CU108" ca="1">SUMPRODUCT(COUNTIF($AY108:$CS108,Training!$C$4:$E$4))</f>
        <v>0</v>
      </c>
      <c r="CV108" s="31" cm="1">
        <f t="array" aca="1" ref="CV108" ca="1">SUMPRODUCT(COUNTIF($AY108:$CS108,Training!$C$5:$E$5))</f>
        <v>0</v>
      </c>
      <c r="CW108" s="31" cm="1">
        <f t="array" aca="1" ref="CW108" ca="1">SUMPRODUCT(COUNTIF($AY108:$CS108,Training!$C$6:$E$6))</f>
        <v>0</v>
      </c>
      <c r="CX108" s="31" cm="1">
        <f t="array" aca="1" ref="CX108" ca="1">SUMPRODUCT(COUNTIF($AY108:$CS108,Training!$C$7:$E$7))</f>
        <v>0</v>
      </c>
      <c r="CY108" s="31" cm="1">
        <f t="array" aca="1" ref="CY108" ca="1">SUMPRODUCT(COUNTIF($AY108:$CS108,Training!$C$8:$E$8))</f>
        <v>0</v>
      </c>
      <c r="CZ108" s="31" cm="1">
        <f t="array" aca="1" ref="CZ108" ca="1">SUMPRODUCT(COUNTIF($AY108:$CS108,Training!$C$9:$E$9))</f>
        <v>0</v>
      </c>
      <c r="DA108" s="31" cm="1">
        <f t="array" aca="1" ref="DA108" ca="1">SUMPRODUCT(COUNTIF($AY108:$CS108,Training!$C$10:$E$10))</f>
        <v>0</v>
      </c>
      <c r="DB108" s="31" cm="1">
        <f t="array" aca="1" ref="DB108" ca="1">SUMPRODUCT(COUNTIF($AY108:$CS108,Training!$C$11:$E$11))</f>
        <v>0</v>
      </c>
      <c r="DC108" s="31" cm="1">
        <f t="array" aca="1" ref="DC108" ca="1">SUMPRODUCT(COUNTIF($AY108:$CS108,Training!$C$2:$E$2))</f>
        <v>0</v>
      </c>
      <c r="DD108" s="31" cm="1">
        <f t="array" aca="1" ref="DD108" ca="1">SUMPRODUCT(COUNTIF($AY108:$CS108,Training!#REF!))</f>
        <v>0</v>
      </c>
      <c r="DE108" s="31" cm="1">
        <f t="array" aca="1" ref="DE108" ca="1">SUMPRODUCT(COUNTIF($AY108:$CS108,Training!$C$12:$E$12))</f>
        <v>0</v>
      </c>
      <c r="DF108" s="31" cm="1">
        <f t="array" aca="1" ref="DF108" ca="1">SUMPRODUCT(COUNTIF($AY108:$CS108,Training!$C$13:$E$13))</f>
        <v>0</v>
      </c>
      <c r="DG108" s="31" cm="1">
        <f t="array" aca="1" ref="DG108" ca="1">SUMPRODUCT(COUNTIF($AY108:$CS108,Training!$C$14:$E$14))</f>
        <v>0</v>
      </c>
      <c r="DH108" s="31" cm="1">
        <f t="array" aca="1" ref="DH108" ca="1">SUMPRODUCT(COUNTIF($AY108:$CS108,Training!$C$15:$E$15))</f>
        <v>0</v>
      </c>
      <c r="DI108" s="31" cm="1">
        <f t="array" aca="1" ref="DI108" ca="1">SUMPRODUCT(COUNTIF($AY108:$CS108,Training!$C$16:$E$16))</f>
        <v>0</v>
      </c>
      <c r="DJ108" s="30" t="str" cm="1">
        <f t="array" aca="1" ref="DJ108:FD108" ca="1">IF(COUNTIF(D108:AX108,1)=0,IF($D108:$AX108=2,D$1:AX$1,""),"")</f>
        <v/>
      </c>
      <c r="DK108" s="30" t="str">
        <f ca="1"/>
        <v/>
      </c>
      <c r="DL108" s="30" t="str">
        <f ca="1"/>
        <v/>
      </c>
      <c r="DM108" s="30" t="str">
        <f ca="1"/>
        <v/>
      </c>
      <c r="DN108" s="30" t="str">
        <f ca="1"/>
        <v/>
      </c>
      <c r="DO108" s="30" t="str">
        <f ca="1"/>
        <v/>
      </c>
      <c r="DP108" s="30" t="str">
        <f ca="1"/>
        <v/>
      </c>
      <c r="DQ108" s="30" t="str">
        <f ca="1"/>
        <v/>
      </c>
      <c r="DR108" s="30" t="str">
        <f ca="1"/>
        <v/>
      </c>
      <c r="DS108" s="30" t="str">
        <f ca="1"/>
        <v/>
      </c>
      <c r="DT108" s="30" t="str">
        <f ca="1"/>
        <v/>
      </c>
      <c r="DU108" s="30" t="str">
        <f ca="1"/>
        <v/>
      </c>
      <c r="DV108" s="30" t="str">
        <f ca="1"/>
        <v/>
      </c>
      <c r="DW108" s="30" t="str">
        <f ca="1"/>
        <v/>
      </c>
      <c r="DX108" s="30" t="str">
        <f ca="1"/>
        <v/>
      </c>
      <c r="DY108" s="30" t="str">
        <f ca="1"/>
        <v/>
      </c>
      <c r="DZ108" s="30" t="str">
        <f ca="1"/>
        <v/>
      </c>
      <c r="EA108" s="30" t="str">
        <f ca="1"/>
        <v/>
      </c>
      <c r="EB108" s="30" t="str">
        <f ca="1"/>
        <v/>
      </c>
      <c r="EC108" s="30" t="str">
        <f ca="1"/>
        <v/>
      </c>
      <c r="ED108" s="30" t="str">
        <f ca="1"/>
        <v/>
      </c>
      <c r="EE108" s="30" t="str">
        <f ca="1"/>
        <v/>
      </c>
      <c r="EF108" s="30" t="str">
        <f ca="1"/>
        <v/>
      </c>
      <c r="EG108" s="30" t="str">
        <f ca="1"/>
        <v/>
      </c>
      <c r="EH108" s="30" t="str">
        <f ca="1"/>
        <v/>
      </c>
      <c r="EI108" s="30" t="str">
        <f ca="1"/>
        <v/>
      </c>
      <c r="EJ108" s="30" t="str">
        <f ca="1"/>
        <v/>
      </c>
      <c r="EK108" s="30" t="str">
        <f ca="1"/>
        <v/>
      </c>
      <c r="EL108" s="30" t="str">
        <f ca="1"/>
        <v/>
      </c>
      <c r="EM108" s="30" t="str">
        <f ca="1"/>
        <v/>
      </c>
      <c r="EN108" s="30" t="str">
        <f ca="1"/>
        <v/>
      </c>
      <c r="EO108" s="30" t="str">
        <f ca="1"/>
        <v/>
      </c>
      <c r="EP108" s="30" t="str">
        <f ca="1"/>
        <v/>
      </c>
      <c r="EQ108" s="30" t="str">
        <f ca="1"/>
        <v/>
      </c>
      <c r="ER108" s="30" t="str">
        <f ca="1"/>
        <v/>
      </c>
      <c r="ES108" s="30" t="str">
        <f ca="1"/>
        <v/>
      </c>
      <c r="ET108" s="30" t="str">
        <f ca="1"/>
        <v/>
      </c>
      <c r="EU108" s="30" t="str">
        <f ca="1"/>
        <v/>
      </c>
      <c r="EV108" s="30" t="str">
        <f ca="1"/>
        <v/>
      </c>
      <c r="EW108" s="30" t="str">
        <f ca="1"/>
        <v/>
      </c>
      <c r="EX108" s="30" t="str">
        <f ca="1"/>
        <v/>
      </c>
      <c r="EY108" s="30" t="str">
        <f ca="1"/>
        <v/>
      </c>
      <c r="EZ108" s="30" t="str">
        <f ca="1"/>
        <v/>
      </c>
      <c r="FA108" s="30" t="str">
        <f ca="1"/>
        <v/>
      </c>
      <c r="FB108" s="30" t="str">
        <f ca="1"/>
        <v/>
      </c>
      <c r="FC108" s="30" t="str">
        <f ca="1"/>
        <v/>
      </c>
      <c r="FD108" s="30" t="str">
        <f ca="1"/>
        <v/>
      </c>
      <c r="FE108" s="31" cm="1">
        <f t="array" aca="1" ref="FE108" ca="1">SUMPRODUCT(COUNTIF($DJ108:$FD108,Training!$C$3:$E$3))</f>
        <v>0</v>
      </c>
      <c r="FF108" s="31" cm="1">
        <f t="array" aca="1" ref="FF108" ca="1">SUMPRODUCT(COUNTIF($DJ108:$FD108,Training!$C$4:$E$4))</f>
        <v>0</v>
      </c>
      <c r="FG108" s="31" cm="1">
        <f t="array" aca="1" ref="FG108" ca="1">SUMPRODUCT(COUNTIF($DJ108:$FD108,Training!$C$5:$E$5))</f>
        <v>0</v>
      </c>
      <c r="FH108" s="31" cm="1">
        <f t="array" aca="1" ref="FH108" ca="1">SUMPRODUCT(COUNTIF($DJ108:$FD108,Training!$C$6:$E$6))</f>
        <v>0</v>
      </c>
      <c r="FI108" s="31" cm="1">
        <f t="array" aca="1" ref="FI108" ca="1">SUMPRODUCT(COUNTIF($DJ108:$FD108,Training!$C$7:$E$7))</f>
        <v>0</v>
      </c>
      <c r="FJ108" s="31" cm="1">
        <f t="array" aca="1" ref="FJ108" ca="1">SUMPRODUCT(COUNTIF($DJ108:$FD108,Training!$C$8:$E$8))</f>
        <v>0</v>
      </c>
      <c r="FK108" s="31" cm="1">
        <f t="array" aca="1" ref="FK108" ca="1">SUMPRODUCT(COUNTIF($DJ108:$FD108,Training!$C$9:$E$9))</f>
        <v>0</v>
      </c>
      <c r="FL108" s="31" cm="1">
        <f t="array" aca="1" ref="FL108" ca="1">SUMPRODUCT(COUNTIF($DJ108:$FD108,Training!$C$10:$E$10))</f>
        <v>0</v>
      </c>
      <c r="FM108" s="31" cm="1">
        <f t="array" aca="1" ref="FM108" ca="1">SUMPRODUCT(COUNTIF($DJ108:$FD108,Training!$C$11:$E$11))</f>
        <v>0</v>
      </c>
      <c r="FN108" s="31" cm="1">
        <f t="array" aca="1" ref="FN108" ca="1">SUMPRODUCT(COUNTIF($DJ108:$FD108,Training!$C$2:$E$2))</f>
        <v>0</v>
      </c>
      <c r="FO108" s="31" cm="1">
        <f t="array" aca="1" ref="FO108" ca="1">SUMPRODUCT(COUNTIF($DJ108:$FD108,Training!#REF!))</f>
        <v>0</v>
      </c>
      <c r="FP108" s="31" cm="1">
        <f t="array" aca="1" ref="FP108" ca="1">SUMPRODUCT(COUNTIF($DJ108:$FD108,Training!$C$12:$E$12))</f>
        <v>0</v>
      </c>
      <c r="FQ108" s="31" cm="1">
        <f t="array" aca="1" ref="FQ108" ca="1">SUMPRODUCT(COUNTIF($DJ108:$FD108,Training!$C$13:$E$13))</f>
        <v>0</v>
      </c>
      <c r="FR108" s="31" cm="1">
        <f t="array" aca="1" ref="FR108" ca="1">SUMPRODUCT(COUNTIF($DJ108:$FD108,Training!$C$14:$E$14))</f>
        <v>0</v>
      </c>
      <c r="FS108" s="31" cm="1">
        <f t="array" aca="1" ref="FS108" ca="1">SUMPRODUCT(COUNTIF($DJ108:$FD108,Training!$C$15:$E$15))</f>
        <v>0</v>
      </c>
      <c r="FT108" s="31" cm="1">
        <f t="array" aca="1" ref="FT108" ca="1">SUMPRODUCT(COUNTIF($DJ108:$FD108,Training!$C$16:$E$16))</f>
        <v>0</v>
      </c>
    </row>
    <row r="109" spans="1:176" x14ac:dyDescent="0.25">
      <c r="A109" s="32" t="str">
        <f>IF(WeightedParse!A109&gt;"",WeightedParse!A109,"")</f>
        <v/>
      </c>
      <c r="B109" s="49" t="str">
        <f>IF('Weighted Summary'!A109&gt;"",'Weighted Summary'!F109,"")</f>
        <v/>
      </c>
      <c r="C109" s="39" t="str">
        <f t="shared" si="1"/>
        <v/>
      </c>
      <c r="D109" s="37" t="str">
        <f ca="1">IF($A109&gt;"",IF(ISERROR(HLOOKUP(D$1,INDIRECT("Roles!$B$"&amp;MATCH($B109,Roles!$A:$A,0)&amp;":$AF$"&amp;MATCH($B109,Roles!$A:$A,0)),1,FALSE))=FALSE,IF(SquadExport!G109&lt;10,1,IF(SquadExport!G109&lt;15,2,IF(SquadExport!G109&lt;=20,3,""))),0),"")</f>
        <v/>
      </c>
      <c r="E109" s="37" t="str">
        <f ca="1">IF($A109&gt;"",IF(ISERROR(HLOOKUP(E$1,INDIRECT("Roles!$B$"&amp;MATCH($B109,Roles!$A:$A,0)&amp;":$AF$"&amp;MATCH($B109,Roles!$A:$A,0)),1,FALSE))=FALSE,IF(SquadExport!H109&lt;10,1,IF(SquadExport!H109&lt;15,2,IF(SquadExport!H109&lt;=20,3,""))),0),"")</f>
        <v/>
      </c>
      <c r="F109" s="37" t="str">
        <f ca="1">IF($A109&gt;"",IF(ISERROR(HLOOKUP(F$1,INDIRECT("Roles!$B$"&amp;MATCH($B109,Roles!$A:$A,0)&amp;":$AF$"&amp;MATCH($B109,Roles!$A:$A,0)),1,FALSE))=FALSE,IF(SquadExport!I109&lt;10,1,IF(SquadExport!I109&lt;15,2,IF(SquadExport!I109&lt;=20,3,""))),0),"")</f>
        <v/>
      </c>
      <c r="G109" s="37" t="str">
        <f ca="1">IF($A109&gt;"",IF(ISERROR(HLOOKUP(G$1,INDIRECT("Roles!$B$"&amp;MATCH($B109,Roles!$A:$A,0)&amp;":$AF$"&amp;MATCH($B109,Roles!$A:$A,0)),1,FALSE))=FALSE,IF(SquadExport!J109&lt;10,1,IF(SquadExport!J109&lt;15,2,IF(SquadExport!J109&lt;=20,3,""))),0),"")</f>
        <v/>
      </c>
      <c r="H109" s="37" t="str">
        <f ca="1">IF($A109&gt;"",IF(ISERROR(HLOOKUP(H$1,INDIRECT("Roles!$B$"&amp;MATCH($B109,Roles!$A:$A,0)&amp;":$AF$"&amp;MATCH($B109,Roles!$A:$A,0)),1,FALSE))=FALSE,IF(SquadExport!K109&lt;10,1,IF(SquadExport!K109&lt;15,2,IF(SquadExport!K109&lt;=20,3,""))),0),"")</f>
        <v/>
      </c>
      <c r="I109" s="37" t="str">
        <f ca="1">IF($A109&gt;"",IF(ISERROR(HLOOKUP(I$1,INDIRECT("Roles!$B$"&amp;MATCH($B109,Roles!$A:$A,0)&amp;":$AF$"&amp;MATCH($B109,Roles!$A:$A,0)),1,FALSE))=FALSE,IF(SquadExport!L109&lt;10,1,IF(SquadExport!L109&lt;15,2,IF(SquadExport!L109&lt;=20,3,""))),0),"")</f>
        <v/>
      </c>
      <c r="J109" s="37" t="str">
        <f ca="1">IF($A109&gt;"",IF(ISERROR(HLOOKUP(J$1,INDIRECT("Roles!$B$"&amp;MATCH($B109,Roles!$A:$A,0)&amp;":$AF$"&amp;MATCH($B109,Roles!$A:$A,0)),1,FALSE))=FALSE,IF(SquadExport!M109&lt;10,1,IF(SquadExport!M109&lt;15,2,IF(SquadExport!M109&lt;=20,3,""))),0),"")</f>
        <v/>
      </c>
      <c r="K109" s="37" t="str">
        <f ca="1">IF($A109&gt;"",IF(ISERROR(HLOOKUP(K$1,INDIRECT("Roles!$B$"&amp;MATCH($B109,Roles!$A:$A,0)&amp;":$AF$"&amp;MATCH($B109,Roles!$A:$A,0)),1,FALSE))=FALSE,IF(SquadExport!N109&lt;10,1,IF(SquadExport!N109&lt;15,2,IF(SquadExport!N109&lt;=20,3,""))),0),"")</f>
        <v/>
      </c>
      <c r="L109" s="37" t="str">
        <f ca="1">IF($A109&gt;"",IF(ISERROR(HLOOKUP(L$1,INDIRECT("Roles!$B$"&amp;MATCH($B109,Roles!$A:$A,0)&amp;":$AF$"&amp;MATCH($B109,Roles!$A:$A,0)),1,FALSE))=FALSE,IF(SquadExport!O109&lt;10,1,IF(SquadExport!O109&lt;15,2,IF(SquadExport!O109&lt;=20,3,""))),0),"")</f>
        <v/>
      </c>
      <c r="M109" s="37" t="str">
        <f ca="1">IF($A109&gt;"",IF(ISERROR(HLOOKUP(M$1,INDIRECT("Roles!$B$"&amp;MATCH($B109,Roles!$A:$A,0)&amp;":$AF$"&amp;MATCH($B109,Roles!$A:$A,0)),1,FALSE))=FALSE,IF(SquadExport!P109&lt;10,1,IF(SquadExport!P109&lt;15,2,IF(SquadExport!P109&lt;=20,3,""))),0),"")</f>
        <v/>
      </c>
      <c r="N109" s="37" t="str">
        <f ca="1">IF($A109&gt;"",IF(ISERROR(HLOOKUP(N$1,INDIRECT("Roles!$B$"&amp;MATCH($B109,Roles!$A:$A,0)&amp;":$AF$"&amp;MATCH($B109,Roles!$A:$A,0)),1,FALSE))=FALSE,IF(SquadExport!Q109&lt;10,1,IF(SquadExport!Q109&lt;15,2,IF(SquadExport!Q109&lt;=20,3,""))),0),"")</f>
        <v/>
      </c>
      <c r="O109" s="37" t="str">
        <f ca="1">IF($A109&gt;"",IF(ISERROR(HLOOKUP(O$1,INDIRECT("Roles!$B$"&amp;MATCH($B109,Roles!$A:$A,0)&amp;":$AF$"&amp;MATCH($B109,Roles!$A:$A,0)),1,FALSE))=FALSE,IF(SquadExport!R109&lt;10,1,IF(SquadExport!R109&lt;15,2,IF(SquadExport!R109&lt;=20,3,""))),0),"")</f>
        <v/>
      </c>
      <c r="P109" s="37" t="str">
        <f ca="1">IF($A109&gt;"",IF(ISERROR(HLOOKUP(P$1,INDIRECT("Roles!$B$"&amp;MATCH($B109,Roles!$A:$A,0)&amp;":$AF$"&amp;MATCH($B109,Roles!$A:$A,0)),1,FALSE))=FALSE,IF(SquadExport!S109&lt;10,1,IF(SquadExport!S109&lt;15,2,IF(SquadExport!S109&lt;=20,3,""))),0),"")</f>
        <v/>
      </c>
      <c r="Q109" s="37" t="str">
        <f ca="1">IF($A109&gt;"",IF(ISERROR(HLOOKUP(Q$1,INDIRECT("Roles!$B$"&amp;MATCH($B109,Roles!$A:$A,0)&amp;":$AF$"&amp;MATCH($B109,Roles!$A:$A,0)),1,FALSE))=FALSE,IF(SquadExport!T109&lt;10,1,IF(SquadExport!T109&lt;15,2,IF(SquadExport!T109&lt;=20,3,""))),0),"")</f>
        <v/>
      </c>
      <c r="R109" s="37" t="str">
        <f ca="1">IF($A109&gt;"",IF(ISERROR(HLOOKUP(R$1,INDIRECT("Roles!$B$"&amp;MATCH($B109,Roles!$A:$A,0)&amp;":$AF$"&amp;MATCH($B109,Roles!$A:$A,0)),1,FALSE))=FALSE,IF(SquadExport!U109&lt;10,1,IF(SquadExport!U109&lt;15,2,IF(SquadExport!U109&lt;=20,3,""))),0),"")</f>
        <v/>
      </c>
      <c r="S109" s="37" t="str">
        <f ca="1">IF($A109&gt;"",IF(ISERROR(HLOOKUP(S$1,INDIRECT("Roles!$B$"&amp;MATCH($B109,Roles!$A:$A,0)&amp;":$AF$"&amp;MATCH($B109,Roles!$A:$A,0)),1,FALSE))=FALSE,IF(SquadExport!V109&lt;10,1,IF(SquadExport!V109&lt;15,2,IF(SquadExport!V109&lt;=20,3,""))),0),"")</f>
        <v/>
      </c>
      <c r="T109" s="37" t="str">
        <f ca="1">IF($A109&gt;"",IF(ISERROR(HLOOKUP(T$1,INDIRECT("Roles!$B$"&amp;MATCH($B109,Roles!$A:$A,0)&amp;":$AF$"&amp;MATCH($B109,Roles!$A:$A,0)),1,FALSE))=FALSE,IF(SquadExport!W109&lt;10,1,IF(SquadExport!W109&lt;15,2,IF(SquadExport!W109&lt;=20,3,""))),0),"")</f>
        <v/>
      </c>
      <c r="U109" s="37" t="str">
        <f ca="1">IF($A109&gt;"",IF(ISERROR(HLOOKUP(U$1,INDIRECT("Roles!$B$"&amp;MATCH($B109,Roles!$A:$A,0)&amp;":$AF$"&amp;MATCH($B109,Roles!$A:$A,0)),1,FALSE))=FALSE,IF(SquadExport!X109&lt;10,1,IF(SquadExport!X109&lt;15,2,IF(SquadExport!X109&lt;=20,3,""))),0),"")</f>
        <v/>
      </c>
      <c r="V109" s="37" t="str">
        <f ca="1">IF($A109&gt;"",IF(ISERROR(HLOOKUP(V$1,INDIRECT("Roles!$B$"&amp;MATCH($B109,Roles!$A:$A,0)&amp;":$AF$"&amp;MATCH($B109,Roles!$A:$A,0)),1,FALSE))=FALSE,IF(SquadExport!Y109&lt;10,1,IF(SquadExport!Y109&lt;15,2,IF(SquadExport!Y109&lt;=20,3,""))),0),"")</f>
        <v/>
      </c>
      <c r="W109" s="37" t="str">
        <f ca="1">IF($A109&gt;"",IF(ISERROR(HLOOKUP(W$1,INDIRECT("Roles!$B$"&amp;MATCH($B109,Roles!$A:$A,0)&amp;":$AF$"&amp;MATCH($B109,Roles!$A:$A,0)),1,FALSE))=FALSE,IF(SquadExport!Z109&lt;10,1,IF(SquadExport!Z109&lt;15,2,IF(SquadExport!Z109&lt;=20,3,""))),0),"")</f>
        <v/>
      </c>
      <c r="X109" s="37" t="str">
        <f ca="1">IF($A109&gt;"",IF(ISERROR(HLOOKUP(X$1,INDIRECT("Roles!$B$"&amp;MATCH($B109,Roles!$A:$A,0)&amp;":$AF$"&amp;MATCH($B109,Roles!$A:$A,0)),1,FALSE))=FALSE,IF(SquadExport!AA109&lt;10,1,IF(SquadExport!AA109&lt;15,2,IF(SquadExport!AA109&lt;=20,3,""))),0),"")</f>
        <v/>
      </c>
      <c r="Y109" s="37" t="str">
        <f ca="1">IF($A109&gt;"",IF(ISERROR(HLOOKUP(Y$1,INDIRECT("Roles!$B$"&amp;MATCH($B109,Roles!$A:$A,0)&amp;":$AF$"&amp;MATCH($B109,Roles!$A:$A,0)),1,FALSE))=FALSE,IF(SquadExport!AB109&lt;10,1,IF(SquadExport!AB109&lt;15,2,IF(SquadExport!AB109&lt;=20,3,""))),0),"")</f>
        <v/>
      </c>
      <c r="Z109" s="37" t="str">
        <f ca="1">IF($A109&gt;"",IF(ISERROR(HLOOKUP(Z$1,INDIRECT("Roles!$B$"&amp;MATCH($B109,Roles!$A:$A,0)&amp;":$AF$"&amp;MATCH($B109,Roles!$A:$A,0)),1,FALSE))=FALSE,IF(SquadExport!AC109&lt;10,1,IF(SquadExport!AC109&lt;15,2,IF(SquadExport!AC109&lt;=20,3,""))),0),"")</f>
        <v/>
      </c>
      <c r="AA109" s="37" t="str">
        <f ca="1">IF($A109&gt;"",IF(ISERROR(HLOOKUP(AA$1,INDIRECT("Roles!$B$"&amp;MATCH($B109,Roles!$A:$A,0)&amp;":$AF$"&amp;MATCH($B109,Roles!$A:$A,0)),1,FALSE))=FALSE,IF(SquadExport!AD109&lt;10,1,IF(SquadExport!AD109&lt;15,2,IF(SquadExport!AD109&lt;=20,3,""))),0),"")</f>
        <v/>
      </c>
      <c r="AB109" s="37" t="str">
        <f ca="1">IF($A109&gt;"",IF(ISERROR(HLOOKUP(AB$1,INDIRECT("Roles!$B$"&amp;MATCH($B109,Roles!$A:$A,0)&amp;":$AF$"&amp;MATCH($B109,Roles!$A:$A,0)),1,FALSE))=FALSE,IF(SquadExport!AE109&lt;10,1,IF(SquadExport!AE109&lt;15,2,IF(SquadExport!AE109&lt;=20,3,""))),0),"")</f>
        <v/>
      </c>
      <c r="AC109" s="37" t="str">
        <f ca="1">IF($A109&gt;"",IF(ISERROR(HLOOKUP(AC$1,INDIRECT("Roles!$B$"&amp;MATCH($B109,Roles!$A:$A,0)&amp;":$AF$"&amp;MATCH($B109,Roles!$A:$A,0)),1,FALSE))=FALSE,IF(SquadExport!AF109&lt;10,1,IF(SquadExport!AF109&lt;15,2,IF(SquadExport!AF109&lt;=20,3,""))),0),"")</f>
        <v/>
      </c>
      <c r="AD109" s="37" t="str">
        <f ca="1">IF($A109&gt;"",IF(ISERROR(HLOOKUP(AD$1,INDIRECT("Roles!$B$"&amp;MATCH($B109,Roles!$A:$A,0)&amp;":$AF$"&amp;MATCH($B109,Roles!$A:$A,0)),1,FALSE))=FALSE,IF(SquadExport!AG109&lt;10,1,IF(SquadExport!AG109&lt;15,2,IF(SquadExport!AG109&lt;=20,3,""))),0),"")</f>
        <v/>
      </c>
      <c r="AE109" s="37" t="str">
        <f ca="1">IF($A109&gt;"",IF(ISERROR(HLOOKUP(AE$1,INDIRECT("Roles!$B$"&amp;MATCH($B109,Roles!$A:$A,0)&amp;":$AF$"&amp;MATCH($B109,Roles!$A:$A,0)),1,FALSE))=FALSE,IF(SquadExport!AH109&lt;10,1,IF(SquadExport!AH109&lt;15,2,IF(SquadExport!AH109&lt;=20,3,""))),0),"")</f>
        <v/>
      </c>
      <c r="AF109" s="37" t="str">
        <f ca="1">IF($A109&gt;"",IF(ISERROR(HLOOKUP(AF$1,INDIRECT("Roles!$B$"&amp;MATCH($B109,Roles!$A:$A,0)&amp;":$AF$"&amp;MATCH($B109,Roles!$A:$A,0)),1,FALSE))=FALSE,IF(SquadExport!AI109&lt;10,1,IF(SquadExport!AI109&lt;15,2,IF(SquadExport!AI109&lt;=20,3,""))),0),"")</f>
        <v/>
      </c>
      <c r="AG109" s="37" t="str">
        <f ca="1">IF($A109&gt;"",IF(ISERROR(HLOOKUP(AG$1,INDIRECT("Roles!$B$"&amp;MATCH($B109,Roles!$A:$A,0)&amp;":$AF$"&amp;MATCH($B109,Roles!$A:$A,0)),1,FALSE))=FALSE,IF(SquadExport!AJ109&lt;10,1,IF(SquadExport!AJ109&lt;15,2,IF(SquadExport!AJ109&lt;=20,3,""))),0),"")</f>
        <v/>
      </c>
      <c r="AH109" s="37" t="str">
        <f ca="1">IF($A109&gt;"",IF(ISERROR(HLOOKUP(AH$1,INDIRECT("Roles!$B$"&amp;MATCH($B109,Roles!$A:$A,0)&amp;":$AF$"&amp;MATCH($B109,Roles!$A:$A,0)),1,FALSE))=FALSE,IF(SquadExport!AK109&lt;10,1,IF(SquadExport!AK109&lt;15,2,IF(SquadExport!AK109&lt;=20,3,""))),0),"")</f>
        <v/>
      </c>
      <c r="AI109" s="37" t="str">
        <f ca="1">IF($A109&gt;"",IF(ISERROR(HLOOKUP(AI$1,INDIRECT("Roles!$B$"&amp;MATCH($B109,Roles!$A:$A,0)&amp;":$AF$"&amp;MATCH($B109,Roles!$A:$A,0)),1,FALSE))=FALSE,IF(SquadExport!AL109&lt;10,1,IF(SquadExport!AL109&lt;15,2,IF(SquadExport!AL109&lt;=20,3,""))),0),"")</f>
        <v/>
      </c>
      <c r="AJ109" s="37" t="str">
        <f ca="1">IF($A109&gt;"",IF(ISERROR(HLOOKUP(AJ$1,INDIRECT("Roles!$B$"&amp;MATCH($B109,Roles!$A:$A,0)&amp;":$AF$"&amp;MATCH($B109,Roles!$A:$A,0)),1,FALSE))=FALSE,IF(SquadExport!AM109&lt;10,1,IF(SquadExport!AM109&lt;15,2,IF(SquadExport!AM109&lt;=20,3,""))),0),"")</f>
        <v/>
      </c>
      <c r="AK109" s="37" t="str">
        <f ca="1">IF($A109&gt;"",IF(ISERROR(HLOOKUP(AK$1,INDIRECT("Roles!$B$"&amp;MATCH($B109,Roles!$A:$A,0)&amp;":$AF$"&amp;MATCH($B109,Roles!$A:$A,0)),1,FALSE))=FALSE,IF(SquadExport!AN109&lt;10,1,IF(SquadExport!AN109&lt;15,2,IF(SquadExport!AN109&lt;=20,3,""))),0),"")</f>
        <v/>
      </c>
      <c r="AL109" s="37" t="str">
        <f ca="1">IF($A109&gt;"",IF(ISERROR(HLOOKUP(AL$1,INDIRECT("Roles!$B$"&amp;MATCH($B109,Roles!$A:$A,0)&amp;":$AF$"&amp;MATCH($B109,Roles!$A:$A,0)),1,FALSE))=FALSE,IF(SquadExport!AO109&lt;10,1,IF(SquadExport!AO109&lt;15,2,IF(SquadExport!AO109&lt;=20,3,""))),0),"")</f>
        <v/>
      </c>
      <c r="AM109" s="37" t="str">
        <f ca="1">IF($A109&gt;"",IF(ISERROR(HLOOKUP(AM$1,INDIRECT("Roles!$B$"&amp;MATCH($B109,Roles!$A:$A,0)&amp;":$AF$"&amp;MATCH($B109,Roles!$A:$A,0)),1,FALSE))=FALSE,IF(SquadExport!AP109&lt;10,1,IF(SquadExport!AP109&lt;15,2,IF(SquadExport!AP109&lt;=20,3,""))),0),"")</f>
        <v/>
      </c>
      <c r="AN109" s="37" t="str">
        <f ca="1">IF($A109&gt;"",IF(ISERROR(HLOOKUP(AN$1,INDIRECT("Roles!$B$"&amp;MATCH($B109,Roles!$A:$A,0)&amp;":$AF$"&amp;MATCH($B109,Roles!$A:$A,0)),1,FALSE))=FALSE,IF(SquadExport!AQ109&lt;10,1,IF(SquadExport!AQ109&lt;15,2,IF(SquadExport!AQ109&lt;=20,3,""))),0),"")</f>
        <v/>
      </c>
      <c r="AO109" s="37" t="str">
        <f ca="1">IF($A109&gt;"",IF(ISERROR(HLOOKUP(AO$1,INDIRECT("Roles!$B$"&amp;MATCH($B109,Roles!$A:$A,0)&amp;":$AF$"&amp;MATCH($B109,Roles!$A:$A,0)),1,FALSE))=FALSE,IF(SquadExport!AR109&lt;10,1,IF(SquadExport!AR109&lt;15,2,IF(SquadExport!AR109&lt;=20,3,""))),0),"")</f>
        <v/>
      </c>
      <c r="AP109" s="37" t="str">
        <f ca="1">IF($A109&gt;"",IF(ISERROR(HLOOKUP(AP$1,INDIRECT("Roles!$B$"&amp;MATCH($B109,Roles!$A:$A,0)&amp;":$AF$"&amp;MATCH($B109,Roles!$A:$A,0)),1,FALSE))=FALSE,IF(SquadExport!AS109&lt;10,1,IF(SquadExport!AS109&lt;15,2,IF(SquadExport!AS109&lt;=20,3,""))),0),"")</f>
        <v/>
      </c>
      <c r="AQ109" s="37" t="str">
        <f ca="1">IF($A109&gt;"",IF(ISERROR(HLOOKUP(AQ$1,INDIRECT("Roles!$B$"&amp;MATCH($B109,Roles!$A:$A,0)&amp;":$AF$"&amp;MATCH($B109,Roles!$A:$A,0)),1,FALSE))=FALSE,IF(SquadExport!AT109&lt;10,1,IF(SquadExport!AT109&lt;15,2,IF(SquadExport!AT109&lt;=20,3,""))),0),"")</f>
        <v/>
      </c>
      <c r="AR109" s="37" t="str">
        <f ca="1">IF($A109&gt;"",IF(ISERROR(HLOOKUP(AR$1,INDIRECT("Roles!$B$"&amp;MATCH($B109,Roles!$A:$A,0)&amp;":$AF$"&amp;MATCH($B109,Roles!$A:$A,0)),1,FALSE))=FALSE,IF(SquadExport!AU109&lt;10,1,IF(SquadExport!AU109&lt;15,2,IF(SquadExport!AU109&lt;=20,3,""))),0),"")</f>
        <v/>
      </c>
      <c r="AS109" s="37" t="str">
        <f ca="1">IF($A109&gt;"",IF(ISERROR(HLOOKUP(AS$1,INDIRECT("Roles!$B$"&amp;MATCH($B109,Roles!$A:$A,0)&amp;":$AF$"&amp;MATCH($B109,Roles!$A:$A,0)),1,FALSE))=FALSE,IF(SquadExport!AV109&lt;10,1,IF(SquadExport!AV109&lt;15,2,IF(SquadExport!AV109&lt;=20,3,""))),0),"")</f>
        <v/>
      </c>
      <c r="AT109" s="37" t="str">
        <f ca="1">IF($A109&gt;"",IF(ISERROR(HLOOKUP(AT$1,INDIRECT("Roles!$B$"&amp;MATCH($B109,Roles!$A:$A,0)&amp;":$AF$"&amp;MATCH($B109,Roles!$A:$A,0)),1,FALSE))=FALSE,IF(SquadExport!AW109&lt;10,1,IF(SquadExport!AW109&lt;15,2,IF(SquadExport!AW109&lt;=20,3,""))),0),"")</f>
        <v/>
      </c>
      <c r="AU109" s="37" t="str">
        <f ca="1">IF($A109&gt;"",IF(ISERROR(HLOOKUP(AU$1,INDIRECT("Roles!$B$"&amp;MATCH($B109,Roles!$A:$A,0)&amp;":$AF$"&amp;MATCH($B109,Roles!$A:$A,0)),1,FALSE))=FALSE,IF(SquadExport!AX109&lt;10,1,IF(SquadExport!AX109&lt;15,2,IF(SquadExport!AX109&lt;=20,3,""))),0),"")</f>
        <v/>
      </c>
      <c r="AV109" s="37" t="str">
        <f ca="1">IF($A109&gt;"",IF(ISERROR(HLOOKUP(AV$1,INDIRECT("Roles!$B$"&amp;MATCH($B109,Roles!$A:$A,0)&amp;":$AF$"&amp;MATCH($B109,Roles!$A:$A,0)),1,FALSE))=FALSE,IF(SquadExport!AY109&lt;10,1,IF(SquadExport!AY109&lt;15,2,IF(SquadExport!AY109&lt;=20,3,""))),0),"")</f>
        <v/>
      </c>
      <c r="AW109" s="37" t="str">
        <f ca="1">IF($A109&gt;"",IF(ISERROR(HLOOKUP(AW$1,INDIRECT("Roles!$B$"&amp;MATCH($B109,Roles!$A:$A,0)&amp;":$AF$"&amp;MATCH($B109,Roles!$A:$A,0)),1,FALSE))=FALSE,IF(SquadExport!AZ109&lt;10,1,IF(SquadExport!AZ109&lt;15,2,IF(SquadExport!AZ109&lt;=20,3,""))),0),"")</f>
        <v/>
      </c>
      <c r="AX109" s="37" t="str">
        <f ca="1">IF($A109&gt;"",IF(ISERROR(HLOOKUP(AX$1,INDIRECT("Roles!$B$"&amp;MATCH($B109,Roles!$A:$A,0)&amp;":$AF$"&amp;MATCH($B109,Roles!$A:$A,0)),1,FALSE))=FALSE,IF(SquadExport!BA109&lt;10,1,IF(SquadExport!BA109&lt;15,2,IF(SquadExport!BA109&lt;=20,3,""))),0),"")</f>
        <v/>
      </c>
      <c r="AY109" s="30" t="str" cm="1">
        <f t="array" aca="1" ref="AY109:CS109" ca="1">IF($D109:$AX109=1,D$1:AX$1,"")</f>
        <v/>
      </c>
      <c r="AZ109" s="30" t="str">
        <f ca="1"/>
        <v/>
      </c>
      <c r="BA109" s="30" t="str">
        <f ca="1"/>
        <v/>
      </c>
      <c r="BB109" s="30" t="str">
        <f ca="1"/>
        <v/>
      </c>
      <c r="BC109" s="30" t="str">
        <f ca="1"/>
        <v/>
      </c>
      <c r="BD109" s="30" t="str">
        <f ca="1"/>
        <v/>
      </c>
      <c r="BE109" s="30" t="str">
        <f ca="1"/>
        <v/>
      </c>
      <c r="BF109" s="30" t="str">
        <f ca="1"/>
        <v/>
      </c>
      <c r="BG109" s="30" t="str">
        <f ca="1"/>
        <v/>
      </c>
      <c r="BH109" s="30" t="str">
        <f ca="1"/>
        <v/>
      </c>
      <c r="BI109" s="30" t="str">
        <f ca="1"/>
        <v/>
      </c>
      <c r="BJ109" s="30" t="str">
        <f ca="1"/>
        <v/>
      </c>
      <c r="BK109" s="30" t="str">
        <f ca="1"/>
        <v/>
      </c>
      <c r="BL109" s="30" t="str">
        <f ca="1"/>
        <v/>
      </c>
      <c r="BM109" s="30" t="str">
        <f ca="1"/>
        <v/>
      </c>
      <c r="BN109" s="30" t="str">
        <f ca="1"/>
        <v/>
      </c>
      <c r="BO109" s="30" t="str">
        <f ca="1"/>
        <v/>
      </c>
      <c r="BP109" s="30" t="str">
        <f ca="1"/>
        <v/>
      </c>
      <c r="BQ109" s="30" t="str">
        <f ca="1"/>
        <v/>
      </c>
      <c r="BR109" s="30" t="str">
        <f ca="1"/>
        <v/>
      </c>
      <c r="BS109" s="30" t="str">
        <f ca="1"/>
        <v/>
      </c>
      <c r="BT109" s="30" t="str">
        <f ca="1"/>
        <v/>
      </c>
      <c r="BU109" s="30" t="str">
        <f ca="1"/>
        <v/>
      </c>
      <c r="BV109" s="30" t="str">
        <f ca="1"/>
        <v/>
      </c>
      <c r="BW109" s="30" t="str">
        <f ca="1"/>
        <v/>
      </c>
      <c r="BX109" s="30" t="str">
        <f ca="1"/>
        <v/>
      </c>
      <c r="BY109" s="30" t="str">
        <f ca="1"/>
        <v/>
      </c>
      <c r="BZ109" s="30" t="str">
        <f ca="1"/>
        <v/>
      </c>
      <c r="CA109" s="30" t="str">
        <f ca="1"/>
        <v/>
      </c>
      <c r="CB109" s="30" t="str">
        <f ca="1"/>
        <v/>
      </c>
      <c r="CC109" s="30" t="str">
        <f ca="1"/>
        <v/>
      </c>
      <c r="CD109" s="30" t="str">
        <f ca="1"/>
        <v/>
      </c>
      <c r="CE109" s="30" t="str">
        <f ca="1"/>
        <v/>
      </c>
      <c r="CF109" s="30" t="str">
        <f ca="1"/>
        <v/>
      </c>
      <c r="CG109" s="30" t="str">
        <f ca="1"/>
        <v/>
      </c>
      <c r="CH109" s="30" t="str">
        <f ca="1"/>
        <v/>
      </c>
      <c r="CI109" s="30" t="str">
        <f ca="1"/>
        <v/>
      </c>
      <c r="CJ109" s="30" t="str">
        <f ca="1"/>
        <v/>
      </c>
      <c r="CK109" s="30" t="str">
        <f ca="1"/>
        <v/>
      </c>
      <c r="CL109" s="30" t="str">
        <f ca="1"/>
        <v/>
      </c>
      <c r="CM109" s="30" t="str">
        <f ca="1"/>
        <v/>
      </c>
      <c r="CN109" s="30" t="str">
        <f ca="1"/>
        <v/>
      </c>
      <c r="CO109" s="30" t="str">
        <f ca="1"/>
        <v/>
      </c>
      <c r="CP109" s="30" t="str">
        <f ca="1"/>
        <v/>
      </c>
      <c r="CQ109" s="30" t="str">
        <f ca="1"/>
        <v/>
      </c>
      <c r="CR109" s="30" t="str">
        <f ca="1"/>
        <v/>
      </c>
      <c r="CS109" s="30" t="str">
        <f ca="1"/>
        <v/>
      </c>
      <c r="CT109" s="31" cm="1">
        <f t="array" aca="1" ref="CT109" ca="1">SUMPRODUCT(COUNTIF($AY109:$CS109,Training!$C$3:$E$3))</f>
        <v>0</v>
      </c>
      <c r="CU109" s="31" cm="1">
        <f t="array" aca="1" ref="CU109" ca="1">SUMPRODUCT(COUNTIF($AY109:$CS109,Training!$C$4:$E$4))</f>
        <v>0</v>
      </c>
      <c r="CV109" s="31" cm="1">
        <f t="array" aca="1" ref="CV109" ca="1">SUMPRODUCT(COUNTIF($AY109:$CS109,Training!$C$5:$E$5))</f>
        <v>0</v>
      </c>
      <c r="CW109" s="31" cm="1">
        <f t="array" aca="1" ref="CW109" ca="1">SUMPRODUCT(COUNTIF($AY109:$CS109,Training!$C$6:$E$6))</f>
        <v>0</v>
      </c>
      <c r="CX109" s="31" cm="1">
        <f t="array" aca="1" ref="CX109" ca="1">SUMPRODUCT(COUNTIF($AY109:$CS109,Training!$C$7:$E$7))</f>
        <v>0</v>
      </c>
      <c r="CY109" s="31" cm="1">
        <f t="array" aca="1" ref="CY109" ca="1">SUMPRODUCT(COUNTIF($AY109:$CS109,Training!$C$8:$E$8))</f>
        <v>0</v>
      </c>
      <c r="CZ109" s="31" cm="1">
        <f t="array" aca="1" ref="CZ109" ca="1">SUMPRODUCT(COUNTIF($AY109:$CS109,Training!$C$9:$E$9))</f>
        <v>0</v>
      </c>
      <c r="DA109" s="31" cm="1">
        <f t="array" aca="1" ref="DA109" ca="1">SUMPRODUCT(COUNTIF($AY109:$CS109,Training!$C$10:$E$10))</f>
        <v>0</v>
      </c>
      <c r="DB109" s="31" cm="1">
        <f t="array" aca="1" ref="DB109" ca="1">SUMPRODUCT(COUNTIF($AY109:$CS109,Training!$C$11:$E$11))</f>
        <v>0</v>
      </c>
      <c r="DC109" s="31" cm="1">
        <f t="array" aca="1" ref="DC109" ca="1">SUMPRODUCT(COUNTIF($AY109:$CS109,Training!$C$2:$E$2))</f>
        <v>0</v>
      </c>
      <c r="DD109" s="31" cm="1">
        <f t="array" aca="1" ref="DD109" ca="1">SUMPRODUCT(COUNTIF($AY109:$CS109,Training!#REF!))</f>
        <v>0</v>
      </c>
      <c r="DE109" s="31" cm="1">
        <f t="array" aca="1" ref="DE109" ca="1">SUMPRODUCT(COUNTIF($AY109:$CS109,Training!$C$12:$E$12))</f>
        <v>0</v>
      </c>
      <c r="DF109" s="31" cm="1">
        <f t="array" aca="1" ref="DF109" ca="1">SUMPRODUCT(COUNTIF($AY109:$CS109,Training!$C$13:$E$13))</f>
        <v>0</v>
      </c>
      <c r="DG109" s="31" cm="1">
        <f t="array" aca="1" ref="DG109" ca="1">SUMPRODUCT(COUNTIF($AY109:$CS109,Training!$C$14:$E$14))</f>
        <v>0</v>
      </c>
      <c r="DH109" s="31" cm="1">
        <f t="array" aca="1" ref="DH109" ca="1">SUMPRODUCT(COUNTIF($AY109:$CS109,Training!$C$15:$E$15))</f>
        <v>0</v>
      </c>
      <c r="DI109" s="31" cm="1">
        <f t="array" aca="1" ref="DI109" ca="1">SUMPRODUCT(COUNTIF($AY109:$CS109,Training!$C$16:$E$16))</f>
        <v>0</v>
      </c>
      <c r="DJ109" s="30" t="str" cm="1">
        <f t="array" aca="1" ref="DJ109:FD109" ca="1">IF(COUNTIF(D109:AX109,1)=0,IF($D109:$AX109=2,D$1:AX$1,""),"")</f>
        <v/>
      </c>
      <c r="DK109" s="30" t="str">
        <f ca="1"/>
        <v/>
      </c>
      <c r="DL109" s="30" t="str">
        <f ca="1"/>
        <v/>
      </c>
      <c r="DM109" s="30" t="str">
        <f ca="1"/>
        <v/>
      </c>
      <c r="DN109" s="30" t="str">
        <f ca="1"/>
        <v/>
      </c>
      <c r="DO109" s="30" t="str">
        <f ca="1"/>
        <v/>
      </c>
      <c r="DP109" s="30" t="str">
        <f ca="1"/>
        <v/>
      </c>
      <c r="DQ109" s="30" t="str">
        <f ca="1"/>
        <v/>
      </c>
      <c r="DR109" s="30" t="str">
        <f ca="1"/>
        <v/>
      </c>
      <c r="DS109" s="30" t="str">
        <f ca="1"/>
        <v/>
      </c>
      <c r="DT109" s="30" t="str">
        <f ca="1"/>
        <v/>
      </c>
      <c r="DU109" s="30" t="str">
        <f ca="1"/>
        <v/>
      </c>
      <c r="DV109" s="30" t="str">
        <f ca="1"/>
        <v/>
      </c>
      <c r="DW109" s="30" t="str">
        <f ca="1"/>
        <v/>
      </c>
      <c r="DX109" s="30" t="str">
        <f ca="1"/>
        <v/>
      </c>
      <c r="DY109" s="30" t="str">
        <f ca="1"/>
        <v/>
      </c>
      <c r="DZ109" s="30" t="str">
        <f ca="1"/>
        <v/>
      </c>
      <c r="EA109" s="30" t="str">
        <f ca="1"/>
        <v/>
      </c>
      <c r="EB109" s="30" t="str">
        <f ca="1"/>
        <v/>
      </c>
      <c r="EC109" s="30" t="str">
        <f ca="1"/>
        <v/>
      </c>
      <c r="ED109" s="30" t="str">
        <f ca="1"/>
        <v/>
      </c>
      <c r="EE109" s="30" t="str">
        <f ca="1"/>
        <v/>
      </c>
      <c r="EF109" s="30" t="str">
        <f ca="1"/>
        <v/>
      </c>
      <c r="EG109" s="30" t="str">
        <f ca="1"/>
        <v/>
      </c>
      <c r="EH109" s="30" t="str">
        <f ca="1"/>
        <v/>
      </c>
      <c r="EI109" s="30" t="str">
        <f ca="1"/>
        <v/>
      </c>
      <c r="EJ109" s="30" t="str">
        <f ca="1"/>
        <v/>
      </c>
      <c r="EK109" s="30" t="str">
        <f ca="1"/>
        <v/>
      </c>
      <c r="EL109" s="30" t="str">
        <f ca="1"/>
        <v/>
      </c>
      <c r="EM109" s="30" t="str">
        <f ca="1"/>
        <v/>
      </c>
      <c r="EN109" s="30" t="str">
        <f ca="1"/>
        <v/>
      </c>
      <c r="EO109" s="30" t="str">
        <f ca="1"/>
        <v/>
      </c>
      <c r="EP109" s="30" t="str">
        <f ca="1"/>
        <v/>
      </c>
      <c r="EQ109" s="30" t="str">
        <f ca="1"/>
        <v/>
      </c>
      <c r="ER109" s="30" t="str">
        <f ca="1"/>
        <v/>
      </c>
      <c r="ES109" s="30" t="str">
        <f ca="1"/>
        <v/>
      </c>
      <c r="ET109" s="30" t="str">
        <f ca="1"/>
        <v/>
      </c>
      <c r="EU109" s="30" t="str">
        <f ca="1"/>
        <v/>
      </c>
      <c r="EV109" s="30" t="str">
        <f ca="1"/>
        <v/>
      </c>
      <c r="EW109" s="30" t="str">
        <f ca="1"/>
        <v/>
      </c>
      <c r="EX109" s="30" t="str">
        <f ca="1"/>
        <v/>
      </c>
      <c r="EY109" s="30" t="str">
        <f ca="1"/>
        <v/>
      </c>
      <c r="EZ109" s="30" t="str">
        <f ca="1"/>
        <v/>
      </c>
      <c r="FA109" s="30" t="str">
        <f ca="1"/>
        <v/>
      </c>
      <c r="FB109" s="30" t="str">
        <f ca="1"/>
        <v/>
      </c>
      <c r="FC109" s="30" t="str">
        <f ca="1"/>
        <v/>
      </c>
      <c r="FD109" s="30" t="str">
        <f ca="1"/>
        <v/>
      </c>
      <c r="FE109" s="31" cm="1">
        <f t="array" aca="1" ref="FE109" ca="1">SUMPRODUCT(COUNTIF($DJ109:$FD109,Training!$C$3:$E$3))</f>
        <v>0</v>
      </c>
      <c r="FF109" s="31" cm="1">
        <f t="array" aca="1" ref="FF109" ca="1">SUMPRODUCT(COUNTIF($DJ109:$FD109,Training!$C$4:$E$4))</f>
        <v>0</v>
      </c>
      <c r="FG109" s="31" cm="1">
        <f t="array" aca="1" ref="FG109" ca="1">SUMPRODUCT(COUNTIF($DJ109:$FD109,Training!$C$5:$E$5))</f>
        <v>0</v>
      </c>
      <c r="FH109" s="31" cm="1">
        <f t="array" aca="1" ref="FH109" ca="1">SUMPRODUCT(COUNTIF($DJ109:$FD109,Training!$C$6:$E$6))</f>
        <v>0</v>
      </c>
      <c r="FI109" s="31" cm="1">
        <f t="array" aca="1" ref="FI109" ca="1">SUMPRODUCT(COUNTIF($DJ109:$FD109,Training!$C$7:$E$7))</f>
        <v>0</v>
      </c>
      <c r="FJ109" s="31" cm="1">
        <f t="array" aca="1" ref="FJ109" ca="1">SUMPRODUCT(COUNTIF($DJ109:$FD109,Training!$C$8:$E$8))</f>
        <v>0</v>
      </c>
      <c r="FK109" s="31" cm="1">
        <f t="array" aca="1" ref="FK109" ca="1">SUMPRODUCT(COUNTIF($DJ109:$FD109,Training!$C$9:$E$9))</f>
        <v>0</v>
      </c>
      <c r="FL109" s="31" cm="1">
        <f t="array" aca="1" ref="FL109" ca="1">SUMPRODUCT(COUNTIF($DJ109:$FD109,Training!$C$10:$E$10))</f>
        <v>0</v>
      </c>
      <c r="FM109" s="31" cm="1">
        <f t="array" aca="1" ref="FM109" ca="1">SUMPRODUCT(COUNTIF($DJ109:$FD109,Training!$C$11:$E$11))</f>
        <v>0</v>
      </c>
      <c r="FN109" s="31" cm="1">
        <f t="array" aca="1" ref="FN109" ca="1">SUMPRODUCT(COUNTIF($DJ109:$FD109,Training!$C$2:$E$2))</f>
        <v>0</v>
      </c>
      <c r="FO109" s="31" cm="1">
        <f t="array" aca="1" ref="FO109" ca="1">SUMPRODUCT(COUNTIF($DJ109:$FD109,Training!#REF!))</f>
        <v>0</v>
      </c>
      <c r="FP109" s="31" cm="1">
        <f t="array" aca="1" ref="FP109" ca="1">SUMPRODUCT(COUNTIF($DJ109:$FD109,Training!$C$12:$E$12))</f>
        <v>0</v>
      </c>
      <c r="FQ109" s="31" cm="1">
        <f t="array" aca="1" ref="FQ109" ca="1">SUMPRODUCT(COUNTIF($DJ109:$FD109,Training!$C$13:$E$13))</f>
        <v>0</v>
      </c>
      <c r="FR109" s="31" cm="1">
        <f t="array" aca="1" ref="FR109" ca="1">SUMPRODUCT(COUNTIF($DJ109:$FD109,Training!$C$14:$E$14))</f>
        <v>0</v>
      </c>
      <c r="FS109" s="31" cm="1">
        <f t="array" aca="1" ref="FS109" ca="1">SUMPRODUCT(COUNTIF($DJ109:$FD109,Training!$C$15:$E$15))</f>
        <v>0</v>
      </c>
      <c r="FT109" s="31" cm="1">
        <f t="array" aca="1" ref="FT109" ca="1">SUMPRODUCT(COUNTIF($DJ109:$FD109,Training!$C$16:$E$16))</f>
        <v>0</v>
      </c>
    </row>
    <row r="110" spans="1:176" x14ac:dyDescent="0.25">
      <c r="A110" s="32" t="str">
        <f>IF(WeightedParse!A110&gt;"",WeightedParse!A110,"")</f>
        <v/>
      </c>
      <c r="B110" s="49" t="str">
        <f>IF('Weighted Summary'!A110&gt;"",'Weighted Summary'!F110,"")</f>
        <v/>
      </c>
      <c r="C110" s="39" t="str">
        <f t="shared" si="1"/>
        <v/>
      </c>
      <c r="D110" s="37" t="str">
        <f ca="1">IF($A110&gt;"",IF(ISERROR(HLOOKUP(D$1,INDIRECT("Roles!$B$"&amp;MATCH($B110,Roles!$A:$A,0)&amp;":$AF$"&amp;MATCH($B110,Roles!$A:$A,0)),1,FALSE))=FALSE,IF(SquadExport!G110&lt;10,1,IF(SquadExport!G110&lt;15,2,IF(SquadExport!G110&lt;=20,3,""))),0),"")</f>
        <v/>
      </c>
      <c r="E110" s="37" t="str">
        <f ca="1">IF($A110&gt;"",IF(ISERROR(HLOOKUP(E$1,INDIRECT("Roles!$B$"&amp;MATCH($B110,Roles!$A:$A,0)&amp;":$AF$"&amp;MATCH($B110,Roles!$A:$A,0)),1,FALSE))=FALSE,IF(SquadExport!H110&lt;10,1,IF(SquadExport!H110&lt;15,2,IF(SquadExport!H110&lt;=20,3,""))),0),"")</f>
        <v/>
      </c>
      <c r="F110" s="37" t="str">
        <f ca="1">IF($A110&gt;"",IF(ISERROR(HLOOKUP(F$1,INDIRECT("Roles!$B$"&amp;MATCH($B110,Roles!$A:$A,0)&amp;":$AF$"&amp;MATCH($B110,Roles!$A:$A,0)),1,FALSE))=FALSE,IF(SquadExport!I110&lt;10,1,IF(SquadExport!I110&lt;15,2,IF(SquadExport!I110&lt;=20,3,""))),0),"")</f>
        <v/>
      </c>
      <c r="G110" s="37" t="str">
        <f ca="1">IF($A110&gt;"",IF(ISERROR(HLOOKUP(G$1,INDIRECT("Roles!$B$"&amp;MATCH($B110,Roles!$A:$A,0)&amp;":$AF$"&amp;MATCH($B110,Roles!$A:$A,0)),1,FALSE))=FALSE,IF(SquadExport!J110&lt;10,1,IF(SquadExport!J110&lt;15,2,IF(SquadExport!J110&lt;=20,3,""))),0),"")</f>
        <v/>
      </c>
      <c r="H110" s="37" t="str">
        <f ca="1">IF($A110&gt;"",IF(ISERROR(HLOOKUP(H$1,INDIRECT("Roles!$B$"&amp;MATCH($B110,Roles!$A:$A,0)&amp;":$AF$"&amp;MATCH($B110,Roles!$A:$A,0)),1,FALSE))=FALSE,IF(SquadExport!K110&lt;10,1,IF(SquadExport!K110&lt;15,2,IF(SquadExport!K110&lt;=20,3,""))),0),"")</f>
        <v/>
      </c>
      <c r="I110" s="37" t="str">
        <f ca="1">IF($A110&gt;"",IF(ISERROR(HLOOKUP(I$1,INDIRECT("Roles!$B$"&amp;MATCH($B110,Roles!$A:$A,0)&amp;":$AF$"&amp;MATCH($B110,Roles!$A:$A,0)),1,FALSE))=FALSE,IF(SquadExport!L110&lt;10,1,IF(SquadExport!L110&lt;15,2,IF(SquadExport!L110&lt;=20,3,""))),0),"")</f>
        <v/>
      </c>
      <c r="J110" s="37" t="str">
        <f ca="1">IF($A110&gt;"",IF(ISERROR(HLOOKUP(J$1,INDIRECT("Roles!$B$"&amp;MATCH($B110,Roles!$A:$A,0)&amp;":$AF$"&amp;MATCH($B110,Roles!$A:$A,0)),1,FALSE))=FALSE,IF(SquadExport!M110&lt;10,1,IF(SquadExport!M110&lt;15,2,IF(SquadExport!M110&lt;=20,3,""))),0),"")</f>
        <v/>
      </c>
      <c r="K110" s="37" t="str">
        <f ca="1">IF($A110&gt;"",IF(ISERROR(HLOOKUP(K$1,INDIRECT("Roles!$B$"&amp;MATCH($B110,Roles!$A:$A,0)&amp;":$AF$"&amp;MATCH($B110,Roles!$A:$A,0)),1,FALSE))=FALSE,IF(SquadExport!N110&lt;10,1,IF(SquadExport!N110&lt;15,2,IF(SquadExport!N110&lt;=20,3,""))),0),"")</f>
        <v/>
      </c>
      <c r="L110" s="37" t="str">
        <f ca="1">IF($A110&gt;"",IF(ISERROR(HLOOKUP(L$1,INDIRECT("Roles!$B$"&amp;MATCH($B110,Roles!$A:$A,0)&amp;":$AF$"&amp;MATCH($B110,Roles!$A:$A,0)),1,FALSE))=FALSE,IF(SquadExport!O110&lt;10,1,IF(SquadExport!O110&lt;15,2,IF(SquadExport!O110&lt;=20,3,""))),0),"")</f>
        <v/>
      </c>
      <c r="M110" s="37" t="str">
        <f ca="1">IF($A110&gt;"",IF(ISERROR(HLOOKUP(M$1,INDIRECT("Roles!$B$"&amp;MATCH($B110,Roles!$A:$A,0)&amp;":$AF$"&amp;MATCH($B110,Roles!$A:$A,0)),1,FALSE))=FALSE,IF(SquadExport!P110&lt;10,1,IF(SquadExport!P110&lt;15,2,IF(SquadExport!P110&lt;=20,3,""))),0),"")</f>
        <v/>
      </c>
      <c r="N110" s="37" t="str">
        <f ca="1">IF($A110&gt;"",IF(ISERROR(HLOOKUP(N$1,INDIRECT("Roles!$B$"&amp;MATCH($B110,Roles!$A:$A,0)&amp;":$AF$"&amp;MATCH($B110,Roles!$A:$A,0)),1,FALSE))=FALSE,IF(SquadExport!Q110&lt;10,1,IF(SquadExport!Q110&lt;15,2,IF(SquadExport!Q110&lt;=20,3,""))),0),"")</f>
        <v/>
      </c>
      <c r="O110" s="37" t="str">
        <f ca="1">IF($A110&gt;"",IF(ISERROR(HLOOKUP(O$1,INDIRECT("Roles!$B$"&amp;MATCH($B110,Roles!$A:$A,0)&amp;":$AF$"&amp;MATCH($B110,Roles!$A:$A,0)),1,FALSE))=FALSE,IF(SquadExport!R110&lt;10,1,IF(SquadExport!R110&lt;15,2,IF(SquadExport!R110&lt;=20,3,""))),0),"")</f>
        <v/>
      </c>
      <c r="P110" s="37" t="str">
        <f ca="1">IF($A110&gt;"",IF(ISERROR(HLOOKUP(P$1,INDIRECT("Roles!$B$"&amp;MATCH($B110,Roles!$A:$A,0)&amp;":$AF$"&amp;MATCH($B110,Roles!$A:$A,0)),1,FALSE))=FALSE,IF(SquadExport!S110&lt;10,1,IF(SquadExport!S110&lt;15,2,IF(SquadExport!S110&lt;=20,3,""))),0),"")</f>
        <v/>
      </c>
      <c r="Q110" s="37" t="str">
        <f ca="1">IF($A110&gt;"",IF(ISERROR(HLOOKUP(Q$1,INDIRECT("Roles!$B$"&amp;MATCH($B110,Roles!$A:$A,0)&amp;":$AF$"&amp;MATCH($B110,Roles!$A:$A,0)),1,FALSE))=FALSE,IF(SquadExport!T110&lt;10,1,IF(SquadExport!T110&lt;15,2,IF(SquadExport!T110&lt;=20,3,""))),0),"")</f>
        <v/>
      </c>
      <c r="R110" s="37" t="str">
        <f ca="1">IF($A110&gt;"",IF(ISERROR(HLOOKUP(R$1,INDIRECT("Roles!$B$"&amp;MATCH($B110,Roles!$A:$A,0)&amp;":$AF$"&amp;MATCH($B110,Roles!$A:$A,0)),1,FALSE))=FALSE,IF(SquadExport!U110&lt;10,1,IF(SquadExport!U110&lt;15,2,IF(SquadExport!U110&lt;=20,3,""))),0),"")</f>
        <v/>
      </c>
      <c r="S110" s="37" t="str">
        <f ca="1">IF($A110&gt;"",IF(ISERROR(HLOOKUP(S$1,INDIRECT("Roles!$B$"&amp;MATCH($B110,Roles!$A:$A,0)&amp;":$AF$"&amp;MATCH($B110,Roles!$A:$A,0)),1,FALSE))=FALSE,IF(SquadExport!V110&lt;10,1,IF(SquadExport!V110&lt;15,2,IF(SquadExport!V110&lt;=20,3,""))),0),"")</f>
        <v/>
      </c>
      <c r="T110" s="37" t="str">
        <f ca="1">IF($A110&gt;"",IF(ISERROR(HLOOKUP(T$1,INDIRECT("Roles!$B$"&amp;MATCH($B110,Roles!$A:$A,0)&amp;":$AF$"&amp;MATCH($B110,Roles!$A:$A,0)),1,FALSE))=FALSE,IF(SquadExport!W110&lt;10,1,IF(SquadExport!W110&lt;15,2,IF(SquadExport!W110&lt;=20,3,""))),0),"")</f>
        <v/>
      </c>
      <c r="U110" s="37" t="str">
        <f ca="1">IF($A110&gt;"",IF(ISERROR(HLOOKUP(U$1,INDIRECT("Roles!$B$"&amp;MATCH($B110,Roles!$A:$A,0)&amp;":$AF$"&amp;MATCH($B110,Roles!$A:$A,0)),1,FALSE))=FALSE,IF(SquadExport!X110&lt;10,1,IF(SquadExport!X110&lt;15,2,IF(SquadExport!X110&lt;=20,3,""))),0),"")</f>
        <v/>
      </c>
      <c r="V110" s="37" t="str">
        <f ca="1">IF($A110&gt;"",IF(ISERROR(HLOOKUP(V$1,INDIRECT("Roles!$B$"&amp;MATCH($B110,Roles!$A:$A,0)&amp;":$AF$"&amp;MATCH($B110,Roles!$A:$A,0)),1,FALSE))=FALSE,IF(SquadExport!Y110&lt;10,1,IF(SquadExport!Y110&lt;15,2,IF(SquadExport!Y110&lt;=20,3,""))),0),"")</f>
        <v/>
      </c>
      <c r="W110" s="37" t="str">
        <f ca="1">IF($A110&gt;"",IF(ISERROR(HLOOKUP(W$1,INDIRECT("Roles!$B$"&amp;MATCH($B110,Roles!$A:$A,0)&amp;":$AF$"&amp;MATCH($B110,Roles!$A:$A,0)),1,FALSE))=FALSE,IF(SquadExport!Z110&lt;10,1,IF(SquadExport!Z110&lt;15,2,IF(SquadExport!Z110&lt;=20,3,""))),0),"")</f>
        <v/>
      </c>
      <c r="X110" s="37" t="str">
        <f ca="1">IF($A110&gt;"",IF(ISERROR(HLOOKUP(X$1,INDIRECT("Roles!$B$"&amp;MATCH($B110,Roles!$A:$A,0)&amp;":$AF$"&amp;MATCH($B110,Roles!$A:$A,0)),1,FALSE))=FALSE,IF(SquadExport!AA110&lt;10,1,IF(SquadExport!AA110&lt;15,2,IF(SquadExport!AA110&lt;=20,3,""))),0),"")</f>
        <v/>
      </c>
      <c r="Y110" s="37" t="str">
        <f ca="1">IF($A110&gt;"",IF(ISERROR(HLOOKUP(Y$1,INDIRECT("Roles!$B$"&amp;MATCH($B110,Roles!$A:$A,0)&amp;":$AF$"&amp;MATCH($B110,Roles!$A:$A,0)),1,FALSE))=FALSE,IF(SquadExport!AB110&lt;10,1,IF(SquadExport!AB110&lt;15,2,IF(SquadExport!AB110&lt;=20,3,""))),0),"")</f>
        <v/>
      </c>
      <c r="Z110" s="37" t="str">
        <f ca="1">IF($A110&gt;"",IF(ISERROR(HLOOKUP(Z$1,INDIRECT("Roles!$B$"&amp;MATCH($B110,Roles!$A:$A,0)&amp;":$AF$"&amp;MATCH($B110,Roles!$A:$A,0)),1,FALSE))=FALSE,IF(SquadExport!AC110&lt;10,1,IF(SquadExport!AC110&lt;15,2,IF(SquadExport!AC110&lt;=20,3,""))),0),"")</f>
        <v/>
      </c>
      <c r="AA110" s="37" t="str">
        <f ca="1">IF($A110&gt;"",IF(ISERROR(HLOOKUP(AA$1,INDIRECT("Roles!$B$"&amp;MATCH($B110,Roles!$A:$A,0)&amp;":$AF$"&amp;MATCH($B110,Roles!$A:$A,0)),1,FALSE))=FALSE,IF(SquadExport!AD110&lt;10,1,IF(SquadExport!AD110&lt;15,2,IF(SquadExport!AD110&lt;=20,3,""))),0),"")</f>
        <v/>
      </c>
      <c r="AB110" s="37" t="str">
        <f ca="1">IF($A110&gt;"",IF(ISERROR(HLOOKUP(AB$1,INDIRECT("Roles!$B$"&amp;MATCH($B110,Roles!$A:$A,0)&amp;":$AF$"&amp;MATCH($B110,Roles!$A:$A,0)),1,FALSE))=FALSE,IF(SquadExport!AE110&lt;10,1,IF(SquadExport!AE110&lt;15,2,IF(SquadExport!AE110&lt;=20,3,""))),0),"")</f>
        <v/>
      </c>
      <c r="AC110" s="37" t="str">
        <f ca="1">IF($A110&gt;"",IF(ISERROR(HLOOKUP(AC$1,INDIRECT("Roles!$B$"&amp;MATCH($B110,Roles!$A:$A,0)&amp;":$AF$"&amp;MATCH($B110,Roles!$A:$A,0)),1,FALSE))=FALSE,IF(SquadExport!AF110&lt;10,1,IF(SquadExport!AF110&lt;15,2,IF(SquadExport!AF110&lt;=20,3,""))),0),"")</f>
        <v/>
      </c>
      <c r="AD110" s="37" t="str">
        <f ca="1">IF($A110&gt;"",IF(ISERROR(HLOOKUP(AD$1,INDIRECT("Roles!$B$"&amp;MATCH($B110,Roles!$A:$A,0)&amp;":$AF$"&amp;MATCH($B110,Roles!$A:$A,0)),1,FALSE))=FALSE,IF(SquadExport!AG110&lt;10,1,IF(SquadExport!AG110&lt;15,2,IF(SquadExport!AG110&lt;=20,3,""))),0),"")</f>
        <v/>
      </c>
      <c r="AE110" s="37" t="str">
        <f ca="1">IF($A110&gt;"",IF(ISERROR(HLOOKUP(AE$1,INDIRECT("Roles!$B$"&amp;MATCH($B110,Roles!$A:$A,0)&amp;":$AF$"&amp;MATCH($B110,Roles!$A:$A,0)),1,FALSE))=FALSE,IF(SquadExport!AH110&lt;10,1,IF(SquadExport!AH110&lt;15,2,IF(SquadExport!AH110&lt;=20,3,""))),0),"")</f>
        <v/>
      </c>
      <c r="AF110" s="37" t="str">
        <f ca="1">IF($A110&gt;"",IF(ISERROR(HLOOKUP(AF$1,INDIRECT("Roles!$B$"&amp;MATCH($B110,Roles!$A:$A,0)&amp;":$AF$"&amp;MATCH($B110,Roles!$A:$A,0)),1,FALSE))=FALSE,IF(SquadExport!AI110&lt;10,1,IF(SquadExport!AI110&lt;15,2,IF(SquadExport!AI110&lt;=20,3,""))),0),"")</f>
        <v/>
      </c>
      <c r="AG110" s="37" t="str">
        <f ca="1">IF($A110&gt;"",IF(ISERROR(HLOOKUP(AG$1,INDIRECT("Roles!$B$"&amp;MATCH($B110,Roles!$A:$A,0)&amp;":$AF$"&amp;MATCH($B110,Roles!$A:$A,0)),1,FALSE))=FALSE,IF(SquadExport!AJ110&lt;10,1,IF(SquadExport!AJ110&lt;15,2,IF(SquadExport!AJ110&lt;=20,3,""))),0),"")</f>
        <v/>
      </c>
      <c r="AH110" s="37" t="str">
        <f ca="1">IF($A110&gt;"",IF(ISERROR(HLOOKUP(AH$1,INDIRECT("Roles!$B$"&amp;MATCH($B110,Roles!$A:$A,0)&amp;":$AF$"&amp;MATCH($B110,Roles!$A:$A,0)),1,FALSE))=FALSE,IF(SquadExport!AK110&lt;10,1,IF(SquadExport!AK110&lt;15,2,IF(SquadExport!AK110&lt;=20,3,""))),0),"")</f>
        <v/>
      </c>
      <c r="AI110" s="37" t="str">
        <f ca="1">IF($A110&gt;"",IF(ISERROR(HLOOKUP(AI$1,INDIRECT("Roles!$B$"&amp;MATCH($B110,Roles!$A:$A,0)&amp;":$AF$"&amp;MATCH($B110,Roles!$A:$A,0)),1,FALSE))=FALSE,IF(SquadExport!AL110&lt;10,1,IF(SquadExport!AL110&lt;15,2,IF(SquadExport!AL110&lt;=20,3,""))),0),"")</f>
        <v/>
      </c>
      <c r="AJ110" s="37" t="str">
        <f ca="1">IF($A110&gt;"",IF(ISERROR(HLOOKUP(AJ$1,INDIRECT("Roles!$B$"&amp;MATCH($B110,Roles!$A:$A,0)&amp;":$AF$"&amp;MATCH($B110,Roles!$A:$A,0)),1,FALSE))=FALSE,IF(SquadExport!AM110&lt;10,1,IF(SquadExport!AM110&lt;15,2,IF(SquadExport!AM110&lt;=20,3,""))),0),"")</f>
        <v/>
      </c>
      <c r="AK110" s="37" t="str">
        <f ca="1">IF($A110&gt;"",IF(ISERROR(HLOOKUP(AK$1,INDIRECT("Roles!$B$"&amp;MATCH($B110,Roles!$A:$A,0)&amp;":$AF$"&amp;MATCH($B110,Roles!$A:$A,0)),1,FALSE))=FALSE,IF(SquadExport!AN110&lt;10,1,IF(SquadExport!AN110&lt;15,2,IF(SquadExport!AN110&lt;=20,3,""))),0),"")</f>
        <v/>
      </c>
      <c r="AL110" s="37" t="str">
        <f ca="1">IF($A110&gt;"",IF(ISERROR(HLOOKUP(AL$1,INDIRECT("Roles!$B$"&amp;MATCH($B110,Roles!$A:$A,0)&amp;":$AF$"&amp;MATCH($B110,Roles!$A:$A,0)),1,FALSE))=FALSE,IF(SquadExport!AO110&lt;10,1,IF(SquadExport!AO110&lt;15,2,IF(SquadExport!AO110&lt;=20,3,""))),0),"")</f>
        <v/>
      </c>
      <c r="AM110" s="37" t="str">
        <f ca="1">IF($A110&gt;"",IF(ISERROR(HLOOKUP(AM$1,INDIRECT("Roles!$B$"&amp;MATCH($B110,Roles!$A:$A,0)&amp;":$AF$"&amp;MATCH($B110,Roles!$A:$A,0)),1,FALSE))=FALSE,IF(SquadExport!AP110&lt;10,1,IF(SquadExport!AP110&lt;15,2,IF(SquadExport!AP110&lt;=20,3,""))),0),"")</f>
        <v/>
      </c>
      <c r="AN110" s="37" t="str">
        <f ca="1">IF($A110&gt;"",IF(ISERROR(HLOOKUP(AN$1,INDIRECT("Roles!$B$"&amp;MATCH($B110,Roles!$A:$A,0)&amp;":$AF$"&amp;MATCH($B110,Roles!$A:$A,0)),1,FALSE))=FALSE,IF(SquadExport!AQ110&lt;10,1,IF(SquadExport!AQ110&lt;15,2,IF(SquadExport!AQ110&lt;=20,3,""))),0),"")</f>
        <v/>
      </c>
      <c r="AO110" s="37" t="str">
        <f ca="1">IF($A110&gt;"",IF(ISERROR(HLOOKUP(AO$1,INDIRECT("Roles!$B$"&amp;MATCH($B110,Roles!$A:$A,0)&amp;":$AF$"&amp;MATCH($B110,Roles!$A:$A,0)),1,FALSE))=FALSE,IF(SquadExport!AR110&lt;10,1,IF(SquadExport!AR110&lt;15,2,IF(SquadExport!AR110&lt;=20,3,""))),0),"")</f>
        <v/>
      </c>
      <c r="AP110" s="37" t="str">
        <f ca="1">IF($A110&gt;"",IF(ISERROR(HLOOKUP(AP$1,INDIRECT("Roles!$B$"&amp;MATCH($B110,Roles!$A:$A,0)&amp;":$AF$"&amp;MATCH($B110,Roles!$A:$A,0)),1,FALSE))=FALSE,IF(SquadExport!AS110&lt;10,1,IF(SquadExport!AS110&lt;15,2,IF(SquadExport!AS110&lt;=20,3,""))),0),"")</f>
        <v/>
      </c>
      <c r="AQ110" s="37" t="str">
        <f ca="1">IF($A110&gt;"",IF(ISERROR(HLOOKUP(AQ$1,INDIRECT("Roles!$B$"&amp;MATCH($B110,Roles!$A:$A,0)&amp;":$AF$"&amp;MATCH($B110,Roles!$A:$A,0)),1,FALSE))=FALSE,IF(SquadExport!AT110&lt;10,1,IF(SquadExport!AT110&lt;15,2,IF(SquadExport!AT110&lt;=20,3,""))),0),"")</f>
        <v/>
      </c>
      <c r="AR110" s="37" t="str">
        <f ca="1">IF($A110&gt;"",IF(ISERROR(HLOOKUP(AR$1,INDIRECT("Roles!$B$"&amp;MATCH($B110,Roles!$A:$A,0)&amp;":$AF$"&amp;MATCH($B110,Roles!$A:$A,0)),1,FALSE))=FALSE,IF(SquadExport!AU110&lt;10,1,IF(SquadExport!AU110&lt;15,2,IF(SquadExport!AU110&lt;=20,3,""))),0),"")</f>
        <v/>
      </c>
      <c r="AS110" s="37" t="str">
        <f ca="1">IF($A110&gt;"",IF(ISERROR(HLOOKUP(AS$1,INDIRECT("Roles!$B$"&amp;MATCH($B110,Roles!$A:$A,0)&amp;":$AF$"&amp;MATCH($B110,Roles!$A:$A,0)),1,FALSE))=FALSE,IF(SquadExport!AV110&lt;10,1,IF(SquadExport!AV110&lt;15,2,IF(SquadExport!AV110&lt;=20,3,""))),0),"")</f>
        <v/>
      </c>
      <c r="AT110" s="37" t="str">
        <f ca="1">IF($A110&gt;"",IF(ISERROR(HLOOKUP(AT$1,INDIRECT("Roles!$B$"&amp;MATCH($B110,Roles!$A:$A,0)&amp;":$AF$"&amp;MATCH($B110,Roles!$A:$A,0)),1,FALSE))=FALSE,IF(SquadExport!AW110&lt;10,1,IF(SquadExport!AW110&lt;15,2,IF(SquadExport!AW110&lt;=20,3,""))),0),"")</f>
        <v/>
      </c>
      <c r="AU110" s="37" t="str">
        <f ca="1">IF($A110&gt;"",IF(ISERROR(HLOOKUP(AU$1,INDIRECT("Roles!$B$"&amp;MATCH($B110,Roles!$A:$A,0)&amp;":$AF$"&amp;MATCH($B110,Roles!$A:$A,0)),1,FALSE))=FALSE,IF(SquadExport!AX110&lt;10,1,IF(SquadExport!AX110&lt;15,2,IF(SquadExport!AX110&lt;=20,3,""))),0),"")</f>
        <v/>
      </c>
      <c r="AV110" s="37" t="str">
        <f ca="1">IF($A110&gt;"",IF(ISERROR(HLOOKUP(AV$1,INDIRECT("Roles!$B$"&amp;MATCH($B110,Roles!$A:$A,0)&amp;":$AF$"&amp;MATCH($B110,Roles!$A:$A,0)),1,FALSE))=FALSE,IF(SquadExport!AY110&lt;10,1,IF(SquadExport!AY110&lt;15,2,IF(SquadExport!AY110&lt;=20,3,""))),0),"")</f>
        <v/>
      </c>
      <c r="AW110" s="37" t="str">
        <f ca="1">IF($A110&gt;"",IF(ISERROR(HLOOKUP(AW$1,INDIRECT("Roles!$B$"&amp;MATCH($B110,Roles!$A:$A,0)&amp;":$AF$"&amp;MATCH($B110,Roles!$A:$A,0)),1,FALSE))=FALSE,IF(SquadExport!AZ110&lt;10,1,IF(SquadExport!AZ110&lt;15,2,IF(SquadExport!AZ110&lt;=20,3,""))),0),"")</f>
        <v/>
      </c>
      <c r="AX110" s="37" t="str">
        <f ca="1">IF($A110&gt;"",IF(ISERROR(HLOOKUP(AX$1,INDIRECT("Roles!$B$"&amp;MATCH($B110,Roles!$A:$A,0)&amp;":$AF$"&amp;MATCH($B110,Roles!$A:$A,0)),1,FALSE))=FALSE,IF(SquadExport!BA110&lt;10,1,IF(SquadExport!BA110&lt;15,2,IF(SquadExport!BA110&lt;=20,3,""))),0),"")</f>
        <v/>
      </c>
      <c r="AY110" s="30" t="str" cm="1">
        <f t="array" aca="1" ref="AY110:CS110" ca="1">IF($D110:$AX110=1,D$1:AX$1,"")</f>
        <v/>
      </c>
      <c r="AZ110" s="30" t="str">
        <f ca="1"/>
        <v/>
      </c>
      <c r="BA110" s="30" t="str">
        <f ca="1"/>
        <v/>
      </c>
      <c r="BB110" s="30" t="str">
        <f ca="1"/>
        <v/>
      </c>
      <c r="BC110" s="30" t="str">
        <f ca="1"/>
        <v/>
      </c>
      <c r="BD110" s="30" t="str">
        <f ca="1"/>
        <v/>
      </c>
      <c r="BE110" s="30" t="str">
        <f ca="1"/>
        <v/>
      </c>
      <c r="BF110" s="30" t="str">
        <f ca="1"/>
        <v/>
      </c>
      <c r="BG110" s="30" t="str">
        <f ca="1"/>
        <v/>
      </c>
      <c r="BH110" s="30" t="str">
        <f ca="1"/>
        <v/>
      </c>
      <c r="BI110" s="30" t="str">
        <f ca="1"/>
        <v/>
      </c>
      <c r="BJ110" s="30" t="str">
        <f ca="1"/>
        <v/>
      </c>
      <c r="BK110" s="30" t="str">
        <f ca="1"/>
        <v/>
      </c>
      <c r="BL110" s="30" t="str">
        <f ca="1"/>
        <v/>
      </c>
      <c r="BM110" s="30" t="str">
        <f ca="1"/>
        <v/>
      </c>
      <c r="BN110" s="30" t="str">
        <f ca="1"/>
        <v/>
      </c>
      <c r="BO110" s="30" t="str">
        <f ca="1"/>
        <v/>
      </c>
      <c r="BP110" s="30" t="str">
        <f ca="1"/>
        <v/>
      </c>
      <c r="BQ110" s="30" t="str">
        <f ca="1"/>
        <v/>
      </c>
      <c r="BR110" s="30" t="str">
        <f ca="1"/>
        <v/>
      </c>
      <c r="BS110" s="30" t="str">
        <f ca="1"/>
        <v/>
      </c>
      <c r="BT110" s="30" t="str">
        <f ca="1"/>
        <v/>
      </c>
      <c r="BU110" s="30" t="str">
        <f ca="1"/>
        <v/>
      </c>
      <c r="BV110" s="30" t="str">
        <f ca="1"/>
        <v/>
      </c>
      <c r="BW110" s="30" t="str">
        <f ca="1"/>
        <v/>
      </c>
      <c r="BX110" s="30" t="str">
        <f ca="1"/>
        <v/>
      </c>
      <c r="BY110" s="30" t="str">
        <f ca="1"/>
        <v/>
      </c>
      <c r="BZ110" s="30" t="str">
        <f ca="1"/>
        <v/>
      </c>
      <c r="CA110" s="30" t="str">
        <f ca="1"/>
        <v/>
      </c>
      <c r="CB110" s="30" t="str">
        <f ca="1"/>
        <v/>
      </c>
      <c r="CC110" s="30" t="str">
        <f ca="1"/>
        <v/>
      </c>
      <c r="CD110" s="30" t="str">
        <f ca="1"/>
        <v/>
      </c>
      <c r="CE110" s="30" t="str">
        <f ca="1"/>
        <v/>
      </c>
      <c r="CF110" s="30" t="str">
        <f ca="1"/>
        <v/>
      </c>
      <c r="CG110" s="30" t="str">
        <f ca="1"/>
        <v/>
      </c>
      <c r="CH110" s="30" t="str">
        <f ca="1"/>
        <v/>
      </c>
      <c r="CI110" s="30" t="str">
        <f ca="1"/>
        <v/>
      </c>
      <c r="CJ110" s="30" t="str">
        <f ca="1"/>
        <v/>
      </c>
      <c r="CK110" s="30" t="str">
        <f ca="1"/>
        <v/>
      </c>
      <c r="CL110" s="30" t="str">
        <f ca="1"/>
        <v/>
      </c>
      <c r="CM110" s="30" t="str">
        <f ca="1"/>
        <v/>
      </c>
      <c r="CN110" s="30" t="str">
        <f ca="1"/>
        <v/>
      </c>
      <c r="CO110" s="30" t="str">
        <f ca="1"/>
        <v/>
      </c>
      <c r="CP110" s="30" t="str">
        <f ca="1"/>
        <v/>
      </c>
      <c r="CQ110" s="30" t="str">
        <f ca="1"/>
        <v/>
      </c>
      <c r="CR110" s="30" t="str">
        <f ca="1"/>
        <v/>
      </c>
      <c r="CS110" s="30" t="str">
        <f ca="1"/>
        <v/>
      </c>
      <c r="CT110" s="31" cm="1">
        <f t="array" aca="1" ref="CT110" ca="1">SUMPRODUCT(COUNTIF($AY110:$CS110,Training!$C$3:$E$3))</f>
        <v>0</v>
      </c>
      <c r="CU110" s="31" cm="1">
        <f t="array" aca="1" ref="CU110" ca="1">SUMPRODUCT(COUNTIF($AY110:$CS110,Training!$C$4:$E$4))</f>
        <v>0</v>
      </c>
      <c r="CV110" s="31" cm="1">
        <f t="array" aca="1" ref="CV110" ca="1">SUMPRODUCT(COUNTIF($AY110:$CS110,Training!$C$5:$E$5))</f>
        <v>0</v>
      </c>
      <c r="CW110" s="31" cm="1">
        <f t="array" aca="1" ref="CW110" ca="1">SUMPRODUCT(COUNTIF($AY110:$CS110,Training!$C$6:$E$6))</f>
        <v>0</v>
      </c>
      <c r="CX110" s="31" cm="1">
        <f t="array" aca="1" ref="CX110" ca="1">SUMPRODUCT(COUNTIF($AY110:$CS110,Training!$C$7:$E$7))</f>
        <v>0</v>
      </c>
      <c r="CY110" s="31" cm="1">
        <f t="array" aca="1" ref="CY110" ca="1">SUMPRODUCT(COUNTIF($AY110:$CS110,Training!$C$8:$E$8))</f>
        <v>0</v>
      </c>
      <c r="CZ110" s="31" cm="1">
        <f t="array" aca="1" ref="CZ110" ca="1">SUMPRODUCT(COUNTIF($AY110:$CS110,Training!$C$9:$E$9))</f>
        <v>0</v>
      </c>
      <c r="DA110" s="31" cm="1">
        <f t="array" aca="1" ref="DA110" ca="1">SUMPRODUCT(COUNTIF($AY110:$CS110,Training!$C$10:$E$10))</f>
        <v>0</v>
      </c>
      <c r="DB110" s="31" cm="1">
        <f t="array" aca="1" ref="DB110" ca="1">SUMPRODUCT(COUNTIF($AY110:$CS110,Training!$C$11:$E$11))</f>
        <v>0</v>
      </c>
      <c r="DC110" s="31" cm="1">
        <f t="array" aca="1" ref="DC110" ca="1">SUMPRODUCT(COUNTIF($AY110:$CS110,Training!$C$2:$E$2))</f>
        <v>0</v>
      </c>
      <c r="DD110" s="31" cm="1">
        <f t="array" aca="1" ref="DD110" ca="1">SUMPRODUCT(COUNTIF($AY110:$CS110,Training!#REF!))</f>
        <v>0</v>
      </c>
      <c r="DE110" s="31" cm="1">
        <f t="array" aca="1" ref="DE110" ca="1">SUMPRODUCT(COUNTIF($AY110:$CS110,Training!$C$12:$E$12))</f>
        <v>0</v>
      </c>
      <c r="DF110" s="31" cm="1">
        <f t="array" aca="1" ref="DF110" ca="1">SUMPRODUCT(COUNTIF($AY110:$CS110,Training!$C$13:$E$13))</f>
        <v>0</v>
      </c>
      <c r="DG110" s="31" cm="1">
        <f t="array" aca="1" ref="DG110" ca="1">SUMPRODUCT(COUNTIF($AY110:$CS110,Training!$C$14:$E$14))</f>
        <v>0</v>
      </c>
      <c r="DH110" s="31" cm="1">
        <f t="array" aca="1" ref="DH110" ca="1">SUMPRODUCT(COUNTIF($AY110:$CS110,Training!$C$15:$E$15))</f>
        <v>0</v>
      </c>
      <c r="DI110" s="31" cm="1">
        <f t="array" aca="1" ref="DI110" ca="1">SUMPRODUCT(COUNTIF($AY110:$CS110,Training!$C$16:$E$16))</f>
        <v>0</v>
      </c>
      <c r="DJ110" s="30" t="str" cm="1">
        <f t="array" aca="1" ref="DJ110:FD110" ca="1">IF(COUNTIF(D110:AX110,1)=0,IF($D110:$AX110=2,D$1:AX$1,""),"")</f>
        <v/>
      </c>
      <c r="DK110" s="30" t="str">
        <f ca="1"/>
        <v/>
      </c>
      <c r="DL110" s="30" t="str">
        <f ca="1"/>
        <v/>
      </c>
      <c r="DM110" s="30" t="str">
        <f ca="1"/>
        <v/>
      </c>
      <c r="DN110" s="30" t="str">
        <f ca="1"/>
        <v/>
      </c>
      <c r="DO110" s="30" t="str">
        <f ca="1"/>
        <v/>
      </c>
      <c r="DP110" s="30" t="str">
        <f ca="1"/>
        <v/>
      </c>
      <c r="DQ110" s="30" t="str">
        <f ca="1"/>
        <v/>
      </c>
      <c r="DR110" s="30" t="str">
        <f ca="1"/>
        <v/>
      </c>
      <c r="DS110" s="30" t="str">
        <f ca="1"/>
        <v/>
      </c>
      <c r="DT110" s="30" t="str">
        <f ca="1"/>
        <v/>
      </c>
      <c r="DU110" s="30" t="str">
        <f ca="1"/>
        <v/>
      </c>
      <c r="DV110" s="30" t="str">
        <f ca="1"/>
        <v/>
      </c>
      <c r="DW110" s="30" t="str">
        <f ca="1"/>
        <v/>
      </c>
      <c r="DX110" s="30" t="str">
        <f ca="1"/>
        <v/>
      </c>
      <c r="DY110" s="30" t="str">
        <f ca="1"/>
        <v/>
      </c>
      <c r="DZ110" s="30" t="str">
        <f ca="1"/>
        <v/>
      </c>
      <c r="EA110" s="30" t="str">
        <f ca="1"/>
        <v/>
      </c>
      <c r="EB110" s="30" t="str">
        <f ca="1"/>
        <v/>
      </c>
      <c r="EC110" s="30" t="str">
        <f ca="1"/>
        <v/>
      </c>
      <c r="ED110" s="30" t="str">
        <f ca="1"/>
        <v/>
      </c>
      <c r="EE110" s="30" t="str">
        <f ca="1"/>
        <v/>
      </c>
      <c r="EF110" s="30" t="str">
        <f ca="1"/>
        <v/>
      </c>
      <c r="EG110" s="30" t="str">
        <f ca="1"/>
        <v/>
      </c>
      <c r="EH110" s="30" t="str">
        <f ca="1"/>
        <v/>
      </c>
      <c r="EI110" s="30" t="str">
        <f ca="1"/>
        <v/>
      </c>
      <c r="EJ110" s="30" t="str">
        <f ca="1"/>
        <v/>
      </c>
      <c r="EK110" s="30" t="str">
        <f ca="1"/>
        <v/>
      </c>
      <c r="EL110" s="30" t="str">
        <f ca="1"/>
        <v/>
      </c>
      <c r="EM110" s="30" t="str">
        <f ca="1"/>
        <v/>
      </c>
      <c r="EN110" s="30" t="str">
        <f ca="1"/>
        <v/>
      </c>
      <c r="EO110" s="30" t="str">
        <f ca="1"/>
        <v/>
      </c>
      <c r="EP110" s="30" t="str">
        <f ca="1"/>
        <v/>
      </c>
      <c r="EQ110" s="30" t="str">
        <f ca="1"/>
        <v/>
      </c>
      <c r="ER110" s="30" t="str">
        <f ca="1"/>
        <v/>
      </c>
      <c r="ES110" s="30" t="str">
        <f ca="1"/>
        <v/>
      </c>
      <c r="ET110" s="30" t="str">
        <f ca="1"/>
        <v/>
      </c>
      <c r="EU110" s="30" t="str">
        <f ca="1"/>
        <v/>
      </c>
      <c r="EV110" s="30" t="str">
        <f ca="1"/>
        <v/>
      </c>
      <c r="EW110" s="30" t="str">
        <f ca="1"/>
        <v/>
      </c>
      <c r="EX110" s="30" t="str">
        <f ca="1"/>
        <v/>
      </c>
      <c r="EY110" s="30" t="str">
        <f ca="1"/>
        <v/>
      </c>
      <c r="EZ110" s="30" t="str">
        <f ca="1"/>
        <v/>
      </c>
      <c r="FA110" s="30" t="str">
        <f ca="1"/>
        <v/>
      </c>
      <c r="FB110" s="30" t="str">
        <f ca="1"/>
        <v/>
      </c>
      <c r="FC110" s="30" t="str">
        <f ca="1"/>
        <v/>
      </c>
      <c r="FD110" s="30" t="str">
        <f ca="1"/>
        <v/>
      </c>
      <c r="FE110" s="31" cm="1">
        <f t="array" aca="1" ref="FE110" ca="1">SUMPRODUCT(COUNTIF($DJ110:$FD110,Training!$C$3:$E$3))</f>
        <v>0</v>
      </c>
      <c r="FF110" s="31" cm="1">
        <f t="array" aca="1" ref="FF110" ca="1">SUMPRODUCT(COUNTIF($DJ110:$FD110,Training!$C$4:$E$4))</f>
        <v>0</v>
      </c>
      <c r="FG110" s="31" cm="1">
        <f t="array" aca="1" ref="FG110" ca="1">SUMPRODUCT(COUNTIF($DJ110:$FD110,Training!$C$5:$E$5))</f>
        <v>0</v>
      </c>
      <c r="FH110" s="31" cm="1">
        <f t="array" aca="1" ref="FH110" ca="1">SUMPRODUCT(COUNTIF($DJ110:$FD110,Training!$C$6:$E$6))</f>
        <v>0</v>
      </c>
      <c r="FI110" s="31" cm="1">
        <f t="array" aca="1" ref="FI110" ca="1">SUMPRODUCT(COUNTIF($DJ110:$FD110,Training!$C$7:$E$7))</f>
        <v>0</v>
      </c>
      <c r="FJ110" s="31" cm="1">
        <f t="array" aca="1" ref="FJ110" ca="1">SUMPRODUCT(COUNTIF($DJ110:$FD110,Training!$C$8:$E$8))</f>
        <v>0</v>
      </c>
      <c r="FK110" s="31" cm="1">
        <f t="array" aca="1" ref="FK110" ca="1">SUMPRODUCT(COUNTIF($DJ110:$FD110,Training!$C$9:$E$9))</f>
        <v>0</v>
      </c>
      <c r="FL110" s="31" cm="1">
        <f t="array" aca="1" ref="FL110" ca="1">SUMPRODUCT(COUNTIF($DJ110:$FD110,Training!$C$10:$E$10))</f>
        <v>0</v>
      </c>
      <c r="FM110" s="31" cm="1">
        <f t="array" aca="1" ref="FM110" ca="1">SUMPRODUCT(COUNTIF($DJ110:$FD110,Training!$C$11:$E$11))</f>
        <v>0</v>
      </c>
      <c r="FN110" s="31" cm="1">
        <f t="array" aca="1" ref="FN110" ca="1">SUMPRODUCT(COUNTIF($DJ110:$FD110,Training!$C$2:$E$2))</f>
        <v>0</v>
      </c>
      <c r="FO110" s="31" cm="1">
        <f t="array" aca="1" ref="FO110" ca="1">SUMPRODUCT(COUNTIF($DJ110:$FD110,Training!#REF!))</f>
        <v>0</v>
      </c>
      <c r="FP110" s="31" cm="1">
        <f t="array" aca="1" ref="FP110" ca="1">SUMPRODUCT(COUNTIF($DJ110:$FD110,Training!$C$12:$E$12))</f>
        <v>0</v>
      </c>
      <c r="FQ110" s="31" cm="1">
        <f t="array" aca="1" ref="FQ110" ca="1">SUMPRODUCT(COUNTIF($DJ110:$FD110,Training!$C$13:$E$13))</f>
        <v>0</v>
      </c>
      <c r="FR110" s="31" cm="1">
        <f t="array" aca="1" ref="FR110" ca="1">SUMPRODUCT(COUNTIF($DJ110:$FD110,Training!$C$14:$E$14))</f>
        <v>0</v>
      </c>
      <c r="FS110" s="31" cm="1">
        <f t="array" aca="1" ref="FS110" ca="1">SUMPRODUCT(COUNTIF($DJ110:$FD110,Training!$C$15:$E$15))</f>
        <v>0</v>
      </c>
      <c r="FT110" s="31" cm="1">
        <f t="array" aca="1" ref="FT110" ca="1">SUMPRODUCT(COUNTIF($DJ110:$FD110,Training!$C$16:$E$16))</f>
        <v>0</v>
      </c>
    </row>
    <row r="111" spans="1:176" x14ac:dyDescent="0.25">
      <c r="A111" s="32" t="str">
        <f>IF(WeightedParse!A111&gt;"",WeightedParse!A111,"")</f>
        <v/>
      </c>
      <c r="B111" s="49" t="str">
        <f>IF('Weighted Summary'!A111&gt;"",'Weighted Summary'!F111,"")</f>
        <v/>
      </c>
      <c r="C111" s="39" t="str">
        <f t="shared" si="1"/>
        <v/>
      </c>
      <c r="D111" s="37" t="str">
        <f ca="1">IF($A111&gt;"",IF(ISERROR(HLOOKUP(D$1,INDIRECT("Roles!$B$"&amp;MATCH($B111,Roles!$A:$A,0)&amp;":$AF$"&amp;MATCH($B111,Roles!$A:$A,0)),1,FALSE))=FALSE,IF(SquadExport!G111&lt;10,1,IF(SquadExport!G111&lt;15,2,IF(SquadExport!G111&lt;=20,3,""))),0),"")</f>
        <v/>
      </c>
      <c r="E111" s="37" t="str">
        <f ca="1">IF($A111&gt;"",IF(ISERROR(HLOOKUP(E$1,INDIRECT("Roles!$B$"&amp;MATCH($B111,Roles!$A:$A,0)&amp;":$AF$"&amp;MATCH($B111,Roles!$A:$A,0)),1,FALSE))=FALSE,IF(SquadExport!H111&lt;10,1,IF(SquadExport!H111&lt;15,2,IF(SquadExport!H111&lt;=20,3,""))),0),"")</f>
        <v/>
      </c>
      <c r="F111" s="37" t="str">
        <f ca="1">IF($A111&gt;"",IF(ISERROR(HLOOKUP(F$1,INDIRECT("Roles!$B$"&amp;MATCH($B111,Roles!$A:$A,0)&amp;":$AF$"&amp;MATCH($B111,Roles!$A:$A,0)),1,FALSE))=FALSE,IF(SquadExport!I111&lt;10,1,IF(SquadExport!I111&lt;15,2,IF(SquadExport!I111&lt;=20,3,""))),0),"")</f>
        <v/>
      </c>
      <c r="G111" s="37" t="str">
        <f ca="1">IF($A111&gt;"",IF(ISERROR(HLOOKUP(G$1,INDIRECT("Roles!$B$"&amp;MATCH($B111,Roles!$A:$A,0)&amp;":$AF$"&amp;MATCH($B111,Roles!$A:$A,0)),1,FALSE))=FALSE,IF(SquadExport!J111&lt;10,1,IF(SquadExport!J111&lt;15,2,IF(SquadExport!J111&lt;=20,3,""))),0),"")</f>
        <v/>
      </c>
      <c r="H111" s="37" t="str">
        <f ca="1">IF($A111&gt;"",IF(ISERROR(HLOOKUP(H$1,INDIRECT("Roles!$B$"&amp;MATCH($B111,Roles!$A:$A,0)&amp;":$AF$"&amp;MATCH($B111,Roles!$A:$A,0)),1,FALSE))=FALSE,IF(SquadExport!K111&lt;10,1,IF(SquadExport!K111&lt;15,2,IF(SquadExport!K111&lt;=20,3,""))),0),"")</f>
        <v/>
      </c>
      <c r="I111" s="37" t="str">
        <f ca="1">IF($A111&gt;"",IF(ISERROR(HLOOKUP(I$1,INDIRECT("Roles!$B$"&amp;MATCH($B111,Roles!$A:$A,0)&amp;":$AF$"&amp;MATCH($B111,Roles!$A:$A,0)),1,FALSE))=FALSE,IF(SquadExport!L111&lt;10,1,IF(SquadExport!L111&lt;15,2,IF(SquadExport!L111&lt;=20,3,""))),0),"")</f>
        <v/>
      </c>
      <c r="J111" s="37" t="str">
        <f ca="1">IF($A111&gt;"",IF(ISERROR(HLOOKUP(J$1,INDIRECT("Roles!$B$"&amp;MATCH($B111,Roles!$A:$A,0)&amp;":$AF$"&amp;MATCH($B111,Roles!$A:$A,0)),1,FALSE))=FALSE,IF(SquadExport!M111&lt;10,1,IF(SquadExport!M111&lt;15,2,IF(SquadExport!M111&lt;=20,3,""))),0),"")</f>
        <v/>
      </c>
      <c r="K111" s="37" t="str">
        <f ca="1">IF($A111&gt;"",IF(ISERROR(HLOOKUP(K$1,INDIRECT("Roles!$B$"&amp;MATCH($B111,Roles!$A:$A,0)&amp;":$AF$"&amp;MATCH($B111,Roles!$A:$A,0)),1,FALSE))=FALSE,IF(SquadExport!N111&lt;10,1,IF(SquadExport!N111&lt;15,2,IF(SquadExport!N111&lt;=20,3,""))),0),"")</f>
        <v/>
      </c>
      <c r="L111" s="37" t="str">
        <f ca="1">IF($A111&gt;"",IF(ISERROR(HLOOKUP(L$1,INDIRECT("Roles!$B$"&amp;MATCH($B111,Roles!$A:$A,0)&amp;":$AF$"&amp;MATCH($B111,Roles!$A:$A,0)),1,FALSE))=FALSE,IF(SquadExport!O111&lt;10,1,IF(SquadExport!O111&lt;15,2,IF(SquadExport!O111&lt;=20,3,""))),0),"")</f>
        <v/>
      </c>
      <c r="M111" s="37" t="str">
        <f ca="1">IF($A111&gt;"",IF(ISERROR(HLOOKUP(M$1,INDIRECT("Roles!$B$"&amp;MATCH($B111,Roles!$A:$A,0)&amp;":$AF$"&amp;MATCH($B111,Roles!$A:$A,0)),1,FALSE))=FALSE,IF(SquadExport!P111&lt;10,1,IF(SquadExport!P111&lt;15,2,IF(SquadExport!P111&lt;=20,3,""))),0),"")</f>
        <v/>
      </c>
      <c r="N111" s="37" t="str">
        <f ca="1">IF($A111&gt;"",IF(ISERROR(HLOOKUP(N$1,INDIRECT("Roles!$B$"&amp;MATCH($B111,Roles!$A:$A,0)&amp;":$AF$"&amp;MATCH($B111,Roles!$A:$A,0)),1,FALSE))=FALSE,IF(SquadExport!Q111&lt;10,1,IF(SquadExport!Q111&lt;15,2,IF(SquadExport!Q111&lt;=20,3,""))),0),"")</f>
        <v/>
      </c>
      <c r="O111" s="37" t="str">
        <f ca="1">IF($A111&gt;"",IF(ISERROR(HLOOKUP(O$1,INDIRECT("Roles!$B$"&amp;MATCH($B111,Roles!$A:$A,0)&amp;":$AF$"&amp;MATCH($B111,Roles!$A:$A,0)),1,FALSE))=FALSE,IF(SquadExport!R111&lt;10,1,IF(SquadExport!R111&lt;15,2,IF(SquadExport!R111&lt;=20,3,""))),0),"")</f>
        <v/>
      </c>
      <c r="P111" s="37" t="str">
        <f ca="1">IF($A111&gt;"",IF(ISERROR(HLOOKUP(P$1,INDIRECT("Roles!$B$"&amp;MATCH($B111,Roles!$A:$A,0)&amp;":$AF$"&amp;MATCH($B111,Roles!$A:$A,0)),1,FALSE))=FALSE,IF(SquadExport!S111&lt;10,1,IF(SquadExport!S111&lt;15,2,IF(SquadExport!S111&lt;=20,3,""))),0),"")</f>
        <v/>
      </c>
      <c r="Q111" s="37" t="str">
        <f ca="1">IF($A111&gt;"",IF(ISERROR(HLOOKUP(Q$1,INDIRECT("Roles!$B$"&amp;MATCH($B111,Roles!$A:$A,0)&amp;":$AF$"&amp;MATCH($B111,Roles!$A:$A,0)),1,FALSE))=FALSE,IF(SquadExport!T111&lt;10,1,IF(SquadExport!T111&lt;15,2,IF(SquadExport!T111&lt;=20,3,""))),0),"")</f>
        <v/>
      </c>
      <c r="R111" s="37" t="str">
        <f ca="1">IF($A111&gt;"",IF(ISERROR(HLOOKUP(R$1,INDIRECT("Roles!$B$"&amp;MATCH($B111,Roles!$A:$A,0)&amp;":$AF$"&amp;MATCH($B111,Roles!$A:$A,0)),1,FALSE))=FALSE,IF(SquadExport!U111&lt;10,1,IF(SquadExport!U111&lt;15,2,IF(SquadExport!U111&lt;=20,3,""))),0),"")</f>
        <v/>
      </c>
      <c r="S111" s="37" t="str">
        <f ca="1">IF($A111&gt;"",IF(ISERROR(HLOOKUP(S$1,INDIRECT("Roles!$B$"&amp;MATCH($B111,Roles!$A:$A,0)&amp;":$AF$"&amp;MATCH($B111,Roles!$A:$A,0)),1,FALSE))=FALSE,IF(SquadExport!V111&lt;10,1,IF(SquadExport!V111&lt;15,2,IF(SquadExport!V111&lt;=20,3,""))),0),"")</f>
        <v/>
      </c>
      <c r="T111" s="37" t="str">
        <f ca="1">IF($A111&gt;"",IF(ISERROR(HLOOKUP(T$1,INDIRECT("Roles!$B$"&amp;MATCH($B111,Roles!$A:$A,0)&amp;":$AF$"&amp;MATCH($B111,Roles!$A:$A,0)),1,FALSE))=FALSE,IF(SquadExport!W111&lt;10,1,IF(SquadExport!W111&lt;15,2,IF(SquadExport!W111&lt;=20,3,""))),0),"")</f>
        <v/>
      </c>
      <c r="U111" s="37" t="str">
        <f ca="1">IF($A111&gt;"",IF(ISERROR(HLOOKUP(U$1,INDIRECT("Roles!$B$"&amp;MATCH($B111,Roles!$A:$A,0)&amp;":$AF$"&amp;MATCH($B111,Roles!$A:$A,0)),1,FALSE))=FALSE,IF(SquadExport!X111&lt;10,1,IF(SquadExport!X111&lt;15,2,IF(SquadExport!X111&lt;=20,3,""))),0),"")</f>
        <v/>
      </c>
      <c r="V111" s="37" t="str">
        <f ca="1">IF($A111&gt;"",IF(ISERROR(HLOOKUP(V$1,INDIRECT("Roles!$B$"&amp;MATCH($B111,Roles!$A:$A,0)&amp;":$AF$"&amp;MATCH($B111,Roles!$A:$A,0)),1,FALSE))=FALSE,IF(SquadExport!Y111&lt;10,1,IF(SquadExport!Y111&lt;15,2,IF(SquadExport!Y111&lt;=20,3,""))),0),"")</f>
        <v/>
      </c>
      <c r="W111" s="37" t="str">
        <f ca="1">IF($A111&gt;"",IF(ISERROR(HLOOKUP(W$1,INDIRECT("Roles!$B$"&amp;MATCH($B111,Roles!$A:$A,0)&amp;":$AF$"&amp;MATCH($B111,Roles!$A:$A,0)),1,FALSE))=FALSE,IF(SquadExport!Z111&lt;10,1,IF(SquadExport!Z111&lt;15,2,IF(SquadExport!Z111&lt;=20,3,""))),0),"")</f>
        <v/>
      </c>
      <c r="X111" s="37" t="str">
        <f ca="1">IF($A111&gt;"",IF(ISERROR(HLOOKUP(X$1,INDIRECT("Roles!$B$"&amp;MATCH($B111,Roles!$A:$A,0)&amp;":$AF$"&amp;MATCH($B111,Roles!$A:$A,0)),1,FALSE))=FALSE,IF(SquadExport!AA111&lt;10,1,IF(SquadExport!AA111&lt;15,2,IF(SquadExport!AA111&lt;=20,3,""))),0),"")</f>
        <v/>
      </c>
      <c r="Y111" s="37" t="str">
        <f ca="1">IF($A111&gt;"",IF(ISERROR(HLOOKUP(Y$1,INDIRECT("Roles!$B$"&amp;MATCH($B111,Roles!$A:$A,0)&amp;":$AF$"&amp;MATCH($B111,Roles!$A:$A,0)),1,FALSE))=FALSE,IF(SquadExport!AB111&lt;10,1,IF(SquadExport!AB111&lt;15,2,IF(SquadExport!AB111&lt;=20,3,""))),0),"")</f>
        <v/>
      </c>
      <c r="Z111" s="37" t="str">
        <f ca="1">IF($A111&gt;"",IF(ISERROR(HLOOKUP(Z$1,INDIRECT("Roles!$B$"&amp;MATCH($B111,Roles!$A:$A,0)&amp;":$AF$"&amp;MATCH($B111,Roles!$A:$A,0)),1,FALSE))=FALSE,IF(SquadExport!AC111&lt;10,1,IF(SquadExport!AC111&lt;15,2,IF(SquadExport!AC111&lt;=20,3,""))),0),"")</f>
        <v/>
      </c>
      <c r="AA111" s="37" t="str">
        <f ca="1">IF($A111&gt;"",IF(ISERROR(HLOOKUP(AA$1,INDIRECT("Roles!$B$"&amp;MATCH($B111,Roles!$A:$A,0)&amp;":$AF$"&amp;MATCH($B111,Roles!$A:$A,0)),1,FALSE))=FALSE,IF(SquadExport!AD111&lt;10,1,IF(SquadExport!AD111&lt;15,2,IF(SquadExport!AD111&lt;=20,3,""))),0),"")</f>
        <v/>
      </c>
      <c r="AB111" s="37" t="str">
        <f ca="1">IF($A111&gt;"",IF(ISERROR(HLOOKUP(AB$1,INDIRECT("Roles!$B$"&amp;MATCH($B111,Roles!$A:$A,0)&amp;":$AF$"&amp;MATCH($B111,Roles!$A:$A,0)),1,FALSE))=FALSE,IF(SquadExport!AE111&lt;10,1,IF(SquadExport!AE111&lt;15,2,IF(SquadExport!AE111&lt;=20,3,""))),0),"")</f>
        <v/>
      </c>
      <c r="AC111" s="37" t="str">
        <f ca="1">IF($A111&gt;"",IF(ISERROR(HLOOKUP(AC$1,INDIRECT("Roles!$B$"&amp;MATCH($B111,Roles!$A:$A,0)&amp;":$AF$"&amp;MATCH($B111,Roles!$A:$A,0)),1,FALSE))=FALSE,IF(SquadExport!AF111&lt;10,1,IF(SquadExport!AF111&lt;15,2,IF(SquadExport!AF111&lt;=20,3,""))),0),"")</f>
        <v/>
      </c>
      <c r="AD111" s="37" t="str">
        <f ca="1">IF($A111&gt;"",IF(ISERROR(HLOOKUP(AD$1,INDIRECT("Roles!$B$"&amp;MATCH($B111,Roles!$A:$A,0)&amp;":$AF$"&amp;MATCH($B111,Roles!$A:$A,0)),1,FALSE))=FALSE,IF(SquadExport!AG111&lt;10,1,IF(SquadExport!AG111&lt;15,2,IF(SquadExport!AG111&lt;=20,3,""))),0),"")</f>
        <v/>
      </c>
      <c r="AE111" s="37" t="str">
        <f ca="1">IF($A111&gt;"",IF(ISERROR(HLOOKUP(AE$1,INDIRECT("Roles!$B$"&amp;MATCH($B111,Roles!$A:$A,0)&amp;":$AF$"&amp;MATCH($B111,Roles!$A:$A,0)),1,FALSE))=FALSE,IF(SquadExport!AH111&lt;10,1,IF(SquadExport!AH111&lt;15,2,IF(SquadExport!AH111&lt;=20,3,""))),0),"")</f>
        <v/>
      </c>
      <c r="AF111" s="37" t="str">
        <f ca="1">IF($A111&gt;"",IF(ISERROR(HLOOKUP(AF$1,INDIRECT("Roles!$B$"&amp;MATCH($B111,Roles!$A:$A,0)&amp;":$AF$"&amp;MATCH($B111,Roles!$A:$A,0)),1,FALSE))=FALSE,IF(SquadExport!AI111&lt;10,1,IF(SquadExport!AI111&lt;15,2,IF(SquadExport!AI111&lt;=20,3,""))),0),"")</f>
        <v/>
      </c>
      <c r="AG111" s="37" t="str">
        <f ca="1">IF($A111&gt;"",IF(ISERROR(HLOOKUP(AG$1,INDIRECT("Roles!$B$"&amp;MATCH($B111,Roles!$A:$A,0)&amp;":$AF$"&amp;MATCH($B111,Roles!$A:$A,0)),1,FALSE))=FALSE,IF(SquadExport!AJ111&lt;10,1,IF(SquadExport!AJ111&lt;15,2,IF(SquadExport!AJ111&lt;=20,3,""))),0),"")</f>
        <v/>
      </c>
      <c r="AH111" s="37" t="str">
        <f ca="1">IF($A111&gt;"",IF(ISERROR(HLOOKUP(AH$1,INDIRECT("Roles!$B$"&amp;MATCH($B111,Roles!$A:$A,0)&amp;":$AF$"&amp;MATCH($B111,Roles!$A:$A,0)),1,FALSE))=FALSE,IF(SquadExport!AK111&lt;10,1,IF(SquadExport!AK111&lt;15,2,IF(SquadExport!AK111&lt;=20,3,""))),0),"")</f>
        <v/>
      </c>
      <c r="AI111" s="37" t="str">
        <f ca="1">IF($A111&gt;"",IF(ISERROR(HLOOKUP(AI$1,INDIRECT("Roles!$B$"&amp;MATCH($B111,Roles!$A:$A,0)&amp;":$AF$"&amp;MATCH($B111,Roles!$A:$A,0)),1,FALSE))=FALSE,IF(SquadExport!AL111&lt;10,1,IF(SquadExport!AL111&lt;15,2,IF(SquadExport!AL111&lt;=20,3,""))),0),"")</f>
        <v/>
      </c>
      <c r="AJ111" s="37" t="str">
        <f ca="1">IF($A111&gt;"",IF(ISERROR(HLOOKUP(AJ$1,INDIRECT("Roles!$B$"&amp;MATCH($B111,Roles!$A:$A,0)&amp;":$AF$"&amp;MATCH($B111,Roles!$A:$A,0)),1,FALSE))=FALSE,IF(SquadExport!AM111&lt;10,1,IF(SquadExport!AM111&lt;15,2,IF(SquadExport!AM111&lt;=20,3,""))),0),"")</f>
        <v/>
      </c>
      <c r="AK111" s="37" t="str">
        <f ca="1">IF($A111&gt;"",IF(ISERROR(HLOOKUP(AK$1,INDIRECT("Roles!$B$"&amp;MATCH($B111,Roles!$A:$A,0)&amp;":$AF$"&amp;MATCH($B111,Roles!$A:$A,0)),1,FALSE))=FALSE,IF(SquadExport!AN111&lt;10,1,IF(SquadExport!AN111&lt;15,2,IF(SquadExport!AN111&lt;=20,3,""))),0),"")</f>
        <v/>
      </c>
      <c r="AL111" s="37" t="str">
        <f ca="1">IF($A111&gt;"",IF(ISERROR(HLOOKUP(AL$1,INDIRECT("Roles!$B$"&amp;MATCH($B111,Roles!$A:$A,0)&amp;":$AF$"&amp;MATCH($B111,Roles!$A:$A,0)),1,FALSE))=FALSE,IF(SquadExport!AO111&lt;10,1,IF(SquadExport!AO111&lt;15,2,IF(SquadExport!AO111&lt;=20,3,""))),0),"")</f>
        <v/>
      </c>
      <c r="AM111" s="37" t="str">
        <f ca="1">IF($A111&gt;"",IF(ISERROR(HLOOKUP(AM$1,INDIRECT("Roles!$B$"&amp;MATCH($B111,Roles!$A:$A,0)&amp;":$AF$"&amp;MATCH($B111,Roles!$A:$A,0)),1,FALSE))=FALSE,IF(SquadExport!AP111&lt;10,1,IF(SquadExport!AP111&lt;15,2,IF(SquadExport!AP111&lt;=20,3,""))),0),"")</f>
        <v/>
      </c>
      <c r="AN111" s="37" t="str">
        <f ca="1">IF($A111&gt;"",IF(ISERROR(HLOOKUP(AN$1,INDIRECT("Roles!$B$"&amp;MATCH($B111,Roles!$A:$A,0)&amp;":$AF$"&amp;MATCH($B111,Roles!$A:$A,0)),1,FALSE))=FALSE,IF(SquadExport!AQ111&lt;10,1,IF(SquadExport!AQ111&lt;15,2,IF(SquadExport!AQ111&lt;=20,3,""))),0),"")</f>
        <v/>
      </c>
      <c r="AO111" s="37" t="str">
        <f ca="1">IF($A111&gt;"",IF(ISERROR(HLOOKUP(AO$1,INDIRECT("Roles!$B$"&amp;MATCH($B111,Roles!$A:$A,0)&amp;":$AF$"&amp;MATCH($B111,Roles!$A:$A,0)),1,FALSE))=FALSE,IF(SquadExport!AR111&lt;10,1,IF(SquadExport!AR111&lt;15,2,IF(SquadExport!AR111&lt;=20,3,""))),0),"")</f>
        <v/>
      </c>
      <c r="AP111" s="37" t="str">
        <f ca="1">IF($A111&gt;"",IF(ISERROR(HLOOKUP(AP$1,INDIRECT("Roles!$B$"&amp;MATCH($B111,Roles!$A:$A,0)&amp;":$AF$"&amp;MATCH($B111,Roles!$A:$A,0)),1,FALSE))=FALSE,IF(SquadExport!AS111&lt;10,1,IF(SquadExport!AS111&lt;15,2,IF(SquadExport!AS111&lt;=20,3,""))),0),"")</f>
        <v/>
      </c>
      <c r="AQ111" s="37" t="str">
        <f ca="1">IF($A111&gt;"",IF(ISERROR(HLOOKUP(AQ$1,INDIRECT("Roles!$B$"&amp;MATCH($B111,Roles!$A:$A,0)&amp;":$AF$"&amp;MATCH($B111,Roles!$A:$A,0)),1,FALSE))=FALSE,IF(SquadExport!AT111&lt;10,1,IF(SquadExport!AT111&lt;15,2,IF(SquadExport!AT111&lt;=20,3,""))),0),"")</f>
        <v/>
      </c>
      <c r="AR111" s="37" t="str">
        <f ca="1">IF($A111&gt;"",IF(ISERROR(HLOOKUP(AR$1,INDIRECT("Roles!$B$"&amp;MATCH($B111,Roles!$A:$A,0)&amp;":$AF$"&amp;MATCH($B111,Roles!$A:$A,0)),1,FALSE))=FALSE,IF(SquadExport!AU111&lt;10,1,IF(SquadExport!AU111&lt;15,2,IF(SquadExport!AU111&lt;=20,3,""))),0),"")</f>
        <v/>
      </c>
      <c r="AS111" s="37" t="str">
        <f ca="1">IF($A111&gt;"",IF(ISERROR(HLOOKUP(AS$1,INDIRECT("Roles!$B$"&amp;MATCH($B111,Roles!$A:$A,0)&amp;":$AF$"&amp;MATCH($B111,Roles!$A:$A,0)),1,FALSE))=FALSE,IF(SquadExport!AV111&lt;10,1,IF(SquadExport!AV111&lt;15,2,IF(SquadExport!AV111&lt;=20,3,""))),0),"")</f>
        <v/>
      </c>
      <c r="AT111" s="37" t="str">
        <f ca="1">IF($A111&gt;"",IF(ISERROR(HLOOKUP(AT$1,INDIRECT("Roles!$B$"&amp;MATCH($B111,Roles!$A:$A,0)&amp;":$AF$"&amp;MATCH($B111,Roles!$A:$A,0)),1,FALSE))=FALSE,IF(SquadExport!AW111&lt;10,1,IF(SquadExport!AW111&lt;15,2,IF(SquadExport!AW111&lt;=20,3,""))),0),"")</f>
        <v/>
      </c>
      <c r="AU111" s="37" t="str">
        <f ca="1">IF($A111&gt;"",IF(ISERROR(HLOOKUP(AU$1,INDIRECT("Roles!$B$"&amp;MATCH($B111,Roles!$A:$A,0)&amp;":$AF$"&amp;MATCH($B111,Roles!$A:$A,0)),1,FALSE))=FALSE,IF(SquadExport!AX111&lt;10,1,IF(SquadExport!AX111&lt;15,2,IF(SquadExport!AX111&lt;=20,3,""))),0),"")</f>
        <v/>
      </c>
      <c r="AV111" s="37" t="str">
        <f ca="1">IF($A111&gt;"",IF(ISERROR(HLOOKUP(AV$1,INDIRECT("Roles!$B$"&amp;MATCH($B111,Roles!$A:$A,0)&amp;":$AF$"&amp;MATCH($B111,Roles!$A:$A,0)),1,FALSE))=FALSE,IF(SquadExport!AY111&lt;10,1,IF(SquadExport!AY111&lt;15,2,IF(SquadExport!AY111&lt;=20,3,""))),0),"")</f>
        <v/>
      </c>
      <c r="AW111" s="37" t="str">
        <f ca="1">IF($A111&gt;"",IF(ISERROR(HLOOKUP(AW$1,INDIRECT("Roles!$B$"&amp;MATCH($B111,Roles!$A:$A,0)&amp;":$AF$"&amp;MATCH($B111,Roles!$A:$A,0)),1,FALSE))=FALSE,IF(SquadExport!AZ111&lt;10,1,IF(SquadExport!AZ111&lt;15,2,IF(SquadExport!AZ111&lt;=20,3,""))),0),"")</f>
        <v/>
      </c>
      <c r="AX111" s="37" t="str">
        <f ca="1">IF($A111&gt;"",IF(ISERROR(HLOOKUP(AX$1,INDIRECT("Roles!$B$"&amp;MATCH($B111,Roles!$A:$A,0)&amp;":$AF$"&amp;MATCH($B111,Roles!$A:$A,0)),1,FALSE))=FALSE,IF(SquadExport!BA111&lt;10,1,IF(SquadExport!BA111&lt;15,2,IF(SquadExport!BA111&lt;=20,3,""))),0),"")</f>
        <v/>
      </c>
      <c r="AY111" s="30" t="str" cm="1">
        <f t="array" aca="1" ref="AY111:CS111" ca="1">IF($D111:$AX111=1,D$1:AX$1,"")</f>
        <v/>
      </c>
      <c r="AZ111" s="30" t="str">
        <f ca="1"/>
        <v/>
      </c>
      <c r="BA111" s="30" t="str">
        <f ca="1"/>
        <v/>
      </c>
      <c r="BB111" s="30" t="str">
        <f ca="1"/>
        <v/>
      </c>
      <c r="BC111" s="30" t="str">
        <f ca="1"/>
        <v/>
      </c>
      <c r="BD111" s="30" t="str">
        <f ca="1"/>
        <v/>
      </c>
      <c r="BE111" s="30" t="str">
        <f ca="1"/>
        <v/>
      </c>
      <c r="BF111" s="30" t="str">
        <f ca="1"/>
        <v/>
      </c>
      <c r="BG111" s="30" t="str">
        <f ca="1"/>
        <v/>
      </c>
      <c r="BH111" s="30" t="str">
        <f ca="1"/>
        <v/>
      </c>
      <c r="BI111" s="30" t="str">
        <f ca="1"/>
        <v/>
      </c>
      <c r="BJ111" s="30" t="str">
        <f ca="1"/>
        <v/>
      </c>
      <c r="BK111" s="30" t="str">
        <f ca="1"/>
        <v/>
      </c>
      <c r="BL111" s="30" t="str">
        <f ca="1"/>
        <v/>
      </c>
      <c r="BM111" s="30" t="str">
        <f ca="1"/>
        <v/>
      </c>
      <c r="BN111" s="30" t="str">
        <f ca="1"/>
        <v/>
      </c>
      <c r="BO111" s="30" t="str">
        <f ca="1"/>
        <v/>
      </c>
      <c r="BP111" s="30" t="str">
        <f ca="1"/>
        <v/>
      </c>
      <c r="BQ111" s="30" t="str">
        <f ca="1"/>
        <v/>
      </c>
      <c r="BR111" s="30" t="str">
        <f ca="1"/>
        <v/>
      </c>
      <c r="BS111" s="30" t="str">
        <f ca="1"/>
        <v/>
      </c>
      <c r="BT111" s="30" t="str">
        <f ca="1"/>
        <v/>
      </c>
      <c r="BU111" s="30" t="str">
        <f ca="1"/>
        <v/>
      </c>
      <c r="BV111" s="30" t="str">
        <f ca="1"/>
        <v/>
      </c>
      <c r="BW111" s="30" t="str">
        <f ca="1"/>
        <v/>
      </c>
      <c r="BX111" s="30" t="str">
        <f ca="1"/>
        <v/>
      </c>
      <c r="BY111" s="30" t="str">
        <f ca="1"/>
        <v/>
      </c>
      <c r="BZ111" s="30" t="str">
        <f ca="1"/>
        <v/>
      </c>
      <c r="CA111" s="30" t="str">
        <f ca="1"/>
        <v/>
      </c>
      <c r="CB111" s="30" t="str">
        <f ca="1"/>
        <v/>
      </c>
      <c r="CC111" s="30" t="str">
        <f ca="1"/>
        <v/>
      </c>
      <c r="CD111" s="30" t="str">
        <f ca="1"/>
        <v/>
      </c>
      <c r="CE111" s="30" t="str">
        <f ca="1"/>
        <v/>
      </c>
      <c r="CF111" s="30" t="str">
        <f ca="1"/>
        <v/>
      </c>
      <c r="CG111" s="30" t="str">
        <f ca="1"/>
        <v/>
      </c>
      <c r="CH111" s="30" t="str">
        <f ca="1"/>
        <v/>
      </c>
      <c r="CI111" s="30" t="str">
        <f ca="1"/>
        <v/>
      </c>
      <c r="CJ111" s="30" t="str">
        <f ca="1"/>
        <v/>
      </c>
      <c r="CK111" s="30" t="str">
        <f ca="1"/>
        <v/>
      </c>
      <c r="CL111" s="30" t="str">
        <f ca="1"/>
        <v/>
      </c>
      <c r="CM111" s="30" t="str">
        <f ca="1"/>
        <v/>
      </c>
      <c r="CN111" s="30" t="str">
        <f ca="1"/>
        <v/>
      </c>
      <c r="CO111" s="30" t="str">
        <f ca="1"/>
        <v/>
      </c>
      <c r="CP111" s="30" t="str">
        <f ca="1"/>
        <v/>
      </c>
      <c r="CQ111" s="30" t="str">
        <f ca="1"/>
        <v/>
      </c>
      <c r="CR111" s="30" t="str">
        <f ca="1"/>
        <v/>
      </c>
      <c r="CS111" s="30" t="str">
        <f ca="1"/>
        <v/>
      </c>
      <c r="CT111" s="31" cm="1">
        <f t="array" aca="1" ref="CT111" ca="1">SUMPRODUCT(COUNTIF($AY111:$CS111,Training!$C$3:$E$3))</f>
        <v>0</v>
      </c>
      <c r="CU111" s="31" cm="1">
        <f t="array" aca="1" ref="CU111" ca="1">SUMPRODUCT(COUNTIF($AY111:$CS111,Training!$C$4:$E$4))</f>
        <v>0</v>
      </c>
      <c r="CV111" s="31" cm="1">
        <f t="array" aca="1" ref="CV111" ca="1">SUMPRODUCT(COUNTIF($AY111:$CS111,Training!$C$5:$E$5))</f>
        <v>0</v>
      </c>
      <c r="CW111" s="31" cm="1">
        <f t="array" aca="1" ref="CW111" ca="1">SUMPRODUCT(COUNTIF($AY111:$CS111,Training!$C$6:$E$6))</f>
        <v>0</v>
      </c>
      <c r="CX111" s="31" cm="1">
        <f t="array" aca="1" ref="CX111" ca="1">SUMPRODUCT(COUNTIF($AY111:$CS111,Training!$C$7:$E$7))</f>
        <v>0</v>
      </c>
      <c r="CY111" s="31" cm="1">
        <f t="array" aca="1" ref="CY111" ca="1">SUMPRODUCT(COUNTIF($AY111:$CS111,Training!$C$8:$E$8))</f>
        <v>0</v>
      </c>
      <c r="CZ111" s="31" cm="1">
        <f t="array" aca="1" ref="CZ111" ca="1">SUMPRODUCT(COUNTIF($AY111:$CS111,Training!$C$9:$E$9))</f>
        <v>0</v>
      </c>
      <c r="DA111" s="31" cm="1">
        <f t="array" aca="1" ref="DA111" ca="1">SUMPRODUCT(COUNTIF($AY111:$CS111,Training!$C$10:$E$10))</f>
        <v>0</v>
      </c>
      <c r="DB111" s="31" cm="1">
        <f t="array" aca="1" ref="DB111" ca="1">SUMPRODUCT(COUNTIF($AY111:$CS111,Training!$C$11:$E$11))</f>
        <v>0</v>
      </c>
      <c r="DC111" s="31" cm="1">
        <f t="array" aca="1" ref="DC111" ca="1">SUMPRODUCT(COUNTIF($AY111:$CS111,Training!$C$2:$E$2))</f>
        <v>0</v>
      </c>
      <c r="DD111" s="31" cm="1">
        <f t="array" aca="1" ref="DD111" ca="1">SUMPRODUCT(COUNTIF($AY111:$CS111,Training!#REF!))</f>
        <v>0</v>
      </c>
      <c r="DE111" s="31" cm="1">
        <f t="array" aca="1" ref="DE111" ca="1">SUMPRODUCT(COUNTIF($AY111:$CS111,Training!$C$12:$E$12))</f>
        <v>0</v>
      </c>
      <c r="DF111" s="31" cm="1">
        <f t="array" aca="1" ref="DF111" ca="1">SUMPRODUCT(COUNTIF($AY111:$CS111,Training!$C$13:$E$13))</f>
        <v>0</v>
      </c>
      <c r="DG111" s="31" cm="1">
        <f t="array" aca="1" ref="DG111" ca="1">SUMPRODUCT(COUNTIF($AY111:$CS111,Training!$C$14:$E$14))</f>
        <v>0</v>
      </c>
      <c r="DH111" s="31" cm="1">
        <f t="array" aca="1" ref="DH111" ca="1">SUMPRODUCT(COUNTIF($AY111:$CS111,Training!$C$15:$E$15))</f>
        <v>0</v>
      </c>
      <c r="DI111" s="31" cm="1">
        <f t="array" aca="1" ref="DI111" ca="1">SUMPRODUCT(COUNTIF($AY111:$CS111,Training!$C$16:$E$16))</f>
        <v>0</v>
      </c>
      <c r="DJ111" s="30" t="str" cm="1">
        <f t="array" aca="1" ref="DJ111:FD111" ca="1">IF(COUNTIF(D111:AX111,1)=0,IF($D111:$AX111=2,D$1:AX$1,""),"")</f>
        <v/>
      </c>
      <c r="DK111" s="30" t="str">
        <f ca="1"/>
        <v/>
      </c>
      <c r="DL111" s="30" t="str">
        <f ca="1"/>
        <v/>
      </c>
      <c r="DM111" s="30" t="str">
        <f ca="1"/>
        <v/>
      </c>
      <c r="DN111" s="30" t="str">
        <f ca="1"/>
        <v/>
      </c>
      <c r="DO111" s="30" t="str">
        <f ca="1"/>
        <v/>
      </c>
      <c r="DP111" s="30" t="str">
        <f ca="1"/>
        <v/>
      </c>
      <c r="DQ111" s="30" t="str">
        <f ca="1"/>
        <v/>
      </c>
      <c r="DR111" s="30" t="str">
        <f ca="1"/>
        <v/>
      </c>
      <c r="DS111" s="30" t="str">
        <f ca="1"/>
        <v/>
      </c>
      <c r="DT111" s="30" t="str">
        <f ca="1"/>
        <v/>
      </c>
      <c r="DU111" s="30" t="str">
        <f ca="1"/>
        <v/>
      </c>
      <c r="DV111" s="30" t="str">
        <f ca="1"/>
        <v/>
      </c>
      <c r="DW111" s="30" t="str">
        <f ca="1"/>
        <v/>
      </c>
      <c r="DX111" s="30" t="str">
        <f ca="1"/>
        <v/>
      </c>
      <c r="DY111" s="30" t="str">
        <f ca="1"/>
        <v/>
      </c>
      <c r="DZ111" s="30" t="str">
        <f ca="1"/>
        <v/>
      </c>
      <c r="EA111" s="30" t="str">
        <f ca="1"/>
        <v/>
      </c>
      <c r="EB111" s="30" t="str">
        <f ca="1"/>
        <v/>
      </c>
      <c r="EC111" s="30" t="str">
        <f ca="1"/>
        <v/>
      </c>
      <c r="ED111" s="30" t="str">
        <f ca="1"/>
        <v/>
      </c>
      <c r="EE111" s="30" t="str">
        <f ca="1"/>
        <v/>
      </c>
      <c r="EF111" s="30" t="str">
        <f ca="1"/>
        <v/>
      </c>
      <c r="EG111" s="30" t="str">
        <f ca="1"/>
        <v/>
      </c>
      <c r="EH111" s="30" t="str">
        <f ca="1"/>
        <v/>
      </c>
      <c r="EI111" s="30" t="str">
        <f ca="1"/>
        <v/>
      </c>
      <c r="EJ111" s="30" t="str">
        <f ca="1"/>
        <v/>
      </c>
      <c r="EK111" s="30" t="str">
        <f ca="1"/>
        <v/>
      </c>
      <c r="EL111" s="30" t="str">
        <f ca="1"/>
        <v/>
      </c>
      <c r="EM111" s="30" t="str">
        <f ca="1"/>
        <v/>
      </c>
      <c r="EN111" s="30" t="str">
        <f ca="1"/>
        <v/>
      </c>
      <c r="EO111" s="30" t="str">
        <f ca="1"/>
        <v/>
      </c>
      <c r="EP111" s="30" t="str">
        <f ca="1"/>
        <v/>
      </c>
      <c r="EQ111" s="30" t="str">
        <f ca="1"/>
        <v/>
      </c>
      <c r="ER111" s="30" t="str">
        <f ca="1"/>
        <v/>
      </c>
      <c r="ES111" s="30" t="str">
        <f ca="1"/>
        <v/>
      </c>
      <c r="ET111" s="30" t="str">
        <f ca="1"/>
        <v/>
      </c>
      <c r="EU111" s="30" t="str">
        <f ca="1"/>
        <v/>
      </c>
      <c r="EV111" s="30" t="str">
        <f ca="1"/>
        <v/>
      </c>
      <c r="EW111" s="30" t="str">
        <f ca="1"/>
        <v/>
      </c>
      <c r="EX111" s="30" t="str">
        <f ca="1"/>
        <v/>
      </c>
      <c r="EY111" s="30" t="str">
        <f ca="1"/>
        <v/>
      </c>
      <c r="EZ111" s="30" t="str">
        <f ca="1"/>
        <v/>
      </c>
      <c r="FA111" s="30" t="str">
        <f ca="1"/>
        <v/>
      </c>
      <c r="FB111" s="30" t="str">
        <f ca="1"/>
        <v/>
      </c>
      <c r="FC111" s="30" t="str">
        <f ca="1"/>
        <v/>
      </c>
      <c r="FD111" s="30" t="str">
        <f ca="1"/>
        <v/>
      </c>
      <c r="FE111" s="31" cm="1">
        <f t="array" aca="1" ref="FE111" ca="1">SUMPRODUCT(COUNTIF($DJ111:$FD111,Training!$C$3:$E$3))</f>
        <v>0</v>
      </c>
      <c r="FF111" s="31" cm="1">
        <f t="array" aca="1" ref="FF111" ca="1">SUMPRODUCT(COUNTIF($DJ111:$FD111,Training!$C$4:$E$4))</f>
        <v>0</v>
      </c>
      <c r="FG111" s="31" cm="1">
        <f t="array" aca="1" ref="FG111" ca="1">SUMPRODUCT(COUNTIF($DJ111:$FD111,Training!$C$5:$E$5))</f>
        <v>0</v>
      </c>
      <c r="FH111" s="31" cm="1">
        <f t="array" aca="1" ref="FH111" ca="1">SUMPRODUCT(COUNTIF($DJ111:$FD111,Training!$C$6:$E$6))</f>
        <v>0</v>
      </c>
      <c r="FI111" s="31" cm="1">
        <f t="array" aca="1" ref="FI111" ca="1">SUMPRODUCT(COUNTIF($DJ111:$FD111,Training!$C$7:$E$7))</f>
        <v>0</v>
      </c>
      <c r="FJ111" s="31" cm="1">
        <f t="array" aca="1" ref="FJ111" ca="1">SUMPRODUCT(COUNTIF($DJ111:$FD111,Training!$C$8:$E$8))</f>
        <v>0</v>
      </c>
      <c r="FK111" s="31" cm="1">
        <f t="array" aca="1" ref="FK111" ca="1">SUMPRODUCT(COUNTIF($DJ111:$FD111,Training!$C$9:$E$9))</f>
        <v>0</v>
      </c>
      <c r="FL111" s="31" cm="1">
        <f t="array" aca="1" ref="FL111" ca="1">SUMPRODUCT(COUNTIF($DJ111:$FD111,Training!$C$10:$E$10))</f>
        <v>0</v>
      </c>
      <c r="FM111" s="31" cm="1">
        <f t="array" aca="1" ref="FM111" ca="1">SUMPRODUCT(COUNTIF($DJ111:$FD111,Training!$C$11:$E$11))</f>
        <v>0</v>
      </c>
      <c r="FN111" s="31" cm="1">
        <f t="array" aca="1" ref="FN111" ca="1">SUMPRODUCT(COUNTIF($DJ111:$FD111,Training!$C$2:$E$2))</f>
        <v>0</v>
      </c>
      <c r="FO111" s="31" cm="1">
        <f t="array" aca="1" ref="FO111" ca="1">SUMPRODUCT(COUNTIF($DJ111:$FD111,Training!#REF!))</f>
        <v>0</v>
      </c>
      <c r="FP111" s="31" cm="1">
        <f t="array" aca="1" ref="FP111" ca="1">SUMPRODUCT(COUNTIF($DJ111:$FD111,Training!$C$12:$E$12))</f>
        <v>0</v>
      </c>
      <c r="FQ111" s="31" cm="1">
        <f t="array" aca="1" ref="FQ111" ca="1">SUMPRODUCT(COUNTIF($DJ111:$FD111,Training!$C$13:$E$13))</f>
        <v>0</v>
      </c>
      <c r="FR111" s="31" cm="1">
        <f t="array" aca="1" ref="FR111" ca="1">SUMPRODUCT(COUNTIF($DJ111:$FD111,Training!$C$14:$E$14))</f>
        <v>0</v>
      </c>
      <c r="FS111" s="31" cm="1">
        <f t="array" aca="1" ref="FS111" ca="1">SUMPRODUCT(COUNTIF($DJ111:$FD111,Training!$C$15:$E$15))</f>
        <v>0</v>
      </c>
      <c r="FT111" s="31" cm="1">
        <f t="array" aca="1" ref="FT111" ca="1">SUMPRODUCT(COUNTIF($DJ111:$FD111,Training!$C$16:$E$16))</f>
        <v>0</v>
      </c>
    </row>
    <row r="112" spans="1:176" x14ac:dyDescent="0.25">
      <c r="A112" s="32" t="str">
        <f>IF(WeightedParse!A112&gt;"",WeightedParse!A112,"")</f>
        <v/>
      </c>
      <c r="B112" s="49" t="str">
        <f>IF('Weighted Summary'!A112&gt;"",'Weighted Summary'!F112,"")</f>
        <v/>
      </c>
      <c r="C112" s="39" t="str">
        <f t="shared" si="1"/>
        <v/>
      </c>
      <c r="D112" s="37" t="str">
        <f ca="1">IF($A112&gt;"",IF(ISERROR(HLOOKUP(D$1,INDIRECT("Roles!$B$"&amp;MATCH($B112,Roles!$A:$A,0)&amp;":$AF$"&amp;MATCH($B112,Roles!$A:$A,0)),1,FALSE))=FALSE,IF(SquadExport!G112&lt;10,1,IF(SquadExport!G112&lt;15,2,IF(SquadExport!G112&lt;=20,3,""))),0),"")</f>
        <v/>
      </c>
      <c r="E112" s="37" t="str">
        <f ca="1">IF($A112&gt;"",IF(ISERROR(HLOOKUP(E$1,INDIRECT("Roles!$B$"&amp;MATCH($B112,Roles!$A:$A,0)&amp;":$AF$"&amp;MATCH($B112,Roles!$A:$A,0)),1,FALSE))=FALSE,IF(SquadExport!H112&lt;10,1,IF(SquadExport!H112&lt;15,2,IF(SquadExport!H112&lt;=20,3,""))),0),"")</f>
        <v/>
      </c>
      <c r="F112" s="37" t="str">
        <f ca="1">IF($A112&gt;"",IF(ISERROR(HLOOKUP(F$1,INDIRECT("Roles!$B$"&amp;MATCH($B112,Roles!$A:$A,0)&amp;":$AF$"&amp;MATCH($B112,Roles!$A:$A,0)),1,FALSE))=FALSE,IF(SquadExport!I112&lt;10,1,IF(SquadExport!I112&lt;15,2,IF(SquadExport!I112&lt;=20,3,""))),0),"")</f>
        <v/>
      </c>
      <c r="G112" s="37" t="str">
        <f ca="1">IF($A112&gt;"",IF(ISERROR(HLOOKUP(G$1,INDIRECT("Roles!$B$"&amp;MATCH($B112,Roles!$A:$A,0)&amp;":$AF$"&amp;MATCH($B112,Roles!$A:$A,0)),1,FALSE))=FALSE,IF(SquadExport!J112&lt;10,1,IF(SquadExport!J112&lt;15,2,IF(SquadExport!J112&lt;=20,3,""))),0),"")</f>
        <v/>
      </c>
      <c r="H112" s="37" t="str">
        <f ca="1">IF($A112&gt;"",IF(ISERROR(HLOOKUP(H$1,INDIRECT("Roles!$B$"&amp;MATCH($B112,Roles!$A:$A,0)&amp;":$AF$"&amp;MATCH($B112,Roles!$A:$A,0)),1,FALSE))=FALSE,IF(SquadExport!K112&lt;10,1,IF(SquadExport!K112&lt;15,2,IF(SquadExport!K112&lt;=20,3,""))),0),"")</f>
        <v/>
      </c>
      <c r="I112" s="37" t="str">
        <f ca="1">IF($A112&gt;"",IF(ISERROR(HLOOKUP(I$1,INDIRECT("Roles!$B$"&amp;MATCH($B112,Roles!$A:$A,0)&amp;":$AF$"&amp;MATCH($B112,Roles!$A:$A,0)),1,FALSE))=FALSE,IF(SquadExport!L112&lt;10,1,IF(SquadExport!L112&lt;15,2,IF(SquadExport!L112&lt;=20,3,""))),0),"")</f>
        <v/>
      </c>
      <c r="J112" s="37" t="str">
        <f ca="1">IF($A112&gt;"",IF(ISERROR(HLOOKUP(J$1,INDIRECT("Roles!$B$"&amp;MATCH($B112,Roles!$A:$A,0)&amp;":$AF$"&amp;MATCH($B112,Roles!$A:$A,0)),1,FALSE))=FALSE,IF(SquadExport!M112&lt;10,1,IF(SquadExport!M112&lt;15,2,IF(SquadExport!M112&lt;=20,3,""))),0),"")</f>
        <v/>
      </c>
      <c r="K112" s="37" t="str">
        <f ca="1">IF($A112&gt;"",IF(ISERROR(HLOOKUP(K$1,INDIRECT("Roles!$B$"&amp;MATCH($B112,Roles!$A:$A,0)&amp;":$AF$"&amp;MATCH($B112,Roles!$A:$A,0)),1,FALSE))=FALSE,IF(SquadExport!N112&lt;10,1,IF(SquadExport!N112&lt;15,2,IF(SquadExport!N112&lt;=20,3,""))),0),"")</f>
        <v/>
      </c>
      <c r="L112" s="37" t="str">
        <f ca="1">IF($A112&gt;"",IF(ISERROR(HLOOKUP(L$1,INDIRECT("Roles!$B$"&amp;MATCH($B112,Roles!$A:$A,0)&amp;":$AF$"&amp;MATCH($B112,Roles!$A:$A,0)),1,FALSE))=FALSE,IF(SquadExport!O112&lt;10,1,IF(SquadExport!O112&lt;15,2,IF(SquadExport!O112&lt;=20,3,""))),0),"")</f>
        <v/>
      </c>
      <c r="M112" s="37" t="str">
        <f ca="1">IF($A112&gt;"",IF(ISERROR(HLOOKUP(M$1,INDIRECT("Roles!$B$"&amp;MATCH($B112,Roles!$A:$A,0)&amp;":$AF$"&amp;MATCH($B112,Roles!$A:$A,0)),1,FALSE))=FALSE,IF(SquadExport!P112&lt;10,1,IF(SquadExport!P112&lt;15,2,IF(SquadExport!P112&lt;=20,3,""))),0),"")</f>
        <v/>
      </c>
      <c r="N112" s="37" t="str">
        <f ca="1">IF($A112&gt;"",IF(ISERROR(HLOOKUP(N$1,INDIRECT("Roles!$B$"&amp;MATCH($B112,Roles!$A:$A,0)&amp;":$AF$"&amp;MATCH($B112,Roles!$A:$A,0)),1,FALSE))=FALSE,IF(SquadExport!Q112&lt;10,1,IF(SquadExport!Q112&lt;15,2,IF(SquadExport!Q112&lt;=20,3,""))),0),"")</f>
        <v/>
      </c>
      <c r="O112" s="37" t="str">
        <f ca="1">IF($A112&gt;"",IF(ISERROR(HLOOKUP(O$1,INDIRECT("Roles!$B$"&amp;MATCH($B112,Roles!$A:$A,0)&amp;":$AF$"&amp;MATCH($B112,Roles!$A:$A,0)),1,FALSE))=FALSE,IF(SquadExport!R112&lt;10,1,IF(SquadExport!R112&lt;15,2,IF(SquadExport!R112&lt;=20,3,""))),0),"")</f>
        <v/>
      </c>
      <c r="P112" s="37" t="str">
        <f ca="1">IF($A112&gt;"",IF(ISERROR(HLOOKUP(P$1,INDIRECT("Roles!$B$"&amp;MATCH($B112,Roles!$A:$A,0)&amp;":$AF$"&amp;MATCH($B112,Roles!$A:$A,0)),1,FALSE))=FALSE,IF(SquadExport!S112&lt;10,1,IF(SquadExport!S112&lt;15,2,IF(SquadExport!S112&lt;=20,3,""))),0),"")</f>
        <v/>
      </c>
      <c r="Q112" s="37" t="str">
        <f ca="1">IF($A112&gt;"",IF(ISERROR(HLOOKUP(Q$1,INDIRECT("Roles!$B$"&amp;MATCH($B112,Roles!$A:$A,0)&amp;":$AF$"&amp;MATCH($B112,Roles!$A:$A,0)),1,FALSE))=FALSE,IF(SquadExport!T112&lt;10,1,IF(SquadExport!T112&lt;15,2,IF(SquadExport!T112&lt;=20,3,""))),0),"")</f>
        <v/>
      </c>
      <c r="R112" s="37" t="str">
        <f ca="1">IF($A112&gt;"",IF(ISERROR(HLOOKUP(R$1,INDIRECT("Roles!$B$"&amp;MATCH($B112,Roles!$A:$A,0)&amp;":$AF$"&amp;MATCH($B112,Roles!$A:$A,0)),1,FALSE))=FALSE,IF(SquadExport!U112&lt;10,1,IF(SquadExport!U112&lt;15,2,IF(SquadExport!U112&lt;=20,3,""))),0),"")</f>
        <v/>
      </c>
      <c r="S112" s="37" t="str">
        <f ca="1">IF($A112&gt;"",IF(ISERROR(HLOOKUP(S$1,INDIRECT("Roles!$B$"&amp;MATCH($B112,Roles!$A:$A,0)&amp;":$AF$"&amp;MATCH($B112,Roles!$A:$A,0)),1,FALSE))=FALSE,IF(SquadExport!V112&lt;10,1,IF(SquadExport!V112&lt;15,2,IF(SquadExport!V112&lt;=20,3,""))),0),"")</f>
        <v/>
      </c>
      <c r="T112" s="37" t="str">
        <f ca="1">IF($A112&gt;"",IF(ISERROR(HLOOKUP(T$1,INDIRECT("Roles!$B$"&amp;MATCH($B112,Roles!$A:$A,0)&amp;":$AF$"&amp;MATCH($B112,Roles!$A:$A,0)),1,FALSE))=FALSE,IF(SquadExport!W112&lt;10,1,IF(SquadExport!W112&lt;15,2,IF(SquadExport!W112&lt;=20,3,""))),0),"")</f>
        <v/>
      </c>
      <c r="U112" s="37" t="str">
        <f ca="1">IF($A112&gt;"",IF(ISERROR(HLOOKUP(U$1,INDIRECT("Roles!$B$"&amp;MATCH($B112,Roles!$A:$A,0)&amp;":$AF$"&amp;MATCH($B112,Roles!$A:$A,0)),1,FALSE))=FALSE,IF(SquadExport!X112&lt;10,1,IF(SquadExport!X112&lt;15,2,IF(SquadExport!X112&lt;=20,3,""))),0),"")</f>
        <v/>
      </c>
      <c r="V112" s="37" t="str">
        <f ca="1">IF($A112&gt;"",IF(ISERROR(HLOOKUP(V$1,INDIRECT("Roles!$B$"&amp;MATCH($B112,Roles!$A:$A,0)&amp;":$AF$"&amp;MATCH($B112,Roles!$A:$A,0)),1,FALSE))=FALSE,IF(SquadExport!Y112&lt;10,1,IF(SquadExport!Y112&lt;15,2,IF(SquadExport!Y112&lt;=20,3,""))),0),"")</f>
        <v/>
      </c>
      <c r="W112" s="37" t="str">
        <f ca="1">IF($A112&gt;"",IF(ISERROR(HLOOKUP(W$1,INDIRECT("Roles!$B$"&amp;MATCH($B112,Roles!$A:$A,0)&amp;":$AF$"&amp;MATCH($B112,Roles!$A:$A,0)),1,FALSE))=FALSE,IF(SquadExport!Z112&lt;10,1,IF(SquadExport!Z112&lt;15,2,IF(SquadExport!Z112&lt;=20,3,""))),0),"")</f>
        <v/>
      </c>
      <c r="X112" s="37" t="str">
        <f ca="1">IF($A112&gt;"",IF(ISERROR(HLOOKUP(X$1,INDIRECT("Roles!$B$"&amp;MATCH($B112,Roles!$A:$A,0)&amp;":$AF$"&amp;MATCH($B112,Roles!$A:$A,0)),1,FALSE))=FALSE,IF(SquadExport!AA112&lt;10,1,IF(SquadExport!AA112&lt;15,2,IF(SquadExport!AA112&lt;=20,3,""))),0),"")</f>
        <v/>
      </c>
      <c r="Y112" s="37" t="str">
        <f ca="1">IF($A112&gt;"",IF(ISERROR(HLOOKUP(Y$1,INDIRECT("Roles!$B$"&amp;MATCH($B112,Roles!$A:$A,0)&amp;":$AF$"&amp;MATCH($B112,Roles!$A:$A,0)),1,FALSE))=FALSE,IF(SquadExport!AB112&lt;10,1,IF(SquadExport!AB112&lt;15,2,IF(SquadExport!AB112&lt;=20,3,""))),0),"")</f>
        <v/>
      </c>
      <c r="Z112" s="37" t="str">
        <f ca="1">IF($A112&gt;"",IF(ISERROR(HLOOKUP(Z$1,INDIRECT("Roles!$B$"&amp;MATCH($B112,Roles!$A:$A,0)&amp;":$AF$"&amp;MATCH($B112,Roles!$A:$A,0)),1,FALSE))=FALSE,IF(SquadExport!AC112&lt;10,1,IF(SquadExport!AC112&lt;15,2,IF(SquadExport!AC112&lt;=20,3,""))),0),"")</f>
        <v/>
      </c>
      <c r="AA112" s="37" t="str">
        <f ca="1">IF($A112&gt;"",IF(ISERROR(HLOOKUP(AA$1,INDIRECT("Roles!$B$"&amp;MATCH($B112,Roles!$A:$A,0)&amp;":$AF$"&amp;MATCH($B112,Roles!$A:$A,0)),1,FALSE))=FALSE,IF(SquadExport!AD112&lt;10,1,IF(SquadExport!AD112&lt;15,2,IF(SquadExport!AD112&lt;=20,3,""))),0),"")</f>
        <v/>
      </c>
      <c r="AB112" s="37" t="str">
        <f ca="1">IF($A112&gt;"",IF(ISERROR(HLOOKUP(AB$1,INDIRECT("Roles!$B$"&amp;MATCH($B112,Roles!$A:$A,0)&amp;":$AF$"&amp;MATCH($B112,Roles!$A:$A,0)),1,FALSE))=FALSE,IF(SquadExport!AE112&lt;10,1,IF(SquadExport!AE112&lt;15,2,IF(SquadExport!AE112&lt;=20,3,""))),0),"")</f>
        <v/>
      </c>
      <c r="AC112" s="37" t="str">
        <f ca="1">IF($A112&gt;"",IF(ISERROR(HLOOKUP(AC$1,INDIRECT("Roles!$B$"&amp;MATCH($B112,Roles!$A:$A,0)&amp;":$AF$"&amp;MATCH($B112,Roles!$A:$A,0)),1,FALSE))=FALSE,IF(SquadExport!AF112&lt;10,1,IF(SquadExport!AF112&lt;15,2,IF(SquadExport!AF112&lt;=20,3,""))),0),"")</f>
        <v/>
      </c>
      <c r="AD112" s="37" t="str">
        <f ca="1">IF($A112&gt;"",IF(ISERROR(HLOOKUP(AD$1,INDIRECT("Roles!$B$"&amp;MATCH($B112,Roles!$A:$A,0)&amp;":$AF$"&amp;MATCH($B112,Roles!$A:$A,0)),1,FALSE))=FALSE,IF(SquadExport!AG112&lt;10,1,IF(SquadExport!AG112&lt;15,2,IF(SquadExport!AG112&lt;=20,3,""))),0),"")</f>
        <v/>
      </c>
      <c r="AE112" s="37" t="str">
        <f ca="1">IF($A112&gt;"",IF(ISERROR(HLOOKUP(AE$1,INDIRECT("Roles!$B$"&amp;MATCH($B112,Roles!$A:$A,0)&amp;":$AF$"&amp;MATCH($B112,Roles!$A:$A,0)),1,FALSE))=FALSE,IF(SquadExport!AH112&lt;10,1,IF(SquadExport!AH112&lt;15,2,IF(SquadExport!AH112&lt;=20,3,""))),0),"")</f>
        <v/>
      </c>
      <c r="AF112" s="37" t="str">
        <f ca="1">IF($A112&gt;"",IF(ISERROR(HLOOKUP(AF$1,INDIRECT("Roles!$B$"&amp;MATCH($B112,Roles!$A:$A,0)&amp;":$AF$"&amp;MATCH($B112,Roles!$A:$A,0)),1,FALSE))=FALSE,IF(SquadExport!AI112&lt;10,1,IF(SquadExport!AI112&lt;15,2,IF(SquadExport!AI112&lt;=20,3,""))),0),"")</f>
        <v/>
      </c>
      <c r="AG112" s="37" t="str">
        <f ca="1">IF($A112&gt;"",IF(ISERROR(HLOOKUP(AG$1,INDIRECT("Roles!$B$"&amp;MATCH($B112,Roles!$A:$A,0)&amp;":$AF$"&amp;MATCH($B112,Roles!$A:$A,0)),1,FALSE))=FALSE,IF(SquadExport!AJ112&lt;10,1,IF(SquadExport!AJ112&lt;15,2,IF(SquadExport!AJ112&lt;=20,3,""))),0),"")</f>
        <v/>
      </c>
      <c r="AH112" s="37" t="str">
        <f ca="1">IF($A112&gt;"",IF(ISERROR(HLOOKUP(AH$1,INDIRECT("Roles!$B$"&amp;MATCH($B112,Roles!$A:$A,0)&amp;":$AF$"&amp;MATCH($B112,Roles!$A:$A,0)),1,FALSE))=FALSE,IF(SquadExport!AK112&lt;10,1,IF(SquadExport!AK112&lt;15,2,IF(SquadExport!AK112&lt;=20,3,""))),0),"")</f>
        <v/>
      </c>
      <c r="AI112" s="37" t="str">
        <f ca="1">IF($A112&gt;"",IF(ISERROR(HLOOKUP(AI$1,INDIRECT("Roles!$B$"&amp;MATCH($B112,Roles!$A:$A,0)&amp;":$AF$"&amp;MATCH($B112,Roles!$A:$A,0)),1,FALSE))=FALSE,IF(SquadExport!AL112&lt;10,1,IF(SquadExport!AL112&lt;15,2,IF(SquadExport!AL112&lt;=20,3,""))),0),"")</f>
        <v/>
      </c>
      <c r="AJ112" s="37" t="str">
        <f ca="1">IF($A112&gt;"",IF(ISERROR(HLOOKUP(AJ$1,INDIRECT("Roles!$B$"&amp;MATCH($B112,Roles!$A:$A,0)&amp;":$AF$"&amp;MATCH($B112,Roles!$A:$A,0)),1,FALSE))=FALSE,IF(SquadExport!AM112&lt;10,1,IF(SquadExport!AM112&lt;15,2,IF(SquadExport!AM112&lt;=20,3,""))),0),"")</f>
        <v/>
      </c>
      <c r="AK112" s="37" t="str">
        <f ca="1">IF($A112&gt;"",IF(ISERROR(HLOOKUP(AK$1,INDIRECT("Roles!$B$"&amp;MATCH($B112,Roles!$A:$A,0)&amp;":$AF$"&amp;MATCH($B112,Roles!$A:$A,0)),1,FALSE))=FALSE,IF(SquadExport!AN112&lt;10,1,IF(SquadExport!AN112&lt;15,2,IF(SquadExport!AN112&lt;=20,3,""))),0),"")</f>
        <v/>
      </c>
      <c r="AL112" s="37" t="str">
        <f ca="1">IF($A112&gt;"",IF(ISERROR(HLOOKUP(AL$1,INDIRECT("Roles!$B$"&amp;MATCH($B112,Roles!$A:$A,0)&amp;":$AF$"&amp;MATCH($B112,Roles!$A:$A,0)),1,FALSE))=FALSE,IF(SquadExport!AO112&lt;10,1,IF(SquadExport!AO112&lt;15,2,IF(SquadExport!AO112&lt;=20,3,""))),0),"")</f>
        <v/>
      </c>
      <c r="AM112" s="37" t="str">
        <f ca="1">IF($A112&gt;"",IF(ISERROR(HLOOKUP(AM$1,INDIRECT("Roles!$B$"&amp;MATCH($B112,Roles!$A:$A,0)&amp;":$AF$"&amp;MATCH($B112,Roles!$A:$A,0)),1,FALSE))=FALSE,IF(SquadExport!AP112&lt;10,1,IF(SquadExport!AP112&lt;15,2,IF(SquadExport!AP112&lt;=20,3,""))),0),"")</f>
        <v/>
      </c>
      <c r="AN112" s="37" t="str">
        <f ca="1">IF($A112&gt;"",IF(ISERROR(HLOOKUP(AN$1,INDIRECT("Roles!$B$"&amp;MATCH($B112,Roles!$A:$A,0)&amp;":$AF$"&amp;MATCH($B112,Roles!$A:$A,0)),1,FALSE))=FALSE,IF(SquadExport!AQ112&lt;10,1,IF(SquadExport!AQ112&lt;15,2,IF(SquadExport!AQ112&lt;=20,3,""))),0),"")</f>
        <v/>
      </c>
      <c r="AO112" s="37" t="str">
        <f ca="1">IF($A112&gt;"",IF(ISERROR(HLOOKUP(AO$1,INDIRECT("Roles!$B$"&amp;MATCH($B112,Roles!$A:$A,0)&amp;":$AF$"&amp;MATCH($B112,Roles!$A:$A,0)),1,FALSE))=FALSE,IF(SquadExport!AR112&lt;10,1,IF(SquadExport!AR112&lt;15,2,IF(SquadExport!AR112&lt;=20,3,""))),0),"")</f>
        <v/>
      </c>
      <c r="AP112" s="37" t="str">
        <f ca="1">IF($A112&gt;"",IF(ISERROR(HLOOKUP(AP$1,INDIRECT("Roles!$B$"&amp;MATCH($B112,Roles!$A:$A,0)&amp;":$AF$"&amp;MATCH($B112,Roles!$A:$A,0)),1,FALSE))=FALSE,IF(SquadExport!AS112&lt;10,1,IF(SquadExport!AS112&lt;15,2,IF(SquadExport!AS112&lt;=20,3,""))),0),"")</f>
        <v/>
      </c>
      <c r="AQ112" s="37" t="str">
        <f ca="1">IF($A112&gt;"",IF(ISERROR(HLOOKUP(AQ$1,INDIRECT("Roles!$B$"&amp;MATCH($B112,Roles!$A:$A,0)&amp;":$AF$"&amp;MATCH($B112,Roles!$A:$A,0)),1,FALSE))=FALSE,IF(SquadExport!AT112&lt;10,1,IF(SquadExport!AT112&lt;15,2,IF(SquadExport!AT112&lt;=20,3,""))),0),"")</f>
        <v/>
      </c>
      <c r="AR112" s="37" t="str">
        <f ca="1">IF($A112&gt;"",IF(ISERROR(HLOOKUP(AR$1,INDIRECT("Roles!$B$"&amp;MATCH($B112,Roles!$A:$A,0)&amp;":$AF$"&amp;MATCH($B112,Roles!$A:$A,0)),1,FALSE))=FALSE,IF(SquadExport!AU112&lt;10,1,IF(SquadExport!AU112&lt;15,2,IF(SquadExport!AU112&lt;=20,3,""))),0),"")</f>
        <v/>
      </c>
      <c r="AS112" s="37" t="str">
        <f ca="1">IF($A112&gt;"",IF(ISERROR(HLOOKUP(AS$1,INDIRECT("Roles!$B$"&amp;MATCH($B112,Roles!$A:$A,0)&amp;":$AF$"&amp;MATCH($B112,Roles!$A:$A,0)),1,FALSE))=FALSE,IF(SquadExport!AV112&lt;10,1,IF(SquadExport!AV112&lt;15,2,IF(SquadExport!AV112&lt;=20,3,""))),0),"")</f>
        <v/>
      </c>
      <c r="AT112" s="37" t="str">
        <f ca="1">IF($A112&gt;"",IF(ISERROR(HLOOKUP(AT$1,INDIRECT("Roles!$B$"&amp;MATCH($B112,Roles!$A:$A,0)&amp;":$AF$"&amp;MATCH($B112,Roles!$A:$A,0)),1,FALSE))=FALSE,IF(SquadExport!AW112&lt;10,1,IF(SquadExport!AW112&lt;15,2,IF(SquadExport!AW112&lt;=20,3,""))),0),"")</f>
        <v/>
      </c>
      <c r="AU112" s="37" t="str">
        <f ca="1">IF($A112&gt;"",IF(ISERROR(HLOOKUP(AU$1,INDIRECT("Roles!$B$"&amp;MATCH($B112,Roles!$A:$A,0)&amp;":$AF$"&amp;MATCH($B112,Roles!$A:$A,0)),1,FALSE))=FALSE,IF(SquadExport!AX112&lt;10,1,IF(SquadExport!AX112&lt;15,2,IF(SquadExport!AX112&lt;=20,3,""))),0),"")</f>
        <v/>
      </c>
      <c r="AV112" s="37" t="str">
        <f ca="1">IF($A112&gt;"",IF(ISERROR(HLOOKUP(AV$1,INDIRECT("Roles!$B$"&amp;MATCH($B112,Roles!$A:$A,0)&amp;":$AF$"&amp;MATCH($B112,Roles!$A:$A,0)),1,FALSE))=FALSE,IF(SquadExport!AY112&lt;10,1,IF(SquadExport!AY112&lt;15,2,IF(SquadExport!AY112&lt;=20,3,""))),0),"")</f>
        <v/>
      </c>
      <c r="AW112" s="37" t="str">
        <f ca="1">IF($A112&gt;"",IF(ISERROR(HLOOKUP(AW$1,INDIRECT("Roles!$B$"&amp;MATCH($B112,Roles!$A:$A,0)&amp;":$AF$"&amp;MATCH($B112,Roles!$A:$A,0)),1,FALSE))=FALSE,IF(SquadExport!AZ112&lt;10,1,IF(SquadExport!AZ112&lt;15,2,IF(SquadExport!AZ112&lt;=20,3,""))),0),"")</f>
        <v/>
      </c>
      <c r="AX112" s="37" t="str">
        <f ca="1">IF($A112&gt;"",IF(ISERROR(HLOOKUP(AX$1,INDIRECT("Roles!$B$"&amp;MATCH($B112,Roles!$A:$A,0)&amp;":$AF$"&amp;MATCH($B112,Roles!$A:$A,0)),1,FALSE))=FALSE,IF(SquadExport!BA112&lt;10,1,IF(SquadExport!BA112&lt;15,2,IF(SquadExport!BA112&lt;=20,3,""))),0),"")</f>
        <v/>
      </c>
      <c r="AY112" s="30" t="str" cm="1">
        <f t="array" aca="1" ref="AY112:CS112" ca="1">IF($D112:$AX112=1,D$1:AX$1,"")</f>
        <v/>
      </c>
      <c r="AZ112" s="30" t="str">
        <f ca="1"/>
        <v/>
      </c>
      <c r="BA112" s="30" t="str">
        <f ca="1"/>
        <v/>
      </c>
      <c r="BB112" s="30" t="str">
        <f ca="1"/>
        <v/>
      </c>
      <c r="BC112" s="30" t="str">
        <f ca="1"/>
        <v/>
      </c>
      <c r="BD112" s="30" t="str">
        <f ca="1"/>
        <v/>
      </c>
      <c r="BE112" s="30" t="str">
        <f ca="1"/>
        <v/>
      </c>
      <c r="BF112" s="30" t="str">
        <f ca="1"/>
        <v/>
      </c>
      <c r="BG112" s="30" t="str">
        <f ca="1"/>
        <v/>
      </c>
      <c r="BH112" s="30" t="str">
        <f ca="1"/>
        <v/>
      </c>
      <c r="BI112" s="30" t="str">
        <f ca="1"/>
        <v/>
      </c>
      <c r="BJ112" s="30" t="str">
        <f ca="1"/>
        <v/>
      </c>
      <c r="BK112" s="30" t="str">
        <f ca="1"/>
        <v/>
      </c>
      <c r="BL112" s="30" t="str">
        <f ca="1"/>
        <v/>
      </c>
      <c r="BM112" s="30" t="str">
        <f ca="1"/>
        <v/>
      </c>
      <c r="BN112" s="30" t="str">
        <f ca="1"/>
        <v/>
      </c>
      <c r="BO112" s="30" t="str">
        <f ca="1"/>
        <v/>
      </c>
      <c r="BP112" s="30" t="str">
        <f ca="1"/>
        <v/>
      </c>
      <c r="BQ112" s="30" t="str">
        <f ca="1"/>
        <v/>
      </c>
      <c r="BR112" s="30" t="str">
        <f ca="1"/>
        <v/>
      </c>
      <c r="BS112" s="30" t="str">
        <f ca="1"/>
        <v/>
      </c>
      <c r="BT112" s="30" t="str">
        <f ca="1"/>
        <v/>
      </c>
      <c r="BU112" s="30" t="str">
        <f ca="1"/>
        <v/>
      </c>
      <c r="BV112" s="30" t="str">
        <f ca="1"/>
        <v/>
      </c>
      <c r="BW112" s="30" t="str">
        <f ca="1"/>
        <v/>
      </c>
      <c r="BX112" s="30" t="str">
        <f ca="1"/>
        <v/>
      </c>
      <c r="BY112" s="30" t="str">
        <f ca="1"/>
        <v/>
      </c>
      <c r="BZ112" s="30" t="str">
        <f ca="1"/>
        <v/>
      </c>
      <c r="CA112" s="30" t="str">
        <f ca="1"/>
        <v/>
      </c>
      <c r="CB112" s="30" t="str">
        <f ca="1"/>
        <v/>
      </c>
      <c r="CC112" s="30" t="str">
        <f ca="1"/>
        <v/>
      </c>
      <c r="CD112" s="30" t="str">
        <f ca="1"/>
        <v/>
      </c>
      <c r="CE112" s="30" t="str">
        <f ca="1"/>
        <v/>
      </c>
      <c r="CF112" s="30" t="str">
        <f ca="1"/>
        <v/>
      </c>
      <c r="CG112" s="30" t="str">
        <f ca="1"/>
        <v/>
      </c>
      <c r="CH112" s="30" t="str">
        <f ca="1"/>
        <v/>
      </c>
      <c r="CI112" s="30" t="str">
        <f ca="1"/>
        <v/>
      </c>
      <c r="CJ112" s="30" t="str">
        <f ca="1"/>
        <v/>
      </c>
      <c r="CK112" s="30" t="str">
        <f ca="1"/>
        <v/>
      </c>
      <c r="CL112" s="30" t="str">
        <f ca="1"/>
        <v/>
      </c>
      <c r="CM112" s="30" t="str">
        <f ca="1"/>
        <v/>
      </c>
      <c r="CN112" s="30" t="str">
        <f ca="1"/>
        <v/>
      </c>
      <c r="CO112" s="30" t="str">
        <f ca="1"/>
        <v/>
      </c>
      <c r="CP112" s="30" t="str">
        <f ca="1"/>
        <v/>
      </c>
      <c r="CQ112" s="30" t="str">
        <f ca="1"/>
        <v/>
      </c>
      <c r="CR112" s="30" t="str">
        <f ca="1"/>
        <v/>
      </c>
      <c r="CS112" s="30" t="str">
        <f ca="1"/>
        <v/>
      </c>
      <c r="CT112" s="31" cm="1">
        <f t="array" aca="1" ref="CT112" ca="1">SUMPRODUCT(COUNTIF($AY112:$CS112,Training!$C$3:$E$3))</f>
        <v>0</v>
      </c>
      <c r="CU112" s="31" cm="1">
        <f t="array" aca="1" ref="CU112" ca="1">SUMPRODUCT(COUNTIF($AY112:$CS112,Training!$C$4:$E$4))</f>
        <v>0</v>
      </c>
      <c r="CV112" s="31" cm="1">
        <f t="array" aca="1" ref="CV112" ca="1">SUMPRODUCT(COUNTIF($AY112:$CS112,Training!$C$5:$E$5))</f>
        <v>0</v>
      </c>
      <c r="CW112" s="31" cm="1">
        <f t="array" aca="1" ref="CW112" ca="1">SUMPRODUCT(COUNTIF($AY112:$CS112,Training!$C$6:$E$6))</f>
        <v>0</v>
      </c>
      <c r="CX112" s="31" cm="1">
        <f t="array" aca="1" ref="CX112" ca="1">SUMPRODUCT(COUNTIF($AY112:$CS112,Training!$C$7:$E$7))</f>
        <v>0</v>
      </c>
      <c r="CY112" s="31" cm="1">
        <f t="array" aca="1" ref="CY112" ca="1">SUMPRODUCT(COUNTIF($AY112:$CS112,Training!$C$8:$E$8))</f>
        <v>0</v>
      </c>
      <c r="CZ112" s="31" cm="1">
        <f t="array" aca="1" ref="CZ112" ca="1">SUMPRODUCT(COUNTIF($AY112:$CS112,Training!$C$9:$E$9))</f>
        <v>0</v>
      </c>
      <c r="DA112" s="31" cm="1">
        <f t="array" aca="1" ref="DA112" ca="1">SUMPRODUCT(COUNTIF($AY112:$CS112,Training!$C$10:$E$10))</f>
        <v>0</v>
      </c>
      <c r="DB112" s="31" cm="1">
        <f t="array" aca="1" ref="DB112" ca="1">SUMPRODUCT(COUNTIF($AY112:$CS112,Training!$C$11:$E$11))</f>
        <v>0</v>
      </c>
      <c r="DC112" s="31" cm="1">
        <f t="array" aca="1" ref="DC112" ca="1">SUMPRODUCT(COUNTIF($AY112:$CS112,Training!$C$2:$E$2))</f>
        <v>0</v>
      </c>
      <c r="DD112" s="31" cm="1">
        <f t="array" aca="1" ref="DD112" ca="1">SUMPRODUCT(COUNTIF($AY112:$CS112,Training!#REF!))</f>
        <v>0</v>
      </c>
      <c r="DE112" s="31" cm="1">
        <f t="array" aca="1" ref="DE112" ca="1">SUMPRODUCT(COUNTIF($AY112:$CS112,Training!$C$12:$E$12))</f>
        <v>0</v>
      </c>
      <c r="DF112" s="31" cm="1">
        <f t="array" aca="1" ref="DF112" ca="1">SUMPRODUCT(COUNTIF($AY112:$CS112,Training!$C$13:$E$13))</f>
        <v>0</v>
      </c>
      <c r="DG112" s="31" cm="1">
        <f t="array" aca="1" ref="DG112" ca="1">SUMPRODUCT(COUNTIF($AY112:$CS112,Training!$C$14:$E$14))</f>
        <v>0</v>
      </c>
      <c r="DH112" s="31" cm="1">
        <f t="array" aca="1" ref="DH112" ca="1">SUMPRODUCT(COUNTIF($AY112:$CS112,Training!$C$15:$E$15))</f>
        <v>0</v>
      </c>
      <c r="DI112" s="31" cm="1">
        <f t="array" aca="1" ref="DI112" ca="1">SUMPRODUCT(COUNTIF($AY112:$CS112,Training!$C$16:$E$16))</f>
        <v>0</v>
      </c>
      <c r="DJ112" s="30" t="str" cm="1">
        <f t="array" aca="1" ref="DJ112:FD112" ca="1">IF(COUNTIF(D112:AX112,1)=0,IF($D112:$AX112=2,D$1:AX$1,""),"")</f>
        <v/>
      </c>
      <c r="DK112" s="30" t="str">
        <f ca="1"/>
        <v/>
      </c>
      <c r="DL112" s="30" t="str">
        <f ca="1"/>
        <v/>
      </c>
      <c r="DM112" s="30" t="str">
        <f ca="1"/>
        <v/>
      </c>
      <c r="DN112" s="30" t="str">
        <f ca="1"/>
        <v/>
      </c>
      <c r="DO112" s="30" t="str">
        <f ca="1"/>
        <v/>
      </c>
      <c r="DP112" s="30" t="str">
        <f ca="1"/>
        <v/>
      </c>
      <c r="DQ112" s="30" t="str">
        <f ca="1"/>
        <v/>
      </c>
      <c r="DR112" s="30" t="str">
        <f ca="1"/>
        <v/>
      </c>
      <c r="DS112" s="30" t="str">
        <f ca="1"/>
        <v/>
      </c>
      <c r="DT112" s="30" t="str">
        <f ca="1"/>
        <v/>
      </c>
      <c r="DU112" s="30" t="str">
        <f ca="1"/>
        <v/>
      </c>
      <c r="DV112" s="30" t="str">
        <f ca="1"/>
        <v/>
      </c>
      <c r="DW112" s="30" t="str">
        <f ca="1"/>
        <v/>
      </c>
      <c r="DX112" s="30" t="str">
        <f ca="1"/>
        <v/>
      </c>
      <c r="DY112" s="30" t="str">
        <f ca="1"/>
        <v/>
      </c>
      <c r="DZ112" s="30" t="str">
        <f ca="1"/>
        <v/>
      </c>
      <c r="EA112" s="30" t="str">
        <f ca="1"/>
        <v/>
      </c>
      <c r="EB112" s="30" t="str">
        <f ca="1"/>
        <v/>
      </c>
      <c r="EC112" s="30" t="str">
        <f ca="1"/>
        <v/>
      </c>
      <c r="ED112" s="30" t="str">
        <f ca="1"/>
        <v/>
      </c>
      <c r="EE112" s="30" t="str">
        <f ca="1"/>
        <v/>
      </c>
      <c r="EF112" s="30" t="str">
        <f ca="1"/>
        <v/>
      </c>
      <c r="EG112" s="30" t="str">
        <f ca="1"/>
        <v/>
      </c>
      <c r="EH112" s="30" t="str">
        <f ca="1"/>
        <v/>
      </c>
      <c r="EI112" s="30" t="str">
        <f ca="1"/>
        <v/>
      </c>
      <c r="EJ112" s="30" t="str">
        <f ca="1"/>
        <v/>
      </c>
      <c r="EK112" s="30" t="str">
        <f ca="1"/>
        <v/>
      </c>
      <c r="EL112" s="30" t="str">
        <f ca="1"/>
        <v/>
      </c>
      <c r="EM112" s="30" t="str">
        <f ca="1"/>
        <v/>
      </c>
      <c r="EN112" s="30" t="str">
        <f ca="1"/>
        <v/>
      </c>
      <c r="EO112" s="30" t="str">
        <f ca="1"/>
        <v/>
      </c>
      <c r="EP112" s="30" t="str">
        <f ca="1"/>
        <v/>
      </c>
      <c r="EQ112" s="30" t="str">
        <f ca="1"/>
        <v/>
      </c>
      <c r="ER112" s="30" t="str">
        <f ca="1"/>
        <v/>
      </c>
      <c r="ES112" s="30" t="str">
        <f ca="1"/>
        <v/>
      </c>
      <c r="ET112" s="30" t="str">
        <f ca="1"/>
        <v/>
      </c>
      <c r="EU112" s="30" t="str">
        <f ca="1"/>
        <v/>
      </c>
      <c r="EV112" s="30" t="str">
        <f ca="1"/>
        <v/>
      </c>
      <c r="EW112" s="30" t="str">
        <f ca="1"/>
        <v/>
      </c>
      <c r="EX112" s="30" t="str">
        <f ca="1"/>
        <v/>
      </c>
      <c r="EY112" s="30" t="str">
        <f ca="1"/>
        <v/>
      </c>
      <c r="EZ112" s="30" t="str">
        <f ca="1"/>
        <v/>
      </c>
      <c r="FA112" s="30" t="str">
        <f ca="1"/>
        <v/>
      </c>
      <c r="FB112" s="30" t="str">
        <f ca="1"/>
        <v/>
      </c>
      <c r="FC112" s="30" t="str">
        <f ca="1"/>
        <v/>
      </c>
      <c r="FD112" s="30" t="str">
        <f ca="1"/>
        <v/>
      </c>
      <c r="FE112" s="31" cm="1">
        <f t="array" aca="1" ref="FE112" ca="1">SUMPRODUCT(COUNTIF($DJ112:$FD112,Training!$C$3:$E$3))</f>
        <v>0</v>
      </c>
      <c r="FF112" s="31" cm="1">
        <f t="array" aca="1" ref="FF112" ca="1">SUMPRODUCT(COUNTIF($DJ112:$FD112,Training!$C$4:$E$4))</f>
        <v>0</v>
      </c>
      <c r="FG112" s="31" cm="1">
        <f t="array" aca="1" ref="FG112" ca="1">SUMPRODUCT(COUNTIF($DJ112:$FD112,Training!$C$5:$E$5))</f>
        <v>0</v>
      </c>
      <c r="FH112" s="31" cm="1">
        <f t="array" aca="1" ref="FH112" ca="1">SUMPRODUCT(COUNTIF($DJ112:$FD112,Training!$C$6:$E$6))</f>
        <v>0</v>
      </c>
      <c r="FI112" s="31" cm="1">
        <f t="array" aca="1" ref="FI112" ca="1">SUMPRODUCT(COUNTIF($DJ112:$FD112,Training!$C$7:$E$7))</f>
        <v>0</v>
      </c>
      <c r="FJ112" s="31" cm="1">
        <f t="array" aca="1" ref="FJ112" ca="1">SUMPRODUCT(COUNTIF($DJ112:$FD112,Training!$C$8:$E$8))</f>
        <v>0</v>
      </c>
      <c r="FK112" s="31" cm="1">
        <f t="array" aca="1" ref="FK112" ca="1">SUMPRODUCT(COUNTIF($DJ112:$FD112,Training!$C$9:$E$9))</f>
        <v>0</v>
      </c>
      <c r="FL112" s="31" cm="1">
        <f t="array" aca="1" ref="FL112" ca="1">SUMPRODUCT(COUNTIF($DJ112:$FD112,Training!$C$10:$E$10))</f>
        <v>0</v>
      </c>
      <c r="FM112" s="31" cm="1">
        <f t="array" aca="1" ref="FM112" ca="1">SUMPRODUCT(COUNTIF($DJ112:$FD112,Training!$C$11:$E$11))</f>
        <v>0</v>
      </c>
      <c r="FN112" s="31" cm="1">
        <f t="array" aca="1" ref="FN112" ca="1">SUMPRODUCT(COUNTIF($DJ112:$FD112,Training!$C$2:$E$2))</f>
        <v>0</v>
      </c>
      <c r="FO112" s="31" cm="1">
        <f t="array" aca="1" ref="FO112" ca="1">SUMPRODUCT(COUNTIF($DJ112:$FD112,Training!#REF!))</f>
        <v>0</v>
      </c>
      <c r="FP112" s="31" cm="1">
        <f t="array" aca="1" ref="FP112" ca="1">SUMPRODUCT(COUNTIF($DJ112:$FD112,Training!$C$12:$E$12))</f>
        <v>0</v>
      </c>
      <c r="FQ112" s="31" cm="1">
        <f t="array" aca="1" ref="FQ112" ca="1">SUMPRODUCT(COUNTIF($DJ112:$FD112,Training!$C$13:$E$13))</f>
        <v>0</v>
      </c>
      <c r="FR112" s="31" cm="1">
        <f t="array" aca="1" ref="FR112" ca="1">SUMPRODUCT(COUNTIF($DJ112:$FD112,Training!$C$14:$E$14))</f>
        <v>0</v>
      </c>
      <c r="FS112" s="31" cm="1">
        <f t="array" aca="1" ref="FS112" ca="1">SUMPRODUCT(COUNTIF($DJ112:$FD112,Training!$C$15:$E$15))</f>
        <v>0</v>
      </c>
      <c r="FT112" s="31" cm="1">
        <f t="array" aca="1" ref="FT112" ca="1">SUMPRODUCT(COUNTIF($DJ112:$FD112,Training!$C$16:$E$16))</f>
        <v>0</v>
      </c>
    </row>
    <row r="113" spans="1:176" x14ac:dyDescent="0.25">
      <c r="A113" s="32" t="str">
        <f>IF(WeightedParse!A113&gt;"",WeightedParse!A113,"")</f>
        <v/>
      </c>
      <c r="B113" s="49" t="str">
        <f>IF('Weighted Summary'!A113&gt;"",'Weighted Summary'!F113,"")</f>
        <v/>
      </c>
      <c r="C113" s="39" t="str">
        <f t="shared" si="1"/>
        <v/>
      </c>
      <c r="D113" s="37" t="str">
        <f ca="1">IF($A113&gt;"",IF(ISERROR(HLOOKUP(D$1,INDIRECT("Roles!$B$"&amp;MATCH($B113,Roles!$A:$A,0)&amp;":$AF$"&amp;MATCH($B113,Roles!$A:$A,0)),1,FALSE))=FALSE,IF(SquadExport!G113&lt;10,1,IF(SquadExport!G113&lt;15,2,IF(SquadExport!G113&lt;=20,3,""))),0),"")</f>
        <v/>
      </c>
      <c r="E113" s="37" t="str">
        <f ca="1">IF($A113&gt;"",IF(ISERROR(HLOOKUP(E$1,INDIRECT("Roles!$B$"&amp;MATCH($B113,Roles!$A:$A,0)&amp;":$AF$"&amp;MATCH($B113,Roles!$A:$A,0)),1,FALSE))=FALSE,IF(SquadExport!H113&lt;10,1,IF(SquadExport!H113&lt;15,2,IF(SquadExport!H113&lt;=20,3,""))),0),"")</f>
        <v/>
      </c>
      <c r="F113" s="37" t="str">
        <f ca="1">IF($A113&gt;"",IF(ISERROR(HLOOKUP(F$1,INDIRECT("Roles!$B$"&amp;MATCH($B113,Roles!$A:$A,0)&amp;":$AF$"&amp;MATCH($B113,Roles!$A:$A,0)),1,FALSE))=FALSE,IF(SquadExport!I113&lt;10,1,IF(SquadExport!I113&lt;15,2,IF(SquadExport!I113&lt;=20,3,""))),0),"")</f>
        <v/>
      </c>
      <c r="G113" s="37" t="str">
        <f ca="1">IF($A113&gt;"",IF(ISERROR(HLOOKUP(G$1,INDIRECT("Roles!$B$"&amp;MATCH($B113,Roles!$A:$A,0)&amp;":$AF$"&amp;MATCH($B113,Roles!$A:$A,0)),1,FALSE))=FALSE,IF(SquadExport!J113&lt;10,1,IF(SquadExport!J113&lt;15,2,IF(SquadExport!J113&lt;=20,3,""))),0),"")</f>
        <v/>
      </c>
      <c r="H113" s="37" t="str">
        <f ca="1">IF($A113&gt;"",IF(ISERROR(HLOOKUP(H$1,INDIRECT("Roles!$B$"&amp;MATCH($B113,Roles!$A:$A,0)&amp;":$AF$"&amp;MATCH($B113,Roles!$A:$A,0)),1,FALSE))=FALSE,IF(SquadExport!K113&lt;10,1,IF(SquadExport!K113&lt;15,2,IF(SquadExport!K113&lt;=20,3,""))),0),"")</f>
        <v/>
      </c>
      <c r="I113" s="37" t="str">
        <f ca="1">IF($A113&gt;"",IF(ISERROR(HLOOKUP(I$1,INDIRECT("Roles!$B$"&amp;MATCH($B113,Roles!$A:$A,0)&amp;":$AF$"&amp;MATCH($B113,Roles!$A:$A,0)),1,FALSE))=FALSE,IF(SquadExport!L113&lt;10,1,IF(SquadExport!L113&lt;15,2,IF(SquadExport!L113&lt;=20,3,""))),0),"")</f>
        <v/>
      </c>
      <c r="J113" s="37" t="str">
        <f ca="1">IF($A113&gt;"",IF(ISERROR(HLOOKUP(J$1,INDIRECT("Roles!$B$"&amp;MATCH($B113,Roles!$A:$A,0)&amp;":$AF$"&amp;MATCH($B113,Roles!$A:$A,0)),1,FALSE))=FALSE,IF(SquadExport!M113&lt;10,1,IF(SquadExport!M113&lt;15,2,IF(SquadExport!M113&lt;=20,3,""))),0),"")</f>
        <v/>
      </c>
      <c r="K113" s="37" t="str">
        <f ca="1">IF($A113&gt;"",IF(ISERROR(HLOOKUP(K$1,INDIRECT("Roles!$B$"&amp;MATCH($B113,Roles!$A:$A,0)&amp;":$AF$"&amp;MATCH($B113,Roles!$A:$A,0)),1,FALSE))=FALSE,IF(SquadExport!N113&lt;10,1,IF(SquadExport!N113&lt;15,2,IF(SquadExport!N113&lt;=20,3,""))),0),"")</f>
        <v/>
      </c>
      <c r="L113" s="37" t="str">
        <f ca="1">IF($A113&gt;"",IF(ISERROR(HLOOKUP(L$1,INDIRECT("Roles!$B$"&amp;MATCH($B113,Roles!$A:$A,0)&amp;":$AF$"&amp;MATCH($B113,Roles!$A:$A,0)),1,FALSE))=FALSE,IF(SquadExport!O113&lt;10,1,IF(SquadExport!O113&lt;15,2,IF(SquadExport!O113&lt;=20,3,""))),0),"")</f>
        <v/>
      </c>
      <c r="M113" s="37" t="str">
        <f ca="1">IF($A113&gt;"",IF(ISERROR(HLOOKUP(M$1,INDIRECT("Roles!$B$"&amp;MATCH($B113,Roles!$A:$A,0)&amp;":$AF$"&amp;MATCH($B113,Roles!$A:$A,0)),1,FALSE))=FALSE,IF(SquadExport!P113&lt;10,1,IF(SquadExport!P113&lt;15,2,IF(SquadExport!P113&lt;=20,3,""))),0),"")</f>
        <v/>
      </c>
      <c r="N113" s="37" t="str">
        <f ca="1">IF($A113&gt;"",IF(ISERROR(HLOOKUP(N$1,INDIRECT("Roles!$B$"&amp;MATCH($B113,Roles!$A:$A,0)&amp;":$AF$"&amp;MATCH($B113,Roles!$A:$A,0)),1,FALSE))=FALSE,IF(SquadExport!Q113&lt;10,1,IF(SquadExport!Q113&lt;15,2,IF(SquadExport!Q113&lt;=20,3,""))),0),"")</f>
        <v/>
      </c>
      <c r="O113" s="37" t="str">
        <f ca="1">IF($A113&gt;"",IF(ISERROR(HLOOKUP(O$1,INDIRECT("Roles!$B$"&amp;MATCH($B113,Roles!$A:$A,0)&amp;":$AF$"&amp;MATCH($B113,Roles!$A:$A,0)),1,FALSE))=FALSE,IF(SquadExport!R113&lt;10,1,IF(SquadExport!R113&lt;15,2,IF(SquadExport!R113&lt;=20,3,""))),0),"")</f>
        <v/>
      </c>
      <c r="P113" s="37" t="str">
        <f ca="1">IF($A113&gt;"",IF(ISERROR(HLOOKUP(P$1,INDIRECT("Roles!$B$"&amp;MATCH($B113,Roles!$A:$A,0)&amp;":$AF$"&amp;MATCH($B113,Roles!$A:$A,0)),1,FALSE))=FALSE,IF(SquadExport!S113&lt;10,1,IF(SquadExport!S113&lt;15,2,IF(SquadExport!S113&lt;=20,3,""))),0),"")</f>
        <v/>
      </c>
      <c r="Q113" s="37" t="str">
        <f ca="1">IF($A113&gt;"",IF(ISERROR(HLOOKUP(Q$1,INDIRECT("Roles!$B$"&amp;MATCH($B113,Roles!$A:$A,0)&amp;":$AF$"&amp;MATCH($B113,Roles!$A:$A,0)),1,FALSE))=FALSE,IF(SquadExport!T113&lt;10,1,IF(SquadExport!T113&lt;15,2,IF(SquadExport!T113&lt;=20,3,""))),0),"")</f>
        <v/>
      </c>
      <c r="R113" s="37" t="str">
        <f ca="1">IF($A113&gt;"",IF(ISERROR(HLOOKUP(R$1,INDIRECT("Roles!$B$"&amp;MATCH($B113,Roles!$A:$A,0)&amp;":$AF$"&amp;MATCH($B113,Roles!$A:$A,0)),1,FALSE))=FALSE,IF(SquadExport!U113&lt;10,1,IF(SquadExport!U113&lt;15,2,IF(SquadExport!U113&lt;=20,3,""))),0),"")</f>
        <v/>
      </c>
      <c r="S113" s="37" t="str">
        <f ca="1">IF($A113&gt;"",IF(ISERROR(HLOOKUP(S$1,INDIRECT("Roles!$B$"&amp;MATCH($B113,Roles!$A:$A,0)&amp;":$AF$"&amp;MATCH($B113,Roles!$A:$A,0)),1,FALSE))=FALSE,IF(SquadExport!V113&lt;10,1,IF(SquadExport!V113&lt;15,2,IF(SquadExport!V113&lt;=20,3,""))),0),"")</f>
        <v/>
      </c>
      <c r="T113" s="37" t="str">
        <f ca="1">IF($A113&gt;"",IF(ISERROR(HLOOKUP(T$1,INDIRECT("Roles!$B$"&amp;MATCH($B113,Roles!$A:$A,0)&amp;":$AF$"&amp;MATCH($B113,Roles!$A:$A,0)),1,FALSE))=FALSE,IF(SquadExport!W113&lt;10,1,IF(SquadExport!W113&lt;15,2,IF(SquadExport!W113&lt;=20,3,""))),0),"")</f>
        <v/>
      </c>
      <c r="U113" s="37" t="str">
        <f ca="1">IF($A113&gt;"",IF(ISERROR(HLOOKUP(U$1,INDIRECT("Roles!$B$"&amp;MATCH($B113,Roles!$A:$A,0)&amp;":$AF$"&amp;MATCH($B113,Roles!$A:$A,0)),1,FALSE))=FALSE,IF(SquadExport!X113&lt;10,1,IF(SquadExport!X113&lt;15,2,IF(SquadExport!X113&lt;=20,3,""))),0),"")</f>
        <v/>
      </c>
      <c r="V113" s="37" t="str">
        <f ca="1">IF($A113&gt;"",IF(ISERROR(HLOOKUP(V$1,INDIRECT("Roles!$B$"&amp;MATCH($B113,Roles!$A:$A,0)&amp;":$AF$"&amp;MATCH($B113,Roles!$A:$A,0)),1,FALSE))=FALSE,IF(SquadExport!Y113&lt;10,1,IF(SquadExport!Y113&lt;15,2,IF(SquadExport!Y113&lt;=20,3,""))),0),"")</f>
        <v/>
      </c>
      <c r="W113" s="37" t="str">
        <f ca="1">IF($A113&gt;"",IF(ISERROR(HLOOKUP(W$1,INDIRECT("Roles!$B$"&amp;MATCH($B113,Roles!$A:$A,0)&amp;":$AF$"&amp;MATCH($B113,Roles!$A:$A,0)),1,FALSE))=FALSE,IF(SquadExport!Z113&lt;10,1,IF(SquadExport!Z113&lt;15,2,IF(SquadExport!Z113&lt;=20,3,""))),0),"")</f>
        <v/>
      </c>
      <c r="X113" s="37" t="str">
        <f ca="1">IF($A113&gt;"",IF(ISERROR(HLOOKUP(X$1,INDIRECT("Roles!$B$"&amp;MATCH($B113,Roles!$A:$A,0)&amp;":$AF$"&amp;MATCH($B113,Roles!$A:$A,0)),1,FALSE))=FALSE,IF(SquadExport!AA113&lt;10,1,IF(SquadExport!AA113&lt;15,2,IF(SquadExport!AA113&lt;=20,3,""))),0),"")</f>
        <v/>
      </c>
      <c r="Y113" s="37" t="str">
        <f ca="1">IF($A113&gt;"",IF(ISERROR(HLOOKUP(Y$1,INDIRECT("Roles!$B$"&amp;MATCH($B113,Roles!$A:$A,0)&amp;":$AF$"&amp;MATCH($B113,Roles!$A:$A,0)),1,FALSE))=FALSE,IF(SquadExport!AB113&lt;10,1,IF(SquadExport!AB113&lt;15,2,IF(SquadExport!AB113&lt;=20,3,""))),0),"")</f>
        <v/>
      </c>
      <c r="Z113" s="37" t="str">
        <f ca="1">IF($A113&gt;"",IF(ISERROR(HLOOKUP(Z$1,INDIRECT("Roles!$B$"&amp;MATCH($B113,Roles!$A:$A,0)&amp;":$AF$"&amp;MATCH($B113,Roles!$A:$A,0)),1,FALSE))=FALSE,IF(SquadExport!AC113&lt;10,1,IF(SquadExport!AC113&lt;15,2,IF(SquadExport!AC113&lt;=20,3,""))),0),"")</f>
        <v/>
      </c>
      <c r="AA113" s="37" t="str">
        <f ca="1">IF($A113&gt;"",IF(ISERROR(HLOOKUP(AA$1,INDIRECT("Roles!$B$"&amp;MATCH($B113,Roles!$A:$A,0)&amp;":$AF$"&amp;MATCH($B113,Roles!$A:$A,0)),1,FALSE))=FALSE,IF(SquadExport!AD113&lt;10,1,IF(SquadExport!AD113&lt;15,2,IF(SquadExport!AD113&lt;=20,3,""))),0),"")</f>
        <v/>
      </c>
      <c r="AB113" s="37" t="str">
        <f ca="1">IF($A113&gt;"",IF(ISERROR(HLOOKUP(AB$1,INDIRECT("Roles!$B$"&amp;MATCH($B113,Roles!$A:$A,0)&amp;":$AF$"&amp;MATCH($B113,Roles!$A:$A,0)),1,FALSE))=FALSE,IF(SquadExport!AE113&lt;10,1,IF(SquadExport!AE113&lt;15,2,IF(SquadExport!AE113&lt;=20,3,""))),0),"")</f>
        <v/>
      </c>
      <c r="AC113" s="37" t="str">
        <f ca="1">IF($A113&gt;"",IF(ISERROR(HLOOKUP(AC$1,INDIRECT("Roles!$B$"&amp;MATCH($B113,Roles!$A:$A,0)&amp;":$AF$"&amp;MATCH($B113,Roles!$A:$A,0)),1,FALSE))=FALSE,IF(SquadExport!AF113&lt;10,1,IF(SquadExport!AF113&lt;15,2,IF(SquadExport!AF113&lt;=20,3,""))),0),"")</f>
        <v/>
      </c>
      <c r="AD113" s="37" t="str">
        <f ca="1">IF($A113&gt;"",IF(ISERROR(HLOOKUP(AD$1,INDIRECT("Roles!$B$"&amp;MATCH($B113,Roles!$A:$A,0)&amp;":$AF$"&amp;MATCH($B113,Roles!$A:$A,0)),1,FALSE))=FALSE,IF(SquadExport!AG113&lt;10,1,IF(SquadExport!AG113&lt;15,2,IF(SquadExport!AG113&lt;=20,3,""))),0),"")</f>
        <v/>
      </c>
      <c r="AE113" s="37" t="str">
        <f ca="1">IF($A113&gt;"",IF(ISERROR(HLOOKUP(AE$1,INDIRECT("Roles!$B$"&amp;MATCH($B113,Roles!$A:$A,0)&amp;":$AF$"&amp;MATCH($B113,Roles!$A:$A,0)),1,FALSE))=FALSE,IF(SquadExport!AH113&lt;10,1,IF(SquadExport!AH113&lt;15,2,IF(SquadExport!AH113&lt;=20,3,""))),0),"")</f>
        <v/>
      </c>
      <c r="AF113" s="37" t="str">
        <f ca="1">IF($A113&gt;"",IF(ISERROR(HLOOKUP(AF$1,INDIRECT("Roles!$B$"&amp;MATCH($B113,Roles!$A:$A,0)&amp;":$AF$"&amp;MATCH($B113,Roles!$A:$A,0)),1,FALSE))=FALSE,IF(SquadExport!AI113&lt;10,1,IF(SquadExport!AI113&lt;15,2,IF(SquadExport!AI113&lt;=20,3,""))),0),"")</f>
        <v/>
      </c>
      <c r="AG113" s="37" t="str">
        <f ca="1">IF($A113&gt;"",IF(ISERROR(HLOOKUP(AG$1,INDIRECT("Roles!$B$"&amp;MATCH($B113,Roles!$A:$A,0)&amp;":$AF$"&amp;MATCH($B113,Roles!$A:$A,0)),1,FALSE))=FALSE,IF(SquadExport!AJ113&lt;10,1,IF(SquadExport!AJ113&lt;15,2,IF(SquadExport!AJ113&lt;=20,3,""))),0),"")</f>
        <v/>
      </c>
      <c r="AH113" s="37" t="str">
        <f ca="1">IF($A113&gt;"",IF(ISERROR(HLOOKUP(AH$1,INDIRECT("Roles!$B$"&amp;MATCH($B113,Roles!$A:$A,0)&amp;":$AF$"&amp;MATCH($B113,Roles!$A:$A,0)),1,FALSE))=FALSE,IF(SquadExport!AK113&lt;10,1,IF(SquadExport!AK113&lt;15,2,IF(SquadExport!AK113&lt;=20,3,""))),0),"")</f>
        <v/>
      </c>
      <c r="AI113" s="37" t="str">
        <f ca="1">IF($A113&gt;"",IF(ISERROR(HLOOKUP(AI$1,INDIRECT("Roles!$B$"&amp;MATCH($B113,Roles!$A:$A,0)&amp;":$AF$"&amp;MATCH($B113,Roles!$A:$A,0)),1,FALSE))=FALSE,IF(SquadExport!AL113&lt;10,1,IF(SquadExport!AL113&lt;15,2,IF(SquadExport!AL113&lt;=20,3,""))),0),"")</f>
        <v/>
      </c>
      <c r="AJ113" s="37" t="str">
        <f ca="1">IF($A113&gt;"",IF(ISERROR(HLOOKUP(AJ$1,INDIRECT("Roles!$B$"&amp;MATCH($B113,Roles!$A:$A,0)&amp;":$AF$"&amp;MATCH($B113,Roles!$A:$A,0)),1,FALSE))=FALSE,IF(SquadExport!AM113&lt;10,1,IF(SquadExport!AM113&lt;15,2,IF(SquadExport!AM113&lt;=20,3,""))),0),"")</f>
        <v/>
      </c>
      <c r="AK113" s="37" t="str">
        <f ca="1">IF($A113&gt;"",IF(ISERROR(HLOOKUP(AK$1,INDIRECT("Roles!$B$"&amp;MATCH($B113,Roles!$A:$A,0)&amp;":$AF$"&amp;MATCH($B113,Roles!$A:$A,0)),1,FALSE))=FALSE,IF(SquadExport!AN113&lt;10,1,IF(SquadExport!AN113&lt;15,2,IF(SquadExport!AN113&lt;=20,3,""))),0),"")</f>
        <v/>
      </c>
      <c r="AL113" s="37" t="str">
        <f ca="1">IF($A113&gt;"",IF(ISERROR(HLOOKUP(AL$1,INDIRECT("Roles!$B$"&amp;MATCH($B113,Roles!$A:$A,0)&amp;":$AF$"&amp;MATCH($B113,Roles!$A:$A,0)),1,FALSE))=FALSE,IF(SquadExport!AO113&lt;10,1,IF(SquadExport!AO113&lt;15,2,IF(SquadExport!AO113&lt;=20,3,""))),0),"")</f>
        <v/>
      </c>
      <c r="AM113" s="37" t="str">
        <f ca="1">IF($A113&gt;"",IF(ISERROR(HLOOKUP(AM$1,INDIRECT("Roles!$B$"&amp;MATCH($B113,Roles!$A:$A,0)&amp;":$AF$"&amp;MATCH($B113,Roles!$A:$A,0)),1,FALSE))=FALSE,IF(SquadExport!AP113&lt;10,1,IF(SquadExport!AP113&lt;15,2,IF(SquadExport!AP113&lt;=20,3,""))),0),"")</f>
        <v/>
      </c>
      <c r="AN113" s="37" t="str">
        <f ca="1">IF($A113&gt;"",IF(ISERROR(HLOOKUP(AN$1,INDIRECT("Roles!$B$"&amp;MATCH($B113,Roles!$A:$A,0)&amp;":$AF$"&amp;MATCH($B113,Roles!$A:$A,0)),1,FALSE))=FALSE,IF(SquadExport!AQ113&lt;10,1,IF(SquadExport!AQ113&lt;15,2,IF(SquadExport!AQ113&lt;=20,3,""))),0),"")</f>
        <v/>
      </c>
      <c r="AO113" s="37" t="str">
        <f ca="1">IF($A113&gt;"",IF(ISERROR(HLOOKUP(AO$1,INDIRECT("Roles!$B$"&amp;MATCH($B113,Roles!$A:$A,0)&amp;":$AF$"&amp;MATCH($B113,Roles!$A:$A,0)),1,FALSE))=FALSE,IF(SquadExport!AR113&lt;10,1,IF(SquadExport!AR113&lt;15,2,IF(SquadExport!AR113&lt;=20,3,""))),0),"")</f>
        <v/>
      </c>
      <c r="AP113" s="37" t="str">
        <f ca="1">IF($A113&gt;"",IF(ISERROR(HLOOKUP(AP$1,INDIRECT("Roles!$B$"&amp;MATCH($B113,Roles!$A:$A,0)&amp;":$AF$"&amp;MATCH($B113,Roles!$A:$A,0)),1,FALSE))=FALSE,IF(SquadExport!AS113&lt;10,1,IF(SquadExport!AS113&lt;15,2,IF(SquadExport!AS113&lt;=20,3,""))),0),"")</f>
        <v/>
      </c>
      <c r="AQ113" s="37" t="str">
        <f ca="1">IF($A113&gt;"",IF(ISERROR(HLOOKUP(AQ$1,INDIRECT("Roles!$B$"&amp;MATCH($B113,Roles!$A:$A,0)&amp;":$AF$"&amp;MATCH($B113,Roles!$A:$A,0)),1,FALSE))=FALSE,IF(SquadExport!AT113&lt;10,1,IF(SquadExport!AT113&lt;15,2,IF(SquadExport!AT113&lt;=20,3,""))),0),"")</f>
        <v/>
      </c>
      <c r="AR113" s="37" t="str">
        <f ca="1">IF($A113&gt;"",IF(ISERROR(HLOOKUP(AR$1,INDIRECT("Roles!$B$"&amp;MATCH($B113,Roles!$A:$A,0)&amp;":$AF$"&amp;MATCH($B113,Roles!$A:$A,0)),1,FALSE))=FALSE,IF(SquadExport!AU113&lt;10,1,IF(SquadExport!AU113&lt;15,2,IF(SquadExport!AU113&lt;=20,3,""))),0),"")</f>
        <v/>
      </c>
      <c r="AS113" s="37" t="str">
        <f ca="1">IF($A113&gt;"",IF(ISERROR(HLOOKUP(AS$1,INDIRECT("Roles!$B$"&amp;MATCH($B113,Roles!$A:$A,0)&amp;":$AF$"&amp;MATCH($B113,Roles!$A:$A,0)),1,FALSE))=FALSE,IF(SquadExport!AV113&lt;10,1,IF(SquadExport!AV113&lt;15,2,IF(SquadExport!AV113&lt;=20,3,""))),0),"")</f>
        <v/>
      </c>
      <c r="AT113" s="37" t="str">
        <f ca="1">IF($A113&gt;"",IF(ISERROR(HLOOKUP(AT$1,INDIRECT("Roles!$B$"&amp;MATCH($B113,Roles!$A:$A,0)&amp;":$AF$"&amp;MATCH($B113,Roles!$A:$A,0)),1,FALSE))=FALSE,IF(SquadExport!AW113&lt;10,1,IF(SquadExport!AW113&lt;15,2,IF(SquadExport!AW113&lt;=20,3,""))),0),"")</f>
        <v/>
      </c>
      <c r="AU113" s="37" t="str">
        <f ca="1">IF($A113&gt;"",IF(ISERROR(HLOOKUP(AU$1,INDIRECT("Roles!$B$"&amp;MATCH($B113,Roles!$A:$A,0)&amp;":$AF$"&amp;MATCH($B113,Roles!$A:$A,0)),1,FALSE))=FALSE,IF(SquadExport!AX113&lt;10,1,IF(SquadExport!AX113&lt;15,2,IF(SquadExport!AX113&lt;=20,3,""))),0),"")</f>
        <v/>
      </c>
      <c r="AV113" s="37" t="str">
        <f ca="1">IF($A113&gt;"",IF(ISERROR(HLOOKUP(AV$1,INDIRECT("Roles!$B$"&amp;MATCH($B113,Roles!$A:$A,0)&amp;":$AF$"&amp;MATCH($B113,Roles!$A:$A,0)),1,FALSE))=FALSE,IF(SquadExport!AY113&lt;10,1,IF(SquadExport!AY113&lt;15,2,IF(SquadExport!AY113&lt;=20,3,""))),0),"")</f>
        <v/>
      </c>
      <c r="AW113" s="37" t="str">
        <f ca="1">IF($A113&gt;"",IF(ISERROR(HLOOKUP(AW$1,INDIRECT("Roles!$B$"&amp;MATCH($B113,Roles!$A:$A,0)&amp;":$AF$"&amp;MATCH($B113,Roles!$A:$A,0)),1,FALSE))=FALSE,IF(SquadExport!AZ113&lt;10,1,IF(SquadExport!AZ113&lt;15,2,IF(SquadExport!AZ113&lt;=20,3,""))),0),"")</f>
        <v/>
      </c>
      <c r="AX113" s="37" t="str">
        <f ca="1">IF($A113&gt;"",IF(ISERROR(HLOOKUP(AX$1,INDIRECT("Roles!$B$"&amp;MATCH($B113,Roles!$A:$A,0)&amp;":$AF$"&amp;MATCH($B113,Roles!$A:$A,0)),1,FALSE))=FALSE,IF(SquadExport!BA113&lt;10,1,IF(SquadExport!BA113&lt;15,2,IF(SquadExport!BA113&lt;=20,3,""))),0),"")</f>
        <v/>
      </c>
      <c r="AY113" s="30" t="str" cm="1">
        <f t="array" aca="1" ref="AY113:CS113" ca="1">IF($D113:$AX113=1,D$1:AX$1,"")</f>
        <v/>
      </c>
      <c r="AZ113" s="30" t="str">
        <f ca="1"/>
        <v/>
      </c>
      <c r="BA113" s="30" t="str">
        <f ca="1"/>
        <v/>
      </c>
      <c r="BB113" s="30" t="str">
        <f ca="1"/>
        <v/>
      </c>
      <c r="BC113" s="30" t="str">
        <f ca="1"/>
        <v/>
      </c>
      <c r="BD113" s="30" t="str">
        <f ca="1"/>
        <v/>
      </c>
      <c r="BE113" s="30" t="str">
        <f ca="1"/>
        <v/>
      </c>
      <c r="BF113" s="30" t="str">
        <f ca="1"/>
        <v/>
      </c>
      <c r="BG113" s="30" t="str">
        <f ca="1"/>
        <v/>
      </c>
      <c r="BH113" s="30" t="str">
        <f ca="1"/>
        <v/>
      </c>
      <c r="BI113" s="30" t="str">
        <f ca="1"/>
        <v/>
      </c>
      <c r="BJ113" s="30" t="str">
        <f ca="1"/>
        <v/>
      </c>
      <c r="BK113" s="30" t="str">
        <f ca="1"/>
        <v/>
      </c>
      <c r="BL113" s="30" t="str">
        <f ca="1"/>
        <v/>
      </c>
      <c r="BM113" s="30" t="str">
        <f ca="1"/>
        <v/>
      </c>
      <c r="BN113" s="30" t="str">
        <f ca="1"/>
        <v/>
      </c>
      <c r="BO113" s="30" t="str">
        <f ca="1"/>
        <v/>
      </c>
      <c r="BP113" s="30" t="str">
        <f ca="1"/>
        <v/>
      </c>
      <c r="BQ113" s="30" t="str">
        <f ca="1"/>
        <v/>
      </c>
      <c r="BR113" s="30" t="str">
        <f ca="1"/>
        <v/>
      </c>
      <c r="BS113" s="30" t="str">
        <f ca="1"/>
        <v/>
      </c>
      <c r="BT113" s="30" t="str">
        <f ca="1"/>
        <v/>
      </c>
      <c r="BU113" s="30" t="str">
        <f ca="1"/>
        <v/>
      </c>
      <c r="BV113" s="30" t="str">
        <f ca="1"/>
        <v/>
      </c>
      <c r="BW113" s="30" t="str">
        <f ca="1"/>
        <v/>
      </c>
      <c r="BX113" s="30" t="str">
        <f ca="1"/>
        <v/>
      </c>
      <c r="BY113" s="30" t="str">
        <f ca="1"/>
        <v/>
      </c>
      <c r="BZ113" s="30" t="str">
        <f ca="1"/>
        <v/>
      </c>
      <c r="CA113" s="30" t="str">
        <f ca="1"/>
        <v/>
      </c>
      <c r="CB113" s="30" t="str">
        <f ca="1"/>
        <v/>
      </c>
      <c r="CC113" s="30" t="str">
        <f ca="1"/>
        <v/>
      </c>
      <c r="CD113" s="30" t="str">
        <f ca="1"/>
        <v/>
      </c>
      <c r="CE113" s="30" t="str">
        <f ca="1"/>
        <v/>
      </c>
      <c r="CF113" s="30" t="str">
        <f ca="1"/>
        <v/>
      </c>
      <c r="CG113" s="30" t="str">
        <f ca="1"/>
        <v/>
      </c>
      <c r="CH113" s="30" t="str">
        <f ca="1"/>
        <v/>
      </c>
      <c r="CI113" s="30" t="str">
        <f ca="1"/>
        <v/>
      </c>
      <c r="CJ113" s="30" t="str">
        <f ca="1"/>
        <v/>
      </c>
      <c r="CK113" s="30" t="str">
        <f ca="1"/>
        <v/>
      </c>
      <c r="CL113" s="30" t="str">
        <f ca="1"/>
        <v/>
      </c>
      <c r="CM113" s="30" t="str">
        <f ca="1"/>
        <v/>
      </c>
      <c r="CN113" s="30" t="str">
        <f ca="1"/>
        <v/>
      </c>
      <c r="CO113" s="30" t="str">
        <f ca="1"/>
        <v/>
      </c>
      <c r="CP113" s="30" t="str">
        <f ca="1"/>
        <v/>
      </c>
      <c r="CQ113" s="30" t="str">
        <f ca="1"/>
        <v/>
      </c>
      <c r="CR113" s="30" t="str">
        <f ca="1"/>
        <v/>
      </c>
      <c r="CS113" s="30" t="str">
        <f ca="1"/>
        <v/>
      </c>
      <c r="CT113" s="31" cm="1">
        <f t="array" aca="1" ref="CT113" ca="1">SUMPRODUCT(COUNTIF($AY113:$CS113,Training!$C$3:$E$3))</f>
        <v>0</v>
      </c>
      <c r="CU113" s="31" cm="1">
        <f t="array" aca="1" ref="CU113" ca="1">SUMPRODUCT(COUNTIF($AY113:$CS113,Training!$C$4:$E$4))</f>
        <v>0</v>
      </c>
      <c r="CV113" s="31" cm="1">
        <f t="array" aca="1" ref="CV113" ca="1">SUMPRODUCT(COUNTIF($AY113:$CS113,Training!$C$5:$E$5))</f>
        <v>0</v>
      </c>
      <c r="CW113" s="31" cm="1">
        <f t="array" aca="1" ref="CW113" ca="1">SUMPRODUCT(COUNTIF($AY113:$CS113,Training!$C$6:$E$6))</f>
        <v>0</v>
      </c>
      <c r="CX113" s="31" cm="1">
        <f t="array" aca="1" ref="CX113" ca="1">SUMPRODUCT(COUNTIF($AY113:$CS113,Training!$C$7:$E$7))</f>
        <v>0</v>
      </c>
      <c r="CY113" s="31" cm="1">
        <f t="array" aca="1" ref="CY113" ca="1">SUMPRODUCT(COUNTIF($AY113:$CS113,Training!$C$8:$E$8))</f>
        <v>0</v>
      </c>
      <c r="CZ113" s="31" cm="1">
        <f t="array" aca="1" ref="CZ113" ca="1">SUMPRODUCT(COUNTIF($AY113:$CS113,Training!$C$9:$E$9))</f>
        <v>0</v>
      </c>
      <c r="DA113" s="31" cm="1">
        <f t="array" aca="1" ref="DA113" ca="1">SUMPRODUCT(COUNTIF($AY113:$CS113,Training!$C$10:$E$10))</f>
        <v>0</v>
      </c>
      <c r="DB113" s="31" cm="1">
        <f t="array" aca="1" ref="DB113" ca="1">SUMPRODUCT(COUNTIF($AY113:$CS113,Training!$C$11:$E$11))</f>
        <v>0</v>
      </c>
      <c r="DC113" s="31" cm="1">
        <f t="array" aca="1" ref="DC113" ca="1">SUMPRODUCT(COUNTIF($AY113:$CS113,Training!$C$2:$E$2))</f>
        <v>0</v>
      </c>
      <c r="DD113" s="31" cm="1">
        <f t="array" aca="1" ref="DD113" ca="1">SUMPRODUCT(COUNTIF($AY113:$CS113,Training!#REF!))</f>
        <v>0</v>
      </c>
      <c r="DE113" s="31" cm="1">
        <f t="array" aca="1" ref="DE113" ca="1">SUMPRODUCT(COUNTIF($AY113:$CS113,Training!$C$12:$E$12))</f>
        <v>0</v>
      </c>
      <c r="DF113" s="31" cm="1">
        <f t="array" aca="1" ref="DF113" ca="1">SUMPRODUCT(COUNTIF($AY113:$CS113,Training!$C$13:$E$13))</f>
        <v>0</v>
      </c>
      <c r="DG113" s="31" cm="1">
        <f t="array" aca="1" ref="DG113" ca="1">SUMPRODUCT(COUNTIF($AY113:$CS113,Training!$C$14:$E$14))</f>
        <v>0</v>
      </c>
      <c r="DH113" s="31" cm="1">
        <f t="array" aca="1" ref="DH113" ca="1">SUMPRODUCT(COUNTIF($AY113:$CS113,Training!$C$15:$E$15))</f>
        <v>0</v>
      </c>
      <c r="DI113" s="31" cm="1">
        <f t="array" aca="1" ref="DI113" ca="1">SUMPRODUCT(COUNTIF($AY113:$CS113,Training!$C$16:$E$16))</f>
        <v>0</v>
      </c>
      <c r="DJ113" s="30" t="str" cm="1">
        <f t="array" aca="1" ref="DJ113:FD113" ca="1">IF(COUNTIF(D113:AX113,1)=0,IF($D113:$AX113=2,D$1:AX$1,""),"")</f>
        <v/>
      </c>
      <c r="DK113" s="30" t="str">
        <f ca="1"/>
        <v/>
      </c>
      <c r="DL113" s="30" t="str">
        <f ca="1"/>
        <v/>
      </c>
      <c r="DM113" s="30" t="str">
        <f ca="1"/>
        <v/>
      </c>
      <c r="DN113" s="30" t="str">
        <f ca="1"/>
        <v/>
      </c>
      <c r="DO113" s="30" t="str">
        <f ca="1"/>
        <v/>
      </c>
      <c r="DP113" s="30" t="str">
        <f ca="1"/>
        <v/>
      </c>
      <c r="DQ113" s="30" t="str">
        <f ca="1"/>
        <v/>
      </c>
      <c r="DR113" s="30" t="str">
        <f ca="1"/>
        <v/>
      </c>
      <c r="DS113" s="30" t="str">
        <f ca="1"/>
        <v/>
      </c>
      <c r="DT113" s="30" t="str">
        <f ca="1"/>
        <v/>
      </c>
      <c r="DU113" s="30" t="str">
        <f ca="1"/>
        <v/>
      </c>
      <c r="DV113" s="30" t="str">
        <f ca="1"/>
        <v/>
      </c>
      <c r="DW113" s="30" t="str">
        <f ca="1"/>
        <v/>
      </c>
      <c r="DX113" s="30" t="str">
        <f ca="1"/>
        <v/>
      </c>
      <c r="DY113" s="30" t="str">
        <f ca="1"/>
        <v/>
      </c>
      <c r="DZ113" s="30" t="str">
        <f ca="1"/>
        <v/>
      </c>
      <c r="EA113" s="30" t="str">
        <f ca="1"/>
        <v/>
      </c>
      <c r="EB113" s="30" t="str">
        <f ca="1"/>
        <v/>
      </c>
      <c r="EC113" s="30" t="str">
        <f ca="1"/>
        <v/>
      </c>
      <c r="ED113" s="30" t="str">
        <f ca="1"/>
        <v/>
      </c>
      <c r="EE113" s="30" t="str">
        <f ca="1"/>
        <v/>
      </c>
      <c r="EF113" s="30" t="str">
        <f ca="1"/>
        <v/>
      </c>
      <c r="EG113" s="30" t="str">
        <f ca="1"/>
        <v/>
      </c>
      <c r="EH113" s="30" t="str">
        <f ca="1"/>
        <v/>
      </c>
      <c r="EI113" s="30" t="str">
        <f ca="1"/>
        <v/>
      </c>
      <c r="EJ113" s="30" t="str">
        <f ca="1"/>
        <v/>
      </c>
      <c r="EK113" s="30" t="str">
        <f ca="1"/>
        <v/>
      </c>
      <c r="EL113" s="30" t="str">
        <f ca="1"/>
        <v/>
      </c>
      <c r="EM113" s="30" t="str">
        <f ca="1"/>
        <v/>
      </c>
      <c r="EN113" s="30" t="str">
        <f ca="1"/>
        <v/>
      </c>
      <c r="EO113" s="30" t="str">
        <f ca="1"/>
        <v/>
      </c>
      <c r="EP113" s="30" t="str">
        <f ca="1"/>
        <v/>
      </c>
      <c r="EQ113" s="30" t="str">
        <f ca="1"/>
        <v/>
      </c>
      <c r="ER113" s="30" t="str">
        <f ca="1"/>
        <v/>
      </c>
      <c r="ES113" s="30" t="str">
        <f ca="1"/>
        <v/>
      </c>
      <c r="ET113" s="30" t="str">
        <f ca="1"/>
        <v/>
      </c>
      <c r="EU113" s="30" t="str">
        <f ca="1"/>
        <v/>
      </c>
      <c r="EV113" s="30" t="str">
        <f ca="1"/>
        <v/>
      </c>
      <c r="EW113" s="30" t="str">
        <f ca="1"/>
        <v/>
      </c>
      <c r="EX113" s="30" t="str">
        <f ca="1"/>
        <v/>
      </c>
      <c r="EY113" s="30" t="str">
        <f ca="1"/>
        <v/>
      </c>
      <c r="EZ113" s="30" t="str">
        <f ca="1"/>
        <v/>
      </c>
      <c r="FA113" s="30" t="str">
        <f ca="1"/>
        <v/>
      </c>
      <c r="FB113" s="30" t="str">
        <f ca="1"/>
        <v/>
      </c>
      <c r="FC113" s="30" t="str">
        <f ca="1"/>
        <v/>
      </c>
      <c r="FD113" s="30" t="str">
        <f ca="1"/>
        <v/>
      </c>
      <c r="FE113" s="31" cm="1">
        <f t="array" aca="1" ref="FE113" ca="1">SUMPRODUCT(COUNTIF($DJ113:$FD113,Training!$C$3:$E$3))</f>
        <v>0</v>
      </c>
      <c r="FF113" s="31" cm="1">
        <f t="array" aca="1" ref="FF113" ca="1">SUMPRODUCT(COUNTIF($DJ113:$FD113,Training!$C$4:$E$4))</f>
        <v>0</v>
      </c>
      <c r="FG113" s="31" cm="1">
        <f t="array" aca="1" ref="FG113" ca="1">SUMPRODUCT(COUNTIF($DJ113:$FD113,Training!$C$5:$E$5))</f>
        <v>0</v>
      </c>
      <c r="FH113" s="31" cm="1">
        <f t="array" aca="1" ref="FH113" ca="1">SUMPRODUCT(COUNTIF($DJ113:$FD113,Training!$C$6:$E$6))</f>
        <v>0</v>
      </c>
      <c r="FI113" s="31" cm="1">
        <f t="array" aca="1" ref="FI113" ca="1">SUMPRODUCT(COUNTIF($DJ113:$FD113,Training!$C$7:$E$7))</f>
        <v>0</v>
      </c>
      <c r="FJ113" s="31" cm="1">
        <f t="array" aca="1" ref="FJ113" ca="1">SUMPRODUCT(COUNTIF($DJ113:$FD113,Training!$C$8:$E$8))</f>
        <v>0</v>
      </c>
      <c r="FK113" s="31" cm="1">
        <f t="array" aca="1" ref="FK113" ca="1">SUMPRODUCT(COUNTIF($DJ113:$FD113,Training!$C$9:$E$9))</f>
        <v>0</v>
      </c>
      <c r="FL113" s="31" cm="1">
        <f t="array" aca="1" ref="FL113" ca="1">SUMPRODUCT(COUNTIF($DJ113:$FD113,Training!$C$10:$E$10))</f>
        <v>0</v>
      </c>
      <c r="FM113" s="31" cm="1">
        <f t="array" aca="1" ref="FM113" ca="1">SUMPRODUCT(COUNTIF($DJ113:$FD113,Training!$C$11:$E$11))</f>
        <v>0</v>
      </c>
      <c r="FN113" s="31" cm="1">
        <f t="array" aca="1" ref="FN113" ca="1">SUMPRODUCT(COUNTIF($DJ113:$FD113,Training!$C$2:$E$2))</f>
        <v>0</v>
      </c>
      <c r="FO113" s="31" cm="1">
        <f t="array" aca="1" ref="FO113" ca="1">SUMPRODUCT(COUNTIF($DJ113:$FD113,Training!#REF!))</f>
        <v>0</v>
      </c>
      <c r="FP113" s="31" cm="1">
        <f t="array" aca="1" ref="FP113" ca="1">SUMPRODUCT(COUNTIF($DJ113:$FD113,Training!$C$12:$E$12))</f>
        <v>0</v>
      </c>
      <c r="FQ113" s="31" cm="1">
        <f t="array" aca="1" ref="FQ113" ca="1">SUMPRODUCT(COUNTIF($DJ113:$FD113,Training!$C$13:$E$13))</f>
        <v>0</v>
      </c>
      <c r="FR113" s="31" cm="1">
        <f t="array" aca="1" ref="FR113" ca="1">SUMPRODUCT(COUNTIF($DJ113:$FD113,Training!$C$14:$E$14))</f>
        <v>0</v>
      </c>
      <c r="FS113" s="31" cm="1">
        <f t="array" aca="1" ref="FS113" ca="1">SUMPRODUCT(COUNTIF($DJ113:$FD113,Training!$C$15:$E$15))</f>
        <v>0</v>
      </c>
      <c r="FT113" s="31" cm="1">
        <f t="array" aca="1" ref="FT113" ca="1">SUMPRODUCT(COUNTIF($DJ113:$FD113,Training!$C$16:$E$16))</f>
        <v>0</v>
      </c>
    </row>
    <row r="114" spans="1:176" x14ac:dyDescent="0.25">
      <c r="A114" s="32" t="str">
        <f>IF(WeightedParse!A114&gt;"",WeightedParse!A114,"")</f>
        <v/>
      </c>
      <c r="B114" s="49" t="str">
        <f>IF('Weighted Summary'!A114&gt;"",'Weighted Summary'!F114,"")</f>
        <v/>
      </c>
      <c r="C114" s="39" t="str">
        <f t="shared" si="1"/>
        <v/>
      </c>
      <c r="D114" s="37" t="str">
        <f ca="1">IF($A114&gt;"",IF(ISERROR(HLOOKUP(D$1,INDIRECT("Roles!$B$"&amp;MATCH($B114,Roles!$A:$A,0)&amp;":$AF$"&amp;MATCH($B114,Roles!$A:$A,0)),1,FALSE))=FALSE,IF(SquadExport!G114&lt;10,1,IF(SquadExport!G114&lt;15,2,IF(SquadExport!G114&lt;=20,3,""))),0),"")</f>
        <v/>
      </c>
      <c r="E114" s="37" t="str">
        <f ca="1">IF($A114&gt;"",IF(ISERROR(HLOOKUP(E$1,INDIRECT("Roles!$B$"&amp;MATCH($B114,Roles!$A:$A,0)&amp;":$AF$"&amp;MATCH($B114,Roles!$A:$A,0)),1,FALSE))=FALSE,IF(SquadExport!H114&lt;10,1,IF(SquadExport!H114&lt;15,2,IF(SquadExport!H114&lt;=20,3,""))),0),"")</f>
        <v/>
      </c>
      <c r="F114" s="37" t="str">
        <f ca="1">IF($A114&gt;"",IF(ISERROR(HLOOKUP(F$1,INDIRECT("Roles!$B$"&amp;MATCH($B114,Roles!$A:$A,0)&amp;":$AF$"&amp;MATCH($B114,Roles!$A:$A,0)),1,FALSE))=FALSE,IF(SquadExport!I114&lt;10,1,IF(SquadExport!I114&lt;15,2,IF(SquadExport!I114&lt;=20,3,""))),0),"")</f>
        <v/>
      </c>
      <c r="G114" s="37" t="str">
        <f ca="1">IF($A114&gt;"",IF(ISERROR(HLOOKUP(G$1,INDIRECT("Roles!$B$"&amp;MATCH($B114,Roles!$A:$A,0)&amp;":$AF$"&amp;MATCH($B114,Roles!$A:$A,0)),1,FALSE))=FALSE,IF(SquadExport!J114&lt;10,1,IF(SquadExport!J114&lt;15,2,IF(SquadExport!J114&lt;=20,3,""))),0),"")</f>
        <v/>
      </c>
      <c r="H114" s="37" t="str">
        <f ca="1">IF($A114&gt;"",IF(ISERROR(HLOOKUP(H$1,INDIRECT("Roles!$B$"&amp;MATCH($B114,Roles!$A:$A,0)&amp;":$AF$"&amp;MATCH($B114,Roles!$A:$A,0)),1,FALSE))=FALSE,IF(SquadExport!K114&lt;10,1,IF(SquadExport!K114&lt;15,2,IF(SquadExport!K114&lt;=20,3,""))),0),"")</f>
        <v/>
      </c>
      <c r="I114" s="37" t="str">
        <f ca="1">IF($A114&gt;"",IF(ISERROR(HLOOKUP(I$1,INDIRECT("Roles!$B$"&amp;MATCH($B114,Roles!$A:$A,0)&amp;":$AF$"&amp;MATCH($B114,Roles!$A:$A,0)),1,FALSE))=FALSE,IF(SquadExport!L114&lt;10,1,IF(SquadExport!L114&lt;15,2,IF(SquadExport!L114&lt;=20,3,""))),0),"")</f>
        <v/>
      </c>
      <c r="J114" s="37" t="str">
        <f ca="1">IF($A114&gt;"",IF(ISERROR(HLOOKUP(J$1,INDIRECT("Roles!$B$"&amp;MATCH($B114,Roles!$A:$A,0)&amp;":$AF$"&amp;MATCH($B114,Roles!$A:$A,0)),1,FALSE))=FALSE,IF(SquadExport!M114&lt;10,1,IF(SquadExport!M114&lt;15,2,IF(SquadExport!M114&lt;=20,3,""))),0),"")</f>
        <v/>
      </c>
      <c r="K114" s="37" t="str">
        <f ca="1">IF($A114&gt;"",IF(ISERROR(HLOOKUP(K$1,INDIRECT("Roles!$B$"&amp;MATCH($B114,Roles!$A:$A,0)&amp;":$AF$"&amp;MATCH($B114,Roles!$A:$A,0)),1,FALSE))=FALSE,IF(SquadExport!N114&lt;10,1,IF(SquadExport!N114&lt;15,2,IF(SquadExport!N114&lt;=20,3,""))),0),"")</f>
        <v/>
      </c>
      <c r="L114" s="37" t="str">
        <f ca="1">IF($A114&gt;"",IF(ISERROR(HLOOKUP(L$1,INDIRECT("Roles!$B$"&amp;MATCH($B114,Roles!$A:$A,0)&amp;":$AF$"&amp;MATCH($B114,Roles!$A:$A,0)),1,FALSE))=FALSE,IF(SquadExport!O114&lt;10,1,IF(SquadExport!O114&lt;15,2,IF(SquadExport!O114&lt;=20,3,""))),0),"")</f>
        <v/>
      </c>
      <c r="M114" s="37" t="str">
        <f ca="1">IF($A114&gt;"",IF(ISERROR(HLOOKUP(M$1,INDIRECT("Roles!$B$"&amp;MATCH($B114,Roles!$A:$A,0)&amp;":$AF$"&amp;MATCH($B114,Roles!$A:$A,0)),1,FALSE))=FALSE,IF(SquadExport!P114&lt;10,1,IF(SquadExport!P114&lt;15,2,IF(SquadExport!P114&lt;=20,3,""))),0),"")</f>
        <v/>
      </c>
      <c r="N114" s="37" t="str">
        <f ca="1">IF($A114&gt;"",IF(ISERROR(HLOOKUP(N$1,INDIRECT("Roles!$B$"&amp;MATCH($B114,Roles!$A:$A,0)&amp;":$AF$"&amp;MATCH($B114,Roles!$A:$A,0)),1,FALSE))=FALSE,IF(SquadExport!Q114&lt;10,1,IF(SquadExport!Q114&lt;15,2,IF(SquadExport!Q114&lt;=20,3,""))),0),"")</f>
        <v/>
      </c>
      <c r="O114" s="37" t="str">
        <f ca="1">IF($A114&gt;"",IF(ISERROR(HLOOKUP(O$1,INDIRECT("Roles!$B$"&amp;MATCH($B114,Roles!$A:$A,0)&amp;":$AF$"&amp;MATCH($B114,Roles!$A:$A,0)),1,FALSE))=FALSE,IF(SquadExport!R114&lt;10,1,IF(SquadExport!R114&lt;15,2,IF(SquadExport!R114&lt;=20,3,""))),0),"")</f>
        <v/>
      </c>
      <c r="P114" s="37" t="str">
        <f ca="1">IF($A114&gt;"",IF(ISERROR(HLOOKUP(P$1,INDIRECT("Roles!$B$"&amp;MATCH($B114,Roles!$A:$A,0)&amp;":$AF$"&amp;MATCH($B114,Roles!$A:$A,0)),1,FALSE))=FALSE,IF(SquadExport!S114&lt;10,1,IF(SquadExport!S114&lt;15,2,IF(SquadExport!S114&lt;=20,3,""))),0),"")</f>
        <v/>
      </c>
      <c r="Q114" s="37" t="str">
        <f ca="1">IF($A114&gt;"",IF(ISERROR(HLOOKUP(Q$1,INDIRECT("Roles!$B$"&amp;MATCH($B114,Roles!$A:$A,0)&amp;":$AF$"&amp;MATCH($B114,Roles!$A:$A,0)),1,FALSE))=FALSE,IF(SquadExport!T114&lt;10,1,IF(SquadExport!T114&lt;15,2,IF(SquadExport!T114&lt;=20,3,""))),0),"")</f>
        <v/>
      </c>
      <c r="R114" s="37" t="str">
        <f ca="1">IF($A114&gt;"",IF(ISERROR(HLOOKUP(R$1,INDIRECT("Roles!$B$"&amp;MATCH($B114,Roles!$A:$A,0)&amp;":$AF$"&amp;MATCH($B114,Roles!$A:$A,0)),1,FALSE))=FALSE,IF(SquadExport!U114&lt;10,1,IF(SquadExport!U114&lt;15,2,IF(SquadExport!U114&lt;=20,3,""))),0),"")</f>
        <v/>
      </c>
      <c r="S114" s="37" t="str">
        <f ca="1">IF($A114&gt;"",IF(ISERROR(HLOOKUP(S$1,INDIRECT("Roles!$B$"&amp;MATCH($B114,Roles!$A:$A,0)&amp;":$AF$"&amp;MATCH($B114,Roles!$A:$A,0)),1,FALSE))=FALSE,IF(SquadExport!V114&lt;10,1,IF(SquadExport!V114&lt;15,2,IF(SquadExport!V114&lt;=20,3,""))),0),"")</f>
        <v/>
      </c>
      <c r="T114" s="37" t="str">
        <f ca="1">IF($A114&gt;"",IF(ISERROR(HLOOKUP(T$1,INDIRECT("Roles!$B$"&amp;MATCH($B114,Roles!$A:$A,0)&amp;":$AF$"&amp;MATCH($B114,Roles!$A:$A,0)),1,FALSE))=FALSE,IF(SquadExport!W114&lt;10,1,IF(SquadExport!W114&lt;15,2,IF(SquadExport!W114&lt;=20,3,""))),0),"")</f>
        <v/>
      </c>
      <c r="U114" s="37" t="str">
        <f ca="1">IF($A114&gt;"",IF(ISERROR(HLOOKUP(U$1,INDIRECT("Roles!$B$"&amp;MATCH($B114,Roles!$A:$A,0)&amp;":$AF$"&amp;MATCH($B114,Roles!$A:$A,0)),1,FALSE))=FALSE,IF(SquadExport!X114&lt;10,1,IF(SquadExport!X114&lt;15,2,IF(SquadExport!X114&lt;=20,3,""))),0),"")</f>
        <v/>
      </c>
      <c r="V114" s="37" t="str">
        <f ca="1">IF($A114&gt;"",IF(ISERROR(HLOOKUP(V$1,INDIRECT("Roles!$B$"&amp;MATCH($B114,Roles!$A:$A,0)&amp;":$AF$"&amp;MATCH($B114,Roles!$A:$A,0)),1,FALSE))=FALSE,IF(SquadExport!Y114&lt;10,1,IF(SquadExport!Y114&lt;15,2,IF(SquadExport!Y114&lt;=20,3,""))),0),"")</f>
        <v/>
      </c>
      <c r="W114" s="37" t="str">
        <f ca="1">IF($A114&gt;"",IF(ISERROR(HLOOKUP(W$1,INDIRECT("Roles!$B$"&amp;MATCH($B114,Roles!$A:$A,0)&amp;":$AF$"&amp;MATCH($B114,Roles!$A:$A,0)),1,FALSE))=FALSE,IF(SquadExport!Z114&lt;10,1,IF(SquadExport!Z114&lt;15,2,IF(SquadExport!Z114&lt;=20,3,""))),0),"")</f>
        <v/>
      </c>
      <c r="X114" s="37" t="str">
        <f ca="1">IF($A114&gt;"",IF(ISERROR(HLOOKUP(X$1,INDIRECT("Roles!$B$"&amp;MATCH($B114,Roles!$A:$A,0)&amp;":$AF$"&amp;MATCH($B114,Roles!$A:$A,0)),1,FALSE))=FALSE,IF(SquadExport!AA114&lt;10,1,IF(SquadExport!AA114&lt;15,2,IF(SquadExport!AA114&lt;=20,3,""))),0),"")</f>
        <v/>
      </c>
      <c r="Y114" s="37" t="str">
        <f ca="1">IF($A114&gt;"",IF(ISERROR(HLOOKUP(Y$1,INDIRECT("Roles!$B$"&amp;MATCH($B114,Roles!$A:$A,0)&amp;":$AF$"&amp;MATCH($B114,Roles!$A:$A,0)),1,FALSE))=FALSE,IF(SquadExport!AB114&lt;10,1,IF(SquadExport!AB114&lt;15,2,IF(SquadExport!AB114&lt;=20,3,""))),0),"")</f>
        <v/>
      </c>
      <c r="Z114" s="37" t="str">
        <f ca="1">IF($A114&gt;"",IF(ISERROR(HLOOKUP(Z$1,INDIRECT("Roles!$B$"&amp;MATCH($B114,Roles!$A:$A,0)&amp;":$AF$"&amp;MATCH($B114,Roles!$A:$A,0)),1,FALSE))=FALSE,IF(SquadExport!AC114&lt;10,1,IF(SquadExport!AC114&lt;15,2,IF(SquadExport!AC114&lt;=20,3,""))),0),"")</f>
        <v/>
      </c>
      <c r="AA114" s="37" t="str">
        <f ca="1">IF($A114&gt;"",IF(ISERROR(HLOOKUP(AA$1,INDIRECT("Roles!$B$"&amp;MATCH($B114,Roles!$A:$A,0)&amp;":$AF$"&amp;MATCH($B114,Roles!$A:$A,0)),1,FALSE))=FALSE,IF(SquadExport!AD114&lt;10,1,IF(SquadExport!AD114&lt;15,2,IF(SquadExport!AD114&lt;=20,3,""))),0),"")</f>
        <v/>
      </c>
      <c r="AB114" s="37" t="str">
        <f ca="1">IF($A114&gt;"",IF(ISERROR(HLOOKUP(AB$1,INDIRECT("Roles!$B$"&amp;MATCH($B114,Roles!$A:$A,0)&amp;":$AF$"&amp;MATCH($B114,Roles!$A:$A,0)),1,FALSE))=FALSE,IF(SquadExport!AE114&lt;10,1,IF(SquadExport!AE114&lt;15,2,IF(SquadExport!AE114&lt;=20,3,""))),0),"")</f>
        <v/>
      </c>
      <c r="AC114" s="37" t="str">
        <f ca="1">IF($A114&gt;"",IF(ISERROR(HLOOKUP(AC$1,INDIRECT("Roles!$B$"&amp;MATCH($B114,Roles!$A:$A,0)&amp;":$AF$"&amp;MATCH($B114,Roles!$A:$A,0)),1,FALSE))=FALSE,IF(SquadExport!AF114&lt;10,1,IF(SquadExport!AF114&lt;15,2,IF(SquadExport!AF114&lt;=20,3,""))),0),"")</f>
        <v/>
      </c>
      <c r="AD114" s="37" t="str">
        <f ca="1">IF($A114&gt;"",IF(ISERROR(HLOOKUP(AD$1,INDIRECT("Roles!$B$"&amp;MATCH($B114,Roles!$A:$A,0)&amp;":$AF$"&amp;MATCH($B114,Roles!$A:$A,0)),1,FALSE))=FALSE,IF(SquadExport!AG114&lt;10,1,IF(SquadExport!AG114&lt;15,2,IF(SquadExport!AG114&lt;=20,3,""))),0),"")</f>
        <v/>
      </c>
      <c r="AE114" s="37" t="str">
        <f ca="1">IF($A114&gt;"",IF(ISERROR(HLOOKUP(AE$1,INDIRECT("Roles!$B$"&amp;MATCH($B114,Roles!$A:$A,0)&amp;":$AF$"&amp;MATCH($B114,Roles!$A:$A,0)),1,FALSE))=FALSE,IF(SquadExport!AH114&lt;10,1,IF(SquadExport!AH114&lt;15,2,IF(SquadExport!AH114&lt;=20,3,""))),0),"")</f>
        <v/>
      </c>
      <c r="AF114" s="37" t="str">
        <f ca="1">IF($A114&gt;"",IF(ISERROR(HLOOKUP(AF$1,INDIRECT("Roles!$B$"&amp;MATCH($B114,Roles!$A:$A,0)&amp;":$AF$"&amp;MATCH($B114,Roles!$A:$A,0)),1,FALSE))=FALSE,IF(SquadExport!AI114&lt;10,1,IF(SquadExport!AI114&lt;15,2,IF(SquadExport!AI114&lt;=20,3,""))),0),"")</f>
        <v/>
      </c>
      <c r="AG114" s="37" t="str">
        <f ca="1">IF($A114&gt;"",IF(ISERROR(HLOOKUP(AG$1,INDIRECT("Roles!$B$"&amp;MATCH($B114,Roles!$A:$A,0)&amp;":$AF$"&amp;MATCH($B114,Roles!$A:$A,0)),1,FALSE))=FALSE,IF(SquadExport!AJ114&lt;10,1,IF(SquadExport!AJ114&lt;15,2,IF(SquadExport!AJ114&lt;=20,3,""))),0),"")</f>
        <v/>
      </c>
      <c r="AH114" s="37" t="str">
        <f ca="1">IF($A114&gt;"",IF(ISERROR(HLOOKUP(AH$1,INDIRECT("Roles!$B$"&amp;MATCH($B114,Roles!$A:$A,0)&amp;":$AF$"&amp;MATCH($B114,Roles!$A:$A,0)),1,FALSE))=FALSE,IF(SquadExport!AK114&lt;10,1,IF(SquadExport!AK114&lt;15,2,IF(SquadExport!AK114&lt;=20,3,""))),0),"")</f>
        <v/>
      </c>
      <c r="AI114" s="37" t="str">
        <f ca="1">IF($A114&gt;"",IF(ISERROR(HLOOKUP(AI$1,INDIRECT("Roles!$B$"&amp;MATCH($B114,Roles!$A:$A,0)&amp;":$AF$"&amp;MATCH($B114,Roles!$A:$A,0)),1,FALSE))=FALSE,IF(SquadExport!AL114&lt;10,1,IF(SquadExport!AL114&lt;15,2,IF(SquadExport!AL114&lt;=20,3,""))),0),"")</f>
        <v/>
      </c>
      <c r="AJ114" s="37" t="str">
        <f ca="1">IF($A114&gt;"",IF(ISERROR(HLOOKUP(AJ$1,INDIRECT("Roles!$B$"&amp;MATCH($B114,Roles!$A:$A,0)&amp;":$AF$"&amp;MATCH($B114,Roles!$A:$A,0)),1,FALSE))=FALSE,IF(SquadExport!AM114&lt;10,1,IF(SquadExport!AM114&lt;15,2,IF(SquadExport!AM114&lt;=20,3,""))),0),"")</f>
        <v/>
      </c>
      <c r="AK114" s="37" t="str">
        <f ca="1">IF($A114&gt;"",IF(ISERROR(HLOOKUP(AK$1,INDIRECT("Roles!$B$"&amp;MATCH($B114,Roles!$A:$A,0)&amp;":$AF$"&amp;MATCH($B114,Roles!$A:$A,0)),1,FALSE))=FALSE,IF(SquadExport!AN114&lt;10,1,IF(SquadExport!AN114&lt;15,2,IF(SquadExport!AN114&lt;=20,3,""))),0),"")</f>
        <v/>
      </c>
      <c r="AL114" s="37" t="str">
        <f ca="1">IF($A114&gt;"",IF(ISERROR(HLOOKUP(AL$1,INDIRECT("Roles!$B$"&amp;MATCH($B114,Roles!$A:$A,0)&amp;":$AF$"&amp;MATCH($B114,Roles!$A:$A,0)),1,FALSE))=FALSE,IF(SquadExport!AO114&lt;10,1,IF(SquadExport!AO114&lt;15,2,IF(SquadExport!AO114&lt;=20,3,""))),0),"")</f>
        <v/>
      </c>
      <c r="AM114" s="37" t="str">
        <f ca="1">IF($A114&gt;"",IF(ISERROR(HLOOKUP(AM$1,INDIRECT("Roles!$B$"&amp;MATCH($B114,Roles!$A:$A,0)&amp;":$AF$"&amp;MATCH($B114,Roles!$A:$A,0)),1,FALSE))=FALSE,IF(SquadExport!AP114&lt;10,1,IF(SquadExport!AP114&lt;15,2,IF(SquadExport!AP114&lt;=20,3,""))),0),"")</f>
        <v/>
      </c>
      <c r="AN114" s="37" t="str">
        <f ca="1">IF($A114&gt;"",IF(ISERROR(HLOOKUP(AN$1,INDIRECT("Roles!$B$"&amp;MATCH($B114,Roles!$A:$A,0)&amp;":$AF$"&amp;MATCH($B114,Roles!$A:$A,0)),1,FALSE))=FALSE,IF(SquadExport!AQ114&lt;10,1,IF(SquadExport!AQ114&lt;15,2,IF(SquadExport!AQ114&lt;=20,3,""))),0),"")</f>
        <v/>
      </c>
      <c r="AO114" s="37" t="str">
        <f ca="1">IF($A114&gt;"",IF(ISERROR(HLOOKUP(AO$1,INDIRECT("Roles!$B$"&amp;MATCH($B114,Roles!$A:$A,0)&amp;":$AF$"&amp;MATCH($B114,Roles!$A:$A,0)),1,FALSE))=FALSE,IF(SquadExport!AR114&lt;10,1,IF(SquadExport!AR114&lt;15,2,IF(SquadExport!AR114&lt;=20,3,""))),0),"")</f>
        <v/>
      </c>
      <c r="AP114" s="37" t="str">
        <f ca="1">IF($A114&gt;"",IF(ISERROR(HLOOKUP(AP$1,INDIRECT("Roles!$B$"&amp;MATCH($B114,Roles!$A:$A,0)&amp;":$AF$"&amp;MATCH($B114,Roles!$A:$A,0)),1,FALSE))=FALSE,IF(SquadExport!AS114&lt;10,1,IF(SquadExport!AS114&lt;15,2,IF(SquadExport!AS114&lt;=20,3,""))),0),"")</f>
        <v/>
      </c>
      <c r="AQ114" s="37" t="str">
        <f ca="1">IF($A114&gt;"",IF(ISERROR(HLOOKUP(AQ$1,INDIRECT("Roles!$B$"&amp;MATCH($B114,Roles!$A:$A,0)&amp;":$AF$"&amp;MATCH($B114,Roles!$A:$A,0)),1,FALSE))=FALSE,IF(SquadExport!AT114&lt;10,1,IF(SquadExport!AT114&lt;15,2,IF(SquadExport!AT114&lt;=20,3,""))),0),"")</f>
        <v/>
      </c>
      <c r="AR114" s="37" t="str">
        <f ca="1">IF($A114&gt;"",IF(ISERROR(HLOOKUP(AR$1,INDIRECT("Roles!$B$"&amp;MATCH($B114,Roles!$A:$A,0)&amp;":$AF$"&amp;MATCH($B114,Roles!$A:$A,0)),1,FALSE))=FALSE,IF(SquadExport!AU114&lt;10,1,IF(SquadExport!AU114&lt;15,2,IF(SquadExport!AU114&lt;=20,3,""))),0),"")</f>
        <v/>
      </c>
      <c r="AS114" s="37" t="str">
        <f ca="1">IF($A114&gt;"",IF(ISERROR(HLOOKUP(AS$1,INDIRECT("Roles!$B$"&amp;MATCH($B114,Roles!$A:$A,0)&amp;":$AF$"&amp;MATCH($B114,Roles!$A:$A,0)),1,FALSE))=FALSE,IF(SquadExport!AV114&lt;10,1,IF(SquadExport!AV114&lt;15,2,IF(SquadExport!AV114&lt;=20,3,""))),0),"")</f>
        <v/>
      </c>
      <c r="AT114" s="37" t="str">
        <f ca="1">IF($A114&gt;"",IF(ISERROR(HLOOKUP(AT$1,INDIRECT("Roles!$B$"&amp;MATCH($B114,Roles!$A:$A,0)&amp;":$AF$"&amp;MATCH($B114,Roles!$A:$A,0)),1,FALSE))=FALSE,IF(SquadExport!AW114&lt;10,1,IF(SquadExport!AW114&lt;15,2,IF(SquadExport!AW114&lt;=20,3,""))),0),"")</f>
        <v/>
      </c>
      <c r="AU114" s="37" t="str">
        <f ca="1">IF($A114&gt;"",IF(ISERROR(HLOOKUP(AU$1,INDIRECT("Roles!$B$"&amp;MATCH($B114,Roles!$A:$A,0)&amp;":$AF$"&amp;MATCH($B114,Roles!$A:$A,0)),1,FALSE))=FALSE,IF(SquadExport!AX114&lt;10,1,IF(SquadExport!AX114&lt;15,2,IF(SquadExport!AX114&lt;=20,3,""))),0),"")</f>
        <v/>
      </c>
      <c r="AV114" s="37" t="str">
        <f ca="1">IF($A114&gt;"",IF(ISERROR(HLOOKUP(AV$1,INDIRECT("Roles!$B$"&amp;MATCH($B114,Roles!$A:$A,0)&amp;":$AF$"&amp;MATCH($B114,Roles!$A:$A,0)),1,FALSE))=FALSE,IF(SquadExport!AY114&lt;10,1,IF(SquadExport!AY114&lt;15,2,IF(SquadExport!AY114&lt;=20,3,""))),0),"")</f>
        <v/>
      </c>
      <c r="AW114" s="37" t="str">
        <f ca="1">IF($A114&gt;"",IF(ISERROR(HLOOKUP(AW$1,INDIRECT("Roles!$B$"&amp;MATCH($B114,Roles!$A:$A,0)&amp;":$AF$"&amp;MATCH($B114,Roles!$A:$A,0)),1,FALSE))=FALSE,IF(SquadExport!AZ114&lt;10,1,IF(SquadExport!AZ114&lt;15,2,IF(SquadExport!AZ114&lt;=20,3,""))),0),"")</f>
        <v/>
      </c>
      <c r="AX114" s="37" t="str">
        <f ca="1">IF($A114&gt;"",IF(ISERROR(HLOOKUP(AX$1,INDIRECT("Roles!$B$"&amp;MATCH($B114,Roles!$A:$A,0)&amp;":$AF$"&amp;MATCH($B114,Roles!$A:$A,0)),1,FALSE))=FALSE,IF(SquadExport!BA114&lt;10,1,IF(SquadExport!BA114&lt;15,2,IF(SquadExport!BA114&lt;=20,3,""))),0),"")</f>
        <v/>
      </c>
      <c r="AY114" s="30" t="str" cm="1">
        <f t="array" aca="1" ref="AY114:CS114" ca="1">IF($D114:$AX114=1,D$1:AX$1,"")</f>
        <v/>
      </c>
      <c r="AZ114" s="30" t="str">
        <f ca="1"/>
        <v/>
      </c>
      <c r="BA114" s="30" t="str">
        <f ca="1"/>
        <v/>
      </c>
      <c r="BB114" s="30" t="str">
        <f ca="1"/>
        <v/>
      </c>
      <c r="BC114" s="30" t="str">
        <f ca="1"/>
        <v/>
      </c>
      <c r="BD114" s="30" t="str">
        <f ca="1"/>
        <v/>
      </c>
      <c r="BE114" s="30" t="str">
        <f ca="1"/>
        <v/>
      </c>
      <c r="BF114" s="30" t="str">
        <f ca="1"/>
        <v/>
      </c>
      <c r="BG114" s="30" t="str">
        <f ca="1"/>
        <v/>
      </c>
      <c r="BH114" s="30" t="str">
        <f ca="1"/>
        <v/>
      </c>
      <c r="BI114" s="30" t="str">
        <f ca="1"/>
        <v/>
      </c>
      <c r="BJ114" s="30" t="str">
        <f ca="1"/>
        <v/>
      </c>
      <c r="BK114" s="30" t="str">
        <f ca="1"/>
        <v/>
      </c>
      <c r="BL114" s="30" t="str">
        <f ca="1"/>
        <v/>
      </c>
      <c r="BM114" s="30" t="str">
        <f ca="1"/>
        <v/>
      </c>
      <c r="BN114" s="30" t="str">
        <f ca="1"/>
        <v/>
      </c>
      <c r="BO114" s="30" t="str">
        <f ca="1"/>
        <v/>
      </c>
      <c r="BP114" s="30" t="str">
        <f ca="1"/>
        <v/>
      </c>
      <c r="BQ114" s="30" t="str">
        <f ca="1"/>
        <v/>
      </c>
      <c r="BR114" s="30" t="str">
        <f ca="1"/>
        <v/>
      </c>
      <c r="BS114" s="30" t="str">
        <f ca="1"/>
        <v/>
      </c>
      <c r="BT114" s="30" t="str">
        <f ca="1"/>
        <v/>
      </c>
      <c r="BU114" s="30" t="str">
        <f ca="1"/>
        <v/>
      </c>
      <c r="BV114" s="30" t="str">
        <f ca="1"/>
        <v/>
      </c>
      <c r="BW114" s="30" t="str">
        <f ca="1"/>
        <v/>
      </c>
      <c r="BX114" s="30" t="str">
        <f ca="1"/>
        <v/>
      </c>
      <c r="BY114" s="30" t="str">
        <f ca="1"/>
        <v/>
      </c>
      <c r="BZ114" s="30" t="str">
        <f ca="1"/>
        <v/>
      </c>
      <c r="CA114" s="30" t="str">
        <f ca="1"/>
        <v/>
      </c>
      <c r="CB114" s="30" t="str">
        <f ca="1"/>
        <v/>
      </c>
      <c r="CC114" s="30" t="str">
        <f ca="1"/>
        <v/>
      </c>
      <c r="CD114" s="30" t="str">
        <f ca="1"/>
        <v/>
      </c>
      <c r="CE114" s="30" t="str">
        <f ca="1"/>
        <v/>
      </c>
      <c r="CF114" s="30" t="str">
        <f ca="1"/>
        <v/>
      </c>
      <c r="CG114" s="30" t="str">
        <f ca="1"/>
        <v/>
      </c>
      <c r="CH114" s="30" t="str">
        <f ca="1"/>
        <v/>
      </c>
      <c r="CI114" s="30" t="str">
        <f ca="1"/>
        <v/>
      </c>
      <c r="CJ114" s="30" t="str">
        <f ca="1"/>
        <v/>
      </c>
      <c r="CK114" s="30" t="str">
        <f ca="1"/>
        <v/>
      </c>
      <c r="CL114" s="30" t="str">
        <f ca="1"/>
        <v/>
      </c>
      <c r="CM114" s="30" t="str">
        <f ca="1"/>
        <v/>
      </c>
      <c r="CN114" s="30" t="str">
        <f ca="1"/>
        <v/>
      </c>
      <c r="CO114" s="30" t="str">
        <f ca="1"/>
        <v/>
      </c>
      <c r="CP114" s="30" t="str">
        <f ca="1"/>
        <v/>
      </c>
      <c r="CQ114" s="30" t="str">
        <f ca="1"/>
        <v/>
      </c>
      <c r="CR114" s="30" t="str">
        <f ca="1"/>
        <v/>
      </c>
      <c r="CS114" s="30" t="str">
        <f ca="1"/>
        <v/>
      </c>
      <c r="CT114" s="31" cm="1">
        <f t="array" aca="1" ref="CT114" ca="1">SUMPRODUCT(COUNTIF($AY114:$CS114,Training!$C$3:$E$3))</f>
        <v>0</v>
      </c>
      <c r="CU114" s="31" cm="1">
        <f t="array" aca="1" ref="CU114" ca="1">SUMPRODUCT(COUNTIF($AY114:$CS114,Training!$C$4:$E$4))</f>
        <v>0</v>
      </c>
      <c r="CV114" s="31" cm="1">
        <f t="array" aca="1" ref="CV114" ca="1">SUMPRODUCT(COUNTIF($AY114:$CS114,Training!$C$5:$E$5))</f>
        <v>0</v>
      </c>
      <c r="CW114" s="31" cm="1">
        <f t="array" aca="1" ref="CW114" ca="1">SUMPRODUCT(COUNTIF($AY114:$CS114,Training!$C$6:$E$6))</f>
        <v>0</v>
      </c>
      <c r="CX114" s="31" cm="1">
        <f t="array" aca="1" ref="CX114" ca="1">SUMPRODUCT(COUNTIF($AY114:$CS114,Training!$C$7:$E$7))</f>
        <v>0</v>
      </c>
      <c r="CY114" s="31" cm="1">
        <f t="array" aca="1" ref="CY114" ca="1">SUMPRODUCT(COUNTIF($AY114:$CS114,Training!$C$8:$E$8))</f>
        <v>0</v>
      </c>
      <c r="CZ114" s="31" cm="1">
        <f t="array" aca="1" ref="CZ114" ca="1">SUMPRODUCT(COUNTIF($AY114:$CS114,Training!$C$9:$E$9))</f>
        <v>0</v>
      </c>
      <c r="DA114" s="31" cm="1">
        <f t="array" aca="1" ref="DA114" ca="1">SUMPRODUCT(COUNTIF($AY114:$CS114,Training!$C$10:$E$10))</f>
        <v>0</v>
      </c>
      <c r="DB114" s="31" cm="1">
        <f t="array" aca="1" ref="DB114" ca="1">SUMPRODUCT(COUNTIF($AY114:$CS114,Training!$C$11:$E$11))</f>
        <v>0</v>
      </c>
      <c r="DC114" s="31" cm="1">
        <f t="array" aca="1" ref="DC114" ca="1">SUMPRODUCT(COUNTIF($AY114:$CS114,Training!$C$2:$E$2))</f>
        <v>0</v>
      </c>
      <c r="DD114" s="31" cm="1">
        <f t="array" aca="1" ref="DD114" ca="1">SUMPRODUCT(COUNTIF($AY114:$CS114,Training!#REF!))</f>
        <v>0</v>
      </c>
      <c r="DE114" s="31" cm="1">
        <f t="array" aca="1" ref="DE114" ca="1">SUMPRODUCT(COUNTIF($AY114:$CS114,Training!$C$12:$E$12))</f>
        <v>0</v>
      </c>
      <c r="DF114" s="31" cm="1">
        <f t="array" aca="1" ref="DF114" ca="1">SUMPRODUCT(COUNTIF($AY114:$CS114,Training!$C$13:$E$13))</f>
        <v>0</v>
      </c>
      <c r="DG114" s="31" cm="1">
        <f t="array" aca="1" ref="DG114" ca="1">SUMPRODUCT(COUNTIF($AY114:$CS114,Training!$C$14:$E$14))</f>
        <v>0</v>
      </c>
      <c r="DH114" s="31" cm="1">
        <f t="array" aca="1" ref="DH114" ca="1">SUMPRODUCT(COUNTIF($AY114:$CS114,Training!$C$15:$E$15))</f>
        <v>0</v>
      </c>
      <c r="DI114" s="31" cm="1">
        <f t="array" aca="1" ref="DI114" ca="1">SUMPRODUCT(COUNTIF($AY114:$CS114,Training!$C$16:$E$16))</f>
        <v>0</v>
      </c>
      <c r="DJ114" s="30" t="str" cm="1">
        <f t="array" aca="1" ref="DJ114:FD114" ca="1">IF(COUNTIF(D114:AX114,1)=0,IF($D114:$AX114=2,D$1:AX$1,""),"")</f>
        <v/>
      </c>
      <c r="DK114" s="30" t="str">
        <f ca="1"/>
        <v/>
      </c>
      <c r="DL114" s="30" t="str">
        <f ca="1"/>
        <v/>
      </c>
      <c r="DM114" s="30" t="str">
        <f ca="1"/>
        <v/>
      </c>
      <c r="DN114" s="30" t="str">
        <f ca="1"/>
        <v/>
      </c>
      <c r="DO114" s="30" t="str">
        <f ca="1"/>
        <v/>
      </c>
      <c r="DP114" s="30" t="str">
        <f ca="1"/>
        <v/>
      </c>
      <c r="DQ114" s="30" t="str">
        <f ca="1"/>
        <v/>
      </c>
      <c r="DR114" s="30" t="str">
        <f ca="1"/>
        <v/>
      </c>
      <c r="DS114" s="30" t="str">
        <f ca="1"/>
        <v/>
      </c>
      <c r="DT114" s="30" t="str">
        <f ca="1"/>
        <v/>
      </c>
      <c r="DU114" s="30" t="str">
        <f ca="1"/>
        <v/>
      </c>
      <c r="DV114" s="30" t="str">
        <f ca="1"/>
        <v/>
      </c>
      <c r="DW114" s="30" t="str">
        <f ca="1"/>
        <v/>
      </c>
      <c r="DX114" s="30" t="str">
        <f ca="1"/>
        <v/>
      </c>
      <c r="DY114" s="30" t="str">
        <f ca="1"/>
        <v/>
      </c>
      <c r="DZ114" s="30" t="str">
        <f ca="1"/>
        <v/>
      </c>
      <c r="EA114" s="30" t="str">
        <f ca="1"/>
        <v/>
      </c>
      <c r="EB114" s="30" t="str">
        <f ca="1"/>
        <v/>
      </c>
      <c r="EC114" s="30" t="str">
        <f ca="1"/>
        <v/>
      </c>
      <c r="ED114" s="30" t="str">
        <f ca="1"/>
        <v/>
      </c>
      <c r="EE114" s="30" t="str">
        <f ca="1"/>
        <v/>
      </c>
      <c r="EF114" s="30" t="str">
        <f ca="1"/>
        <v/>
      </c>
      <c r="EG114" s="30" t="str">
        <f ca="1"/>
        <v/>
      </c>
      <c r="EH114" s="30" t="str">
        <f ca="1"/>
        <v/>
      </c>
      <c r="EI114" s="30" t="str">
        <f ca="1"/>
        <v/>
      </c>
      <c r="EJ114" s="30" t="str">
        <f ca="1"/>
        <v/>
      </c>
      <c r="EK114" s="30" t="str">
        <f ca="1"/>
        <v/>
      </c>
      <c r="EL114" s="30" t="str">
        <f ca="1"/>
        <v/>
      </c>
      <c r="EM114" s="30" t="str">
        <f ca="1"/>
        <v/>
      </c>
      <c r="EN114" s="30" t="str">
        <f ca="1"/>
        <v/>
      </c>
      <c r="EO114" s="30" t="str">
        <f ca="1"/>
        <v/>
      </c>
      <c r="EP114" s="30" t="str">
        <f ca="1"/>
        <v/>
      </c>
      <c r="EQ114" s="30" t="str">
        <f ca="1"/>
        <v/>
      </c>
      <c r="ER114" s="30" t="str">
        <f ca="1"/>
        <v/>
      </c>
      <c r="ES114" s="30" t="str">
        <f ca="1"/>
        <v/>
      </c>
      <c r="ET114" s="30" t="str">
        <f ca="1"/>
        <v/>
      </c>
      <c r="EU114" s="30" t="str">
        <f ca="1"/>
        <v/>
      </c>
      <c r="EV114" s="30" t="str">
        <f ca="1"/>
        <v/>
      </c>
      <c r="EW114" s="30" t="str">
        <f ca="1"/>
        <v/>
      </c>
      <c r="EX114" s="30" t="str">
        <f ca="1"/>
        <v/>
      </c>
      <c r="EY114" s="30" t="str">
        <f ca="1"/>
        <v/>
      </c>
      <c r="EZ114" s="30" t="str">
        <f ca="1"/>
        <v/>
      </c>
      <c r="FA114" s="30" t="str">
        <f ca="1"/>
        <v/>
      </c>
      <c r="FB114" s="30" t="str">
        <f ca="1"/>
        <v/>
      </c>
      <c r="FC114" s="30" t="str">
        <f ca="1"/>
        <v/>
      </c>
      <c r="FD114" s="30" t="str">
        <f ca="1"/>
        <v/>
      </c>
      <c r="FE114" s="31" cm="1">
        <f t="array" aca="1" ref="FE114" ca="1">SUMPRODUCT(COUNTIF($DJ114:$FD114,Training!$C$3:$E$3))</f>
        <v>0</v>
      </c>
      <c r="FF114" s="31" cm="1">
        <f t="array" aca="1" ref="FF114" ca="1">SUMPRODUCT(COUNTIF($DJ114:$FD114,Training!$C$4:$E$4))</f>
        <v>0</v>
      </c>
      <c r="FG114" s="31" cm="1">
        <f t="array" aca="1" ref="FG114" ca="1">SUMPRODUCT(COUNTIF($DJ114:$FD114,Training!$C$5:$E$5))</f>
        <v>0</v>
      </c>
      <c r="FH114" s="31" cm="1">
        <f t="array" aca="1" ref="FH114" ca="1">SUMPRODUCT(COUNTIF($DJ114:$FD114,Training!$C$6:$E$6))</f>
        <v>0</v>
      </c>
      <c r="FI114" s="31" cm="1">
        <f t="array" aca="1" ref="FI114" ca="1">SUMPRODUCT(COUNTIF($DJ114:$FD114,Training!$C$7:$E$7))</f>
        <v>0</v>
      </c>
      <c r="FJ114" s="31" cm="1">
        <f t="array" aca="1" ref="FJ114" ca="1">SUMPRODUCT(COUNTIF($DJ114:$FD114,Training!$C$8:$E$8))</f>
        <v>0</v>
      </c>
      <c r="FK114" s="31" cm="1">
        <f t="array" aca="1" ref="FK114" ca="1">SUMPRODUCT(COUNTIF($DJ114:$FD114,Training!$C$9:$E$9))</f>
        <v>0</v>
      </c>
      <c r="FL114" s="31" cm="1">
        <f t="array" aca="1" ref="FL114" ca="1">SUMPRODUCT(COUNTIF($DJ114:$FD114,Training!$C$10:$E$10))</f>
        <v>0</v>
      </c>
      <c r="FM114" s="31" cm="1">
        <f t="array" aca="1" ref="FM114" ca="1">SUMPRODUCT(COUNTIF($DJ114:$FD114,Training!$C$11:$E$11))</f>
        <v>0</v>
      </c>
      <c r="FN114" s="31" cm="1">
        <f t="array" aca="1" ref="FN114" ca="1">SUMPRODUCT(COUNTIF($DJ114:$FD114,Training!$C$2:$E$2))</f>
        <v>0</v>
      </c>
      <c r="FO114" s="31" cm="1">
        <f t="array" aca="1" ref="FO114" ca="1">SUMPRODUCT(COUNTIF($DJ114:$FD114,Training!#REF!))</f>
        <v>0</v>
      </c>
      <c r="FP114" s="31" cm="1">
        <f t="array" aca="1" ref="FP114" ca="1">SUMPRODUCT(COUNTIF($DJ114:$FD114,Training!$C$12:$E$12))</f>
        <v>0</v>
      </c>
      <c r="FQ114" s="31" cm="1">
        <f t="array" aca="1" ref="FQ114" ca="1">SUMPRODUCT(COUNTIF($DJ114:$FD114,Training!$C$13:$E$13))</f>
        <v>0</v>
      </c>
      <c r="FR114" s="31" cm="1">
        <f t="array" aca="1" ref="FR114" ca="1">SUMPRODUCT(COUNTIF($DJ114:$FD114,Training!$C$14:$E$14))</f>
        <v>0</v>
      </c>
      <c r="FS114" s="31" cm="1">
        <f t="array" aca="1" ref="FS114" ca="1">SUMPRODUCT(COUNTIF($DJ114:$FD114,Training!$C$15:$E$15))</f>
        <v>0</v>
      </c>
      <c r="FT114" s="31" cm="1">
        <f t="array" aca="1" ref="FT114" ca="1">SUMPRODUCT(COUNTIF($DJ114:$FD114,Training!$C$16:$E$16))</f>
        <v>0</v>
      </c>
    </row>
    <row r="115" spans="1:176" x14ac:dyDescent="0.25">
      <c r="A115" s="32" t="str">
        <f>IF(WeightedParse!A115&gt;"",WeightedParse!A115,"")</f>
        <v/>
      </c>
      <c r="B115" s="49" t="str">
        <f>IF('Weighted Summary'!A115&gt;"",'Weighted Summary'!F115,"")</f>
        <v/>
      </c>
      <c r="C115" s="39" t="str">
        <f t="shared" si="1"/>
        <v/>
      </c>
      <c r="D115" s="37" t="str">
        <f ca="1">IF($A115&gt;"",IF(ISERROR(HLOOKUP(D$1,INDIRECT("Roles!$B$"&amp;MATCH($B115,Roles!$A:$A,0)&amp;":$AF$"&amp;MATCH($B115,Roles!$A:$A,0)),1,FALSE))=FALSE,IF(SquadExport!G115&lt;10,1,IF(SquadExport!G115&lt;15,2,IF(SquadExport!G115&lt;=20,3,""))),0),"")</f>
        <v/>
      </c>
      <c r="E115" s="37" t="str">
        <f ca="1">IF($A115&gt;"",IF(ISERROR(HLOOKUP(E$1,INDIRECT("Roles!$B$"&amp;MATCH($B115,Roles!$A:$A,0)&amp;":$AF$"&amp;MATCH($B115,Roles!$A:$A,0)),1,FALSE))=FALSE,IF(SquadExport!H115&lt;10,1,IF(SquadExport!H115&lt;15,2,IF(SquadExport!H115&lt;=20,3,""))),0),"")</f>
        <v/>
      </c>
      <c r="F115" s="37" t="str">
        <f ca="1">IF($A115&gt;"",IF(ISERROR(HLOOKUP(F$1,INDIRECT("Roles!$B$"&amp;MATCH($B115,Roles!$A:$A,0)&amp;":$AF$"&amp;MATCH($B115,Roles!$A:$A,0)),1,FALSE))=FALSE,IF(SquadExport!I115&lt;10,1,IF(SquadExport!I115&lt;15,2,IF(SquadExport!I115&lt;=20,3,""))),0),"")</f>
        <v/>
      </c>
      <c r="G115" s="37" t="str">
        <f ca="1">IF($A115&gt;"",IF(ISERROR(HLOOKUP(G$1,INDIRECT("Roles!$B$"&amp;MATCH($B115,Roles!$A:$A,0)&amp;":$AF$"&amp;MATCH($B115,Roles!$A:$A,0)),1,FALSE))=FALSE,IF(SquadExport!J115&lt;10,1,IF(SquadExport!J115&lt;15,2,IF(SquadExport!J115&lt;=20,3,""))),0),"")</f>
        <v/>
      </c>
      <c r="H115" s="37" t="str">
        <f ca="1">IF($A115&gt;"",IF(ISERROR(HLOOKUP(H$1,INDIRECT("Roles!$B$"&amp;MATCH($B115,Roles!$A:$A,0)&amp;":$AF$"&amp;MATCH($B115,Roles!$A:$A,0)),1,FALSE))=FALSE,IF(SquadExport!K115&lt;10,1,IF(SquadExport!K115&lt;15,2,IF(SquadExport!K115&lt;=20,3,""))),0),"")</f>
        <v/>
      </c>
      <c r="I115" s="37" t="str">
        <f ca="1">IF($A115&gt;"",IF(ISERROR(HLOOKUP(I$1,INDIRECT("Roles!$B$"&amp;MATCH($B115,Roles!$A:$A,0)&amp;":$AF$"&amp;MATCH($B115,Roles!$A:$A,0)),1,FALSE))=FALSE,IF(SquadExport!L115&lt;10,1,IF(SquadExport!L115&lt;15,2,IF(SquadExport!L115&lt;=20,3,""))),0),"")</f>
        <v/>
      </c>
      <c r="J115" s="37" t="str">
        <f ca="1">IF($A115&gt;"",IF(ISERROR(HLOOKUP(J$1,INDIRECT("Roles!$B$"&amp;MATCH($B115,Roles!$A:$A,0)&amp;":$AF$"&amp;MATCH($B115,Roles!$A:$A,0)),1,FALSE))=FALSE,IF(SquadExport!M115&lt;10,1,IF(SquadExport!M115&lt;15,2,IF(SquadExport!M115&lt;=20,3,""))),0),"")</f>
        <v/>
      </c>
      <c r="K115" s="37" t="str">
        <f ca="1">IF($A115&gt;"",IF(ISERROR(HLOOKUP(K$1,INDIRECT("Roles!$B$"&amp;MATCH($B115,Roles!$A:$A,0)&amp;":$AF$"&amp;MATCH($B115,Roles!$A:$A,0)),1,FALSE))=FALSE,IF(SquadExport!N115&lt;10,1,IF(SquadExport!N115&lt;15,2,IF(SquadExport!N115&lt;=20,3,""))),0),"")</f>
        <v/>
      </c>
      <c r="L115" s="37" t="str">
        <f ca="1">IF($A115&gt;"",IF(ISERROR(HLOOKUP(L$1,INDIRECT("Roles!$B$"&amp;MATCH($B115,Roles!$A:$A,0)&amp;":$AF$"&amp;MATCH($B115,Roles!$A:$A,0)),1,FALSE))=FALSE,IF(SquadExport!O115&lt;10,1,IF(SquadExport!O115&lt;15,2,IF(SquadExport!O115&lt;=20,3,""))),0),"")</f>
        <v/>
      </c>
      <c r="M115" s="37" t="str">
        <f ca="1">IF($A115&gt;"",IF(ISERROR(HLOOKUP(M$1,INDIRECT("Roles!$B$"&amp;MATCH($B115,Roles!$A:$A,0)&amp;":$AF$"&amp;MATCH($B115,Roles!$A:$A,0)),1,FALSE))=FALSE,IF(SquadExport!P115&lt;10,1,IF(SquadExport!P115&lt;15,2,IF(SquadExport!P115&lt;=20,3,""))),0),"")</f>
        <v/>
      </c>
      <c r="N115" s="37" t="str">
        <f ca="1">IF($A115&gt;"",IF(ISERROR(HLOOKUP(N$1,INDIRECT("Roles!$B$"&amp;MATCH($B115,Roles!$A:$A,0)&amp;":$AF$"&amp;MATCH($B115,Roles!$A:$A,0)),1,FALSE))=FALSE,IF(SquadExport!Q115&lt;10,1,IF(SquadExport!Q115&lt;15,2,IF(SquadExport!Q115&lt;=20,3,""))),0),"")</f>
        <v/>
      </c>
      <c r="O115" s="37" t="str">
        <f ca="1">IF($A115&gt;"",IF(ISERROR(HLOOKUP(O$1,INDIRECT("Roles!$B$"&amp;MATCH($B115,Roles!$A:$A,0)&amp;":$AF$"&amp;MATCH($B115,Roles!$A:$A,0)),1,FALSE))=FALSE,IF(SquadExport!R115&lt;10,1,IF(SquadExport!R115&lt;15,2,IF(SquadExport!R115&lt;=20,3,""))),0),"")</f>
        <v/>
      </c>
      <c r="P115" s="37" t="str">
        <f ca="1">IF($A115&gt;"",IF(ISERROR(HLOOKUP(P$1,INDIRECT("Roles!$B$"&amp;MATCH($B115,Roles!$A:$A,0)&amp;":$AF$"&amp;MATCH($B115,Roles!$A:$A,0)),1,FALSE))=FALSE,IF(SquadExport!S115&lt;10,1,IF(SquadExport!S115&lt;15,2,IF(SquadExport!S115&lt;=20,3,""))),0),"")</f>
        <v/>
      </c>
      <c r="Q115" s="37" t="str">
        <f ca="1">IF($A115&gt;"",IF(ISERROR(HLOOKUP(Q$1,INDIRECT("Roles!$B$"&amp;MATCH($B115,Roles!$A:$A,0)&amp;":$AF$"&amp;MATCH($B115,Roles!$A:$A,0)),1,FALSE))=FALSE,IF(SquadExport!T115&lt;10,1,IF(SquadExport!T115&lt;15,2,IF(SquadExport!T115&lt;=20,3,""))),0),"")</f>
        <v/>
      </c>
      <c r="R115" s="37" t="str">
        <f ca="1">IF($A115&gt;"",IF(ISERROR(HLOOKUP(R$1,INDIRECT("Roles!$B$"&amp;MATCH($B115,Roles!$A:$A,0)&amp;":$AF$"&amp;MATCH($B115,Roles!$A:$A,0)),1,FALSE))=FALSE,IF(SquadExport!U115&lt;10,1,IF(SquadExport!U115&lt;15,2,IF(SquadExport!U115&lt;=20,3,""))),0),"")</f>
        <v/>
      </c>
      <c r="S115" s="37" t="str">
        <f ca="1">IF($A115&gt;"",IF(ISERROR(HLOOKUP(S$1,INDIRECT("Roles!$B$"&amp;MATCH($B115,Roles!$A:$A,0)&amp;":$AF$"&amp;MATCH($B115,Roles!$A:$A,0)),1,FALSE))=FALSE,IF(SquadExport!V115&lt;10,1,IF(SquadExport!V115&lt;15,2,IF(SquadExport!V115&lt;=20,3,""))),0),"")</f>
        <v/>
      </c>
      <c r="T115" s="37" t="str">
        <f ca="1">IF($A115&gt;"",IF(ISERROR(HLOOKUP(T$1,INDIRECT("Roles!$B$"&amp;MATCH($B115,Roles!$A:$A,0)&amp;":$AF$"&amp;MATCH($B115,Roles!$A:$A,0)),1,FALSE))=FALSE,IF(SquadExport!W115&lt;10,1,IF(SquadExport!W115&lt;15,2,IF(SquadExport!W115&lt;=20,3,""))),0),"")</f>
        <v/>
      </c>
      <c r="U115" s="37" t="str">
        <f ca="1">IF($A115&gt;"",IF(ISERROR(HLOOKUP(U$1,INDIRECT("Roles!$B$"&amp;MATCH($B115,Roles!$A:$A,0)&amp;":$AF$"&amp;MATCH($B115,Roles!$A:$A,0)),1,FALSE))=FALSE,IF(SquadExport!X115&lt;10,1,IF(SquadExport!X115&lt;15,2,IF(SquadExport!X115&lt;=20,3,""))),0),"")</f>
        <v/>
      </c>
      <c r="V115" s="37" t="str">
        <f ca="1">IF($A115&gt;"",IF(ISERROR(HLOOKUP(V$1,INDIRECT("Roles!$B$"&amp;MATCH($B115,Roles!$A:$A,0)&amp;":$AF$"&amp;MATCH($B115,Roles!$A:$A,0)),1,FALSE))=FALSE,IF(SquadExport!Y115&lt;10,1,IF(SquadExport!Y115&lt;15,2,IF(SquadExport!Y115&lt;=20,3,""))),0),"")</f>
        <v/>
      </c>
      <c r="W115" s="37" t="str">
        <f ca="1">IF($A115&gt;"",IF(ISERROR(HLOOKUP(W$1,INDIRECT("Roles!$B$"&amp;MATCH($B115,Roles!$A:$A,0)&amp;":$AF$"&amp;MATCH($B115,Roles!$A:$A,0)),1,FALSE))=FALSE,IF(SquadExport!Z115&lt;10,1,IF(SquadExport!Z115&lt;15,2,IF(SquadExport!Z115&lt;=20,3,""))),0),"")</f>
        <v/>
      </c>
      <c r="X115" s="37" t="str">
        <f ca="1">IF($A115&gt;"",IF(ISERROR(HLOOKUP(X$1,INDIRECT("Roles!$B$"&amp;MATCH($B115,Roles!$A:$A,0)&amp;":$AF$"&amp;MATCH($B115,Roles!$A:$A,0)),1,FALSE))=FALSE,IF(SquadExport!AA115&lt;10,1,IF(SquadExport!AA115&lt;15,2,IF(SquadExport!AA115&lt;=20,3,""))),0),"")</f>
        <v/>
      </c>
      <c r="Y115" s="37" t="str">
        <f ca="1">IF($A115&gt;"",IF(ISERROR(HLOOKUP(Y$1,INDIRECT("Roles!$B$"&amp;MATCH($B115,Roles!$A:$A,0)&amp;":$AF$"&amp;MATCH($B115,Roles!$A:$A,0)),1,FALSE))=FALSE,IF(SquadExport!AB115&lt;10,1,IF(SquadExport!AB115&lt;15,2,IF(SquadExport!AB115&lt;=20,3,""))),0),"")</f>
        <v/>
      </c>
      <c r="Z115" s="37" t="str">
        <f ca="1">IF($A115&gt;"",IF(ISERROR(HLOOKUP(Z$1,INDIRECT("Roles!$B$"&amp;MATCH($B115,Roles!$A:$A,0)&amp;":$AF$"&amp;MATCH($B115,Roles!$A:$A,0)),1,FALSE))=FALSE,IF(SquadExport!AC115&lt;10,1,IF(SquadExport!AC115&lt;15,2,IF(SquadExport!AC115&lt;=20,3,""))),0),"")</f>
        <v/>
      </c>
      <c r="AA115" s="37" t="str">
        <f ca="1">IF($A115&gt;"",IF(ISERROR(HLOOKUP(AA$1,INDIRECT("Roles!$B$"&amp;MATCH($B115,Roles!$A:$A,0)&amp;":$AF$"&amp;MATCH($B115,Roles!$A:$A,0)),1,FALSE))=FALSE,IF(SquadExport!AD115&lt;10,1,IF(SquadExport!AD115&lt;15,2,IF(SquadExport!AD115&lt;=20,3,""))),0),"")</f>
        <v/>
      </c>
      <c r="AB115" s="37" t="str">
        <f ca="1">IF($A115&gt;"",IF(ISERROR(HLOOKUP(AB$1,INDIRECT("Roles!$B$"&amp;MATCH($B115,Roles!$A:$A,0)&amp;":$AF$"&amp;MATCH($B115,Roles!$A:$A,0)),1,FALSE))=FALSE,IF(SquadExport!AE115&lt;10,1,IF(SquadExport!AE115&lt;15,2,IF(SquadExport!AE115&lt;=20,3,""))),0),"")</f>
        <v/>
      </c>
      <c r="AC115" s="37" t="str">
        <f ca="1">IF($A115&gt;"",IF(ISERROR(HLOOKUP(AC$1,INDIRECT("Roles!$B$"&amp;MATCH($B115,Roles!$A:$A,0)&amp;":$AF$"&amp;MATCH($B115,Roles!$A:$A,0)),1,FALSE))=FALSE,IF(SquadExport!AF115&lt;10,1,IF(SquadExport!AF115&lt;15,2,IF(SquadExport!AF115&lt;=20,3,""))),0),"")</f>
        <v/>
      </c>
      <c r="AD115" s="37" t="str">
        <f ca="1">IF($A115&gt;"",IF(ISERROR(HLOOKUP(AD$1,INDIRECT("Roles!$B$"&amp;MATCH($B115,Roles!$A:$A,0)&amp;":$AF$"&amp;MATCH($B115,Roles!$A:$A,0)),1,FALSE))=FALSE,IF(SquadExport!AG115&lt;10,1,IF(SquadExport!AG115&lt;15,2,IF(SquadExport!AG115&lt;=20,3,""))),0),"")</f>
        <v/>
      </c>
      <c r="AE115" s="37" t="str">
        <f ca="1">IF($A115&gt;"",IF(ISERROR(HLOOKUP(AE$1,INDIRECT("Roles!$B$"&amp;MATCH($B115,Roles!$A:$A,0)&amp;":$AF$"&amp;MATCH($B115,Roles!$A:$A,0)),1,FALSE))=FALSE,IF(SquadExport!AH115&lt;10,1,IF(SquadExport!AH115&lt;15,2,IF(SquadExport!AH115&lt;=20,3,""))),0),"")</f>
        <v/>
      </c>
      <c r="AF115" s="37" t="str">
        <f ca="1">IF($A115&gt;"",IF(ISERROR(HLOOKUP(AF$1,INDIRECT("Roles!$B$"&amp;MATCH($B115,Roles!$A:$A,0)&amp;":$AF$"&amp;MATCH($B115,Roles!$A:$A,0)),1,FALSE))=FALSE,IF(SquadExport!AI115&lt;10,1,IF(SquadExport!AI115&lt;15,2,IF(SquadExport!AI115&lt;=20,3,""))),0),"")</f>
        <v/>
      </c>
      <c r="AG115" s="37" t="str">
        <f ca="1">IF($A115&gt;"",IF(ISERROR(HLOOKUP(AG$1,INDIRECT("Roles!$B$"&amp;MATCH($B115,Roles!$A:$A,0)&amp;":$AF$"&amp;MATCH($B115,Roles!$A:$A,0)),1,FALSE))=FALSE,IF(SquadExport!AJ115&lt;10,1,IF(SquadExport!AJ115&lt;15,2,IF(SquadExport!AJ115&lt;=20,3,""))),0),"")</f>
        <v/>
      </c>
      <c r="AH115" s="37" t="str">
        <f ca="1">IF($A115&gt;"",IF(ISERROR(HLOOKUP(AH$1,INDIRECT("Roles!$B$"&amp;MATCH($B115,Roles!$A:$A,0)&amp;":$AF$"&amp;MATCH($B115,Roles!$A:$A,0)),1,FALSE))=FALSE,IF(SquadExport!AK115&lt;10,1,IF(SquadExport!AK115&lt;15,2,IF(SquadExport!AK115&lt;=20,3,""))),0),"")</f>
        <v/>
      </c>
      <c r="AI115" s="37" t="str">
        <f ca="1">IF($A115&gt;"",IF(ISERROR(HLOOKUP(AI$1,INDIRECT("Roles!$B$"&amp;MATCH($B115,Roles!$A:$A,0)&amp;":$AF$"&amp;MATCH($B115,Roles!$A:$A,0)),1,FALSE))=FALSE,IF(SquadExport!AL115&lt;10,1,IF(SquadExport!AL115&lt;15,2,IF(SquadExport!AL115&lt;=20,3,""))),0),"")</f>
        <v/>
      </c>
      <c r="AJ115" s="37" t="str">
        <f ca="1">IF($A115&gt;"",IF(ISERROR(HLOOKUP(AJ$1,INDIRECT("Roles!$B$"&amp;MATCH($B115,Roles!$A:$A,0)&amp;":$AF$"&amp;MATCH($B115,Roles!$A:$A,0)),1,FALSE))=FALSE,IF(SquadExport!AM115&lt;10,1,IF(SquadExport!AM115&lt;15,2,IF(SquadExport!AM115&lt;=20,3,""))),0),"")</f>
        <v/>
      </c>
      <c r="AK115" s="37" t="str">
        <f ca="1">IF($A115&gt;"",IF(ISERROR(HLOOKUP(AK$1,INDIRECT("Roles!$B$"&amp;MATCH($B115,Roles!$A:$A,0)&amp;":$AF$"&amp;MATCH($B115,Roles!$A:$A,0)),1,FALSE))=FALSE,IF(SquadExport!AN115&lt;10,1,IF(SquadExport!AN115&lt;15,2,IF(SquadExport!AN115&lt;=20,3,""))),0),"")</f>
        <v/>
      </c>
      <c r="AL115" s="37" t="str">
        <f ca="1">IF($A115&gt;"",IF(ISERROR(HLOOKUP(AL$1,INDIRECT("Roles!$B$"&amp;MATCH($B115,Roles!$A:$A,0)&amp;":$AF$"&amp;MATCH($B115,Roles!$A:$A,0)),1,FALSE))=FALSE,IF(SquadExport!AO115&lt;10,1,IF(SquadExport!AO115&lt;15,2,IF(SquadExport!AO115&lt;=20,3,""))),0),"")</f>
        <v/>
      </c>
      <c r="AM115" s="37" t="str">
        <f ca="1">IF($A115&gt;"",IF(ISERROR(HLOOKUP(AM$1,INDIRECT("Roles!$B$"&amp;MATCH($B115,Roles!$A:$A,0)&amp;":$AF$"&amp;MATCH($B115,Roles!$A:$A,0)),1,FALSE))=FALSE,IF(SquadExport!AP115&lt;10,1,IF(SquadExport!AP115&lt;15,2,IF(SquadExport!AP115&lt;=20,3,""))),0),"")</f>
        <v/>
      </c>
      <c r="AN115" s="37" t="str">
        <f ca="1">IF($A115&gt;"",IF(ISERROR(HLOOKUP(AN$1,INDIRECT("Roles!$B$"&amp;MATCH($B115,Roles!$A:$A,0)&amp;":$AF$"&amp;MATCH($B115,Roles!$A:$A,0)),1,FALSE))=FALSE,IF(SquadExport!AQ115&lt;10,1,IF(SquadExport!AQ115&lt;15,2,IF(SquadExport!AQ115&lt;=20,3,""))),0),"")</f>
        <v/>
      </c>
      <c r="AO115" s="37" t="str">
        <f ca="1">IF($A115&gt;"",IF(ISERROR(HLOOKUP(AO$1,INDIRECT("Roles!$B$"&amp;MATCH($B115,Roles!$A:$A,0)&amp;":$AF$"&amp;MATCH($B115,Roles!$A:$A,0)),1,FALSE))=FALSE,IF(SquadExport!AR115&lt;10,1,IF(SquadExport!AR115&lt;15,2,IF(SquadExport!AR115&lt;=20,3,""))),0),"")</f>
        <v/>
      </c>
      <c r="AP115" s="37" t="str">
        <f ca="1">IF($A115&gt;"",IF(ISERROR(HLOOKUP(AP$1,INDIRECT("Roles!$B$"&amp;MATCH($B115,Roles!$A:$A,0)&amp;":$AF$"&amp;MATCH($B115,Roles!$A:$A,0)),1,FALSE))=FALSE,IF(SquadExport!AS115&lt;10,1,IF(SquadExport!AS115&lt;15,2,IF(SquadExport!AS115&lt;=20,3,""))),0),"")</f>
        <v/>
      </c>
      <c r="AQ115" s="37" t="str">
        <f ca="1">IF($A115&gt;"",IF(ISERROR(HLOOKUP(AQ$1,INDIRECT("Roles!$B$"&amp;MATCH($B115,Roles!$A:$A,0)&amp;":$AF$"&amp;MATCH($B115,Roles!$A:$A,0)),1,FALSE))=FALSE,IF(SquadExport!AT115&lt;10,1,IF(SquadExport!AT115&lt;15,2,IF(SquadExport!AT115&lt;=20,3,""))),0),"")</f>
        <v/>
      </c>
      <c r="AR115" s="37" t="str">
        <f ca="1">IF($A115&gt;"",IF(ISERROR(HLOOKUP(AR$1,INDIRECT("Roles!$B$"&amp;MATCH($B115,Roles!$A:$A,0)&amp;":$AF$"&amp;MATCH($B115,Roles!$A:$A,0)),1,FALSE))=FALSE,IF(SquadExport!AU115&lt;10,1,IF(SquadExport!AU115&lt;15,2,IF(SquadExport!AU115&lt;=20,3,""))),0),"")</f>
        <v/>
      </c>
      <c r="AS115" s="37" t="str">
        <f ca="1">IF($A115&gt;"",IF(ISERROR(HLOOKUP(AS$1,INDIRECT("Roles!$B$"&amp;MATCH($B115,Roles!$A:$A,0)&amp;":$AF$"&amp;MATCH($B115,Roles!$A:$A,0)),1,FALSE))=FALSE,IF(SquadExport!AV115&lt;10,1,IF(SquadExport!AV115&lt;15,2,IF(SquadExport!AV115&lt;=20,3,""))),0),"")</f>
        <v/>
      </c>
      <c r="AT115" s="37" t="str">
        <f ca="1">IF($A115&gt;"",IF(ISERROR(HLOOKUP(AT$1,INDIRECT("Roles!$B$"&amp;MATCH($B115,Roles!$A:$A,0)&amp;":$AF$"&amp;MATCH($B115,Roles!$A:$A,0)),1,FALSE))=FALSE,IF(SquadExport!AW115&lt;10,1,IF(SquadExport!AW115&lt;15,2,IF(SquadExport!AW115&lt;=20,3,""))),0),"")</f>
        <v/>
      </c>
      <c r="AU115" s="37" t="str">
        <f ca="1">IF($A115&gt;"",IF(ISERROR(HLOOKUP(AU$1,INDIRECT("Roles!$B$"&amp;MATCH($B115,Roles!$A:$A,0)&amp;":$AF$"&amp;MATCH($B115,Roles!$A:$A,0)),1,FALSE))=FALSE,IF(SquadExport!AX115&lt;10,1,IF(SquadExport!AX115&lt;15,2,IF(SquadExport!AX115&lt;=20,3,""))),0),"")</f>
        <v/>
      </c>
      <c r="AV115" s="37" t="str">
        <f ca="1">IF($A115&gt;"",IF(ISERROR(HLOOKUP(AV$1,INDIRECT("Roles!$B$"&amp;MATCH($B115,Roles!$A:$A,0)&amp;":$AF$"&amp;MATCH($B115,Roles!$A:$A,0)),1,FALSE))=FALSE,IF(SquadExport!AY115&lt;10,1,IF(SquadExport!AY115&lt;15,2,IF(SquadExport!AY115&lt;=20,3,""))),0),"")</f>
        <v/>
      </c>
      <c r="AW115" s="37" t="str">
        <f ca="1">IF($A115&gt;"",IF(ISERROR(HLOOKUP(AW$1,INDIRECT("Roles!$B$"&amp;MATCH($B115,Roles!$A:$A,0)&amp;":$AF$"&amp;MATCH($B115,Roles!$A:$A,0)),1,FALSE))=FALSE,IF(SquadExport!AZ115&lt;10,1,IF(SquadExport!AZ115&lt;15,2,IF(SquadExport!AZ115&lt;=20,3,""))),0),"")</f>
        <v/>
      </c>
      <c r="AX115" s="37" t="str">
        <f ca="1">IF($A115&gt;"",IF(ISERROR(HLOOKUP(AX$1,INDIRECT("Roles!$B$"&amp;MATCH($B115,Roles!$A:$A,0)&amp;":$AF$"&amp;MATCH($B115,Roles!$A:$A,0)),1,FALSE))=FALSE,IF(SquadExport!BA115&lt;10,1,IF(SquadExport!BA115&lt;15,2,IF(SquadExport!BA115&lt;=20,3,""))),0),"")</f>
        <v/>
      </c>
      <c r="AY115" s="30" t="str" cm="1">
        <f t="array" aca="1" ref="AY115:CS115" ca="1">IF($D115:$AX115=1,D$1:AX$1,"")</f>
        <v/>
      </c>
      <c r="AZ115" s="30" t="str">
        <f ca="1"/>
        <v/>
      </c>
      <c r="BA115" s="30" t="str">
        <f ca="1"/>
        <v/>
      </c>
      <c r="BB115" s="30" t="str">
        <f ca="1"/>
        <v/>
      </c>
      <c r="BC115" s="30" t="str">
        <f ca="1"/>
        <v/>
      </c>
      <c r="BD115" s="30" t="str">
        <f ca="1"/>
        <v/>
      </c>
      <c r="BE115" s="30" t="str">
        <f ca="1"/>
        <v/>
      </c>
      <c r="BF115" s="30" t="str">
        <f ca="1"/>
        <v/>
      </c>
      <c r="BG115" s="30" t="str">
        <f ca="1"/>
        <v/>
      </c>
      <c r="BH115" s="30" t="str">
        <f ca="1"/>
        <v/>
      </c>
      <c r="BI115" s="30" t="str">
        <f ca="1"/>
        <v/>
      </c>
      <c r="BJ115" s="30" t="str">
        <f ca="1"/>
        <v/>
      </c>
      <c r="BK115" s="30" t="str">
        <f ca="1"/>
        <v/>
      </c>
      <c r="BL115" s="30" t="str">
        <f ca="1"/>
        <v/>
      </c>
      <c r="BM115" s="30" t="str">
        <f ca="1"/>
        <v/>
      </c>
      <c r="BN115" s="30" t="str">
        <f ca="1"/>
        <v/>
      </c>
      <c r="BO115" s="30" t="str">
        <f ca="1"/>
        <v/>
      </c>
      <c r="BP115" s="30" t="str">
        <f ca="1"/>
        <v/>
      </c>
      <c r="BQ115" s="30" t="str">
        <f ca="1"/>
        <v/>
      </c>
      <c r="BR115" s="30" t="str">
        <f ca="1"/>
        <v/>
      </c>
      <c r="BS115" s="30" t="str">
        <f ca="1"/>
        <v/>
      </c>
      <c r="BT115" s="30" t="str">
        <f ca="1"/>
        <v/>
      </c>
      <c r="BU115" s="30" t="str">
        <f ca="1"/>
        <v/>
      </c>
      <c r="BV115" s="30" t="str">
        <f ca="1"/>
        <v/>
      </c>
      <c r="BW115" s="30" t="str">
        <f ca="1"/>
        <v/>
      </c>
      <c r="BX115" s="30" t="str">
        <f ca="1"/>
        <v/>
      </c>
      <c r="BY115" s="30" t="str">
        <f ca="1"/>
        <v/>
      </c>
      <c r="BZ115" s="30" t="str">
        <f ca="1"/>
        <v/>
      </c>
      <c r="CA115" s="30" t="str">
        <f ca="1"/>
        <v/>
      </c>
      <c r="CB115" s="30" t="str">
        <f ca="1"/>
        <v/>
      </c>
      <c r="CC115" s="30" t="str">
        <f ca="1"/>
        <v/>
      </c>
      <c r="CD115" s="30" t="str">
        <f ca="1"/>
        <v/>
      </c>
      <c r="CE115" s="30" t="str">
        <f ca="1"/>
        <v/>
      </c>
      <c r="CF115" s="30" t="str">
        <f ca="1"/>
        <v/>
      </c>
      <c r="CG115" s="30" t="str">
        <f ca="1"/>
        <v/>
      </c>
      <c r="CH115" s="30" t="str">
        <f ca="1"/>
        <v/>
      </c>
      <c r="CI115" s="30" t="str">
        <f ca="1"/>
        <v/>
      </c>
      <c r="CJ115" s="30" t="str">
        <f ca="1"/>
        <v/>
      </c>
      <c r="CK115" s="30" t="str">
        <f ca="1"/>
        <v/>
      </c>
      <c r="CL115" s="30" t="str">
        <f ca="1"/>
        <v/>
      </c>
      <c r="CM115" s="30" t="str">
        <f ca="1"/>
        <v/>
      </c>
      <c r="CN115" s="30" t="str">
        <f ca="1"/>
        <v/>
      </c>
      <c r="CO115" s="30" t="str">
        <f ca="1"/>
        <v/>
      </c>
      <c r="CP115" s="30" t="str">
        <f ca="1"/>
        <v/>
      </c>
      <c r="CQ115" s="30" t="str">
        <f ca="1"/>
        <v/>
      </c>
      <c r="CR115" s="30" t="str">
        <f ca="1"/>
        <v/>
      </c>
      <c r="CS115" s="30" t="str">
        <f ca="1"/>
        <v/>
      </c>
      <c r="CT115" s="31" cm="1">
        <f t="array" aca="1" ref="CT115" ca="1">SUMPRODUCT(COUNTIF($AY115:$CS115,Training!$C$3:$E$3))</f>
        <v>0</v>
      </c>
      <c r="CU115" s="31" cm="1">
        <f t="array" aca="1" ref="CU115" ca="1">SUMPRODUCT(COUNTIF($AY115:$CS115,Training!$C$4:$E$4))</f>
        <v>0</v>
      </c>
      <c r="CV115" s="31" cm="1">
        <f t="array" aca="1" ref="CV115" ca="1">SUMPRODUCT(COUNTIF($AY115:$CS115,Training!$C$5:$E$5))</f>
        <v>0</v>
      </c>
      <c r="CW115" s="31" cm="1">
        <f t="array" aca="1" ref="CW115" ca="1">SUMPRODUCT(COUNTIF($AY115:$CS115,Training!$C$6:$E$6))</f>
        <v>0</v>
      </c>
      <c r="CX115" s="31" cm="1">
        <f t="array" aca="1" ref="CX115" ca="1">SUMPRODUCT(COUNTIF($AY115:$CS115,Training!$C$7:$E$7))</f>
        <v>0</v>
      </c>
      <c r="CY115" s="31" cm="1">
        <f t="array" aca="1" ref="CY115" ca="1">SUMPRODUCT(COUNTIF($AY115:$CS115,Training!$C$8:$E$8))</f>
        <v>0</v>
      </c>
      <c r="CZ115" s="31" cm="1">
        <f t="array" aca="1" ref="CZ115" ca="1">SUMPRODUCT(COUNTIF($AY115:$CS115,Training!$C$9:$E$9))</f>
        <v>0</v>
      </c>
      <c r="DA115" s="31" cm="1">
        <f t="array" aca="1" ref="DA115" ca="1">SUMPRODUCT(COUNTIF($AY115:$CS115,Training!$C$10:$E$10))</f>
        <v>0</v>
      </c>
      <c r="DB115" s="31" cm="1">
        <f t="array" aca="1" ref="DB115" ca="1">SUMPRODUCT(COUNTIF($AY115:$CS115,Training!$C$11:$E$11))</f>
        <v>0</v>
      </c>
      <c r="DC115" s="31" cm="1">
        <f t="array" aca="1" ref="DC115" ca="1">SUMPRODUCT(COUNTIF($AY115:$CS115,Training!$C$2:$E$2))</f>
        <v>0</v>
      </c>
      <c r="DD115" s="31" cm="1">
        <f t="array" aca="1" ref="DD115" ca="1">SUMPRODUCT(COUNTIF($AY115:$CS115,Training!#REF!))</f>
        <v>0</v>
      </c>
      <c r="DE115" s="31" cm="1">
        <f t="array" aca="1" ref="DE115" ca="1">SUMPRODUCT(COUNTIF($AY115:$CS115,Training!$C$12:$E$12))</f>
        <v>0</v>
      </c>
      <c r="DF115" s="31" cm="1">
        <f t="array" aca="1" ref="DF115" ca="1">SUMPRODUCT(COUNTIF($AY115:$CS115,Training!$C$13:$E$13))</f>
        <v>0</v>
      </c>
      <c r="DG115" s="31" cm="1">
        <f t="array" aca="1" ref="DG115" ca="1">SUMPRODUCT(COUNTIF($AY115:$CS115,Training!$C$14:$E$14))</f>
        <v>0</v>
      </c>
      <c r="DH115" s="31" cm="1">
        <f t="array" aca="1" ref="DH115" ca="1">SUMPRODUCT(COUNTIF($AY115:$CS115,Training!$C$15:$E$15))</f>
        <v>0</v>
      </c>
      <c r="DI115" s="31" cm="1">
        <f t="array" aca="1" ref="DI115" ca="1">SUMPRODUCT(COUNTIF($AY115:$CS115,Training!$C$16:$E$16))</f>
        <v>0</v>
      </c>
      <c r="DJ115" s="30" t="str" cm="1">
        <f t="array" aca="1" ref="DJ115:FD115" ca="1">IF(COUNTIF(D115:AX115,1)=0,IF($D115:$AX115=2,D$1:AX$1,""),"")</f>
        <v/>
      </c>
      <c r="DK115" s="30" t="str">
        <f ca="1"/>
        <v/>
      </c>
      <c r="DL115" s="30" t="str">
        <f ca="1"/>
        <v/>
      </c>
      <c r="DM115" s="30" t="str">
        <f ca="1"/>
        <v/>
      </c>
      <c r="DN115" s="30" t="str">
        <f ca="1"/>
        <v/>
      </c>
      <c r="DO115" s="30" t="str">
        <f ca="1"/>
        <v/>
      </c>
      <c r="DP115" s="30" t="str">
        <f ca="1"/>
        <v/>
      </c>
      <c r="DQ115" s="30" t="str">
        <f ca="1"/>
        <v/>
      </c>
      <c r="DR115" s="30" t="str">
        <f ca="1"/>
        <v/>
      </c>
      <c r="DS115" s="30" t="str">
        <f ca="1"/>
        <v/>
      </c>
      <c r="DT115" s="30" t="str">
        <f ca="1"/>
        <v/>
      </c>
      <c r="DU115" s="30" t="str">
        <f ca="1"/>
        <v/>
      </c>
      <c r="DV115" s="30" t="str">
        <f ca="1"/>
        <v/>
      </c>
      <c r="DW115" s="30" t="str">
        <f ca="1"/>
        <v/>
      </c>
      <c r="DX115" s="30" t="str">
        <f ca="1"/>
        <v/>
      </c>
      <c r="DY115" s="30" t="str">
        <f ca="1"/>
        <v/>
      </c>
      <c r="DZ115" s="30" t="str">
        <f ca="1"/>
        <v/>
      </c>
      <c r="EA115" s="30" t="str">
        <f ca="1"/>
        <v/>
      </c>
      <c r="EB115" s="30" t="str">
        <f ca="1"/>
        <v/>
      </c>
      <c r="EC115" s="30" t="str">
        <f ca="1"/>
        <v/>
      </c>
      <c r="ED115" s="30" t="str">
        <f ca="1"/>
        <v/>
      </c>
      <c r="EE115" s="30" t="str">
        <f ca="1"/>
        <v/>
      </c>
      <c r="EF115" s="30" t="str">
        <f ca="1"/>
        <v/>
      </c>
      <c r="EG115" s="30" t="str">
        <f ca="1"/>
        <v/>
      </c>
      <c r="EH115" s="30" t="str">
        <f ca="1"/>
        <v/>
      </c>
      <c r="EI115" s="30" t="str">
        <f ca="1"/>
        <v/>
      </c>
      <c r="EJ115" s="30" t="str">
        <f ca="1"/>
        <v/>
      </c>
      <c r="EK115" s="30" t="str">
        <f ca="1"/>
        <v/>
      </c>
      <c r="EL115" s="30" t="str">
        <f ca="1"/>
        <v/>
      </c>
      <c r="EM115" s="30" t="str">
        <f ca="1"/>
        <v/>
      </c>
      <c r="EN115" s="30" t="str">
        <f ca="1"/>
        <v/>
      </c>
      <c r="EO115" s="30" t="str">
        <f ca="1"/>
        <v/>
      </c>
      <c r="EP115" s="30" t="str">
        <f ca="1"/>
        <v/>
      </c>
      <c r="EQ115" s="30" t="str">
        <f ca="1"/>
        <v/>
      </c>
      <c r="ER115" s="30" t="str">
        <f ca="1"/>
        <v/>
      </c>
      <c r="ES115" s="30" t="str">
        <f ca="1"/>
        <v/>
      </c>
      <c r="ET115" s="30" t="str">
        <f ca="1"/>
        <v/>
      </c>
      <c r="EU115" s="30" t="str">
        <f ca="1"/>
        <v/>
      </c>
      <c r="EV115" s="30" t="str">
        <f ca="1"/>
        <v/>
      </c>
      <c r="EW115" s="30" t="str">
        <f ca="1"/>
        <v/>
      </c>
      <c r="EX115" s="30" t="str">
        <f ca="1"/>
        <v/>
      </c>
      <c r="EY115" s="30" t="str">
        <f ca="1"/>
        <v/>
      </c>
      <c r="EZ115" s="30" t="str">
        <f ca="1"/>
        <v/>
      </c>
      <c r="FA115" s="30" t="str">
        <f ca="1"/>
        <v/>
      </c>
      <c r="FB115" s="30" t="str">
        <f ca="1"/>
        <v/>
      </c>
      <c r="FC115" s="30" t="str">
        <f ca="1"/>
        <v/>
      </c>
      <c r="FD115" s="30" t="str">
        <f ca="1"/>
        <v/>
      </c>
      <c r="FE115" s="31" cm="1">
        <f t="array" aca="1" ref="FE115" ca="1">SUMPRODUCT(COUNTIF($DJ115:$FD115,Training!$C$3:$E$3))</f>
        <v>0</v>
      </c>
      <c r="FF115" s="31" cm="1">
        <f t="array" aca="1" ref="FF115" ca="1">SUMPRODUCT(COUNTIF($DJ115:$FD115,Training!$C$4:$E$4))</f>
        <v>0</v>
      </c>
      <c r="FG115" s="31" cm="1">
        <f t="array" aca="1" ref="FG115" ca="1">SUMPRODUCT(COUNTIF($DJ115:$FD115,Training!$C$5:$E$5))</f>
        <v>0</v>
      </c>
      <c r="FH115" s="31" cm="1">
        <f t="array" aca="1" ref="FH115" ca="1">SUMPRODUCT(COUNTIF($DJ115:$FD115,Training!$C$6:$E$6))</f>
        <v>0</v>
      </c>
      <c r="FI115" s="31" cm="1">
        <f t="array" aca="1" ref="FI115" ca="1">SUMPRODUCT(COUNTIF($DJ115:$FD115,Training!$C$7:$E$7))</f>
        <v>0</v>
      </c>
      <c r="FJ115" s="31" cm="1">
        <f t="array" aca="1" ref="FJ115" ca="1">SUMPRODUCT(COUNTIF($DJ115:$FD115,Training!$C$8:$E$8))</f>
        <v>0</v>
      </c>
      <c r="FK115" s="31" cm="1">
        <f t="array" aca="1" ref="FK115" ca="1">SUMPRODUCT(COUNTIF($DJ115:$FD115,Training!$C$9:$E$9))</f>
        <v>0</v>
      </c>
      <c r="FL115" s="31" cm="1">
        <f t="array" aca="1" ref="FL115" ca="1">SUMPRODUCT(COUNTIF($DJ115:$FD115,Training!$C$10:$E$10))</f>
        <v>0</v>
      </c>
      <c r="FM115" s="31" cm="1">
        <f t="array" aca="1" ref="FM115" ca="1">SUMPRODUCT(COUNTIF($DJ115:$FD115,Training!$C$11:$E$11))</f>
        <v>0</v>
      </c>
      <c r="FN115" s="31" cm="1">
        <f t="array" aca="1" ref="FN115" ca="1">SUMPRODUCT(COUNTIF($DJ115:$FD115,Training!$C$2:$E$2))</f>
        <v>0</v>
      </c>
      <c r="FO115" s="31" cm="1">
        <f t="array" aca="1" ref="FO115" ca="1">SUMPRODUCT(COUNTIF($DJ115:$FD115,Training!#REF!))</f>
        <v>0</v>
      </c>
      <c r="FP115" s="31" cm="1">
        <f t="array" aca="1" ref="FP115" ca="1">SUMPRODUCT(COUNTIF($DJ115:$FD115,Training!$C$12:$E$12))</f>
        <v>0</v>
      </c>
      <c r="FQ115" s="31" cm="1">
        <f t="array" aca="1" ref="FQ115" ca="1">SUMPRODUCT(COUNTIF($DJ115:$FD115,Training!$C$13:$E$13))</f>
        <v>0</v>
      </c>
      <c r="FR115" s="31" cm="1">
        <f t="array" aca="1" ref="FR115" ca="1">SUMPRODUCT(COUNTIF($DJ115:$FD115,Training!$C$14:$E$14))</f>
        <v>0</v>
      </c>
      <c r="FS115" s="31" cm="1">
        <f t="array" aca="1" ref="FS115" ca="1">SUMPRODUCT(COUNTIF($DJ115:$FD115,Training!$C$15:$E$15))</f>
        <v>0</v>
      </c>
      <c r="FT115" s="31" cm="1">
        <f t="array" aca="1" ref="FT115" ca="1">SUMPRODUCT(COUNTIF($DJ115:$FD115,Training!$C$16:$E$16))</f>
        <v>0</v>
      </c>
    </row>
    <row r="116" spans="1:176" x14ac:dyDescent="0.25">
      <c r="A116" s="32" t="str">
        <f>IF(WeightedParse!A116&gt;"",WeightedParse!A116,"")</f>
        <v/>
      </c>
      <c r="B116" s="49" t="str">
        <f>IF('Weighted Summary'!A116&gt;"",'Weighted Summary'!F116,"")</f>
        <v/>
      </c>
      <c r="C116" s="39" t="str">
        <f t="shared" si="1"/>
        <v/>
      </c>
      <c r="D116" s="37" t="str">
        <f ca="1">IF($A116&gt;"",IF(ISERROR(HLOOKUP(D$1,INDIRECT("Roles!$B$"&amp;MATCH($B116,Roles!$A:$A,0)&amp;":$AF$"&amp;MATCH($B116,Roles!$A:$A,0)),1,FALSE))=FALSE,IF(SquadExport!G116&lt;10,1,IF(SquadExport!G116&lt;15,2,IF(SquadExport!G116&lt;=20,3,""))),0),"")</f>
        <v/>
      </c>
      <c r="E116" s="37" t="str">
        <f ca="1">IF($A116&gt;"",IF(ISERROR(HLOOKUP(E$1,INDIRECT("Roles!$B$"&amp;MATCH($B116,Roles!$A:$A,0)&amp;":$AF$"&amp;MATCH($B116,Roles!$A:$A,0)),1,FALSE))=FALSE,IF(SquadExport!H116&lt;10,1,IF(SquadExport!H116&lt;15,2,IF(SquadExport!H116&lt;=20,3,""))),0),"")</f>
        <v/>
      </c>
      <c r="F116" s="37" t="str">
        <f ca="1">IF($A116&gt;"",IF(ISERROR(HLOOKUP(F$1,INDIRECT("Roles!$B$"&amp;MATCH($B116,Roles!$A:$A,0)&amp;":$AF$"&amp;MATCH($B116,Roles!$A:$A,0)),1,FALSE))=FALSE,IF(SquadExport!I116&lt;10,1,IF(SquadExport!I116&lt;15,2,IF(SquadExport!I116&lt;=20,3,""))),0),"")</f>
        <v/>
      </c>
      <c r="G116" s="37" t="str">
        <f ca="1">IF($A116&gt;"",IF(ISERROR(HLOOKUP(G$1,INDIRECT("Roles!$B$"&amp;MATCH($B116,Roles!$A:$A,0)&amp;":$AF$"&amp;MATCH($B116,Roles!$A:$A,0)),1,FALSE))=FALSE,IF(SquadExport!J116&lt;10,1,IF(SquadExport!J116&lt;15,2,IF(SquadExport!J116&lt;=20,3,""))),0),"")</f>
        <v/>
      </c>
      <c r="H116" s="37" t="str">
        <f ca="1">IF($A116&gt;"",IF(ISERROR(HLOOKUP(H$1,INDIRECT("Roles!$B$"&amp;MATCH($B116,Roles!$A:$A,0)&amp;":$AF$"&amp;MATCH($B116,Roles!$A:$A,0)),1,FALSE))=FALSE,IF(SquadExport!K116&lt;10,1,IF(SquadExport!K116&lt;15,2,IF(SquadExport!K116&lt;=20,3,""))),0),"")</f>
        <v/>
      </c>
      <c r="I116" s="37" t="str">
        <f ca="1">IF($A116&gt;"",IF(ISERROR(HLOOKUP(I$1,INDIRECT("Roles!$B$"&amp;MATCH($B116,Roles!$A:$A,0)&amp;":$AF$"&amp;MATCH($B116,Roles!$A:$A,0)),1,FALSE))=FALSE,IF(SquadExport!L116&lt;10,1,IF(SquadExport!L116&lt;15,2,IF(SquadExport!L116&lt;=20,3,""))),0),"")</f>
        <v/>
      </c>
      <c r="J116" s="37" t="str">
        <f ca="1">IF($A116&gt;"",IF(ISERROR(HLOOKUP(J$1,INDIRECT("Roles!$B$"&amp;MATCH($B116,Roles!$A:$A,0)&amp;":$AF$"&amp;MATCH($B116,Roles!$A:$A,0)),1,FALSE))=FALSE,IF(SquadExport!M116&lt;10,1,IF(SquadExport!M116&lt;15,2,IF(SquadExport!M116&lt;=20,3,""))),0),"")</f>
        <v/>
      </c>
      <c r="K116" s="37" t="str">
        <f ca="1">IF($A116&gt;"",IF(ISERROR(HLOOKUP(K$1,INDIRECT("Roles!$B$"&amp;MATCH($B116,Roles!$A:$A,0)&amp;":$AF$"&amp;MATCH($B116,Roles!$A:$A,0)),1,FALSE))=FALSE,IF(SquadExport!N116&lt;10,1,IF(SquadExport!N116&lt;15,2,IF(SquadExport!N116&lt;=20,3,""))),0),"")</f>
        <v/>
      </c>
      <c r="L116" s="37" t="str">
        <f ca="1">IF($A116&gt;"",IF(ISERROR(HLOOKUP(L$1,INDIRECT("Roles!$B$"&amp;MATCH($B116,Roles!$A:$A,0)&amp;":$AF$"&amp;MATCH($B116,Roles!$A:$A,0)),1,FALSE))=FALSE,IF(SquadExport!O116&lt;10,1,IF(SquadExport!O116&lt;15,2,IF(SquadExport!O116&lt;=20,3,""))),0),"")</f>
        <v/>
      </c>
      <c r="M116" s="37" t="str">
        <f ca="1">IF($A116&gt;"",IF(ISERROR(HLOOKUP(M$1,INDIRECT("Roles!$B$"&amp;MATCH($B116,Roles!$A:$A,0)&amp;":$AF$"&amp;MATCH($B116,Roles!$A:$A,0)),1,FALSE))=FALSE,IF(SquadExport!P116&lt;10,1,IF(SquadExport!P116&lt;15,2,IF(SquadExport!P116&lt;=20,3,""))),0),"")</f>
        <v/>
      </c>
      <c r="N116" s="37" t="str">
        <f ca="1">IF($A116&gt;"",IF(ISERROR(HLOOKUP(N$1,INDIRECT("Roles!$B$"&amp;MATCH($B116,Roles!$A:$A,0)&amp;":$AF$"&amp;MATCH($B116,Roles!$A:$A,0)),1,FALSE))=FALSE,IF(SquadExport!Q116&lt;10,1,IF(SquadExport!Q116&lt;15,2,IF(SquadExport!Q116&lt;=20,3,""))),0),"")</f>
        <v/>
      </c>
      <c r="O116" s="37" t="str">
        <f ca="1">IF($A116&gt;"",IF(ISERROR(HLOOKUP(O$1,INDIRECT("Roles!$B$"&amp;MATCH($B116,Roles!$A:$A,0)&amp;":$AF$"&amp;MATCH($B116,Roles!$A:$A,0)),1,FALSE))=FALSE,IF(SquadExport!R116&lt;10,1,IF(SquadExport!R116&lt;15,2,IF(SquadExport!R116&lt;=20,3,""))),0),"")</f>
        <v/>
      </c>
      <c r="P116" s="37" t="str">
        <f ca="1">IF($A116&gt;"",IF(ISERROR(HLOOKUP(P$1,INDIRECT("Roles!$B$"&amp;MATCH($B116,Roles!$A:$A,0)&amp;":$AF$"&amp;MATCH($B116,Roles!$A:$A,0)),1,FALSE))=FALSE,IF(SquadExport!S116&lt;10,1,IF(SquadExport!S116&lt;15,2,IF(SquadExport!S116&lt;=20,3,""))),0),"")</f>
        <v/>
      </c>
      <c r="Q116" s="37" t="str">
        <f ca="1">IF($A116&gt;"",IF(ISERROR(HLOOKUP(Q$1,INDIRECT("Roles!$B$"&amp;MATCH($B116,Roles!$A:$A,0)&amp;":$AF$"&amp;MATCH($B116,Roles!$A:$A,0)),1,FALSE))=FALSE,IF(SquadExport!T116&lt;10,1,IF(SquadExport!T116&lt;15,2,IF(SquadExport!T116&lt;=20,3,""))),0),"")</f>
        <v/>
      </c>
      <c r="R116" s="37" t="str">
        <f ca="1">IF($A116&gt;"",IF(ISERROR(HLOOKUP(R$1,INDIRECT("Roles!$B$"&amp;MATCH($B116,Roles!$A:$A,0)&amp;":$AF$"&amp;MATCH($B116,Roles!$A:$A,0)),1,FALSE))=FALSE,IF(SquadExport!U116&lt;10,1,IF(SquadExport!U116&lt;15,2,IF(SquadExport!U116&lt;=20,3,""))),0),"")</f>
        <v/>
      </c>
      <c r="S116" s="37" t="str">
        <f ca="1">IF($A116&gt;"",IF(ISERROR(HLOOKUP(S$1,INDIRECT("Roles!$B$"&amp;MATCH($B116,Roles!$A:$A,0)&amp;":$AF$"&amp;MATCH($B116,Roles!$A:$A,0)),1,FALSE))=FALSE,IF(SquadExport!V116&lt;10,1,IF(SquadExport!V116&lt;15,2,IF(SquadExport!V116&lt;=20,3,""))),0),"")</f>
        <v/>
      </c>
      <c r="T116" s="37" t="str">
        <f ca="1">IF($A116&gt;"",IF(ISERROR(HLOOKUP(T$1,INDIRECT("Roles!$B$"&amp;MATCH($B116,Roles!$A:$A,0)&amp;":$AF$"&amp;MATCH($B116,Roles!$A:$A,0)),1,FALSE))=FALSE,IF(SquadExport!W116&lt;10,1,IF(SquadExport!W116&lt;15,2,IF(SquadExport!W116&lt;=20,3,""))),0),"")</f>
        <v/>
      </c>
      <c r="U116" s="37" t="str">
        <f ca="1">IF($A116&gt;"",IF(ISERROR(HLOOKUP(U$1,INDIRECT("Roles!$B$"&amp;MATCH($B116,Roles!$A:$A,0)&amp;":$AF$"&amp;MATCH($B116,Roles!$A:$A,0)),1,FALSE))=FALSE,IF(SquadExport!X116&lt;10,1,IF(SquadExport!X116&lt;15,2,IF(SquadExport!X116&lt;=20,3,""))),0),"")</f>
        <v/>
      </c>
      <c r="V116" s="37" t="str">
        <f ca="1">IF($A116&gt;"",IF(ISERROR(HLOOKUP(V$1,INDIRECT("Roles!$B$"&amp;MATCH($B116,Roles!$A:$A,0)&amp;":$AF$"&amp;MATCH($B116,Roles!$A:$A,0)),1,FALSE))=FALSE,IF(SquadExport!Y116&lt;10,1,IF(SquadExport!Y116&lt;15,2,IF(SquadExport!Y116&lt;=20,3,""))),0),"")</f>
        <v/>
      </c>
      <c r="W116" s="37" t="str">
        <f ca="1">IF($A116&gt;"",IF(ISERROR(HLOOKUP(W$1,INDIRECT("Roles!$B$"&amp;MATCH($B116,Roles!$A:$A,0)&amp;":$AF$"&amp;MATCH($B116,Roles!$A:$A,0)),1,FALSE))=FALSE,IF(SquadExport!Z116&lt;10,1,IF(SquadExport!Z116&lt;15,2,IF(SquadExport!Z116&lt;=20,3,""))),0),"")</f>
        <v/>
      </c>
      <c r="X116" s="37" t="str">
        <f ca="1">IF($A116&gt;"",IF(ISERROR(HLOOKUP(X$1,INDIRECT("Roles!$B$"&amp;MATCH($B116,Roles!$A:$A,0)&amp;":$AF$"&amp;MATCH($B116,Roles!$A:$A,0)),1,FALSE))=FALSE,IF(SquadExport!AA116&lt;10,1,IF(SquadExport!AA116&lt;15,2,IF(SquadExport!AA116&lt;=20,3,""))),0),"")</f>
        <v/>
      </c>
      <c r="Y116" s="37" t="str">
        <f ca="1">IF($A116&gt;"",IF(ISERROR(HLOOKUP(Y$1,INDIRECT("Roles!$B$"&amp;MATCH($B116,Roles!$A:$A,0)&amp;":$AF$"&amp;MATCH($B116,Roles!$A:$A,0)),1,FALSE))=FALSE,IF(SquadExport!AB116&lt;10,1,IF(SquadExport!AB116&lt;15,2,IF(SquadExport!AB116&lt;=20,3,""))),0),"")</f>
        <v/>
      </c>
      <c r="Z116" s="37" t="str">
        <f ca="1">IF($A116&gt;"",IF(ISERROR(HLOOKUP(Z$1,INDIRECT("Roles!$B$"&amp;MATCH($B116,Roles!$A:$A,0)&amp;":$AF$"&amp;MATCH($B116,Roles!$A:$A,0)),1,FALSE))=FALSE,IF(SquadExport!AC116&lt;10,1,IF(SquadExport!AC116&lt;15,2,IF(SquadExport!AC116&lt;=20,3,""))),0),"")</f>
        <v/>
      </c>
      <c r="AA116" s="37" t="str">
        <f ca="1">IF($A116&gt;"",IF(ISERROR(HLOOKUP(AA$1,INDIRECT("Roles!$B$"&amp;MATCH($B116,Roles!$A:$A,0)&amp;":$AF$"&amp;MATCH($B116,Roles!$A:$A,0)),1,FALSE))=FALSE,IF(SquadExport!AD116&lt;10,1,IF(SquadExport!AD116&lt;15,2,IF(SquadExport!AD116&lt;=20,3,""))),0),"")</f>
        <v/>
      </c>
      <c r="AB116" s="37" t="str">
        <f ca="1">IF($A116&gt;"",IF(ISERROR(HLOOKUP(AB$1,INDIRECT("Roles!$B$"&amp;MATCH($B116,Roles!$A:$A,0)&amp;":$AF$"&amp;MATCH($B116,Roles!$A:$A,0)),1,FALSE))=FALSE,IF(SquadExport!AE116&lt;10,1,IF(SquadExport!AE116&lt;15,2,IF(SquadExport!AE116&lt;=20,3,""))),0),"")</f>
        <v/>
      </c>
      <c r="AC116" s="37" t="str">
        <f ca="1">IF($A116&gt;"",IF(ISERROR(HLOOKUP(AC$1,INDIRECT("Roles!$B$"&amp;MATCH($B116,Roles!$A:$A,0)&amp;":$AF$"&amp;MATCH($B116,Roles!$A:$A,0)),1,FALSE))=FALSE,IF(SquadExport!AF116&lt;10,1,IF(SquadExport!AF116&lt;15,2,IF(SquadExport!AF116&lt;=20,3,""))),0),"")</f>
        <v/>
      </c>
      <c r="AD116" s="37" t="str">
        <f ca="1">IF($A116&gt;"",IF(ISERROR(HLOOKUP(AD$1,INDIRECT("Roles!$B$"&amp;MATCH($B116,Roles!$A:$A,0)&amp;":$AF$"&amp;MATCH($B116,Roles!$A:$A,0)),1,FALSE))=FALSE,IF(SquadExport!AG116&lt;10,1,IF(SquadExport!AG116&lt;15,2,IF(SquadExport!AG116&lt;=20,3,""))),0),"")</f>
        <v/>
      </c>
      <c r="AE116" s="37" t="str">
        <f ca="1">IF($A116&gt;"",IF(ISERROR(HLOOKUP(AE$1,INDIRECT("Roles!$B$"&amp;MATCH($B116,Roles!$A:$A,0)&amp;":$AF$"&amp;MATCH($B116,Roles!$A:$A,0)),1,FALSE))=FALSE,IF(SquadExport!AH116&lt;10,1,IF(SquadExport!AH116&lt;15,2,IF(SquadExport!AH116&lt;=20,3,""))),0),"")</f>
        <v/>
      </c>
      <c r="AF116" s="37" t="str">
        <f ca="1">IF($A116&gt;"",IF(ISERROR(HLOOKUP(AF$1,INDIRECT("Roles!$B$"&amp;MATCH($B116,Roles!$A:$A,0)&amp;":$AF$"&amp;MATCH($B116,Roles!$A:$A,0)),1,FALSE))=FALSE,IF(SquadExport!AI116&lt;10,1,IF(SquadExport!AI116&lt;15,2,IF(SquadExport!AI116&lt;=20,3,""))),0),"")</f>
        <v/>
      </c>
      <c r="AG116" s="37" t="str">
        <f ca="1">IF($A116&gt;"",IF(ISERROR(HLOOKUP(AG$1,INDIRECT("Roles!$B$"&amp;MATCH($B116,Roles!$A:$A,0)&amp;":$AF$"&amp;MATCH($B116,Roles!$A:$A,0)),1,FALSE))=FALSE,IF(SquadExport!AJ116&lt;10,1,IF(SquadExport!AJ116&lt;15,2,IF(SquadExport!AJ116&lt;=20,3,""))),0),"")</f>
        <v/>
      </c>
      <c r="AH116" s="37" t="str">
        <f ca="1">IF($A116&gt;"",IF(ISERROR(HLOOKUP(AH$1,INDIRECT("Roles!$B$"&amp;MATCH($B116,Roles!$A:$A,0)&amp;":$AF$"&amp;MATCH($B116,Roles!$A:$A,0)),1,FALSE))=FALSE,IF(SquadExport!AK116&lt;10,1,IF(SquadExport!AK116&lt;15,2,IF(SquadExport!AK116&lt;=20,3,""))),0),"")</f>
        <v/>
      </c>
      <c r="AI116" s="37" t="str">
        <f ca="1">IF($A116&gt;"",IF(ISERROR(HLOOKUP(AI$1,INDIRECT("Roles!$B$"&amp;MATCH($B116,Roles!$A:$A,0)&amp;":$AF$"&amp;MATCH($B116,Roles!$A:$A,0)),1,FALSE))=FALSE,IF(SquadExport!AL116&lt;10,1,IF(SquadExport!AL116&lt;15,2,IF(SquadExport!AL116&lt;=20,3,""))),0),"")</f>
        <v/>
      </c>
      <c r="AJ116" s="37" t="str">
        <f ca="1">IF($A116&gt;"",IF(ISERROR(HLOOKUP(AJ$1,INDIRECT("Roles!$B$"&amp;MATCH($B116,Roles!$A:$A,0)&amp;":$AF$"&amp;MATCH($B116,Roles!$A:$A,0)),1,FALSE))=FALSE,IF(SquadExport!AM116&lt;10,1,IF(SquadExport!AM116&lt;15,2,IF(SquadExport!AM116&lt;=20,3,""))),0),"")</f>
        <v/>
      </c>
      <c r="AK116" s="37" t="str">
        <f ca="1">IF($A116&gt;"",IF(ISERROR(HLOOKUP(AK$1,INDIRECT("Roles!$B$"&amp;MATCH($B116,Roles!$A:$A,0)&amp;":$AF$"&amp;MATCH($B116,Roles!$A:$A,0)),1,FALSE))=FALSE,IF(SquadExport!AN116&lt;10,1,IF(SquadExport!AN116&lt;15,2,IF(SquadExport!AN116&lt;=20,3,""))),0),"")</f>
        <v/>
      </c>
      <c r="AL116" s="37" t="str">
        <f ca="1">IF($A116&gt;"",IF(ISERROR(HLOOKUP(AL$1,INDIRECT("Roles!$B$"&amp;MATCH($B116,Roles!$A:$A,0)&amp;":$AF$"&amp;MATCH($B116,Roles!$A:$A,0)),1,FALSE))=FALSE,IF(SquadExport!AO116&lt;10,1,IF(SquadExport!AO116&lt;15,2,IF(SquadExport!AO116&lt;=20,3,""))),0),"")</f>
        <v/>
      </c>
      <c r="AM116" s="37" t="str">
        <f ca="1">IF($A116&gt;"",IF(ISERROR(HLOOKUP(AM$1,INDIRECT("Roles!$B$"&amp;MATCH($B116,Roles!$A:$A,0)&amp;":$AF$"&amp;MATCH($B116,Roles!$A:$A,0)),1,FALSE))=FALSE,IF(SquadExport!AP116&lt;10,1,IF(SquadExport!AP116&lt;15,2,IF(SquadExport!AP116&lt;=20,3,""))),0),"")</f>
        <v/>
      </c>
      <c r="AN116" s="37" t="str">
        <f ca="1">IF($A116&gt;"",IF(ISERROR(HLOOKUP(AN$1,INDIRECT("Roles!$B$"&amp;MATCH($B116,Roles!$A:$A,0)&amp;":$AF$"&amp;MATCH($B116,Roles!$A:$A,0)),1,FALSE))=FALSE,IF(SquadExport!AQ116&lt;10,1,IF(SquadExport!AQ116&lt;15,2,IF(SquadExport!AQ116&lt;=20,3,""))),0),"")</f>
        <v/>
      </c>
      <c r="AO116" s="37" t="str">
        <f ca="1">IF($A116&gt;"",IF(ISERROR(HLOOKUP(AO$1,INDIRECT("Roles!$B$"&amp;MATCH($B116,Roles!$A:$A,0)&amp;":$AF$"&amp;MATCH($B116,Roles!$A:$A,0)),1,FALSE))=FALSE,IF(SquadExport!AR116&lt;10,1,IF(SquadExport!AR116&lt;15,2,IF(SquadExport!AR116&lt;=20,3,""))),0),"")</f>
        <v/>
      </c>
      <c r="AP116" s="37" t="str">
        <f ca="1">IF($A116&gt;"",IF(ISERROR(HLOOKUP(AP$1,INDIRECT("Roles!$B$"&amp;MATCH($B116,Roles!$A:$A,0)&amp;":$AF$"&amp;MATCH($B116,Roles!$A:$A,0)),1,FALSE))=FALSE,IF(SquadExport!AS116&lt;10,1,IF(SquadExport!AS116&lt;15,2,IF(SquadExport!AS116&lt;=20,3,""))),0),"")</f>
        <v/>
      </c>
      <c r="AQ116" s="37" t="str">
        <f ca="1">IF($A116&gt;"",IF(ISERROR(HLOOKUP(AQ$1,INDIRECT("Roles!$B$"&amp;MATCH($B116,Roles!$A:$A,0)&amp;":$AF$"&amp;MATCH($B116,Roles!$A:$A,0)),1,FALSE))=FALSE,IF(SquadExport!AT116&lt;10,1,IF(SquadExport!AT116&lt;15,2,IF(SquadExport!AT116&lt;=20,3,""))),0),"")</f>
        <v/>
      </c>
      <c r="AR116" s="37" t="str">
        <f ca="1">IF($A116&gt;"",IF(ISERROR(HLOOKUP(AR$1,INDIRECT("Roles!$B$"&amp;MATCH($B116,Roles!$A:$A,0)&amp;":$AF$"&amp;MATCH($B116,Roles!$A:$A,0)),1,FALSE))=FALSE,IF(SquadExport!AU116&lt;10,1,IF(SquadExport!AU116&lt;15,2,IF(SquadExport!AU116&lt;=20,3,""))),0),"")</f>
        <v/>
      </c>
      <c r="AS116" s="37" t="str">
        <f ca="1">IF($A116&gt;"",IF(ISERROR(HLOOKUP(AS$1,INDIRECT("Roles!$B$"&amp;MATCH($B116,Roles!$A:$A,0)&amp;":$AF$"&amp;MATCH($B116,Roles!$A:$A,0)),1,FALSE))=FALSE,IF(SquadExport!AV116&lt;10,1,IF(SquadExport!AV116&lt;15,2,IF(SquadExport!AV116&lt;=20,3,""))),0),"")</f>
        <v/>
      </c>
      <c r="AT116" s="37" t="str">
        <f ca="1">IF($A116&gt;"",IF(ISERROR(HLOOKUP(AT$1,INDIRECT("Roles!$B$"&amp;MATCH($B116,Roles!$A:$A,0)&amp;":$AF$"&amp;MATCH($B116,Roles!$A:$A,0)),1,FALSE))=FALSE,IF(SquadExport!AW116&lt;10,1,IF(SquadExport!AW116&lt;15,2,IF(SquadExport!AW116&lt;=20,3,""))),0),"")</f>
        <v/>
      </c>
      <c r="AU116" s="37" t="str">
        <f ca="1">IF($A116&gt;"",IF(ISERROR(HLOOKUP(AU$1,INDIRECT("Roles!$B$"&amp;MATCH($B116,Roles!$A:$A,0)&amp;":$AF$"&amp;MATCH($B116,Roles!$A:$A,0)),1,FALSE))=FALSE,IF(SquadExport!AX116&lt;10,1,IF(SquadExport!AX116&lt;15,2,IF(SquadExport!AX116&lt;=20,3,""))),0),"")</f>
        <v/>
      </c>
      <c r="AV116" s="37" t="str">
        <f ca="1">IF($A116&gt;"",IF(ISERROR(HLOOKUP(AV$1,INDIRECT("Roles!$B$"&amp;MATCH($B116,Roles!$A:$A,0)&amp;":$AF$"&amp;MATCH($B116,Roles!$A:$A,0)),1,FALSE))=FALSE,IF(SquadExport!AY116&lt;10,1,IF(SquadExport!AY116&lt;15,2,IF(SquadExport!AY116&lt;=20,3,""))),0),"")</f>
        <v/>
      </c>
      <c r="AW116" s="37" t="str">
        <f ca="1">IF($A116&gt;"",IF(ISERROR(HLOOKUP(AW$1,INDIRECT("Roles!$B$"&amp;MATCH($B116,Roles!$A:$A,0)&amp;":$AF$"&amp;MATCH($B116,Roles!$A:$A,0)),1,FALSE))=FALSE,IF(SquadExport!AZ116&lt;10,1,IF(SquadExport!AZ116&lt;15,2,IF(SquadExport!AZ116&lt;=20,3,""))),0),"")</f>
        <v/>
      </c>
      <c r="AX116" s="37" t="str">
        <f ca="1">IF($A116&gt;"",IF(ISERROR(HLOOKUP(AX$1,INDIRECT("Roles!$B$"&amp;MATCH($B116,Roles!$A:$A,0)&amp;":$AF$"&amp;MATCH($B116,Roles!$A:$A,0)),1,FALSE))=FALSE,IF(SquadExport!BA116&lt;10,1,IF(SquadExport!BA116&lt;15,2,IF(SquadExport!BA116&lt;=20,3,""))),0),"")</f>
        <v/>
      </c>
      <c r="AY116" s="30" t="str" cm="1">
        <f t="array" aca="1" ref="AY116:CS116" ca="1">IF($D116:$AX116=1,D$1:AX$1,"")</f>
        <v/>
      </c>
      <c r="AZ116" s="30" t="str">
        <f ca="1"/>
        <v/>
      </c>
      <c r="BA116" s="30" t="str">
        <f ca="1"/>
        <v/>
      </c>
      <c r="BB116" s="30" t="str">
        <f ca="1"/>
        <v/>
      </c>
      <c r="BC116" s="30" t="str">
        <f ca="1"/>
        <v/>
      </c>
      <c r="BD116" s="30" t="str">
        <f ca="1"/>
        <v/>
      </c>
      <c r="BE116" s="30" t="str">
        <f ca="1"/>
        <v/>
      </c>
      <c r="BF116" s="30" t="str">
        <f ca="1"/>
        <v/>
      </c>
      <c r="BG116" s="30" t="str">
        <f ca="1"/>
        <v/>
      </c>
      <c r="BH116" s="30" t="str">
        <f ca="1"/>
        <v/>
      </c>
      <c r="BI116" s="30" t="str">
        <f ca="1"/>
        <v/>
      </c>
      <c r="BJ116" s="30" t="str">
        <f ca="1"/>
        <v/>
      </c>
      <c r="BK116" s="30" t="str">
        <f ca="1"/>
        <v/>
      </c>
      <c r="BL116" s="30" t="str">
        <f ca="1"/>
        <v/>
      </c>
      <c r="BM116" s="30" t="str">
        <f ca="1"/>
        <v/>
      </c>
      <c r="BN116" s="30" t="str">
        <f ca="1"/>
        <v/>
      </c>
      <c r="BO116" s="30" t="str">
        <f ca="1"/>
        <v/>
      </c>
      <c r="BP116" s="30" t="str">
        <f ca="1"/>
        <v/>
      </c>
      <c r="BQ116" s="30" t="str">
        <f ca="1"/>
        <v/>
      </c>
      <c r="BR116" s="30" t="str">
        <f ca="1"/>
        <v/>
      </c>
      <c r="BS116" s="30" t="str">
        <f ca="1"/>
        <v/>
      </c>
      <c r="BT116" s="30" t="str">
        <f ca="1"/>
        <v/>
      </c>
      <c r="BU116" s="30" t="str">
        <f ca="1"/>
        <v/>
      </c>
      <c r="BV116" s="30" t="str">
        <f ca="1"/>
        <v/>
      </c>
      <c r="BW116" s="30" t="str">
        <f ca="1"/>
        <v/>
      </c>
      <c r="BX116" s="30" t="str">
        <f ca="1"/>
        <v/>
      </c>
      <c r="BY116" s="30" t="str">
        <f ca="1"/>
        <v/>
      </c>
      <c r="BZ116" s="30" t="str">
        <f ca="1"/>
        <v/>
      </c>
      <c r="CA116" s="30" t="str">
        <f ca="1"/>
        <v/>
      </c>
      <c r="CB116" s="30" t="str">
        <f ca="1"/>
        <v/>
      </c>
      <c r="CC116" s="30" t="str">
        <f ca="1"/>
        <v/>
      </c>
      <c r="CD116" s="30" t="str">
        <f ca="1"/>
        <v/>
      </c>
      <c r="CE116" s="30" t="str">
        <f ca="1"/>
        <v/>
      </c>
      <c r="CF116" s="30" t="str">
        <f ca="1"/>
        <v/>
      </c>
      <c r="CG116" s="30" t="str">
        <f ca="1"/>
        <v/>
      </c>
      <c r="CH116" s="30" t="str">
        <f ca="1"/>
        <v/>
      </c>
      <c r="CI116" s="30" t="str">
        <f ca="1"/>
        <v/>
      </c>
      <c r="CJ116" s="30" t="str">
        <f ca="1"/>
        <v/>
      </c>
      <c r="CK116" s="30" t="str">
        <f ca="1"/>
        <v/>
      </c>
      <c r="CL116" s="30" t="str">
        <f ca="1"/>
        <v/>
      </c>
      <c r="CM116" s="30" t="str">
        <f ca="1"/>
        <v/>
      </c>
      <c r="CN116" s="30" t="str">
        <f ca="1"/>
        <v/>
      </c>
      <c r="CO116" s="30" t="str">
        <f ca="1"/>
        <v/>
      </c>
      <c r="CP116" s="30" t="str">
        <f ca="1"/>
        <v/>
      </c>
      <c r="CQ116" s="30" t="str">
        <f ca="1"/>
        <v/>
      </c>
      <c r="CR116" s="30" t="str">
        <f ca="1"/>
        <v/>
      </c>
      <c r="CS116" s="30" t="str">
        <f ca="1"/>
        <v/>
      </c>
      <c r="CT116" s="31" cm="1">
        <f t="array" aca="1" ref="CT116" ca="1">SUMPRODUCT(COUNTIF($AY116:$CS116,Training!$C$3:$E$3))</f>
        <v>0</v>
      </c>
      <c r="CU116" s="31" cm="1">
        <f t="array" aca="1" ref="CU116" ca="1">SUMPRODUCT(COUNTIF($AY116:$CS116,Training!$C$4:$E$4))</f>
        <v>0</v>
      </c>
      <c r="CV116" s="31" cm="1">
        <f t="array" aca="1" ref="CV116" ca="1">SUMPRODUCT(COUNTIF($AY116:$CS116,Training!$C$5:$E$5))</f>
        <v>0</v>
      </c>
      <c r="CW116" s="31" cm="1">
        <f t="array" aca="1" ref="CW116" ca="1">SUMPRODUCT(COUNTIF($AY116:$CS116,Training!$C$6:$E$6))</f>
        <v>0</v>
      </c>
      <c r="CX116" s="31" cm="1">
        <f t="array" aca="1" ref="CX116" ca="1">SUMPRODUCT(COUNTIF($AY116:$CS116,Training!$C$7:$E$7))</f>
        <v>0</v>
      </c>
      <c r="CY116" s="31" cm="1">
        <f t="array" aca="1" ref="CY116" ca="1">SUMPRODUCT(COUNTIF($AY116:$CS116,Training!$C$8:$E$8))</f>
        <v>0</v>
      </c>
      <c r="CZ116" s="31" cm="1">
        <f t="array" aca="1" ref="CZ116" ca="1">SUMPRODUCT(COUNTIF($AY116:$CS116,Training!$C$9:$E$9))</f>
        <v>0</v>
      </c>
      <c r="DA116" s="31" cm="1">
        <f t="array" aca="1" ref="DA116" ca="1">SUMPRODUCT(COUNTIF($AY116:$CS116,Training!$C$10:$E$10))</f>
        <v>0</v>
      </c>
      <c r="DB116" s="31" cm="1">
        <f t="array" aca="1" ref="DB116" ca="1">SUMPRODUCT(COUNTIF($AY116:$CS116,Training!$C$11:$E$11))</f>
        <v>0</v>
      </c>
      <c r="DC116" s="31" cm="1">
        <f t="array" aca="1" ref="DC116" ca="1">SUMPRODUCT(COUNTIF($AY116:$CS116,Training!$C$2:$E$2))</f>
        <v>0</v>
      </c>
      <c r="DD116" s="31" cm="1">
        <f t="array" aca="1" ref="DD116" ca="1">SUMPRODUCT(COUNTIF($AY116:$CS116,Training!#REF!))</f>
        <v>0</v>
      </c>
      <c r="DE116" s="31" cm="1">
        <f t="array" aca="1" ref="DE116" ca="1">SUMPRODUCT(COUNTIF($AY116:$CS116,Training!$C$12:$E$12))</f>
        <v>0</v>
      </c>
      <c r="DF116" s="31" cm="1">
        <f t="array" aca="1" ref="DF116" ca="1">SUMPRODUCT(COUNTIF($AY116:$CS116,Training!$C$13:$E$13))</f>
        <v>0</v>
      </c>
      <c r="DG116" s="31" cm="1">
        <f t="array" aca="1" ref="DG116" ca="1">SUMPRODUCT(COUNTIF($AY116:$CS116,Training!$C$14:$E$14))</f>
        <v>0</v>
      </c>
      <c r="DH116" s="31" cm="1">
        <f t="array" aca="1" ref="DH116" ca="1">SUMPRODUCT(COUNTIF($AY116:$CS116,Training!$C$15:$E$15))</f>
        <v>0</v>
      </c>
      <c r="DI116" s="31" cm="1">
        <f t="array" aca="1" ref="DI116" ca="1">SUMPRODUCT(COUNTIF($AY116:$CS116,Training!$C$16:$E$16))</f>
        <v>0</v>
      </c>
      <c r="DJ116" s="30" t="str" cm="1">
        <f t="array" aca="1" ref="DJ116:FD116" ca="1">IF(COUNTIF(D116:AX116,1)=0,IF($D116:$AX116=2,D$1:AX$1,""),"")</f>
        <v/>
      </c>
      <c r="DK116" s="30" t="str">
        <f ca="1"/>
        <v/>
      </c>
      <c r="DL116" s="30" t="str">
        <f ca="1"/>
        <v/>
      </c>
      <c r="DM116" s="30" t="str">
        <f ca="1"/>
        <v/>
      </c>
      <c r="DN116" s="30" t="str">
        <f ca="1"/>
        <v/>
      </c>
      <c r="DO116" s="30" t="str">
        <f ca="1"/>
        <v/>
      </c>
      <c r="DP116" s="30" t="str">
        <f ca="1"/>
        <v/>
      </c>
      <c r="DQ116" s="30" t="str">
        <f ca="1"/>
        <v/>
      </c>
      <c r="DR116" s="30" t="str">
        <f ca="1"/>
        <v/>
      </c>
      <c r="DS116" s="30" t="str">
        <f ca="1"/>
        <v/>
      </c>
      <c r="DT116" s="30" t="str">
        <f ca="1"/>
        <v/>
      </c>
      <c r="DU116" s="30" t="str">
        <f ca="1"/>
        <v/>
      </c>
      <c r="DV116" s="30" t="str">
        <f ca="1"/>
        <v/>
      </c>
      <c r="DW116" s="30" t="str">
        <f ca="1"/>
        <v/>
      </c>
      <c r="DX116" s="30" t="str">
        <f ca="1"/>
        <v/>
      </c>
      <c r="DY116" s="30" t="str">
        <f ca="1"/>
        <v/>
      </c>
      <c r="DZ116" s="30" t="str">
        <f ca="1"/>
        <v/>
      </c>
      <c r="EA116" s="30" t="str">
        <f ca="1"/>
        <v/>
      </c>
      <c r="EB116" s="30" t="str">
        <f ca="1"/>
        <v/>
      </c>
      <c r="EC116" s="30" t="str">
        <f ca="1"/>
        <v/>
      </c>
      <c r="ED116" s="30" t="str">
        <f ca="1"/>
        <v/>
      </c>
      <c r="EE116" s="30" t="str">
        <f ca="1"/>
        <v/>
      </c>
      <c r="EF116" s="30" t="str">
        <f ca="1"/>
        <v/>
      </c>
      <c r="EG116" s="30" t="str">
        <f ca="1"/>
        <v/>
      </c>
      <c r="EH116" s="30" t="str">
        <f ca="1"/>
        <v/>
      </c>
      <c r="EI116" s="30" t="str">
        <f ca="1"/>
        <v/>
      </c>
      <c r="EJ116" s="30" t="str">
        <f ca="1"/>
        <v/>
      </c>
      <c r="EK116" s="30" t="str">
        <f ca="1"/>
        <v/>
      </c>
      <c r="EL116" s="30" t="str">
        <f ca="1"/>
        <v/>
      </c>
      <c r="EM116" s="30" t="str">
        <f ca="1"/>
        <v/>
      </c>
      <c r="EN116" s="30" t="str">
        <f ca="1"/>
        <v/>
      </c>
      <c r="EO116" s="30" t="str">
        <f ca="1"/>
        <v/>
      </c>
      <c r="EP116" s="30" t="str">
        <f ca="1"/>
        <v/>
      </c>
      <c r="EQ116" s="30" t="str">
        <f ca="1"/>
        <v/>
      </c>
      <c r="ER116" s="30" t="str">
        <f ca="1"/>
        <v/>
      </c>
      <c r="ES116" s="30" t="str">
        <f ca="1"/>
        <v/>
      </c>
      <c r="ET116" s="30" t="str">
        <f ca="1"/>
        <v/>
      </c>
      <c r="EU116" s="30" t="str">
        <f ca="1"/>
        <v/>
      </c>
      <c r="EV116" s="30" t="str">
        <f ca="1"/>
        <v/>
      </c>
      <c r="EW116" s="30" t="str">
        <f ca="1"/>
        <v/>
      </c>
      <c r="EX116" s="30" t="str">
        <f ca="1"/>
        <v/>
      </c>
      <c r="EY116" s="30" t="str">
        <f ca="1"/>
        <v/>
      </c>
      <c r="EZ116" s="30" t="str">
        <f ca="1"/>
        <v/>
      </c>
      <c r="FA116" s="30" t="str">
        <f ca="1"/>
        <v/>
      </c>
      <c r="FB116" s="30" t="str">
        <f ca="1"/>
        <v/>
      </c>
      <c r="FC116" s="30" t="str">
        <f ca="1"/>
        <v/>
      </c>
      <c r="FD116" s="30" t="str">
        <f ca="1"/>
        <v/>
      </c>
      <c r="FE116" s="31" cm="1">
        <f t="array" aca="1" ref="FE116" ca="1">SUMPRODUCT(COUNTIF($DJ116:$FD116,Training!$C$3:$E$3))</f>
        <v>0</v>
      </c>
      <c r="FF116" s="31" cm="1">
        <f t="array" aca="1" ref="FF116" ca="1">SUMPRODUCT(COUNTIF($DJ116:$FD116,Training!$C$4:$E$4))</f>
        <v>0</v>
      </c>
      <c r="FG116" s="31" cm="1">
        <f t="array" aca="1" ref="FG116" ca="1">SUMPRODUCT(COUNTIF($DJ116:$FD116,Training!$C$5:$E$5))</f>
        <v>0</v>
      </c>
      <c r="FH116" s="31" cm="1">
        <f t="array" aca="1" ref="FH116" ca="1">SUMPRODUCT(COUNTIF($DJ116:$FD116,Training!$C$6:$E$6))</f>
        <v>0</v>
      </c>
      <c r="FI116" s="31" cm="1">
        <f t="array" aca="1" ref="FI116" ca="1">SUMPRODUCT(COUNTIF($DJ116:$FD116,Training!$C$7:$E$7))</f>
        <v>0</v>
      </c>
      <c r="FJ116" s="31" cm="1">
        <f t="array" aca="1" ref="FJ116" ca="1">SUMPRODUCT(COUNTIF($DJ116:$FD116,Training!$C$8:$E$8))</f>
        <v>0</v>
      </c>
      <c r="FK116" s="31" cm="1">
        <f t="array" aca="1" ref="FK116" ca="1">SUMPRODUCT(COUNTIF($DJ116:$FD116,Training!$C$9:$E$9))</f>
        <v>0</v>
      </c>
      <c r="FL116" s="31" cm="1">
        <f t="array" aca="1" ref="FL116" ca="1">SUMPRODUCT(COUNTIF($DJ116:$FD116,Training!$C$10:$E$10))</f>
        <v>0</v>
      </c>
      <c r="FM116" s="31" cm="1">
        <f t="array" aca="1" ref="FM116" ca="1">SUMPRODUCT(COUNTIF($DJ116:$FD116,Training!$C$11:$E$11))</f>
        <v>0</v>
      </c>
      <c r="FN116" s="31" cm="1">
        <f t="array" aca="1" ref="FN116" ca="1">SUMPRODUCT(COUNTIF($DJ116:$FD116,Training!$C$2:$E$2))</f>
        <v>0</v>
      </c>
      <c r="FO116" s="31" cm="1">
        <f t="array" aca="1" ref="FO116" ca="1">SUMPRODUCT(COUNTIF($DJ116:$FD116,Training!#REF!))</f>
        <v>0</v>
      </c>
      <c r="FP116" s="31" cm="1">
        <f t="array" aca="1" ref="FP116" ca="1">SUMPRODUCT(COUNTIF($DJ116:$FD116,Training!$C$12:$E$12))</f>
        <v>0</v>
      </c>
      <c r="FQ116" s="31" cm="1">
        <f t="array" aca="1" ref="FQ116" ca="1">SUMPRODUCT(COUNTIF($DJ116:$FD116,Training!$C$13:$E$13))</f>
        <v>0</v>
      </c>
      <c r="FR116" s="31" cm="1">
        <f t="array" aca="1" ref="FR116" ca="1">SUMPRODUCT(COUNTIF($DJ116:$FD116,Training!$C$14:$E$14))</f>
        <v>0</v>
      </c>
      <c r="FS116" s="31" cm="1">
        <f t="array" aca="1" ref="FS116" ca="1">SUMPRODUCT(COUNTIF($DJ116:$FD116,Training!$C$15:$E$15))</f>
        <v>0</v>
      </c>
      <c r="FT116" s="31" cm="1">
        <f t="array" aca="1" ref="FT116" ca="1">SUMPRODUCT(COUNTIF($DJ116:$FD116,Training!$C$16:$E$16))</f>
        <v>0</v>
      </c>
    </row>
    <row r="117" spans="1:176" x14ac:dyDescent="0.25">
      <c r="A117" s="32" t="str">
        <f>IF(WeightedParse!A117&gt;"",WeightedParse!A117,"")</f>
        <v/>
      </c>
      <c r="B117" s="49" t="str">
        <f>IF('Weighted Summary'!A117&gt;"",'Weighted Summary'!F117,"")</f>
        <v/>
      </c>
      <c r="C117" s="39" t="str">
        <f t="shared" si="1"/>
        <v/>
      </c>
      <c r="D117" s="37" t="str">
        <f ca="1">IF($A117&gt;"",IF(ISERROR(HLOOKUP(D$1,INDIRECT("Roles!$B$"&amp;MATCH($B117,Roles!$A:$A,0)&amp;":$AF$"&amp;MATCH($B117,Roles!$A:$A,0)),1,FALSE))=FALSE,IF(SquadExport!G117&lt;10,1,IF(SquadExport!G117&lt;15,2,IF(SquadExport!G117&lt;=20,3,""))),0),"")</f>
        <v/>
      </c>
      <c r="E117" s="37" t="str">
        <f ca="1">IF($A117&gt;"",IF(ISERROR(HLOOKUP(E$1,INDIRECT("Roles!$B$"&amp;MATCH($B117,Roles!$A:$A,0)&amp;":$AF$"&amp;MATCH($B117,Roles!$A:$A,0)),1,FALSE))=FALSE,IF(SquadExport!H117&lt;10,1,IF(SquadExport!H117&lt;15,2,IF(SquadExport!H117&lt;=20,3,""))),0),"")</f>
        <v/>
      </c>
      <c r="F117" s="37" t="str">
        <f ca="1">IF($A117&gt;"",IF(ISERROR(HLOOKUP(F$1,INDIRECT("Roles!$B$"&amp;MATCH($B117,Roles!$A:$A,0)&amp;":$AF$"&amp;MATCH($B117,Roles!$A:$A,0)),1,FALSE))=FALSE,IF(SquadExport!I117&lt;10,1,IF(SquadExport!I117&lt;15,2,IF(SquadExport!I117&lt;=20,3,""))),0),"")</f>
        <v/>
      </c>
      <c r="G117" s="37" t="str">
        <f ca="1">IF($A117&gt;"",IF(ISERROR(HLOOKUP(G$1,INDIRECT("Roles!$B$"&amp;MATCH($B117,Roles!$A:$A,0)&amp;":$AF$"&amp;MATCH($B117,Roles!$A:$A,0)),1,FALSE))=FALSE,IF(SquadExport!J117&lt;10,1,IF(SquadExport!J117&lt;15,2,IF(SquadExport!J117&lt;=20,3,""))),0),"")</f>
        <v/>
      </c>
      <c r="H117" s="37" t="str">
        <f ca="1">IF($A117&gt;"",IF(ISERROR(HLOOKUP(H$1,INDIRECT("Roles!$B$"&amp;MATCH($B117,Roles!$A:$A,0)&amp;":$AF$"&amp;MATCH($B117,Roles!$A:$A,0)),1,FALSE))=FALSE,IF(SquadExport!K117&lt;10,1,IF(SquadExport!K117&lt;15,2,IF(SquadExport!K117&lt;=20,3,""))),0),"")</f>
        <v/>
      </c>
      <c r="I117" s="37" t="str">
        <f ca="1">IF($A117&gt;"",IF(ISERROR(HLOOKUP(I$1,INDIRECT("Roles!$B$"&amp;MATCH($B117,Roles!$A:$A,0)&amp;":$AF$"&amp;MATCH($B117,Roles!$A:$A,0)),1,FALSE))=FALSE,IF(SquadExport!L117&lt;10,1,IF(SquadExport!L117&lt;15,2,IF(SquadExport!L117&lt;=20,3,""))),0),"")</f>
        <v/>
      </c>
      <c r="J117" s="37" t="str">
        <f ca="1">IF($A117&gt;"",IF(ISERROR(HLOOKUP(J$1,INDIRECT("Roles!$B$"&amp;MATCH($B117,Roles!$A:$A,0)&amp;":$AF$"&amp;MATCH($B117,Roles!$A:$A,0)),1,FALSE))=FALSE,IF(SquadExport!M117&lt;10,1,IF(SquadExport!M117&lt;15,2,IF(SquadExport!M117&lt;=20,3,""))),0),"")</f>
        <v/>
      </c>
      <c r="K117" s="37" t="str">
        <f ca="1">IF($A117&gt;"",IF(ISERROR(HLOOKUP(K$1,INDIRECT("Roles!$B$"&amp;MATCH($B117,Roles!$A:$A,0)&amp;":$AF$"&amp;MATCH($B117,Roles!$A:$A,0)),1,FALSE))=FALSE,IF(SquadExport!N117&lt;10,1,IF(SquadExport!N117&lt;15,2,IF(SquadExport!N117&lt;=20,3,""))),0),"")</f>
        <v/>
      </c>
      <c r="L117" s="37" t="str">
        <f ca="1">IF($A117&gt;"",IF(ISERROR(HLOOKUP(L$1,INDIRECT("Roles!$B$"&amp;MATCH($B117,Roles!$A:$A,0)&amp;":$AF$"&amp;MATCH($B117,Roles!$A:$A,0)),1,FALSE))=FALSE,IF(SquadExport!O117&lt;10,1,IF(SquadExport!O117&lt;15,2,IF(SquadExport!O117&lt;=20,3,""))),0),"")</f>
        <v/>
      </c>
      <c r="M117" s="37" t="str">
        <f ca="1">IF($A117&gt;"",IF(ISERROR(HLOOKUP(M$1,INDIRECT("Roles!$B$"&amp;MATCH($B117,Roles!$A:$A,0)&amp;":$AF$"&amp;MATCH($B117,Roles!$A:$A,0)),1,FALSE))=FALSE,IF(SquadExport!P117&lt;10,1,IF(SquadExport!P117&lt;15,2,IF(SquadExport!P117&lt;=20,3,""))),0),"")</f>
        <v/>
      </c>
      <c r="N117" s="37" t="str">
        <f ca="1">IF($A117&gt;"",IF(ISERROR(HLOOKUP(N$1,INDIRECT("Roles!$B$"&amp;MATCH($B117,Roles!$A:$A,0)&amp;":$AF$"&amp;MATCH($B117,Roles!$A:$A,0)),1,FALSE))=FALSE,IF(SquadExport!Q117&lt;10,1,IF(SquadExport!Q117&lt;15,2,IF(SquadExport!Q117&lt;=20,3,""))),0),"")</f>
        <v/>
      </c>
      <c r="O117" s="37" t="str">
        <f ca="1">IF($A117&gt;"",IF(ISERROR(HLOOKUP(O$1,INDIRECT("Roles!$B$"&amp;MATCH($B117,Roles!$A:$A,0)&amp;":$AF$"&amp;MATCH($B117,Roles!$A:$A,0)),1,FALSE))=FALSE,IF(SquadExport!R117&lt;10,1,IF(SquadExport!R117&lt;15,2,IF(SquadExport!R117&lt;=20,3,""))),0),"")</f>
        <v/>
      </c>
      <c r="P117" s="37" t="str">
        <f ca="1">IF($A117&gt;"",IF(ISERROR(HLOOKUP(P$1,INDIRECT("Roles!$B$"&amp;MATCH($B117,Roles!$A:$A,0)&amp;":$AF$"&amp;MATCH($B117,Roles!$A:$A,0)),1,FALSE))=FALSE,IF(SquadExport!S117&lt;10,1,IF(SquadExport!S117&lt;15,2,IF(SquadExport!S117&lt;=20,3,""))),0),"")</f>
        <v/>
      </c>
      <c r="Q117" s="37" t="str">
        <f ca="1">IF($A117&gt;"",IF(ISERROR(HLOOKUP(Q$1,INDIRECT("Roles!$B$"&amp;MATCH($B117,Roles!$A:$A,0)&amp;":$AF$"&amp;MATCH($B117,Roles!$A:$A,0)),1,FALSE))=FALSE,IF(SquadExport!T117&lt;10,1,IF(SquadExport!T117&lt;15,2,IF(SquadExport!T117&lt;=20,3,""))),0),"")</f>
        <v/>
      </c>
      <c r="R117" s="37" t="str">
        <f ca="1">IF($A117&gt;"",IF(ISERROR(HLOOKUP(R$1,INDIRECT("Roles!$B$"&amp;MATCH($B117,Roles!$A:$A,0)&amp;":$AF$"&amp;MATCH($B117,Roles!$A:$A,0)),1,FALSE))=FALSE,IF(SquadExport!U117&lt;10,1,IF(SquadExport!U117&lt;15,2,IF(SquadExport!U117&lt;=20,3,""))),0),"")</f>
        <v/>
      </c>
      <c r="S117" s="37" t="str">
        <f ca="1">IF($A117&gt;"",IF(ISERROR(HLOOKUP(S$1,INDIRECT("Roles!$B$"&amp;MATCH($B117,Roles!$A:$A,0)&amp;":$AF$"&amp;MATCH($B117,Roles!$A:$A,0)),1,FALSE))=FALSE,IF(SquadExport!V117&lt;10,1,IF(SquadExport!V117&lt;15,2,IF(SquadExport!V117&lt;=20,3,""))),0),"")</f>
        <v/>
      </c>
      <c r="T117" s="37" t="str">
        <f ca="1">IF($A117&gt;"",IF(ISERROR(HLOOKUP(T$1,INDIRECT("Roles!$B$"&amp;MATCH($B117,Roles!$A:$A,0)&amp;":$AF$"&amp;MATCH($B117,Roles!$A:$A,0)),1,FALSE))=FALSE,IF(SquadExport!W117&lt;10,1,IF(SquadExport!W117&lt;15,2,IF(SquadExport!W117&lt;=20,3,""))),0),"")</f>
        <v/>
      </c>
      <c r="U117" s="37" t="str">
        <f ca="1">IF($A117&gt;"",IF(ISERROR(HLOOKUP(U$1,INDIRECT("Roles!$B$"&amp;MATCH($B117,Roles!$A:$A,0)&amp;":$AF$"&amp;MATCH($B117,Roles!$A:$A,0)),1,FALSE))=FALSE,IF(SquadExport!X117&lt;10,1,IF(SquadExport!X117&lt;15,2,IF(SquadExport!X117&lt;=20,3,""))),0),"")</f>
        <v/>
      </c>
      <c r="V117" s="37" t="str">
        <f ca="1">IF($A117&gt;"",IF(ISERROR(HLOOKUP(V$1,INDIRECT("Roles!$B$"&amp;MATCH($B117,Roles!$A:$A,0)&amp;":$AF$"&amp;MATCH($B117,Roles!$A:$A,0)),1,FALSE))=FALSE,IF(SquadExport!Y117&lt;10,1,IF(SquadExport!Y117&lt;15,2,IF(SquadExport!Y117&lt;=20,3,""))),0),"")</f>
        <v/>
      </c>
      <c r="W117" s="37" t="str">
        <f ca="1">IF($A117&gt;"",IF(ISERROR(HLOOKUP(W$1,INDIRECT("Roles!$B$"&amp;MATCH($B117,Roles!$A:$A,0)&amp;":$AF$"&amp;MATCH($B117,Roles!$A:$A,0)),1,FALSE))=FALSE,IF(SquadExport!Z117&lt;10,1,IF(SquadExport!Z117&lt;15,2,IF(SquadExport!Z117&lt;=20,3,""))),0),"")</f>
        <v/>
      </c>
      <c r="X117" s="37" t="str">
        <f ca="1">IF($A117&gt;"",IF(ISERROR(HLOOKUP(X$1,INDIRECT("Roles!$B$"&amp;MATCH($B117,Roles!$A:$A,0)&amp;":$AF$"&amp;MATCH($B117,Roles!$A:$A,0)),1,FALSE))=FALSE,IF(SquadExport!AA117&lt;10,1,IF(SquadExport!AA117&lt;15,2,IF(SquadExport!AA117&lt;=20,3,""))),0),"")</f>
        <v/>
      </c>
      <c r="Y117" s="37" t="str">
        <f ca="1">IF($A117&gt;"",IF(ISERROR(HLOOKUP(Y$1,INDIRECT("Roles!$B$"&amp;MATCH($B117,Roles!$A:$A,0)&amp;":$AF$"&amp;MATCH($B117,Roles!$A:$A,0)),1,FALSE))=FALSE,IF(SquadExport!AB117&lt;10,1,IF(SquadExport!AB117&lt;15,2,IF(SquadExport!AB117&lt;=20,3,""))),0),"")</f>
        <v/>
      </c>
      <c r="Z117" s="37" t="str">
        <f ca="1">IF($A117&gt;"",IF(ISERROR(HLOOKUP(Z$1,INDIRECT("Roles!$B$"&amp;MATCH($B117,Roles!$A:$A,0)&amp;":$AF$"&amp;MATCH($B117,Roles!$A:$A,0)),1,FALSE))=FALSE,IF(SquadExport!AC117&lt;10,1,IF(SquadExport!AC117&lt;15,2,IF(SquadExport!AC117&lt;=20,3,""))),0),"")</f>
        <v/>
      </c>
      <c r="AA117" s="37" t="str">
        <f ca="1">IF($A117&gt;"",IF(ISERROR(HLOOKUP(AA$1,INDIRECT("Roles!$B$"&amp;MATCH($B117,Roles!$A:$A,0)&amp;":$AF$"&amp;MATCH($B117,Roles!$A:$A,0)),1,FALSE))=FALSE,IF(SquadExport!AD117&lt;10,1,IF(SquadExport!AD117&lt;15,2,IF(SquadExport!AD117&lt;=20,3,""))),0),"")</f>
        <v/>
      </c>
      <c r="AB117" s="37" t="str">
        <f ca="1">IF($A117&gt;"",IF(ISERROR(HLOOKUP(AB$1,INDIRECT("Roles!$B$"&amp;MATCH($B117,Roles!$A:$A,0)&amp;":$AF$"&amp;MATCH($B117,Roles!$A:$A,0)),1,FALSE))=FALSE,IF(SquadExport!AE117&lt;10,1,IF(SquadExport!AE117&lt;15,2,IF(SquadExport!AE117&lt;=20,3,""))),0),"")</f>
        <v/>
      </c>
      <c r="AC117" s="37" t="str">
        <f ca="1">IF($A117&gt;"",IF(ISERROR(HLOOKUP(AC$1,INDIRECT("Roles!$B$"&amp;MATCH($B117,Roles!$A:$A,0)&amp;":$AF$"&amp;MATCH($B117,Roles!$A:$A,0)),1,FALSE))=FALSE,IF(SquadExport!AF117&lt;10,1,IF(SquadExport!AF117&lt;15,2,IF(SquadExport!AF117&lt;=20,3,""))),0),"")</f>
        <v/>
      </c>
      <c r="AD117" s="37" t="str">
        <f ca="1">IF($A117&gt;"",IF(ISERROR(HLOOKUP(AD$1,INDIRECT("Roles!$B$"&amp;MATCH($B117,Roles!$A:$A,0)&amp;":$AF$"&amp;MATCH($B117,Roles!$A:$A,0)),1,FALSE))=FALSE,IF(SquadExport!AG117&lt;10,1,IF(SquadExport!AG117&lt;15,2,IF(SquadExport!AG117&lt;=20,3,""))),0),"")</f>
        <v/>
      </c>
      <c r="AE117" s="37" t="str">
        <f ca="1">IF($A117&gt;"",IF(ISERROR(HLOOKUP(AE$1,INDIRECT("Roles!$B$"&amp;MATCH($B117,Roles!$A:$A,0)&amp;":$AF$"&amp;MATCH($B117,Roles!$A:$A,0)),1,FALSE))=FALSE,IF(SquadExport!AH117&lt;10,1,IF(SquadExport!AH117&lt;15,2,IF(SquadExport!AH117&lt;=20,3,""))),0),"")</f>
        <v/>
      </c>
      <c r="AF117" s="37" t="str">
        <f ca="1">IF($A117&gt;"",IF(ISERROR(HLOOKUP(AF$1,INDIRECT("Roles!$B$"&amp;MATCH($B117,Roles!$A:$A,0)&amp;":$AF$"&amp;MATCH($B117,Roles!$A:$A,0)),1,FALSE))=FALSE,IF(SquadExport!AI117&lt;10,1,IF(SquadExport!AI117&lt;15,2,IF(SquadExport!AI117&lt;=20,3,""))),0),"")</f>
        <v/>
      </c>
      <c r="AG117" s="37" t="str">
        <f ca="1">IF($A117&gt;"",IF(ISERROR(HLOOKUP(AG$1,INDIRECT("Roles!$B$"&amp;MATCH($B117,Roles!$A:$A,0)&amp;":$AF$"&amp;MATCH($B117,Roles!$A:$A,0)),1,FALSE))=FALSE,IF(SquadExport!AJ117&lt;10,1,IF(SquadExport!AJ117&lt;15,2,IF(SquadExport!AJ117&lt;=20,3,""))),0),"")</f>
        <v/>
      </c>
      <c r="AH117" s="37" t="str">
        <f ca="1">IF($A117&gt;"",IF(ISERROR(HLOOKUP(AH$1,INDIRECT("Roles!$B$"&amp;MATCH($B117,Roles!$A:$A,0)&amp;":$AF$"&amp;MATCH($B117,Roles!$A:$A,0)),1,FALSE))=FALSE,IF(SquadExport!AK117&lt;10,1,IF(SquadExport!AK117&lt;15,2,IF(SquadExport!AK117&lt;=20,3,""))),0),"")</f>
        <v/>
      </c>
      <c r="AI117" s="37" t="str">
        <f ca="1">IF($A117&gt;"",IF(ISERROR(HLOOKUP(AI$1,INDIRECT("Roles!$B$"&amp;MATCH($B117,Roles!$A:$A,0)&amp;":$AF$"&amp;MATCH($B117,Roles!$A:$A,0)),1,FALSE))=FALSE,IF(SquadExport!AL117&lt;10,1,IF(SquadExport!AL117&lt;15,2,IF(SquadExport!AL117&lt;=20,3,""))),0),"")</f>
        <v/>
      </c>
      <c r="AJ117" s="37" t="str">
        <f ca="1">IF($A117&gt;"",IF(ISERROR(HLOOKUP(AJ$1,INDIRECT("Roles!$B$"&amp;MATCH($B117,Roles!$A:$A,0)&amp;":$AF$"&amp;MATCH($B117,Roles!$A:$A,0)),1,FALSE))=FALSE,IF(SquadExport!AM117&lt;10,1,IF(SquadExport!AM117&lt;15,2,IF(SquadExport!AM117&lt;=20,3,""))),0),"")</f>
        <v/>
      </c>
      <c r="AK117" s="37" t="str">
        <f ca="1">IF($A117&gt;"",IF(ISERROR(HLOOKUP(AK$1,INDIRECT("Roles!$B$"&amp;MATCH($B117,Roles!$A:$A,0)&amp;":$AF$"&amp;MATCH($B117,Roles!$A:$A,0)),1,FALSE))=FALSE,IF(SquadExport!AN117&lt;10,1,IF(SquadExport!AN117&lt;15,2,IF(SquadExport!AN117&lt;=20,3,""))),0),"")</f>
        <v/>
      </c>
      <c r="AL117" s="37" t="str">
        <f ca="1">IF($A117&gt;"",IF(ISERROR(HLOOKUP(AL$1,INDIRECT("Roles!$B$"&amp;MATCH($B117,Roles!$A:$A,0)&amp;":$AF$"&amp;MATCH($B117,Roles!$A:$A,0)),1,FALSE))=FALSE,IF(SquadExport!AO117&lt;10,1,IF(SquadExport!AO117&lt;15,2,IF(SquadExport!AO117&lt;=20,3,""))),0),"")</f>
        <v/>
      </c>
      <c r="AM117" s="37" t="str">
        <f ca="1">IF($A117&gt;"",IF(ISERROR(HLOOKUP(AM$1,INDIRECT("Roles!$B$"&amp;MATCH($B117,Roles!$A:$A,0)&amp;":$AF$"&amp;MATCH($B117,Roles!$A:$A,0)),1,FALSE))=FALSE,IF(SquadExport!AP117&lt;10,1,IF(SquadExport!AP117&lt;15,2,IF(SquadExport!AP117&lt;=20,3,""))),0),"")</f>
        <v/>
      </c>
      <c r="AN117" s="37" t="str">
        <f ca="1">IF($A117&gt;"",IF(ISERROR(HLOOKUP(AN$1,INDIRECT("Roles!$B$"&amp;MATCH($B117,Roles!$A:$A,0)&amp;":$AF$"&amp;MATCH($B117,Roles!$A:$A,0)),1,FALSE))=FALSE,IF(SquadExport!AQ117&lt;10,1,IF(SquadExport!AQ117&lt;15,2,IF(SquadExport!AQ117&lt;=20,3,""))),0),"")</f>
        <v/>
      </c>
      <c r="AO117" s="37" t="str">
        <f ca="1">IF($A117&gt;"",IF(ISERROR(HLOOKUP(AO$1,INDIRECT("Roles!$B$"&amp;MATCH($B117,Roles!$A:$A,0)&amp;":$AF$"&amp;MATCH($B117,Roles!$A:$A,0)),1,FALSE))=FALSE,IF(SquadExport!AR117&lt;10,1,IF(SquadExport!AR117&lt;15,2,IF(SquadExport!AR117&lt;=20,3,""))),0),"")</f>
        <v/>
      </c>
      <c r="AP117" s="37" t="str">
        <f ca="1">IF($A117&gt;"",IF(ISERROR(HLOOKUP(AP$1,INDIRECT("Roles!$B$"&amp;MATCH($B117,Roles!$A:$A,0)&amp;":$AF$"&amp;MATCH($B117,Roles!$A:$A,0)),1,FALSE))=FALSE,IF(SquadExport!AS117&lt;10,1,IF(SquadExport!AS117&lt;15,2,IF(SquadExport!AS117&lt;=20,3,""))),0),"")</f>
        <v/>
      </c>
      <c r="AQ117" s="37" t="str">
        <f ca="1">IF($A117&gt;"",IF(ISERROR(HLOOKUP(AQ$1,INDIRECT("Roles!$B$"&amp;MATCH($B117,Roles!$A:$A,0)&amp;":$AF$"&amp;MATCH($B117,Roles!$A:$A,0)),1,FALSE))=FALSE,IF(SquadExport!AT117&lt;10,1,IF(SquadExport!AT117&lt;15,2,IF(SquadExport!AT117&lt;=20,3,""))),0),"")</f>
        <v/>
      </c>
      <c r="AR117" s="37" t="str">
        <f ca="1">IF($A117&gt;"",IF(ISERROR(HLOOKUP(AR$1,INDIRECT("Roles!$B$"&amp;MATCH($B117,Roles!$A:$A,0)&amp;":$AF$"&amp;MATCH($B117,Roles!$A:$A,0)),1,FALSE))=FALSE,IF(SquadExport!AU117&lt;10,1,IF(SquadExport!AU117&lt;15,2,IF(SquadExport!AU117&lt;=20,3,""))),0),"")</f>
        <v/>
      </c>
      <c r="AS117" s="37" t="str">
        <f ca="1">IF($A117&gt;"",IF(ISERROR(HLOOKUP(AS$1,INDIRECT("Roles!$B$"&amp;MATCH($B117,Roles!$A:$A,0)&amp;":$AF$"&amp;MATCH($B117,Roles!$A:$A,0)),1,FALSE))=FALSE,IF(SquadExport!AV117&lt;10,1,IF(SquadExport!AV117&lt;15,2,IF(SquadExport!AV117&lt;=20,3,""))),0),"")</f>
        <v/>
      </c>
      <c r="AT117" s="37" t="str">
        <f ca="1">IF($A117&gt;"",IF(ISERROR(HLOOKUP(AT$1,INDIRECT("Roles!$B$"&amp;MATCH($B117,Roles!$A:$A,0)&amp;":$AF$"&amp;MATCH($B117,Roles!$A:$A,0)),1,FALSE))=FALSE,IF(SquadExport!AW117&lt;10,1,IF(SquadExport!AW117&lt;15,2,IF(SquadExport!AW117&lt;=20,3,""))),0),"")</f>
        <v/>
      </c>
      <c r="AU117" s="37" t="str">
        <f ca="1">IF($A117&gt;"",IF(ISERROR(HLOOKUP(AU$1,INDIRECT("Roles!$B$"&amp;MATCH($B117,Roles!$A:$A,0)&amp;":$AF$"&amp;MATCH($B117,Roles!$A:$A,0)),1,FALSE))=FALSE,IF(SquadExport!AX117&lt;10,1,IF(SquadExport!AX117&lt;15,2,IF(SquadExport!AX117&lt;=20,3,""))),0),"")</f>
        <v/>
      </c>
      <c r="AV117" s="37" t="str">
        <f ca="1">IF($A117&gt;"",IF(ISERROR(HLOOKUP(AV$1,INDIRECT("Roles!$B$"&amp;MATCH($B117,Roles!$A:$A,0)&amp;":$AF$"&amp;MATCH($B117,Roles!$A:$A,0)),1,FALSE))=FALSE,IF(SquadExport!AY117&lt;10,1,IF(SquadExport!AY117&lt;15,2,IF(SquadExport!AY117&lt;=20,3,""))),0),"")</f>
        <v/>
      </c>
      <c r="AW117" s="37" t="str">
        <f ca="1">IF($A117&gt;"",IF(ISERROR(HLOOKUP(AW$1,INDIRECT("Roles!$B$"&amp;MATCH($B117,Roles!$A:$A,0)&amp;":$AF$"&amp;MATCH($B117,Roles!$A:$A,0)),1,FALSE))=FALSE,IF(SquadExport!AZ117&lt;10,1,IF(SquadExport!AZ117&lt;15,2,IF(SquadExport!AZ117&lt;=20,3,""))),0),"")</f>
        <v/>
      </c>
      <c r="AX117" s="37" t="str">
        <f ca="1">IF($A117&gt;"",IF(ISERROR(HLOOKUP(AX$1,INDIRECT("Roles!$B$"&amp;MATCH($B117,Roles!$A:$A,0)&amp;":$AF$"&amp;MATCH($B117,Roles!$A:$A,0)),1,FALSE))=FALSE,IF(SquadExport!BA117&lt;10,1,IF(SquadExport!BA117&lt;15,2,IF(SquadExport!BA117&lt;=20,3,""))),0),"")</f>
        <v/>
      </c>
      <c r="AY117" s="30" t="str" cm="1">
        <f t="array" aca="1" ref="AY117:CS117" ca="1">IF($D117:$AX117=1,D$1:AX$1,"")</f>
        <v/>
      </c>
      <c r="AZ117" s="30" t="str">
        <f ca="1"/>
        <v/>
      </c>
      <c r="BA117" s="30" t="str">
        <f ca="1"/>
        <v/>
      </c>
      <c r="BB117" s="30" t="str">
        <f ca="1"/>
        <v/>
      </c>
      <c r="BC117" s="30" t="str">
        <f ca="1"/>
        <v/>
      </c>
      <c r="BD117" s="30" t="str">
        <f ca="1"/>
        <v/>
      </c>
      <c r="BE117" s="30" t="str">
        <f ca="1"/>
        <v/>
      </c>
      <c r="BF117" s="30" t="str">
        <f ca="1"/>
        <v/>
      </c>
      <c r="BG117" s="30" t="str">
        <f ca="1"/>
        <v/>
      </c>
      <c r="BH117" s="30" t="str">
        <f ca="1"/>
        <v/>
      </c>
      <c r="BI117" s="30" t="str">
        <f ca="1"/>
        <v/>
      </c>
      <c r="BJ117" s="30" t="str">
        <f ca="1"/>
        <v/>
      </c>
      <c r="BK117" s="30" t="str">
        <f ca="1"/>
        <v/>
      </c>
      <c r="BL117" s="30" t="str">
        <f ca="1"/>
        <v/>
      </c>
      <c r="BM117" s="30" t="str">
        <f ca="1"/>
        <v/>
      </c>
      <c r="BN117" s="30" t="str">
        <f ca="1"/>
        <v/>
      </c>
      <c r="BO117" s="30" t="str">
        <f ca="1"/>
        <v/>
      </c>
      <c r="BP117" s="30" t="str">
        <f ca="1"/>
        <v/>
      </c>
      <c r="BQ117" s="30" t="str">
        <f ca="1"/>
        <v/>
      </c>
      <c r="BR117" s="30" t="str">
        <f ca="1"/>
        <v/>
      </c>
      <c r="BS117" s="30" t="str">
        <f ca="1"/>
        <v/>
      </c>
      <c r="BT117" s="30" t="str">
        <f ca="1"/>
        <v/>
      </c>
      <c r="BU117" s="30" t="str">
        <f ca="1"/>
        <v/>
      </c>
      <c r="BV117" s="30" t="str">
        <f ca="1"/>
        <v/>
      </c>
      <c r="BW117" s="30" t="str">
        <f ca="1"/>
        <v/>
      </c>
      <c r="BX117" s="30" t="str">
        <f ca="1"/>
        <v/>
      </c>
      <c r="BY117" s="30" t="str">
        <f ca="1"/>
        <v/>
      </c>
      <c r="BZ117" s="30" t="str">
        <f ca="1"/>
        <v/>
      </c>
      <c r="CA117" s="30" t="str">
        <f ca="1"/>
        <v/>
      </c>
      <c r="CB117" s="30" t="str">
        <f ca="1"/>
        <v/>
      </c>
      <c r="CC117" s="30" t="str">
        <f ca="1"/>
        <v/>
      </c>
      <c r="CD117" s="30" t="str">
        <f ca="1"/>
        <v/>
      </c>
      <c r="CE117" s="30" t="str">
        <f ca="1"/>
        <v/>
      </c>
      <c r="CF117" s="30" t="str">
        <f ca="1"/>
        <v/>
      </c>
      <c r="CG117" s="30" t="str">
        <f ca="1"/>
        <v/>
      </c>
      <c r="CH117" s="30" t="str">
        <f ca="1"/>
        <v/>
      </c>
      <c r="CI117" s="30" t="str">
        <f ca="1"/>
        <v/>
      </c>
      <c r="CJ117" s="30" t="str">
        <f ca="1"/>
        <v/>
      </c>
      <c r="CK117" s="30" t="str">
        <f ca="1"/>
        <v/>
      </c>
      <c r="CL117" s="30" t="str">
        <f ca="1"/>
        <v/>
      </c>
      <c r="CM117" s="30" t="str">
        <f ca="1"/>
        <v/>
      </c>
      <c r="CN117" s="30" t="str">
        <f ca="1"/>
        <v/>
      </c>
      <c r="CO117" s="30" t="str">
        <f ca="1"/>
        <v/>
      </c>
      <c r="CP117" s="30" t="str">
        <f ca="1"/>
        <v/>
      </c>
      <c r="CQ117" s="30" t="str">
        <f ca="1"/>
        <v/>
      </c>
      <c r="CR117" s="30" t="str">
        <f ca="1"/>
        <v/>
      </c>
      <c r="CS117" s="30" t="str">
        <f ca="1"/>
        <v/>
      </c>
      <c r="CT117" s="31" cm="1">
        <f t="array" aca="1" ref="CT117" ca="1">SUMPRODUCT(COUNTIF($AY117:$CS117,Training!$C$3:$E$3))</f>
        <v>0</v>
      </c>
      <c r="CU117" s="31" cm="1">
        <f t="array" aca="1" ref="CU117" ca="1">SUMPRODUCT(COUNTIF($AY117:$CS117,Training!$C$4:$E$4))</f>
        <v>0</v>
      </c>
      <c r="CV117" s="31" cm="1">
        <f t="array" aca="1" ref="CV117" ca="1">SUMPRODUCT(COUNTIF($AY117:$CS117,Training!$C$5:$E$5))</f>
        <v>0</v>
      </c>
      <c r="CW117" s="31" cm="1">
        <f t="array" aca="1" ref="CW117" ca="1">SUMPRODUCT(COUNTIF($AY117:$CS117,Training!$C$6:$E$6))</f>
        <v>0</v>
      </c>
      <c r="CX117" s="31" cm="1">
        <f t="array" aca="1" ref="CX117" ca="1">SUMPRODUCT(COUNTIF($AY117:$CS117,Training!$C$7:$E$7))</f>
        <v>0</v>
      </c>
      <c r="CY117" s="31" cm="1">
        <f t="array" aca="1" ref="CY117" ca="1">SUMPRODUCT(COUNTIF($AY117:$CS117,Training!$C$8:$E$8))</f>
        <v>0</v>
      </c>
      <c r="CZ117" s="31" cm="1">
        <f t="array" aca="1" ref="CZ117" ca="1">SUMPRODUCT(COUNTIF($AY117:$CS117,Training!$C$9:$E$9))</f>
        <v>0</v>
      </c>
      <c r="DA117" s="31" cm="1">
        <f t="array" aca="1" ref="DA117" ca="1">SUMPRODUCT(COUNTIF($AY117:$CS117,Training!$C$10:$E$10))</f>
        <v>0</v>
      </c>
      <c r="DB117" s="31" cm="1">
        <f t="array" aca="1" ref="DB117" ca="1">SUMPRODUCT(COUNTIF($AY117:$CS117,Training!$C$11:$E$11))</f>
        <v>0</v>
      </c>
      <c r="DC117" s="31" cm="1">
        <f t="array" aca="1" ref="DC117" ca="1">SUMPRODUCT(COUNTIF($AY117:$CS117,Training!$C$2:$E$2))</f>
        <v>0</v>
      </c>
      <c r="DD117" s="31" cm="1">
        <f t="array" aca="1" ref="DD117" ca="1">SUMPRODUCT(COUNTIF($AY117:$CS117,Training!#REF!))</f>
        <v>0</v>
      </c>
      <c r="DE117" s="31" cm="1">
        <f t="array" aca="1" ref="DE117" ca="1">SUMPRODUCT(COUNTIF($AY117:$CS117,Training!$C$12:$E$12))</f>
        <v>0</v>
      </c>
      <c r="DF117" s="31" cm="1">
        <f t="array" aca="1" ref="DF117" ca="1">SUMPRODUCT(COUNTIF($AY117:$CS117,Training!$C$13:$E$13))</f>
        <v>0</v>
      </c>
      <c r="DG117" s="31" cm="1">
        <f t="array" aca="1" ref="DG117" ca="1">SUMPRODUCT(COUNTIF($AY117:$CS117,Training!$C$14:$E$14))</f>
        <v>0</v>
      </c>
      <c r="DH117" s="31" cm="1">
        <f t="array" aca="1" ref="DH117" ca="1">SUMPRODUCT(COUNTIF($AY117:$CS117,Training!$C$15:$E$15))</f>
        <v>0</v>
      </c>
      <c r="DI117" s="31" cm="1">
        <f t="array" aca="1" ref="DI117" ca="1">SUMPRODUCT(COUNTIF($AY117:$CS117,Training!$C$16:$E$16))</f>
        <v>0</v>
      </c>
      <c r="DJ117" s="30" t="str" cm="1">
        <f t="array" aca="1" ref="DJ117:FD117" ca="1">IF(COUNTIF(D117:AX117,1)=0,IF($D117:$AX117=2,D$1:AX$1,""),"")</f>
        <v/>
      </c>
      <c r="DK117" s="30" t="str">
        <f ca="1"/>
        <v/>
      </c>
      <c r="DL117" s="30" t="str">
        <f ca="1"/>
        <v/>
      </c>
      <c r="DM117" s="30" t="str">
        <f ca="1"/>
        <v/>
      </c>
      <c r="DN117" s="30" t="str">
        <f ca="1"/>
        <v/>
      </c>
      <c r="DO117" s="30" t="str">
        <f ca="1"/>
        <v/>
      </c>
      <c r="DP117" s="30" t="str">
        <f ca="1"/>
        <v/>
      </c>
      <c r="DQ117" s="30" t="str">
        <f ca="1"/>
        <v/>
      </c>
      <c r="DR117" s="30" t="str">
        <f ca="1"/>
        <v/>
      </c>
      <c r="DS117" s="30" t="str">
        <f ca="1"/>
        <v/>
      </c>
      <c r="DT117" s="30" t="str">
        <f ca="1"/>
        <v/>
      </c>
      <c r="DU117" s="30" t="str">
        <f ca="1"/>
        <v/>
      </c>
      <c r="DV117" s="30" t="str">
        <f ca="1"/>
        <v/>
      </c>
      <c r="DW117" s="30" t="str">
        <f ca="1"/>
        <v/>
      </c>
      <c r="DX117" s="30" t="str">
        <f ca="1"/>
        <v/>
      </c>
      <c r="DY117" s="30" t="str">
        <f ca="1"/>
        <v/>
      </c>
      <c r="DZ117" s="30" t="str">
        <f ca="1"/>
        <v/>
      </c>
      <c r="EA117" s="30" t="str">
        <f ca="1"/>
        <v/>
      </c>
      <c r="EB117" s="30" t="str">
        <f ca="1"/>
        <v/>
      </c>
      <c r="EC117" s="30" t="str">
        <f ca="1"/>
        <v/>
      </c>
      <c r="ED117" s="30" t="str">
        <f ca="1"/>
        <v/>
      </c>
      <c r="EE117" s="30" t="str">
        <f ca="1"/>
        <v/>
      </c>
      <c r="EF117" s="30" t="str">
        <f ca="1"/>
        <v/>
      </c>
      <c r="EG117" s="30" t="str">
        <f ca="1"/>
        <v/>
      </c>
      <c r="EH117" s="30" t="str">
        <f ca="1"/>
        <v/>
      </c>
      <c r="EI117" s="30" t="str">
        <f ca="1"/>
        <v/>
      </c>
      <c r="EJ117" s="30" t="str">
        <f ca="1"/>
        <v/>
      </c>
      <c r="EK117" s="30" t="str">
        <f ca="1"/>
        <v/>
      </c>
      <c r="EL117" s="30" t="str">
        <f ca="1"/>
        <v/>
      </c>
      <c r="EM117" s="30" t="str">
        <f ca="1"/>
        <v/>
      </c>
      <c r="EN117" s="30" t="str">
        <f ca="1"/>
        <v/>
      </c>
      <c r="EO117" s="30" t="str">
        <f ca="1"/>
        <v/>
      </c>
      <c r="EP117" s="30" t="str">
        <f ca="1"/>
        <v/>
      </c>
      <c r="EQ117" s="30" t="str">
        <f ca="1"/>
        <v/>
      </c>
      <c r="ER117" s="30" t="str">
        <f ca="1"/>
        <v/>
      </c>
      <c r="ES117" s="30" t="str">
        <f ca="1"/>
        <v/>
      </c>
      <c r="ET117" s="30" t="str">
        <f ca="1"/>
        <v/>
      </c>
      <c r="EU117" s="30" t="str">
        <f ca="1"/>
        <v/>
      </c>
      <c r="EV117" s="30" t="str">
        <f ca="1"/>
        <v/>
      </c>
      <c r="EW117" s="30" t="str">
        <f ca="1"/>
        <v/>
      </c>
      <c r="EX117" s="30" t="str">
        <f ca="1"/>
        <v/>
      </c>
      <c r="EY117" s="30" t="str">
        <f ca="1"/>
        <v/>
      </c>
      <c r="EZ117" s="30" t="str">
        <f ca="1"/>
        <v/>
      </c>
      <c r="FA117" s="30" t="str">
        <f ca="1"/>
        <v/>
      </c>
      <c r="FB117" s="30" t="str">
        <f ca="1"/>
        <v/>
      </c>
      <c r="FC117" s="30" t="str">
        <f ca="1"/>
        <v/>
      </c>
      <c r="FD117" s="30" t="str">
        <f ca="1"/>
        <v/>
      </c>
      <c r="FE117" s="31" cm="1">
        <f t="array" aca="1" ref="FE117" ca="1">SUMPRODUCT(COUNTIF($DJ117:$FD117,Training!$C$3:$E$3))</f>
        <v>0</v>
      </c>
      <c r="FF117" s="31" cm="1">
        <f t="array" aca="1" ref="FF117" ca="1">SUMPRODUCT(COUNTIF($DJ117:$FD117,Training!$C$4:$E$4))</f>
        <v>0</v>
      </c>
      <c r="FG117" s="31" cm="1">
        <f t="array" aca="1" ref="FG117" ca="1">SUMPRODUCT(COUNTIF($DJ117:$FD117,Training!$C$5:$E$5))</f>
        <v>0</v>
      </c>
      <c r="FH117" s="31" cm="1">
        <f t="array" aca="1" ref="FH117" ca="1">SUMPRODUCT(COUNTIF($DJ117:$FD117,Training!$C$6:$E$6))</f>
        <v>0</v>
      </c>
      <c r="FI117" s="31" cm="1">
        <f t="array" aca="1" ref="FI117" ca="1">SUMPRODUCT(COUNTIF($DJ117:$FD117,Training!$C$7:$E$7))</f>
        <v>0</v>
      </c>
      <c r="FJ117" s="31" cm="1">
        <f t="array" aca="1" ref="FJ117" ca="1">SUMPRODUCT(COUNTIF($DJ117:$FD117,Training!$C$8:$E$8))</f>
        <v>0</v>
      </c>
      <c r="FK117" s="31" cm="1">
        <f t="array" aca="1" ref="FK117" ca="1">SUMPRODUCT(COUNTIF($DJ117:$FD117,Training!$C$9:$E$9))</f>
        <v>0</v>
      </c>
      <c r="FL117" s="31" cm="1">
        <f t="array" aca="1" ref="FL117" ca="1">SUMPRODUCT(COUNTIF($DJ117:$FD117,Training!$C$10:$E$10))</f>
        <v>0</v>
      </c>
      <c r="FM117" s="31" cm="1">
        <f t="array" aca="1" ref="FM117" ca="1">SUMPRODUCT(COUNTIF($DJ117:$FD117,Training!$C$11:$E$11))</f>
        <v>0</v>
      </c>
      <c r="FN117" s="31" cm="1">
        <f t="array" aca="1" ref="FN117" ca="1">SUMPRODUCT(COUNTIF($DJ117:$FD117,Training!$C$2:$E$2))</f>
        <v>0</v>
      </c>
      <c r="FO117" s="31" cm="1">
        <f t="array" aca="1" ref="FO117" ca="1">SUMPRODUCT(COUNTIF($DJ117:$FD117,Training!#REF!))</f>
        <v>0</v>
      </c>
      <c r="FP117" s="31" cm="1">
        <f t="array" aca="1" ref="FP117" ca="1">SUMPRODUCT(COUNTIF($DJ117:$FD117,Training!$C$12:$E$12))</f>
        <v>0</v>
      </c>
      <c r="FQ117" s="31" cm="1">
        <f t="array" aca="1" ref="FQ117" ca="1">SUMPRODUCT(COUNTIF($DJ117:$FD117,Training!$C$13:$E$13))</f>
        <v>0</v>
      </c>
      <c r="FR117" s="31" cm="1">
        <f t="array" aca="1" ref="FR117" ca="1">SUMPRODUCT(COUNTIF($DJ117:$FD117,Training!$C$14:$E$14))</f>
        <v>0</v>
      </c>
      <c r="FS117" s="31" cm="1">
        <f t="array" aca="1" ref="FS117" ca="1">SUMPRODUCT(COUNTIF($DJ117:$FD117,Training!$C$15:$E$15))</f>
        <v>0</v>
      </c>
      <c r="FT117" s="31" cm="1">
        <f t="array" aca="1" ref="FT117" ca="1">SUMPRODUCT(COUNTIF($DJ117:$FD117,Training!$C$16:$E$16))</f>
        <v>0</v>
      </c>
    </row>
    <row r="118" spans="1:176" x14ac:dyDescent="0.25">
      <c r="A118" s="32" t="str">
        <f>IF(WeightedParse!A118&gt;"",WeightedParse!A118,"")</f>
        <v/>
      </c>
      <c r="B118" s="49" t="str">
        <f>IF('Weighted Summary'!A118&gt;"",'Weighted Summary'!F118,"")</f>
        <v/>
      </c>
      <c r="C118" s="39" t="str">
        <f t="shared" si="1"/>
        <v/>
      </c>
      <c r="D118" s="37" t="str">
        <f ca="1">IF($A118&gt;"",IF(ISERROR(HLOOKUP(D$1,INDIRECT("Roles!$B$"&amp;MATCH($B118,Roles!$A:$A,0)&amp;":$AF$"&amp;MATCH($B118,Roles!$A:$A,0)),1,FALSE))=FALSE,IF(SquadExport!G118&lt;10,1,IF(SquadExport!G118&lt;15,2,IF(SquadExport!G118&lt;=20,3,""))),0),"")</f>
        <v/>
      </c>
      <c r="E118" s="37" t="str">
        <f ca="1">IF($A118&gt;"",IF(ISERROR(HLOOKUP(E$1,INDIRECT("Roles!$B$"&amp;MATCH($B118,Roles!$A:$A,0)&amp;":$AF$"&amp;MATCH($B118,Roles!$A:$A,0)),1,FALSE))=FALSE,IF(SquadExport!H118&lt;10,1,IF(SquadExport!H118&lt;15,2,IF(SquadExport!H118&lt;=20,3,""))),0),"")</f>
        <v/>
      </c>
      <c r="F118" s="37" t="str">
        <f ca="1">IF($A118&gt;"",IF(ISERROR(HLOOKUP(F$1,INDIRECT("Roles!$B$"&amp;MATCH($B118,Roles!$A:$A,0)&amp;":$AF$"&amp;MATCH($B118,Roles!$A:$A,0)),1,FALSE))=FALSE,IF(SquadExport!I118&lt;10,1,IF(SquadExport!I118&lt;15,2,IF(SquadExport!I118&lt;=20,3,""))),0),"")</f>
        <v/>
      </c>
      <c r="G118" s="37" t="str">
        <f ca="1">IF($A118&gt;"",IF(ISERROR(HLOOKUP(G$1,INDIRECT("Roles!$B$"&amp;MATCH($B118,Roles!$A:$A,0)&amp;":$AF$"&amp;MATCH($B118,Roles!$A:$A,0)),1,FALSE))=FALSE,IF(SquadExport!J118&lt;10,1,IF(SquadExport!J118&lt;15,2,IF(SquadExport!J118&lt;=20,3,""))),0),"")</f>
        <v/>
      </c>
      <c r="H118" s="37" t="str">
        <f ca="1">IF($A118&gt;"",IF(ISERROR(HLOOKUP(H$1,INDIRECT("Roles!$B$"&amp;MATCH($B118,Roles!$A:$A,0)&amp;":$AF$"&amp;MATCH($B118,Roles!$A:$A,0)),1,FALSE))=FALSE,IF(SquadExport!K118&lt;10,1,IF(SquadExport!K118&lt;15,2,IF(SquadExport!K118&lt;=20,3,""))),0),"")</f>
        <v/>
      </c>
      <c r="I118" s="37" t="str">
        <f ca="1">IF($A118&gt;"",IF(ISERROR(HLOOKUP(I$1,INDIRECT("Roles!$B$"&amp;MATCH($B118,Roles!$A:$A,0)&amp;":$AF$"&amp;MATCH($B118,Roles!$A:$A,0)),1,FALSE))=FALSE,IF(SquadExport!L118&lt;10,1,IF(SquadExport!L118&lt;15,2,IF(SquadExport!L118&lt;=20,3,""))),0),"")</f>
        <v/>
      </c>
      <c r="J118" s="37" t="str">
        <f ca="1">IF($A118&gt;"",IF(ISERROR(HLOOKUP(J$1,INDIRECT("Roles!$B$"&amp;MATCH($B118,Roles!$A:$A,0)&amp;":$AF$"&amp;MATCH($B118,Roles!$A:$A,0)),1,FALSE))=FALSE,IF(SquadExport!M118&lt;10,1,IF(SquadExport!M118&lt;15,2,IF(SquadExport!M118&lt;=20,3,""))),0),"")</f>
        <v/>
      </c>
      <c r="K118" s="37" t="str">
        <f ca="1">IF($A118&gt;"",IF(ISERROR(HLOOKUP(K$1,INDIRECT("Roles!$B$"&amp;MATCH($B118,Roles!$A:$A,0)&amp;":$AF$"&amp;MATCH($B118,Roles!$A:$A,0)),1,FALSE))=FALSE,IF(SquadExport!N118&lt;10,1,IF(SquadExport!N118&lt;15,2,IF(SquadExport!N118&lt;=20,3,""))),0),"")</f>
        <v/>
      </c>
      <c r="L118" s="37" t="str">
        <f ca="1">IF($A118&gt;"",IF(ISERROR(HLOOKUP(L$1,INDIRECT("Roles!$B$"&amp;MATCH($B118,Roles!$A:$A,0)&amp;":$AF$"&amp;MATCH($B118,Roles!$A:$A,0)),1,FALSE))=FALSE,IF(SquadExport!O118&lt;10,1,IF(SquadExport!O118&lt;15,2,IF(SquadExport!O118&lt;=20,3,""))),0),"")</f>
        <v/>
      </c>
      <c r="M118" s="37" t="str">
        <f ca="1">IF($A118&gt;"",IF(ISERROR(HLOOKUP(M$1,INDIRECT("Roles!$B$"&amp;MATCH($B118,Roles!$A:$A,0)&amp;":$AF$"&amp;MATCH($B118,Roles!$A:$A,0)),1,FALSE))=FALSE,IF(SquadExport!P118&lt;10,1,IF(SquadExport!P118&lt;15,2,IF(SquadExport!P118&lt;=20,3,""))),0),"")</f>
        <v/>
      </c>
      <c r="N118" s="37" t="str">
        <f ca="1">IF($A118&gt;"",IF(ISERROR(HLOOKUP(N$1,INDIRECT("Roles!$B$"&amp;MATCH($B118,Roles!$A:$A,0)&amp;":$AF$"&amp;MATCH($B118,Roles!$A:$A,0)),1,FALSE))=FALSE,IF(SquadExport!Q118&lt;10,1,IF(SquadExport!Q118&lt;15,2,IF(SquadExport!Q118&lt;=20,3,""))),0),"")</f>
        <v/>
      </c>
      <c r="O118" s="37" t="str">
        <f ca="1">IF($A118&gt;"",IF(ISERROR(HLOOKUP(O$1,INDIRECT("Roles!$B$"&amp;MATCH($B118,Roles!$A:$A,0)&amp;":$AF$"&amp;MATCH($B118,Roles!$A:$A,0)),1,FALSE))=FALSE,IF(SquadExport!R118&lt;10,1,IF(SquadExport!R118&lt;15,2,IF(SquadExport!R118&lt;=20,3,""))),0),"")</f>
        <v/>
      </c>
      <c r="P118" s="37" t="str">
        <f ca="1">IF($A118&gt;"",IF(ISERROR(HLOOKUP(P$1,INDIRECT("Roles!$B$"&amp;MATCH($B118,Roles!$A:$A,0)&amp;":$AF$"&amp;MATCH($B118,Roles!$A:$A,0)),1,FALSE))=FALSE,IF(SquadExport!S118&lt;10,1,IF(SquadExport!S118&lt;15,2,IF(SquadExport!S118&lt;=20,3,""))),0),"")</f>
        <v/>
      </c>
      <c r="Q118" s="37" t="str">
        <f ca="1">IF($A118&gt;"",IF(ISERROR(HLOOKUP(Q$1,INDIRECT("Roles!$B$"&amp;MATCH($B118,Roles!$A:$A,0)&amp;":$AF$"&amp;MATCH($B118,Roles!$A:$A,0)),1,FALSE))=FALSE,IF(SquadExport!T118&lt;10,1,IF(SquadExport!T118&lt;15,2,IF(SquadExport!T118&lt;=20,3,""))),0),"")</f>
        <v/>
      </c>
      <c r="R118" s="37" t="str">
        <f ca="1">IF($A118&gt;"",IF(ISERROR(HLOOKUP(R$1,INDIRECT("Roles!$B$"&amp;MATCH($B118,Roles!$A:$A,0)&amp;":$AF$"&amp;MATCH($B118,Roles!$A:$A,0)),1,FALSE))=FALSE,IF(SquadExport!U118&lt;10,1,IF(SquadExport!U118&lt;15,2,IF(SquadExport!U118&lt;=20,3,""))),0),"")</f>
        <v/>
      </c>
      <c r="S118" s="37" t="str">
        <f ca="1">IF($A118&gt;"",IF(ISERROR(HLOOKUP(S$1,INDIRECT("Roles!$B$"&amp;MATCH($B118,Roles!$A:$A,0)&amp;":$AF$"&amp;MATCH($B118,Roles!$A:$A,0)),1,FALSE))=FALSE,IF(SquadExport!V118&lt;10,1,IF(SquadExport!V118&lt;15,2,IF(SquadExport!V118&lt;=20,3,""))),0),"")</f>
        <v/>
      </c>
      <c r="T118" s="37" t="str">
        <f ca="1">IF($A118&gt;"",IF(ISERROR(HLOOKUP(T$1,INDIRECT("Roles!$B$"&amp;MATCH($B118,Roles!$A:$A,0)&amp;":$AF$"&amp;MATCH($B118,Roles!$A:$A,0)),1,FALSE))=FALSE,IF(SquadExport!W118&lt;10,1,IF(SquadExport!W118&lt;15,2,IF(SquadExport!W118&lt;=20,3,""))),0),"")</f>
        <v/>
      </c>
      <c r="U118" s="37" t="str">
        <f ca="1">IF($A118&gt;"",IF(ISERROR(HLOOKUP(U$1,INDIRECT("Roles!$B$"&amp;MATCH($B118,Roles!$A:$A,0)&amp;":$AF$"&amp;MATCH($B118,Roles!$A:$A,0)),1,FALSE))=FALSE,IF(SquadExport!X118&lt;10,1,IF(SquadExport!X118&lt;15,2,IF(SquadExport!X118&lt;=20,3,""))),0),"")</f>
        <v/>
      </c>
      <c r="V118" s="37" t="str">
        <f ca="1">IF($A118&gt;"",IF(ISERROR(HLOOKUP(V$1,INDIRECT("Roles!$B$"&amp;MATCH($B118,Roles!$A:$A,0)&amp;":$AF$"&amp;MATCH($B118,Roles!$A:$A,0)),1,FALSE))=FALSE,IF(SquadExport!Y118&lt;10,1,IF(SquadExport!Y118&lt;15,2,IF(SquadExport!Y118&lt;=20,3,""))),0),"")</f>
        <v/>
      </c>
      <c r="W118" s="37" t="str">
        <f ca="1">IF($A118&gt;"",IF(ISERROR(HLOOKUP(W$1,INDIRECT("Roles!$B$"&amp;MATCH($B118,Roles!$A:$A,0)&amp;":$AF$"&amp;MATCH($B118,Roles!$A:$A,0)),1,FALSE))=FALSE,IF(SquadExport!Z118&lt;10,1,IF(SquadExport!Z118&lt;15,2,IF(SquadExport!Z118&lt;=20,3,""))),0),"")</f>
        <v/>
      </c>
      <c r="X118" s="37" t="str">
        <f ca="1">IF($A118&gt;"",IF(ISERROR(HLOOKUP(X$1,INDIRECT("Roles!$B$"&amp;MATCH($B118,Roles!$A:$A,0)&amp;":$AF$"&amp;MATCH($B118,Roles!$A:$A,0)),1,FALSE))=FALSE,IF(SquadExport!AA118&lt;10,1,IF(SquadExport!AA118&lt;15,2,IF(SquadExport!AA118&lt;=20,3,""))),0),"")</f>
        <v/>
      </c>
      <c r="Y118" s="37" t="str">
        <f ca="1">IF($A118&gt;"",IF(ISERROR(HLOOKUP(Y$1,INDIRECT("Roles!$B$"&amp;MATCH($B118,Roles!$A:$A,0)&amp;":$AF$"&amp;MATCH($B118,Roles!$A:$A,0)),1,FALSE))=FALSE,IF(SquadExport!AB118&lt;10,1,IF(SquadExport!AB118&lt;15,2,IF(SquadExport!AB118&lt;=20,3,""))),0),"")</f>
        <v/>
      </c>
      <c r="Z118" s="37" t="str">
        <f ca="1">IF($A118&gt;"",IF(ISERROR(HLOOKUP(Z$1,INDIRECT("Roles!$B$"&amp;MATCH($B118,Roles!$A:$A,0)&amp;":$AF$"&amp;MATCH($B118,Roles!$A:$A,0)),1,FALSE))=FALSE,IF(SquadExport!AC118&lt;10,1,IF(SquadExport!AC118&lt;15,2,IF(SquadExport!AC118&lt;=20,3,""))),0),"")</f>
        <v/>
      </c>
      <c r="AA118" s="37" t="str">
        <f ca="1">IF($A118&gt;"",IF(ISERROR(HLOOKUP(AA$1,INDIRECT("Roles!$B$"&amp;MATCH($B118,Roles!$A:$A,0)&amp;":$AF$"&amp;MATCH($B118,Roles!$A:$A,0)),1,FALSE))=FALSE,IF(SquadExport!AD118&lt;10,1,IF(SquadExport!AD118&lt;15,2,IF(SquadExport!AD118&lt;=20,3,""))),0),"")</f>
        <v/>
      </c>
      <c r="AB118" s="37" t="str">
        <f ca="1">IF($A118&gt;"",IF(ISERROR(HLOOKUP(AB$1,INDIRECT("Roles!$B$"&amp;MATCH($B118,Roles!$A:$A,0)&amp;":$AF$"&amp;MATCH($B118,Roles!$A:$A,0)),1,FALSE))=FALSE,IF(SquadExport!AE118&lt;10,1,IF(SquadExport!AE118&lt;15,2,IF(SquadExport!AE118&lt;=20,3,""))),0),"")</f>
        <v/>
      </c>
      <c r="AC118" s="37" t="str">
        <f ca="1">IF($A118&gt;"",IF(ISERROR(HLOOKUP(AC$1,INDIRECT("Roles!$B$"&amp;MATCH($B118,Roles!$A:$A,0)&amp;":$AF$"&amp;MATCH($B118,Roles!$A:$A,0)),1,FALSE))=FALSE,IF(SquadExport!AF118&lt;10,1,IF(SquadExport!AF118&lt;15,2,IF(SquadExport!AF118&lt;=20,3,""))),0),"")</f>
        <v/>
      </c>
      <c r="AD118" s="37" t="str">
        <f ca="1">IF($A118&gt;"",IF(ISERROR(HLOOKUP(AD$1,INDIRECT("Roles!$B$"&amp;MATCH($B118,Roles!$A:$A,0)&amp;":$AF$"&amp;MATCH($B118,Roles!$A:$A,0)),1,FALSE))=FALSE,IF(SquadExport!AG118&lt;10,1,IF(SquadExport!AG118&lt;15,2,IF(SquadExport!AG118&lt;=20,3,""))),0),"")</f>
        <v/>
      </c>
      <c r="AE118" s="37" t="str">
        <f ca="1">IF($A118&gt;"",IF(ISERROR(HLOOKUP(AE$1,INDIRECT("Roles!$B$"&amp;MATCH($B118,Roles!$A:$A,0)&amp;":$AF$"&amp;MATCH($B118,Roles!$A:$A,0)),1,FALSE))=FALSE,IF(SquadExport!AH118&lt;10,1,IF(SquadExport!AH118&lt;15,2,IF(SquadExport!AH118&lt;=20,3,""))),0),"")</f>
        <v/>
      </c>
      <c r="AF118" s="37" t="str">
        <f ca="1">IF($A118&gt;"",IF(ISERROR(HLOOKUP(AF$1,INDIRECT("Roles!$B$"&amp;MATCH($B118,Roles!$A:$A,0)&amp;":$AF$"&amp;MATCH($B118,Roles!$A:$A,0)),1,FALSE))=FALSE,IF(SquadExport!AI118&lt;10,1,IF(SquadExport!AI118&lt;15,2,IF(SquadExport!AI118&lt;=20,3,""))),0),"")</f>
        <v/>
      </c>
      <c r="AG118" s="37" t="str">
        <f ca="1">IF($A118&gt;"",IF(ISERROR(HLOOKUP(AG$1,INDIRECT("Roles!$B$"&amp;MATCH($B118,Roles!$A:$A,0)&amp;":$AF$"&amp;MATCH($B118,Roles!$A:$A,0)),1,FALSE))=FALSE,IF(SquadExport!AJ118&lt;10,1,IF(SquadExport!AJ118&lt;15,2,IF(SquadExport!AJ118&lt;=20,3,""))),0),"")</f>
        <v/>
      </c>
      <c r="AH118" s="37" t="str">
        <f ca="1">IF($A118&gt;"",IF(ISERROR(HLOOKUP(AH$1,INDIRECT("Roles!$B$"&amp;MATCH($B118,Roles!$A:$A,0)&amp;":$AF$"&amp;MATCH($B118,Roles!$A:$A,0)),1,FALSE))=FALSE,IF(SquadExport!AK118&lt;10,1,IF(SquadExport!AK118&lt;15,2,IF(SquadExport!AK118&lt;=20,3,""))),0),"")</f>
        <v/>
      </c>
      <c r="AI118" s="37" t="str">
        <f ca="1">IF($A118&gt;"",IF(ISERROR(HLOOKUP(AI$1,INDIRECT("Roles!$B$"&amp;MATCH($B118,Roles!$A:$A,0)&amp;":$AF$"&amp;MATCH($B118,Roles!$A:$A,0)),1,FALSE))=FALSE,IF(SquadExport!AL118&lt;10,1,IF(SquadExport!AL118&lt;15,2,IF(SquadExport!AL118&lt;=20,3,""))),0),"")</f>
        <v/>
      </c>
      <c r="AJ118" s="37" t="str">
        <f ca="1">IF($A118&gt;"",IF(ISERROR(HLOOKUP(AJ$1,INDIRECT("Roles!$B$"&amp;MATCH($B118,Roles!$A:$A,0)&amp;":$AF$"&amp;MATCH($B118,Roles!$A:$A,0)),1,FALSE))=FALSE,IF(SquadExport!AM118&lt;10,1,IF(SquadExport!AM118&lt;15,2,IF(SquadExport!AM118&lt;=20,3,""))),0),"")</f>
        <v/>
      </c>
      <c r="AK118" s="37" t="str">
        <f ca="1">IF($A118&gt;"",IF(ISERROR(HLOOKUP(AK$1,INDIRECT("Roles!$B$"&amp;MATCH($B118,Roles!$A:$A,0)&amp;":$AF$"&amp;MATCH($B118,Roles!$A:$A,0)),1,FALSE))=FALSE,IF(SquadExport!AN118&lt;10,1,IF(SquadExport!AN118&lt;15,2,IF(SquadExport!AN118&lt;=20,3,""))),0),"")</f>
        <v/>
      </c>
      <c r="AL118" s="37" t="str">
        <f ca="1">IF($A118&gt;"",IF(ISERROR(HLOOKUP(AL$1,INDIRECT("Roles!$B$"&amp;MATCH($B118,Roles!$A:$A,0)&amp;":$AF$"&amp;MATCH($B118,Roles!$A:$A,0)),1,FALSE))=FALSE,IF(SquadExport!AO118&lt;10,1,IF(SquadExport!AO118&lt;15,2,IF(SquadExport!AO118&lt;=20,3,""))),0),"")</f>
        <v/>
      </c>
      <c r="AM118" s="37" t="str">
        <f ca="1">IF($A118&gt;"",IF(ISERROR(HLOOKUP(AM$1,INDIRECT("Roles!$B$"&amp;MATCH($B118,Roles!$A:$A,0)&amp;":$AF$"&amp;MATCH($B118,Roles!$A:$A,0)),1,FALSE))=FALSE,IF(SquadExport!AP118&lt;10,1,IF(SquadExport!AP118&lt;15,2,IF(SquadExport!AP118&lt;=20,3,""))),0),"")</f>
        <v/>
      </c>
      <c r="AN118" s="37" t="str">
        <f ca="1">IF($A118&gt;"",IF(ISERROR(HLOOKUP(AN$1,INDIRECT("Roles!$B$"&amp;MATCH($B118,Roles!$A:$A,0)&amp;":$AF$"&amp;MATCH($B118,Roles!$A:$A,0)),1,FALSE))=FALSE,IF(SquadExport!AQ118&lt;10,1,IF(SquadExport!AQ118&lt;15,2,IF(SquadExport!AQ118&lt;=20,3,""))),0),"")</f>
        <v/>
      </c>
      <c r="AO118" s="37" t="str">
        <f ca="1">IF($A118&gt;"",IF(ISERROR(HLOOKUP(AO$1,INDIRECT("Roles!$B$"&amp;MATCH($B118,Roles!$A:$A,0)&amp;":$AF$"&amp;MATCH($B118,Roles!$A:$A,0)),1,FALSE))=FALSE,IF(SquadExport!AR118&lt;10,1,IF(SquadExport!AR118&lt;15,2,IF(SquadExport!AR118&lt;=20,3,""))),0),"")</f>
        <v/>
      </c>
      <c r="AP118" s="37" t="str">
        <f ca="1">IF($A118&gt;"",IF(ISERROR(HLOOKUP(AP$1,INDIRECT("Roles!$B$"&amp;MATCH($B118,Roles!$A:$A,0)&amp;":$AF$"&amp;MATCH($B118,Roles!$A:$A,0)),1,FALSE))=FALSE,IF(SquadExport!AS118&lt;10,1,IF(SquadExport!AS118&lt;15,2,IF(SquadExport!AS118&lt;=20,3,""))),0),"")</f>
        <v/>
      </c>
      <c r="AQ118" s="37" t="str">
        <f ca="1">IF($A118&gt;"",IF(ISERROR(HLOOKUP(AQ$1,INDIRECT("Roles!$B$"&amp;MATCH($B118,Roles!$A:$A,0)&amp;":$AF$"&amp;MATCH($B118,Roles!$A:$A,0)),1,FALSE))=FALSE,IF(SquadExport!AT118&lt;10,1,IF(SquadExport!AT118&lt;15,2,IF(SquadExport!AT118&lt;=20,3,""))),0),"")</f>
        <v/>
      </c>
      <c r="AR118" s="37" t="str">
        <f ca="1">IF($A118&gt;"",IF(ISERROR(HLOOKUP(AR$1,INDIRECT("Roles!$B$"&amp;MATCH($B118,Roles!$A:$A,0)&amp;":$AF$"&amp;MATCH($B118,Roles!$A:$A,0)),1,FALSE))=FALSE,IF(SquadExport!AU118&lt;10,1,IF(SquadExport!AU118&lt;15,2,IF(SquadExport!AU118&lt;=20,3,""))),0),"")</f>
        <v/>
      </c>
      <c r="AS118" s="37" t="str">
        <f ca="1">IF($A118&gt;"",IF(ISERROR(HLOOKUP(AS$1,INDIRECT("Roles!$B$"&amp;MATCH($B118,Roles!$A:$A,0)&amp;":$AF$"&amp;MATCH($B118,Roles!$A:$A,0)),1,FALSE))=FALSE,IF(SquadExport!AV118&lt;10,1,IF(SquadExport!AV118&lt;15,2,IF(SquadExport!AV118&lt;=20,3,""))),0),"")</f>
        <v/>
      </c>
      <c r="AT118" s="37" t="str">
        <f ca="1">IF($A118&gt;"",IF(ISERROR(HLOOKUP(AT$1,INDIRECT("Roles!$B$"&amp;MATCH($B118,Roles!$A:$A,0)&amp;":$AF$"&amp;MATCH($B118,Roles!$A:$A,0)),1,FALSE))=FALSE,IF(SquadExport!AW118&lt;10,1,IF(SquadExport!AW118&lt;15,2,IF(SquadExport!AW118&lt;=20,3,""))),0),"")</f>
        <v/>
      </c>
      <c r="AU118" s="37" t="str">
        <f ca="1">IF($A118&gt;"",IF(ISERROR(HLOOKUP(AU$1,INDIRECT("Roles!$B$"&amp;MATCH($B118,Roles!$A:$A,0)&amp;":$AF$"&amp;MATCH($B118,Roles!$A:$A,0)),1,FALSE))=FALSE,IF(SquadExport!AX118&lt;10,1,IF(SquadExport!AX118&lt;15,2,IF(SquadExport!AX118&lt;=20,3,""))),0),"")</f>
        <v/>
      </c>
      <c r="AV118" s="37" t="str">
        <f ca="1">IF($A118&gt;"",IF(ISERROR(HLOOKUP(AV$1,INDIRECT("Roles!$B$"&amp;MATCH($B118,Roles!$A:$A,0)&amp;":$AF$"&amp;MATCH($B118,Roles!$A:$A,0)),1,FALSE))=FALSE,IF(SquadExport!AY118&lt;10,1,IF(SquadExport!AY118&lt;15,2,IF(SquadExport!AY118&lt;=20,3,""))),0),"")</f>
        <v/>
      </c>
      <c r="AW118" s="37" t="str">
        <f ca="1">IF($A118&gt;"",IF(ISERROR(HLOOKUP(AW$1,INDIRECT("Roles!$B$"&amp;MATCH($B118,Roles!$A:$A,0)&amp;":$AF$"&amp;MATCH($B118,Roles!$A:$A,0)),1,FALSE))=FALSE,IF(SquadExport!AZ118&lt;10,1,IF(SquadExport!AZ118&lt;15,2,IF(SquadExport!AZ118&lt;=20,3,""))),0),"")</f>
        <v/>
      </c>
      <c r="AX118" s="37" t="str">
        <f ca="1">IF($A118&gt;"",IF(ISERROR(HLOOKUP(AX$1,INDIRECT("Roles!$B$"&amp;MATCH($B118,Roles!$A:$A,0)&amp;":$AF$"&amp;MATCH($B118,Roles!$A:$A,0)),1,FALSE))=FALSE,IF(SquadExport!BA118&lt;10,1,IF(SquadExport!BA118&lt;15,2,IF(SquadExport!BA118&lt;=20,3,""))),0),"")</f>
        <v/>
      </c>
      <c r="AY118" s="30" t="str" cm="1">
        <f t="array" aca="1" ref="AY118:CS118" ca="1">IF($D118:$AX118=1,D$1:AX$1,"")</f>
        <v/>
      </c>
      <c r="AZ118" s="30" t="str">
        <f ca="1"/>
        <v/>
      </c>
      <c r="BA118" s="30" t="str">
        <f ca="1"/>
        <v/>
      </c>
      <c r="BB118" s="30" t="str">
        <f ca="1"/>
        <v/>
      </c>
      <c r="BC118" s="30" t="str">
        <f ca="1"/>
        <v/>
      </c>
      <c r="BD118" s="30" t="str">
        <f ca="1"/>
        <v/>
      </c>
      <c r="BE118" s="30" t="str">
        <f ca="1"/>
        <v/>
      </c>
      <c r="BF118" s="30" t="str">
        <f ca="1"/>
        <v/>
      </c>
      <c r="BG118" s="30" t="str">
        <f ca="1"/>
        <v/>
      </c>
      <c r="BH118" s="30" t="str">
        <f ca="1"/>
        <v/>
      </c>
      <c r="BI118" s="30" t="str">
        <f ca="1"/>
        <v/>
      </c>
      <c r="BJ118" s="30" t="str">
        <f ca="1"/>
        <v/>
      </c>
      <c r="BK118" s="30" t="str">
        <f ca="1"/>
        <v/>
      </c>
      <c r="BL118" s="30" t="str">
        <f ca="1"/>
        <v/>
      </c>
      <c r="BM118" s="30" t="str">
        <f ca="1"/>
        <v/>
      </c>
      <c r="BN118" s="30" t="str">
        <f ca="1"/>
        <v/>
      </c>
      <c r="BO118" s="30" t="str">
        <f ca="1"/>
        <v/>
      </c>
      <c r="BP118" s="30" t="str">
        <f ca="1"/>
        <v/>
      </c>
      <c r="BQ118" s="30" t="str">
        <f ca="1"/>
        <v/>
      </c>
      <c r="BR118" s="30" t="str">
        <f ca="1"/>
        <v/>
      </c>
      <c r="BS118" s="30" t="str">
        <f ca="1"/>
        <v/>
      </c>
      <c r="BT118" s="30" t="str">
        <f ca="1"/>
        <v/>
      </c>
      <c r="BU118" s="30" t="str">
        <f ca="1"/>
        <v/>
      </c>
      <c r="BV118" s="30" t="str">
        <f ca="1"/>
        <v/>
      </c>
      <c r="BW118" s="30" t="str">
        <f ca="1"/>
        <v/>
      </c>
      <c r="BX118" s="30" t="str">
        <f ca="1"/>
        <v/>
      </c>
      <c r="BY118" s="30" t="str">
        <f ca="1"/>
        <v/>
      </c>
      <c r="BZ118" s="30" t="str">
        <f ca="1"/>
        <v/>
      </c>
      <c r="CA118" s="30" t="str">
        <f ca="1"/>
        <v/>
      </c>
      <c r="CB118" s="30" t="str">
        <f ca="1"/>
        <v/>
      </c>
      <c r="CC118" s="30" t="str">
        <f ca="1"/>
        <v/>
      </c>
      <c r="CD118" s="30" t="str">
        <f ca="1"/>
        <v/>
      </c>
      <c r="CE118" s="30" t="str">
        <f ca="1"/>
        <v/>
      </c>
      <c r="CF118" s="30" t="str">
        <f ca="1"/>
        <v/>
      </c>
      <c r="CG118" s="30" t="str">
        <f ca="1"/>
        <v/>
      </c>
      <c r="CH118" s="30" t="str">
        <f ca="1"/>
        <v/>
      </c>
      <c r="CI118" s="30" t="str">
        <f ca="1"/>
        <v/>
      </c>
      <c r="CJ118" s="30" t="str">
        <f ca="1"/>
        <v/>
      </c>
      <c r="CK118" s="30" t="str">
        <f ca="1"/>
        <v/>
      </c>
      <c r="CL118" s="30" t="str">
        <f ca="1"/>
        <v/>
      </c>
      <c r="CM118" s="30" t="str">
        <f ca="1"/>
        <v/>
      </c>
      <c r="CN118" s="30" t="str">
        <f ca="1"/>
        <v/>
      </c>
      <c r="CO118" s="30" t="str">
        <f ca="1"/>
        <v/>
      </c>
      <c r="CP118" s="30" t="str">
        <f ca="1"/>
        <v/>
      </c>
      <c r="CQ118" s="30" t="str">
        <f ca="1"/>
        <v/>
      </c>
      <c r="CR118" s="30" t="str">
        <f ca="1"/>
        <v/>
      </c>
      <c r="CS118" s="30" t="str">
        <f ca="1"/>
        <v/>
      </c>
      <c r="CT118" s="31" cm="1">
        <f t="array" aca="1" ref="CT118" ca="1">SUMPRODUCT(COUNTIF($AY118:$CS118,Training!$C$3:$E$3))</f>
        <v>0</v>
      </c>
      <c r="CU118" s="31" cm="1">
        <f t="array" aca="1" ref="CU118" ca="1">SUMPRODUCT(COUNTIF($AY118:$CS118,Training!$C$4:$E$4))</f>
        <v>0</v>
      </c>
      <c r="CV118" s="31" cm="1">
        <f t="array" aca="1" ref="CV118" ca="1">SUMPRODUCT(COUNTIF($AY118:$CS118,Training!$C$5:$E$5))</f>
        <v>0</v>
      </c>
      <c r="CW118" s="31" cm="1">
        <f t="array" aca="1" ref="CW118" ca="1">SUMPRODUCT(COUNTIF($AY118:$CS118,Training!$C$6:$E$6))</f>
        <v>0</v>
      </c>
      <c r="CX118" s="31" cm="1">
        <f t="array" aca="1" ref="CX118" ca="1">SUMPRODUCT(COUNTIF($AY118:$CS118,Training!$C$7:$E$7))</f>
        <v>0</v>
      </c>
      <c r="CY118" s="31" cm="1">
        <f t="array" aca="1" ref="CY118" ca="1">SUMPRODUCT(COUNTIF($AY118:$CS118,Training!$C$8:$E$8))</f>
        <v>0</v>
      </c>
      <c r="CZ118" s="31" cm="1">
        <f t="array" aca="1" ref="CZ118" ca="1">SUMPRODUCT(COUNTIF($AY118:$CS118,Training!$C$9:$E$9))</f>
        <v>0</v>
      </c>
      <c r="DA118" s="31" cm="1">
        <f t="array" aca="1" ref="DA118" ca="1">SUMPRODUCT(COUNTIF($AY118:$CS118,Training!$C$10:$E$10))</f>
        <v>0</v>
      </c>
      <c r="DB118" s="31" cm="1">
        <f t="array" aca="1" ref="DB118" ca="1">SUMPRODUCT(COUNTIF($AY118:$CS118,Training!$C$11:$E$11))</f>
        <v>0</v>
      </c>
      <c r="DC118" s="31" cm="1">
        <f t="array" aca="1" ref="DC118" ca="1">SUMPRODUCT(COUNTIF($AY118:$CS118,Training!$C$2:$E$2))</f>
        <v>0</v>
      </c>
      <c r="DD118" s="31" cm="1">
        <f t="array" aca="1" ref="DD118" ca="1">SUMPRODUCT(COUNTIF($AY118:$CS118,Training!#REF!))</f>
        <v>0</v>
      </c>
      <c r="DE118" s="31" cm="1">
        <f t="array" aca="1" ref="DE118" ca="1">SUMPRODUCT(COUNTIF($AY118:$CS118,Training!$C$12:$E$12))</f>
        <v>0</v>
      </c>
      <c r="DF118" s="31" cm="1">
        <f t="array" aca="1" ref="DF118" ca="1">SUMPRODUCT(COUNTIF($AY118:$CS118,Training!$C$13:$E$13))</f>
        <v>0</v>
      </c>
      <c r="DG118" s="31" cm="1">
        <f t="array" aca="1" ref="DG118" ca="1">SUMPRODUCT(COUNTIF($AY118:$CS118,Training!$C$14:$E$14))</f>
        <v>0</v>
      </c>
      <c r="DH118" s="31" cm="1">
        <f t="array" aca="1" ref="DH118" ca="1">SUMPRODUCT(COUNTIF($AY118:$CS118,Training!$C$15:$E$15))</f>
        <v>0</v>
      </c>
      <c r="DI118" s="31" cm="1">
        <f t="array" aca="1" ref="DI118" ca="1">SUMPRODUCT(COUNTIF($AY118:$CS118,Training!$C$16:$E$16))</f>
        <v>0</v>
      </c>
      <c r="DJ118" s="30" t="str" cm="1">
        <f t="array" aca="1" ref="DJ118:FD118" ca="1">IF(COUNTIF(D118:AX118,1)=0,IF($D118:$AX118=2,D$1:AX$1,""),"")</f>
        <v/>
      </c>
      <c r="DK118" s="30" t="str">
        <f ca="1"/>
        <v/>
      </c>
      <c r="DL118" s="30" t="str">
        <f ca="1"/>
        <v/>
      </c>
      <c r="DM118" s="30" t="str">
        <f ca="1"/>
        <v/>
      </c>
      <c r="DN118" s="30" t="str">
        <f ca="1"/>
        <v/>
      </c>
      <c r="DO118" s="30" t="str">
        <f ca="1"/>
        <v/>
      </c>
      <c r="DP118" s="30" t="str">
        <f ca="1"/>
        <v/>
      </c>
      <c r="DQ118" s="30" t="str">
        <f ca="1"/>
        <v/>
      </c>
      <c r="DR118" s="30" t="str">
        <f ca="1"/>
        <v/>
      </c>
      <c r="DS118" s="30" t="str">
        <f ca="1"/>
        <v/>
      </c>
      <c r="DT118" s="30" t="str">
        <f ca="1"/>
        <v/>
      </c>
      <c r="DU118" s="30" t="str">
        <f ca="1"/>
        <v/>
      </c>
      <c r="DV118" s="30" t="str">
        <f ca="1"/>
        <v/>
      </c>
      <c r="DW118" s="30" t="str">
        <f ca="1"/>
        <v/>
      </c>
      <c r="DX118" s="30" t="str">
        <f ca="1"/>
        <v/>
      </c>
      <c r="DY118" s="30" t="str">
        <f ca="1"/>
        <v/>
      </c>
      <c r="DZ118" s="30" t="str">
        <f ca="1"/>
        <v/>
      </c>
      <c r="EA118" s="30" t="str">
        <f ca="1"/>
        <v/>
      </c>
      <c r="EB118" s="30" t="str">
        <f ca="1"/>
        <v/>
      </c>
      <c r="EC118" s="30" t="str">
        <f ca="1"/>
        <v/>
      </c>
      <c r="ED118" s="30" t="str">
        <f ca="1"/>
        <v/>
      </c>
      <c r="EE118" s="30" t="str">
        <f ca="1"/>
        <v/>
      </c>
      <c r="EF118" s="30" t="str">
        <f ca="1"/>
        <v/>
      </c>
      <c r="EG118" s="30" t="str">
        <f ca="1"/>
        <v/>
      </c>
      <c r="EH118" s="30" t="str">
        <f ca="1"/>
        <v/>
      </c>
      <c r="EI118" s="30" t="str">
        <f ca="1"/>
        <v/>
      </c>
      <c r="EJ118" s="30" t="str">
        <f ca="1"/>
        <v/>
      </c>
      <c r="EK118" s="30" t="str">
        <f ca="1"/>
        <v/>
      </c>
      <c r="EL118" s="30" t="str">
        <f ca="1"/>
        <v/>
      </c>
      <c r="EM118" s="30" t="str">
        <f ca="1"/>
        <v/>
      </c>
      <c r="EN118" s="30" t="str">
        <f ca="1"/>
        <v/>
      </c>
      <c r="EO118" s="30" t="str">
        <f ca="1"/>
        <v/>
      </c>
      <c r="EP118" s="30" t="str">
        <f ca="1"/>
        <v/>
      </c>
      <c r="EQ118" s="30" t="str">
        <f ca="1"/>
        <v/>
      </c>
      <c r="ER118" s="30" t="str">
        <f ca="1"/>
        <v/>
      </c>
      <c r="ES118" s="30" t="str">
        <f ca="1"/>
        <v/>
      </c>
      <c r="ET118" s="30" t="str">
        <f ca="1"/>
        <v/>
      </c>
      <c r="EU118" s="30" t="str">
        <f ca="1"/>
        <v/>
      </c>
      <c r="EV118" s="30" t="str">
        <f ca="1"/>
        <v/>
      </c>
      <c r="EW118" s="30" t="str">
        <f ca="1"/>
        <v/>
      </c>
      <c r="EX118" s="30" t="str">
        <f ca="1"/>
        <v/>
      </c>
      <c r="EY118" s="30" t="str">
        <f ca="1"/>
        <v/>
      </c>
      <c r="EZ118" s="30" t="str">
        <f ca="1"/>
        <v/>
      </c>
      <c r="FA118" s="30" t="str">
        <f ca="1"/>
        <v/>
      </c>
      <c r="FB118" s="30" t="str">
        <f ca="1"/>
        <v/>
      </c>
      <c r="FC118" s="30" t="str">
        <f ca="1"/>
        <v/>
      </c>
      <c r="FD118" s="30" t="str">
        <f ca="1"/>
        <v/>
      </c>
      <c r="FE118" s="31" cm="1">
        <f t="array" aca="1" ref="FE118" ca="1">SUMPRODUCT(COUNTIF($DJ118:$FD118,Training!$C$3:$E$3))</f>
        <v>0</v>
      </c>
      <c r="FF118" s="31" cm="1">
        <f t="array" aca="1" ref="FF118" ca="1">SUMPRODUCT(COUNTIF($DJ118:$FD118,Training!$C$4:$E$4))</f>
        <v>0</v>
      </c>
      <c r="FG118" s="31" cm="1">
        <f t="array" aca="1" ref="FG118" ca="1">SUMPRODUCT(COUNTIF($DJ118:$FD118,Training!$C$5:$E$5))</f>
        <v>0</v>
      </c>
      <c r="FH118" s="31" cm="1">
        <f t="array" aca="1" ref="FH118" ca="1">SUMPRODUCT(COUNTIF($DJ118:$FD118,Training!$C$6:$E$6))</f>
        <v>0</v>
      </c>
      <c r="FI118" s="31" cm="1">
        <f t="array" aca="1" ref="FI118" ca="1">SUMPRODUCT(COUNTIF($DJ118:$FD118,Training!$C$7:$E$7))</f>
        <v>0</v>
      </c>
      <c r="FJ118" s="31" cm="1">
        <f t="array" aca="1" ref="FJ118" ca="1">SUMPRODUCT(COUNTIF($DJ118:$FD118,Training!$C$8:$E$8))</f>
        <v>0</v>
      </c>
      <c r="FK118" s="31" cm="1">
        <f t="array" aca="1" ref="FK118" ca="1">SUMPRODUCT(COUNTIF($DJ118:$FD118,Training!$C$9:$E$9))</f>
        <v>0</v>
      </c>
      <c r="FL118" s="31" cm="1">
        <f t="array" aca="1" ref="FL118" ca="1">SUMPRODUCT(COUNTIF($DJ118:$FD118,Training!$C$10:$E$10))</f>
        <v>0</v>
      </c>
      <c r="FM118" s="31" cm="1">
        <f t="array" aca="1" ref="FM118" ca="1">SUMPRODUCT(COUNTIF($DJ118:$FD118,Training!$C$11:$E$11))</f>
        <v>0</v>
      </c>
      <c r="FN118" s="31" cm="1">
        <f t="array" aca="1" ref="FN118" ca="1">SUMPRODUCT(COUNTIF($DJ118:$FD118,Training!$C$2:$E$2))</f>
        <v>0</v>
      </c>
      <c r="FO118" s="31" cm="1">
        <f t="array" aca="1" ref="FO118" ca="1">SUMPRODUCT(COUNTIF($DJ118:$FD118,Training!#REF!))</f>
        <v>0</v>
      </c>
      <c r="FP118" s="31" cm="1">
        <f t="array" aca="1" ref="FP118" ca="1">SUMPRODUCT(COUNTIF($DJ118:$FD118,Training!$C$12:$E$12))</f>
        <v>0</v>
      </c>
      <c r="FQ118" s="31" cm="1">
        <f t="array" aca="1" ref="FQ118" ca="1">SUMPRODUCT(COUNTIF($DJ118:$FD118,Training!$C$13:$E$13))</f>
        <v>0</v>
      </c>
      <c r="FR118" s="31" cm="1">
        <f t="array" aca="1" ref="FR118" ca="1">SUMPRODUCT(COUNTIF($DJ118:$FD118,Training!$C$14:$E$14))</f>
        <v>0</v>
      </c>
      <c r="FS118" s="31" cm="1">
        <f t="array" aca="1" ref="FS118" ca="1">SUMPRODUCT(COUNTIF($DJ118:$FD118,Training!$C$15:$E$15))</f>
        <v>0</v>
      </c>
      <c r="FT118" s="31" cm="1">
        <f t="array" aca="1" ref="FT118" ca="1">SUMPRODUCT(COUNTIF($DJ118:$FD118,Training!$C$16:$E$16))</f>
        <v>0</v>
      </c>
    </row>
    <row r="119" spans="1:176" x14ac:dyDescent="0.25">
      <c r="A119" s="32" t="str">
        <f>IF(WeightedParse!A119&gt;"",WeightedParse!A119,"")</f>
        <v/>
      </c>
      <c r="B119" s="49" t="str">
        <f>IF('Weighted Summary'!A119&gt;"",'Weighted Summary'!F119,"")</f>
        <v/>
      </c>
      <c r="C119" s="39" t="str">
        <f t="shared" si="1"/>
        <v/>
      </c>
      <c r="D119" s="37" t="str">
        <f ca="1">IF($A119&gt;"",IF(ISERROR(HLOOKUP(D$1,INDIRECT("Roles!$B$"&amp;MATCH($B119,Roles!$A:$A,0)&amp;":$AF$"&amp;MATCH($B119,Roles!$A:$A,0)),1,FALSE))=FALSE,IF(SquadExport!G119&lt;10,1,IF(SquadExport!G119&lt;15,2,IF(SquadExport!G119&lt;=20,3,""))),0),"")</f>
        <v/>
      </c>
      <c r="E119" s="37" t="str">
        <f ca="1">IF($A119&gt;"",IF(ISERROR(HLOOKUP(E$1,INDIRECT("Roles!$B$"&amp;MATCH($B119,Roles!$A:$A,0)&amp;":$AF$"&amp;MATCH($B119,Roles!$A:$A,0)),1,FALSE))=FALSE,IF(SquadExport!H119&lt;10,1,IF(SquadExport!H119&lt;15,2,IF(SquadExport!H119&lt;=20,3,""))),0),"")</f>
        <v/>
      </c>
      <c r="F119" s="37" t="str">
        <f ca="1">IF($A119&gt;"",IF(ISERROR(HLOOKUP(F$1,INDIRECT("Roles!$B$"&amp;MATCH($B119,Roles!$A:$A,0)&amp;":$AF$"&amp;MATCH($B119,Roles!$A:$A,0)),1,FALSE))=FALSE,IF(SquadExport!I119&lt;10,1,IF(SquadExport!I119&lt;15,2,IF(SquadExport!I119&lt;=20,3,""))),0),"")</f>
        <v/>
      </c>
      <c r="G119" s="37" t="str">
        <f ca="1">IF($A119&gt;"",IF(ISERROR(HLOOKUP(G$1,INDIRECT("Roles!$B$"&amp;MATCH($B119,Roles!$A:$A,0)&amp;":$AF$"&amp;MATCH($B119,Roles!$A:$A,0)),1,FALSE))=FALSE,IF(SquadExport!J119&lt;10,1,IF(SquadExport!J119&lt;15,2,IF(SquadExport!J119&lt;=20,3,""))),0),"")</f>
        <v/>
      </c>
      <c r="H119" s="37" t="str">
        <f ca="1">IF($A119&gt;"",IF(ISERROR(HLOOKUP(H$1,INDIRECT("Roles!$B$"&amp;MATCH($B119,Roles!$A:$A,0)&amp;":$AF$"&amp;MATCH($B119,Roles!$A:$A,0)),1,FALSE))=FALSE,IF(SquadExport!K119&lt;10,1,IF(SquadExport!K119&lt;15,2,IF(SquadExport!K119&lt;=20,3,""))),0),"")</f>
        <v/>
      </c>
      <c r="I119" s="37" t="str">
        <f ca="1">IF($A119&gt;"",IF(ISERROR(HLOOKUP(I$1,INDIRECT("Roles!$B$"&amp;MATCH($B119,Roles!$A:$A,0)&amp;":$AF$"&amp;MATCH($B119,Roles!$A:$A,0)),1,FALSE))=FALSE,IF(SquadExport!L119&lt;10,1,IF(SquadExport!L119&lt;15,2,IF(SquadExport!L119&lt;=20,3,""))),0),"")</f>
        <v/>
      </c>
      <c r="J119" s="37" t="str">
        <f ca="1">IF($A119&gt;"",IF(ISERROR(HLOOKUP(J$1,INDIRECT("Roles!$B$"&amp;MATCH($B119,Roles!$A:$A,0)&amp;":$AF$"&amp;MATCH($B119,Roles!$A:$A,0)),1,FALSE))=FALSE,IF(SquadExport!M119&lt;10,1,IF(SquadExport!M119&lt;15,2,IF(SquadExport!M119&lt;=20,3,""))),0),"")</f>
        <v/>
      </c>
      <c r="K119" s="37" t="str">
        <f ca="1">IF($A119&gt;"",IF(ISERROR(HLOOKUP(K$1,INDIRECT("Roles!$B$"&amp;MATCH($B119,Roles!$A:$A,0)&amp;":$AF$"&amp;MATCH($B119,Roles!$A:$A,0)),1,FALSE))=FALSE,IF(SquadExport!N119&lt;10,1,IF(SquadExport!N119&lt;15,2,IF(SquadExport!N119&lt;=20,3,""))),0),"")</f>
        <v/>
      </c>
      <c r="L119" s="37" t="str">
        <f ca="1">IF($A119&gt;"",IF(ISERROR(HLOOKUP(L$1,INDIRECT("Roles!$B$"&amp;MATCH($B119,Roles!$A:$A,0)&amp;":$AF$"&amp;MATCH($B119,Roles!$A:$A,0)),1,FALSE))=FALSE,IF(SquadExport!O119&lt;10,1,IF(SquadExport!O119&lt;15,2,IF(SquadExport!O119&lt;=20,3,""))),0),"")</f>
        <v/>
      </c>
      <c r="M119" s="37" t="str">
        <f ca="1">IF($A119&gt;"",IF(ISERROR(HLOOKUP(M$1,INDIRECT("Roles!$B$"&amp;MATCH($B119,Roles!$A:$A,0)&amp;":$AF$"&amp;MATCH($B119,Roles!$A:$A,0)),1,FALSE))=FALSE,IF(SquadExport!P119&lt;10,1,IF(SquadExport!P119&lt;15,2,IF(SquadExport!P119&lt;=20,3,""))),0),"")</f>
        <v/>
      </c>
      <c r="N119" s="37" t="str">
        <f ca="1">IF($A119&gt;"",IF(ISERROR(HLOOKUP(N$1,INDIRECT("Roles!$B$"&amp;MATCH($B119,Roles!$A:$A,0)&amp;":$AF$"&amp;MATCH($B119,Roles!$A:$A,0)),1,FALSE))=FALSE,IF(SquadExport!Q119&lt;10,1,IF(SquadExport!Q119&lt;15,2,IF(SquadExport!Q119&lt;=20,3,""))),0),"")</f>
        <v/>
      </c>
      <c r="O119" s="37" t="str">
        <f ca="1">IF($A119&gt;"",IF(ISERROR(HLOOKUP(O$1,INDIRECT("Roles!$B$"&amp;MATCH($B119,Roles!$A:$A,0)&amp;":$AF$"&amp;MATCH($B119,Roles!$A:$A,0)),1,FALSE))=FALSE,IF(SquadExport!R119&lt;10,1,IF(SquadExport!R119&lt;15,2,IF(SquadExport!R119&lt;=20,3,""))),0),"")</f>
        <v/>
      </c>
      <c r="P119" s="37" t="str">
        <f ca="1">IF($A119&gt;"",IF(ISERROR(HLOOKUP(P$1,INDIRECT("Roles!$B$"&amp;MATCH($B119,Roles!$A:$A,0)&amp;":$AF$"&amp;MATCH($B119,Roles!$A:$A,0)),1,FALSE))=FALSE,IF(SquadExport!S119&lt;10,1,IF(SquadExport!S119&lt;15,2,IF(SquadExport!S119&lt;=20,3,""))),0),"")</f>
        <v/>
      </c>
      <c r="Q119" s="37" t="str">
        <f ca="1">IF($A119&gt;"",IF(ISERROR(HLOOKUP(Q$1,INDIRECT("Roles!$B$"&amp;MATCH($B119,Roles!$A:$A,0)&amp;":$AF$"&amp;MATCH($B119,Roles!$A:$A,0)),1,FALSE))=FALSE,IF(SquadExport!T119&lt;10,1,IF(SquadExport!T119&lt;15,2,IF(SquadExport!T119&lt;=20,3,""))),0),"")</f>
        <v/>
      </c>
      <c r="R119" s="37" t="str">
        <f ca="1">IF($A119&gt;"",IF(ISERROR(HLOOKUP(R$1,INDIRECT("Roles!$B$"&amp;MATCH($B119,Roles!$A:$A,0)&amp;":$AF$"&amp;MATCH($B119,Roles!$A:$A,0)),1,FALSE))=FALSE,IF(SquadExport!U119&lt;10,1,IF(SquadExport!U119&lt;15,2,IF(SquadExport!U119&lt;=20,3,""))),0),"")</f>
        <v/>
      </c>
      <c r="S119" s="37" t="str">
        <f ca="1">IF($A119&gt;"",IF(ISERROR(HLOOKUP(S$1,INDIRECT("Roles!$B$"&amp;MATCH($B119,Roles!$A:$A,0)&amp;":$AF$"&amp;MATCH($B119,Roles!$A:$A,0)),1,FALSE))=FALSE,IF(SquadExport!V119&lt;10,1,IF(SquadExport!V119&lt;15,2,IF(SquadExport!V119&lt;=20,3,""))),0),"")</f>
        <v/>
      </c>
      <c r="T119" s="37" t="str">
        <f ca="1">IF($A119&gt;"",IF(ISERROR(HLOOKUP(T$1,INDIRECT("Roles!$B$"&amp;MATCH($B119,Roles!$A:$A,0)&amp;":$AF$"&amp;MATCH($B119,Roles!$A:$A,0)),1,FALSE))=FALSE,IF(SquadExport!W119&lt;10,1,IF(SquadExport!W119&lt;15,2,IF(SquadExport!W119&lt;=20,3,""))),0),"")</f>
        <v/>
      </c>
      <c r="U119" s="37" t="str">
        <f ca="1">IF($A119&gt;"",IF(ISERROR(HLOOKUP(U$1,INDIRECT("Roles!$B$"&amp;MATCH($B119,Roles!$A:$A,0)&amp;":$AF$"&amp;MATCH($B119,Roles!$A:$A,0)),1,FALSE))=FALSE,IF(SquadExport!X119&lt;10,1,IF(SquadExport!X119&lt;15,2,IF(SquadExport!X119&lt;=20,3,""))),0),"")</f>
        <v/>
      </c>
      <c r="V119" s="37" t="str">
        <f ca="1">IF($A119&gt;"",IF(ISERROR(HLOOKUP(V$1,INDIRECT("Roles!$B$"&amp;MATCH($B119,Roles!$A:$A,0)&amp;":$AF$"&amp;MATCH($B119,Roles!$A:$A,0)),1,FALSE))=FALSE,IF(SquadExport!Y119&lt;10,1,IF(SquadExport!Y119&lt;15,2,IF(SquadExport!Y119&lt;=20,3,""))),0),"")</f>
        <v/>
      </c>
      <c r="W119" s="37" t="str">
        <f ca="1">IF($A119&gt;"",IF(ISERROR(HLOOKUP(W$1,INDIRECT("Roles!$B$"&amp;MATCH($B119,Roles!$A:$A,0)&amp;":$AF$"&amp;MATCH($B119,Roles!$A:$A,0)),1,FALSE))=FALSE,IF(SquadExport!Z119&lt;10,1,IF(SquadExport!Z119&lt;15,2,IF(SquadExport!Z119&lt;=20,3,""))),0),"")</f>
        <v/>
      </c>
      <c r="X119" s="37" t="str">
        <f ca="1">IF($A119&gt;"",IF(ISERROR(HLOOKUP(X$1,INDIRECT("Roles!$B$"&amp;MATCH($B119,Roles!$A:$A,0)&amp;":$AF$"&amp;MATCH($B119,Roles!$A:$A,0)),1,FALSE))=FALSE,IF(SquadExport!AA119&lt;10,1,IF(SquadExport!AA119&lt;15,2,IF(SquadExport!AA119&lt;=20,3,""))),0),"")</f>
        <v/>
      </c>
      <c r="Y119" s="37" t="str">
        <f ca="1">IF($A119&gt;"",IF(ISERROR(HLOOKUP(Y$1,INDIRECT("Roles!$B$"&amp;MATCH($B119,Roles!$A:$A,0)&amp;":$AF$"&amp;MATCH($B119,Roles!$A:$A,0)),1,FALSE))=FALSE,IF(SquadExport!AB119&lt;10,1,IF(SquadExport!AB119&lt;15,2,IF(SquadExport!AB119&lt;=20,3,""))),0),"")</f>
        <v/>
      </c>
      <c r="Z119" s="37" t="str">
        <f ca="1">IF($A119&gt;"",IF(ISERROR(HLOOKUP(Z$1,INDIRECT("Roles!$B$"&amp;MATCH($B119,Roles!$A:$A,0)&amp;":$AF$"&amp;MATCH($B119,Roles!$A:$A,0)),1,FALSE))=FALSE,IF(SquadExport!AC119&lt;10,1,IF(SquadExport!AC119&lt;15,2,IF(SquadExport!AC119&lt;=20,3,""))),0),"")</f>
        <v/>
      </c>
      <c r="AA119" s="37" t="str">
        <f ca="1">IF($A119&gt;"",IF(ISERROR(HLOOKUP(AA$1,INDIRECT("Roles!$B$"&amp;MATCH($B119,Roles!$A:$A,0)&amp;":$AF$"&amp;MATCH($B119,Roles!$A:$A,0)),1,FALSE))=FALSE,IF(SquadExport!AD119&lt;10,1,IF(SquadExport!AD119&lt;15,2,IF(SquadExport!AD119&lt;=20,3,""))),0),"")</f>
        <v/>
      </c>
      <c r="AB119" s="37" t="str">
        <f ca="1">IF($A119&gt;"",IF(ISERROR(HLOOKUP(AB$1,INDIRECT("Roles!$B$"&amp;MATCH($B119,Roles!$A:$A,0)&amp;":$AF$"&amp;MATCH($B119,Roles!$A:$A,0)),1,FALSE))=FALSE,IF(SquadExport!AE119&lt;10,1,IF(SquadExport!AE119&lt;15,2,IF(SquadExport!AE119&lt;=20,3,""))),0),"")</f>
        <v/>
      </c>
      <c r="AC119" s="37" t="str">
        <f ca="1">IF($A119&gt;"",IF(ISERROR(HLOOKUP(AC$1,INDIRECT("Roles!$B$"&amp;MATCH($B119,Roles!$A:$A,0)&amp;":$AF$"&amp;MATCH($B119,Roles!$A:$A,0)),1,FALSE))=FALSE,IF(SquadExport!AF119&lt;10,1,IF(SquadExport!AF119&lt;15,2,IF(SquadExport!AF119&lt;=20,3,""))),0),"")</f>
        <v/>
      </c>
      <c r="AD119" s="37" t="str">
        <f ca="1">IF($A119&gt;"",IF(ISERROR(HLOOKUP(AD$1,INDIRECT("Roles!$B$"&amp;MATCH($B119,Roles!$A:$A,0)&amp;":$AF$"&amp;MATCH($B119,Roles!$A:$A,0)),1,FALSE))=FALSE,IF(SquadExport!AG119&lt;10,1,IF(SquadExport!AG119&lt;15,2,IF(SquadExport!AG119&lt;=20,3,""))),0),"")</f>
        <v/>
      </c>
      <c r="AE119" s="37" t="str">
        <f ca="1">IF($A119&gt;"",IF(ISERROR(HLOOKUP(AE$1,INDIRECT("Roles!$B$"&amp;MATCH($B119,Roles!$A:$A,0)&amp;":$AF$"&amp;MATCH($B119,Roles!$A:$A,0)),1,FALSE))=FALSE,IF(SquadExport!AH119&lt;10,1,IF(SquadExport!AH119&lt;15,2,IF(SquadExport!AH119&lt;=20,3,""))),0),"")</f>
        <v/>
      </c>
      <c r="AF119" s="37" t="str">
        <f ca="1">IF($A119&gt;"",IF(ISERROR(HLOOKUP(AF$1,INDIRECT("Roles!$B$"&amp;MATCH($B119,Roles!$A:$A,0)&amp;":$AF$"&amp;MATCH($B119,Roles!$A:$A,0)),1,FALSE))=FALSE,IF(SquadExport!AI119&lt;10,1,IF(SquadExport!AI119&lt;15,2,IF(SquadExport!AI119&lt;=20,3,""))),0),"")</f>
        <v/>
      </c>
      <c r="AG119" s="37" t="str">
        <f ca="1">IF($A119&gt;"",IF(ISERROR(HLOOKUP(AG$1,INDIRECT("Roles!$B$"&amp;MATCH($B119,Roles!$A:$A,0)&amp;":$AF$"&amp;MATCH($B119,Roles!$A:$A,0)),1,FALSE))=FALSE,IF(SquadExport!AJ119&lt;10,1,IF(SquadExport!AJ119&lt;15,2,IF(SquadExport!AJ119&lt;=20,3,""))),0),"")</f>
        <v/>
      </c>
      <c r="AH119" s="37" t="str">
        <f ca="1">IF($A119&gt;"",IF(ISERROR(HLOOKUP(AH$1,INDIRECT("Roles!$B$"&amp;MATCH($B119,Roles!$A:$A,0)&amp;":$AF$"&amp;MATCH($B119,Roles!$A:$A,0)),1,FALSE))=FALSE,IF(SquadExport!AK119&lt;10,1,IF(SquadExport!AK119&lt;15,2,IF(SquadExport!AK119&lt;=20,3,""))),0),"")</f>
        <v/>
      </c>
      <c r="AI119" s="37" t="str">
        <f ca="1">IF($A119&gt;"",IF(ISERROR(HLOOKUP(AI$1,INDIRECT("Roles!$B$"&amp;MATCH($B119,Roles!$A:$A,0)&amp;":$AF$"&amp;MATCH($B119,Roles!$A:$A,0)),1,FALSE))=FALSE,IF(SquadExport!AL119&lt;10,1,IF(SquadExport!AL119&lt;15,2,IF(SquadExport!AL119&lt;=20,3,""))),0),"")</f>
        <v/>
      </c>
      <c r="AJ119" s="37" t="str">
        <f ca="1">IF($A119&gt;"",IF(ISERROR(HLOOKUP(AJ$1,INDIRECT("Roles!$B$"&amp;MATCH($B119,Roles!$A:$A,0)&amp;":$AF$"&amp;MATCH($B119,Roles!$A:$A,0)),1,FALSE))=FALSE,IF(SquadExport!AM119&lt;10,1,IF(SquadExport!AM119&lt;15,2,IF(SquadExport!AM119&lt;=20,3,""))),0),"")</f>
        <v/>
      </c>
      <c r="AK119" s="37" t="str">
        <f ca="1">IF($A119&gt;"",IF(ISERROR(HLOOKUP(AK$1,INDIRECT("Roles!$B$"&amp;MATCH($B119,Roles!$A:$A,0)&amp;":$AF$"&amp;MATCH($B119,Roles!$A:$A,0)),1,FALSE))=FALSE,IF(SquadExport!AN119&lt;10,1,IF(SquadExport!AN119&lt;15,2,IF(SquadExport!AN119&lt;=20,3,""))),0),"")</f>
        <v/>
      </c>
      <c r="AL119" s="37" t="str">
        <f ca="1">IF($A119&gt;"",IF(ISERROR(HLOOKUP(AL$1,INDIRECT("Roles!$B$"&amp;MATCH($B119,Roles!$A:$A,0)&amp;":$AF$"&amp;MATCH($B119,Roles!$A:$A,0)),1,FALSE))=FALSE,IF(SquadExport!AO119&lt;10,1,IF(SquadExport!AO119&lt;15,2,IF(SquadExport!AO119&lt;=20,3,""))),0),"")</f>
        <v/>
      </c>
      <c r="AM119" s="37" t="str">
        <f ca="1">IF($A119&gt;"",IF(ISERROR(HLOOKUP(AM$1,INDIRECT("Roles!$B$"&amp;MATCH($B119,Roles!$A:$A,0)&amp;":$AF$"&amp;MATCH($B119,Roles!$A:$A,0)),1,FALSE))=FALSE,IF(SquadExport!AP119&lt;10,1,IF(SquadExport!AP119&lt;15,2,IF(SquadExport!AP119&lt;=20,3,""))),0),"")</f>
        <v/>
      </c>
      <c r="AN119" s="37" t="str">
        <f ca="1">IF($A119&gt;"",IF(ISERROR(HLOOKUP(AN$1,INDIRECT("Roles!$B$"&amp;MATCH($B119,Roles!$A:$A,0)&amp;":$AF$"&amp;MATCH($B119,Roles!$A:$A,0)),1,FALSE))=FALSE,IF(SquadExport!AQ119&lt;10,1,IF(SquadExport!AQ119&lt;15,2,IF(SquadExport!AQ119&lt;=20,3,""))),0),"")</f>
        <v/>
      </c>
      <c r="AO119" s="37" t="str">
        <f ca="1">IF($A119&gt;"",IF(ISERROR(HLOOKUP(AO$1,INDIRECT("Roles!$B$"&amp;MATCH($B119,Roles!$A:$A,0)&amp;":$AF$"&amp;MATCH($B119,Roles!$A:$A,0)),1,FALSE))=FALSE,IF(SquadExport!AR119&lt;10,1,IF(SquadExport!AR119&lt;15,2,IF(SquadExport!AR119&lt;=20,3,""))),0),"")</f>
        <v/>
      </c>
      <c r="AP119" s="37" t="str">
        <f ca="1">IF($A119&gt;"",IF(ISERROR(HLOOKUP(AP$1,INDIRECT("Roles!$B$"&amp;MATCH($B119,Roles!$A:$A,0)&amp;":$AF$"&amp;MATCH($B119,Roles!$A:$A,0)),1,FALSE))=FALSE,IF(SquadExport!AS119&lt;10,1,IF(SquadExport!AS119&lt;15,2,IF(SquadExport!AS119&lt;=20,3,""))),0),"")</f>
        <v/>
      </c>
      <c r="AQ119" s="37" t="str">
        <f ca="1">IF($A119&gt;"",IF(ISERROR(HLOOKUP(AQ$1,INDIRECT("Roles!$B$"&amp;MATCH($B119,Roles!$A:$A,0)&amp;":$AF$"&amp;MATCH($B119,Roles!$A:$A,0)),1,FALSE))=FALSE,IF(SquadExport!AT119&lt;10,1,IF(SquadExport!AT119&lt;15,2,IF(SquadExport!AT119&lt;=20,3,""))),0),"")</f>
        <v/>
      </c>
      <c r="AR119" s="37" t="str">
        <f ca="1">IF($A119&gt;"",IF(ISERROR(HLOOKUP(AR$1,INDIRECT("Roles!$B$"&amp;MATCH($B119,Roles!$A:$A,0)&amp;":$AF$"&amp;MATCH($B119,Roles!$A:$A,0)),1,FALSE))=FALSE,IF(SquadExport!AU119&lt;10,1,IF(SquadExport!AU119&lt;15,2,IF(SquadExport!AU119&lt;=20,3,""))),0),"")</f>
        <v/>
      </c>
      <c r="AS119" s="37" t="str">
        <f ca="1">IF($A119&gt;"",IF(ISERROR(HLOOKUP(AS$1,INDIRECT("Roles!$B$"&amp;MATCH($B119,Roles!$A:$A,0)&amp;":$AF$"&amp;MATCH($B119,Roles!$A:$A,0)),1,FALSE))=FALSE,IF(SquadExport!AV119&lt;10,1,IF(SquadExport!AV119&lt;15,2,IF(SquadExport!AV119&lt;=20,3,""))),0),"")</f>
        <v/>
      </c>
      <c r="AT119" s="37" t="str">
        <f ca="1">IF($A119&gt;"",IF(ISERROR(HLOOKUP(AT$1,INDIRECT("Roles!$B$"&amp;MATCH($B119,Roles!$A:$A,0)&amp;":$AF$"&amp;MATCH($B119,Roles!$A:$A,0)),1,FALSE))=FALSE,IF(SquadExport!AW119&lt;10,1,IF(SquadExport!AW119&lt;15,2,IF(SquadExport!AW119&lt;=20,3,""))),0),"")</f>
        <v/>
      </c>
      <c r="AU119" s="37" t="str">
        <f ca="1">IF($A119&gt;"",IF(ISERROR(HLOOKUP(AU$1,INDIRECT("Roles!$B$"&amp;MATCH($B119,Roles!$A:$A,0)&amp;":$AF$"&amp;MATCH($B119,Roles!$A:$A,0)),1,FALSE))=FALSE,IF(SquadExport!AX119&lt;10,1,IF(SquadExport!AX119&lt;15,2,IF(SquadExport!AX119&lt;=20,3,""))),0),"")</f>
        <v/>
      </c>
      <c r="AV119" s="37" t="str">
        <f ca="1">IF($A119&gt;"",IF(ISERROR(HLOOKUP(AV$1,INDIRECT("Roles!$B$"&amp;MATCH($B119,Roles!$A:$A,0)&amp;":$AF$"&amp;MATCH($B119,Roles!$A:$A,0)),1,FALSE))=FALSE,IF(SquadExport!AY119&lt;10,1,IF(SquadExport!AY119&lt;15,2,IF(SquadExport!AY119&lt;=20,3,""))),0),"")</f>
        <v/>
      </c>
      <c r="AW119" s="37" t="str">
        <f ca="1">IF($A119&gt;"",IF(ISERROR(HLOOKUP(AW$1,INDIRECT("Roles!$B$"&amp;MATCH($B119,Roles!$A:$A,0)&amp;":$AF$"&amp;MATCH($B119,Roles!$A:$A,0)),1,FALSE))=FALSE,IF(SquadExport!AZ119&lt;10,1,IF(SquadExport!AZ119&lt;15,2,IF(SquadExport!AZ119&lt;=20,3,""))),0),"")</f>
        <v/>
      </c>
      <c r="AX119" s="37" t="str">
        <f ca="1">IF($A119&gt;"",IF(ISERROR(HLOOKUP(AX$1,INDIRECT("Roles!$B$"&amp;MATCH($B119,Roles!$A:$A,0)&amp;":$AF$"&amp;MATCH($B119,Roles!$A:$A,0)),1,FALSE))=FALSE,IF(SquadExport!BA119&lt;10,1,IF(SquadExport!BA119&lt;15,2,IF(SquadExport!BA119&lt;=20,3,""))),0),"")</f>
        <v/>
      </c>
      <c r="AY119" s="30" t="str" cm="1">
        <f t="array" aca="1" ref="AY119:CS119" ca="1">IF($D119:$AX119=1,D$1:AX$1,"")</f>
        <v/>
      </c>
      <c r="AZ119" s="30" t="str">
        <f ca="1"/>
        <v/>
      </c>
      <c r="BA119" s="30" t="str">
        <f ca="1"/>
        <v/>
      </c>
      <c r="BB119" s="30" t="str">
        <f ca="1"/>
        <v/>
      </c>
      <c r="BC119" s="30" t="str">
        <f ca="1"/>
        <v/>
      </c>
      <c r="BD119" s="30" t="str">
        <f ca="1"/>
        <v/>
      </c>
      <c r="BE119" s="30" t="str">
        <f ca="1"/>
        <v/>
      </c>
      <c r="BF119" s="30" t="str">
        <f ca="1"/>
        <v/>
      </c>
      <c r="BG119" s="30" t="str">
        <f ca="1"/>
        <v/>
      </c>
      <c r="BH119" s="30" t="str">
        <f ca="1"/>
        <v/>
      </c>
      <c r="BI119" s="30" t="str">
        <f ca="1"/>
        <v/>
      </c>
      <c r="BJ119" s="30" t="str">
        <f ca="1"/>
        <v/>
      </c>
      <c r="BK119" s="30" t="str">
        <f ca="1"/>
        <v/>
      </c>
      <c r="BL119" s="30" t="str">
        <f ca="1"/>
        <v/>
      </c>
      <c r="BM119" s="30" t="str">
        <f ca="1"/>
        <v/>
      </c>
      <c r="BN119" s="30" t="str">
        <f ca="1"/>
        <v/>
      </c>
      <c r="BO119" s="30" t="str">
        <f ca="1"/>
        <v/>
      </c>
      <c r="BP119" s="30" t="str">
        <f ca="1"/>
        <v/>
      </c>
      <c r="BQ119" s="30" t="str">
        <f ca="1"/>
        <v/>
      </c>
      <c r="BR119" s="30" t="str">
        <f ca="1"/>
        <v/>
      </c>
      <c r="BS119" s="30" t="str">
        <f ca="1"/>
        <v/>
      </c>
      <c r="BT119" s="30" t="str">
        <f ca="1"/>
        <v/>
      </c>
      <c r="BU119" s="30" t="str">
        <f ca="1"/>
        <v/>
      </c>
      <c r="BV119" s="30" t="str">
        <f ca="1"/>
        <v/>
      </c>
      <c r="BW119" s="30" t="str">
        <f ca="1"/>
        <v/>
      </c>
      <c r="BX119" s="30" t="str">
        <f ca="1"/>
        <v/>
      </c>
      <c r="BY119" s="30" t="str">
        <f ca="1"/>
        <v/>
      </c>
      <c r="BZ119" s="30" t="str">
        <f ca="1"/>
        <v/>
      </c>
      <c r="CA119" s="30" t="str">
        <f ca="1"/>
        <v/>
      </c>
      <c r="CB119" s="30" t="str">
        <f ca="1"/>
        <v/>
      </c>
      <c r="CC119" s="30" t="str">
        <f ca="1"/>
        <v/>
      </c>
      <c r="CD119" s="30" t="str">
        <f ca="1"/>
        <v/>
      </c>
      <c r="CE119" s="30" t="str">
        <f ca="1"/>
        <v/>
      </c>
      <c r="CF119" s="30" t="str">
        <f ca="1"/>
        <v/>
      </c>
      <c r="CG119" s="30" t="str">
        <f ca="1"/>
        <v/>
      </c>
      <c r="CH119" s="30" t="str">
        <f ca="1"/>
        <v/>
      </c>
      <c r="CI119" s="30" t="str">
        <f ca="1"/>
        <v/>
      </c>
      <c r="CJ119" s="30" t="str">
        <f ca="1"/>
        <v/>
      </c>
      <c r="CK119" s="30" t="str">
        <f ca="1"/>
        <v/>
      </c>
      <c r="CL119" s="30" t="str">
        <f ca="1"/>
        <v/>
      </c>
      <c r="CM119" s="30" t="str">
        <f ca="1"/>
        <v/>
      </c>
      <c r="CN119" s="30" t="str">
        <f ca="1"/>
        <v/>
      </c>
      <c r="CO119" s="30" t="str">
        <f ca="1"/>
        <v/>
      </c>
      <c r="CP119" s="30" t="str">
        <f ca="1"/>
        <v/>
      </c>
      <c r="CQ119" s="30" t="str">
        <f ca="1"/>
        <v/>
      </c>
      <c r="CR119" s="30" t="str">
        <f ca="1"/>
        <v/>
      </c>
      <c r="CS119" s="30" t="str">
        <f ca="1"/>
        <v/>
      </c>
      <c r="CT119" s="31" cm="1">
        <f t="array" aca="1" ref="CT119" ca="1">SUMPRODUCT(COUNTIF($AY119:$CS119,Training!$C$3:$E$3))</f>
        <v>0</v>
      </c>
      <c r="CU119" s="31" cm="1">
        <f t="array" aca="1" ref="CU119" ca="1">SUMPRODUCT(COUNTIF($AY119:$CS119,Training!$C$4:$E$4))</f>
        <v>0</v>
      </c>
      <c r="CV119" s="31" cm="1">
        <f t="array" aca="1" ref="CV119" ca="1">SUMPRODUCT(COUNTIF($AY119:$CS119,Training!$C$5:$E$5))</f>
        <v>0</v>
      </c>
      <c r="CW119" s="31" cm="1">
        <f t="array" aca="1" ref="CW119" ca="1">SUMPRODUCT(COUNTIF($AY119:$CS119,Training!$C$6:$E$6))</f>
        <v>0</v>
      </c>
      <c r="CX119" s="31" cm="1">
        <f t="array" aca="1" ref="CX119" ca="1">SUMPRODUCT(COUNTIF($AY119:$CS119,Training!$C$7:$E$7))</f>
        <v>0</v>
      </c>
      <c r="CY119" s="31" cm="1">
        <f t="array" aca="1" ref="CY119" ca="1">SUMPRODUCT(COUNTIF($AY119:$CS119,Training!$C$8:$E$8))</f>
        <v>0</v>
      </c>
      <c r="CZ119" s="31" cm="1">
        <f t="array" aca="1" ref="CZ119" ca="1">SUMPRODUCT(COUNTIF($AY119:$CS119,Training!$C$9:$E$9))</f>
        <v>0</v>
      </c>
      <c r="DA119" s="31" cm="1">
        <f t="array" aca="1" ref="DA119" ca="1">SUMPRODUCT(COUNTIF($AY119:$CS119,Training!$C$10:$E$10))</f>
        <v>0</v>
      </c>
      <c r="DB119" s="31" cm="1">
        <f t="array" aca="1" ref="DB119" ca="1">SUMPRODUCT(COUNTIF($AY119:$CS119,Training!$C$11:$E$11))</f>
        <v>0</v>
      </c>
      <c r="DC119" s="31" cm="1">
        <f t="array" aca="1" ref="DC119" ca="1">SUMPRODUCT(COUNTIF($AY119:$CS119,Training!$C$2:$E$2))</f>
        <v>0</v>
      </c>
      <c r="DD119" s="31" cm="1">
        <f t="array" aca="1" ref="DD119" ca="1">SUMPRODUCT(COUNTIF($AY119:$CS119,Training!#REF!))</f>
        <v>0</v>
      </c>
      <c r="DE119" s="31" cm="1">
        <f t="array" aca="1" ref="DE119" ca="1">SUMPRODUCT(COUNTIF($AY119:$CS119,Training!$C$12:$E$12))</f>
        <v>0</v>
      </c>
      <c r="DF119" s="31" cm="1">
        <f t="array" aca="1" ref="DF119" ca="1">SUMPRODUCT(COUNTIF($AY119:$CS119,Training!$C$13:$E$13))</f>
        <v>0</v>
      </c>
      <c r="DG119" s="31" cm="1">
        <f t="array" aca="1" ref="DG119" ca="1">SUMPRODUCT(COUNTIF($AY119:$CS119,Training!$C$14:$E$14))</f>
        <v>0</v>
      </c>
      <c r="DH119" s="31" cm="1">
        <f t="array" aca="1" ref="DH119" ca="1">SUMPRODUCT(COUNTIF($AY119:$CS119,Training!$C$15:$E$15))</f>
        <v>0</v>
      </c>
      <c r="DI119" s="31" cm="1">
        <f t="array" aca="1" ref="DI119" ca="1">SUMPRODUCT(COUNTIF($AY119:$CS119,Training!$C$16:$E$16))</f>
        <v>0</v>
      </c>
      <c r="DJ119" s="30" t="str" cm="1">
        <f t="array" aca="1" ref="DJ119:FD119" ca="1">IF(COUNTIF(D119:AX119,1)=0,IF($D119:$AX119=2,D$1:AX$1,""),"")</f>
        <v/>
      </c>
      <c r="DK119" s="30" t="str">
        <f ca="1"/>
        <v/>
      </c>
      <c r="DL119" s="30" t="str">
        <f ca="1"/>
        <v/>
      </c>
      <c r="DM119" s="30" t="str">
        <f ca="1"/>
        <v/>
      </c>
      <c r="DN119" s="30" t="str">
        <f ca="1"/>
        <v/>
      </c>
      <c r="DO119" s="30" t="str">
        <f ca="1"/>
        <v/>
      </c>
      <c r="DP119" s="30" t="str">
        <f ca="1"/>
        <v/>
      </c>
      <c r="DQ119" s="30" t="str">
        <f ca="1"/>
        <v/>
      </c>
      <c r="DR119" s="30" t="str">
        <f ca="1"/>
        <v/>
      </c>
      <c r="DS119" s="30" t="str">
        <f ca="1"/>
        <v/>
      </c>
      <c r="DT119" s="30" t="str">
        <f ca="1"/>
        <v/>
      </c>
      <c r="DU119" s="30" t="str">
        <f ca="1"/>
        <v/>
      </c>
      <c r="DV119" s="30" t="str">
        <f ca="1"/>
        <v/>
      </c>
      <c r="DW119" s="30" t="str">
        <f ca="1"/>
        <v/>
      </c>
      <c r="DX119" s="30" t="str">
        <f ca="1"/>
        <v/>
      </c>
      <c r="DY119" s="30" t="str">
        <f ca="1"/>
        <v/>
      </c>
      <c r="DZ119" s="30" t="str">
        <f ca="1"/>
        <v/>
      </c>
      <c r="EA119" s="30" t="str">
        <f ca="1"/>
        <v/>
      </c>
      <c r="EB119" s="30" t="str">
        <f ca="1"/>
        <v/>
      </c>
      <c r="EC119" s="30" t="str">
        <f ca="1"/>
        <v/>
      </c>
      <c r="ED119" s="30" t="str">
        <f ca="1"/>
        <v/>
      </c>
      <c r="EE119" s="30" t="str">
        <f ca="1"/>
        <v/>
      </c>
      <c r="EF119" s="30" t="str">
        <f ca="1"/>
        <v/>
      </c>
      <c r="EG119" s="30" t="str">
        <f ca="1"/>
        <v/>
      </c>
      <c r="EH119" s="30" t="str">
        <f ca="1"/>
        <v/>
      </c>
      <c r="EI119" s="30" t="str">
        <f ca="1"/>
        <v/>
      </c>
      <c r="EJ119" s="30" t="str">
        <f ca="1"/>
        <v/>
      </c>
      <c r="EK119" s="30" t="str">
        <f ca="1"/>
        <v/>
      </c>
      <c r="EL119" s="30" t="str">
        <f ca="1"/>
        <v/>
      </c>
      <c r="EM119" s="30" t="str">
        <f ca="1"/>
        <v/>
      </c>
      <c r="EN119" s="30" t="str">
        <f ca="1"/>
        <v/>
      </c>
      <c r="EO119" s="30" t="str">
        <f ca="1"/>
        <v/>
      </c>
      <c r="EP119" s="30" t="str">
        <f ca="1"/>
        <v/>
      </c>
      <c r="EQ119" s="30" t="str">
        <f ca="1"/>
        <v/>
      </c>
      <c r="ER119" s="30" t="str">
        <f ca="1"/>
        <v/>
      </c>
      <c r="ES119" s="30" t="str">
        <f ca="1"/>
        <v/>
      </c>
      <c r="ET119" s="30" t="str">
        <f ca="1"/>
        <v/>
      </c>
      <c r="EU119" s="30" t="str">
        <f ca="1"/>
        <v/>
      </c>
      <c r="EV119" s="30" t="str">
        <f ca="1"/>
        <v/>
      </c>
      <c r="EW119" s="30" t="str">
        <f ca="1"/>
        <v/>
      </c>
      <c r="EX119" s="30" t="str">
        <f ca="1"/>
        <v/>
      </c>
      <c r="EY119" s="30" t="str">
        <f ca="1"/>
        <v/>
      </c>
      <c r="EZ119" s="30" t="str">
        <f ca="1"/>
        <v/>
      </c>
      <c r="FA119" s="30" t="str">
        <f ca="1"/>
        <v/>
      </c>
      <c r="FB119" s="30" t="str">
        <f ca="1"/>
        <v/>
      </c>
      <c r="FC119" s="30" t="str">
        <f ca="1"/>
        <v/>
      </c>
      <c r="FD119" s="30" t="str">
        <f ca="1"/>
        <v/>
      </c>
      <c r="FE119" s="31" cm="1">
        <f t="array" aca="1" ref="FE119" ca="1">SUMPRODUCT(COUNTIF($DJ119:$FD119,Training!$C$3:$E$3))</f>
        <v>0</v>
      </c>
      <c r="FF119" s="31" cm="1">
        <f t="array" aca="1" ref="FF119" ca="1">SUMPRODUCT(COUNTIF($DJ119:$FD119,Training!$C$4:$E$4))</f>
        <v>0</v>
      </c>
      <c r="FG119" s="31" cm="1">
        <f t="array" aca="1" ref="FG119" ca="1">SUMPRODUCT(COUNTIF($DJ119:$FD119,Training!$C$5:$E$5))</f>
        <v>0</v>
      </c>
      <c r="FH119" s="31" cm="1">
        <f t="array" aca="1" ref="FH119" ca="1">SUMPRODUCT(COUNTIF($DJ119:$FD119,Training!$C$6:$E$6))</f>
        <v>0</v>
      </c>
      <c r="FI119" s="31" cm="1">
        <f t="array" aca="1" ref="FI119" ca="1">SUMPRODUCT(COUNTIF($DJ119:$FD119,Training!$C$7:$E$7))</f>
        <v>0</v>
      </c>
      <c r="FJ119" s="31" cm="1">
        <f t="array" aca="1" ref="FJ119" ca="1">SUMPRODUCT(COUNTIF($DJ119:$FD119,Training!$C$8:$E$8))</f>
        <v>0</v>
      </c>
      <c r="FK119" s="31" cm="1">
        <f t="array" aca="1" ref="FK119" ca="1">SUMPRODUCT(COUNTIF($DJ119:$FD119,Training!$C$9:$E$9))</f>
        <v>0</v>
      </c>
      <c r="FL119" s="31" cm="1">
        <f t="array" aca="1" ref="FL119" ca="1">SUMPRODUCT(COUNTIF($DJ119:$FD119,Training!$C$10:$E$10))</f>
        <v>0</v>
      </c>
      <c r="FM119" s="31" cm="1">
        <f t="array" aca="1" ref="FM119" ca="1">SUMPRODUCT(COUNTIF($DJ119:$FD119,Training!$C$11:$E$11))</f>
        <v>0</v>
      </c>
      <c r="FN119" s="31" cm="1">
        <f t="array" aca="1" ref="FN119" ca="1">SUMPRODUCT(COUNTIF($DJ119:$FD119,Training!$C$2:$E$2))</f>
        <v>0</v>
      </c>
      <c r="FO119" s="31" cm="1">
        <f t="array" aca="1" ref="FO119" ca="1">SUMPRODUCT(COUNTIF($DJ119:$FD119,Training!#REF!))</f>
        <v>0</v>
      </c>
      <c r="FP119" s="31" cm="1">
        <f t="array" aca="1" ref="FP119" ca="1">SUMPRODUCT(COUNTIF($DJ119:$FD119,Training!$C$12:$E$12))</f>
        <v>0</v>
      </c>
      <c r="FQ119" s="31" cm="1">
        <f t="array" aca="1" ref="FQ119" ca="1">SUMPRODUCT(COUNTIF($DJ119:$FD119,Training!$C$13:$E$13))</f>
        <v>0</v>
      </c>
      <c r="FR119" s="31" cm="1">
        <f t="array" aca="1" ref="FR119" ca="1">SUMPRODUCT(COUNTIF($DJ119:$FD119,Training!$C$14:$E$14))</f>
        <v>0</v>
      </c>
      <c r="FS119" s="31" cm="1">
        <f t="array" aca="1" ref="FS119" ca="1">SUMPRODUCT(COUNTIF($DJ119:$FD119,Training!$C$15:$E$15))</f>
        <v>0</v>
      </c>
      <c r="FT119" s="31" cm="1">
        <f t="array" aca="1" ref="FT119" ca="1">SUMPRODUCT(COUNTIF($DJ119:$FD119,Training!$C$16:$E$16))</f>
        <v>0</v>
      </c>
    </row>
    <row r="120" spans="1:176" x14ac:dyDescent="0.25">
      <c r="A120" s="32" t="str">
        <f>IF(WeightedParse!A120&gt;"",WeightedParse!A120,"")</f>
        <v/>
      </c>
      <c r="B120" s="49" t="str">
        <f>IF('Weighted Summary'!A120&gt;"",'Weighted Summary'!F120,"")</f>
        <v/>
      </c>
      <c r="C120" s="39" t="str">
        <f t="shared" si="1"/>
        <v/>
      </c>
      <c r="D120" s="37" t="str">
        <f ca="1">IF($A120&gt;"",IF(ISERROR(HLOOKUP(D$1,INDIRECT("Roles!$B$"&amp;MATCH($B120,Roles!$A:$A,0)&amp;":$AF$"&amp;MATCH($B120,Roles!$A:$A,0)),1,FALSE))=FALSE,IF(SquadExport!G120&lt;10,1,IF(SquadExport!G120&lt;15,2,IF(SquadExport!G120&lt;=20,3,""))),0),"")</f>
        <v/>
      </c>
      <c r="E120" s="37" t="str">
        <f ca="1">IF($A120&gt;"",IF(ISERROR(HLOOKUP(E$1,INDIRECT("Roles!$B$"&amp;MATCH($B120,Roles!$A:$A,0)&amp;":$AF$"&amp;MATCH($B120,Roles!$A:$A,0)),1,FALSE))=FALSE,IF(SquadExport!H120&lt;10,1,IF(SquadExport!H120&lt;15,2,IF(SquadExport!H120&lt;=20,3,""))),0),"")</f>
        <v/>
      </c>
      <c r="F120" s="37" t="str">
        <f ca="1">IF($A120&gt;"",IF(ISERROR(HLOOKUP(F$1,INDIRECT("Roles!$B$"&amp;MATCH($B120,Roles!$A:$A,0)&amp;":$AF$"&amp;MATCH($B120,Roles!$A:$A,0)),1,FALSE))=FALSE,IF(SquadExport!I120&lt;10,1,IF(SquadExport!I120&lt;15,2,IF(SquadExport!I120&lt;=20,3,""))),0),"")</f>
        <v/>
      </c>
      <c r="G120" s="37" t="str">
        <f ca="1">IF($A120&gt;"",IF(ISERROR(HLOOKUP(G$1,INDIRECT("Roles!$B$"&amp;MATCH($B120,Roles!$A:$A,0)&amp;":$AF$"&amp;MATCH($B120,Roles!$A:$A,0)),1,FALSE))=FALSE,IF(SquadExport!J120&lt;10,1,IF(SquadExport!J120&lt;15,2,IF(SquadExport!J120&lt;=20,3,""))),0),"")</f>
        <v/>
      </c>
      <c r="H120" s="37" t="str">
        <f ca="1">IF($A120&gt;"",IF(ISERROR(HLOOKUP(H$1,INDIRECT("Roles!$B$"&amp;MATCH($B120,Roles!$A:$A,0)&amp;":$AF$"&amp;MATCH($B120,Roles!$A:$A,0)),1,FALSE))=FALSE,IF(SquadExport!K120&lt;10,1,IF(SquadExport!K120&lt;15,2,IF(SquadExport!K120&lt;=20,3,""))),0),"")</f>
        <v/>
      </c>
      <c r="I120" s="37" t="str">
        <f ca="1">IF($A120&gt;"",IF(ISERROR(HLOOKUP(I$1,INDIRECT("Roles!$B$"&amp;MATCH($B120,Roles!$A:$A,0)&amp;":$AF$"&amp;MATCH($B120,Roles!$A:$A,0)),1,FALSE))=FALSE,IF(SquadExport!L120&lt;10,1,IF(SquadExport!L120&lt;15,2,IF(SquadExport!L120&lt;=20,3,""))),0),"")</f>
        <v/>
      </c>
      <c r="J120" s="37" t="str">
        <f ca="1">IF($A120&gt;"",IF(ISERROR(HLOOKUP(J$1,INDIRECT("Roles!$B$"&amp;MATCH($B120,Roles!$A:$A,0)&amp;":$AF$"&amp;MATCH($B120,Roles!$A:$A,0)),1,FALSE))=FALSE,IF(SquadExport!M120&lt;10,1,IF(SquadExport!M120&lt;15,2,IF(SquadExport!M120&lt;=20,3,""))),0),"")</f>
        <v/>
      </c>
      <c r="K120" s="37" t="str">
        <f ca="1">IF($A120&gt;"",IF(ISERROR(HLOOKUP(K$1,INDIRECT("Roles!$B$"&amp;MATCH($B120,Roles!$A:$A,0)&amp;":$AF$"&amp;MATCH($B120,Roles!$A:$A,0)),1,FALSE))=FALSE,IF(SquadExport!N120&lt;10,1,IF(SquadExport!N120&lt;15,2,IF(SquadExport!N120&lt;=20,3,""))),0),"")</f>
        <v/>
      </c>
      <c r="L120" s="37" t="str">
        <f ca="1">IF($A120&gt;"",IF(ISERROR(HLOOKUP(L$1,INDIRECT("Roles!$B$"&amp;MATCH($B120,Roles!$A:$A,0)&amp;":$AF$"&amp;MATCH($B120,Roles!$A:$A,0)),1,FALSE))=FALSE,IF(SquadExport!O120&lt;10,1,IF(SquadExport!O120&lt;15,2,IF(SquadExport!O120&lt;=20,3,""))),0),"")</f>
        <v/>
      </c>
      <c r="M120" s="37" t="str">
        <f ca="1">IF($A120&gt;"",IF(ISERROR(HLOOKUP(M$1,INDIRECT("Roles!$B$"&amp;MATCH($B120,Roles!$A:$A,0)&amp;":$AF$"&amp;MATCH($B120,Roles!$A:$A,0)),1,FALSE))=FALSE,IF(SquadExport!P120&lt;10,1,IF(SquadExport!P120&lt;15,2,IF(SquadExport!P120&lt;=20,3,""))),0),"")</f>
        <v/>
      </c>
      <c r="N120" s="37" t="str">
        <f ca="1">IF($A120&gt;"",IF(ISERROR(HLOOKUP(N$1,INDIRECT("Roles!$B$"&amp;MATCH($B120,Roles!$A:$A,0)&amp;":$AF$"&amp;MATCH($B120,Roles!$A:$A,0)),1,FALSE))=FALSE,IF(SquadExport!Q120&lt;10,1,IF(SquadExport!Q120&lt;15,2,IF(SquadExport!Q120&lt;=20,3,""))),0),"")</f>
        <v/>
      </c>
      <c r="O120" s="37" t="str">
        <f ca="1">IF($A120&gt;"",IF(ISERROR(HLOOKUP(O$1,INDIRECT("Roles!$B$"&amp;MATCH($B120,Roles!$A:$A,0)&amp;":$AF$"&amp;MATCH($B120,Roles!$A:$A,0)),1,FALSE))=FALSE,IF(SquadExport!R120&lt;10,1,IF(SquadExport!R120&lt;15,2,IF(SquadExport!R120&lt;=20,3,""))),0),"")</f>
        <v/>
      </c>
      <c r="P120" s="37" t="str">
        <f ca="1">IF($A120&gt;"",IF(ISERROR(HLOOKUP(P$1,INDIRECT("Roles!$B$"&amp;MATCH($B120,Roles!$A:$A,0)&amp;":$AF$"&amp;MATCH($B120,Roles!$A:$A,0)),1,FALSE))=FALSE,IF(SquadExport!S120&lt;10,1,IF(SquadExport!S120&lt;15,2,IF(SquadExport!S120&lt;=20,3,""))),0),"")</f>
        <v/>
      </c>
      <c r="Q120" s="37" t="str">
        <f ca="1">IF($A120&gt;"",IF(ISERROR(HLOOKUP(Q$1,INDIRECT("Roles!$B$"&amp;MATCH($B120,Roles!$A:$A,0)&amp;":$AF$"&amp;MATCH($B120,Roles!$A:$A,0)),1,FALSE))=FALSE,IF(SquadExport!T120&lt;10,1,IF(SquadExport!T120&lt;15,2,IF(SquadExport!T120&lt;=20,3,""))),0),"")</f>
        <v/>
      </c>
      <c r="R120" s="37" t="str">
        <f ca="1">IF($A120&gt;"",IF(ISERROR(HLOOKUP(R$1,INDIRECT("Roles!$B$"&amp;MATCH($B120,Roles!$A:$A,0)&amp;":$AF$"&amp;MATCH($B120,Roles!$A:$A,0)),1,FALSE))=FALSE,IF(SquadExport!U120&lt;10,1,IF(SquadExport!U120&lt;15,2,IF(SquadExport!U120&lt;=20,3,""))),0),"")</f>
        <v/>
      </c>
      <c r="S120" s="37" t="str">
        <f ca="1">IF($A120&gt;"",IF(ISERROR(HLOOKUP(S$1,INDIRECT("Roles!$B$"&amp;MATCH($B120,Roles!$A:$A,0)&amp;":$AF$"&amp;MATCH($B120,Roles!$A:$A,0)),1,FALSE))=FALSE,IF(SquadExport!V120&lt;10,1,IF(SquadExport!V120&lt;15,2,IF(SquadExport!V120&lt;=20,3,""))),0),"")</f>
        <v/>
      </c>
      <c r="T120" s="37" t="str">
        <f ca="1">IF($A120&gt;"",IF(ISERROR(HLOOKUP(T$1,INDIRECT("Roles!$B$"&amp;MATCH($B120,Roles!$A:$A,0)&amp;":$AF$"&amp;MATCH($B120,Roles!$A:$A,0)),1,FALSE))=FALSE,IF(SquadExport!W120&lt;10,1,IF(SquadExport!W120&lt;15,2,IF(SquadExport!W120&lt;=20,3,""))),0),"")</f>
        <v/>
      </c>
      <c r="U120" s="37" t="str">
        <f ca="1">IF($A120&gt;"",IF(ISERROR(HLOOKUP(U$1,INDIRECT("Roles!$B$"&amp;MATCH($B120,Roles!$A:$A,0)&amp;":$AF$"&amp;MATCH($B120,Roles!$A:$A,0)),1,FALSE))=FALSE,IF(SquadExport!X120&lt;10,1,IF(SquadExport!X120&lt;15,2,IF(SquadExport!X120&lt;=20,3,""))),0),"")</f>
        <v/>
      </c>
      <c r="V120" s="37" t="str">
        <f ca="1">IF($A120&gt;"",IF(ISERROR(HLOOKUP(V$1,INDIRECT("Roles!$B$"&amp;MATCH($B120,Roles!$A:$A,0)&amp;":$AF$"&amp;MATCH($B120,Roles!$A:$A,0)),1,FALSE))=FALSE,IF(SquadExport!Y120&lt;10,1,IF(SquadExport!Y120&lt;15,2,IF(SquadExport!Y120&lt;=20,3,""))),0),"")</f>
        <v/>
      </c>
      <c r="W120" s="37" t="str">
        <f ca="1">IF($A120&gt;"",IF(ISERROR(HLOOKUP(W$1,INDIRECT("Roles!$B$"&amp;MATCH($B120,Roles!$A:$A,0)&amp;":$AF$"&amp;MATCH($B120,Roles!$A:$A,0)),1,FALSE))=FALSE,IF(SquadExport!Z120&lt;10,1,IF(SquadExport!Z120&lt;15,2,IF(SquadExport!Z120&lt;=20,3,""))),0),"")</f>
        <v/>
      </c>
      <c r="X120" s="37" t="str">
        <f ca="1">IF($A120&gt;"",IF(ISERROR(HLOOKUP(X$1,INDIRECT("Roles!$B$"&amp;MATCH($B120,Roles!$A:$A,0)&amp;":$AF$"&amp;MATCH($B120,Roles!$A:$A,0)),1,FALSE))=FALSE,IF(SquadExport!AA120&lt;10,1,IF(SquadExport!AA120&lt;15,2,IF(SquadExport!AA120&lt;=20,3,""))),0),"")</f>
        <v/>
      </c>
      <c r="Y120" s="37" t="str">
        <f ca="1">IF($A120&gt;"",IF(ISERROR(HLOOKUP(Y$1,INDIRECT("Roles!$B$"&amp;MATCH($B120,Roles!$A:$A,0)&amp;":$AF$"&amp;MATCH($B120,Roles!$A:$A,0)),1,FALSE))=FALSE,IF(SquadExport!AB120&lt;10,1,IF(SquadExport!AB120&lt;15,2,IF(SquadExport!AB120&lt;=20,3,""))),0),"")</f>
        <v/>
      </c>
      <c r="Z120" s="37" t="str">
        <f ca="1">IF($A120&gt;"",IF(ISERROR(HLOOKUP(Z$1,INDIRECT("Roles!$B$"&amp;MATCH($B120,Roles!$A:$A,0)&amp;":$AF$"&amp;MATCH($B120,Roles!$A:$A,0)),1,FALSE))=FALSE,IF(SquadExport!AC120&lt;10,1,IF(SquadExport!AC120&lt;15,2,IF(SquadExport!AC120&lt;=20,3,""))),0),"")</f>
        <v/>
      </c>
      <c r="AA120" s="37" t="str">
        <f ca="1">IF($A120&gt;"",IF(ISERROR(HLOOKUP(AA$1,INDIRECT("Roles!$B$"&amp;MATCH($B120,Roles!$A:$A,0)&amp;":$AF$"&amp;MATCH($B120,Roles!$A:$A,0)),1,FALSE))=FALSE,IF(SquadExport!AD120&lt;10,1,IF(SquadExport!AD120&lt;15,2,IF(SquadExport!AD120&lt;=20,3,""))),0),"")</f>
        <v/>
      </c>
      <c r="AB120" s="37" t="str">
        <f ca="1">IF($A120&gt;"",IF(ISERROR(HLOOKUP(AB$1,INDIRECT("Roles!$B$"&amp;MATCH($B120,Roles!$A:$A,0)&amp;":$AF$"&amp;MATCH($B120,Roles!$A:$A,0)),1,FALSE))=FALSE,IF(SquadExport!AE120&lt;10,1,IF(SquadExport!AE120&lt;15,2,IF(SquadExport!AE120&lt;=20,3,""))),0),"")</f>
        <v/>
      </c>
      <c r="AC120" s="37" t="str">
        <f ca="1">IF($A120&gt;"",IF(ISERROR(HLOOKUP(AC$1,INDIRECT("Roles!$B$"&amp;MATCH($B120,Roles!$A:$A,0)&amp;":$AF$"&amp;MATCH($B120,Roles!$A:$A,0)),1,FALSE))=FALSE,IF(SquadExport!AF120&lt;10,1,IF(SquadExport!AF120&lt;15,2,IF(SquadExport!AF120&lt;=20,3,""))),0),"")</f>
        <v/>
      </c>
      <c r="AD120" s="37" t="str">
        <f ca="1">IF($A120&gt;"",IF(ISERROR(HLOOKUP(AD$1,INDIRECT("Roles!$B$"&amp;MATCH($B120,Roles!$A:$A,0)&amp;":$AF$"&amp;MATCH($B120,Roles!$A:$A,0)),1,FALSE))=FALSE,IF(SquadExport!AG120&lt;10,1,IF(SquadExport!AG120&lt;15,2,IF(SquadExport!AG120&lt;=20,3,""))),0),"")</f>
        <v/>
      </c>
      <c r="AE120" s="37" t="str">
        <f ca="1">IF($A120&gt;"",IF(ISERROR(HLOOKUP(AE$1,INDIRECT("Roles!$B$"&amp;MATCH($B120,Roles!$A:$A,0)&amp;":$AF$"&amp;MATCH($B120,Roles!$A:$A,0)),1,FALSE))=FALSE,IF(SquadExport!AH120&lt;10,1,IF(SquadExport!AH120&lt;15,2,IF(SquadExport!AH120&lt;=20,3,""))),0),"")</f>
        <v/>
      </c>
      <c r="AF120" s="37" t="str">
        <f ca="1">IF($A120&gt;"",IF(ISERROR(HLOOKUP(AF$1,INDIRECT("Roles!$B$"&amp;MATCH($B120,Roles!$A:$A,0)&amp;":$AF$"&amp;MATCH($B120,Roles!$A:$A,0)),1,FALSE))=FALSE,IF(SquadExport!AI120&lt;10,1,IF(SquadExport!AI120&lt;15,2,IF(SquadExport!AI120&lt;=20,3,""))),0),"")</f>
        <v/>
      </c>
      <c r="AG120" s="37" t="str">
        <f ca="1">IF($A120&gt;"",IF(ISERROR(HLOOKUP(AG$1,INDIRECT("Roles!$B$"&amp;MATCH($B120,Roles!$A:$A,0)&amp;":$AF$"&amp;MATCH($B120,Roles!$A:$A,0)),1,FALSE))=FALSE,IF(SquadExport!AJ120&lt;10,1,IF(SquadExport!AJ120&lt;15,2,IF(SquadExport!AJ120&lt;=20,3,""))),0),"")</f>
        <v/>
      </c>
      <c r="AH120" s="37" t="str">
        <f ca="1">IF($A120&gt;"",IF(ISERROR(HLOOKUP(AH$1,INDIRECT("Roles!$B$"&amp;MATCH($B120,Roles!$A:$A,0)&amp;":$AF$"&amp;MATCH($B120,Roles!$A:$A,0)),1,FALSE))=FALSE,IF(SquadExport!AK120&lt;10,1,IF(SquadExport!AK120&lt;15,2,IF(SquadExport!AK120&lt;=20,3,""))),0),"")</f>
        <v/>
      </c>
      <c r="AI120" s="37" t="str">
        <f ca="1">IF($A120&gt;"",IF(ISERROR(HLOOKUP(AI$1,INDIRECT("Roles!$B$"&amp;MATCH($B120,Roles!$A:$A,0)&amp;":$AF$"&amp;MATCH($B120,Roles!$A:$A,0)),1,FALSE))=FALSE,IF(SquadExport!AL120&lt;10,1,IF(SquadExport!AL120&lt;15,2,IF(SquadExport!AL120&lt;=20,3,""))),0),"")</f>
        <v/>
      </c>
      <c r="AJ120" s="37" t="str">
        <f ca="1">IF($A120&gt;"",IF(ISERROR(HLOOKUP(AJ$1,INDIRECT("Roles!$B$"&amp;MATCH($B120,Roles!$A:$A,0)&amp;":$AF$"&amp;MATCH($B120,Roles!$A:$A,0)),1,FALSE))=FALSE,IF(SquadExport!AM120&lt;10,1,IF(SquadExport!AM120&lt;15,2,IF(SquadExport!AM120&lt;=20,3,""))),0),"")</f>
        <v/>
      </c>
      <c r="AK120" s="37" t="str">
        <f ca="1">IF($A120&gt;"",IF(ISERROR(HLOOKUP(AK$1,INDIRECT("Roles!$B$"&amp;MATCH($B120,Roles!$A:$A,0)&amp;":$AF$"&amp;MATCH($B120,Roles!$A:$A,0)),1,FALSE))=FALSE,IF(SquadExport!AN120&lt;10,1,IF(SquadExport!AN120&lt;15,2,IF(SquadExport!AN120&lt;=20,3,""))),0),"")</f>
        <v/>
      </c>
      <c r="AL120" s="37" t="str">
        <f ca="1">IF($A120&gt;"",IF(ISERROR(HLOOKUP(AL$1,INDIRECT("Roles!$B$"&amp;MATCH($B120,Roles!$A:$A,0)&amp;":$AF$"&amp;MATCH($B120,Roles!$A:$A,0)),1,FALSE))=FALSE,IF(SquadExport!AO120&lt;10,1,IF(SquadExport!AO120&lt;15,2,IF(SquadExport!AO120&lt;=20,3,""))),0),"")</f>
        <v/>
      </c>
      <c r="AM120" s="37" t="str">
        <f ca="1">IF($A120&gt;"",IF(ISERROR(HLOOKUP(AM$1,INDIRECT("Roles!$B$"&amp;MATCH($B120,Roles!$A:$A,0)&amp;":$AF$"&amp;MATCH($B120,Roles!$A:$A,0)),1,FALSE))=FALSE,IF(SquadExport!AP120&lt;10,1,IF(SquadExport!AP120&lt;15,2,IF(SquadExport!AP120&lt;=20,3,""))),0),"")</f>
        <v/>
      </c>
      <c r="AN120" s="37" t="str">
        <f ca="1">IF($A120&gt;"",IF(ISERROR(HLOOKUP(AN$1,INDIRECT("Roles!$B$"&amp;MATCH($B120,Roles!$A:$A,0)&amp;":$AF$"&amp;MATCH($B120,Roles!$A:$A,0)),1,FALSE))=FALSE,IF(SquadExport!AQ120&lt;10,1,IF(SquadExport!AQ120&lt;15,2,IF(SquadExport!AQ120&lt;=20,3,""))),0),"")</f>
        <v/>
      </c>
      <c r="AO120" s="37" t="str">
        <f ca="1">IF($A120&gt;"",IF(ISERROR(HLOOKUP(AO$1,INDIRECT("Roles!$B$"&amp;MATCH($B120,Roles!$A:$A,0)&amp;":$AF$"&amp;MATCH($B120,Roles!$A:$A,0)),1,FALSE))=FALSE,IF(SquadExport!AR120&lt;10,1,IF(SquadExport!AR120&lt;15,2,IF(SquadExport!AR120&lt;=20,3,""))),0),"")</f>
        <v/>
      </c>
      <c r="AP120" s="37" t="str">
        <f ca="1">IF($A120&gt;"",IF(ISERROR(HLOOKUP(AP$1,INDIRECT("Roles!$B$"&amp;MATCH($B120,Roles!$A:$A,0)&amp;":$AF$"&amp;MATCH($B120,Roles!$A:$A,0)),1,FALSE))=FALSE,IF(SquadExport!AS120&lt;10,1,IF(SquadExport!AS120&lt;15,2,IF(SquadExport!AS120&lt;=20,3,""))),0),"")</f>
        <v/>
      </c>
      <c r="AQ120" s="37" t="str">
        <f ca="1">IF($A120&gt;"",IF(ISERROR(HLOOKUP(AQ$1,INDIRECT("Roles!$B$"&amp;MATCH($B120,Roles!$A:$A,0)&amp;":$AF$"&amp;MATCH($B120,Roles!$A:$A,0)),1,FALSE))=FALSE,IF(SquadExport!AT120&lt;10,1,IF(SquadExport!AT120&lt;15,2,IF(SquadExport!AT120&lt;=20,3,""))),0),"")</f>
        <v/>
      </c>
      <c r="AR120" s="37" t="str">
        <f ca="1">IF($A120&gt;"",IF(ISERROR(HLOOKUP(AR$1,INDIRECT("Roles!$B$"&amp;MATCH($B120,Roles!$A:$A,0)&amp;":$AF$"&amp;MATCH($B120,Roles!$A:$A,0)),1,FALSE))=FALSE,IF(SquadExport!AU120&lt;10,1,IF(SquadExport!AU120&lt;15,2,IF(SquadExport!AU120&lt;=20,3,""))),0),"")</f>
        <v/>
      </c>
      <c r="AS120" s="37" t="str">
        <f ca="1">IF($A120&gt;"",IF(ISERROR(HLOOKUP(AS$1,INDIRECT("Roles!$B$"&amp;MATCH($B120,Roles!$A:$A,0)&amp;":$AF$"&amp;MATCH($B120,Roles!$A:$A,0)),1,FALSE))=FALSE,IF(SquadExport!AV120&lt;10,1,IF(SquadExport!AV120&lt;15,2,IF(SquadExport!AV120&lt;=20,3,""))),0),"")</f>
        <v/>
      </c>
      <c r="AT120" s="37" t="str">
        <f ca="1">IF($A120&gt;"",IF(ISERROR(HLOOKUP(AT$1,INDIRECT("Roles!$B$"&amp;MATCH($B120,Roles!$A:$A,0)&amp;":$AF$"&amp;MATCH($B120,Roles!$A:$A,0)),1,FALSE))=FALSE,IF(SquadExport!AW120&lt;10,1,IF(SquadExport!AW120&lt;15,2,IF(SquadExport!AW120&lt;=20,3,""))),0),"")</f>
        <v/>
      </c>
      <c r="AU120" s="37" t="str">
        <f ca="1">IF($A120&gt;"",IF(ISERROR(HLOOKUP(AU$1,INDIRECT("Roles!$B$"&amp;MATCH($B120,Roles!$A:$A,0)&amp;":$AF$"&amp;MATCH($B120,Roles!$A:$A,0)),1,FALSE))=FALSE,IF(SquadExport!AX120&lt;10,1,IF(SquadExport!AX120&lt;15,2,IF(SquadExport!AX120&lt;=20,3,""))),0),"")</f>
        <v/>
      </c>
      <c r="AV120" s="37" t="str">
        <f ca="1">IF($A120&gt;"",IF(ISERROR(HLOOKUP(AV$1,INDIRECT("Roles!$B$"&amp;MATCH($B120,Roles!$A:$A,0)&amp;":$AF$"&amp;MATCH($B120,Roles!$A:$A,0)),1,FALSE))=FALSE,IF(SquadExport!AY120&lt;10,1,IF(SquadExport!AY120&lt;15,2,IF(SquadExport!AY120&lt;=20,3,""))),0),"")</f>
        <v/>
      </c>
      <c r="AW120" s="37" t="str">
        <f ca="1">IF($A120&gt;"",IF(ISERROR(HLOOKUP(AW$1,INDIRECT("Roles!$B$"&amp;MATCH($B120,Roles!$A:$A,0)&amp;":$AF$"&amp;MATCH($B120,Roles!$A:$A,0)),1,FALSE))=FALSE,IF(SquadExport!AZ120&lt;10,1,IF(SquadExport!AZ120&lt;15,2,IF(SquadExport!AZ120&lt;=20,3,""))),0),"")</f>
        <v/>
      </c>
      <c r="AX120" s="37" t="str">
        <f ca="1">IF($A120&gt;"",IF(ISERROR(HLOOKUP(AX$1,INDIRECT("Roles!$B$"&amp;MATCH($B120,Roles!$A:$A,0)&amp;":$AF$"&amp;MATCH($B120,Roles!$A:$A,0)),1,FALSE))=FALSE,IF(SquadExport!BA120&lt;10,1,IF(SquadExport!BA120&lt;15,2,IF(SquadExport!BA120&lt;=20,3,""))),0),"")</f>
        <v/>
      </c>
      <c r="AY120" s="30" t="str" cm="1">
        <f t="array" aca="1" ref="AY120:CS120" ca="1">IF($D120:$AX120=1,D$1:AX$1,"")</f>
        <v/>
      </c>
      <c r="AZ120" s="30" t="str">
        <f ca="1"/>
        <v/>
      </c>
      <c r="BA120" s="30" t="str">
        <f ca="1"/>
        <v/>
      </c>
      <c r="BB120" s="30" t="str">
        <f ca="1"/>
        <v/>
      </c>
      <c r="BC120" s="30" t="str">
        <f ca="1"/>
        <v/>
      </c>
      <c r="BD120" s="30" t="str">
        <f ca="1"/>
        <v/>
      </c>
      <c r="BE120" s="30" t="str">
        <f ca="1"/>
        <v/>
      </c>
      <c r="BF120" s="30" t="str">
        <f ca="1"/>
        <v/>
      </c>
      <c r="BG120" s="30" t="str">
        <f ca="1"/>
        <v/>
      </c>
      <c r="BH120" s="30" t="str">
        <f ca="1"/>
        <v/>
      </c>
      <c r="BI120" s="30" t="str">
        <f ca="1"/>
        <v/>
      </c>
      <c r="BJ120" s="30" t="str">
        <f ca="1"/>
        <v/>
      </c>
      <c r="BK120" s="30" t="str">
        <f ca="1"/>
        <v/>
      </c>
      <c r="BL120" s="30" t="str">
        <f ca="1"/>
        <v/>
      </c>
      <c r="BM120" s="30" t="str">
        <f ca="1"/>
        <v/>
      </c>
      <c r="BN120" s="30" t="str">
        <f ca="1"/>
        <v/>
      </c>
      <c r="BO120" s="30" t="str">
        <f ca="1"/>
        <v/>
      </c>
      <c r="BP120" s="30" t="str">
        <f ca="1"/>
        <v/>
      </c>
      <c r="BQ120" s="30" t="str">
        <f ca="1"/>
        <v/>
      </c>
      <c r="BR120" s="30" t="str">
        <f ca="1"/>
        <v/>
      </c>
      <c r="BS120" s="30" t="str">
        <f ca="1"/>
        <v/>
      </c>
      <c r="BT120" s="30" t="str">
        <f ca="1"/>
        <v/>
      </c>
      <c r="BU120" s="30" t="str">
        <f ca="1"/>
        <v/>
      </c>
      <c r="BV120" s="30" t="str">
        <f ca="1"/>
        <v/>
      </c>
      <c r="BW120" s="30" t="str">
        <f ca="1"/>
        <v/>
      </c>
      <c r="BX120" s="30" t="str">
        <f ca="1"/>
        <v/>
      </c>
      <c r="BY120" s="30" t="str">
        <f ca="1"/>
        <v/>
      </c>
      <c r="BZ120" s="30" t="str">
        <f ca="1"/>
        <v/>
      </c>
      <c r="CA120" s="30" t="str">
        <f ca="1"/>
        <v/>
      </c>
      <c r="CB120" s="30" t="str">
        <f ca="1"/>
        <v/>
      </c>
      <c r="CC120" s="30" t="str">
        <f ca="1"/>
        <v/>
      </c>
      <c r="CD120" s="30" t="str">
        <f ca="1"/>
        <v/>
      </c>
      <c r="CE120" s="30" t="str">
        <f ca="1"/>
        <v/>
      </c>
      <c r="CF120" s="30" t="str">
        <f ca="1"/>
        <v/>
      </c>
      <c r="CG120" s="30" t="str">
        <f ca="1"/>
        <v/>
      </c>
      <c r="CH120" s="30" t="str">
        <f ca="1"/>
        <v/>
      </c>
      <c r="CI120" s="30" t="str">
        <f ca="1"/>
        <v/>
      </c>
      <c r="CJ120" s="30" t="str">
        <f ca="1"/>
        <v/>
      </c>
      <c r="CK120" s="30" t="str">
        <f ca="1"/>
        <v/>
      </c>
      <c r="CL120" s="30" t="str">
        <f ca="1"/>
        <v/>
      </c>
      <c r="CM120" s="30" t="str">
        <f ca="1"/>
        <v/>
      </c>
      <c r="CN120" s="30" t="str">
        <f ca="1"/>
        <v/>
      </c>
      <c r="CO120" s="30" t="str">
        <f ca="1"/>
        <v/>
      </c>
      <c r="CP120" s="30" t="str">
        <f ca="1"/>
        <v/>
      </c>
      <c r="CQ120" s="30" t="str">
        <f ca="1"/>
        <v/>
      </c>
      <c r="CR120" s="30" t="str">
        <f ca="1"/>
        <v/>
      </c>
      <c r="CS120" s="30" t="str">
        <f ca="1"/>
        <v/>
      </c>
      <c r="CT120" s="31" cm="1">
        <f t="array" aca="1" ref="CT120" ca="1">SUMPRODUCT(COUNTIF($AY120:$CS120,Training!$C$3:$E$3))</f>
        <v>0</v>
      </c>
      <c r="CU120" s="31" cm="1">
        <f t="array" aca="1" ref="CU120" ca="1">SUMPRODUCT(COUNTIF($AY120:$CS120,Training!$C$4:$E$4))</f>
        <v>0</v>
      </c>
      <c r="CV120" s="31" cm="1">
        <f t="array" aca="1" ref="CV120" ca="1">SUMPRODUCT(COUNTIF($AY120:$CS120,Training!$C$5:$E$5))</f>
        <v>0</v>
      </c>
      <c r="CW120" s="31" cm="1">
        <f t="array" aca="1" ref="CW120" ca="1">SUMPRODUCT(COUNTIF($AY120:$CS120,Training!$C$6:$E$6))</f>
        <v>0</v>
      </c>
      <c r="CX120" s="31" cm="1">
        <f t="array" aca="1" ref="CX120" ca="1">SUMPRODUCT(COUNTIF($AY120:$CS120,Training!$C$7:$E$7))</f>
        <v>0</v>
      </c>
      <c r="CY120" s="31" cm="1">
        <f t="array" aca="1" ref="CY120" ca="1">SUMPRODUCT(COUNTIF($AY120:$CS120,Training!$C$8:$E$8))</f>
        <v>0</v>
      </c>
      <c r="CZ120" s="31" cm="1">
        <f t="array" aca="1" ref="CZ120" ca="1">SUMPRODUCT(COUNTIF($AY120:$CS120,Training!$C$9:$E$9))</f>
        <v>0</v>
      </c>
      <c r="DA120" s="31" cm="1">
        <f t="array" aca="1" ref="DA120" ca="1">SUMPRODUCT(COUNTIF($AY120:$CS120,Training!$C$10:$E$10))</f>
        <v>0</v>
      </c>
      <c r="DB120" s="31" cm="1">
        <f t="array" aca="1" ref="DB120" ca="1">SUMPRODUCT(COUNTIF($AY120:$CS120,Training!$C$11:$E$11))</f>
        <v>0</v>
      </c>
      <c r="DC120" s="31" cm="1">
        <f t="array" aca="1" ref="DC120" ca="1">SUMPRODUCT(COUNTIF($AY120:$CS120,Training!$C$2:$E$2))</f>
        <v>0</v>
      </c>
      <c r="DD120" s="31" cm="1">
        <f t="array" aca="1" ref="DD120" ca="1">SUMPRODUCT(COUNTIF($AY120:$CS120,Training!#REF!))</f>
        <v>0</v>
      </c>
      <c r="DE120" s="31" cm="1">
        <f t="array" aca="1" ref="DE120" ca="1">SUMPRODUCT(COUNTIF($AY120:$CS120,Training!$C$12:$E$12))</f>
        <v>0</v>
      </c>
      <c r="DF120" s="31" cm="1">
        <f t="array" aca="1" ref="DF120" ca="1">SUMPRODUCT(COUNTIF($AY120:$CS120,Training!$C$13:$E$13))</f>
        <v>0</v>
      </c>
      <c r="DG120" s="31" cm="1">
        <f t="array" aca="1" ref="DG120" ca="1">SUMPRODUCT(COUNTIF($AY120:$CS120,Training!$C$14:$E$14))</f>
        <v>0</v>
      </c>
      <c r="DH120" s="31" cm="1">
        <f t="array" aca="1" ref="DH120" ca="1">SUMPRODUCT(COUNTIF($AY120:$CS120,Training!$C$15:$E$15))</f>
        <v>0</v>
      </c>
      <c r="DI120" s="31" cm="1">
        <f t="array" aca="1" ref="DI120" ca="1">SUMPRODUCT(COUNTIF($AY120:$CS120,Training!$C$16:$E$16))</f>
        <v>0</v>
      </c>
      <c r="DJ120" s="30" t="str" cm="1">
        <f t="array" aca="1" ref="DJ120:FD120" ca="1">IF(COUNTIF(D120:AX120,1)=0,IF($D120:$AX120=2,D$1:AX$1,""),"")</f>
        <v/>
      </c>
      <c r="DK120" s="30" t="str">
        <f ca="1"/>
        <v/>
      </c>
      <c r="DL120" s="30" t="str">
        <f ca="1"/>
        <v/>
      </c>
      <c r="DM120" s="30" t="str">
        <f ca="1"/>
        <v/>
      </c>
      <c r="DN120" s="30" t="str">
        <f ca="1"/>
        <v/>
      </c>
      <c r="DO120" s="30" t="str">
        <f ca="1"/>
        <v/>
      </c>
      <c r="DP120" s="30" t="str">
        <f ca="1"/>
        <v/>
      </c>
      <c r="DQ120" s="30" t="str">
        <f ca="1"/>
        <v/>
      </c>
      <c r="DR120" s="30" t="str">
        <f ca="1"/>
        <v/>
      </c>
      <c r="DS120" s="30" t="str">
        <f ca="1"/>
        <v/>
      </c>
      <c r="DT120" s="30" t="str">
        <f ca="1"/>
        <v/>
      </c>
      <c r="DU120" s="30" t="str">
        <f ca="1"/>
        <v/>
      </c>
      <c r="DV120" s="30" t="str">
        <f ca="1"/>
        <v/>
      </c>
      <c r="DW120" s="30" t="str">
        <f ca="1"/>
        <v/>
      </c>
      <c r="DX120" s="30" t="str">
        <f ca="1"/>
        <v/>
      </c>
      <c r="DY120" s="30" t="str">
        <f ca="1"/>
        <v/>
      </c>
      <c r="DZ120" s="30" t="str">
        <f ca="1"/>
        <v/>
      </c>
      <c r="EA120" s="30" t="str">
        <f ca="1"/>
        <v/>
      </c>
      <c r="EB120" s="30" t="str">
        <f ca="1"/>
        <v/>
      </c>
      <c r="EC120" s="30" t="str">
        <f ca="1"/>
        <v/>
      </c>
      <c r="ED120" s="30" t="str">
        <f ca="1"/>
        <v/>
      </c>
      <c r="EE120" s="30" t="str">
        <f ca="1"/>
        <v/>
      </c>
      <c r="EF120" s="30" t="str">
        <f ca="1"/>
        <v/>
      </c>
      <c r="EG120" s="30" t="str">
        <f ca="1"/>
        <v/>
      </c>
      <c r="EH120" s="30" t="str">
        <f ca="1"/>
        <v/>
      </c>
      <c r="EI120" s="30" t="str">
        <f ca="1"/>
        <v/>
      </c>
      <c r="EJ120" s="30" t="str">
        <f ca="1"/>
        <v/>
      </c>
      <c r="EK120" s="30" t="str">
        <f ca="1"/>
        <v/>
      </c>
      <c r="EL120" s="30" t="str">
        <f ca="1"/>
        <v/>
      </c>
      <c r="EM120" s="30" t="str">
        <f ca="1"/>
        <v/>
      </c>
      <c r="EN120" s="30" t="str">
        <f ca="1"/>
        <v/>
      </c>
      <c r="EO120" s="30" t="str">
        <f ca="1"/>
        <v/>
      </c>
      <c r="EP120" s="30" t="str">
        <f ca="1"/>
        <v/>
      </c>
      <c r="EQ120" s="30" t="str">
        <f ca="1"/>
        <v/>
      </c>
      <c r="ER120" s="30" t="str">
        <f ca="1"/>
        <v/>
      </c>
      <c r="ES120" s="30" t="str">
        <f ca="1"/>
        <v/>
      </c>
      <c r="ET120" s="30" t="str">
        <f ca="1"/>
        <v/>
      </c>
      <c r="EU120" s="30" t="str">
        <f ca="1"/>
        <v/>
      </c>
      <c r="EV120" s="30" t="str">
        <f ca="1"/>
        <v/>
      </c>
      <c r="EW120" s="30" t="str">
        <f ca="1"/>
        <v/>
      </c>
      <c r="EX120" s="30" t="str">
        <f ca="1"/>
        <v/>
      </c>
      <c r="EY120" s="30" t="str">
        <f ca="1"/>
        <v/>
      </c>
      <c r="EZ120" s="30" t="str">
        <f ca="1"/>
        <v/>
      </c>
      <c r="FA120" s="30" t="str">
        <f ca="1"/>
        <v/>
      </c>
      <c r="FB120" s="30" t="str">
        <f ca="1"/>
        <v/>
      </c>
      <c r="FC120" s="30" t="str">
        <f ca="1"/>
        <v/>
      </c>
      <c r="FD120" s="30" t="str">
        <f ca="1"/>
        <v/>
      </c>
      <c r="FE120" s="31" cm="1">
        <f t="array" aca="1" ref="FE120" ca="1">SUMPRODUCT(COUNTIF($DJ120:$FD120,Training!$C$3:$E$3))</f>
        <v>0</v>
      </c>
      <c r="FF120" s="31" cm="1">
        <f t="array" aca="1" ref="FF120" ca="1">SUMPRODUCT(COUNTIF($DJ120:$FD120,Training!$C$4:$E$4))</f>
        <v>0</v>
      </c>
      <c r="FG120" s="31" cm="1">
        <f t="array" aca="1" ref="FG120" ca="1">SUMPRODUCT(COUNTIF($DJ120:$FD120,Training!$C$5:$E$5))</f>
        <v>0</v>
      </c>
      <c r="FH120" s="31" cm="1">
        <f t="array" aca="1" ref="FH120" ca="1">SUMPRODUCT(COUNTIF($DJ120:$FD120,Training!$C$6:$E$6))</f>
        <v>0</v>
      </c>
      <c r="FI120" s="31" cm="1">
        <f t="array" aca="1" ref="FI120" ca="1">SUMPRODUCT(COUNTIF($DJ120:$FD120,Training!$C$7:$E$7))</f>
        <v>0</v>
      </c>
      <c r="FJ120" s="31" cm="1">
        <f t="array" aca="1" ref="FJ120" ca="1">SUMPRODUCT(COUNTIF($DJ120:$FD120,Training!$C$8:$E$8))</f>
        <v>0</v>
      </c>
      <c r="FK120" s="31" cm="1">
        <f t="array" aca="1" ref="FK120" ca="1">SUMPRODUCT(COUNTIF($DJ120:$FD120,Training!$C$9:$E$9))</f>
        <v>0</v>
      </c>
      <c r="FL120" s="31" cm="1">
        <f t="array" aca="1" ref="FL120" ca="1">SUMPRODUCT(COUNTIF($DJ120:$FD120,Training!$C$10:$E$10))</f>
        <v>0</v>
      </c>
      <c r="FM120" s="31" cm="1">
        <f t="array" aca="1" ref="FM120" ca="1">SUMPRODUCT(COUNTIF($DJ120:$FD120,Training!$C$11:$E$11))</f>
        <v>0</v>
      </c>
      <c r="FN120" s="31" cm="1">
        <f t="array" aca="1" ref="FN120" ca="1">SUMPRODUCT(COUNTIF($DJ120:$FD120,Training!$C$2:$E$2))</f>
        <v>0</v>
      </c>
      <c r="FO120" s="31" cm="1">
        <f t="array" aca="1" ref="FO120" ca="1">SUMPRODUCT(COUNTIF($DJ120:$FD120,Training!#REF!))</f>
        <v>0</v>
      </c>
      <c r="FP120" s="31" cm="1">
        <f t="array" aca="1" ref="FP120" ca="1">SUMPRODUCT(COUNTIF($DJ120:$FD120,Training!$C$12:$E$12))</f>
        <v>0</v>
      </c>
      <c r="FQ120" s="31" cm="1">
        <f t="array" aca="1" ref="FQ120" ca="1">SUMPRODUCT(COUNTIF($DJ120:$FD120,Training!$C$13:$E$13))</f>
        <v>0</v>
      </c>
      <c r="FR120" s="31" cm="1">
        <f t="array" aca="1" ref="FR120" ca="1">SUMPRODUCT(COUNTIF($DJ120:$FD120,Training!$C$14:$E$14))</f>
        <v>0</v>
      </c>
      <c r="FS120" s="31" cm="1">
        <f t="array" aca="1" ref="FS120" ca="1">SUMPRODUCT(COUNTIF($DJ120:$FD120,Training!$C$15:$E$15))</f>
        <v>0</v>
      </c>
      <c r="FT120" s="31" cm="1">
        <f t="array" aca="1" ref="FT120" ca="1">SUMPRODUCT(COUNTIF($DJ120:$FD120,Training!$C$16:$E$16))</f>
        <v>0</v>
      </c>
    </row>
    <row r="121" spans="1:176" x14ac:dyDescent="0.25">
      <c r="A121" s="32" t="str">
        <f>IF(WeightedParse!A121&gt;"",WeightedParse!A121,"")</f>
        <v/>
      </c>
      <c r="B121" s="49" t="str">
        <f>IF('Weighted Summary'!A121&gt;"",'Weighted Summary'!F121,"")</f>
        <v/>
      </c>
      <c r="C121" s="39" t="str">
        <f t="shared" si="1"/>
        <v/>
      </c>
      <c r="D121" s="37" t="str">
        <f ca="1">IF($A121&gt;"",IF(ISERROR(HLOOKUP(D$1,INDIRECT("Roles!$B$"&amp;MATCH($B121,Roles!$A:$A,0)&amp;":$AF$"&amp;MATCH($B121,Roles!$A:$A,0)),1,FALSE))=FALSE,IF(SquadExport!G121&lt;10,1,IF(SquadExport!G121&lt;15,2,IF(SquadExport!G121&lt;=20,3,""))),0),"")</f>
        <v/>
      </c>
      <c r="E121" s="37" t="str">
        <f ca="1">IF($A121&gt;"",IF(ISERROR(HLOOKUP(E$1,INDIRECT("Roles!$B$"&amp;MATCH($B121,Roles!$A:$A,0)&amp;":$AF$"&amp;MATCH($B121,Roles!$A:$A,0)),1,FALSE))=FALSE,IF(SquadExport!H121&lt;10,1,IF(SquadExport!H121&lt;15,2,IF(SquadExport!H121&lt;=20,3,""))),0),"")</f>
        <v/>
      </c>
      <c r="F121" s="37" t="str">
        <f ca="1">IF($A121&gt;"",IF(ISERROR(HLOOKUP(F$1,INDIRECT("Roles!$B$"&amp;MATCH($B121,Roles!$A:$A,0)&amp;":$AF$"&amp;MATCH($B121,Roles!$A:$A,0)),1,FALSE))=FALSE,IF(SquadExport!I121&lt;10,1,IF(SquadExport!I121&lt;15,2,IF(SquadExport!I121&lt;=20,3,""))),0),"")</f>
        <v/>
      </c>
      <c r="G121" s="37" t="str">
        <f ca="1">IF($A121&gt;"",IF(ISERROR(HLOOKUP(G$1,INDIRECT("Roles!$B$"&amp;MATCH($B121,Roles!$A:$A,0)&amp;":$AF$"&amp;MATCH($B121,Roles!$A:$A,0)),1,FALSE))=FALSE,IF(SquadExport!J121&lt;10,1,IF(SquadExport!J121&lt;15,2,IF(SquadExport!J121&lt;=20,3,""))),0),"")</f>
        <v/>
      </c>
      <c r="H121" s="37" t="str">
        <f ca="1">IF($A121&gt;"",IF(ISERROR(HLOOKUP(H$1,INDIRECT("Roles!$B$"&amp;MATCH($B121,Roles!$A:$A,0)&amp;":$AF$"&amp;MATCH($B121,Roles!$A:$A,0)),1,FALSE))=FALSE,IF(SquadExport!K121&lt;10,1,IF(SquadExport!K121&lt;15,2,IF(SquadExport!K121&lt;=20,3,""))),0),"")</f>
        <v/>
      </c>
      <c r="I121" s="37" t="str">
        <f ca="1">IF($A121&gt;"",IF(ISERROR(HLOOKUP(I$1,INDIRECT("Roles!$B$"&amp;MATCH($B121,Roles!$A:$A,0)&amp;":$AF$"&amp;MATCH($B121,Roles!$A:$A,0)),1,FALSE))=FALSE,IF(SquadExport!L121&lt;10,1,IF(SquadExport!L121&lt;15,2,IF(SquadExport!L121&lt;=20,3,""))),0),"")</f>
        <v/>
      </c>
      <c r="J121" s="37" t="str">
        <f ca="1">IF($A121&gt;"",IF(ISERROR(HLOOKUP(J$1,INDIRECT("Roles!$B$"&amp;MATCH($B121,Roles!$A:$A,0)&amp;":$AF$"&amp;MATCH($B121,Roles!$A:$A,0)),1,FALSE))=FALSE,IF(SquadExport!M121&lt;10,1,IF(SquadExport!M121&lt;15,2,IF(SquadExport!M121&lt;=20,3,""))),0),"")</f>
        <v/>
      </c>
      <c r="K121" s="37" t="str">
        <f ca="1">IF($A121&gt;"",IF(ISERROR(HLOOKUP(K$1,INDIRECT("Roles!$B$"&amp;MATCH($B121,Roles!$A:$A,0)&amp;":$AF$"&amp;MATCH($B121,Roles!$A:$A,0)),1,FALSE))=FALSE,IF(SquadExport!N121&lt;10,1,IF(SquadExport!N121&lt;15,2,IF(SquadExport!N121&lt;=20,3,""))),0),"")</f>
        <v/>
      </c>
      <c r="L121" s="37" t="str">
        <f ca="1">IF($A121&gt;"",IF(ISERROR(HLOOKUP(L$1,INDIRECT("Roles!$B$"&amp;MATCH($B121,Roles!$A:$A,0)&amp;":$AF$"&amp;MATCH($B121,Roles!$A:$A,0)),1,FALSE))=FALSE,IF(SquadExport!O121&lt;10,1,IF(SquadExport!O121&lt;15,2,IF(SquadExport!O121&lt;=20,3,""))),0),"")</f>
        <v/>
      </c>
      <c r="M121" s="37" t="str">
        <f ca="1">IF($A121&gt;"",IF(ISERROR(HLOOKUP(M$1,INDIRECT("Roles!$B$"&amp;MATCH($B121,Roles!$A:$A,0)&amp;":$AF$"&amp;MATCH($B121,Roles!$A:$A,0)),1,FALSE))=FALSE,IF(SquadExport!P121&lt;10,1,IF(SquadExport!P121&lt;15,2,IF(SquadExport!P121&lt;=20,3,""))),0),"")</f>
        <v/>
      </c>
      <c r="N121" s="37" t="str">
        <f ca="1">IF($A121&gt;"",IF(ISERROR(HLOOKUP(N$1,INDIRECT("Roles!$B$"&amp;MATCH($B121,Roles!$A:$A,0)&amp;":$AF$"&amp;MATCH($B121,Roles!$A:$A,0)),1,FALSE))=FALSE,IF(SquadExport!Q121&lt;10,1,IF(SquadExport!Q121&lt;15,2,IF(SquadExport!Q121&lt;=20,3,""))),0),"")</f>
        <v/>
      </c>
      <c r="O121" s="37" t="str">
        <f ca="1">IF($A121&gt;"",IF(ISERROR(HLOOKUP(O$1,INDIRECT("Roles!$B$"&amp;MATCH($B121,Roles!$A:$A,0)&amp;":$AF$"&amp;MATCH($B121,Roles!$A:$A,0)),1,FALSE))=FALSE,IF(SquadExport!R121&lt;10,1,IF(SquadExport!R121&lt;15,2,IF(SquadExport!R121&lt;=20,3,""))),0),"")</f>
        <v/>
      </c>
      <c r="P121" s="37" t="str">
        <f ca="1">IF($A121&gt;"",IF(ISERROR(HLOOKUP(P$1,INDIRECT("Roles!$B$"&amp;MATCH($B121,Roles!$A:$A,0)&amp;":$AF$"&amp;MATCH($B121,Roles!$A:$A,0)),1,FALSE))=FALSE,IF(SquadExport!S121&lt;10,1,IF(SquadExport!S121&lt;15,2,IF(SquadExport!S121&lt;=20,3,""))),0),"")</f>
        <v/>
      </c>
      <c r="Q121" s="37" t="str">
        <f ca="1">IF($A121&gt;"",IF(ISERROR(HLOOKUP(Q$1,INDIRECT("Roles!$B$"&amp;MATCH($B121,Roles!$A:$A,0)&amp;":$AF$"&amp;MATCH($B121,Roles!$A:$A,0)),1,FALSE))=FALSE,IF(SquadExport!T121&lt;10,1,IF(SquadExport!T121&lt;15,2,IF(SquadExport!T121&lt;=20,3,""))),0),"")</f>
        <v/>
      </c>
      <c r="R121" s="37" t="str">
        <f ca="1">IF($A121&gt;"",IF(ISERROR(HLOOKUP(R$1,INDIRECT("Roles!$B$"&amp;MATCH($B121,Roles!$A:$A,0)&amp;":$AF$"&amp;MATCH($B121,Roles!$A:$A,0)),1,FALSE))=FALSE,IF(SquadExport!U121&lt;10,1,IF(SquadExport!U121&lt;15,2,IF(SquadExport!U121&lt;=20,3,""))),0),"")</f>
        <v/>
      </c>
      <c r="S121" s="37" t="str">
        <f ca="1">IF($A121&gt;"",IF(ISERROR(HLOOKUP(S$1,INDIRECT("Roles!$B$"&amp;MATCH($B121,Roles!$A:$A,0)&amp;":$AF$"&amp;MATCH($B121,Roles!$A:$A,0)),1,FALSE))=FALSE,IF(SquadExport!V121&lt;10,1,IF(SquadExport!V121&lt;15,2,IF(SquadExport!V121&lt;=20,3,""))),0),"")</f>
        <v/>
      </c>
      <c r="T121" s="37" t="str">
        <f ca="1">IF($A121&gt;"",IF(ISERROR(HLOOKUP(T$1,INDIRECT("Roles!$B$"&amp;MATCH($B121,Roles!$A:$A,0)&amp;":$AF$"&amp;MATCH($B121,Roles!$A:$A,0)),1,FALSE))=FALSE,IF(SquadExport!W121&lt;10,1,IF(SquadExport!W121&lt;15,2,IF(SquadExport!W121&lt;=20,3,""))),0),"")</f>
        <v/>
      </c>
      <c r="U121" s="37" t="str">
        <f ca="1">IF($A121&gt;"",IF(ISERROR(HLOOKUP(U$1,INDIRECT("Roles!$B$"&amp;MATCH($B121,Roles!$A:$A,0)&amp;":$AF$"&amp;MATCH($B121,Roles!$A:$A,0)),1,FALSE))=FALSE,IF(SquadExport!X121&lt;10,1,IF(SquadExport!X121&lt;15,2,IF(SquadExport!X121&lt;=20,3,""))),0),"")</f>
        <v/>
      </c>
      <c r="V121" s="37" t="str">
        <f ca="1">IF($A121&gt;"",IF(ISERROR(HLOOKUP(V$1,INDIRECT("Roles!$B$"&amp;MATCH($B121,Roles!$A:$A,0)&amp;":$AF$"&amp;MATCH($B121,Roles!$A:$A,0)),1,FALSE))=FALSE,IF(SquadExport!Y121&lt;10,1,IF(SquadExport!Y121&lt;15,2,IF(SquadExport!Y121&lt;=20,3,""))),0),"")</f>
        <v/>
      </c>
      <c r="W121" s="37" t="str">
        <f ca="1">IF($A121&gt;"",IF(ISERROR(HLOOKUP(W$1,INDIRECT("Roles!$B$"&amp;MATCH($B121,Roles!$A:$A,0)&amp;":$AF$"&amp;MATCH($B121,Roles!$A:$A,0)),1,FALSE))=FALSE,IF(SquadExport!Z121&lt;10,1,IF(SquadExport!Z121&lt;15,2,IF(SquadExport!Z121&lt;=20,3,""))),0),"")</f>
        <v/>
      </c>
      <c r="X121" s="37" t="str">
        <f ca="1">IF($A121&gt;"",IF(ISERROR(HLOOKUP(X$1,INDIRECT("Roles!$B$"&amp;MATCH($B121,Roles!$A:$A,0)&amp;":$AF$"&amp;MATCH($B121,Roles!$A:$A,0)),1,FALSE))=FALSE,IF(SquadExport!AA121&lt;10,1,IF(SquadExport!AA121&lt;15,2,IF(SquadExport!AA121&lt;=20,3,""))),0),"")</f>
        <v/>
      </c>
      <c r="Y121" s="37" t="str">
        <f ca="1">IF($A121&gt;"",IF(ISERROR(HLOOKUP(Y$1,INDIRECT("Roles!$B$"&amp;MATCH($B121,Roles!$A:$A,0)&amp;":$AF$"&amp;MATCH($B121,Roles!$A:$A,0)),1,FALSE))=FALSE,IF(SquadExport!AB121&lt;10,1,IF(SquadExport!AB121&lt;15,2,IF(SquadExport!AB121&lt;=20,3,""))),0),"")</f>
        <v/>
      </c>
      <c r="Z121" s="37" t="str">
        <f ca="1">IF($A121&gt;"",IF(ISERROR(HLOOKUP(Z$1,INDIRECT("Roles!$B$"&amp;MATCH($B121,Roles!$A:$A,0)&amp;":$AF$"&amp;MATCH($B121,Roles!$A:$A,0)),1,FALSE))=FALSE,IF(SquadExport!AC121&lt;10,1,IF(SquadExport!AC121&lt;15,2,IF(SquadExport!AC121&lt;=20,3,""))),0),"")</f>
        <v/>
      </c>
      <c r="AA121" s="37" t="str">
        <f ca="1">IF($A121&gt;"",IF(ISERROR(HLOOKUP(AA$1,INDIRECT("Roles!$B$"&amp;MATCH($B121,Roles!$A:$A,0)&amp;":$AF$"&amp;MATCH($B121,Roles!$A:$A,0)),1,FALSE))=FALSE,IF(SquadExport!AD121&lt;10,1,IF(SquadExport!AD121&lt;15,2,IF(SquadExport!AD121&lt;=20,3,""))),0),"")</f>
        <v/>
      </c>
      <c r="AB121" s="37" t="str">
        <f ca="1">IF($A121&gt;"",IF(ISERROR(HLOOKUP(AB$1,INDIRECT("Roles!$B$"&amp;MATCH($B121,Roles!$A:$A,0)&amp;":$AF$"&amp;MATCH($B121,Roles!$A:$A,0)),1,FALSE))=FALSE,IF(SquadExport!AE121&lt;10,1,IF(SquadExport!AE121&lt;15,2,IF(SquadExport!AE121&lt;=20,3,""))),0),"")</f>
        <v/>
      </c>
      <c r="AC121" s="37" t="str">
        <f ca="1">IF($A121&gt;"",IF(ISERROR(HLOOKUP(AC$1,INDIRECT("Roles!$B$"&amp;MATCH($B121,Roles!$A:$A,0)&amp;":$AF$"&amp;MATCH($B121,Roles!$A:$A,0)),1,FALSE))=FALSE,IF(SquadExport!AF121&lt;10,1,IF(SquadExport!AF121&lt;15,2,IF(SquadExport!AF121&lt;=20,3,""))),0),"")</f>
        <v/>
      </c>
      <c r="AD121" s="37" t="str">
        <f ca="1">IF($A121&gt;"",IF(ISERROR(HLOOKUP(AD$1,INDIRECT("Roles!$B$"&amp;MATCH($B121,Roles!$A:$A,0)&amp;":$AF$"&amp;MATCH($B121,Roles!$A:$A,0)),1,FALSE))=FALSE,IF(SquadExport!AG121&lt;10,1,IF(SquadExport!AG121&lt;15,2,IF(SquadExport!AG121&lt;=20,3,""))),0),"")</f>
        <v/>
      </c>
      <c r="AE121" s="37" t="str">
        <f ca="1">IF($A121&gt;"",IF(ISERROR(HLOOKUP(AE$1,INDIRECT("Roles!$B$"&amp;MATCH($B121,Roles!$A:$A,0)&amp;":$AF$"&amp;MATCH($B121,Roles!$A:$A,0)),1,FALSE))=FALSE,IF(SquadExport!AH121&lt;10,1,IF(SquadExport!AH121&lt;15,2,IF(SquadExport!AH121&lt;=20,3,""))),0),"")</f>
        <v/>
      </c>
      <c r="AF121" s="37" t="str">
        <f ca="1">IF($A121&gt;"",IF(ISERROR(HLOOKUP(AF$1,INDIRECT("Roles!$B$"&amp;MATCH($B121,Roles!$A:$A,0)&amp;":$AF$"&amp;MATCH($B121,Roles!$A:$A,0)),1,FALSE))=FALSE,IF(SquadExport!AI121&lt;10,1,IF(SquadExport!AI121&lt;15,2,IF(SquadExport!AI121&lt;=20,3,""))),0),"")</f>
        <v/>
      </c>
      <c r="AG121" s="37" t="str">
        <f ca="1">IF($A121&gt;"",IF(ISERROR(HLOOKUP(AG$1,INDIRECT("Roles!$B$"&amp;MATCH($B121,Roles!$A:$A,0)&amp;":$AF$"&amp;MATCH($B121,Roles!$A:$A,0)),1,FALSE))=FALSE,IF(SquadExport!AJ121&lt;10,1,IF(SquadExport!AJ121&lt;15,2,IF(SquadExport!AJ121&lt;=20,3,""))),0),"")</f>
        <v/>
      </c>
      <c r="AH121" s="37" t="str">
        <f ca="1">IF($A121&gt;"",IF(ISERROR(HLOOKUP(AH$1,INDIRECT("Roles!$B$"&amp;MATCH($B121,Roles!$A:$A,0)&amp;":$AF$"&amp;MATCH($B121,Roles!$A:$A,0)),1,FALSE))=FALSE,IF(SquadExport!AK121&lt;10,1,IF(SquadExport!AK121&lt;15,2,IF(SquadExport!AK121&lt;=20,3,""))),0),"")</f>
        <v/>
      </c>
      <c r="AI121" s="37" t="str">
        <f ca="1">IF($A121&gt;"",IF(ISERROR(HLOOKUP(AI$1,INDIRECT("Roles!$B$"&amp;MATCH($B121,Roles!$A:$A,0)&amp;":$AF$"&amp;MATCH($B121,Roles!$A:$A,0)),1,FALSE))=FALSE,IF(SquadExport!AL121&lt;10,1,IF(SquadExport!AL121&lt;15,2,IF(SquadExport!AL121&lt;=20,3,""))),0),"")</f>
        <v/>
      </c>
      <c r="AJ121" s="37" t="str">
        <f ca="1">IF($A121&gt;"",IF(ISERROR(HLOOKUP(AJ$1,INDIRECT("Roles!$B$"&amp;MATCH($B121,Roles!$A:$A,0)&amp;":$AF$"&amp;MATCH($B121,Roles!$A:$A,0)),1,FALSE))=FALSE,IF(SquadExport!AM121&lt;10,1,IF(SquadExport!AM121&lt;15,2,IF(SquadExport!AM121&lt;=20,3,""))),0),"")</f>
        <v/>
      </c>
      <c r="AK121" s="37" t="str">
        <f ca="1">IF($A121&gt;"",IF(ISERROR(HLOOKUP(AK$1,INDIRECT("Roles!$B$"&amp;MATCH($B121,Roles!$A:$A,0)&amp;":$AF$"&amp;MATCH($B121,Roles!$A:$A,0)),1,FALSE))=FALSE,IF(SquadExport!AN121&lt;10,1,IF(SquadExport!AN121&lt;15,2,IF(SquadExport!AN121&lt;=20,3,""))),0),"")</f>
        <v/>
      </c>
      <c r="AL121" s="37" t="str">
        <f ca="1">IF($A121&gt;"",IF(ISERROR(HLOOKUP(AL$1,INDIRECT("Roles!$B$"&amp;MATCH($B121,Roles!$A:$A,0)&amp;":$AF$"&amp;MATCH($B121,Roles!$A:$A,0)),1,FALSE))=FALSE,IF(SquadExport!AO121&lt;10,1,IF(SquadExport!AO121&lt;15,2,IF(SquadExport!AO121&lt;=20,3,""))),0),"")</f>
        <v/>
      </c>
      <c r="AM121" s="37" t="str">
        <f ca="1">IF($A121&gt;"",IF(ISERROR(HLOOKUP(AM$1,INDIRECT("Roles!$B$"&amp;MATCH($B121,Roles!$A:$A,0)&amp;":$AF$"&amp;MATCH($B121,Roles!$A:$A,0)),1,FALSE))=FALSE,IF(SquadExport!AP121&lt;10,1,IF(SquadExport!AP121&lt;15,2,IF(SquadExport!AP121&lt;=20,3,""))),0),"")</f>
        <v/>
      </c>
      <c r="AN121" s="37" t="str">
        <f ca="1">IF($A121&gt;"",IF(ISERROR(HLOOKUP(AN$1,INDIRECT("Roles!$B$"&amp;MATCH($B121,Roles!$A:$A,0)&amp;":$AF$"&amp;MATCH($B121,Roles!$A:$A,0)),1,FALSE))=FALSE,IF(SquadExport!AQ121&lt;10,1,IF(SquadExport!AQ121&lt;15,2,IF(SquadExport!AQ121&lt;=20,3,""))),0),"")</f>
        <v/>
      </c>
      <c r="AO121" s="37" t="str">
        <f ca="1">IF($A121&gt;"",IF(ISERROR(HLOOKUP(AO$1,INDIRECT("Roles!$B$"&amp;MATCH($B121,Roles!$A:$A,0)&amp;":$AF$"&amp;MATCH($B121,Roles!$A:$A,0)),1,FALSE))=FALSE,IF(SquadExport!AR121&lt;10,1,IF(SquadExport!AR121&lt;15,2,IF(SquadExport!AR121&lt;=20,3,""))),0),"")</f>
        <v/>
      </c>
      <c r="AP121" s="37" t="str">
        <f ca="1">IF($A121&gt;"",IF(ISERROR(HLOOKUP(AP$1,INDIRECT("Roles!$B$"&amp;MATCH($B121,Roles!$A:$A,0)&amp;":$AF$"&amp;MATCH($B121,Roles!$A:$A,0)),1,FALSE))=FALSE,IF(SquadExport!AS121&lt;10,1,IF(SquadExport!AS121&lt;15,2,IF(SquadExport!AS121&lt;=20,3,""))),0),"")</f>
        <v/>
      </c>
      <c r="AQ121" s="37" t="str">
        <f ca="1">IF($A121&gt;"",IF(ISERROR(HLOOKUP(AQ$1,INDIRECT("Roles!$B$"&amp;MATCH($B121,Roles!$A:$A,0)&amp;":$AF$"&amp;MATCH($B121,Roles!$A:$A,0)),1,FALSE))=FALSE,IF(SquadExport!AT121&lt;10,1,IF(SquadExport!AT121&lt;15,2,IF(SquadExport!AT121&lt;=20,3,""))),0),"")</f>
        <v/>
      </c>
      <c r="AR121" s="37" t="str">
        <f ca="1">IF($A121&gt;"",IF(ISERROR(HLOOKUP(AR$1,INDIRECT("Roles!$B$"&amp;MATCH($B121,Roles!$A:$A,0)&amp;":$AF$"&amp;MATCH($B121,Roles!$A:$A,0)),1,FALSE))=FALSE,IF(SquadExport!AU121&lt;10,1,IF(SquadExport!AU121&lt;15,2,IF(SquadExport!AU121&lt;=20,3,""))),0),"")</f>
        <v/>
      </c>
      <c r="AS121" s="37" t="str">
        <f ca="1">IF($A121&gt;"",IF(ISERROR(HLOOKUP(AS$1,INDIRECT("Roles!$B$"&amp;MATCH($B121,Roles!$A:$A,0)&amp;":$AF$"&amp;MATCH($B121,Roles!$A:$A,0)),1,FALSE))=FALSE,IF(SquadExport!AV121&lt;10,1,IF(SquadExport!AV121&lt;15,2,IF(SquadExport!AV121&lt;=20,3,""))),0),"")</f>
        <v/>
      </c>
      <c r="AT121" s="37" t="str">
        <f ca="1">IF($A121&gt;"",IF(ISERROR(HLOOKUP(AT$1,INDIRECT("Roles!$B$"&amp;MATCH($B121,Roles!$A:$A,0)&amp;":$AF$"&amp;MATCH($B121,Roles!$A:$A,0)),1,FALSE))=FALSE,IF(SquadExport!AW121&lt;10,1,IF(SquadExport!AW121&lt;15,2,IF(SquadExport!AW121&lt;=20,3,""))),0),"")</f>
        <v/>
      </c>
      <c r="AU121" s="37" t="str">
        <f ca="1">IF($A121&gt;"",IF(ISERROR(HLOOKUP(AU$1,INDIRECT("Roles!$B$"&amp;MATCH($B121,Roles!$A:$A,0)&amp;":$AF$"&amp;MATCH($B121,Roles!$A:$A,0)),1,FALSE))=FALSE,IF(SquadExport!AX121&lt;10,1,IF(SquadExport!AX121&lt;15,2,IF(SquadExport!AX121&lt;=20,3,""))),0),"")</f>
        <v/>
      </c>
      <c r="AV121" s="37" t="str">
        <f ca="1">IF($A121&gt;"",IF(ISERROR(HLOOKUP(AV$1,INDIRECT("Roles!$B$"&amp;MATCH($B121,Roles!$A:$A,0)&amp;":$AF$"&amp;MATCH($B121,Roles!$A:$A,0)),1,FALSE))=FALSE,IF(SquadExport!AY121&lt;10,1,IF(SquadExport!AY121&lt;15,2,IF(SquadExport!AY121&lt;=20,3,""))),0),"")</f>
        <v/>
      </c>
      <c r="AW121" s="37" t="str">
        <f ca="1">IF($A121&gt;"",IF(ISERROR(HLOOKUP(AW$1,INDIRECT("Roles!$B$"&amp;MATCH($B121,Roles!$A:$A,0)&amp;":$AF$"&amp;MATCH($B121,Roles!$A:$A,0)),1,FALSE))=FALSE,IF(SquadExport!AZ121&lt;10,1,IF(SquadExport!AZ121&lt;15,2,IF(SquadExport!AZ121&lt;=20,3,""))),0),"")</f>
        <v/>
      </c>
      <c r="AX121" s="37" t="str">
        <f ca="1">IF($A121&gt;"",IF(ISERROR(HLOOKUP(AX$1,INDIRECT("Roles!$B$"&amp;MATCH($B121,Roles!$A:$A,0)&amp;":$AF$"&amp;MATCH($B121,Roles!$A:$A,0)),1,FALSE))=FALSE,IF(SquadExport!BA121&lt;10,1,IF(SquadExport!BA121&lt;15,2,IF(SquadExport!BA121&lt;=20,3,""))),0),"")</f>
        <v/>
      </c>
      <c r="AY121" s="30" t="str" cm="1">
        <f t="array" aca="1" ref="AY121:CS121" ca="1">IF($D121:$AX121=1,D$1:AX$1,"")</f>
        <v/>
      </c>
      <c r="AZ121" s="30" t="str">
        <f ca="1"/>
        <v/>
      </c>
      <c r="BA121" s="30" t="str">
        <f ca="1"/>
        <v/>
      </c>
      <c r="BB121" s="30" t="str">
        <f ca="1"/>
        <v/>
      </c>
      <c r="BC121" s="30" t="str">
        <f ca="1"/>
        <v/>
      </c>
      <c r="BD121" s="30" t="str">
        <f ca="1"/>
        <v/>
      </c>
      <c r="BE121" s="30" t="str">
        <f ca="1"/>
        <v/>
      </c>
      <c r="BF121" s="30" t="str">
        <f ca="1"/>
        <v/>
      </c>
      <c r="BG121" s="30" t="str">
        <f ca="1"/>
        <v/>
      </c>
      <c r="BH121" s="30" t="str">
        <f ca="1"/>
        <v/>
      </c>
      <c r="BI121" s="30" t="str">
        <f ca="1"/>
        <v/>
      </c>
      <c r="BJ121" s="30" t="str">
        <f ca="1"/>
        <v/>
      </c>
      <c r="BK121" s="30" t="str">
        <f ca="1"/>
        <v/>
      </c>
      <c r="BL121" s="30" t="str">
        <f ca="1"/>
        <v/>
      </c>
      <c r="BM121" s="30" t="str">
        <f ca="1"/>
        <v/>
      </c>
      <c r="BN121" s="30" t="str">
        <f ca="1"/>
        <v/>
      </c>
      <c r="BO121" s="30" t="str">
        <f ca="1"/>
        <v/>
      </c>
      <c r="BP121" s="30" t="str">
        <f ca="1"/>
        <v/>
      </c>
      <c r="BQ121" s="30" t="str">
        <f ca="1"/>
        <v/>
      </c>
      <c r="BR121" s="30" t="str">
        <f ca="1"/>
        <v/>
      </c>
      <c r="BS121" s="30" t="str">
        <f ca="1"/>
        <v/>
      </c>
      <c r="BT121" s="30" t="str">
        <f ca="1"/>
        <v/>
      </c>
      <c r="BU121" s="30" t="str">
        <f ca="1"/>
        <v/>
      </c>
      <c r="BV121" s="30" t="str">
        <f ca="1"/>
        <v/>
      </c>
      <c r="BW121" s="30" t="str">
        <f ca="1"/>
        <v/>
      </c>
      <c r="BX121" s="30" t="str">
        <f ca="1"/>
        <v/>
      </c>
      <c r="BY121" s="30" t="str">
        <f ca="1"/>
        <v/>
      </c>
      <c r="BZ121" s="30" t="str">
        <f ca="1"/>
        <v/>
      </c>
      <c r="CA121" s="30" t="str">
        <f ca="1"/>
        <v/>
      </c>
      <c r="CB121" s="30" t="str">
        <f ca="1"/>
        <v/>
      </c>
      <c r="CC121" s="30" t="str">
        <f ca="1"/>
        <v/>
      </c>
      <c r="CD121" s="30" t="str">
        <f ca="1"/>
        <v/>
      </c>
      <c r="CE121" s="30" t="str">
        <f ca="1"/>
        <v/>
      </c>
      <c r="CF121" s="30" t="str">
        <f ca="1"/>
        <v/>
      </c>
      <c r="CG121" s="30" t="str">
        <f ca="1"/>
        <v/>
      </c>
      <c r="CH121" s="30" t="str">
        <f ca="1"/>
        <v/>
      </c>
      <c r="CI121" s="30" t="str">
        <f ca="1"/>
        <v/>
      </c>
      <c r="CJ121" s="30" t="str">
        <f ca="1"/>
        <v/>
      </c>
      <c r="CK121" s="30" t="str">
        <f ca="1"/>
        <v/>
      </c>
      <c r="CL121" s="30" t="str">
        <f ca="1"/>
        <v/>
      </c>
      <c r="CM121" s="30" t="str">
        <f ca="1"/>
        <v/>
      </c>
      <c r="CN121" s="30" t="str">
        <f ca="1"/>
        <v/>
      </c>
      <c r="CO121" s="30" t="str">
        <f ca="1"/>
        <v/>
      </c>
      <c r="CP121" s="30" t="str">
        <f ca="1"/>
        <v/>
      </c>
      <c r="CQ121" s="30" t="str">
        <f ca="1"/>
        <v/>
      </c>
      <c r="CR121" s="30" t="str">
        <f ca="1"/>
        <v/>
      </c>
      <c r="CS121" s="30" t="str">
        <f ca="1"/>
        <v/>
      </c>
      <c r="CT121" s="31" cm="1">
        <f t="array" aca="1" ref="CT121" ca="1">SUMPRODUCT(COUNTIF($AY121:$CS121,Training!$C$3:$E$3))</f>
        <v>0</v>
      </c>
      <c r="CU121" s="31" cm="1">
        <f t="array" aca="1" ref="CU121" ca="1">SUMPRODUCT(COUNTIF($AY121:$CS121,Training!$C$4:$E$4))</f>
        <v>0</v>
      </c>
      <c r="CV121" s="31" cm="1">
        <f t="array" aca="1" ref="CV121" ca="1">SUMPRODUCT(COUNTIF($AY121:$CS121,Training!$C$5:$E$5))</f>
        <v>0</v>
      </c>
      <c r="CW121" s="31" cm="1">
        <f t="array" aca="1" ref="CW121" ca="1">SUMPRODUCT(COUNTIF($AY121:$CS121,Training!$C$6:$E$6))</f>
        <v>0</v>
      </c>
      <c r="CX121" s="31" cm="1">
        <f t="array" aca="1" ref="CX121" ca="1">SUMPRODUCT(COUNTIF($AY121:$CS121,Training!$C$7:$E$7))</f>
        <v>0</v>
      </c>
      <c r="CY121" s="31" cm="1">
        <f t="array" aca="1" ref="CY121" ca="1">SUMPRODUCT(COUNTIF($AY121:$CS121,Training!$C$8:$E$8))</f>
        <v>0</v>
      </c>
      <c r="CZ121" s="31" cm="1">
        <f t="array" aca="1" ref="CZ121" ca="1">SUMPRODUCT(COUNTIF($AY121:$CS121,Training!$C$9:$E$9))</f>
        <v>0</v>
      </c>
      <c r="DA121" s="31" cm="1">
        <f t="array" aca="1" ref="DA121" ca="1">SUMPRODUCT(COUNTIF($AY121:$CS121,Training!$C$10:$E$10))</f>
        <v>0</v>
      </c>
      <c r="DB121" s="31" cm="1">
        <f t="array" aca="1" ref="DB121" ca="1">SUMPRODUCT(COUNTIF($AY121:$CS121,Training!$C$11:$E$11))</f>
        <v>0</v>
      </c>
      <c r="DC121" s="31" cm="1">
        <f t="array" aca="1" ref="DC121" ca="1">SUMPRODUCT(COUNTIF($AY121:$CS121,Training!$C$2:$E$2))</f>
        <v>0</v>
      </c>
      <c r="DD121" s="31" cm="1">
        <f t="array" aca="1" ref="DD121" ca="1">SUMPRODUCT(COUNTIF($AY121:$CS121,Training!#REF!))</f>
        <v>0</v>
      </c>
      <c r="DE121" s="31" cm="1">
        <f t="array" aca="1" ref="DE121" ca="1">SUMPRODUCT(COUNTIF($AY121:$CS121,Training!$C$12:$E$12))</f>
        <v>0</v>
      </c>
      <c r="DF121" s="31" cm="1">
        <f t="array" aca="1" ref="DF121" ca="1">SUMPRODUCT(COUNTIF($AY121:$CS121,Training!$C$13:$E$13))</f>
        <v>0</v>
      </c>
      <c r="DG121" s="31" cm="1">
        <f t="array" aca="1" ref="DG121" ca="1">SUMPRODUCT(COUNTIF($AY121:$CS121,Training!$C$14:$E$14))</f>
        <v>0</v>
      </c>
      <c r="DH121" s="31" cm="1">
        <f t="array" aca="1" ref="DH121" ca="1">SUMPRODUCT(COUNTIF($AY121:$CS121,Training!$C$15:$E$15))</f>
        <v>0</v>
      </c>
      <c r="DI121" s="31" cm="1">
        <f t="array" aca="1" ref="DI121" ca="1">SUMPRODUCT(COUNTIF($AY121:$CS121,Training!$C$16:$E$16))</f>
        <v>0</v>
      </c>
      <c r="DJ121" s="30" t="str" cm="1">
        <f t="array" aca="1" ref="DJ121:FD121" ca="1">IF(COUNTIF(D121:AX121,1)=0,IF($D121:$AX121=2,D$1:AX$1,""),"")</f>
        <v/>
      </c>
      <c r="DK121" s="30" t="str">
        <f ca="1"/>
        <v/>
      </c>
      <c r="DL121" s="30" t="str">
        <f ca="1"/>
        <v/>
      </c>
      <c r="DM121" s="30" t="str">
        <f ca="1"/>
        <v/>
      </c>
      <c r="DN121" s="30" t="str">
        <f ca="1"/>
        <v/>
      </c>
      <c r="DO121" s="30" t="str">
        <f ca="1"/>
        <v/>
      </c>
      <c r="DP121" s="30" t="str">
        <f ca="1"/>
        <v/>
      </c>
      <c r="DQ121" s="30" t="str">
        <f ca="1"/>
        <v/>
      </c>
      <c r="DR121" s="30" t="str">
        <f ca="1"/>
        <v/>
      </c>
      <c r="DS121" s="30" t="str">
        <f ca="1"/>
        <v/>
      </c>
      <c r="DT121" s="30" t="str">
        <f ca="1"/>
        <v/>
      </c>
      <c r="DU121" s="30" t="str">
        <f ca="1"/>
        <v/>
      </c>
      <c r="DV121" s="30" t="str">
        <f ca="1"/>
        <v/>
      </c>
      <c r="DW121" s="30" t="str">
        <f ca="1"/>
        <v/>
      </c>
      <c r="DX121" s="30" t="str">
        <f ca="1"/>
        <v/>
      </c>
      <c r="DY121" s="30" t="str">
        <f ca="1"/>
        <v/>
      </c>
      <c r="DZ121" s="30" t="str">
        <f ca="1"/>
        <v/>
      </c>
      <c r="EA121" s="30" t="str">
        <f ca="1"/>
        <v/>
      </c>
      <c r="EB121" s="30" t="str">
        <f ca="1"/>
        <v/>
      </c>
      <c r="EC121" s="30" t="str">
        <f ca="1"/>
        <v/>
      </c>
      <c r="ED121" s="30" t="str">
        <f ca="1"/>
        <v/>
      </c>
      <c r="EE121" s="30" t="str">
        <f ca="1"/>
        <v/>
      </c>
      <c r="EF121" s="30" t="str">
        <f ca="1"/>
        <v/>
      </c>
      <c r="EG121" s="30" t="str">
        <f ca="1"/>
        <v/>
      </c>
      <c r="EH121" s="30" t="str">
        <f ca="1"/>
        <v/>
      </c>
      <c r="EI121" s="30" t="str">
        <f ca="1"/>
        <v/>
      </c>
      <c r="EJ121" s="30" t="str">
        <f ca="1"/>
        <v/>
      </c>
      <c r="EK121" s="30" t="str">
        <f ca="1"/>
        <v/>
      </c>
      <c r="EL121" s="30" t="str">
        <f ca="1"/>
        <v/>
      </c>
      <c r="EM121" s="30" t="str">
        <f ca="1"/>
        <v/>
      </c>
      <c r="EN121" s="30" t="str">
        <f ca="1"/>
        <v/>
      </c>
      <c r="EO121" s="30" t="str">
        <f ca="1"/>
        <v/>
      </c>
      <c r="EP121" s="30" t="str">
        <f ca="1"/>
        <v/>
      </c>
      <c r="EQ121" s="30" t="str">
        <f ca="1"/>
        <v/>
      </c>
      <c r="ER121" s="30" t="str">
        <f ca="1"/>
        <v/>
      </c>
      <c r="ES121" s="30" t="str">
        <f ca="1"/>
        <v/>
      </c>
      <c r="ET121" s="30" t="str">
        <f ca="1"/>
        <v/>
      </c>
      <c r="EU121" s="30" t="str">
        <f ca="1"/>
        <v/>
      </c>
      <c r="EV121" s="30" t="str">
        <f ca="1"/>
        <v/>
      </c>
      <c r="EW121" s="30" t="str">
        <f ca="1"/>
        <v/>
      </c>
      <c r="EX121" s="30" t="str">
        <f ca="1"/>
        <v/>
      </c>
      <c r="EY121" s="30" t="str">
        <f ca="1"/>
        <v/>
      </c>
      <c r="EZ121" s="30" t="str">
        <f ca="1"/>
        <v/>
      </c>
      <c r="FA121" s="30" t="str">
        <f ca="1"/>
        <v/>
      </c>
      <c r="FB121" s="30" t="str">
        <f ca="1"/>
        <v/>
      </c>
      <c r="FC121" s="30" t="str">
        <f ca="1"/>
        <v/>
      </c>
      <c r="FD121" s="30" t="str">
        <f ca="1"/>
        <v/>
      </c>
      <c r="FE121" s="31" cm="1">
        <f t="array" aca="1" ref="FE121" ca="1">SUMPRODUCT(COUNTIF($DJ121:$FD121,Training!$C$3:$E$3))</f>
        <v>0</v>
      </c>
      <c r="FF121" s="31" cm="1">
        <f t="array" aca="1" ref="FF121" ca="1">SUMPRODUCT(COUNTIF($DJ121:$FD121,Training!$C$4:$E$4))</f>
        <v>0</v>
      </c>
      <c r="FG121" s="31" cm="1">
        <f t="array" aca="1" ref="FG121" ca="1">SUMPRODUCT(COUNTIF($DJ121:$FD121,Training!$C$5:$E$5))</f>
        <v>0</v>
      </c>
      <c r="FH121" s="31" cm="1">
        <f t="array" aca="1" ref="FH121" ca="1">SUMPRODUCT(COUNTIF($DJ121:$FD121,Training!$C$6:$E$6))</f>
        <v>0</v>
      </c>
      <c r="FI121" s="31" cm="1">
        <f t="array" aca="1" ref="FI121" ca="1">SUMPRODUCT(COUNTIF($DJ121:$FD121,Training!$C$7:$E$7))</f>
        <v>0</v>
      </c>
      <c r="FJ121" s="31" cm="1">
        <f t="array" aca="1" ref="FJ121" ca="1">SUMPRODUCT(COUNTIF($DJ121:$FD121,Training!$C$8:$E$8))</f>
        <v>0</v>
      </c>
      <c r="FK121" s="31" cm="1">
        <f t="array" aca="1" ref="FK121" ca="1">SUMPRODUCT(COUNTIF($DJ121:$FD121,Training!$C$9:$E$9))</f>
        <v>0</v>
      </c>
      <c r="FL121" s="31" cm="1">
        <f t="array" aca="1" ref="FL121" ca="1">SUMPRODUCT(COUNTIF($DJ121:$FD121,Training!$C$10:$E$10))</f>
        <v>0</v>
      </c>
      <c r="FM121" s="31" cm="1">
        <f t="array" aca="1" ref="FM121" ca="1">SUMPRODUCT(COUNTIF($DJ121:$FD121,Training!$C$11:$E$11))</f>
        <v>0</v>
      </c>
      <c r="FN121" s="31" cm="1">
        <f t="array" aca="1" ref="FN121" ca="1">SUMPRODUCT(COUNTIF($DJ121:$FD121,Training!$C$2:$E$2))</f>
        <v>0</v>
      </c>
      <c r="FO121" s="31" cm="1">
        <f t="array" aca="1" ref="FO121" ca="1">SUMPRODUCT(COUNTIF($DJ121:$FD121,Training!#REF!))</f>
        <v>0</v>
      </c>
      <c r="FP121" s="31" cm="1">
        <f t="array" aca="1" ref="FP121" ca="1">SUMPRODUCT(COUNTIF($DJ121:$FD121,Training!$C$12:$E$12))</f>
        <v>0</v>
      </c>
      <c r="FQ121" s="31" cm="1">
        <f t="array" aca="1" ref="FQ121" ca="1">SUMPRODUCT(COUNTIF($DJ121:$FD121,Training!$C$13:$E$13))</f>
        <v>0</v>
      </c>
      <c r="FR121" s="31" cm="1">
        <f t="array" aca="1" ref="FR121" ca="1">SUMPRODUCT(COUNTIF($DJ121:$FD121,Training!$C$14:$E$14))</f>
        <v>0</v>
      </c>
      <c r="FS121" s="31" cm="1">
        <f t="array" aca="1" ref="FS121" ca="1">SUMPRODUCT(COUNTIF($DJ121:$FD121,Training!$C$15:$E$15))</f>
        <v>0</v>
      </c>
      <c r="FT121" s="31" cm="1">
        <f t="array" aca="1" ref="FT121" ca="1">SUMPRODUCT(COUNTIF($DJ121:$FD121,Training!$C$16:$E$16))</f>
        <v>0</v>
      </c>
    </row>
    <row r="122" spans="1:176" x14ac:dyDescent="0.25">
      <c r="A122" s="32" t="str">
        <f>IF(WeightedParse!A122&gt;"",WeightedParse!A122,"")</f>
        <v/>
      </c>
      <c r="B122" s="49" t="str">
        <f>IF('Weighted Summary'!A122&gt;"",'Weighted Summary'!F122,"")</f>
        <v/>
      </c>
      <c r="C122" s="39" t="str">
        <f t="shared" si="1"/>
        <v/>
      </c>
      <c r="D122" s="37" t="str">
        <f ca="1">IF($A122&gt;"",IF(ISERROR(HLOOKUP(D$1,INDIRECT("Roles!$B$"&amp;MATCH($B122,Roles!$A:$A,0)&amp;":$AF$"&amp;MATCH($B122,Roles!$A:$A,0)),1,FALSE))=FALSE,IF(SquadExport!G122&lt;10,1,IF(SquadExport!G122&lt;15,2,IF(SquadExport!G122&lt;=20,3,""))),0),"")</f>
        <v/>
      </c>
      <c r="E122" s="37" t="str">
        <f ca="1">IF($A122&gt;"",IF(ISERROR(HLOOKUP(E$1,INDIRECT("Roles!$B$"&amp;MATCH($B122,Roles!$A:$A,0)&amp;":$AF$"&amp;MATCH($B122,Roles!$A:$A,0)),1,FALSE))=FALSE,IF(SquadExport!H122&lt;10,1,IF(SquadExport!H122&lt;15,2,IF(SquadExport!H122&lt;=20,3,""))),0),"")</f>
        <v/>
      </c>
      <c r="F122" s="37" t="str">
        <f ca="1">IF($A122&gt;"",IF(ISERROR(HLOOKUP(F$1,INDIRECT("Roles!$B$"&amp;MATCH($B122,Roles!$A:$A,0)&amp;":$AF$"&amp;MATCH($B122,Roles!$A:$A,0)),1,FALSE))=FALSE,IF(SquadExport!I122&lt;10,1,IF(SquadExport!I122&lt;15,2,IF(SquadExport!I122&lt;=20,3,""))),0),"")</f>
        <v/>
      </c>
      <c r="G122" s="37" t="str">
        <f ca="1">IF($A122&gt;"",IF(ISERROR(HLOOKUP(G$1,INDIRECT("Roles!$B$"&amp;MATCH($B122,Roles!$A:$A,0)&amp;":$AF$"&amp;MATCH($B122,Roles!$A:$A,0)),1,FALSE))=FALSE,IF(SquadExport!J122&lt;10,1,IF(SquadExport!J122&lt;15,2,IF(SquadExport!J122&lt;=20,3,""))),0),"")</f>
        <v/>
      </c>
      <c r="H122" s="37" t="str">
        <f ca="1">IF($A122&gt;"",IF(ISERROR(HLOOKUP(H$1,INDIRECT("Roles!$B$"&amp;MATCH($B122,Roles!$A:$A,0)&amp;":$AF$"&amp;MATCH($B122,Roles!$A:$A,0)),1,FALSE))=FALSE,IF(SquadExport!K122&lt;10,1,IF(SquadExport!K122&lt;15,2,IF(SquadExport!K122&lt;=20,3,""))),0),"")</f>
        <v/>
      </c>
      <c r="I122" s="37" t="str">
        <f ca="1">IF($A122&gt;"",IF(ISERROR(HLOOKUP(I$1,INDIRECT("Roles!$B$"&amp;MATCH($B122,Roles!$A:$A,0)&amp;":$AF$"&amp;MATCH($B122,Roles!$A:$A,0)),1,FALSE))=FALSE,IF(SquadExport!L122&lt;10,1,IF(SquadExport!L122&lt;15,2,IF(SquadExport!L122&lt;=20,3,""))),0),"")</f>
        <v/>
      </c>
      <c r="J122" s="37" t="str">
        <f ca="1">IF($A122&gt;"",IF(ISERROR(HLOOKUP(J$1,INDIRECT("Roles!$B$"&amp;MATCH($B122,Roles!$A:$A,0)&amp;":$AF$"&amp;MATCH($B122,Roles!$A:$A,0)),1,FALSE))=FALSE,IF(SquadExport!M122&lt;10,1,IF(SquadExport!M122&lt;15,2,IF(SquadExport!M122&lt;=20,3,""))),0),"")</f>
        <v/>
      </c>
      <c r="K122" s="37" t="str">
        <f ca="1">IF($A122&gt;"",IF(ISERROR(HLOOKUP(K$1,INDIRECT("Roles!$B$"&amp;MATCH($B122,Roles!$A:$A,0)&amp;":$AF$"&amp;MATCH($B122,Roles!$A:$A,0)),1,FALSE))=FALSE,IF(SquadExport!N122&lt;10,1,IF(SquadExport!N122&lt;15,2,IF(SquadExport!N122&lt;=20,3,""))),0),"")</f>
        <v/>
      </c>
      <c r="L122" s="37" t="str">
        <f ca="1">IF($A122&gt;"",IF(ISERROR(HLOOKUP(L$1,INDIRECT("Roles!$B$"&amp;MATCH($B122,Roles!$A:$A,0)&amp;":$AF$"&amp;MATCH($B122,Roles!$A:$A,0)),1,FALSE))=FALSE,IF(SquadExport!O122&lt;10,1,IF(SquadExport!O122&lt;15,2,IF(SquadExport!O122&lt;=20,3,""))),0),"")</f>
        <v/>
      </c>
      <c r="M122" s="37" t="str">
        <f ca="1">IF($A122&gt;"",IF(ISERROR(HLOOKUP(M$1,INDIRECT("Roles!$B$"&amp;MATCH($B122,Roles!$A:$A,0)&amp;":$AF$"&amp;MATCH($B122,Roles!$A:$A,0)),1,FALSE))=FALSE,IF(SquadExport!P122&lt;10,1,IF(SquadExport!P122&lt;15,2,IF(SquadExport!P122&lt;=20,3,""))),0),"")</f>
        <v/>
      </c>
      <c r="N122" s="37" t="str">
        <f ca="1">IF($A122&gt;"",IF(ISERROR(HLOOKUP(N$1,INDIRECT("Roles!$B$"&amp;MATCH($B122,Roles!$A:$A,0)&amp;":$AF$"&amp;MATCH($B122,Roles!$A:$A,0)),1,FALSE))=FALSE,IF(SquadExport!Q122&lt;10,1,IF(SquadExport!Q122&lt;15,2,IF(SquadExport!Q122&lt;=20,3,""))),0),"")</f>
        <v/>
      </c>
      <c r="O122" s="37" t="str">
        <f ca="1">IF($A122&gt;"",IF(ISERROR(HLOOKUP(O$1,INDIRECT("Roles!$B$"&amp;MATCH($B122,Roles!$A:$A,0)&amp;":$AF$"&amp;MATCH($B122,Roles!$A:$A,0)),1,FALSE))=FALSE,IF(SquadExport!R122&lt;10,1,IF(SquadExport!R122&lt;15,2,IF(SquadExport!R122&lt;=20,3,""))),0),"")</f>
        <v/>
      </c>
      <c r="P122" s="37" t="str">
        <f ca="1">IF($A122&gt;"",IF(ISERROR(HLOOKUP(P$1,INDIRECT("Roles!$B$"&amp;MATCH($B122,Roles!$A:$A,0)&amp;":$AF$"&amp;MATCH($B122,Roles!$A:$A,0)),1,FALSE))=FALSE,IF(SquadExport!S122&lt;10,1,IF(SquadExport!S122&lt;15,2,IF(SquadExport!S122&lt;=20,3,""))),0),"")</f>
        <v/>
      </c>
      <c r="Q122" s="37" t="str">
        <f ca="1">IF($A122&gt;"",IF(ISERROR(HLOOKUP(Q$1,INDIRECT("Roles!$B$"&amp;MATCH($B122,Roles!$A:$A,0)&amp;":$AF$"&amp;MATCH($B122,Roles!$A:$A,0)),1,FALSE))=FALSE,IF(SquadExport!T122&lt;10,1,IF(SquadExport!T122&lt;15,2,IF(SquadExport!T122&lt;=20,3,""))),0),"")</f>
        <v/>
      </c>
      <c r="R122" s="37" t="str">
        <f ca="1">IF($A122&gt;"",IF(ISERROR(HLOOKUP(R$1,INDIRECT("Roles!$B$"&amp;MATCH($B122,Roles!$A:$A,0)&amp;":$AF$"&amp;MATCH($B122,Roles!$A:$A,0)),1,FALSE))=FALSE,IF(SquadExport!U122&lt;10,1,IF(SquadExport!U122&lt;15,2,IF(SquadExport!U122&lt;=20,3,""))),0),"")</f>
        <v/>
      </c>
      <c r="S122" s="37" t="str">
        <f ca="1">IF($A122&gt;"",IF(ISERROR(HLOOKUP(S$1,INDIRECT("Roles!$B$"&amp;MATCH($B122,Roles!$A:$A,0)&amp;":$AF$"&amp;MATCH($B122,Roles!$A:$A,0)),1,FALSE))=FALSE,IF(SquadExport!V122&lt;10,1,IF(SquadExport!V122&lt;15,2,IF(SquadExport!V122&lt;=20,3,""))),0),"")</f>
        <v/>
      </c>
      <c r="T122" s="37" t="str">
        <f ca="1">IF($A122&gt;"",IF(ISERROR(HLOOKUP(T$1,INDIRECT("Roles!$B$"&amp;MATCH($B122,Roles!$A:$A,0)&amp;":$AF$"&amp;MATCH($B122,Roles!$A:$A,0)),1,FALSE))=FALSE,IF(SquadExport!W122&lt;10,1,IF(SquadExport!W122&lt;15,2,IF(SquadExport!W122&lt;=20,3,""))),0),"")</f>
        <v/>
      </c>
      <c r="U122" s="37" t="str">
        <f ca="1">IF($A122&gt;"",IF(ISERROR(HLOOKUP(U$1,INDIRECT("Roles!$B$"&amp;MATCH($B122,Roles!$A:$A,0)&amp;":$AF$"&amp;MATCH($B122,Roles!$A:$A,0)),1,FALSE))=FALSE,IF(SquadExport!X122&lt;10,1,IF(SquadExport!X122&lt;15,2,IF(SquadExport!X122&lt;=20,3,""))),0),"")</f>
        <v/>
      </c>
      <c r="V122" s="37" t="str">
        <f ca="1">IF($A122&gt;"",IF(ISERROR(HLOOKUP(V$1,INDIRECT("Roles!$B$"&amp;MATCH($B122,Roles!$A:$A,0)&amp;":$AF$"&amp;MATCH($B122,Roles!$A:$A,0)),1,FALSE))=FALSE,IF(SquadExport!Y122&lt;10,1,IF(SquadExport!Y122&lt;15,2,IF(SquadExport!Y122&lt;=20,3,""))),0),"")</f>
        <v/>
      </c>
      <c r="W122" s="37" t="str">
        <f ca="1">IF($A122&gt;"",IF(ISERROR(HLOOKUP(W$1,INDIRECT("Roles!$B$"&amp;MATCH($B122,Roles!$A:$A,0)&amp;":$AF$"&amp;MATCH($B122,Roles!$A:$A,0)),1,FALSE))=FALSE,IF(SquadExport!Z122&lt;10,1,IF(SquadExport!Z122&lt;15,2,IF(SquadExport!Z122&lt;=20,3,""))),0),"")</f>
        <v/>
      </c>
      <c r="X122" s="37" t="str">
        <f ca="1">IF($A122&gt;"",IF(ISERROR(HLOOKUP(X$1,INDIRECT("Roles!$B$"&amp;MATCH($B122,Roles!$A:$A,0)&amp;":$AF$"&amp;MATCH($B122,Roles!$A:$A,0)),1,FALSE))=FALSE,IF(SquadExport!AA122&lt;10,1,IF(SquadExport!AA122&lt;15,2,IF(SquadExport!AA122&lt;=20,3,""))),0),"")</f>
        <v/>
      </c>
      <c r="Y122" s="37" t="str">
        <f ca="1">IF($A122&gt;"",IF(ISERROR(HLOOKUP(Y$1,INDIRECT("Roles!$B$"&amp;MATCH($B122,Roles!$A:$A,0)&amp;":$AF$"&amp;MATCH($B122,Roles!$A:$A,0)),1,FALSE))=FALSE,IF(SquadExport!AB122&lt;10,1,IF(SquadExport!AB122&lt;15,2,IF(SquadExport!AB122&lt;=20,3,""))),0),"")</f>
        <v/>
      </c>
      <c r="Z122" s="37" t="str">
        <f ca="1">IF($A122&gt;"",IF(ISERROR(HLOOKUP(Z$1,INDIRECT("Roles!$B$"&amp;MATCH($B122,Roles!$A:$A,0)&amp;":$AF$"&amp;MATCH($B122,Roles!$A:$A,0)),1,FALSE))=FALSE,IF(SquadExport!AC122&lt;10,1,IF(SquadExport!AC122&lt;15,2,IF(SquadExport!AC122&lt;=20,3,""))),0),"")</f>
        <v/>
      </c>
      <c r="AA122" s="37" t="str">
        <f ca="1">IF($A122&gt;"",IF(ISERROR(HLOOKUP(AA$1,INDIRECT("Roles!$B$"&amp;MATCH($B122,Roles!$A:$A,0)&amp;":$AF$"&amp;MATCH($B122,Roles!$A:$A,0)),1,FALSE))=FALSE,IF(SquadExport!AD122&lt;10,1,IF(SquadExport!AD122&lt;15,2,IF(SquadExport!AD122&lt;=20,3,""))),0),"")</f>
        <v/>
      </c>
      <c r="AB122" s="37" t="str">
        <f ca="1">IF($A122&gt;"",IF(ISERROR(HLOOKUP(AB$1,INDIRECT("Roles!$B$"&amp;MATCH($B122,Roles!$A:$A,0)&amp;":$AF$"&amp;MATCH($B122,Roles!$A:$A,0)),1,FALSE))=FALSE,IF(SquadExport!AE122&lt;10,1,IF(SquadExport!AE122&lt;15,2,IF(SquadExport!AE122&lt;=20,3,""))),0),"")</f>
        <v/>
      </c>
      <c r="AC122" s="37" t="str">
        <f ca="1">IF($A122&gt;"",IF(ISERROR(HLOOKUP(AC$1,INDIRECT("Roles!$B$"&amp;MATCH($B122,Roles!$A:$A,0)&amp;":$AF$"&amp;MATCH($B122,Roles!$A:$A,0)),1,FALSE))=FALSE,IF(SquadExport!AF122&lt;10,1,IF(SquadExport!AF122&lt;15,2,IF(SquadExport!AF122&lt;=20,3,""))),0),"")</f>
        <v/>
      </c>
      <c r="AD122" s="37" t="str">
        <f ca="1">IF($A122&gt;"",IF(ISERROR(HLOOKUP(AD$1,INDIRECT("Roles!$B$"&amp;MATCH($B122,Roles!$A:$A,0)&amp;":$AF$"&amp;MATCH($B122,Roles!$A:$A,0)),1,FALSE))=FALSE,IF(SquadExport!AG122&lt;10,1,IF(SquadExport!AG122&lt;15,2,IF(SquadExport!AG122&lt;=20,3,""))),0),"")</f>
        <v/>
      </c>
      <c r="AE122" s="37" t="str">
        <f ca="1">IF($A122&gt;"",IF(ISERROR(HLOOKUP(AE$1,INDIRECT("Roles!$B$"&amp;MATCH($B122,Roles!$A:$A,0)&amp;":$AF$"&amp;MATCH($B122,Roles!$A:$A,0)),1,FALSE))=FALSE,IF(SquadExport!AH122&lt;10,1,IF(SquadExport!AH122&lt;15,2,IF(SquadExport!AH122&lt;=20,3,""))),0),"")</f>
        <v/>
      </c>
      <c r="AF122" s="37" t="str">
        <f ca="1">IF($A122&gt;"",IF(ISERROR(HLOOKUP(AF$1,INDIRECT("Roles!$B$"&amp;MATCH($B122,Roles!$A:$A,0)&amp;":$AF$"&amp;MATCH($B122,Roles!$A:$A,0)),1,FALSE))=FALSE,IF(SquadExport!AI122&lt;10,1,IF(SquadExport!AI122&lt;15,2,IF(SquadExport!AI122&lt;=20,3,""))),0),"")</f>
        <v/>
      </c>
      <c r="AG122" s="37" t="str">
        <f ca="1">IF($A122&gt;"",IF(ISERROR(HLOOKUP(AG$1,INDIRECT("Roles!$B$"&amp;MATCH($B122,Roles!$A:$A,0)&amp;":$AF$"&amp;MATCH($B122,Roles!$A:$A,0)),1,FALSE))=FALSE,IF(SquadExport!AJ122&lt;10,1,IF(SquadExport!AJ122&lt;15,2,IF(SquadExport!AJ122&lt;=20,3,""))),0),"")</f>
        <v/>
      </c>
      <c r="AH122" s="37" t="str">
        <f ca="1">IF($A122&gt;"",IF(ISERROR(HLOOKUP(AH$1,INDIRECT("Roles!$B$"&amp;MATCH($B122,Roles!$A:$A,0)&amp;":$AF$"&amp;MATCH($B122,Roles!$A:$A,0)),1,FALSE))=FALSE,IF(SquadExport!AK122&lt;10,1,IF(SquadExport!AK122&lt;15,2,IF(SquadExport!AK122&lt;=20,3,""))),0),"")</f>
        <v/>
      </c>
      <c r="AI122" s="37" t="str">
        <f ca="1">IF($A122&gt;"",IF(ISERROR(HLOOKUP(AI$1,INDIRECT("Roles!$B$"&amp;MATCH($B122,Roles!$A:$A,0)&amp;":$AF$"&amp;MATCH($B122,Roles!$A:$A,0)),1,FALSE))=FALSE,IF(SquadExport!AL122&lt;10,1,IF(SquadExport!AL122&lt;15,2,IF(SquadExport!AL122&lt;=20,3,""))),0),"")</f>
        <v/>
      </c>
      <c r="AJ122" s="37" t="str">
        <f ca="1">IF($A122&gt;"",IF(ISERROR(HLOOKUP(AJ$1,INDIRECT("Roles!$B$"&amp;MATCH($B122,Roles!$A:$A,0)&amp;":$AF$"&amp;MATCH($B122,Roles!$A:$A,0)),1,FALSE))=FALSE,IF(SquadExport!AM122&lt;10,1,IF(SquadExport!AM122&lt;15,2,IF(SquadExport!AM122&lt;=20,3,""))),0),"")</f>
        <v/>
      </c>
      <c r="AK122" s="37" t="str">
        <f ca="1">IF($A122&gt;"",IF(ISERROR(HLOOKUP(AK$1,INDIRECT("Roles!$B$"&amp;MATCH($B122,Roles!$A:$A,0)&amp;":$AF$"&amp;MATCH($B122,Roles!$A:$A,0)),1,FALSE))=FALSE,IF(SquadExport!AN122&lt;10,1,IF(SquadExport!AN122&lt;15,2,IF(SquadExport!AN122&lt;=20,3,""))),0),"")</f>
        <v/>
      </c>
      <c r="AL122" s="37" t="str">
        <f ca="1">IF($A122&gt;"",IF(ISERROR(HLOOKUP(AL$1,INDIRECT("Roles!$B$"&amp;MATCH($B122,Roles!$A:$A,0)&amp;":$AF$"&amp;MATCH($B122,Roles!$A:$A,0)),1,FALSE))=FALSE,IF(SquadExport!AO122&lt;10,1,IF(SquadExport!AO122&lt;15,2,IF(SquadExport!AO122&lt;=20,3,""))),0),"")</f>
        <v/>
      </c>
      <c r="AM122" s="37" t="str">
        <f ca="1">IF($A122&gt;"",IF(ISERROR(HLOOKUP(AM$1,INDIRECT("Roles!$B$"&amp;MATCH($B122,Roles!$A:$A,0)&amp;":$AF$"&amp;MATCH($B122,Roles!$A:$A,0)),1,FALSE))=FALSE,IF(SquadExport!AP122&lt;10,1,IF(SquadExport!AP122&lt;15,2,IF(SquadExport!AP122&lt;=20,3,""))),0),"")</f>
        <v/>
      </c>
      <c r="AN122" s="37" t="str">
        <f ca="1">IF($A122&gt;"",IF(ISERROR(HLOOKUP(AN$1,INDIRECT("Roles!$B$"&amp;MATCH($B122,Roles!$A:$A,0)&amp;":$AF$"&amp;MATCH($B122,Roles!$A:$A,0)),1,FALSE))=FALSE,IF(SquadExport!AQ122&lt;10,1,IF(SquadExport!AQ122&lt;15,2,IF(SquadExport!AQ122&lt;=20,3,""))),0),"")</f>
        <v/>
      </c>
      <c r="AO122" s="37" t="str">
        <f ca="1">IF($A122&gt;"",IF(ISERROR(HLOOKUP(AO$1,INDIRECT("Roles!$B$"&amp;MATCH($B122,Roles!$A:$A,0)&amp;":$AF$"&amp;MATCH($B122,Roles!$A:$A,0)),1,FALSE))=FALSE,IF(SquadExport!AR122&lt;10,1,IF(SquadExport!AR122&lt;15,2,IF(SquadExport!AR122&lt;=20,3,""))),0),"")</f>
        <v/>
      </c>
      <c r="AP122" s="37" t="str">
        <f ca="1">IF($A122&gt;"",IF(ISERROR(HLOOKUP(AP$1,INDIRECT("Roles!$B$"&amp;MATCH($B122,Roles!$A:$A,0)&amp;":$AF$"&amp;MATCH($B122,Roles!$A:$A,0)),1,FALSE))=FALSE,IF(SquadExport!AS122&lt;10,1,IF(SquadExport!AS122&lt;15,2,IF(SquadExport!AS122&lt;=20,3,""))),0),"")</f>
        <v/>
      </c>
      <c r="AQ122" s="37" t="str">
        <f ca="1">IF($A122&gt;"",IF(ISERROR(HLOOKUP(AQ$1,INDIRECT("Roles!$B$"&amp;MATCH($B122,Roles!$A:$A,0)&amp;":$AF$"&amp;MATCH($B122,Roles!$A:$A,0)),1,FALSE))=FALSE,IF(SquadExport!AT122&lt;10,1,IF(SquadExport!AT122&lt;15,2,IF(SquadExport!AT122&lt;=20,3,""))),0),"")</f>
        <v/>
      </c>
      <c r="AR122" s="37" t="str">
        <f ca="1">IF($A122&gt;"",IF(ISERROR(HLOOKUP(AR$1,INDIRECT("Roles!$B$"&amp;MATCH($B122,Roles!$A:$A,0)&amp;":$AF$"&amp;MATCH($B122,Roles!$A:$A,0)),1,FALSE))=FALSE,IF(SquadExport!AU122&lt;10,1,IF(SquadExport!AU122&lt;15,2,IF(SquadExport!AU122&lt;=20,3,""))),0),"")</f>
        <v/>
      </c>
      <c r="AS122" s="37" t="str">
        <f ca="1">IF($A122&gt;"",IF(ISERROR(HLOOKUP(AS$1,INDIRECT("Roles!$B$"&amp;MATCH($B122,Roles!$A:$A,0)&amp;":$AF$"&amp;MATCH($B122,Roles!$A:$A,0)),1,FALSE))=FALSE,IF(SquadExport!AV122&lt;10,1,IF(SquadExport!AV122&lt;15,2,IF(SquadExport!AV122&lt;=20,3,""))),0),"")</f>
        <v/>
      </c>
      <c r="AT122" s="37" t="str">
        <f ca="1">IF($A122&gt;"",IF(ISERROR(HLOOKUP(AT$1,INDIRECT("Roles!$B$"&amp;MATCH($B122,Roles!$A:$A,0)&amp;":$AF$"&amp;MATCH($B122,Roles!$A:$A,0)),1,FALSE))=FALSE,IF(SquadExport!AW122&lt;10,1,IF(SquadExport!AW122&lt;15,2,IF(SquadExport!AW122&lt;=20,3,""))),0),"")</f>
        <v/>
      </c>
      <c r="AU122" s="37" t="str">
        <f ca="1">IF($A122&gt;"",IF(ISERROR(HLOOKUP(AU$1,INDIRECT("Roles!$B$"&amp;MATCH($B122,Roles!$A:$A,0)&amp;":$AF$"&amp;MATCH($B122,Roles!$A:$A,0)),1,FALSE))=FALSE,IF(SquadExport!AX122&lt;10,1,IF(SquadExport!AX122&lt;15,2,IF(SquadExport!AX122&lt;=20,3,""))),0),"")</f>
        <v/>
      </c>
      <c r="AV122" s="37" t="str">
        <f ca="1">IF($A122&gt;"",IF(ISERROR(HLOOKUP(AV$1,INDIRECT("Roles!$B$"&amp;MATCH($B122,Roles!$A:$A,0)&amp;":$AF$"&amp;MATCH($B122,Roles!$A:$A,0)),1,FALSE))=FALSE,IF(SquadExport!AY122&lt;10,1,IF(SquadExport!AY122&lt;15,2,IF(SquadExport!AY122&lt;=20,3,""))),0),"")</f>
        <v/>
      </c>
      <c r="AW122" s="37" t="str">
        <f ca="1">IF($A122&gt;"",IF(ISERROR(HLOOKUP(AW$1,INDIRECT("Roles!$B$"&amp;MATCH($B122,Roles!$A:$A,0)&amp;":$AF$"&amp;MATCH($B122,Roles!$A:$A,0)),1,FALSE))=FALSE,IF(SquadExport!AZ122&lt;10,1,IF(SquadExport!AZ122&lt;15,2,IF(SquadExport!AZ122&lt;=20,3,""))),0),"")</f>
        <v/>
      </c>
      <c r="AX122" s="37" t="str">
        <f ca="1">IF($A122&gt;"",IF(ISERROR(HLOOKUP(AX$1,INDIRECT("Roles!$B$"&amp;MATCH($B122,Roles!$A:$A,0)&amp;":$AF$"&amp;MATCH($B122,Roles!$A:$A,0)),1,FALSE))=FALSE,IF(SquadExport!BA122&lt;10,1,IF(SquadExport!BA122&lt;15,2,IF(SquadExport!BA122&lt;=20,3,""))),0),"")</f>
        <v/>
      </c>
      <c r="AY122" s="30" t="str" cm="1">
        <f t="array" aca="1" ref="AY122:CS122" ca="1">IF($D122:$AX122=1,D$1:AX$1,"")</f>
        <v/>
      </c>
      <c r="AZ122" s="30" t="str">
        <f ca="1"/>
        <v/>
      </c>
      <c r="BA122" s="30" t="str">
        <f ca="1"/>
        <v/>
      </c>
      <c r="BB122" s="30" t="str">
        <f ca="1"/>
        <v/>
      </c>
      <c r="BC122" s="30" t="str">
        <f ca="1"/>
        <v/>
      </c>
      <c r="BD122" s="30" t="str">
        <f ca="1"/>
        <v/>
      </c>
      <c r="BE122" s="30" t="str">
        <f ca="1"/>
        <v/>
      </c>
      <c r="BF122" s="30" t="str">
        <f ca="1"/>
        <v/>
      </c>
      <c r="BG122" s="30" t="str">
        <f ca="1"/>
        <v/>
      </c>
      <c r="BH122" s="30" t="str">
        <f ca="1"/>
        <v/>
      </c>
      <c r="BI122" s="30" t="str">
        <f ca="1"/>
        <v/>
      </c>
      <c r="BJ122" s="30" t="str">
        <f ca="1"/>
        <v/>
      </c>
      <c r="BK122" s="30" t="str">
        <f ca="1"/>
        <v/>
      </c>
      <c r="BL122" s="30" t="str">
        <f ca="1"/>
        <v/>
      </c>
      <c r="BM122" s="30" t="str">
        <f ca="1"/>
        <v/>
      </c>
      <c r="BN122" s="30" t="str">
        <f ca="1"/>
        <v/>
      </c>
      <c r="BO122" s="30" t="str">
        <f ca="1"/>
        <v/>
      </c>
      <c r="BP122" s="30" t="str">
        <f ca="1"/>
        <v/>
      </c>
      <c r="BQ122" s="30" t="str">
        <f ca="1"/>
        <v/>
      </c>
      <c r="BR122" s="30" t="str">
        <f ca="1"/>
        <v/>
      </c>
      <c r="BS122" s="30" t="str">
        <f ca="1"/>
        <v/>
      </c>
      <c r="BT122" s="30" t="str">
        <f ca="1"/>
        <v/>
      </c>
      <c r="BU122" s="30" t="str">
        <f ca="1"/>
        <v/>
      </c>
      <c r="BV122" s="30" t="str">
        <f ca="1"/>
        <v/>
      </c>
      <c r="BW122" s="30" t="str">
        <f ca="1"/>
        <v/>
      </c>
      <c r="BX122" s="30" t="str">
        <f ca="1"/>
        <v/>
      </c>
      <c r="BY122" s="30" t="str">
        <f ca="1"/>
        <v/>
      </c>
      <c r="BZ122" s="30" t="str">
        <f ca="1"/>
        <v/>
      </c>
      <c r="CA122" s="30" t="str">
        <f ca="1"/>
        <v/>
      </c>
      <c r="CB122" s="30" t="str">
        <f ca="1"/>
        <v/>
      </c>
      <c r="CC122" s="30" t="str">
        <f ca="1"/>
        <v/>
      </c>
      <c r="CD122" s="30" t="str">
        <f ca="1"/>
        <v/>
      </c>
      <c r="CE122" s="30" t="str">
        <f ca="1"/>
        <v/>
      </c>
      <c r="CF122" s="30" t="str">
        <f ca="1"/>
        <v/>
      </c>
      <c r="CG122" s="30" t="str">
        <f ca="1"/>
        <v/>
      </c>
      <c r="CH122" s="30" t="str">
        <f ca="1"/>
        <v/>
      </c>
      <c r="CI122" s="30" t="str">
        <f ca="1"/>
        <v/>
      </c>
      <c r="CJ122" s="30" t="str">
        <f ca="1"/>
        <v/>
      </c>
      <c r="CK122" s="30" t="str">
        <f ca="1"/>
        <v/>
      </c>
      <c r="CL122" s="30" t="str">
        <f ca="1"/>
        <v/>
      </c>
      <c r="CM122" s="30" t="str">
        <f ca="1"/>
        <v/>
      </c>
      <c r="CN122" s="30" t="str">
        <f ca="1"/>
        <v/>
      </c>
      <c r="CO122" s="30" t="str">
        <f ca="1"/>
        <v/>
      </c>
      <c r="CP122" s="30" t="str">
        <f ca="1"/>
        <v/>
      </c>
      <c r="CQ122" s="30" t="str">
        <f ca="1"/>
        <v/>
      </c>
      <c r="CR122" s="30" t="str">
        <f ca="1"/>
        <v/>
      </c>
      <c r="CS122" s="30" t="str">
        <f ca="1"/>
        <v/>
      </c>
      <c r="CT122" s="31" cm="1">
        <f t="array" aca="1" ref="CT122" ca="1">SUMPRODUCT(COUNTIF($AY122:$CS122,Training!$C$3:$E$3))</f>
        <v>0</v>
      </c>
      <c r="CU122" s="31" cm="1">
        <f t="array" aca="1" ref="CU122" ca="1">SUMPRODUCT(COUNTIF($AY122:$CS122,Training!$C$4:$E$4))</f>
        <v>0</v>
      </c>
      <c r="CV122" s="31" cm="1">
        <f t="array" aca="1" ref="CV122" ca="1">SUMPRODUCT(COUNTIF($AY122:$CS122,Training!$C$5:$E$5))</f>
        <v>0</v>
      </c>
      <c r="CW122" s="31" cm="1">
        <f t="array" aca="1" ref="CW122" ca="1">SUMPRODUCT(COUNTIF($AY122:$CS122,Training!$C$6:$E$6))</f>
        <v>0</v>
      </c>
      <c r="CX122" s="31" cm="1">
        <f t="array" aca="1" ref="CX122" ca="1">SUMPRODUCT(COUNTIF($AY122:$CS122,Training!$C$7:$E$7))</f>
        <v>0</v>
      </c>
      <c r="CY122" s="31" cm="1">
        <f t="array" aca="1" ref="CY122" ca="1">SUMPRODUCT(COUNTIF($AY122:$CS122,Training!$C$8:$E$8))</f>
        <v>0</v>
      </c>
      <c r="CZ122" s="31" cm="1">
        <f t="array" aca="1" ref="CZ122" ca="1">SUMPRODUCT(COUNTIF($AY122:$CS122,Training!$C$9:$E$9))</f>
        <v>0</v>
      </c>
      <c r="DA122" s="31" cm="1">
        <f t="array" aca="1" ref="DA122" ca="1">SUMPRODUCT(COUNTIF($AY122:$CS122,Training!$C$10:$E$10))</f>
        <v>0</v>
      </c>
      <c r="DB122" s="31" cm="1">
        <f t="array" aca="1" ref="DB122" ca="1">SUMPRODUCT(COUNTIF($AY122:$CS122,Training!$C$11:$E$11))</f>
        <v>0</v>
      </c>
      <c r="DC122" s="31" cm="1">
        <f t="array" aca="1" ref="DC122" ca="1">SUMPRODUCT(COUNTIF($AY122:$CS122,Training!$C$2:$E$2))</f>
        <v>0</v>
      </c>
      <c r="DD122" s="31" cm="1">
        <f t="array" aca="1" ref="DD122" ca="1">SUMPRODUCT(COUNTIF($AY122:$CS122,Training!#REF!))</f>
        <v>0</v>
      </c>
      <c r="DE122" s="31" cm="1">
        <f t="array" aca="1" ref="DE122" ca="1">SUMPRODUCT(COUNTIF($AY122:$CS122,Training!$C$12:$E$12))</f>
        <v>0</v>
      </c>
      <c r="DF122" s="31" cm="1">
        <f t="array" aca="1" ref="DF122" ca="1">SUMPRODUCT(COUNTIF($AY122:$CS122,Training!$C$13:$E$13))</f>
        <v>0</v>
      </c>
      <c r="DG122" s="31" cm="1">
        <f t="array" aca="1" ref="DG122" ca="1">SUMPRODUCT(COUNTIF($AY122:$CS122,Training!$C$14:$E$14))</f>
        <v>0</v>
      </c>
      <c r="DH122" s="31" cm="1">
        <f t="array" aca="1" ref="DH122" ca="1">SUMPRODUCT(COUNTIF($AY122:$CS122,Training!$C$15:$E$15))</f>
        <v>0</v>
      </c>
      <c r="DI122" s="31" cm="1">
        <f t="array" aca="1" ref="DI122" ca="1">SUMPRODUCT(COUNTIF($AY122:$CS122,Training!$C$16:$E$16))</f>
        <v>0</v>
      </c>
      <c r="DJ122" s="30" t="str" cm="1">
        <f t="array" aca="1" ref="DJ122:FD122" ca="1">IF(COUNTIF(D122:AX122,1)=0,IF($D122:$AX122=2,D$1:AX$1,""),"")</f>
        <v/>
      </c>
      <c r="DK122" s="30" t="str">
        <f ca="1"/>
        <v/>
      </c>
      <c r="DL122" s="30" t="str">
        <f ca="1"/>
        <v/>
      </c>
      <c r="DM122" s="30" t="str">
        <f ca="1"/>
        <v/>
      </c>
      <c r="DN122" s="30" t="str">
        <f ca="1"/>
        <v/>
      </c>
      <c r="DO122" s="30" t="str">
        <f ca="1"/>
        <v/>
      </c>
      <c r="DP122" s="30" t="str">
        <f ca="1"/>
        <v/>
      </c>
      <c r="DQ122" s="30" t="str">
        <f ca="1"/>
        <v/>
      </c>
      <c r="DR122" s="30" t="str">
        <f ca="1"/>
        <v/>
      </c>
      <c r="DS122" s="30" t="str">
        <f ca="1"/>
        <v/>
      </c>
      <c r="DT122" s="30" t="str">
        <f ca="1"/>
        <v/>
      </c>
      <c r="DU122" s="30" t="str">
        <f ca="1"/>
        <v/>
      </c>
      <c r="DV122" s="30" t="str">
        <f ca="1"/>
        <v/>
      </c>
      <c r="DW122" s="30" t="str">
        <f ca="1"/>
        <v/>
      </c>
      <c r="DX122" s="30" t="str">
        <f ca="1"/>
        <v/>
      </c>
      <c r="DY122" s="30" t="str">
        <f ca="1"/>
        <v/>
      </c>
      <c r="DZ122" s="30" t="str">
        <f ca="1"/>
        <v/>
      </c>
      <c r="EA122" s="30" t="str">
        <f ca="1"/>
        <v/>
      </c>
      <c r="EB122" s="30" t="str">
        <f ca="1"/>
        <v/>
      </c>
      <c r="EC122" s="30" t="str">
        <f ca="1"/>
        <v/>
      </c>
      <c r="ED122" s="30" t="str">
        <f ca="1"/>
        <v/>
      </c>
      <c r="EE122" s="30" t="str">
        <f ca="1"/>
        <v/>
      </c>
      <c r="EF122" s="30" t="str">
        <f ca="1"/>
        <v/>
      </c>
      <c r="EG122" s="30" t="str">
        <f ca="1"/>
        <v/>
      </c>
      <c r="EH122" s="30" t="str">
        <f ca="1"/>
        <v/>
      </c>
      <c r="EI122" s="30" t="str">
        <f ca="1"/>
        <v/>
      </c>
      <c r="EJ122" s="30" t="str">
        <f ca="1"/>
        <v/>
      </c>
      <c r="EK122" s="30" t="str">
        <f ca="1"/>
        <v/>
      </c>
      <c r="EL122" s="30" t="str">
        <f ca="1"/>
        <v/>
      </c>
      <c r="EM122" s="30" t="str">
        <f ca="1"/>
        <v/>
      </c>
      <c r="EN122" s="30" t="str">
        <f ca="1"/>
        <v/>
      </c>
      <c r="EO122" s="30" t="str">
        <f ca="1"/>
        <v/>
      </c>
      <c r="EP122" s="30" t="str">
        <f ca="1"/>
        <v/>
      </c>
      <c r="EQ122" s="30" t="str">
        <f ca="1"/>
        <v/>
      </c>
      <c r="ER122" s="30" t="str">
        <f ca="1"/>
        <v/>
      </c>
      <c r="ES122" s="30" t="str">
        <f ca="1"/>
        <v/>
      </c>
      <c r="ET122" s="30" t="str">
        <f ca="1"/>
        <v/>
      </c>
      <c r="EU122" s="30" t="str">
        <f ca="1"/>
        <v/>
      </c>
      <c r="EV122" s="30" t="str">
        <f ca="1"/>
        <v/>
      </c>
      <c r="EW122" s="30" t="str">
        <f ca="1"/>
        <v/>
      </c>
      <c r="EX122" s="30" t="str">
        <f ca="1"/>
        <v/>
      </c>
      <c r="EY122" s="30" t="str">
        <f ca="1"/>
        <v/>
      </c>
      <c r="EZ122" s="30" t="str">
        <f ca="1"/>
        <v/>
      </c>
      <c r="FA122" s="30" t="str">
        <f ca="1"/>
        <v/>
      </c>
      <c r="FB122" s="30" t="str">
        <f ca="1"/>
        <v/>
      </c>
      <c r="FC122" s="30" t="str">
        <f ca="1"/>
        <v/>
      </c>
      <c r="FD122" s="30" t="str">
        <f ca="1"/>
        <v/>
      </c>
      <c r="FE122" s="31" cm="1">
        <f t="array" aca="1" ref="FE122" ca="1">SUMPRODUCT(COUNTIF($DJ122:$FD122,Training!$C$3:$E$3))</f>
        <v>0</v>
      </c>
      <c r="FF122" s="31" cm="1">
        <f t="array" aca="1" ref="FF122" ca="1">SUMPRODUCT(COUNTIF($DJ122:$FD122,Training!$C$4:$E$4))</f>
        <v>0</v>
      </c>
      <c r="FG122" s="31" cm="1">
        <f t="array" aca="1" ref="FG122" ca="1">SUMPRODUCT(COUNTIF($DJ122:$FD122,Training!$C$5:$E$5))</f>
        <v>0</v>
      </c>
      <c r="FH122" s="31" cm="1">
        <f t="array" aca="1" ref="FH122" ca="1">SUMPRODUCT(COUNTIF($DJ122:$FD122,Training!$C$6:$E$6))</f>
        <v>0</v>
      </c>
      <c r="FI122" s="31" cm="1">
        <f t="array" aca="1" ref="FI122" ca="1">SUMPRODUCT(COUNTIF($DJ122:$FD122,Training!$C$7:$E$7))</f>
        <v>0</v>
      </c>
      <c r="FJ122" s="31" cm="1">
        <f t="array" aca="1" ref="FJ122" ca="1">SUMPRODUCT(COUNTIF($DJ122:$FD122,Training!$C$8:$E$8))</f>
        <v>0</v>
      </c>
      <c r="FK122" s="31" cm="1">
        <f t="array" aca="1" ref="FK122" ca="1">SUMPRODUCT(COUNTIF($DJ122:$FD122,Training!$C$9:$E$9))</f>
        <v>0</v>
      </c>
      <c r="FL122" s="31" cm="1">
        <f t="array" aca="1" ref="FL122" ca="1">SUMPRODUCT(COUNTIF($DJ122:$FD122,Training!$C$10:$E$10))</f>
        <v>0</v>
      </c>
      <c r="FM122" s="31" cm="1">
        <f t="array" aca="1" ref="FM122" ca="1">SUMPRODUCT(COUNTIF($DJ122:$FD122,Training!$C$11:$E$11))</f>
        <v>0</v>
      </c>
      <c r="FN122" s="31" cm="1">
        <f t="array" aca="1" ref="FN122" ca="1">SUMPRODUCT(COUNTIF($DJ122:$FD122,Training!$C$2:$E$2))</f>
        <v>0</v>
      </c>
      <c r="FO122" s="31" cm="1">
        <f t="array" aca="1" ref="FO122" ca="1">SUMPRODUCT(COUNTIF($DJ122:$FD122,Training!#REF!))</f>
        <v>0</v>
      </c>
      <c r="FP122" s="31" cm="1">
        <f t="array" aca="1" ref="FP122" ca="1">SUMPRODUCT(COUNTIF($DJ122:$FD122,Training!$C$12:$E$12))</f>
        <v>0</v>
      </c>
      <c r="FQ122" s="31" cm="1">
        <f t="array" aca="1" ref="FQ122" ca="1">SUMPRODUCT(COUNTIF($DJ122:$FD122,Training!$C$13:$E$13))</f>
        <v>0</v>
      </c>
      <c r="FR122" s="31" cm="1">
        <f t="array" aca="1" ref="FR122" ca="1">SUMPRODUCT(COUNTIF($DJ122:$FD122,Training!$C$14:$E$14))</f>
        <v>0</v>
      </c>
      <c r="FS122" s="31" cm="1">
        <f t="array" aca="1" ref="FS122" ca="1">SUMPRODUCT(COUNTIF($DJ122:$FD122,Training!$C$15:$E$15))</f>
        <v>0</v>
      </c>
      <c r="FT122" s="31" cm="1">
        <f t="array" aca="1" ref="FT122" ca="1">SUMPRODUCT(COUNTIF($DJ122:$FD122,Training!$C$16:$E$16))</f>
        <v>0</v>
      </c>
    </row>
    <row r="123" spans="1:176" x14ac:dyDescent="0.25">
      <c r="A123" s="32" t="str">
        <f>IF(WeightedParse!A123&gt;"",WeightedParse!A123,"")</f>
        <v/>
      </c>
      <c r="B123" s="49" t="str">
        <f>IF('Weighted Summary'!A123&gt;"",'Weighted Summary'!F123,"")</f>
        <v/>
      </c>
      <c r="C123" s="39" t="str">
        <f t="shared" si="1"/>
        <v/>
      </c>
      <c r="D123" s="37" t="str">
        <f ca="1">IF($A123&gt;"",IF(ISERROR(HLOOKUP(D$1,INDIRECT("Roles!$B$"&amp;MATCH($B123,Roles!$A:$A,0)&amp;":$AF$"&amp;MATCH($B123,Roles!$A:$A,0)),1,FALSE))=FALSE,IF(SquadExport!G123&lt;10,1,IF(SquadExport!G123&lt;15,2,IF(SquadExport!G123&lt;=20,3,""))),0),"")</f>
        <v/>
      </c>
      <c r="E123" s="37" t="str">
        <f ca="1">IF($A123&gt;"",IF(ISERROR(HLOOKUP(E$1,INDIRECT("Roles!$B$"&amp;MATCH($B123,Roles!$A:$A,0)&amp;":$AF$"&amp;MATCH($B123,Roles!$A:$A,0)),1,FALSE))=FALSE,IF(SquadExport!H123&lt;10,1,IF(SquadExport!H123&lt;15,2,IF(SquadExport!H123&lt;=20,3,""))),0),"")</f>
        <v/>
      </c>
      <c r="F123" s="37" t="str">
        <f ca="1">IF($A123&gt;"",IF(ISERROR(HLOOKUP(F$1,INDIRECT("Roles!$B$"&amp;MATCH($B123,Roles!$A:$A,0)&amp;":$AF$"&amp;MATCH($B123,Roles!$A:$A,0)),1,FALSE))=FALSE,IF(SquadExport!I123&lt;10,1,IF(SquadExport!I123&lt;15,2,IF(SquadExport!I123&lt;=20,3,""))),0),"")</f>
        <v/>
      </c>
      <c r="G123" s="37" t="str">
        <f ca="1">IF($A123&gt;"",IF(ISERROR(HLOOKUP(G$1,INDIRECT("Roles!$B$"&amp;MATCH($B123,Roles!$A:$A,0)&amp;":$AF$"&amp;MATCH($B123,Roles!$A:$A,0)),1,FALSE))=FALSE,IF(SquadExport!J123&lt;10,1,IF(SquadExport!J123&lt;15,2,IF(SquadExport!J123&lt;=20,3,""))),0),"")</f>
        <v/>
      </c>
      <c r="H123" s="37" t="str">
        <f ca="1">IF($A123&gt;"",IF(ISERROR(HLOOKUP(H$1,INDIRECT("Roles!$B$"&amp;MATCH($B123,Roles!$A:$A,0)&amp;":$AF$"&amp;MATCH($B123,Roles!$A:$A,0)),1,FALSE))=FALSE,IF(SquadExport!K123&lt;10,1,IF(SquadExport!K123&lt;15,2,IF(SquadExport!K123&lt;=20,3,""))),0),"")</f>
        <v/>
      </c>
      <c r="I123" s="37" t="str">
        <f ca="1">IF($A123&gt;"",IF(ISERROR(HLOOKUP(I$1,INDIRECT("Roles!$B$"&amp;MATCH($B123,Roles!$A:$A,0)&amp;":$AF$"&amp;MATCH($B123,Roles!$A:$A,0)),1,FALSE))=FALSE,IF(SquadExport!L123&lt;10,1,IF(SquadExport!L123&lt;15,2,IF(SquadExport!L123&lt;=20,3,""))),0),"")</f>
        <v/>
      </c>
      <c r="J123" s="37" t="str">
        <f ca="1">IF($A123&gt;"",IF(ISERROR(HLOOKUP(J$1,INDIRECT("Roles!$B$"&amp;MATCH($B123,Roles!$A:$A,0)&amp;":$AF$"&amp;MATCH($B123,Roles!$A:$A,0)),1,FALSE))=FALSE,IF(SquadExport!M123&lt;10,1,IF(SquadExport!M123&lt;15,2,IF(SquadExport!M123&lt;=20,3,""))),0),"")</f>
        <v/>
      </c>
      <c r="K123" s="37" t="str">
        <f ca="1">IF($A123&gt;"",IF(ISERROR(HLOOKUP(K$1,INDIRECT("Roles!$B$"&amp;MATCH($B123,Roles!$A:$A,0)&amp;":$AF$"&amp;MATCH($B123,Roles!$A:$A,0)),1,FALSE))=FALSE,IF(SquadExport!N123&lt;10,1,IF(SquadExport!N123&lt;15,2,IF(SquadExport!N123&lt;=20,3,""))),0),"")</f>
        <v/>
      </c>
      <c r="L123" s="37" t="str">
        <f ca="1">IF($A123&gt;"",IF(ISERROR(HLOOKUP(L$1,INDIRECT("Roles!$B$"&amp;MATCH($B123,Roles!$A:$A,0)&amp;":$AF$"&amp;MATCH($B123,Roles!$A:$A,0)),1,FALSE))=FALSE,IF(SquadExport!O123&lt;10,1,IF(SquadExport!O123&lt;15,2,IF(SquadExport!O123&lt;=20,3,""))),0),"")</f>
        <v/>
      </c>
      <c r="M123" s="37" t="str">
        <f ca="1">IF($A123&gt;"",IF(ISERROR(HLOOKUP(M$1,INDIRECT("Roles!$B$"&amp;MATCH($B123,Roles!$A:$A,0)&amp;":$AF$"&amp;MATCH($B123,Roles!$A:$A,0)),1,FALSE))=FALSE,IF(SquadExport!P123&lt;10,1,IF(SquadExport!P123&lt;15,2,IF(SquadExport!P123&lt;=20,3,""))),0),"")</f>
        <v/>
      </c>
      <c r="N123" s="37" t="str">
        <f ca="1">IF($A123&gt;"",IF(ISERROR(HLOOKUP(N$1,INDIRECT("Roles!$B$"&amp;MATCH($B123,Roles!$A:$A,0)&amp;":$AF$"&amp;MATCH($B123,Roles!$A:$A,0)),1,FALSE))=FALSE,IF(SquadExport!Q123&lt;10,1,IF(SquadExport!Q123&lt;15,2,IF(SquadExport!Q123&lt;=20,3,""))),0),"")</f>
        <v/>
      </c>
      <c r="O123" s="37" t="str">
        <f ca="1">IF($A123&gt;"",IF(ISERROR(HLOOKUP(O$1,INDIRECT("Roles!$B$"&amp;MATCH($B123,Roles!$A:$A,0)&amp;":$AF$"&amp;MATCH($B123,Roles!$A:$A,0)),1,FALSE))=FALSE,IF(SquadExport!R123&lt;10,1,IF(SquadExport!R123&lt;15,2,IF(SquadExport!R123&lt;=20,3,""))),0),"")</f>
        <v/>
      </c>
      <c r="P123" s="37" t="str">
        <f ca="1">IF($A123&gt;"",IF(ISERROR(HLOOKUP(P$1,INDIRECT("Roles!$B$"&amp;MATCH($B123,Roles!$A:$A,0)&amp;":$AF$"&amp;MATCH($B123,Roles!$A:$A,0)),1,FALSE))=FALSE,IF(SquadExport!S123&lt;10,1,IF(SquadExport!S123&lt;15,2,IF(SquadExport!S123&lt;=20,3,""))),0),"")</f>
        <v/>
      </c>
      <c r="Q123" s="37" t="str">
        <f ca="1">IF($A123&gt;"",IF(ISERROR(HLOOKUP(Q$1,INDIRECT("Roles!$B$"&amp;MATCH($B123,Roles!$A:$A,0)&amp;":$AF$"&amp;MATCH($B123,Roles!$A:$A,0)),1,FALSE))=FALSE,IF(SquadExport!T123&lt;10,1,IF(SquadExport!T123&lt;15,2,IF(SquadExport!T123&lt;=20,3,""))),0),"")</f>
        <v/>
      </c>
      <c r="R123" s="37" t="str">
        <f ca="1">IF($A123&gt;"",IF(ISERROR(HLOOKUP(R$1,INDIRECT("Roles!$B$"&amp;MATCH($B123,Roles!$A:$A,0)&amp;":$AF$"&amp;MATCH($B123,Roles!$A:$A,0)),1,FALSE))=FALSE,IF(SquadExport!U123&lt;10,1,IF(SquadExport!U123&lt;15,2,IF(SquadExport!U123&lt;=20,3,""))),0),"")</f>
        <v/>
      </c>
      <c r="S123" s="37" t="str">
        <f ca="1">IF($A123&gt;"",IF(ISERROR(HLOOKUP(S$1,INDIRECT("Roles!$B$"&amp;MATCH($B123,Roles!$A:$A,0)&amp;":$AF$"&amp;MATCH($B123,Roles!$A:$A,0)),1,FALSE))=FALSE,IF(SquadExport!V123&lt;10,1,IF(SquadExport!V123&lt;15,2,IF(SquadExport!V123&lt;=20,3,""))),0),"")</f>
        <v/>
      </c>
      <c r="T123" s="37" t="str">
        <f ca="1">IF($A123&gt;"",IF(ISERROR(HLOOKUP(T$1,INDIRECT("Roles!$B$"&amp;MATCH($B123,Roles!$A:$A,0)&amp;":$AF$"&amp;MATCH($B123,Roles!$A:$A,0)),1,FALSE))=FALSE,IF(SquadExport!W123&lt;10,1,IF(SquadExport!W123&lt;15,2,IF(SquadExport!W123&lt;=20,3,""))),0),"")</f>
        <v/>
      </c>
      <c r="U123" s="37" t="str">
        <f ca="1">IF($A123&gt;"",IF(ISERROR(HLOOKUP(U$1,INDIRECT("Roles!$B$"&amp;MATCH($B123,Roles!$A:$A,0)&amp;":$AF$"&amp;MATCH($B123,Roles!$A:$A,0)),1,FALSE))=FALSE,IF(SquadExport!X123&lt;10,1,IF(SquadExport!X123&lt;15,2,IF(SquadExport!X123&lt;=20,3,""))),0),"")</f>
        <v/>
      </c>
      <c r="V123" s="37" t="str">
        <f ca="1">IF($A123&gt;"",IF(ISERROR(HLOOKUP(V$1,INDIRECT("Roles!$B$"&amp;MATCH($B123,Roles!$A:$A,0)&amp;":$AF$"&amp;MATCH($B123,Roles!$A:$A,0)),1,FALSE))=FALSE,IF(SquadExport!Y123&lt;10,1,IF(SquadExport!Y123&lt;15,2,IF(SquadExport!Y123&lt;=20,3,""))),0),"")</f>
        <v/>
      </c>
      <c r="W123" s="37" t="str">
        <f ca="1">IF($A123&gt;"",IF(ISERROR(HLOOKUP(W$1,INDIRECT("Roles!$B$"&amp;MATCH($B123,Roles!$A:$A,0)&amp;":$AF$"&amp;MATCH($B123,Roles!$A:$A,0)),1,FALSE))=FALSE,IF(SquadExport!Z123&lt;10,1,IF(SquadExport!Z123&lt;15,2,IF(SquadExport!Z123&lt;=20,3,""))),0),"")</f>
        <v/>
      </c>
      <c r="X123" s="37" t="str">
        <f ca="1">IF($A123&gt;"",IF(ISERROR(HLOOKUP(X$1,INDIRECT("Roles!$B$"&amp;MATCH($B123,Roles!$A:$A,0)&amp;":$AF$"&amp;MATCH($B123,Roles!$A:$A,0)),1,FALSE))=FALSE,IF(SquadExport!AA123&lt;10,1,IF(SquadExport!AA123&lt;15,2,IF(SquadExport!AA123&lt;=20,3,""))),0),"")</f>
        <v/>
      </c>
      <c r="Y123" s="37" t="str">
        <f ca="1">IF($A123&gt;"",IF(ISERROR(HLOOKUP(Y$1,INDIRECT("Roles!$B$"&amp;MATCH($B123,Roles!$A:$A,0)&amp;":$AF$"&amp;MATCH($B123,Roles!$A:$A,0)),1,FALSE))=FALSE,IF(SquadExport!AB123&lt;10,1,IF(SquadExport!AB123&lt;15,2,IF(SquadExport!AB123&lt;=20,3,""))),0),"")</f>
        <v/>
      </c>
      <c r="Z123" s="37" t="str">
        <f ca="1">IF($A123&gt;"",IF(ISERROR(HLOOKUP(Z$1,INDIRECT("Roles!$B$"&amp;MATCH($B123,Roles!$A:$A,0)&amp;":$AF$"&amp;MATCH($B123,Roles!$A:$A,0)),1,FALSE))=FALSE,IF(SquadExport!AC123&lt;10,1,IF(SquadExport!AC123&lt;15,2,IF(SquadExport!AC123&lt;=20,3,""))),0),"")</f>
        <v/>
      </c>
      <c r="AA123" s="37" t="str">
        <f ca="1">IF($A123&gt;"",IF(ISERROR(HLOOKUP(AA$1,INDIRECT("Roles!$B$"&amp;MATCH($B123,Roles!$A:$A,0)&amp;":$AF$"&amp;MATCH($B123,Roles!$A:$A,0)),1,FALSE))=FALSE,IF(SquadExport!AD123&lt;10,1,IF(SquadExport!AD123&lt;15,2,IF(SquadExport!AD123&lt;=20,3,""))),0),"")</f>
        <v/>
      </c>
      <c r="AB123" s="37" t="str">
        <f ca="1">IF($A123&gt;"",IF(ISERROR(HLOOKUP(AB$1,INDIRECT("Roles!$B$"&amp;MATCH($B123,Roles!$A:$A,0)&amp;":$AF$"&amp;MATCH($B123,Roles!$A:$A,0)),1,FALSE))=FALSE,IF(SquadExport!AE123&lt;10,1,IF(SquadExport!AE123&lt;15,2,IF(SquadExport!AE123&lt;=20,3,""))),0),"")</f>
        <v/>
      </c>
      <c r="AC123" s="37" t="str">
        <f ca="1">IF($A123&gt;"",IF(ISERROR(HLOOKUP(AC$1,INDIRECT("Roles!$B$"&amp;MATCH($B123,Roles!$A:$A,0)&amp;":$AF$"&amp;MATCH($B123,Roles!$A:$A,0)),1,FALSE))=FALSE,IF(SquadExport!AF123&lt;10,1,IF(SquadExport!AF123&lt;15,2,IF(SquadExport!AF123&lt;=20,3,""))),0),"")</f>
        <v/>
      </c>
      <c r="AD123" s="37" t="str">
        <f ca="1">IF($A123&gt;"",IF(ISERROR(HLOOKUP(AD$1,INDIRECT("Roles!$B$"&amp;MATCH($B123,Roles!$A:$A,0)&amp;":$AF$"&amp;MATCH($B123,Roles!$A:$A,0)),1,FALSE))=FALSE,IF(SquadExport!AG123&lt;10,1,IF(SquadExport!AG123&lt;15,2,IF(SquadExport!AG123&lt;=20,3,""))),0),"")</f>
        <v/>
      </c>
      <c r="AE123" s="37" t="str">
        <f ca="1">IF($A123&gt;"",IF(ISERROR(HLOOKUP(AE$1,INDIRECT("Roles!$B$"&amp;MATCH($B123,Roles!$A:$A,0)&amp;":$AF$"&amp;MATCH($B123,Roles!$A:$A,0)),1,FALSE))=FALSE,IF(SquadExport!AH123&lt;10,1,IF(SquadExport!AH123&lt;15,2,IF(SquadExport!AH123&lt;=20,3,""))),0),"")</f>
        <v/>
      </c>
      <c r="AF123" s="37" t="str">
        <f ca="1">IF($A123&gt;"",IF(ISERROR(HLOOKUP(AF$1,INDIRECT("Roles!$B$"&amp;MATCH($B123,Roles!$A:$A,0)&amp;":$AF$"&amp;MATCH($B123,Roles!$A:$A,0)),1,FALSE))=FALSE,IF(SquadExport!AI123&lt;10,1,IF(SquadExport!AI123&lt;15,2,IF(SquadExport!AI123&lt;=20,3,""))),0),"")</f>
        <v/>
      </c>
      <c r="AG123" s="37" t="str">
        <f ca="1">IF($A123&gt;"",IF(ISERROR(HLOOKUP(AG$1,INDIRECT("Roles!$B$"&amp;MATCH($B123,Roles!$A:$A,0)&amp;":$AF$"&amp;MATCH($B123,Roles!$A:$A,0)),1,FALSE))=FALSE,IF(SquadExport!AJ123&lt;10,1,IF(SquadExport!AJ123&lt;15,2,IF(SquadExport!AJ123&lt;=20,3,""))),0),"")</f>
        <v/>
      </c>
      <c r="AH123" s="37" t="str">
        <f ca="1">IF($A123&gt;"",IF(ISERROR(HLOOKUP(AH$1,INDIRECT("Roles!$B$"&amp;MATCH($B123,Roles!$A:$A,0)&amp;":$AF$"&amp;MATCH($B123,Roles!$A:$A,0)),1,FALSE))=FALSE,IF(SquadExport!AK123&lt;10,1,IF(SquadExport!AK123&lt;15,2,IF(SquadExport!AK123&lt;=20,3,""))),0),"")</f>
        <v/>
      </c>
      <c r="AI123" s="37" t="str">
        <f ca="1">IF($A123&gt;"",IF(ISERROR(HLOOKUP(AI$1,INDIRECT("Roles!$B$"&amp;MATCH($B123,Roles!$A:$A,0)&amp;":$AF$"&amp;MATCH($B123,Roles!$A:$A,0)),1,FALSE))=FALSE,IF(SquadExport!AL123&lt;10,1,IF(SquadExport!AL123&lt;15,2,IF(SquadExport!AL123&lt;=20,3,""))),0),"")</f>
        <v/>
      </c>
      <c r="AJ123" s="37" t="str">
        <f ca="1">IF($A123&gt;"",IF(ISERROR(HLOOKUP(AJ$1,INDIRECT("Roles!$B$"&amp;MATCH($B123,Roles!$A:$A,0)&amp;":$AF$"&amp;MATCH($B123,Roles!$A:$A,0)),1,FALSE))=FALSE,IF(SquadExport!AM123&lt;10,1,IF(SquadExport!AM123&lt;15,2,IF(SquadExport!AM123&lt;=20,3,""))),0),"")</f>
        <v/>
      </c>
      <c r="AK123" s="37" t="str">
        <f ca="1">IF($A123&gt;"",IF(ISERROR(HLOOKUP(AK$1,INDIRECT("Roles!$B$"&amp;MATCH($B123,Roles!$A:$A,0)&amp;":$AF$"&amp;MATCH($B123,Roles!$A:$A,0)),1,FALSE))=FALSE,IF(SquadExport!AN123&lt;10,1,IF(SquadExport!AN123&lt;15,2,IF(SquadExport!AN123&lt;=20,3,""))),0),"")</f>
        <v/>
      </c>
      <c r="AL123" s="37" t="str">
        <f ca="1">IF($A123&gt;"",IF(ISERROR(HLOOKUP(AL$1,INDIRECT("Roles!$B$"&amp;MATCH($B123,Roles!$A:$A,0)&amp;":$AF$"&amp;MATCH($B123,Roles!$A:$A,0)),1,FALSE))=FALSE,IF(SquadExport!AO123&lt;10,1,IF(SquadExport!AO123&lt;15,2,IF(SquadExport!AO123&lt;=20,3,""))),0),"")</f>
        <v/>
      </c>
      <c r="AM123" s="37" t="str">
        <f ca="1">IF($A123&gt;"",IF(ISERROR(HLOOKUP(AM$1,INDIRECT("Roles!$B$"&amp;MATCH($B123,Roles!$A:$A,0)&amp;":$AF$"&amp;MATCH($B123,Roles!$A:$A,0)),1,FALSE))=FALSE,IF(SquadExport!AP123&lt;10,1,IF(SquadExport!AP123&lt;15,2,IF(SquadExport!AP123&lt;=20,3,""))),0),"")</f>
        <v/>
      </c>
      <c r="AN123" s="37" t="str">
        <f ca="1">IF($A123&gt;"",IF(ISERROR(HLOOKUP(AN$1,INDIRECT("Roles!$B$"&amp;MATCH($B123,Roles!$A:$A,0)&amp;":$AF$"&amp;MATCH($B123,Roles!$A:$A,0)),1,FALSE))=FALSE,IF(SquadExport!AQ123&lt;10,1,IF(SquadExport!AQ123&lt;15,2,IF(SquadExport!AQ123&lt;=20,3,""))),0),"")</f>
        <v/>
      </c>
      <c r="AO123" s="37" t="str">
        <f ca="1">IF($A123&gt;"",IF(ISERROR(HLOOKUP(AO$1,INDIRECT("Roles!$B$"&amp;MATCH($B123,Roles!$A:$A,0)&amp;":$AF$"&amp;MATCH($B123,Roles!$A:$A,0)),1,FALSE))=FALSE,IF(SquadExport!AR123&lt;10,1,IF(SquadExport!AR123&lt;15,2,IF(SquadExport!AR123&lt;=20,3,""))),0),"")</f>
        <v/>
      </c>
      <c r="AP123" s="37" t="str">
        <f ca="1">IF($A123&gt;"",IF(ISERROR(HLOOKUP(AP$1,INDIRECT("Roles!$B$"&amp;MATCH($B123,Roles!$A:$A,0)&amp;":$AF$"&amp;MATCH($B123,Roles!$A:$A,0)),1,FALSE))=FALSE,IF(SquadExport!AS123&lt;10,1,IF(SquadExport!AS123&lt;15,2,IF(SquadExport!AS123&lt;=20,3,""))),0),"")</f>
        <v/>
      </c>
      <c r="AQ123" s="37" t="str">
        <f ca="1">IF($A123&gt;"",IF(ISERROR(HLOOKUP(AQ$1,INDIRECT("Roles!$B$"&amp;MATCH($B123,Roles!$A:$A,0)&amp;":$AF$"&amp;MATCH($B123,Roles!$A:$A,0)),1,FALSE))=FALSE,IF(SquadExport!AT123&lt;10,1,IF(SquadExport!AT123&lt;15,2,IF(SquadExport!AT123&lt;=20,3,""))),0),"")</f>
        <v/>
      </c>
      <c r="AR123" s="37" t="str">
        <f ca="1">IF($A123&gt;"",IF(ISERROR(HLOOKUP(AR$1,INDIRECT("Roles!$B$"&amp;MATCH($B123,Roles!$A:$A,0)&amp;":$AF$"&amp;MATCH($B123,Roles!$A:$A,0)),1,FALSE))=FALSE,IF(SquadExport!AU123&lt;10,1,IF(SquadExport!AU123&lt;15,2,IF(SquadExport!AU123&lt;=20,3,""))),0),"")</f>
        <v/>
      </c>
      <c r="AS123" s="37" t="str">
        <f ca="1">IF($A123&gt;"",IF(ISERROR(HLOOKUP(AS$1,INDIRECT("Roles!$B$"&amp;MATCH($B123,Roles!$A:$A,0)&amp;":$AF$"&amp;MATCH($B123,Roles!$A:$A,0)),1,FALSE))=FALSE,IF(SquadExport!AV123&lt;10,1,IF(SquadExport!AV123&lt;15,2,IF(SquadExport!AV123&lt;=20,3,""))),0),"")</f>
        <v/>
      </c>
      <c r="AT123" s="37" t="str">
        <f ca="1">IF($A123&gt;"",IF(ISERROR(HLOOKUP(AT$1,INDIRECT("Roles!$B$"&amp;MATCH($B123,Roles!$A:$A,0)&amp;":$AF$"&amp;MATCH($B123,Roles!$A:$A,0)),1,FALSE))=FALSE,IF(SquadExport!AW123&lt;10,1,IF(SquadExport!AW123&lt;15,2,IF(SquadExport!AW123&lt;=20,3,""))),0),"")</f>
        <v/>
      </c>
      <c r="AU123" s="37" t="str">
        <f ca="1">IF($A123&gt;"",IF(ISERROR(HLOOKUP(AU$1,INDIRECT("Roles!$B$"&amp;MATCH($B123,Roles!$A:$A,0)&amp;":$AF$"&amp;MATCH($B123,Roles!$A:$A,0)),1,FALSE))=FALSE,IF(SquadExport!AX123&lt;10,1,IF(SquadExport!AX123&lt;15,2,IF(SquadExport!AX123&lt;=20,3,""))),0),"")</f>
        <v/>
      </c>
      <c r="AV123" s="37" t="str">
        <f ca="1">IF($A123&gt;"",IF(ISERROR(HLOOKUP(AV$1,INDIRECT("Roles!$B$"&amp;MATCH($B123,Roles!$A:$A,0)&amp;":$AF$"&amp;MATCH($B123,Roles!$A:$A,0)),1,FALSE))=FALSE,IF(SquadExport!AY123&lt;10,1,IF(SquadExport!AY123&lt;15,2,IF(SquadExport!AY123&lt;=20,3,""))),0),"")</f>
        <v/>
      </c>
      <c r="AW123" s="37" t="str">
        <f ca="1">IF($A123&gt;"",IF(ISERROR(HLOOKUP(AW$1,INDIRECT("Roles!$B$"&amp;MATCH($B123,Roles!$A:$A,0)&amp;":$AF$"&amp;MATCH($B123,Roles!$A:$A,0)),1,FALSE))=FALSE,IF(SquadExport!AZ123&lt;10,1,IF(SquadExport!AZ123&lt;15,2,IF(SquadExport!AZ123&lt;=20,3,""))),0),"")</f>
        <v/>
      </c>
      <c r="AX123" s="37" t="str">
        <f ca="1">IF($A123&gt;"",IF(ISERROR(HLOOKUP(AX$1,INDIRECT("Roles!$B$"&amp;MATCH($B123,Roles!$A:$A,0)&amp;":$AF$"&amp;MATCH($B123,Roles!$A:$A,0)),1,FALSE))=FALSE,IF(SquadExport!BA123&lt;10,1,IF(SquadExport!BA123&lt;15,2,IF(SquadExport!BA123&lt;=20,3,""))),0),"")</f>
        <v/>
      </c>
      <c r="AY123" s="30" t="str" cm="1">
        <f t="array" aca="1" ref="AY123:CS123" ca="1">IF($D123:$AX123=1,D$1:AX$1,"")</f>
        <v/>
      </c>
      <c r="AZ123" s="30" t="str">
        <f ca="1"/>
        <v/>
      </c>
      <c r="BA123" s="30" t="str">
        <f ca="1"/>
        <v/>
      </c>
      <c r="BB123" s="30" t="str">
        <f ca="1"/>
        <v/>
      </c>
      <c r="BC123" s="30" t="str">
        <f ca="1"/>
        <v/>
      </c>
      <c r="BD123" s="30" t="str">
        <f ca="1"/>
        <v/>
      </c>
      <c r="BE123" s="30" t="str">
        <f ca="1"/>
        <v/>
      </c>
      <c r="BF123" s="30" t="str">
        <f ca="1"/>
        <v/>
      </c>
      <c r="BG123" s="30" t="str">
        <f ca="1"/>
        <v/>
      </c>
      <c r="BH123" s="30" t="str">
        <f ca="1"/>
        <v/>
      </c>
      <c r="BI123" s="30" t="str">
        <f ca="1"/>
        <v/>
      </c>
      <c r="BJ123" s="30" t="str">
        <f ca="1"/>
        <v/>
      </c>
      <c r="BK123" s="30" t="str">
        <f ca="1"/>
        <v/>
      </c>
      <c r="BL123" s="30" t="str">
        <f ca="1"/>
        <v/>
      </c>
      <c r="BM123" s="30" t="str">
        <f ca="1"/>
        <v/>
      </c>
      <c r="BN123" s="30" t="str">
        <f ca="1"/>
        <v/>
      </c>
      <c r="BO123" s="30" t="str">
        <f ca="1"/>
        <v/>
      </c>
      <c r="BP123" s="30" t="str">
        <f ca="1"/>
        <v/>
      </c>
      <c r="BQ123" s="30" t="str">
        <f ca="1"/>
        <v/>
      </c>
      <c r="BR123" s="30" t="str">
        <f ca="1"/>
        <v/>
      </c>
      <c r="BS123" s="30" t="str">
        <f ca="1"/>
        <v/>
      </c>
      <c r="BT123" s="30" t="str">
        <f ca="1"/>
        <v/>
      </c>
      <c r="BU123" s="30" t="str">
        <f ca="1"/>
        <v/>
      </c>
      <c r="BV123" s="30" t="str">
        <f ca="1"/>
        <v/>
      </c>
      <c r="BW123" s="30" t="str">
        <f ca="1"/>
        <v/>
      </c>
      <c r="BX123" s="30" t="str">
        <f ca="1"/>
        <v/>
      </c>
      <c r="BY123" s="30" t="str">
        <f ca="1"/>
        <v/>
      </c>
      <c r="BZ123" s="30" t="str">
        <f ca="1"/>
        <v/>
      </c>
      <c r="CA123" s="30" t="str">
        <f ca="1"/>
        <v/>
      </c>
      <c r="CB123" s="30" t="str">
        <f ca="1"/>
        <v/>
      </c>
      <c r="CC123" s="30" t="str">
        <f ca="1"/>
        <v/>
      </c>
      <c r="CD123" s="30" t="str">
        <f ca="1"/>
        <v/>
      </c>
      <c r="CE123" s="30" t="str">
        <f ca="1"/>
        <v/>
      </c>
      <c r="CF123" s="30" t="str">
        <f ca="1"/>
        <v/>
      </c>
      <c r="CG123" s="30" t="str">
        <f ca="1"/>
        <v/>
      </c>
      <c r="CH123" s="30" t="str">
        <f ca="1"/>
        <v/>
      </c>
      <c r="CI123" s="30" t="str">
        <f ca="1"/>
        <v/>
      </c>
      <c r="CJ123" s="30" t="str">
        <f ca="1"/>
        <v/>
      </c>
      <c r="CK123" s="30" t="str">
        <f ca="1"/>
        <v/>
      </c>
      <c r="CL123" s="30" t="str">
        <f ca="1"/>
        <v/>
      </c>
      <c r="CM123" s="30" t="str">
        <f ca="1"/>
        <v/>
      </c>
      <c r="CN123" s="30" t="str">
        <f ca="1"/>
        <v/>
      </c>
      <c r="CO123" s="30" t="str">
        <f ca="1"/>
        <v/>
      </c>
      <c r="CP123" s="30" t="str">
        <f ca="1"/>
        <v/>
      </c>
      <c r="CQ123" s="30" t="str">
        <f ca="1"/>
        <v/>
      </c>
      <c r="CR123" s="30" t="str">
        <f ca="1"/>
        <v/>
      </c>
      <c r="CS123" s="30" t="str">
        <f ca="1"/>
        <v/>
      </c>
      <c r="CT123" s="31" cm="1">
        <f t="array" aca="1" ref="CT123" ca="1">SUMPRODUCT(COUNTIF($AY123:$CS123,Training!$C$3:$E$3))</f>
        <v>0</v>
      </c>
      <c r="CU123" s="31" cm="1">
        <f t="array" aca="1" ref="CU123" ca="1">SUMPRODUCT(COUNTIF($AY123:$CS123,Training!$C$4:$E$4))</f>
        <v>0</v>
      </c>
      <c r="CV123" s="31" cm="1">
        <f t="array" aca="1" ref="CV123" ca="1">SUMPRODUCT(COUNTIF($AY123:$CS123,Training!$C$5:$E$5))</f>
        <v>0</v>
      </c>
      <c r="CW123" s="31" cm="1">
        <f t="array" aca="1" ref="CW123" ca="1">SUMPRODUCT(COUNTIF($AY123:$CS123,Training!$C$6:$E$6))</f>
        <v>0</v>
      </c>
      <c r="CX123" s="31" cm="1">
        <f t="array" aca="1" ref="CX123" ca="1">SUMPRODUCT(COUNTIF($AY123:$CS123,Training!$C$7:$E$7))</f>
        <v>0</v>
      </c>
      <c r="CY123" s="31" cm="1">
        <f t="array" aca="1" ref="CY123" ca="1">SUMPRODUCT(COUNTIF($AY123:$CS123,Training!$C$8:$E$8))</f>
        <v>0</v>
      </c>
      <c r="CZ123" s="31" cm="1">
        <f t="array" aca="1" ref="CZ123" ca="1">SUMPRODUCT(COUNTIF($AY123:$CS123,Training!$C$9:$E$9))</f>
        <v>0</v>
      </c>
      <c r="DA123" s="31" cm="1">
        <f t="array" aca="1" ref="DA123" ca="1">SUMPRODUCT(COUNTIF($AY123:$CS123,Training!$C$10:$E$10))</f>
        <v>0</v>
      </c>
      <c r="DB123" s="31" cm="1">
        <f t="array" aca="1" ref="DB123" ca="1">SUMPRODUCT(COUNTIF($AY123:$CS123,Training!$C$11:$E$11))</f>
        <v>0</v>
      </c>
      <c r="DC123" s="31" cm="1">
        <f t="array" aca="1" ref="DC123" ca="1">SUMPRODUCT(COUNTIF($AY123:$CS123,Training!$C$2:$E$2))</f>
        <v>0</v>
      </c>
      <c r="DD123" s="31" cm="1">
        <f t="array" aca="1" ref="DD123" ca="1">SUMPRODUCT(COUNTIF($AY123:$CS123,Training!#REF!))</f>
        <v>0</v>
      </c>
      <c r="DE123" s="31" cm="1">
        <f t="array" aca="1" ref="DE123" ca="1">SUMPRODUCT(COUNTIF($AY123:$CS123,Training!$C$12:$E$12))</f>
        <v>0</v>
      </c>
      <c r="DF123" s="31" cm="1">
        <f t="array" aca="1" ref="DF123" ca="1">SUMPRODUCT(COUNTIF($AY123:$CS123,Training!$C$13:$E$13))</f>
        <v>0</v>
      </c>
      <c r="DG123" s="31" cm="1">
        <f t="array" aca="1" ref="DG123" ca="1">SUMPRODUCT(COUNTIF($AY123:$CS123,Training!$C$14:$E$14))</f>
        <v>0</v>
      </c>
      <c r="DH123" s="31" cm="1">
        <f t="array" aca="1" ref="DH123" ca="1">SUMPRODUCT(COUNTIF($AY123:$CS123,Training!$C$15:$E$15))</f>
        <v>0</v>
      </c>
      <c r="DI123" s="31" cm="1">
        <f t="array" aca="1" ref="DI123" ca="1">SUMPRODUCT(COUNTIF($AY123:$CS123,Training!$C$16:$E$16))</f>
        <v>0</v>
      </c>
      <c r="DJ123" s="30" t="str" cm="1">
        <f t="array" aca="1" ref="DJ123:FD123" ca="1">IF(COUNTIF(D123:AX123,1)=0,IF($D123:$AX123=2,D$1:AX$1,""),"")</f>
        <v/>
      </c>
      <c r="DK123" s="30" t="str">
        <f ca="1"/>
        <v/>
      </c>
      <c r="DL123" s="30" t="str">
        <f ca="1"/>
        <v/>
      </c>
      <c r="DM123" s="30" t="str">
        <f ca="1"/>
        <v/>
      </c>
      <c r="DN123" s="30" t="str">
        <f ca="1"/>
        <v/>
      </c>
      <c r="DO123" s="30" t="str">
        <f ca="1"/>
        <v/>
      </c>
      <c r="DP123" s="30" t="str">
        <f ca="1"/>
        <v/>
      </c>
      <c r="DQ123" s="30" t="str">
        <f ca="1"/>
        <v/>
      </c>
      <c r="DR123" s="30" t="str">
        <f ca="1"/>
        <v/>
      </c>
      <c r="DS123" s="30" t="str">
        <f ca="1"/>
        <v/>
      </c>
      <c r="DT123" s="30" t="str">
        <f ca="1"/>
        <v/>
      </c>
      <c r="DU123" s="30" t="str">
        <f ca="1"/>
        <v/>
      </c>
      <c r="DV123" s="30" t="str">
        <f ca="1"/>
        <v/>
      </c>
      <c r="DW123" s="30" t="str">
        <f ca="1"/>
        <v/>
      </c>
      <c r="DX123" s="30" t="str">
        <f ca="1"/>
        <v/>
      </c>
      <c r="DY123" s="30" t="str">
        <f ca="1"/>
        <v/>
      </c>
      <c r="DZ123" s="30" t="str">
        <f ca="1"/>
        <v/>
      </c>
      <c r="EA123" s="30" t="str">
        <f ca="1"/>
        <v/>
      </c>
      <c r="EB123" s="30" t="str">
        <f ca="1"/>
        <v/>
      </c>
      <c r="EC123" s="30" t="str">
        <f ca="1"/>
        <v/>
      </c>
      <c r="ED123" s="30" t="str">
        <f ca="1"/>
        <v/>
      </c>
      <c r="EE123" s="30" t="str">
        <f ca="1"/>
        <v/>
      </c>
      <c r="EF123" s="30" t="str">
        <f ca="1"/>
        <v/>
      </c>
      <c r="EG123" s="30" t="str">
        <f ca="1"/>
        <v/>
      </c>
      <c r="EH123" s="30" t="str">
        <f ca="1"/>
        <v/>
      </c>
      <c r="EI123" s="30" t="str">
        <f ca="1"/>
        <v/>
      </c>
      <c r="EJ123" s="30" t="str">
        <f ca="1"/>
        <v/>
      </c>
      <c r="EK123" s="30" t="str">
        <f ca="1"/>
        <v/>
      </c>
      <c r="EL123" s="30" t="str">
        <f ca="1"/>
        <v/>
      </c>
      <c r="EM123" s="30" t="str">
        <f ca="1"/>
        <v/>
      </c>
      <c r="EN123" s="30" t="str">
        <f ca="1"/>
        <v/>
      </c>
      <c r="EO123" s="30" t="str">
        <f ca="1"/>
        <v/>
      </c>
      <c r="EP123" s="30" t="str">
        <f ca="1"/>
        <v/>
      </c>
      <c r="EQ123" s="30" t="str">
        <f ca="1"/>
        <v/>
      </c>
      <c r="ER123" s="30" t="str">
        <f ca="1"/>
        <v/>
      </c>
      <c r="ES123" s="30" t="str">
        <f ca="1"/>
        <v/>
      </c>
      <c r="ET123" s="30" t="str">
        <f ca="1"/>
        <v/>
      </c>
      <c r="EU123" s="30" t="str">
        <f ca="1"/>
        <v/>
      </c>
      <c r="EV123" s="30" t="str">
        <f ca="1"/>
        <v/>
      </c>
      <c r="EW123" s="30" t="str">
        <f ca="1"/>
        <v/>
      </c>
      <c r="EX123" s="30" t="str">
        <f ca="1"/>
        <v/>
      </c>
      <c r="EY123" s="30" t="str">
        <f ca="1"/>
        <v/>
      </c>
      <c r="EZ123" s="30" t="str">
        <f ca="1"/>
        <v/>
      </c>
      <c r="FA123" s="30" t="str">
        <f ca="1"/>
        <v/>
      </c>
      <c r="FB123" s="30" t="str">
        <f ca="1"/>
        <v/>
      </c>
      <c r="FC123" s="30" t="str">
        <f ca="1"/>
        <v/>
      </c>
      <c r="FD123" s="30" t="str">
        <f ca="1"/>
        <v/>
      </c>
      <c r="FE123" s="31" cm="1">
        <f t="array" aca="1" ref="FE123" ca="1">SUMPRODUCT(COUNTIF($DJ123:$FD123,Training!$C$3:$E$3))</f>
        <v>0</v>
      </c>
      <c r="FF123" s="31" cm="1">
        <f t="array" aca="1" ref="FF123" ca="1">SUMPRODUCT(COUNTIF($DJ123:$FD123,Training!$C$4:$E$4))</f>
        <v>0</v>
      </c>
      <c r="FG123" s="31" cm="1">
        <f t="array" aca="1" ref="FG123" ca="1">SUMPRODUCT(COUNTIF($DJ123:$FD123,Training!$C$5:$E$5))</f>
        <v>0</v>
      </c>
      <c r="FH123" s="31" cm="1">
        <f t="array" aca="1" ref="FH123" ca="1">SUMPRODUCT(COUNTIF($DJ123:$FD123,Training!$C$6:$E$6))</f>
        <v>0</v>
      </c>
      <c r="FI123" s="31" cm="1">
        <f t="array" aca="1" ref="FI123" ca="1">SUMPRODUCT(COUNTIF($DJ123:$FD123,Training!$C$7:$E$7))</f>
        <v>0</v>
      </c>
      <c r="FJ123" s="31" cm="1">
        <f t="array" aca="1" ref="FJ123" ca="1">SUMPRODUCT(COUNTIF($DJ123:$FD123,Training!$C$8:$E$8))</f>
        <v>0</v>
      </c>
      <c r="FK123" s="31" cm="1">
        <f t="array" aca="1" ref="FK123" ca="1">SUMPRODUCT(COUNTIF($DJ123:$FD123,Training!$C$9:$E$9))</f>
        <v>0</v>
      </c>
      <c r="FL123" s="31" cm="1">
        <f t="array" aca="1" ref="FL123" ca="1">SUMPRODUCT(COUNTIF($DJ123:$FD123,Training!$C$10:$E$10))</f>
        <v>0</v>
      </c>
      <c r="FM123" s="31" cm="1">
        <f t="array" aca="1" ref="FM123" ca="1">SUMPRODUCT(COUNTIF($DJ123:$FD123,Training!$C$11:$E$11))</f>
        <v>0</v>
      </c>
      <c r="FN123" s="31" cm="1">
        <f t="array" aca="1" ref="FN123" ca="1">SUMPRODUCT(COUNTIF($DJ123:$FD123,Training!$C$2:$E$2))</f>
        <v>0</v>
      </c>
      <c r="FO123" s="31" cm="1">
        <f t="array" aca="1" ref="FO123" ca="1">SUMPRODUCT(COUNTIF($DJ123:$FD123,Training!#REF!))</f>
        <v>0</v>
      </c>
      <c r="FP123" s="31" cm="1">
        <f t="array" aca="1" ref="FP123" ca="1">SUMPRODUCT(COUNTIF($DJ123:$FD123,Training!$C$12:$E$12))</f>
        <v>0</v>
      </c>
      <c r="FQ123" s="31" cm="1">
        <f t="array" aca="1" ref="FQ123" ca="1">SUMPRODUCT(COUNTIF($DJ123:$FD123,Training!$C$13:$E$13))</f>
        <v>0</v>
      </c>
      <c r="FR123" s="31" cm="1">
        <f t="array" aca="1" ref="FR123" ca="1">SUMPRODUCT(COUNTIF($DJ123:$FD123,Training!$C$14:$E$14))</f>
        <v>0</v>
      </c>
      <c r="FS123" s="31" cm="1">
        <f t="array" aca="1" ref="FS123" ca="1">SUMPRODUCT(COUNTIF($DJ123:$FD123,Training!$C$15:$E$15))</f>
        <v>0</v>
      </c>
      <c r="FT123" s="31" cm="1">
        <f t="array" aca="1" ref="FT123" ca="1">SUMPRODUCT(COUNTIF($DJ123:$FD123,Training!$C$16:$E$16))</f>
        <v>0</v>
      </c>
    </row>
    <row r="124" spans="1:176" x14ac:dyDescent="0.25">
      <c r="A124" s="32" t="str">
        <f>IF(WeightedParse!A124&gt;"",WeightedParse!A124,"")</f>
        <v/>
      </c>
      <c r="B124" s="49" t="str">
        <f>IF('Weighted Summary'!A124&gt;"",'Weighted Summary'!F124,"")</f>
        <v/>
      </c>
      <c r="C124" s="39" t="str">
        <f t="shared" si="1"/>
        <v/>
      </c>
      <c r="D124" s="37" t="str">
        <f ca="1">IF($A124&gt;"",IF(ISERROR(HLOOKUP(D$1,INDIRECT("Roles!$B$"&amp;MATCH($B124,Roles!$A:$A,0)&amp;":$AF$"&amp;MATCH($B124,Roles!$A:$A,0)),1,FALSE))=FALSE,IF(SquadExport!G124&lt;10,1,IF(SquadExport!G124&lt;15,2,IF(SquadExport!G124&lt;=20,3,""))),0),"")</f>
        <v/>
      </c>
      <c r="E124" s="37" t="str">
        <f ca="1">IF($A124&gt;"",IF(ISERROR(HLOOKUP(E$1,INDIRECT("Roles!$B$"&amp;MATCH($B124,Roles!$A:$A,0)&amp;":$AF$"&amp;MATCH($B124,Roles!$A:$A,0)),1,FALSE))=FALSE,IF(SquadExport!H124&lt;10,1,IF(SquadExport!H124&lt;15,2,IF(SquadExport!H124&lt;=20,3,""))),0),"")</f>
        <v/>
      </c>
      <c r="F124" s="37" t="str">
        <f ca="1">IF($A124&gt;"",IF(ISERROR(HLOOKUP(F$1,INDIRECT("Roles!$B$"&amp;MATCH($B124,Roles!$A:$A,0)&amp;":$AF$"&amp;MATCH($B124,Roles!$A:$A,0)),1,FALSE))=FALSE,IF(SquadExport!I124&lt;10,1,IF(SquadExport!I124&lt;15,2,IF(SquadExport!I124&lt;=20,3,""))),0),"")</f>
        <v/>
      </c>
      <c r="G124" s="37" t="str">
        <f ca="1">IF($A124&gt;"",IF(ISERROR(HLOOKUP(G$1,INDIRECT("Roles!$B$"&amp;MATCH($B124,Roles!$A:$A,0)&amp;":$AF$"&amp;MATCH($B124,Roles!$A:$A,0)),1,FALSE))=FALSE,IF(SquadExport!J124&lt;10,1,IF(SquadExport!J124&lt;15,2,IF(SquadExport!J124&lt;=20,3,""))),0),"")</f>
        <v/>
      </c>
      <c r="H124" s="37" t="str">
        <f ca="1">IF($A124&gt;"",IF(ISERROR(HLOOKUP(H$1,INDIRECT("Roles!$B$"&amp;MATCH($B124,Roles!$A:$A,0)&amp;":$AF$"&amp;MATCH($B124,Roles!$A:$A,0)),1,FALSE))=FALSE,IF(SquadExport!K124&lt;10,1,IF(SquadExport!K124&lt;15,2,IF(SquadExport!K124&lt;=20,3,""))),0),"")</f>
        <v/>
      </c>
      <c r="I124" s="37" t="str">
        <f ca="1">IF($A124&gt;"",IF(ISERROR(HLOOKUP(I$1,INDIRECT("Roles!$B$"&amp;MATCH($B124,Roles!$A:$A,0)&amp;":$AF$"&amp;MATCH($B124,Roles!$A:$A,0)),1,FALSE))=FALSE,IF(SquadExport!L124&lt;10,1,IF(SquadExport!L124&lt;15,2,IF(SquadExport!L124&lt;=20,3,""))),0),"")</f>
        <v/>
      </c>
      <c r="J124" s="37" t="str">
        <f ca="1">IF($A124&gt;"",IF(ISERROR(HLOOKUP(J$1,INDIRECT("Roles!$B$"&amp;MATCH($B124,Roles!$A:$A,0)&amp;":$AF$"&amp;MATCH($B124,Roles!$A:$A,0)),1,FALSE))=FALSE,IF(SquadExport!M124&lt;10,1,IF(SquadExport!M124&lt;15,2,IF(SquadExport!M124&lt;=20,3,""))),0),"")</f>
        <v/>
      </c>
      <c r="K124" s="37" t="str">
        <f ca="1">IF($A124&gt;"",IF(ISERROR(HLOOKUP(K$1,INDIRECT("Roles!$B$"&amp;MATCH($B124,Roles!$A:$A,0)&amp;":$AF$"&amp;MATCH($B124,Roles!$A:$A,0)),1,FALSE))=FALSE,IF(SquadExport!N124&lt;10,1,IF(SquadExport!N124&lt;15,2,IF(SquadExport!N124&lt;=20,3,""))),0),"")</f>
        <v/>
      </c>
      <c r="L124" s="37" t="str">
        <f ca="1">IF($A124&gt;"",IF(ISERROR(HLOOKUP(L$1,INDIRECT("Roles!$B$"&amp;MATCH($B124,Roles!$A:$A,0)&amp;":$AF$"&amp;MATCH($B124,Roles!$A:$A,0)),1,FALSE))=FALSE,IF(SquadExport!O124&lt;10,1,IF(SquadExport!O124&lt;15,2,IF(SquadExport!O124&lt;=20,3,""))),0),"")</f>
        <v/>
      </c>
      <c r="M124" s="37" t="str">
        <f ca="1">IF($A124&gt;"",IF(ISERROR(HLOOKUP(M$1,INDIRECT("Roles!$B$"&amp;MATCH($B124,Roles!$A:$A,0)&amp;":$AF$"&amp;MATCH($B124,Roles!$A:$A,0)),1,FALSE))=FALSE,IF(SquadExport!P124&lt;10,1,IF(SquadExport!P124&lt;15,2,IF(SquadExport!P124&lt;=20,3,""))),0),"")</f>
        <v/>
      </c>
      <c r="N124" s="37" t="str">
        <f ca="1">IF($A124&gt;"",IF(ISERROR(HLOOKUP(N$1,INDIRECT("Roles!$B$"&amp;MATCH($B124,Roles!$A:$A,0)&amp;":$AF$"&amp;MATCH($B124,Roles!$A:$A,0)),1,FALSE))=FALSE,IF(SquadExport!Q124&lt;10,1,IF(SquadExport!Q124&lt;15,2,IF(SquadExport!Q124&lt;=20,3,""))),0),"")</f>
        <v/>
      </c>
      <c r="O124" s="37" t="str">
        <f ca="1">IF($A124&gt;"",IF(ISERROR(HLOOKUP(O$1,INDIRECT("Roles!$B$"&amp;MATCH($B124,Roles!$A:$A,0)&amp;":$AF$"&amp;MATCH($B124,Roles!$A:$A,0)),1,FALSE))=FALSE,IF(SquadExport!R124&lt;10,1,IF(SquadExport!R124&lt;15,2,IF(SquadExport!R124&lt;=20,3,""))),0),"")</f>
        <v/>
      </c>
      <c r="P124" s="37" t="str">
        <f ca="1">IF($A124&gt;"",IF(ISERROR(HLOOKUP(P$1,INDIRECT("Roles!$B$"&amp;MATCH($B124,Roles!$A:$A,0)&amp;":$AF$"&amp;MATCH($B124,Roles!$A:$A,0)),1,FALSE))=FALSE,IF(SquadExport!S124&lt;10,1,IF(SquadExport!S124&lt;15,2,IF(SquadExport!S124&lt;=20,3,""))),0),"")</f>
        <v/>
      </c>
      <c r="Q124" s="37" t="str">
        <f ca="1">IF($A124&gt;"",IF(ISERROR(HLOOKUP(Q$1,INDIRECT("Roles!$B$"&amp;MATCH($B124,Roles!$A:$A,0)&amp;":$AF$"&amp;MATCH($B124,Roles!$A:$A,0)),1,FALSE))=FALSE,IF(SquadExport!T124&lt;10,1,IF(SquadExport!T124&lt;15,2,IF(SquadExport!T124&lt;=20,3,""))),0),"")</f>
        <v/>
      </c>
      <c r="R124" s="37" t="str">
        <f ca="1">IF($A124&gt;"",IF(ISERROR(HLOOKUP(R$1,INDIRECT("Roles!$B$"&amp;MATCH($B124,Roles!$A:$A,0)&amp;":$AF$"&amp;MATCH($B124,Roles!$A:$A,0)),1,FALSE))=FALSE,IF(SquadExport!U124&lt;10,1,IF(SquadExport!U124&lt;15,2,IF(SquadExport!U124&lt;=20,3,""))),0),"")</f>
        <v/>
      </c>
      <c r="S124" s="37" t="str">
        <f ca="1">IF($A124&gt;"",IF(ISERROR(HLOOKUP(S$1,INDIRECT("Roles!$B$"&amp;MATCH($B124,Roles!$A:$A,0)&amp;":$AF$"&amp;MATCH($B124,Roles!$A:$A,0)),1,FALSE))=FALSE,IF(SquadExport!V124&lt;10,1,IF(SquadExport!V124&lt;15,2,IF(SquadExport!V124&lt;=20,3,""))),0),"")</f>
        <v/>
      </c>
      <c r="T124" s="37" t="str">
        <f ca="1">IF($A124&gt;"",IF(ISERROR(HLOOKUP(T$1,INDIRECT("Roles!$B$"&amp;MATCH($B124,Roles!$A:$A,0)&amp;":$AF$"&amp;MATCH($B124,Roles!$A:$A,0)),1,FALSE))=FALSE,IF(SquadExport!W124&lt;10,1,IF(SquadExport!W124&lt;15,2,IF(SquadExport!W124&lt;=20,3,""))),0),"")</f>
        <v/>
      </c>
      <c r="U124" s="37" t="str">
        <f ca="1">IF($A124&gt;"",IF(ISERROR(HLOOKUP(U$1,INDIRECT("Roles!$B$"&amp;MATCH($B124,Roles!$A:$A,0)&amp;":$AF$"&amp;MATCH($B124,Roles!$A:$A,0)),1,FALSE))=FALSE,IF(SquadExport!X124&lt;10,1,IF(SquadExport!X124&lt;15,2,IF(SquadExport!X124&lt;=20,3,""))),0),"")</f>
        <v/>
      </c>
      <c r="V124" s="37" t="str">
        <f ca="1">IF($A124&gt;"",IF(ISERROR(HLOOKUP(V$1,INDIRECT("Roles!$B$"&amp;MATCH($B124,Roles!$A:$A,0)&amp;":$AF$"&amp;MATCH($B124,Roles!$A:$A,0)),1,FALSE))=FALSE,IF(SquadExport!Y124&lt;10,1,IF(SquadExport!Y124&lt;15,2,IF(SquadExport!Y124&lt;=20,3,""))),0),"")</f>
        <v/>
      </c>
      <c r="W124" s="37" t="str">
        <f ca="1">IF($A124&gt;"",IF(ISERROR(HLOOKUP(W$1,INDIRECT("Roles!$B$"&amp;MATCH($B124,Roles!$A:$A,0)&amp;":$AF$"&amp;MATCH($B124,Roles!$A:$A,0)),1,FALSE))=FALSE,IF(SquadExport!Z124&lt;10,1,IF(SquadExport!Z124&lt;15,2,IF(SquadExport!Z124&lt;=20,3,""))),0),"")</f>
        <v/>
      </c>
      <c r="X124" s="37" t="str">
        <f ca="1">IF($A124&gt;"",IF(ISERROR(HLOOKUP(X$1,INDIRECT("Roles!$B$"&amp;MATCH($B124,Roles!$A:$A,0)&amp;":$AF$"&amp;MATCH($B124,Roles!$A:$A,0)),1,FALSE))=FALSE,IF(SquadExport!AA124&lt;10,1,IF(SquadExport!AA124&lt;15,2,IF(SquadExport!AA124&lt;=20,3,""))),0),"")</f>
        <v/>
      </c>
      <c r="Y124" s="37" t="str">
        <f ca="1">IF($A124&gt;"",IF(ISERROR(HLOOKUP(Y$1,INDIRECT("Roles!$B$"&amp;MATCH($B124,Roles!$A:$A,0)&amp;":$AF$"&amp;MATCH($B124,Roles!$A:$A,0)),1,FALSE))=FALSE,IF(SquadExport!AB124&lt;10,1,IF(SquadExport!AB124&lt;15,2,IF(SquadExport!AB124&lt;=20,3,""))),0),"")</f>
        <v/>
      </c>
      <c r="Z124" s="37" t="str">
        <f ca="1">IF($A124&gt;"",IF(ISERROR(HLOOKUP(Z$1,INDIRECT("Roles!$B$"&amp;MATCH($B124,Roles!$A:$A,0)&amp;":$AF$"&amp;MATCH($B124,Roles!$A:$A,0)),1,FALSE))=FALSE,IF(SquadExport!AC124&lt;10,1,IF(SquadExport!AC124&lt;15,2,IF(SquadExport!AC124&lt;=20,3,""))),0),"")</f>
        <v/>
      </c>
      <c r="AA124" s="37" t="str">
        <f ca="1">IF($A124&gt;"",IF(ISERROR(HLOOKUP(AA$1,INDIRECT("Roles!$B$"&amp;MATCH($B124,Roles!$A:$A,0)&amp;":$AF$"&amp;MATCH($B124,Roles!$A:$A,0)),1,FALSE))=FALSE,IF(SquadExport!AD124&lt;10,1,IF(SquadExport!AD124&lt;15,2,IF(SquadExport!AD124&lt;=20,3,""))),0),"")</f>
        <v/>
      </c>
      <c r="AB124" s="37" t="str">
        <f ca="1">IF($A124&gt;"",IF(ISERROR(HLOOKUP(AB$1,INDIRECT("Roles!$B$"&amp;MATCH($B124,Roles!$A:$A,0)&amp;":$AF$"&amp;MATCH($B124,Roles!$A:$A,0)),1,FALSE))=FALSE,IF(SquadExport!AE124&lt;10,1,IF(SquadExport!AE124&lt;15,2,IF(SquadExport!AE124&lt;=20,3,""))),0),"")</f>
        <v/>
      </c>
      <c r="AC124" s="37" t="str">
        <f ca="1">IF($A124&gt;"",IF(ISERROR(HLOOKUP(AC$1,INDIRECT("Roles!$B$"&amp;MATCH($B124,Roles!$A:$A,0)&amp;":$AF$"&amp;MATCH($B124,Roles!$A:$A,0)),1,FALSE))=FALSE,IF(SquadExport!AF124&lt;10,1,IF(SquadExport!AF124&lt;15,2,IF(SquadExport!AF124&lt;=20,3,""))),0),"")</f>
        <v/>
      </c>
      <c r="AD124" s="37" t="str">
        <f ca="1">IF($A124&gt;"",IF(ISERROR(HLOOKUP(AD$1,INDIRECT("Roles!$B$"&amp;MATCH($B124,Roles!$A:$A,0)&amp;":$AF$"&amp;MATCH($B124,Roles!$A:$A,0)),1,FALSE))=FALSE,IF(SquadExport!AG124&lt;10,1,IF(SquadExport!AG124&lt;15,2,IF(SquadExport!AG124&lt;=20,3,""))),0),"")</f>
        <v/>
      </c>
      <c r="AE124" s="37" t="str">
        <f ca="1">IF($A124&gt;"",IF(ISERROR(HLOOKUP(AE$1,INDIRECT("Roles!$B$"&amp;MATCH($B124,Roles!$A:$A,0)&amp;":$AF$"&amp;MATCH($B124,Roles!$A:$A,0)),1,FALSE))=FALSE,IF(SquadExport!AH124&lt;10,1,IF(SquadExport!AH124&lt;15,2,IF(SquadExport!AH124&lt;=20,3,""))),0),"")</f>
        <v/>
      </c>
      <c r="AF124" s="37" t="str">
        <f ca="1">IF($A124&gt;"",IF(ISERROR(HLOOKUP(AF$1,INDIRECT("Roles!$B$"&amp;MATCH($B124,Roles!$A:$A,0)&amp;":$AF$"&amp;MATCH($B124,Roles!$A:$A,0)),1,FALSE))=FALSE,IF(SquadExport!AI124&lt;10,1,IF(SquadExport!AI124&lt;15,2,IF(SquadExport!AI124&lt;=20,3,""))),0),"")</f>
        <v/>
      </c>
      <c r="AG124" s="37" t="str">
        <f ca="1">IF($A124&gt;"",IF(ISERROR(HLOOKUP(AG$1,INDIRECT("Roles!$B$"&amp;MATCH($B124,Roles!$A:$A,0)&amp;":$AF$"&amp;MATCH($B124,Roles!$A:$A,0)),1,FALSE))=FALSE,IF(SquadExport!AJ124&lt;10,1,IF(SquadExport!AJ124&lt;15,2,IF(SquadExport!AJ124&lt;=20,3,""))),0),"")</f>
        <v/>
      </c>
      <c r="AH124" s="37" t="str">
        <f ca="1">IF($A124&gt;"",IF(ISERROR(HLOOKUP(AH$1,INDIRECT("Roles!$B$"&amp;MATCH($B124,Roles!$A:$A,0)&amp;":$AF$"&amp;MATCH($B124,Roles!$A:$A,0)),1,FALSE))=FALSE,IF(SquadExport!AK124&lt;10,1,IF(SquadExport!AK124&lt;15,2,IF(SquadExport!AK124&lt;=20,3,""))),0),"")</f>
        <v/>
      </c>
      <c r="AI124" s="37" t="str">
        <f ca="1">IF($A124&gt;"",IF(ISERROR(HLOOKUP(AI$1,INDIRECT("Roles!$B$"&amp;MATCH($B124,Roles!$A:$A,0)&amp;":$AF$"&amp;MATCH($B124,Roles!$A:$A,0)),1,FALSE))=FALSE,IF(SquadExport!AL124&lt;10,1,IF(SquadExport!AL124&lt;15,2,IF(SquadExport!AL124&lt;=20,3,""))),0),"")</f>
        <v/>
      </c>
      <c r="AJ124" s="37" t="str">
        <f ca="1">IF($A124&gt;"",IF(ISERROR(HLOOKUP(AJ$1,INDIRECT("Roles!$B$"&amp;MATCH($B124,Roles!$A:$A,0)&amp;":$AF$"&amp;MATCH($B124,Roles!$A:$A,0)),1,FALSE))=FALSE,IF(SquadExport!AM124&lt;10,1,IF(SquadExport!AM124&lt;15,2,IF(SquadExport!AM124&lt;=20,3,""))),0),"")</f>
        <v/>
      </c>
      <c r="AK124" s="37" t="str">
        <f ca="1">IF($A124&gt;"",IF(ISERROR(HLOOKUP(AK$1,INDIRECT("Roles!$B$"&amp;MATCH($B124,Roles!$A:$A,0)&amp;":$AF$"&amp;MATCH($B124,Roles!$A:$A,0)),1,FALSE))=FALSE,IF(SquadExport!AN124&lt;10,1,IF(SquadExport!AN124&lt;15,2,IF(SquadExport!AN124&lt;=20,3,""))),0),"")</f>
        <v/>
      </c>
      <c r="AL124" s="37" t="str">
        <f ca="1">IF($A124&gt;"",IF(ISERROR(HLOOKUP(AL$1,INDIRECT("Roles!$B$"&amp;MATCH($B124,Roles!$A:$A,0)&amp;":$AF$"&amp;MATCH($B124,Roles!$A:$A,0)),1,FALSE))=FALSE,IF(SquadExport!AO124&lt;10,1,IF(SquadExport!AO124&lt;15,2,IF(SquadExport!AO124&lt;=20,3,""))),0),"")</f>
        <v/>
      </c>
      <c r="AM124" s="37" t="str">
        <f ca="1">IF($A124&gt;"",IF(ISERROR(HLOOKUP(AM$1,INDIRECT("Roles!$B$"&amp;MATCH($B124,Roles!$A:$A,0)&amp;":$AF$"&amp;MATCH($B124,Roles!$A:$A,0)),1,FALSE))=FALSE,IF(SquadExport!AP124&lt;10,1,IF(SquadExport!AP124&lt;15,2,IF(SquadExport!AP124&lt;=20,3,""))),0),"")</f>
        <v/>
      </c>
      <c r="AN124" s="37" t="str">
        <f ca="1">IF($A124&gt;"",IF(ISERROR(HLOOKUP(AN$1,INDIRECT("Roles!$B$"&amp;MATCH($B124,Roles!$A:$A,0)&amp;":$AF$"&amp;MATCH($B124,Roles!$A:$A,0)),1,FALSE))=FALSE,IF(SquadExport!AQ124&lt;10,1,IF(SquadExport!AQ124&lt;15,2,IF(SquadExport!AQ124&lt;=20,3,""))),0),"")</f>
        <v/>
      </c>
      <c r="AO124" s="37" t="str">
        <f ca="1">IF($A124&gt;"",IF(ISERROR(HLOOKUP(AO$1,INDIRECT("Roles!$B$"&amp;MATCH($B124,Roles!$A:$A,0)&amp;":$AF$"&amp;MATCH($B124,Roles!$A:$A,0)),1,FALSE))=FALSE,IF(SquadExport!AR124&lt;10,1,IF(SquadExport!AR124&lt;15,2,IF(SquadExport!AR124&lt;=20,3,""))),0),"")</f>
        <v/>
      </c>
      <c r="AP124" s="37" t="str">
        <f ca="1">IF($A124&gt;"",IF(ISERROR(HLOOKUP(AP$1,INDIRECT("Roles!$B$"&amp;MATCH($B124,Roles!$A:$A,0)&amp;":$AF$"&amp;MATCH($B124,Roles!$A:$A,0)),1,FALSE))=FALSE,IF(SquadExport!AS124&lt;10,1,IF(SquadExport!AS124&lt;15,2,IF(SquadExport!AS124&lt;=20,3,""))),0),"")</f>
        <v/>
      </c>
      <c r="AQ124" s="37" t="str">
        <f ca="1">IF($A124&gt;"",IF(ISERROR(HLOOKUP(AQ$1,INDIRECT("Roles!$B$"&amp;MATCH($B124,Roles!$A:$A,0)&amp;":$AF$"&amp;MATCH($B124,Roles!$A:$A,0)),1,FALSE))=FALSE,IF(SquadExport!AT124&lt;10,1,IF(SquadExport!AT124&lt;15,2,IF(SquadExport!AT124&lt;=20,3,""))),0),"")</f>
        <v/>
      </c>
      <c r="AR124" s="37" t="str">
        <f ca="1">IF($A124&gt;"",IF(ISERROR(HLOOKUP(AR$1,INDIRECT("Roles!$B$"&amp;MATCH($B124,Roles!$A:$A,0)&amp;":$AF$"&amp;MATCH($B124,Roles!$A:$A,0)),1,FALSE))=FALSE,IF(SquadExport!AU124&lt;10,1,IF(SquadExport!AU124&lt;15,2,IF(SquadExport!AU124&lt;=20,3,""))),0),"")</f>
        <v/>
      </c>
      <c r="AS124" s="37" t="str">
        <f ca="1">IF($A124&gt;"",IF(ISERROR(HLOOKUP(AS$1,INDIRECT("Roles!$B$"&amp;MATCH($B124,Roles!$A:$A,0)&amp;":$AF$"&amp;MATCH($B124,Roles!$A:$A,0)),1,FALSE))=FALSE,IF(SquadExport!AV124&lt;10,1,IF(SquadExport!AV124&lt;15,2,IF(SquadExport!AV124&lt;=20,3,""))),0),"")</f>
        <v/>
      </c>
      <c r="AT124" s="37" t="str">
        <f ca="1">IF($A124&gt;"",IF(ISERROR(HLOOKUP(AT$1,INDIRECT("Roles!$B$"&amp;MATCH($B124,Roles!$A:$A,0)&amp;":$AF$"&amp;MATCH($B124,Roles!$A:$A,0)),1,FALSE))=FALSE,IF(SquadExport!AW124&lt;10,1,IF(SquadExport!AW124&lt;15,2,IF(SquadExport!AW124&lt;=20,3,""))),0),"")</f>
        <v/>
      </c>
      <c r="AU124" s="37" t="str">
        <f ca="1">IF($A124&gt;"",IF(ISERROR(HLOOKUP(AU$1,INDIRECT("Roles!$B$"&amp;MATCH($B124,Roles!$A:$A,0)&amp;":$AF$"&amp;MATCH($B124,Roles!$A:$A,0)),1,FALSE))=FALSE,IF(SquadExport!AX124&lt;10,1,IF(SquadExport!AX124&lt;15,2,IF(SquadExport!AX124&lt;=20,3,""))),0),"")</f>
        <v/>
      </c>
      <c r="AV124" s="37" t="str">
        <f ca="1">IF($A124&gt;"",IF(ISERROR(HLOOKUP(AV$1,INDIRECT("Roles!$B$"&amp;MATCH($B124,Roles!$A:$A,0)&amp;":$AF$"&amp;MATCH($B124,Roles!$A:$A,0)),1,FALSE))=FALSE,IF(SquadExport!AY124&lt;10,1,IF(SquadExport!AY124&lt;15,2,IF(SquadExport!AY124&lt;=20,3,""))),0),"")</f>
        <v/>
      </c>
      <c r="AW124" s="37" t="str">
        <f ca="1">IF($A124&gt;"",IF(ISERROR(HLOOKUP(AW$1,INDIRECT("Roles!$B$"&amp;MATCH($B124,Roles!$A:$A,0)&amp;":$AF$"&amp;MATCH($B124,Roles!$A:$A,0)),1,FALSE))=FALSE,IF(SquadExport!AZ124&lt;10,1,IF(SquadExport!AZ124&lt;15,2,IF(SquadExport!AZ124&lt;=20,3,""))),0),"")</f>
        <v/>
      </c>
      <c r="AX124" s="37" t="str">
        <f ca="1">IF($A124&gt;"",IF(ISERROR(HLOOKUP(AX$1,INDIRECT("Roles!$B$"&amp;MATCH($B124,Roles!$A:$A,0)&amp;":$AF$"&amp;MATCH($B124,Roles!$A:$A,0)),1,FALSE))=FALSE,IF(SquadExport!BA124&lt;10,1,IF(SquadExport!BA124&lt;15,2,IF(SquadExport!BA124&lt;=20,3,""))),0),"")</f>
        <v/>
      </c>
      <c r="AY124" s="30" t="str" cm="1">
        <f t="array" aca="1" ref="AY124:CS124" ca="1">IF($D124:$AX124=1,D$1:AX$1,"")</f>
        <v/>
      </c>
      <c r="AZ124" s="30" t="str">
        <f ca="1"/>
        <v/>
      </c>
      <c r="BA124" s="30" t="str">
        <f ca="1"/>
        <v/>
      </c>
      <c r="BB124" s="30" t="str">
        <f ca="1"/>
        <v/>
      </c>
      <c r="BC124" s="30" t="str">
        <f ca="1"/>
        <v/>
      </c>
      <c r="BD124" s="30" t="str">
        <f ca="1"/>
        <v/>
      </c>
      <c r="BE124" s="30" t="str">
        <f ca="1"/>
        <v/>
      </c>
      <c r="BF124" s="30" t="str">
        <f ca="1"/>
        <v/>
      </c>
      <c r="BG124" s="30" t="str">
        <f ca="1"/>
        <v/>
      </c>
      <c r="BH124" s="30" t="str">
        <f ca="1"/>
        <v/>
      </c>
      <c r="BI124" s="30" t="str">
        <f ca="1"/>
        <v/>
      </c>
      <c r="BJ124" s="30" t="str">
        <f ca="1"/>
        <v/>
      </c>
      <c r="BK124" s="30" t="str">
        <f ca="1"/>
        <v/>
      </c>
      <c r="BL124" s="30" t="str">
        <f ca="1"/>
        <v/>
      </c>
      <c r="BM124" s="30" t="str">
        <f ca="1"/>
        <v/>
      </c>
      <c r="BN124" s="30" t="str">
        <f ca="1"/>
        <v/>
      </c>
      <c r="BO124" s="30" t="str">
        <f ca="1"/>
        <v/>
      </c>
      <c r="BP124" s="30" t="str">
        <f ca="1"/>
        <v/>
      </c>
      <c r="BQ124" s="30" t="str">
        <f ca="1"/>
        <v/>
      </c>
      <c r="BR124" s="30" t="str">
        <f ca="1"/>
        <v/>
      </c>
      <c r="BS124" s="30" t="str">
        <f ca="1"/>
        <v/>
      </c>
      <c r="BT124" s="30" t="str">
        <f ca="1"/>
        <v/>
      </c>
      <c r="BU124" s="30" t="str">
        <f ca="1"/>
        <v/>
      </c>
      <c r="BV124" s="30" t="str">
        <f ca="1"/>
        <v/>
      </c>
      <c r="BW124" s="30" t="str">
        <f ca="1"/>
        <v/>
      </c>
      <c r="BX124" s="30" t="str">
        <f ca="1"/>
        <v/>
      </c>
      <c r="BY124" s="30" t="str">
        <f ca="1"/>
        <v/>
      </c>
      <c r="BZ124" s="30" t="str">
        <f ca="1"/>
        <v/>
      </c>
      <c r="CA124" s="30" t="str">
        <f ca="1"/>
        <v/>
      </c>
      <c r="CB124" s="30" t="str">
        <f ca="1"/>
        <v/>
      </c>
      <c r="CC124" s="30" t="str">
        <f ca="1"/>
        <v/>
      </c>
      <c r="CD124" s="30" t="str">
        <f ca="1"/>
        <v/>
      </c>
      <c r="CE124" s="30" t="str">
        <f ca="1"/>
        <v/>
      </c>
      <c r="CF124" s="30" t="str">
        <f ca="1"/>
        <v/>
      </c>
      <c r="CG124" s="30" t="str">
        <f ca="1"/>
        <v/>
      </c>
      <c r="CH124" s="30" t="str">
        <f ca="1"/>
        <v/>
      </c>
      <c r="CI124" s="30" t="str">
        <f ca="1"/>
        <v/>
      </c>
      <c r="CJ124" s="30" t="str">
        <f ca="1"/>
        <v/>
      </c>
      <c r="CK124" s="30" t="str">
        <f ca="1"/>
        <v/>
      </c>
      <c r="CL124" s="30" t="str">
        <f ca="1"/>
        <v/>
      </c>
      <c r="CM124" s="30" t="str">
        <f ca="1"/>
        <v/>
      </c>
      <c r="CN124" s="30" t="str">
        <f ca="1"/>
        <v/>
      </c>
      <c r="CO124" s="30" t="str">
        <f ca="1"/>
        <v/>
      </c>
      <c r="CP124" s="30" t="str">
        <f ca="1"/>
        <v/>
      </c>
      <c r="CQ124" s="30" t="str">
        <f ca="1"/>
        <v/>
      </c>
      <c r="CR124" s="30" t="str">
        <f ca="1"/>
        <v/>
      </c>
      <c r="CS124" s="30" t="str">
        <f ca="1"/>
        <v/>
      </c>
      <c r="CT124" s="31" cm="1">
        <f t="array" aca="1" ref="CT124" ca="1">SUMPRODUCT(COUNTIF($AY124:$CS124,Training!$C$3:$E$3))</f>
        <v>0</v>
      </c>
      <c r="CU124" s="31" cm="1">
        <f t="array" aca="1" ref="CU124" ca="1">SUMPRODUCT(COUNTIF($AY124:$CS124,Training!$C$4:$E$4))</f>
        <v>0</v>
      </c>
      <c r="CV124" s="31" cm="1">
        <f t="array" aca="1" ref="CV124" ca="1">SUMPRODUCT(COUNTIF($AY124:$CS124,Training!$C$5:$E$5))</f>
        <v>0</v>
      </c>
      <c r="CW124" s="31" cm="1">
        <f t="array" aca="1" ref="CW124" ca="1">SUMPRODUCT(COUNTIF($AY124:$CS124,Training!$C$6:$E$6))</f>
        <v>0</v>
      </c>
      <c r="CX124" s="31" cm="1">
        <f t="array" aca="1" ref="CX124" ca="1">SUMPRODUCT(COUNTIF($AY124:$CS124,Training!$C$7:$E$7))</f>
        <v>0</v>
      </c>
      <c r="CY124" s="31" cm="1">
        <f t="array" aca="1" ref="CY124" ca="1">SUMPRODUCT(COUNTIF($AY124:$CS124,Training!$C$8:$E$8))</f>
        <v>0</v>
      </c>
      <c r="CZ124" s="31" cm="1">
        <f t="array" aca="1" ref="CZ124" ca="1">SUMPRODUCT(COUNTIF($AY124:$CS124,Training!$C$9:$E$9))</f>
        <v>0</v>
      </c>
      <c r="DA124" s="31" cm="1">
        <f t="array" aca="1" ref="DA124" ca="1">SUMPRODUCT(COUNTIF($AY124:$CS124,Training!$C$10:$E$10))</f>
        <v>0</v>
      </c>
      <c r="DB124" s="31" cm="1">
        <f t="array" aca="1" ref="DB124" ca="1">SUMPRODUCT(COUNTIF($AY124:$CS124,Training!$C$11:$E$11))</f>
        <v>0</v>
      </c>
      <c r="DC124" s="31" cm="1">
        <f t="array" aca="1" ref="DC124" ca="1">SUMPRODUCT(COUNTIF($AY124:$CS124,Training!$C$2:$E$2))</f>
        <v>0</v>
      </c>
      <c r="DD124" s="31" cm="1">
        <f t="array" aca="1" ref="DD124" ca="1">SUMPRODUCT(COUNTIF($AY124:$CS124,Training!#REF!))</f>
        <v>0</v>
      </c>
      <c r="DE124" s="31" cm="1">
        <f t="array" aca="1" ref="DE124" ca="1">SUMPRODUCT(COUNTIF($AY124:$CS124,Training!$C$12:$E$12))</f>
        <v>0</v>
      </c>
      <c r="DF124" s="31" cm="1">
        <f t="array" aca="1" ref="DF124" ca="1">SUMPRODUCT(COUNTIF($AY124:$CS124,Training!$C$13:$E$13))</f>
        <v>0</v>
      </c>
      <c r="DG124" s="31" cm="1">
        <f t="array" aca="1" ref="DG124" ca="1">SUMPRODUCT(COUNTIF($AY124:$CS124,Training!$C$14:$E$14))</f>
        <v>0</v>
      </c>
      <c r="DH124" s="31" cm="1">
        <f t="array" aca="1" ref="DH124" ca="1">SUMPRODUCT(COUNTIF($AY124:$CS124,Training!$C$15:$E$15))</f>
        <v>0</v>
      </c>
      <c r="DI124" s="31" cm="1">
        <f t="array" aca="1" ref="DI124" ca="1">SUMPRODUCT(COUNTIF($AY124:$CS124,Training!$C$16:$E$16))</f>
        <v>0</v>
      </c>
      <c r="DJ124" s="30" t="str" cm="1">
        <f t="array" aca="1" ref="DJ124:FD124" ca="1">IF(COUNTIF(D124:AX124,1)=0,IF($D124:$AX124=2,D$1:AX$1,""),"")</f>
        <v/>
      </c>
      <c r="DK124" s="30" t="str">
        <f ca="1"/>
        <v/>
      </c>
      <c r="DL124" s="30" t="str">
        <f ca="1"/>
        <v/>
      </c>
      <c r="DM124" s="30" t="str">
        <f ca="1"/>
        <v/>
      </c>
      <c r="DN124" s="30" t="str">
        <f ca="1"/>
        <v/>
      </c>
      <c r="DO124" s="30" t="str">
        <f ca="1"/>
        <v/>
      </c>
      <c r="DP124" s="30" t="str">
        <f ca="1"/>
        <v/>
      </c>
      <c r="DQ124" s="30" t="str">
        <f ca="1"/>
        <v/>
      </c>
      <c r="DR124" s="30" t="str">
        <f ca="1"/>
        <v/>
      </c>
      <c r="DS124" s="30" t="str">
        <f ca="1"/>
        <v/>
      </c>
      <c r="DT124" s="30" t="str">
        <f ca="1"/>
        <v/>
      </c>
      <c r="DU124" s="30" t="str">
        <f ca="1"/>
        <v/>
      </c>
      <c r="DV124" s="30" t="str">
        <f ca="1"/>
        <v/>
      </c>
      <c r="DW124" s="30" t="str">
        <f ca="1"/>
        <v/>
      </c>
      <c r="DX124" s="30" t="str">
        <f ca="1"/>
        <v/>
      </c>
      <c r="DY124" s="30" t="str">
        <f ca="1"/>
        <v/>
      </c>
      <c r="DZ124" s="30" t="str">
        <f ca="1"/>
        <v/>
      </c>
      <c r="EA124" s="30" t="str">
        <f ca="1"/>
        <v/>
      </c>
      <c r="EB124" s="30" t="str">
        <f ca="1"/>
        <v/>
      </c>
      <c r="EC124" s="30" t="str">
        <f ca="1"/>
        <v/>
      </c>
      <c r="ED124" s="30" t="str">
        <f ca="1"/>
        <v/>
      </c>
      <c r="EE124" s="30" t="str">
        <f ca="1"/>
        <v/>
      </c>
      <c r="EF124" s="30" t="str">
        <f ca="1"/>
        <v/>
      </c>
      <c r="EG124" s="30" t="str">
        <f ca="1"/>
        <v/>
      </c>
      <c r="EH124" s="30" t="str">
        <f ca="1"/>
        <v/>
      </c>
      <c r="EI124" s="30" t="str">
        <f ca="1"/>
        <v/>
      </c>
      <c r="EJ124" s="30" t="str">
        <f ca="1"/>
        <v/>
      </c>
      <c r="EK124" s="30" t="str">
        <f ca="1"/>
        <v/>
      </c>
      <c r="EL124" s="30" t="str">
        <f ca="1"/>
        <v/>
      </c>
      <c r="EM124" s="30" t="str">
        <f ca="1"/>
        <v/>
      </c>
      <c r="EN124" s="30" t="str">
        <f ca="1"/>
        <v/>
      </c>
      <c r="EO124" s="30" t="str">
        <f ca="1"/>
        <v/>
      </c>
      <c r="EP124" s="30" t="str">
        <f ca="1"/>
        <v/>
      </c>
      <c r="EQ124" s="30" t="str">
        <f ca="1"/>
        <v/>
      </c>
      <c r="ER124" s="30" t="str">
        <f ca="1"/>
        <v/>
      </c>
      <c r="ES124" s="30" t="str">
        <f ca="1"/>
        <v/>
      </c>
      <c r="ET124" s="30" t="str">
        <f ca="1"/>
        <v/>
      </c>
      <c r="EU124" s="30" t="str">
        <f ca="1"/>
        <v/>
      </c>
      <c r="EV124" s="30" t="str">
        <f ca="1"/>
        <v/>
      </c>
      <c r="EW124" s="30" t="str">
        <f ca="1"/>
        <v/>
      </c>
      <c r="EX124" s="30" t="str">
        <f ca="1"/>
        <v/>
      </c>
      <c r="EY124" s="30" t="str">
        <f ca="1"/>
        <v/>
      </c>
      <c r="EZ124" s="30" t="str">
        <f ca="1"/>
        <v/>
      </c>
      <c r="FA124" s="30" t="str">
        <f ca="1"/>
        <v/>
      </c>
      <c r="FB124" s="30" t="str">
        <f ca="1"/>
        <v/>
      </c>
      <c r="FC124" s="30" t="str">
        <f ca="1"/>
        <v/>
      </c>
      <c r="FD124" s="30" t="str">
        <f ca="1"/>
        <v/>
      </c>
      <c r="FE124" s="31" cm="1">
        <f t="array" aca="1" ref="FE124" ca="1">SUMPRODUCT(COUNTIF($DJ124:$FD124,Training!$C$3:$E$3))</f>
        <v>0</v>
      </c>
      <c r="FF124" s="31" cm="1">
        <f t="array" aca="1" ref="FF124" ca="1">SUMPRODUCT(COUNTIF($DJ124:$FD124,Training!$C$4:$E$4))</f>
        <v>0</v>
      </c>
      <c r="FG124" s="31" cm="1">
        <f t="array" aca="1" ref="FG124" ca="1">SUMPRODUCT(COUNTIF($DJ124:$FD124,Training!$C$5:$E$5))</f>
        <v>0</v>
      </c>
      <c r="FH124" s="31" cm="1">
        <f t="array" aca="1" ref="FH124" ca="1">SUMPRODUCT(COUNTIF($DJ124:$FD124,Training!$C$6:$E$6))</f>
        <v>0</v>
      </c>
      <c r="FI124" s="31" cm="1">
        <f t="array" aca="1" ref="FI124" ca="1">SUMPRODUCT(COUNTIF($DJ124:$FD124,Training!$C$7:$E$7))</f>
        <v>0</v>
      </c>
      <c r="FJ124" s="31" cm="1">
        <f t="array" aca="1" ref="FJ124" ca="1">SUMPRODUCT(COUNTIF($DJ124:$FD124,Training!$C$8:$E$8))</f>
        <v>0</v>
      </c>
      <c r="FK124" s="31" cm="1">
        <f t="array" aca="1" ref="FK124" ca="1">SUMPRODUCT(COUNTIF($DJ124:$FD124,Training!$C$9:$E$9))</f>
        <v>0</v>
      </c>
      <c r="FL124" s="31" cm="1">
        <f t="array" aca="1" ref="FL124" ca="1">SUMPRODUCT(COUNTIF($DJ124:$FD124,Training!$C$10:$E$10))</f>
        <v>0</v>
      </c>
      <c r="FM124" s="31" cm="1">
        <f t="array" aca="1" ref="FM124" ca="1">SUMPRODUCT(COUNTIF($DJ124:$FD124,Training!$C$11:$E$11))</f>
        <v>0</v>
      </c>
      <c r="FN124" s="31" cm="1">
        <f t="array" aca="1" ref="FN124" ca="1">SUMPRODUCT(COUNTIF($DJ124:$FD124,Training!$C$2:$E$2))</f>
        <v>0</v>
      </c>
      <c r="FO124" s="31" cm="1">
        <f t="array" aca="1" ref="FO124" ca="1">SUMPRODUCT(COUNTIF($DJ124:$FD124,Training!#REF!))</f>
        <v>0</v>
      </c>
      <c r="FP124" s="31" cm="1">
        <f t="array" aca="1" ref="FP124" ca="1">SUMPRODUCT(COUNTIF($DJ124:$FD124,Training!$C$12:$E$12))</f>
        <v>0</v>
      </c>
      <c r="FQ124" s="31" cm="1">
        <f t="array" aca="1" ref="FQ124" ca="1">SUMPRODUCT(COUNTIF($DJ124:$FD124,Training!$C$13:$E$13))</f>
        <v>0</v>
      </c>
      <c r="FR124" s="31" cm="1">
        <f t="array" aca="1" ref="FR124" ca="1">SUMPRODUCT(COUNTIF($DJ124:$FD124,Training!$C$14:$E$14))</f>
        <v>0</v>
      </c>
      <c r="FS124" s="31" cm="1">
        <f t="array" aca="1" ref="FS124" ca="1">SUMPRODUCT(COUNTIF($DJ124:$FD124,Training!$C$15:$E$15))</f>
        <v>0</v>
      </c>
      <c r="FT124" s="31" cm="1">
        <f t="array" aca="1" ref="FT124" ca="1">SUMPRODUCT(COUNTIF($DJ124:$FD124,Training!$C$16:$E$16))</f>
        <v>0</v>
      </c>
    </row>
    <row r="125" spans="1:176" x14ac:dyDescent="0.25">
      <c r="A125" s="32" t="str">
        <f>IF(WeightedParse!A125&gt;"",WeightedParse!A125,"")</f>
        <v/>
      </c>
      <c r="B125" s="49" t="str">
        <f>IF('Weighted Summary'!A125&gt;"",'Weighted Summary'!F125,"")</f>
        <v/>
      </c>
      <c r="C125" s="39" t="str">
        <f t="shared" si="1"/>
        <v/>
      </c>
      <c r="D125" s="37" t="str">
        <f ca="1">IF($A125&gt;"",IF(ISERROR(HLOOKUP(D$1,INDIRECT("Roles!$B$"&amp;MATCH($B125,Roles!$A:$A,0)&amp;":$AF$"&amp;MATCH($B125,Roles!$A:$A,0)),1,FALSE))=FALSE,IF(SquadExport!G125&lt;10,1,IF(SquadExport!G125&lt;15,2,IF(SquadExport!G125&lt;=20,3,""))),0),"")</f>
        <v/>
      </c>
      <c r="E125" s="37" t="str">
        <f ca="1">IF($A125&gt;"",IF(ISERROR(HLOOKUP(E$1,INDIRECT("Roles!$B$"&amp;MATCH($B125,Roles!$A:$A,0)&amp;":$AF$"&amp;MATCH($B125,Roles!$A:$A,0)),1,FALSE))=FALSE,IF(SquadExport!H125&lt;10,1,IF(SquadExport!H125&lt;15,2,IF(SquadExport!H125&lt;=20,3,""))),0),"")</f>
        <v/>
      </c>
      <c r="F125" s="37" t="str">
        <f ca="1">IF($A125&gt;"",IF(ISERROR(HLOOKUP(F$1,INDIRECT("Roles!$B$"&amp;MATCH($B125,Roles!$A:$A,0)&amp;":$AF$"&amp;MATCH($B125,Roles!$A:$A,0)),1,FALSE))=FALSE,IF(SquadExport!I125&lt;10,1,IF(SquadExport!I125&lt;15,2,IF(SquadExport!I125&lt;=20,3,""))),0),"")</f>
        <v/>
      </c>
      <c r="G125" s="37" t="str">
        <f ca="1">IF($A125&gt;"",IF(ISERROR(HLOOKUP(G$1,INDIRECT("Roles!$B$"&amp;MATCH($B125,Roles!$A:$A,0)&amp;":$AF$"&amp;MATCH($B125,Roles!$A:$A,0)),1,FALSE))=FALSE,IF(SquadExport!J125&lt;10,1,IF(SquadExport!J125&lt;15,2,IF(SquadExport!J125&lt;=20,3,""))),0),"")</f>
        <v/>
      </c>
      <c r="H125" s="37" t="str">
        <f ca="1">IF($A125&gt;"",IF(ISERROR(HLOOKUP(H$1,INDIRECT("Roles!$B$"&amp;MATCH($B125,Roles!$A:$A,0)&amp;":$AF$"&amp;MATCH($B125,Roles!$A:$A,0)),1,FALSE))=FALSE,IF(SquadExport!K125&lt;10,1,IF(SquadExport!K125&lt;15,2,IF(SquadExport!K125&lt;=20,3,""))),0),"")</f>
        <v/>
      </c>
      <c r="I125" s="37" t="str">
        <f ca="1">IF($A125&gt;"",IF(ISERROR(HLOOKUP(I$1,INDIRECT("Roles!$B$"&amp;MATCH($B125,Roles!$A:$A,0)&amp;":$AF$"&amp;MATCH($B125,Roles!$A:$A,0)),1,FALSE))=FALSE,IF(SquadExport!L125&lt;10,1,IF(SquadExport!L125&lt;15,2,IF(SquadExport!L125&lt;=20,3,""))),0),"")</f>
        <v/>
      </c>
      <c r="J125" s="37" t="str">
        <f ca="1">IF($A125&gt;"",IF(ISERROR(HLOOKUP(J$1,INDIRECT("Roles!$B$"&amp;MATCH($B125,Roles!$A:$A,0)&amp;":$AF$"&amp;MATCH($B125,Roles!$A:$A,0)),1,FALSE))=FALSE,IF(SquadExport!M125&lt;10,1,IF(SquadExport!M125&lt;15,2,IF(SquadExport!M125&lt;=20,3,""))),0),"")</f>
        <v/>
      </c>
      <c r="K125" s="37" t="str">
        <f ca="1">IF($A125&gt;"",IF(ISERROR(HLOOKUP(K$1,INDIRECT("Roles!$B$"&amp;MATCH($B125,Roles!$A:$A,0)&amp;":$AF$"&amp;MATCH($B125,Roles!$A:$A,0)),1,FALSE))=FALSE,IF(SquadExport!N125&lt;10,1,IF(SquadExport!N125&lt;15,2,IF(SquadExport!N125&lt;=20,3,""))),0),"")</f>
        <v/>
      </c>
      <c r="L125" s="37" t="str">
        <f ca="1">IF($A125&gt;"",IF(ISERROR(HLOOKUP(L$1,INDIRECT("Roles!$B$"&amp;MATCH($B125,Roles!$A:$A,0)&amp;":$AF$"&amp;MATCH($B125,Roles!$A:$A,0)),1,FALSE))=FALSE,IF(SquadExport!O125&lt;10,1,IF(SquadExport!O125&lt;15,2,IF(SquadExport!O125&lt;=20,3,""))),0),"")</f>
        <v/>
      </c>
      <c r="M125" s="37" t="str">
        <f ca="1">IF($A125&gt;"",IF(ISERROR(HLOOKUP(M$1,INDIRECT("Roles!$B$"&amp;MATCH($B125,Roles!$A:$A,0)&amp;":$AF$"&amp;MATCH($B125,Roles!$A:$A,0)),1,FALSE))=FALSE,IF(SquadExport!P125&lt;10,1,IF(SquadExport!P125&lt;15,2,IF(SquadExport!P125&lt;=20,3,""))),0),"")</f>
        <v/>
      </c>
      <c r="N125" s="37" t="str">
        <f ca="1">IF($A125&gt;"",IF(ISERROR(HLOOKUP(N$1,INDIRECT("Roles!$B$"&amp;MATCH($B125,Roles!$A:$A,0)&amp;":$AF$"&amp;MATCH($B125,Roles!$A:$A,0)),1,FALSE))=FALSE,IF(SquadExport!Q125&lt;10,1,IF(SquadExport!Q125&lt;15,2,IF(SquadExport!Q125&lt;=20,3,""))),0),"")</f>
        <v/>
      </c>
      <c r="O125" s="37" t="str">
        <f ca="1">IF($A125&gt;"",IF(ISERROR(HLOOKUP(O$1,INDIRECT("Roles!$B$"&amp;MATCH($B125,Roles!$A:$A,0)&amp;":$AF$"&amp;MATCH($B125,Roles!$A:$A,0)),1,FALSE))=FALSE,IF(SquadExport!R125&lt;10,1,IF(SquadExport!R125&lt;15,2,IF(SquadExport!R125&lt;=20,3,""))),0),"")</f>
        <v/>
      </c>
      <c r="P125" s="37" t="str">
        <f ca="1">IF($A125&gt;"",IF(ISERROR(HLOOKUP(P$1,INDIRECT("Roles!$B$"&amp;MATCH($B125,Roles!$A:$A,0)&amp;":$AF$"&amp;MATCH($B125,Roles!$A:$A,0)),1,FALSE))=FALSE,IF(SquadExport!S125&lt;10,1,IF(SquadExport!S125&lt;15,2,IF(SquadExport!S125&lt;=20,3,""))),0),"")</f>
        <v/>
      </c>
      <c r="Q125" s="37" t="str">
        <f ca="1">IF($A125&gt;"",IF(ISERROR(HLOOKUP(Q$1,INDIRECT("Roles!$B$"&amp;MATCH($B125,Roles!$A:$A,0)&amp;":$AF$"&amp;MATCH($B125,Roles!$A:$A,0)),1,FALSE))=FALSE,IF(SquadExport!T125&lt;10,1,IF(SquadExport!T125&lt;15,2,IF(SquadExport!T125&lt;=20,3,""))),0),"")</f>
        <v/>
      </c>
      <c r="R125" s="37" t="str">
        <f ca="1">IF($A125&gt;"",IF(ISERROR(HLOOKUP(R$1,INDIRECT("Roles!$B$"&amp;MATCH($B125,Roles!$A:$A,0)&amp;":$AF$"&amp;MATCH($B125,Roles!$A:$A,0)),1,FALSE))=FALSE,IF(SquadExport!U125&lt;10,1,IF(SquadExport!U125&lt;15,2,IF(SquadExport!U125&lt;=20,3,""))),0),"")</f>
        <v/>
      </c>
      <c r="S125" s="37" t="str">
        <f ca="1">IF($A125&gt;"",IF(ISERROR(HLOOKUP(S$1,INDIRECT("Roles!$B$"&amp;MATCH($B125,Roles!$A:$A,0)&amp;":$AF$"&amp;MATCH($B125,Roles!$A:$A,0)),1,FALSE))=FALSE,IF(SquadExport!V125&lt;10,1,IF(SquadExport!V125&lt;15,2,IF(SquadExport!V125&lt;=20,3,""))),0),"")</f>
        <v/>
      </c>
      <c r="T125" s="37" t="str">
        <f ca="1">IF($A125&gt;"",IF(ISERROR(HLOOKUP(T$1,INDIRECT("Roles!$B$"&amp;MATCH($B125,Roles!$A:$A,0)&amp;":$AF$"&amp;MATCH($B125,Roles!$A:$A,0)),1,FALSE))=FALSE,IF(SquadExport!W125&lt;10,1,IF(SquadExport!W125&lt;15,2,IF(SquadExport!W125&lt;=20,3,""))),0),"")</f>
        <v/>
      </c>
      <c r="U125" s="37" t="str">
        <f ca="1">IF($A125&gt;"",IF(ISERROR(HLOOKUP(U$1,INDIRECT("Roles!$B$"&amp;MATCH($B125,Roles!$A:$A,0)&amp;":$AF$"&amp;MATCH($B125,Roles!$A:$A,0)),1,FALSE))=FALSE,IF(SquadExport!X125&lt;10,1,IF(SquadExport!X125&lt;15,2,IF(SquadExport!X125&lt;=20,3,""))),0),"")</f>
        <v/>
      </c>
      <c r="V125" s="37" t="str">
        <f ca="1">IF($A125&gt;"",IF(ISERROR(HLOOKUP(V$1,INDIRECT("Roles!$B$"&amp;MATCH($B125,Roles!$A:$A,0)&amp;":$AF$"&amp;MATCH($B125,Roles!$A:$A,0)),1,FALSE))=FALSE,IF(SquadExport!Y125&lt;10,1,IF(SquadExport!Y125&lt;15,2,IF(SquadExport!Y125&lt;=20,3,""))),0),"")</f>
        <v/>
      </c>
      <c r="W125" s="37" t="str">
        <f ca="1">IF($A125&gt;"",IF(ISERROR(HLOOKUP(W$1,INDIRECT("Roles!$B$"&amp;MATCH($B125,Roles!$A:$A,0)&amp;":$AF$"&amp;MATCH($B125,Roles!$A:$A,0)),1,FALSE))=FALSE,IF(SquadExport!Z125&lt;10,1,IF(SquadExport!Z125&lt;15,2,IF(SquadExport!Z125&lt;=20,3,""))),0),"")</f>
        <v/>
      </c>
      <c r="X125" s="37" t="str">
        <f ca="1">IF($A125&gt;"",IF(ISERROR(HLOOKUP(X$1,INDIRECT("Roles!$B$"&amp;MATCH($B125,Roles!$A:$A,0)&amp;":$AF$"&amp;MATCH($B125,Roles!$A:$A,0)),1,FALSE))=FALSE,IF(SquadExport!AA125&lt;10,1,IF(SquadExport!AA125&lt;15,2,IF(SquadExport!AA125&lt;=20,3,""))),0),"")</f>
        <v/>
      </c>
      <c r="Y125" s="37" t="str">
        <f ca="1">IF($A125&gt;"",IF(ISERROR(HLOOKUP(Y$1,INDIRECT("Roles!$B$"&amp;MATCH($B125,Roles!$A:$A,0)&amp;":$AF$"&amp;MATCH($B125,Roles!$A:$A,0)),1,FALSE))=FALSE,IF(SquadExport!AB125&lt;10,1,IF(SquadExport!AB125&lt;15,2,IF(SquadExport!AB125&lt;=20,3,""))),0),"")</f>
        <v/>
      </c>
      <c r="Z125" s="37" t="str">
        <f ca="1">IF($A125&gt;"",IF(ISERROR(HLOOKUP(Z$1,INDIRECT("Roles!$B$"&amp;MATCH($B125,Roles!$A:$A,0)&amp;":$AF$"&amp;MATCH($B125,Roles!$A:$A,0)),1,FALSE))=FALSE,IF(SquadExport!AC125&lt;10,1,IF(SquadExport!AC125&lt;15,2,IF(SquadExport!AC125&lt;=20,3,""))),0),"")</f>
        <v/>
      </c>
      <c r="AA125" s="37" t="str">
        <f ca="1">IF($A125&gt;"",IF(ISERROR(HLOOKUP(AA$1,INDIRECT("Roles!$B$"&amp;MATCH($B125,Roles!$A:$A,0)&amp;":$AF$"&amp;MATCH($B125,Roles!$A:$A,0)),1,FALSE))=FALSE,IF(SquadExport!AD125&lt;10,1,IF(SquadExport!AD125&lt;15,2,IF(SquadExport!AD125&lt;=20,3,""))),0),"")</f>
        <v/>
      </c>
      <c r="AB125" s="37" t="str">
        <f ca="1">IF($A125&gt;"",IF(ISERROR(HLOOKUP(AB$1,INDIRECT("Roles!$B$"&amp;MATCH($B125,Roles!$A:$A,0)&amp;":$AF$"&amp;MATCH($B125,Roles!$A:$A,0)),1,FALSE))=FALSE,IF(SquadExport!AE125&lt;10,1,IF(SquadExport!AE125&lt;15,2,IF(SquadExport!AE125&lt;=20,3,""))),0),"")</f>
        <v/>
      </c>
      <c r="AC125" s="37" t="str">
        <f ca="1">IF($A125&gt;"",IF(ISERROR(HLOOKUP(AC$1,INDIRECT("Roles!$B$"&amp;MATCH($B125,Roles!$A:$A,0)&amp;":$AF$"&amp;MATCH($B125,Roles!$A:$A,0)),1,FALSE))=FALSE,IF(SquadExport!AF125&lt;10,1,IF(SquadExport!AF125&lt;15,2,IF(SquadExport!AF125&lt;=20,3,""))),0),"")</f>
        <v/>
      </c>
      <c r="AD125" s="37" t="str">
        <f ca="1">IF($A125&gt;"",IF(ISERROR(HLOOKUP(AD$1,INDIRECT("Roles!$B$"&amp;MATCH($B125,Roles!$A:$A,0)&amp;":$AF$"&amp;MATCH($B125,Roles!$A:$A,0)),1,FALSE))=FALSE,IF(SquadExport!AG125&lt;10,1,IF(SquadExport!AG125&lt;15,2,IF(SquadExport!AG125&lt;=20,3,""))),0),"")</f>
        <v/>
      </c>
      <c r="AE125" s="37" t="str">
        <f ca="1">IF($A125&gt;"",IF(ISERROR(HLOOKUP(AE$1,INDIRECT("Roles!$B$"&amp;MATCH($B125,Roles!$A:$A,0)&amp;":$AF$"&amp;MATCH($B125,Roles!$A:$A,0)),1,FALSE))=FALSE,IF(SquadExport!AH125&lt;10,1,IF(SquadExport!AH125&lt;15,2,IF(SquadExport!AH125&lt;=20,3,""))),0),"")</f>
        <v/>
      </c>
      <c r="AF125" s="37" t="str">
        <f ca="1">IF($A125&gt;"",IF(ISERROR(HLOOKUP(AF$1,INDIRECT("Roles!$B$"&amp;MATCH($B125,Roles!$A:$A,0)&amp;":$AF$"&amp;MATCH($B125,Roles!$A:$A,0)),1,FALSE))=FALSE,IF(SquadExport!AI125&lt;10,1,IF(SquadExport!AI125&lt;15,2,IF(SquadExport!AI125&lt;=20,3,""))),0),"")</f>
        <v/>
      </c>
      <c r="AG125" s="37" t="str">
        <f ca="1">IF($A125&gt;"",IF(ISERROR(HLOOKUP(AG$1,INDIRECT("Roles!$B$"&amp;MATCH($B125,Roles!$A:$A,0)&amp;":$AF$"&amp;MATCH($B125,Roles!$A:$A,0)),1,FALSE))=FALSE,IF(SquadExport!AJ125&lt;10,1,IF(SquadExport!AJ125&lt;15,2,IF(SquadExport!AJ125&lt;=20,3,""))),0),"")</f>
        <v/>
      </c>
      <c r="AH125" s="37" t="str">
        <f ca="1">IF($A125&gt;"",IF(ISERROR(HLOOKUP(AH$1,INDIRECT("Roles!$B$"&amp;MATCH($B125,Roles!$A:$A,0)&amp;":$AF$"&amp;MATCH($B125,Roles!$A:$A,0)),1,FALSE))=FALSE,IF(SquadExport!AK125&lt;10,1,IF(SquadExport!AK125&lt;15,2,IF(SquadExport!AK125&lt;=20,3,""))),0),"")</f>
        <v/>
      </c>
      <c r="AI125" s="37" t="str">
        <f ca="1">IF($A125&gt;"",IF(ISERROR(HLOOKUP(AI$1,INDIRECT("Roles!$B$"&amp;MATCH($B125,Roles!$A:$A,0)&amp;":$AF$"&amp;MATCH($B125,Roles!$A:$A,0)),1,FALSE))=FALSE,IF(SquadExport!AL125&lt;10,1,IF(SquadExport!AL125&lt;15,2,IF(SquadExport!AL125&lt;=20,3,""))),0),"")</f>
        <v/>
      </c>
      <c r="AJ125" s="37" t="str">
        <f ca="1">IF($A125&gt;"",IF(ISERROR(HLOOKUP(AJ$1,INDIRECT("Roles!$B$"&amp;MATCH($B125,Roles!$A:$A,0)&amp;":$AF$"&amp;MATCH($B125,Roles!$A:$A,0)),1,FALSE))=FALSE,IF(SquadExport!AM125&lt;10,1,IF(SquadExport!AM125&lt;15,2,IF(SquadExport!AM125&lt;=20,3,""))),0),"")</f>
        <v/>
      </c>
      <c r="AK125" s="37" t="str">
        <f ca="1">IF($A125&gt;"",IF(ISERROR(HLOOKUP(AK$1,INDIRECT("Roles!$B$"&amp;MATCH($B125,Roles!$A:$A,0)&amp;":$AF$"&amp;MATCH($B125,Roles!$A:$A,0)),1,FALSE))=FALSE,IF(SquadExport!AN125&lt;10,1,IF(SquadExport!AN125&lt;15,2,IF(SquadExport!AN125&lt;=20,3,""))),0),"")</f>
        <v/>
      </c>
      <c r="AL125" s="37" t="str">
        <f ca="1">IF($A125&gt;"",IF(ISERROR(HLOOKUP(AL$1,INDIRECT("Roles!$B$"&amp;MATCH($B125,Roles!$A:$A,0)&amp;":$AF$"&amp;MATCH($B125,Roles!$A:$A,0)),1,FALSE))=FALSE,IF(SquadExport!AO125&lt;10,1,IF(SquadExport!AO125&lt;15,2,IF(SquadExport!AO125&lt;=20,3,""))),0),"")</f>
        <v/>
      </c>
      <c r="AM125" s="37" t="str">
        <f ca="1">IF($A125&gt;"",IF(ISERROR(HLOOKUP(AM$1,INDIRECT("Roles!$B$"&amp;MATCH($B125,Roles!$A:$A,0)&amp;":$AF$"&amp;MATCH($B125,Roles!$A:$A,0)),1,FALSE))=FALSE,IF(SquadExport!AP125&lt;10,1,IF(SquadExport!AP125&lt;15,2,IF(SquadExport!AP125&lt;=20,3,""))),0),"")</f>
        <v/>
      </c>
      <c r="AN125" s="37" t="str">
        <f ca="1">IF($A125&gt;"",IF(ISERROR(HLOOKUP(AN$1,INDIRECT("Roles!$B$"&amp;MATCH($B125,Roles!$A:$A,0)&amp;":$AF$"&amp;MATCH($B125,Roles!$A:$A,0)),1,FALSE))=FALSE,IF(SquadExport!AQ125&lt;10,1,IF(SquadExport!AQ125&lt;15,2,IF(SquadExport!AQ125&lt;=20,3,""))),0),"")</f>
        <v/>
      </c>
      <c r="AO125" s="37" t="str">
        <f ca="1">IF($A125&gt;"",IF(ISERROR(HLOOKUP(AO$1,INDIRECT("Roles!$B$"&amp;MATCH($B125,Roles!$A:$A,0)&amp;":$AF$"&amp;MATCH($B125,Roles!$A:$A,0)),1,FALSE))=FALSE,IF(SquadExport!AR125&lt;10,1,IF(SquadExport!AR125&lt;15,2,IF(SquadExport!AR125&lt;=20,3,""))),0),"")</f>
        <v/>
      </c>
      <c r="AP125" s="37" t="str">
        <f ca="1">IF($A125&gt;"",IF(ISERROR(HLOOKUP(AP$1,INDIRECT("Roles!$B$"&amp;MATCH($B125,Roles!$A:$A,0)&amp;":$AF$"&amp;MATCH($B125,Roles!$A:$A,0)),1,FALSE))=FALSE,IF(SquadExport!AS125&lt;10,1,IF(SquadExport!AS125&lt;15,2,IF(SquadExport!AS125&lt;=20,3,""))),0),"")</f>
        <v/>
      </c>
      <c r="AQ125" s="37" t="str">
        <f ca="1">IF($A125&gt;"",IF(ISERROR(HLOOKUP(AQ$1,INDIRECT("Roles!$B$"&amp;MATCH($B125,Roles!$A:$A,0)&amp;":$AF$"&amp;MATCH($B125,Roles!$A:$A,0)),1,FALSE))=FALSE,IF(SquadExport!AT125&lt;10,1,IF(SquadExport!AT125&lt;15,2,IF(SquadExport!AT125&lt;=20,3,""))),0),"")</f>
        <v/>
      </c>
      <c r="AR125" s="37" t="str">
        <f ca="1">IF($A125&gt;"",IF(ISERROR(HLOOKUP(AR$1,INDIRECT("Roles!$B$"&amp;MATCH($B125,Roles!$A:$A,0)&amp;":$AF$"&amp;MATCH($B125,Roles!$A:$A,0)),1,FALSE))=FALSE,IF(SquadExport!AU125&lt;10,1,IF(SquadExport!AU125&lt;15,2,IF(SquadExport!AU125&lt;=20,3,""))),0),"")</f>
        <v/>
      </c>
      <c r="AS125" s="37" t="str">
        <f ca="1">IF($A125&gt;"",IF(ISERROR(HLOOKUP(AS$1,INDIRECT("Roles!$B$"&amp;MATCH($B125,Roles!$A:$A,0)&amp;":$AF$"&amp;MATCH($B125,Roles!$A:$A,0)),1,FALSE))=FALSE,IF(SquadExport!AV125&lt;10,1,IF(SquadExport!AV125&lt;15,2,IF(SquadExport!AV125&lt;=20,3,""))),0),"")</f>
        <v/>
      </c>
      <c r="AT125" s="37" t="str">
        <f ca="1">IF($A125&gt;"",IF(ISERROR(HLOOKUP(AT$1,INDIRECT("Roles!$B$"&amp;MATCH($B125,Roles!$A:$A,0)&amp;":$AF$"&amp;MATCH($B125,Roles!$A:$A,0)),1,FALSE))=FALSE,IF(SquadExport!AW125&lt;10,1,IF(SquadExport!AW125&lt;15,2,IF(SquadExport!AW125&lt;=20,3,""))),0),"")</f>
        <v/>
      </c>
      <c r="AU125" s="37" t="str">
        <f ca="1">IF($A125&gt;"",IF(ISERROR(HLOOKUP(AU$1,INDIRECT("Roles!$B$"&amp;MATCH($B125,Roles!$A:$A,0)&amp;":$AF$"&amp;MATCH($B125,Roles!$A:$A,0)),1,FALSE))=FALSE,IF(SquadExport!AX125&lt;10,1,IF(SquadExport!AX125&lt;15,2,IF(SquadExport!AX125&lt;=20,3,""))),0),"")</f>
        <v/>
      </c>
      <c r="AV125" s="37" t="str">
        <f ca="1">IF($A125&gt;"",IF(ISERROR(HLOOKUP(AV$1,INDIRECT("Roles!$B$"&amp;MATCH($B125,Roles!$A:$A,0)&amp;":$AF$"&amp;MATCH($B125,Roles!$A:$A,0)),1,FALSE))=FALSE,IF(SquadExport!AY125&lt;10,1,IF(SquadExport!AY125&lt;15,2,IF(SquadExport!AY125&lt;=20,3,""))),0),"")</f>
        <v/>
      </c>
      <c r="AW125" s="37" t="str">
        <f ca="1">IF($A125&gt;"",IF(ISERROR(HLOOKUP(AW$1,INDIRECT("Roles!$B$"&amp;MATCH($B125,Roles!$A:$A,0)&amp;":$AF$"&amp;MATCH($B125,Roles!$A:$A,0)),1,FALSE))=FALSE,IF(SquadExport!AZ125&lt;10,1,IF(SquadExport!AZ125&lt;15,2,IF(SquadExport!AZ125&lt;=20,3,""))),0),"")</f>
        <v/>
      </c>
      <c r="AX125" s="37" t="str">
        <f ca="1">IF($A125&gt;"",IF(ISERROR(HLOOKUP(AX$1,INDIRECT("Roles!$B$"&amp;MATCH($B125,Roles!$A:$A,0)&amp;":$AF$"&amp;MATCH($B125,Roles!$A:$A,0)),1,FALSE))=FALSE,IF(SquadExport!BA125&lt;10,1,IF(SquadExport!BA125&lt;15,2,IF(SquadExport!BA125&lt;=20,3,""))),0),"")</f>
        <v/>
      </c>
      <c r="AY125" s="30" t="str" cm="1">
        <f t="array" aca="1" ref="AY125:CS125" ca="1">IF($D125:$AX125=1,D$1:AX$1,"")</f>
        <v/>
      </c>
      <c r="AZ125" s="30" t="str">
        <f ca="1"/>
        <v/>
      </c>
      <c r="BA125" s="30" t="str">
        <f ca="1"/>
        <v/>
      </c>
      <c r="BB125" s="30" t="str">
        <f ca="1"/>
        <v/>
      </c>
      <c r="BC125" s="30" t="str">
        <f ca="1"/>
        <v/>
      </c>
      <c r="BD125" s="30" t="str">
        <f ca="1"/>
        <v/>
      </c>
      <c r="BE125" s="30" t="str">
        <f ca="1"/>
        <v/>
      </c>
      <c r="BF125" s="30" t="str">
        <f ca="1"/>
        <v/>
      </c>
      <c r="BG125" s="30" t="str">
        <f ca="1"/>
        <v/>
      </c>
      <c r="BH125" s="30" t="str">
        <f ca="1"/>
        <v/>
      </c>
      <c r="BI125" s="30" t="str">
        <f ca="1"/>
        <v/>
      </c>
      <c r="BJ125" s="30" t="str">
        <f ca="1"/>
        <v/>
      </c>
      <c r="BK125" s="30" t="str">
        <f ca="1"/>
        <v/>
      </c>
      <c r="BL125" s="30" t="str">
        <f ca="1"/>
        <v/>
      </c>
      <c r="BM125" s="30" t="str">
        <f ca="1"/>
        <v/>
      </c>
      <c r="BN125" s="30" t="str">
        <f ca="1"/>
        <v/>
      </c>
      <c r="BO125" s="30" t="str">
        <f ca="1"/>
        <v/>
      </c>
      <c r="BP125" s="30" t="str">
        <f ca="1"/>
        <v/>
      </c>
      <c r="BQ125" s="30" t="str">
        <f ca="1"/>
        <v/>
      </c>
      <c r="BR125" s="30" t="str">
        <f ca="1"/>
        <v/>
      </c>
      <c r="BS125" s="30" t="str">
        <f ca="1"/>
        <v/>
      </c>
      <c r="BT125" s="30" t="str">
        <f ca="1"/>
        <v/>
      </c>
      <c r="BU125" s="30" t="str">
        <f ca="1"/>
        <v/>
      </c>
      <c r="BV125" s="30" t="str">
        <f ca="1"/>
        <v/>
      </c>
      <c r="BW125" s="30" t="str">
        <f ca="1"/>
        <v/>
      </c>
      <c r="BX125" s="30" t="str">
        <f ca="1"/>
        <v/>
      </c>
      <c r="BY125" s="30" t="str">
        <f ca="1"/>
        <v/>
      </c>
      <c r="BZ125" s="30" t="str">
        <f ca="1"/>
        <v/>
      </c>
      <c r="CA125" s="30" t="str">
        <f ca="1"/>
        <v/>
      </c>
      <c r="CB125" s="30" t="str">
        <f ca="1"/>
        <v/>
      </c>
      <c r="CC125" s="30" t="str">
        <f ca="1"/>
        <v/>
      </c>
      <c r="CD125" s="30" t="str">
        <f ca="1"/>
        <v/>
      </c>
      <c r="CE125" s="30" t="str">
        <f ca="1"/>
        <v/>
      </c>
      <c r="CF125" s="30" t="str">
        <f ca="1"/>
        <v/>
      </c>
      <c r="CG125" s="30" t="str">
        <f ca="1"/>
        <v/>
      </c>
      <c r="CH125" s="30" t="str">
        <f ca="1"/>
        <v/>
      </c>
      <c r="CI125" s="30" t="str">
        <f ca="1"/>
        <v/>
      </c>
      <c r="CJ125" s="30" t="str">
        <f ca="1"/>
        <v/>
      </c>
      <c r="CK125" s="30" t="str">
        <f ca="1"/>
        <v/>
      </c>
      <c r="CL125" s="30" t="str">
        <f ca="1"/>
        <v/>
      </c>
      <c r="CM125" s="30" t="str">
        <f ca="1"/>
        <v/>
      </c>
      <c r="CN125" s="30" t="str">
        <f ca="1"/>
        <v/>
      </c>
      <c r="CO125" s="30" t="str">
        <f ca="1"/>
        <v/>
      </c>
      <c r="CP125" s="30" t="str">
        <f ca="1"/>
        <v/>
      </c>
      <c r="CQ125" s="30" t="str">
        <f ca="1"/>
        <v/>
      </c>
      <c r="CR125" s="30" t="str">
        <f ca="1"/>
        <v/>
      </c>
      <c r="CS125" s="30" t="str">
        <f ca="1"/>
        <v/>
      </c>
      <c r="CT125" s="31" cm="1">
        <f t="array" aca="1" ref="CT125" ca="1">SUMPRODUCT(COUNTIF($AY125:$CS125,Training!$C$3:$E$3))</f>
        <v>0</v>
      </c>
      <c r="CU125" s="31" cm="1">
        <f t="array" aca="1" ref="CU125" ca="1">SUMPRODUCT(COUNTIF($AY125:$CS125,Training!$C$4:$E$4))</f>
        <v>0</v>
      </c>
      <c r="CV125" s="31" cm="1">
        <f t="array" aca="1" ref="CV125" ca="1">SUMPRODUCT(COUNTIF($AY125:$CS125,Training!$C$5:$E$5))</f>
        <v>0</v>
      </c>
      <c r="CW125" s="31" cm="1">
        <f t="array" aca="1" ref="CW125" ca="1">SUMPRODUCT(COUNTIF($AY125:$CS125,Training!$C$6:$E$6))</f>
        <v>0</v>
      </c>
      <c r="CX125" s="31" cm="1">
        <f t="array" aca="1" ref="CX125" ca="1">SUMPRODUCT(COUNTIF($AY125:$CS125,Training!$C$7:$E$7))</f>
        <v>0</v>
      </c>
      <c r="CY125" s="31" cm="1">
        <f t="array" aca="1" ref="CY125" ca="1">SUMPRODUCT(COUNTIF($AY125:$CS125,Training!$C$8:$E$8))</f>
        <v>0</v>
      </c>
      <c r="CZ125" s="31" cm="1">
        <f t="array" aca="1" ref="CZ125" ca="1">SUMPRODUCT(COUNTIF($AY125:$CS125,Training!$C$9:$E$9))</f>
        <v>0</v>
      </c>
      <c r="DA125" s="31" cm="1">
        <f t="array" aca="1" ref="DA125" ca="1">SUMPRODUCT(COUNTIF($AY125:$CS125,Training!$C$10:$E$10))</f>
        <v>0</v>
      </c>
      <c r="DB125" s="31" cm="1">
        <f t="array" aca="1" ref="DB125" ca="1">SUMPRODUCT(COUNTIF($AY125:$CS125,Training!$C$11:$E$11))</f>
        <v>0</v>
      </c>
      <c r="DC125" s="31" cm="1">
        <f t="array" aca="1" ref="DC125" ca="1">SUMPRODUCT(COUNTIF($AY125:$CS125,Training!$C$2:$E$2))</f>
        <v>0</v>
      </c>
      <c r="DD125" s="31" cm="1">
        <f t="array" aca="1" ref="DD125" ca="1">SUMPRODUCT(COUNTIF($AY125:$CS125,Training!#REF!))</f>
        <v>0</v>
      </c>
      <c r="DE125" s="31" cm="1">
        <f t="array" aca="1" ref="DE125" ca="1">SUMPRODUCT(COUNTIF($AY125:$CS125,Training!$C$12:$E$12))</f>
        <v>0</v>
      </c>
      <c r="DF125" s="31" cm="1">
        <f t="array" aca="1" ref="DF125" ca="1">SUMPRODUCT(COUNTIF($AY125:$CS125,Training!$C$13:$E$13))</f>
        <v>0</v>
      </c>
      <c r="DG125" s="31" cm="1">
        <f t="array" aca="1" ref="DG125" ca="1">SUMPRODUCT(COUNTIF($AY125:$CS125,Training!$C$14:$E$14))</f>
        <v>0</v>
      </c>
      <c r="DH125" s="31" cm="1">
        <f t="array" aca="1" ref="DH125" ca="1">SUMPRODUCT(COUNTIF($AY125:$CS125,Training!$C$15:$E$15))</f>
        <v>0</v>
      </c>
      <c r="DI125" s="31" cm="1">
        <f t="array" aca="1" ref="DI125" ca="1">SUMPRODUCT(COUNTIF($AY125:$CS125,Training!$C$16:$E$16))</f>
        <v>0</v>
      </c>
      <c r="DJ125" s="30" t="str" cm="1">
        <f t="array" aca="1" ref="DJ125:FD125" ca="1">IF(COUNTIF(D125:AX125,1)=0,IF($D125:$AX125=2,D$1:AX$1,""),"")</f>
        <v/>
      </c>
      <c r="DK125" s="30" t="str">
        <f ca="1"/>
        <v/>
      </c>
      <c r="DL125" s="30" t="str">
        <f ca="1"/>
        <v/>
      </c>
      <c r="DM125" s="30" t="str">
        <f ca="1"/>
        <v/>
      </c>
      <c r="DN125" s="30" t="str">
        <f ca="1"/>
        <v/>
      </c>
      <c r="DO125" s="30" t="str">
        <f ca="1"/>
        <v/>
      </c>
      <c r="DP125" s="30" t="str">
        <f ca="1"/>
        <v/>
      </c>
      <c r="DQ125" s="30" t="str">
        <f ca="1"/>
        <v/>
      </c>
      <c r="DR125" s="30" t="str">
        <f ca="1"/>
        <v/>
      </c>
      <c r="DS125" s="30" t="str">
        <f ca="1"/>
        <v/>
      </c>
      <c r="DT125" s="30" t="str">
        <f ca="1"/>
        <v/>
      </c>
      <c r="DU125" s="30" t="str">
        <f ca="1"/>
        <v/>
      </c>
      <c r="DV125" s="30" t="str">
        <f ca="1"/>
        <v/>
      </c>
      <c r="DW125" s="30" t="str">
        <f ca="1"/>
        <v/>
      </c>
      <c r="DX125" s="30" t="str">
        <f ca="1"/>
        <v/>
      </c>
      <c r="DY125" s="30" t="str">
        <f ca="1"/>
        <v/>
      </c>
      <c r="DZ125" s="30" t="str">
        <f ca="1"/>
        <v/>
      </c>
      <c r="EA125" s="30" t="str">
        <f ca="1"/>
        <v/>
      </c>
      <c r="EB125" s="30" t="str">
        <f ca="1"/>
        <v/>
      </c>
      <c r="EC125" s="30" t="str">
        <f ca="1"/>
        <v/>
      </c>
      <c r="ED125" s="30" t="str">
        <f ca="1"/>
        <v/>
      </c>
      <c r="EE125" s="30" t="str">
        <f ca="1"/>
        <v/>
      </c>
      <c r="EF125" s="30" t="str">
        <f ca="1"/>
        <v/>
      </c>
      <c r="EG125" s="30" t="str">
        <f ca="1"/>
        <v/>
      </c>
      <c r="EH125" s="30" t="str">
        <f ca="1"/>
        <v/>
      </c>
      <c r="EI125" s="30" t="str">
        <f ca="1"/>
        <v/>
      </c>
      <c r="EJ125" s="30" t="str">
        <f ca="1"/>
        <v/>
      </c>
      <c r="EK125" s="30" t="str">
        <f ca="1"/>
        <v/>
      </c>
      <c r="EL125" s="30" t="str">
        <f ca="1"/>
        <v/>
      </c>
      <c r="EM125" s="30" t="str">
        <f ca="1"/>
        <v/>
      </c>
      <c r="EN125" s="30" t="str">
        <f ca="1"/>
        <v/>
      </c>
      <c r="EO125" s="30" t="str">
        <f ca="1"/>
        <v/>
      </c>
      <c r="EP125" s="30" t="str">
        <f ca="1"/>
        <v/>
      </c>
      <c r="EQ125" s="30" t="str">
        <f ca="1"/>
        <v/>
      </c>
      <c r="ER125" s="30" t="str">
        <f ca="1"/>
        <v/>
      </c>
      <c r="ES125" s="30" t="str">
        <f ca="1"/>
        <v/>
      </c>
      <c r="ET125" s="30" t="str">
        <f ca="1"/>
        <v/>
      </c>
      <c r="EU125" s="30" t="str">
        <f ca="1"/>
        <v/>
      </c>
      <c r="EV125" s="30" t="str">
        <f ca="1"/>
        <v/>
      </c>
      <c r="EW125" s="30" t="str">
        <f ca="1"/>
        <v/>
      </c>
      <c r="EX125" s="30" t="str">
        <f ca="1"/>
        <v/>
      </c>
      <c r="EY125" s="30" t="str">
        <f ca="1"/>
        <v/>
      </c>
      <c r="EZ125" s="30" t="str">
        <f ca="1"/>
        <v/>
      </c>
      <c r="FA125" s="30" t="str">
        <f ca="1"/>
        <v/>
      </c>
      <c r="FB125" s="30" t="str">
        <f ca="1"/>
        <v/>
      </c>
      <c r="FC125" s="30" t="str">
        <f ca="1"/>
        <v/>
      </c>
      <c r="FD125" s="30" t="str">
        <f ca="1"/>
        <v/>
      </c>
      <c r="FE125" s="31" cm="1">
        <f t="array" aca="1" ref="FE125" ca="1">SUMPRODUCT(COUNTIF($DJ125:$FD125,Training!$C$3:$E$3))</f>
        <v>0</v>
      </c>
      <c r="FF125" s="31" cm="1">
        <f t="array" aca="1" ref="FF125" ca="1">SUMPRODUCT(COUNTIF($DJ125:$FD125,Training!$C$4:$E$4))</f>
        <v>0</v>
      </c>
      <c r="FG125" s="31" cm="1">
        <f t="array" aca="1" ref="FG125" ca="1">SUMPRODUCT(COUNTIF($DJ125:$FD125,Training!$C$5:$E$5))</f>
        <v>0</v>
      </c>
      <c r="FH125" s="31" cm="1">
        <f t="array" aca="1" ref="FH125" ca="1">SUMPRODUCT(COUNTIF($DJ125:$FD125,Training!$C$6:$E$6))</f>
        <v>0</v>
      </c>
      <c r="FI125" s="31" cm="1">
        <f t="array" aca="1" ref="FI125" ca="1">SUMPRODUCT(COUNTIF($DJ125:$FD125,Training!$C$7:$E$7))</f>
        <v>0</v>
      </c>
      <c r="FJ125" s="31" cm="1">
        <f t="array" aca="1" ref="FJ125" ca="1">SUMPRODUCT(COUNTIF($DJ125:$FD125,Training!$C$8:$E$8))</f>
        <v>0</v>
      </c>
      <c r="FK125" s="31" cm="1">
        <f t="array" aca="1" ref="FK125" ca="1">SUMPRODUCT(COUNTIF($DJ125:$FD125,Training!$C$9:$E$9))</f>
        <v>0</v>
      </c>
      <c r="FL125" s="31" cm="1">
        <f t="array" aca="1" ref="FL125" ca="1">SUMPRODUCT(COUNTIF($DJ125:$FD125,Training!$C$10:$E$10))</f>
        <v>0</v>
      </c>
      <c r="FM125" s="31" cm="1">
        <f t="array" aca="1" ref="FM125" ca="1">SUMPRODUCT(COUNTIF($DJ125:$FD125,Training!$C$11:$E$11))</f>
        <v>0</v>
      </c>
      <c r="FN125" s="31" cm="1">
        <f t="array" aca="1" ref="FN125" ca="1">SUMPRODUCT(COUNTIF($DJ125:$FD125,Training!$C$2:$E$2))</f>
        <v>0</v>
      </c>
      <c r="FO125" s="31" cm="1">
        <f t="array" aca="1" ref="FO125" ca="1">SUMPRODUCT(COUNTIF($DJ125:$FD125,Training!#REF!))</f>
        <v>0</v>
      </c>
      <c r="FP125" s="31" cm="1">
        <f t="array" aca="1" ref="FP125" ca="1">SUMPRODUCT(COUNTIF($DJ125:$FD125,Training!$C$12:$E$12))</f>
        <v>0</v>
      </c>
      <c r="FQ125" s="31" cm="1">
        <f t="array" aca="1" ref="FQ125" ca="1">SUMPRODUCT(COUNTIF($DJ125:$FD125,Training!$C$13:$E$13))</f>
        <v>0</v>
      </c>
      <c r="FR125" s="31" cm="1">
        <f t="array" aca="1" ref="FR125" ca="1">SUMPRODUCT(COUNTIF($DJ125:$FD125,Training!$C$14:$E$14))</f>
        <v>0</v>
      </c>
      <c r="FS125" s="31" cm="1">
        <f t="array" aca="1" ref="FS125" ca="1">SUMPRODUCT(COUNTIF($DJ125:$FD125,Training!$C$15:$E$15))</f>
        <v>0</v>
      </c>
      <c r="FT125" s="31" cm="1">
        <f t="array" aca="1" ref="FT125" ca="1">SUMPRODUCT(COUNTIF($DJ125:$FD125,Training!$C$16:$E$16))</f>
        <v>0</v>
      </c>
    </row>
    <row r="126" spans="1:176" x14ac:dyDescent="0.25">
      <c r="A126" s="32" t="str">
        <f>IF(WeightedParse!A126&gt;"",WeightedParse!A126,"")</f>
        <v/>
      </c>
      <c r="B126" s="49" t="str">
        <f>IF('Weighted Summary'!A126&gt;"",'Weighted Summary'!F126,"")</f>
        <v/>
      </c>
      <c r="C126" s="39" t="str">
        <f t="shared" si="1"/>
        <v/>
      </c>
      <c r="D126" s="37" t="str">
        <f ca="1">IF($A126&gt;"",IF(ISERROR(HLOOKUP(D$1,INDIRECT("Roles!$B$"&amp;MATCH($B126,Roles!$A:$A,0)&amp;":$AF$"&amp;MATCH($B126,Roles!$A:$A,0)),1,FALSE))=FALSE,IF(SquadExport!G126&lt;10,1,IF(SquadExport!G126&lt;15,2,IF(SquadExport!G126&lt;=20,3,""))),0),"")</f>
        <v/>
      </c>
      <c r="E126" s="37" t="str">
        <f ca="1">IF($A126&gt;"",IF(ISERROR(HLOOKUP(E$1,INDIRECT("Roles!$B$"&amp;MATCH($B126,Roles!$A:$A,0)&amp;":$AF$"&amp;MATCH($B126,Roles!$A:$A,0)),1,FALSE))=FALSE,IF(SquadExport!H126&lt;10,1,IF(SquadExport!H126&lt;15,2,IF(SquadExport!H126&lt;=20,3,""))),0),"")</f>
        <v/>
      </c>
      <c r="F126" s="37" t="str">
        <f ca="1">IF($A126&gt;"",IF(ISERROR(HLOOKUP(F$1,INDIRECT("Roles!$B$"&amp;MATCH($B126,Roles!$A:$A,0)&amp;":$AF$"&amp;MATCH($B126,Roles!$A:$A,0)),1,FALSE))=FALSE,IF(SquadExport!I126&lt;10,1,IF(SquadExport!I126&lt;15,2,IF(SquadExport!I126&lt;=20,3,""))),0),"")</f>
        <v/>
      </c>
      <c r="G126" s="37" t="str">
        <f ca="1">IF($A126&gt;"",IF(ISERROR(HLOOKUP(G$1,INDIRECT("Roles!$B$"&amp;MATCH($B126,Roles!$A:$A,0)&amp;":$AF$"&amp;MATCH($B126,Roles!$A:$A,0)),1,FALSE))=FALSE,IF(SquadExport!J126&lt;10,1,IF(SquadExport!J126&lt;15,2,IF(SquadExport!J126&lt;=20,3,""))),0),"")</f>
        <v/>
      </c>
      <c r="H126" s="37" t="str">
        <f ca="1">IF($A126&gt;"",IF(ISERROR(HLOOKUP(H$1,INDIRECT("Roles!$B$"&amp;MATCH($B126,Roles!$A:$A,0)&amp;":$AF$"&amp;MATCH($B126,Roles!$A:$A,0)),1,FALSE))=FALSE,IF(SquadExport!K126&lt;10,1,IF(SquadExport!K126&lt;15,2,IF(SquadExport!K126&lt;=20,3,""))),0),"")</f>
        <v/>
      </c>
      <c r="I126" s="37" t="str">
        <f ca="1">IF($A126&gt;"",IF(ISERROR(HLOOKUP(I$1,INDIRECT("Roles!$B$"&amp;MATCH($B126,Roles!$A:$A,0)&amp;":$AF$"&amp;MATCH($B126,Roles!$A:$A,0)),1,FALSE))=FALSE,IF(SquadExport!L126&lt;10,1,IF(SquadExport!L126&lt;15,2,IF(SquadExport!L126&lt;=20,3,""))),0),"")</f>
        <v/>
      </c>
      <c r="J126" s="37" t="str">
        <f ca="1">IF($A126&gt;"",IF(ISERROR(HLOOKUP(J$1,INDIRECT("Roles!$B$"&amp;MATCH($B126,Roles!$A:$A,0)&amp;":$AF$"&amp;MATCH($B126,Roles!$A:$A,0)),1,FALSE))=FALSE,IF(SquadExport!M126&lt;10,1,IF(SquadExport!M126&lt;15,2,IF(SquadExport!M126&lt;=20,3,""))),0),"")</f>
        <v/>
      </c>
      <c r="K126" s="37" t="str">
        <f ca="1">IF($A126&gt;"",IF(ISERROR(HLOOKUP(K$1,INDIRECT("Roles!$B$"&amp;MATCH($B126,Roles!$A:$A,0)&amp;":$AF$"&amp;MATCH($B126,Roles!$A:$A,0)),1,FALSE))=FALSE,IF(SquadExport!N126&lt;10,1,IF(SquadExport!N126&lt;15,2,IF(SquadExport!N126&lt;=20,3,""))),0),"")</f>
        <v/>
      </c>
      <c r="L126" s="37" t="str">
        <f ca="1">IF($A126&gt;"",IF(ISERROR(HLOOKUP(L$1,INDIRECT("Roles!$B$"&amp;MATCH($B126,Roles!$A:$A,0)&amp;":$AF$"&amp;MATCH($B126,Roles!$A:$A,0)),1,FALSE))=FALSE,IF(SquadExport!O126&lt;10,1,IF(SquadExport!O126&lt;15,2,IF(SquadExport!O126&lt;=20,3,""))),0),"")</f>
        <v/>
      </c>
      <c r="M126" s="37" t="str">
        <f ca="1">IF($A126&gt;"",IF(ISERROR(HLOOKUP(M$1,INDIRECT("Roles!$B$"&amp;MATCH($B126,Roles!$A:$A,0)&amp;":$AF$"&amp;MATCH($B126,Roles!$A:$A,0)),1,FALSE))=FALSE,IF(SquadExport!P126&lt;10,1,IF(SquadExport!P126&lt;15,2,IF(SquadExport!P126&lt;=20,3,""))),0),"")</f>
        <v/>
      </c>
      <c r="N126" s="37" t="str">
        <f ca="1">IF($A126&gt;"",IF(ISERROR(HLOOKUP(N$1,INDIRECT("Roles!$B$"&amp;MATCH($B126,Roles!$A:$A,0)&amp;":$AF$"&amp;MATCH($B126,Roles!$A:$A,0)),1,FALSE))=FALSE,IF(SquadExport!Q126&lt;10,1,IF(SquadExport!Q126&lt;15,2,IF(SquadExport!Q126&lt;=20,3,""))),0),"")</f>
        <v/>
      </c>
      <c r="O126" s="37" t="str">
        <f ca="1">IF($A126&gt;"",IF(ISERROR(HLOOKUP(O$1,INDIRECT("Roles!$B$"&amp;MATCH($B126,Roles!$A:$A,0)&amp;":$AF$"&amp;MATCH($B126,Roles!$A:$A,0)),1,FALSE))=FALSE,IF(SquadExport!R126&lt;10,1,IF(SquadExport!R126&lt;15,2,IF(SquadExport!R126&lt;=20,3,""))),0),"")</f>
        <v/>
      </c>
      <c r="P126" s="37" t="str">
        <f ca="1">IF($A126&gt;"",IF(ISERROR(HLOOKUP(P$1,INDIRECT("Roles!$B$"&amp;MATCH($B126,Roles!$A:$A,0)&amp;":$AF$"&amp;MATCH($B126,Roles!$A:$A,0)),1,FALSE))=FALSE,IF(SquadExport!S126&lt;10,1,IF(SquadExport!S126&lt;15,2,IF(SquadExport!S126&lt;=20,3,""))),0),"")</f>
        <v/>
      </c>
      <c r="Q126" s="37" t="str">
        <f ca="1">IF($A126&gt;"",IF(ISERROR(HLOOKUP(Q$1,INDIRECT("Roles!$B$"&amp;MATCH($B126,Roles!$A:$A,0)&amp;":$AF$"&amp;MATCH($B126,Roles!$A:$A,0)),1,FALSE))=FALSE,IF(SquadExport!T126&lt;10,1,IF(SquadExport!T126&lt;15,2,IF(SquadExport!T126&lt;=20,3,""))),0),"")</f>
        <v/>
      </c>
      <c r="R126" s="37" t="str">
        <f ca="1">IF($A126&gt;"",IF(ISERROR(HLOOKUP(R$1,INDIRECT("Roles!$B$"&amp;MATCH($B126,Roles!$A:$A,0)&amp;":$AF$"&amp;MATCH($B126,Roles!$A:$A,0)),1,FALSE))=FALSE,IF(SquadExport!U126&lt;10,1,IF(SquadExport!U126&lt;15,2,IF(SquadExport!U126&lt;=20,3,""))),0),"")</f>
        <v/>
      </c>
      <c r="S126" s="37" t="str">
        <f ca="1">IF($A126&gt;"",IF(ISERROR(HLOOKUP(S$1,INDIRECT("Roles!$B$"&amp;MATCH($B126,Roles!$A:$A,0)&amp;":$AF$"&amp;MATCH($B126,Roles!$A:$A,0)),1,FALSE))=FALSE,IF(SquadExport!V126&lt;10,1,IF(SquadExport!V126&lt;15,2,IF(SquadExport!V126&lt;=20,3,""))),0),"")</f>
        <v/>
      </c>
      <c r="T126" s="37" t="str">
        <f ca="1">IF($A126&gt;"",IF(ISERROR(HLOOKUP(T$1,INDIRECT("Roles!$B$"&amp;MATCH($B126,Roles!$A:$A,0)&amp;":$AF$"&amp;MATCH($B126,Roles!$A:$A,0)),1,FALSE))=FALSE,IF(SquadExport!W126&lt;10,1,IF(SquadExport!W126&lt;15,2,IF(SquadExport!W126&lt;=20,3,""))),0),"")</f>
        <v/>
      </c>
      <c r="U126" s="37" t="str">
        <f ca="1">IF($A126&gt;"",IF(ISERROR(HLOOKUP(U$1,INDIRECT("Roles!$B$"&amp;MATCH($B126,Roles!$A:$A,0)&amp;":$AF$"&amp;MATCH($B126,Roles!$A:$A,0)),1,FALSE))=FALSE,IF(SquadExport!X126&lt;10,1,IF(SquadExport!X126&lt;15,2,IF(SquadExport!X126&lt;=20,3,""))),0),"")</f>
        <v/>
      </c>
      <c r="V126" s="37" t="str">
        <f ca="1">IF($A126&gt;"",IF(ISERROR(HLOOKUP(V$1,INDIRECT("Roles!$B$"&amp;MATCH($B126,Roles!$A:$A,0)&amp;":$AF$"&amp;MATCH($B126,Roles!$A:$A,0)),1,FALSE))=FALSE,IF(SquadExport!Y126&lt;10,1,IF(SquadExport!Y126&lt;15,2,IF(SquadExport!Y126&lt;=20,3,""))),0),"")</f>
        <v/>
      </c>
      <c r="W126" s="37" t="str">
        <f ca="1">IF($A126&gt;"",IF(ISERROR(HLOOKUP(W$1,INDIRECT("Roles!$B$"&amp;MATCH($B126,Roles!$A:$A,0)&amp;":$AF$"&amp;MATCH($B126,Roles!$A:$A,0)),1,FALSE))=FALSE,IF(SquadExport!Z126&lt;10,1,IF(SquadExport!Z126&lt;15,2,IF(SquadExport!Z126&lt;=20,3,""))),0),"")</f>
        <v/>
      </c>
      <c r="X126" s="37" t="str">
        <f ca="1">IF($A126&gt;"",IF(ISERROR(HLOOKUP(X$1,INDIRECT("Roles!$B$"&amp;MATCH($B126,Roles!$A:$A,0)&amp;":$AF$"&amp;MATCH($B126,Roles!$A:$A,0)),1,FALSE))=FALSE,IF(SquadExport!AA126&lt;10,1,IF(SquadExport!AA126&lt;15,2,IF(SquadExport!AA126&lt;=20,3,""))),0),"")</f>
        <v/>
      </c>
      <c r="Y126" s="37" t="str">
        <f ca="1">IF($A126&gt;"",IF(ISERROR(HLOOKUP(Y$1,INDIRECT("Roles!$B$"&amp;MATCH($B126,Roles!$A:$A,0)&amp;":$AF$"&amp;MATCH($B126,Roles!$A:$A,0)),1,FALSE))=FALSE,IF(SquadExport!AB126&lt;10,1,IF(SquadExport!AB126&lt;15,2,IF(SquadExport!AB126&lt;=20,3,""))),0),"")</f>
        <v/>
      </c>
      <c r="Z126" s="37" t="str">
        <f ca="1">IF($A126&gt;"",IF(ISERROR(HLOOKUP(Z$1,INDIRECT("Roles!$B$"&amp;MATCH($B126,Roles!$A:$A,0)&amp;":$AF$"&amp;MATCH($B126,Roles!$A:$A,0)),1,FALSE))=FALSE,IF(SquadExport!AC126&lt;10,1,IF(SquadExport!AC126&lt;15,2,IF(SquadExport!AC126&lt;=20,3,""))),0),"")</f>
        <v/>
      </c>
      <c r="AA126" s="37" t="str">
        <f ca="1">IF($A126&gt;"",IF(ISERROR(HLOOKUP(AA$1,INDIRECT("Roles!$B$"&amp;MATCH($B126,Roles!$A:$A,0)&amp;":$AF$"&amp;MATCH($B126,Roles!$A:$A,0)),1,FALSE))=FALSE,IF(SquadExport!AD126&lt;10,1,IF(SquadExport!AD126&lt;15,2,IF(SquadExport!AD126&lt;=20,3,""))),0),"")</f>
        <v/>
      </c>
      <c r="AB126" s="37" t="str">
        <f ca="1">IF($A126&gt;"",IF(ISERROR(HLOOKUP(AB$1,INDIRECT("Roles!$B$"&amp;MATCH($B126,Roles!$A:$A,0)&amp;":$AF$"&amp;MATCH($B126,Roles!$A:$A,0)),1,FALSE))=FALSE,IF(SquadExport!AE126&lt;10,1,IF(SquadExport!AE126&lt;15,2,IF(SquadExport!AE126&lt;=20,3,""))),0),"")</f>
        <v/>
      </c>
      <c r="AC126" s="37" t="str">
        <f ca="1">IF($A126&gt;"",IF(ISERROR(HLOOKUP(AC$1,INDIRECT("Roles!$B$"&amp;MATCH($B126,Roles!$A:$A,0)&amp;":$AF$"&amp;MATCH($B126,Roles!$A:$A,0)),1,FALSE))=FALSE,IF(SquadExport!AF126&lt;10,1,IF(SquadExport!AF126&lt;15,2,IF(SquadExport!AF126&lt;=20,3,""))),0),"")</f>
        <v/>
      </c>
      <c r="AD126" s="37" t="str">
        <f ca="1">IF($A126&gt;"",IF(ISERROR(HLOOKUP(AD$1,INDIRECT("Roles!$B$"&amp;MATCH($B126,Roles!$A:$A,0)&amp;":$AF$"&amp;MATCH($B126,Roles!$A:$A,0)),1,FALSE))=FALSE,IF(SquadExport!AG126&lt;10,1,IF(SquadExport!AG126&lt;15,2,IF(SquadExport!AG126&lt;=20,3,""))),0),"")</f>
        <v/>
      </c>
      <c r="AE126" s="37" t="str">
        <f ca="1">IF($A126&gt;"",IF(ISERROR(HLOOKUP(AE$1,INDIRECT("Roles!$B$"&amp;MATCH($B126,Roles!$A:$A,0)&amp;":$AF$"&amp;MATCH($B126,Roles!$A:$A,0)),1,FALSE))=FALSE,IF(SquadExport!AH126&lt;10,1,IF(SquadExport!AH126&lt;15,2,IF(SquadExport!AH126&lt;=20,3,""))),0),"")</f>
        <v/>
      </c>
      <c r="AF126" s="37" t="str">
        <f ca="1">IF($A126&gt;"",IF(ISERROR(HLOOKUP(AF$1,INDIRECT("Roles!$B$"&amp;MATCH($B126,Roles!$A:$A,0)&amp;":$AF$"&amp;MATCH($B126,Roles!$A:$A,0)),1,FALSE))=FALSE,IF(SquadExport!AI126&lt;10,1,IF(SquadExport!AI126&lt;15,2,IF(SquadExport!AI126&lt;=20,3,""))),0),"")</f>
        <v/>
      </c>
      <c r="AG126" s="37" t="str">
        <f ca="1">IF($A126&gt;"",IF(ISERROR(HLOOKUP(AG$1,INDIRECT("Roles!$B$"&amp;MATCH($B126,Roles!$A:$A,0)&amp;":$AF$"&amp;MATCH($B126,Roles!$A:$A,0)),1,FALSE))=FALSE,IF(SquadExport!AJ126&lt;10,1,IF(SquadExport!AJ126&lt;15,2,IF(SquadExport!AJ126&lt;=20,3,""))),0),"")</f>
        <v/>
      </c>
      <c r="AH126" s="37" t="str">
        <f ca="1">IF($A126&gt;"",IF(ISERROR(HLOOKUP(AH$1,INDIRECT("Roles!$B$"&amp;MATCH($B126,Roles!$A:$A,0)&amp;":$AF$"&amp;MATCH($B126,Roles!$A:$A,0)),1,FALSE))=FALSE,IF(SquadExport!AK126&lt;10,1,IF(SquadExport!AK126&lt;15,2,IF(SquadExport!AK126&lt;=20,3,""))),0),"")</f>
        <v/>
      </c>
      <c r="AI126" s="37" t="str">
        <f ca="1">IF($A126&gt;"",IF(ISERROR(HLOOKUP(AI$1,INDIRECT("Roles!$B$"&amp;MATCH($B126,Roles!$A:$A,0)&amp;":$AF$"&amp;MATCH($B126,Roles!$A:$A,0)),1,FALSE))=FALSE,IF(SquadExport!AL126&lt;10,1,IF(SquadExport!AL126&lt;15,2,IF(SquadExport!AL126&lt;=20,3,""))),0),"")</f>
        <v/>
      </c>
      <c r="AJ126" s="37" t="str">
        <f ca="1">IF($A126&gt;"",IF(ISERROR(HLOOKUP(AJ$1,INDIRECT("Roles!$B$"&amp;MATCH($B126,Roles!$A:$A,0)&amp;":$AF$"&amp;MATCH($B126,Roles!$A:$A,0)),1,FALSE))=FALSE,IF(SquadExport!AM126&lt;10,1,IF(SquadExport!AM126&lt;15,2,IF(SquadExport!AM126&lt;=20,3,""))),0),"")</f>
        <v/>
      </c>
      <c r="AK126" s="37" t="str">
        <f ca="1">IF($A126&gt;"",IF(ISERROR(HLOOKUP(AK$1,INDIRECT("Roles!$B$"&amp;MATCH($B126,Roles!$A:$A,0)&amp;":$AF$"&amp;MATCH($B126,Roles!$A:$A,0)),1,FALSE))=FALSE,IF(SquadExport!AN126&lt;10,1,IF(SquadExport!AN126&lt;15,2,IF(SquadExport!AN126&lt;=20,3,""))),0),"")</f>
        <v/>
      </c>
      <c r="AL126" s="37" t="str">
        <f ca="1">IF($A126&gt;"",IF(ISERROR(HLOOKUP(AL$1,INDIRECT("Roles!$B$"&amp;MATCH($B126,Roles!$A:$A,0)&amp;":$AF$"&amp;MATCH($B126,Roles!$A:$A,0)),1,FALSE))=FALSE,IF(SquadExport!AO126&lt;10,1,IF(SquadExport!AO126&lt;15,2,IF(SquadExport!AO126&lt;=20,3,""))),0),"")</f>
        <v/>
      </c>
      <c r="AM126" s="37" t="str">
        <f ca="1">IF($A126&gt;"",IF(ISERROR(HLOOKUP(AM$1,INDIRECT("Roles!$B$"&amp;MATCH($B126,Roles!$A:$A,0)&amp;":$AF$"&amp;MATCH($B126,Roles!$A:$A,0)),1,FALSE))=FALSE,IF(SquadExport!AP126&lt;10,1,IF(SquadExport!AP126&lt;15,2,IF(SquadExport!AP126&lt;=20,3,""))),0),"")</f>
        <v/>
      </c>
      <c r="AN126" s="37" t="str">
        <f ca="1">IF($A126&gt;"",IF(ISERROR(HLOOKUP(AN$1,INDIRECT("Roles!$B$"&amp;MATCH($B126,Roles!$A:$A,0)&amp;":$AF$"&amp;MATCH($B126,Roles!$A:$A,0)),1,FALSE))=FALSE,IF(SquadExport!AQ126&lt;10,1,IF(SquadExport!AQ126&lt;15,2,IF(SquadExport!AQ126&lt;=20,3,""))),0),"")</f>
        <v/>
      </c>
      <c r="AO126" s="37" t="str">
        <f ca="1">IF($A126&gt;"",IF(ISERROR(HLOOKUP(AO$1,INDIRECT("Roles!$B$"&amp;MATCH($B126,Roles!$A:$A,0)&amp;":$AF$"&amp;MATCH($B126,Roles!$A:$A,0)),1,FALSE))=FALSE,IF(SquadExport!AR126&lt;10,1,IF(SquadExport!AR126&lt;15,2,IF(SquadExport!AR126&lt;=20,3,""))),0),"")</f>
        <v/>
      </c>
      <c r="AP126" s="37" t="str">
        <f ca="1">IF($A126&gt;"",IF(ISERROR(HLOOKUP(AP$1,INDIRECT("Roles!$B$"&amp;MATCH($B126,Roles!$A:$A,0)&amp;":$AF$"&amp;MATCH($B126,Roles!$A:$A,0)),1,FALSE))=FALSE,IF(SquadExport!AS126&lt;10,1,IF(SquadExport!AS126&lt;15,2,IF(SquadExport!AS126&lt;=20,3,""))),0),"")</f>
        <v/>
      </c>
      <c r="AQ126" s="37" t="str">
        <f ca="1">IF($A126&gt;"",IF(ISERROR(HLOOKUP(AQ$1,INDIRECT("Roles!$B$"&amp;MATCH($B126,Roles!$A:$A,0)&amp;":$AF$"&amp;MATCH($B126,Roles!$A:$A,0)),1,FALSE))=FALSE,IF(SquadExport!AT126&lt;10,1,IF(SquadExport!AT126&lt;15,2,IF(SquadExport!AT126&lt;=20,3,""))),0),"")</f>
        <v/>
      </c>
      <c r="AR126" s="37" t="str">
        <f ca="1">IF($A126&gt;"",IF(ISERROR(HLOOKUP(AR$1,INDIRECT("Roles!$B$"&amp;MATCH($B126,Roles!$A:$A,0)&amp;":$AF$"&amp;MATCH($B126,Roles!$A:$A,0)),1,FALSE))=FALSE,IF(SquadExport!AU126&lt;10,1,IF(SquadExport!AU126&lt;15,2,IF(SquadExport!AU126&lt;=20,3,""))),0),"")</f>
        <v/>
      </c>
      <c r="AS126" s="37" t="str">
        <f ca="1">IF($A126&gt;"",IF(ISERROR(HLOOKUP(AS$1,INDIRECT("Roles!$B$"&amp;MATCH($B126,Roles!$A:$A,0)&amp;":$AF$"&amp;MATCH($B126,Roles!$A:$A,0)),1,FALSE))=FALSE,IF(SquadExport!AV126&lt;10,1,IF(SquadExport!AV126&lt;15,2,IF(SquadExport!AV126&lt;=20,3,""))),0),"")</f>
        <v/>
      </c>
      <c r="AT126" s="37" t="str">
        <f ca="1">IF($A126&gt;"",IF(ISERROR(HLOOKUP(AT$1,INDIRECT("Roles!$B$"&amp;MATCH($B126,Roles!$A:$A,0)&amp;":$AF$"&amp;MATCH($B126,Roles!$A:$A,0)),1,FALSE))=FALSE,IF(SquadExport!AW126&lt;10,1,IF(SquadExport!AW126&lt;15,2,IF(SquadExport!AW126&lt;=20,3,""))),0),"")</f>
        <v/>
      </c>
      <c r="AU126" s="37" t="str">
        <f ca="1">IF($A126&gt;"",IF(ISERROR(HLOOKUP(AU$1,INDIRECT("Roles!$B$"&amp;MATCH($B126,Roles!$A:$A,0)&amp;":$AF$"&amp;MATCH($B126,Roles!$A:$A,0)),1,FALSE))=FALSE,IF(SquadExport!AX126&lt;10,1,IF(SquadExport!AX126&lt;15,2,IF(SquadExport!AX126&lt;=20,3,""))),0),"")</f>
        <v/>
      </c>
      <c r="AV126" s="37" t="str">
        <f ca="1">IF($A126&gt;"",IF(ISERROR(HLOOKUP(AV$1,INDIRECT("Roles!$B$"&amp;MATCH($B126,Roles!$A:$A,0)&amp;":$AF$"&amp;MATCH($B126,Roles!$A:$A,0)),1,FALSE))=FALSE,IF(SquadExport!AY126&lt;10,1,IF(SquadExport!AY126&lt;15,2,IF(SquadExport!AY126&lt;=20,3,""))),0),"")</f>
        <v/>
      </c>
      <c r="AW126" s="37" t="str">
        <f ca="1">IF($A126&gt;"",IF(ISERROR(HLOOKUP(AW$1,INDIRECT("Roles!$B$"&amp;MATCH($B126,Roles!$A:$A,0)&amp;":$AF$"&amp;MATCH($B126,Roles!$A:$A,0)),1,FALSE))=FALSE,IF(SquadExport!AZ126&lt;10,1,IF(SquadExport!AZ126&lt;15,2,IF(SquadExport!AZ126&lt;=20,3,""))),0),"")</f>
        <v/>
      </c>
      <c r="AX126" s="37" t="str">
        <f ca="1">IF($A126&gt;"",IF(ISERROR(HLOOKUP(AX$1,INDIRECT("Roles!$B$"&amp;MATCH($B126,Roles!$A:$A,0)&amp;":$AF$"&amp;MATCH($B126,Roles!$A:$A,0)),1,FALSE))=FALSE,IF(SquadExport!BA126&lt;10,1,IF(SquadExport!BA126&lt;15,2,IF(SquadExport!BA126&lt;=20,3,""))),0),"")</f>
        <v/>
      </c>
      <c r="AY126" s="30" t="str" cm="1">
        <f t="array" aca="1" ref="AY126:CS126" ca="1">IF($D126:$AX126=1,D$1:AX$1,"")</f>
        <v/>
      </c>
      <c r="AZ126" s="30" t="str">
        <f ca="1"/>
        <v/>
      </c>
      <c r="BA126" s="30" t="str">
        <f ca="1"/>
        <v/>
      </c>
      <c r="BB126" s="30" t="str">
        <f ca="1"/>
        <v/>
      </c>
      <c r="BC126" s="30" t="str">
        <f ca="1"/>
        <v/>
      </c>
      <c r="BD126" s="30" t="str">
        <f ca="1"/>
        <v/>
      </c>
      <c r="BE126" s="30" t="str">
        <f ca="1"/>
        <v/>
      </c>
      <c r="BF126" s="30" t="str">
        <f ca="1"/>
        <v/>
      </c>
      <c r="BG126" s="30" t="str">
        <f ca="1"/>
        <v/>
      </c>
      <c r="BH126" s="30" t="str">
        <f ca="1"/>
        <v/>
      </c>
      <c r="BI126" s="30" t="str">
        <f ca="1"/>
        <v/>
      </c>
      <c r="BJ126" s="30" t="str">
        <f ca="1"/>
        <v/>
      </c>
      <c r="BK126" s="30" t="str">
        <f ca="1"/>
        <v/>
      </c>
      <c r="BL126" s="30" t="str">
        <f ca="1"/>
        <v/>
      </c>
      <c r="BM126" s="30" t="str">
        <f ca="1"/>
        <v/>
      </c>
      <c r="BN126" s="30" t="str">
        <f ca="1"/>
        <v/>
      </c>
      <c r="BO126" s="30" t="str">
        <f ca="1"/>
        <v/>
      </c>
      <c r="BP126" s="30" t="str">
        <f ca="1"/>
        <v/>
      </c>
      <c r="BQ126" s="30" t="str">
        <f ca="1"/>
        <v/>
      </c>
      <c r="BR126" s="30" t="str">
        <f ca="1"/>
        <v/>
      </c>
      <c r="BS126" s="30" t="str">
        <f ca="1"/>
        <v/>
      </c>
      <c r="BT126" s="30" t="str">
        <f ca="1"/>
        <v/>
      </c>
      <c r="BU126" s="30" t="str">
        <f ca="1"/>
        <v/>
      </c>
      <c r="BV126" s="30" t="str">
        <f ca="1"/>
        <v/>
      </c>
      <c r="BW126" s="30" t="str">
        <f ca="1"/>
        <v/>
      </c>
      <c r="BX126" s="30" t="str">
        <f ca="1"/>
        <v/>
      </c>
      <c r="BY126" s="30" t="str">
        <f ca="1"/>
        <v/>
      </c>
      <c r="BZ126" s="30" t="str">
        <f ca="1"/>
        <v/>
      </c>
      <c r="CA126" s="30" t="str">
        <f ca="1"/>
        <v/>
      </c>
      <c r="CB126" s="30" t="str">
        <f ca="1"/>
        <v/>
      </c>
      <c r="CC126" s="30" t="str">
        <f ca="1"/>
        <v/>
      </c>
      <c r="CD126" s="30" t="str">
        <f ca="1"/>
        <v/>
      </c>
      <c r="CE126" s="30" t="str">
        <f ca="1"/>
        <v/>
      </c>
      <c r="CF126" s="30" t="str">
        <f ca="1"/>
        <v/>
      </c>
      <c r="CG126" s="30" t="str">
        <f ca="1"/>
        <v/>
      </c>
      <c r="CH126" s="30" t="str">
        <f ca="1"/>
        <v/>
      </c>
      <c r="CI126" s="30" t="str">
        <f ca="1"/>
        <v/>
      </c>
      <c r="CJ126" s="30" t="str">
        <f ca="1"/>
        <v/>
      </c>
      <c r="CK126" s="30" t="str">
        <f ca="1"/>
        <v/>
      </c>
      <c r="CL126" s="30" t="str">
        <f ca="1"/>
        <v/>
      </c>
      <c r="CM126" s="30" t="str">
        <f ca="1"/>
        <v/>
      </c>
      <c r="CN126" s="30" t="str">
        <f ca="1"/>
        <v/>
      </c>
      <c r="CO126" s="30" t="str">
        <f ca="1"/>
        <v/>
      </c>
      <c r="CP126" s="30" t="str">
        <f ca="1"/>
        <v/>
      </c>
      <c r="CQ126" s="30" t="str">
        <f ca="1"/>
        <v/>
      </c>
      <c r="CR126" s="30" t="str">
        <f ca="1"/>
        <v/>
      </c>
      <c r="CS126" s="30" t="str">
        <f ca="1"/>
        <v/>
      </c>
      <c r="CT126" s="31" cm="1">
        <f t="array" aca="1" ref="CT126" ca="1">SUMPRODUCT(COUNTIF($AY126:$CS126,Training!$C$3:$E$3))</f>
        <v>0</v>
      </c>
      <c r="CU126" s="31" cm="1">
        <f t="array" aca="1" ref="CU126" ca="1">SUMPRODUCT(COUNTIF($AY126:$CS126,Training!$C$4:$E$4))</f>
        <v>0</v>
      </c>
      <c r="CV126" s="31" cm="1">
        <f t="array" aca="1" ref="CV126" ca="1">SUMPRODUCT(COUNTIF($AY126:$CS126,Training!$C$5:$E$5))</f>
        <v>0</v>
      </c>
      <c r="CW126" s="31" cm="1">
        <f t="array" aca="1" ref="CW126" ca="1">SUMPRODUCT(COUNTIF($AY126:$CS126,Training!$C$6:$E$6))</f>
        <v>0</v>
      </c>
      <c r="CX126" s="31" cm="1">
        <f t="array" aca="1" ref="CX126" ca="1">SUMPRODUCT(COUNTIF($AY126:$CS126,Training!$C$7:$E$7))</f>
        <v>0</v>
      </c>
      <c r="CY126" s="31" cm="1">
        <f t="array" aca="1" ref="CY126" ca="1">SUMPRODUCT(COUNTIF($AY126:$CS126,Training!$C$8:$E$8))</f>
        <v>0</v>
      </c>
      <c r="CZ126" s="31" cm="1">
        <f t="array" aca="1" ref="CZ126" ca="1">SUMPRODUCT(COUNTIF($AY126:$CS126,Training!$C$9:$E$9))</f>
        <v>0</v>
      </c>
      <c r="DA126" s="31" cm="1">
        <f t="array" aca="1" ref="DA126" ca="1">SUMPRODUCT(COUNTIF($AY126:$CS126,Training!$C$10:$E$10))</f>
        <v>0</v>
      </c>
      <c r="DB126" s="31" cm="1">
        <f t="array" aca="1" ref="DB126" ca="1">SUMPRODUCT(COUNTIF($AY126:$CS126,Training!$C$11:$E$11))</f>
        <v>0</v>
      </c>
      <c r="DC126" s="31" cm="1">
        <f t="array" aca="1" ref="DC126" ca="1">SUMPRODUCT(COUNTIF($AY126:$CS126,Training!$C$2:$E$2))</f>
        <v>0</v>
      </c>
      <c r="DD126" s="31" cm="1">
        <f t="array" aca="1" ref="DD126" ca="1">SUMPRODUCT(COUNTIF($AY126:$CS126,Training!#REF!))</f>
        <v>0</v>
      </c>
      <c r="DE126" s="31" cm="1">
        <f t="array" aca="1" ref="DE126" ca="1">SUMPRODUCT(COUNTIF($AY126:$CS126,Training!$C$12:$E$12))</f>
        <v>0</v>
      </c>
      <c r="DF126" s="31" cm="1">
        <f t="array" aca="1" ref="DF126" ca="1">SUMPRODUCT(COUNTIF($AY126:$CS126,Training!$C$13:$E$13))</f>
        <v>0</v>
      </c>
      <c r="DG126" s="31" cm="1">
        <f t="array" aca="1" ref="DG126" ca="1">SUMPRODUCT(COUNTIF($AY126:$CS126,Training!$C$14:$E$14))</f>
        <v>0</v>
      </c>
      <c r="DH126" s="31" cm="1">
        <f t="array" aca="1" ref="DH126" ca="1">SUMPRODUCT(COUNTIF($AY126:$CS126,Training!$C$15:$E$15))</f>
        <v>0</v>
      </c>
      <c r="DI126" s="31" cm="1">
        <f t="array" aca="1" ref="DI126" ca="1">SUMPRODUCT(COUNTIF($AY126:$CS126,Training!$C$16:$E$16))</f>
        <v>0</v>
      </c>
      <c r="DJ126" s="30" t="str" cm="1">
        <f t="array" aca="1" ref="DJ126:FD126" ca="1">IF(COUNTIF(D126:AX126,1)=0,IF($D126:$AX126=2,D$1:AX$1,""),"")</f>
        <v/>
      </c>
      <c r="DK126" s="30" t="str">
        <f ca="1"/>
        <v/>
      </c>
      <c r="DL126" s="30" t="str">
        <f ca="1"/>
        <v/>
      </c>
      <c r="DM126" s="30" t="str">
        <f ca="1"/>
        <v/>
      </c>
      <c r="DN126" s="30" t="str">
        <f ca="1"/>
        <v/>
      </c>
      <c r="DO126" s="30" t="str">
        <f ca="1"/>
        <v/>
      </c>
      <c r="DP126" s="30" t="str">
        <f ca="1"/>
        <v/>
      </c>
      <c r="DQ126" s="30" t="str">
        <f ca="1"/>
        <v/>
      </c>
      <c r="DR126" s="30" t="str">
        <f ca="1"/>
        <v/>
      </c>
      <c r="DS126" s="30" t="str">
        <f ca="1"/>
        <v/>
      </c>
      <c r="DT126" s="30" t="str">
        <f ca="1"/>
        <v/>
      </c>
      <c r="DU126" s="30" t="str">
        <f ca="1"/>
        <v/>
      </c>
      <c r="DV126" s="30" t="str">
        <f ca="1"/>
        <v/>
      </c>
      <c r="DW126" s="30" t="str">
        <f ca="1"/>
        <v/>
      </c>
      <c r="DX126" s="30" t="str">
        <f ca="1"/>
        <v/>
      </c>
      <c r="DY126" s="30" t="str">
        <f ca="1"/>
        <v/>
      </c>
      <c r="DZ126" s="30" t="str">
        <f ca="1"/>
        <v/>
      </c>
      <c r="EA126" s="30" t="str">
        <f ca="1"/>
        <v/>
      </c>
      <c r="EB126" s="30" t="str">
        <f ca="1"/>
        <v/>
      </c>
      <c r="EC126" s="30" t="str">
        <f ca="1"/>
        <v/>
      </c>
      <c r="ED126" s="30" t="str">
        <f ca="1"/>
        <v/>
      </c>
      <c r="EE126" s="30" t="str">
        <f ca="1"/>
        <v/>
      </c>
      <c r="EF126" s="30" t="str">
        <f ca="1"/>
        <v/>
      </c>
      <c r="EG126" s="30" t="str">
        <f ca="1"/>
        <v/>
      </c>
      <c r="EH126" s="30" t="str">
        <f ca="1"/>
        <v/>
      </c>
      <c r="EI126" s="30" t="str">
        <f ca="1"/>
        <v/>
      </c>
      <c r="EJ126" s="30" t="str">
        <f ca="1"/>
        <v/>
      </c>
      <c r="EK126" s="30" t="str">
        <f ca="1"/>
        <v/>
      </c>
      <c r="EL126" s="30" t="str">
        <f ca="1"/>
        <v/>
      </c>
      <c r="EM126" s="30" t="str">
        <f ca="1"/>
        <v/>
      </c>
      <c r="EN126" s="30" t="str">
        <f ca="1"/>
        <v/>
      </c>
      <c r="EO126" s="30" t="str">
        <f ca="1"/>
        <v/>
      </c>
      <c r="EP126" s="30" t="str">
        <f ca="1"/>
        <v/>
      </c>
      <c r="EQ126" s="30" t="str">
        <f ca="1"/>
        <v/>
      </c>
      <c r="ER126" s="30" t="str">
        <f ca="1"/>
        <v/>
      </c>
      <c r="ES126" s="30" t="str">
        <f ca="1"/>
        <v/>
      </c>
      <c r="ET126" s="30" t="str">
        <f ca="1"/>
        <v/>
      </c>
      <c r="EU126" s="30" t="str">
        <f ca="1"/>
        <v/>
      </c>
      <c r="EV126" s="30" t="str">
        <f ca="1"/>
        <v/>
      </c>
      <c r="EW126" s="30" t="str">
        <f ca="1"/>
        <v/>
      </c>
      <c r="EX126" s="30" t="str">
        <f ca="1"/>
        <v/>
      </c>
      <c r="EY126" s="30" t="str">
        <f ca="1"/>
        <v/>
      </c>
      <c r="EZ126" s="30" t="str">
        <f ca="1"/>
        <v/>
      </c>
      <c r="FA126" s="30" t="str">
        <f ca="1"/>
        <v/>
      </c>
      <c r="FB126" s="30" t="str">
        <f ca="1"/>
        <v/>
      </c>
      <c r="FC126" s="30" t="str">
        <f ca="1"/>
        <v/>
      </c>
      <c r="FD126" s="30" t="str">
        <f ca="1"/>
        <v/>
      </c>
      <c r="FE126" s="31" cm="1">
        <f t="array" aca="1" ref="FE126" ca="1">SUMPRODUCT(COUNTIF($DJ126:$FD126,Training!$C$3:$E$3))</f>
        <v>0</v>
      </c>
      <c r="FF126" s="31" cm="1">
        <f t="array" aca="1" ref="FF126" ca="1">SUMPRODUCT(COUNTIF($DJ126:$FD126,Training!$C$4:$E$4))</f>
        <v>0</v>
      </c>
      <c r="FG126" s="31" cm="1">
        <f t="array" aca="1" ref="FG126" ca="1">SUMPRODUCT(COUNTIF($DJ126:$FD126,Training!$C$5:$E$5))</f>
        <v>0</v>
      </c>
      <c r="FH126" s="31" cm="1">
        <f t="array" aca="1" ref="FH126" ca="1">SUMPRODUCT(COUNTIF($DJ126:$FD126,Training!$C$6:$E$6))</f>
        <v>0</v>
      </c>
      <c r="FI126" s="31" cm="1">
        <f t="array" aca="1" ref="FI126" ca="1">SUMPRODUCT(COUNTIF($DJ126:$FD126,Training!$C$7:$E$7))</f>
        <v>0</v>
      </c>
      <c r="FJ126" s="31" cm="1">
        <f t="array" aca="1" ref="FJ126" ca="1">SUMPRODUCT(COUNTIF($DJ126:$FD126,Training!$C$8:$E$8))</f>
        <v>0</v>
      </c>
      <c r="FK126" s="31" cm="1">
        <f t="array" aca="1" ref="FK126" ca="1">SUMPRODUCT(COUNTIF($DJ126:$FD126,Training!$C$9:$E$9))</f>
        <v>0</v>
      </c>
      <c r="FL126" s="31" cm="1">
        <f t="array" aca="1" ref="FL126" ca="1">SUMPRODUCT(COUNTIF($DJ126:$FD126,Training!$C$10:$E$10))</f>
        <v>0</v>
      </c>
      <c r="FM126" s="31" cm="1">
        <f t="array" aca="1" ref="FM126" ca="1">SUMPRODUCT(COUNTIF($DJ126:$FD126,Training!$C$11:$E$11))</f>
        <v>0</v>
      </c>
      <c r="FN126" s="31" cm="1">
        <f t="array" aca="1" ref="FN126" ca="1">SUMPRODUCT(COUNTIF($DJ126:$FD126,Training!$C$2:$E$2))</f>
        <v>0</v>
      </c>
      <c r="FO126" s="31" cm="1">
        <f t="array" aca="1" ref="FO126" ca="1">SUMPRODUCT(COUNTIF($DJ126:$FD126,Training!#REF!))</f>
        <v>0</v>
      </c>
      <c r="FP126" s="31" cm="1">
        <f t="array" aca="1" ref="FP126" ca="1">SUMPRODUCT(COUNTIF($DJ126:$FD126,Training!$C$12:$E$12))</f>
        <v>0</v>
      </c>
      <c r="FQ126" s="31" cm="1">
        <f t="array" aca="1" ref="FQ126" ca="1">SUMPRODUCT(COUNTIF($DJ126:$FD126,Training!$C$13:$E$13))</f>
        <v>0</v>
      </c>
      <c r="FR126" s="31" cm="1">
        <f t="array" aca="1" ref="FR126" ca="1">SUMPRODUCT(COUNTIF($DJ126:$FD126,Training!$C$14:$E$14))</f>
        <v>0</v>
      </c>
      <c r="FS126" s="31" cm="1">
        <f t="array" aca="1" ref="FS126" ca="1">SUMPRODUCT(COUNTIF($DJ126:$FD126,Training!$C$15:$E$15))</f>
        <v>0</v>
      </c>
      <c r="FT126" s="31" cm="1">
        <f t="array" aca="1" ref="FT126" ca="1">SUMPRODUCT(COUNTIF($DJ126:$FD126,Training!$C$16:$E$16))</f>
        <v>0</v>
      </c>
    </row>
    <row r="127" spans="1:176" x14ac:dyDescent="0.25">
      <c r="A127" s="32" t="str">
        <f>IF(WeightedParse!A127&gt;"",WeightedParse!A127,"")</f>
        <v/>
      </c>
      <c r="B127" s="49" t="str">
        <f>IF('Weighted Summary'!A127&gt;"",'Weighted Summary'!F127,"")</f>
        <v/>
      </c>
      <c r="C127" s="39" t="str">
        <f t="shared" si="1"/>
        <v/>
      </c>
      <c r="D127" s="37" t="str">
        <f ca="1">IF($A127&gt;"",IF(ISERROR(HLOOKUP(D$1,INDIRECT("Roles!$B$"&amp;MATCH($B127,Roles!$A:$A,0)&amp;":$AF$"&amp;MATCH($B127,Roles!$A:$A,0)),1,FALSE))=FALSE,IF(SquadExport!G127&lt;10,1,IF(SquadExport!G127&lt;15,2,IF(SquadExport!G127&lt;=20,3,""))),0),"")</f>
        <v/>
      </c>
      <c r="E127" s="37" t="str">
        <f ca="1">IF($A127&gt;"",IF(ISERROR(HLOOKUP(E$1,INDIRECT("Roles!$B$"&amp;MATCH($B127,Roles!$A:$A,0)&amp;":$AF$"&amp;MATCH($B127,Roles!$A:$A,0)),1,FALSE))=FALSE,IF(SquadExport!H127&lt;10,1,IF(SquadExport!H127&lt;15,2,IF(SquadExport!H127&lt;=20,3,""))),0),"")</f>
        <v/>
      </c>
      <c r="F127" s="37" t="str">
        <f ca="1">IF($A127&gt;"",IF(ISERROR(HLOOKUP(F$1,INDIRECT("Roles!$B$"&amp;MATCH($B127,Roles!$A:$A,0)&amp;":$AF$"&amp;MATCH($B127,Roles!$A:$A,0)),1,FALSE))=FALSE,IF(SquadExport!I127&lt;10,1,IF(SquadExport!I127&lt;15,2,IF(SquadExport!I127&lt;=20,3,""))),0),"")</f>
        <v/>
      </c>
      <c r="G127" s="37" t="str">
        <f ca="1">IF($A127&gt;"",IF(ISERROR(HLOOKUP(G$1,INDIRECT("Roles!$B$"&amp;MATCH($B127,Roles!$A:$A,0)&amp;":$AF$"&amp;MATCH($B127,Roles!$A:$A,0)),1,FALSE))=FALSE,IF(SquadExport!J127&lt;10,1,IF(SquadExport!J127&lt;15,2,IF(SquadExport!J127&lt;=20,3,""))),0),"")</f>
        <v/>
      </c>
      <c r="H127" s="37" t="str">
        <f ca="1">IF($A127&gt;"",IF(ISERROR(HLOOKUP(H$1,INDIRECT("Roles!$B$"&amp;MATCH($B127,Roles!$A:$A,0)&amp;":$AF$"&amp;MATCH($B127,Roles!$A:$A,0)),1,FALSE))=FALSE,IF(SquadExport!K127&lt;10,1,IF(SquadExport!K127&lt;15,2,IF(SquadExport!K127&lt;=20,3,""))),0),"")</f>
        <v/>
      </c>
      <c r="I127" s="37" t="str">
        <f ca="1">IF($A127&gt;"",IF(ISERROR(HLOOKUP(I$1,INDIRECT("Roles!$B$"&amp;MATCH($B127,Roles!$A:$A,0)&amp;":$AF$"&amp;MATCH($B127,Roles!$A:$A,0)),1,FALSE))=FALSE,IF(SquadExport!L127&lt;10,1,IF(SquadExport!L127&lt;15,2,IF(SquadExport!L127&lt;=20,3,""))),0),"")</f>
        <v/>
      </c>
      <c r="J127" s="37" t="str">
        <f ca="1">IF($A127&gt;"",IF(ISERROR(HLOOKUP(J$1,INDIRECT("Roles!$B$"&amp;MATCH($B127,Roles!$A:$A,0)&amp;":$AF$"&amp;MATCH($B127,Roles!$A:$A,0)),1,FALSE))=FALSE,IF(SquadExport!M127&lt;10,1,IF(SquadExport!M127&lt;15,2,IF(SquadExport!M127&lt;=20,3,""))),0),"")</f>
        <v/>
      </c>
      <c r="K127" s="37" t="str">
        <f ca="1">IF($A127&gt;"",IF(ISERROR(HLOOKUP(K$1,INDIRECT("Roles!$B$"&amp;MATCH($B127,Roles!$A:$A,0)&amp;":$AF$"&amp;MATCH($B127,Roles!$A:$A,0)),1,FALSE))=FALSE,IF(SquadExport!N127&lt;10,1,IF(SquadExport!N127&lt;15,2,IF(SquadExport!N127&lt;=20,3,""))),0),"")</f>
        <v/>
      </c>
      <c r="L127" s="37" t="str">
        <f ca="1">IF($A127&gt;"",IF(ISERROR(HLOOKUP(L$1,INDIRECT("Roles!$B$"&amp;MATCH($B127,Roles!$A:$A,0)&amp;":$AF$"&amp;MATCH($B127,Roles!$A:$A,0)),1,FALSE))=FALSE,IF(SquadExport!O127&lt;10,1,IF(SquadExport!O127&lt;15,2,IF(SquadExport!O127&lt;=20,3,""))),0),"")</f>
        <v/>
      </c>
      <c r="M127" s="37" t="str">
        <f ca="1">IF($A127&gt;"",IF(ISERROR(HLOOKUP(M$1,INDIRECT("Roles!$B$"&amp;MATCH($B127,Roles!$A:$A,0)&amp;":$AF$"&amp;MATCH($B127,Roles!$A:$A,0)),1,FALSE))=FALSE,IF(SquadExport!P127&lt;10,1,IF(SquadExport!P127&lt;15,2,IF(SquadExport!P127&lt;=20,3,""))),0),"")</f>
        <v/>
      </c>
      <c r="N127" s="37" t="str">
        <f ca="1">IF($A127&gt;"",IF(ISERROR(HLOOKUP(N$1,INDIRECT("Roles!$B$"&amp;MATCH($B127,Roles!$A:$A,0)&amp;":$AF$"&amp;MATCH($B127,Roles!$A:$A,0)),1,FALSE))=FALSE,IF(SquadExport!Q127&lt;10,1,IF(SquadExport!Q127&lt;15,2,IF(SquadExport!Q127&lt;=20,3,""))),0),"")</f>
        <v/>
      </c>
      <c r="O127" s="37" t="str">
        <f ca="1">IF($A127&gt;"",IF(ISERROR(HLOOKUP(O$1,INDIRECT("Roles!$B$"&amp;MATCH($B127,Roles!$A:$A,0)&amp;":$AF$"&amp;MATCH($B127,Roles!$A:$A,0)),1,FALSE))=FALSE,IF(SquadExport!R127&lt;10,1,IF(SquadExport!R127&lt;15,2,IF(SquadExport!R127&lt;=20,3,""))),0),"")</f>
        <v/>
      </c>
      <c r="P127" s="37" t="str">
        <f ca="1">IF($A127&gt;"",IF(ISERROR(HLOOKUP(P$1,INDIRECT("Roles!$B$"&amp;MATCH($B127,Roles!$A:$A,0)&amp;":$AF$"&amp;MATCH($B127,Roles!$A:$A,0)),1,FALSE))=FALSE,IF(SquadExport!S127&lt;10,1,IF(SquadExport!S127&lt;15,2,IF(SquadExport!S127&lt;=20,3,""))),0),"")</f>
        <v/>
      </c>
      <c r="Q127" s="37" t="str">
        <f ca="1">IF($A127&gt;"",IF(ISERROR(HLOOKUP(Q$1,INDIRECT("Roles!$B$"&amp;MATCH($B127,Roles!$A:$A,0)&amp;":$AF$"&amp;MATCH($B127,Roles!$A:$A,0)),1,FALSE))=FALSE,IF(SquadExport!T127&lt;10,1,IF(SquadExport!T127&lt;15,2,IF(SquadExport!T127&lt;=20,3,""))),0),"")</f>
        <v/>
      </c>
      <c r="R127" s="37" t="str">
        <f ca="1">IF($A127&gt;"",IF(ISERROR(HLOOKUP(R$1,INDIRECT("Roles!$B$"&amp;MATCH($B127,Roles!$A:$A,0)&amp;":$AF$"&amp;MATCH($B127,Roles!$A:$A,0)),1,FALSE))=FALSE,IF(SquadExport!U127&lt;10,1,IF(SquadExport!U127&lt;15,2,IF(SquadExport!U127&lt;=20,3,""))),0),"")</f>
        <v/>
      </c>
      <c r="S127" s="37" t="str">
        <f ca="1">IF($A127&gt;"",IF(ISERROR(HLOOKUP(S$1,INDIRECT("Roles!$B$"&amp;MATCH($B127,Roles!$A:$A,0)&amp;":$AF$"&amp;MATCH($B127,Roles!$A:$A,0)),1,FALSE))=FALSE,IF(SquadExport!V127&lt;10,1,IF(SquadExport!V127&lt;15,2,IF(SquadExport!V127&lt;=20,3,""))),0),"")</f>
        <v/>
      </c>
      <c r="T127" s="37" t="str">
        <f ca="1">IF($A127&gt;"",IF(ISERROR(HLOOKUP(T$1,INDIRECT("Roles!$B$"&amp;MATCH($B127,Roles!$A:$A,0)&amp;":$AF$"&amp;MATCH($B127,Roles!$A:$A,0)),1,FALSE))=FALSE,IF(SquadExport!W127&lt;10,1,IF(SquadExport!W127&lt;15,2,IF(SquadExport!W127&lt;=20,3,""))),0),"")</f>
        <v/>
      </c>
      <c r="U127" s="37" t="str">
        <f ca="1">IF($A127&gt;"",IF(ISERROR(HLOOKUP(U$1,INDIRECT("Roles!$B$"&amp;MATCH($B127,Roles!$A:$A,0)&amp;":$AF$"&amp;MATCH($B127,Roles!$A:$A,0)),1,FALSE))=FALSE,IF(SquadExport!X127&lt;10,1,IF(SquadExport!X127&lt;15,2,IF(SquadExport!X127&lt;=20,3,""))),0),"")</f>
        <v/>
      </c>
      <c r="V127" s="37" t="str">
        <f ca="1">IF($A127&gt;"",IF(ISERROR(HLOOKUP(V$1,INDIRECT("Roles!$B$"&amp;MATCH($B127,Roles!$A:$A,0)&amp;":$AF$"&amp;MATCH($B127,Roles!$A:$A,0)),1,FALSE))=FALSE,IF(SquadExport!Y127&lt;10,1,IF(SquadExport!Y127&lt;15,2,IF(SquadExport!Y127&lt;=20,3,""))),0),"")</f>
        <v/>
      </c>
      <c r="W127" s="37" t="str">
        <f ca="1">IF($A127&gt;"",IF(ISERROR(HLOOKUP(W$1,INDIRECT("Roles!$B$"&amp;MATCH($B127,Roles!$A:$A,0)&amp;":$AF$"&amp;MATCH($B127,Roles!$A:$A,0)),1,FALSE))=FALSE,IF(SquadExport!Z127&lt;10,1,IF(SquadExport!Z127&lt;15,2,IF(SquadExport!Z127&lt;=20,3,""))),0),"")</f>
        <v/>
      </c>
      <c r="X127" s="37" t="str">
        <f ca="1">IF($A127&gt;"",IF(ISERROR(HLOOKUP(X$1,INDIRECT("Roles!$B$"&amp;MATCH($B127,Roles!$A:$A,0)&amp;":$AF$"&amp;MATCH($B127,Roles!$A:$A,0)),1,FALSE))=FALSE,IF(SquadExport!AA127&lt;10,1,IF(SquadExport!AA127&lt;15,2,IF(SquadExport!AA127&lt;=20,3,""))),0),"")</f>
        <v/>
      </c>
      <c r="Y127" s="37" t="str">
        <f ca="1">IF($A127&gt;"",IF(ISERROR(HLOOKUP(Y$1,INDIRECT("Roles!$B$"&amp;MATCH($B127,Roles!$A:$A,0)&amp;":$AF$"&amp;MATCH($B127,Roles!$A:$A,0)),1,FALSE))=FALSE,IF(SquadExport!AB127&lt;10,1,IF(SquadExport!AB127&lt;15,2,IF(SquadExport!AB127&lt;=20,3,""))),0),"")</f>
        <v/>
      </c>
      <c r="Z127" s="37" t="str">
        <f ca="1">IF($A127&gt;"",IF(ISERROR(HLOOKUP(Z$1,INDIRECT("Roles!$B$"&amp;MATCH($B127,Roles!$A:$A,0)&amp;":$AF$"&amp;MATCH($B127,Roles!$A:$A,0)),1,FALSE))=FALSE,IF(SquadExport!AC127&lt;10,1,IF(SquadExport!AC127&lt;15,2,IF(SquadExport!AC127&lt;=20,3,""))),0),"")</f>
        <v/>
      </c>
      <c r="AA127" s="37" t="str">
        <f ca="1">IF($A127&gt;"",IF(ISERROR(HLOOKUP(AA$1,INDIRECT("Roles!$B$"&amp;MATCH($B127,Roles!$A:$A,0)&amp;":$AF$"&amp;MATCH($B127,Roles!$A:$A,0)),1,FALSE))=FALSE,IF(SquadExport!AD127&lt;10,1,IF(SquadExport!AD127&lt;15,2,IF(SquadExport!AD127&lt;=20,3,""))),0),"")</f>
        <v/>
      </c>
      <c r="AB127" s="37" t="str">
        <f ca="1">IF($A127&gt;"",IF(ISERROR(HLOOKUP(AB$1,INDIRECT("Roles!$B$"&amp;MATCH($B127,Roles!$A:$A,0)&amp;":$AF$"&amp;MATCH($B127,Roles!$A:$A,0)),1,FALSE))=FALSE,IF(SquadExport!AE127&lt;10,1,IF(SquadExport!AE127&lt;15,2,IF(SquadExport!AE127&lt;=20,3,""))),0),"")</f>
        <v/>
      </c>
      <c r="AC127" s="37" t="str">
        <f ca="1">IF($A127&gt;"",IF(ISERROR(HLOOKUP(AC$1,INDIRECT("Roles!$B$"&amp;MATCH($B127,Roles!$A:$A,0)&amp;":$AF$"&amp;MATCH($B127,Roles!$A:$A,0)),1,FALSE))=FALSE,IF(SquadExport!AF127&lt;10,1,IF(SquadExport!AF127&lt;15,2,IF(SquadExport!AF127&lt;=20,3,""))),0),"")</f>
        <v/>
      </c>
      <c r="AD127" s="37" t="str">
        <f ca="1">IF($A127&gt;"",IF(ISERROR(HLOOKUP(AD$1,INDIRECT("Roles!$B$"&amp;MATCH($B127,Roles!$A:$A,0)&amp;":$AF$"&amp;MATCH($B127,Roles!$A:$A,0)),1,FALSE))=FALSE,IF(SquadExport!AG127&lt;10,1,IF(SquadExport!AG127&lt;15,2,IF(SquadExport!AG127&lt;=20,3,""))),0),"")</f>
        <v/>
      </c>
      <c r="AE127" s="37" t="str">
        <f ca="1">IF($A127&gt;"",IF(ISERROR(HLOOKUP(AE$1,INDIRECT("Roles!$B$"&amp;MATCH($B127,Roles!$A:$A,0)&amp;":$AF$"&amp;MATCH($B127,Roles!$A:$A,0)),1,FALSE))=FALSE,IF(SquadExport!AH127&lt;10,1,IF(SquadExport!AH127&lt;15,2,IF(SquadExport!AH127&lt;=20,3,""))),0),"")</f>
        <v/>
      </c>
      <c r="AF127" s="37" t="str">
        <f ca="1">IF($A127&gt;"",IF(ISERROR(HLOOKUP(AF$1,INDIRECT("Roles!$B$"&amp;MATCH($B127,Roles!$A:$A,0)&amp;":$AF$"&amp;MATCH($B127,Roles!$A:$A,0)),1,FALSE))=FALSE,IF(SquadExport!AI127&lt;10,1,IF(SquadExport!AI127&lt;15,2,IF(SquadExport!AI127&lt;=20,3,""))),0),"")</f>
        <v/>
      </c>
      <c r="AG127" s="37" t="str">
        <f ca="1">IF($A127&gt;"",IF(ISERROR(HLOOKUP(AG$1,INDIRECT("Roles!$B$"&amp;MATCH($B127,Roles!$A:$A,0)&amp;":$AF$"&amp;MATCH($B127,Roles!$A:$A,0)),1,FALSE))=FALSE,IF(SquadExport!AJ127&lt;10,1,IF(SquadExport!AJ127&lt;15,2,IF(SquadExport!AJ127&lt;=20,3,""))),0),"")</f>
        <v/>
      </c>
      <c r="AH127" s="37" t="str">
        <f ca="1">IF($A127&gt;"",IF(ISERROR(HLOOKUP(AH$1,INDIRECT("Roles!$B$"&amp;MATCH($B127,Roles!$A:$A,0)&amp;":$AF$"&amp;MATCH($B127,Roles!$A:$A,0)),1,FALSE))=FALSE,IF(SquadExport!AK127&lt;10,1,IF(SquadExport!AK127&lt;15,2,IF(SquadExport!AK127&lt;=20,3,""))),0),"")</f>
        <v/>
      </c>
      <c r="AI127" s="37" t="str">
        <f ca="1">IF($A127&gt;"",IF(ISERROR(HLOOKUP(AI$1,INDIRECT("Roles!$B$"&amp;MATCH($B127,Roles!$A:$A,0)&amp;":$AF$"&amp;MATCH($B127,Roles!$A:$A,0)),1,FALSE))=FALSE,IF(SquadExport!AL127&lt;10,1,IF(SquadExport!AL127&lt;15,2,IF(SquadExport!AL127&lt;=20,3,""))),0),"")</f>
        <v/>
      </c>
      <c r="AJ127" s="37" t="str">
        <f ca="1">IF($A127&gt;"",IF(ISERROR(HLOOKUP(AJ$1,INDIRECT("Roles!$B$"&amp;MATCH($B127,Roles!$A:$A,0)&amp;":$AF$"&amp;MATCH($B127,Roles!$A:$A,0)),1,FALSE))=FALSE,IF(SquadExport!AM127&lt;10,1,IF(SquadExport!AM127&lt;15,2,IF(SquadExport!AM127&lt;=20,3,""))),0),"")</f>
        <v/>
      </c>
      <c r="AK127" s="37" t="str">
        <f ca="1">IF($A127&gt;"",IF(ISERROR(HLOOKUP(AK$1,INDIRECT("Roles!$B$"&amp;MATCH($B127,Roles!$A:$A,0)&amp;":$AF$"&amp;MATCH($B127,Roles!$A:$A,0)),1,FALSE))=FALSE,IF(SquadExport!AN127&lt;10,1,IF(SquadExport!AN127&lt;15,2,IF(SquadExport!AN127&lt;=20,3,""))),0),"")</f>
        <v/>
      </c>
      <c r="AL127" s="37" t="str">
        <f ca="1">IF($A127&gt;"",IF(ISERROR(HLOOKUP(AL$1,INDIRECT("Roles!$B$"&amp;MATCH($B127,Roles!$A:$A,0)&amp;":$AF$"&amp;MATCH($B127,Roles!$A:$A,0)),1,FALSE))=FALSE,IF(SquadExport!AO127&lt;10,1,IF(SquadExport!AO127&lt;15,2,IF(SquadExport!AO127&lt;=20,3,""))),0),"")</f>
        <v/>
      </c>
      <c r="AM127" s="37" t="str">
        <f ca="1">IF($A127&gt;"",IF(ISERROR(HLOOKUP(AM$1,INDIRECT("Roles!$B$"&amp;MATCH($B127,Roles!$A:$A,0)&amp;":$AF$"&amp;MATCH($B127,Roles!$A:$A,0)),1,FALSE))=FALSE,IF(SquadExport!AP127&lt;10,1,IF(SquadExport!AP127&lt;15,2,IF(SquadExport!AP127&lt;=20,3,""))),0),"")</f>
        <v/>
      </c>
      <c r="AN127" s="37" t="str">
        <f ca="1">IF($A127&gt;"",IF(ISERROR(HLOOKUP(AN$1,INDIRECT("Roles!$B$"&amp;MATCH($B127,Roles!$A:$A,0)&amp;":$AF$"&amp;MATCH($B127,Roles!$A:$A,0)),1,FALSE))=FALSE,IF(SquadExport!AQ127&lt;10,1,IF(SquadExport!AQ127&lt;15,2,IF(SquadExport!AQ127&lt;=20,3,""))),0),"")</f>
        <v/>
      </c>
      <c r="AO127" s="37" t="str">
        <f ca="1">IF($A127&gt;"",IF(ISERROR(HLOOKUP(AO$1,INDIRECT("Roles!$B$"&amp;MATCH($B127,Roles!$A:$A,0)&amp;":$AF$"&amp;MATCH($B127,Roles!$A:$A,0)),1,FALSE))=FALSE,IF(SquadExport!AR127&lt;10,1,IF(SquadExport!AR127&lt;15,2,IF(SquadExport!AR127&lt;=20,3,""))),0),"")</f>
        <v/>
      </c>
      <c r="AP127" s="37" t="str">
        <f ca="1">IF($A127&gt;"",IF(ISERROR(HLOOKUP(AP$1,INDIRECT("Roles!$B$"&amp;MATCH($B127,Roles!$A:$A,0)&amp;":$AF$"&amp;MATCH($B127,Roles!$A:$A,0)),1,FALSE))=FALSE,IF(SquadExport!AS127&lt;10,1,IF(SquadExport!AS127&lt;15,2,IF(SquadExport!AS127&lt;=20,3,""))),0),"")</f>
        <v/>
      </c>
      <c r="AQ127" s="37" t="str">
        <f ca="1">IF($A127&gt;"",IF(ISERROR(HLOOKUP(AQ$1,INDIRECT("Roles!$B$"&amp;MATCH($B127,Roles!$A:$A,0)&amp;":$AF$"&amp;MATCH($B127,Roles!$A:$A,0)),1,FALSE))=FALSE,IF(SquadExport!AT127&lt;10,1,IF(SquadExport!AT127&lt;15,2,IF(SquadExport!AT127&lt;=20,3,""))),0),"")</f>
        <v/>
      </c>
      <c r="AR127" s="37" t="str">
        <f ca="1">IF($A127&gt;"",IF(ISERROR(HLOOKUP(AR$1,INDIRECT("Roles!$B$"&amp;MATCH($B127,Roles!$A:$A,0)&amp;":$AF$"&amp;MATCH($B127,Roles!$A:$A,0)),1,FALSE))=FALSE,IF(SquadExport!AU127&lt;10,1,IF(SquadExport!AU127&lt;15,2,IF(SquadExport!AU127&lt;=20,3,""))),0),"")</f>
        <v/>
      </c>
      <c r="AS127" s="37" t="str">
        <f ca="1">IF($A127&gt;"",IF(ISERROR(HLOOKUP(AS$1,INDIRECT("Roles!$B$"&amp;MATCH($B127,Roles!$A:$A,0)&amp;":$AF$"&amp;MATCH($B127,Roles!$A:$A,0)),1,FALSE))=FALSE,IF(SquadExport!AV127&lt;10,1,IF(SquadExport!AV127&lt;15,2,IF(SquadExport!AV127&lt;=20,3,""))),0),"")</f>
        <v/>
      </c>
      <c r="AT127" s="37" t="str">
        <f ca="1">IF($A127&gt;"",IF(ISERROR(HLOOKUP(AT$1,INDIRECT("Roles!$B$"&amp;MATCH($B127,Roles!$A:$A,0)&amp;":$AF$"&amp;MATCH($B127,Roles!$A:$A,0)),1,FALSE))=FALSE,IF(SquadExport!AW127&lt;10,1,IF(SquadExport!AW127&lt;15,2,IF(SquadExport!AW127&lt;=20,3,""))),0),"")</f>
        <v/>
      </c>
      <c r="AU127" s="37" t="str">
        <f ca="1">IF($A127&gt;"",IF(ISERROR(HLOOKUP(AU$1,INDIRECT("Roles!$B$"&amp;MATCH($B127,Roles!$A:$A,0)&amp;":$AF$"&amp;MATCH($B127,Roles!$A:$A,0)),1,FALSE))=FALSE,IF(SquadExport!AX127&lt;10,1,IF(SquadExport!AX127&lt;15,2,IF(SquadExport!AX127&lt;=20,3,""))),0),"")</f>
        <v/>
      </c>
      <c r="AV127" s="37" t="str">
        <f ca="1">IF($A127&gt;"",IF(ISERROR(HLOOKUP(AV$1,INDIRECT("Roles!$B$"&amp;MATCH($B127,Roles!$A:$A,0)&amp;":$AF$"&amp;MATCH($B127,Roles!$A:$A,0)),1,FALSE))=FALSE,IF(SquadExport!AY127&lt;10,1,IF(SquadExport!AY127&lt;15,2,IF(SquadExport!AY127&lt;=20,3,""))),0),"")</f>
        <v/>
      </c>
      <c r="AW127" s="37" t="str">
        <f ca="1">IF($A127&gt;"",IF(ISERROR(HLOOKUP(AW$1,INDIRECT("Roles!$B$"&amp;MATCH($B127,Roles!$A:$A,0)&amp;":$AF$"&amp;MATCH($B127,Roles!$A:$A,0)),1,FALSE))=FALSE,IF(SquadExport!AZ127&lt;10,1,IF(SquadExport!AZ127&lt;15,2,IF(SquadExport!AZ127&lt;=20,3,""))),0),"")</f>
        <v/>
      </c>
      <c r="AX127" s="37" t="str">
        <f ca="1">IF($A127&gt;"",IF(ISERROR(HLOOKUP(AX$1,INDIRECT("Roles!$B$"&amp;MATCH($B127,Roles!$A:$A,0)&amp;":$AF$"&amp;MATCH($B127,Roles!$A:$A,0)),1,FALSE))=FALSE,IF(SquadExport!BA127&lt;10,1,IF(SquadExport!BA127&lt;15,2,IF(SquadExport!BA127&lt;=20,3,""))),0),"")</f>
        <v/>
      </c>
      <c r="AY127" s="30" t="str" cm="1">
        <f t="array" aca="1" ref="AY127:CS127" ca="1">IF($D127:$AX127=1,D$1:AX$1,"")</f>
        <v/>
      </c>
      <c r="AZ127" s="30" t="str">
        <f ca="1"/>
        <v/>
      </c>
      <c r="BA127" s="30" t="str">
        <f ca="1"/>
        <v/>
      </c>
      <c r="BB127" s="30" t="str">
        <f ca="1"/>
        <v/>
      </c>
      <c r="BC127" s="30" t="str">
        <f ca="1"/>
        <v/>
      </c>
      <c r="BD127" s="30" t="str">
        <f ca="1"/>
        <v/>
      </c>
      <c r="BE127" s="30" t="str">
        <f ca="1"/>
        <v/>
      </c>
      <c r="BF127" s="30" t="str">
        <f ca="1"/>
        <v/>
      </c>
      <c r="BG127" s="30" t="str">
        <f ca="1"/>
        <v/>
      </c>
      <c r="BH127" s="30" t="str">
        <f ca="1"/>
        <v/>
      </c>
      <c r="BI127" s="30" t="str">
        <f ca="1"/>
        <v/>
      </c>
      <c r="BJ127" s="30" t="str">
        <f ca="1"/>
        <v/>
      </c>
      <c r="BK127" s="30" t="str">
        <f ca="1"/>
        <v/>
      </c>
      <c r="BL127" s="30" t="str">
        <f ca="1"/>
        <v/>
      </c>
      <c r="BM127" s="30" t="str">
        <f ca="1"/>
        <v/>
      </c>
      <c r="BN127" s="30" t="str">
        <f ca="1"/>
        <v/>
      </c>
      <c r="BO127" s="30" t="str">
        <f ca="1"/>
        <v/>
      </c>
      <c r="BP127" s="30" t="str">
        <f ca="1"/>
        <v/>
      </c>
      <c r="BQ127" s="30" t="str">
        <f ca="1"/>
        <v/>
      </c>
      <c r="BR127" s="30" t="str">
        <f ca="1"/>
        <v/>
      </c>
      <c r="BS127" s="30" t="str">
        <f ca="1"/>
        <v/>
      </c>
      <c r="BT127" s="30" t="str">
        <f ca="1"/>
        <v/>
      </c>
      <c r="BU127" s="30" t="str">
        <f ca="1"/>
        <v/>
      </c>
      <c r="BV127" s="30" t="str">
        <f ca="1"/>
        <v/>
      </c>
      <c r="BW127" s="30" t="str">
        <f ca="1"/>
        <v/>
      </c>
      <c r="BX127" s="30" t="str">
        <f ca="1"/>
        <v/>
      </c>
      <c r="BY127" s="30" t="str">
        <f ca="1"/>
        <v/>
      </c>
      <c r="BZ127" s="30" t="str">
        <f ca="1"/>
        <v/>
      </c>
      <c r="CA127" s="30" t="str">
        <f ca="1"/>
        <v/>
      </c>
      <c r="CB127" s="30" t="str">
        <f ca="1"/>
        <v/>
      </c>
      <c r="CC127" s="30" t="str">
        <f ca="1"/>
        <v/>
      </c>
      <c r="CD127" s="30" t="str">
        <f ca="1"/>
        <v/>
      </c>
      <c r="CE127" s="30" t="str">
        <f ca="1"/>
        <v/>
      </c>
      <c r="CF127" s="30" t="str">
        <f ca="1"/>
        <v/>
      </c>
      <c r="CG127" s="30" t="str">
        <f ca="1"/>
        <v/>
      </c>
      <c r="CH127" s="30" t="str">
        <f ca="1"/>
        <v/>
      </c>
      <c r="CI127" s="30" t="str">
        <f ca="1"/>
        <v/>
      </c>
      <c r="CJ127" s="30" t="str">
        <f ca="1"/>
        <v/>
      </c>
      <c r="CK127" s="30" t="str">
        <f ca="1"/>
        <v/>
      </c>
      <c r="CL127" s="30" t="str">
        <f ca="1"/>
        <v/>
      </c>
      <c r="CM127" s="30" t="str">
        <f ca="1"/>
        <v/>
      </c>
      <c r="CN127" s="30" t="str">
        <f ca="1"/>
        <v/>
      </c>
      <c r="CO127" s="30" t="str">
        <f ca="1"/>
        <v/>
      </c>
      <c r="CP127" s="30" t="str">
        <f ca="1"/>
        <v/>
      </c>
      <c r="CQ127" s="30" t="str">
        <f ca="1"/>
        <v/>
      </c>
      <c r="CR127" s="30" t="str">
        <f ca="1"/>
        <v/>
      </c>
      <c r="CS127" s="30" t="str">
        <f ca="1"/>
        <v/>
      </c>
      <c r="CT127" s="31" cm="1">
        <f t="array" aca="1" ref="CT127" ca="1">SUMPRODUCT(COUNTIF($AY127:$CS127,Training!$C$3:$E$3))</f>
        <v>0</v>
      </c>
      <c r="CU127" s="31" cm="1">
        <f t="array" aca="1" ref="CU127" ca="1">SUMPRODUCT(COUNTIF($AY127:$CS127,Training!$C$4:$E$4))</f>
        <v>0</v>
      </c>
      <c r="CV127" s="31" cm="1">
        <f t="array" aca="1" ref="CV127" ca="1">SUMPRODUCT(COUNTIF($AY127:$CS127,Training!$C$5:$E$5))</f>
        <v>0</v>
      </c>
      <c r="CW127" s="31" cm="1">
        <f t="array" aca="1" ref="CW127" ca="1">SUMPRODUCT(COUNTIF($AY127:$CS127,Training!$C$6:$E$6))</f>
        <v>0</v>
      </c>
      <c r="CX127" s="31" cm="1">
        <f t="array" aca="1" ref="CX127" ca="1">SUMPRODUCT(COUNTIF($AY127:$CS127,Training!$C$7:$E$7))</f>
        <v>0</v>
      </c>
      <c r="CY127" s="31" cm="1">
        <f t="array" aca="1" ref="CY127" ca="1">SUMPRODUCT(COUNTIF($AY127:$CS127,Training!$C$8:$E$8))</f>
        <v>0</v>
      </c>
      <c r="CZ127" s="31" cm="1">
        <f t="array" aca="1" ref="CZ127" ca="1">SUMPRODUCT(COUNTIF($AY127:$CS127,Training!$C$9:$E$9))</f>
        <v>0</v>
      </c>
      <c r="DA127" s="31" cm="1">
        <f t="array" aca="1" ref="DA127" ca="1">SUMPRODUCT(COUNTIF($AY127:$CS127,Training!$C$10:$E$10))</f>
        <v>0</v>
      </c>
      <c r="DB127" s="31" cm="1">
        <f t="array" aca="1" ref="DB127" ca="1">SUMPRODUCT(COUNTIF($AY127:$CS127,Training!$C$11:$E$11))</f>
        <v>0</v>
      </c>
      <c r="DC127" s="31" cm="1">
        <f t="array" aca="1" ref="DC127" ca="1">SUMPRODUCT(COUNTIF($AY127:$CS127,Training!$C$2:$E$2))</f>
        <v>0</v>
      </c>
      <c r="DD127" s="31" cm="1">
        <f t="array" aca="1" ref="DD127" ca="1">SUMPRODUCT(COUNTIF($AY127:$CS127,Training!#REF!))</f>
        <v>0</v>
      </c>
      <c r="DE127" s="31" cm="1">
        <f t="array" aca="1" ref="DE127" ca="1">SUMPRODUCT(COUNTIF($AY127:$CS127,Training!$C$12:$E$12))</f>
        <v>0</v>
      </c>
      <c r="DF127" s="31" cm="1">
        <f t="array" aca="1" ref="DF127" ca="1">SUMPRODUCT(COUNTIF($AY127:$CS127,Training!$C$13:$E$13))</f>
        <v>0</v>
      </c>
      <c r="DG127" s="31" cm="1">
        <f t="array" aca="1" ref="DG127" ca="1">SUMPRODUCT(COUNTIF($AY127:$CS127,Training!$C$14:$E$14))</f>
        <v>0</v>
      </c>
      <c r="DH127" s="31" cm="1">
        <f t="array" aca="1" ref="DH127" ca="1">SUMPRODUCT(COUNTIF($AY127:$CS127,Training!$C$15:$E$15))</f>
        <v>0</v>
      </c>
      <c r="DI127" s="31" cm="1">
        <f t="array" aca="1" ref="DI127" ca="1">SUMPRODUCT(COUNTIF($AY127:$CS127,Training!$C$16:$E$16))</f>
        <v>0</v>
      </c>
      <c r="DJ127" s="30" t="str" cm="1">
        <f t="array" aca="1" ref="DJ127:FD127" ca="1">IF(COUNTIF(D127:AX127,1)=0,IF($D127:$AX127=2,D$1:AX$1,""),"")</f>
        <v/>
      </c>
      <c r="DK127" s="30" t="str">
        <f ca="1"/>
        <v/>
      </c>
      <c r="DL127" s="30" t="str">
        <f ca="1"/>
        <v/>
      </c>
      <c r="DM127" s="30" t="str">
        <f ca="1"/>
        <v/>
      </c>
      <c r="DN127" s="30" t="str">
        <f ca="1"/>
        <v/>
      </c>
      <c r="DO127" s="30" t="str">
        <f ca="1"/>
        <v/>
      </c>
      <c r="DP127" s="30" t="str">
        <f ca="1"/>
        <v/>
      </c>
      <c r="DQ127" s="30" t="str">
        <f ca="1"/>
        <v/>
      </c>
      <c r="DR127" s="30" t="str">
        <f ca="1"/>
        <v/>
      </c>
      <c r="DS127" s="30" t="str">
        <f ca="1"/>
        <v/>
      </c>
      <c r="DT127" s="30" t="str">
        <f ca="1"/>
        <v/>
      </c>
      <c r="DU127" s="30" t="str">
        <f ca="1"/>
        <v/>
      </c>
      <c r="DV127" s="30" t="str">
        <f ca="1"/>
        <v/>
      </c>
      <c r="DW127" s="30" t="str">
        <f ca="1"/>
        <v/>
      </c>
      <c r="DX127" s="30" t="str">
        <f ca="1"/>
        <v/>
      </c>
      <c r="DY127" s="30" t="str">
        <f ca="1"/>
        <v/>
      </c>
      <c r="DZ127" s="30" t="str">
        <f ca="1"/>
        <v/>
      </c>
      <c r="EA127" s="30" t="str">
        <f ca="1"/>
        <v/>
      </c>
      <c r="EB127" s="30" t="str">
        <f ca="1"/>
        <v/>
      </c>
      <c r="EC127" s="30" t="str">
        <f ca="1"/>
        <v/>
      </c>
      <c r="ED127" s="30" t="str">
        <f ca="1"/>
        <v/>
      </c>
      <c r="EE127" s="30" t="str">
        <f ca="1"/>
        <v/>
      </c>
      <c r="EF127" s="30" t="str">
        <f ca="1"/>
        <v/>
      </c>
      <c r="EG127" s="30" t="str">
        <f ca="1"/>
        <v/>
      </c>
      <c r="EH127" s="30" t="str">
        <f ca="1"/>
        <v/>
      </c>
      <c r="EI127" s="30" t="str">
        <f ca="1"/>
        <v/>
      </c>
      <c r="EJ127" s="30" t="str">
        <f ca="1"/>
        <v/>
      </c>
      <c r="EK127" s="30" t="str">
        <f ca="1"/>
        <v/>
      </c>
      <c r="EL127" s="30" t="str">
        <f ca="1"/>
        <v/>
      </c>
      <c r="EM127" s="30" t="str">
        <f ca="1"/>
        <v/>
      </c>
      <c r="EN127" s="30" t="str">
        <f ca="1"/>
        <v/>
      </c>
      <c r="EO127" s="30" t="str">
        <f ca="1"/>
        <v/>
      </c>
      <c r="EP127" s="30" t="str">
        <f ca="1"/>
        <v/>
      </c>
      <c r="EQ127" s="30" t="str">
        <f ca="1"/>
        <v/>
      </c>
      <c r="ER127" s="30" t="str">
        <f ca="1"/>
        <v/>
      </c>
      <c r="ES127" s="30" t="str">
        <f ca="1"/>
        <v/>
      </c>
      <c r="ET127" s="30" t="str">
        <f ca="1"/>
        <v/>
      </c>
      <c r="EU127" s="30" t="str">
        <f ca="1"/>
        <v/>
      </c>
      <c r="EV127" s="30" t="str">
        <f ca="1"/>
        <v/>
      </c>
      <c r="EW127" s="30" t="str">
        <f ca="1"/>
        <v/>
      </c>
      <c r="EX127" s="30" t="str">
        <f ca="1"/>
        <v/>
      </c>
      <c r="EY127" s="30" t="str">
        <f ca="1"/>
        <v/>
      </c>
      <c r="EZ127" s="30" t="str">
        <f ca="1"/>
        <v/>
      </c>
      <c r="FA127" s="30" t="str">
        <f ca="1"/>
        <v/>
      </c>
      <c r="FB127" s="30" t="str">
        <f ca="1"/>
        <v/>
      </c>
      <c r="FC127" s="30" t="str">
        <f ca="1"/>
        <v/>
      </c>
      <c r="FD127" s="30" t="str">
        <f ca="1"/>
        <v/>
      </c>
      <c r="FE127" s="31" cm="1">
        <f t="array" aca="1" ref="FE127" ca="1">SUMPRODUCT(COUNTIF($DJ127:$FD127,Training!$C$3:$E$3))</f>
        <v>0</v>
      </c>
      <c r="FF127" s="31" cm="1">
        <f t="array" aca="1" ref="FF127" ca="1">SUMPRODUCT(COUNTIF($DJ127:$FD127,Training!$C$4:$E$4))</f>
        <v>0</v>
      </c>
      <c r="FG127" s="31" cm="1">
        <f t="array" aca="1" ref="FG127" ca="1">SUMPRODUCT(COUNTIF($DJ127:$FD127,Training!$C$5:$E$5))</f>
        <v>0</v>
      </c>
      <c r="FH127" s="31" cm="1">
        <f t="array" aca="1" ref="FH127" ca="1">SUMPRODUCT(COUNTIF($DJ127:$FD127,Training!$C$6:$E$6))</f>
        <v>0</v>
      </c>
      <c r="FI127" s="31" cm="1">
        <f t="array" aca="1" ref="FI127" ca="1">SUMPRODUCT(COUNTIF($DJ127:$FD127,Training!$C$7:$E$7))</f>
        <v>0</v>
      </c>
      <c r="FJ127" s="31" cm="1">
        <f t="array" aca="1" ref="FJ127" ca="1">SUMPRODUCT(COUNTIF($DJ127:$FD127,Training!$C$8:$E$8))</f>
        <v>0</v>
      </c>
      <c r="FK127" s="31" cm="1">
        <f t="array" aca="1" ref="FK127" ca="1">SUMPRODUCT(COUNTIF($DJ127:$FD127,Training!$C$9:$E$9))</f>
        <v>0</v>
      </c>
      <c r="FL127" s="31" cm="1">
        <f t="array" aca="1" ref="FL127" ca="1">SUMPRODUCT(COUNTIF($DJ127:$FD127,Training!$C$10:$E$10))</f>
        <v>0</v>
      </c>
      <c r="FM127" s="31" cm="1">
        <f t="array" aca="1" ref="FM127" ca="1">SUMPRODUCT(COUNTIF($DJ127:$FD127,Training!$C$11:$E$11))</f>
        <v>0</v>
      </c>
      <c r="FN127" s="31" cm="1">
        <f t="array" aca="1" ref="FN127" ca="1">SUMPRODUCT(COUNTIF($DJ127:$FD127,Training!$C$2:$E$2))</f>
        <v>0</v>
      </c>
      <c r="FO127" s="31" cm="1">
        <f t="array" aca="1" ref="FO127" ca="1">SUMPRODUCT(COUNTIF($DJ127:$FD127,Training!#REF!))</f>
        <v>0</v>
      </c>
      <c r="FP127" s="31" cm="1">
        <f t="array" aca="1" ref="FP127" ca="1">SUMPRODUCT(COUNTIF($DJ127:$FD127,Training!$C$12:$E$12))</f>
        <v>0</v>
      </c>
      <c r="FQ127" s="31" cm="1">
        <f t="array" aca="1" ref="FQ127" ca="1">SUMPRODUCT(COUNTIF($DJ127:$FD127,Training!$C$13:$E$13))</f>
        <v>0</v>
      </c>
      <c r="FR127" s="31" cm="1">
        <f t="array" aca="1" ref="FR127" ca="1">SUMPRODUCT(COUNTIF($DJ127:$FD127,Training!$C$14:$E$14))</f>
        <v>0</v>
      </c>
      <c r="FS127" s="31" cm="1">
        <f t="array" aca="1" ref="FS127" ca="1">SUMPRODUCT(COUNTIF($DJ127:$FD127,Training!$C$15:$E$15))</f>
        <v>0</v>
      </c>
      <c r="FT127" s="31" cm="1">
        <f t="array" aca="1" ref="FT127" ca="1">SUMPRODUCT(COUNTIF($DJ127:$FD127,Training!$C$16:$E$16))</f>
        <v>0</v>
      </c>
    </row>
    <row r="128" spans="1:176" x14ac:dyDescent="0.25">
      <c r="A128" s="32" t="str">
        <f>IF(WeightedParse!A128&gt;"",WeightedParse!A128,"")</f>
        <v/>
      </c>
      <c r="B128" s="49" t="str">
        <f>IF('Weighted Summary'!A128&gt;"",'Weighted Summary'!F128,"")</f>
        <v/>
      </c>
      <c r="C128" s="39" t="str">
        <f t="shared" si="1"/>
        <v/>
      </c>
      <c r="D128" s="37" t="str">
        <f ca="1">IF($A128&gt;"",IF(ISERROR(HLOOKUP(D$1,INDIRECT("Roles!$B$"&amp;MATCH($B128,Roles!$A:$A,0)&amp;":$AF$"&amp;MATCH($B128,Roles!$A:$A,0)),1,FALSE))=FALSE,IF(SquadExport!G128&lt;10,1,IF(SquadExport!G128&lt;15,2,IF(SquadExport!G128&lt;=20,3,""))),0),"")</f>
        <v/>
      </c>
      <c r="E128" s="37" t="str">
        <f ca="1">IF($A128&gt;"",IF(ISERROR(HLOOKUP(E$1,INDIRECT("Roles!$B$"&amp;MATCH($B128,Roles!$A:$A,0)&amp;":$AF$"&amp;MATCH($B128,Roles!$A:$A,0)),1,FALSE))=FALSE,IF(SquadExport!H128&lt;10,1,IF(SquadExport!H128&lt;15,2,IF(SquadExport!H128&lt;=20,3,""))),0),"")</f>
        <v/>
      </c>
      <c r="F128" s="37" t="str">
        <f ca="1">IF($A128&gt;"",IF(ISERROR(HLOOKUP(F$1,INDIRECT("Roles!$B$"&amp;MATCH($B128,Roles!$A:$A,0)&amp;":$AF$"&amp;MATCH($B128,Roles!$A:$A,0)),1,FALSE))=FALSE,IF(SquadExport!I128&lt;10,1,IF(SquadExport!I128&lt;15,2,IF(SquadExport!I128&lt;=20,3,""))),0),"")</f>
        <v/>
      </c>
      <c r="G128" s="37" t="str">
        <f ca="1">IF($A128&gt;"",IF(ISERROR(HLOOKUP(G$1,INDIRECT("Roles!$B$"&amp;MATCH($B128,Roles!$A:$A,0)&amp;":$AF$"&amp;MATCH($B128,Roles!$A:$A,0)),1,FALSE))=FALSE,IF(SquadExport!J128&lt;10,1,IF(SquadExport!J128&lt;15,2,IF(SquadExport!J128&lt;=20,3,""))),0),"")</f>
        <v/>
      </c>
      <c r="H128" s="37" t="str">
        <f ca="1">IF($A128&gt;"",IF(ISERROR(HLOOKUP(H$1,INDIRECT("Roles!$B$"&amp;MATCH($B128,Roles!$A:$A,0)&amp;":$AF$"&amp;MATCH($B128,Roles!$A:$A,0)),1,FALSE))=FALSE,IF(SquadExport!K128&lt;10,1,IF(SquadExport!K128&lt;15,2,IF(SquadExport!K128&lt;=20,3,""))),0),"")</f>
        <v/>
      </c>
      <c r="I128" s="37" t="str">
        <f ca="1">IF($A128&gt;"",IF(ISERROR(HLOOKUP(I$1,INDIRECT("Roles!$B$"&amp;MATCH($B128,Roles!$A:$A,0)&amp;":$AF$"&amp;MATCH($B128,Roles!$A:$A,0)),1,FALSE))=FALSE,IF(SquadExport!L128&lt;10,1,IF(SquadExport!L128&lt;15,2,IF(SquadExport!L128&lt;=20,3,""))),0),"")</f>
        <v/>
      </c>
      <c r="J128" s="37" t="str">
        <f ca="1">IF($A128&gt;"",IF(ISERROR(HLOOKUP(J$1,INDIRECT("Roles!$B$"&amp;MATCH($B128,Roles!$A:$A,0)&amp;":$AF$"&amp;MATCH($B128,Roles!$A:$A,0)),1,FALSE))=FALSE,IF(SquadExport!M128&lt;10,1,IF(SquadExport!M128&lt;15,2,IF(SquadExport!M128&lt;=20,3,""))),0),"")</f>
        <v/>
      </c>
      <c r="K128" s="37" t="str">
        <f ca="1">IF($A128&gt;"",IF(ISERROR(HLOOKUP(K$1,INDIRECT("Roles!$B$"&amp;MATCH($B128,Roles!$A:$A,0)&amp;":$AF$"&amp;MATCH($B128,Roles!$A:$A,0)),1,FALSE))=FALSE,IF(SquadExport!N128&lt;10,1,IF(SquadExport!N128&lt;15,2,IF(SquadExport!N128&lt;=20,3,""))),0),"")</f>
        <v/>
      </c>
      <c r="L128" s="37" t="str">
        <f ca="1">IF($A128&gt;"",IF(ISERROR(HLOOKUP(L$1,INDIRECT("Roles!$B$"&amp;MATCH($B128,Roles!$A:$A,0)&amp;":$AF$"&amp;MATCH($B128,Roles!$A:$A,0)),1,FALSE))=FALSE,IF(SquadExport!O128&lt;10,1,IF(SquadExport!O128&lt;15,2,IF(SquadExport!O128&lt;=20,3,""))),0),"")</f>
        <v/>
      </c>
      <c r="M128" s="37" t="str">
        <f ca="1">IF($A128&gt;"",IF(ISERROR(HLOOKUP(M$1,INDIRECT("Roles!$B$"&amp;MATCH($B128,Roles!$A:$A,0)&amp;":$AF$"&amp;MATCH($B128,Roles!$A:$A,0)),1,FALSE))=FALSE,IF(SquadExport!P128&lt;10,1,IF(SquadExport!P128&lt;15,2,IF(SquadExport!P128&lt;=20,3,""))),0),"")</f>
        <v/>
      </c>
      <c r="N128" s="37" t="str">
        <f ca="1">IF($A128&gt;"",IF(ISERROR(HLOOKUP(N$1,INDIRECT("Roles!$B$"&amp;MATCH($B128,Roles!$A:$A,0)&amp;":$AF$"&amp;MATCH($B128,Roles!$A:$A,0)),1,FALSE))=FALSE,IF(SquadExport!Q128&lt;10,1,IF(SquadExport!Q128&lt;15,2,IF(SquadExport!Q128&lt;=20,3,""))),0),"")</f>
        <v/>
      </c>
      <c r="O128" s="37" t="str">
        <f ca="1">IF($A128&gt;"",IF(ISERROR(HLOOKUP(O$1,INDIRECT("Roles!$B$"&amp;MATCH($B128,Roles!$A:$A,0)&amp;":$AF$"&amp;MATCH($B128,Roles!$A:$A,0)),1,FALSE))=FALSE,IF(SquadExport!R128&lt;10,1,IF(SquadExport!R128&lt;15,2,IF(SquadExport!R128&lt;=20,3,""))),0),"")</f>
        <v/>
      </c>
      <c r="P128" s="37" t="str">
        <f ca="1">IF($A128&gt;"",IF(ISERROR(HLOOKUP(P$1,INDIRECT("Roles!$B$"&amp;MATCH($B128,Roles!$A:$A,0)&amp;":$AF$"&amp;MATCH($B128,Roles!$A:$A,0)),1,FALSE))=FALSE,IF(SquadExport!S128&lt;10,1,IF(SquadExport!S128&lt;15,2,IF(SquadExport!S128&lt;=20,3,""))),0),"")</f>
        <v/>
      </c>
      <c r="Q128" s="37" t="str">
        <f ca="1">IF($A128&gt;"",IF(ISERROR(HLOOKUP(Q$1,INDIRECT("Roles!$B$"&amp;MATCH($B128,Roles!$A:$A,0)&amp;":$AF$"&amp;MATCH($B128,Roles!$A:$A,0)),1,FALSE))=FALSE,IF(SquadExport!T128&lt;10,1,IF(SquadExport!T128&lt;15,2,IF(SquadExport!T128&lt;=20,3,""))),0),"")</f>
        <v/>
      </c>
      <c r="R128" s="37" t="str">
        <f ca="1">IF($A128&gt;"",IF(ISERROR(HLOOKUP(R$1,INDIRECT("Roles!$B$"&amp;MATCH($B128,Roles!$A:$A,0)&amp;":$AF$"&amp;MATCH($B128,Roles!$A:$A,0)),1,FALSE))=FALSE,IF(SquadExport!U128&lt;10,1,IF(SquadExport!U128&lt;15,2,IF(SquadExport!U128&lt;=20,3,""))),0),"")</f>
        <v/>
      </c>
      <c r="S128" s="37" t="str">
        <f ca="1">IF($A128&gt;"",IF(ISERROR(HLOOKUP(S$1,INDIRECT("Roles!$B$"&amp;MATCH($B128,Roles!$A:$A,0)&amp;":$AF$"&amp;MATCH($B128,Roles!$A:$A,0)),1,FALSE))=FALSE,IF(SquadExport!V128&lt;10,1,IF(SquadExport!V128&lt;15,2,IF(SquadExport!V128&lt;=20,3,""))),0),"")</f>
        <v/>
      </c>
      <c r="T128" s="37" t="str">
        <f ca="1">IF($A128&gt;"",IF(ISERROR(HLOOKUP(T$1,INDIRECT("Roles!$B$"&amp;MATCH($B128,Roles!$A:$A,0)&amp;":$AF$"&amp;MATCH($B128,Roles!$A:$A,0)),1,FALSE))=FALSE,IF(SquadExport!W128&lt;10,1,IF(SquadExport!W128&lt;15,2,IF(SquadExport!W128&lt;=20,3,""))),0),"")</f>
        <v/>
      </c>
      <c r="U128" s="37" t="str">
        <f ca="1">IF($A128&gt;"",IF(ISERROR(HLOOKUP(U$1,INDIRECT("Roles!$B$"&amp;MATCH($B128,Roles!$A:$A,0)&amp;":$AF$"&amp;MATCH($B128,Roles!$A:$A,0)),1,FALSE))=FALSE,IF(SquadExport!X128&lt;10,1,IF(SquadExport!X128&lt;15,2,IF(SquadExport!X128&lt;=20,3,""))),0),"")</f>
        <v/>
      </c>
      <c r="V128" s="37" t="str">
        <f ca="1">IF($A128&gt;"",IF(ISERROR(HLOOKUP(V$1,INDIRECT("Roles!$B$"&amp;MATCH($B128,Roles!$A:$A,0)&amp;":$AF$"&amp;MATCH($B128,Roles!$A:$A,0)),1,FALSE))=FALSE,IF(SquadExport!Y128&lt;10,1,IF(SquadExport!Y128&lt;15,2,IF(SquadExport!Y128&lt;=20,3,""))),0),"")</f>
        <v/>
      </c>
      <c r="W128" s="37" t="str">
        <f ca="1">IF($A128&gt;"",IF(ISERROR(HLOOKUP(W$1,INDIRECT("Roles!$B$"&amp;MATCH($B128,Roles!$A:$A,0)&amp;":$AF$"&amp;MATCH($B128,Roles!$A:$A,0)),1,FALSE))=FALSE,IF(SquadExport!Z128&lt;10,1,IF(SquadExport!Z128&lt;15,2,IF(SquadExport!Z128&lt;=20,3,""))),0),"")</f>
        <v/>
      </c>
      <c r="X128" s="37" t="str">
        <f ca="1">IF($A128&gt;"",IF(ISERROR(HLOOKUP(X$1,INDIRECT("Roles!$B$"&amp;MATCH($B128,Roles!$A:$A,0)&amp;":$AF$"&amp;MATCH($B128,Roles!$A:$A,0)),1,FALSE))=FALSE,IF(SquadExport!AA128&lt;10,1,IF(SquadExport!AA128&lt;15,2,IF(SquadExport!AA128&lt;=20,3,""))),0),"")</f>
        <v/>
      </c>
      <c r="Y128" s="37" t="str">
        <f ca="1">IF($A128&gt;"",IF(ISERROR(HLOOKUP(Y$1,INDIRECT("Roles!$B$"&amp;MATCH($B128,Roles!$A:$A,0)&amp;":$AF$"&amp;MATCH($B128,Roles!$A:$A,0)),1,FALSE))=FALSE,IF(SquadExport!AB128&lt;10,1,IF(SquadExport!AB128&lt;15,2,IF(SquadExport!AB128&lt;=20,3,""))),0),"")</f>
        <v/>
      </c>
      <c r="Z128" s="37" t="str">
        <f ca="1">IF($A128&gt;"",IF(ISERROR(HLOOKUP(Z$1,INDIRECT("Roles!$B$"&amp;MATCH($B128,Roles!$A:$A,0)&amp;":$AF$"&amp;MATCH($B128,Roles!$A:$A,0)),1,FALSE))=FALSE,IF(SquadExport!AC128&lt;10,1,IF(SquadExport!AC128&lt;15,2,IF(SquadExport!AC128&lt;=20,3,""))),0),"")</f>
        <v/>
      </c>
      <c r="AA128" s="37" t="str">
        <f ca="1">IF($A128&gt;"",IF(ISERROR(HLOOKUP(AA$1,INDIRECT("Roles!$B$"&amp;MATCH($B128,Roles!$A:$A,0)&amp;":$AF$"&amp;MATCH($B128,Roles!$A:$A,0)),1,FALSE))=FALSE,IF(SquadExport!AD128&lt;10,1,IF(SquadExport!AD128&lt;15,2,IF(SquadExport!AD128&lt;=20,3,""))),0),"")</f>
        <v/>
      </c>
      <c r="AB128" s="37" t="str">
        <f ca="1">IF($A128&gt;"",IF(ISERROR(HLOOKUP(AB$1,INDIRECT("Roles!$B$"&amp;MATCH($B128,Roles!$A:$A,0)&amp;":$AF$"&amp;MATCH($B128,Roles!$A:$A,0)),1,FALSE))=FALSE,IF(SquadExport!AE128&lt;10,1,IF(SquadExport!AE128&lt;15,2,IF(SquadExport!AE128&lt;=20,3,""))),0),"")</f>
        <v/>
      </c>
      <c r="AC128" s="37" t="str">
        <f ca="1">IF($A128&gt;"",IF(ISERROR(HLOOKUP(AC$1,INDIRECT("Roles!$B$"&amp;MATCH($B128,Roles!$A:$A,0)&amp;":$AF$"&amp;MATCH($B128,Roles!$A:$A,0)),1,FALSE))=FALSE,IF(SquadExport!AF128&lt;10,1,IF(SquadExport!AF128&lt;15,2,IF(SquadExport!AF128&lt;=20,3,""))),0),"")</f>
        <v/>
      </c>
      <c r="AD128" s="37" t="str">
        <f ca="1">IF($A128&gt;"",IF(ISERROR(HLOOKUP(AD$1,INDIRECT("Roles!$B$"&amp;MATCH($B128,Roles!$A:$A,0)&amp;":$AF$"&amp;MATCH($B128,Roles!$A:$A,0)),1,FALSE))=FALSE,IF(SquadExport!AG128&lt;10,1,IF(SquadExport!AG128&lt;15,2,IF(SquadExport!AG128&lt;=20,3,""))),0),"")</f>
        <v/>
      </c>
      <c r="AE128" s="37" t="str">
        <f ca="1">IF($A128&gt;"",IF(ISERROR(HLOOKUP(AE$1,INDIRECT("Roles!$B$"&amp;MATCH($B128,Roles!$A:$A,0)&amp;":$AF$"&amp;MATCH($B128,Roles!$A:$A,0)),1,FALSE))=FALSE,IF(SquadExport!AH128&lt;10,1,IF(SquadExport!AH128&lt;15,2,IF(SquadExport!AH128&lt;=20,3,""))),0),"")</f>
        <v/>
      </c>
      <c r="AF128" s="37" t="str">
        <f ca="1">IF($A128&gt;"",IF(ISERROR(HLOOKUP(AF$1,INDIRECT("Roles!$B$"&amp;MATCH($B128,Roles!$A:$A,0)&amp;":$AF$"&amp;MATCH($B128,Roles!$A:$A,0)),1,FALSE))=FALSE,IF(SquadExport!AI128&lt;10,1,IF(SquadExport!AI128&lt;15,2,IF(SquadExport!AI128&lt;=20,3,""))),0),"")</f>
        <v/>
      </c>
      <c r="AG128" s="37" t="str">
        <f ca="1">IF($A128&gt;"",IF(ISERROR(HLOOKUP(AG$1,INDIRECT("Roles!$B$"&amp;MATCH($B128,Roles!$A:$A,0)&amp;":$AF$"&amp;MATCH($B128,Roles!$A:$A,0)),1,FALSE))=FALSE,IF(SquadExport!AJ128&lt;10,1,IF(SquadExport!AJ128&lt;15,2,IF(SquadExport!AJ128&lt;=20,3,""))),0),"")</f>
        <v/>
      </c>
      <c r="AH128" s="37" t="str">
        <f ca="1">IF($A128&gt;"",IF(ISERROR(HLOOKUP(AH$1,INDIRECT("Roles!$B$"&amp;MATCH($B128,Roles!$A:$A,0)&amp;":$AF$"&amp;MATCH($B128,Roles!$A:$A,0)),1,FALSE))=FALSE,IF(SquadExport!AK128&lt;10,1,IF(SquadExport!AK128&lt;15,2,IF(SquadExport!AK128&lt;=20,3,""))),0),"")</f>
        <v/>
      </c>
      <c r="AI128" s="37" t="str">
        <f ca="1">IF($A128&gt;"",IF(ISERROR(HLOOKUP(AI$1,INDIRECT("Roles!$B$"&amp;MATCH($B128,Roles!$A:$A,0)&amp;":$AF$"&amp;MATCH($B128,Roles!$A:$A,0)),1,FALSE))=FALSE,IF(SquadExport!AL128&lt;10,1,IF(SquadExport!AL128&lt;15,2,IF(SquadExport!AL128&lt;=20,3,""))),0),"")</f>
        <v/>
      </c>
      <c r="AJ128" s="37" t="str">
        <f ca="1">IF($A128&gt;"",IF(ISERROR(HLOOKUP(AJ$1,INDIRECT("Roles!$B$"&amp;MATCH($B128,Roles!$A:$A,0)&amp;":$AF$"&amp;MATCH($B128,Roles!$A:$A,0)),1,FALSE))=FALSE,IF(SquadExport!AM128&lt;10,1,IF(SquadExport!AM128&lt;15,2,IF(SquadExport!AM128&lt;=20,3,""))),0),"")</f>
        <v/>
      </c>
      <c r="AK128" s="37" t="str">
        <f ca="1">IF($A128&gt;"",IF(ISERROR(HLOOKUP(AK$1,INDIRECT("Roles!$B$"&amp;MATCH($B128,Roles!$A:$A,0)&amp;":$AF$"&amp;MATCH($B128,Roles!$A:$A,0)),1,FALSE))=FALSE,IF(SquadExport!AN128&lt;10,1,IF(SquadExport!AN128&lt;15,2,IF(SquadExport!AN128&lt;=20,3,""))),0),"")</f>
        <v/>
      </c>
      <c r="AL128" s="37" t="str">
        <f ca="1">IF($A128&gt;"",IF(ISERROR(HLOOKUP(AL$1,INDIRECT("Roles!$B$"&amp;MATCH($B128,Roles!$A:$A,0)&amp;":$AF$"&amp;MATCH($B128,Roles!$A:$A,0)),1,FALSE))=FALSE,IF(SquadExport!AO128&lt;10,1,IF(SquadExport!AO128&lt;15,2,IF(SquadExport!AO128&lt;=20,3,""))),0),"")</f>
        <v/>
      </c>
      <c r="AM128" s="37" t="str">
        <f ca="1">IF($A128&gt;"",IF(ISERROR(HLOOKUP(AM$1,INDIRECT("Roles!$B$"&amp;MATCH($B128,Roles!$A:$A,0)&amp;":$AF$"&amp;MATCH($B128,Roles!$A:$A,0)),1,FALSE))=FALSE,IF(SquadExport!AP128&lt;10,1,IF(SquadExport!AP128&lt;15,2,IF(SquadExport!AP128&lt;=20,3,""))),0),"")</f>
        <v/>
      </c>
      <c r="AN128" s="37" t="str">
        <f ca="1">IF($A128&gt;"",IF(ISERROR(HLOOKUP(AN$1,INDIRECT("Roles!$B$"&amp;MATCH($B128,Roles!$A:$A,0)&amp;":$AF$"&amp;MATCH($B128,Roles!$A:$A,0)),1,FALSE))=FALSE,IF(SquadExport!AQ128&lt;10,1,IF(SquadExport!AQ128&lt;15,2,IF(SquadExport!AQ128&lt;=20,3,""))),0),"")</f>
        <v/>
      </c>
      <c r="AO128" s="37" t="str">
        <f ca="1">IF($A128&gt;"",IF(ISERROR(HLOOKUP(AO$1,INDIRECT("Roles!$B$"&amp;MATCH($B128,Roles!$A:$A,0)&amp;":$AF$"&amp;MATCH($B128,Roles!$A:$A,0)),1,FALSE))=FALSE,IF(SquadExport!AR128&lt;10,1,IF(SquadExport!AR128&lt;15,2,IF(SquadExport!AR128&lt;=20,3,""))),0),"")</f>
        <v/>
      </c>
      <c r="AP128" s="37" t="str">
        <f ca="1">IF($A128&gt;"",IF(ISERROR(HLOOKUP(AP$1,INDIRECT("Roles!$B$"&amp;MATCH($B128,Roles!$A:$A,0)&amp;":$AF$"&amp;MATCH($B128,Roles!$A:$A,0)),1,FALSE))=FALSE,IF(SquadExport!AS128&lt;10,1,IF(SquadExport!AS128&lt;15,2,IF(SquadExport!AS128&lt;=20,3,""))),0),"")</f>
        <v/>
      </c>
      <c r="AQ128" s="37" t="str">
        <f ca="1">IF($A128&gt;"",IF(ISERROR(HLOOKUP(AQ$1,INDIRECT("Roles!$B$"&amp;MATCH($B128,Roles!$A:$A,0)&amp;":$AF$"&amp;MATCH($B128,Roles!$A:$A,0)),1,FALSE))=FALSE,IF(SquadExport!AT128&lt;10,1,IF(SquadExport!AT128&lt;15,2,IF(SquadExport!AT128&lt;=20,3,""))),0),"")</f>
        <v/>
      </c>
      <c r="AR128" s="37" t="str">
        <f ca="1">IF($A128&gt;"",IF(ISERROR(HLOOKUP(AR$1,INDIRECT("Roles!$B$"&amp;MATCH($B128,Roles!$A:$A,0)&amp;":$AF$"&amp;MATCH($B128,Roles!$A:$A,0)),1,FALSE))=FALSE,IF(SquadExport!AU128&lt;10,1,IF(SquadExport!AU128&lt;15,2,IF(SquadExport!AU128&lt;=20,3,""))),0),"")</f>
        <v/>
      </c>
      <c r="AS128" s="37" t="str">
        <f ca="1">IF($A128&gt;"",IF(ISERROR(HLOOKUP(AS$1,INDIRECT("Roles!$B$"&amp;MATCH($B128,Roles!$A:$A,0)&amp;":$AF$"&amp;MATCH($B128,Roles!$A:$A,0)),1,FALSE))=FALSE,IF(SquadExport!AV128&lt;10,1,IF(SquadExport!AV128&lt;15,2,IF(SquadExport!AV128&lt;=20,3,""))),0),"")</f>
        <v/>
      </c>
      <c r="AT128" s="37" t="str">
        <f ca="1">IF($A128&gt;"",IF(ISERROR(HLOOKUP(AT$1,INDIRECT("Roles!$B$"&amp;MATCH($B128,Roles!$A:$A,0)&amp;":$AF$"&amp;MATCH($B128,Roles!$A:$A,0)),1,FALSE))=FALSE,IF(SquadExport!AW128&lt;10,1,IF(SquadExport!AW128&lt;15,2,IF(SquadExport!AW128&lt;=20,3,""))),0),"")</f>
        <v/>
      </c>
      <c r="AU128" s="37" t="str">
        <f ca="1">IF($A128&gt;"",IF(ISERROR(HLOOKUP(AU$1,INDIRECT("Roles!$B$"&amp;MATCH($B128,Roles!$A:$A,0)&amp;":$AF$"&amp;MATCH($B128,Roles!$A:$A,0)),1,FALSE))=FALSE,IF(SquadExport!AX128&lt;10,1,IF(SquadExport!AX128&lt;15,2,IF(SquadExport!AX128&lt;=20,3,""))),0),"")</f>
        <v/>
      </c>
      <c r="AV128" s="37" t="str">
        <f ca="1">IF($A128&gt;"",IF(ISERROR(HLOOKUP(AV$1,INDIRECT("Roles!$B$"&amp;MATCH($B128,Roles!$A:$A,0)&amp;":$AF$"&amp;MATCH($B128,Roles!$A:$A,0)),1,FALSE))=FALSE,IF(SquadExport!AY128&lt;10,1,IF(SquadExport!AY128&lt;15,2,IF(SquadExport!AY128&lt;=20,3,""))),0),"")</f>
        <v/>
      </c>
      <c r="AW128" s="37" t="str">
        <f ca="1">IF($A128&gt;"",IF(ISERROR(HLOOKUP(AW$1,INDIRECT("Roles!$B$"&amp;MATCH($B128,Roles!$A:$A,0)&amp;":$AF$"&amp;MATCH($B128,Roles!$A:$A,0)),1,FALSE))=FALSE,IF(SquadExport!AZ128&lt;10,1,IF(SquadExport!AZ128&lt;15,2,IF(SquadExport!AZ128&lt;=20,3,""))),0),"")</f>
        <v/>
      </c>
      <c r="AX128" s="37" t="str">
        <f ca="1">IF($A128&gt;"",IF(ISERROR(HLOOKUP(AX$1,INDIRECT("Roles!$B$"&amp;MATCH($B128,Roles!$A:$A,0)&amp;":$AF$"&amp;MATCH($B128,Roles!$A:$A,0)),1,FALSE))=FALSE,IF(SquadExport!BA128&lt;10,1,IF(SquadExport!BA128&lt;15,2,IF(SquadExport!BA128&lt;=20,3,""))),0),"")</f>
        <v/>
      </c>
      <c r="AY128" s="30" t="str" cm="1">
        <f t="array" aca="1" ref="AY128:CS128" ca="1">IF($D128:$AX128=1,D$1:AX$1,"")</f>
        <v/>
      </c>
      <c r="AZ128" s="30" t="str">
        <f ca="1"/>
        <v/>
      </c>
      <c r="BA128" s="30" t="str">
        <f ca="1"/>
        <v/>
      </c>
      <c r="BB128" s="30" t="str">
        <f ca="1"/>
        <v/>
      </c>
      <c r="BC128" s="30" t="str">
        <f ca="1"/>
        <v/>
      </c>
      <c r="BD128" s="30" t="str">
        <f ca="1"/>
        <v/>
      </c>
      <c r="BE128" s="30" t="str">
        <f ca="1"/>
        <v/>
      </c>
      <c r="BF128" s="30" t="str">
        <f ca="1"/>
        <v/>
      </c>
      <c r="BG128" s="30" t="str">
        <f ca="1"/>
        <v/>
      </c>
      <c r="BH128" s="30" t="str">
        <f ca="1"/>
        <v/>
      </c>
      <c r="BI128" s="30" t="str">
        <f ca="1"/>
        <v/>
      </c>
      <c r="BJ128" s="30" t="str">
        <f ca="1"/>
        <v/>
      </c>
      <c r="BK128" s="30" t="str">
        <f ca="1"/>
        <v/>
      </c>
      <c r="BL128" s="30" t="str">
        <f ca="1"/>
        <v/>
      </c>
      <c r="BM128" s="30" t="str">
        <f ca="1"/>
        <v/>
      </c>
      <c r="BN128" s="30" t="str">
        <f ca="1"/>
        <v/>
      </c>
      <c r="BO128" s="30" t="str">
        <f ca="1"/>
        <v/>
      </c>
      <c r="BP128" s="30" t="str">
        <f ca="1"/>
        <v/>
      </c>
      <c r="BQ128" s="30" t="str">
        <f ca="1"/>
        <v/>
      </c>
      <c r="BR128" s="30" t="str">
        <f ca="1"/>
        <v/>
      </c>
      <c r="BS128" s="30" t="str">
        <f ca="1"/>
        <v/>
      </c>
      <c r="BT128" s="30" t="str">
        <f ca="1"/>
        <v/>
      </c>
      <c r="BU128" s="30" t="str">
        <f ca="1"/>
        <v/>
      </c>
      <c r="BV128" s="30" t="str">
        <f ca="1"/>
        <v/>
      </c>
      <c r="BW128" s="30" t="str">
        <f ca="1"/>
        <v/>
      </c>
      <c r="BX128" s="30" t="str">
        <f ca="1"/>
        <v/>
      </c>
      <c r="BY128" s="30" t="str">
        <f ca="1"/>
        <v/>
      </c>
      <c r="BZ128" s="30" t="str">
        <f ca="1"/>
        <v/>
      </c>
      <c r="CA128" s="30" t="str">
        <f ca="1"/>
        <v/>
      </c>
      <c r="CB128" s="30" t="str">
        <f ca="1"/>
        <v/>
      </c>
      <c r="CC128" s="30" t="str">
        <f ca="1"/>
        <v/>
      </c>
      <c r="CD128" s="30" t="str">
        <f ca="1"/>
        <v/>
      </c>
      <c r="CE128" s="30" t="str">
        <f ca="1"/>
        <v/>
      </c>
      <c r="CF128" s="30" t="str">
        <f ca="1"/>
        <v/>
      </c>
      <c r="CG128" s="30" t="str">
        <f ca="1"/>
        <v/>
      </c>
      <c r="CH128" s="30" t="str">
        <f ca="1"/>
        <v/>
      </c>
      <c r="CI128" s="30" t="str">
        <f ca="1"/>
        <v/>
      </c>
      <c r="CJ128" s="30" t="str">
        <f ca="1"/>
        <v/>
      </c>
      <c r="CK128" s="30" t="str">
        <f ca="1"/>
        <v/>
      </c>
      <c r="CL128" s="30" t="str">
        <f ca="1"/>
        <v/>
      </c>
      <c r="CM128" s="30" t="str">
        <f ca="1"/>
        <v/>
      </c>
      <c r="CN128" s="30" t="str">
        <f ca="1"/>
        <v/>
      </c>
      <c r="CO128" s="30" t="str">
        <f ca="1"/>
        <v/>
      </c>
      <c r="CP128" s="30" t="str">
        <f ca="1"/>
        <v/>
      </c>
      <c r="CQ128" s="30" t="str">
        <f ca="1"/>
        <v/>
      </c>
      <c r="CR128" s="30" t="str">
        <f ca="1"/>
        <v/>
      </c>
      <c r="CS128" s="30" t="str">
        <f ca="1"/>
        <v/>
      </c>
      <c r="CT128" s="31" cm="1">
        <f t="array" aca="1" ref="CT128" ca="1">SUMPRODUCT(COUNTIF($AY128:$CS128,Training!$C$3:$E$3))</f>
        <v>0</v>
      </c>
      <c r="CU128" s="31" cm="1">
        <f t="array" aca="1" ref="CU128" ca="1">SUMPRODUCT(COUNTIF($AY128:$CS128,Training!$C$4:$E$4))</f>
        <v>0</v>
      </c>
      <c r="CV128" s="31" cm="1">
        <f t="array" aca="1" ref="CV128" ca="1">SUMPRODUCT(COUNTIF($AY128:$CS128,Training!$C$5:$E$5))</f>
        <v>0</v>
      </c>
      <c r="CW128" s="31" cm="1">
        <f t="array" aca="1" ref="CW128" ca="1">SUMPRODUCT(COUNTIF($AY128:$CS128,Training!$C$6:$E$6))</f>
        <v>0</v>
      </c>
      <c r="CX128" s="31" cm="1">
        <f t="array" aca="1" ref="CX128" ca="1">SUMPRODUCT(COUNTIF($AY128:$CS128,Training!$C$7:$E$7))</f>
        <v>0</v>
      </c>
      <c r="CY128" s="31" cm="1">
        <f t="array" aca="1" ref="CY128" ca="1">SUMPRODUCT(COUNTIF($AY128:$CS128,Training!$C$8:$E$8))</f>
        <v>0</v>
      </c>
      <c r="CZ128" s="31" cm="1">
        <f t="array" aca="1" ref="CZ128" ca="1">SUMPRODUCT(COUNTIF($AY128:$CS128,Training!$C$9:$E$9))</f>
        <v>0</v>
      </c>
      <c r="DA128" s="31" cm="1">
        <f t="array" aca="1" ref="DA128" ca="1">SUMPRODUCT(COUNTIF($AY128:$CS128,Training!$C$10:$E$10))</f>
        <v>0</v>
      </c>
      <c r="DB128" s="31" cm="1">
        <f t="array" aca="1" ref="DB128" ca="1">SUMPRODUCT(COUNTIF($AY128:$CS128,Training!$C$11:$E$11))</f>
        <v>0</v>
      </c>
      <c r="DC128" s="31" cm="1">
        <f t="array" aca="1" ref="DC128" ca="1">SUMPRODUCT(COUNTIF($AY128:$CS128,Training!$C$2:$E$2))</f>
        <v>0</v>
      </c>
      <c r="DD128" s="31" cm="1">
        <f t="array" aca="1" ref="DD128" ca="1">SUMPRODUCT(COUNTIF($AY128:$CS128,Training!#REF!))</f>
        <v>0</v>
      </c>
      <c r="DE128" s="31" cm="1">
        <f t="array" aca="1" ref="DE128" ca="1">SUMPRODUCT(COUNTIF($AY128:$CS128,Training!$C$12:$E$12))</f>
        <v>0</v>
      </c>
      <c r="DF128" s="31" cm="1">
        <f t="array" aca="1" ref="DF128" ca="1">SUMPRODUCT(COUNTIF($AY128:$CS128,Training!$C$13:$E$13))</f>
        <v>0</v>
      </c>
      <c r="DG128" s="31" cm="1">
        <f t="array" aca="1" ref="DG128" ca="1">SUMPRODUCT(COUNTIF($AY128:$CS128,Training!$C$14:$E$14))</f>
        <v>0</v>
      </c>
      <c r="DH128" s="31" cm="1">
        <f t="array" aca="1" ref="DH128" ca="1">SUMPRODUCT(COUNTIF($AY128:$CS128,Training!$C$15:$E$15))</f>
        <v>0</v>
      </c>
      <c r="DI128" s="31" cm="1">
        <f t="array" aca="1" ref="DI128" ca="1">SUMPRODUCT(COUNTIF($AY128:$CS128,Training!$C$16:$E$16))</f>
        <v>0</v>
      </c>
      <c r="DJ128" s="30" t="str" cm="1">
        <f t="array" aca="1" ref="DJ128:FD128" ca="1">IF(COUNTIF(D128:AX128,1)=0,IF($D128:$AX128=2,D$1:AX$1,""),"")</f>
        <v/>
      </c>
      <c r="DK128" s="30" t="str">
        <f ca="1"/>
        <v/>
      </c>
      <c r="DL128" s="30" t="str">
        <f ca="1"/>
        <v/>
      </c>
      <c r="DM128" s="30" t="str">
        <f ca="1"/>
        <v/>
      </c>
      <c r="DN128" s="30" t="str">
        <f ca="1"/>
        <v/>
      </c>
      <c r="DO128" s="30" t="str">
        <f ca="1"/>
        <v/>
      </c>
      <c r="DP128" s="30" t="str">
        <f ca="1"/>
        <v/>
      </c>
      <c r="DQ128" s="30" t="str">
        <f ca="1"/>
        <v/>
      </c>
      <c r="DR128" s="30" t="str">
        <f ca="1"/>
        <v/>
      </c>
      <c r="DS128" s="30" t="str">
        <f ca="1"/>
        <v/>
      </c>
      <c r="DT128" s="30" t="str">
        <f ca="1"/>
        <v/>
      </c>
      <c r="DU128" s="30" t="str">
        <f ca="1"/>
        <v/>
      </c>
      <c r="DV128" s="30" t="str">
        <f ca="1"/>
        <v/>
      </c>
      <c r="DW128" s="30" t="str">
        <f ca="1"/>
        <v/>
      </c>
      <c r="DX128" s="30" t="str">
        <f ca="1"/>
        <v/>
      </c>
      <c r="DY128" s="30" t="str">
        <f ca="1"/>
        <v/>
      </c>
      <c r="DZ128" s="30" t="str">
        <f ca="1"/>
        <v/>
      </c>
      <c r="EA128" s="30" t="str">
        <f ca="1"/>
        <v/>
      </c>
      <c r="EB128" s="30" t="str">
        <f ca="1"/>
        <v/>
      </c>
      <c r="EC128" s="30" t="str">
        <f ca="1"/>
        <v/>
      </c>
      <c r="ED128" s="30" t="str">
        <f ca="1"/>
        <v/>
      </c>
      <c r="EE128" s="30" t="str">
        <f ca="1"/>
        <v/>
      </c>
      <c r="EF128" s="30" t="str">
        <f ca="1"/>
        <v/>
      </c>
      <c r="EG128" s="30" t="str">
        <f ca="1"/>
        <v/>
      </c>
      <c r="EH128" s="30" t="str">
        <f ca="1"/>
        <v/>
      </c>
      <c r="EI128" s="30" t="str">
        <f ca="1"/>
        <v/>
      </c>
      <c r="EJ128" s="30" t="str">
        <f ca="1"/>
        <v/>
      </c>
      <c r="EK128" s="30" t="str">
        <f ca="1"/>
        <v/>
      </c>
      <c r="EL128" s="30" t="str">
        <f ca="1"/>
        <v/>
      </c>
      <c r="EM128" s="30" t="str">
        <f ca="1"/>
        <v/>
      </c>
      <c r="EN128" s="30" t="str">
        <f ca="1"/>
        <v/>
      </c>
      <c r="EO128" s="30" t="str">
        <f ca="1"/>
        <v/>
      </c>
      <c r="EP128" s="30" t="str">
        <f ca="1"/>
        <v/>
      </c>
      <c r="EQ128" s="30" t="str">
        <f ca="1"/>
        <v/>
      </c>
      <c r="ER128" s="30" t="str">
        <f ca="1"/>
        <v/>
      </c>
      <c r="ES128" s="30" t="str">
        <f ca="1"/>
        <v/>
      </c>
      <c r="ET128" s="30" t="str">
        <f ca="1"/>
        <v/>
      </c>
      <c r="EU128" s="30" t="str">
        <f ca="1"/>
        <v/>
      </c>
      <c r="EV128" s="30" t="str">
        <f ca="1"/>
        <v/>
      </c>
      <c r="EW128" s="30" t="str">
        <f ca="1"/>
        <v/>
      </c>
      <c r="EX128" s="30" t="str">
        <f ca="1"/>
        <v/>
      </c>
      <c r="EY128" s="30" t="str">
        <f ca="1"/>
        <v/>
      </c>
      <c r="EZ128" s="30" t="str">
        <f ca="1"/>
        <v/>
      </c>
      <c r="FA128" s="30" t="str">
        <f ca="1"/>
        <v/>
      </c>
      <c r="FB128" s="30" t="str">
        <f ca="1"/>
        <v/>
      </c>
      <c r="FC128" s="30" t="str">
        <f ca="1"/>
        <v/>
      </c>
      <c r="FD128" s="30" t="str">
        <f ca="1"/>
        <v/>
      </c>
      <c r="FE128" s="31" cm="1">
        <f t="array" aca="1" ref="FE128" ca="1">SUMPRODUCT(COUNTIF($DJ128:$FD128,Training!$C$3:$E$3))</f>
        <v>0</v>
      </c>
      <c r="FF128" s="31" cm="1">
        <f t="array" aca="1" ref="FF128" ca="1">SUMPRODUCT(COUNTIF($DJ128:$FD128,Training!$C$4:$E$4))</f>
        <v>0</v>
      </c>
      <c r="FG128" s="31" cm="1">
        <f t="array" aca="1" ref="FG128" ca="1">SUMPRODUCT(COUNTIF($DJ128:$FD128,Training!$C$5:$E$5))</f>
        <v>0</v>
      </c>
      <c r="FH128" s="31" cm="1">
        <f t="array" aca="1" ref="FH128" ca="1">SUMPRODUCT(COUNTIF($DJ128:$FD128,Training!$C$6:$E$6))</f>
        <v>0</v>
      </c>
      <c r="FI128" s="31" cm="1">
        <f t="array" aca="1" ref="FI128" ca="1">SUMPRODUCT(COUNTIF($DJ128:$FD128,Training!$C$7:$E$7))</f>
        <v>0</v>
      </c>
      <c r="FJ128" s="31" cm="1">
        <f t="array" aca="1" ref="FJ128" ca="1">SUMPRODUCT(COUNTIF($DJ128:$FD128,Training!$C$8:$E$8))</f>
        <v>0</v>
      </c>
      <c r="FK128" s="31" cm="1">
        <f t="array" aca="1" ref="FK128" ca="1">SUMPRODUCT(COUNTIF($DJ128:$FD128,Training!$C$9:$E$9))</f>
        <v>0</v>
      </c>
      <c r="FL128" s="31" cm="1">
        <f t="array" aca="1" ref="FL128" ca="1">SUMPRODUCT(COUNTIF($DJ128:$FD128,Training!$C$10:$E$10))</f>
        <v>0</v>
      </c>
      <c r="FM128" s="31" cm="1">
        <f t="array" aca="1" ref="FM128" ca="1">SUMPRODUCT(COUNTIF($DJ128:$FD128,Training!$C$11:$E$11))</f>
        <v>0</v>
      </c>
      <c r="FN128" s="31" cm="1">
        <f t="array" aca="1" ref="FN128" ca="1">SUMPRODUCT(COUNTIF($DJ128:$FD128,Training!$C$2:$E$2))</f>
        <v>0</v>
      </c>
      <c r="FO128" s="31" cm="1">
        <f t="array" aca="1" ref="FO128" ca="1">SUMPRODUCT(COUNTIF($DJ128:$FD128,Training!#REF!))</f>
        <v>0</v>
      </c>
      <c r="FP128" s="31" cm="1">
        <f t="array" aca="1" ref="FP128" ca="1">SUMPRODUCT(COUNTIF($DJ128:$FD128,Training!$C$12:$E$12))</f>
        <v>0</v>
      </c>
      <c r="FQ128" s="31" cm="1">
        <f t="array" aca="1" ref="FQ128" ca="1">SUMPRODUCT(COUNTIF($DJ128:$FD128,Training!$C$13:$E$13))</f>
        <v>0</v>
      </c>
      <c r="FR128" s="31" cm="1">
        <f t="array" aca="1" ref="FR128" ca="1">SUMPRODUCT(COUNTIF($DJ128:$FD128,Training!$C$14:$E$14))</f>
        <v>0</v>
      </c>
      <c r="FS128" s="31" cm="1">
        <f t="array" aca="1" ref="FS128" ca="1">SUMPRODUCT(COUNTIF($DJ128:$FD128,Training!$C$15:$E$15))</f>
        <v>0</v>
      </c>
      <c r="FT128" s="31" cm="1">
        <f t="array" aca="1" ref="FT128" ca="1">SUMPRODUCT(COUNTIF($DJ128:$FD128,Training!$C$16:$E$16))</f>
        <v>0</v>
      </c>
    </row>
    <row r="129" spans="1:176" x14ac:dyDescent="0.25">
      <c r="A129" s="32" t="str">
        <f>IF(WeightedParse!A129&gt;"",WeightedParse!A129,"")</f>
        <v/>
      </c>
      <c r="B129" s="49" t="str">
        <f>IF('Weighted Summary'!A129&gt;"",'Weighted Summary'!F129,"")</f>
        <v/>
      </c>
      <c r="C129" s="39" t="str">
        <f t="shared" si="1"/>
        <v/>
      </c>
      <c r="D129" s="37" t="str">
        <f ca="1">IF($A129&gt;"",IF(ISERROR(HLOOKUP(D$1,INDIRECT("Roles!$B$"&amp;MATCH($B129,Roles!$A:$A,0)&amp;":$AF$"&amp;MATCH($B129,Roles!$A:$A,0)),1,FALSE))=FALSE,IF(SquadExport!G129&lt;10,1,IF(SquadExport!G129&lt;15,2,IF(SquadExport!G129&lt;=20,3,""))),0),"")</f>
        <v/>
      </c>
      <c r="E129" s="37" t="str">
        <f ca="1">IF($A129&gt;"",IF(ISERROR(HLOOKUP(E$1,INDIRECT("Roles!$B$"&amp;MATCH($B129,Roles!$A:$A,0)&amp;":$AF$"&amp;MATCH($B129,Roles!$A:$A,0)),1,FALSE))=FALSE,IF(SquadExport!H129&lt;10,1,IF(SquadExport!H129&lt;15,2,IF(SquadExport!H129&lt;=20,3,""))),0),"")</f>
        <v/>
      </c>
      <c r="F129" s="37" t="str">
        <f ca="1">IF($A129&gt;"",IF(ISERROR(HLOOKUP(F$1,INDIRECT("Roles!$B$"&amp;MATCH($B129,Roles!$A:$A,0)&amp;":$AF$"&amp;MATCH($B129,Roles!$A:$A,0)),1,FALSE))=FALSE,IF(SquadExport!I129&lt;10,1,IF(SquadExport!I129&lt;15,2,IF(SquadExport!I129&lt;=20,3,""))),0),"")</f>
        <v/>
      </c>
      <c r="G129" s="37" t="str">
        <f ca="1">IF($A129&gt;"",IF(ISERROR(HLOOKUP(G$1,INDIRECT("Roles!$B$"&amp;MATCH($B129,Roles!$A:$A,0)&amp;":$AF$"&amp;MATCH($B129,Roles!$A:$A,0)),1,FALSE))=FALSE,IF(SquadExport!J129&lt;10,1,IF(SquadExport!J129&lt;15,2,IF(SquadExport!J129&lt;=20,3,""))),0),"")</f>
        <v/>
      </c>
      <c r="H129" s="37" t="str">
        <f ca="1">IF($A129&gt;"",IF(ISERROR(HLOOKUP(H$1,INDIRECT("Roles!$B$"&amp;MATCH($B129,Roles!$A:$A,0)&amp;":$AF$"&amp;MATCH($B129,Roles!$A:$A,0)),1,FALSE))=FALSE,IF(SquadExport!K129&lt;10,1,IF(SquadExport!K129&lt;15,2,IF(SquadExport!K129&lt;=20,3,""))),0),"")</f>
        <v/>
      </c>
      <c r="I129" s="37" t="str">
        <f ca="1">IF($A129&gt;"",IF(ISERROR(HLOOKUP(I$1,INDIRECT("Roles!$B$"&amp;MATCH($B129,Roles!$A:$A,0)&amp;":$AF$"&amp;MATCH($B129,Roles!$A:$A,0)),1,FALSE))=FALSE,IF(SquadExport!L129&lt;10,1,IF(SquadExport!L129&lt;15,2,IF(SquadExport!L129&lt;=20,3,""))),0),"")</f>
        <v/>
      </c>
      <c r="J129" s="37" t="str">
        <f ca="1">IF($A129&gt;"",IF(ISERROR(HLOOKUP(J$1,INDIRECT("Roles!$B$"&amp;MATCH($B129,Roles!$A:$A,0)&amp;":$AF$"&amp;MATCH($B129,Roles!$A:$A,0)),1,FALSE))=FALSE,IF(SquadExport!M129&lt;10,1,IF(SquadExport!M129&lt;15,2,IF(SquadExport!M129&lt;=20,3,""))),0),"")</f>
        <v/>
      </c>
      <c r="K129" s="37" t="str">
        <f ca="1">IF($A129&gt;"",IF(ISERROR(HLOOKUP(K$1,INDIRECT("Roles!$B$"&amp;MATCH($B129,Roles!$A:$A,0)&amp;":$AF$"&amp;MATCH($B129,Roles!$A:$A,0)),1,FALSE))=FALSE,IF(SquadExport!N129&lt;10,1,IF(SquadExport!N129&lt;15,2,IF(SquadExport!N129&lt;=20,3,""))),0),"")</f>
        <v/>
      </c>
      <c r="L129" s="37" t="str">
        <f ca="1">IF($A129&gt;"",IF(ISERROR(HLOOKUP(L$1,INDIRECT("Roles!$B$"&amp;MATCH($B129,Roles!$A:$A,0)&amp;":$AF$"&amp;MATCH($B129,Roles!$A:$A,0)),1,FALSE))=FALSE,IF(SquadExport!O129&lt;10,1,IF(SquadExport!O129&lt;15,2,IF(SquadExport!O129&lt;=20,3,""))),0),"")</f>
        <v/>
      </c>
      <c r="M129" s="37" t="str">
        <f ca="1">IF($A129&gt;"",IF(ISERROR(HLOOKUP(M$1,INDIRECT("Roles!$B$"&amp;MATCH($B129,Roles!$A:$A,0)&amp;":$AF$"&amp;MATCH($B129,Roles!$A:$A,0)),1,FALSE))=FALSE,IF(SquadExport!P129&lt;10,1,IF(SquadExport!P129&lt;15,2,IF(SquadExport!P129&lt;=20,3,""))),0),"")</f>
        <v/>
      </c>
      <c r="N129" s="37" t="str">
        <f ca="1">IF($A129&gt;"",IF(ISERROR(HLOOKUP(N$1,INDIRECT("Roles!$B$"&amp;MATCH($B129,Roles!$A:$A,0)&amp;":$AF$"&amp;MATCH($B129,Roles!$A:$A,0)),1,FALSE))=FALSE,IF(SquadExport!Q129&lt;10,1,IF(SquadExport!Q129&lt;15,2,IF(SquadExport!Q129&lt;=20,3,""))),0),"")</f>
        <v/>
      </c>
      <c r="O129" s="37" t="str">
        <f ca="1">IF($A129&gt;"",IF(ISERROR(HLOOKUP(O$1,INDIRECT("Roles!$B$"&amp;MATCH($B129,Roles!$A:$A,0)&amp;":$AF$"&amp;MATCH($B129,Roles!$A:$A,0)),1,FALSE))=FALSE,IF(SquadExport!R129&lt;10,1,IF(SquadExport!R129&lt;15,2,IF(SquadExport!R129&lt;=20,3,""))),0),"")</f>
        <v/>
      </c>
      <c r="P129" s="37" t="str">
        <f ca="1">IF($A129&gt;"",IF(ISERROR(HLOOKUP(P$1,INDIRECT("Roles!$B$"&amp;MATCH($B129,Roles!$A:$A,0)&amp;":$AF$"&amp;MATCH($B129,Roles!$A:$A,0)),1,FALSE))=FALSE,IF(SquadExport!S129&lt;10,1,IF(SquadExport!S129&lt;15,2,IF(SquadExport!S129&lt;=20,3,""))),0),"")</f>
        <v/>
      </c>
      <c r="Q129" s="37" t="str">
        <f ca="1">IF($A129&gt;"",IF(ISERROR(HLOOKUP(Q$1,INDIRECT("Roles!$B$"&amp;MATCH($B129,Roles!$A:$A,0)&amp;":$AF$"&amp;MATCH($B129,Roles!$A:$A,0)),1,FALSE))=FALSE,IF(SquadExport!T129&lt;10,1,IF(SquadExport!T129&lt;15,2,IF(SquadExport!T129&lt;=20,3,""))),0),"")</f>
        <v/>
      </c>
      <c r="R129" s="37" t="str">
        <f ca="1">IF($A129&gt;"",IF(ISERROR(HLOOKUP(R$1,INDIRECT("Roles!$B$"&amp;MATCH($B129,Roles!$A:$A,0)&amp;":$AF$"&amp;MATCH($B129,Roles!$A:$A,0)),1,FALSE))=FALSE,IF(SquadExport!U129&lt;10,1,IF(SquadExport!U129&lt;15,2,IF(SquadExport!U129&lt;=20,3,""))),0),"")</f>
        <v/>
      </c>
      <c r="S129" s="37" t="str">
        <f ca="1">IF($A129&gt;"",IF(ISERROR(HLOOKUP(S$1,INDIRECT("Roles!$B$"&amp;MATCH($B129,Roles!$A:$A,0)&amp;":$AF$"&amp;MATCH($B129,Roles!$A:$A,0)),1,FALSE))=FALSE,IF(SquadExport!V129&lt;10,1,IF(SquadExport!V129&lt;15,2,IF(SquadExport!V129&lt;=20,3,""))),0),"")</f>
        <v/>
      </c>
      <c r="T129" s="37" t="str">
        <f ca="1">IF($A129&gt;"",IF(ISERROR(HLOOKUP(T$1,INDIRECT("Roles!$B$"&amp;MATCH($B129,Roles!$A:$A,0)&amp;":$AF$"&amp;MATCH($B129,Roles!$A:$A,0)),1,FALSE))=FALSE,IF(SquadExport!W129&lt;10,1,IF(SquadExport!W129&lt;15,2,IF(SquadExport!W129&lt;=20,3,""))),0),"")</f>
        <v/>
      </c>
      <c r="U129" s="37" t="str">
        <f ca="1">IF($A129&gt;"",IF(ISERROR(HLOOKUP(U$1,INDIRECT("Roles!$B$"&amp;MATCH($B129,Roles!$A:$A,0)&amp;":$AF$"&amp;MATCH($B129,Roles!$A:$A,0)),1,FALSE))=FALSE,IF(SquadExport!X129&lt;10,1,IF(SquadExport!X129&lt;15,2,IF(SquadExport!X129&lt;=20,3,""))),0),"")</f>
        <v/>
      </c>
      <c r="V129" s="37" t="str">
        <f ca="1">IF($A129&gt;"",IF(ISERROR(HLOOKUP(V$1,INDIRECT("Roles!$B$"&amp;MATCH($B129,Roles!$A:$A,0)&amp;":$AF$"&amp;MATCH($B129,Roles!$A:$A,0)),1,FALSE))=FALSE,IF(SquadExport!Y129&lt;10,1,IF(SquadExport!Y129&lt;15,2,IF(SquadExport!Y129&lt;=20,3,""))),0),"")</f>
        <v/>
      </c>
      <c r="W129" s="37" t="str">
        <f ca="1">IF($A129&gt;"",IF(ISERROR(HLOOKUP(W$1,INDIRECT("Roles!$B$"&amp;MATCH($B129,Roles!$A:$A,0)&amp;":$AF$"&amp;MATCH($B129,Roles!$A:$A,0)),1,FALSE))=FALSE,IF(SquadExport!Z129&lt;10,1,IF(SquadExport!Z129&lt;15,2,IF(SquadExport!Z129&lt;=20,3,""))),0),"")</f>
        <v/>
      </c>
      <c r="X129" s="37" t="str">
        <f ca="1">IF($A129&gt;"",IF(ISERROR(HLOOKUP(X$1,INDIRECT("Roles!$B$"&amp;MATCH($B129,Roles!$A:$A,0)&amp;":$AF$"&amp;MATCH($B129,Roles!$A:$A,0)),1,FALSE))=FALSE,IF(SquadExport!AA129&lt;10,1,IF(SquadExport!AA129&lt;15,2,IF(SquadExport!AA129&lt;=20,3,""))),0),"")</f>
        <v/>
      </c>
      <c r="Y129" s="37" t="str">
        <f ca="1">IF($A129&gt;"",IF(ISERROR(HLOOKUP(Y$1,INDIRECT("Roles!$B$"&amp;MATCH($B129,Roles!$A:$A,0)&amp;":$AF$"&amp;MATCH($B129,Roles!$A:$A,0)),1,FALSE))=FALSE,IF(SquadExport!AB129&lt;10,1,IF(SquadExport!AB129&lt;15,2,IF(SquadExport!AB129&lt;=20,3,""))),0),"")</f>
        <v/>
      </c>
      <c r="Z129" s="37" t="str">
        <f ca="1">IF($A129&gt;"",IF(ISERROR(HLOOKUP(Z$1,INDIRECT("Roles!$B$"&amp;MATCH($B129,Roles!$A:$A,0)&amp;":$AF$"&amp;MATCH($B129,Roles!$A:$A,0)),1,FALSE))=FALSE,IF(SquadExport!AC129&lt;10,1,IF(SquadExport!AC129&lt;15,2,IF(SquadExport!AC129&lt;=20,3,""))),0),"")</f>
        <v/>
      </c>
      <c r="AA129" s="37" t="str">
        <f ca="1">IF($A129&gt;"",IF(ISERROR(HLOOKUP(AA$1,INDIRECT("Roles!$B$"&amp;MATCH($B129,Roles!$A:$A,0)&amp;":$AF$"&amp;MATCH($B129,Roles!$A:$A,0)),1,FALSE))=FALSE,IF(SquadExport!AD129&lt;10,1,IF(SquadExport!AD129&lt;15,2,IF(SquadExport!AD129&lt;=20,3,""))),0),"")</f>
        <v/>
      </c>
      <c r="AB129" s="37" t="str">
        <f ca="1">IF($A129&gt;"",IF(ISERROR(HLOOKUP(AB$1,INDIRECT("Roles!$B$"&amp;MATCH($B129,Roles!$A:$A,0)&amp;":$AF$"&amp;MATCH($B129,Roles!$A:$A,0)),1,FALSE))=FALSE,IF(SquadExport!AE129&lt;10,1,IF(SquadExport!AE129&lt;15,2,IF(SquadExport!AE129&lt;=20,3,""))),0),"")</f>
        <v/>
      </c>
      <c r="AC129" s="37" t="str">
        <f ca="1">IF($A129&gt;"",IF(ISERROR(HLOOKUP(AC$1,INDIRECT("Roles!$B$"&amp;MATCH($B129,Roles!$A:$A,0)&amp;":$AF$"&amp;MATCH($B129,Roles!$A:$A,0)),1,FALSE))=FALSE,IF(SquadExport!AF129&lt;10,1,IF(SquadExport!AF129&lt;15,2,IF(SquadExport!AF129&lt;=20,3,""))),0),"")</f>
        <v/>
      </c>
      <c r="AD129" s="37" t="str">
        <f ca="1">IF($A129&gt;"",IF(ISERROR(HLOOKUP(AD$1,INDIRECT("Roles!$B$"&amp;MATCH($B129,Roles!$A:$A,0)&amp;":$AF$"&amp;MATCH($B129,Roles!$A:$A,0)),1,FALSE))=FALSE,IF(SquadExport!AG129&lt;10,1,IF(SquadExport!AG129&lt;15,2,IF(SquadExport!AG129&lt;=20,3,""))),0),"")</f>
        <v/>
      </c>
      <c r="AE129" s="37" t="str">
        <f ca="1">IF($A129&gt;"",IF(ISERROR(HLOOKUP(AE$1,INDIRECT("Roles!$B$"&amp;MATCH($B129,Roles!$A:$A,0)&amp;":$AF$"&amp;MATCH($B129,Roles!$A:$A,0)),1,FALSE))=FALSE,IF(SquadExport!AH129&lt;10,1,IF(SquadExport!AH129&lt;15,2,IF(SquadExport!AH129&lt;=20,3,""))),0),"")</f>
        <v/>
      </c>
      <c r="AF129" s="37" t="str">
        <f ca="1">IF($A129&gt;"",IF(ISERROR(HLOOKUP(AF$1,INDIRECT("Roles!$B$"&amp;MATCH($B129,Roles!$A:$A,0)&amp;":$AF$"&amp;MATCH($B129,Roles!$A:$A,0)),1,FALSE))=FALSE,IF(SquadExport!AI129&lt;10,1,IF(SquadExport!AI129&lt;15,2,IF(SquadExport!AI129&lt;=20,3,""))),0),"")</f>
        <v/>
      </c>
      <c r="AG129" s="37" t="str">
        <f ca="1">IF($A129&gt;"",IF(ISERROR(HLOOKUP(AG$1,INDIRECT("Roles!$B$"&amp;MATCH($B129,Roles!$A:$A,0)&amp;":$AF$"&amp;MATCH($B129,Roles!$A:$A,0)),1,FALSE))=FALSE,IF(SquadExport!AJ129&lt;10,1,IF(SquadExport!AJ129&lt;15,2,IF(SquadExport!AJ129&lt;=20,3,""))),0),"")</f>
        <v/>
      </c>
      <c r="AH129" s="37" t="str">
        <f ca="1">IF($A129&gt;"",IF(ISERROR(HLOOKUP(AH$1,INDIRECT("Roles!$B$"&amp;MATCH($B129,Roles!$A:$A,0)&amp;":$AF$"&amp;MATCH($B129,Roles!$A:$A,0)),1,FALSE))=FALSE,IF(SquadExport!AK129&lt;10,1,IF(SquadExport!AK129&lt;15,2,IF(SquadExport!AK129&lt;=20,3,""))),0),"")</f>
        <v/>
      </c>
      <c r="AI129" s="37" t="str">
        <f ca="1">IF($A129&gt;"",IF(ISERROR(HLOOKUP(AI$1,INDIRECT("Roles!$B$"&amp;MATCH($B129,Roles!$A:$A,0)&amp;":$AF$"&amp;MATCH($B129,Roles!$A:$A,0)),1,FALSE))=FALSE,IF(SquadExport!AL129&lt;10,1,IF(SquadExport!AL129&lt;15,2,IF(SquadExport!AL129&lt;=20,3,""))),0),"")</f>
        <v/>
      </c>
      <c r="AJ129" s="37" t="str">
        <f ca="1">IF($A129&gt;"",IF(ISERROR(HLOOKUP(AJ$1,INDIRECT("Roles!$B$"&amp;MATCH($B129,Roles!$A:$A,0)&amp;":$AF$"&amp;MATCH($B129,Roles!$A:$A,0)),1,FALSE))=FALSE,IF(SquadExport!AM129&lt;10,1,IF(SquadExport!AM129&lt;15,2,IF(SquadExport!AM129&lt;=20,3,""))),0),"")</f>
        <v/>
      </c>
      <c r="AK129" s="37" t="str">
        <f ca="1">IF($A129&gt;"",IF(ISERROR(HLOOKUP(AK$1,INDIRECT("Roles!$B$"&amp;MATCH($B129,Roles!$A:$A,0)&amp;":$AF$"&amp;MATCH($B129,Roles!$A:$A,0)),1,FALSE))=FALSE,IF(SquadExport!AN129&lt;10,1,IF(SquadExport!AN129&lt;15,2,IF(SquadExport!AN129&lt;=20,3,""))),0),"")</f>
        <v/>
      </c>
      <c r="AL129" s="37" t="str">
        <f ca="1">IF($A129&gt;"",IF(ISERROR(HLOOKUP(AL$1,INDIRECT("Roles!$B$"&amp;MATCH($B129,Roles!$A:$A,0)&amp;":$AF$"&amp;MATCH($B129,Roles!$A:$A,0)),1,FALSE))=FALSE,IF(SquadExport!AO129&lt;10,1,IF(SquadExport!AO129&lt;15,2,IF(SquadExport!AO129&lt;=20,3,""))),0),"")</f>
        <v/>
      </c>
      <c r="AM129" s="37" t="str">
        <f ca="1">IF($A129&gt;"",IF(ISERROR(HLOOKUP(AM$1,INDIRECT("Roles!$B$"&amp;MATCH($B129,Roles!$A:$A,0)&amp;":$AF$"&amp;MATCH($B129,Roles!$A:$A,0)),1,FALSE))=FALSE,IF(SquadExport!AP129&lt;10,1,IF(SquadExport!AP129&lt;15,2,IF(SquadExport!AP129&lt;=20,3,""))),0),"")</f>
        <v/>
      </c>
      <c r="AN129" s="37" t="str">
        <f ca="1">IF($A129&gt;"",IF(ISERROR(HLOOKUP(AN$1,INDIRECT("Roles!$B$"&amp;MATCH($B129,Roles!$A:$A,0)&amp;":$AF$"&amp;MATCH($B129,Roles!$A:$A,0)),1,FALSE))=FALSE,IF(SquadExport!AQ129&lt;10,1,IF(SquadExport!AQ129&lt;15,2,IF(SquadExport!AQ129&lt;=20,3,""))),0),"")</f>
        <v/>
      </c>
      <c r="AO129" s="37" t="str">
        <f ca="1">IF($A129&gt;"",IF(ISERROR(HLOOKUP(AO$1,INDIRECT("Roles!$B$"&amp;MATCH($B129,Roles!$A:$A,0)&amp;":$AF$"&amp;MATCH($B129,Roles!$A:$A,0)),1,FALSE))=FALSE,IF(SquadExport!AR129&lt;10,1,IF(SquadExport!AR129&lt;15,2,IF(SquadExport!AR129&lt;=20,3,""))),0),"")</f>
        <v/>
      </c>
      <c r="AP129" s="37" t="str">
        <f ca="1">IF($A129&gt;"",IF(ISERROR(HLOOKUP(AP$1,INDIRECT("Roles!$B$"&amp;MATCH($B129,Roles!$A:$A,0)&amp;":$AF$"&amp;MATCH($B129,Roles!$A:$A,0)),1,FALSE))=FALSE,IF(SquadExport!AS129&lt;10,1,IF(SquadExport!AS129&lt;15,2,IF(SquadExport!AS129&lt;=20,3,""))),0),"")</f>
        <v/>
      </c>
      <c r="AQ129" s="37" t="str">
        <f ca="1">IF($A129&gt;"",IF(ISERROR(HLOOKUP(AQ$1,INDIRECT("Roles!$B$"&amp;MATCH($B129,Roles!$A:$A,0)&amp;":$AF$"&amp;MATCH($B129,Roles!$A:$A,0)),1,FALSE))=FALSE,IF(SquadExport!AT129&lt;10,1,IF(SquadExport!AT129&lt;15,2,IF(SquadExport!AT129&lt;=20,3,""))),0),"")</f>
        <v/>
      </c>
      <c r="AR129" s="37" t="str">
        <f ca="1">IF($A129&gt;"",IF(ISERROR(HLOOKUP(AR$1,INDIRECT("Roles!$B$"&amp;MATCH($B129,Roles!$A:$A,0)&amp;":$AF$"&amp;MATCH($B129,Roles!$A:$A,0)),1,FALSE))=FALSE,IF(SquadExport!AU129&lt;10,1,IF(SquadExport!AU129&lt;15,2,IF(SquadExport!AU129&lt;=20,3,""))),0),"")</f>
        <v/>
      </c>
      <c r="AS129" s="37" t="str">
        <f ca="1">IF($A129&gt;"",IF(ISERROR(HLOOKUP(AS$1,INDIRECT("Roles!$B$"&amp;MATCH($B129,Roles!$A:$A,0)&amp;":$AF$"&amp;MATCH($B129,Roles!$A:$A,0)),1,FALSE))=FALSE,IF(SquadExport!AV129&lt;10,1,IF(SquadExport!AV129&lt;15,2,IF(SquadExport!AV129&lt;=20,3,""))),0),"")</f>
        <v/>
      </c>
      <c r="AT129" s="37" t="str">
        <f ca="1">IF($A129&gt;"",IF(ISERROR(HLOOKUP(AT$1,INDIRECT("Roles!$B$"&amp;MATCH($B129,Roles!$A:$A,0)&amp;":$AF$"&amp;MATCH($B129,Roles!$A:$A,0)),1,FALSE))=FALSE,IF(SquadExport!AW129&lt;10,1,IF(SquadExport!AW129&lt;15,2,IF(SquadExport!AW129&lt;=20,3,""))),0),"")</f>
        <v/>
      </c>
      <c r="AU129" s="37" t="str">
        <f ca="1">IF($A129&gt;"",IF(ISERROR(HLOOKUP(AU$1,INDIRECT("Roles!$B$"&amp;MATCH($B129,Roles!$A:$A,0)&amp;":$AF$"&amp;MATCH($B129,Roles!$A:$A,0)),1,FALSE))=FALSE,IF(SquadExport!AX129&lt;10,1,IF(SquadExport!AX129&lt;15,2,IF(SquadExport!AX129&lt;=20,3,""))),0),"")</f>
        <v/>
      </c>
      <c r="AV129" s="37" t="str">
        <f ca="1">IF($A129&gt;"",IF(ISERROR(HLOOKUP(AV$1,INDIRECT("Roles!$B$"&amp;MATCH($B129,Roles!$A:$A,0)&amp;":$AF$"&amp;MATCH($B129,Roles!$A:$A,0)),1,FALSE))=FALSE,IF(SquadExport!AY129&lt;10,1,IF(SquadExport!AY129&lt;15,2,IF(SquadExport!AY129&lt;=20,3,""))),0),"")</f>
        <v/>
      </c>
      <c r="AW129" s="37" t="str">
        <f ca="1">IF($A129&gt;"",IF(ISERROR(HLOOKUP(AW$1,INDIRECT("Roles!$B$"&amp;MATCH($B129,Roles!$A:$A,0)&amp;":$AF$"&amp;MATCH($B129,Roles!$A:$A,0)),1,FALSE))=FALSE,IF(SquadExport!AZ129&lt;10,1,IF(SquadExport!AZ129&lt;15,2,IF(SquadExport!AZ129&lt;=20,3,""))),0),"")</f>
        <v/>
      </c>
      <c r="AX129" s="37" t="str">
        <f ca="1">IF($A129&gt;"",IF(ISERROR(HLOOKUP(AX$1,INDIRECT("Roles!$B$"&amp;MATCH($B129,Roles!$A:$A,0)&amp;":$AF$"&amp;MATCH($B129,Roles!$A:$A,0)),1,FALSE))=FALSE,IF(SquadExport!BA129&lt;10,1,IF(SquadExport!BA129&lt;15,2,IF(SquadExport!BA129&lt;=20,3,""))),0),"")</f>
        <v/>
      </c>
      <c r="AY129" s="30" t="str" cm="1">
        <f t="array" aca="1" ref="AY129:CS129" ca="1">IF($D129:$AX129=1,D$1:AX$1,"")</f>
        <v/>
      </c>
      <c r="AZ129" s="30" t="str">
        <f ca="1"/>
        <v/>
      </c>
      <c r="BA129" s="30" t="str">
        <f ca="1"/>
        <v/>
      </c>
      <c r="BB129" s="30" t="str">
        <f ca="1"/>
        <v/>
      </c>
      <c r="BC129" s="30" t="str">
        <f ca="1"/>
        <v/>
      </c>
      <c r="BD129" s="30" t="str">
        <f ca="1"/>
        <v/>
      </c>
      <c r="BE129" s="30" t="str">
        <f ca="1"/>
        <v/>
      </c>
      <c r="BF129" s="30" t="str">
        <f ca="1"/>
        <v/>
      </c>
      <c r="BG129" s="30" t="str">
        <f ca="1"/>
        <v/>
      </c>
      <c r="BH129" s="30" t="str">
        <f ca="1"/>
        <v/>
      </c>
      <c r="BI129" s="30" t="str">
        <f ca="1"/>
        <v/>
      </c>
      <c r="BJ129" s="30" t="str">
        <f ca="1"/>
        <v/>
      </c>
      <c r="BK129" s="30" t="str">
        <f ca="1"/>
        <v/>
      </c>
      <c r="BL129" s="30" t="str">
        <f ca="1"/>
        <v/>
      </c>
      <c r="BM129" s="30" t="str">
        <f ca="1"/>
        <v/>
      </c>
      <c r="BN129" s="30" t="str">
        <f ca="1"/>
        <v/>
      </c>
      <c r="BO129" s="30" t="str">
        <f ca="1"/>
        <v/>
      </c>
      <c r="BP129" s="30" t="str">
        <f ca="1"/>
        <v/>
      </c>
      <c r="BQ129" s="30" t="str">
        <f ca="1"/>
        <v/>
      </c>
      <c r="BR129" s="30" t="str">
        <f ca="1"/>
        <v/>
      </c>
      <c r="BS129" s="30" t="str">
        <f ca="1"/>
        <v/>
      </c>
      <c r="BT129" s="30" t="str">
        <f ca="1"/>
        <v/>
      </c>
      <c r="BU129" s="30" t="str">
        <f ca="1"/>
        <v/>
      </c>
      <c r="BV129" s="30" t="str">
        <f ca="1"/>
        <v/>
      </c>
      <c r="BW129" s="30" t="str">
        <f ca="1"/>
        <v/>
      </c>
      <c r="BX129" s="30" t="str">
        <f ca="1"/>
        <v/>
      </c>
      <c r="BY129" s="30" t="str">
        <f ca="1"/>
        <v/>
      </c>
      <c r="BZ129" s="30" t="str">
        <f ca="1"/>
        <v/>
      </c>
      <c r="CA129" s="30" t="str">
        <f ca="1"/>
        <v/>
      </c>
      <c r="CB129" s="30" t="str">
        <f ca="1"/>
        <v/>
      </c>
      <c r="CC129" s="30" t="str">
        <f ca="1"/>
        <v/>
      </c>
      <c r="CD129" s="30" t="str">
        <f ca="1"/>
        <v/>
      </c>
      <c r="CE129" s="30" t="str">
        <f ca="1"/>
        <v/>
      </c>
      <c r="CF129" s="30" t="str">
        <f ca="1"/>
        <v/>
      </c>
      <c r="CG129" s="30" t="str">
        <f ca="1"/>
        <v/>
      </c>
      <c r="CH129" s="30" t="str">
        <f ca="1"/>
        <v/>
      </c>
      <c r="CI129" s="30" t="str">
        <f ca="1"/>
        <v/>
      </c>
      <c r="CJ129" s="30" t="str">
        <f ca="1"/>
        <v/>
      </c>
      <c r="CK129" s="30" t="str">
        <f ca="1"/>
        <v/>
      </c>
      <c r="CL129" s="30" t="str">
        <f ca="1"/>
        <v/>
      </c>
      <c r="CM129" s="30" t="str">
        <f ca="1"/>
        <v/>
      </c>
      <c r="CN129" s="30" t="str">
        <f ca="1"/>
        <v/>
      </c>
      <c r="CO129" s="30" t="str">
        <f ca="1"/>
        <v/>
      </c>
      <c r="CP129" s="30" t="str">
        <f ca="1"/>
        <v/>
      </c>
      <c r="CQ129" s="30" t="str">
        <f ca="1"/>
        <v/>
      </c>
      <c r="CR129" s="30" t="str">
        <f ca="1"/>
        <v/>
      </c>
      <c r="CS129" s="30" t="str">
        <f ca="1"/>
        <v/>
      </c>
      <c r="CT129" s="31" cm="1">
        <f t="array" aca="1" ref="CT129" ca="1">SUMPRODUCT(COUNTIF($AY129:$CS129,Training!$C$3:$E$3))</f>
        <v>0</v>
      </c>
      <c r="CU129" s="31" cm="1">
        <f t="array" aca="1" ref="CU129" ca="1">SUMPRODUCT(COUNTIF($AY129:$CS129,Training!$C$4:$E$4))</f>
        <v>0</v>
      </c>
      <c r="CV129" s="31" cm="1">
        <f t="array" aca="1" ref="CV129" ca="1">SUMPRODUCT(COUNTIF($AY129:$CS129,Training!$C$5:$E$5))</f>
        <v>0</v>
      </c>
      <c r="CW129" s="31" cm="1">
        <f t="array" aca="1" ref="CW129" ca="1">SUMPRODUCT(COUNTIF($AY129:$CS129,Training!$C$6:$E$6))</f>
        <v>0</v>
      </c>
      <c r="CX129" s="31" cm="1">
        <f t="array" aca="1" ref="CX129" ca="1">SUMPRODUCT(COUNTIF($AY129:$CS129,Training!$C$7:$E$7))</f>
        <v>0</v>
      </c>
      <c r="CY129" s="31" cm="1">
        <f t="array" aca="1" ref="CY129" ca="1">SUMPRODUCT(COUNTIF($AY129:$CS129,Training!$C$8:$E$8))</f>
        <v>0</v>
      </c>
      <c r="CZ129" s="31" cm="1">
        <f t="array" aca="1" ref="CZ129" ca="1">SUMPRODUCT(COUNTIF($AY129:$CS129,Training!$C$9:$E$9))</f>
        <v>0</v>
      </c>
      <c r="DA129" s="31" cm="1">
        <f t="array" aca="1" ref="DA129" ca="1">SUMPRODUCT(COUNTIF($AY129:$CS129,Training!$C$10:$E$10))</f>
        <v>0</v>
      </c>
      <c r="DB129" s="31" cm="1">
        <f t="array" aca="1" ref="DB129" ca="1">SUMPRODUCT(COUNTIF($AY129:$CS129,Training!$C$11:$E$11))</f>
        <v>0</v>
      </c>
      <c r="DC129" s="31" cm="1">
        <f t="array" aca="1" ref="DC129" ca="1">SUMPRODUCT(COUNTIF($AY129:$CS129,Training!$C$2:$E$2))</f>
        <v>0</v>
      </c>
      <c r="DD129" s="31" cm="1">
        <f t="array" aca="1" ref="DD129" ca="1">SUMPRODUCT(COUNTIF($AY129:$CS129,Training!#REF!))</f>
        <v>0</v>
      </c>
      <c r="DE129" s="31" cm="1">
        <f t="array" aca="1" ref="DE129" ca="1">SUMPRODUCT(COUNTIF($AY129:$CS129,Training!$C$12:$E$12))</f>
        <v>0</v>
      </c>
      <c r="DF129" s="31" cm="1">
        <f t="array" aca="1" ref="DF129" ca="1">SUMPRODUCT(COUNTIF($AY129:$CS129,Training!$C$13:$E$13))</f>
        <v>0</v>
      </c>
      <c r="DG129" s="31" cm="1">
        <f t="array" aca="1" ref="DG129" ca="1">SUMPRODUCT(COUNTIF($AY129:$CS129,Training!$C$14:$E$14))</f>
        <v>0</v>
      </c>
      <c r="DH129" s="31" cm="1">
        <f t="array" aca="1" ref="DH129" ca="1">SUMPRODUCT(COUNTIF($AY129:$CS129,Training!$C$15:$E$15))</f>
        <v>0</v>
      </c>
      <c r="DI129" s="31" cm="1">
        <f t="array" aca="1" ref="DI129" ca="1">SUMPRODUCT(COUNTIF($AY129:$CS129,Training!$C$16:$E$16))</f>
        <v>0</v>
      </c>
      <c r="DJ129" s="30" t="str" cm="1">
        <f t="array" aca="1" ref="DJ129:FD129" ca="1">IF(COUNTIF(D129:AX129,1)=0,IF($D129:$AX129=2,D$1:AX$1,""),"")</f>
        <v/>
      </c>
      <c r="DK129" s="30" t="str">
        <f ca="1"/>
        <v/>
      </c>
      <c r="DL129" s="30" t="str">
        <f ca="1"/>
        <v/>
      </c>
      <c r="DM129" s="30" t="str">
        <f ca="1"/>
        <v/>
      </c>
      <c r="DN129" s="30" t="str">
        <f ca="1"/>
        <v/>
      </c>
      <c r="DO129" s="30" t="str">
        <f ca="1"/>
        <v/>
      </c>
      <c r="DP129" s="30" t="str">
        <f ca="1"/>
        <v/>
      </c>
      <c r="DQ129" s="30" t="str">
        <f ca="1"/>
        <v/>
      </c>
      <c r="DR129" s="30" t="str">
        <f ca="1"/>
        <v/>
      </c>
      <c r="DS129" s="30" t="str">
        <f ca="1"/>
        <v/>
      </c>
      <c r="DT129" s="30" t="str">
        <f ca="1"/>
        <v/>
      </c>
      <c r="DU129" s="30" t="str">
        <f ca="1"/>
        <v/>
      </c>
      <c r="DV129" s="30" t="str">
        <f ca="1"/>
        <v/>
      </c>
      <c r="DW129" s="30" t="str">
        <f ca="1"/>
        <v/>
      </c>
      <c r="DX129" s="30" t="str">
        <f ca="1"/>
        <v/>
      </c>
      <c r="DY129" s="30" t="str">
        <f ca="1"/>
        <v/>
      </c>
      <c r="DZ129" s="30" t="str">
        <f ca="1"/>
        <v/>
      </c>
      <c r="EA129" s="30" t="str">
        <f ca="1"/>
        <v/>
      </c>
      <c r="EB129" s="30" t="str">
        <f ca="1"/>
        <v/>
      </c>
      <c r="EC129" s="30" t="str">
        <f ca="1"/>
        <v/>
      </c>
      <c r="ED129" s="30" t="str">
        <f ca="1"/>
        <v/>
      </c>
      <c r="EE129" s="30" t="str">
        <f ca="1"/>
        <v/>
      </c>
      <c r="EF129" s="30" t="str">
        <f ca="1"/>
        <v/>
      </c>
      <c r="EG129" s="30" t="str">
        <f ca="1"/>
        <v/>
      </c>
      <c r="EH129" s="30" t="str">
        <f ca="1"/>
        <v/>
      </c>
      <c r="EI129" s="30" t="str">
        <f ca="1"/>
        <v/>
      </c>
      <c r="EJ129" s="30" t="str">
        <f ca="1"/>
        <v/>
      </c>
      <c r="EK129" s="30" t="str">
        <f ca="1"/>
        <v/>
      </c>
      <c r="EL129" s="30" t="str">
        <f ca="1"/>
        <v/>
      </c>
      <c r="EM129" s="30" t="str">
        <f ca="1"/>
        <v/>
      </c>
      <c r="EN129" s="30" t="str">
        <f ca="1"/>
        <v/>
      </c>
      <c r="EO129" s="30" t="str">
        <f ca="1"/>
        <v/>
      </c>
      <c r="EP129" s="30" t="str">
        <f ca="1"/>
        <v/>
      </c>
      <c r="EQ129" s="30" t="str">
        <f ca="1"/>
        <v/>
      </c>
      <c r="ER129" s="30" t="str">
        <f ca="1"/>
        <v/>
      </c>
      <c r="ES129" s="30" t="str">
        <f ca="1"/>
        <v/>
      </c>
      <c r="ET129" s="30" t="str">
        <f ca="1"/>
        <v/>
      </c>
      <c r="EU129" s="30" t="str">
        <f ca="1"/>
        <v/>
      </c>
      <c r="EV129" s="30" t="str">
        <f ca="1"/>
        <v/>
      </c>
      <c r="EW129" s="30" t="str">
        <f ca="1"/>
        <v/>
      </c>
      <c r="EX129" s="30" t="str">
        <f ca="1"/>
        <v/>
      </c>
      <c r="EY129" s="30" t="str">
        <f ca="1"/>
        <v/>
      </c>
      <c r="EZ129" s="30" t="str">
        <f ca="1"/>
        <v/>
      </c>
      <c r="FA129" s="30" t="str">
        <f ca="1"/>
        <v/>
      </c>
      <c r="FB129" s="30" t="str">
        <f ca="1"/>
        <v/>
      </c>
      <c r="FC129" s="30" t="str">
        <f ca="1"/>
        <v/>
      </c>
      <c r="FD129" s="30" t="str">
        <f ca="1"/>
        <v/>
      </c>
      <c r="FE129" s="31" cm="1">
        <f t="array" aca="1" ref="FE129" ca="1">SUMPRODUCT(COUNTIF($DJ129:$FD129,Training!$C$3:$E$3))</f>
        <v>0</v>
      </c>
      <c r="FF129" s="31" cm="1">
        <f t="array" aca="1" ref="FF129" ca="1">SUMPRODUCT(COUNTIF($DJ129:$FD129,Training!$C$4:$E$4))</f>
        <v>0</v>
      </c>
      <c r="FG129" s="31" cm="1">
        <f t="array" aca="1" ref="FG129" ca="1">SUMPRODUCT(COUNTIF($DJ129:$FD129,Training!$C$5:$E$5))</f>
        <v>0</v>
      </c>
      <c r="FH129" s="31" cm="1">
        <f t="array" aca="1" ref="FH129" ca="1">SUMPRODUCT(COUNTIF($DJ129:$FD129,Training!$C$6:$E$6))</f>
        <v>0</v>
      </c>
      <c r="FI129" s="31" cm="1">
        <f t="array" aca="1" ref="FI129" ca="1">SUMPRODUCT(COUNTIF($DJ129:$FD129,Training!$C$7:$E$7))</f>
        <v>0</v>
      </c>
      <c r="FJ129" s="31" cm="1">
        <f t="array" aca="1" ref="FJ129" ca="1">SUMPRODUCT(COUNTIF($DJ129:$FD129,Training!$C$8:$E$8))</f>
        <v>0</v>
      </c>
      <c r="FK129" s="31" cm="1">
        <f t="array" aca="1" ref="FK129" ca="1">SUMPRODUCT(COUNTIF($DJ129:$FD129,Training!$C$9:$E$9))</f>
        <v>0</v>
      </c>
      <c r="FL129" s="31" cm="1">
        <f t="array" aca="1" ref="FL129" ca="1">SUMPRODUCT(COUNTIF($DJ129:$FD129,Training!$C$10:$E$10))</f>
        <v>0</v>
      </c>
      <c r="FM129" s="31" cm="1">
        <f t="array" aca="1" ref="FM129" ca="1">SUMPRODUCT(COUNTIF($DJ129:$FD129,Training!$C$11:$E$11))</f>
        <v>0</v>
      </c>
      <c r="FN129" s="31" cm="1">
        <f t="array" aca="1" ref="FN129" ca="1">SUMPRODUCT(COUNTIF($DJ129:$FD129,Training!$C$2:$E$2))</f>
        <v>0</v>
      </c>
      <c r="FO129" s="31" cm="1">
        <f t="array" aca="1" ref="FO129" ca="1">SUMPRODUCT(COUNTIF($DJ129:$FD129,Training!#REF!))</f>
        <v>0</v>
      </c>
      <c r="FP129" s="31" cm="1">
        <f t="array" aca="1" ref="FP129" ca="1">SUMPRODUCT(COUNTIF($DJ129:$FD129,Training!$C$12:$E$12))</f>
        <v>0</v>
      </c>
      <c r="FQ129" s="31" cm="1">
        <f t="array" aca="1" ref="FQ129" ca="1">SUMPRODUCT(COUNTIF($DJ129:$FD129,Training!$C$13:$E$13))</f>
        <v>0</v>
      </c>
      <c r="FR129" s="31" cm="1">
        <f t="array" aca="1" ref="FR129" ca="1">SUMPRODUCT(COUNTIF($DJ129:$FD129,Training!$C$14:$E$14))</f>
        <v>0</v>
      </c>
      <c r="FS129" s="31" cm="1">
        <f t="array" aca="1" ref="FS129" ca="1">SUMPRODUCT(COUNTIF($DJ129:$FD129,Training!$C$15:$E$15))</f>
        <v>0</v>
      </c>
      <c r="FT129" s="31" cm="1">
        <f t="array" aca="1" ref="FT129" ca="1">SUMPRODUCT(COUNTIF($DJ129:$FD129,Training!$C$16:$E$16))</f>
        <v>0</v>
      </c>
    </row>
    <row r="130" spans="1:176" x14ac:dyDescent="0.25">
      <c r="A130" s="32" t="str">
        <f>IF(WeightedParse!A130&gt;"",WeightedParse!A130,"")</f>
        <v/>
      </c>
      <c r="B130" s="49" t="str">
        <f>IF('Weighted Summary'!A130&gt;"",'Weighted Summary'!F130,"")</f>
        <v/>
      </c>
      <c r="C130" s="39" t="str">
        <f t="shared" si="1"/>
        <v/>
      </c>
      <c r="D130" s="37" t="str">
        <f ca="1">IF($A130&gt;"",IF(ISERROR(HLOOKUP(D$1,INDIRECT("Roles!$B$"&amp;MATCH($B130,Roles!$A:$A,0)&amp;":$AF$"&amp;MATCH($B130,Roles!$A:$A,0)),1,FALSE))=FALSE,IF(SquadExport!G130&lt;10,1,IF(SquadExport!G130&lt;15,2,IF(SquadExport!G130&lt;=20,3,""))),0),"")</f>
        <v/>
      </c>
      <c r="E130" s="37" t="str">
        <f ca="1">IF($A130&gt;"",IF(ISERROR(HLOOKUP(E$1,INDIRECT("Roles!$B$"&amp;MATCH($B130,Roles!$A:$A,0)&amp;":$AF$"&amp;MATCH($B130,Roles!$A:$A,0)),1,FALSE))=FALSE,IF(SquadExport!H130&lt;10,1,IF(SquadExport!H130&lt;15,2,IF(SquadExport!H130&lt;=20,3,""))),0),"")</f>
        <v/>
      </c>
      <c r="F130" s="37" t="str">
        <f ca="1">IF($A130&gt;"",IF(ISERROR(HLOOKUP(F$1,INDIRECT("Roles!$B$"&amp;MATCH($B130,Roles!$A:$A,0)&amp;":$AF$"&amp;MATCH($B130,Roles!$A:$A,0)),1,FALSE))=FALSE,IF(SquadExport!I130&lt;10,1,IF(SquadExport!I130&lt;15,2,IF(SquadExport!I130&lt;=20,3,""))),0),"")</f>
        <v/>
      </c>
      <c r="G130" s="37" t="str">
        <f ca="1">IF($A130&gt;"",IF(ISERROR(HLOOKUP(G$1,INDIRECT("Roles!$B$"&amp;MATCH($B130,Roles!$A:$A,0)&amp;":$AF$"&amp;MATCH($B130,Roles!$A:$A,0)),1,FALSE))=FALSE,IF(SquadExport!J130&lt;10,1,IF(SquadExport!J130&lt;15,2,IF(SquadExport!J130&lt;=20,3,""))),0),"")</f>
        <v/>
      </c>
      <c r="H130" s="37" t="str">
        <f ca="1">IF($A130&gt;"",IF(ISERROR(HLOOKUP(H$1,INDIRECT("Roles!$B$"&amp;MATCH($B130,Roles!$A:$A,0)&amp;":$AF$"&amp;MATCH($B130,Roles!$A:$A,0)),1,FALSE))=FALSE,IF(SquadExport!K130&lt;10,1,IF(SquadExport!K130&lt;15,2,IF(SquadExport!K130&lt;=20,3,""))),0),"")</f>
        <v/>
      </c>
      <c r="I130" s="37" t="str">
        <f ca="1">IF($A130&gt;"",IF(ISERROR(HLOOKUP(I$1,INDIRECT("Roles!$B$"&amp;MATCH($B130,Roles!$A:$A,0)&amp;":$AF$"&amp;MATCH($B130,Roles!$A:$A,0)),1,FALSE))=FALSE,IF(SquadExport!L130&lt;10,1,IF(SquadExport!L130&lt;15,2,IF(SquadExport!L130&lt;=20,3,""))),0),"")</f>
        <v/>
      </c>
      <c r="J130" s="37" t="str">
        <f ca="1">IF($A130&gt;"",IF(ISERROR(HLOOKUP(J$1,INDIRECT("Roles!$B$"&amp;MATCH($B130,Roles!$A:$A,0)&amp;":$AF$"&amp;MATCH($B130,Roles!$A:$A,0)),1,FALSE))=FALSE,IF(SquadExport!M130&lt;10,1,IF(SquadExport!M130&lt;15,2,IF(SquadExport!M130&lt;=20,3,""))),0),"")</f>
        <v/>
      </c>
      <c r="K130" s="37" t="str">
        <f ca="1">IF($A130&gt;"",IF(ISERROR(HLOOKUP(K$1,INDIRECT("Roles!$B$"&amp;MATCH($B130,Roles!$A:$A,0)&amp;":$AF$"&amp;MATCH($B130,Roles!$A:$A,0)),1,FALSE))=FALSE,IF(SquadExport!N130&lt;10,1,IF(SquadExport!N130&lt;15,2,IF(SquadExport!N130&lt;=20,3,""))),0),"")</f>
        <v/>
      </c>
      <c r="L130" s="37" t="str">
        <f ca="1">IF($A130&gt;"",IF(ISERROR(HLOOKUP(L$1,INDIRECT("Roles!$B$"&amp;MATCH($B130,Roles!$A:$A,0)&amp;":$AF$"&amp;MATCH($B130,Roles!$A:$A,0)),1,FALSE))=FALSE,IF(SquadExport!O130&lt;10,1,IF(SquadExport!O130&lt;15,2,IF(SquadExport!O130&lt;=20,3,""))),0),"")</f>
        <v/>
      </c>
      <c r="M130" s="37" t="str">
        <f ca="1">IF($A130&gt;"",IF(ISERROR(HLOOKUP(M$1,INDIRECT("Roles!$B$"&amp;MATCH($B130,Roles!$A:$A,0)&amp;":$AF$"&amp;MATCH($B130,Roles!$A:$A,0)),1,FALSE))=FALSE,IF(SquadExport!P130&lt;10,1,IF(SquadExport!P130&lt;15,2,IF(SquadExport!P130&lt;=20,3,""))),0),"")</f>
        <v/>
      </c>
      <c r="N130" s="37" t="str">
        <f ca="1">IF($A130&gt;"",IF(ISERROR(HLOOKUP(N$1,INDIRECT("Roles!$B$"&amp;MATCH($B130,Roles!$A:$A,0)&amp;":$AF$"&amp;MATCH($B130,Roles!$A:$A,0)),1,FALSE))=FALSE,IF(SquadExport!Q130&lt;10,1,IF(SquadExport!Q130&lt;15,2,IF(SquadExport!Q130&lt;=20,3,""))),0),"")</f>
        <v/>
      </c>
      <c r="O130" s="37" t="str">
        <f ca="1">IF($A130&gt;"",IF(ISERROR(HLOOKUP(O$1,INDIRECT("Roles!$B$"&amp;MATCH($B130,Roles!$A:$A,0)&amp;":$AF$"&amp;MATCH($B130,Roles!$A:$A,0)),1,FALSE))=FALSE,IF(SquadExport!R130&lt;10,1,IF(SquadExport!R130&lt;15,2,IF(SquadExport!R130&lt;=20,3,""))),0),"")</f>
        <v/>
      </c>
      <c r="P130" s="37" t="str">
        <f ca="1">IF($A130&gt;"",IF(ISERROR(HLOOKUP(P$1,INDIRECT("Roles!$B$"&amp;MATCH($B130,Roles!$A:$A,0)&amp;":$AF$"&amp;MATCH($B130,Roles!$A:$A,0)),1,FALSE))=FALSE,IF(SquadExport!S130&lt;10,1,IF(SquadExport!S130&lt;15,2,IF(SquadExport!S130&lt;=20,3,""))),0),"")</f>
        <v/>
      </c>
      <c r="Q130" s="37" t="str">
        <f ca="1">IF($A130&gt;"",IF(ISERROR(HLOOKUP(Q$1,INDIRECT("Roles!$B$"&amp;MATCH($B130,Roles!$A:$A,0)&amp;":$AF$"&amp;MATCH($B130,Roles!$A:$A,0)),1,FALSE))=FALSE,IF(SquadExport!T130&lt;10,1,IF(SquadExport!T130&lt;15,2,IF(SquadExport!T130&lt;=20,3,""))),0),"")</f>
        <v/>
      </c>
      <c r="R130" s="37" t="str">
        <f ca="1">IF($A130&gt;"",IF(ISERROR(HLOOKUP(R$1,INDIRECT("Roles!$B$"&amp;MATCH($B130,Roles!$A:$A,0)&amp;":$AF$"&amp;MATCH($B130,Roles!$A:$A,0)),1,FALSE))=FALSE,IF(SquadExport!U130&lt;10,1,IF(SquadExport!U130&lt;15,2,IF(SquadExport!U130&lt;=20,3,""))),0),"")</f>
        <v/>
      </c>
      <c r="S130" s="37" t="str">
        <f ca="1">IF($A130&gt;"",IF(ISERROR(HLOOKUP(S$1,INDIRECT("Roles!$B$"&amp;MATCH($B130,Roles!$A:$A,0)&amp;":$AF$"&amp;MATCH($B130,Roles!$A:$A,0)),1,FALSE))=FALSE,IF(SquadExport!V130&lt;10,1,IF(SquadExport!V130&lt;15,2,IF(SquadExport!V130&lt;=20,3,""))),0),"")</f>
        <v/>
      </c>
      <c r="T130" s="37" t="str">
        <f ca="1">IF($A130&gt;"",IF(ISERROR(HLOOKUP(T$1,INDIRECT("Roles!$B$"&amp;MATCH($B130,Roles!$A:$A,0)&amp;":$AF$"&amp;MATCH($B130,Roles!$A:$A,0)),1,FALSE))=FALSE,IF(SquadExport!W130&lt;10,1,IF(SquadExport!W130&lt;15,2,IF(SquadExport!W130&lt;=20,3,""))),0),"")</f>
        <v/>
      </c>
      <c r="U130" s="37" t="str">
        <f ca="1">IF($A130&gt;"",IF(ISERROR(HLOOKUP(U$1,INDIRECT("Roles!$B$"&amp;MATCH($B130,Roles!$A:$A,0)&amp;":$AF$"&amp;MATCH($B130,Roles!$A:$A,0)),1,FALSE))=FALSE,IF(SquadExport!X130&lt;10,1,IF(SquadExport!X130&lt;15,2,IF(SquadExport!X130&lt;=20,3,""))),0),"")</f>
        <v/>
      </c>
      <c r="V130" s="37" t="str">
        <f ca="1">IF($A130&gt;"",IF(ISERROR(HLOOKUP(V$1,INDIRECT("Roles!$B$"&amp;MATCH($B130,Roles!$A:$A,0)&amp;":$AF$"&amp;MATCH($B130,Roles!$A:$A,0)),1,FALSE))=FALSE,IF(SquadExport!Y130&lt;10,1,IF(SquadExport!Y130&lt;15,2,IF(SquadExport!Y130&lt;=20,3,""))),0),"")</f>
        <v/>
      </c>
      <c r="W130" s="37" t="str">
        <f ca="1">IF($A130&gt;"",IF(ISERROR(HLOOKUP(W$1,INDIRECT("Roles!$B$"&amp;MATCH($B130,Roles!$A:$A,0)&amp;":$AF$"&amp;MATCH($B130,Roles!$A:$A,0)),1,FALSE))=FALSE,IF(SquadExport!Z130&lt;10,1,IF(SquadExport!Z130&lt;15,2,IF(SquadExport!Z130&lt;=20,3,""))),0),"")</f>
        <v/>
      </c>
      <c r="X130" s="37" t="str">
        <f ca="1">IF($A130&gt;"",IF(ISERROR(HLOOKUP(X$1,INDIRECT("Roles!$B$"&amp;MATCH($B130,Roles!$A:$A,0)&amp;":$AF$"&amp;MATCH($B130,Roles!$A:$A,0)),1,FALSE))=FALSE,IF(SquadExport!AA130&lt;10,1,IF(SquadExport!AA130&lt;15,2,IF(SquadExport!AA130&lt;=20,3,""))),0),"")</f>
        <v/>
      </c>
      <c r="Y130" s="37" t="str">
        <f ca="1">IF($A130&gt;"",IF(ISERROR(HLOOKUP(Y$1,INDIRECT("Roles!$B$"&amp;MATCH($B130,Roles!$A:$A,0)&amp;":$AF$"&amp;MATCH($B130,Roles!$A:$A,0)),1,FALSE))=FALSE,IF(SquadExport!AB130&lt;10,1,IF(SquadExport!AB130&lt;15,2,IF(SquadExport!AB130&lt;=20,3,""))),0),"")</f>
        <v/>
      </c>
      <c r="Z130" s="37" t="str">
        <f ca="1">IF($A130&gt;"",IF(ISERROR(HLOOKUP(Z$1,INDIRECT("Roles!$B$"&amp;MATCH($B130,Roles!$A:$A,0)&amp;":$AF$"&amp;MATCH($B130,Roles!$A:$A,0)),1,FALSE))=FALSE,IF(SquadExport!AC130&lt;10,1,IF(SquadExport!AC130&lt;15,2,IF(SquadExport!AC130&lt;=20,3,""))),0),"")</f>
        <v/>
      </c>
      <c r="AA130" s="37" t="str">
        <f ca="1">IF($A130&gt;"",IF(ISERROR(HLOOKUP(AA$1,INDIRECT("Roles!$B$"&amp;MATCH($B130,Roles!$A:$A,0)&amp;":$AF$"&amp;MATCH($B130,Roles!$A:$A,0)),1,FALSE))=FALSE,IF(SquadExport!AD130&lt;10,1,IF(SquadExport!AD130&lt;15,2,IF(SquadExport!AD130&lt;=20,3,""))),0),"")</f>
        <v/>
      </c>
      <c r="AB130" s="37" t="str">
        <f ca="1">IF($A130&gt;"",IF(ISERROR(HLOOKUP(AB$1,INDIRECT("Roles!$B$"&amp;MATCH($B130,Roles!$A:$A,0)&amp;":$AF$"&amp;MATCH($B130,Roles!$A:$A,0)),1,FALSE))=FALSE,IF(SquadExport!AE130&lt;10,1,IF(SquadExport!AE130&lt;15,2,IF(SquadExport!AE130&lt;=20,3,""))),0),"")</f>
        <v/>
      </c>
      <c r="AC130" s="37" t="str">
        <f ca="1">IF($A130&gt;"",IF(ISERROR(HLOOKUP(AC$1,INDIRECT("Roles!$B$"&amp;MATCH($B130,Roles!$A:$A,0)&amp;":$AF$"&amp;MATCH($B130,Roles!$A:$A,0)),1,FALSE))=FALSE,IF(SquadExport!AF130&lt;10,1,IF(SquadExport!AF130&lt;15,2,IF(SquadExport!AF130&lt;=20,3,""))),0),"")</f>
        <v/>
      </c>
      <c r="AD130" s="37" t="str">
        <f ca="1">IF($A130&gt;"",IF(ISERROR(HLOOKUP(AD$1,INDIRECT("Roles!$B$"&amp;MATCH($B130,Roles!$A:$A,0)&amp;":$AF$"&amp;MATCH($B130,Roles!$A:$A,0)),1,FALSE))=FALSE,IF(SquadExport!AG130&lt;10,1,IF(SquadExport!AG130&lt;15,2,IF(SquadExport!AG130&lt;=20,3,""))),0),"")</f>
        <v/>
      </c>
      <c r="AE130" s="37" t="str">
        <f ca="1">IF($A130&gt;"",IF(ISERROR(HLOOKUP(AE$1,INDIRECT("Roles!$B$"&amp;MATCH($B130,Roles!$A:$A,0)&amp;":$AF$"&amp;MATCH($B130,Roles!$A:$A,0)),1,FALSE))=FALSE,IF(SquadExport!AH130&lt;10,1,IF(SquadExport!AH130&lt;15,2,IF(SquadExport!AH130&lt;=20,3,""))),0),"")</f>
        <v/>
      </c>
      <c r="AF130" s="37" t="str">
        <f ca="1">IF($A130&gt;"",IF(ISERROR(HLOOKUP(AF$1,INDIRECT("Roles!$B$"&amp;MATCH($B130,Roles!$A:$A,0)&amp;":$AF$"&amp;MATCH($B130,Roles!$A:$A,0)),1,FALSE))=FALSE,IF(SquadExport!AI130&lt;10,1,IF(SquadExport!AI130&lt;15,2,IF(SquadExport!AI130&lt;=20,3,""))),0),"")</f>
        <v/>
      </c>
      <c r="AG130" s="37" t="str">
        <f ca="1">IF($A130&gt;"",IF(ISERROR(HLOOKUP(AG$1,INDIRECT("Roles!$B$"&amp;MATCH($B130,Roles!$A:$A,0)&amp;":$AF$"&amp;MATCH($B130,Roles!$A:$A,0)),1,FALSE))=FALSE,IF(SquadExport!AJ130&lt;10,1,IF(SquadExport!AJ130&lt;15,2,IF(SquadExport!AJ130&lt;=20,3,""))),0),"")</f>
        <v/>
      </c>
      <c r="AH130" s="37" t="str">
        <f ca="1">IF($A130&gt;"",IF(ISERROR(HLOOKUP(AH$1,INDIRECT("Roles!$B$"&amp;MATCH($B130,Roles!$A:$A,0)&amp;":$AF$"&amp;MATCH($B130,Roles!$A:$A,0)),1,FALSE))=FALSE,IF(SquadExport!AK130&lt;10,1,IF(SquadExport!AK130&lt;15,2,IF(SquadExport!AK130&lt;=20,3,""))),0),"")</f>
        <v/>
      </c>
      <c r="AI130" s="37" t="str">
        <f ca="1">IF($A130&gt;"",IF(ISERROR(HLOOKUP(AI$1,INDIRECT("Roles!$B$"&amp;MATCH($B130,Roles!$A:$A,0)&amp;":$AF$"&amp;MATCH($B130,Roles!$A:$A,0)),1,FALSE))=FALSE,IF(SquadExport!AL130&lt;10,1,IF(SquadExport!AL130&lt;15,2,IF(SquadExport!AL130&lt;=20,3,""))),0),"")</f>
        <v/>
      </c>
      <c r="AJ130" s="37" t="str">
        <f ca="1">IF($A130&gt;"",IF(ISERROR(HLOOKUP(AJ$1,INDIRECT("Roles!$B$"&amp;MATCH($B130,Roles!$A:$A,0)&amp;":$AF$"&amp;MATCH($B130,Roles!$A:$A,0)),1,FALSE))=FALSE,IF(SquadExport!AM130&lt;10,1,IF(SquadExport!AM130&lt;15,2,IF(SquadExport!AM130&lt;=20,3,""))),0),"")</f>
        <v/>
      </c>
      <c r="AK130" s="37" t="str">
        <f ca="1">IF($A130&gt;"",IF(ISERROR(HLOOKUP(AK$1,INDIRECT("Roles!$B$"&amp;MATCH($B130,Roles!$A:$A,0)&amp;":$AF$"&amp;MATCH($B130,Roles!$A:$A,0)),1,FALSE))=FALSE,IF(SquadExport!AN130&lt;10,1,IF(SquadExport!AN130&lt;15,2,IF(SquadExport!AN130&lt;=20,3,""))),0),"")</f>
        <v/>
      </c>
      <c r="AL130" s="37" t="str">
        <f ca="1">IF($A130&gt;"",IF(ISERROR(HLOOKUP(AL$1,INDIRECT("Roles!$B$"&amp;MATCH($B130,Roles!$A:$A,0)&amp;":$AF$"&amp;MATCH($B130,Roles!$A:$A,0)),1,FALSE))=FALSE,IF(SquadExport!AO130&lt;10,1,IF(SquadExport!AO130&lt;15,2,IF(SquadExport!AO130&lt;=20,3,""))),0),"")</f>
        <v/>
      </c>
      <c r="AM130" s="37" t="str">
        <f ca="1">IF($A130&gt;"",IF(ISERROR(HLOOKUP(AM$1,INDIRECT("Roles!$B$"&amp;MATCH($B130,Roles!$A:$A,0)&amp;":$AF$"&amp;MATCH($B130,Roles!$A:$A,0)),1,FALSE))=FALSE,IF(SquadExport!AP130&lt;10,1,IF(SquadExport!AP130&lt;15,2,IF(SquadExport!AP130&lt;=20,3,""))),0),"")</f>
        <v/>
      </c>
      <c r="AN130" s="37" t="str">
        <f ca="1">IF($A130&gt;"",IF(ISERROR(HLOOKUP(AN$1,INDIRECT("Roles!$B$"&amp;MATCH($B130,Roles!$A:$A,0)&amp;":$AF$"&amp;MATCH($B130,Roles!$A:$A,0)),1,FALSE))=FALSE,IF(SquadExport!AQ130&lt;10,1,IF(SquadExport!AQ130&lt;15,2,IF(SquadExport!AQ130&lt;=20,3,""))),0),"")</f>
        <v/>
      </c>
      <c r="AO130" s="37" t="str">
        <f ca="1">IF($A130&gt;"",IF(ISERROR(HLOOKUP(AO$1,INDIRECT("Roles!$B$"&amp;MATCH($B130,Roles!$A:$A,0)&amp;":$AF$"&amp;MATCH($B130,Roles!$A:$A,0)),1,FALSE))=FALSE,IF(SquadExport!AR130&lt;10,1,IF(SquadExport!AR130&lt;15,2,IF(SquadExport!AR130&lt;=20,3,""))),0),"")</f>
        <v/>
      </c>
      <c r="AP130" s="37" t="str">
        <f ca="1">IF($A130&gt;"",IF(ISERROR(HLOOKUP(AP$1,INDIRECT("Roles!$B$"&amp;MATCH($B130,Roles!$A:$A,0)&amp;":$AF$"&amp;MATCH($B130,Roles!$A:$A,0)),1,FALSE))=FALSE,IF(SquadExport!AS130&lt;10,1,IF(SquadExport!AS130&lt;15,2,IF(SquadExport!AS130&lt;=20,3,""))),0),"")</f>
        <v/>
      </c>
      <c r="AQ130" s="37" t="str">
        <f ca="1">IF($A130&gt;"",IF(ISERROR(HLOOKUP(AQ$1,INDIRECT("Roles!$B$"&amp;MATCH($B130,Roles!$A:$A,0)&amp;":$AF$"&amp;MATCH($B130,Roles!$A:$A,0)),1,FALSE))=FALSE,IF(SquadExport!AT130&lt;10,1,IF(SquadExport!AT130&lt;15,2,IF(SquadExport!AT130&lt;=20,3,""))),0),"")</f>
        <v/>
      </c>
      <c r="AR130" s="37" t="str">
        <f ca="1">IF($A130&gt;"",IF(ISERROR(HLOOKUP(AR$1,INDIRECT("Roles!$B$"&amp;MATCH($B130,Roles!$A:$A,0)&amp;":$AF$"&amp;MATCH($B130,Roles!$A:$A,0)),1,FALSE))=FALSE,IF(SquadExport!AU130&lt;10,1,IF(SquadExport!AU130&lt;15,2,IF(SquadExport!AU130&lt;=20,3,""))),0),"")</f>
        <v/>
      </c>
      <c r="AS130" s="37" t="str">
        <f ca="1">IF($A130&gt;"",IF(ISERROR(HLOOKUP(AS$1,INDIRECT("Roles!$B$"&amp;MATCH($B130,Roles!$A:$A,0)&amp;":$AF$"&amp;MATCH($B130,Roles!$A:$A,0)),1,FALSE))=FALSE,IF(SquadExport!AV130&lt;10,1,IF(SquadExport!AV130&lt;15,2,IF(SquadExport!AV130&lt;=20,3,""))),0),"")</f>
        <v/>
      </c>
      <c r="AT130" s="37" t="str">
        <f ca="1">IF($A130&gt;"",IF(ISERROR(HLOOKUP(AT$1,INDIRECT("Roles!$B$"&amp;MATCH($B130,Roles!$A:$A,0)&amp;":$AF$"&amp;MATCH($B130,Roles!$A:$A,0)),1,FALSE))=FALSE,IF(SquadExport!AW130&lt;10,1,IF(SquadExport!AW130&lt;15,2,IF(SquadExport!AW130&lt;=20,3,""))),0),"")</f>
        <v/>
      </c>
      <c r="AU130" s="37" t="str">
        <f ca="1">IF($A130&gt;"",IF(ISERROR(HLOOKUP(AU$1,INDIRECT("Roles!$B$"&amp;MATCH($B130,Roles!$A:$A,0)&amp;":$AF$"&amp;MATCH($B130,Roles!$A:$A,0)),1,FALSE))=FALSE,IF(SquadExport!AX130&lt;10,1,IF(SquadExport!AX130&lt;15,2,IF(SquadExport!AX130&lt;=20,3,""))),0),"")</f>
        <v/>
      </c>
      <c r="AV130" s="37" t="str">
        <f ca="1">IF($A130&gt;"",IF(ISERROR(HLOOKUP(AV$1,INDIRECT("Roles!$B$"&amp;MATCH($B130,Roles!$A:$A,0)&amp;":$AF$"&amp;MATCH($B130,Roles!$A:$A,0)),1,FALSE))=FALSE,IF(SquadExport!AY130&lt;10,1,IF(SquadExport!AY130&lt;15,2,IF(SquadExport!AY130&lt;=20,3,""))),0),"")</f>
        <v/>
      </c>
      <c r="AW130" s="37" t="str">
        <f ca="1">IF($A130&gt;"",IF(ISERROR(HLOOKUP(AW$1,INDIRECT("Roles!$B$"&amp;MATCH($B130,Roles!$A:$A,0)&amp;":$AF$"&amp;MATCH($B130,Roles!$A:$A,0)),1,FALSE))=FALSE,IF(SquadExport!AZ130&lt;10,1,IF(SquadExport!AZ130&lt;15,2,IF(SquadExport!AZ130&lt;=20,3,""))),0),"")</f>
        <v/>
      </c>
      <c r="AX130" s="37" t="str">
        <f ca="1">IF($A130&gt;"",IF(ISERROR(HLOOKUP(AX$1,INDIRECT("Roles!$B$"&amp;MATCH($B130,Roles!$A:$A,0)&amp;":$AF$"&amp;MATCH($B130,Roles!$A:$A,0)),1,FALSE))=FALSE,IF(SquadExport!BA130&lt;10,1,IF(SquadExport!BA130&lt;15,2,IF(SquadExport!BA130&lt;=20,3,""))),0),"")</f>
        <v/>
      </c>
      <c r="AY130" s="30" t="str" cm="1">
        <f t="array" aca="1" ref="AY130:CS130" ca="1">IF($D130:$AX130=1,D$1:AX$1,"")</f>
        <v/>
      </c>
      <c r="AZ130" s="30" t="str">
        <f ca="1"/>
        <v/>
      </c>
      <c r="BA130" s="30" t="str">
        <f ca="1"/>
        <v/>
      </c>
      <c r="BB130" s="30" t="str">
        <f ca="1"/>
        <v/>
      </c>
      <c r="BC130" s="30" t="str">
        <f ca="1"/>
        <v/>
      </c>
      <c r="BD130" s="30" t="str">
        <f ca="1"/>
        <v/>
      </c>
      <c r="BE130" s="30" t="str">
        <f ca="1"/>
        <v/>
      </c>
      <c r="BF130" s="30" t="str">
        <f ca="1"/>
        <v/>
      </c>
      <c r="BG130" s="30" t="str">
        <f ca="1"/>
        <v/>
      </c>
      <c r="BH130" s="30" t="str">
        <f ca="1"/>
        <v/>
      </c>
      <c r="BI130" s="30" t="str">
        <f ca="1"/>
        <v/>
      </c>
      <c r="BJ130" s="30" t="str">
        <f ca="1"/>
        <v/>
      </c>
      <c r="BK130" s="30" t="str">
        <f ca="1"/>
        <v/>
      </c>
      <c r="BL130" s="30" t="str">
        <f ca="1"/>
        <v/>
      </c>
      <c r="BM130" s="30" t="str">
        <f ca="1"/>
        <v/>
      </c>
      <c r="BN130" s="30" t="str">
        <f ca="1"/>
        <v/>
      </c>
      <c r="BO130" s="30" t="str">
        <f ca="1"/>
        <v/>
      </c>
      <c r="BP130" s="30" t="str">
        <f ca="1"/>
        <v/>
      </c>
      <c r="BQ130" s="30" t="str">
        <f ca="1"/>
        <v/>
      </c>
      <c r="BR130" s="30" t="str">
        <f ca="1"/>
        <v/>
      </c>
      <c r="BS130" s="30" t="str">
        <f ca="1"/>
        <v/>
      </c>
      <c r="BT130" s="30" t="str">
        <f ca="1"/>
        <v/>
      </c>
      <c r="BU130" s="30" t="str">
        <f ca="1"/>
        <v/>
      </c>
      <c r="BV130" s="30" t="str">
        <f ca="1"/>
        <v/>
      </c>
      <c r="BW130" s="30" t="str">
        <f ca="1"/>
        <v/>
      </c>
      <c r="BX130" s="30" t="str">
        <f ca="1"/>
        <v/>
      </c>
      <c r="BY130" s="30" t="str">
        <f ca="1"/>
        <v/>
      </c>
      <c r="BZ130" s="30" t="str">
        <f ca="1"/>
        <v/>
      </c>
      <c r="CA130" s="30" t="str">
        <f ca="1"/>
        <v/>
      </c>
      <c r="CB130" s="30" t="str">
        <f ca="1"/>
        <v/>
      </c>
      <c r="CC130" s="30" t="str">
        <f ca="1"/>
        <v/>
      </c>
      <c r="CD130" s="30" t="str">
        <f ca="1"/>
        <v/>
      </c>
      <c r="CE130" s="30" t="str">
        <f ca="1"/>
        <v/>
      </c>
      <c r="CF130" s="30" t="str">
        <f ca="1"/>
        <v/>
      </c>
      <c r="CG130" s="30" t="str">
        <f ca="1"/>
        <v/>
      </c>
      <c r="CH130" s="30" t="str">
        <f ca="1"/>
        <v/>
      </c>
      <c r="CI130" s="30" t="str">
        <f ca="1"/>
        <v/>
      </c>
      <c r="CJ130" s="30" t="str">
        <f ca="1"/>
        <v/>
      </c>
      <c r="CK130" s="30" t="str">
        <f ca="1"/>
        <v/>
      </c>
      <c r="CL130" s="30" t="str">
        <f ca="1"/>
        <v/>
      </c>
      <c r="CM130" s="30" t="str">
        <f ca="1"/>
        <v/>
      </c>
      <c r="CN130" s="30" t="str">
        <f ca="1"/>
        <v/>
      </c>
      <c r="CO130" s="30" t="str">
        <f ca="1"/>
        <v/>
      </c>
      <c r="CP130" s="30" t="str">
        <f ca="1"/>
        <v/>
      </c>
      <c r="CQ130" s="30" t="str">
        <f ca="1"/>
        <v/>
      </c>
      <c r="CR130" s="30" t="str">
        <f ca="1"/>
        <v/>
      </c>
      <c r="CS130" s="30" t="str">
        <f ca="1"/>
        <v/>
      </c>
      <c r="CT130" s="31" cm="1">
        <f t="array" aca="1" ref="CT130" ca="1">SUMPRODUCT(COUNTIF($AY130:$CS130,Training!$C$3:$E$3))</f>
        <v>0</v>
      </c>
      <c r="CU130" s="31" cm="1">
        <f t="array" aca="1" ref="CU130" ca="1">SUMPRODUCT(COUNTIF($AY130:$CS130,Training!$C$4:$E$4))</f>
        <v>0</v>
      </c>
      <c r="CV130" s="31" cm="1">
        <f t="array" aca="1" ref="CV130" ca="1">SUMPRODUCT(COUNTIF($AY130:$CS130,Training!$C$5:$E$5))</f>
        <v>0</v>
      </c>
      <c r="CW130" s="31" cm="1">
        <f t="array" aca="1" ref="CW130" ca="1">SUMPRODUCT(COUNTIF($AY130:$CS130,Training!$C$6:$E$6))</f>
        <v>0</v>
      </c>
      <c r="CX130" s="31" cm="1">
        <f t="array" aca="1" ref="CX130" ca="1">SUMPRODUCT(COUNTIF($AY130:$CS130,Training!$C$7:$E$7))</f>
        <v>0</v>
      </c>
      <c r="CY130" s="31" cm="1">
        <f t="array" aca="1" ref="CY130" ca="1">SUMPRODUCT(COUNTIF($AY130:$CS130,Training!$C$8:$E$8))</f>
        <v>0</v>
      </c>
      <c r="CZ130" s="31" cm="1">
        <f t="array" aca="1" ref="CZ130" ca="1">SUMPRODUCT(COUNTIF($AY130:$CS130,Training!$C$9:$E$9))</f>
        <v>0</v>
      </c>
      <c r="DA130" s="31" cm="1">
        <f t="array" aca="1" ref="DA130" ca="1">SUMPRODUCT(COUNTIF($AY130:$CS130,Training!$C$10:$E$10))</f>
        <v>0</v>
      </c>
      <c r="DB130" s="31" cm="1">
        <f t="array" aca="1" ref="DB130" ca="1">SUMPRODUCT(COUNTIF($AY130:$CS130,Training!$C$11:$E$11))</f>
        <v>0</v>
      </c>
      <c r="DC130" s="31" cm="1">
        <f t="array" aca="1" ref="DC130" ca="1">SUMPRODUCT(COUNTIF($AY130:$CS130,Training!$C$2:$E$2))</f>
        <v>0</v>
      </c>
      <c r="DD130" s="31" cm="1">
        <f t="array" aca="1" ref="DD130" ca="1">SUMPRODUCT(COUNTIF($AY130:$CS130,Training!#REF!))</f>
        <v>0</v>
      </c>
      <c r="DE130" s="31" cm="1">
        <f t="array" aca="1" ref="DE130" ca="1">SUMPRODUCT(COUNTIF($AY130:$CS130,Training!$C$12:$E$12))</f>
        <v>0</v>
      </c>
      <c r="DF130" s="31" cm="1">
        <f t="array" aca="1" ref="DF130" ca="1">SUMPRODUCT(COUNTIF($AY130:$CS130,Training!$C$13:$E$13))</f>
        <v>0</v>
      </c>
      <c r="DG130" s="31" cm="1">
        <f t="array" aca="1" ref="DG130" ca="1">SUMPRODUCT(COUNTIF($AY130:$CS130,Training!$C$14:$E$14))</f>
        <v>0</v>
      </c>
      <c r="DH130" s="31" cm="1">
        <f t="array" aca="1" ref="DH130" ca="1">SUMPRODUCT(COUNTIF($AY130:$CS130,Training!$C$15:$E$15))</f>
        <v>0</v>
      </c>
      <c r="DI130" s="31" cm="1">
        <f t="array" aca="1" ref="DI130" ca="1">SUMPRODUCT(COUNTIF($AY130:$CS130,Training!$C$16:$E$16))</f>
        <v>0</v>
      </c>
      <c r="DJ130" s="30" t="str" cm="1">
        <f t="array" aca="1" ref="DJ130:FD130" ca="1">IF(COUNTIF(D130:AX130,1)=0,IF($D130:$AX130=2,D$1:AX$1,""),"")</f>
        <v/>
      </c>
      <c r="DK130" s="30" t="str">
        <f ca="1"/>
        <v/>
      </c>
      <c r="DL130" s="30" t="str">
        <f ca="1"/>
        <v/>
      </c>
      <c r="DM130" s="30" t="str">
        <f ca="1"/>
        <v/>
      </c>
      <c r="DN130" s="30" t="str">
        <f ca="1"/>
        <v/>
      </c>
      <c r="DO130" s="30" t="str">
        <f ca="1"/>
        <v/>
      </c>
      <c r="DP130" s="30" t="str">
        <f ca="1"/>
        <v/>
      </c>
      <c r="DQ130" s="30" t="str">
        <f ca="1"/>
        <v/>
      </c>
      <c r="DR130" s="30" t="str">
        <f ca="1"/>
        <v/>
      </c>
      <c r="DS130" s="30" t="str">
        <f ca="1"/>
        <v/>
      </c>
      <c r="DT130" s="30" t="str">
        <f ca="1"/>
        <v/>
      </c>
      <c r="DU130" s="30" t="str">
        <f ca="1"/>
        <v/>
      </c>
      <c r="DV130" s="30" t="str">
        <f ca="1"/>
        <v/>
      </c>
      <c r="DW130" s="30" t="str">
        <f ca="1"/>
        <v/>
      </c>
      <c r="DX130" s="30" t="str">
        <f ca="1"/>
        <v/>
      </c>
      <c r="DY130" s="30" t="str">
        <f ca="1"/>
        <v/>
      </c>
      <c r="DZ130" s="30" t="str">
        <f ca="1"/>
        <v/>
      </c>
      <c r="EA130" s="30" t="str">
        <f ca="1"/>
        <v/>
      </c>
      <c r="EB130" s="30" t="str">
        <f ca="1"/>
        <v/>
      </c>
      <c r="EC130" s="30" t="str">
        <f ca="1"/>
        <v/>
      </c>
      <c r="ED130" s="30" t="str">
        <f ca="1"/>
        <v/>
      </c>
      <c r="EE130" s="30" t="str">
        <f ca="1"/>
        <v/>
      </c>
      <c r="EF130" s="30" t="str">
        <f ca="1"/>
        <v/>
      </c>
      <c r="EG130" s="30" t="str">
        <f ca="1"/>
        <v/>
      </c>
      <c r="EH130" s="30" t="str">
        <f ca="1"/>
        <v/>
      </c>
      <c r="EI130" s="30" t="str">
        <f ca="1"/>
        <v/>
      </c>
      <c r="EJ130" s="30" t="str">
        <f ca="1"/>
        <v/>
      </c>
      <c r="EK130" s="30" t="str">
        <f ca="1"/>
        <v/>
      </c>
      <c r="EL130" s="30" t="str">
        <f ca="1"/>
        <v/>
      </c>
      <c r="EM130" s="30" t="str">
        <f ca="1"/>
        <v/>
      </c>
      <c r="EN130" s="30" t="str">
        <f ca="1"/>
        <v/>
      </c>
      <c r="EO130" s="30" t="str">
        <f ca="1"/>
        <v/>
      </c>
      <c r="EP130" s="30" t="str">
        <f ca="1"/>
        <v/>
      </c>
      <c r="EQ130" s="30" t="str">
        <f ca="1"/>
        <v/>
      </c>
      <c r="ER130" s="30" t="str">
        <f ca="1"/>
        <v/>
      </c>
      <c r="ES130" s="30" t="str">
        <f ca="1"/>
        <v/>
      </c>
      <c r="ET130" s="30" t="str">
        <f ca="1"/>
        <v/>
      </c>
      <c r="EU130" s="30" t="str">
        <f ca="1"/>
        <v/>
      </c>
      <c r="EV130" s="30" t="str">
        <f ca="1"/>
        <v/>
      </c>
      <c r="EW130" s="30" t="str">
        <f ca="1"/>
        <v/>
      </c>
      <c r="EX130" s="30" t="str">
        <f ca="1"/>
        <v/>
      </c>
      <c r="EY130" s="30" t="str">
        <f ca="1"/>
        <v/>
      </c>
      <c r="EZ130" s="30" t="str">
        <f ca="1"/>
        <v/>
      </c>
      <c r="FA130" s="30" t="str">
        <f ca="1"/>
        <v/>
      </c>
      <c r="FB130" s="30" t="str">
        <f ca="1"/>
        <v/>
      </c>
      <c r="FC130" s="30" t="str">
        <f ca="1"/>
        <v/>
      </c>
      <c r="FD130" s="30" t="str">
        <f ca="1"/>
        <v/>
      </c>
      <c r="FE130" s="31" cm="1">
        <f t="array" aca="1" ref="FE130" ca="1">SUMPRODUCT(COUNTIF($DJ130:$FD130,Training!$C$3:$E$3))</f>
        <v>0</v>
      </c>
      <c r="FF130" s="31" cm="1">
        <f t="array" aca="1" ref="FF130" ca="1">SUMPRODUCT(COUNTIF($DJ130:$FD130,Training!$C$4:$E$4))</f>
        <v>0</v>
      </c>
      <c r="FG130" s="31" cm="1">
        <f t="array" aca="1" ref="FG130" ca="1">SUMPRODUCT(COUNTIF($DJ130:$FD130,Training!$C$5:$E$5))</f>
        <v>0</v>
      </c>
      <c r="FH130" s="31" cm="1">
        <f t="array" aca="1" ref="FH130" ca="1">SUMPRODUCT(COUNTIF($DJ130:$FD130,Training!$C$6:$E$6))</f>
        <v>0</v>
      </c>
      <c r="FI130" s="31" cm="1">
        <f t="array" aca="1" ref="FI130" ca="1">SUMPRODUCT(COUNTIF($DJ130:$FD130,Training!$C$7:$E$7))</f>
        <v>0</v>
      </c>
      <c r="FJ130" s="31" cm="1">
        <f t="array" aca="1" ref="FJ130" ca="1">SUMPRODUCT(COUNTIF($DJ130:$FD130,Training!$C$8:$E$8))</f>
        <v>0</v>
      </c>
      <c r="FK130" s="31" cm="1">
        <f t="array" aca="1" ref="FK130" ca="1">SUMPRODUCT(COUNTIF($DJ130:$FD130,Training!$C$9:$E$9))</f>
        <v>0</v>
      </c>
      <c r="FL130" s="31" cm="1">
        <f t="array" aca="1" ref="FL130" ca="1">SUMPRODUCT(COUNTIF($DJ130:$FD130,Training!$C$10:$E$10))</f>
        <v>0</v>
      </c>
      <c r="FM130" s="31" cm="1">
        <f t="array" aca="1" ref="FM130" ca="1">SUMPRODUCT(COUNTIF($DJ130:$FD130,Training!$C$11:$E$11))</f>
        <v>0</v>
      </c>
      <c r="FN130" s="31" cm="1">
        <f t="array" aca="1" ref="FN130" ca="1">SUMPRODUCT(COUNTIF($DJ130:$FD130,Training!$C$2:$E$2))</f>
        <v>0</v>
      </c>
      <c r="FO130" s="31" cm="1">
        <f t="array" aca="1" ref="FO130" ca="1">SUMPRODUCT(COUNTIF($DJ130:$FD130,Training!#REF!))</f>
        <v>0</v>
      </c>
      <c r="FP130" s="31" cm="1">
        <f t="array" aca="1" ref="FP130" ca="1">SUMPRODUCT(COUNTIF($DJ130:$FD130,Training!$C$12:$E$12))</f>
        <v>0</v>
      </c>
      <c r="FQ130" s="31" cm="1">
        <f t="array" aca="1" ref="FQ130" ca="1">SUMPRODUCT(COUNTIF($DJ130:$FD130,Training!$C$13:$E$13))</f>
        <v>0</v>
      </c>
      <c r="FR130" s="31" cm="1">
        <f t="array" aca="1" ref="FR130" ca="1">SUMPRODUCT(COUNTIF($DJ130:$FD130,Training!$C$14:$E$14))</f>
        <v>0</v>
      </c>
      <c r="FS130" s="31" cm="1">
        <f t="array" aca="1" ref="FS130" ca="1">SUMPRODUCT(COUNTIF($DJ130:$FD130,Training!$C$15:$E$15))</f>
        <v>0</v>
      </c>
      <c r="FT130" s="31" cm="1">
        <f t="array" aca="1" ref="FT130" ca="1">SUMPRODUCT(COUNTIF($DJ130:$FD130,Training!$C$16:$E$16))</f>
        <v>0</v>
      </c>
    </row>
    <row r="131" spans="1:176" x14ac:dyDescent="0.25">
      <c r="A131" s="32" t="str">
        <f>IF(WeightedParse!A131&gt;"",WeightedParse!A131,"")</f>
        <v/>
      </c>
      <c r="B131" s="49" t="str">
        <f>IF('Weighted Summary'!A131&gt;"",'Weighted Summary'!F131,"")</f>
        <v/>
      </c>
      <c r="C131" s="39" t="str">
        <f t="shared" si="1"/>
        <v/>
      </c>
      <c r="D131" s="37" t="str">
        <f ca="1">IF($A131&gt;"",IF(ISERROR(HLOOKUP(D$1,INDIRECT("Roles!$B$"&amp;MATCH($B131,Roles!$A:$A,0)&amp;":$AF$"&amp;MATCH($B131,Roles!$A:$A,0)),1,FALSE))=FALSE,IF(SquadExport!G131&lt;10,1,IF(SquadExport!G131&lt;15,2,IF(SquadExport!G131&lt;=20,3,""))),0),"")</f>
        <v/>
      </c>
      <c r="E131" s="37" t="str">
        <f ca="1">IF($A131&gt;"",IF(ISERROR(HLOOKUP(E$1,INDIRECT("Roles!$B$"&amp;MATCH($B131,Roles!$A:$A,0)&amp;":$AF$"&amp;MATCH($B131,Roles!$A:$A,0)),1,FALSE))=FALSE,IF(SquadExport!H131&lt;10,1,IF(SquadExport!H131&lt;15,2,IF(SquadExport!H131&lt;=20,3,""))),0),"")</f>
        <v/>
      </c>
      <c r="F131" s="37" t="str">
        <f ca="1">IF($A131&gt;"",IF(ISERROR(HLOOKUP(F$1,INDIRECT("Roles!$B$"&amp;MATCH($B131,Roles!$A:$A,0)&amp;":$AF$"&amp;MATCH($B131,Roles!$A:$A,0)),1,FALSE))=FALSE,IF(SquadExport!I131&lt;10,1,IF(SquadExport!I131&lt;15,2,IF(SquadExport!I131&lt;=20,3,""))),0),"")</f>
        <v/>
      </c>
      <c r="G131" s="37" t="str">
        <f ca="1">IF($A131&gt;"",IF(ISERROR(HLOOKUP(G$1,INDIRECT("Roles!$B$"&amp;MATCH($B131,Roles!$A:$A,0)&amp;":$AF$"&amp;MATCH($B131,Roles!$A:$A,0)),1,FALSE))=FALSE,IF(SquadExport!J131&lt;10,1,IF(SquadExport!J131&lt;15,2,IF(SquadExport!J131&lt;=20,3,""))),0),"")</f>
        <v/>
      </c>
      <c r="H131" s="37" t="str">
        <f ca="1">IF($A131&gt;"",IF(ISERROR(HLOOKUP(H$1,INDIRECT("Roles!$B$"&amp;MATCH($B131,Roles!$A:$A,0)&amp;":$AF$"&amp;MATCH($B131,Roles!$A:$A,0)),1,FALSE))=FALSE,IF(SquadExport!K131&lt;10,1,IF(SquadExport!K131&lt;15,2,IF(SquadExport!K131&lt;=20,3,""))),0),"")</f>
        <v/>
      </c>
      <c r="I131" s="37" t="str">
        <f ca="1">IF($A131&gt;"",IF(ISERROR(HLOOKUP(I$1,INDIRECT("Roles!$B$"&amp;MATCH($B131,Roles!$A:$A,0)&amp;":$AF$"&amp;MATCH($B131,Roles!$A:$A,0)),1,FALSE))=FALSE,IF(SquadExport!L131&lt;10,1,IF(SquadExport!L131&lt;15,2,IF(SquadExport!L131&lt;=20,3,""))),0),"")</f>
        <v/>
      </c>
      <c r="J131" s="37" t="str">
        <f ca="1">IF($A131&gt;"",IF(ISERROR(HLOOKUP(J$1,INDIRECT("Roles!$B$"&amp;MATCH($B131,Roles!$A:$A,0)&amp;":$AF$"&amp;MATCH($B131,Roles!$A:$A,0)),1,FALSE))=FALSE,IF(SquadExport!M131&lt;10,1,IF(SquadExport!M131&lt;15,2,IF(SquadExport!M131&lt;=20,3,""))),0),"")</f>
        <v/>
      </c>
      <c r="K131" s="37" t="str">
        <f ca="1">IF($A131&gt;"",IF(ISERROR(HLOOKUP(K$1,INDIRECT("Roles!$B$"&amp;MATCH($B131,Roles!$A:$A,0)&amp;":$AF$"&amp;MATCH($B131,Roles!$A:$A,0)),1,FALSE))=FALSE,IF(SquadExport!N131&lt;10,1,IF(SquadExport!N131&lt;15,2,IF(SquadExport!N131&lt;=20,3,""))),0),"")</f>
        <v/>
      </c>
      <c r="L131" s="37" t="str">
        <f ca="1">IF($A131&gt;"",IF(ISERROR(HLOOKUP(L$1,INDIRECT("Roles!$B$"&amp;MATCH($B131,Roles!$A:$A,0)&amp;":$AF$"&amp;MATCH($B131,Roles!$A:$A,0)),1,FALSE))=FALSE,IF(SquadExport!O131&lt;10,1,IF(SquadExport!O131&lt;15,2,IF(SquadExport!O131&lt;=20,3,""))),0),"")</f>
        <v/>
      </c>
      <c r="M131" s="37" t="str">
        <f ca="1">IF($A131&gt;"",IF(ISERROR(HLOOKUP(M$1,INDIRECT("Roles!$B$"&amp;MATCH($B131,Roles!$A:$A,0)&amp;":$AF$"&amp;MATCH($B131,Roles!$A:$A,0)),1,FALSE))=FALSE,IF(SquadExport!P131&lt;10,1,IF(SquadExport!P131&lt;15,2,IF(SquadExport!P131&lt;=20,3,""))),0),"")</f>
        <v/>
      </c>
      <c r="N131" s="37" t="str">
        <f ca="1">IF($A131&gt;"",IF(ISERROR(HLOOKUP(N$1,INDIRECT("Roles!$B$"&amp;MATCH($B131,Roles!$A:$A,0)&amp;":$AF$"&amp;MATCH($B131,Roles!$A:$A,0)),1,FALSE))=FALSE,IF(SquadExport!Q131&lt;10,1,IF(SquadExport!Q131&lt;15,2,IF(SquadExport!Q131&lt;=20,3,""))),0),"")</f>
        <v/>
      </c>
      <c r="O131" s="37" t="str">
        <f ca="1">IF($A131&gt;"",IF(ISERROR(HLOOKUP(O$1,INDIRECT("Roles!$B$"&amp;MATCH($B131,Roles!$A:$A,0)&amp;":$AF$"&amp;MATCH($B131,Roles!$A:$A,0)),1,FALSE))=FALSE,IF(SquadExport!R131&lt;10,1,IF(SquadExport!R131&lt;15,2,IF(SquadExport!R131&lt;=20,3,""))),0),"")</f>
        <v/>
      </c>
      <c r="P131" s="37" t="str">
        <f ca="1">IF($A131&gt;"",IF(ISERROR(HLOOKUP(P$1,INDIRECT("Roles!$B$"&amp;MATCH($B131,Roles!$A:$A,0)&amp;":$AF$"&amp;MATCH($B131,Roles!$A:$A,0)),1,FALSE))=FALSE,IF(SquadExport!S131&lt;10,1,IF(SquadExport!S131&lt;15,2,IF(SquadExport!S131&lt;=20,3,""))),0),"")</f>
        <v/>
      </c>
      <c r="Q131" s="37" t="str">
        <f ca="1">IF($A131&gt;"",IF(ISERROR(HLOOKUP(Q$1,INDIRECT("Roles!$B$"&amp;MATCH($B131,Roles!$A:$A,0)&amp;":$AF$"&amp;MATCH($B131,Roles!$A:$A,0)),1,FALSE))=FALSE,IF(SquadExport!T131&lt;10,1,IF(SquadExport!T131&lt;15,2,IF(SquadExport!T131&lt;=20,3,""))),0),"")</f>
        <v/>
      </c>
      <c r="R131" s="37" t="str">
        <f ca="1">IF($A131&gt;"",IF(ISERROR(HLOOKUP(R$1,INDIRECT("Roles!$B$"&amp;MATCH($B131,Roles!$A:$A,0)&amp;":$AF$"&amp;MATCH($B131,Roles!$A:$A,0)),1,FALSE))=FALSE,IF(SquadExport!U131&lt;10,1,IF(SquadExport!U131&lt;15,2,IF(SquadExport!U131&lt;=20,3,""))),0),"")</f>
        <v/>
      </c>
      <c r="S131" s="37" t="str">
        <f ca="1">IF($A131&gt;"",IF(ISERROR(HLOOKUP(S$1,INDIRECT("Roles!$B$"&amp;MATCH($B131,Roles!$A:$A,0)&amp;":$AF$"&amp;MATCH($B131,Roles!$A:$A,0)),1,FALSE))=FALSE,IF(SquadExport!V131&lt;10,1,IF(SquadExport!V131&lt;15,2,IF(SquadExport!V131&lt;=20,3,""))),0),"")</f>
        <v/>
      </c>
      <c r="T131" s="37" t="str">
        <f ca="1">IF($A131&gt;"",IF(ISERROR(HLOOKUP(T$1,INDIRECT("Roles!$B$"&amp;MATCH($B131,Roles!$A:$A,0)&amp;":$AF$"&amp;MATCH($B131,Roles!$A:$A,0)),1,FALSE))=FALSE,IF(SquadExport!W131&lt;10,1,IF(SquadExport!W131&lt;15,2,IF(SquadExport!W131&lt;=20,3,""))),0),"")</f>
        <v/>
      </c>
      <c r="U131" s="37" t="str">
        <f ca="1">IF($A131&gt;"",IF(ISERROR(HLOOKUP(U$1,INDIRECT("Roles!$B$"&amp;MATCH($B131,Roles!$A:$A,0)&amp;":$AF$"&amp;MATCH($B131,Roles!$A:$A,0)),1,FALSE))=FALSE,IF(SquadExport!X131&lt;10,1,IF(SquadExport!X131&lt;15,2,IF(SquadExport!X131&lt;=20,3,""))),0),"")</f>
        <v/>
      </c>
      <c r="V131" s="37" t="str">
        <f ca="1">IF($A131&gt;"",IF(ISERROR(HLOOKUP(V$1,INDIRECT("Roles!$B$"&amp;MATCH($B131,Roles!$A:$A,0)&amp;":$AF$"&amp;MATCH($B131,Roles!$A:$A,0)),1,FALSE))=FALSE,IF(SquadExport!Y131&lt;10,1,IF(SquadExport!Y131&lt;15,2,IF(SquadExport!Y131&lt;=20,3,""))),0),"")</f>
        <v/>
      </c>
      <c r="W131" s="37" t="str">
        <f ca="1">IF($A131&gt;"",IF(ISERROR(HLOOKUP(W$1,INDIRECT("Roles!$B$"&amp;MATCH($B131,Roles!$A:$A,0)&amp;":$AF$"&amp;MATCH($B131,Roles!$A:$A,0)),1,FALSE))=FALSE,IF(SquadExport!Z131&lt;10,1,IF(SquadExport!Z131&lt;15,2,IF(SquadExport!Z131&lt;=20,3,""))),0),"")</f>
        <v/>
      </c>
      <c r="X131" s="37" t="str">
        <f ca="1">IF($A131&gt;"",IF(ISERROR(HLOOKUP(X$1,INDIRECT("Roles!$B$"&amp;MATCH($B131,Roles!$A:$A,0)&amp;":$AF$"&amp;MATCH($B131,Roles!$A:$A,0)),1,FALSE))=FALSE,IF(SquadExport!AA131&lt;10,1,IF(SquadExport!AA131&lt;15,2,IF(SquadExport!AA131&lt;=20,3,""))),0),"")</f>
        <v/>
      </c>
      <c r="Y131" s="37" t="str">
        <f ca="1">IF($A131&gt;"",IF(ISERROR(HLOOKUP(Y$1,INDIRECT("Roles!$B$"&amp;MATCH($B131,Roles!$A:$A,0)&amp;":$AF$"&amp;MATCH($B131,Roles!$A:$A,0)),1,FALSE))=FALSE,IF(SquadExport!AB131&lt;10,1,IF(SquadExport!AB131&lt;15,2,IF(SquadExport!AB131&lt;=20,3,""))),0),"")</f>
        <v/>
      </c>
      <c r="Z131" s="37" t="str">
        <f ca="1">IF($A131&gt;"",IF(ISERROR(HLOOKUP(Z$1,INDIRECT("Roles!$B$"&amp;MATCH($B131,Roles!$A:$A,0)&amp;":$AF$"&amp;MATCH($B131,Roles!$A:$A,0)),1,FALSE))=FALSE,IF(SquadExport!AC131&lt;10,1,IF(SquadExport!AC131&lt;15,2,IF(SquadExport!AC131&lt;=20,3,""))),0),"")</f>
        <v/>
      </c>
      <c r="AA131" s="37" t="str">
        <f ca="1">IF($A131&gt;"",IF(ISERROR(HLOOKUP(AA$1,INDIRECT("Roles!$B$"&amp;MATCH($B131,Roles!$A:$A,0)&amp;":$AF$"&amp;MATCH($B131,Roles!$A:$A,0)),1,FALSE))=FALSE,IF(SquadExport!AD131&lt;10,1,IF(SquadExport!AD131&lt;15,2,IF(SquadExport!AD131&lt;=20,3,""))),0),"")</f>
        <v/>
      </c>
      <c r="AB131" s="37" t="str">
        <f ca="1">IF($A131&gt;"",IF(ISERROR(HLOOKUP(AB$1,INDIRECT("Roles!$B$"&amp;MATCH($B131,Roles!$A:$A,0)&amp;":$AF$"&amp;MATCH($B131,Roles!$A:$A,0)),1,FALSE))=FALSE,IF(SquadExport!AE131&lt;10,1,IF(SquadExport!AE131&lt;15,2,IF(SquadExport!AE131&lt;=20,3,""))),0),"")</f>
        <v/>
      </c>
      <c r="AC131" s="37" t="str">
        <f ca="1">IF($A131&gt;"",IF(ISERROR(HLOOKUP(AC$1,INDIRECT("Roles!$B$"&amp;MATCH($B131,Roles!$A:$A,0)&amp;":$AF$"&amp;MATCH($B131,Roles!$A:$A,0)),1,FALSE))=FALSE,IF(SquadExport!AF131&lt;10,1,IF(SquadExport!AF131&lt;15,2,IF(SquadExport!AF131&lt;=20,3,""))),0),"")</f>
        <v/>
      </c>
      <c r="AD131" s="37" t="str">
        <f ca="1">IF($A131&gt;"",IF(ISERROR(HLOOKUP(AD$1,INDIRECT("Roles!$B$"&amp;MATCH($B131,Roles!$A:$A,0)&amp;":$AF$"&amp;MATCH($B131,Roles!$A:$A,0)),1,FALSE))=FALSE,IF(SquadExport!AG131&lt;10,1,IF(SquadExport!AG131&lt;15,2,IF(SquadExport!AG131&lt;=20,3,""))),0),"")</f>
        <v/>
      </c>
      <c r="AE131" s="37" t="str">
        <f ca="1">IF($A131&gt;"",IF(ISERROR(HLOOKUP(AE$1,INDIRECT("Roles!$B$"&amp;MATCH($B131,Roles!$A:$A,0)&amp;":$AF$"&amp;MATCH($B131,Roles!$A:$A,0)),1,FALSE))=FALSE,IF(SquadExport!AH131&lt;10,1,IF(SquadExport!AH131&lt;15,2,IF(SquadExport!AH131&lt;=20,3,""))),0),"")</f>
        <v/>
      </c>
      <c r="AF131" s="37" t="str">
        <f ca="1">IF($A131&gt;"",IF(ISERROR(HLOOKUP(AF$1,INDIRECT("Roles!$B$"&amp;MATCH($B131,Roles!$A:$A,0)&amp;":$AF$"&amp;MATCH($B131,Roles!$A:$A,0)),1,FALSE))=FALSE,IF(SquadExport!AI131&lt;10,1,IF(SquadExport!AI131&lt;15,2,IF(SquadExport!AI131&lt;=20,3,""))),0),"")</f>
        <v/>
      </c>
      <c r="AG131" s="37" t="str">
        <f ca="1">IF($A131&gt;"",IF(ISERROR(HLOOKUP(AG$1,INDIRECT("Roles!$B$"&amp;MATCH($B131,Roles!$A:$A,0)&amp;":$AF$"&amp;MATCH($B131,Roles!$A:$A,0)),1,FALSE))=FALSE,IF(SquadExport!AJ131&lt;10,1,IF(SquadExport!AJ131&lt;15,2,IF(SquadExport!AJ131&lt;=20,3,""))),0),"")</f>
        <v/>
      </c>
      <c r="AH131" s="37" t="str">
        <f ca="1">IF($A131&gt;"",IF(ISERROR(HLOOKUP(AH$1,INDIRECT("Roles!$B$"&amp;MATCH($B131,Roles!$A:$A,0)&amp;":$AF$"&amp;MATCH($B131,Roles!$A:$A,0)),1,FALSE))=FALSE,IF(SquadExport!AK131&lt;10,1,IF(SquadExport!AK131&lt;15,2,IF(SquadExport!AK131&lt;=20,3,""))),0),"")</f>
        <v/>
      </c>
      <c r="AI131" s="37" t="str">
        <f ca="1">IF($A131&gt;"",IF(ISERROR(HLOOKUP(AI$1,INDIRECT("Roles!$B$"&amp;MATCH($B131,Roles!$A:$A,0)&amp;":$AF$"&amp;MATCH($B131,Roles!$A:$A,0)),1,FALSE))=FALSE,IF(SquadExport!AL131&lt;10,1,IF(SquadExport!AL131&lt;15,2,IF(SquadExport!AL131&lt;=20,3,""))),0),"")</f>
        <v/>
      </c>
      <c r="AJ131" s="37" t="str">
        <f ca="1">IF($A131&gt;"",IF(ISERROR(HLOOKUP(AJ$1,INDIRECT("Roles!$B$"&amp;MATCH($B131,Roles!$A:$A,0)&amp;":$AF$"&amp;MATCH($B131,Roles!$A:$A,0)),1,FALSE))=FALSE,IF(SquadExport!AM131&lt;10,1,IF(SquadExport!AM131&lt;15,2,IF(SquadExport!AM131&lt;=20,3,""))),0),"")</f>
        <v/>
      </c>
      <c r="AK131" s="37" t="str">
        <f ca="1">IF($A131&gt;"",IF(ISERROR(HLOOKUP(AK$1,INDIRECT("Roles!$B$"&amp;MATCH($B131,Roles!$A:$A,0)&amp;":$AF$"&amp;MATCH($B131,Roles!$A:$A,0)),1,FALSE))=FALSE,IF(SquadExport!AN131&lt;10,1,IF(SquadExport!AN131&lt;15,2,IF(SquadExport!AN131&lt;=20,3,""))),0),"")</f>
        <v/>
      </c>
      <c r="AL131" s="37" t="str">
        <f ca="1">IF($A131&gt;"",IF(ISERROR(HLOOKUP(AL$1,INDIRECT("Roles!$B$"&amp;MATCH($B131,Roles!$A:$A,0)&amp;":$AF$"&amp;MATCH($B131,Roles!$A:$A,0)),1,FALSE))=FALSE,IF(SquadExport!AO131&lt;10,1,IF(SquadExport!AO131&lt;15,2,IF(SquadExport!AO131&lt;=20,3,""))),0),"")</f>
        <v/>
      </c>
      <c r="AM131" s="37" t="str">
        <f ca="1">IF($A131&gt;"",IF(ISERROR(HLOOKUP(AM$1,INDIRECT("Roles!$B$"&amp;MATCH($B131,Roles!$A:$A,0)&amp;":$AF$"&amp;MATCH($B131,Roles!$A:$A,0)),1,FALSE))=FALSE,IF(SquadExport!AP131&lt;10,1,IF(SquadExport!AP131&lt;15,2,IF(SquadExport!AP131&lt;=20,3,""))),0),"")</f>
        <v/>
      </c>
      <c r="AN131" s="37" t="str">
        <f ca="1">IF($A131&gt;"",IF(ISERROR(HLOOKUP(AN$1,INDIRECT("Roles!$B$"&amp;MATCH($B131,Roles!$A:$A,0)&amp;":$AF$"&amp;MATCH($B131,Roles!$A:$A,0)),1,FALSE))=FALSE,IF(SquadExport!AQ131&lt;10,1,IF(SquadExport!AQ131&lt;15,2,IF(SquadExport!AQ131&lt;=20,3,""))),0),"")</f>
        <v/>
      </c>
      <c r="AO131" s="37" t="str">
        <f ca="1">IF($A131&gt;"",IF(ISERROR(HLOOKUP(AO$1,INDIRECT("Roles!$B$"&amp;MATCH($B131,Roles!$A:$A,0)&amp;":$AF$"&amp;MATCH($B131,Roles!$A:$A,0)),1,FALSE))=FALSE,IF(SquadExport!AR131&lt;10,1,IF(SquadExport!AR131&lt;15,2,IF(SquadExport!AR131&lt;=20,3,""))),0),"")</f>
        <v/>
      </c>
      <c r="AP131" s="37" t="str">
        <f ca="1">IF($A131&gt;"",IF(ISERROR(HLOOKUP(AP$1,INDIRECT("Roles!$B$"&amp;MATCH($B131,Roles!$A:$A,0)&amp;":$AF$"&amp;MATCH($B131,Roles!$A:$A,0)),1,FALSE))=FALSE,IF(SquadExport!AS131&lt;10,1,IF(SquadExport!AS131&lt;15,2,IF(SquadExport!AS131&lt;=20,3,""))),0),"")</f>
        <v/>
      </c>
      <c r="AQ131" s="37" t="str">
        <f ca="1">IF($A131&gt;"",IF(ISERROR(HLOOKUP(AQ$1,INDIRECT("Roles!$B$"&amp;MATCH($B131,Roles!$A:$A,0)&amp;":$AF$"&amp;MATCH($B131,Roles!$A:$A,0)),1,FALSE))=FALSE,IF(SquadExport!AT131&lt;10,1,IF(SquadExport!AT131&lt;15,2,IF(SquadExport!AT131&lt;=20,3,""))),0),"")</f>
        <v/>
      </c>
      <c r="AR131" s="37" t="str">
        <f ca="1">IF($A131&gt;"",IF(ISERROR(HLOOKUP(AR$1,INDIRECT("Roles!$B$"&amp;MATCH($B131,Roles!$A:$A,0)&amp;":$AF$"&amp;MATCH($B131,Roles!$A:$A,0)),1,FALSE))=FALSE,IF(SquadExport!AU131&lt;10,1,IF(SquadExport!AU131&lt;15,2,IF(SquadExport!AU131&lt;=20,3,""))),0),"")</f>
        <v/>
      </c>
      <c r="AS131" s="37" t="str">
        <f ca="1">IF($A131&gt;"",IF(ISERROR(HLOOKUP(AS$1,INDIRECT("Roles!$B$"&amp;MATCH($B131,Roles!$A:$A,0)&amp;":$AF$"&amp;MATCH($B131,Roles!$A:$A,0)),1,FALSE))=FALSE,IF(SquadExport!AV131&lt;10,1,IF(SquadExport!AV131&lt;15,2,IF(SquadExport!AV131&lt;=20,3,""))),0),"")</f>
        <v/>
      </c>
      <c r="AT131" s="37" t="str">
        <f ca="1">IF($A131&gt;"",IF(ISERROR(HLOOKUP(AT$1,INDIRECT("Roles!$B$"&amp;MATCH($B131,Roles!$A:$A,0)&amp;":$AF$"&amp;MATCH($B131,Roles!$A:$A,0)),1,FALSE))=FALSE,IF(SquadExport!AW131&lt;10,1,IF(SquadExport!AW131&lt;15,2,IF(SquadExport!AW131&lt;=20,3,""))),0),"")</f>
        <v/>
      </c>
      <c r="AU131" s="37" t="str">
        <f ca="1">IF($A131&gt;"",IF(ISERROR(HLOOKUP(AU$1,INDIRECT("Roles!$B$"&amp;MATCH($B131,Roles!$A:$A,0)&amp;":$AF$"&amp;MATCH($B131,Roles!$A:$A,0)),1,FALSE))=FALSE,IF(SquadExport!AX131&lt;10,1,IF(SquadExport!AX131&lt;15,2,IF(SquadExport!AX131&lt;=20,3,""))),0),"")</f>
        <v/>
      </c>
      <c r="AV131" s="37" t="str">
        <f ca="1">IF($A131&gt;"",IF(ISERROR(HLOOKUP(AV$1,INDIRECT("Roles!$B$"&amp;MATCH($B131,Roles!$A:$A,0)&amp;":$AF$"&amp;MATCH($B131,Roles!$A:$A,0)),1,FALSE))=FALSE,IF(SquadExport!AY131&lt;10,1,IF(SquadExport!AY131&lt;15,2,IF(SquadExport!AY131&lt;=20,3,""))),0),"")</f>
        <v/>
      </c>
      <c r="AW131" s="37" t="str">
        <f ca="1">IF($A131&gt;"",IF(ISERROR(HLOOKUP(AW$1,INDIRECT("Roles!$B$"&amp;MATCH($B131,Roles!$A:$A,0)&amp;":$AF$"&amp;MATCH($B131,Roles!$A:$A,0)),1,FALSE))=FALSE,IF(SquadExport!AZ131&lt;10,1,IF(SquadExport!AZ131&lt;15,2,IF(SquadExport!AZ131&lt;=20,3,""))),0),"")</f>
        <v/>
      </c>
      <c r="AX131" s="37" t="str">
        <f ca="1">IF($A131&gt;"",IF(ISERROR(HLOOKUP(AX$1,INDIRECT("Roles!$B$"&amp;MATCH($B131,Roles!$A:$A,0)&amp;":$AF$"&amp;MATCH($B131,Roles!$A:$A,0)),1,FALSE))=FALSE,IF(SquadExport!BA131&lt;10,1,IF(SquadExport!BA131&lt;15,2,IF(SquadExport!BA131&lt;=20,3,""))),0),"")</f>
        <v/>
      </c>
      <c r="AY131" s="30" t="str" cm="1">
        <f t="array" aca="1" ref="AY131:CS131" ca="1">IF($D131:$AX131=1,D$1:AX$1,"")</f>
        <v/>
      </c>
      <c r="AZ131" s="30" t="str">
        <f ca="1"/>
        <v/>
      </c>
      <c r="BA131" s="30" t="str">
        <f ca="1"/>
        <v/>
      </c>
      <c r="BB131" s="30" t="str">
        <f ca="1"/>
        <v/>
      </c>
      <c r="BC131" s="30" t="str">
        <f ca="1"/>
        <v/>
      </c>
      <c r="BD131" s="30" t="str">
        <f ca="1"/>
        <v/>
      </c>
      <c r="BE131" s="30" t="str">
        <f ca="1"/>
        <v/>
      </c>
      <c r="BF131" s="30" t="str">
        <f ca="1"/>
        <v/>
      </c>
      <c r="BG131" s="30" t="str">
        <f ca="1"/>
        <v/>
      </c>
      <c r="BH131" s="30" t="str">
        <f ca="1"/>
        <v/>
      </c>
      <c r="BI131" s="30" t="str">
        <f ca="1"/>
        <v/>
      </c>
      <c r="BJ131" s="30" t="str">
        <f ca="1"/>
        <v/>
      </c>
      <c r="BK131" s="30" t="str">
        <f ca="1"/>
        <v/>
      </c>
      <c r="BL131" s="30" t="str">
        <f ca="1"/>
        <v/>
      </c>
      <c r="BM131" s="30" t="str">
        <f ca="1"/>
        <v/>
      </c>
      <c r="BN131" s="30" t="str">
        <f ca="1"/>
        <v/>
      </c>
      <c r="BO131" s="30" t="str">
        <f ca="1"/>
        <v/>
      </c>
      <c r="BP131" s="30" t="str">
        <f ca="1"/>
        <v/>
      </c>
      <c r="BQ131" s="30" t="str">
        <f ca="1"/>
        <v/>
      </c>
      <c r="BR131" s="30" t="str">
        <f ca="1"/>
        <v/>
      </c>
      <c r="BS131" s="30" t="str">
        <f ca="1"/>
        <v/>
      </c>
      <c r="BT131" s="30" t="str">
        <f ca="1"/>
        <v/>
      </c>
      <c r="BU131" s="30" t="str">
        <f ca="1"/>
        <v/>
      </c>
      <c r="BV131" s="30" t="str">
        <f ca="1"/>
        <v/>
      </c>
      <c r="BW131" s="30" t="str">
        <f ca="1"/>
        <v/>
      </c>
      <c r="BX131" s="30" t="str">
        <f ca="1"/>
        <v/>
      </c>
      <c r="BY131" s="30" t="str">
        <f ca="1"/>
        <v/>
      </c>
      <c r="BZ131" s="30" t="str">
        <f ca="1"/>
        <v/>
      </c>
      <c r="CA131" s="30" t="str">
        <f ca="1"/>
        <v/>
      </c>
      <c r="CB131" s="30" t="str">
        <f ca="1"/>
        <v/>
      </c>
      <c r="CC131" s="30" t="str">
        <f ca="1"/>
        <v/>
      </c>
      <c r="CD131" s="30" t="str">
        <f ca="1"/>
        <v/>
      </c>
      <c r="CE131" s="30" t="str">
        <f ca="1"/>
        <v/>
      </c>
      <c r="CF131" s="30" t="str">
        <f ca="1"/>
        <v/>
      </c>
      <c r="CG131" s="30" t="str">
        <f ca="1"/>
        <v/>
      </c>
      <c r="CH131" s="30" t="str">
        <f ca="1"/>
        <v/>
      </c>
      <c r="CI131" s="30" t="str">
        <f ca="1"/>
        <v/>
      </c>
      <c r="CJ131" s="30" t="str">
        <f ca="1"/>
        <v/>
      </c>
      <c r="CK131" s="30" t="str">
        <f ca="1"/>
        <v/>
      </c>
      <c r="CL131" s="30" t="str">
        <f ca="1"/>
        <v/>
      </c>
      <c r="CM131" s="30" t="str">
        <f ca="1"/>
        <v/>
      </c>
      <c r="CN131" s="30" t="str">
        <f ca="1"/>
        <v/>
      </c>
      <c r="CO131" s="30" t="str">
        <f ca="1"/>
        <v/>
      </c>
      <c r="CP131" s="30" t="str">
        <f ca="1"/>
        <v/>
      </c>
      <c r="CQ131" s="30" t="str">
        <f ca="1"/>
        <v/>
      </c>
      <c r="CR131" s="30" t="str">
        <f ca="1"/>
        <v/>
      </c>
      <c r="CS131" s="30" t="str">
        <f ca="1"/>
        <v/>
      </c>
      <c r="CT131" s="31" cm="1">
        <f t="array" aca="1" ref="CT131" ca="1">SUMPRODUCT(COUNTIF($AY131:$CS131,Training!$C$3:$E$3))</f>
        <v>0</v>
      </c>
      <c r="CU131" s="31" cm="1">
        <f t="array" aca="1" ref="CU131" ca="1">SUMPRODUCT(COUNTIF($AY131:$CS131,Training!$C$4:$E$4))</f>
        <v>0</v>
      </c>
      <c r="CV131" s="31" cm="1">
        <f t="array" aca="1" ref="CV131" ca="1">SUMPRODUCT(COUNTIF($AY131:$CS131,Training!$C$5:$E$5))</f>
        <v>0</v>
      </c>
      <c r="CW131" s="31" cm="1">
        <f t="array" aca="1" ref="CW131" ca="1">SUMPRODUCT(COUNTIF($AY131:$CS131,Training!$C$6:$E$6))</f>
        <v>0</v>
      </c>
      <c r="CX131" s="31" cm="1">
        <f t="array" aca="1" ref="CX131" ca="1">SUMPRODUCT(COUNTIF($AY131:$CS131,Training!$C$7:$E$7))</f>
        <v>0</v>
      </c>
      <c r="CY131" s="31" cm="1">
        <f t="array" aca="1" ref="CY131" ca="1">SUMPRODUCT(COUNTIF($AY131:$CS131,Training!$C$8:$E$8))</f>
        <v>0</v>
      </c>
      <c r="CZ131" s="31" cm="1">
        <f t="array" aca="1" ref="CZ131" ca="1">SUMPRODUCT(COUNTIF($AY131:$CS131,Training!$C$9:$E$9))</f>
        <v>0</v>
      </c>
      <c r="DA131" s="31" cm="1">
        <f t="array" aca="1" ref="DA131" ca="1">SUMPRODUCT(COUNTIF($AY131:$CS131,Training!$C$10:$E$10))</f>
        <v>0</v>
      </c>
      <c r="DB131" s="31" cm="1">
        <f t="array" aca="1" ref="DB131" ca="1">SUMPRODUCT(COUNTIF($AY131:$CS131,Training!$C$11:$E$11))</f>
        <v>0</v>
      </c>
      <c r="DC131" s="31" cm="1">
        <f t="array" aca="1" ref="DC131" ca="1">SUMPRODUCT(COUNTIF($AY131:$CS131,Training!$C$2:$E$2))</f>
        <v>0</v>
      </c>
      <c r="DD131" s="31" cm="1">
        <f t="array" aca="1" ref="DD131" ca="1">SUMPRODUCT(COUNTIF($AY131:$CS131,Training!#REF!))</f>
        <v>0</v>
      </c>
      <c r="DE131" s="31" cm="1">
        <f t="array" aca="1" ref="DE131" ca="1">SUMPRODUCT(COUNTIF($AY131:$CS131,Training!$C$12:$E$12))</f>
        <v>0</v>
      </c>
      <c r="DF131" s="31" cm="1">
        <f t="array" aca="1" ref="DF131" ca="1">SUMPRODUCT(COUNTIF($AY131:$CS131,Training!$C$13:$E$13))</f>
        <v>0</v>
      </c>
      <c r="DG131" s="31" cm="1">
        <f t="array" aca="1" ref="DG131" ca="1">SUMPRODUCT(COUNTIF($AY131:$CS131,Training!$C$14:$E$14))</f>
        <v>0</v>
      </c>
      <c r="DH131" s="31" cm="1">
        <f t="array" aca="1" ref="DH131" ca="1">SUMPRODUCT(COUNTIF($AY131:$CS131,Training!$C$15:$E$15))</f>
        <v>0</v>
      </c>
      <c r="DI131" s="31" cm="1">
        <f t="array" aca="1" ref="DI131" ca="1">SUMPRODUCT(COUNTIF($AY131:$CS131,Training!$C$16:$E$16))</f>
        <v>0</v>
      </c>
      <c r="DJ131" s="30" t="str" cm="1">
        <f t="array" aca="1" ref="DJ131:FD131" ca="1">IF(COUNTIF(D131:AX131,1)=0,IF($D131:$AX131=2,D$1:AX$1,""),"")</f>
        <v/>
      </c>
      <c r="DK131" s="30" t="str">
        <f ca="1"/>
        <v/>
      </c>
      <c r="DL131" s="30" t="str">
        <f ca="1"/>
        <v/>
      </c>
      <c r="DM131" s="30" t="str">
        <f ca="1"/>
        <v/>
      </c>
      <c r="DN131" s="30" t="str">
        <f ca="1"/>
        <v/>
      </c>
      <c r="DO131" s="30" t="str">
        <f ca="1"/>
        <v/>
      </c>
      <c r="DP131" s="30" t="str">
        <f ca="1"/>
        <v/>
      </c>
      <c r="DQ131" s="30" t="str">
        <f ca="1"/>
        <v/>
      </c>
      <c r="DR131" s="30" t="str">
        <f ca="1"/>
        <v/>
      </c>
      <c r="DS131" s="30" t="str">
        <f ca="1"/>
        <v/>
      </c>
      <c r="DT131" s="30" t="str">
        <f ca="1"/>
        <v/>
      </c>
      <c r="DU131" s="30" t="str">
        <f ca="1"/>
        <v/>
      </c>
      <c r="DV131" s="30" t="str">
        <f ca="1"/>
        <v/>
      </c>
      <c r="DW131" s="30" t="str">
        <f ca="1"/>
        <v/>
      </c>
      <c r="DX131" s="30" t="str">
        <f ca="1"/>
        <v/>
      </c>
      <c r="DY131" s="30" t="str">
        <f ca="1"/>
        <v/>
      </c>
      <c r="DZ131" s="30" t="str">
        <f ca="1"/>
        <v/>
      </c>
      <c r="EA131" s="30" t="str">
        <f ca="1"/>
        <v/>
      </c>
      <c r="EB131" s="30" t="str">
        <f ca="1"/>
        <v/>
      </c>
      <c r="EC131" s="30" t="str">
        <f ca="1"/>
        <v/>
      </c>
      <c r="ED131" s="30" t="str">
        <f ca="1"/>
        <v/>
      </c>
      <c r="EE131" s="30" t="str">
        <f ca="1"/>
        <v/>
      </c>
      <c r="EF131" s="30" t="str">
        <f ca="1"/>
        <v/>
      </c>
      <c r="EG131" s="30" t="str">
        <f ca="1"/>
        <v/>
      </c>
      <c r="EH131" s="30" t="str">
        <f ca="1"/>
        <v/>
      </c>
      <c r="EI131" s="30" t="str">
        <f ca="1"/>
        <v/>
      </c>
      <c r="EJ131" s="30" t="str">
        <f ca="1"/>
        <v/>
      </c>
      <c r="EK131" s="30" t="str">
        <f ca="1"/>
        <v/>
      </c>
      <c r="EL131" s="30" t="str">
        <f ca="1"/>
        <v/>
      </c>
      <c r="EM131" s="30" t="str">
        <f ca="1"/>
        <v/>
      </c>
      <c r="EN131" s="30" t="str">
        <f ca="1"/>
        <v/>
      </c>
      <c r="EO131" s="30" t="str">
        <f ca="1"/>
        <v/>
      </c>
      <c r="EP131" s="30" t="str">
        <f ca="1"/>
        <v/>
      </c>
      <c r="EQ131" s="30" t="str">
        <f ca="1"/>
        <v/>
      </c>
      <c r="ER131" s="30" t="str">
        <f ca="1"/>
        <v/>
      </c>
      <c r="ES131" s="30" t="str">
        <f ca="1"/>
        <v/>
      </c>
      <c r="ET131" s="30" t="str">
        <f ca="1"/>
        <v/>
      </c>
      <c r="EU131" s="30" t="str">
        <f ca="1"/>
        <v/>
      </c>
      <c r="EV131" s="30" t="str">
        <f ca="1"/>
        <v/>
      </c>
      <c r="EW131" s="30" t="str">
        <f ca="1"/>
        <v/>
      </c>
      <c r="EX131" s="30" t="str">
        <f ca="1"/>
        <v/>
      </c>
      <c r="EY131" s="30" t="str">
        <f ca="1"/>
        <v/>
      </c>
      <c r="EZ131" s="30" t="str">
        <f ca="1"/>
        <v/>
      </c>
      <c r="FA131" s="30" t="str">
        <f ca="1"/>
        <v/>
      </c>
      <c r="FB131" s="30" t="str">
        <f ca="1"/>
        <v/>
      </c>
      <c r="FC131" s="30" t="str">
        <f ca="1"/>
        <v/>
      </c>
      <c r="FD131" s="30" t="str">
        <f ca="1"/>
        <v/>
      </c>
      <c r="FE131" s="31" cm="1">
        <f t="array" aca="1" ref="FE131" ca="1">SUMPRODUCT(COUNTIF($DJ131:$FD131,Training!$C$3:$E$3))</f>
        <v>0</v>
      </c>
      <c r="FF131" s="31" cm="1">
        <f t="array" aca="1" ref="FF131" ca="1">SUMPRODUCT(COUNTIF($DJ131:$FD131,Training!$C$4:$E$4))</f>
        <v>0</v>
      </c>
      <c r="FG131" s="31" cm="1">
        <f t="array" aca="1" ref="FG131" ca="1">SUMPRODUCT(COUNTIF($DJ131:$FD131,Training!$C$5:$E$5))</f>
        <v>0</v>
      </c>
      <c r="FH131" s="31" cm="1">
        <f t="array" aca="1" ref="FH131" ca="1">SUMPRODUCT(COUNTIF($DJ131:$FD131,Training!$C$6:$E$6))</f>
        <v>0</v>
      </c>
      <c r="FI131" s="31" cm="1">
        <f t="array" aca="1" ref="FI131" ca="1">SUMPRODUCT(COUNTIF($DJ131:$FD131,Training!$C$7:$E$7))</f>
        <v>0</v>
      </c>
      <c r="FJ131" s="31" cm="1">
        <f t="array" aca="1" ref="FJ131" ca="1">SUMPRODUCT(COUNTIF($DJ131:$FD131,Training!$C$8:$E$8))</f>
        <v>0</v>
      </c>
      <c r="FK131" s="31" cm="1">
        <f t="array" aca="1" ref="FK131" ca="1">SUMPRODUCT(COUNTIF($DJ131:$FD131,Training!$C$9:$E$9))</f>
        <v>0</v>
      </c>
      <c r="FL131" s="31" cm="1">
        <f t="array" aca="1" ref="FL131" ca="1">SUMPRODUCT(COUNTIF($DJ131:$FD131,Training!$C$10:$E$10))</f>
        <v>0</v>
      </c>
      <c r="FM131" s="31" cm="1">
        <f t="array" aca="1" ref="FM131" ca="1">SUMPRODUCT(COUNTIF($DJ131:$FD131,Training!$C$11:$E$11))</f>
        <v>0</v>
      </c>
      <c r="FN131" s="31" cm="1">
        <f t="array" aca="1" ref="FN131" ca="1">SUMPRODUCT(COUNTIF($DJ131:$FD131,Training!$C$2:$E$2))</f>
        <v>0</v>
      </c>
      <c r="FO131" s="31" cm="1">
        <f t="array" aca="1" ref="FO131" ca="1">SUMPRODUCT(COUNTIF($DJ131:$FD131,Training!#REF!))</f>
        <v>0</v>
      </c>
      <c r="FP131" s="31" cm="1">
        <f t="array" aca="1" ref="FP131" ca="1">SUMPRODUCT(COUNTIF($DJ131:$FD131,Training!$C$12:$E$12))</f>
        <v>0</v>
      </c>
      <c r="FQ131" s="31" cm="1">
        <f t="array" aca="1" ref="FQ131" ca="1">SUMPRODUCT(COUNTIF($DJ131:$FD131,Training!$C$13:$E$13))</f>
        <v>0</v>
      </c>
      <c r="FR131" s="31" cm="1">
        <f t="array" aca="1" ref="FR131" ca="1">SUMPRODUCT(COUNTIF($DJ131:$FD131,Training!$C$14:$E$14))</f>
        <v>0</v>
      </c>
      <c r="FS131" s="31" cm="1">
        <f t="array" aca="1" ref="FS131" ca="1">SUMPRODUCT(COUNTIF($DJ131:$FD131,Training!$C$15:$E$15))</f>
        <v>0</v>
      </c>
      <c r="FT131" s="31" cm="1">
        <f t="array" aca="1" ref="FT131" ca="1">SUMPRODUCT(COUNTIF($DJ131:$FD131,Training!$C$16:$E$16))</f>
        <v>0</v>
      </c>
    </row>
    <row r="132" spans="1:176" x14ac:dyDescent="0.25">
      <c r="A132" s="32" t="str">
        <f>IF(WeightedParse!A132&gt;"",WeightedParse!A132,"")</f>
        <v/>
      </c>
      <c r="B132" s="49" t="str">
        <f>IF('Weighted Summary'!A132&gt;"",'Weighted Summary'!F132,"")</f>
        <v/>
      </c>
      <c r="C132" s="39" t="str">
        <f t="shared" si="1"/>
        <v/>
      </c>
      <c r="D132" s="37" t="str">
        <f ca="1">IF($A132&gt;"",IF(ISERROR(HLOOKUP(D$1,INDIRECT("Roles!$B$"&amp;MATCH($B132,Roles!$A:$A,0)&amp;":$AF$"&amp;MATCH($B132,Roles!$A:$A,0)),1,FALSE))=FALSE,IF(SquadExport!G132&lt;10,1,IF(SquadExport!G132&lt;15,2,IF(SquadExport!G132&lt;=20,3,""))),0),"")</f>
        <v/>
      </c>
      <c r="E132" s="37" t="str">
        <f ca="1">IF($A132&gt;"",IF(ISERROR(HLOOKUP(E$1,INDIRECT("Roles!$B$"&amp;MATCH($B132,Roles!$A:$A,0)&amp;":$AF$"&amp;MATCH($B132,Roles!$A:$A,0)),1,FALSE))=FALSE,IF(SquadExport!H132&lt;10,1,IF(SquadExport!H132&lt;15,2,IF(SquadExport!H132&lt;=20,3,""))),0),"")</f>
        <v/>
      </c>
      <c r="F132" s="37" t="str">
        <f ca="1">IF($A132&gt;"",IF(ISERROR(HLOOKUP(F$1,INDIRECT("Roles!$B$"&amp;MATCH($B132,Roles!$A:$A,0)&amp;":$AF$"&amp;MATCH($B132,Roles!$A:$A,0)),1,FALSE))=FALSE,IF(SquadExport!I132&lt;10,1,IF(SquadExport!I132&lt;15,2,IF(SquadExport!I132&lt;=20,3,""))),0),"")</f>
        <v/>
      </c>
      <c r="G132" s="37" t="str">
        <f ca="1">IF($A132&gt;"",IF(ISERROR(HLOOKUP(G$1,INDIRECT("Roles!$B$"&amp;MATCH($B132,Roles!$A:$A,0)&amp;":$AF$"&amp;MATCH($B132,Roles!$A:$A,0)),1,FALSE))=FALSE,IF(SquadExport!J132&lt;10,1,IF(SquadExport!J132&lt;15,2,IF(SquadExport!J132&lt;=20,3,""))),0),"")</f>
        <v/>
      </c>
      <c r="H132" s="37" t="str">
        <f ca="1">IF($A132&gt;"",IF(ISERROR(HLOOKUP(H$1,INDIRECT("Roles!$B$"&amp;MATCH($B132,Roles!$A:$A,0)&amp;":$AF$"&amp;MATCH($B132,Roles!$A:$A,0)),1,FALSE))=FALSE,IF(SquadExport!K132&lt;10,1,IF(SquadExport!K132&lt;15,2,IF(SquadExport!K132&lt;=20,3,""))),0),"")</f>
        <v/>
      </c>
      <c r="I132" s="37" t="str">
        <f ca="1">IF($A132&gt;"",IF(ISERROR(HLOOKUP(I$1,INDIRECT("Roles!$B$"&amp;MATCH($B132,Roles!$A:$A,0)&amp;":$AF$"&amp;MATCH($B132,Roles!$A:$A,0)),1,FALSE))=FALSE,IF(SquadExport!L132&lt;10,1,IF(SquadExport!L132&lt;15,2,IF(SquadExport!L132&lt;=20,3,""))),0),"")</f>
        <v/>
      </c>
      <c r="J132" s="37" t="str">
        <f ca="1">IF($A132&gt;"",IF(ISERROR(HLOOKUP(J$1,INDIRECT("Roles!$B$"&amp;MATCH($B132,Roles!$A:$A,0)&amp;":$AF$"&amp;MATCH($B132,Roles!$A:$A,0)),1,FALSE))=FALSE,IF(SquadExport!M132&lt;10,1,IF(SquadExport!M132&lt;15,2,IF(SquadExport!M132&lt;=20,3,""))),0),"")</f>
        <v/>
      </c>
      <c r="K132" s="37" t="str">
        <f ca="1">IF($A132&gt;"",IF(ISERROR(HLOOKUP(K$1,INDIRECT("Roles!$B$"&amp;MATCH($B132,Roles!$A:$A,0)&amp;":$AF$"&amp;MATCH($B132,Roles!$A:$A,0)),1,FALSE))=FALSE,IF(SquadExport!N132&lt;10,1,IF(SquadExport!N132&lt;15,2,IF(SquadExport!N132&lt;=20,3,""))),0),"")</f>
        <v/>
      </c>
      <c r="L132" s="37" t="str">
        <f ca="1">IF($A132&gt;"",IF(ISERROR(HLOOKUP(L$1,INDIRECT("Roles!$B$"&amp;MATCH($B132,Roles!$A:$A,0)&amp;":$AF$"&amp;MATCH($B132,Roles!$A:$A,0)),1,FALSE))=FALSE,IF(SquadExport!O132&lt;10,1,IF(SquadExport!O132&lt;15,2,IF(SquadExport!O132&lt;=20,3,""))),0),"")</f>
        <v/>
      </c>
      <c r="M132" s="37" t="str">
        <f ca="1">IF($A132&gt;"",IF(ISERROR(HLOOKUP(M$1,INDIRECT("Roles!$B$"&amp;MATCH($B132,Roles!$A:$A,0)&amp;":$AF$"&amp;MATCH($B132,Roles!$A:$A,0)),1,FALSE))=FALSE,IF(SquadExport!P132&lt;10,1,IF(SquadExport!P132&lt;15,2,IF(SquadExport!P132&lt;=20,3,""))),0),"")</f>
        <v/>
      </c>
      <c r="N132" s="37" t="str">
        <f ca="1">IF($A132&gt;"",IF(ISERROR(HLOOKUP(N$1,INDIRECT("Roles!$B$"&amp;MATCH($B132,Roles!$A:$A,0)&amp;":$AF$"&amp;MATCH($B132,Roles!$A:$A,0)),1,FALSE))=FALSE,IF(SquadExport!Q132&lt;10,1,IF(SquadExport!Q132&lt;15,2,IF(SquadExport!Q132&lt;=20,3,""))),0),"")</f>
        <v/>
      </c>
      <c r="O132" s="37" t="str">
        <f ca="1">IF($A132&gt;"",IF(ISERROR(HLOOKUP(O$1,INDIRECT("Roles!$B$"&amp;MATCH($B132,Roles!$A:$A,0)&amp;":$AF$"&amp;MATCH($B132,Roles!$A:$A,0)),1,FALSE))=FALSE,IF(SquadExport!R132&lt;10,1,IF(SquadExport!R132&lt;15,2,IF(SquadExport!R132&lt;=20,3,""))),0),"")</f>
        <v/>
      </c>
      <c r="P132" s="37" t="str">
        <f ca="1">IF($A132&gt;"",IF(ISERROR(HLOOKUP(P$1,INDIRECT("Roles!$B$"&amp;MATCH($B132,Roles!$A:$A,0)&amp;":$AF$"&amp;MATCH($B132,Roles!$A:$A,0)),1,FALSE))=FALSE,IF(SquadExport!S132&lt;10,1,IF(SquadExport!S132&lt;15,2,IF(SquadExport!S132&lt;=20,3,""))),0),"")</f>
        <v/>
      </c>
      <c r="Q132" s="37" t="str">
        <f ca="1">IF($A132&gt;"",IF(ISERROR(HLOOKUP(Q$1,INDIRECT("Roles!$B$"&amp;MATCH($B132,Roles!$A:$A,0)&amp;":$AF$"&amp;MATCH($B132,Roles!$A:$A,0)),1,FALSE))=FALSE,IF(SquadExport!T132&lt;10,1,IF(SquadExport!T132&lt;15,2,IF(SquadExport!T132&lt;=20,3,""))),0),"")</f>
        <v/>
      </c>
      <c r="R132" s="37" t="str">
        <f ca="1">IF($A132&gt;"",IF(ISERROR(HLOOKUP(R$1,INDIRECT("Roles!$B$"&amp;MATCH($B132,Roles!$A:$A,0)&amp;":$AF$"&amp;MATCH($B132,Roles!$A:$A,0)),1,FALSE))=FALSE,IF(SquadExport!U132&lt;10,1,IF(SquadExport!U132&lt;15,2,IF(SquadExport!U132&lt;=20,3,""))),0),"")</f>
        <v/>
      </c>
      <c r="S132" s="37" t="str">
        <f ca="1">IF($A132&gt;"",IF(ISERROR(HLOOKUP(S$1,INDIRECT("Roles!$B$"&amp;MATCH($B132,Roles!$A:$A,0)&amp;":$AF$"&amp;MATCH($B132,Roles!$A:$A,0)),1,FALSE))=FALSE,IF(SquadExport!V132&lt;10,1,IF(SquadExport!V132&lt;15,2,IF(SquadExport!V132&lt;=20,3,""))),0),"")</f>
        <v/>
      </c>
      <c r="T132" s="37" t="str">
        <f ca="1">IF($A132&gt;"",IF(ISERROR(HLOOKUP(T$1,INDIRECT("Roles!$B$"&amp;MATCH($B132,Roles!$A:$A,0)&amp;":$AF$"&amp;MATCH($B132,Roles!$A:$A,0)),1,FALSE))=FALSE,IF(SquadExport!W132&lt;10,1,IF(SquadExport!W132&lt;15,2,IF(SquadExport!W132&lt;=20,3,""))),0),"")</f>
        <v/>
      </c>
      <c r="U132" s="37" t="str">
        <f ca="1">IF($A132&gt;"",IF(ISERROR(HLOOKUP(U$1,INDIRECT("Roles!$B$"&amp;MATCH($B132,Roles!$A:$A,0)&amp;":$AF$"&amp;MATCH($B132,Roles!$A:$A,0)),1,FALSE))=FALSE,IF(SquadExport!X132&lt;10,1,IF(SquadExport!X132&lt;15,2,IF(SquadExport!X132&lt;=20,3,""))),0),"")</f>
        <v/>
      </c>
      <c r="V132" s="37" t="str">
        <f ca="1">IF($A132&gt;"",IF(ISERROR(HLOOKUP(V$1,INDIRECT("Roles!$B$"&amp;MATCH($B132,Roles!$A:$A,0)&amp;":$AF$"&amp;MATCH($B132,Roles!$A:$A,0)),1,FALSE))=FALSE,IF(SquadExport!Y132&lt;10,1,IF(SquadExport!Y132&lt;15,2,IF(SquadExport!Y132&lt;=20,3,""))),0),"")</f>
        <v/>
      </c>
      <c r="W132" s="37" t="str">
        <f ca="1">IF($A132&gt;"",IF(ISERROR(HLOOKUP(W$1,INDIRECT("Roles!$B$"&amp;MATCH($B132,Roles!$A:$A,0)&amp;":$AF$"&amp;MATCH($B132,Roles!$A:$A,0)),1,FALSE))=FALSE,IF(SquadExport!Z132&lt;10,1,IF(SquadExport!Z132&lt;15,2,IF(SquadExport!Z132&lt;=20,3,""))),0),"")</f>
        <v/>
      </c>
      <c r="X132" s="37" t="str">
        <f ca="1">IF($A132&gt;"",IF(ISERROR(HLOOKUP(X$1,INDIRECT("Roles!$B$"&amp;MATCH($B132,Roles!$A:$A,0)&amp;":$AF$"&amp;MATCH($B132,Roles!$A:$A,0)),1,FALSE))=FALSE,IF(SquadExport!AA132&lt;10,1,IF(SquadExport!AA132&lt;15,2,IF(SquadExport!AA132&lt;=20,3,""))),0),"")</f>
        <v/>
      </c>
      <c r="Y132" s="37" t="str">
        <f ca="1">IF($A132&gt;"",IF(ISERROR(HLOOKUP(Y$1,INDIRECT("Roles!$B$"&amp;MATCH($B132,Roles!$A:$A,0)&amp;":$AF$"&amp;MATCH($B132,Roles!$A:$A,0)),1,FALSE))=FALSE,IF(SquadExport!AB132&lt;10,1,IF(SquadExport!AB132&lt;15,2,IF(SquadExport!AB132&lt;=20,3,""))),0),"")</f>
        <v/>
      </c>
      <c r="Z132" s="37" t="str">
        <f ca="1">IF($A132&gt;"",IF(ISERROR(HLOOKUP(Z$1,INDIRECT("Roles!$B$"&amp;MATCH($B132,Roles!$A:$A,0)&amp;":$AF$"&amp;MATCH($B132,Roles!$A:$A,0)),1,FALSE))=FALSE,IF(SquadExport!AC132&lt;10,1,IF(SquadExport!AC132&lt;15,2,IF(SquadExport!AC132&lt;=20,3,""))),0),"")</f>
        <v/>
      </c>
      <c r="AA132" s="37" t="str">
        <f ca="1">IF($A132&gt;"",IF(ISERROR(HLOOKUP(AA$1,INDIRECT("Roles!$B$"&amp;MATCH($B132,Roles!$A:$A,0)&amp;":$AF$"&amp;MATCH($B132,Roles!$A:$A,0)),1,FALSE))=FALSE,IF(SquadExport!AD132&lt;10,1,IF(SquadExport!AD132&lt;15,2,IF(SquadExport!AD132&lt;=20,3,""))),0),"")</f>
        <v/>
      </c>
      <c r="AB132" s="37" t="str">
        <f ca="1">IF($A132&gt;"",IF(ISERROR(HLOOKUP(AB$1,INDIRECT("Roles!$B$"&amp;MATCH($B132,Roles!$A:$A,0)&amp;":$AF$"&amp;MATCH($B132,Roles!$A:$A,0)),1,FALSE))=FALSE,IF(SquadExport!AE132&lt;10,1,IF(SquadExport!AE132&lt;15,2,IF(SquadExport!AE132&lt;=20,3,""))),0),"")</f>
        <v/>
      </c>
      <c r="AC132" s="37" t="str">
        <f ca="1">IF($A132&gt;"",IF(ISERROR(HLOOKUP(AC$1,INDIRECT("Roles!$B$"&amp;MATCH($B132,Roles!$A:$A,0)&amp;":$AF$"&amp;MATCH($B132,Roles!$A:$A,0)),1,FALSE))=FALSE,IF(SquadExport!AF132&lt;10,1,IF(SquadExport!AF132&lt;15,2,IF(SquadExport!AF132&lt;=20,3,""))),0),"")</f>
        <v/>
      </c>
      <c r="AD132" s="37" t="str">
        <f ca="1">IF($A132&gt;"",IF(ISERROR(HLOOKUP(AD$1,INDIRECT("Roles!$B$"&amp;MATCH($B132,Roles!$A:$A,0)&amp;":$AF$"&amp;MATCH($B132,Roles!$A:$A,0)),1,FALSE))=FALSE,IF(SquadExport!AG132&lt;10,1,IF(SquadExport!AG132&lt;15,2,IF(SquadExport!AG132&lt;=20,3,""))),0),"")</f>
        <v/>
      </c>
      <c r="AE132" s="37" t="str">
        <f ca="1">IF($A132&gt;"",IF(ISERROR(HLOOKUP(AE$1,INDIRECT("Roles!$B$"&amp;MATCH($B132,Roles!$A:$A,0)&amp;":$AF$"&amp;MATCH($B132,Roles!$A:$A,0)),1,FALSE))=FALSE,IF(SquadExport!AH132&lt;10,1,IF(SquadExport!AH132&lt;15,2,IF(SquadExport!AH132&lt;=20,3,""))),0),"")</f>
        <v/>
      </c>
      <c r="AF132" s="37" t="str">
        <f ca="1">IF($A132&gt;"",IF(ISERROR(HLOOKUP(AF$1,INDIRECT("Roles!$B$"&amp;MATCH($B132,Roles!$A:$A,0)&amp;":$AF$"&amp;MATCH($B132,Roles!$A:$A,0)),1,FALSE))=FALSE,IF(SquadExport!AI132&lt;10,1,IF(SquadExport!AI132&lt;15,2,IF(SquadExport!AI132&lt;=20,3,""))),0),"")</f>
        <v/>
      </c>
      <c r="AG132" s="37" t="str">
        <f ca="1">IF($A132&gt;"",IF(ISERROR(HLOOKUP(AG$1,INDIRECT("Roles!$B$"&amp;MATCH($B132,Roles!$A:$A,0)&amp;":$AF$"&amp;MATCH($B132,Roles!$A:$A,0)),1,FALSE))=FALSE,IF(SquadExport!AJ132&lt;10,1,IF(SquadExport!AJ132&lt;15,2,IF(SquadExport!AJ132&lt;=20,3,""))),0),"")</f>
        <v/>
      </c>
      <c r="AH132" s="37" t="str">
        <f ca="1">IF($A132&gt;"",IF(ISERROR(HLOOKUP(AH$1,INDIRECT("Roles!$B$"&amp;MATCH($B132,Roles!$A:$A,0)&amp;":$AF$"&amp;MATCH($B132,Roles!$A:$A,0)),1,FALSE))=FALSE,IF(SquadExport!AK132&lt;10,1,IF(SquadExport!AK132&lt;15,2,IF(SquadExport!AK132&lt;=20,3,""))),0),"")</f>
        <v/>
      </c>
      <c r="AI132" s="37" t="str">
        <f ca="1">IF($A132&gt;"",IF(ISERROR(HLOOKUP(AI$1,INDIRECT("Roles!$B$"&amp;MATCH($B132,Roles!$A:$A,0)&amp;":$AF$"&amp;MATCH($B132,Roles!$A:$A,0)),1,FALSE))=FALSE,IF(SquadExport!AL132&lt;10,1,IF(SquadExport!AL132&lt;15,2,IF(SquadExport!AL132&lt;=20,3,""))),0),"")</f>
        <v/>
      </c>
      <c r="AJ132" s="37" t="str">
        <f ca="1">IF($A132&gt;"",IF(ISERROR(HLOOKUP(AJ$1,INDIRECT("Roles!$B$"&amp;MATCH($B132,Roles!$A:$A,0)&amp;":$AF$"&amp;MATCH($B132,Roles!$A:$A,0)),1,FALSE))=FALSE,IF(SquadExport!AM132&lt;10,1,IF(SquadExport!AM132&lt;15,2,IF(SquadExport!AM132&lt;=20,3,""))),0),"")</f>
        <v/>
      </c>
      <c r="AK132" s="37" t="str">
        <f ca="1">IF($A132&gt;"",IF(ISERROR(HLOOKUP(AK$1,INDIRECT("Roles!$B$"&amp;MATCH($B132,Roles!$A:$A,0)&amp;":$AF$"&amp;MATCH($B132,Roles!$A:$A,0)),1,FALSE))=FALSE,IF(SquadExport!AN132&lt;10,1,IF(SquadExport!AN132&lt;15,2,IF(SquadExport!AN132&lt;=20,3,""))),0),"")</f>
        <v/>
      </c>
      <c r="AL132" s="37" t="str">
        <f ca="1">IF($A132&gt;"",IF(ISERROR(HLOOKUP(AL$1,INDIRECT("Roles!$B$"&amp;MATCH($B132,Roles!$A:$A,0)&amp;":$AF$"&amp;MATCH($B132,Roles!$A:$A,0)),1,FALSE))=FALSE,IF(SquadExport!AO132&lt;10,1,IF(SquadExport!AO132&lt;15,2,IF(SquadExport!AO132&lt;=20,3,""))),0),"")</f>
        <v/>
      </c>
      <c r="AM132" s="37" t="str">
        <f ca="1">IF($A132&gt;"",IF(ISERROR(HLOOKUP(AM$1,INDIRECT("Roles!$B$"&amp;MATCH($B132,Roles!$A:$A,0)&amp;":$AF$"&amp;MATCH($B132,Roles!$A:$A,0)),1,FALSE))=FALSE,IF(SquadExport!AP132&lt;10,1,IF(SquadExport!AP132&lt;15,2,IF(SquadExport!AP132&lt;=20,3,""))),0),"")</f>
        <v/>
      </c>
      <c r="AN132" s="37" t="str">
        <f ca="1">IF($A132&gt;"",IF(ISERROR(HLOOKUP(AN$1,INDIRECT("Roles!$B$"&amp;MATCH($B132,Roles!$A:$A,0)&amp;":$AF$"&amp;MATCH($B132,Roles!$A:$A,0)),1,FALSE))=FALSE,IF(SquadExport!AQ132&lt;10,1,IF(SquadExport!AQ132&lt;15,2,IF(SquadExport!AQ132&lt;=20,3,""))),0),"")</f>
        <v/>
      </c>
      <c r="AO132" s="37" t="str">
        <f ca="1">IF($A132&gt;"",IF(ISERROR(HLOOKUP(AO$1,INDIRECT("Roles!$B$"&amp;MATCH($B132,Roles!$A:$A,0)&amp;":$AF$"&amp;MATCH($B132,Roles!$A:$A,0)),1,FALSE))=FALSE,IF(SquadExport!AR132&lt;10,1,IF(SquadExport!AR132&lt;15,2,IF(SquadExport!AR132&lt;=20,3,""))),0),"")</f>
        <v/>
      </c>
      <c r="AP132" s="37" t="str">
        <f ca="1">IF($A132&gt;"",IF(ISERROR(HLOOKUP(AP$1,INDIRECT("Roles!$B$"&amp;MATCH($B132,Roles!$A:$A,0)&amp;":$AF$"&amp;MATCH($B132,Roles!$A:$A,0)),1,FALSE))=FALSE,IF(SquadExport!AS132&lt;10,1,IF(SquadExport!AS132&lt;15,2,IF(SquadExport!AS132&lt;=20,3,""))),0),"")</f>
        <v/>
      </c>
      <c r="AQ132" s="37" t="str">
        <f ca="1">IF($A132&gt;"",IF(ISERROR(HLOOKUP(AQ$1,INDIRECT("Roles!$B$"&amp;MATCH($B132,Roles!$A:$A,0)&amp;":$AF$"&amp;MATCH($B132,Roles!$A:$A,0)),1,FALSE))=FALSE,IF(SquadExport!AT132&lt;10,1,IF(SquadExport!AT132&lt;15,2,IF(SquadExport!AT132&lt;=20,3,""))),0),"")</f>
        <v/>
      </c>
      <c r="AR132" s="37" t="str">
        <f ca="1">IF($A132&gt;"",IF(ISERROR(HLOOKUP(AR$1,INDIRECT("Roles!$B$"&amp;MATCH($B132,Roles!$A:$A,0)&amp;":$AF$"&amp;MATCH($B132,Roles!$A:$A,0)),1,FALSE))=FALSE,IF(SquadExport!AU132&lt;10,1,IF(SquadExport!AU132&lt;15,2,IF(SquadExport!AU132&lt;=20,3,""))),0),"")</f>
        <v/>
      </c>
      <c r="AS132" s="37" t="str">
        <f ca="1">IF($A132&gt;"",IF(ISERROR(HLOOKUP(AS$1,INDIRECT("Roles!$B$"&amp;MATCH($B132,Roles!$A:$A,0)&amp;":$AF$"&amp;MATCH($B132,Roles!$A:$A,0)),1,FALSE))=FALSE,IF(SquadExport!AV132&lt;10,1,IF(SquadExport!AV132&lt;15,2,IF(SquadExport!AV132&lt;=20,3,""))),0),"")</f>
        <v/>
      </c>
      <c r="AT132" s="37" t="str">
        <f ca="1">IF($A132&gt;"",IF(ISERROR(HLOOKUP(AT$1,INDIRECT("Roles!$B$"&amp;MATCH($B132,Roles!$A:$A,0)&amp;":$AF$"&amp;MATCH($B132,Roles!$A:$A,0)),1,FALSE))=FALSE,IF(SquadExport!AW132&lt;10,1,IF(SquadExport!AW132&lt;15,2,IF(SquadExport!AW132&lt;=20,3,""))),0),"")</f>
        <v/>
      </c>
      <c r="AU132" s="37" t="str">
        <f ca="1">IF($A132&gt;"",IF(ISERROR(HLOOKUP(AU$1,INDIRECT("Roles!$B$"&amp;MATCH($B132,Roles!$A:$A,0)&amp;":$AF$"&amp;MATCH($B132,Roles!$A:$A,0)),1,FALSE))=FALSE,IF(SquadExport!AX132&lt;10,1,IF(SquadExport!AX132&lt;15,2,IF(SquadExport!AX132&lt;=20,3,""))),0),"")</f>
        <v/>
      </c>
      <c r="AV132" s="37" t="str">
        <f ca="1">IF($A132&gt;"",IF(ISERROR(HLOOKUP(AV$1,INDIRECT("Roles!$B$"&amp;MATCH($B132,Roles!$A:$A,0)&amp;":$AF$"&amp;MATCH($B132,Roles!$A:$A,0)),1,FALSE))=FALSE,IF(SquadExport!AY132&lt;10,1,IF(SquadExport!AY132&lt;15,2,IF(SquadExport!AY132&lt;=20,3,""))),0),"")</f>
        <v/>
      </c>
      <c r="AW132" s="37" t="str">
        <f ca="1">IF($A132&gt;"",IF(ISERROR(HLOOKUP(AW$1,INDIRECT("Roles!$B$"&amp;MATCH($B132,Roles!$A:$A,0)&amp;":$AF$"&amp;MATCH($B132,Roles!$A:$A,0)),1,FALSE))=FALSE,IF(SquadExport!AZ132&lt;10,1,IF(SquadExport!AZ132&lt;15,2,IF(SquadExport!AZ132&lt;=20,3,""))),0),"")</f>
        <v/>
      </c>
      <c r="AX132" s="37" t="str">
        <f ca="1">IF($A132&gt;"",IF(ISERROR(HLOOKUP(AX$1,INDIRECT("Roles!$B$"&amp;MATCH($B132,Roles!$A:$A,0)&amp;":$AF$"&amp;MATCH($B132,Roles!$A:$A,0)),1,FALSE))=FALSE,IF(SquadExport!BA132&lt;10,1,IF(SquadExport!BA132&lt;15,2,IF(SquadExport!BA132&lt;=20,3,""))),0),"")</f>
        <v/>
      </c>
      <c r="AY132" s="30" t="str" cm="1">
        <f t="array" aca="1" ref="AY132:CS132" ca="1">IF($D132:$AX132=1,D$1:AX$1,"")</f>
        <v/>
      </c>
      <c r="AZ132" s="30" t="str">
        <f ca="1"/>
        <v/>
      </c>
      <c r="BA132" s="30" t="str">
        <f ca="1"/>
        <v/>
      </c>
      <c r="BB132" s="30" t="str">
        <f ca="1"/>
        <v/>
      </c>
      <c r="BC132" s="30" t="str">
        <f ca="1"/>
        <v/>
      </c>
      <c r="BD132" s="30" t="str">
        <f ca="1"/>
        <v/>
      </c>
      <c r="BE132" s="30" t="str">
        <f ca="1"/>
        <v/>
      </c>
      <c r="BF132" s="30" t="str">
        <f ca="1"/>
        <v/>
      </c>
      <c r="BG132" s="30" t="str">
        <f ca="1"/>
        <v/>
      </c>
      <c r="BH132" s="30" t="str">
        <f ca="1"/>
        <v/>
      </c>
      <c r="BI132" s="30" t="str">
        <f ca="1"/>
        <v/>
      </c>
      <c r="BJ132" s="30" t="str">
        <f ca="1"/>
        <v/>
      </c>
      <c r="BK132" s="30" t="str">
        <f ca="1"/>
        <v/>
      </c>
      <c r="BL132" s="30" t="str">
        <f ca="1"/>
        <v/>
      </c>
      <c r="BM132" s="30" t="str">
        <f ca="1"/>
        <v/>
      </c>
      <c r="BN132" s="30" t="str">
        <f ca="1"/>
        <v/>
      </c>
      <c r="BO132" s="30" t="str">
        <f ca="1"/>
        <v/>
      </c>
      <c r="BP132" s="30" t="str">
        <f ca="1"/>
        <v/>
      </c>
      <c r="BQ132" s="30" t="str">
        <f ca="1"/>
        <v/>
      </c>
      <c r="BR132" s="30" t="str">
        <f ca="1"/>
        <v/>
      </c>
      <c r="BS132" s="30" t="str">
        <f ca="1"/>
        <v/>
      </c>
      <c r="BT132" s="30" t="str">
        <f ca="1"/>
        <v/>
      </c>
      <c r="BU132" s="30" t="str">
        <f ca="1"/>
        <v/>
      </c>
      <c r="BV132" s="30" t="str">
        <f ca="1"/>
        <v/>
      </c>
      <c r="BW132" s="30" t="str">
        <f ca="1"/>
        <v/>
      </c>
      <c r="BX132" s="30" t="str">
        <f ca="1"/>
        <v/>
      </c>
      <c r="BY132" s="30" t="str">
        <f ca="1"/>
        <v/>
      </c>
      <c r="BZ132" s="30" t="str">
        <f ca="1"/>
        <v/>
      </c>
      <c r="CA132" s="30" t="str">
        <f ca="1"/>
        <v/>
      </c>
      <c r="CB132" s="30" t="str">
        <f ca="1"/>
        <v/>
      </c>
      <c r="CC132" s="30" t="str">
        <f ca="1"/>
        <v/>
      </c>
      <c r="CD132" s="30" t="str">
        <f ca="1"/>
        <v/>
      </c>
      <c r="CE132" s="30" t="str">
        <f ca="1"/>
        <v/>
      </c>
      <c r="CF132" s="30" t="str">
        <f ca="1"/>
        <v/>
      </c>
      <c r="CG132" s="30" t="str">
        <f ca="1"/>
        <v/>
      </c>
      <c r="CH132" s="30" t="str">
        <f ca="1"/>
        <v/>
      </c>
      <c r="CI132" s="30" t="str">
        <f ca="1"/>
        <v/>
      </c>
      <c r="CJ132" s="30" t="str">
        <f ca="1"/>
        <v/>
      </c>
      <c r="CK132" s="30" t="str">
        <f ca="1"/>
        <v/>
      </c>
      <c r="CL132" s="30" t="str">
        <f ca="1"/>
        <v/>
      </c>
      <c r="CM132" s="30" t="str">
        <f ca="1"/>
        <v/>
      </c>
      <c r="CN132" s="30" t="str">
        <f ca="1"/>
        <v/>
      </c>
      <c r="CO132" s="30" t="str">
        <f ca="1"/>
        <v/>
      </c>
      <c r="CP132" s="30" t="str">
        <f ca="1"/>
        <v/>
      </c>
      <c r="CQ132" s="30" t="str">
        <f ca="1"/>
        <v/>
      </c>
      <c r="CR132" s="30" t="str">
        <f ca="1"/>
        <v/>
      </c>
      <c r="CS132" s="30" t="str">
        <f ca="1"/>
        <v/>
      </c>
      <c r="CT132" s="31" cm="1">
        <f t="array" aca="1" ref="CT132" ca="1">SUMPRODUCT(COUNTIF($AY132:$CS132,Training!$C$3:$E$3))</f>
        <v>0</v>
      </c>
      <c r="CU132" s="31" cm="1">
        <f t="array" aca="1" ref="CU132" ca="1">SUMPRODUCT(COUNTIF($AY132:$CS132,Training!$C$4:$E$4))</f>
        <v>0</v>
      </c>
      <c r="CV132" s="31" cm="1">
        <f t="array" aca="1" ref="CV132" ca="1">SUMPRODUCT(COUNTIF($AY132:$CS132,Training!$C$5:$E$5))</f>
        <v>0</v>
      </c>
      <c r="CW132" s="31" cm="1">
        <f t="array" aca="1" ref="CW132" ca="1">SUMPRODUCT(COUNTIF($AY132:$CS132,Training!$C$6:$E$6))</f>
        <v>0</v>
      </c>
      <c r="CX132" s="31" cm="1">
        <f t="array" aca="1" ref="CX132" ca="1">SUMPRODUCT(COUNTIF($AY132:$CS132,Training!$C$7:$E$7))</f>
        <v>0</v>
      </c>
      <c r="CY132" s="31" cm="1">
        <f t="array" aca="1" ref="CY132" ca="1">SUMPRODUCT(COUNTIF($AY132:$CS132,Training!$C$8:$E$8))</f>
        <v>0</v>
      </c>
      <c r="CZ132" s="31" cm="1">
        <f t="array" aca="1" ref="CZ132" ca="1">SUMPRODUCT(COUNTIF($AY132:$CS132,Training!$C$9:$E$9))</f>
        <v>0</v>
      </c>
      <c r="DA132" s="31" cm="1">
        <f t="array" aca="1" ref="DA132" ca="1">SUMPRODUCT(COUNTIF($AY132:$CS132,Training!$C$10:$E$10))</f>
        <v>0</v>
      </c>
      <c r="DB132" s="31" cm="1">
        <f t="array" aca="1" ref="DB132" ca="1">SUMPRODUCT(COUNTIF($AY132:$CS132,Training!$C$11:$E$11))</f>
        <v>0</v>
      </c>
      <c r="DC132" s="31" cm="1">
        <f t="array" aca="1" ref="DC132" ca="1">SUMPRODUCT(COUNTIF($AY132:$CS132,Training!$C$2:$E$2))</f>
        <v>0</v>
      </c>
      <c r="DD132" s="31" cm="1">
        <f t="array" aca="1" ref="DD132" ca="1">SUMPRODUCT(COUNTIF($AY132:$CS132,Training!#REF!))</f>
        <v>0</v>
      </c>
      <c r="DE132" s="31" cm="1">
        <f t="array" aca="1" ref="DE132" ca="1">SUMPRODUCT(COUNTIF($AY132:$CS132,Training!$C$12:$E$12))</f>
        <v>0</v>
      </c>
      <c r="DF132" s="31" cm="1">
        <f t="array" aca="1" ref="DF132" ca="1">SUMPRODUCT(COUNTIF($AY132:$CS132,Training!$C$13:$E$13))</f>
        <v>0</v>
      </c>
      <c r="DG132" s="31" cm="1">
        <f t="array" aca="1" ref="DG132" ca="1">SUMPRODUCT(COUNTIF($AY132:$CS132,Training!$C$14:$E$14))</f>
        <v>0</v>
      </c>
      <c r="DH132" s="31" cm="1">
        <f t="array" aca="1" ref="DH132" ca="1">SUMPRODUCT(COUNTIF($AY132:$CS132,Training!$C$15:$E$15))</f>
        <v>0</v>
      </c>
      <c r="DI132" s="31" cm="1">
        <f t="array" aca="1" ref="DI132" ca="1">SUMPRODUCT(COUNTIF($AY132:$CS132,Training!$C$16:$E$16))</f>
        <v>0</v>
      </c>
      <c r="DJ132" s="30" t="str" cm="1">
        <f t="array" aca="1" ref="DJ132:FD132" ca="1">IF(COUNTIF(D132:AX132,1)=0,IF($D132:$AX132=2,D$1:AX$1,""),"")</f>
        <v/>
      </c>
      <c r="DK132" s="30" t="str">
        <f ca="1"/>
        <v/>
      </c>
      <c r="DL132" s="30" t="str">
        <f ca="1"/>
        <v/>
      </c>
      <c r="DM132" s="30" t="str">
        <f ca="1"/>
        <v/>
      </c>
      <c r="DN132" s="30" t="str">
        <f ca="1"/>
        <v/>
      </c>
      <c r="DO132" s="30" t="str">
        <f ca="1"/>
        <v/>
      </c>
      <c r="DP132" s="30" t="str">
        <f ca="1"/>
        <v/>
      </c>
      <c r="DQ132" s="30" t="str">
        <f ca="1"/>
        <v/>
      </c>
      <c r="DR132" s="30" t="str">
        <f ca="1"/>
        <v/>
      </c>
      <c r="DS132" s="30" t="str">
        <f ca="1"/>
        <v/>
      </c>
      <c r="DT132" s="30" t="str">
        <f ca="1"/>
        <v/>
      </c>
      <c r="DU132" s="30" t="str">
        <f ca="1"/>
        <v/>
      </c>
      <c r="DV132" s="30" t="str">
        <f ca="1"/>
        <v/>
      </c>
      <c r="DW132" s="30" t="str">
        <f ca="1"/>
        <v/>
      </c>
      <c r="DX132" s="30" t="str">
        <f ca="1"/>
        <v/>
      </c>
      <c r="DY132" s="30" t="str">
        <f ca="1"/>
        <v/>
      </c>
      <c r="DZ132" s="30" t="str">
        <f ca="1"/>
        <v/>
      </c>
      <c r="EA132" s="30" t="str">
        <f ca="1"/>
        <v/>
      </c>
      <c r="EB132" s="30" t="str">
        <f ca="1"/>
        <v/>
      </c>
      <c r="EC132" s="30" t="str">
        <f ca="1"/>
        <v/>
      </c>
      <c r="ED132" s="30" t="str">
        <f ca="1"/>
        <v/>
      </c>
      <c r="EE132" s="30" t="str">
        <f ca="1"/>
        <v/>
      </c>
      <c r="EF132" s="30" t="str">
        <f ca="1"/>
        <v/>
      </c>
      <c r="EG132" s="30" t="str">
        <f ca="1"/>
        <v/>
      </c>
      <c r="EH132" s="30" t="str">
        <f ca="1"/>
        <v/>
      </c>
      <c r="EI132" s="30" t="str">
        <f ca="1"/>
        <v/>
      </c>
      <c r="EJ132" s="30" t="str">
        <f ca="1"/>
        <v/>
      </c>
      <c r="EK132" s="30" t="str">
        <f ca="1"/>
        <v/>
      </c>
      <c r="EL132" s="30" t="str">
        <f ca="1"/>
        <v/>
      </c>
      <c r="EM132" s="30" t="str">
        <f ca="1"/>
        <v/>
      </c>
      <c r="EN132" s="30" t="str">
        <f ca="1"/>
        <v/>
      </c>
      <c r="EO132" s="30" t="str">
        <f ca="1"/>
        <v/>
      </c>
      <c r="EP132" s="30" t="str">
        <f ca="1"/>
        <v/>
      </c>
      <c r="EQ132" s="30" t="str">
        <f ca="1"/>
        <v/>
      </c>
      <c r="ER132" s="30" t="str">
        <f ca="1"/>
        <v/>
      </c>
      <c r="ES132" s="30" t="str">
        <f ca="1"/>
        <v/>
      </c>
      <c r="ET132" s="30" t="str">
        <f ca="1"/>
        <v/>
      </c>
      <c r="EU132" s="30" t="str">
        <f ca="1"/>
        <v/>
      </c>
      <c r="EV132" s="30" t="str">
        <f ca="1"/>
        <v/>
      </c>
      <c r="EW132" s="30" t="str">
        <f ca="1"/>
        <v/>
      </c>
      <c r="EX132" s="30" t="str">
        <f ca="1"/>
        <v/>
      </c>
      <c r="EY132" s="30" t="str">
        <f ca="1"/>
        <v/>
      </c>
      <c r="EZ132" s="30" t="str">
        <f ca="1"/>
        <v/>
      </c>
      <c r="FA132" s="30" t="str">
        <f ca="1"/>
        <v/>
      </c>
      <c r="FB132" s="30" t="str">
        <f ca="1"/>
        <v/>
      </c>
      <c r="FC132" s="30" t="str">
        <f ca="1"/>
        <v/>
      </c>
      <c r="FD132" s="30" t="str">
        <f ca="1"/>
        <v/>
      </c>
      <c r="FE132" s="31" cm="1">
        <f t="array" aca="1" ref="FE132" ca="1">SUMPRODUCT(COUNTIF($DJ132:$FD132,Training!$C$3:$E$3))</f>
        <v>0</v>
      </c>
      <c r="FF132" s="31" cm="1">
        <f t="array" aca="1" ref="FF132" ca="1">SUMPRODUCT(COUNTIF($DJ132:$FD132,Training!$C$4:$E$4))</f>
        <v>0</v>
      </c>
      <c r="FG132" s="31" cm="1">
        <f t="array" aca="1" ref="FG132" ca="1">SUMPRODUCT(COUNTIF($DJ132:$FD132,Training!$C$5:$E$5))</f>
        <v>0</v>
      </c>
      <c r="FH132" s="31" cm="1">
        <f t="array" aca="1" ref="FH132" ca="1">SUMPRODUCT(COUNTIF($DJ132:$FD132,Training!$C$6:$E$6))</f>
        <v>0</v>
      </c>
      <c r="FI132" s="31" cm="1">
        <f t="array" aca="1" ref="FI132" ca="1">SUMPRODUCT(COUNTIF($DJ132:$FD132,Training!$C$7:$E$7))</f>
        <v>0</v>
      </c>
      <c r="FJ132" s="31" cm="1">
        <f t="array" aca="1" ref="FJ132" ca="1">SUMPRODUCT(COUNTIF($DJ132:$FD132,Training!$C$8:$E$8))</f>
        <v>0</v>
      </c>
      <c r="FK132" s="31" cm="1">
        <f t="array" aca="1" ref="FK132" ca="1">SUMPRODUCT(COUNTIF($DJ132:$FD132,Training!$C$9:$E$9))</f>
        <v>0</v>
      </c>
      <c r="FL132" s="31" cm="1">
        <f t="array" aca="1" ref="FL132" ca="1">SUMPRODUCT(COUNTIF($DJ132:$FD132,Training!$C$10:$E$10))</f>
        <v>0</v>
      </c>
      <c r="FM132" s="31" cm="1">
        <f t="array" aca="1" ref="FM132" ca="1">SUMPRODUCT(COUNTIF($DJ132:$FD132,Training!$C$11:$E$11))</f>
        <v>0</v>
      </c>
      <c r="FN132" s="31" cm="1">
        <f t="array" aca="1" ref="FN132" ca="1">SUMPRODUCT(COUNTIF($DJ132:$FD132,Training!$C$2:$E$2))</f>
        <v>0</v>
      </c>
      <c r="FO132" s="31" cm="1">
        <f t="array" aca="1" ref="FO132" ca="1">SUMPRODUCT(COUNTIF($DJ132:$FD132,Training!#REF!))</f>
        <v>0</v>
      </c>
      <c r="FP132" s="31" cm="1">
        <f t="array" aca="1" ref="FP132" ca="1">SUMPRODUCT(COUNTIF($DJ132:$FD132,Training!$C$12:$E$12))</f>
        <v>0</v>
      </c>
      <c r="FQ132" s="31" cm="1">
        <f t="array" aca="1" ref="FQ132" ca="1">SUMPRODUCT(COUNTIF($DJ132:$FD132,Training!$C$13:$E$13))</f>
        <v>0</v>
      </c>
      <c r="FR132" s="31" cm="1">
        <f t="array" aca="1" ref="FR132" ca="1">SUMPRODUCT(COUNTIF($DJ132:$FD132,Training!$C$14:$E$14))</f>
        <v>0</v>
      </c>
      <c r="FS132" s="31" cm="1">
        <f t="array" aca="1" ref="FS132" ca="1">SUMPRODUCT(COUNTIF($DJ132:$FD132,Training!$C$15:$E$15))</f>
        <v>0</v>
      </c>
      <c r="FT132" s="31" cm="1">
        <f t="array" aca="1" ref="FT132" ca="1">SUMPRODUCT(COUNTIF($DJ132:$FD132,Training!$C$16:$E$16))</f>
        <v>0</v>
      </c>
    </row>
    <row r="133" spans="1:176" x14ac:dyDescent="0.25">
      <c r="A133" s="32" t="str">
        <f>IF(WeightedParse!A133&gt;"",WeightedParse!A133,"")</f>
        <v/>
      </c>
      <c r="B133" s="49" t="str">
        <f>IF('Weighted Summary'!A133&gt;"",'Weighted Summary'!F133,"")</f>
        <v/>
      </c>
      <c r="C133" s="39" t="str">
        <f t="shared" ref="C133:C196" si="2">IF($B133&gt;"",IF(COUNTIF(D133:AX133,1)&gt;0,IF(OR(B133="GK",B133="SK"),INDEX($DD$1:$DI$1,MATCH(MAX(DD133:DI133),DD133:DI133,0)),INDEX($CT$1:$DC$1,MATCH(MAX(CT133:DC133),CT133:DC133,0))),IF(OR(B133="GK",B133="SK"),INDEX($FO$1:$FT$1,MATCH(MAX(FO133:FT133),FO133:FT133,0)),INDEX($FE$1:$FN$1,MATCH(MAX(FE133:FN133),FE133:FN133,0)))),"")</f>
        <v/>
      </c>
      <c r="D133" s="37" t="str">
        <f ca="1">IF($A133&gt;"",IF(ISERROR(HLOOKUP(D$1,INDIRECT("Roles!$B$"&amp;MATCH($B133,Roles!$A:$A,0)&amp;":$AF$"&amp;MATCH($B133,Roles!$A:$A,0)),1,FALSE))=FALSE,IF(SquadExport!G133&lt;10,1,IF(SquadExport!G133&lt;15,2,IF(SquadExport!G133&lt;=20,3,""))),0),"")</f>
        <v/>
      </c>
      <c r="E133" s="37" t="str">
        <f ca="1">IF($A133&gt;"",IF(ISERROR(HLOOKUP(E$1,INDIRECT("Roles!$B$"&amp;MATCH($B133,Roles!$A:$A,0)&amp;":$AF$"&amp;MATCH($B133,Roles!$A:$A,0)),1,FALSE))=FALSE,IF(SquadExport!H133&lt;10,1,IF(SquadExport!H133&lt;15,2,IF(SquadExport!H133&lt;=20,3,""))),0),"")</f>
        <v/>
      </c>
      <c r="F133" s="37" t="str">
        <f ca="1">IF($A133&gt;"",IF(ISERROR(HLOOKUP(F$1,INDIRECT("Roles!$B$"&amp;MATCH($B133,Roles!$A:$A,0)&amp;":$AF$"&amp;MATCH($B133,Roles!$A:$A,0)),1,FALSE))=FALSE,IF(SquadExport!I133&lt;10,1,IF(SquadExport!I133&lt;15,2,IF(SquadExport!I133&lt;=20,3,""))),0),"")</f>
        <v/>
      </c>
      <c r="G133" s="37" t="str">
        <f ca="1">IF($A133&gt;"",IF(ISERROR(HLOOKUP(G$1,INDIRECT("Roles!$B$"&amp;MATCH($B133,Roles!$A:$A,0)&amp;":$AF$"&amp;MATCH($B133,Roles!$A:$A,0)),1,FALSE))=FALSE,IF(SquadExport!J133&lt;10,1,IF(SquadExport!J133&lt;15,2,IF(SquadExport!J133&lt;=20,3,""))),0),"")</f>
        <v/>
      </c>
      <c r="H133" s="37" t="str">
        <f ca="1">IF($A133&gt;"",IF(ISERROR(HLOOKUP(H$1,INDIRECT("Roles!$B$"&amp;MATCH($B133,Roles!$A:$A,0)&amp;":$AF$"&amp;MATCH($B133,Roles!$A:$A,0)),1,FALSE))=FALSE,IF(SquadExport!K133&lt;10,1,IF(SquadExport!K133&lt;15,2,IF(SquadExport!K133&lt;=20,3,""))),0),"")</f>
        <v/>
      </c>
      <c r="I133" s="37" t="str">
        <f ca="1">IF($A133&gt;"",IF(ISERROR(HLOOKUP(I$1,INDIRECT("Roles!$B$"&amp;MATCH($B133,Roles!$A:$A,0)&amp;":$AF$"&amp;MATCH($B133,Roles!$A:$A,0)),1,FALSE))=FALSE,IF(SquadExport!L133&lt;10,1,IF(SquadExport!L133&lt;15,2,IF(SquadExport!L133&lt;=20,3,""))),0),"")</f>
        <v/>
      </c>
      <c r="J133" s="37" t="str">
        <f ca="1">IF($A133&gt;"",IF(ISERROR(HLOOKUP(J$1,INDIRECT("Roles!$B$"&amp;MATCH($B133,Roles!$A:$A,0)&amp;":$AF$"&amp;MATCH($B133,Roles!$A:$A,0)),1,FALSE))=FALSE,IF(SquadExport!M133&lt;10,1,IF(SquadExport!M133&lt;15,2,IF(SquadExport!M133&lt;=20,3,""))),0),"")</f>
        <v/>
      </c>
      <c r="K133" s="37" t="str">
        <f ca="1">IF($A133&gt;"",IF(ISERROR(HLOOKUP(K$1,INDIRECT("Roles!$B$"&amp;MATCH($B133,Roles!$A:$A,0)&amp;":$AF$"&amp;MATCH($B133,Roles!$A:$A,0)),1,FALSE))=FALSE,IF(SquadExport!N133&lt;10,1,IF(SquadExport!N133&lt;15,2,IF(SquadExport!N133&lt;=20,3,""))),0),"")</f>
        <v/>
      </c>
      <c r="L133" s="37" t="str">
        <f ca="1">IF($A133&gt;"",IF(ISERROR(HLOOKUP(L$1,INDIRECT("Roles!$B$"&amp;MATCH($B133,Roles!$A:$A,0)&amp;":$AF$"&amp;MATCH($B133,Roles!$A:$A,0)),1,FALSE))=FALSE,IF(SquadExport!O133&lt;10,1,IF(SquadExport!O133&lt;15,2,IF(SquadExport!O133&lt;=20,3,""))),0),"")</f>
        <v/>
      </c>
      <c r="M133" s="37" t="str">
        <f ca="1">IF($A133&gt;"",IF(ISERROR(HLOOKUP(M$1,INDIRECT("Roles!$B$"&amp;MATCH($B133,Roles!$A:$A,0)&amp;":$AF$"&amp;MATCH($B133,Roles!$A:$A,0)),1,FALSE))=FALSE,IF(SquadExport!P133&lt;10,1,IF(SquadExport!P133&lt;15,2,IF(SquadExport!P133&lt;=20,3,""))),0),"")</f>
        <v/>
      </c>
      <c r="N133" s="37" t="str">
        <f ca="1">IF($A133&gt;"",IF(ISERROR(HLOOKUP(N$1,INDIRECT("Roles!$B$"&amp;MATCH($B133,Roles!$A:$A,0)&amp;":$AF$"&amp;MATCH($B133,Roles!$A:$A,0)),1,FALSE))=FALSE,IF(SquadExport!Q133&lt;10,1,IF(SquadExport!Q133&lt;15,2,IF(SquadExport!Q133&lt;=20,3,""))),0),"")</f>
        <v/>
      </c>
      <c r="O133" s="37" t="str">
        <f ca="1">IF($A133&gt;"",IF(ISERROR(HLOOKUP(O$1,INDIRECT("Roles!$B$"&amp;MATCH($B133,Roles!$A:$A,0)&amp;":$AF$"&amp;MATCH($B133,Roles!$A:$A,0)),1,FALSE))=FALSE,IF(SquadExport!R133&lt;10,1,IF(SquadExport!R133&lt;15,2,IF(SquadExport!R133&lt;=20,3,""))),0),"")</f>
        <v/>
      </c>
      <c r="P133" s="37" t="str">
        <f ca="1">IF($A133&gt;"",IF(ISERROR(HLOOKUP(P$1,INDIRECT("Roles!$B$"&amp;MATCH($B133,Roles!$A:$A,0)&amp;":$AF$"&amp;MATCH($B133,Roles!$A:$A,0)),1,FALSE))=FALSE,IF(SquadExport!S133&lt;10,1,IF(SquadExport!S133&lt;15,2,IF(SquadExport!S133&lt;=20,3,""))),0),"")</f>
        <v/>
      </c>
      <c r="Q133" s="37" t="str">
        <f ca="1">IF($A133&gt;"",IF(ISERROR(HLOOKUP(Q$1,INDIRECT("Roles!$B$"&amp;MATCH($B133,Roles!$A:$A,0)&amp;":$AF$"&amp;MATCH($B133,Roles!$A:$A,0)),1,FALSE))=FALSE,IF(SquadExport!T133&lt;10,1,IF(SquadExport!T133&lt;15,2,IF(SquadExport!T133&lt;=20,3,""))),0),"")</f>
        <v/>
      </c>
      <c r="R133" s="37" t="str">
        <f ca="1">IF($A133&gt;"",IF(ISERROR(HLOOKUP(R$1,INDIRECT("Roles!$B$"&amp;MATCH($B133,Roles!$A:$A,0)&amp;":$AF$"&amp;MATCH($B133,Roles!$A:$A,0)),1,FALSE))=FALSE,IF(SquadExport!U133&lt;10,1,IF(SquadExport!U133&lt;15,2,IF(SquadExport!U133&lt;=20,3,""))),0),"")</f>
        <v/>
      </c>
      <c r="S133" s="37" t="str">
        <f ca="1">IF($A133&gt;"",IF(ISERROR(HLOOKUP(S$1,INDIRECT("Roles!$B$"&amp;MATCH($B133,Roles!$A:$A,0)&amp;":$AF$"&amp;MATCH($B133,Roles!$A:$A,0)),1,FALSE))=FALSE,IF(SquadExport!V133&lt;10,1,IF(SquadExport!V133&lt;15,2,IF(SquadExport!V133&lt;=20,3,""))),0),"")</f>
        <v/>
      </c>
      <c r="T133" s="37" t="str">
        <f ca="1">IF($A133&gt;"",IF(ISERROR(HLOOKUP(T$1,INDIRECT("Roles!$B$"&amp;MATCH($B133,Roles!$A:$A,0)&amp;":$AF$"&amp;MATCH($B133,Roles!$A:$A,0)),1,FALSE))=FALSE,IF(SquadExport!W133&lt;10,1,IF(SquadExport!W133&lt;15,2,IF(SquadExport!W133&lt;=20,3,""))),0),"")</f>
        <v/>
      </c>
      <c r="U133" s="37" t="str">
        <f ca="1">IF($A133&gt;"",IF(ISERROR(HLOOKUP(U$1,INDIRECT("Roles!$B$"&amp;MATCH($B133,Roles!$A:$A,0)&amp;":$AF$"&amp;MATCH($B133,Roles!$A:$A,0)),1,FALSE))=FALSE,IF(SquadExport!X133&lt;10,1,IF(SquadExport!X133&lt;15,2,IF(SquadExport!X133&lt;=20,3,""))),0),"")</f>
        <v/>
      </c>
      <c r="V133" s="37" t="str">
        <f ca="1">IF($A133&gt;"",IF(ISERROR(HLOOKUP(V$1,INDIRECT("Roles!$B$"&amp;MATCH($B133,Roles!$A:$A,0)&amp;":$AF$"&amp;MATCH($B133,Roles!$A:$A,0)),1,FALSE))=FALSE,IF(SquadExport!Y133&lt;10,1,IF(SquadExport!Y133&lt;15,2,IF(SquadExport!Y133&lt;=20,3,""))),0),"")</f>
        <v/>
      </c>
      <c r="W133" s="37" t="str">
        <f ca="1">IF($A133&gt;"",IF(ISERROR(HLOOKUP(W$1,INDIRECT("Roles!$B$"&amp;MATCH($B133,Roles!$A:$A,0)&amp;":$AF$"&amp;MATCH($B133,Roles!$A:$A,0)),1,FALSE))=FALSE,IF(SquadExport!Z133&lt;10,1,IF(SquadExport!Z133&lt;15,2,IF(SquadExport!Z133&lt;=20,3,""))),0),"")</f>
        <v/>
      </c>
      <c r="X133" s="37" t="str">
        <f ca="1">IF($A133&gt;"",IF(ISERROR(HLOOKUP(X$1,INDIRECT("Roles!$B$"&amp;MATCH($B133,Roles!$A:$A,0)&amp;":$AF$"&amp;MATCH($B133,Roles!$A:$A,0)),1,FALSE))=FALSE,IF(SquadExport!AA133&lt;10,1,IF(SquadExport!AA133&lt;15,2,IF(SquadExport!AA133&lt;=20,3,""))),0),"")</f>
        <v/>
      </c>
      <c r="Y133" s="37" t="str">
        <f ca="1">IF($A133&gt;"",IF(ISERROR(HLOOKUP(Y$1,INDIRECT("Roles!$B$"&amp;MATCH($B133,Roles!$A:$A,0)&amp;":$AF$"&amp;MATCH($B133,Roles!$A:$A,0)),1,FALSE))=FALSE,IF(SquadExport!AB133&lt;10,1,IF(SquadExport!AB133&lt;15,2,IF(SquadExport!AB133&lt;=20,3,""))),0),"")</f>
        <v/>
      </c>
      <c r="Z133" s="37" t="str">
        <f ca="1">IF($A133&gt;"",IF(ISERROR(HLOOKUP(Z$1,INDIRECT("Roles!$B$"&amp;MATCH($B133,Roles!$A:$A,0)&amp;":$AF$"&amp;MATCH($B133,Roles!$A:$A,0)),1,FALSE))=FALSE,IF(SquadExport!AC133&lt;10,1,IF(SquadExport!AC133&lt;15,2,IF(SquadExport!AC133&lt;=20,3,""))),0),"")</f>
        <v/>
      </c>
      <c r="AA133" s="37" t="str">
        <f ca="1">IF($A133&gt;"",IF(ISERROR(HLOOKUP(AA$1,INDIRECT("Roles!$B$"&amp;MATCH($B133,Roles!$A:$A,0)&amp;":$AF$"&amp;MATCH($B133,Roles!$A:$A,0)),1,FALSE))=FALSE,IF(SquadExport!AD133&lt;10,1,IF(SquadExport!AD133&lt;15,2,IF(SquadExport!AD133&lt;=20,3,""))),0),"")</f>
        <v/>
      </c>
      <c r="AB133" s="37" t="str">
        <f ca="1">IF($A133&gt;"",IF(ISERROR(HLOOKUP(AB$1,INDIRECT("Roles!$B$"&amp;MATCH($B133,Roles!$A:$A,0)&amp;":$AF$"&amp;MATCH($B133,Roles!$A:$A,0)),1,FALSE))=FALSE,IF(SquadExport!AE133&lt;10,1,IF(SquadExport!AE133&lt;15,2,IF(SquadExport!AE133&lt;=20,3,""))),0),"")</f>
        <v/>
      </c>
      <c r="AC133" s="37" t="str">
        <f ca="1">IF($A133&gt;"",IF(ISERROR(HLOOKUP(AC$1,INDIRECT("Roles!$B$"&amp;MATCH($B133,Roles!$A:$A,0)&amp;":$AF$"&amp;MATCH($B133,Roles!$A:$A,0)),1,FALSE))=FALSE,IF(SquadExport!AF133&lt;10,1,IF(SquadExport!AF133&lt;15,2,IF(SquadExport!AF133&lt;=20,3,""))),0),"")</f>
        <v/>
      </c>
      <c r="AD133" s="37" t="str">
        <f ca="1">IF($A133&gt;"",IF(ISERROR(HLOOKUP(AD$1,INDIRECT("Roles!$B$"&amp;MATCH($B133,Roles!$A:$A,0)&amp;":$AF$"&amp;MATCH($B133,Roles!$A:$A,0)),1,FALSE))=FALSE,IF(SquadExport!AG133&lt;10,1,IF(SquadExport!AG133&lt;15,2,IF(SquadExport!AG133&lt;=20,3,""))),0),"")</f>
        <v/>
      </c>
      <c r="AE133" s="37" t="str">
        <f ca="1">IF($A133&gt;"",IF(ISERROR(HLOOKUP(AE$1,INDIRECT("Roles!$B$"&amp;MATCH($B133,Roles!$A:$A,0)&amp;":$AF$"&amp;MATCH($B133,Roles!$A:$A,0)),1,FALSE))=FALSE,IF(SquadExport!AH133&lt;10,1,IF(SquadExport!AH133&lt;15,2,IF(SquadExport!AH133&lt;=20,3,""))),0),"")</f>
        <v/>
      </c>
      <c r="AF133" s="37" t="str">
        <f ca="1">IF($A133&gt;"",IF(ISERROR(HLOOKUP(AF$1,INDIRECT("Roles!$B$"&amp;MATCH($B133,Roles!$A:$A,0)&amp;":$AF$"&amp;MATCH($B133,Roles!$A:$A,0)),1,FALSE))=FALSE,IF(SquadExport!AI133&lt;10,1,IF(SquadExport!AI133&lt;15,2,IF(SquadExport!AI133&lt;=20,3,""))),0),"")</f>
        <v/>
      </c>
      <c r="AG133" s="37" t="str">
        <f ca="1">IF($A133&gt;"",IF(ISERROR(HLOOKUP(AG$1,INDIRECT("Roles!$B$"&amp;MATCH($B133,Roles!$A:$A,0)&amp;":$AF$"&amp;MATCH($B133,Roles!$A:$A,0)),1,FALSE))=FALSE,IF(SquadExport!AJ133&lt;10,1,IF(SquadExport!AJ133&lt;15,2,IF(SquadExport!AJ133&lt;=20,3,""))),0),"")</f>
        <v/>
      </c>
      <c r="AH133" s="37" t="str">
        <f ca="1">IF($A133&gt;"",IF(ISERROR(HLOOKUP(AH$1,INDIRECT("Roles!$B$"&amp;MATCH($B133,Roles!$A:$A,0)&amp;":$AF$"&amp;MATCH($B133,Roles!$A:$A,0)),1,FALSE))=FALSE,IF(SquadExport!AK133&lt;10,1,IF(SquadExport!AK133&lt;15,2,IF(SquadExport!AK133&lt;=20,3,""))),0),"")</f>
        <v/>
      </c>
      <c r="AI133" s="37" t="str">
        <f ca="1">IF($A133&gt;"",IF(ISERROR(HLOOKUP(AI$1,INDIRECT("Roles!$B$"&amp;MATCH($B133,Roles!$A:$A,0)&amp;":$AF$"&amp;MATCH($B133,Roles!$A:$A,0)),1,FALSE))=FALSE,IF(SquadExport!AL133&lt;10,1,IF(SquadExport!AL133&lt;15,2,IF(SquadExport!AL133&lt;=20,3,""))),0),"")</f>
        <v/>
      </c>
      <c r="AJ133" s="37" t="str">
        <f ca="1">IF($A133&gt;"",IF(ISERROR(HLOOKUP(AJ$1,INDIRECT("Roles!$B$"&amp;MATCH($B133,Roles!$A:$A,0)&amp;":$AF$"&amp;MATCH($B133,Roles!$A:$A,0)),1,FALSE))=FALSE,IF(SquadExport!AM133&lt;10,1,IF(SquadExport!AM133&lt;15,2,IF(SquadExport!AM133&lt;=20,3,""))),0),"")</f>
        <v/>
      </c>
      <c r="AK133" s="37" t="str">
        <f ca="1">IF($A133&gt;"",IF(ISERROR(HLOOKUP(AK$1,INDIRECT("Roles!$B$"&amp;MATCH($B133,Roles!$A:$A,0)&amp;":$AF$"&amp;MATCH($B133,Roles!$A:$A,0)),1,FALSE))=FALSE,IF(SquadExport!AN133&lt;10,1,IF(SquadExport!AN133&lt;15,2,IF(SquadExport!AN133&lt;=20,3,""))),0),"")</f>
        <v/>
      </c>
      <c r="AL133" s="37" t="str">
        <f ca="1">IF($A133&gt;"",IF(ISERROR(HLOOKUP(AL$1,INDIRECT("Roles!$B$"&amp;MATCH($B133,Roles!$A:$A,0)&amp;":$AF$"&amp;MATCH($B133,Roles!$A:$A,0)),1,FALSE))=FALSE,IF(SquadExport!AO133&lt;10,1,IF(SquadExport!AO133&lt;15,2,IF(SquadExport!AO133&lt;=20,3,""))),0),"")</f>
        <v/>
      </c>
      <c r="AM133" s="37" t="str">
        <f ca="1">IF($A133&gt;"",IF(ISERROR(HLOOKUP(AM$1,INDIRECT("Roles!$B$"&amp;MATCH($B133,Roles!$A:$A,0)&amp;":$AF$"&amp;MATCH($B133,Roles!$A:$A,0)),1,FALSE))=FALSE,IF(SquadExport!AP133&lt;10,1,IF(SquadExport!AP133&lt;15,2,IF(SquadExport!AP133&lt;=20,3,""))),0),"")</f>
        <v/>
      </c>
      <c r="AN133" s="37" t="str">
        <f ca="1">IF($A133&gt;"",IF(ISERROR(HLOOKUP(AN$1,INDIRECT("Roles!$B$"&amp;MATCH($B133,Roles!$A:$A,0)&amp;":$AF$"&amp;MATCH($B133,Roles!$A:$A,0)),1,FALSE))=FALSE,IF(SquadExport!AQ133&lt;10,1,IF(SquadExport!AQ133&lt;15,2,IF(SquadExport!AQ133&lt;=20,3,""))),0),"")</f>
        <v/>
      </c>
      <c r="AO133" s="37" t="str">
        <f ca="1">IF($A133&gt;"",IF(ISERROR(HLOOKUP(AO$1,INDIRECT("Roles!$B$"&amp;MATCH($B133,Roles!$A:$A,0)&amp;":$AF$"&amp;MATCH($B133,Roles!$A:$A,0)),1,FALSE))=FALSE,IF(SquadExport!AR133&lt;10,1,IF(SquadExport!AR133&lt;15,2,IF(SquadExport!AR133&lt;=20,3,""))),0),"")</f>
        <v/>
      </c>
      <c r="AP133" s="37" t="str">
        <f ca="1">IF($A133&gt;"",IF(ISERROR(HLOOKUP(AP$1,INDIRECT("Roles!$B$"&amp;MATCH($B133,Roles!$A:$A,0)&amp;":$AF$"&amp;MATCH($B133,Roles!$A:$A,0)),1,FALSE))=FALSE,IF(SquadExport!AS133&lt;10,1,IF(SquadExport!AS133&lt;15,2,IF(SquadExport!AS133&lt;=20,3,""))),0),"")</f>
        <v/>
      </c>
      <c r="AQ133" s="37" t="str">
        <f ca="1">IF($A133&gt;"",IF(ISERROR(HLOOKUP(AQ$1,INDIRECT("Roles!$B$"&amp;MATCH($B133,Roles!$A:$A,0)&amp;":$AF$"&amp;MATCH($B133,Roles!$A:$A,0)),1,FALSE))=FALSE,IF(SquadExport!AT133&lt;10,1,IF(SquadExport!AT133&lt;15,2,IF(SquadExport!AT133&lt;=20,3,""))),0),"")</f>
        <v/>
      </c>
      <c r="AR133" s="37" t="str">
        <f ca="1">IF($A133&gt;"",IF(ISERROR(HLOOKUP(AR$1,INDIRECT("Roles!$B$"&amp;MATCH($B133,Roles!$A:$A,0)&amp;":$AF$"&amp;MATCH($B133,Roles!$A:$A,0)),1,FALSE))=FALSE,IF(SquadExport!AU133&lt;10,1,IF(SquadExport!AU133&lt;15,2,IF(SquadExport!AU133&lt;=20,3,""))),0),"")</f>
        <v/>
      </c>
      <c r="AS133" s="37" t="str">
        <f ca="1">IF($A133&gt;"",IF(ISERROR(HLOOKUP(AS$1,INDIRECT("Roles!$B$"&amp;MATCH($B133,Roles!$A:$A,0)&amp;":$AF$"&amp;MATCH($B133,Roles!$A:$A,0)),1,FALSE))=FALSE,IF(SquadExport!AV133&lt;10,1,IF(SquadExport!AV133&lt;15,2,IF(SquadExport!AV133&lt;=20,3,""))),0),"")</f>
        <v/>
      </c>
      <c r="AT133" s="37" t="str">
        <f ca="1">IF($A133&gt;"",IF(ISERROR(HLOOKUP(AT$1,INDIRECT("Roles!$B$"&amp;MATCH($B133,Roles!$A:$A,0)&amp;":$AF$"&amp;MATCH($B133,Roles!$A:$A,0)),1,FALSE))=FALSE,IF(SquadExport!AW133&lt;10,1,IF(SquadExport!AW133&lt;15,2,IF(SquadExport!AW133&lt;=20,3,""))),0),"")</f>
        <v/>
      </c>
      <c r="AU133" s="37" t="str">
        <f ca="1">IF($A133&gt;"",IF(ISERROR(HLOOKUP(AU$1,INDIRECT("Roles!$B$"&amp;MATCH($B133,Roles!$A:$A,0)&amp;":$AF$"&amp;MATCH($B133,Roles!$A:$A,0)),1,FALSE))=FALSE,IF(SquadExport!AX133&lt;10,1,IF(SquadExport!AX133&lt;15,2,IF(SquadExport!AX133&lt;=20,3,""))),0),"")</f>
        <v/>
      </c>
      <c r="AV133" s="37" t="str">
        <f ca="1">IF($A133&gt;"",IF(ISERROR(HLOOKUP(AV$1,INDIRECT("Roles!$B$"&amp;MATCH($B133,Roles!$A:$A,0)&amp;":$AF$"&amp;MATCH($B133,Roles!$A:$A,0)),1,FALSE))=FALSE,IF(SquadExport!AY133&lt;10,1,IF(SquadExport!AY133&lt;15,2,IF(SquadExport!AY133&lt;=20,3,""))),0),"")</f>
        <v/>
      </c>
      <c r="AW133" s="37" t="str">
        <f ca="1">IF($A133&gt;"",IF(ISERROR(HLOOKUP(AW$1,INDIRECT("Roles!$B$"&amp;MATCH($B133,Roles!$A:$A,0)&amp;":$AF$"&amp;MATCH($B133,Roles!$A:$A,0)),1,FALSE))=FALSE,IF(SquadExport!AZ133&lt;10,1,IF(SquadExport!AZ133&lt;15,2,IF(SquadExport!AZ133&lt;=20,3,""))),0),"")</f>
        <v/>
      </c>
      <c r="AX133" s="37" t="str">
        <f ca="1">IF($A133&gt;"",IF(ISERROR(HLOOKUP(AX$1,INDIRECT("Roles!$B$"&amp;MATCH($B133,Roles!$A:$A,0)&amp;":$AF$"&amp;MATCH($B133,Roles!$A:$A,0)),1,FALSE))=FALSE,IF(SquadExport!BA133&lt;10,1,IF(SquadExport!BA133&lt;15,2,IF(SquadExport!BA133&lt;=20,3,""))),0),"")</f>
        <v/>
      </c>
      <c r="AY133" s="30" t="str" cm="1">
        <f t="array" aca="1" ref="AY133:CS133" ca="1">IF($D133:$AX133=1,D$1:AX$1,"")</f>
        <v/>
      </c>
      <c r="AZ133" s="30" t="str">
        <f ca="1"/>
        <v/>
      </c>
      <c r="BA133" s="30" t="str">
        <f ca="1"/>
        <v/>
      </c>
      <c r="BB133" s="30" t="str">
        <f ca="1"/>
        <v/>
      </c>
      <c r="BC133" s="30" t="str">
        <f ca="1"/>
        <v/>
      </c>
      <c r="BD133" s="30" t="str">
        <f ca="1"/>
        <v/>
      </c>
      <c r="BE133" s="30" t="str">
        <f ca="1"/>
        <v/>
      </c>
      <c r="BF133" s="30" t="str">
        <f ca="1"/>
        <v/>
      </c>
      <c r="BG133" s="30" t="str">
        <f ca="1"/>
        <v/>
      </c>
      <c r="BH133" s="30" t="str">
        <f ca="1"/>
        <v/>
      </c>
      <c r="BI133" s="30" t="str">
        <f ca="1"/>
        <v/>
      </c>
      <c r="BJ133" s="30" t="str">
        <f ca="1"/>
        <v/>
      </c>
      <c r="BK133" s="30" t="str">
        <f ca="1"/>
        <v/>
      </c>
      <c r="BL133" s="30" t="str">
        <f ca="1"/>
        <v/>
      </c>
      <c r="BM133" s="30" t="str">
        <f ca="1"/>
        <v/>
      </c>
      <c r="BN133" s="30" t="str">
        <f ca="1"/>
        <v/>
      </c>
      <c r="BO133" s="30" t="str">
        <f ca="1"/>
        <v/>
      </c>
      <c r="BP133" s="30" t="str">
        <f ca="1"/>
        <v/>
      </c>
      <c r="BQ133" s="30" t="str">
        <f ca="1"/>
        <v/>
      </c>
      <c r="BR133" s="30" t="str">
        <f ca="1"/>
        <v/>
      </c>
      <c r="BS133" s="30" t="str">
        <f ca="1"/>
        <v/>
      </c>
      <c r="BT133" s="30" t="str">
        <f ca="1"/>
        <v/>
      </c>
      <c r="BU133" s="30" t="str">
        <f ca="1"/>
        <v/>
      </c>
      <c r="BV133" s="30" t="str">
        <f ca="1"/>
        <v/>
      </c>
      <c r="BW133" s="30" t="str">
        <f ca="1"/>
        <v/>
      </c>
      <c r="BX133" s="30" t="str">
        <f ca="1"/>
        <v/>
      </c>
      <c r="BY133" s="30" t="str">
        <f ca="1"/>
        <v/>
      </c>
      <c r="BZ133" s="30" t="str">
        <f ca="1"/>
        <v/>
      </c>
      <c r="CA133" s="30" t="str">
        <f ca="1"/>
        <v/>
      </c>
      <c r="CB133" s="30" t="str">
        <f ca="1"/>
        <v/>
      </c>
      <c r="CC133" s="30" t="str">
        <f ca="1"/>
        <v/>
      </c>
      <c r="CD133" s="30" t="str">
        <f ca="1"/>
        <v/>
      </c>
      <c r="CE133" s="30" t="str">
        <f ca="1"/>
        <v/>
      </c>
      <c r="CF133" s="30" t="str">
        <f ca="1"/>
        <v/>
      </c>
      <c r="CG133" s="30" t="str">
        <f ca="1"/>
        <v/>
      </c>
      <c r="CH133" s="30" t="str">
        <f ca="1"/>
        <v/>
      </c>
      <c r="CI133" s="30" t="str">
        <f ca="1"/>
        <v/>
      </c>
      <c r="CJ133" s="30" t="str">
        <f ca="1"/>
        <v/>
      </c>
      <c r="CK133" s="30" t="str">
        <f ca="1"/>
        <v/>
      </c>
      <c r="CL133" s="30" t="str">
        <f ca="1"/>
        <v/>
      </c>
      <c r="CM133" s="30" t="str">
        <f ca="1"/>
        <v/>
      </c>
      <c r="CN133" s="30" t="str">
        <f ca="1"/>
        <v/>
      </c>
      <c r="CO133" s="30" t="str">
        <f ca="1"/>
        <v/>
      </c>
      <c r="CP133" s="30" t="str">
        <f ca="1"/>
        <v/>
      </c>
      <c r="CQ133" s="30" t="str">
        <f ca="1"/>
        <v/>
      </c>
      <c r="CR133" s="30" t="str">
        <f ca="1"/>
        <v/>
      </c>
      <c r="CS133" s="30" t="str">
        <f ca="1"/>
        <v/>
      </c>
      <c r="CT133" s="31" cm="1">
        <f t="array" aca="1" ref="CT133" ca="1">SUMPRODUCT(COUNTIF($AY133:$CS133,Training!$C$3:$E$3))</f>
        <v>0</v>
      </c>
      <c r="CU133" s="31" cm="1">
        <f t="array" aca="1" ref="CU133" ca="1">SUMPRODUCT(COUNTIF($AY133:$CS133,Training!$C$4:$E$4))</f>
        <v>0</v>
      </c>
      <c r="CV133" s="31" cm="1">
        <f t="array" aca="1" ref="CV133" ca="1">SUMPRODUCT(COUNTIF($AY133:$CS133,Training!$C$5:$E$5))</f>
        <v>0</v>
      </c>
      <c r="CW133" s="31" cm="1">
        <f t="array" aca="1" ref="CW133" ca="1">SUMPRODUCT(COUNTIF($AY133:$CS133,Training!$C$6:$E$6))</f>
        <v>0</v>
      </c>
      <c r="CX133" s="31" cm="1">
        <f t="array" aca="1" ref="CX133" ca="1">SUMPRODUCT(COUNTIF($AY133:$CS133,Training!$C$7:$E$7))</f>
        <v>0</v>
      </c>
      <c r="CY133" s="31" cm="1">
        <f t="array" aca="1" ref="CY133" ca="1">SUMPRODUCT(COUNTIF($AY133:$CS133,Training!$C$8:$E$8))</f>
        <v>0</v>
      </c>
      <c r="CZ133" s="31" cm="1">
        <f t="array" aca="1" ref="CZ133" ca="1">SUMPRODUCT(COUNTIF($AY133:$CS133,Training!$C$9:$E$9))</f>
        <v>0</v>
      </c>
      <c r="DA133" s="31" cm="1">
        <f t="array" aca="1" ref="DA133" ca="1">SUMPRODUCT(COUNTIF($AY133:$CS133,Training!$C$10:$E$10))</f>
        <v>0</v>
      </c>
      <c r="DB133" s="31" cm="1">
        <f t="array" aca="1" ref="DB133" ca="1">SUMPRODUCT(COUNTIF($AY133:$CS133,Training!$C$11:$E$11))</f>
        <v>0</v>
      </c>
      <c r="DC133" s="31" cm="1">
        <f t="array" aca="1" ref="DC133" ca="1">SUMPRODUCT(COUNTIF($AY133:$CS133,Training!$C$2:$E$2))</f>
        <v>0</v>
      </c>
      <c r="DD133" s="31" cm="1">
        <f t="array" aca="1" ref="DD133" ca="1">SUMPRODUCT(COUNTIF($AY133:$CS133,Training!#REF!))</f>
        <v>0</v>
      </c>
      <c r="DE133" s="31" cm="1">
        <f t="array" aca="1" ref="DE133" ca="1">SUMPRODUCT(COUNTIF($AY133:$CS133,Training!$C$12:$E$12))</f>
        <v>0</v>
      </c>
      <c r="DF133" s="31" cm="1">
        <f t="array" aca="1" ref="DF133" ca="1">SUMPRODUCT(COUNTIF($AY133:$CS133,Training!$C$13:$E$13))</f>
        <v>0</v>
      </c>
      <c r="DG133" s="31" cm="1">
        <f t="array" aca="1" ref="DG133" ca="1">SUMPRODUCT(COUNTIF($AY133:$CS133,Training!$C$14:$E$14))</f>
        <v>0</v>
      </c>
      <c r="DH133" s="31" cm="1">
        <f t="array" aca="1" ref="DH133" ca="1">SUMPRODUCT(COUNTIF($AY133:$CS133,Training!$C$15:$E$15))</f>
        <v>0</v>
      </c>
      <c r="DI133" s="31" cm="1">
        <f t="array" aca="1" ref="DI133" ca="1">SUMPRODUCT(COUNTIF($AY133:$CS133,Training!$C$16:$E$16))</f>
        <v>0</v>
      </c>
      <c r="DJ133" s="30" t="str" cm="1">
        <f t="array" aca="1" ref="DJ133:FD133" ca="1">IF(COUNTIF(D133:AX133,1)=0,IF($D133:$AX133=2,D$1:AX$1,""),"")</f>
        <v/>
      </c>
      <c r="DK133" s="30" t="str">
        <f ca="1"/>
        <v/>
      </c>
      <c r="DL133" s="30" t="str">
        <f ca="1"/>
        <v/>
      </c>
      <c r="DM133" s="30" t="str">
        <f ca="1"/>
        <v/>
      </c>
      <c r="DN133" s="30" t="str">
        <f ca="1"/>
        <v/>
      </c>
      <c r="DO133" s="30" t="str">
        <f ca="1"/>
        <v/>
      </c>
      <c r="DP133" s="30" t="str">
        <f ca="1"/>
        <v/>
      </c>
      <c r="DQ133" s="30" t="str">
        <f ca="1"/>
        <v/>
      </c>
      <c r="DR133" s="30" t="str">
        <f ca="1"/>
        <v/>
      </c>
      <c r="DS133" s="30" t="str">
        <f ca="1"/>
        <v/>
      </c>
      <c r="DT133" s="30" t="str">
        <f ca="1"/>
        <v/>
      </c>
      <c r="DU133" s="30" t="str">
        <f ca="1"/>
        <v/>
      </c>
      <c r="DV133" s="30" t="str">
        <f ca="1"/>
        <v/>
      </c>
      <c r="DW133" s="30" t="str">
        <f ca="1"/>
        <v/>
      </c>
      <c r="DX133" s="30" t="str">
        <f ca="1"/>
        <v/>
      </c>
      <c r="DY133" s="30" t="str">
        <f ca="1"/>
        <v/>
      </c>
      <c r="DZ133" s="30" t="str">
        <f ca="1"/>
        <v/>
      </c>
      <c r="EA133" s="30" t="str">
        <f ca="1"/>
        <v/>
      </c>
      <c r="EB133" s="30" t="str">
        <f ca="1"/>
        <v/>
      </c>
      <c r="EC133" s="30" t="str">
        <f ca="1"/>
        <v/>
      </c>
      <c r="ED133" s="30" t="str">
        <f ca="1"/>
        <v/>
      </c>
      <c r="EE133" s="30" t="str">
        <f ca="1"/>
        <v/>
      </c>
      <c r="EF133" s="30" t="str">
        <f ca="1"/>
        <v/>
      </c>
      <c r="EG133" s="30" t="str">
        <f ca="1"/>
        <v/>
      </c>
      <c r="EH133" s="30" t="str">
        <f ca="1"/>
        <v/>
      </c>
      <c r="EI133" s="30" t="str">
        <f ca="1"/>
        <v/>
      </c>
      <c r="EJ133" s="30" t="str">
        <f ca="1"/>
        <v/>
      </c>
      <c r="EK133" s="30" t="str">
        <f ca="1"/>
        <v/>
      </c>
      <c r="EL133" s="30" t="str">
        <f ca="1"/>
        <v/>
      </c>
      <c r="EM133" s="30" t="str">
        <f ca="1"/>
        <v/>
      </c>
      <c r="EN133" s="30" t="str">
        <f ca="1"/>
        <v/>
      </c>
      <c r="EO133" s="30" t="str">
        <f ca="1"/>
        <v/>
      </c>
      <c r="EP133" s="30" t="str">
        <f ca="1"/>
        <v/>
      </c>
      <c r="EQ133" s="30" t="str">
        <f ca="1"/>
        <v/>
      </c>
      <c r="ER133" s="30" t="str">
        <f ca="1"/>
        <v/>
      </c>
      <c r="ES133" s="30" t="str">
        <f ca="1"/>
        <v/>
      </c>
      <c r="ET133" s="30" t="str">
        <f ca="1"/>
        <v/>
      </c>
      <c r="EU133" s="30" t="str">
        <f ca="1"/>
        <v/>
      </c>
      <c r="EV133" s="30" t="str">
        <f ca="1"/>
        <v/>
      </c>
      <c r="EW133" s="30" t="str">
        <f ca="1"/>
        <v/>
      </c>
      <c r="EX133" s="30" t="str">
        <f ca="1"/>
        <v/>
      </c>
      <c r="EY133" s="30" t="str">
        <f ca="1"/>
        <v/>
      </c>
      <c r="EZ133" s="30" t="str">
        <f ca="1"/>
        <v/>
      </c>
      <c r="FA133" s="30" t="str">
        <f ca="1"/>
        <v/>
      </c>
      <c r="FB133" s="30" t="str">
        <f ca="1"/>
        <v/>
      </c>
      <c r="FC133" s="30" t="str">
        <f ca="1"/>
        <v/>
      </c>
      <c r="FD133" s="30" t="str">
        <f ca="1"/>
        <v/>
      </c>
      <c r="FE133" s="31" cm="1">
        <f t="array" aca="1" ref="FE133" ca="1">SUMPRODUCT(COUNTIF($DJ133:$FD133,Training!$C$3:$E$3))</f>
        <v>0</v>
      </c>
      <c r="FF133" s="31" cm="1">
        <f t="array" aca="1" ref="FF133" ca="1">SUMPRODUCT(COUNTIF($DJ133:$FD133,Training!$C$4:$E$4))</f>
        <v>0</v>
      </c>
      <c r="FG133" s="31" cm="1">
        <f t="array" aca="1" ref="FG133" ca="1">SUMPRODUCT(COUNTIF($DJ133:$FD133,Training!$C$5:$E$5))</f>
        <v>0</v>
      </c>
      <c r="FH133" s="31" cm="1">
        <f t="array" aca="1" ref="FH133" ca="1">SUMPRODUCT(COUNTIF($DJ133:$FD133,Training!$C$6:$E$6))</f>
        <v>0</v>
      </c>
      <c r="FI133" s="31" cm="1">
        <f t="array" aca="1" ref="FI133" ca="1">SUMPRODUCT(COUNTIF($DJ133:$FD133,Training!$C$7:$E$7))</f>
        <v>0</v>
      </c>
      <c r="FJ133" s="31" cm="1">
        <f t="array" aca="1" ref="FJ133" ca="1">SUMPRODUCT(COUNTIF($DJ133:$FD133,Training!$C$8:$E$8))</f>
        <v>0</v>
      </c>
      <c r="FK133" s="31" cm="1">
        <f t="array" aca="1" ref="FK133" ca="1">SUMPRODUCT(COUNTIF($DJ133:$FD133,Training!$C$9:$E$9))</f>
        <v>0</v>
      </c>
      <c r="FL133" s="31" cm="1">
        <f t="array" aca="1" ref="FL133" ca="1">SUMPRODUCT(COUNTIF($DJ133:$FD133,Training!$C$10:$E$10))</f>
        <v>0</v>
      </c>
      <c r="FM133" s="31" cm="1">
        <f t="array" aca="1" ref="FM133" ca="1">SUMPRODUCT(COUNTIF($DJ133:$FD133,Training!$C$11:$E$11))</f>
        <v>0</v>
      </c>
      <c r="FN133" s="31" cm="1">
        <f t="array" aca="1" ref="FN133" ca="1">SUMPRODUCT(COUNTIF($DJ133:$FD133,Training!$C$2:$E$2))</f>
        <v>0</v>
      </c>
      <c r="FO133" s="31" cm="1">
        <f t="array" aca="1" ref="FO133" ca="1">SUMPRODUCT(COUNTIF($DJ133:$FD133,Training!#REF!))</f>
        <v>0</v>
      </c>
      <c r="FP133" s="31" cm="1">
        <f t="array" aca="1" ref="FP133" ca="1">SUMPRODUCT(COUNTIF($DJ133:$FD133,Training!$C$12:$E$12))</f>
        <v>0</v>
      </c>
      <c r="FQ133" s="31" cm="1">
        <f t="array" aca="1" ref="FQ133" ca="1">SUMPRODUCT(COUNTIF($DJ133:$FD133,Training!$C$13:$E$13))</f>
        <v>0</v>
      </c>
      <c r="FR133" s="31" cm="1">
        <f t="array" aca="1" ref="FR133" ca="1">SUMPRODUCT(COUNTIF($DJ133:$FD133,Training!$C$14:$E$14))</f>
        <v>0</v>
      </c>
      <c r="FS133" s="31" cm="1">
        <f t="array" aca="1" ref="FS133" ca="1">SUMPRODUCT(COUNTIF($DJ133:$FD133,Training!$C$15:$E$15))</f>
        <v>0</v>
      </c>
      <c r="FT133" s="31" cm="1">
        <f t="array" aca="1" ref="FT133" ca="1">SUMPRODUCT(COUNTIF($DJ133:$FD133,Training!$C$16:$E$16))</f>
        <v>0</v>
      </c>
    </row>
    <row r="134" spans="1:176" x14ac:dyDescent="0.25">
      <c r="A134" s="32" t="str">
        <f>IF(WeightedParse!A134&gt;"",WeightedParse!A134,"")</f>
        <v/>
      </c>
      <c r="B134" s="49" t="str">
        <f>IF('Weighted Summary'!A134&gt;"",'Weighted Summary'!F134,"")</f>
        <v/>
      </c>
      <c r="C134" s="39" t="str">
        <f t="shared" si="2"/>
        <v/>
      </c>
      <c r="D134" s="37" t="str">
        <f ca="1">IF($A134&gt;"",IF(ISERROR(HLOOKUP(D$1,INDIRECT("Roles!$B$"&amp;MATCH($B134,Roles!$A:$A,0)&amp;":$AF$"&amp;MATCH($B134,Roles!$A:$A,0)),1,FALSE))=FALSE,IF(SquadExport!G134&lt;10,1,IF(SquadExport!G134&lt;15,2,IF(SquadExport!G134&lt;=20,3,""))),0),"")</f>
        <v/>
      </c>
      <c r="E134" s="37" t="str">
        <f ca="1">IF($A134&gt;"",IF(ISERROR(HLOOKUP(E$1,INDIRECT("Roles!$B$"&amp;MATCH($B134,Roles!$A:$A,0)&amp;":$AF$"&amp;MATCH($B134,Roles!$A:$A,0)),1,FALSE))=FALSE,IF(SquadExport!H134&lt;10,1,IF(SquadExport!H134&lt;15,2,IF(SquadExport!H134&lt;=20,3,""))),0),"")</f>
        <v/>
      </c>
      <c r="F134" s="37" t="str">
        <f ca="1">IF($A134&gt;"",IF(ISERROR(HLOOKUP(F$1,INDIRECT("Roles!$B$"&amp;MATCH($B134,Roles!$A:$A,0)&amp;":$AF$"&amp;MATCH($B134,Roles!$A:$A,0)),1,FALSE))=FALSE,IF(SquadExport!I134&lt;10,1,IF(SquadExport!I134&lt;15,2,IF(SquadExport!I134&lt;=20,3,""))),0),"")</f>
        <v/>
      </c>
      <c r="G134" s="37" t="str">
        <f ca="1">IF($A134&gt;"",IF(ISERROR(HLOOKUP(G$1,INDIRECT("Roles!$B$"&amp;MATCH($B134,Roles!$A:$A,0)&amp;":$AF$"&amp;MATCH($B134,Roles!$A:$A,0)),1,FALSE))=FALSE,IF(SquadExport!J134&lt;10,1,IF(SquadExport!J134&lt;15,2,IF(SquadExport!J134&lt;=20,3,""))),0),"")</f>
        <v/>
      </c>
      <c r="H134" s="37" t="str">
        <f ca="1">IF($A134&gt;"",IF(ISERROR(HLOOKUP(H$1,INDIRECT("Roles!$B$"&amp;MATCH($B134,Roles!$A:$A,0)&amp;":$AF$"&amp;MATCH($B134,Roles!$A:$A,0)),1,FALSE))=FALSE,IF(SquadExport!K134&lt;10,1,IF(SquadExport!K134&lt;15,2,IF(SquadExport!K134&lt;=20,3,""))),0),"")</f>
        <v/>
      </c>
      <c r="I134" s="37" t="str">
        <f ca="1">IF($A134&gt;"",IF(ISERROR(HLOOKUP(I$1,INDIRECT("Roles!$B$"&amp;MATCH($B134,Roles!$A:$A,0)&amp;":$AF$"&amp;MATCH($B134,Roles!$A:$A,0)),1,FALSE))=FALSE,IF(SquadExport!L134&lt;10,1,IF(SquadExport!L134&lt;15,2,IF(SquadExport!L134&lt;=20,3,""))),0),"")</f>
        <v/>
      </c>
      <c r="J134" s="37" t="str">
        <f ca="1">IF($A134&gt;"",IF(ISERROR(HLOOKUP(J$1,INDIRECT("Roles!$B$"&amp;MATCH($B134,Roles!$A:$A,0)&amp;":$AF$"&amp;MATCH($B134,Roles!$A:$A,0)),1,FALSE))=FALSE,IF(SquadExport!M134&lt;10,1,IF(SquadExport!M134&lt;15,2,IF(SquadExport!M134&lt;=20,3,""))),0),"")</f>
        <v/>
      </c>
      <c r="K134" s="37" t="str">
        <f ca="1">IF($A134&gt;"",IF(ISERROR(HLOOKUP(K$1,INDIRECT("Roles!$B$"&amp;MATCH($B134,Roles!$A:$A,0)&amp;":$AF$"&amp;MATCH($B134,Roles!$A:$A,0)),1,FALSE))=FALSE,IF(SquadExport!N134&lt;10,1,IF(SquadExport!N134&lt;15,2,IF(SquadExport!N134&lt;=20,3,""))),0),"")</f>
        <v/>
      </c>
      <c r="L134" s="37" t="str">
        <f ca="1">IF($A134&gt;"",IF(ISERROR(HLOOKUP(L$1,INDIRECT("Roles!$B$"&amp;MATCH($B134,Roles!$A:$A,0)&amp;":$AF$"&amp;MATCH($B134,Roles!$A:$A,0)),1,FALSE))=FALSE,IF(SquadExport!O134&lt;10,1,IF(SquadExport!O134&lt;15,2,IF(SquadExport!O134&lt;=20,3,""))),0),"")</f>
        <v/>
      </c>
      <c r="M134" s="37" t="str">
        <f ca="1">IF($A134&gt;"",IF(ISERROR(HLOOKUP(M$1,INDIRECT("Roles!$B$"&amp;MATCH($B134,Roles!$A:$A,0)&amp;":$AF$"&amp;MATCH($B134,Roles!$A:$A,0)),1,FALSE))=FALSE,IF(SquadExport!P134&lt;10,1,IF(SquadExport!P134&lt;15,2,IF(SquadExport!P134&lt;=20,3,""))),0),"")</f>
        <v/>
      </c>
      <c r="N134" s="37" t="str">
        <f ca="1">IF($A134&gt;"",IF(ISERROR(HLOOKUP(N$1,INDIRECT("Roles!$B$"&amp;MATCH($B134,Roles!$A:$A,0)&amp;":$AF$"&amp;MATCH($B134,Roles!$A:$A,0)),1,FALSE))=FALSE,IF(SquadExport!Q134&lt;10,1,IF(SquadExport!Q134&lt;15,2,IF(SquadExport!Q134&lt;=20,3,""))),0),"")</f>
        <v/>
      </c>
      <c r="O134" s="37" t="str">
        <f ca="1">IF($A134&gt;"",IF(ISERROR(HLOOKUP(O$1,INDIRECT("Roles!$B$"&amp;MATCH($B134,Roles!$A:$A,0)&amp;":$AF$"&amp;MATCH($B134,Roles!$A:$A,0)),1,FALSE))=FALSE,IF(SquadExport!R134&lt;10,1,IF(SquadExport!R134&lt;15,2,IF(SquadExport!R134&lt;=20,3,""))),0),"")</f>
        <v/>
      </c>
      <c r="P134" s="37" t="str">
        <f ca="1">IF($A134&gt;"",IF(ISERROR(HLOOKUP(P$1,INDIRECT("Roles!$B$"&amp;MATCH($B134,Roles!$A:$A,0)&amp;":$AF$"&amp;MATCH($B134,Roles!$A:$A,0)),1,FALSE))=FALSE,IF(SquadExport!S134&lt;10,1,IF(SquadExport!S134&lt;15,2,IF(SquadExport!S134&lt;=20,3,""))),0),"")</f>
        <v/>
      </c>
      <c r="Q134" s="37" t="str">
        <f ca="1">IF($A134&gt;"",IF(ISERROR(HLOOKUP(Q$1,INDIRECT("Roles!$B$"&amp;MATCH($B134,Roles!$A:$A,0)&amp;":$AF$"&amp;MATCH($B134,Roles!$A:$A,0)),1,FALSE))=FALSE,IF(SquadExport!T134&lt;10,1,IF(SquadExport!T134&lt;15,2,IF(SquadExport!T134&lt;=20,3,""))),0),"")</f>
        <v/>
      </c>
      <c r="R134" s="37" t="str">
        <f ca="1">IF($A134&gt;"",IF(ISERROR(HLOOKUP(R$1,INDIRECT("Roles!$B$"&amp;MATCH($B134,Roles!$A:$A,0)&amp;":$AF$"&amp;MATCH($B134,Roles!$A:$A,0)),1,FALSE))=FALSE,IF(SquadExport!U134&lt;10,1,IF(SquadExport!U134&lt;15,2,IF(SquadExport!U134&lt;=20,3,""))),0),"")</f>
        <v/>
      </c>
      <c r="S134" s="37" t="str">
        <f ca="1">IF($A134&gt;"",IF(ISERROR(HLOOKUP(S$1,INDIRECT("Roles!$B$"&amp;MATCH($B134,Roles!$A:$A,0)&amp;":$AF$"&amp;MATCH($B134,Roles!$A:$A,0)),1,FALSE))=FALSE,IF(SquadExport!V134&lt;10,1,IF(SquadExport!V134&lt;15,2,IF(SquadExport!V134&lt;=20,3,""))),0),"")</f>
        <v/>
      </c>
      <c r="T134" s="37" t="str">
        <f ca="1">IF($A134&gt;"",IF(ISERROR(HLOOKUP(T$1,INDIRECT("Roles!$B$"&amp;MATCH($B134,Roles!$A:$A,0)&amp;":$AF$"&amp;MATCH($B134,Roles!$A:$A,0)),1,FALSE))=FALSE,IF(SquadExport!W134&lt;10,1,IF(SquadExport!W134&lt;15,2,IF(SquadExport!W134&lt;=20,3,""))),0),"")</f>
        <v/>
      </c>
      <c r="U134" s="37" t="str">
        <f ca="1">IF($A134&gt;"",IF(ISERROR(HLOOKUP(U$1,INDIRECT("Roles!$B$"&amp;MATCH($B134,Roles!$A:$A,0)&amp;":$AF$"&amp;MATCH($B134,Roles!$A:$A,0)),1,FALSE))=FALSE,IF(SquadExport!X134&lt;10,1,IF(SquadExport!X134&lt;15,2,IF(SquadExport!X134&lt;=20,3,""))),0),"")</f>
        <v/>
      </c>
      <c r="V134" s="37" t="str">
        <f ca="1">IF($A134&gt;"",IF(ISERROR(HLOOKUP(V$1,INDIRECT("Roles!$B$"&amp;MATCH($B134,Roles!$A:$A,0)&amp;":$AF$"&amp;MATCH($B134,Roles!$A:$A,0)),1,FALSE))=FALSE,IF(SquadExport!Y134&lt;10,1,IF(SquadExport!Y134&lt;15,2,IF(SquadExport!Y134&lt;=20,3,""))),0),"")</f>
        <v/>
      </c>
      <c r="W134" s="37" t="str">
        <f ca="1">IF($A134&gt;"",IF(ISERROR(HLOOKUP(W$1,INDIRECT("Roles!$B$"&amp;MATCH($B134,Roles!$A:$A,0)&amp;":$AF$"&amp;MATCH($B134,Roles!$A:$A,0)),1,FALSE))=FALSE,IF(SquadExport!Z134&lt;10,1,IF(SquadExport!Z134&lt;15,2,IF(SquadExport!Z134&lt;=20,3,""))),0),"")</f>
        <v/>
      </c>
      <c r="X134" s="37" t="str">
        <f ca="1">IF($A134&gt;"",IF(ISERROR(HLOOKUP(X$1,INDIRECT("Roles!$B$"&amp;MATCH($B134,Roles!$A:$A,0)&amp;":$AF$"&amp;MATCH($B134,Roles!$A:$A,0)),1,FALSE))=FALSE,IF(SquadExport!AA134&lt;10,1,IF(SquadExport!AA134&lt;15,2,IF(SquadExport!AA134&lt;=20,3,""))),0),"")</f>
        <v/>
      </c>
      <c r="Y134" s="37" t="str">
        <f ca="1">IF($A134&gt;"",IF(ISERROR(HLOOKUP(Y$1,INDIRECT("Roles!$B$"&amp;MATCH($B134,Roles!$A:$A,0)&amp;":$AF$"&amp;MATCH($B134,Roles!$A:$A,0)),1,FALSE))=FALSE,IF(SquadExport!AB134&lt;10,1,IF(SquadExport!AB134&lt;15,2,IF(SquadExport!AB134&lt;=20,3,""))),0),"")</f>
        <v/>
      </c>
      <c r="Z134" s="37" t="str">
        <f ca="1">IF($A134&gt;"",IF(ISERROR(HLOOKUP(Z$1,INDIRECT("Roles!$B$"&amp;MATCH($B134,Roles!$A:$A,0)&amp;":$AF$"&amp;MATCH($B134,Roles!$A:$A,0)),1,FALSE))=FALSE,IF(SquadExport!AC134&lt;10,1,IF(SquadExport!AC134&lt;15,2,IF(SquadExport!AC134&lt;=20,3,""))),0),"")</f>
        <v/>
      </c>
      <c r="AA134" s="37" t="str">
        <f ca="1">IF($A134&gt;"",IF(ISERROR(HLOOKUP(AA$1,INDIRECT("Roles!$B$"&amp;MATCH($B134,Roles!$A:$A,0)&amp;":$AF$"&amp;MATCH($B134,Roles!$A:$A,0)),1,FALSE))=FALSE,IF(SquadExport!AD134&lt;10,1,IF(SquadExport!AD134&lt;15,2,IF(SquadExport!AD134&lt;=20,3,""))),0),"")</f>
        <v/>
      </c>
      <c r="AB134" s="37" t="str">
        <f ca="1">IF($A134&gt;"",IF(ISERROR(HLOOKUP(AB$1,INDIRECT("Roles!$B$"&amp;MATCH($B134,Roles!$A:$A,0)&amp;":$AF$"&amp;MATCH($B134,Roles!$A:$A,0)),1,FALSE))=FALSE,IF(SquadExport!AE134&lt;10,1,IF(SquadExport!AE134&lt;15,2,IF(SquadExport!AE134&lt;=20,3,""))),0),"")</f>
        <v/>
      </c>
      <c r="AC134" s="37" t="str">
        <f ca="1">IF($A134&gt;"",IF(ISERROR(HLOOKUP(AC$1,INDIRECT("Roles!$B$"&amp;MATCH($B134,Roles!$A:$A,0)&amp;":$AF$"&amp;MATCH($B134,Roles!$A:$A,0)),1,FALSE))=FALSE,IF(SquadExport!AF134&lt;10,1,IF(SquadExport!AF134&lt;15,2,IF(SquadExport!AF134&lt;=20,3,""))),0),"")</f>
        <v/>
      </c>
      <c r="AD134" s="37" t="str">
        <f ca="1">IF($A134&gt;"",IF(ISERROR(HLOOKUP(AD$1,INDIRECT("Roles!$B$"&amp;MATCH($B134,Roles!$A:$A,0)&amp;":$AF$"&amp;MATCH($B134,Roles!$A:$A,0)),1,FALSE))=FALSE,IF(SquadExport!AG134&lt;10,1,IF(SquadExport!AG134&lt;15,2,IF(SquadExport!AG134&lt;=20,3,""))),0),"")</f>
        <v/>
      </c>
      <c r="AE134" s="37" t="str">
        <f ca="1">IF($A134&gt;"",IF(ISERROR(HLOOKUP(AE$1,INDIRECT("Roles!$B$"&amp;MATCH($B134,Roles!$A:$A,0)&amp;":$AF$"&amp;MATCH($B134,Roles!$A:$A,0)),1,FALSE))=FALSE,IF(SquadExport!AH134&lt;10,1,IF(SquadExport!AH134&lt;15,2,IF(SquadExport!AH134&lt;=20,3,""))),0),"")</f>
        <v/>
      </c>
      <c r="AF134" s="37" t="str">
        <f ca="1">IF($A134&gt;"",IF(ISERROR(HLOOKUP(AF$1,INDIRECT("Roles!$B$"&amp;MATCH($B134,Roles!$A:$A,0)&amp;":$AF$"&amp;MATCH($B134,Roles!$A:$A,0)),1,FALSE))=FALSE,IF(SquadExport!AI134&lt;10,1,IF(SquadExport!AI134&lt;15,2,IF(SquadExport!AI134&lt;=20,3,""))),0),"")</f>
        <v/>
      </c>
      <c r="AG134" s="37" t="str">
        <f ca="1">IF($A134&gt;"",IF(ISERROR(HLOOKUP(AG$1,INDIRECT("Roles!$B$"&amp;MATCH($B134,Roles!$A:$A,0)&amp;":$AF$"&amp;MATCH($B134,Roles!$A:$A,0)),1,FALSE))=FALSE,IF(SquadExport!AJ134&lt;10,1,IF(SquadExport!AJ134&lt;15,2,IF(SquadExport!AJ134&lt;=20,3,""))),0),"")</f>
        <v/>
      </c>
      <c r="AH134" s="37" t="str">
        <f ca="1">IF($A134&gt;"",IF(ISERROR(HLOOKUP(AH$1,INDIRECT("Roles!$B$"&amp;MATCH($B134,Roles!$A:$A,0)&amp;":$AF$"&amp;MATCH($B134,Roles!$A:$A,0)),1,FALSE))=FALSE,IF(SquadExport!AK134&lt;10,1,IF(SquadExport!AK134&lt;15,2,IF(SquadExport!AK134&lt;=20,3,""))),0),"")</f>
        <v/>
      </c>
      <c r="AI134" s="37" t="str">
        <f ca="1">IF($A134&gt;"",IF(ISERROR(HLOOKUP(AI$1,INDIRECT("Roles!$B$"&amp;MATCH($B134,Roles!$A:$A,0)&amp;":$AF$"&amp;MATCH($B134,Roles!$A:$A,0)),1,FALSE))=FALSE,IF(SquadExport!AL134&lt;10,1,IF(SquadExport!AL134&lt;15,2,IF(SquadExport!AL134&lt;=20,3,""))),0),"")</f>
        <v/>
      </c>
      <c r="AJ134" s="37" t="str">
        <f ca="1">IF($A134&gt;"",IF(ISERROR(HLOOKUP(AJ$1,INDIRECT("Roles!$B$"&amp;MATCH($B134,Roles!$A:$A,0)&amp;":$AF$"&amp;MATCH($B134,Roles!$A:$A,0)),1,FALSE))=FALSE,IF(SquadExport!AM134&lt;10,1,IF(SquadExport!AM134&lt;15,2,IF(SquadExport!AM134&lt;=20,3,""))),0),"")</f>
        <v/>
      </c>
      <c r="AK134" s="37" t="str">
        <f ca="1">IF($A134&gt;"",IF(ISERROR(HLOOKUP(AK$1,INDIRECT("Roles!$B$"&amp;MATCH($B134,Roles!$A:$A,0)&amp;":$AF$"&amp;MATCH($B134,Roles!$A:$A,0)),1,FALSE))=FALSE,IF(SquadExport!AN134&lt;10,1,IF(SquadExport!AN134&lt;15,2,IF(SquadExport!AN134&lt;=20,3,""))),0),"")</f>
        <v/>
      </c>
      <c r="AL134" s="37" t="str">
        <f ca="1">IF($A134&gt;"",IF(ISERROR(HLOOKUP(AL$1,INDIRECT("Roles!$B$"&amp;MATCH($B134,Roles!$A:$A,0)&amp;":$AF$"&amp;MATCH($B134,Roles!$A:$A,0)),1,FALSE))=FALSE,IF(SquadExport!AO134&lt;10,1,IF(SquadExport!AO134&lt;15,2,IF(SquadExport!AO134&lt;=20,3,""))),0),"")</f>
        <v/>
      </c>
      <c r="AM134" s="37" t="str">
        <f ca="1">IF($A134&gt;"",IF(ISERROR(HLOOKUP(AM$1,INDIRECT("Roles!$B$"&amp;MATCH($B134,Roles!$A:$A,0)&amp;":$AF$"&amp;MATCH($B134,Roles!$A:$A,0)),1,FALSE))=FALSE,IF(SquadExport!AP134&lt;10,1,IF(SquadExport!AP134&lt;15,2,IF(SquadExport!AP134&lt;=20,3,""))),0),"")</f>
        <v/>
      </c>
      <c r="AN134" s="37" t="str">
        <f ca="1">IF($A134&gt;"",IF(ISERROR(HLOOKUP(AN$1,INDIRECT("Roles!$B$"&amp;MATCH($B134,Roles!$A:$A,0)&amp;":$AF$"&amp;MATCH($B134,Roles!$A:$A,0)),1,FALSE))=FALSE,IF(SquadExport!AQ134&lt;10,1,IF(SquadExport!AQ134&lt;15,2,IF(SquadExport!AQ134&lt;=20,3,""))),0),"")</f>
        <v/>
      </c>
      <c r="AO134" s="37" t="str">
        <f ca="1">IF($A134&gt;"",IF(ISERROR(HLOOKUP(AO$1,INDIRECT("Roles!$B$"&amp;MATCH($B134,Roles!$A:$A,0)&amp;":$AF$"&amp;MATCH($B134,Roles!$A:$A,0)),1,FALSE))=FALSE,IF(SquadExport!AR134&lt;10,1,IF(SquadExport!AR134&lt;15,2,IF(SquadExport!AR134&lt;=20,3,""))),0),"")</f>
        <v/>
      </c>
      <c r="AP134" s="37" t="str">
        <f ca="1">IF($A134&gt;"",IF(ISERROR(HLOOKUP(AP$1,INDIRECT("Roles!$B$"&amp;MATCH($B134,Roles!$A:$A,0)&amp;":$AF$"&amp;MATCH($B134,Roles!$A:$A,0)),1,FALSE))=FALSE,IF(SquadExport!AS134&lt;10,1,IF(SquadExport!AS134&lt;15,2,IF(SquadExport!AS134&lt;=20,3,""))),0),"")</f>
        <v/>
      </c>
      <c r="AQ134" s="37" t="str">
        <f ca="1">IF($A134&gt;"",IF(ISERROR(HLOOKUP(AQ$1,INDIRECT("Roles!$B$"&amp;MATCH($B134,Roles!$A:$A,0)&amp;":$AF$"&amp;MATCH($B134,Roles!$A:$A,0)),1,FALSE))=FALSE,IF(SquadExport!AT134&lt;10,1,IF(SquadExport!AT134&lt;15,2,IF(SquadExport!AT134&lt;=20,3,""))),0),"")</f>
        <v/>
      </c>
      <c r="AR134" s="37" t="str">
        <f ca="1">IF($A134&gt;"",IF(ISERROR(HLOOKUP(AR$1,INDIRECT("Roles!$B$"&amp;MATCH($B134,Roles!$A:$A,0)&amp;":$AF$"&amp;MATCH($B134,Roles!$A:$A,0)),1,FALSE))=FALSE,IF(SquadExport!AU134&lt;10,1,IF(SquadExport!AU134&lt;15,2,IF(SquadExport!AU134&lt;=20,3,""))),0),"")</f>
        <v/>
      </c>
      <c r="AS134" s="37" t="str">
        <f ca="1">IF($A134&gt;"",IF(ISERROR(HLOOKUP(AS$1,INDIRECT("Roles!$B$"&amp;MATCH($B134,Roles!$A:$A,0)&amp;":$AF$"&amp;MATCH($B134,Roles!$A:$A,0)),1,FALSE))=FALSE,IF(SquadExport!AV134&lt;10,1,IF(SquadExport!AV134&lt;15,2,IF(SquadExport!AV134&lt;=20,3,""))),0),"")</f>
        <v/>
      </c>
      <c r="AT134" s="37" t="str">
        <f ca="1">IF($A134&gt;"",IF(ISERROR(HLOOKUP(AT$1,INDIRECT("Roles!$B$"&amp;MATCH($B134,Roles!$A:$A,0)&amp;":$AF$"&amp;MATCH($B134,Roles!$A:$A,0)),1,FALSE))=FALSE,IF(SquadExport!AW134&lt;10,1,IF(SquadExport!AW134&lt;15,2,IF(SquadExport!AW134&lt;=20,3,""))),0),"")</f>
        <v/>
      </c>
      <c r="AU134" s="37" t="str">
        <f ca="1">IF($A134&gt;"",IF(ISERROR(HLOOKUP(AU$1,INDIRECT("Roles!$B$"&amp;MATCH($B134,Roles!$A:$A,0)&amp;":$AF$"&amp;MATCH($B134,Roles!$A:$A,0)),1,FALSE))=FALSE,IF(SquadExport!AX134&lt;10,1,IF(SquadExport!AX134&lt;15,2,IF(SquadExport!AX134&lt;=20,3,""))),0),"")</f>
        <v/>
      </c>
      <c r="AV134" s="37" t="str">
        <f ca="1">IF($A134&gt;"",IF(ISERROR(HLOOKUP(AV$1,INDIRECT("Roles!$B$"&amp;MATCH($B134,Roles!$A:$A,0)&amp;":$AF$"&amp;MATCH($B134,Roles!$A:$A,0)),1,FALSE))=FALSE,IF(SquadExport!AY134&lt;10,1,IF(SquadExport!AY134&lt;15,2,IF(SquadExport!AY134&lt;=20,3,""))),0),"")</f>
        <v/>
      </c>
      <c r="AW134" s="37" t="str">
        <f ca="1">IF($A134&gt;"",IF(ISERROR(HLOOKUP(AW$1,INDIRECT("Roles!$B$"&amp;MATCH($B134,Roles!$A:$A,0)&amp;":$AF$"&amp;MATCH($B134,Roles!$A:$A,0)),1,FALSE))=FALSE,IF(SquadExport!AZ134&lt;10,1,IF(SquadExport!AZ134&lt;15,2,IF(SquadExport!AZ134&lt;=20,3,""))),0),"")</f>
        <v/>
      </c>
      <c r="AX134" s="37" t="str">
        <f ca="1">IF($A134&gt;"",IF(ISERROR(HLOOKUP(AX$1,INDIRECT("Roles!$B$"&amp;MATCH($B134,Roles!$A:$A,0)&amp;":$AF$"&amp;MATCH($B134,Roles!$A:$A,0)),1,FALSE))=FALSE,IF(SquadExport!BA134&lt;10,1,IF(SquadExport!BA134&lt;15,2,IF(SquadExport!BA134&lt;=20,3,""))),0),"")</f>
        <v/>
      </c>
      <c r="AY134" s="30" t="str" cm="1">
        <f t="array" aca="1" ref="AY134:CS134" ca="1">IF($D134:$AX134=1,D$1:AX$1,"")</f>
        <v/>
      </c>
      <c r="AZ134" s="30" t="str">
        <f ca="1"/>
        <v/>
      </c>
      <c r="BA134" s="30" t="str">
        <f ca="1"/>
        <v/>
      </c>
      <c r="BB134" s="30" t="str">
        <f ca="1"/>
        <v/>
      </c>
      <c r="BC134" s="30" t="str">
        <f ca="1"/>
        <v/>
      </c>
      <c r="BD134" s="30" t="str">
        <f ca="1"/>
        <v/>
      </c>
      <c r="BE134" s="30" t="str">
        <f ca="1"/>
        <v/>
      </c>
      <c r="BF134" s="30" t="str">
        <f ca="1"/>
        <v/>
      </c>
      <c r="BG134" s="30" t="str">
        <f ca="1"/>
        <v/>
      </c>
      <c r="BH134" s="30" t="str">
        <f ca="1"/>
        <v/>
      </c>
      <c r="BI134" s="30" t="str">
        <f ca="1"/>
        <v/>
      </c>
      <c r="BJ134" s="30" t="str">
        <f ca="1"/>
        <v/>
      </c>
      <c r="BK134" s="30" t="str">
        <f ca="1"/>
        <v/>
      </c>
      <c r="BL134" s="30" t="str">
        <f ca="1"/>
        <v/>
      </c>
      <c r="BM134" s="30" t="str">
        <f ca="1"/>
        <v/>
      </c>
      <c r="BN134" s="30" t="str">
        <f ca="1"/>
        <v/>
      </c>
      <c r="BO134" s="30" t="str">
        <f ca="1"/>
        <v/>
      </c>
      <c r="BP134" s="30" t="str">
        <f ca="1"/>
        <v/>
      </c>
      <c r="BQ134" s="30" t="str">
        <f ca="1"/>
        <v/>
      </c>
      <c r="BR134" s="30" t="str">
        <f ca="1"/>
        <v/>
      </c>
      <c r="BS134" s="30" t="str">
        <f ca="1"/>
        <v/>
      </c>
      <c r="BT134" s="30" t="str">
        <f ca="1"/>
        <v/>
      </c>
      <c r="BU134" s="30" t="str">
        <f ca="1"/>
        <v/>
      </c>
      <c r="BV134" s="30" t="str">
        <f ca="1"/>
        <v/>
      </c>
      <c r="BW134" s="30" t="str">
        <f ca="1"/>
        <v/>
      </c>
      <c r="BX134" s="30" t="str">
        <f ca="1"/>
        <v/>
      </c>
      <c r="BY134" s="30" t="str">
        <f ca="1"/>
        <v/>
      </c>
      <c r="BZ134" s="30" t="str">
        <f ca="1"/>
        <v/>
      </c>
      <c r="CA134" s="30" t="str">
        <f ca="1"/>
        <v/>
      </c>
      <c r="CB134" s="30" t="str">
        <f ca="1"/>
        <v/>
      </c>
      <c r="CC134" s="30" t="str">
        <f ca="1"/>
        <v/>
      </c>
      <c r="CD134" s="30" t="str">
        <f ca="1"/>
        <v/>
      </c>
      <c r="CE134" s="30" t="str">
        <f ca="1"/>
        <v/>
      </c>
      <c r="CF134" s="30" t="str">
        <f ca="1"/>
        <v/>
      </c>
      <c r="CG134" s="30" t="str">
        <f ca="1"/>
        <v/>
      </c>
      <c r="CH134" s="30" t="str">
        <f ca="1"/>
        <v/>
      </c>
      <c r="CI134" s="30" t="str">
        <f ca="1"/>
        <v/>
      </c>
      <c r="CJ134" s="30" t="str">
        <f ca="1"/>
        <v/>
      </c>
      <c r="CK134" s="30" t="str">
        <f ca="1"/>
        <v/>
      </c>
      <c r="CL134" s="30" t="str">
        <f ca="1"/>
        <v/>
      </c>
      <c r="CM134" s="30" t="str">
        <f ca="1"/>
        <v/>
      </c>
      <c r="CN134" s="30" t="str">
        <f ca="1"/>
        <v/>
      </c>
      <c r="CO134" s="30" t="str">
        <f ca="1"/>
        <v/>
      </c>
      <c r="CP134" s="30" t="str">
        <f ca="1"/>
        <v/>
      </c>
      <c r="CQ134" s="30" t="str">
        <f ca="1"/>
        <v/>
      </c>
      <c r="CR134" s="30" t="str">
        <f ca="1"/>
        <v/>
      </c>
      <c r="CS134" s="30" t="str">
        <f ca="1"/>
        <v/>
      </c>
      <c r="CT134" s="31" cm="1">
        <f t="array" aca="1" ref="CT134" ca="1">SUMPRODUCT(COUNTIF($AY134:$CS134,Training!$C$3:$E$3))</f>
        <v>0</v>
      </c>
      <c r="CU134" s="31" cm="1">
        <f t="array" aca="1" ref="CU134" ca="1">SUMPRODUCT(COUNTIF($AY134:$CS134,Training!$C$4:$E$4))</f>
        <v>0</v>
      </c>
      <c r="CV134" s="31" cm="1">
        <f t="array" aca="1" ref="CV134" ca="1">SUMPRODUCT(COUNTIF($AY134:$CS134,Training!$C$5:$E$5))</f>
        <v>0</v>
      </c>
      <c r="CW134" s="31" cm="1">
        <f t="array" aca="1" ref="CW134" ca="1">SUMPRODUCT(COUNTIF($AY134:$CS134,Training!$C$6:$E$6))</f>
        <v>0</v>
      </c>
      <c r="CX134" s="31" cm="1">
        <f t="array" aca="1" ref="CX134" ca="1">SUMPRODUCT(COUNTIF($AY134:$CS134,Training!$C$7:$E$7))</f>
        <v>0</v>
      </c>
      <c r="CY134" s="31" cm="1">
        <f t="array" aca="1" ref="CY134" ca="1">SUMPRODUCT(COUNTIF($AY134:$CS134,Training!$C$8:$E$8))</f>
        <v>0</v>
      </c>
      <c r="CZ134" s="31" cm="1">
        <f t="array" aca="1" ref="CZ134" ca="1">SUMPRODUCT(COUNTIF($AY134:$CS134,Training!$C$9:$E$9))</f>
        <v>0</v>
      </c>
      <c r="DA134" s="31" cm="1">
        <f t="array" aca="1" ref="DA134" ca="1">SUMPRODUCT(COUNTIF($AY134:$CS134,Training!$C$10:$E$10))</f>
        <v>0</v>
      </c>
      <c r="DB134" s="31" cm="1">
        <f t="array" aca="1" ref="DB134" ca="1">SUMPRODUCT(COUNTIF($AY134:$CS134,Training!$C$11:$E$11))</f>
        <v>0</v>
      </c>
      <c r="DC134" s="31" cm="1">
        <f t="array" aca="1" ref="DC134" ca="1">SUMPRODUCT(COUNTIF($AY134:$CS134,Training!$C$2:$E$2))</f>
        <v>0</v>
      </c>
      <c r="DD134" s="31" cm="1">
        <f t="array" aca="1" ref="DD134" ca="1">SUMPRODUCT(COUNTIF($AY134:$CS134,Training!#REF!))</f>
        <v>0</v>
      </c>
      <c r="DE134" s="31" cm="1">
        <f t="array" aca="1" ref="DE134" ca="1">SUMPRODUCT(COUNTIF($AY134:$CS134,Training!$C$12:$E$12))</f>
        <v>0</v>
      </c>
      <c r="DF134" s="31" cm="1">
        <f t="array" aca="1" ref="DF134" ca="1">SUMPRODUCT(COUNTIF($AY134:$CS134,Training!$C$13:$E$13))</f>
        <v>0</v>
      </c>
      <c r="DG134" s="31" cm="1">
        <f t="array" aca="1" ref="DG134" ca="1">SUMPRODUCT(COUNTIF($AY134:$CS134,Training!$C$14:$E$14))</f>
        <v>0</v>
      </c>
      <c r="DH134" s="31" cm="1">
        <f t="array" aca="1" ref="DH134" ca="1">SUMPRODUCT(COUNTIF($AY134:$CS134,Training!$C$15:$E$15))</f>
        <v>0</v>
      </c>
      <c r="DI134" s="31" cm="1">
        <f t="array" aca="1" ref="DI134" ca="1">SUMPRODUCT(COUNTIF($AY134:$CS134,Training!$C$16:$E$16))</f>
        <v>0</v>
      </c>
      <c r="DJ134" s="30" t="str" cm="1">
        <f t="array" aca="1" ref="DJ134:FD134" ca="1">IF(COUNTIF(D134:AX134,1)=0,IF($D134:$AX134=2,D$1:AX$1,""),"")</f>
        <v/>
      </c>
      <c r="DK134" s="30" t="str">
        <f ca="1"/>
        <v/>
      </c>
      <c r="DL134" s="30" t="str">
        <f ca="1"/>
        <v/>
      </c>
      <c r="DM134" s="30" t="str">
        <f ca="1"/>
        <v/>
      </c>
      <c r="DN134" s="30" t="str">
        <f ca="1"/>
        <v/>
      </c>
      <c r="DO134" s="30" t="str">
        <f ca="1"/>
        <v/>
      </c>
      <c r="DP134" s="30" t="str">
        <f ca="1"/>
        <v/>
      </c>
      <c r="DQ134" s="30" t="str">
        <f ca="1"/>
        <v/>
      </c>
      <c r="DR134" s="30" t="str">
        <f ca="1"/>
        <v/>
      </c>
      <c r="DS134" s="30" t="str">
        <f ca="1"/>
        <v/>
      </c>
      <c r="DT134" s="30" t="str">
        <f ca="1"/>
        <v/>
      </c>
      <c r="DU134" s="30" t="str">
        <f ca="1"/>
        <v/>
      </c>
      <c r="DV134" s="30" t="str">
        <f ca="1"/>
        <v/>
      </c>
      <c r="DW134" s="30" t="str">
        <f ca="1"/>
        <v/>
      </c>
      <c r="DX134" s="30" t="str">
        <f ca="1"/>
        <v/>
      </c>
      <c r="DY134" s="30" t="str">
        <f ca="1"/>
        <v/>
      </c>
      <c r="DZ134" s="30" t="str">
        <f ca="1"/>
        <v/>
      </c>
      <c r="EA134" s="30" t="str">
        <f ca="1"/>
        <v/>
      </c>
      <c r="EB134" s="30" t="str">
        <f ca="1"/>
        <v/>
      </c>
      <c r="EC134" s="30" t="str">
        <f ca="1"/>
        <v/>
      </c>
      <c r="ED134" s="30" t="str">
        <f ca="1"/>
        <v/>
      </c>
      <c r="EE134" s="30" t="str">
        <f ca="1"/>
        <v/>
      </c>
      <c r="EF134" s="30" t="str">
        <f ca="1"/>
        <v/>
      </c>
      <c r="EG134" s="30" t="str">
        <f ca="1"/>
        <v/>
      </c>
      <c r="EH134" s="30" t="str">
        <f ca="1"/>
        <v/>
      </c>
      <c r="EI134" s="30" t="str">
        <f ca="1"/>
        <v/>
      </c>
      <c r="EJ134" s="30" t="str">
        <f ca="1"/>
        <v/>
      </c>
      <c r="EK134" s="30" t="str">
        <f ca="1"/>
        <v/>
      </c>
      <c r="EL134" s="30" t="str">
        <f ca="1"/>
        <v/>
      </c>
      <c r="EM134" s="30" t="str">
        <f ca="1"/>
        <v/>
      </c>
      <c r="EN134" s="30" t="str">
        <f ca="1"/>
        <v/>
      </c>
      <c r="EO134" s="30" t="str">
        <f ca="1"/>
        <v/>
      </c>
      <c r="EP134" s="30" t="str">
        <f ca="1"/>
        <v/>
      </c>
      <c r="EQ134" s="30" t="str">
        <f ca="1"/>
        <v/>
      </c>
      <c r="ER134" s="30" t="str">
        <f ca="1"/>
        <v/>
      </c>
      <c r="ES134" s="30" t="str">
        <f ca="1"/>
        <v/>
      </c>
      <c r="ET134" s="30" t="str">
        <f ca="1"/>
        <v/>
      </c>
      <c r="EU134" s="30" t="str">
        <f ca="1"/>
        <v/>
      </c>
      <c r="EV134" s="30" t="str">
        <f ca="1"/>
        <v/>
      </c>
      <c r="EW134" s="30" t="str">
        <f ca="1"/>
        <v/>
      </c>
      <c r="EX134" s="30" t="str">
        <f ca="1"/>
        <v/>
      </c>
      <c r="EY134" s="30" t="str">
        <f ca="1"/>
        <v/>
      </c>
      <c r="EZ134" s="30" t="str">
        <f ca="1"/>
        <v/>
      </c>
      <c r="FA134" s="30" t="str">
        <f ca="1"/>
        <v/>
      </c>
      <c r="FB134" s="30" t="str">
        <f ca="1"/>
        <v/>
      </c>
      <c r="FC134" s="30" t="str">
        <f ca="1"/>
        <v/>
      </c>
      <c r="FD134" s="30" t="str">
        <f ca="1"/>
        <v/>
      </c>
      <c r="FE134" s="31" cm="1">
        <f t="array" aca="1" ref="FE134" ca="1">SUMPRODUCT(COUNTIF($DJ134:$FD134,Training!$C$3:$E$3))</f>
        <v>0</v>
      </c>
      <c r="FF134" s="31" cm="1">
        <f t="array" aca="1" ref="FF134" ca="1">SUMPRODUCT(COUNTIF($DJ134:$FD134,Training!$C$4:$E$4))</f>
        <v>0</v>
      </c>
      <c r="FG134" s="31" cm="1">
        <f t="array" aca="1" ref="FG134" ca="1">SUMPRODUCT(COUNTIF($DJ134:$FD134,Training!$C$5:$E$5))</f>
        <v>0</v>
      </c>
      <c r="FH134" s="31" cm="1">
        <f t="array" aca="1" ref="FH134" ca="1">SUMPRODUCT(COUNTIF($DJ134:$FD134,Training!$C$6:$E$6))</f>
        <v>0</v>
      </c>
      <c r="FI134" s="31" cm="1">
        <f t="array" aca="1" ref="FI134" ca="1">SUMPRODUCT(COUNTIF($DJ134:$FD134,Training!$C$7:$E$7))</f>
        <v>0</v>
      </c>
      <c r="FJ134" s="31" cm="1">
        <f t="array" aca="1" ref="FJ134" ca="1">SUMPRODUCT(COUNTIF($DJ134:$FD134,Training!$C$8:$E$8))</f>
        <v>0</v>
      </c>
      <c r="FK134" s="31" cm="1">
        <f t="array" aca="1" ref="FK134" ca="1">SUMPRODUCT(COUNTIF($DJ134:$FD134,Training!$C$9:$E$9))</f>
        <v>0</v>
      </c>
      <c r="FL134" s="31" cm="1">
        <f t="array" aca="1" ref="FL134" ca="1">SUMPRODUCT(COUNTIF($DJ134:$FD134,Training!$C$10:$E$10))</f>
        <v>0</v>
      </c>
      <c r="FM134" s="31" cm="1">
        <f t="array" aca="1" ref="FM134" ca="1">SUMPRODUCT(COUNTIF($DJ134:$FD134,Training!$C$11:$E$11))</f>
        <v>0</v>
      </c>
      <c r="FN134" s="31" cm="1">
        <f t="array" aca="1" ref="FN134" ca="1">SUMPRODUCT(COUNTIF($DJ134:$FD134,Training!$C$2:$E$2))</f>
        <v>0</v>
      </c>
      <c r="FO134" s="31" cm="1">
        <f t="array" aca="1" ref="FO134" ca="1">SUMPRODUCT(COUNTIF($DJ134:$FD134,Training!#REF!))</f>
        <v>0</v>
      </c>
      <c r="FP134" s="31" cm="1">
        <f t="array" aca="1" ref="FP134" ca="1">SUMPRODUCT(COUNTIF($DJ134:$FD134,Training!$C$12:$E$12))</f>
        <v>0</v>
      </c>
      <c r="FQ134" s="31" cm="1">
        <f t="array" aca="1" ref="FQ134" ca="1">SUMPRODUCT(COUNTIF($DJ134:$FD134,Training!$C$13:$E$13))</f>
        <v>0</v>
      </c>
      <c r="FR134" s="31" cm="1">
        <f t="array" aca="1" ref="FR134" ca="1">SUMPRODUCT(COUNTIF($DJ134:$FD134,Training!$C$14:$E$14))</f>
        <v>0</v>
      </c>
      <c r="FS134" s="31" cm="1">
        <f t="array" aca="1" ref="FS134" ca="1">SUMPRODUCT(COUNTIF($DJ134:$FD134,Training!$C$15:$E$15))</f>
        <v>0</v>
      </c>
      <c r="FT134" s="31" cm="1">
        <f t="array" aca="1" ref="FT134" ca="1">SUMPRODUCT(COUNTIF($DJ134:$FD134,Training!$C$16:$E$16))</f>
        <v>0</v>
      </c>
    </row>
    <row r="135" spans="1:176" x14ac:dyDescent="0.25">
      <c r="A135" s="32" t="str">
        <f>IF(WeightedParse!A135&gt;"",WeightedParse!A135,"")</f>
        <v/>
      </c>
      <c r="B135" s="49" t="str">
        <f>IF('Weighted Summary'!A135&gt;"",'Weighted Summary'!F135,"")</f>
        <v/>
      </c>
      <c r="C135" s="39" t="str">
        <f t="shared" si="2"/>
        <v/>
      </c>
      <c r="D135" s="37" t="str">
        <f ca="1">IF($A135&gt;"",IF(ISERROR(HLOOKUP(D$1,INDIRECT("Roles!$B$"&amp;MATCH($B135,Roles!$A:$A,0)&amp;":$AF$"&amp;MATCH($B135,Roles!$A:$A,0)),1,FALSE))=FALSE,IF(SquadExport!G135&lt;10,1,IF(SquadExport!G135&lt;15,2,IF(SquadExport!G135&lt;=20,3,""))),0),"")</f>
        <v/>
      </c>
      <c r="E135" s="37" t="str">
        <f ca="1">IF($A135&gt;"",IF(ISERROR(HLOOKUP(E$1,INDIRECT("Roles!$B$"&amp;MATCH($B135,Roles!$A:$A,0)&amp;":$AF$"&amp;MATCH($B135,Roles!$A:$A,0)),1,FALSE))=FALSE,IF(SquadExport!H135&lt;10,1,IF(SquadExport!H135&lt;15,2,IF(SquadExport!H135&lt;=20,3,""))),0),"")</f>
        <v/>
      </c>
      <c r="F135" s="37" t="str">
        <f ca="1">IF($A135&gt;"",IF(ISERROR(HLOOKUP(F$1,INDIRECT("Roles!$B$"&amp;MATCH($B135,Roles!$A:$A,0)&amp;":$AF$"&amp;MATCH($B135,Roles!$A:$A,0)),1,FALSE))=FALSE,IF(SquadExport!I135&lt;10,1,IF(SquadExport!I135&lt;15,2,IF(SquadExport!I135&lt;=20,3,""))),0),"")</f>
        <v/>
      </c>
      <c r="G135" s="37" t="str">
        <f ca="1">IF($A135&gt;"",IF(ISERROR(HLOOKUP(G$1,INDIRECT("Roles!$B$"&amp;MATCH($B135,Roles!$A:$A,0)&amp;":$AF$"&amp;MATCH($B135,Roles!$A:$A,0)),1,FALSE))=FALSE,IF(SquadExport!J135&lt;10,1,IF(SquadExport!J135&lt;15,2,IF(SquadExport!J135&lt;=20,3,""))),0),"")</f>
        <v/>
      </c>
      <c r="H135" s="37" t="str">
        <f ca="1">IF($A135&gt;"",IF(ISERROR(HLOOKUP(H$1,INDIRECT("Roles!$B$"&amp;MATCH($B135,Roles!$A:$A,0)&amp;":$AF$"&amp;MATCH($B135,Roles!$A:$A,0)),1,FALSE))=FALSE,IF(SquadExport!K135&lt;10,1,IF(SquadExport!K135&lt;15,2,IF(SquadExport!K135&lt;=20,3,""))),0),"")</f>
        <v/>
      </c>
      <c r="I135" s="37" t="str">
        <f ca="1">IF($A135&gt;"",IF(ISERROR(HLOOKUP(I$1,INDIRECT("Roles!$B$"&amp;MATCH($B135,Roles!$A:$A,0)&amp;":$AF$"&amp;MATCH($B135,Roles!$A:$A,0)),1,FALSE))=FALSE,IF(SquadExport!L135&lt;10,1,IF(SquadExport!L135&lt;15,2,IF(SquadExport!L135&lt;=20,3,""))),0),"")</f>
        <v/>
      </c>
      <c r="J135" s="37" t="str">
        <f ca="1">IF($A135&gt;"",IF(ISERROR(HLOOKUP(J$1,INDIRECT("Roles!$B$"&amp;MATCH($B135,Roles!$A:$A,0)&amp;":$AF$"&amp;MATCH($B135,Roles!$A:$A,0)),1,FALSE))=FALSE,IF(SquadExport!M135&lt;10,1,IF(SquadExport!M135&lt;15,2,IF(SquadExport!M135&lt;=20,3,""))),0),"")</f>
        <v/>
      </c>
      <c r="K135" s="37" t="str">
        <f ca="1">IF($A135&gt;"",IF(ISERROR(HLOOKUP(K$1,INDIRECT("Roles!$B$"&amp;MATCH($B135,Roles!$A:$A,0)&amp;":$AF$"&amp;MATCH($B135,Roles!$A:$A,0)),1,FALSE))=FALSE,IF(SquadExport!N135&lt;10,1,IF(SquadExport!N135&lt;15,2,IF(SquadExport!N135&lt;=20,3,""))),0),"")</f>
        <v/>
      </c>
      <c r="L135" s="37" t="str">
        <f ca="1">IF($A135&gt;"",IF(ISERROR(HLOOKUP(L$1,INDIRECT("Roles!$B$"&amp;MATCH($B135,Roles!$A:$A,0)&amp;":$AF$"&amp;MATCH($B135,Roles!$A:$A,0)),1,FALSE))=FALSE,IF(SquadExport!O135&lt;10,1,IF(SquadExport!O135&lt;15,2,IF(SquadExport!O135&lt;=20,3,""))),0),"")</f>
        <v/>
      </c>
      <c r="M135" s="37" t="str">
        <f ca="1">IF($A135&gt;"",IF(ISERROR(HLOOKUP(M$1,INDIRECT("Roles!$B$"&amp;MATCH($B135,Roles!$A:$A,0)&amp;":$AF$"&amp;MATCH($B135,Roles!$A:$A,0)),1,FALSE))=FALSE,IF(SquadExport!P135&lt;10,1,IF(SquadExport!P135&lt;15,2,IF(SquadExport!P135&lt;=20,3,""))),0),"")</f>
        <v/>
      </c>
      <c r="N135" s="37" t="str">
        <f ca="1">IF($A135&gt;"",IF(ISERROR(HLOOKUP(N$1,INDIRECT("Roles!$B$"&amp;MATCH($B135,Roles!$A:$A,0)&amp;":$AF$"&amp;MATCH($B135,Roles!$A:$A,0)),1,FALSE))=FALSE,IF(SquadExport!Q135&lt;10,1,IF(SquadExport!Q135&lt;15,2,IF(SquadExport!Q135&lt;=20,3,""))),0),"")</f>
        <v/>
      </c>
      <c r="O135" s="37" t="str">
        <f ca="1">IF($A135&gt;"",IF(ISERROR(HLOOKUP(O$1,INDIRECT("Roles!$B$"&amp;MATCH($B135,Roles!$A:$A,0)&amp;":$AF$"&amp;MATCH($B135,Roles!$A:$A,0)),1,FALSE))=FALSE,IF(SquadExport!R135&lt;10,1,IF(SquadExport!R135&lt;15,2,IF(SquadExport!R135&lt;=20,3,""))),0),"")</f>
        <v/>
      </c>
      <c r="P135" s="37" t="str">
        <f ca="1">IF($A135&gt;"",IF(ISERROR(HLOOKUP(P$1,INDIRECT("Roles!$B$"&amp;MATCH($B135,Roles!$A:$A,0)&amp;":$AF$"&amp;MATCH($B135,Roles!$A:$A,0)),1,FALSE))=FALSE,IF(SquadExport!S135&lt;10,1,IF(SquadExport!S135&lt;15,2,IF(SquadExport!S135&lt;=20,3,""))),0),"")</f>
        <v/>
      </c>
      <c r="Q135" s="37" t="str">
        <f ca="1">IF($A135&gt;"",IF(ISERROR(HLOOKUP(Q$1,INDIRECT("Roles!$B$"&amp;MATCH($B135,Roles!$A:$A,0)&amp;":$AF$"&amp;MATCH($B135,Roles!$A:$A,0)),1,FALSE))=FALSE,IF(SquadExport!T135&lt;10,1,IF(SquadExport!T135&lt;15,2,IF(SquadExport!T135&lt;=20,3,""))),0),"")</f>
        <v/>
      </c>
      <c r="R135" s="37" t="str">
        <f ca="1">IF($A135&gt;"",IF(ISERROR(HLOOKUP(R$1,INDIRECT("Roles!$B$"&amp;MATCH($B135,Roles!$A:$A,0)&amp;":$AF$"&amp;MATCH($B135,Roles!$A:$A,0)),1,FALSE))=FALSE,IF(SquadExport!U135&lt;10,1,IF(SquadExport!U135&lt;15,2,IF(SquadExport!U135&lt;=20,3,""))),0),"")</f>
        <v/>
      </c>
      <c r="S135" s="37" t="str">
        <f ca="1">IF($A135&gt;"",IF(ISERROR(HLOOKUP(S$1,INDIRECT("Roles!$B$"&amp;MATCH($B135,Roles!$A:$A,0)&amp;":$AF$"&amp;MATCH($B135,Roles!$A:$A,0)),1,FALSE))=FALSE,IF(SquadExport!V135&lt;10,1,IF(SquadExport!V135&lt;15,2,IF(SquadExport!V135&lt;=20,3,""))),0),"")</f>
        <v/>
      </c>
      <c r="T135" s="37" t="str">
        <f ca="1">IF($A135&gt;"",IF(ISERROR(HLOOKUP(T$1,INDIRECT("Roles!$B$"&amp;MATCH($B135,Roles!$A:$A,0)&amp;":$AF$"&amp;MATCH($B135,Roles!$A:$A,0)),1,FALSE))=FALSE,IF(SquadExport!W135&lt;10,1,IF(SquadExport!W135&lt;15,2,IF(SquadExport!W135&lt;=20,3,""))),0),"")</f>
        <v/>
      </c>
      <c r="U135" s="37" t="str">
        <f ca="1">IF($A135&gt;"",IF(ISERROR(HLOOKUP(U$1,INDIRECT("Roles!$B$"&amp;MATCH($B135,Roles!$A:$A,0)&amp;":$AF$"&amp;MATCH($B135,Roles!$A:$A,0)),1,FALSE))=FALSE,IF(SquadExport!X135&lt;10,1,IF(SquadExport!X135&lt;15,2,IF(SquadExport!X135&lt;=20,3,""))),0),"")</f>
        <v/>
      </c>
      <c r="V135" s="37" t="str">
        <f ca="1">IF($A135&gt;"",IF(ISERROR(HLOOKUP(V$1,INDIRECT("Roles!$B$"&amp;MATCH($B135,Roles!$A:$A,0)&amp;":$AF$"&amp;MATCH($B135,Roles!$A:$A,0)),1,FALSE))=FALSE,IF(SquadExport!Y135&lt;10,1,IF(SquadExport!Y135&lt;15,2,IF(SquadExport!Y135&lt;=20,3,""))),0),"")</f>
        <v/>
      </c>
      <c r="W135" s="37" t="str">
        <f ca="1">IF($A135&gt;"",IF(ISERROR(HLOOKUP(W$1,INDIRECT("Roles!$B$"&amp;MATCH($B135,Roles!$A:$A,0)&amp;":$AF$"&amp;MATCH($B135,Roles!$A:$A,0)),1,FALSE))=FALSE,IF(SquadExport!Z135&lt;10,1,IF(SquadExport!Z135&lt;15,2,IF(SquadExport!Z135&lt;=20,3,""))),0),"")</f>
        <v/>
      </c>
      <c r="X135" s="37" t="str">
        <f ca="1">IF($A135&gt;"",IF(ISERROR(HLOOKUP(X$1,INDIRECT("Roles!$B$"&amp;MATCH($B135,Roles!$A:$A,0)&amp;":$AF$"&amp;MATCH($B135,Roles!$A:$A,0)),1,FALSE))=FALSE,IF(SquadExport!AA135&lt;10,1,IF(SquadExport!AA135&lt;15,2,IF(SquadExport!AA135&lt;=20,3,""))),0),"")</f>
        <v/>
      </c>
      <c r="Y135" s="37" t="str">
        <f ca="1">IF($A135&gt;"",IF(ISERROR(HLOOKUP(Y$1,INDIRECT("Roles!$B$"&amp;MATCH($B135,Roles!$A:$A,0)&amp;":$AF$"&amp;MATCH($B135,Roles!$A:$A,0)),1,FALSE))=FALSE,IF(SquadExport!AB135&lt;10,1,IF(SquadExport!AB135&lt;15,2,IF(SquadExport!AB135&lt;=20,3,""))),0),"")</f>
        <v/>
      </c>
      <c r="Z135" s="37" t="str">
        <f ca="1">IF($A135&gt;"",IF(ISERROR(HLOOKUP(Z$1,INDIRECT("Roles!$B$"&amp;MATCH($B135,Roles!$A:$A,0)&amp;":$AF$"&amp;MATCH($B135,Roles!$A:$A,0)),1,FALSE))=FALSE,IF(SquadExport!AC135&lt;10,1,IF(SquadExport!AC135&lt;15,2,IF(SquadExport!AC135&lt;=20,3,""))),0),"")</f>
        <v/>
      </c>
      <c r="AA135" s="37" t="str">
        <f ca="1">IF($A135&gt;"",IF(ISERROR(HLOOKUP(AA$1,INDIRECT("Roles!$B$"&amp;MATCH($B135,Roles!$A:$A,0)&amp;":$AF$"&amp;MATCH($B135,Roles!$A:$A,0)),1,FALSE))=FALSE,IF(SquadExport!AD135&lt;10,1,IF(SquadExport!AD135&lt;15,2,IF(SquadExport!AD135&lt;=20,3,""))),0),"")</f>
        <v/>
      </c>
      <c r="AB135" s="37" t="str">
        <f ca="1">IF($A135&gt;"",IF(ISERROR(HLOOKUP(AB$1,INDIRECT("Roles!$B$"&amp;MATCH($B135,Roles!$A:$A,0)&amp;":$AF$"&amp;MATCH($B135,Roles!$A:$A,0)),1,FALSE))=FALSE,IF(SquadExport!AE135&lt;10,1,IF(SquadExport!AE135&lt;15,2,IF(SquadExport!AE135&lt;=20,3,""))),0),"")</f>
        <v/>
      </c>
      <c r="AC135" s="37" t="str">
        <f ca="1">IF($A135&gt;"",IF(ISERROR(HLOOKUP(AC$1,INDIRECT("Roles!$B$"&amp;MATCH($B135,Roles!$A:$A,0)&amp;":$AF$"&amp;MATCH($B135,Roles!$A:$A,0)),1,FALSE))=FALSE,IF(SquadExport!AF135&lt;10,1,IF(SquadExport!AF135&lt;15,2,IF(SquadExport!AF135&lt;=20,3,""))),0),"")</f>
        <v/>
      </c>
      <c r="AD135" s="37" t="str">
        <f ca="1">IF($A135&gt;"",IF(ISERROR(HLOOKUP(AD$1,INDIRECT("Roles!$B$"&amp;MATCH($B135,Roles!$A:$A,0)&amp;":$AF$"&amp;MATCH($B135,Roles!$A:$A,0)),1,FALSE))=FALSE,IF(SquadExport!AG135&lt;10,1,IF(SquadExport!AG135&lt;15,2,IF(SquadExport!AG135&lt;=20,3,""))),0),"")</f>
        <v/>
      </c>
      <c r="AE135" s="37" t="str">
        <f ca="1">IF($A135&gt;"",IF(ISERROR(HLOOKUP(AE$1,INDIRECT("Roles!$B$"&amp;MATCH($B135,Roles!$A:$A,0)&amp;":$AF$"&amp;MATCH($B135,Roles!$A:$A,0)),1,FALSE))=FALSE,IF(SquadExport!AH135&lt;10,1,IF(SquadExport!AH135&lt;15,2,IF(SquadExport!AH135&lt;=20,3,""))),0),"")</f>
        <v/>
      </c>
      <c r="AF135" s="37" t="str">
        <f ca="1">IF($A135&gt;"",IF(ISERROR(HLOOKUP(AF$1,INDIRECT("Roles!$B$"&amp;MATCH($B135,Roles!$A:$A,0)&amp;":$AF$"&amp;MATCH($B135,Roles!$A:$A,0)),1,FALSE))=FALSE,IF(SquadExport!AI135&lt;10,1,IF(SquadExport!AI135&lt;15,2,IF(SquadExport!AI135&lt;=20,3,""))),0),"")</f>
        <v/>
      </c>
      <c r="AG135" s="37" t="str">
        <f ca="1">IF($A135&gt;"",IF(ISERROR(HLOOKUP(AG$1,INDIRECT("Roles!$B$"&amp;MATCH($B135,Roles!$A:$A,0)&amp;":$AF$"&amp;MATCH($B135,Roles!$A:$A,0)),1,FALSE))=FALSE,IF(SquadExport!AJ135&lt;10,1,IF(SquadExport!AJ135&lt;15,2,IF(SquadExport!AJ135&lt;=20,3,""))),0),"")</f>
        <v/>
      </c>
      <c r="AH135" s="37" t="str">
        <f ca="1">IF($A135&gt;"",IF(ISERROR(HLOOKUP(AH$1,INDIRECT("Roles!$B$"&amp;MATCH($B135,Roles!$A:$A,0)&amp;":$AF$"&amp;MATCH($B135,Roles!$A:$A,0)),1,FALSE))=FALSE,IF(SquadExport!AK135&lt;10,1,IF(SquadExport!AK135&lt;15,2,IF(SquadExport!AK135&lt;=20,3,""))),0),"")</f>
        <v/>
      </c>
      <c r="AI135" s="37" t="str">
        <f ca="1">IF($A135&gt;"",IF(ISERROR(HLOOKUP(AI$1,INDIRECT("Roles!$B$"&amp;MATCH($B135,Roles!$A:$A,0)&amp;":$AF$"&amp;MATCH($B135,Roles!$A:$A,0)),1,FALSE))=FALSE,IF(SquadExport!AL135&lt;10,1,IF(SquadExport!AL135&lt;15,2,IF(SquadExport!AL135&lt;=20,3,""))),0),"")</f>
        <v/>
      </c>
      <c r="AJ135" s="37" t="str">
        <f ca="1">IF($A135&gt;"",IF(ISERROR(HLOOKUP(AJ$1,INDIRECT("Roles!$B$"&amp;MATCH($B135,Roles!$A:$A,0)&amp;":$AF$"&amp;MATCH($B135,Roles!$A:$A,0)),1,FALSE))=FALSE,IF(SquadExport!AM135&lt;10,1,IF(SquadExport!AM135&lt;15,2,IF(SquadExport!AM135&lt;=20,3,""))),0),"")</f>
        <v/>
      </c>
      <c r="AK135" s="37" t="str">
        <f ca="1">IF($A135&gt;"",IF(ISERROR(HLOOKUP(AK$1,INDIRECT("Roles!$B$"&amp;MATCH($B135,Roles!$A:$A,0)&amp;":$AF$"&amp;MATCH($B135,Roles!$A:$A,0)),1,FALSE))=FALSE,IF(SquadExport!AN135&lt;10,1,IF(SquadExport!AN135&lt;15,2,IF(SquadExport!AN135&lt;=20,3,""))),0),"")</f>
        <v/>
      </c>
      <c r="AL135" s="37" t="str">
        <f ca="1">IF($A135&gt;"",IF(ISERROR(HLOOKUP(AL$1,INDIRECT("Roles!$B$"&amp;MATCH($B135,Roles!$A:$A,0)&amp;":$AF$"&amp;MATCH($B135,Roles!$A:$A,0)),1,FALSE))=FALSE,IF(SquadExport!AO135&lt;10,1,IF(SquadExport!AO135&lt;15,2,IF(SquadExport!AO135&lt;=20,3,""))),0),"")</f>
        <v/>
      </c>
      <c r="AM135" s="37" t="str">
        <f ca="1">IF($A135&gt;"",IF(ISERROR(HLOOKUP(AM$1,INDIRECT("Roles!$B$"&amp;MATCH($B135,Roles!$A:$A,0)&amp;":$AF$"&amp;MATCH($B135,Roles!$A:$A,0)),1,FALSE))=FALSE,IF(SquadExport!AP135&lt;10,1,IF(SquadExport!AP135&lt;15,2,IF(SquadExport!AP135&lt;=20,3,""))),0),"")</f>
        <v/>
      </c>
      <c r="AN135" s="37" t="str">
        <f ca="1">IF($A135&gt;"",IF(ISERROR(HLOOKUP(AN$1,INDIRECT("Roles!$B$"&amp;MATCH($B135,Roles!$A:$A,0)&amp;":$AF$"&amp;MATCH($B135,Roles!$A:$A,0)),1,FALSE))=FALSE,IF(SquadExport!AQ135&lt;10,1,IF(SquadExport!AQ135&lt;15,2,IF(SquadExport!AQ135&lt;=20,3,""))),0),"")</f>
        <v/>
      </c>
      <c r="AO135" s="37" t="str">
        <f ca="1">IF($A135&gt;"",IF(ISERROR(HLOOKUP(AO$1,INDIRECT("Roles!$B$"&amp;MATCH($B135,Roles!$A:$A,0)&amp;":$AF$"&amp;MATCH($B135,Roles!$A:$A,0)),1,FALSE))=FALSE,IF(SquadExport!AR135&lt;10,1,IF(SquadExport!AR135&lt;15,2,IF(SquadExport!AR135&lt;=20,3,""))),0),"")</f>
        <v/>
      </c>
      <c r="AP135" s="37" t="str">
        <f ca="1">IF($A135&gt;"",IF(ISERROR(HLOOKUP(AP$1,INDIRECT("Roles!$B$"&amp;MATCH($B135,Roles!$A:$A,0)&amp;":$AF$"&amp;MATCH($B135,Roles!$A:$A,0)),1,FALSE))=FALSE,IF(SquadExport!AS135&lt;10,1,IF(SquadExport!AS135&lt;15,2,IF(SquadExport!AS135&lt;=20,3,""))),0),"")</f>
        <v/>
      </c>
      <c r="AQ135" s="37" t="str">
        <f ca="1">IF($A135&gt;"",IF(ISERROR(HLOOKUP(AQ$1,INDIRECT("Roles!$B$"&amp;MATCH($B135,Roles!$A:$A,0)&amp;":$AF$"&amp;MATCH($B135,Roles!$A:$A,0)),1,FALSE))=FALSE,IF(SquadExport!AT135&lt;10,1,IF(SquadExport!AT135&lt;15,2,IF(SquadExport!AT135&lt;=20,3,""))),0),"")</f>
        <v/>
      </c>
      <c r="AR135" s="37" t="str">
        <f ca="1">IF($A135&gt;"",IF(ISERROR(HLOOKUP(AR$1,INDIRECT("Roles!$B$"&amp;MATCH($B135,Roles!$A:$A,0)&amp;":$AF$"&amp;MATCH($B135,Roles!$A:$A,0)),1,FALSE))=FALSE,IF(SquadExport!AU135&lt;10,1,IF(SquadExport!AU135&lt;15,2,IF(SquadExport!AU135&lt;=20,3,""))),0),"")</f>
        <v/>
      </c>
      <c r="AS135" s="37" t="str">
        <f ca="1">IF($A135&gt;"",IF(ISERROR(HLOOKUP(AS$1,INDIRECT("Roles!$B$"&amp;MATCH($B135,Roles!$A:$A,0)&amp;":$AF$"&amp;MATCH($B135,Roles!$A:$A,0)),1,FALSE))=FALSE,IF(SquadExport!AV135&lt;10,1,IF(SquadExport!AV135&lt;15,2,IF(SquadExport!AV135&lt;=20,3,""))),0),"")</f>
        <v/>
      </c>
      <c r="AT135" s="37" t="str">
        <f ca="1">IF($A135&gt;"",IF(ISERROR(HLOOKUP(AT$1,INDIRECT("Roles!$B$"&amp;MATCH($B135,Roles!$A:$A,0)&amp;":$AF$"&amp;MATCH($B135,Roles!$A:$A,0)),1,FALSE))=FALSE,IF(SquadExport!AW135&lt;10,1,IF(SquadExport!AW135&lt;15,2,IF(SquadExport!AW135&lt;=20,3,""))),0),"")</f>
        <v/>
      </c>
      <c r="AU135" s="37" t="str">
        <f ca="1">IF($A135&gt;"",IF(ISERROR(HLOOKUP(AU$1,INDIRECT("Roles!$B$"&amp;MATCH($B135,Roles!$A:$A,0)&amp;":$AF$"&amp;MATCH($B135,Roles!$A:$A,0)),1,FALSE))=FALSE,IF(SquadExport!AX135&lt;10,1,IF(SquadExport!AX135&lt;15,2,IF(SquadExport!AX135&lt;=20,3,""))),0),"")</f>
        <v/>
      </c>
      <c r="AV135" s="37" t="str">
        <f ca="1">IF($A135&gt;"",IF(ISERROR(HLOOKUP(AV$1,INDIRECT("Roles!$B$"&amp;MATCH($B135,Roles!$A:$A,0)&amp;":$AF$"&amp;MATCH($B135,Roles!$A:$A,0)),1,FALSE))=FALSE,IF(SquadExport!AY135&lt;10,1,IF(SquadExport!AY135&lt;15,2,IF(SquadExport!AY135&lt;=20,3,""))),0),"")</f>
        <v/>
      </c>
      <c r="AW135" s="37" t="str">
        <f ca="1">IF($A135&gt;"",IF(ISERROR(HLOOKUP(AW$1,INDIRECT("Roles!$B$"&amp;MATCH($B135,Roles!$A:$A,0)&amp;":$AF$"&amp;MATCH($B135,Roles!$A:$A,0)),1,FALSE))=FALSE,IF(SquadExport!AZ135&lt;10,1,IF(SquadExport!AZ135&lt;15,2,IF(SquadExport!AZ135&lt;=20,3,""))),0),"")</f>
        <v/>
      </c>
      <c r="AX135" s="37" t="str">
        <f ca="1">IF($A135&gt;"",IF(ISERROR(HLOOKUP(AX$1,INDIRECT("Roles!$B$"&amp;MATCH($B135,Roles!$A:$A,0)&amp;":$AF$"&amp;MATCH($B135,Roles!$A:$A,0)),1,FALSE))=FALSE,IF(SquadExport!BA135&lt;10,1,IF(SquadExport!BA135&lt;15,2,IF(SquadExport!BA135&lt;=20,3,""))),0),"")</f>
        <v/>
      </c>
      <c r="AY135" s="30" t="str" cm="1">
        <f t="array" aca="1" ref="AY135:CS135" ca="1">IF($D135:$AX135=1,D$1:AX$1,"")</f>
        <v/>
      </c>
      <c r="AZ135" s="30" t="str">
        <f ca="1"/>
        <v/>
      </c>
      <c r="BA135" s="30" t="str">
        <f ca="1"/>
        <v/>
      </c>
      <c r="BB135" s="30" t="str">
        <f ca="1"/>
        <v/>
      </c>
      <c r="BC135" s="30" t="str">
        <f ca="1"/>
        <v/>
      </c>
      <c r="BD135" s="30" t="str">
        <f ca="1"/>
        <v/>
      </c>
      <c r="BE135" s="30" t="str">
        <f ca="1"/>
        <v/>
      </c>
      <c r="BF135" s="30" t="str">
        <f ca="1"/>
        <v/>
      </c>
      <c r="BG135" s="30" t="str">
        <f ca="1"/>
        <v/>
      </c>
      <c r="BH135" s="30" t="str">
        <f ca="1"/>
        <v/>
      </c>
      <c r="BI135" s="30" t="str">
        <f ca="1"/>
        <v/>
      </c>
      <c r="BJ135" s="30" t="str">
        <f ca="1"/>
        <v/>
      </c>
      <c r="BK135" s="30" t="str">
        <f ca="1"/>
        <v/>
      </c>
      <c r="BL135" s="30" t="str">
        <f ca="1"/>
        <v/>
      </c>
      <c r="BM135" s="30" t="str">
        <f ca="1"/>
        <v/>
      </c>
      <c r="BN135" s="30" t="str">
        <f ca="1"/>
        <v/>
      </c>
      <c r="BO135" s="30" t="str">
        <f ca="1"/>
        <v/>
      </c>
      <c r="BP135" s="30" t="str">
        <f ca="1"/>
        <v/>
      </c>
      <c r="BQ135" s="30" t="str">
        <f ca="1"/>
        <v/>
      </c>
      <c r="BR135" s="30" t="str">
        <f ca="1"/>
        <v/>
      </c>
      <c r="BS135" s="30" t="str">
        <f ca="1"/>
        <v/>
      </c>
      <c r="BT135" s="30" t="str">
        <f ca="1"/>
        <v/>
      </c>
      <c r="BU135" s="30" t="str">
        <f ca="1"/>
        <v/>
      </c>
      <c r="BV135" s="30" t="str">
        <f ca="1"/>
        <v/>
      </c>
      <c r="BW135" s="30" t="str">
        <f ca="1"/>
        <v/>
      </c>
      <c r="BX135" s="30" t="str">
        <f ca="1"/>
        <v/>
      </c>
      <c r="BY135" s="30" t="str">
        <f ca="1"/>
        <v/>
      </c>
      <c r="BZ135" s="30" t="str">
        <f ca="1"/>
        <v/>
      </c>
      <c r="CA135" s="30" t="str">
        <f ca="1"/>
        <v/>
      </c>
      <c r="CB135" s="30" t="str">
        <f ca="1"/>
        <v/>
      </c>
      <c r="CC135" s="30" t="str">
        <f ca="1"/>
        <v/>
      </c>
      <c r="CD135" s="30" t="str">
        <f ca="1"/>
        <v/>
      </c>
      <c r="CE135" s="30" t="str">
        <f ca="1"/>
        <v/>
      </c>
      <c r="CF135" s="30" t="str">
        <f ca="1"/>
        <v/>
      </c>
      <c r="CG135" s="30" t="str">
        <f ca="1"/>
        <v/>
      </c>
      <c r="CH135" s="30" t="str">
        <f ca="1"/>
        <v/>
      </c>
      <c r="CI135" s="30" t="str">
        <f ca="1"/>
        <v/>
      </c>
      <c r="CJ135" s="30" t="str">
        <f ca="1"/>
        <v/>
      </c>
      <c r="CK135" s="30" t="str">
        <f ca="1"/>
        <v/>
      </c>
      <c r="CL135" s="30" t="str">
        <f ca="1"/>
        <v/>
      </c>
      <c r="CM135" s="30" t="str">
        <f ca="1"/>
        <v/>
      </c>
      <c r="CN135" s="30" t="str">
        <f ca="1"/>
        <v/>
      </c>
      <c r="CO135" s="30" t="str">
        <f ca="1"/>
        <v/>
      </c>
      <c r="CP135" s="30" t="str">
        <f ca="1"/>
        <v/>
      </c>
      <c r="CQ135" s="30" t="str">
        <f ca="1"/>
        <v/>
      </c>
      <c r="CR135" s="30" t="str">
        <f ca="1"/>
        <v/>
      </c>
      <c r="CS135" s="30" t="str">
        <f ca="1"/>
        <v/>
      </c>
      <c r="CT135" s="31" cm="1">
        <f t="array" aca="1" ref="CT135" ca="1">SUMPRODUCT(COUNTIF($AY135:$CS135,Training!$C$3:$E$3))</f>
        <v>0</v>
      </c>
      <c r="CU135" s="31" cm="1">
        <f t="array" aca="1" ref="CU135" ca="1">SUMPRODUCT(COUNTIF($AY135:$CS135,Training!$C$4:$E$4))</f>
        <v>0</v>
      </c>
      <c r="CV135" s="31" cm="1">
        <f t="array" aca="1" ref="CV135" ca="1">SUMPRODUCT(COUNTIF($AY135:$CS135,Training!$C$5:$E$5))</f>
        <v>0</v>
      </c>
      <c r="CW135" s="31" cm="1">
        <f t="array" aca="1" ref="CW135" ca="1">SUMPRODUCT(COUNTIF($AY135:$CS135,Training!$C$6:$E$6))</f>
        <v>0</v>
      </c>
      <c r="CX135" s="31" cm="1">
        <f t="array" aca="1" ref="CX135" ca="1">SUMPRODUCT(COUNTIF($AY135:$CS135,Training!$C$7:$E$7))</f>
        <v>0</v>
      </c>
      <c r="CY135" s="31" cm="1">
        <f t="array" aca="1" ref="CY135" ca="1">SUMPRODUCT(COUNTIF($AY135:$CS135,Training!$C$8:$E$8))</f>
        <v>0</v>
      </c>
      <c r="CZ135" s="31" cm="1">
        <f t="array" aca="1" ref="CZ135" ca="1">SUMPRODUCT(COUNTIF($AY135:$CS135,Training!$C$9:$E$9))</f>
        <v>0</v>
      </c>
      <c r="DA135" s="31" cm="1">
        <f t="array" aca="1" ref="DA135" ca="1">SUMPRODUCT(COUNTIF($AY135:$CS135,Training!$C$10:$E$10))</f>
        <v>0</v>
      </c>
      <c r="DB135" s="31" cm="1">
        <f t="array" aca="1" ref="DB135" ca="1">SUMPRODUCT(COUNTIF($AY135:$CS135,Training!$C$11:$E$11))</f>
        <v>0</v>
      </c>
      <c r="DC135" s="31" cm="1">
        <f t="array" aca="1" ref="DC135" ca="1">SUMPRODUCT(COUNTIF($AY135:$CS135,Training!$C$2:$E$2))</f>
        <v>0</v>
      </c>
      <c r="DD135" s="31" cm="1">
        <f t="array" aca="1" ref="DD135" ca="1">SUMPRODUCT(COUNTIF($AY135:$CS135,Training!#REF!))</f>
        <v>0</v>
      </c>
      <c r="DE135" s="31" cm="1">
        <f t="array" aca="1" ref="DE135" ca="1">SUMPRODUCT(COUNTIF($AY135:$CS135,Training!$C$12:$E$12))</f>
        <v>0</v>
      </c>
      <c r="DF135" s="31" cm="1">
        <f t="array" aca="1" ref="DF135" ca="1">SUMPRODUCT(COUNTIF($AY135:$CS135,Training!$C$13:$E$13))</f>
        <v>0</v>
      </c>
      <c r="DG135" s="31" cm="1">
        <f t="array" aca="1" ref="DG135" ca="1">SUMPRODUCT(COUNTIF($AY135:$CS135,Training!$C$14:$E$14))</f>
        <v>0</v>
      </c>
      <c r="DH135" s="31" cm="1">
        <f t="array" aca="1" ref="DH135" ca="1">SUMPRODUCT(COUNTIF($AY135:$CS135,Training!$C$15:$E$15))</f>
        <v>0</v>
      </c>
      <c r="DI135" s="31" cm="1">
        <f t="array" aca="1" ref="DI135" ca="1">SUMPRODUCT(COUNTIF($AY135:$CS135,Training!$C$16:$E$16))</f>
        <v>0</v>
      </c>
      <c r="DJ135" s="30" t="str" cm="1">
        <f t="array" aca="1" ref="DJ135:FD135" ca="1">IF(COUNTIF(D135:AX135,1)=0,IF($D135:$AX135=2,D$1:AX$1,""),"")</f>
        <v/>
      </c>
      <c r="DK135" s="30" t="str">
        <f ca="1"/>
        <v/>
      </c>
      <c r="DL135" s="30" t="str">
        <f ca="1"/>
        <v/>
      </c>
      <c r="DM135" s="30" t="str">
        <f ca="1"/>
        <v/>
      </c>
      <c r="DN135" s="30" t="str">
        <f ca="1"/>
        <v/>
      </c>
      <c r="DO135" s="30" t="str">
        <f ca="1"/>
        <v/>
      </c>
      <c r="DP135" s="30" t="str">
        <f ca="1"/>
        <v/>
      </c>
      <c r="DQ135" s="30" t="str">
        <f ca="1"/>
        <v/>
      </c>
      <c r="DR135" s="30" t="str">
        <f ca="1"/>
        <v/>
      </c>
      <c r="DS135" s="30" t="str">
        <f ca="1"/>
        <v/>
      </c>
      <c r="DT135" s="30" t="str">
        <f ca="1"/>
        <v/>
      </c>
      <c r="DU135" s="30" t="str">
        <f ca="1"/>
        <v/>
      </c>
      <c r="DV135" s="30" t="str">
        <f ca="1"/>
        <v/>
      </c>
      <c r="DW135" s="30" t="str">
        <f ca="1"/>
        <v/>
      </c>
      <c r="DX135" s="30" t="str">
        <f ca="1"/>
        <v/>
      </c>
      <c r="DY135" s="30" t="str">
        <f ca="1"/>
        <v/>
      </c>
      <c r="DZ135" s="30" t="str">
        <f ca="1"/>
        <v/>
      </c>
      <c r="EA135" s="30" t="str">
        <f ca="1"/>
        <v/>
      </c>
      <c r="EB135" s="30" t="str">
        <f ca="1"/>
        <v/>
      </c>
      <c r="EC135" s="30" t="str">
        <f ca="1"/>
        <v/>
      </c>
      <c r="ED135" s="30" t="str">
        <f ca="1"/>
        <v/>
      </c>
      <c r="EE135" s="30" t="str">
        <f ca="1"/>
        <v/>
      </c>
      <c r="EF135" s="30" t="str">
        <f ca="1"/>
        <v/>
      </c>
      <c r="EG135" s="30" t="str">
        <f ca="1"/>
        <v/>
      </c>
      <c r="EH135" s="30" t="str">
        <f ca="1"/>
        <v/>
      </c>
      <c r="EI135" s="30" t="str">
        <f ca="1"/>
        <v/>
      </c>
      <c r="EJ135" s="30" t="str">
        <f ca="1"/>
        <v/>
      </c>
      <c r="EK135" s="30" t="str">
        <f ca="1"/>
        <v/>
      </c>
      <c r="EL135" s="30" t="str">
        <f ca="1"/>
        <v/>
      </c>
      <c r="EM135" s="30" t="str">
        <f ca="1"/>
        <v/>
      </c>
      <c r="EN135" s="30" t="str">
        <f ca="1"/>
        <v/>
      </c>
      <c r="EO135" s="30" t="str">
        <f ca="1"/>
        <v/>
      </c>
      <c r="EP135" s="30" t="str">
        <f ca="1"/>
        <v/>
      </c>
      <c r="EQ135" s="30" t="str">
        <f ca="1"/>
        <v/>
      </c>
      <c r="ER135" s="30" t="str">
        <f ca="1"/>
        <v/>
      </c>
      <c r="ES135" s="30" t="str">
        <f ca="1"/>
        <v/>
      </c>
      <c r="ET135" s="30" t="str">
        <f ca="1"/>
        <v/>
      </c>
      <c r="EU135" s="30" t="str">
        <f ca="1"/>
        <v/>
      </c>
      <c r="EV135" s="30" t="str">
        <f ca="1"/>
        <v/>
      </c>
      <c r="EW135" s="30" t="str">
        <f ca="1"/>
        <v/>
      </c>
      <c r="EX135" s="30" t="str">
        <f ca="1"/>
        <v/>
      </c>
      <c r="EY135" s="30" t="str">
        <f ca="1"/>
        <v/>
      </c>
      <c r="EZ135" s="30" t="str">
        <f ca="1"/>
        <v/>
      </c>
      <c r="FA135" s="30" t="str">
        <f ca="1"/>
        <v/>
      </c>
      <c r="FB135" s="30" t="str">
        <f ca="1"/>
        <v/>
      </c>
      <c r="FC135" s="30" t="str">
        <f ca="1"/>
        <v/>
      </c>
      <c r="FD135" s="30" t="str">
        <f ca="1"/>
        <v/>
      </c>
      <c r="FE135" s="31" cm="1">
        <f t="array" aca="1" ref="FE135" ca="1">SUMPRODUCT(COUNTIF($DJ135:$FD135,Training!$C$3:$E$3))</f>
        <v>0</v>
      </c>
      <c r="FF135" s="31" cm="1">
        <f t="array" aca="1" ref="FF135" ca="1">SUMPRODUCT(COUNTIF($DJ135:$FD135,Training!$C$4:$E$4))</f>
        <v>0</v>
      </c>
      <c r="FG135" s="31" cm="1">
        <f t="array" aca="1" ref="FG135" ca="1">SUMPRODUCT(COUNTIF($DJ135:$FD135,Training!$C$5:$E$5))</f>
        <v>0</v>
      </c>
      <c r="FH135" s="31" cm="1">
        <f t="array" aca="1" ref="FH135" ca="1">SUMPRODUCT(COUNTIF($DJ135:$FD135,Training!$C$6:$E$6))</f>
        <v>0</v>
      </c>
      <c r="FI135" s="31" cm="1">
        <f t="array" aca="1" ref="FI135" ca="1">SUMPRODUCT(COUNTIF($DJ135:$FD135,Training!$C$7:$E$7))</f>
        <v>0</v>
      </c>
      <c r="FJ135" s="31" cm="1">
        <f t="array" aca="1" ref="FJ135" ca="1">SUMPRODUCT(COUNTIF($DJ135:$FD135,Training!$C$8:$E$8))</f>
        <v>0</v>
      </c>
      <c r="FK135" s="31" cm="1">
        <f t="array" aca="1" ref="FK135" ca="1">SUMPRODUCT(COUNTIF($DJ135:$FD135,Training!$C$9:$E$9))</f>
        <v>0</v>
      </c>
      <c r="FL135" s="31" cm="1">
        <f t="array" aca="1" ref="FL135" ca="1">SUMPRODUCT(COUNTIF($DJ135:$FD135,Training!$C$10:$E$10))</f>
        <v>0</v>
      </c>
      <c r="FM135" s="31" cm="1">
        <f t="array" aca="1" ref="FM135" ca="1">SUMPRODUCT(COUNTIF($DJ135:$FD135,Training!$C$11:$E$11))</f>
        <v>0</v>
      </c>
      <c r="FN135" s="31" cm="1">
        <f t="array" aca="1" ref="FN135" ca="1">SUMPRODUCT(COUNTIF($DJ135:$FD135,Training!$C$2:$E$2))</f>
        <v>0</v>
      </c>
      <c r="FO135" s="31" cm="1">
        <f t="array" aca="1" ref="FO135" ca="1">SUMPRODUCT(COUNTIF($DJ135:$FD135,Training!#REF!))</f>
        <v>0</v>
      </c>
      <c r="FP135" s="31" cm="1">
        <f t="array" aca="1" ref="FP135" ca="1">SUMPRODUCT(COUNTIF($DJ135:$FD135,Training!$C$12:$E$12))</f>
        <v>0</v>
      </c>
      <c r="FQ135" s="31" cm="1">
        <f t="array" aca="1" ref="FQ135" ca="1">SUMPRODUCT(COUNTIF($DJ135:$FD135,Training!$C$13:$E$13))</f>
        <v>0</v>
      </c>
      <c r="FR135" s="31" cm="1">
        <f t="array" aca="1" ref="FR135" ca="1">SUMPRODUCT(COUNTIF($DJ135:$FD135,Training!$C$14:$E$14))</f>
        <v>0</v>
      </c>
      <c r="FS135" s="31" cm="1">
        <f t="array" aca="1" ref="FS135" ca="1">SUMPRODUCT(COUNTIF($DJ135:$FD135,Training!$C$15:$E$15))</f>
        <v>0</v>
      </c>
      <c r="FT135" s="31" cm="1">
        <f t="array" aca="1" ref="FT135" ca="1">SUMPRODUCT(COUNTIF($DJ135:$FD135,Training!$C$16:$E$16))</f>
        <v>0</v>
      </c>
    </row>
    <row r="136" spans="1:176" x14ac:dyDescent="0.25">
      <c r="A136" s="32" t="str">
        <f>IF(WeightedParse!A136&gt;"",WeightedParse!A136,"")</f>
        <v/>
      </c>
      <c r="B136" s="49" t="str">
        <f>IF('Weighted Summary'!A136&gt;"",'Weighted Summary'!F136,"")</f>
        <v/>
      </c>
      <c r="C136" s="39" t="str">
        <f t="shared" si="2"/>
        <v/>
      </c>
      <c r="D136" s="37" t="str">
        <f ca="1">IF($A136&gt;"",IF(ISERROR(HLOOKUP(D$1,INDIRECT("Roles!$B$"&amp;MATCH($B136,Roles!$A:$A,0)&amp;":$AF$"&amp;MATCH($B136,Roles!$A:$A,0)),1,FALSE))=FALSE,IF(SquadExport!G136&lt;10,1,IF(SquadExport!G136&lt;15,2,IF(SquadExport!G136&lt;=20,3,""))),0),"")</f>
        <v/>
      </c>
      <c r="E136" s="37" t="str">
        <f ca="1">IF($A136&gt;"",IF(ISERROR(HLOOKUP(E$1,INDIRECT("Roles!$B$"&amp;MATCH($B136,Roles!$A:$A,0)&amp;":$AF$"&amp;MATCH($B136,Roles!$A:$A,0)),1,FALSE))=FALSE,IF(SquadExport!H136&lt;10,1,IF(SquadExport!H136&lt;15,2,IF(SquadExport!H136&lt;=20,3,""))),0),"")</f>
        <v/>
      </c>
      <c r="F136" s="37" t="str">
        <f ca="1">IF($A136&gt;"",IF(ISERROR(HLOOKUP(F$1,INDIRECT("Roles!$B$"&amp;MATCH($B136,Roles!$A:$A,0)&amp;":$AF$"&amp;MATCH($B136,Roles!$A:$A,0)),1,FALSE))=FALSE,IF(SquadExport!I136&lt;10,1,IF(SquadExport!I136&lt;15,2,IF(SquadExport!I136&lt;=20,3,""))),0),"")</f>
        <v/>
      </c>
      <c r="G136" s="37" t="str">
        <f ca="1">IF($A136&gt;"",IF(ISERROR(HLOOKUP(G$1,INDIRECT("Roles!$B$"&amp;MATCH($B136,Roles!$A:$A,0)&amp;":$AF$"&amp;MATCH($B136,Roles!$A:$A,0)),1,FALSE))=FALSE,IF(SquadExport!J136&lt;10,1,IF(SquadExport!J136&lt;15,2,IF(SquadExport!J136&lt;=20,3,""))),0),"")</f>
        <v/>
      </c>
      <c r="H136" s="37" t="str">
        <f ca="1">IF($A136&gt;"",IF(ISERROR(HLOOKUP(H$1,INDIRECT("Roles!$B$"&amp;MATCH($B136,Roles!$A:$A,0)&amp;":$AF$"&amp;MATCH($B136,Roles!$A:$A,0)),1,FALSE))=FALSE,IF(SquadExport!K136&lt;10,1,IF(SquadExport!K136&lt;15,2,IF(SquadExport!K136&lt;=20,3,""))),0),"")</f>
        <v/>
      </c>
      <c r="I136" s="37" t="str">
        <f ca="1">IF($A136&gt;"",IF(ISERROR(HLOOKUP(I$1,INDIRECT("Roles!$B$"&amp;MATCH($B136,Roles!$A:$A,0)&amp;":$AF$"&amp;MATCH($B136,Roles!$A:$A,0)),1,FALSE))=FALSE,IF(SquadExport!L136&lt;10,1,IF(SquadExport!L136&lt;15,2,IF(SquadExport!L136&lt;=20,3,""))),0),"")</f>
        <v/>
      </c>
      <c r="J136" s="37" t="str">
        <f ca="1">IF($A136&gt;"",IF(ISERROR(HLOOKUP(J$1,INDIRECT("Roles!$B$"&amp;MATCH($B136,Roles!$A:$A,0)&amp;":$AF$"&amp;MATCH($B136,Roles!$A:$A,0)),1,FALSE))=FALSE,IF(SquadExport!M136&lt;10,1,IF(SquadExport!M136&lt;15,2,IF(SquadExport!M136&lt;=20,3,""))),0),"")</f>
        <v/>
      </c>
      <c r="K136" s="37" t="str">
        <f ca="1">IF($A136&gt;"",IF(ISERROR(HLOOKUP(K$1,INDIRECT("Roles!$B$"&amp;MATCH($B136,Roles!$A:$A,0)&amp;":$AF$"&amp;MATCH($B136,Roles!$A:$A,0)),1,FALSE))=FALSE,IF(SquadExport!N136&lt;10,1,IF(SquadExport!N136&lt;15,2,IF(SquadExport!N136&lt;=20,3,""))),0),"")</f>
        <v/>
      </c>
      <c r="L136" s="37" t="str">
        <f ca="1">IF($A136&gt;"",IF(ISERROR(HLOOKUP(L$1,INDIRECT("Roles!$B$"&amp;MATCH($B136,Roles!$A:$A,0)&amp;":$AF$"&amp;MATCH($B136,Roles!$A:$A,0)),1,FALSE))=FALSE,IF(SquadExport!O136&lt;10,1,IF(SquadExport!O136&lt;15,2,IF(SquadExport!O136&lt;=20,3,""))),0),"")</f>
        <v/>
      </c>
      <c r="M136" s="37" t="str">
        <f ca="1">IF($A136&gt;"",IF(ISERROR(HLOOKUP(M$1,INDIRECT("Roles!$B$"&amp;MATCH($B136,Roles!$A:$A,0)&amp;":$AF$"&amp;MATCH($B136,Roles!$A:$A,0)),1,FALSE))=FALSE,IF(SquadExport!P136&lt;10,1,IF(SquadExport!P136&lt;15,2,IF(SquadExport!P136&lt;=20,3,""))),0),"")</f>
        <v/>
      </c>
      <c r="N136" s="37" t="str">
        <f ca="1">IF($A136&gt;"",IF(ISERROR(HLOOKUP(N$1,INDIRECT("Roles!$B$"&amp;MATCH($B136,Roles!$A:$A,0)&amp;":$AF$"&amp;MATCH($B136,Roles!$A:$A,0)),1,FALSE))=FALSE,IF(SquadExport!Q136&lt;10,1,IF(SquadExport!Q136&lt;15,2,IF(SquadExport!Q136&lt;=20,3,""))),0),"")</f>
        <v/>
      </c>
      <c r="O136" s="37" t="str">
        <f ca="1">IF($A136&gt;"",IF(ISERROR(HLOOKUP(O$1,INDIRECT("Roles!$B$"&amp;MATCH($B136,Roles!$A:$A,0)&amp;":$AF$"&amp;MATCH($B136,Roles!$A:$A,0)),1,FALSE))=FALSE,IF(SquadExport!R136&lt;10,1,IF(SquadExport!R136&lt;15,2,IF(SquadExport!R136&lt;=20,3,""))),0),"")</f>
        <v/>
      </c>
      <c r="P136" s="37" t="str">
        <f ca="1">IF($A136&gt;"",IF(ISERROR(HLOOKUP(P$1,INDIRECT("Roles!$B$"&amp;MATCH($B136,Roles!$A:$A,0)&amp;":$AF$"&amp;MATCH($B136,Roles!$A:$A,0)),1,FALSE))=FALSE,IF(SquadExport!S136&lt;10,1,IF(SquadExport!S136&lt;15,2,IF(SquadExport!S136&lt;=20,3,""))),0),"")</f>
        <v/>
      </c>
      <c r="Q136" s="37" t="str">
        <f ca="1">IF($A136&gt;"",IF(ISERROR(HLOOKUP(Q$1,INDIRECT("Roles!$B$"&amp;MATCH($B136,Roles!$A:$A,0)&amp;":$AF$"&amp;MATCH($B136,Roles!$A:$A,0)),1,FALSE))=FALSE,IF(SquadExport!T136&lt;10,1,IF(SquadExport!T136&lt;15,2,IF(SquadExport!T136&lt;=20,3,""))),0),"")</f>
        <v/>
      </c>
      <c r="R136" s="37" t="str">
        <f ca="1">IF($A136&gt;"",IF(ISERROR(HLOOKUP(R$1,INDIRECT("Roles!$B$"&amp;MATCH($B136,Roles!$A:$A,0)&amp;":$AF$"&amp;MATCH($B136,Roles!$A:$A,0)),1,FALSE))=FALSE,IF(SquadExport!U136&lt;10,1,IF(SquadExport!U136&lt;15,2,IF(SquadExport!U136&lt;=20,3,""))),0),"")</f>
        <v/>
      </c>
      <c r="S136" s="37" t="str">
        <f ca="1">IF($A136&gt;"",IF(ISERROR(HLOOKUP(S$1,INDIRECT("Roles!$B$"&amp;MATCH($B136,Roles!$A:$A,0)&amp;":$AF$"&amp;MATCH($B136,Roles!$A:$A,0)),1,FALSE))=FALSE,IF(SquadExport!V136&lt;10,1,IF(SquadExport!V136&lt;15,2,IF(SquadExport!V136&lt;=20,3,""))),0),"")</f>
        <v/>
      </c>
      <c r="T136" s="37" t="str">
        <f ca="1">IF($A136&gt;"",IF(ISERROR(HLOOKUP(T$1,INDIRECT("Roles!$B$"&amp;MATCH($B136,Roles!$A:$A,0)&amp;":$AF$"&amp;MATCH($B136,Roles!$A:$A,0)),1,FALSE))=FALSE,IF(SquadExport!W136&lt;10,1,IF(SquadExport!W136&lt;15,2,IF(SquadExport!W136&lt;=20,3,""))),0),"")</f>
        <v/>
      </c>
      <c r="U136" s="37" t="str">
        <f ca="1">IF($A136&gt;"",IF(ISERROR(HLOOKUP(U$1,INDIRECT("Roles!$B$"&amp;MATCH($B136,Roles!$A:$A,0)&amp;":$AF$"&amp;MATCH($B136,Roles!$A:$A,0)),1,FALSE))=FALSE,IF(SquadExport!X136&lt;10,1,IF(SquadExport!X136&lt;15,2,IF(SquadExport!X136&lt;=20,3,""))),0),"")</f>
        <v/>
      </c>
      <c r="V136" s="37" t="str">
        <f ca="1">IF($A136&gt;"",IF(ISERROR(HLOOKUP(V$1,INDIRECT("Roles!$B$"&amp;MATCH($B136,Roles!$A:$A,0)&amp;":$AF$"&amp;MATCH($B136,Roles!$A:$A,0)),1,FALSE))=FALSE,IF(SquadExport!Y136&lt;10,1,IF(SquadExport!Y136&lt;15,2,IF(SquadExport!Y136&lt;=20,3,""))),0),"")</f>
        <v/>
      </c>
      <c r="W136" s="37" t="str">
        <f ca="1">IF($A136&gt;"",IF(ISERROR(HLOOKUP(W$1,INDIRECT("Roles!$B$"&amp;MATCH($B136,Roles!$A:$A,0)&amp;":$AF$"&amp;MATCH($B136,Roles!$A:$A,0)),1,FALSE))=FALSE,IF(SquadExport!Z136&lt;10,1,IF(SquadExport!Z136&lt;15,2,IF(SquadExport!Z136&lt;=20,3,""))),0),"")</f>
        <v/>
      </c>
      <c r="X136" s="37" t="str">
        <f ca="1">IF($A136&gt;"",IF(ISERROR(HLOOKUP(X$1,INDIRECT("Roles!$B$"&amp;MATCH($B136,Roles!$A:$A,0)&amp;":$AF$"&amp;MATCH($B136,Roles!$A:$A,0)),1,FALSE))=FALSE,IF(SquadExport!AA136&lt;10,1,IF(SquadExport!AA136&lt;15,2,IF(SquadExport!AA136&lt;=20,3,""))),0),"")</f>
        <v/>
      </c>
      <c r="Y136" s="37" t="str">
        <f ca="1">IF($A136&gt;"",IF(ISERROR(HLOOKUP(Y$1,INDIRECT("Roles!$B$"&amp;MATCH($B136,Roles!$A:$A,0)&amp;":$AF$"&amp;MATCH($B136,Roles!$A:$A,0)),1,FALSE))=FALSE,IF(SquadExport!AB136&lt;10,1,IF(SquadExport!AB136&lt;15,2,IF(SquadExport!AB136&lt;=20,3,""))),0),"")</f>
        <v/>
      </c>
      <c r="Z136" s="37" t="str">
        <f ca="1">IF($A136&gt;"",IF(ISERROR(HLOOKUP(Z$1,INDIRECT("Roles!$B$"&amp;MATCH($B136,Roles!$A:$A,0)&amp;":$AF$"&amp;MATCH($B136,Roles!$A:$A,0)),1,FALSE))=FALSE,IF(SquadExport!AC136&lt;10,1,IF(SquadExport!AC136&lt;15,2,IF(SquadExport!AC136&lt;=20,3,""))),0),"")</f>
        <v/>
      </c>
      <c r="AA136" s="37" t="str">
        <f ca="1">IF($A136&gt;"",IF(ISERROR(HLOOKUP(AA$1,INDIRECT("Roles!$B$"&amp;MATCH($B136,Roles!$A:$A,0)&amp;":$AF$"&amp;MATCH($B136,Roles!$A:$A,0)),1,FALSE))=FALSE,IF(SquadExport!AD136&lt;10,1,IF(SquadExport!AD136&lt;15,2,IF(SquadExport!AD136&lt;=20,3,""))),0),"")</f>
        <v/>
      </c>
      <c r="AB136" s="37" t="str">
        <f ca="1">IF($A136&gt;"",IF(ISERROR(HLOOKUP(AB$1,INDIRECT("Roles!$B$"&amp;MATCH($B136,Roles!$A:$A,0)&amp;":$AF$"&amp;MATCH($B136,Roles!$A:$A,0)),1,FALSE))=FALSE,IF(SquadExport!AE136&lt;10,1,IF(SquadExport!AE136&lt;15,2,IF(SquadExport!AE136&lt;=20,3,""))),0),"")</f>
        <v/>
      </c>
      <c r="AC136" s="37" t="str">
        <f ca="1">IF($A136&gt;"",IF(ISERROR(HLOOKUP(AC$1,INDIRECT("Roles!$B$"&amp;MATCH($B136,Roles!$A:$A,0)&amp;":$AF$"&amp;MATCH($B136,Roles!$A:$A,0)),1,FALSE))=FALSE,IF(SquadExport!AF136&lt;10,1,IF(SquadExport!AF136&lt;15,2,IF(SquadExport!AF136&lt;=20,3,""))),0),"")</f>
        <v/>
      </c>
      <c r="AD136" s="37" t="str">
        <f ca="1">IF($A136&gt;"",IF(ISERROR(HLOOKUP(AD$1,INDIRECT("Roles!$B$"&amp;MATCH($B136,Roles!$A:$A,0)&amp;":$AF$"&amp;MATCH($B136,Roles!$A:$A,0)),1,FALSE))=FALSE,IF(SquadExport!AG136&lt;10,1,IF(SquadExport!AG136&lt;15,2,IF(SquadExport!AG136&lt;=20,3,""))),0),"")</f>
        <v/>
      </c>
      <c r="AE136" s="37" t="str">
        <f ca="1">IF($A136&gt;"",IF(ISERROR(HLOOKUP(AE$1,INDIRECT("Roles!$B$"&amp;MATCH($B136,Roles!$A:$A,0)&amp;":$AF$"&amp;MATCH($B136,Roles!$A:$A,0)),1,FALSE))=FALSE,IF(SquadExport!AH136&lt;10,1,IF(SquadExport!AH136&lt;15,2,IF(SquadExport!AH136&lt;=20,3,""))),0),"")</f>
        <v/>
      </c>
      <c r="AF136" s="37" t="str">
        <f ca="1">IF($A136&gt;"",IF(ISERROR(HLOOKUP(AF$1,INDIRECT("Roles!$B$"&amp;MATCH($B136,Roles!$A:$A,0)&amp;":$AF$"&amp;MATCH($B136,Roles!$A:$A,0)),1,FALSE))=FALSE,IF(SquadExport!AI136&lt;10,1,IF(SquadExport!AI136&lt;15,2,IF(SquadExport!AI136&lt;=20,3,""))),0),"")</f>
        <v/>
      </c>
      <c r="AG136" s="37" t="str">
        <f ca="1">IF($A136&gt;"",IF(ISERROR(HLOOKUP(AG$1,INDIRECT("Roles!$B$"&amp;MATCH($B136,Roles!$A:$A,0)&amp;":$AF$"&amp;MATCH($B136,Roles!$A:$A,0)),1,FALSE))=FALSE,IF(SquadExport!AJ136&lt;10,1,IF(SquadExport!AJ136&lt;15,2,IF(SquadExport!AJ136&lt;=20,3,""))),0),"")</f>
        <v/>
      </c>
      <c r="AH136" s="37" t="str">
        <f ca="1">IF($A136&gt;"",IF(ISERROR(HLOOKUP(AH$1,INDIRECT("Roles!$B$"&amp;MATCH($B136,Roles!$A:$A,0)&amp;":$AF$"&amp;MATCH($B136,Roles!$A:$A,0)),1,FALSE))=FALSE,IF(SquadExport!AK136&lt;10,1,IF(SquadExport!AK136&lt;15,2,IF(SquadExport!AK136&lt;=20,3,""))),0),"")</f>
        <v/>
      </c>
      <c r="AI136" s="37" t="str">
        <f ca="1">IF($A136&gt;"",IF(ISERROR(HLOOKUP(AI$1,INDIRECT("Roles!$B$"&amp;MATCH($B136,Roles!$A:$A,0)&amp;":$AF$"&amp;MATCH($B136,Roles!$A:$A,0)),1,FALSE))=FALSE,IF(SquadExport!AL136&lt;10,1,IF(SquadExport!AL136&lt;15,2,IF(SquadExport!AL136&lt;=20,3,""))),0),"")</f>
        <v/>
      </c>
      <c r="AJ136" s="37" t="str">
        <f ca="1">IF($A136&gt;"",IF(ISERROR(HLOOKUP(AJ$1,INDIRECT("Roles!$B$"&amp;MATCH($B136,Roles!$A:$A,0)&amp;":$AF$"&amp;MATCH($B136,Roles!$A:$A,0)),1,FALSE))=FALSE,IF(SquadExport!AM136&lt;10,1,IF(SquadExport!AM136&lt;15,2,IF(SquadExport!AM136&lt;=20,3,""))),0),"")</f>
        <v/>
      </c>
      <c r="AK136" s="37" t="str">
        <f ca="1">IF($A136&gt;"",IF(ISERROR(HLOOKUP(AK$1,INDIRECT("Roles!$B$"&amp;MATCH($B136,Roles!$A:$A,0)&amp;":$AF$"&amp;MATCH($B136,Roles!$A:$A,0)),1,FALSE))=FALSE,IF(SquadExport!AN136&lt;10,1,IF(SquadExport!AN136&lt;15,2,IF(SquadExport!AN136&lt;=20,3,""))),0),"")</f>
        <v/>
      </c>
      <c r="AL136" s="37" t="str">
        <f ca="1">IF($A136&gt;"",IF(ISERROR(HLOOKUP(AL$1,INDIRECT("Roles!$B$"&amp;MATCH($B136,Roles!$A:$A,0)&amp;":$AF$"&amp;MATCH($B136,Roles!$A:$A,0)),1,FALSE))=FALSE,IF(SquadExport!AO136&lt;10,1,IF(SquadExport!AO136&lt;15,2,IF(SquadExport!AO136&lt;=20,3,""))),0),"")</f>
        <v/>
      </c>
      <c r="AM136" s="37" t="str">
        <f ca="1">IF($A136&gt;"",IF(ISERROR(HLOOKUP(AM$1,INDIRECT("Roles!$B$"&amp;MATCH($B136,Roles!$A:$A,0)&amp;":$AF$"&amp;MATCH($B136,Roles!$A:$A,0)),1,FALSE))=FALSE,IF(SquadExport!AP136&lt;10,1,IF(SquadExport!AP136&lt;15,2,IF(SquadExport!AP136&lt;=20,3,""))),0),"")</f>
        <v/>
      </c>
      <c r="AN136" s="37" t="str">
        <f ca="1">IF($A136&gt;"",IF(ISERROR(HLOOKUP(AN$1,INDIRECT("Roles!$B$"&amp;MATCH($B136,Roles!$A:$A,0)&amp;":$AF$"&amp;MATCH($B136,Roles!$A:$A,0)),1,FALSE))=FALSE,IF(SquadExport!AQ136&lt;10,1,IF(SquadExport!AQ136&lt;15,2,IF(SquadExport!AQ136&lt;=20,3,""))),0),"")</f>
        <v/>
      </c>
      <c r="AO136" s="37" t="str">
        <f ca="1">IF($A136&gt;"",IF(ISERROR(HLOOKUP(AO$1,INDIRECT("Roles!$B$"&amp;MATCH($B136,Roles!$A:$A,0)&amp;":$AF$"&amp;MATCH($B136,Roles!$A:$A,0)),1,FALSE))=FALSE,IF(SquadExport!AR136&lt;10,1,IF(SquadExport!AR136&lt;15,2,IF(SquadExport!AR136&lt;=20,3,""))),0),"")</f>
        <v/>
      </c>
      <c r="AP136" s="37" t="str">
        <f ca="1">IF($A136&gt;"",IF(ISERROR(HLOOKUP(AP$1,INDIRECT("Roles!$B$"&amp;MATCH($B136,Roles!$A:$A,0)&amp;":$AF$"&amp;MATCH($B136,Roles!$A:$A,0)),1,FALSE))=FALSE,IF(SquadExport!AS136&lt;10,1,IF(SquadExport!AS136&lt;15,2,IF(SquadExport!AS136&lt;=20,3,""))),0),"")</f>
        <v/>
      </c>
      <c r="AQ136" s="37" t="str">
        <f ca="1">IF($A136&gt;"",IF(ISERROR(HLOOKUP(AQ$1,INDIRECT("Roles!$B$"&amp;MATCH($B136,Roles!$A:$A,0)&amp;":$AF$"&amp;MATCH($B136,Roles!$A:$A,0)),1,FALSE))=FALSE,IF(SquadExport!AT136&lt;10,1,IF(SquadExport!AT136&lt;15,2,IF(SquadExport!AT136&lt;=20,3,""))),0),"")</f>
        <v/>
      </c>
      <c r="AR136" s="37" t="str">
        <f ca="1">IF($A136&gt;"",IF(ISERROR(HLOOKUP(AR$1,INDIRECT("Roles!$B$"&amp;MATCH($B136,Roles!$A:$A,0)&amp;":$AF$"&amp;MATCH($B136,Roles!$A:$A,0)),1,FALSE))=FALSE,IF(SquadExport!AU136&lt;10,1,IF(SquadExport!AU136&lt;15,2,IF(SquadExport!AU136&lt;=20,3,""))),0),"")</f>
        <v/>
      </c>
      <c r="AS136" s="37" t="str">
        <f ca="1">IF($A136&gt;"",IF(ISERROR(HLOOKUP(AS$1,INDIRECT("Roles!$B$"&amp;MATCH($B136,Roles!$A:$A,0)&amp;":$AF$"&amp;MATCH($B136,Roles!$A:$A,0)),1,FALSE))=FALSE,IF(SquadExport!AV136&lt;10,1,IF(SquadExport!AV136&lt;15,2,IF(SquadExport!AV136&lt;=20,3,""))),0),"")</f>
        <v/>
      </c>
      <c r="AT136" s="37" t="str">
        <f ca="1">IF($A136&gt;"",IF(ISERROR(HLOOKUP(AT$1,INDIRECT("Roles!$B$"&amp;MATCH($B136,Roles!$A:$A,0)&amp;":$AF$"&amp;MATCH($B136,Roles!$A:$A,0)),1,FALSE))=FALSE,IF(SquadExport!AW136&lt;10,1,IF(SquadExport!AW136&lt;15,2,IF(SquadExport!AW136&lt;=20,3,""))),0),"")</f>
        <v/>
      </c>
      <c r="AU136" s="37" t="str">
        <f ca="1">IF($A136&gt;"",IF(ISERROR(HLOOKUP(AU$1,INDIRECT("Roles!$B$"&amp;MATCH($B136,Roles!$A:$A,0)&amp;":$AF$"&amp;MATCH($B136,Roles!$A:$A,0)),1,FALSE))=FALSE,IF(SquadExport!AX136&lt;10,1,IF(SquadExport!AX136&lt;15,2,IF(SquadExport!AX136&lt;=20,3,""))),0),"")</f>
        <v/>
      </c>
      <c r="AV136" s="37" t="str">
        <f ca="1">IF($A136&gt;"",IF(ISERROR(HLOOKUP(AV$1,INDIRECT("Roles!$B$"&amp;MATCH($B136,Roles!$A:$A,0)&amp;":$AF$"&amp;MATCH($B136,Roles!$A:$A,0)),1,FALSE))=FALSE,IF(SquadExport!AY136&lt;10,1,IF(SquadExport!AY136&lt;15,2,IF(SquadExport!AY136&lt;=20,3,""))),0),"")</f>
        <v/>
      </c>
      <c r="AW136" s="37" t="str">
        <f ca="1">IF($A136&gt;"",IF(ISERROR(HLOOKUP(AW$1,INDIRECT("Roles!$B$"&amp;MATCH($B136,Roles!$A:$A,0)&amp;":$AF$"&amp;MATCH($B136,Roles!$A:$A,0)),1,FALSE))=FALSE,IF(SquadExport!AZ136&lt;10,1,IF(SquadExport!AZ136&lt;15,2,IF(SquadExport!AZ136&lt;=20,3,""))),0),"")</f>
        <v/>
      </c>
      <c r="AX136" s="37" t="str">
        <f ca="1">IF($A136&gt;"",IF(ISERROR(HLOOKUP(AX$1,INDIRECT("Roles!$B$"&amp;MATCH($B136,Roles!$A:$A,0)&amp;":$AF$"&amp;MATCH($B136,Roles!$A:$A,0)),1,FALSE))=FALSE,IF(SquadExport!BA136&lt;10,1,IF(SquadExport!BA136&lt;15,2,IF(SquadExport!BA136&lt;=20,3,""))),0),"")</f>
        <v/>
      </c>
      <c r="AY136" s="30" t="str" cm="1">
        <f t="array" aca="1" ref="AY136:CS136" ca="1">IF($D136:$AX136=1,D$1:AX$1,"")</f>
        <v/>
      </c>
      <c r="AZ136" s="30" t="str">
        <f ca="1"/>
        <v/>
      </c>
      <c r="BA136" s="30" t="str">
        <f ca="1"/>
        <v/>
      </c>
      <c r="BB136" s="30" t="str">
        <f ca="1"/>
        <v/>
      </c>
      <c r="BC136" s="30" t="str">
        <f ca="1"/>
        <v/>
      </c>
      <c r="BD136" s="30" t="str">
        <f ca="1"/>
        <v/>
      </c>
      <c r="BE136" s="30" t="str">
        <f ca="1"/>
        <v/>
      </c>
      <c r="BF136" s="30" t="str">
        <f ca="1"/>
        <v/>
      </c>
      <c r="BG136" s="30" t="str">
        <f ca="1"/>
        <v/>
      </c>
      <c r="BH136" s="30" t="str">
        <f ca="1"/>
        <v/>
      </c>
      <c r="BI136" s="30" t="str">
        <f ca="1"/>
        <v/>
      </c>
      <c r="BJ136" s="30" t="str">
        <f ca="1"/>
        <v/>
      </c>
      <c r="BK136" s="30" t="str">
        <f ca="1"/>
        <v/>
      </c>
      <c r="BL136" s="30" t="str">
        <f ca="1"/>
        <v/>
      </c>
      <c r="BM136" s="30" t="str">
        <f ca="1"/>
        <v/>
      </c>
      <c r="BN136" s="30" t="str">
        <f ca="1"/>
        <v/>
      </c>
      <c r="BO136" s="30" t="str">
        <f ca="1"/>
        <v/>
      </c>
      <c r="BP136" s="30" t="str">
        <f ca="1"/>
        <v/>
      </c>
      <c r="BQ136" s="30" t="str">
        <f ca="1"/>
        <v/>
      </c>
      <c r="BR136" s="30" t="str">
        <f ca="1"/>
        <v/>
      </c>
      <c r="BS136" s="30" t="str">
        <f ca="1"/>
        <v/>
      </c>
      <c r="BT136" s="30" t="str">
        <f ca="1"/>
        <v/>
      </c>
      <c r="BU136" s="30" t="str">
        <f ca="1"/>
        <v/>
      </c>
      <c r="BV136" s="30" t="str">
        <f ca="1"/>
        <v/>
      </c>
      <c r="BW136" s="30" t="str">
        <f ca="1"/>
        <v/>
      </c>
      <c r="BX136" s="30" t="str">
        <f ca="1"/>
        <v/>
      </c>
      <c r="BY136" s="30" t="str">
        <f ca="1"/>
        <v/>
      </c>
      <c r="BZ136" s="30" t="str">
        <f ca="1"/>
        <v/>
      </c>
      <c r="CA136" s="30" t="str">
        <f ca="1"/>
        <v/>
      </c>
      <c r="CB136" s="30" t="str">
        <f ca="1"/>
        <v/>
      </c>
      <c r="CC136" s="30" t="str">
        <f ca="1"/>
        <v/>
      </c>
      <c r="CD136" s="30" t="str">
        <f ca="1"/>
        <v/>
      </c>
      <c r="CE136" s="30" t="str">
        <f ca="1"/>
        <v/>
      </c>
      <c r="CF136" s="30" t="str">
        <f ca="1"/>
        <v/>
      </c>
      <c r="CG136" s="30" t="str">
        <f ca="1"/>
        <v/>
      </c>
      <c r="CH136" s="30" t="str">
        <f ca="1"/>
        <v/>
      </c>
      <c r="CI136" s="30" t="str">
        <f ca="1"/>
        <v/>
      </c>
      <c r="CJ136" s="30" t="str">
        <f ca="1"/>
        <v/>
      </c>
      <c r="CK136" s="30" t="str">
        <f ca="1"/>
        <v/>
      </c>
      <c r="CL136" s="30" t="str">
        <f ca="1"/>
        <v/>
      </c>
      <c r="CM136" s="30" t="str">
        <f ca="1"/>
        <v/>
      </c>
      <c r="CN136" s="30" t="str">
        <f ca="1"/>
        <v/>
      </c>
      <c r="CO136" s="30" t="str">
        <f ca="1"/>
        <v/>
      </c>
      <c r="CP136" s="30" t="str">
        <f ca="1"/>
        <v/>
      </c>
      <c r="CQ136" s="30" t="str">
        <f ca="1"/>
        <v/>
      </c>
      <c r="CR136" s="30" t="str">
        <f ca="1"/>
        <v/>
      </c>
      <c r="CS136" s="30" t="str">
        <f ca="1"/>
        <v/>
      </c>
      <c r="CT136" s="31" cm="1">
        <f t="array" aca="1" ref="CT136" ca="1">SUMPRODUCT(COUNTIF($AY136:$CS136,Training!$C$3:$E$3))</f>
        <v>0</v>
      </c>
      <c r="CU136" s="31" cm="1">
        <f t="array" aca="1" ref="CU136" ca="1">SUMPRODUCT(COUNTIF($AY136:$CS136,Training!$C$4:$E$4))</f>
        <v>0</v>
      </c>
      <c r="CV136" s="31" cm="1">
        <f t="array" aca="1" ref="CV136" ca="1">SUMPRODUCT(COUNTIF($AY136:$CS136,Training!$C$5:$E$5))</f>
        <v>0</v>
      </c>
      <c r="CW136" s="31" cm="1">
        <f t="array" aca="1" ref="CW136" ca="1">SUMPRODUCT(COUNTIF($AY136:$CS136,Training!$C$6:$E$6))</f>
        <v>0</v>
      </c>
      <c r="CX136" s="31" cm="1">
        <f t="array" aca="1" ref="CX136" ca="1">SUMPRODUCT(COUNTIF($AY136:$CS136,Training!$C$7:$E$7))</f>
        <v>0</v>
      </c>
      <c r="CY136" s="31" cm="1">
        <f t="array" aca="1" ref="CY136" ca="1">SUMPRODUCT(COUNTIF($AY136:$CS136,Training!$C$8:$E$8))</f>
        <v>0</v>
      </c>
      <c r="CZ136" s="31" cm="1">
        <f t="array" aca="1" ref="CZ136" ca="1">SUMPRODUCT(COUNTIF($AY136:$CS136,Training!$C$9:$E$9))</f>
        <v>0</v>
      </c>
      <c r="DA136" s="31" cm="1">
        <f t="array" aca="1" ref="DA136" ca="1">SUMPRODUCT(COUNTIF($AY136:$CS136,Training!$C$10:$E$10))</f>
        <v>0</v>
      </c>
      <c r="DB136" s="31" cm="1">
        <f t="array" aca="1" ref="DB136" ca="1">SUMPRODUCT(COUNTIF($AY136:$CS136,Training!$C$11:$E$11))</f>
        <v>0</v>
      </c>
      <c r="DC136" s="31" cm="1">
        <f t="array" aca="1" ref="DC136" ca="1">SUMPRODUCT(COUNTIF($AY136:$CS136,Training!$C$2:$E$2))</f>
        <v>0</v>
      </c>
      <c r="DD136" s="31" cm="1">
        <f t="array" aca="1" ref="DD136" ca="1">SUMPRODUCT(COUNTIF($AY136:$CS136,Training!#REF!))</f>
        <v>0</v>
      </c>
      <c r="DE136" s="31" cm="1">
        <f t="array" aca="1" ref="DE136" ca="1">SUMPRODUCT(COUNTIF($AY136:$CS136,Training!$C$12:$E$12))</f>
        <v>0</v>
      </c>
      <c r="DF136" s="31" cm="1">
        <f t="array" aca="1" ref="DF136" ca="1">SUMPRODUCT(COUNTIF($AY136:$CS136,Training!$C$13:$E$13))</f>
        <v>0</v>
      </c>
      <c r="DG136" s="31" cm="1">
        <f t="array" aca="1" ref="DG136" ca="1">SUMPRODUCT(COUNTIF($AY136:$CS136,Training!$C$14:$E$14))</f>
        <v>0</v>
      </c>
      <c r="DH136" s="31" cm="1">
        <f t="array" aca="1" ref="DH136" ca="1">SUMPRODUCT(COUNTIF($AY136:$CS136,Training!$C$15:$E$15))</f>
        <v>0</v>
      </c>
      <c r="DI136" s="31" cm="1">
        <f t="array" aca="1" ref="DI136" ca="1">SUMPRODUCT(COUNTIF($AY136:$CS136,Training!$C$16:$E$16))</f>
        <v>0</v>
      </c>
      <c r="DJ136" s="30" t="str" cm="1">
        <f t="array" aca="1" ref="DJ136:FD136" ca="1">IF(COUNTIF(D136:AX136,1)=0,IF($D136:$AX136=2,D$1:AX$1,""),"")</f>
        <v/>
      </c>
      <c r="DK136" s="30" t="str">
        <f ca="1"/>
        <v/>
      </c>
      <c r="DL136" s="30" t="str">
        <f ca="1"/>
        <v/>
      </c>
      <c r="DM136" s="30" t="str">
        <f ca="1"/>
        <v/>
      </c>
      <c r="DN136" s="30" t="str">
        <f ca="1"/>
        <v/>
      </c>
      <c r="DO136" s="30" t="str">
        <f ca="1"/>
        <v/>
      </c>
      <c r="DP136" s="30" t="str">
        <f ca="1"/>
        <v/>
      </c>
      <c r="DQ136" s="30" t="str">
        <f ca="1"/>
        <v/>
      </c>
      <c r="DR136" s="30" t="str">
        <f ca="1"/>
        <v/>
      </c>
      <c r="DS136" s="30" t="str">
        <f ca="1"/>
        <v/>
      </c>
      <c r="DT136" s="30" t="str">
        <f ca="1"/>
        <v/>
      </c>
      <c r="DU136" s="30" t="str">
        <f ca="1"/>
        <v/>
      </c>
      <c r="DV136" s="30" t="str">
        <f ca="1"/>
        <v/>
      </c>
      <c r="DW136" s="30" t="str">
        <f ca="1"/>
        <v/>
      </c>
      <c r="DX136" s="30" t="str">
        <f ca="1"/>
        <v/>
      </c>
      <c r="DY136" s="30" t="str">
        <f ca="1"/>
        <v/>
      </c>
      <c r="DZ136" s="30" t="str">
        <f ca="1"/>
        <v/>
      </c>
      <c r="EA136" s="30" t="str">
        <f ca="1"/>
        <v/>
      </c>
      <c r="EB136" s="30" t="str">
        <f ca="1"/>
        <v/>
      </c>
      <c r="EC136" s="30" t="str">
        <f ca="1"/>
        <v/>
      </c>
      <c r="ED136" s="30" t="str">
        <f ca="1"/>
        <v/>
      </c>
      <c r="EE136" s="30" t="str">
        <f ca="1"/>
        <v/>
      </c>
      <c r="EF136" s="30" t="str">
        <f ca="1"/>
        <v/>
      </c>
      <c r="EG136" s="30" t="str">
        <f ca="1"/>
        <v/>
      </c>
      <c r="EH136" s="30" t="str">
        <f ca="1"/>
        <v/>
      </c>
      <c r="EI136" s="30" t="str">
        <f ca="1"/>
        <v/>
      </c>
      <c r="EJ136" s="30" t="str">
        <f ca="1"/>
        <v/>
      </c>
      <c r="EK136" s="30" t="str">
        <f ca="1"/>
        <v/>
      </c>
      <c r="EL136" s="30" t="str">
        <f ca="1"/>
        <v/>
      </c>
      <c r="EM136" s="30" t="str">
        <f ca="1"/>
        <v/>
      </c>
      <c r="EN136" s="30" t="str">
        <f ca="1"/>
        <v/>
      </c>
      <c r="EO136" s="30" t="str">
        <f ca="1"/>
        <v/>
      </c>
      <c r="EP136" s="30" t="str">
        <f ca="1"/>
        <v/>
      </c>
      <c r="EQ136" s="30" t="str">
        <f ca="1"/>
        <v/>
      </c>
      <c r="ER136" s="30" t="str">
        <f ca="1"/>
        <v/>
      </c>
      <c r="ES136" s="30" t="str">
        <f ca="1"/>
        <v/>
      </c>
      <c r="ET136" s="30" t="str">
        <f ca="1"/>
        <v/>
      </c>
      <c r="EU136" s="30" t="str">
        <f ca="1"/>
        <v/>
      </c>
      <c r="EV136" s="30" t="str">
        <f ca="1"/>
        <v/>
      </c>
      <c r="EW136" s="30" t="str">
        <f ca="1"/>
        <v/>
      </c>
      <c r="EX136" s="30" t="str">
        <f ca="1"/>
        <v/>
      </c>
      <c r="EY136" s="30" t="str">
        <f ca="1"/>
        <v/>
      </c>
      <c r="EZ136" s="30" t="str">
        <f ca="1"/>
        <v/>
      </c>
      <c r="FA136" s="30" t="str">
        <f ca="1"/>
        <v/>
      </c>
      <c r="FB136" s="30" t="str">
        <f ca="1"/>
        <v/>
      </c>
      <c r="FC136" s="30" t="str">
        <f ca="1"/>
        <v/>
      </c>
      <c r="FD136" s="30" t="str">
        <f ca="1"/>
        <v/>
      </c>
      <c r="FE136" s="31" cm="1">
        <f t="array" aca="1" ref="FE136" ca="1">SUMPRODUCT(COUNTIF($DJ136:$FD136,Training!$C$3:$E$3))</f>
        <v>0</v>
      </c>
      <c r="FF136" s="31" cm="1">
        <f t="array" aca="1" ref="FF136" ca="1">SUMPRODUCT(COUNTIF($DJ136:$FD136,Training!$C$4:$E$4))</f>
        <v>0</v>
      </c>
      <c r="FG136" s="31" cm="1">
        <f t="array" aca="1" ref="FG136" ca="1">SUMPRODUCT(COUNTIF($DJ136:$FD136,Training!$C$5:$E$5))</f>
        <v>0</v>
      </c>
      <c r="FH136" s="31" cm="1">
        <f t="array" aca="1" ref="FH136" ca="1">SUMPRODUCT(COUNTIF($DJ136:$FD136,Training!$C$6:$E$6))</f>
        <v>0</v>
      </c>
      <c r="FI136" s="31" cm="1">
        <f t="array" aca="1" ref="FI136" ca="1">SUMPRODUCT(COUNTIF($DJ136:$FD136,Training!$C$7:$E$7))</f>
        <v>0</v>
      </c>
      <c r="FJ136" s="31" cm="1">
        <f t="array" aca="1" ref="FJ136" ca="1">SUMPRODUCT(COUNTIF($DJ136:$FD136,Training!$C$8:$E$8))</f>
        <v>0</v>
      </c>
      <c r="FK136" s="31" cm="1">
        <f t="array" aca="1" ref="FK136" ca="1">SUMPRODUCT(COUNTIF($DJ136:$FD136,Training!$C$9:$E$9))</f>
        <v>0</v>
      </c>
      <c r="FL136" s="31" cm="1">
        <f t="array" aca="1" ref="FL136" ca="1">SUMPRODUCT(COUNTIF($DJ136:$FD136,Training!$C$10:$E$10))</f>
        <v>0</v>
      </c>
      <c r="FM136" s="31" cm="1">
        <f t="array" aca="1" ref="FM136" ca="1">SUMPRODUCT(COUNTIF($DJ136:$FD136,Training!$C$11:$E$11))</f>
        <v>0</v>
      </c>
      <c r="FN136" s="31" cm="1">
        <f t="array" aca="1" ref="FN136" ca="1">SUMPRODUCT(COUNTIF($DJ136:$FD136,Training!$C$2:$E$2))</f>
        <v>0</v>
      </c>
      <c r="FO136" s="31" cm="1">
        <f t="array" aca="1" ref="FO136" ca="1">SUMPRODUCT(COUNTIF($DJ136:$FD136,Training!#REF!))</f>
        <v>0</v>
      </c>
      <c r="FP136" s="31" cm="1">
        <f t="array" aca="1" ref="FP136" ca="1">SUMPRODUCT(COUNTIF($DJ136:$FD136,Training!$C$12:$E$12))</f>
        <v>0</v>
      </c>
      <c r="FQ136" s="31" cm="1">
        <f t="array" aca="1" ref="FQ136" ca="1">SUMPRODUCT(COUNTIF($DJ136:$FD136,Training!$C$13:$E$13))</f>
        <v>0</v>
      </c>
      <c r="FR136" s="31" cm="1">
        <f t="array" aca="1" ref="FR136" ca="1">SUMPRODUCT(COUNTIF($DJ136:$FD136,Training!$C$14:$E$14))</f>
        <v>0</v>
      </c>
      <c r="FS136" s="31" cm="1">
        <f t="array" aca="1" ref="FS136" ca="1">SUMPRODUCT(COUNTIF($DJ136:$FD136,Training!$C$15:$E$15))</f>
        <v>0</v>
      </c>
      <c r="FT136" s="31" cm="1">
        <f t="array" aca="1" ref="FT136" ca="1">SUMPRODUCT(COUNTIF($DJ136:$FD136,Training!$C$16:$E$16))</f>
        <v>0</v>
      </c>
    </row>
    <row r="137" spans="1:176" x14ac:dyDescent="0.25">
      <c r="A137" s="32" t="str">
        <f>IF(WeightedParse!A137&gt;"",WeightedParse!A137,"")</f>
        <v/>
      </c>
      <c r="B137" s="49" t="str">
        <f>IF('Weighted Summary'!A137&gt;"",'Weighted Summary'!F137,"")</f>
        <v/>
      </c>
      <c r="C137" s="39" t="str">
        <f t="shared" si="2"/>
        <v/>
      </c>
      <c r="D137" s="37" t="str">
        <f ca="1">IF($A137&gt;"",IF(ISERROR(HLOOKUP(D$1,INDIRECT("Roles!$B$"&amp;MATCH($B137,Roles!$A:$A,0)&amp;":$AF$"&amp;MATCH($B137,Roles!$A:$A,0)),1,FALSE))=FALSE,IF(SquadExport!G137&lt;10,1,IF(SquadExport!G137&lt;15,2,IF(SquadExport!G137&lt;=20,3,""))),0),"")</f>
        <v/>
      </c>
      <c r="E137" s="37" t="str">
        <f ca="1">IF($A137&gt;"",IF(ISERROR(HLOOKUP(E$1,INDIRECT("Roles!$B$"&amp;MATCH($B137,Roles!$A:$A,0)&amp;":$AF$"&amp;MATCH($B137,Roles!$A:$A,0)),1,FALSE))=FALSE,IF(SquadExport!H137&lt;10,1,IF(SquadExport!H137&lt;15,2,IF(SquadExport!H137&lt;=20,3,""))),0),"")</f>
        <v/>
      </c>
      <c r="F137" s="37" t="str">
        <f ca="1">IF($A137&gt;"",IF(ISERROR(HLOOKUP(F$1,INDIRECT("Roles!$B$"&amp;MATCH($B137,Roles!$A:$A,0)&amp;":$AF$"&amp;MATCH($B137,Roles!$A:$A,0)),1,FALSE))=FALSE,IF(SquadExport!I137&lt;10,1,IF(SquadExport!I137&lt;15,2,IF(SquadExport!I137&lt;=20,3,""))),0),"")</f>
        <v/>
      </c>
      <c r="G137" s="37" t="str">
        <f ca="1">IF($A137&gt;"",IF(ISERROR(HLOOKUP(G$1,INDIRECT("Roles!$B$"&amp;MATCH($B137,Roles!$A:$A,0)&amp;":$AF$"&amp;MATCH($B137,Roles!$A:$A,0)),1,FALSE))=FALSE,IF(SquadExport!J137&lt;10,1,IF(SquadExport!J137&lt;15,2,IF(SquadExport!J137&lt;=20,3,""))),0),"")</f>
        <v/>
      </c>
      <c r="H137" s="37" t="str">
        <f ca="1">IF($A137&gt;"",IF(ISERROR(HLOOKUP(H$1,INDIRECT("Roles!$B$"&amp;MATCH($B137,Roles!$A:$A,0)&amp;":$AF$"&amp;MATCH($B137,Roles!$A:$A,0)),1,FALSE))=FALSE,IF(SquadExport!K137&lt;10,1,IF(SquadExport!K137&lt;15,2,IF(SquadExport!K137&lt;=20,3,""))),0),"")</f>
        <v/>
      </c>
      <c r="I137" s="37" t="str">
        <f ca="1">IF($A137&gt;"",IF(ISERROR(HLOOKUP(I$1,INDIRECT("Roles!$B$"&amp;MATCH($B137,Roles!$A:$A,0)&amp;":$AF$"&amp;MATCH($B137,Roles!$A:$A,0)),1,FALSE))=FALSE,IF(SquadExport!L137&lt;10,1,IF(SquadExport!L137&lt;15,2,IF(SquadExport!L137&lt;=20,3,""))),0),"")</f>
        <v/>
      </c>
      <c r="J137" s="37" t="str">
        <f ca="1">IF($A137&gt;"",IF(ISERROR(HLOOKUP(J$1,INDIRECT("Roles!$B$"&amp;MATCH($B137,Roles!$A:$A,0)&amp;":$AF$"&amp;MATCH($B137,Roles!$A:$A,0)),1,FALSE))=FALSE,IF(SquadExport!M137&lt;10,1,IF(SquadExport!M137&lt;15,2,IF(SquadExport!M137&lt;=20,3,""))),0),"")</f>
        <v/>
      </c>
      <c r="K137" s="37" t="str">
        <f ca="1">IF($A137&gt;"",IF(ISERROR(HLOOKUP(K$1,INDIRECT("Roles!$B$"&amp;MATCH($B137,Roles!$A:$A,0)&amp;":$AF$"&amp;MATCH($B137,Roles!$A:$A,0)),1,FALSE))=FALSE,IF(SquadExport!N137&lt;10,1,IF(SquadExport!N137&lt;15,2,IF(SquadExport!N137&lt;=20,3,""))),0),"")</f>
        <v/>
      </c>
      <c r="L137" s="37" t="str">
        <f ca="1">IF($A137&gt;"",IF(ISERROR(HLOOKUP(L$1,INDIRECT("Roles!$B$"&amp;MATCH($B137,Roles!$A:$A,0)&amp;":$AF$"&amp;MATCH($B137,Roles!$A:$A,0)),1,FALSE))=FALSE,IF(SquadExport!O137&lt;10,1,IF(SquadExport!O137&lt;15,2,IF(SquadExport!O137&lt;=20,3,""))),0),"")</f>
        <v/>
      </c>
      <c r="M137" s="37" t="str">
        <f ca="1">IF($A137&gt;"",IF(ISERROR(HLOOKUP(M$1,INDIRECT("Roles!$B$"&amp;MATCH($B137,Roles!$A:$A,0)&amp;":$AF$"&amp;MATCH($B137,Roles!$A:$A,0)),1,FALSE))=FALSE,IF(SquadExport!P137&lt;10,1,IF(SquadExport!P137&lt;15,2,IF(SquadExport!P137&lt;=20,3,""))),0),"")</f>
        <v/>
      </c>
      <c r="N137" s="37" t="str">
        <f ca="1">IF($A137&gt;"",IF(ISERROR(HLOOKUP(N$1,INDIRECT("Roles!$B$"&amp;MATCH($B137,Roles!$A:$A,0)&amp;":$AF$"&amp;MATCH($B137,Roles!$A:$A,0)),1,FALSE))=FALSE,IF(SquadExport!Q137&lt;10,1,IF(SquadExport!Q137&lt;15,2,IF(SquadExport!Q137&lt;=20,3,""))),0),"")</f>
        <v/>
      </c>
      <c r="O137" s="37" t="str">
        <f ca="1">IF($A137&gt;"",IF(ISERROR(HLOOKUP(O$1,INDIRECT("Roles!$B$"&amp;MATCH($B137,Roles!$A:$A,0)&amp;":$AF$"&amp;MATCH($B137,Roles!$A:$A,0)),1,FALSE))=FALSE,IF(SquadExport!R137&lt;10,1,IF(SquadExport!R137&lt;15,2,IF(SquadExport!R137&lt;=20,3,""))),0),"")</f>
        <v/>
      </c>
      <c r="P137" s="37" t="str">
        <f ca="1">IF($A137&gt;"",IF(ISERROR(HLOOKUP(P$1,INDIRECT("Roles!$B$"&amp;MATCH($B137,Roles!$A:$A,0)&amp;":$AF$"&amp;MATCH($B137,Roles!$A:$A,0)),1,FALSE))=FALSE,IF(SquadExport!S137&lt;10,1,IF(SquadExport!S137&lt;15,2,IF(SquadExport!S137&lt;=20,3,""))),0),"")</f>
        <v/>
      </c>
      <c r="Q137" s="37" t="str">
        <f ca="1">IF($A137&gt;"",IF(ISERROR(HLOOKUP(Q$1,INDIRECT("Roles!$B$"&amp;MATCH($B137,Roles!$A:$A,0)&amp;":$AF$"&amp;MATCH($B137,Roles!$A:$A,0)),1,FALSE))=FALSE,IF(SquadExport!T137&lt;10,1,IF(SquadExport!T137&lt;15,2,IF(SquadExport!T137&lt;=20,3,""))),0),"")</f>
        <v/>
      </c>
      <c r="R137" s="37" t="str">
        <f ca="1">IF($A137&gt;"",IF(ISERROR(HLOOKUP(R$1,INDIRECT("Roles!$B$"&amp;MATCH($B137,Roles!$A:$A,0)&amp;":$AF$"&amp;MATCH($B137,Roles!$A:$A,0)),1,FALSE))=FALSE,IF(SquadExport!U137&lt;10,1,IF(SquadExport!U137&lt;15,2,IF(SquadExport!U137&lt;=20,3,""))),0),"")</f>
        <v/>
      </c>
      <c r="S137" s="37" t="str">
        <f ca="1">IF($A137&gt;"",IF(ISERROR(HLOOKUP(S$1,INDIRECT("Roles!$B$"&amp;MATCH($B137,Roles!$A:$A,0)&amp;":$AF$"&amp;MATCH($B137,Roles!$A:$A,0)),1,FALSE))=FALSE,IF(SquadExport!V137&lt;10,1,IF(SquadExport!V137&lt;15,2,IF(SquadExport!V137&lt;=20,3,""))),0),"")</f>
        <v/>
      </c>
      <c r="T137" s="37" t="str">
        <f ca="1">IF($A137&gt;"",IF(ISERROR(HLOOKUP(T$1,INDIRECT("Roles!$B$"&amp;MATCH($B137,Roles!$A:$A,0)&amp;":$AF$"&amp;MATCH($B137,Roles!$A:$A,0)),1,FALSE))=FALSE,IF(SquadExport!W137&lt;10,1,IF(SquadExport!W137&lt;15,2,IF(SquadExport!W137&lt;=20,3,""))),0),"")</f>
        <v/>
      </c>
      <c r="U137" s="37" t="str">
        <f ca="1">IF($A137&gt;"",IF(ISERROR(HLOOKUP(U$1,INDIRECT("Roles!$B$"&amp;MATCH($B137,Roles!$A:$A,0)&amp;":$AF$"&amp;MATCH($B137,Roles!$A:$A,0)),1,FALSE))=FALSE,IF(SquadExport!X137&lt;10,1,IF(SquadExport!X137&lt;15,2,IF(SquadExport!X137&lt;=20,3,""))),0),"")</f>
        <v/>
      </c>
      <c r="V137" s="37" t="str">
        <f ca="1">IF($A137&gt;"",IF(ISERROR(HLOOKUP(V$1,INDIRECT("Roles!$B$"&amp;MATCH($B137,Roles!$A:$A,0)&amp;":$AF$"&amp;MATCH($B137,Roles!$A:$A,0)),1,FALSE))=FALSE,IF(SquadExport!Y137&lt;10,1,IF(SquadExport!Y137&lt;15,2,IF(SquadExport!Y137&lt;=20,3,""))),0),"")</f>
        <v/>
      </c>
      <c r="W137" s="37" t="str">
        <f ca="1">IF($A137&gt;"",IF(ISERROR(HLOOKUP(W$1,INDIRECT("Roles!$B$"&amp;MATCH($B137,Roles!$A:$A,0)&amp;":$AF$"&amp;MATCH($B137,Roles!$A:$A,0)),1,FALSE))=FALSE,IF(SquadExport!Z137&lt;10,1,IF(SquadExport!Z137&lt;15,2,IF(SquadExport!Z137&lt;=20,3,""))),0),"")</f>
        <v/>
      </c>
      <c r="X137" s="37" t="str">
        <f ca="1">IF($A137&gt;"",IF(ISERROR(HLOOKUP(X$1,INDIRECT("Roles!$B$"&amp;MATCH($B137,Roles!$A:$A,0)&amp;":$AF$"&amp;MATCH($B137,Roles!$A:$A,0)),1,FALSE))=FALSE,IF(SquadExport!AA137&lt;10,1,IF(SquadExport!AA137&lt;15,2,IF(SquadExport!AA137&lt;=20,3,""))),0),"")</f>
        <v/>
      </c>
      <c r="Y137" s="37" t="str">
        <f ca="1">IF($A137&gt;"",IF(ISERROR(HLOOKUP(Y$1,INDIRECT("Roles!$B$"&amp;MATCH($B137,Roles!$A:$A,0)&amp;":$AF$"&amp;MATCH($B137,Roles!$A:$A,0)),1,FALSE))=FALSE,IF(SquadExport!AB137&lt;10,1,IF(SquadExport!AB137&lt;15,2,IF(SquadExport!AB137&lt;=20,3,""))),0),"")</f>
        <v/>
      </c>
      <c r="Z137" s="37" t="str">
        <f ca="1">IF($A137&gt;"",IF(ISERROR(HLOOKUP(Z$1,INDIRECT("Roles!$B$"&amp;MATCH($B137,Roles!$A:$A,0)&amp;":$AF$"&amp;MATCH($B137,Roles!$A:$A,0)),1,FALSE))=FALSE,IF(SquadExport!AC137&lt;10,1,IF(SquadExport!AC137&lt;15,2,IF(SquadExport!AC137&lt;=20,3,""))),0),"")</f>
        <v/>
      </c>
      <c r="AA137" s="37" t="str">
        <f ca="1">IF($A137&gt;"",IF(ISERROR(HLOOKUP(AA$1,INDIRECT("Roles!$B$"&amp;MATCH($B137,Roles!$A:$A,0)&amp;":$AF$"&amp;MATCH($B137,Roles!$A:$A,0)),1,FALSE))=FALSE,IF(SquadExport!AD137&lt;10,1,IF(SquadExport!AD137&lt;15,2,IF(SquadExport!AD137&lt;=20,3,""))),0),"")</f>
        <v/>
      </c>
      <c r="AB137" s="37" t="str">
        <f ca="1">IF($A137&gt;"",IF(ISERROR(HLOOKUP(AB$1,INDIRECT("Roles!$B$"&amp;MATCH($B137,Roles!$A:$A,0)&amp;":$AF$"&amp;MATCH($B137,Roles!$A:$A,0)),1,FALSE))=FALSE,IF(SquadExport!AE137&lt;10,1,IF(SquadExport!AE137&lt;15,2,IF(SquadExport!AE137&lt;=20,3,""))),0),"")</f>
        <v/>
      </c>
      <c r="AC137" s="37" t="str">
        <f ca="1">IF($A137&gt;"",IF(ISERROR(HLOOKUP(AC$1,INDIRECT("Roles!$B$"&amp;MATCH($B137,Roles!$A:$A,0)&amp;":$AF$"&amp;MATCH($B137,Roles!$A:$A,0)),1,FALSE))=FALSE,IF(SquadExport!AF137&lt;10,1,IF(SquadExport!AF137&lt;15,2,IF(SquadExport!AF137&lt;=20,3,""))),0),"")</f>
        <v/>
      </c>
      <c r="AD137" s="37" t="str">
        <f ca="1">IF($A137&gt;"",IF(ISERROR(HLOOKUP(AD$1,INDIRECT("Roles!$B$"&amp;MATCH($B137,Roles!$A:$A,0)&amp;":$AF$"&amp;MATCH($B137,Roles!$A:$A,0)),1,FALSE))=FALSE,IF(SquadExport!AG137&lt;10,1,IF(SquadExport!AG137&lt;15,2,IF(SquadExport!AG137&lt;=20,3,""))),0),"")</f>
        <v/>
      </c>
      <c r="AE137" s="37" t="str">
        <f ca="1">IF($A137&gt;"",IF(ISERROR(HLOOKUP(AE$1,INDIRECT("Roles!$B$"&amp;MATCH($B137,Roles!$A:$A,0)&amp;":$AF$"&amp;MATCH($B137,Roles!$A:$A,0)),1,FALSE))=FALSE,IF(SquadExport!AH137&lt;10,1,IF(SquadExport!AH137&lt;15,2,IF(SquadExport!AH137&lt;=20,3,""))),0),"")</f>
        <v/>
      </c>
      <c r="AF137" s="37" t="str">
        <f ca="1">IF($A137&gt;"",IF(ISERROR(HLOOKUP(AF$1,INDIRECT("Roles!$B$"&amp;MATCH($B137,Roles!$A:$A,0)&amp;":$AF$"&amp;MATCH($B137,Roles!$A:$A,0)),1,FALSE))=FALSE,IF(SquadExport!AI137&lt;10,1,IF(SquadExport!AI137&lt;15,2,IF(SquadExport!AI137&lt;=20,3,""))),0),"")</f>
        <v/>
      </c>
      <c r="AG137" s="37" t="str">
        <f ca="1">IF($A137&gt;"",IF(ISERROR(HLOOKUP(AG$1,INDIRECT("Roles!$B$"&amp;MATCH($B137,Roles!$A:$A,0)&amp;":$AF$"&amp;MATCH($B137,Roles!$A:$A,0)),1,FALSE))=FALSE,IF(SquadExport!AJ137&lt;10,1,IF(SquadExport!AJ137&lt;15,2,IF(SquadExport!AJ137&lt;=20,3,""))),0),"")</f>
        <v/>
      </c>
      <c r="AH137" s="37" t="str">
        <f ca="1">IF($A137&gt;"",IF(ISERROR(HLOOKUP(AH$1,INDIRECT("Roles!$B$"&amp;MATCH($B137,Roles!$A:$A,0)&amp;":$AF$"&amp;MATCH($B137,Roles!$A:$A,0)),1,FALSE))=FALSE,IF(SquadExport!AK137&lt;10,1,IF(SquadExport!AK137&lt;15,2,IF(SquadExport!AK137&lt;=20,3,""))),0),"")</f>
        <v/>
      </c>
      <c r="AI137" s="37" t="str">
        <f ca="1">IF($A137&gt;"",IF(ISERROR(HLOOKUP(AI$1,INDIRECT("Roles!$B$"&amp;MATCH($B137,Roles!$A:$A,0)&amp;":$AF$"&amp;MATCH($B137,Roles!$A:$A,0)),1,FALSE))=FALSE,IF(SquadExport!AL137&lt;10,1,IF(SquadExport!AL137&lt;15,2,IF(SquadExport!AL137&lt;=20,3,""))),0),"")</f>
        <v/>
      </c>
      <c r="AJ137" s="37" t="str">
        <f ca="1">IF($A137&gt;"",IF(ISERROR(HLOOKUP(AJ$1,INDIRECT("Roles!$B$"&amp;MATCH($B137,Roles!$A:$A,0)&amp;":$AF$"&amp;MATCH($B137,Roles!$A:$A,0)),1,FALSE))=FALSE,IF(SquadExport!AM137&lt;10,1,IF(SquadExport!AM137&lt;15,2,IF(SquadExport!AM137&lt;=20,3,""))),0),"")</f>
        <v/>
      </c>
      <c r="AK137" s="37" t="str">
        <f ca="1">IF($A137&gt;"",IF(ISERROR(HLOOKUP(AK$1,INDIRECT("Roles!$B$"&amp;MATCH($B137,Roles!$A:$A,0)&amp;":$AF$"&amp;MATCH($B137,Roles!$A:$A,0)),1,FALSE))=FALSE,IF(SquadExport!AN137&lt;10,1,IF(SquadExport!AN137&lt;15,2,IF(SquadExport!AN137&lt;=20,3,""))),0),"")</f>
        <v/>
      </c>
      <c r="AL137" s="37" t="str">
        <f ca="1">IF($A137&gt;"",IF(ISERROR(HLOOKUP(AL$1,INDIRECT("Roles!$B$"&amp;MATCH($B137,Roles!$A:$A,0)&amp;":$AF$"&amp;MATCH($B137,Roles!$A:$A,0)),1,FALSE))=FALSE,IF(SquadExport!AO137&lt;10,1,IF(SquadExport!AO137&lt;15,2,IF(SquadExport!AO137&lt;=20,3,""))),0),"")</f>
        <v/>
      </c>
      <c r="AM137" s="37" t="str">
        <f ca="1">IF($A137&gt;"",IF(ISERROR(HLOOKUP(AM$1,INDIRECT("Roles!$B$"&amp;MATCH($B137,Roles!$A:$A,0)&amp;":$AF$"&amp;MATCH($B137,Roles!$A:$A,0)),1,FALSE))=FALSE,IF(SquadExport!AP137&lt;10,1,IF(SquadExport!AP137&lt;15,2,IF(SquadExport!AP137&lt;=20,3,""))),0),"")</f>
        <v/>
      </c>
      <c r="AN137" s="37" t="str">
        <f ca="1">IF($A137&gt;"",IF(ISERROR(HLOOKUP(AN$1,INDIRECT("Roles!$B$"&amp;MATCH($B137,Roles!$A:$A,0)&amp;":$AF$"&amp;MATCH($B137,Roles!$A:$A,0)),1,FALSE))=FALSE,IF(SquadExport!AQ137&lt;10,1,IF(SquadExport!AQ137&lt;15,2,IF(SquadExport!AQ137&lt;=20,3,""))),0),"")</f>
        <v/>
      </c>
      <c r="AO137" s="37" t="str">
        <f ca="1">IF($A137&gt;"",IF(ISERROR(HLOOKUP(AO$1,INDIRECT("Roles!$B$"&amp;MATCH($B137,Roles!$A:$A,0)&amp;":$AF$"&amp;MATCH($B137,Roles!$A:$A,0)),1,FALSE))=FALSE,IF(SquadExport!AR137&lt;10,1,IF(SquadExport!AR137&lt;15,2,IF(SquadExport!AR137&lt;=20,3,""))),0),"")</f>
        <v/>
      </c>
      <c r="AP137" s="37" t="str">
        <f ca="1">IF($A137&gt;"",IF(ISERROR(HLOOKUP(AP$1,INDIRECT("Roles!$B$"&amp;MATCH($B137,Roles!$A:$A,0)&amp;":$AF$"&amp;MATCH($B137,Roles!$A:$A,0)),1,FALSE))=FALSE,IF(SquadExport!AS137&lt;10,1,IF(SquadExport!AS137&lt;15,2,IF(SquadExport!AS137&lt;=20,3,""))),0),"")</f>
        <v/>
      </c>
      <c r="AQ137" s="37" t="str">
        <f ca="1">IF($A137&gt;"",IF(ISERROR(HLOOKUP(AQ$1,INDIRECT("Roles!$B$"&amp;MATCH($B137,Roles!$A:$A,0)&amp;":$AF$"&amp;MATCH($B137,Roles!$A:$A,0)),1,FALSE))=FALSE,IF(SquadExport!AT137&lt;10,1,IF(SquadExport!AT137&lt;15,2,IF(SquadExport!AT137&lt;=20,3,""))),0),"")</f>
        <v/>
      </c>
      <c r="AR137" s="37" t="str">
        <f ca="1">IF($A137&gt;"",IF(ISERROR(HLOOKUP(AR$1,INDIRECT("Roles!$B$"&amp;MATCH($B137,Roles!$A:$A,0)&amp;":$AF$"&amp;MATCH($B137,Roles!$A:$A,0)),1,FALSE))=FALSE,IF(SquadExport!AU137&lt;10,1,IF(SquadExport!AU137&lt;15,2,IF(SquadExport!AU137&lt;=20,3,""))),0),"")</f>
        <v/>
      </c>
      <c r="AS137" s="37" t="str">
        <f ca="1">IF($A137&gt;"",IF(ISERROR(HLOOKUP(AS$1,INDIRECT("Roles!$B$"&amp;MATCH($B137,Roles!$A:$A,0)&amp;":$AF$"&amp;MATCH($B137,Roles!$A:$A,0)),1,FALSE))=FALSE,IF(SquadExport!AV137&lt;10,1,IF(SquadExport!AV137&lt;15,2,IF(SquadExport!AV137&lt;=20,3,""))),0),"")</f>
        <v/>
      </c>
      <c r="AT137" s="37" t="str">
        <f ca="1">IF($A137&gt;"",IF(ISERROR(HLOOKUP(AT$1,INDIRECT("Roles!$B$"&amp;MATCH($B137,Roles!$A:$A,0)&amp;":$AF$"&amp;MATCH($B137,Roles!$A:$A,0)),1,FALSE))=FALSE,IF(SquadExport!AW137&lt;10,1,IF(SquadExport!AW137&lt;15,2,IF(SquadExport!AW137&lt;=20,3,""))),0),"")</f>
        <v/>
      </c>
      <c r="AU137" s="37" t="str">
        <f ca="1">IF($A137&gt;"",IF(ISERROR(HLOOKUP(AU$1,INDIRECT("Roles!$B$"&amp;MATCH($B137,Roles!$A:$A,0)&amp;":$AF$"&amp;MATCH($B137,Roles!$A:$A,0)),1,FALSE))=FALSE,IF(SquadExport!AX137&lt;10,1,IF(SquadExport!AX137&lt;15,2,IF(SquadExport!AX137&lt;=20,3,""))),0),"")</f>
        <v/>
      </c>
      <c r="AV137" s="37" t="str">
        <f ca="1">IF($A137&gt;"",IF(ISERROR(HLOOKUP(AV$1,INDIRECT("Roles!$B$"&amp;MATCH($B137,Roles!$A:$A,0)&amp;":$AF$"&amp;MATCH($B137,Roles!$A:$A,0)),1,FALSE))=FALSE,IF(SquadExport!AY137&lt;10,1,IF(SquadExport!AY137&lt;15,2,IF(SquadExport!AY137&lt;=20,3,""))),0),"")</f>
        <v/>
      </c>
      <c r="AW137" s="37" t="str">
        <f ca="1">IF($A137&gt;"",IF(ISERROR(HLOOKUP(AW$1,INDIRECT("Roles!$B$"&amp;MATCH($B137,Roles!$A:$A,0)&amp;":$AF$"&amp;MATCH($B137,Roles!$A:$A,0)),1,FALSE))=FALSE,IF(SquadExport!AZ137&lt;10,1,IF(SquadExport!AZ137&lt;15,2,IF(SquadExport!AZ137&lt;=20,3,""))),0),"")</f>
        <v/>
      </c>
      <c r="AX137" s="37" t="str">
        <f ca="1">IF($A137&gt;"",IF(ISERROR(HLOOKUP(AX$1,INDIRECT("Roles!$B$"&amp;MATCH($B137,Roles!$A:$A,0)&amp;":$AF$"&amp;MATCH($B137,Roles!$A:$A,0)),1,FALSE))=FALSE,IF(SquadExport!BA137&lt;10,1,IF(SquadExport!BA137&lt;15,2,IF(SquadExport!BA137&lt;=20,3,""))),0),"")</f>
        <v/>
      </c>
      <c r="AY137" s="30" t="str" cm="1">
        <f t="array" aca="1" ref="AY137:CS137" ca="1">IF($D137:$AX137=1,D$1:AX$1,"")</f>
        <v/>
      </c>
      <c r="AZ137" s="30" t="str">
        <f ca="1"/>
        <v/>
      </c>
      <c r="BA137" s="30" t="str">
        <f ca="1"/>
        <v/>
      </c>
      <c r="BB137" s="30" t="str">
        <f ca="1"/>
        <v/>
      </c>
      <c r="BC137" s="30" t="str">
        <f ca="1"/>
        <v/>
      </c>
      <c r="BD137" s="30" t="str">
        <f ca="1"/>
        <v/>
      </c>
      <c r="BE137" s="30" t="str">
        <f ca="1"/>
        <v/>
      </c>
      <c r="BF137" s="30" t="str">
        <f ca="1"/>
        <v/>
      </c>
      <c r="BG137" s="30" t="str">
        <f ca="1"/>
        <v/>
      </c>
      <c r="BH137" s="30" t="str">
        <f ca="1"/>
        <v/>
      </c>
      <c r="BI137" s="30" t="str">
        <f ca="1"/>
        <v/>
      </c>
      <c r="BJ137" s="30" t="str">
        <f ca="1"/>
        <v/>
      </c>
      <c r="BK137" s="30" t="str">
        <f ca="1"/>
        <v/>
      </c>
      <c r="BL137" s="30" t="str">
        <f ca="1"/>
        <v/>
      </c>
      <c r="BM137" s="30" t="str">
        <f ca="1"/>
        <v/>
      </c>
      <c r="BN137" s="30" t="str">
        <f ca="1"/>
        <v/>
      </c>
      <c r="BO137" s="30" t="str">
        <f ca="1"/>
        <v/>
      </c>
      <c r="BP137" s="30" t="str">
        <f ca="1"/>
        <v/>
      </c>
      <c r="BQ137" s="30" t="str">
        <f ca="1"/>
        <v/>
      </c>
      <c r="BR137" s="30" t="str">
        <f ca="1"/>
        <v/>
      </c>
      <c r="BS137" s="30" t="str">
        <f ca="1"/>
        <v/>
      </c>
      <c r="BT137" s="30" t="str">
        <f ca="1"/>
        <v/>
      </c>
      <c r="BU137" s="30" t="str">
        <f ca="1"/>
        <v/>
      </c>
      <c r="BV137" s="30" t="str">
        <f ca="1"/>
        <v/>
      </c>
      <c r="BW137" s="30" t="str">
        <f ca="1"/>
        <v/>
      </c>
      <c r="BX137" s="30" t="str">
        <f ca="1"/>
        <v/>
      </c>
      <c r="BY137" s="30" t="str">
        <f ca="1"/>
        <v/>
      </c>
      <c r="BZ137" s="30" t="str">
        <f ca="1"/>
        <v/>
      </c>
      <c r="CA137" s="30" t="str">
        <f ca="1"/>
        <v/>
      </c>
      <c r="CB137" s="30" t="str">
        <f ca="1"/>
        <v/>
      </c>
      <c r="CC137" s="30" t="str">
        <f ca="1"/>
        <v/>
      </c>
      <c r="CD137" s="30" t="str">
        <f ca="1"/>
        <v/>
      </c>
      <c r="CE137" s="30" t="str">
        <f ca="1"/>
        <v/>
      </c>
      <c r="CF137" s="30" t="str">
        <f ca="1"/>
        <v/>
      </c>
      <c r="CG137" s="30" t="str">
        <f ca="1"/>
        <v/>
      </c>
      <c r="CH137" s="30" t="str">
        <f ca="1"/>
        <v/>
      </c>
      <c r="CI137" s="30" t="str">
        <f ca="1"/>
        <v/>
      </c>
      <c r="CJ137" s="30" t="str">
        <f ca="1"/>
        <v/>
      </c>
      <c r="CK137" s="30" t="str">
        <f ca="1"/>
        <v/>
      </c>
      <c r="CL137" s="30" t="str">
        <f ca="1"/>
        <v/>
      </c>
      <c r="CM137" s="30" t="str">
        <f ca="1"/>
        <v/>
      </c>
      <c r="CN137" s="30" t="str">
        <f ca="1"/>
        <v/>
      </c>
      <c r="CO137" s="30" t="str">
        <f ca="1"/>
        <v/>
      </c>
      <c r="CP137" s="30" t="str">
        <f ca="1"/>
        <v/>
      </c>
      <c r="CQ137" s="30" t="str">
        <f ca="1"/>
        <v/>
      </c>
      <c r="CR137" s="30" t="str">
        <f ca="1"/>
        <v/>
      </c>
      <c r="CS137" s="30" t="str">
        <f ca="1"/>
        <v/>
      </c>
      <c r="CT137" s="31" cm="1">
        <f t="array" aca="1" ref="CT137" ca="1">SUMPRODUCT(COUNTIF($AY137:$CS137,Training!$C$3:$E$3))</f>
        <v>0</v>
      </c>
      <c r="CU137" s="31" cm="1">
        <f t="array" aca="1" ref="CU137" ca="1">SUMPRODUCT(COUNTIF($AY137:$CS137,Training!$C$4:$E$4))</f>
        <v>0</v>
      </c>
      <c r="CV137" s="31" cm="1">
        <f t="array" aca="1" ref="CV137" ca="1">SUMPRODUCT(COUNTIF($AY137:$CS137,Training!$C$5:$E$5))</f>
        <v>0</v>
      </c>
      <c r="CW137" s="31" cm="1">
        <f t="array" aca="1" ref="CW137" ca="1">SUMPRODUCT(COUNTIF($AY137:$CS137,Training!$C$6:$E$6))</f>
        <v>0</v>
      </c>
      <c r="CX137" s="31" cm="1">
        <f t="array" aca="1" ref="CX137" ca="1">SUMPRODUCT(COUNTIF($AY137:$CS137,Training!$C$7:$E$7))</f>
        <v>0</v>
      </c>
      <c r="CY137" s="31" cm="1">
        <f t="array" aca="1" ref="CY137" ca="1">SUMPRODUCT(COUNTIF($AY137:$CS137,Training!$C$8:$E$8))</f>
        <v>0</v>
      </c>
      <c r="CZ137" s="31" cm="1">
        <f t="array" aca="1" ref="CZ137" ca="1">SUMPRODUCT(COUNTIF($AY137:$CS137,Training!$C$9:$E$9))</f>
        <v>0</v>
      </c>
      <c r="DA137" s="31" cm="1">
        <f t="array" aca="1" ref="DA137" ca="1">SUMPRODUCT(COUNTIF($AY137:$CS137,Training!$C$10:$E$10))</f>
        <v>0</v>
      </c>
      <c r="DB137" s="31" cm="1">
        <f t="array" aca="1" ref="DB137" ca="1">SUMPRODUCT(COUNTIF($AY137:$CS137,Training!$C$11:$E$11))</f>
        <v>0</v>
      </c>
      <c r="DC137" s="31" cm="1">
        <f t="array" aca="1" ref="DC137" ca="1">SUMPRODUCT(COUNTIF($AY137:$CS137,Training!$C$2:$E$2))</f>
        <v>0</v>
      </c>
      <c r="DD137" s="31" cm="1">
        <f t="array" aca="1" ref="DD137" ca="1">SUMPRODUCT(COUNTIF($AY137:$CS137,Training!#REF!))</f>
        <v>0</v>
      </c>
      <c r="DE137" s="31" cm="1">
        <f t="array" aca="1" ref="DE137" ca="1">SUMPRODUCT(COUNTIF($AY137:$CS137,Training!$C$12:$E$12))</f>
        <v>0</v>
      </c>
      <c r="DF137" s="31" cm="1">
        <f t="array" aca="1" ref="DF137" ca="1">SUMPRODUCT(COUNTIF($AY137:$CS137,Training!$C$13:$E$13))</f>
        <v>0</v>
      </c>
      <c r="DG137" s="31" cm="1">
        <f t="array" aca="1" ref="DG137" ca="1">SUMPRODUCT(COUNTIF($AY137:$CS137,Training!$C$14:$E$14))</f>
        <v>0</v>
      </c>
      <c r="DH137" s="31" cm="1">
        <f t="array" aca="1" ref="DH137" ca="1">SUMPRODUCT(COUNTIF($AY137:$CS137,Training!$C$15:$E$15))</f>
        <v>0</v>
      </c>
      <c r="DI137" s="31" cm="1">
        <f t="array" aca="1" ref="DI137" ca="1">SUMPRODUCT(COUNTIF($AY137:$CS137,Training!$C$16:$E$16))</f>
        <v>0</v>
      </c>
      <c r="DJ137" s="30" t="str" cm="1">
        <f t="array" aca="1" ref="DJ137:FD137" ca="1">IF(COUNTIF(D137:AX137,1)=0,IF($D137:$AX137=2,D$1:AX$1,""),"")</f>
        <v/>
      </c>
      <c r="DK137" s="30" t="str">
        <f ca="1"/>
        <v/>
      </c>
      <c r="DL137" s="30" t="str">
        <f ca="1"/>
        <v/>
      </c>
      <c r="DM137" s="30" t="str">
        <f ca="1"/>
        <v/>
      </c>
      <c r="DN137" s="30" t="str">
        <f ca="1"/>
        <v/>
      </c>
      <c r="DO137" s="30" t="str">
        <f ca="1"/>
        <v/>
      </c>
      <c r="DP137" s="30" t="str">
        <f ca="1"/>
        <v/>
      </c>
      <c r="DQ137" s="30" t="str">
        <f ca="1"/>
        <v/>
      </c>
      <c r="DR137" s="30" t="str">
        <f ca="1"/>
        <v/>
      </c>
      <c r="DS137" s="30" t="str">
        <f ca="1"/>
        <v/>
      </c>
      <c r="DT137" s="30" t="str">
        <f ca="1"/>
        <v/>
      </c>
      <c r="DU137" s="30" t="str">
        <f ca="1"/>
        <v/>
      </c>
      <c r="DV137" s="30" t="str">
        <f ca="1"/>
        <v/>
      </c>
      <c r="DW137" s="30" t="str">
        <f ca="1"/>
        <v/>
      </c>
      <c r="DX137" s="30" t="str">
        <f ca="1"/>
        <v/>
      </c>
      <c r="DY137" s="30" t="str">
        <f ca="1"/>
        <v/>
      </c>
      <c r="DZ137" s="30" t="str">
        <f ca="1"/>
        <v/>
      </c>
      <c r="EA137" s="30" t="str">
        <f ca="1"/>
        <v/>
      </c>
      <c r="EB137" s="30" t="str">
        <f ca="1"/>
        <v/>
      </c>
      <c r="EC137" s="30" t="str">
        <f ca="1"/>
        <v/>
      </c>
      <c r="ED137" s="30" t="str">
        <f ca="1"/>
        <v/>
      </c>
      <c r="EE137" s="30" t="str">
        <f ca="1"/>
        <v/>
      </c>
      <c r="EF137" s="30" t="str">
        <f ca="1"/>
        <v/>
      </c>
      <c r="EG137" s="30" t="str">
        <f ca="1"/>
        <v/>
      </c>
      <c r="EH137" s="30" t="str">
        <f ca="1"/>
        <v/>
      </c>
      <c r="EI137" s="30" t="str">
        <f ca="1"/>
        <v/>
      </c>
      <c r="EJ137" s="30" t="str">
        <f ca="1"/>
        <v/>
      </c>
      <c r="EK137" s="30" t="str">
        <f ca="1"/>
        <v/>
      </c>
      <c r="EL137" s="30" t="str">
        <f ca="1"/>
        <v/>
      </c>
      <c r="EM137" s="30" t="str">
        <f ca="1"/>
        <v/>
      </c>
      <c r="EN137" s="30" t="str">
        <f ca="1"/>
        <v/>
      </c>
      <c r="EO137" s="30" t="str">
        <f ca="1"/>
        <v/>
      </c>
      <c r="EP137" s="30" t="str">
        <f ca="1"/>
        <v/>
      </c>
      <c r="EQ137" s="30" t="str">
        <f ca="1"/>
        <v/>
      </c>
      <c r="ER137" s="30" t="str">
        <f ca="1"/>
        <v/>
      </c>
      <c r="ES137" s="30" t="str">
        <f ca="1"/>
        <v/>
      </c>
      <c r="ET137" s="30" t="str">
        <f ca="1"/>
        <v/>
      </c>
      <c r="EU137" s="30" t="str">
        <f ca="1"/>
        <v/>
      </c>
      <c r="EV137" s="30" t="str">
        <f ca="1"/>
        <v/>
      </c>
      <c r="EW137" s="30" t="str">
        <f ca="1"/>
        <v/>
      </c>
      <c r="EX137" s="30" t="str">
        <f ca="1"/>
        <v/>
      </c>
      <c r="EY137" s="30" t="str">
        <f ca="1"/>
        <v/>
      </c>
      <c r="EZ137" s="30" t="str">
        <f ca="1"/>
        <v/>
      </c>
      <c r="FA137" s="30" t="str">
        <f ca="1"/>
        <v/>
      </c>
      <c r="FB137" s="30" t="str">
        <f ca="1"/>
        <v/>
      </c>
      <c r="FC137" s="30" t="str">
        <f ca="1"/>
        <v/>
      </c>
      <c r="FD137" s="30" t="str">
        <f ca="1"/>
        <v/>
      </c>
      <c r="FE137" s="31" cm="1">
        <f t="array" aca="1" ref="FE137" ca="1">SUMPRODUCT(COUNTIF($DJ137:$FD137,Training!$C$3:$E$3))</f>
        <v>0</v>
      </c>
      <c r="FF137" s="31" cm="1">
        <f t="array" aca="1" ref="FF137" ca="1">SUMPRODUCT(COUNTIF($DJ137:$FD137,Training!$C$4:$E$4))</f>
        <v>0</v>
      </c>
      <c r="FG137" s="31" cm="1">
        <f t="array" aca="1" ref="FG137" ca="1">SUMPRODUCT(COUNTIF($DJ137:$FD137,Training!$C$5:$E$5))</f>
        <v>0</v>
      </c>
      <c r="FH137" s="31" cm="1">
        <f t="array" aca="1" ref="FH137" ca="1">SUMPRODUCT(COUNTIF($DJ137:$FD137,Training!$C$6:$E$6))</f>
        <v>0</v>
      </c>
      <c r="FI137" s="31" cm="1">
        <f t="array" aca="1" ref="FI137" ca="1">SUMPRODUCT(COUNTIF($DJ137:$FD137,Training!$C$7:$E$7))</f>
        <v>0</v>
      </c>
      <c r="FJ137" s="31" cm="1">
        <f t="array" aca="1" ref="FJ137" ca="1">SUMPRODUCT(COUNTIF($DJ137:$FD137,Training!$C$8:$E$8))</f>
        <v>0</v>
      </c>
      <c r="FK137" s="31" cm="1">
        <f t="array" aca="1" ref="FK137" ca="1">SUMPRODUCT(COUNTIF($DJ137:$FD137,Training!$C$9:$E$9))</f>
        <v>0</v>
      </c>
      <c r="FL137" s="31" cm="1">
        <f t="array" aca="1" ref="FL137" ca="1">SUMPRODUCT(COUNTIF($DJ137:$FD137,Training!$C$10:$E$10))</f>
        <v>0</v>
      </c>
      <c r="FM137" s="31" cm="1">
        <f t="array" aca="1" ref="FM137" ca="1">SUMPRODUCT(COUNTIF($DJ137:$FD137,Training!$C$11:$E$11))</f>
        <v>0</v>
      </c>
      <c r="FN137" s="31" cm="1">
        <f t="array" aca="1" ref="FN137" ca="1">SUMPRODUCT(COUNTIF($DJ137:$FD137,Training!$C$2:$E$2))</f>
        <v>0</v>
      </c>
      <c r="FO137" s="31" cm="1">
        <f t="array" aca="1" ref="FO137" ca="1">SUMPRODUCT(COUNTIF($DJ137:$FD137,Training!#REF!))</f>
        <v>0</v>
      </c>
      <c r="FP137" s="31" cm="1">
        <f t="array" aca="1" ref="FP137" ca="1">SUMPRODUCT(COUNTIF($DJ137:$FD137,Training!$C$12:$E$12))</f>
        <v>0</v>
      </c>
      <c r="FQ137" s="31" cm="1">
        <f t="array" aca="1" ref="FQ137" ca="1">SUMPRODUCT(COUNTIF($DJ137:$FD137,Training!$C$13:$E$13))</f>
        <v>0</v>
      </c>
      <c r="FR137" s="31" cm="1">
        <f t="array" aca="1" ref="FR137" ca="1">SUMPRODUCT(COUNTIF($DJ137:$FD137,Training!$C$14:$E$14))</f>
        <v>0</v>
      </c>
      <c r="FS137" s="31" cm="1">
        <f t="array" aca="1" ref="FS137" ca="1">SUMPRODUCT(COUNTIF($DJ137:$FD137,Training!$C$15:$E$15))</f>
        <v>0</v>
      </c>
      <c r="FT137" s="31" cm="1">
        <f t="array" aca="1" ref="FT137" ca="1">SUMPRODUCT(COUNTIF($DJ137:$FD137,Training!$C$16:$E$16))</f>
        <v>0</v>
      </c>
    </row>
    <row r="138" spans="1:176" x14ac:dyDescent="0.25">
      <c r="A138" s="32" t="str">
        <f>IF(WeightedParse!A138&gt;"",WeightedParse!A138,"")</f>
        <v/>
      </c>
      <c r="B138" s="49" t="str">
        <f>IF('Weighted Summary'!A138&gt;"",'Weighted Summary'!F138,"")</f>
        <v/>
      </c>
      <c r="C138" s="39" t="str">
        <f t="shared" si="2"/>
        <v/>
      </c>
      <c r="D138" s="37" t="str">
        <f ca="1">IF($A138&gt;"",IF(ISERROR(HLOOKUP(D$1,INDIRECT("Roles!$B$"&amp;MATCH($B138,Roles!$A:$A,0)&amp;":$AF$"&amp;MATCH($B138,Roles!$A:$A,0)),1,FALSE))=FALSE,IF(SquadExport!G138&lt;10,1,IF(SquadExport!G138&lt;15,2,IF(SquadExport!G138&lt;=20,3,""))),0),"")</f>
        <v/>
      </c>
      <c r="E138" s="37" t="str">
        <f ca="1">IF($A138&gt;"",IF(ISERROR(HLOOKUP(E$1,INDIRECT("Roles!$B$"&amp;MATCH($B138,Roles!$A:$A,0)&amp;":$AF$"&amp;MATCH($B138,Roles!$A:$A,0)),1,FALSE))=FALSE,IF(SquadExport!H138&lt;10,1,IF(SquadExport!H138&lt;15,2,IF(SquadExport!H138&lt;=20,3,""))),0),"")</f>
        <v/>
      </c>
      <c r="F138" s="37" t="str">
        <f ca="1">IF($A138&gt;"",IF(ISERROR(HLOOKUP(F$1,INDIRECT("Roles!$B$"&amp;MATCH($B138,Roles!$A:$A,0)&amp;":$AF$"&amp;MATCH($B138,Roles!$A:$A,0)),1,FALSE))=FALSE,IF(SquadExport!I138&lt;10,1,IF(SquadExport!I138&lt;15,2,IF(SquadExport!I138&lt;=20,3,""))),0),"")</f>
        <v/>
      </c>
      <c r="G138" s="37" t="str">
        <f ca="1">IF($A138&gt;"",IF(ISERROR(HLOOKUP(G$1,INDIRECT("Roles!$B$"&amp;MATCH($B138,Roles!$A:$A,0)&amp;":$AF$"&amp;MATCH($B138,Roles!$A:$A,0)),1,FALSE))=FALSE,IF(SquadExport!J138&lt;10,1,IF(SquadExport!J138&lt;15,2,IF(SquadExport!J138&lt;=20,3,""))),0),"")</f>
        <v/>
      </c>
      <c r="H138" s="37" t="str">
        <f ca="1">IF($A138&gt;"",IF(ISERROR(HLOOKUP(H$1,INDIRECT("Roles!$B$"&amp;MATCH($B138,Roles!$A:$A,0)&amp;":$AF$"&amp;MATCH($B138,Roles!$A:$A,0)),1,FALSE))=FALSE,IF(SquadExport!K138&lt;10,1,IF(SquadExport!K138&lt;15,2,IF(SquadExport!K138&lt;=20,3,""))),0),"")</f>
        <v/>
      </c>
      <c r="I138" s="37" t="str">
        <f ca="1">IF($A138&gt;"",IF(ISERROR(HLOOKUP(I$1,INDIRECT("Roles!$B$"&amp;MATCH($B138,Roles!$A:$A,0)&amp;":$AF$"&amp;MATCH($B138,Roles!$A:$A,0)),1,FALSE))=FALSE,IF(SquadExport!L138&lt;10,1,IF(SquadExport!L138&lt;15,2,IF(SquadExport!L138&lt;=20,3,""))),0),"")</f>
        <v/>
      </c>
      <c r="J138" s="37" t="str">
        <f ca="1">IF($A138&gt;"",IF(ISERROR(HLOOKUP(J$1,INDIRECT("Roles!$B$"&amp;MATCH($B138,Roles!$A:$A,0)&amp;":$AF$"&amp;MATCH($B138,Roles!$A:$A,0)),1,FALSE))=FALSE,IF(SquadExport!M138&lt;10,1,IF(SquadExport!M138&lt;15,2,IF(SquadExport!M138&lt;=20,3,""))),0),"")</f>
        <v/>
      </c>
      <c r="K138" s="37" t="str">
        <f ca="1">IF($A138&gt;"",IF(ISERROR(HLOOKUP(K$1,INDIRECT("Roles!$B$"&amp;MATCH($B138,Roles!$A:$A,0)&amp;":$AF$"&amp;MATCH($B138,Roles!$A:$A,0)),1,FALSE))=FALSE,IF(SquadExport!N138&lt;10,1,IF(SquadExport!N138&lt;15,2,IF(SquadExport!N138&lt;=20,3,""))),0),"")</f>
        <v/>
      </c>
      <c r="L138" s="37" t="str">
        <f ca="1">IF($A138&gt;"",IF(ISERROR(HLOOKUP(L$1,INDIRECT("Roles!$B$"&amp;MATCH($B138,Roles!$A:$A,0)&amp;":$AF$"&amp;MATCH($B138,Roles!$A:$A,0)),1,FALSE))=FALSE,IF(SquadExport!O138&lt;10,1,IF(SquadExport!O138&lt;15,2,IF(SquadExport!O138&lt;=20,3,""))),0),"")</f>
        <v/>
      </c>
      <c r="M138" s="37" t="str">
        <f ca="1">IF($A138&gt;"",IF(ISERROR(HLOOKUP(M$1,INDIRECT("Roles!$B$"&amp;MATCH($B138,Roles!$A:$A,0)&amp;":$AF$"&amp;MATCH($B138,Roles!$A:$A,0)),1,FALSE))=FALSE,IF(SquadExport!P138&lt;10,1,IF(SquadExport!P138&lt;15,2,IF(SquadExport!P138&lt;=20,3,""))),0),"")</f>
        <v/>
      </c>
      <c r="N138" s="37" t="str">
        <f ca="1">IF($A138&gt;"",IF(ISERROR(HLOOKUP(N$1,INDIRECT("Roles!$B$"&amp;MATCH($B138,Roles!$A:$A,0)&amp;":$AF$"&amp;MATCH($B138,Roles!$A:$A,0)),1,FALSE))=FALSE,IF(SquadExport!Q138&lt;10,1,IF(SquadExport!Q138&lt;15,2,IF(SquadExport!Q138&lt;=20,3,""))),0),"")</f>
        <v/>
      </c>
      <c r="O138" s="37" t="str">
        <f ca="1">IF($A138&gt;"",IF(ISERROR(HLOOKUP(O$1,INDIRECT("Roles!$B$"&amp;MATCH($B138,Roles!$A:$A,0)&amp;":$AF$"&amp;MATCH($B138,Roles!$A:$A,0)),1,FALSE))=FALSE,IF(SquadExport!R138&lt;10,1,IF(SquadExport!R138&lt;15,2,IF(SquadExport!R138&lt;=20,3,""))),0),"")</f>
        <v/>
      </c>
      <c r="P138" s="37" t="str">
        <f ca="1">IF($A138&gt;"",IF(ISERROR(HLOOKUP(P$1,INDIRECT("Roles!$B$"&amp;MATCH($B138,Roles!$A:$A,0)&amp;":$AF$"&amp;MATCH($B138,Roles!$A:$A,0)),1,FALSE))=FALSE,IF(SquadExport!S138&lt;10,1,IF(SquadExport!S138&lt;15,2,IF(SquadExport!S138&lt;=20,3,""))),0),"")</f>
        <v/>
      </c>
      <c r="Q138" s="37" t="str">
        <f ca="1">IF($A138&gt;"",IF(ISERROR(HLOOKUP(Q$1,INDIRECT("Roles!$B$"&amp;MATCH($B138,Roles!$A:$A,0)&amp;":$AF$"&amp;MATCH($B138,Roles!$A:$A,0)),1,FALSE))=FALSE,IF(SquadExport!T138&lt;10,1,IF(SquadExport!T138&lt;15,2,IF(SquadExport!T138&lt;=20,3,""))),0),"")</f>
        <v/>
      </c>
      <c r="R138" s="37" t="str">
        <f ca="1">IF($A138&gt;"",IF(ISERROR(HLOOKUP(R$1,INDIRECT("Roles!$B$"&amp;MATCH($B138,Roles!$A:$A,0)&amp;":$AF$"&amp;MATCH($B138,Roles!$A:$A,0)),1,FALSE))=FALSE,IF(SquadExport!U138&lt;10,1,IF(SquadExport!U138&lt;15,2,IF(SquadExport!U138&lt;=20,3,""))),0),"")</f>
        <v/>
      </c>
      <c r="S138" s="37" t="str">
        <f ca="1">IF($A138&gt;"",IF(ISERROR(HLOOKUP(S$1,INDIRECT("Roles!$B$"&amp;MATCH($B138,Roles!$A:$A,0)&amp;":$AF$"&amp;MATCH($B138,Roles!$A:$A,0)),1,FALSE))=FALSE,IF(SquadExport!V138&lt;10,1,IF(SquadExport!V138&lt;15,2,IF(SquadExport!V138&lt;=20,3,""))),0),"")</f>
        <v/>
      </c>
      <c r="T138" s="37" t="str">
        <f ca="1">IF($A138&gt;"",IF(ISERROR(HLOOKUP(T$1,INDIRECT("Roles!$B$"&amp;MATCH($B138,Roles!$A:$A,0)&amp;":$AF$"&amp;MATCH($B138,Roles!$A:$A,0)),1,FALSE))=FALSE,IF(SquadExport!W138&lt;10,1,IF(SquadExport!W138&lt;15,2,IF(SquadExport!W138&lt;=20,3,""))),0),"")</f>
        <v/>
      </c>
      <c r="U138" s="37" t="str">
        <f ca="1">IF($A138&gt;"",IF(ISERROR(HLOOKUP(U$1,INDIRECT("Roles!$B$"&amp;MATCH($B138,Roles!$A:$A,0)&amp;":$AF$"&amp;MATCH($B138,Roles!$A:$A,0)),1,FALSE))=FALSE,IF(SquadExport!X138&lt;10,1,IF(SquadExport!X138&lt;15,2,IF(SquadExport!X138&lt;=20,3,""))),0),"")</f>
        <v/>
      </c>
      <c r="V138" s="37" t="str">
        <f ca="1">IF($A138&gt;"",IF(ISERROR(HLOOKUP(V$1,INDIRECT("Roles!$B$"&amp;MATCH($B138,Roles!$A:$A,0)&amp;":$AF$"&amp;MATCH($B138,Roles!$A:$A,0)),1,FALSE))=FALSE,IF(SquadExport!Y138&lt;10,1,IF(SquadExport!Y138&lt;15,2,IF(SquadExport!Y138&lt;=20,3,""))),0),"")</f>
        <v/>
      </c>
      <c r="W138" s="37" t="str">
        <f ca="1">IF($A138&gt;"",IF(ISERROR(HLOOKUP(W$1,INDIRECT("Roles!$B$"&amp;MATCH($B138,Roles!$A:$A,0)&amp;":$AF$"&amp;MATCH($B138,Roles!$A:$A,0)),1,FALSE))=FALSE,IF(SquadExport!Z138&lt;10,1,IF(SquadExport!Z138&lt;15,2,IF(SquadExport!Z138&lt;=20,3,""))),0),"")</f>
        <v/>
      </c>
      <c r="X138" s="37" t="str">
        <f ca="1">IF($A138&gt;"",IF(ISERROR(HLOOKUP(X$1,INDIRECT("Roles!$B$"&amp;MATCH($B138,Roles!$A:$A,0)&amp;":$AF$"&amp;MATCH($B138,Roles!$A:$A,0)),1,FALSE))=FALSE,IF(SquadExport!AA138&lt;10,1,IF(SquadExport!AA138&lt;15,2,IF(SquadExport!AA138&lt;=20,3,""))),0),"")</f>
        <v/>
      </c>
      <c r="Y138" s="37" t="str">
        <f ca="1">IF($A138&gt;"",IF(ISERROR(HLOOKUP(Y$1,INDIRECT("Roles!$B$"&amp;MATCH($B138,Roles!$A:$A,0)&amp;":$AF$"&amp;MATCH($B138,Roles!$A:$A,0)),1,FALSE))=FALSE,IF(SquadExport!AB138&lt;10,1,IF(SquadExport!AB138&lt;15,2,IF(SquadExport!AB138&lt;=20,3,""))),0),"")</f>
        <v/>
      </c>
      <c r="Z138" s="37" t="str">
        <f ca="1">IF($A138&gt;"",IF(ISERROR(HLOOKUP(Z$1,INDIRECT("Roles!$B$"&amp;MATCH($B138,Roles!$A:$A,0)&amp;":$AF$"&amp;MATCH($B138,Roles!$A:$A,0)),1,FALSE))=FALSE,IF(SquadExport!AC138&lt;10,1,IF(SquadExport!AC138&lt;15,2,IF(SquadExport!AC138&lt;=20,3,""))),0),"")</f>
        <v/>
      </c>
      <c r="AA138" s="37" t="str">
        <f ca="1">IF($A138&gt;"",IF(ISERROR(HLOOKUP(AA$1,INDIRECT("Roles!$B$"&amp;MATCH($B138,Roles!$A:$A,0)&amp;":$AF$"&amp;MATCH($B138,Roles!$A:$A,0)),1,FALSE))=FALSE,IF(SquadExport!AD138&lt;10,1,IF(SquadExport!AD138&lt;15,2,IF(SquadExport!AD138&lt;=20,3,""))),0),"")</f>
        <v/>
      </c>
      <c r="AB138" s="37" t="str">
        <f ca="1">IF($A138&gt;"",IF(ISERROR(HLOOKUP(AB$1,INDIRECT("Roles!$B$"&amp;MATCH($B138,Roles!$A:$A,0)&amp;":$AF$"&amp;MATCH($B138,Roles!$A:$A,0)),1,FALSE))=FALSE,IF(SquadExport!AE138&lt;10,1,IF(SquadExport!AE138&lt;15,2,IF(SquadExport!AE138&lt;=20,3,""))),0),"")</f>
        <v/>
      </c>
      <c r="AC138" s="37" t="str">
        <f ca="1">IF($A138&gt;"",IF(ISERROR(HLOOKUP(AC$1,INDIRECT("Roles!$B$"&amp;MATCH($B138,Roles!$A:$A,0)&amp;":$AF$"&amp;MATCH($B138,Roles!$A:$A,0)),1,FALSE))=FALSE,IF(SquadExport!AF138&lt;10,1,IF(SquadExport!AF138&lt;15,2,IF(SquadExport!AF138&lt;=20,3,""))),0),"")</f>
        <v/>
      </c>
      <c r="AD138" s="37" t="str">
        <f ca="1">IF($A138&gt;"",IF(ISERROR(HLOOKUP(AD$1,INDIRECT("Roles!$B$"&amp;MATCH($B138,Roles!$A:$A,0)&amp;":$AF$"&amp;MATCH($B138,Roles!$A:$A,0)),1,FALSE))=FALSE,IF(SquadExport!AG138&lt;10,1,IF(SquadExport!AG138&lt;15,2,IF(SquadExport!AG138&lt;=20,3,""))),0),"")</f>
        <v/>
      </c>
      <c r="AE138" s="37" t="str">
        <f ca="1">IF($A138&gt;"",IF(ISERROR(HLOOKUP(AE$1,INDIRECT("Roles!$B$"&amp;MATCH($B138,Roles!$A:$A,0)&amp;":$AF$"&amp;MATCH($B138,Roles!$A:$A,0)),1,FALSE))=FALSE,IF(SquadExport!AH138&lt;10,1,IF(SquadExport!AH138&lt;15,2,IF(SquadExport!AH138&lt;=20,3,""))),0),"")</f>
        <v/>
      </c>
      <c r="AF138" s="37" t="str">
        <f ca="1">IF($A138&gt;"",IF(ISERROR(HLOOKUP(AF$1,INDIRECT("Roles!$B$"&amp;MATCH($B138,Roles!$A:$A,0)&amp;":$AF$"&amp;MATCH($B138,Roles!$A:$A,0)),1,FALSE))=FALSE,IF(SquadExport!AI138&lt;10,1,IF(SquadExport!AI138&lt;15,2,IF(SquadExport!AI138&lt;=20,3,""))),0),"")</f>
        <v/>
      </c>
      <c r="AG138" s="37" t="str">
        <f ca="1">IF($A138&gt;"",IF(ISERROR(HLOOKUP(AG$1,INDIRECT("Roles!$B$"&amp;MATCH($B138,Roles!$A:$A,0)&amp;":$AF$"&amp;MATCH($B138,Roles!$A:$A,0)),1,FALSE))=FALSE,IF(SquadExport!AJ138&lt;10,1,IF(SquadExport!AJ138&lt;15,2,IF(SquadExport!AJ138&lt;=20,3,""))),0),"")</f>
        <v/>
      </c>
      <c r="AH138" s="37" t="str">
        <f ca="1">IF($A138&gt;"",IF(ISERROR(HLOOKUP(AH$1,INDIRECT("Roles!$B$"&amp;MATCH($B138,Roles!$A:$A,0)&amp;":$AF$"&amp;MATCH($B138,Roles!$A:$A,0)),1,FALSE))=FALSE,IF(SquadExport!AK138&lt;10,1,IF(SquadExport!AK138&lt;15,2,IF(SquadExport!AK138&lt;=20,3,""))),0),"")</f>
        <v/>
      </c>
      <c r="AI138" s="37" t="str">
        <f ca="1">IF($A138&gt;"",IF(ISERROR(HLOOKUP(AI$1,INDIRECT("Roles!$B$"&amp;MATCH($B138,Roles!$A:$A,0)&amp;":$AF$"&amp;MATCH($B138,Roles!$A:$A,0)),1,FALSE))=FALSE,IF(SquadExport!AL138&lt;10,1,IF(SquadExport!AL138&lt;15,2,IF(SquadExport!AL138&lt;=20,3,""))),0),"")</f>
        <v/>
      </c>
      <c r="AJ138" s="37" t="str">
        <f ca="1">IF($A138&gt;"",IF(ISERROR(HLOOKUP(AJ$1,INDIRECT("Roles!$B$"&amp;MATCH($B138,Roles!$A:$A,0)&amp;":$AF$"&amp;MATCH($B138,Roles!$A:$A,0)),1,FALSE))=FALSE,IF(SquadExport!AM138&lt;10,1,IF(SquadExport!AM138&lt;15,2,IF(SquadExport!AM138&lt;=20,3,""))),0),"")</f>
        <v/>
      </c>
      <c r="AK138" s="37" t="str">
        <f ca="1">IF($A138&gt;"",IF(ISERROR(HLOOKUP(AK$1,INDIRECT("Roles!$B$"&amp;MATCH($B138,Roles!$A:$A,0)&amp;":$AF$"&amp;MATCH($B138,Roles!$A:$A,0)),1,FALSE))=FALSE,IF(SquadExport!AN138&lt;10,1,IF(SquadExport!AN138&lt;15,2,IF(SquadExport!AN138&lt;=20,3,""))),0),"")</f>
        <v/>
      </c>
      <c r="AL138" s="37" t="str">
        <f ca="1">IF($A138&gt;"",IF(ISERROR(HLOOKUP(AL$1,INDIRECT("Roles!$B$"&amp;MATCH($B138,Roles!$A:$A,0)&amp;":$AF$"&amp;MATCH($B138,Roles!$A:$A,0)),1,FALSE))=FALSE,IF(SquadExport!AO138&lt;10,1,IF(SquadExport!AO138&lt;15,2,IF(SquadExport!AO138&lt;=20,3,""))),0),"")</f>
        <v/>
      </c>
      <c r="AM138" s="37" t="str">
        <f ca="1">IF($A138&gt;"",IF(ISERROR(HLOOKUP(AM$1,INDIRECT("Roles!$B$"&amp;MATCH($B138,Roles!$A:$A,0)&amp;":$AF$"&amp;MATCH($B138,Roles!$A:$A,0)),1,FALSE))=FALSE,IF(SquadExport!AP138&lt;10,1,IF(SquadExport!AP138&lt;15,2,IF(SquadExport!AP138&lt;=20,3,""))),0),"")</f>
        <v/>
      </c>
      <c r="AN138" s="37" t="str">
        <f ca="1">IF($A138&gt;"",IF(ISERROR(HLOOKUP(AN$1,INDIRECT("Roles!$B$"&amp;MATCH($B138,Roles!$A:$A,0)&amp;":$AF$"&amp;MATCH($B138,Roles!$A:$A,0)),1,FALSE))=FALSE,IF(SquadExport!AQ138&lt;10,1,IF(SquadExport!AQ138&lt;15,2,IF(SquadExport!AQ138&lt;=20,3,""))),0),"")</f>
        <v/>
      </c>
      <c r="AO138" s="37" t="str">
        <f ca="1">IF($A138&gt;"",IF(ISERROR(HLOOKUP(AO$1,INDIRECT("Roles!$B$"&amp;MATCH($B138,Roles!$A:$A,0)&amp;":$AF$"&amp;MATCH($B138,Roles!$A:$A,0)),1,FALSE))=FALSE,IF(SquadExport!AR138&lt;10,1,IF(SquadExport!AR138&lt;15,2,IF(SquadExport!AR138&lt;=20,3,""))),0),"")</f>
        <v/>
      </c>
      <c r="AP138" s="37" t="str">
        <f ca="1">IF($A138&gt;"",IF(ISERROR(HLOOKUP(AP$1,INDIRECT("Roles!$B$"&amp;MATCH($B138,Roles!$A:$A,0)&amp;":$AF$"&amp;MATCH($B138,Roles!$A:$A,0)),1,FALSE))=FALSE,IF(SquadExport!AS138&lt;10,1,IF(SquadExport!AS138&lt;15,2,IF(SquadExport!AS138&lt;=20,3,""))),0),"")</f>
        <v/>
      </c>
      <c r="AQ138" s="37" t="str">
        <f ca="1">IF($A138&gt;"",IF(ISERROR(HLOOKUP(AQ$1,INDIRECT("Roles!$B$"&amp;MATCH($B138,Roles!$A:$A,0)&amp;":$AF$"&amp;MATCH($B138,Roles!$A:$A,0)),1,FALSE))=FALSE,IF(SquadExport!AT138&lt;10,1,IF(SquadExport!AT138&lt;15,2,IF(SquadExport!AT138&lt;=20,3,""))),0),"")</f>
        <v/>
      </c>
      <c r="AR138" s="37" t="str">
        <f ca="1">IF($A138&gt;"",IF(ISERROR(HLOOKUP(AR$1,INDIRECT("Roles!$B$"&amp;MATCH($B138,Roles!$A:$A,0)&amp;":$AF$"&amp;MATCH($B138,Roles!$A:$A,0)),1,FALSE))=FALSE,IF(SquadExport!AU138&lt;10,1,IF(SquadExport!AU138&lt;15,2,IF(SquadExport!AU138&lt;=20,3,""))),0),"")</f>
        <v/>
      </c>
      <c r="AS138" s="37" t="str">
        <f ca="1">IF($A138&gt;"",IF(ISERROR(HLOOKUP(AS$1,INDIRECT("Roles!$B$"&amp;MATCH($B138,Roles!$A:$A,0)&amp;":$AF$"&amp;MATCH($B138,Roles!$A:$A,0)),1,FALSE))=FALSE,IF(SquadExport!AV138&lt;10,1,IF(SquadExport!AV138&lt;15,2,IF(SquadExport!AV138&lt;=20,3,""))),0),"")</f>
        <v/>
      </c>
      <c r="AT138" s="37" t="str">
        <f ca="1">IF($A138&gt;"",IF(ISERROR(HLOOKUP(AT$1,INDIRECT("Roles!$B$"&amp;MATCH($B138,Roles!$A:$A,0)&amp;":$AF$"&amp;MATCH($B138,Roles!$A:$A,0)),1,FALSE))=FALSE,IF(SquadExport!AW138&lt;10,1,IF(SquadExport!AW138&lt;15,2,IF(SquadExport!AW138&lt;=20,3,""))),0),"")</f>
        <v/>
      </c>
      <c r="AU138" s="37" t="str">
        <f ca="1">IF($A138&gt;"",IF(ISERROR(HLOOKUP(AU$1,INDIRECT("Roles!$B$"&amp;MATCH($B138,Roles!$A:$A,0)&amp;":$AF$"&amp;MATCH($B138,Roles!$A:$A,0)),1,FALSE))=FALSE,IF(SquadExport!AX138&lt;10,1,IF(SquadExport!AX138&lt;15,2,IF(SquadExport!AX138&lt;=20,3,""))),0),"")</f>
        <v/>
      </c>
      <c r="AV138" s="37" t="str">
        <f ca="1">IF($A138&gt;"",IF(ISERROR(HLOOKUP(AV$1,INDIRECT("Roles!$B$"&amp;MATCH($B138,Roles!$A:$A,0)&amp;":$AF$"&amp;MATCH($B138,Roles!$A:$A,0)),1,FALSE))=FALSE,IF(SquadExport!AY138&lt;10,1,IF(SquadExport!AY138&lt;15,2,IF(SquadExport!AY138&lt;=20,3,""))),0),"")</f>
        <v/>
      </c>
      <c r="AW138" s="37" t="str">
        <f ca="1">IF($A138&gt;"",IF(ISERROR(HLOOKUP(AW$1,INDIRECT("Roles!$B$"&amp;MATCH($B138,Roles!$A:$A,0)&amp;":$AF$"&amp;MATCH($B138,Roles!$A:$A,0)),1,FALSE))=FALSE,IF(SquadExport!AZ138&lt;10,1,IF(SquadExport!AZ138&lt;15,2,IF(SquadExport!AZ138&lt;=20,3,""))),0),"")</f>
        <v/>
      </c>
      <c r="AX138" s="37" t="str">
        <f ca="1">IF($A138&gt;"",IF(ISERROR(HLOOKUP(AX$1,INDIRECT("Roles!$B$"&amp;MATCH($B138,Roles!$A:$A,0)&amp;":$AF$"&amp;MATCH($B138,Roles!$A:$A,0)),1,FALSE))=FALSE,IF(SquadExport!BA138&lt;10,1,IF(SquadExport!BA138&lt;15,2,IF(SquadExport!BA138&lt;=20,3,""))),0),"")</f>
        <v/>
      </c>
      <c r="AY138" s="30" t="str" cm="1">
        <f t="array" aca="1" ref="AY138:CS138" ca="1">IF($D138:$AX138=1,D$1:AX$1,"")</f>
        <v/>
      </c>
      <c r="AZ138" s="30" t="str">
        <f ca="1"/>
        <v/>
      </c>
      <c r="BA138" s="30" t="str">
        <f ca="1"/>
        <v/>
      </c>
      <c r="BB138" s="30" t="str">
        <f ca="1"/>
        <v/>
      </c>
      <c r="BC138" s="30" t="str">
        <f ca="1"/>
        <v/>
      </c>
      <c r="BD138" s="30" t="str">
        <f ca="1"/>
        <v/>
      </c>
      <c r="BE138" s="30" t="str">
        <f ca="1"/>
        <v/>
      </c>
      <c r="BF138" s="30" t="str">
        <f ca="1"/>
        <v/>
      </c>
      <c r="BG138" s="30" t="str">
        <f ca="1"/>
        <v/>
      </c>
      <c r="BH138" s="30" t="str">
        <f ca="1"/>
        <v/>
      </c>
      <c r="BI138" s="30" t="str">
        <f ca="1"/>
        <v/>
      </c>
      <c r="BJ138" s="30" t="str">
        <f ca="1"/>
        <v/>
      </c>
      <c r="BK138" s="30" t="str">
        <f ca="1"/>
        <v/>
      </c>
      <c r="BL138" s="30" t="str">
        <f ca="1"/>
        <v/>
      </c>
      <c r="BM138" s="30" t="str">
        <f ca="1"/>
        <v/>
      </c>
      <c r="BN138" s="30" t="str">
        <f ca="1"/>
        <v/>
      </c>
      <c r="BO138" s="30" t="str">
        <f ca="1"/>
        <v/>
      </c>
      <c r="BP138" s="30" t="str">
        <f ca="1"/>
        <v/>
      </c>
      <c r="BQ138" s="30" t="str">
        <f ca="1"/>
        <v/>
      </c>
      <c r="BR138" s="30" t="str">
        <f ca="1"/>
        <v/>
      </c>
      <c r="BS138" s="30" t="str">
        <f ca="1"/>
        <v/>
      </c>
      <c r="BT138" s="30" t="str">
        <f ca="1"/>
        <v/>
      </c>
      <c r="BU138" s="30" t="str">
        <f ca="1"/>
        <v/>
      </c>
      <c r="BV138" s="30" t="str">
        <f ca="1"/>
        <v/>
      </c>
      <c r="BW138" s="30" t="str">
        <f ca="1"/>
        <v/>
      </c>
      <c r="BX138" s="30" t="str">
        <f ca="1"/>
        <v/>
      </c>
      <c r="BY138" s="30" t="str">
        <f ca="1"/>
        <v/>
      </c>
      <c r="BZ138" s="30" t="str">
        <f ca="1"/>
        <v/>
      </c>
      <c r="CA138" s="30" t="str">
        <f ca="1"/>
        <v/>
      </c>
      <c r="CB138" s="30" t="str">
        <f ca="1"/>
        <v/>
      </c>
      <c r="CC138" s="30" t="str">
        <f ca="1"/>
        <v/>
      </c>
      <c r="CD138" s="30" t="str">
        <f ca="1"/>
        <v/>
      </c>
      <c r="CE138" s="30" t="str">
        <f ca="1"/>
        <v/>
      </c>
      <c r="CF138" s="30" t="str">
        <f ca="1"/>
        <v/>
      </c>
      <c r="CG138" s="30" t="str">
        <f ca="1"/>
        <v/>
      </c>
      <c r="CH138" s="30" t="str">
        <f ca="1"/>
        <v/>
      </c>
      <c r="CI138" s="30" t="str">
        <f ca="1"/>
        <v/>
      </c>
      <c r="CJ138" s="30" t="str">
        <f ca="1"/>
        <v/>
      </c>
      <c r="CK138" s="30" t="str">
        <f ca="1"/>
        <v/>
      </c>
      <c r="CL138" s="30" t="str">
        <f ca="1"/>
        <v/>
      </c>
      <c r="CM138" s="30" t="str">
        <f ca="1"/>
        <v/>
      </c>
      <c r="CN138" s="30" t="str">
        <f ca="1"/>
        <v/>
      </c>
      <c r="CO138" s="30" t="str">
        <f ca="1"/>
        <v/>
      </c>
      <c r="CP138" s="30" t="str">
        <f ca="1"/>
        <v/>
      </c>
      <c r="CQ138" s="30" t="str">
        <f ca="1"/>
        <v/>
      </c>
      <c r="CR138" s="30" t="str">
        <f ca="1"/>
        <v/>
      </c>
      <c r="CS138" s="30" t="str">
        <f ca="1"/>
        <v/>
      </c>
      <c r="CT138" s="31" cm="1">
        <f t="array" aca="1" ref="CT138" ca="1">SUMPRODUCT(COUNTIF($AY138:$CS138,Training!$C$3:$E$3))</f>
        <v>0</v>
      </c>
      <c r="CU138" s="31" cm="1">
        <f t="array" aca="1" ref="CU138" ca="1">SUMPRODUCT(COUNTIF($AY138:$CS138,Training!$C$4:$E$4))</f>
        <v>0</v>
      </c>
      <c r="CV138" s="31" cm="1">
        <f t="array" aca="1" ref="CV138" ca="1">SUMPRODUCT(COUNTIF($AY138:$CS138,Training!$C$5:$E$5))</f>
        <v>0</v>
      </c>
      <c r="CW138" s="31" cm="1">
        <f t="array" aca="1" ref="CW138" ca="1">SUMPRODUCT(COUNTIF($AY138:$CS138,Training!$C$6:$E$6))</f>
        <v>0</v>
      </c>
      <c r="CX138" s="31" cm="1">
        <f t="array" aca="1" ref="CX138" ca="1">SUMPRODUCT(COUNTIF($AY138:$CS138,Training!$C$7:$E$7))</f>
        <v>0</v>
      </c>
      <c r="CY138" s="31" cm="1">
        <f t="array" aca="1" ref="CY138" ca="1">SUMPRODUCT(COUNTIF($AY138:$CS138,Training!$C$8:$E$8))</f>
        <v>0</v>
      </c>
      <c r="CZ138" s="31" cm="1">
        <f t="array" aca="1" ref="CZ138" ca="1">SUMPRODUCT(COUNTIF($AY138:$CS138,Training!$C$9:$E$9))</f>
        <v>0</v>
      </c>
      <c r="DA138" s="31" cm="1">
        <f t="array" aca="1" ref="DA138" ca="1">SUMPRODUCT(COUNTIF($AY138:$CS138,Training!$C$10:$E$10))</f>
        <v>0</v>
      </c>
      <c r="DB138" s="31" cm="1">
        <f t="array" aca="1" ref="DB138" ca="1">SUMPRODUCT(COUNTIF($AY138:$CS138,Training!$C$11:$E$11))</f>
        <v>0</v>
      </c>
      <c r="DC138" s="31" cm="1">
        <f t="array" aca="1" ref="DC138" ca="1">SUMPRODUCT(COUNTIF($AY138:$CS138,Training!$C$2:$E$2))</f>
        <v>0</v>
      </c>
      <c r="DD138" s="31" cm="1">
        <f t="array" aca="1" ref="DD138" ca="1">SUMPRODUCT(COUNTIF($AY138:$CS138,Training!#REF!))</f>
        <v>0</v>
      </c>
      <c r="DE138" s="31" cm="1">
        <f t="array" aca="1" ref="DE138" ca="1">SUMPRODUCT(COUNTIF($AY138:$CS138,Training!$C$12:$E$12))</f>
        <v>0</v>
      </c>
      <c r="DF138" s="31" cm="1">
        <f t="array" aca="1" ref="DF138" ca="1">SUMPRODUCT(COUNTIF($AY138:$CS138,Training!$C$13:$E$13))</f>
        <v>0</v>
      </c>
      <c r="DG138" s="31" cm="1">
        <f t="array" aca="1" ref="DG138" ca="1">SUMPRODUCT(COUNTIF($AY138:$CS138,Training!$C$14:$E$14))</f>
        <v>0</v>
      </c>
      <c r="DH138" s="31" cm="1">
        <f t="array" aca="1" ref="DH138" ca="1">SUMPRODUCT(COUNTIF($AY138:$CS138,Training!$C$15:$E$15))</f>
        <v>0</v>
      </c>
      <c r="DI138" s="31" cm="1">
        <f t="array" aca="1" ref="DI138" ca="1">SUMPRODUCT(COUNTIF($AY138:$CS138,Training!$C$16:$E$16))</f>
        <v>0</v>
      </c>
      <c r="DJ138" s="30" t="str" cm="1">
        <f t="array" aca="1" ref="DJ138:FD138" ca="1">IF(COUNTIF(D138:AX138,1)=0,IF($D138:$AX138=2,D$1:AX$1,""),"")</f>
        <v/>
      </c>
      <c r="DK138" s="30" t="str">
        <f ca="1"/>
        <v/>
      </c>
      <c r="DL138" s="30" t="str">
        <f ca="1"/>
        <v/>
      </c>
      <c r="DM138" s="30" t="str">
        <f ca="1"/>
        <v/>
      </c>
      <c r="DN138" s="30" t="str">
        <f ca="1"/>
        <v/>
      </c>
      <c r="DO138" s="30" t="str">
        <f ca="1"/>
        <v/>
      </c>
      <c r="DP138" s="30" t="str">
        <f ca="1"/>
        <v/>
      </c>
      <c r="DQ138" s="30" t="str">
        <f ca="1"/>
        <v/>
      </c>
      <c r="DR138" s="30" t="str">
        <f ca="1"/>
        <v/>
      </c>
      <c r="DS138" s="30" t="str">
        <f ca="1"/>
        <v/>
      </c>
      <c r="DT138" s="30" t="str">
        <f ca="1"/>
        <v/>
      </c>
      <c r="DU138" s="30" t="str">
        <f ca="1"/>
        <v/>
      </c>
      <c r="DV138" s="30" t="str">
        <f ca="1"/>
        <v/>
      </c>
      <c r="DW138" s="30" t="str">
        <f ca="1"/>
        <v/>
      </c>
      <c r="DX138" s="30" t="str">
        <f ca="1"/>
        <v/>
      </c>
      <c r="DY138" s="30" t="str">
        <f ca="1"/>
        <v/>
      </c>
      <c r="DZ138" s="30" t="str">
        <f ca="1"/>
        <v/>
      </c>
      <c r="EA138" s="30" t="str">
        <f ca="1"/>
        <v/>
      </c>
      <c r="EB138" s="30" t="str">
        <f ca="1"/>
        <v/>
      </c>
      <c r="EC138" s="30" t="str">
        <f ca="1"/>
        <v/>
      </c>
      <c r="ED138" s="30" t="str">
        <f ca="1"/>
        <v/>
      </c>
      <c r="EE138" s="30" t="str">
        <f ca="1"/>
        <v/>
      </c>
      <c r="EF138" s="30" t="str">
        <f ca="1"/>
        <v/>
      </c>
      <c r="EG138" s="30" t="str">
        <f ca="1"/>
        <v/>
      </c>
      <c r="EH138" s="30" t="str">
        <f ca="1"/>
        <v/>
      </c>
      <c r="EI138" s="30" t="str">
        <f ca="1"/>
        <v/>
      </c>
      <c r="EJ138" s="30" t="str">
        <f ca="1"/>
        <v/>
      </c>
      <c r="EK138" s="30" t="str">
        <f ca="1"/>
        <v/>
      </c>
      <c r="EL138" s="30" t="str">
        <f ca="1"/>
        <v/>
      </c>
      <c r="EM138" s="30" t="str">
        <f ca="1"/>
        <v/>
      </c>
      <c r="EN138" s="30" t="str">
        <f ca="1"/>
        <v/>
      </c>
      <c r="EO138" s="30" t="str">
        <f ca="1"/>
        <v/>
      </c>
      <c r="EP138" s="30" t="str">
        <f ca="1"/>
        <v/>
      </c>
      <c r="EQ138" s="30" t="str">
        <f ca="1"/>
        <v/>
      </c>
      <c r="ER138" s="30" t="str">
        <f ca="1"/>
        <v/>
      </c>
      <c r="ES138" s="30" t="str">
        <f ca="1"/>
        <v/>
      </c>
      <c r="ET138" s="30" t="str">
        <f ca="1"/>
        <v/>
      </c>
      <c r="EU138" s="30" t="str">
        <f ca="1"/>
        <v/>
      </c>
      <c r="EV138" s="30" t="str">
        <f ca="1"/>
        <v/>
      </c>
      <c r="EW138" s="30" t="str">
        <f ca="1"/>
        <v/>
      </c>
      <c r="EX138" s="30" t="str">
        <f ca="1"/>
        <v/>
      </c>
      <c r="EY138" s="30" t="str">
        <f ca="1"/>
        <v/>
      </c>
      <c r="EZ138" s="30" t="str">
        <f ca="1"/>
        <v/>
      </c>
      <c r="FA138" s="30" t="str">
        <f ca="1"/>
        <v/>
      </c>
      <c r="FB138" s="30" t="str">
        <f ca="1"/>
        <v/>
      </c>
      <c r="FC138" s="30" t="str">
        <f ca="1"/>
        <v/>
      </c>
      <c r="FD138" s="30" t="str">
        <f ca="1"/>
        <v/>
      </c>
      <c r="FE138" s="31" cm="1">
        <f t="array" aca="1" ref="FE138" ca="1">SUMPRODUCT(COUNTIF($DJ138:$FD138,Training!$C$3:$E$3))</f>
        <v>0</v>
      </c>
      <c r="FF138" s="31" cm="1">
        <f t="array" aca="1" ref="FF138" ca="1">SUMPRODUCT(COUNTIF($DJ138:$FD138,Training!$C$4:$E$4))</f>
        <v>0</v>
      </c>
      <c r="FG138" s="31" cm="1">
        <f t="array" aca="1" ref="FG138" ca="1">SUMPRODUCT(COUNTIF($DJ138:$FD138,Training!$C$5:$E$5))</f>
        <v>0</v>
      </c>
      <c r="FH138" s="31" cm="1">
        <f t="array" aca="1" ref="FH138" ca="1">SUMPRODUCT(COUNTIF($DJ138:$FD138,Training!$C$6:$E$6))</f>
        <v>0</v>
      </c>
      <c r="FI138" s="31" cm="1">
        <f t="array" aca="1" ref="FI138" ca="1">SUMPRODUCT(COUNTIF($DJ138:$FD138,Training!$C$7:$E$7))</f>
        <v>0</v>
      </c>
      <c r="FJ138" s="31" cm="1">
        <f t="array" aca="1" ref="FJ138" ca="1">SUMPRODUCT(COUNTIF($DJ138:$FD138,Training!$C$8:$E$8))</f>
        <v>0</v>
      </c>
      <c r="FK138" s="31" cm="1">
        <f t="array" aca="1" ref="FK138" ca="1">SUMPRODUCT(COUNTIF($DJ138:$FD138,Training!$C$9:$E$9))</f>
        <v>0</v>
      </c>
      <c r="FL138" s="31" cm="1">
        <f t="array" aca="1" ref="FL138" ca="1">SUMPRODUCT(COUNTIF($DJ138:$FD138,Training!$C$10:$E$10))</f>
        <v>0</v>
      </c>
      <c r="FM138" s="31" cm="1">
        <f t="array" aca="1" ref="FM138" ca="1">SUMPRODUCT(COUNTIF($DJ138:$FD138,Training!$C$11:$E$11))</f>
        <v>0</v>
      </c>
      <c r="FN138" s="31" cm="1">
        <f t="array" aca="1" ref="FN138" ca="1">SUMPRODUCT(COUNTIF($DJ138:$FD138,Training!$C$2:$E$2))</f>
        <v>0</v>
      </c>
      <c r="FO138" s="31" cm="1">
        <f t="array" aca="1" ref="FO138" ca="1">SUMPRODUCT(COUNTIF($DJ138:$FD138,Training!#REF!))</f>
        <v>0</v>
      </c>
      <c r="FP138" s="31" cm="1">
        <f t="array" aca="1" ref="FP138" ca="1">SUMPRODUCT(COUNTIF($DJ138:$FD138,Training!$C$12:$E$12))</f>
        <v>0</v>
      </c>
      <c r="FQ138" s="31" cm="1">
        <f t="array" aca="1" ref="FQ138" ca="1">SUMPRODUCT(COUNTIF($DJ138:$FD138,Training!$C$13:$E$13))</f>
        <v>0</v>
      </c>
      <c r="FR138" s="31" cm="1">
        <f t="array" aca="1" ref="FR138" ca="1">SUMPRODUCT(COUNTIF($DJ138:$FD138,Training!$C$14:$E$14))</f>
        <v>0</v>
      </c>
      <c r="FS138" s="31" cm="1">
        <f t="array" aca="1" ref="FS138" ca="1">SUMPRODUCT(COUNTIF($DJ138:$FD138,Training!$C$15:$E$15))</f>
        <v>0</v>
      </c>
      <c r="FT138" s="31" cm="1">
        <f t="array" aca="1" ref="FT138" ca="1">SUMPRODUCT(COUNTIF($DJ138:$FD138,Training!$C$16:$E$16))</f>
        <v>0</v>
      </c>
    </row>
    <row r="139" spans="1:176" x14ac:dyDescent="0.25">
      <c r="A139" s="32" t="str">
        <f>IF(WeightedParse!A139&gt;"",WeightedParse!A139,"")</f>
        <v/>
      </c>
      <c r="B139" s="49" t="str">
        <f>IF('Weighted Summary'!A139&gt;"",'Weighted Summary'!F139,"")</f>
        <v/>
      </c>
      <c r="C139" s="39" t="str">
        <f t="shared" si="2"/>
        <v/>
      </c>
      <c r="D139" s="37" t="str">
        <f ca="1">IF($A139&gt;"",IF(ISERROR(HLOOKUP(D$1,INDIRECT("Roles!$B$"&amp;MATCH($B139,Roles!$A:$A,0)&amp;":$AF$"&amp;MATCH($B139,Roles!$A:$A,0)),1,FALSE))=FALSE,IF(SquadExport!G139&lt;10,1,IF(SquadExport!G139&lt;15,2,IF(SquadExport!G139&lt;=20,3,""))),0),"")</f>
        <v/>
      </c>
      <c r="E139" s="37" t="str">
        <f ca="1">IF($A139&gt;"",IF(ISERROR(HLOOKUP(E$1,INDIRECT("Roles!$B$"&amp;MATCH($B139,Roles!$A:$A,0)&amp;":$AF$"&amp;MATCH($B139,Roles!$A:$A,0)),1,FALSE))=FALSE,IF(SquadExport!H139&lt;10,1,IF(SquadExport!H139&lt;15,2,IF(SquadExport!H139&lt;=20,3,""))),0),"")</f>
        <v/>
      </c>
      <c r="F139" s="37" t="str">
        <f ca="1">IF($A139&gt;"",IF(ISERROR(HLOOKUP(F$1,INDIRECT("Roles!$B$"&amp;MATCH($B139,Roles!$A:$A,0)&amp;":$AF$"&amp;MATCH($B139,Roles!$A:$A,0)),1,FALSE))=FALSE,IF(SquadExport!I139&lt;10,1,IF(SquadExport!I139&lt;15,2,IF(SquadExport!I139&lt;=20,3,""))),0),"")</f>
        <v/>
      </c>
      <c r="G139" s="37" t="str">
        <f ca="1">IF($A139&gt;"",IF(ISERROR(HLOOKUP(G$1,INDIRECT("Roles!$B$"&amp;MATCH($B139,Roles!$A:$A,0)&amp;":$AF$"&amp;MATCH($B139,Roles!$A:$A,0)),1,FALSE))=FALSE,IF(SquadExport!J139&lt;10,1,IF(SquadExport!J139&lt;15,2,IF(SquadExport!J139&lt;=20,3,""))),0),"")</f>
        <v/>
      </c>
      <c r="H139" s="37" t="str">
        <f ca="1">IF($A139&gt;"",IF(ISERROR(HLOOKUP(H$1,INDIRECT("Roles!$B$"&amp;MATCH($B139,Roles!$A:$A,0)&amp;":$AF$"&amp;MATCH($B139,Roles!$A:$A,0)),1,FALSE))=FALSE,IF(SquadExport!K139&lt;10,1,IF(SquadExport!K139&lt;15,2,IF(SquadExport!K139&lt;=20,3,""))),0),"")</f>
        <v/>
      </c>
      <c r="I139" s="37" t="str">
        <f ca="1">IF($A139&gt;"",IF(ISERROR(HLOOKUP(I$1,INDIRECT("Roles!$B$"&amp;MATCH($B139,Roles!$A:$A,0)&amp;":$AF$"&amp;MATCH($B139,Roles!$A:$A,0)),1,FALSE))=FALSE,IF(SquadExport!L139&lt;10,1,IF(SquadExport!L139&lt;15,2,IF(SquadExport!L139&lt;=20,3,""))),0),"")</f>
        <v/>
      </c>
      <c r="J139" s="37" t="str">
        <f ca="1">IF($A139&gt;"",IF(ISERROR(HLOOKUP(J$1,INDIRECT("Roles!$B$"&amp;MATCH($B139,Roles!$A:$A,0)&amp;":$AF$"&amp;MATCH($B139,Roles!$A:$A,0)),1,FALSE))=FALSE,IF(SquadExport!M139&lt;10,1,IF(SquadExport!M139&lt;15,2,IF(SquadExport!M139&lt;=20,3,""))),0),"")</f>
        <v/>
      </c>
      <c r="K139" s="37" t="str">
        <f ca="1">IF($A139&gt;"",IF(ISERROR(HLOOKUP(K$1,INDIRECT("Roles!$B$"&amp;MATCH($B139,Roles!$A:$A,0)&amp;":$AF$"&amp;MATCH($B139,Roles!$A:$A,0)),1,FALSE))=FALSE,IF(SquadExport!N139&lt;10,1,IF(SquadExport!N139&lt;15,2,IF(SquadExport!N139&lt;=20,3,""))),0),"")</f>
        <v/>
      </c>
      <c r="L139" s="37" t="str">
        <f ca="1">IF($A139&gt;"",IF(ISERROR(HLOOKUP(L$1,INDIRECT("Roles!$B$"&amp;MATCH($B139,Roles!$A:$A,0)&amp;":$AF$"&amp;MATCH($B139,Roles!$A:$A,0)),1,FALSE))=FALSE,IF(SquadExport!O139&lt;10,1,IF(SquadExport!O139&lt;15,2,IF(SquadExport!O139&lt;=20,3,""))),0),"")</f>
        <v/>
      </c>
      <c r="M139" s="37" t="str">
        <f ca="1">IF($A139&gt;"",IF(ISERROR(HLOOKUP(M$1,INDIRECT("Roles!$B$"&amp;MATCH($B139,Roles!$A:$A,0)&amp;":$AF$"&amp;MATCH($B139,Roles!$A:$A,0)),1,FALSE))=FALSE,IF(SquadExport!P139&lt;10,1,IF(SquadExport!P139&lt;15,2,IF(SquadExport!P139&lt;=20,3,""))),0),"")</f>
        <v/>
      </c>
      <c r="N139" s="37" t="str">
        <f ca="1">IF($A139&gt;"",IF(ISERROR(HLOOKUP(N$1,INDIRECT("Roles!$B$"&amp;MATCH($B139,Roles!$A:$A,0)&amp;":$AF$"&amp;MATCH($B139,Roles!$A:$A,0)),1,FALSE))=FALSE,IF(SquadExport!Q139&lt;10,1,IF(SquadExport!Q139&lt;15,2,IF(SquadExport!Q139&lt;=20,3,""))),0),"")</f>
        <v/>
      </c>
      <c r="O139" s="37" t="str">
        <f ca="1">IF($A139&gt;"",IF(ISERROR(HLOOKUP(O$1,INDIRECT("Roles!$B$"&amp;MATCH($B139,Roles!$A:$A,0)&amp;":$AF$"&amp;MATCH($B139,Roles!$A:$A,0)),1,FALSE))=FALSE,IF(SquadExport!R139&lt;10,1,IF(SquadExport!R139&lt;15,2,IF(SquadExport!R139&lt;=20,3,""))),0),"")</f>
        <v/>
      </c>
      <c r="P139" s="37" t="str">
        <f ca="1">IF($A139&gt;"",IF(ISERROR(HLOOKUP(P$1,INDIRECT("Roles!$B$"&amp;MATCH($B139,Roles!$A:$A,0)&amp;":$AF$"&amp;MATCH($B139,Roles!$A:$A,0)),1,FALSE))=FALSE,IF(SquadExport!S139&lt;10,1,IF(SquadExport!S139&lt;15,2,IF(SquadExport!S139&lt;=20,3,""))),0),"")</f>
        <v/>
      </c>
      <c r="Q139" s="37" t="str">
        <f ca="1">IF($A139&gt;"",IF(ISERROR(HLOOKUP(Q$1,INDIRECT("Roles!$B$"&amp;MATCH($B139,Roles!$A:$A,0)&amp;":$AF$"&amp;MATCH($B139,Roles!$A:$A,0)),1,FALSE))=FALSE,IF(SquadExport!T139&lt;10,1,IF(SquadExport!T139&lt;15,2,IF(SquadExport!T139&lt;=20,3,""))),0),"")</f>
        <v/>
      </c>
      <c r="R139" s="37" t="str">
        <f ca="1">IF($A139&gt;"",IF(ISERROR(HLOOKUP(R$1,INDIRECT("Roles!$B$"&amp;MATCH($B139,Roles!$A:$A,0)&amp;":$AF$"&amp;MATCH($B139,Roles!$A:$A,0)),1,FALSE))=FALSE,IF(SquadExport!U139&lt;10,1,IF(SquadExport!U139&lt;15,2,IF(SquadExport!U139&lt;=20,3,""))),0),"")</f>
        <v/>
      </c>
      <c r="S139" s="37" t="str">
        <f ca="1">IF($A139&gt;"",IF(ISERROR(HLOOKUP(S$1,INDIRECT("Roles!$B$"&amp;MATCH($B139,Roles!$A:$A,0)&amp;":$AF$"&amp;MATCH($B139,Roles!$A:$A,0)),1,FALSE))=FALSE,IF(SquadExport!V139&lt;10,1,IF(SquadExport!V139&lt;15,2,IF(SquadExport!V139&lt;=20,3,""))),0),"")</f>
        <v/>
      </c>
      <c r="T139" s="37" t="str">
        <f ca="1">IF($A139&gt;"",IF(ISERROR(HLOOKUP(T$1,INDIRECT("Roles!$B$"&amp;MATCH($B139,Roles!$A:$A,0)&amp;":$AF$"&amp;MATCH($B139,Roles!$A:$A,0)),1,FALSE))=FALSE,IF(SquadExport!W139&lt;10,1,IF(SquadExport!W139&lt;15,2,IF(SquadExport!W139&lt;=20,3,""))),0),"")</f>
        <v/>
      </c>
      <c r="U139" s="37" t="str">
        <f ca="1">IF($A139&gt;"",IF(ISERROR(HLOOKUP(U$1,INDIRECT("Roles!$B$"&amp;MATCH($B139,Roles!$A:$A,0)&amp;":$AF$"&amp;MATCH($B139,Roles!$A:$A,0)),1,FALSE))=FALSE,IF(SquadExport!X139&lt;10,1,IF(SquadExport!X139&lt;15,2,IF(SquadExport!X139&lt;=20,3,""))),0),"")</f>
        <v/>
      </c>
      <c r="V139" s="37" t="str">
        <f ca="1">IF($A139&gt;"",IF(ISERROR(HLOOKUP(V$1,INDIRECT("Roles!$B$"&amp;MATCH($B139,Roles!$A:$A,0)&amp;":$AF$"&amp;MATCH($B139,Roles!$A:$A,0)),1,FALSE))=FALSE,IF(SquadExport!Y139&lt;10,1,IF(SquadExport!Y139&lt;15,2,IF(SquadExport!Y139&lt;=20,3,""))),0),"")</f>
        <v/>
      </c>
      <c r="W139" s="37" t="str">
        <f ca="1">IF($A139&gt;"",IF(ISERROR(HLOOKUP(W$1,INDIRECT("Roles!$B$"&amp;MATCH($B139,Roles!$A:$A,0)&amp;":$AF$"&amp;MATCH($B139,Roles!$A:$A,0)),1,FALSE))=FALSE,IF(SquadExport!Z139&lt;10,1,IF(SquadExport!Z139&lt;15,2,IF(SquadExport!Z139&lt;=20,3,""))),0),"")</f>
        <v/>
      </c>
      <c r="X139" s="37" t="str">
        <f ca="1">IF($A139&gt;"",IF(ISERROR(HLOOKUP(X$1,INDIRECT("Roles!$B$"&amp;MATCH($B139,Roles!$A:$A,0)&amp;":$AF$"&amp;MATCH($B139,Roles!$A:$A,0)),1,FALSE))=FALSE,IF(SquadExport!AA139&lt;10,1,IF(SquadExport!AA139&lt;15,2,IF(SquadExport!AA139&lt;=20,3,""))),0),"")</f>
        <v/>
      </c>
      <c r="Y139" s="37" t="str">
        <f ca="1">IF($A139&gt;"",IF(ISERROR(HLOOKUP(Y$1,INDIRECT("Roles!$B$"&amp;MATCH($B139,Roles!$A:$A,0)&amp;":$AF$"&amp;MATCH($B139,Roles!$A:$A,0)),1,FALSE))=FALSE,IF(SquadExport!AB139&lt;10,1,IF(SquadExport!AB139&lt;15,2,IF(SquadExport!AB139&lt;=20,3,""))),0),"")</f>
        <v/>
      </c>
      <c r="Z139" s="37" t="str">
        <f ca="1">IF($A139&gt;"",IF(ISERROR(HLOOKUP(Z$1,INDIRECT("Roles!$B$"&amp;MATCH($B139,Roles!$A:$A,0)&amp;":$AF$"&amp;MATCH($B139,Roles!$A:$A,0)),1,FALSE))=FALSE,IF(SquadExport!AC139&lt;10,1,IF(SquadExport!AC139&lt;15,2,IF(SquadExport!AC139&lt;=20,3,""))),0),"")</f>
        <v/>
      </c>
      <c r="AA139" s="37" t="str">
        <f ca="1">IF($A139&gt;"",IF(ISERROR(HLOOKUP(AA$1,INDIRECT("Roles!$B$"&amp;MATCH($B139,Roles!$A:$A,0)&amp;":$AF$"&amp;MATCH($B139,Roles!$A:$A,0)),1,FALSE))=FALSE,IF(SquadExport!AD139&lt;10,1,IF(SquadExport!AD139&lt;15,2,IF(SquadExport!AD139&lt;=20,3,""))),0),"")</f>
        <v/>
      </c>
      <c r="AB139" s="37" t="str">
        <f ca="1">IF($A139&gt;"",IF(ISERROR(HLOOKUP(AB$1,INDIRECT("Roles!$B$"&amp;MATCH($B139,Roles!$A:$A,0)&amp;":$AF$"&amp;MATCH($B139,Roles!$A:$A,0)),1,FALSE))=FALSE,IF(SquadExport!AE139&lt;10,1,IF(SquadExport!AE139&lt;15,2,IF(SquadExport!AE139&lt;=20,3,""))),0),"")</f>
        <v/>
      </c>
      <c r="AC139" s="37" t="str">
        <f ca="1">IF($A139&gt;"",IF(ISERROR(HLOOKUP(AC$1,INDIRECT("Roles!$B$"&amp;MATCH($B139,Roles!$A:$A,0)&amp;":$AF$"&amp;MATCH($B139,Roles!$A:$A,0)),1,FALSE))=FALSE,IF(SquadExport!AF139&lt;10,1,IF(SquadExport!AF139&lt;15,2,IF(SquadExport!AF139&lt;=20,3,""))),0),"")</f>
        <v/>
      </c>
      <c r="AD139" s="37" t="str">
        <f ca="1">IF($A139&gt;"",IF(ISERROR(HLOOKUP(AD$1,INDIRECT("Roles!$B$"&amp;MATCH($B139,Roles!$A:$A,0)&amp;":$AF$"&amp;MATCH($B139,Roles!$A:$A,0)),1,FALSE))=FALSE,IF(SquadExport!AG139&lt;10,1,IF(SquadExport!AG139&lt;15,2,IF(SquadExport!AG139&lt;=20,3,""))),0),"")</f>
        <v/>
      </c>
      <c r="AE139" s="37" t="str">
        <f ca="1">IF($A139&gt;"",IF(ISERROR(HLOOKUP(AE$1,INDIRECT("Roles!$B$"&amp;MATCH($B139,Roles!$A:$A,0)&amp;":$AF$"&amp;MATCH($B139,Roles!$A:$A,0)),1,FALSE))=FALSE,IF(SquadExport!AH139&lt;10,1,IF(SquadExport!AH139&lt;15,2,IF(SquadExport!AH139&lt;=20,3,""))),0),"")</f>
        <v/>
      </c>
      <c r="AF139" s="37" t="str">
        <f ca="1">IF($A139&gt;"",IF(ISERROR(HLOOKUP(AF$1,INDIRECT("Roles!$B$"&amp;MATCH($B139,Roles!$A:$A,0)&amp;":$AF$"&amp;MATCH($B139,Roles!$A:$A,0)),1,FALSE))=FALSE,IF(SquadExport!AI139&lt;10,1,IF(SquadExport!AI139&lt;15,2,IF(SquadExport!AI139&lt;=20,3,""))),0),"")</f>
        <v/>
      </c>
      <c r="AG139" s="37" t="str">
        <f ca="1">IF($A139&gt;"",IF(ISERROR(HLOOKUP(AG$1,INDIRECT("Roles!$B$"&amp;MATCH($B139,Roles!$A:$A,0)&amp;":$AF$"&amp;MATCH($B139,Roles!$A:$A,0)),1,FALSE))=FALSE,IF(SquadExport!AJ139&lt;10,1,IF(SquadExport!AJ139&lt;15,2,IF(SquadExport!AJ139&lt;=20,3,""))),0),"")</f>
        <v/>
      </c>
      <c r="AH139" s="37" t="str">
        <f ca="1">IF($A139&gt;"",IF(ISERROR(HLOOKUP(AH$1,INDIRECT("Roles!$B$"&amp;MATCH($B139,Roles!$A:$A,0)&amp;":$AF$"&amp;MATCH($B139,Roles!$A:$A,0)),1,FALSE))=FALSE,IF(SquadExport!AK139&lt;10,1,IF(SquadExport!AK139&lt;15,2,IF(SquadExport!AK139&lt;=20,3,""))),0),"")</f>
        <v/>
      </c>
      <c r="AI139" s="37" t="str">
        <f ca="1">IF($A139&gt;"",IF(ISERROR(HLOOKUP(AI$1,INDIRECT("Roles!$B$"&amp;MATCH($B139,Roles!$A:$A,0)&amp;":$AF$"&amp;MATCH($B139,Roles!$A:$A,0)),1,FALSE))=FALSE,IF(SquadExport!AL139&lt;10,1,IF(SquadExport!AL139&lt;15,2,IF(SquadExport!AL139&lt;=20,3,""))),0),"")</f>
        <v/>
      </c>
      <c r="AJ139" s="37" t="str">
        <f ca="1">IF($A139&gt;"",IF(ISERROR(HLOOKUP(AJ$1,INDIRECT("Roles!$B$"&amp;MATCH($B139,Roles!$A:$A,0)&amp;":$AF$"&amp;MATCH($B139,Roles!$A:$A,0)),1,FALSE))=FALSE,IF(SquadExport!AM139&lt;10,1,IF(SquadExport!AM139&lt;15,2,IF(SquadExport!AM139&lt;=20,3,""))),0),"")</f>
        <v/>
      </c>
      <c r="AK139" s="37" t="str">
        <f ca="1">IF($A139&gt;"",IF(ISERROR(HLOOKUP(AK$1,INDIRECT("Roles!$B$"&amp;MATCH($B139,Roles!$A:$A,0)&amp;":$AF$"&amp;MATCH($B139,Roles!$A:$A,0)),1,FALSE))=FALSE,IF(SquadExport!AN139&lt;10,1,IF(SquadExport!AN139&lt;15,2,IF(SquadExport!AN139&lt;=20,3,""))),0),"")</f>
        <v/>
      </c>
      <c r="AL139" s="37" t="str">
        <f ca="1">IF($A139&gt;"",IF(ISERROR(HLOOKUP(AL$1,INDIRECT("Roles!$B$"&amp;MATCH($B139,Roles!$A:$A,0)&amp;":$AF$"&amp;MATCH($B139,Roles!$A:$A,0)),1,FALSE))=FALSE,IF(SquadExport!AO139&lt;10,1,IF(SquadExport!AO139&lt;15,2,IF(SquadExport!AO139&lt;=20,3,""))),0),"")</f>
        <v/>
      </c>
      <c r="AM139" s="37" t="str">
        <f ca="1">IF($A139&gt;"",IF(ISERROR(HLOOKUP(AM$1,INDIRECT("Roles!$B$"&amp;MATCH($B139,Roles!$A:$A,0)&amp;":$AF$"&amp;MATCH($B139,Roles!$A:$A,0)),1,FALSE))=FALSE,IF(SquadExport!AP139&lt;10,1,IF(SquadExport!AP139&lt;15,2,IF(SquadExport!AP139&lt;=20,3,""))),0),"")</f>
        <v/>
      </c>
      <c r="AN139" s="37" t="str">
        <f ca="1">IF($A139&gt;"",IF(ISERROR(HLOOKUP(AN$1,INDIRECT("Roles!$B$"&amp;MATCH($B139,Roles!$A:$A,0)&amp;":$AF$"&amp;MATCH($B139,Roles!$A:$A,0)),1,FALSE))=FALSE,IF(SquadExport!AQ139&lt;10,1,IF(SquadExport!AQ139&lt;15,2,IF(SquadExport!AQ139&lt;=20,3,""))),0),"")</f>
        <v/>
      </c>
      <c r="AO139" s="37" t="str">
        <f ca="1">IF($A139&gt;"",IF(ISERROR(HLOOKUP(AO$1,INDIRECT("Roles!$B$"&amp;MATCH($B139,Roles!$A:$A,0)&amp;":$AF$"&amp;MATCH($B139,Roles!$A:$A,0)),1,FALSE))=FALSE,IF(SquadExport!AR139&lt;10,1,IF(SquadExport!AR139&lt;15,2,IF(SquadExport!AR139&lt;=20,3,""))),0),"")</f>
        <v/>
      </c>
      <c r="AP139" s="37" t="str">
        <f ca="1">IF($A139&gt;"",IF(ISERROR(HLOOKUP(AP$1,INDIRECT("Roles!$B$"&amp;MATCH($B139,Roles!$A:$A,0)&amp;":$AF$"&amp;MATCH($B139,Roles!$A:$A,0)),1,FALSE))=FALSE,IF(SquadExport!AS139&lt;10,1,IF(SquadExport!AS139&lt;15,2,IF(SquadExport!AS139&lt;=20,3,""))),0),"")</f>
        <v/>
      </c>
      <c r="AQ139" s="37" t="str">
        <f ca="1">IF($A139&gt;"",IF(ISERROR(HLOOKUP(AQ$1,INDIRECT("Roles!$B$"&amp;MATCH($B139,Roles!$A:$A,0)&amp;":$AF$"&amp;MATCH($B139,Roles!$A:$A,0)),1,FALSE))=FALSE,IF(SquadExport!AT139&lt;10,1,IF(SquadExport!AT139&lt;15,2,IF(SquadExport!AT139&lt;=20,3,""))),0),"")</f>
        <v/>
      </c>
      <c r="AR139" s="37" t="str">
        <f ca="1">IF($A139&gt;"",IF(ISERROR(HLOOKUP(AR$1,INDIRECT("Roles!$B$"&amp;MATCH($B139,Roles!$A:$A,0)&amp;":$AF$"&amp;MATCH($B139,Roles!$A:$A,0)),1,FALSE))=FALSE,IF(SquadExport!AU139&lt;10,1,IF(SquadExport!AU139&lt;15,2,IF(SquadExport!AU139&lt;=20,3,""))),0),"")</f>
        <v/>
      </c>
      <c r="AS139" s="37" t="str">
        <f ca="1">IF($A139&gt;"",IF(ISERROR(HLOOKUP(AS$1,INDIRECT("Roles!$B$"&amp;MATCH($B139,Roles!$A:$A,0)&amp;":$AF$"&amp;MATCH($B139,Roles!$A:$A,0)),1,FALSE))=FALSE,IF(SquadExport!AV139&lt;10,1,IF(SquadExport!AV139&lt;15,2,IF(SquadExport!AV139&lt;=20,3,""))),0),"")</f>
        <v/>
      </c>
      <c r="AT139" s="37" t="str">
        <f ca="1">IF($A139&gt;"",IF(ISERROR(HLOOKUP(AT$1,INDIRECT("Roles!$B$"&amp;MATCH($B139,Roles!$A:$A,0)&amp;":$AF$"&amp;MATCH($B139,Roles!$A:$A,0)),1,FALSE))=FALSE,IF(SquadExport!AW139&lt;10,1,IF(SquadExport!AW139&lt;15,2,IF(SquadExport!AW139&lt;=20,3,""))),0),"")</f>
        <v/>
      </c>
      <c r="AU139" s="37" t="str">
        <f ca="1">IF($A139&gt;"",IF(ISERROR(HLOOKUP(AU$1,INDIRECT("Roles!$B$"&amp;MATCH($B139,Roles!$A:$A,0)&amp;":$AF$"&amp;MATCH($B139,Roles!$A:$A,0)),1,FALSE))=FALSE,IF(SquadExport!AX139&lt;10,1,IF(SquadExport!AX139&lt;15,2,IF(SquadExport!AX139&lt;=20,3,""))),0),"")</f>
        <v/>
      </c>
      <c r="AV139" s="37" t="str">
        <f ca="1">IF($A139&gt;"",IF(ISERROR(HLOOKUP(AV$1,INDIRECT("Roles!$B$"&amp;MATCH($B139,Roles!$A:$A,0)&amp;":$AF$"&amp;MATCH($B139,Roles!$A:$A,0)),1,FALSE))=FALSE,IF(SquadExport!AY139&lt;10,1,IF(SquadExport!AY139&lt;15,2,IF(SquadExport!AY139&lt;=20,3,""))),0),"")</f>
        <v/>
      </c>
      <c r="AW139" s="37" t="str">
        <f ca="1">IF($A139&gt;"",IF(ISERROR(HLOOKUP(AW$1,INDIRECT("Roles!$B$"&amp;MATCH($B139,Roles!$A:$A,0)&amp;":$AF$"&amp;MATCH($B139,Roles!$A:$A,0)),1,FALSE))=FALSE,IF(SquadExport!AZ139&lt;10,1,IF(SquadExport!AZ139&lt;15,2,IF(SquadExport!AZ139&lt;=20,3,""))),0),"")</f>
        <v/>
      </c>
      <c r="AX139" s="37" t="str">
        <f ca="1">IF($A139&gt;"",IF(ISERROR(HLOOKUP(AX$1,INDIRECT("Roles!$B$"&amp;MATCH($B139,Roles!$A:$A,0)&amp;":$AF$"&amp;MATCH($B139,Roles!$A:$A,0)),1,FALSE))=FALSE,IF(SquadExport!BA139&lt;10,1,IF(SquadExport!BA139&lt;15,2,IF(SquadExport!BA139&lt;=20,3,""))),0),"")</f>
        <v/>
      </c>
      <c r="AY139" s="30" t="str" cm="1">
        <f t="array" aca="1" ref="AY139:CS139" ca="1">IF($D139:$AX139=1,D$1:AX$1,"")</f>
        <v/>
      </c>
      <c r="AZ139" s="30" t="str">
        <f ca="1"/>
        <v/>
      </c>
      <c r="BA139" s="30" t="str">
        <f ca="1"/>
        <v/>
      </c>
      <c r="BB139" s="30" t="str">
        <f ca="1"/>
        <v/>
      </c>
      <c r="BC139" s="30" t="str">
        <f ca="1"/>
        <v/>
      </c>
      <c r="BD139" s="30" t="str">
        <f ca="1"/>
        <v/>
      </c>
      <c r="BE139" s="30" t="str">
        <f ca="1"/>
        <v/>
      </c>
      <c r="BF139" s="30" t="str">
        <f ca="1"/>
        <v/>
      </c>
      <c r="BG139" s="30" t="str">
        <f ca="1"/>
        <v/>
      </c>
      <c r="BH139" s="30" t="str">
        <f ca="1"/>
        <v/>
      </c>
      <c r="BI139" s="30" t="str">
        <f ca="1"/>
        <v/>
      </c>
      <c r="BJ139" s="30" t="str">
        <f ca="1"/>
        <v/>
      </c>
      <c r="BK139" s="30" t="str">
        <f ca="1"/>
        <v/>
      </c>
      <c r="BL139" s="30" t="str">
        <f ca="1"/>
        <v/>
      </c>
      <c r="BM139" s="30" t="str">
        <f ca="1"/>
        <v/>
      </c>
      <c r="BN139" s="30" t="str">
        <f ca="1"/>
        <v/>
      </c>
      <c r="BO139" s="30" t="str">
        <f ca="1"/>
        <v/>
      </c>
      <c r="BP139" s="30" t="str">
        <f ca="1"/>
        <v/>
      </c>
      <c r="BQ139" s="30" t="str">
        <f ca="1"/>
        <v/>
      </c>
      <c r="BR139" s="30" t="str">
        <f ca="1"/>
        <v/>
      </c>
      <c r="BS139" s="30" t="str">
        <f ca="1"/>
        <v/>
      </c>
      <c r="BT139" s="30" t="str">
        <f ca="1"/>
        <v/>
      </c>
      <c r="BU139" s="30" t="str">
        <f ca="1"/>
        <v/>
      </c>
      <c r="BV139" s="30" t="str">
        <f ca="1"/>
        <v/>
      </c>
      <c r="BW139" s="30" t="str">
        <f ca="1"/>
        <v/>
      </c>
      <c r="BX139" s="30" t="str">
        <f ca="1"/>
        <v/>
      </c>
      <c r="BY139" s="30" t="str">
        <f ca="1"/>
        <v/>
      </c>
      <c r="BZ139" s="30" t="str">
        <f ca="1"/>
        <v/>
      </c>
      <c r="CA139" s="30" t="str">
        <f ca="1"/>
        <v/>
      </c>
      <c r="CB139" s="30" t="str">
        <f ca="1"/>
        <v/>
      </c>
      <c r="CC139" s="30" t="str">
        <f ca="1"/>
        <v/>
      </c>
      <c r="CD139" s="30" t="str">
        <f ca="1"/>
        <v/>
      </c>
      <c r="CE139" s="30" t="str">
        <f ca="1"/>
        <v/>
      </c>
      <c r="CF139" s="30" t="str">
        <f ca="1"/>
        <v/>
      </c>
      <c r="CG139" s="30" t="str">
        <f ca="1"/>
        <v/>
      </c>
      <c r="CH139" s="30" t="str">
        <f ca="1"/>
        <v/>
      </c>
      <c r="CI139" s="30" t="str">
        <f ca="1"/>
        <v/>
      </c>
      <c r="CJ139" s="30" t="str">
        <f ca="1"/>
        <v/>
      </c>
      <c r="CK139" s="30" t="str">
        <f ca="1"/>
        <v/>
      </c>
      <c r="CL139" s="30" t="str">
        <f ca="1"/>
        <v/>
      </c>
      <c r="CM139" s="30" t="str">
        <f ca="1"/>
        <v/>
      </c>
      <c r="CN139" s="30" t="str">
        <f ca="1"/>
        <v/>
      </c>
      <c r="CO139" s="30" t="str">
        <f ca="1"/>
        <v/>
      </c>
      <c r="CP139" s="30" t="str">
        <f ca="1"/>
        <v/>
      </c>
      <c r="CQ139" s="30" t="str">
        <f ca="1"/>
        <v/>
      </c>
      <c r="CR139" s="30" t="str">
        <f ca="1"/>
        <v/>
      </c>
      <c r="CS139" s="30" t="str">
        <f ca="1"/>
        <v/>
      </c>
      <c r="CT139" s="31" cm="1">
        <f t="array" aca="1" ref="CT139" ca="1">SUMPRODUCT(COUNTIF($AY139:$CS139,Training!$C$3:$E$3))</f>
        <v>0</v>
      </c>
      <c r="CU139" s="31" cm="1">
        <f t="array" aca="1" ref="CU139" ca="1">SUMPRODUCT(COUNTIF($AY139:$CS139,Training!$C$4:$E$4))</f>
        <v>0</v>
      </c>
      <c r="CV139" s="31" cm="1">
        <f t="array" aca="1" ref="CV139" ca="1">SUMPRODUCT(COUNTIF($AY139:$CS139,Training!$C$5:$E$5))</f>
        <v>0</v>
      </c>
      <c r="CW139" s="31" cm="1">
        <f t="array" aca="1" ref="CW139" ca="1">SUMPRODUCT(COUNTIF($AY139:$CS139,Training!$C$6:$E$6))</f>
        <v>0</v>
      </c>
      <c r="CX139" s="31" cm="1">
        <f t="array" aca="1" ref="CX139" ca="1">SUMPRODUCT(COUNTIF($AY139:$CS139,Training!$C$7:$E$7))</f>
        <v>0</v>
      </c>
      <c r="CY139" s="31" cm="1">
        <f t="array" aca="1" ref="CY139" ca="1">SUMPRODUCT(COUNTIF($AY139:$CS139,Training!$C$8:$E$8))</f>
        <v>0</v>
      </c>
      <c r="CZ139" s="31" cm="1">
        <f t="array" aca="1" ref="CZ139" ca="1">SUMPRODUCT(COUNTIF($AY139:$CS139,Training!$C$9:$E$9))</f>
        <v>0</v>
      </c>
      <c r="DA139" s="31" cm="1">
        <f t="array" aca="1" ref="DA139" ca="1">SUMPRODUCT(COUNTIF($AY139:$CS139,Training!$C$10:$E$10))</f>
        <v>0</v>
      </c>
      <c r="DB139" s="31" cm="1">
        <f t="array" aca="1" ref="DB139" ca="1">SUMPRODUCT(COUNTIF($AY139:$CS139,Training!$C$11:$E$11))</f>
        <v>0</v>
      </c>
      <c r="DC139" s="31" cm="1">
        <f t="array" aca="1" ref="DC139" ca="1">SUMPRODUCT(COUNTIF($AY139:$CS139,Training!$C$2:$E$2))</f>
        <v>0</v>
      </c>
      <c r="DD139" s="31" cm="1">
        <f t="array" aca="1" ref="DD139" ca="1">SUMPRODUCT(COUNTIF($AY139:$CS139,Training!#REF!))</f>
        <v>0</v>
      </c>
      <c r="DE139" s="31" cm="1">
        <f t="array" aca="1" ref="DE139" ca="1">SUMPRODUCT(COUNTIF($AY139:$CS139,Training!$C$12:$E$12))</f>
        <v>0</v>
      </c>
      <c r="DF139" s="31" cm="1">
        <f t="array" aca="1" ref="DF139" ca="1">SUMPRODUCT(COUNTIF($AY139:$CS139,Training!$C$13:$E$13))</f>
        <v>0</v>
      </c>
      <c r="DG139" s="31" cm="1">
        <f t="array" aca="1" ref="DG139" ca="1">SUMPRODUCT(COUNTIF($AY139:$CS139,Training!$C$14:$E$14))</f>
        <v>0</v>
      </c>
      <c r="DH139" s="31" cm="1">
        <f t="array" aca="1" ref="DH139" ca="1">SUMPRODUCT(COUNTIF($AY139:$CS139,Training!$C$15:$E$15))</f>
        <v>0</v>
      </c>
      <c r="DI139" s="31" cm="1">
        <f t="array" aca="1" ref="DI139" ca="1">SUMPRODUCT(COUNTIF($AY139:$CS139,Training!$C$16:$E$16))</f>
        <v>0</v>
      </c>
      <c r="DJ139" s="30" t="str" cm="1">
        <f t="array" aca="1" ref="DJ139:FD139" ca="1">IF(COUNTIF(D139:AX139,1)=0,IF($D139:$AX139=2,D$1:AX$1,""),"")</f>
        <v/>
      </c>
      <c r="DK139" s="30" t="str">
        <f ca="1"/>
        <v/>
      </c>
      <c r="DL139" s="30" t="str">
        <f ca="1"/>
        <v/>
      </c>
      <c r="DM139" s="30" t="str">
        <f ca="1"/>
        <v/>
      </c>
      <c r="DN139" s="30" t="str">
        <f ca="1"/>
        <v/>
      </c>
      <c r="DO139" s="30" t="str">
        <f ca="1"/>
        <v/>
      </c>
      <c r="DP139" s="30" t="str">
        <f ca="1"/>
        <v/>
      </c>
      <c r="DQ139" s="30" t="str">
        <f ca="1"/>
        <v/>
      </c>
      <c r="DR139" s="30" t="str">
        <f ca="1"/>
        <v/>
      </c>
      <c r="DS139" s="30" t="str">
        <f ca="1"/>
        <v/>
      </c>
      <c r="DT139" s="30" t="str">
        <f ca="1"/>
        <v/>
      </c>
      <c r="DU139" s="30" t="str">
        <f ca="1"/>
        <v/>
      </c>
      <c r="DV139" s="30" t="str">
        <f ca="1"/>
        <v/>
      </c>
      <c r="DW139" s="30" t="str">
        <f ca="1"/>
        <v/>
      </c>
      <c r="DX139" s="30" t="str">
        <f ca="1"/>
        <v/>
      </c>
      <c r="DY139" s="30" t="str">
        <f ca="1"/>
        <v/>
      </c>
      <c r="DZ139" s="30" t="str">
        <f ca="1"/>
        <v/>
      </c>
      <c r="EA139" s="30" t="str">
        <f ca="1"/>
        <v/>
      </c>
      <c r="EB139" s="30" t="str">
        <f ca="1"/>
        <v/>
      </c>
      <c r="EC139" s="30" t="str">
        <f ca="1"/>
        <v/>
      </c>
      <c r="ED139" s="30" t="str">
        <f ca="1"/>
        <v/>
      </c>
      <c r="EE139" s="30" t="str">
        <f ca="1"/>
        <v/>
      </c>
      <c r="EF139" s="30" t="str">
        <f ca="1"/>
        <v/>
      </c>
      <c r="EG139" s="30" t="str">
        <f ca="1"/>
        <v/>
      </c>
      <c r="EH139" s="30" t="str">
        <f ca="1"/>
        <v/>
      </c>
      <c r="EI139" s="30" t="str">
        <f ca="1"/>
        <v/>
      </c>
      <c r="EJ139" s="30" t="str">
        <f ca="1"/>
        <v/>
      </c>
      <c r="EK139" s="30" t="str">
        <f ca="1"/>
        <v/>
      </c>
      <c r="EL139" s="30" t="str">
        <f ca="1"/>
        <v/>
      </c>
      <c r="EM139" s="30" t="str">
        <f ca="1"/>
        <v/>
      </c>
      <c r="EN139" s="30" t="str">
        <f ca="1"/>
        <v/>
      </c>
      <c r="EO139" s="30" t="str">
        <f ca="1"/>
        <v/>
      </c>
      <c r="EP139" s="30" t="str">
        <f ca="1"/>
        <v/>
      </c>
      <c r="EQ139" s="30" t="str">
        <f ca="1"/>
        <v/>
      </c>
      <c r="ER139" s="30" t="str">
        <f ca="1"/>
        <v/>
      </c>
      <c r="ES139" s="30" t="str">
        <f ca="1"/>
        <v/>
      </c>
      <c r="ET139" s="30" t="str">
        <f ca="1"/>
        <v/>
      </c>
      <c r="EU139" s="30" t="str">
        <f ca="1"/>
        <v/>
      </c>
      <c r="EV139" s="30" t="str">
        <f ca="1"/>
        <v/>
      </c>
      <c r="EW139" s="30" t="str">
        <f ca="1"/>
        <v/>
      </c>
      <c r="EX139" s="30" t="str">
        <f ca="1"/>
        <v/>
      </c>
      <c r="EY139" s="30" t="str">
        <f ca="1"/>
        <v/>
      </c>
      <c r="EZ139" s="30" t="str">
        <f ca="1"/>
        <v/>
      </c>
      <c r="FA139" s="30" t="str">
        <f ca="1"/>
        <v/>
      </c>
      <c r="FB139" s="30" t="str">
        <f ca="1"/>
        <v/>
      </c>
      <c r="FC139" s="30" t="str">
        <f ca="1"/>
        <v/>
      </c>
      <c r="FD139" s="30" t="str">
        <f ca="1"/>
        <v/>
      </c>
      <c r="FE139" s="31" cm="1">
        <f t="array" aca="1" ref="FE139" ca="1">SUMPRODUCT(COUNTIF($DJ139:$FD139,Training!$C$3:$E$3))</f>
        <v>0</v>
      </c>
      <c r="FF139" s="31" cm="1">
        <f t="array" aca="1" ref="FF139" ca="1">SUMPRODUCT(COUNTIF($DJ139:$FD139,Training!$C$4:$E$4))</f>
        <v>0</v>
      </c>
      <c r="FG139" s="31" cm="1">
        <f t="array" aca="1" ref="FG139" ca="1">SUMPRODUCT(COUNTIF($DJ139:$FD139,Training!$C$5:$E$5))</f>
        <v>0</v>
      </c>
      <c r="FH139" s="31" cm="1">
        <f t="array" aca="1" ref="FH139" ca="1">SUMPRODUCT(COUNTIF($DJ139:$FD139,Training!$C$6:$E$6))</f>
        <v>0</v>
      </c>
      <c r="FI139" s="31" cm="1">
        <f t="array" aca="1" ref="FI139" ca="1">SUMPRODUCT(COUNTIF($DJ139:$FD139,Training!$C$7:$E$7))</f>
        <v>0</v>
      </c>
      <c r="FJ139" s="31" cm="1">
        <f t="array" aca="1" ref="FJ139" ca="1">SUMPRODUCT(COUNTIF($DJ139:$FD139,Training!$C$8:$E$8))</f>
        <v>0</v>
      </c>
      <c r="FK139" s="31" cm="1">
        <f t="array" aca="1" ref="FK139" ca="1">SUMPRODUCT(COUNTIF($DJ139:$FD139,Training!$C$9:$E$9))</f>
        <v>0</v>
      </c>
      <c r="FL139" s="31" cm="1">
        <f t="array" aca="1" ref="FL139" ca="1">SUMPRODUCT(COUNTIF($DJ139:$FD139,Training!$C$10:$E$10))</f>
        <v>0</v>
      </c>
      <c r="FM139" s="31" cm="1">
        <f t="array" aca="1" ref="FM139" ca="1">SUMPRODUCT(COUNTIF($DJ139:$FD139,Training!$C$11:$E$11))</f>
        <v>0</v>
      </c>
      <c r="FN139" s="31" cm="1">
        <f t="array" aca="1" ref="FN139" ca="1">SUMPRODUCT(COUNTIF($DJ139:$FD139,Training!$C$2:$E$2))</f>
        <v>0</v>
      </c>
      <c r="FO139" s="31" cm="1">
        <f t="array" aca="1" ref="FO139" ca="1">SUMPRODUCT(COUNTIF($DJ139:$FD139,Training!#REF!))</f>
        <v>0</v>
      </c>
      <c r="FP139" s="31" cm="1">
        <f t="array" aca="1" ref="FP139" ca="1">SUMPRODUCT(COUNTIF($DJ139:$FD139,Training!$C$12:$E$12))</f>
        <v>0</v>
      </c>
      <c r="FQ139" s="31" cm="1">
        <f t="array" aca="1" ref="FQ139" ca="1">SUMPRODUCT(COUNTIF($DJ139:$FD139,Training!$C$13:$E$13))</f>
        <v>0</v>
      </c>
      <c r="FR139" s="31" cm="1">
        <f t="array" aca="1" ref="FR139" ca="1">SUMPRODUCT(COUNTIF($DJ139:$FD139,Training!$C$14:$E$14))</f>
        <v>0</v>
      </c>
      <c r="FS139" s="31" cm="1">
        <f t="array" aca="1" ref="FS139" ca="1">SUMPRODUCT(COUNTIF($DJ139:$FD139,Training!$C$15:$E$15))</f>
        <v>0</v>
      </c>
      <c r="FT139" s="31" cm="1">
        <f t="array" aca="1" ref="FT139" ca="1">SUMPRODUCT(COUNTIF($DJ139:$FD139,Training!$C$16:$E$16))</f>
        <v>0</v>
      </c>
    </row>
    <row r="140" spans="1:176" x14ac:dyDescent="0.25">
      <c r="A140" s="32" t="str">
        <f>IF(WeightedParse!A140&gt;"",WeightedParse!A140,"")</f>
        <v/>
      </c>
      <c r="B140" s="49" t="str">
        <f>IF('Weighted Summary'!A140&gt;"",'Weighted Summary'!F140,"")</f>
        <v/>
      </c>
      <c r="C140" s="39" t="str">
        <f t="shared" si="2"/>
        <v/>
      </c>
      <c r="D140" s="37" t="str">
        <f ca="1">IF($A140&gt;"",IF(ISERROR(HLOOKUP(D$1,INDIRECT("Roles!$B$"&amp;MATCH($B140,Roles!$A:$A,0)&amp;":$AF$"&amp;MATCH($B140,Roles!$A:$A,0)),1,FALSE))=FALSE,IF(SquadExport!G140&lt;10,1,IF(SquadExport!G140&lt;15,2,IF(SquadExport!G140&lt;=20,3,""))),0),"")</f>
        <v/>
      </c>
      <c r="E140" s="37" t="str">
        <f ca="1">IF($A140&gt;"",IF(ISERROR(HLOOKUP(E$1,INDIRECT("Roles!$B$"&amp;MATCH($B140,Roles!$A:$A,0)&amp;":$AF$"&amp;MATCH($B140,Roles!$A:$A,0)),1,FALSE))=FALSE,IF(SquadExport!H140&lt;10,1,IF(SquadExport!H140&lt;15,2,IF(SquadExport!H140&lt;=20,3,""))),0),"")</f>
        <v/>
      </c>
      <c r="F140" s="37" t="str">
        <f ca="1">IF($A140&gt;"",IF(ISERROR(HLOOKUP(F$1,INDIRECT("Roles!$B$"&amp;MATCH($B140,Roles!$A:$A,0)&amp;":$AF$"&amp;MATCH($B140,Roles!$A:$A,0)),1,FALSE))=FALSE,IF(SquadExport!I140&lt;10,1,IF(SquadExport!I140&lt;15,2,IF(SquadExport!I140&lt;=20,3,""))),0),"")</f>
        <v/>
      </c>
      <c r="G140" s="37" t="str">
        <f ca="1">IF($A140&gt;"",IF(ISERROR(HLOOKUP(G$1,INDIRECT("Roles!$B$"&amp;MATCH($B140,Roles!$A:$A,0)&amp;":$AF$"&amp;MATCH($B140,Roles!$A:$A,0)),1,FALSE))=FALSE,IF(SquadExport!J140&lt;10,1,IF(SquadExport!J140&lt;15,2,IF(SquadExport!J140&lt;=20,3,""))),0),"")</f>
        <v/>
      </c>
      <c r="H140" s="37" t="str">
        <f ca="1">IF($A140&gt;"",IF(ISERROR(HLOOKUP(H$1,INDIRECT("Roles!$B$"&amp;MATCH($B140,Roles!$A:$A,0)&amp;":$AF$"&amp;MATCH($B140,Roles!$A:$A,0)),1,FALSE))=FALSE,IF(SquadExport!K140&lt;10,1,IF(SquadExport!K140&lt;15,2,IF(SquadExport!K140&lt;=20,3,""))),0),"")</f>
        <v/>
      </c>
      <c r="I140" s="37" t="str">
        <f ca="1">IF($A140&gt;"",IF(ISERROR(HLOOKUP(I$1,INDIRECT("Roles!$B$"&amp;MATCH($B140,Roles!$A:$A,0)&amp;":$AF$"&amp;MATCH($B140,Roles!$A:$A,0)),1,FALSE))=FALSE,IF(SquadExport!L140&lt;10,1,IF(SquadExport!L140&lt;15,2,IF(SquadExport!L140&lt;=20,3,""))),0),"")</f>
        <v/>
      </c>
      <c r="J140" s="37" t="str">
        <f ca="1">IF($A140&gt;"",IF(ISERROR(HLOOKUP(J$1,INDIRECT("Roles!$B$"&amp;MATCH($B140,Roles!$A:$A,0)&amp;":$AF$"&amp;MATCH($B140,Roles!$A:$A,0)),1,FALSE))=FALSE,IF(SquadExport!M140&lt;10,1,IF(SquadExport!M140&lt;15,2,IF(SquadExport!M140&lt;=20,3,""))),0),"")</f>
        <v/>
      </c>
      <c r="K140" s="37" t="str">
        <f ca="1">IF($A140&gt;"",IF(ISERROR(HLOOKUP(K$1,INDIRECT("Roles!$B$"&amp;MATCH($B140,Roles!$A:$A,0)&amp;":$AF$"&amp;MATCH($B140,Roles!$A:$A,0)),1,FALSE))=FALSE,IF(SquadExport!N140&lt;10,1,IF(SquadExport!N140&lt;15,2,IF(SquadExport!N140&lt;=20,3,""))),0),"")</f>
        <v/>
      </c>
      <c r="L140" s="37" t="str">
        <f ca="1">IF($A140&gt;"",IF(ISERROR(HLOOKUP(L$1,INDIRECT("Roles!$B$"&amp;MATCH($B140,Roles!$A:$A,0)&amp;":$AF$"&amp;MATCH($B140,Roles!$A:$A,0)),1,FALSE))=FALSE,IF(SquadExport!O140&lt;10,1,IF(SquadExport!O140&lt;15,2,IF(SquadExport!O140&lt;=20,3,""))),0),"")</f>
        <v/>
      </c>
      <c r="M140" s="37" t="str">
        <f ca="1">IF($A140&gt;"",IF(ISERROR(HLOOKUP(M$1,INDIRECT("Roles!$B$"&amp;MATCH($B140,Roles!$A:$A,0)&amp;":$AF$"&amp;MATCH($B140,Roles!$A:$A,0)),1,FALSE))=FALSE,IF(SquadExport!P140&lt;10,1,IF(SquadExport!P140&lt;15,2,IF(SquadExport!P140&lt;=20,3,""))),0),"")</f>
        <v/>
      </c>
      <c r="N140" s="37" t="str">
        <f ca="1">IF($A140&gt;"",IF(ISERROR(HLOOKUP(N$1,INDIRECT("Roles!$B$"&amp;MATCH($B140,Roles!$A:$A,0)&amp;":$AF$"&amp;MATCH($B140,Roles!$A:$A,0)),1,FALSE))=FALSE,IF(SquadExport!Q140&lt;10,1,IF(SquadExport!Q140&lt;15,2,IF(SquadExport!Q140&lt;=20,3,""))),0),"")</f>
        <v/>
      </c>
      <c r="O140" s="37" t="str">
        <f ca="1">IF($A140&gt;"",IF(ISERROR(HLOOKUP(O$1,INDIRECT("Roles!$B$"&amp;MATCH($B140,Roles!$A:$A,0)&amp;":$AF$"&amp;MATCH($B140,Roles!$A:$A,0)),1,FALSE))=FALSE,IF(SquadExport!R140&lt;10,1,IF(SquadExport!R140&lt;15,2,IF(SquadExport!R140&lt;=20,3,""))),0),"")</f>
        <v/>
      </c>
      <c r="P140" s="37" t="str">
        <f ca="1">IF($A140&gt;"",IF(ISERROR(HLOOKUP(P$1,INDIRECT("Roles!$B$"&amp;MATCH($B140,Roles!$A:$A,0)&amp;":$AF$"&amp;MATCH($B140,Roles!$A:$A,0)),1,FALSE))=FALSE,IF(SquadExport!S140&lt;10,1,IF(SquadExport!S140&lt;15,2,IF(SquadExport!S140&lt;=20,3,""))),0),"")</f>
        <v/>
      </c>
      <c r="Q140" s="37" t="str">
        <f ca="1">IF($A140&gt;"",IF(ISERROR(HLOOKUP(Q$1,INDIRECT("Roles!$B$"&amp;MATCH($B140,Roles!$A:$A,0)&amp;":$AF$"&amp;MATCH($B140,Roles!$A:$A,0)),1,FALSE))=FALSE,IF(SquadExport!T140&lt;10,1,IF(SquadExport!T140&lt;15,2,IF(SquadExport!T140&lt;=20,3,""))),0),"")</f>
        <v/>
      </c>
      <c r="R140" s="37" t="str">
        <f ca="1">IF($A140&gt;"",IF(ISERROR(HLOOKUP(R$1,INDIRECT("Roles!$B$"&amp;MATCH($B140,Roles!$A:$A,0)&amp;":$AF$"&amp;MATCH($B140,Roles!$A:$A,0)),1,FALSE))=FALSE,IF(SquadExport!U140&lt;10,1,IF(SquadExport!U140&lt;15,2,IF(SquadExport!U140&lt;=20,3,""))),0),"")</f>
        <v/>
      </c>
      <c r="S140" s="37" t="str">
        <f ca="1">IF($A140&gt;"",IF(ISERROR(HLOOKUP(S$1,INDIRECT("Roles!$B$"&amp;MATCH($B140,Roles!$A:$A,0)&amp;":$AF$"&amp;MATCH($B140,Roles!$A:$A,0)),1,FALSE))=FALSE,IF(SquadExport!V140&lt;10,1,IF(SquadExport!V140&lt;15,2,IF(SquadExport!V140&lt;=20,3,""))),0),"")</f>
        <v/>
      </c>
      <c r="T140" s="37" t="str">
        <f ca="1">IF($A140&gt;"",IF(ISERROR(HLOOKUP(T$1,INDIRECT("Roles!$B$"&amp;MATCH($B140,Roles!$A:$A,0)&amp;":$AF$"&amp;MATCH($B140,Roles!$A:$A,0)),1,FALSE))=FALSE,IF(SquadExport!W140&lt;10,1,IF(SquadExport!W140&lt;15,2,IF(SquadExport!W140&lt;=20,3,""))),0),"")</f>
        <v/>
      </c>
      <c r="U140" s="37" t="str">
        <f ca="1">IF($A140&gt;"",IF(ISERROR(HLOOKUP(U$1,INDIRECT("Roles!$B$"&amp;MATCH($B140,Roles!$A:$A,0)&amp;":$AF$"&amp;MATCH($B140,Roles!$A:$A,0)),1,FALSE))=FALSE,IF(SquadExport!X140&lt;10,1,IF(SquadExport!X140&lt;15,2,IF(SquadExport!X140&lt;=20,3,""))),0),"")</f>
        <v/>
      </c>
      <c r="V140" s="37" t="str">
        <f ca="1">IF($A140&gt;"",IF(ISERROR(HLOOKUP(V$1,INDIRECT("Roles!$B$"&amp;MATCH($B140,Roles!$A:$A,0)&amp;":$AF$"&amp;MATCH($B140,Roles!$A:$A,0)),1,FALSE))=FALSE,IF(SquadExport!Y140&lt;10,1,IF(SquadExport!Y140&lt;15,2,IF(SquadExport!Y140&lt;=20,3,""))),0),"")</f>
        <v/>
      </c>
      <c r="W140" s="37" t="str">
        <f ca="1">IF($A140&gt;"",IF(ISERROR(HLOOKUP(W$1,INDIRECT("Roles!$B$"&amp;MATCH($B140,Roles!$A:$A,0)&amp;":$AF$"&amp;MATCH($B140,Roles!$A:$A,0)),1,FALSE))=FALSE,IF(SquadExport!Z140&lt;10,1,IF(SquadExport!Z140&lt;15,2,IF(SquadExport!Z140&lt;=20,3,""))),0),"")</f>
        <v/>
      </c>
      <c r="X140" s="37" t="str">
        <f ca="1">IF($A140&gt;"",IF(ISERROR(HLOOKUP(X$1,INDIRECT("Roles!$B$"&amp;MATCH($B140,Roles!$A:$A,0)&amp;":$AF$"&amp;MATCH($B140,Roles!$A:$A,0)),1,FALSE))=FALSE,IF(SquadExport!AA140&lt;10,1,IF(SquadExport!AA140&lt;15,2,IF(SquadExport!AA140&lt;=20,3,""))),0),"")</f>
        <v/>
      </c>
      <c r="Y140" s="37" t="str">
        <f ca="1">IF($A140&gt;"",IF(ISERROR(HLOOKUP(Y$1,INDIRECT("Roles!$B$"&amp;MATCH($B140,Roles!$A:$A,0)&amp;":$AF$"&amp;MATCH($B140,Roles!$A:$A,0)),1,FALSE))=FALSE,IF(SquadExport!AB140&lt;10,1,IF(SquadExport!AB140&lt;15,2,IF(SquadExport!AB140&lt;=20,3,""))),0),"")</f>
        <v/>
      </c>
      <c r="Z140" s="37" t="str">
        <f ca="1">IF($A140&gt;"",IF(ISERROR(HLOOKUP(Z$1,INDIRECT("Roles!$B$"&amp;MATCH($B140,Roles!$A:$A,0)&amp;":$AF$"&amp;MATCH($B140,Roles!$A:$A,0)),1,FALSE))=FALSE,IF(SquadExport!AC140&lt;10,1,IF(SquadExport!AC140&lt;15,2,IF(SquadExport!AC140&lt;=20,3,""))),0),"")</f>
        <v/>
      </c>
      <c r="AA140" s="37" t="str">
        <f ca="1">IF($A140&gt;"",IF(ISERROR(HLOOKUP(AA$1,INDIRECT("Roles!$B$"&amp;MATCH($B140,Roles!$A:$A,0)&amp;":$AF$"&amp;MATCH($B140,Roles!$A:$A,0)),1,FALSE))=FALSE,IF(SquadExport!AD140&lt;10,1,IF(SquadExport!AD140&lt;15,2,IF(SquadExport!AD140&lt;=20,3,""))),0),"")</f>
        <v/>
      </c>
      <c r="AB140" s="37" t="str">
        <f ca="1">IF($A140&gt;"",IF(ISERROR(HLOOKUP(AB$1,INDIRECT("Roles!$B$"&amp;MATCH($B140,Roles!$A:$A,0)&amp;":$AF$"&amp;MATCH($B140,Roles!$A:$A,0)),1,FALSE))=FALSE,IF(SquadExport!AE140&lt;10,1,IF(SquadExport!AE140&lt;15,2,IF(SquadExport!AE140&lt;=20,3,""))),0),"")</f>
        <v/>
      </c>
      <c r="AC140" s="37" t="str">
        <f ca="1">IF($A140&gt;"",IF(ISERROR(HLOOKUP(AC$1,INDIRECT("Roles!$B$"&amp;MATCH($B140,Roles!$A:$A,0)&amp;":$AF$"&amp;MATCH($B140,Roles!$A:$A,0)),1,FALSE))=FALSE,IF(SquadExport!AF140&lt;10,1,IF(SquadExport!AF140&lt;15,2,IF(SquadExport!AF140&lt;=20,3,""))),0),"")</f>
        <v/>
      </c>
      <c r="AD140" s="37" t="str">
        <f ca="1">IF($A140&gt;"",IF(ISERROR(HLOOKUP(AD$1,INDIRECT("Roles!$B$"&amp;MATCH($B140,Roles!$A:$A,0)&amp;":$AF$"&amp;MATCH($B140,Roles!$A:$A,0)),1,FALSE))=FALSE,IF(SquadExport!AG140&lt;10,1,IF(SquadExport!AG140&lt;15,2,IF(SquadExport!AG140&lt;=20,3,""))),0),"")</f>
        <v/>
      </c>
      <c r="AE140" s="37" t="str">
        <f ca="1">IF($A140&gt;"",IF(ISERROR(HLOOKUP(AE$1,INDIRECT("Roles!$B$"&amp;MATCH($B140,Roles!$A:$A,0)&amp;":$AF$"&amp;MATCH($B140,Roles!$A:$A,0)),1,FALSE))=FALSE,IF(SquadExport!AH140&lt;10,1,IF(SquadExport!AH140&lt;15,2,IF(SquadExport!AH140&lt;=20,3,""))),0),"")</f>
        <v/>
      </c>
      <c r="AF140" s="37" t="str">
        <f ca="1">IF($A140&gt;"",IF(ISERROR(HLOOKUP(AF$1,INDIRECT("Roles!$B$"&amp;MATCH($B140,Roles!$A:$A,0)&amp;":$AF$"&amp;MATCH($B140,Roles!$A:$A,0)),1,FALSE))=FALSE,IF(SquadExport!AI140&lt;10,1,IF(SquadExport!AI140&lt;15,2,IF(SquadExport!AI140&lt;=20,3,""))),0),"")</f>
        <v/>
      </c>
      <c r="AG140" s="37" t="str">
        <f ca="1">IF($A140&gt;"",IF(ISERROR(HLOOKUP(AG$1,INDIRECT("Roles!$B$"&amp;MATCH($B140,Roles!$A:$A,0)&amp;":$AF$"&amp;MATCH($B140,Roles!$A:$A,0)),1,FALSE))=FALSE,IF(SquadExport!AJ140&lt;10,1,IF(SquadExport!AJ140&lt;15,2,IF(SquadExport!AJ140&lt;=20,3,""))),0),"")</f>
        <v/>
      </c>
      <c r="AH140" s="37" t="str">
        <f ca="1">IF($A140&gt;"",IF(ISERROR(HLOOKUP(AH$1,INDIRECT("Roles!$B$"&amp;MATCH($B140,Roles!$A:$A,0)&amp;":$AF$"&amp;MATCH($B140,Roles!$A:$A,0)),1,FALSE))=FALSE,IF(SquadExport!AK140&lt;10,1,IF(SquadExport!AK140&lt;15,2,IF(SquadExport!AK140&lt;=20,3,""))),0),"")</f>
        <v/>
      </c>
      <c r="AI140" s="37" t="str">
        <f ca="1">IF($A140&gt;"",IF(ISERROR(HLOOKUP(AI$1,INDIRECT("Roles!$B$"&amp;MATCH($B140,Roles!$A:$A,0)&amp;":$AF$"&amp;MATCH($B140,Roles!$A:$A,0)),1,FALSE))=FALSE,IF(SquadExport!AL140&lt;10,1,IF(SquadExport!AL140&lt;15,2,IF(SquadExport!AL140&lt;=20,3,""))),0),"")</f>
        <v/>
      </c>
      <c r="AJ140" s="37" t="str">
        <f ca="1">IF($A140&gt;"",IF(ISERROR(HLOOKUP(AJ$1,INDIRECT("Roles!$B$"&amp;MATCH($B140,Roles!$A:$A,0)&amp;":$AF$"&amp;MATCH($B140,Roles!$A:$A,0)),1,FALSE))=FALSE,IF(SquadExport!AM140&lt;10,1,IF(SquadExport!AM140&lt;15,2,IF(SquadExport!AM140&lt;=20,3,""))),0),"")</f>
        <v/>
      </c>
      <c r="AK140" s="37" t="str">
        <f ca="1">IF($A140&gt;"",IF(ISERROR(HLOOKUP(AK$1,INDIRECT("Roles!$B$"&amp;MATCH($B140,Roles!$A:$A,0)&amp;":$AF$"&amp;MATCH($B140,Roles!$A:$A,0)),1,FALSE))=FALSE,IF(SquadExport!AN140&lt;10,1,IF(SquadExport!AN140&lt;15,2,IF(SquadExport!AN140&lt;=20,3,""))),0),"")</f>
        <v/>
      </c>
      <c r="AL140" s="37" t="str">
        <f ca="1">IF($A140&gt;"",IF(ISERROR(HLOOKUP(AL$1,INDIRECT("Roles!$B$"&amp;MATCH($B140,Roles!$A:$A,0)&amp;":$AF$"&amp;MATCH($B140,Roles!$A:$A,0)),1,FALSE))=FALSE,IF(SquadExport!AO140&lt;10,1,IF(SquadExport!AO140&lt;15,2,IF(SquadExport!AO140&lt;=20,3,""))),0),"")</f>
        <v/>
      </c>
      <c r="AM140" s="37" t="str">
        <f ca="1">IF($A140&gt;"",IF(ISERROR(HLOOKUP(AM$1,INDIRECT("Roles!$B$"&amp;MATCH($B140,Roles!$A:$A,0)&amp;":$AF$"&amp;MATCH($B140,Roles!$A:$A,0)),1,FALSE))=FALSE,IF(SquadExport!AP140&lt;10,1,IF(SquadExport!AP140&lt;15,2,IF(SquadExport!AP140&lt;=20,3,""))),0),"")</f>
        <v/>
      </c>
      <c r="AN140" s="37" t="str">
        <f ca="1">IF($A140&gt;"",IF(ISERROR(HLOOKUP(AN$1,INDIRECT("Roles!$B$"&amp;MATCH($B140,Roles!$A:$A,0)&amp;":$AF$"&amp;MATCH($B140,Roles!$A:$A,0)),1,FALSE))=FALSE,IF(SquadExport!AQ140&lt;10,1,IF(SquadExport!AQ140&lt;15,2,IF(SquadExport!AQ140&lt;=20,3,""))),0),"")</f>
        <v/>
      </c>
      <c r="AO140" s="37" t="str">
        <f ca="1">IF($A140&gt;"",IF(ISERROR(HLOOKUP(AO$1,INDIRECT("Roles!$B$"&amp;MATCH($B140,Roles!$A:$A,0)&amp;":$AF$"&amp;MATCH($B140,Roles!$A:$A,0)),1,FALSE))=FALSE,IF(SquadExport!AR140&lt;10,1,IF(SquadExport!AR140&lt;15,2,IF(SquadExport!AR140&lt;=20,3,""))),0),"")</f>
        <v/>
      </c>
      <c r="AP140" s="37" t="str">
        <f ca="1">IF($A140&gt;"",IF(ISERROR(HLOOKUP(AP$1,INDIRECT("Roles!$B$"&amp;MATCH($B140,Roles!$A:$A,0)&amp;":$AF$"&amp;MATCH($B140,Roles!$A:$A,0)),1,FALSE))=FALSE,IF(SquadExport!AS140&lt;10,1,IF(SquadExport!AS140&lt;15,2,IF(SquadExport!AS140&lt;=20,3,""))),0),"")</f>
        <v/>
      </c>
      <c r="AQ140" s="37" t="str">
        <f ca="1">IF($A140&gt;"",IF(ISERROR(HLOOKUP(AQ$1,INDIRECT("Roles!$B$"&amp;MATCH($B140,Roles!$A:$A,0)&amp;":$AF$"&amp;MATCH($B140,Roles!$A:$A,0)),1,FALSE))=FALSE,IF(SquadExport!AT140&lt;10,1,IF(SquadExport!AT140&lt;15,2,IF(SquadExport!AT140&lt;=20,3,""))),0),"")</f>
        <v/>
      </c>
      <c r="AR140" s="37" t="str">
        <f ca="1">IF($A140&gt;"",IF(ISERROR(HLOOKUP(AR$1,INDIRECT("Roles!$B$"&amp;MATCH($B140,Roles!$A:$A,0)&amp;":$AF$"&amp;MATCH($B140,Roles!$A:$A,0)),1,FALSE))=FALSE,IF(SquadExport!AU140&lt;10,1,IF(SquadExport!AU140&lt;15,2,IF(SquadExport!AU140&lt;=20,3,""))),0),"")</f>
        <v/>
      </c>
      <c r="AS140" s="37" t="str">
        <f ca="1">IF($A140&gt;"",IF(ISERROR(HLOOKUP(AS$1,INDIRECT("Roles!$B$"&amp;MATCH($B140,Roles!$A:$A,0)&amp;":$AF$"&amp;MATCH($B140,Roles!$A:$A,0)),1,FALSE))=FALSE,IF(SquadExport!AV140&lt;10,1,IF(SquadExport!AV140&lt;15,2,IF(SquadExport!AV140&lt;=20,3,""))),0),"")</f>
        <v/>
      </c>
      <c r="AT140" s="37" t="str">
        <f ca="1">IF($A140&gt;"",IF(ISERROR(HLOOKUP(AT$1,INDIRECT("Roles!$B$"&amp;MATCH($B140,Roles!$A:$A,0)&amp;":$AF$"&amp;MATCH($B140,Roles!$A:$A,0)),1,FALSE))=FALSE,IF(SquadExport!AW140&lt;10,1,IF(SquadExport!AW140&lt;15,2,IF(SquadExport!AW140&lt;=20,3,""))),0),"")</f>
        <v/>
      </c>
      <c r="AU140" s="37" t="str">
        <f ca="1">IF($A140&gt;"",IF(ISERROR(HLOOKUP(AU$1,INDIRECT("Roles!$B$"&amp;MATCH($B140,Roles!$A:$A,0)&amp;":$AF$"&amp;MATCH($B140,Roles!$A:$A,0)),1,FALSE))=FALSE,IF(SquadExport!AX140&lt;10,1,IF(SquadExport!AX140&lt;15,2,IF(SquadExport!AX140&lt;=20,3,""))),0),"")</f>
        <v/>
      </c>
      <c r="AV140" s="37" t="str">
        <f ca="1">IF($A140&gt;"",IF(ISERROR(HLOOKUP(AV$1,INDIRECT("Roles!$B$"&amp;MATCH($B140,Roles!$A:$A,0)&amp;":$AF$"&amp;MATCH($B140,Roles!$A:$A,0)),1,FALSE))=FALSE,IF(SquadExport!AY140&lt;10,1,IF(SquadExport!AY140&lt;15,2,IF(SquadExport!AY140&lt;=20,3,""))),0),"")</f>
        <v/>
      </c>
      <c r="AW140" s="37" t="str">
        <f ca="1">IF($A140&gt;"",IF(ISERROR(HLOOKUP(AW$1,INDIRECT("Roles!$B$"&amp;MATCH($B140,Roles!$A:$A,0)&amp;":$AF$"&amp;MATCH($B140,Roles!$A:$A,0)),1,FALSE))=FALSE,IF(SquadExport!AZ140&lt;10,1,IF(SquadExport!AZ140&lt;15,2,IF(SquadExport!AZ140&lt;=20,3,""))),0),"")</f>
        <v/>
      </c>
      <c r="AX140" s="37" t="str">
        <f ca="1">IF($A140&gt;"",IF(ISERROR(HLOOKUP(AX$1,INDIRECT("Roles!$B$"&amp;MATCH($B140,Roles!$A:$A,0)&amp;":$AF$"&amp;MATCH($B140,Roles!$A:$A,0)),1,FALSE))=FALSE,IF(SquadExport!BA140&lt;10,1,IF(SquadExport!BA140&lt;15,2,IF(SquadExport!BA140&lt;=20,3,""))),0),"")</f>
        <v/>
      </c>
      <c r="AY140" s="30" t="str" cm="1">
        <f t="array" aca="1" ref="AY140:CS140" ca="1">IF($D140:$AX140=1,D$1:AX$1,"")</f>
        <v/>
      </c>
      <c r="AZ140" s="30" t="str">
        <f ca="1"/>
        <v/>
      </c>
      <c r="BA140" s="30" t="str">
        <f ca="1"/>
        <v/>
      </c>
      <c r="BB140" s="30" t="str">
        <f ca="1"/>
        <v/>
      </c>
      <c r="BC140" s="30" t="str">
        <f ca="1"/>
        <v/>
      </c>
      <c r="BD140" s="30" t="str">
        <f ca="1"/>
        <v/>
      </c>
      <c r="BE140" s="30" t="str">
        <f ca="1"/>
        <v/>
      </c>
      <c r="BF140" s="30" t="str">
        <f ca="1"/>
        <v/>
      </c>
      <c r="BG140" s="30" t="str">
        <f ca="1"/>
        <v/>
      </c>
      <c r="BH140" s="30" t="str">
        <f ca="1"/>
        <v/>
      </c>
      <c r="BI140" s="30" t="str">
        <f ca="1"/>
        <v/>
      </c>
      <c r="BJ140" s="30" t="str">
        <f ca="1"/>
        <v/>
      </c>
      <c r="BK140" s="30" t="str">
        <f ca="1"/>
        <v/>
      </c>
      <c r="BL140" s="30" t="str">
        <f ca="1"/>
        <v/>
      </c>
      <c r="BM140" s="30" t="str">
        <f ca="1"/>
        <v/>
      </c>
      <c r="BN140" s="30" t="str">
        <f ca="1"/>
        <v/>
      </c>
      <c r="BO140" s="30" t="str">
        <f ca="1"/>
        <v/>
      </c>
      <c r="BP140" s="30" t="str">
        <f ca="1"/>
        <v/>
      </c>
      <c r="BQ140" s="30" t="str">
        <f ca="1"/>
        <v/>
      </c>
      <c r="BR140" s="30" t="str">
        <f ca="1"/>
        <v/>
      </c>
      <c r="BS140" s="30" t="str">
        <f ca="1"/>
        <v/>
      </c>
      <c r="BT140" s="30" t="str">
        <f ca="1"/>
        <v/>
      </c>
      <c r="BU140" s="30" t="str">
        <f ca="1"/>
        <v/>
      </c>
      <c r="BV140" s="30" t="str">
        <f ca="1"/>
        <v/>
      </c>
      <c r="BW140" s="30" t="str">
        <f ca="1"/>
        <v/>
      </c>
      <c r="BX140" s="30" t="str">
        <f ca="1"/>
        <v/>
      </c>
      <c r="BY140" s="30" t="str">
        <f ca="1"/>
        <v/>
      </c>
      <c r="BZ140" s="30" t="str">
        <f ca="1"/>
        <v/>
      </c>
      <c r="CA140" s="30" t="str">
        <f ca="1"/>
        <v/>
      </c>
      <c r="CB140" s="30" t="str">
        <f ca="1"/>
        <v/>
      </c>
      <c r="CC140" s="30" t="str">
        <f ca="1"/>
        <v/>
      </c>
      <c r="CD140" s="30" t="str">
        <f ca="1"/>
        <v/>
      </c>
      <c r="CE140" s="30" t="str">
        <f ca="1"/>
        <v/>
      </c>
      <c r="CF140" s="30" t="str">
        <f ca="1"/>
        <v/>
      </c>
      <c r="CG140" s="30" t="str">
        <f ca="1"/>
        <v/>
      </c>
      <c r="CH140" s="30" t="str">
        <f ca="1"/>
        <v/>
      </c>
      <c r="CI140" s="30" t="str">
        <f ca="1"/>
        <v/>
      </c>
      <c r="CJ140" s="30" t="str">
        <f ca="1"/>
        <v/>
      </c>
      <c r="CK140" s="30" t="str">
        <f ca="1"/>
        <v/>
      </c>
      <c r="CL140" s="30" t="str">
        <f ca="1"/>
        <v/>
      </c>
      <c r="CM140" s="30" t="str">
        <f ca="1"/>
        <v/>
      </c>
      <c r="CN140" s="30" t="str">
        <f ca="1"/>
        <v/>
      </c>
      <c r="CO140" s="30" t="str">
        <f ca="1"/>
        <v/>
      </c>
      <c r="CP140" s="30" t="str">
        <f ca="1"/>
        <v/>
      </c>
      <c r="CQ140" s="30" t="str">
        <f ca="1"/>
        <v/>
      </c>
      <c r="CR140" s="30" t="str">
        <f ca="1"/>
        <v/>
      </c>
      <c r="CS140" s="30" t="str">
        <f ca="1"/>
        <v/>
      </c>
      <c r="CT140" s="31" cm="1">
        <f t="array" aca="1" ref="CT140" ca="1">SUMPRODUCT(COUNTIF($AY140:$CS140,Training!$C$3:$E$3))</f>
        <v>0</v>
      </c>
      <c r="CU140" s="31" cm="1">
        <f t="array" aca="1" ref="CU140" ca="1">SUMPRODUCT(COUNTIF($AY140:$CS140,Training!$C$4:$E$4))</f>
        <v>0</v>
      </c>
      <c r="CV140" s="31" cm="1">
        <f t="array" aca="1" ref="CV140" ca="1">SUMPRODUCT(COUNTIF($AY140:$CS140,Training!$C$5:$E$5))</f>
        <v>0</v>
      </c>
      <c r="CW140" s="31" cm="1">
        <f t="array" aca="1" ref="CW140" ca="1">SUMPRODUCT(COUNTIF($AY140:$CS140,Training!$C$6:$E$6))</f>
        <v>0</v>
      </c>
      <c r="CX140" s="31" cm="1">
        <f t="array" aca="1" ref="CX140" ca="1">SUMPRODUCT(COUNTIF($AY140:$CS140,Training!$C$7:$E$7))</f>
        <v>0</v>
      </c>
      <c r="CY140" s="31" cm="1">
        <f t="array" aca="1" ref="CY140" ca="1">SUMPRODUCT(COUNTIF($AY140:$CS140,Training!$C$8:$E$8))</f>
        <v>0</v>
      </c>
      <c r="CZ140" s="31" cm="1">
        <f t="array" aca="1" ref="CZ140" ca="1">SUMPRODUCT(COUNTIF($AY140:$CS140,Training!$C$9:$E$9))</f>
        <v>0</v>
      </c>
      <c r="DA140" s="31" cm="1">
        <f t="array" aca="1" ref="DA140" ca="1">SUMPRODUCT(COUNTIF($AY140:$CS140,Training!$C$10:$E$10))</f>
        <v>0</v>
      </c>
      <c r="DB140" s="31" cm="1">
        <f t="array" aca="1" ref="DB140" ca="1">SUMPRODUCT(COUNTIF($AY140:$CS140,Training!$C$11:$E$11))</f>
        <v>0</v>
      </c>
      <c r="DC140" s="31" cm="1">
        <f t="array" aca="1" ref="DC140" ca="1">SUMPRODUCT(COUNTIF($AY140:$CS140,Training!$C$2:$E$2))</f>
        <v>0</v>
      </c>
      <c r="DD140" s="31" cm="1">
        <f t="array" aca="1" ref="DD140" ca="1">SUMPRODUCT(COUNTIF($AY140:$CS140,Training!#REF!))</f>
        <v>0</v>
      </c>
      <c r="DE140" s="31" cm="1">
        <f t="array" aca="1" ref="DE140" ca="1">SUMPRODUCT(COUNTIF($AY140:$CS140,Training!$C$12:$E$12))</f>
        <v>0</v>
      </c>
      <c r="DF140" s="31" cm="1">
        <f t="array" aca="1" ref="DF140" ca="1">SUMPRODUCT(COUNTIF($AY140:$CS140,Training!$C$13:$E$13))</f>
        <v>0</v>
      </c>
      <c r="DG140" s="31" cm="1">
        <f t="array" aca="1" ref="DG140" ca="1">SUMPRODUCT(COUNTIF($AY140:$CS140,Training!$C$14:$E$14))</f>
        <v>0</v>
      </c>
      <c r="DH140" s="31" cm="1">
        <f t="array" aca="1" ref="DH140" ca="1">SUMPRODUCT(COUNTIF($AY140:$CS140,Training!$C$15:$E$15))</f>
        <v>0</v>
      </c>
      <c r="DI140" s="31" cm="1">
        <f t="array" aca="1" ref="DI140" ca="1">SUMPRODUCT(COUNTIF($AY140:$CS140,Training!$C$16:$E$16))</f>
        <v>0</v>
      </c>
      <c r="DJ140" s="30" t="str" cm="1">
        <f t="array" aca="1" ref="DJ140:FD140" ca="1">IF(COUNTIF(D140:AX140,1)=0,IF($D140:$AX140=2,D$1:AX$1,""),"")</f>
        <v/>
      </c>
      <c r="DK140" s="30" t="str">
        <f ca="1"/>
        <v/>
      </c>
      <c r="DL140" s="30" t="str">
        <f ca="1"/>
        <v/>
      </c>
      <c r="DM140" s="30" t="str">
        <f ca="1"/>
        <v/>
      </c>
      <c r="DN140" s="30" t="str">
        <f ca="1"/>
        <v/>
      </c>
      <c r="DO140" s="30" t="str">
        <f ca="1"/>
        <v/>
      </c>
      <c r="DP140" s="30" t="str">
        <f ca="1"/>
        <v/>
      </c>
      <c r="DQ140" s="30" t="str">
        <f ca="1"/>
        <v/>
      </c>
      <c r="DR140" s="30" t="str">
        <f ca="1"/>
        <v/>
      </c>
      <c r="DS140" s="30" t="str">
        <f ca="1"/>
        <v/>
      </c>
      <c r="DT140" s="30" t="str">
        <f ca="1"/>
        <v/>
      </c>
      <c r="DU140" s="30" t="str">
        <f ca="1"/>
        <v/>
      </c>
      <c r="DV140" s="30" t="str">
        <f ca="1"/>
        <v/>
      </c>
      <c r="DW140" s="30" t="str">
        <f ca="1"/>
        <v/>
      </c>
      <c r="DX140" s="30" t="str">
        <f ca="1"/>
        <v/>
      </c>
      <c r="DY140" s="30" t="str">
        <f ca="1"/>
        <v/>
      </c>
      <c r="DZ140" s="30" t="str">
        <f ca="1"/>
        <v/>
      </c>
      <c r="EA140" s="30" t="str">
        <f ca="1"/>
        <v/>
      </c>
      <c r="EB140" s="30" t="str">
        <f ca="1"/>
        <v/>
      </c>
      <c r="EC140" s="30" t="str">
        <f ca="1"/>
        <v/>
      </c>
      <c r="ED140" s="30" t="str">
        <f ca="1"/>
        <v/>
      </c>
      <c r="EE140" s="30" t="str">
        <f ca="1"/>
        <v/>
      </c>
      <c r="EF140" s="30" t="str">
        <f ca="1"/>
        <v/>
      </c>
      <c r="EG140" s="30" t="str">
        <f ca="1"/>
        <v/>
      </c>
      <c r="EH140" s="30" t="str">
        <f ca="1"/>
        <v/>
      </c>
      <c r="EI140" s="30" t="str">
        <f ca="1"/>
        <v/>
      </c>
      <c r="EJ140" s="30" t="str">
        <f ca="1"/>
        <v/>
      </c>
      <c r="EK140" s="30" t="str">
        <f ca="1"/>
        <v/>
      </c>
      <c r="EL140" s="30" t="str">
        <f ca="1"/>
        <v/>
      </c>
      <c r="EM140" s="30" t="str">
        <f ca="1"/>
        <v/>
      </c>
      <c r="EN140" s="30" t="str">
        <f ca="1"/>
        <v/>
      </c>
      <c r="EO140" s="30" t="str">
        <f ca="1"/>
        <v/>
      </c>
      <c r="EP140" s="30" t="str">
        <f ca="1"/>
        <v/>
      </c>
      <c r="EQ140" s="30" t="str">
        <f ca="1"/>
        <v/>
      </c>
      <c r="ER140" s="30" t="str">
        <f ca="1"/>
        <v/>
      </c>
      <c r="ES140" s="30" t="str">
        <f ca="1"/>
        <v/>
      </c>
      <c r="ET140" s="30" t="str">
        <f ca="1"/>
        <v/>
      </c>
      <c r="EU140" s="30" t="str">
        <f ca="1"/>
        <v/>
      </c>
      <c r="EV140" s="30" t="str">
        <f ca="1"/>
        <v/>
      </c>
      <c r="EW140" s="30" t="str">
        <f ca="1"/>
        <v/>
      </c>
      <c r="EX140" s="30" t="str">
        <f ca="1"/>
        <v/>
      </c>
      <c r="EY140" s="30" t="str">
        <f ca="1"/>
        <v/>
      </c>
      <c r="EZ140" s="30" t="str">
        <f ca="1"/>
        <v/>
      </c>
      <c r="FA140" s="30" t="str">
        <f ca="1"/>
        <v/>
      </c>
      <c r="FB140" s="30" t="str">
        <f ca="1"/>
        <v/>
      </c>
      <c r="FC140" s="30" t="str">
        <f ca="1"/>
        <v/>
      </c>
      <c r="FD140" s="30" t="str">
        <f ca="1"/>
        <v/>
      </c>
      <c r="FE140" s="31" cm="1">
        <f t="array" aca="1" ref="FE140" ca="1">SUMPRODUCT(COUNTIF($DJ140:$FD140,Training!$C$3:$E$3))</f>
        <v>0</v>
      </c>
      <c r="FF140" s="31" cm="1">
        <f t="array" aca="1" ref="FF140" ca="1">SUMPRODUCT(COUNTIF($DJ140:$FD140,Training!$C$4:$E$4))</f>
        <v>0</v>
      </c>
      <c r="FG140" s="31" cm="1">
        <f t="array" aca="1" ref="FG140" ca="1">SUMPRODUCT(COUNTIF($DJ140:$FD140,Training!$C$5:$E$5))</f>
        <v>0</v>
      </c>
      <c r="FH140" s="31" cm="1">
        <f t="array" aca="1" ref="FH140" ca="1">SUMPRODUCT(COUNTIF($DJ140:$FD140,Training!$C$6:$E$6))</f>
        <v>0</v>
      </c>
      <c r="FI140" s="31" cm="1">
        <f t="array" aca="1" ref="FI140" ca="1">SUMPRODUCT(COUNTIF($DJ140:$FD140,Training!$C$7:$E$7))</f>
        <v>0</v>
      </c>
      <c r="FJ140" s="31" cm="1">
        <f t="array" aca="1" ref="FJ140" ca="1">SUMPRODUCT(COUNTIF($DJ140:$FD140,Training!$C$8:$E$8))</f>
        <v>0</v>
      </c>
      <c r="FK140" s="31" cm="1">
        <f t="array" aca="1" ref="FK140" ca="1">SUMPRODUCT(COUNTIF($DJ140:$FD140,Training!$C$9:$E$9))</f>
        <v>0</v>
      </c>
      <c r="FL140" s="31" cm="1">
        <f t="array" aca="1" ref="FL140" ca="1">SUMPRODUCT(COUNTIF($DJ140:$FD140,Training!$C$10:$E$10))</f>
        <v>0</v>
      </c>
      <c r="FM140" s="31" cm="1">
        <f t="array" aca="1" ref="FM140" ca="1">SUMPRODUCT(COUNTIF($DJ140:$FD140,Training!$C$11:$E$11))</f>
        <v>0</v>
      </c>
      <c r="FN140" s="31" cm="1">
        <f t="array" aca="1" ref="FN140" ca="1">SUMPRODUCT(COUNTIF($DJ140:$FD140,Training!$C$2:$E$2))</f>
        <v>0</v>
      </c>
      <c r="FO140" s="31" cm="1">
        <f t="array" aca="1" ref="FO140" ca="1">SUMPRODUCT(COUNTIF($DJ140:$FD140,Training!#REF!))</f>
        <v>0</v>
      </c>
      <c r="FP140" s="31" cm="1">
        <f t="array" aca="1" ref="FP140" ca="1">SUMPRODUCT(COUNTIF($DJ140:$FD140,Training!$C$12:$E$12))</f>
        <v>0</v>
      </c>
      <c r="FQ140" s="31" cm="1">
        <f t="array" aca="1" ref="FQ140" ca="1">SUMPRODUCT(COUNTIF($DJ140:$FD140,Training!$C$13:$E$13))</f>
        <v>0</v>
      </c>
      <c r="FR140" s="31" cm="1">
        <f t="array" aca="1" ref="FR140" ca="1">SUMPRODUCT(COUNTIF($DJ140:$FD140,Training!$C$14:$E$14))</f>
        <v>0</v>
      </c>
      <c r="FS140" s="31" cm="1">
        <f t="array" aca="1" ref="FS140" ca="1">SUMPRODUCT(COUNTIF($DJ140:$FD140,Training!$C$15:$E$15))</f>
        <v>0</v>
      </c>
      <c r="FT140" s="31" cm="1">
        <f t="array" aca="1" ref="FT140" ca="1">SUMPRODUCT(COUNTIF($DJ140:$FD140,Training!$C$16:$E$16))</f>
        <v>0</v>
      </c>
    </row>
    <row r="141" spans="1:176" x14ac:dyDescent="0.25">
      <c r="A141" s="32" t="str">
        <f>IF(WeightedParse!A141&gt;"",WeightedParse!A141,"")</f>
        <v/>
      </c>
      <c r="B141" s="49" t="str">
        <f>IF('Weighted Summary'!A141&gt;"",'Weighted Summary'!F141,"")</f>
        <v/>
      </c>
      <c r="C141" s="39" t="str">
        <f t="shared" si="2"/>
        <v/>
      </c>
      <c r="D141" s="37" t="str">
        <f ca="1">IF($A141&gt;"",IF(ISERROR(HLOOKUP(D$1,INDIRECT("Roles!$B$"&amp;MATCH($B141,Roles!$A:$A,0)&amp;":$AF$"&amp;MATCH($B141,Roles!$A:$A,0)),1,FALSE))=FALSE,IF(SquadExport!G141&lt;10,1,IF(SquadExport!G141&lt;15,2,IF(SquadExport!G141&lt;=20,3,""))),0),"")</f>
        <v/>
      </c>
      <c r="E141" s="37" t="str">
        <f ca="1">IF($A141&gt;"",IF(ISERROR(HLOOKUP(E$1,INDIRECT("Roles!$B$"&amp;MATCH($B141,Roles!$A:$A,0)&amp;":$AF$"&amp;MATCH($B141,Roles!$A:$A,0)),1,FALSE))=FALSE,IF(SquadExport!H141&lt;10,1,IF(SquadExport!H141&lt;15,2,IF(SquadExport!H141&lt;=20,3,""))),0),"")</f>
        <v/>
      </c>
      <c r="F141" s="37" t="str">
        <f ca="1">IF($A141&gt;"",IF(ISERROR(HLOOKUP(F$1,INDIRECT("Roles!$B$"&amp;MATCH($B141,Roles!$A:$A,0)&amp;":$AF$"&amp;MATCH($B141,Roles!$A:$A,0)),1,FALSE))=FALSE,IF(SquadExport!I141&lt;10,1,IF(SquadExport!I141&lt;15,2,IF(SquadExport!I141&lt;=20,3,""))),0),"")</f>
        <v/>
      </c>
      <c r="G141" s="37" t="str">
        <f ca="1">IF($A141&gt;"",IF(ISERROR(HLOOKUP(G$1,INDIRECT("Roles!$B$"&amp;MATCH($B141,Roles!$A:$A,0)&amp;":$AF$"&amp;MATCH($B141,Roles!$A:$A,0)),1,FALSE))=FALSE,IF(SquadExport!J141&lt;10,1,IF(SquadExport!J141&lt;15,2,IF(SquadExport!J141&lt;=20,3,""))),0),"")</f>
        <v/>
      </c>
      <c r="H141" s="37" t="str">
        <f ca="1">IF($A141&gt;"",IF(ISERROR(HLOOKUP(H$1,INDIRECT("Roles!$B$"&amp;MATCH($B141,Roles!$A:$A,0)&amp;":$AF$"&amp;MATCH($B141,Roles!$A:$A,0)),1,FALSE))=FALSE,IF(SquadExport!K141&lt;10,1,IF(SquadExport!K141&lt;15,2,IF(SquadExport!K141&lt;=20,3,""))),0),"")</f>
        <v/>
      </c>
      <c r="I141" s="37" t="str">
        <f ca="1">IF($A141&gt;"",IF(ISERROR(HLOOKUP(I$1,INDIRECT("Roles!$B$"&amp;MATCH($B141,Roles!$A:$A,0)&amp;":$AF$"&amp;MATCH($B141,Roles!$A:$A,0)),1,FALSE))=FALSE,IF(SquadExport!L141&lt;10,1,IF(SquadExport!L141&lt;15,2,IF(SquadExport!L141&lt;=20,3,""))),0),"")</f>
        <v/>
      </c>
      <c r="J141" s="37" t="str">
        <f ca="1">IF($A141&gt;"",IF(ISERROR(HLOOKUP(J$1,INDIRECT("Roles!$B$"&amp;MATCH($B141,Roles!$A:$A,0)&amp;":$AF$"&amp;MATCH($B141,Roles!$A:$A,0)),1,FALSE))=FALSE,IF(SquadExport!M141&lt;10,1,IF(SquadExport!M141&lt;15,2,IF(SquadExport!M141&lt;=20,3,""))),0),"")</f>
        <v/>
      </c>
      <c r="K141" s="37" t="str">
        <f ca="1">IF($A141&gt;"",IF(ISERROR(HLOOKUP(K$1,INDIRECT("Roles!$B$"&amp;MATCH($B141,Roles!$A:$A,0)&amp;":$AF$"&amp;MATCH($B141,Roles!$A:$A,0)),1,FALSE))=FALSE,IF(SquadExport!N141&lt;10,1,IF(SquadExport!N141&lt;15,2,IF(SquadExport!N141&lt;=20,3,""))),0),"")</f>
        <v/>
      </c>
      <c r="L141" s="37" t="str">
        <f ca="1">IF($A141&gt;"",IF(ISERROR(HLOOKUP(L$1,INDIRECT("Roles!$B$"&amp;MATCH($B141,Roles!$A:$A,0)&amp;":$AF$"&amp;MATCH($B141,Roles!$A:$A,0)),1,FALSE))=FALSE,IF(SquadExport!O141&lt;10,1,IF(SquadExport!O141&lt;15,2,IF(SquadExport!O141&lt;=20,3,""))),0),"")</f>
        <v/>
      </c>
      <c r="M141" s="37" t="str">
        <f ca="1">IF($A141&gt;"",IF(ISERROR(HLOOKUP(M$1,INDIRECT("Roles!$B$"&amp;MATCH($B141,Roles!$A:$A,0)&amp;":$AF$"&amp;MATCH($B141,Roles!$A:$A,0)),1,FALSE))=FALSE,IF(SquadExport!P141&lt;10,1,IF(SquadExport!P141&lt;15,2,IF(SquadExport!P141&lt;=20,3,""))),0),"")</f>
        <v/>
      </c>
      <c r="N141" s="37" t="str">
        <f ca="1">IF($A141&gt;"",IF(ISERROR(HLOOKUP(N$1,INDIRECT("Roles!$B$"&amp;MATCH($B141,Roles!$A:$A,0)&amp;":$AF$"&amp;MATCH($B141,Roles!$A:$A,0)),1,FALSE))=FALSE,IF(SquadExport!Q141&lt;10,1,IF(SquadExport!Q141&lt;15,2,IF(SquadExport!Q141&lt;=20,3,""))),0),"")</f>
        <v/>
      </c>
      <c r="O141" s="37" t="str">
        <f ca="1">IF($A141&gt;"",IF(ISERROR(HLOOKUP(O$1,INDIRECT("Roles!$B$"&amp;MATCH($B141,Roles!$A:$A,0)&amp;":$AF$"&amp;MATCH($B141,Roles!$A:$A,0)),1,FALSE))=FALSE,IF(SquadExport!R141&lt;10,1,IF(SquadExport!R141&lt;15,2,IF(SquadExport!R141&lt;=20,3,""))),0),"")</f>
        <v/>
      </c>
      <c r="P141" s="37" t="str">
        <f ca="1">IF($A141&gt;"",IF(ISERROR(HLOOKUP(P$1,INDIRECT("Roles!$B$"&amp;MATCH($B141,Roles!$A:$A,0)&amp;":$AF$"&amp;MATCH($B141,Roles!$A:$A,0)),1,FALSE))=FALSE,IF(SquadExport!S141&lt;10,1,IF(SquadExport!S141&lt;15,2,IF(SquadExport!S141&lt;=20,3,""))),0),"")</f>
        <v/>
      </c>
      <c r="Q141" s="37" t="str">
        <f ca="1">IF($A141&gt;"",IF(ISERROR(HLOOKUP(Q$1,INDIRECT("Roles!$B$"&amp;MATCH($B141,Roles!$A:$A,0)&amp;":$AF$"&amp;MATCH($B141,Roles!$A:$A,0)),1,FALSE))=FALSE,IF(SquadExport!T141&lt;10,1,IF(SquadExport!T141&lt;15,2,IF(SquadExport!T141&lt;=20,3,""))),0),"")</f>
        <v/>
      </c>
      <c r="R141" s="37" t="str">
        <f ca="1">IF($A141&gt;"",IF(ISERROR(HLOOKUP(R$1,INDIRECT("Roles!$B$"&amp;MATCH($B141,Roles!$A:$A,0)&amp;":$AF$"&amp;MATCH($B141,Roles!$A:$A,0)),1,FALSE))=FALSE,IF(SquadExport!U141&lt;10,1,IF(SquadExport!U141&lt;15,2,IF(SquadExport!U141&lt;=20,3,""))),0),"")</f>
        <v/>
      </c>
      <c r="S141" s="37" t="str">
        <f ca="1">IF($A141&gt;"",IF(ISERROR(HLOOKUP(S$1,INDIRECT("Roles!$B$"&amp;MATCH($B141,Roles!$A:$A,0)&amp;":$AF$"&amp;MATCH($B141,Roles!$A:$A,0)),1,FALSE))=FALSE,IF(SquadExport!V141&lt;10,1,IF(SquadExport!V141&lt;15,2,IF(SquadExport!V141&lt;=20,3,""))),0),"")</f>
        <v/>
      </c>
      <c r="T141" s="37" t="str">
        <f ca="1">IF($A141&gt;"",IF(ISERROR(HLOOKUP(T$1,INDIRECT("Roles!$B$"&amp;MATCH($B141,Roles!$A:$A,0)&amp;":$AF$"&amp;MATCH($B141,Roles!$A:$A,0)),1,FALSE))=FALSE,IF(SquadExport!W141&lt;10,1,IF(SquadExport!W141&lt;15,2,IF(SquadExport!W141&lt;=20,3,""))),0),"")</f>
        <v/>
      </c>
      <c r="U141" s="37" t="str">
        <f ca="1">IF($A141&gt;"",IF(ISERROR(HLOOKUP(U$1,INDIRECT("Roles!$B$"&amp;MATCH($B141,Roles!$A:$A,0)&amp;":$AF$"&amp;MATCH($B141,Roles!$A:$A,0)),1,FALSE))=FALSE,IF(SquadExport!X141&lt;10,1,IF(SquadExport!X141&lt;15,2,IF(SquadExport!X141&lt;=20,3,""))),0),"")</f>
        <v/>
      </c>
      <c r="V141" s="37" t="str">
        <f ca="1">IF($A141&gt;"",IF(ISERROR(HLOOKUP(V$1,INDIRECT("Roles!$B$"&amp;MATCH($B141,Roles!$A:$A,0)&amp;":$AF$"&amp;MATCH($B141,Roles!$A:$A,0)),1,FALSE))=FALSE,IF(SquadExport!Y141&lt;10,1,IF(SquadExport!Y141&lt;15,2,IF(SquadExport!Y141&lt;=20,3,""))),0),"")</f>
        <v/>
      </c>
      <c r="W141" s="37" t="str">
        <f ca="1">IF($A141&gt;"",IF(ISERROR(HLOOKUP(W$1,INDIRECT("Roles!$B$"&amp;MATCH($B141,Roles!$A:$A,0)&amp;":$AF$"&amp;MATCH($B141,Roles!$A:$A,0)),1,FALSE))=FALSE,IF(SquadExport!Z141&lt;10,1,IF(SquadExport!Z141&lt;15,2,IF(SquadExport!Z141&lt;=20,3,""))),0),"")</f>
        <v/>
      </c>
      <c r="X141" s="37" t="str">
        <f ca="1">IF($A141&gt;"",IF(ISERROR(HLOOKUP(X$1,INDIRECT("Roles!$B$"&amp;MATCH($B141,Roles!$A:$A,0)&amp;":$AF$"&amp;MATCH($B141,Roles!$A:$A,0)),1,FALSE))=FALSE,IF(SquadExport!AA141&lt;10,1,IF(SquadExport!AA141&lt;15,2,IF(SquadExport!AA141&lt;=20,3,""))),0),"")</f>
        <v/>
      </c>
      <c r="Y141" s="37" t="str">
        <f ca="1">IF($A141&gt;"",IF(ISERROR(HLOOKUP(Y$1,INDIRECT("Roles!$B$"&amp;MATCH($B141,Roles!$A:$A,0)&amp;":$AF$"&amp;MATCH($B141,Roles!$A:$A,0)),1,FALSE))=FALSE,IF(SquadExport!AB141&lt;10,1,IF(SquadExport!AB141&lt;15,2,IF(SquadExport!AB141&lt;=20,3,""))),0),"")</f>
        <v/>
      </c>
      <c r="Z141" s="37" t="str">
        <f ca="1">IF($A141&gt;"",IF(ISERROR(HLOOKUP(Z$1,INDIRECT("Roles!$B$"&amp;MATCH($B141,Roles!$A:$A,0)&amp;":$AF$"&amp;MATCH($B141,Roles!$A:$A,0)),1,FALSE))=FALSE,IF(SquadExport!AC141&lt;10,1,IF(SquadExport!AC141&lt;15,2,IF(SquadExport!AC141&lt;=20,3,""))),0),"")</f>
        <v/>
      </c>
      <c r="AA141" s="37" t="str">
        <f ca="1">IF($A141&gt;"",IF(ISERROR(HLOOKUP(AA$1,INDIRECT("Roles!$B$"&amp;MATCH($B141,Roles!$A:$A,0)&amp;":$AF$"&amp;MATCH($B141,Roles!$A:$A,0)),1,FALSE))=FALSE,IF(SquadExport!AD141&lt;10,1,IF(SquadExport!AD141&lt;15,2,IF(SquadExport!AD141&lt;=20,3,""))),0),"")</f>
        <v/>
      </c>
      <c r="AB141" s="37" t="str">
        <f ca="1">IF($A141&gt;"",IF(ISERROR(HLOOKUP(AB$1,INDIRECT("Roles!$B$"&amp;MATCH($B141,Roles!$A:$A,0)&amp;":$AF$"&amp;MATCH($B141,Roles!$A:$A,0)),1,FALSE))=FALSE,IF(SquadExport!AE141&lt;10,1,IF(SquadExport!AE141&lt;15,2,IF(SquadExport!AE141&lt;=20,3,""))),0),"")</f>
        <v/>
      </c>
      <c r="AC141" s="37" t="str">
        <f ca="1">IF($A141&gt;"",IF(ISERROR(HLOOKUP(AC$1,INDIRECT("Roles!$B$"&amp;MATCH($B141,Roles!$A:$A,0)&amp;":$AF$"&amp;MATCH($B141,Roles!$A:$A,0)),1,FALSE))=FALSE,IF(SquadExport!AF141&lt;10,1,IF(SquadExport!AF141&lt;15,2,IF(SquadExport!AF141&lt;=20,3,""))),0),"")</f>
        <v/>
      </c>
      <c r="AD141" s="37" t="str">
        <f ca="1">IF($A141&gt;"",IF(ISERROR(HLOOKUP(AD$1,INDIRECT("Roles!$B$"&amp;MATCH($B141,Roles!$A:$A,0)&amp;":$AF$"&amp;MATCH($B141,Roles!$A:$A,0)),1,FALSE))=FALSE,IF(SquadExport!AG141&lt;10,1,IF(SquadExport!AG141&lt;15,2,IF(SquadExport!AG141&lt;=20,3,""))),0),"")</f>
        <v/>
      </c>
      <c r="AE141" s="37" t="str">
        <f ca="1">IF($A141&gt;"",IF(ISERROR(HLOOKUP(AE$1,INDIRECT("Roles!$B$"&amp;MATCH($B141,Roles!$A:$A,0)&amp;":$AF$"&amp;MATCH($B141,Roles!$A:$A,0)),1,FALSE))=FALSE,IF(SquadExport!AH141&lt;10,1,IF(SquadExport!AH141&lt;15,2,IF(SquadExport!AH141&lt;=20,3,""))),0),"")</f>
        <v/>
      </c>
      <c r="AF141" s="37" t="str">
        <f ca="1">IF($A141&gt;"",IF(ISERROR(HLOOKUP(AF$1,INDIRECT("Roles!$B$"&amp;MATCH($B141,Roles!$A:$A,0)&amp;":$AF$"&amp;MATCH($B141,Roles!$A:$A,0)),1,FALSE))=FALSE,IF(SquadExport!AI141&lt;10,1,IF(SquadExport!AI141&lt;15,2,IF(SquadExport!AI141&lt;=20,3,""))),0),"")</f>
        <v/>
      </c>
      <c r="AG141" s="37" t="str">
        <f ca="1">IF($A141&gt;"",IF(ISERROR(HLOOKUP(AG$1,INDIRECT("Roles!$B$"&amp;MATCH($B141,Roles!$A:$A,0)&amp;":$AF$"&amp;MATCH($B141,Roles!$A:$A,0)),1,FALSE))=FALSE,IF(SquadExport!AJ141&lt;10,1,IF(SquadExport!AJ141&lt;15,2,IF(SquadExport!AJ141&lt;=20,3,""))),0),"")</f>
        <v/>
      </c>
      <c r="AH141" s="37" t="str">
        <f ca="1">IF($A141&gt;"",IF(ISERROR(HLOOKUP(AH$1,INDIRECT("Roles!$B$"&amp;MATCH($B141,Roles!$A:$A,0)&amp;":$AF$"&amp;MATCH($B141,Roles!$A:$A,0)),1,FALSE))=FALSE,IF(SquadExport!AK141&lt;10,1,IF(SquadExport!AK141&lt;15,2,IF(SquadExport!AK141&lt;=20,3,""))),0),"")</f>
        <v/>
      </c>
      <c r="AI141" s="37" t="str">
        <f ca="1">IF($A141&gt;"",IF(ISERROR(HLOOKUP(AI$1,INDIRECT("Roles!$B$"&amp;MATCH($B141,Roles!$A:$A,0)&amp;":$AF$"&amp;MATCH($B141,Roles!$A:$A,0)),1,FALSE))=FALSE,IF(SquadExport!AL141&lt;10,1,IF(SquadExport!AL141&lt;15,2,IF(SquadExport!AL141&lt;=20,3,""))),0),"")</f>
        <v/>
      </c>
      <c r="AJ141" s="37" t="str">
        <f ca="1">IF($A141&gt;"",IF(ISERROR(HLOOKUP(AJ$1,INDIRECT("Roles!$B$"&amp;MATCH($B141,Roles!$A:$A,0)&amp;":$AF$"&amp;MATCH($B141,Roles!$A:$A,0)),1,FALSE))=FALSE,IF(SquadExport!AM141&lt;10,1,IF(SquadExport!AM141&lt;15,2,IF(SquadExport!AM141&lt;=20,3,""))),0),"")</f>
        <v/>
      </c>
      <c r="AK141" s="37" t="str">
        <f ca="1">IF($A141&gt;"",IF(ISERROR(HLOOKUP(AK$1,INDIRECT("Roles!$B$"&amp;MATCH($B141,Roles!$A:$A,0)&amp;":$AF$"&amp;MATCH($B141,Roles!$A:$A,0)),1,FALSE))=FALSE,IF(SquadExport!AN141&lt;10,1,IF(SquadExport!AN141&lt;15,2,IF(SquadExport!AN141&lt;=20,3,""))),0),"")</f>
        <v/>
      </c>
      <c r="AL141" s="37" t="str">
        <f ca="1">IF($A141&gt;"",IF(ISERROR(HLOOKUP(AL$1,INDIRECT("Roles!$B$"&amp;MATCH($B141,Roles!$A:$A,0)&amp;":$AF$"&amp;MATCH($B141,Roles!$A:$A,0)),1,FALSE))=FALSE,IF(SquadExport!AO141&lt;10,1,IF(SquadExport!AO141&lt;15,2,IF(SquadExport!AO141&lt;=20,3,""))),0),"")</f>
        <v/>
      </c>
      <c r="AM141" s="37" t="str">
        <f ca="1">IF($A141&gt;"",IF(ISERROR(HLOOKUP(AM$1,INDIRECT("Roles!$B$"&amp;MATCH($B141,Roles!$A:$A,0)&amp;":$AF$"&amp;MATCH($B141,Roles!$A:$A,0)),1,FALSE))=FALSE,IF(SquadExport!AP141&lt;10,1,IF(SquadExport!AP141&lt;15,2,IF(SquadExport!AP141&lt;=20,3,""))),0),"")</f>
        <v/>
      </c>
      <c r="AN141" s="37" t="str">
        <f ca="1">IF($A141&gt;"",IF(ISERROR(HLOOKUP(AN$1,INDIRECT("Roles!$B$"&amp;MATCH($B141,Roles!$A:$A,0)&amp;":$AF$"&amp;MATCH($B141,Roles!$A:$A,0)),1,FALSE))=FALSE,IF(SquadExport!AQ141&lt;10,1,IF(SquadExport!AQ141&lt;15,2,IF(SquadExport!AQ141&lt;=20,3,""))),0),"")</f>
        <v/>
      </c>
      <c r="AO141" s="37" t="str">
        <f ca="1">IF($A141&gt;"",IF(ISERROR(HLOOKUP(AO$1,INDIRECT("Roles!$B$"&amp;MATCH($B141,Roles!$A:$A,0)&amp;":$AF$"&amp;MATCH($B141,Roles!$A:$A,0)),1,FALSE))=FALSE,IF(SquadExport!AR141&lt;10,1,IF(SquadExport!AR141&lt;15,2,IF(SquadExport!AR141&lt;=20,3,""))),0),"")</f>
        <v/>
      </c>
      <c r="AP141" s="37" t="str">
        <f ca="1">IF($A141&gt;"",IF(ISERROR(HLOOKUP(AP$1,INDIRECT("Roles!$B$"&amp;MATCH($B141,Roles!$A:$A,0)&amp;":$AF$"&amp;MATCH($B141,Roles!$A:$A,0)),1,FALSE))=FALSE,IF(SquadExport!AS141&lt;10,1,IF(SquadExport!AS141&lt;15,2,IF(SquadExport!AS141&lt;=20,3,""))),0),"")</f>
        <v/>
      </c>
      <c r="AQ141" s="37" t="str">
        <f ca="1">IF($A141&gt;"",IF(ISERROR(HLOOKUP(AQ$1,INDIRECT("Roles!$B$"&amp;MATCH($B141,Roles!$A:$A,0)&amp;":$AF$"&amp;MATCH($B141,Roles!$A:$A,0)),1,FALSE))=FALSE,IF(SquadExport!AT141&lt;10,1,IF(SquadExport!AT141&lt;15,2,IF(SquadExport!AT141&lt;=20,3,""))),0),"")</f>
        <v/>
      </c>
      <c r="AR141" s="37" t="str">
        <f ca="1">IF($A141&gt;"",IF(ISERROR(HLOOKUP(AR$1,INDIRECT("Roles!$B$"&amp;MATCH($B141,Roles!$A:$A,0)&amp;":$AF$"&amp;MATCH($B141,Roles!$A:$A,0)),1,FALSE))=FALSE,IF(SquadExport!AU141&lt;10,1,IF(SquadExport!AU141&lt;15,2,IF(SquadExport!AU141&lt;=20,3,""))),0),"")</f>
        <v/>
      </c>
      <c r="AS141" s="37" t="str">
        <f ca="1">IF($A141&gt;"",IF(ISERROR(HLOOKUP(AS$1,INDIRECT("Roles!$B$"&amp;MATCH($B141,Roles!$A:$A,0)&amp;":$AF$"&amp;MATCH($B141,Roles!$A:$A,0)),1,FALSE))=FALSE,IF(SquadExport!AV141&lt;10,1,IF(SquadExport!AV141&lt;15,2,IF(SquadExport!AV141&lt;=20,3,""))),0),"")</f>
        <v/>
      </c>
      <c r="AT141" s="37" t="str">
        <f ca="1">IF($A141&gt;"",IF(ISERROR(HLOOKUP(AT$1,INDIRECT("Roles!$B$"&amp;MATCH($B141,Roles!$A:$A,0)&amp;":$AF$"&amp;MATCH($B141,Roles!$A:$A,0)),1,FALSE))=FALSE,IF(SquadExport!AW141&lt;10,1,IF(SquadExport!AW141&lt;15,2,IF(SquadExport!AW141&lt;=20,3,""))),0),"")</f>
        <v/>
      </c>
      <c r="AU141" s="37" t="str">
        <f ca="1">IF($A141&gt;"",IF(ISERROR(HLOOKUP(AU$1,INDIRECT("Roles!$B$"&amp;MATCH($B141,Roles!$A:$A,0)&amp;":$AF$"&amp;MATCH($B141,Roles!$A:$A,0)),1,FALSE))=FALSE,IF(SquadExport!AX141&lt;10,1,IF(SquadExport!AX141&lt;15,2,IF(SquadExport!AX141&lt;=20,3,""))),0),"")</f>
        <v/>
      </c>
      <c r="AV141" s="37" t="str">
        <f ca="1">IF($A141&gt;"",IF(ISERROR(HLOOKUP(AV$1,INDIRECT("Roles!$B$"&amp;MATCH($B141,Roles!$A:$A,0)&amp;":$AF$"&amp;MATCH($B141,Roles!$A:$A,0)),1,FALSE))=FALSE,IF(SquadExport!AY141&lt;10,1,IF(SquadExport!AY141&lt;15,2,IF(SquadExport!AY141&lt;=20,3,""))),0),"")</f>
        <v/>
      </c>
      <c r="AW141" s="37" t="str">
        <f ca="1">IF($A141&gt;"",IF(ISERROR(HLOOKUP(AW$1,INDIRECT("Roles!$B$"&amp;MATCH($B141,Roles!$A:$A,0)&amp;":$AF$"&amp;MATCH($B141,Roles!$A:$A,0)),1,FALSE))=FALSE,IF(SquadExport!AZ141&lt;10,1,IF(SquadExport!AZ141&lt;15,2,IF(SquadExport!AZ141&lt;=20,3,""))),0),"")</f>
        <v/>
      </c>
      <c r="AX141" s="37" t="str">
        <f ca="1">IF($A141&gt;"",IF(ISERROR(HLOOKUP(AX$1,INDIRECT("Roles!$B$"&amp;MATCH($B141,Roles!$A:$A,0)&amp;":$AF$"&amp;MATCH($B141,Roles!$A:$A,0)),1,FALSE))=FALSE,IF(SquadExport!BA141&lt;10,1,IF(SquadExport!BA141&lt;15,2,IF(SquadExport!BA141&lt;=20,3,""))),0),"")</f>
        <v/>
      </c>
      <c r="AY141" s="30" t="str" cm="1">
        <f t="array" aca="1" ref="AY141:CS141" ca="1">IF($D141:$AX141=1,D$1:AX$1,"")</f>
        <v/>
      </c>
      <c r="AZ141" s="30" t="str">
        <f ca="1"/>
        <v/>
      </c>
      <c r="BA141" s="30" t="str">
        <f ca="1"/>
        <v/>
      </c>
      <c r="BB141" s="30" t="str">
        <f ca="1"/>
        <v/>
      </c>
      <c r="BC141" s="30" t="str">
        <f ca="1"/>
        <v/>
      </c>
      <c r="BD141" s="30" t="str">
        <f ca="1"/>
        <v/>
      </c>
      <c r="BE141" s="30" t="str">
        <f ca="1"/>
        <v/>
      </c>
      <c r="BF141" s="30" t="str">
        <f ca="1"/>
        <v/>
      </c>
      <c r="BG141" s="30" t="str">
        <f ca="1"/>
        <v/>
      </c>
      <c r="BH141" s="30" t="str">
        <f ca="1"/>
        <v/>
      </c>
      <c r="BI141" s="30" t="str">
        <f ca="1"/>
        <v/>
      </c>
      <c r="BJ141" s="30" t="str">
        <f ca="1"/>
        <v/>
      </c>
      <c r="BK141" s="30" t="str">
        <f ca="1"/>
        <v/>
      </c>
      <c r="BL141" s="30" t="str">
        <f ca="1"/>
        <v/>
      </c>
      <c r="BM141" s="30" t="str">
        <f ca="1"/>
        <v/>
      </c>
      <c r="BN141" s="30" t="str">
        <f ca="1"/>
        <v/>
      </c>
      <c r="BO141" s="30" t="str">
        <f ca="1"/>
        <v/>
      </c>
      <c r="BP141" s="30" t="str">
        <f ca="1"/>
        <v/>
      </c>
      <c r="BQ141" s="30" t="str">
        <f ca="1"/>
        <v/>
      </c>
      <c r="BR141" s="30" t="str">
        <f ca="1"/>
        <v/>
      </c>
      <c r="BS141" s="30" t="str">
        <f ca="1"/>
        <v/>
      </c>
      <c r="BT141" s="30" t="str">
        <f ca="1"/>
        <v/>
      </c>
      <c r="BU141" s="30" t="str">
        <f ca="1"/>
        <v/>
      </c>
      <c r="BV141" s="30" t="str">
        <f ca="1"/>
        <v/>
      </c>
      <c r="BW141" s="30" t="str">
        <f ca="1"/>
        <v/>
      </c>
      <c r="BX141" s="30" t="str">
        <f ca="1"/>
        <v/>
      </c>
      <c r="BY141" s="30" t="str">
        <f ca="1"/>
        <v/>
      </c>
      <c r="BZ141" s="30" t="str">
        <f ca="1"/>
        <v/>
      </c>
      <c r="CA141" s="30" t="str">
        <f ca="1"/>
        <v/>
      </c>
      <c r="CB141" s="30" t="str">
        <f ca="1"/>
        <v/>
      </c>
      <c r="CC141" s="30" t="str">
        <f ca="1"/>
        <v/>
      </c>
      <c r="CD141" s="30" t="str">
        <f ca="1"/>
        <v/>
      </c>
      <c r="CE141" s="30" t="str">
        <f ca="1"/>
        <v/>
      </c>
      <c r="CF141" s="30" t="str">
        <f ca="1"/>
        <v/>
      </c>
      <c r="CG141" s="30" t="str">
        <f ca="1"/>
        <v/>
      </c>
      <c r="CH141" s="30" t="str">
        <f ca="1"/>
        <v/>
      </c>
      <c r="CI141" s="30" t="str">
        <f ca="1"/>
        <v/>
      </c>
      <c r="CJ141" s="30" t="str">
        <f ca="1"/>
        <v/>
      </c>
      <c r="CK141" s="30" t="str">
        <f ca="1"/>
        <v/>
      </c>
      <c r="CL141" s="30" t="str">
        <f ca="1"/>
        <v/>
      </c>
      <c r="CM141" s="30" t="str">
        <f ca="1"/>
        <v/>
      </c>
      <c r="CN141" s="30" t="str">
        <f ca="1"/>
        <v/>
      </c>
      <c r="CO141" s="30" t="str">
        <f ca="1"/>
        <v/>
      </c>
      <c r="CP141" s="30" t="str">
        <f ca="1"/>
        <v/>
      </c>
      <c r="CQ141" s="30" t="str">
        <f ca="1"/>
        <v/>
      </c>
      <c r="CR141" s="30" t="str">
        <f ca="1"/>
        <v/>
      </c>
      <c r="CS141" s="30" t="str">
        <f ca="1"/>
        <v/>
      </c>
      <c r="CT141" s="31" cm="1">
        <f t="array" aca="1" ref="CT141" ca="1">SUMPRODUCT(COUNTIF($AY141:$CS141,Training!$C$3:$E$3))</f>
        <v>0</v>
      </c>
      <c r="CU141" s="31" cm="1">
        <f t="array" aca="1" ref="CU141" ca="1">SUMPRODUCT(COUNTIF($AY141:$CS141,Training!$C$4:$E$4))</f>
        <v>0</v>
      </c>
      <c r="CV141" s="31" cm="1">
        <f t="array" aca="1" ref="CV141" ca="1">SUMPRODUCT(COUNTIF($AY141:$CS141,Training!$C$5:$E$5))</f>
        <v>0</v>
      </c>
      <c r="CW141" s="31" cm="1">
        <f t="array" aca="1" ref="CW141" ca="1">SUMPRODUCT(COUNTIF($AY141:$CS141,Training!$C$6:$E$6))</f>
        <v>0</v>
      </c>
      <c r="CX141" s="31" cm="1">
        <f t="array" aca="1" ref="CX141" ca="1">SUMPRODUCT(COUNTIF($AY141:$CS141,Training!$C$7:$E$7))</f>
        <v>0</v>
      </c>
      <c r="CY141" s="31" cm="1">
        <f t="array" aca="1" ref="CY141" ca="1">SUMPRODUCT(COUNTIF($AY141:$CS141,Training!$C$8:$E$8))</f>
        <v>0</v>
      </c>
      <c r="CZ141" s="31" cm="1">
        <f t="array" aca="1" ref="CZ141" ca="1">SUMPRODUCT(COUNTIF($AY141:$CS141,Training!$C$9:$E$9))</f>
        <v>0</v>
      </c>
      <c r="DA141" s="31" cm="1">
        <f t="array" aca="1" ref="DA141" ca="1">SUMPRODUCT(COUNTIF($AY141:$CS141,Training!$C$10:$E$10))</f>
        <v>0</v>
      </c>
      <c r="DB141" s="31" cm="1">
        <f t="array" aca="1" ref="DB141" ca="1">SUMPRODUCT(COUNTIF($AY141:$CS141,Training!$C$11:$E$11))</f>
        <v>0</v>
      </c>
      <c r="DC141" s="31" cm="1">
        <f t="array" aca="1" ref="DC141" ca="1">SUMPRODUCT(COUNTIF($AY141:$CS141,Training!$C$2:$E$2))</f>
        <v>0</v>
      </c>
      <c r="DD141" s="31" cm="1">
        <f t="array" aca="1" ref="DD141" ca="1">SUMPRODUCT(COUNTIF($AY141:$CS141,Training!#REF!))</f>
        <v>0</v>
      </c>
      <c r="DE141" s="31" cm="1">
        <f t="array" aca="1" ref="DE141" ca="1">SUMPRODUCT(COUNTIF($AY141:$CS141,Training!$C$12:$E$12))</f>
        <v>0</v>
      </c>
      <c r="DF141" s="31" cm="1">
        <f t="array" aca="1" ref="DF141" ca="1">SUMPRODUCT(COUNTIF($AY141:$CS141,Training!$C$13:$E$13))</f>
        <v>0</v>
      </c>
      <c r="DG141" s="31" cm="1">
        <f t="array" aca="1" ref="DG141" ca="1">SUMPRODUCT(COUNTIF($AY141:$CS141,Training!$C$14:$E$14))</f>
        <v>0</v>
      </c>
      <c r="DH141" s="31" cm="1">
        <f t="array" aca="1" ref="DH141" ca="1">SUMPRODUCT(COUNTIF($AY141:$CS141,Training!$C$15:$E$15))</f>
        <v>0</v>
      </c>
      <c r="DI141" s="31" cm="1">
        <f t="array" aca="1" ref="DI141" ca="1">SUMPRODUCT(COUNTIF($AY141:$CS141,Training!$C$16:$E$16))</f>
        <v>0</v>
      </c>
      <c r="DJ141" s="30" t="str" cm="1">
        <f t="array" aca="1" ref="DJ141:FD141" ca="1">IF(COUNTIF(D141:AX141,1)=0,IF($D141:$AX141=2,D$1:AX$1,""),"")</f>
        <v/>
      </c>
      <c r="DK141" s="30" t="str">
        <f ca="1"/>
        <v/>
      </c>
      <c r="DL141" s="30" t="str">
        <f ca="1"/>
        <v/>
      </c>
      <c r="DM141" s="30" t="str">
        <f ca="1"/>
        <v/>
      </c>
      <c r="DN141" s="30" t="str">
        <f ca="1"/>
        <v/>
      </c>
      <c r="DO141" s="30" t="str">
        <f ca="1"/>
        <v/>
      </c>
      <c r="DP141" s="30" t="str">
        <f ca="1"/>
        <v/>
      </c>
      <c r="DQ141" s="30" t="str">
        <f ca="1"/>
        <v/>
      </c>
      <c r="DR141" s="30" t="str">
        <f ca="1"/>
        <v/>
      </c>
      <c r="DS141" s="30" t="str">
        <f ca="1"/>
        <v/>
      </c>
      <c r="DT141" s="30" t="str">
        <f ca="1"/>
        <v/>
      </c>
      <c r="DU141" s="30" t="str">
        <f ca="1"/>
        <v/>
      </c>
      <c r="DV141" s="30" t="str">
        <f ca="1"/>
        <v/>
      </c>
      <c r="DW141" s="30" t="str">
        <f ca="1"/>
        <v/>
      </c>
      <c r="DX141" s="30" t="str">
        <f ca="1"/>
        <v/>
      </c>
      <c r="DY141" s="30" t="str">
        <f ca="1"/>
        <v/>
      </c>
      <c r="DZ141" s="30" t="str">
        <f ca="1"/>
        <v/>
      </c>
      <c r="EA141" s="30" t="str">
        <f ca="1"/>
        <v/>
      </c>
      <c r="EB141" s="30" t="str">
        <f ca="1"/>
        <v/>
      </c>
      <c r="EC141" s="30" t="str">
        <f ca="1"/>
        <v/>
      </c>
      <c r="ED141" s="30" t="str">
        <f ca="1"/>
        <v/>
      </c>
      <c r="EE141" s="30" t="str">
        <f ca="1"/>
        <v/>
      </c>
      <c r="EF141" s="30" t="str">
        <f ca="1"/>
        <v/>
      </c>
      <c r="EG141" s="30" t="str">
        <f ca="1"/>
        <v/>
      </c>
      <c r="EH141" s="30" t="str">
        <f ca="1"/>
        <v/>
      </c>
      <c r="EI141" s="30" t="str">
        <f ca="1"/>
        <v/>
      </c>
      <c r="EJ141" s="30" t="str">
        <f ca="1"/>
        <v/>
      </c>
      <c r="EK141" s="30" t="str">
        <f ca="1"/>
        <v/>
      </c>
      <c r="EL141" s="30" t="str">
        <f ca="1"/>
        <v/>
      </c>
      <c r="EM141" s="30" t="str">
        <f ca="1"/>
        <v/>
      </c>
      <c r="EN141" s="30" t="str">
        <f ca="1"/>
        <v/>
      </c>
      <c r="EO141" s="30" t="str">
        <f ca="1"/>
        <v/>
      </c>
      <c r="EP141" s="30" t="str">
        <f ca="1"/>
        <v/>
      </c>
      <c r="EQ141" s="30" t="str">
        <f ca="1"/>
        <v/>
      </c>
      <c r="ER141" s="30" t="str">
        <f ca="1"/>
        <v/>
      </c>
      <c r="ES141" s="30" t="str">
        <f ca="1"/>
        <v/>
      </c>
      <c r="ET141" s="30" t="str">
        <f ca="1"/>
        <v/>
      </c>
      <c r="EU141" s="30" t="str">
        <f ca="1"/>
        <v/>
      </c>
      <c r="EV141" s="30" t="str">
        <f ca="1"/>
        <v/>
      </c>
      <c r="EW141" s="30" t="str">
        <f ca="1"/>
        <v/>
      </c>
      <c r="EX141" s="30" t="str">
        <f ca="1"/>
        <v/>
      </c>
      <c r="EY141" s="30" t="str">
        <f ca="1"/>
        <v/>
      </c>
      <c r="EZ141" s="30" t="str">
        <f ca="1"/>
        <v/>
      </c>
      <c r="FA141" s="30" t="str">
        <f ca="1"/>
        <v/>
      </c>
      <c r="FB141" s="30" t="str">
        <f ca="1"/>
        <v/>
      </c>
      <c r="FC141" s="30" t="str">
        <f ca="1"/>
        <v/>
      </c>
      <c r="FD141" s="30" t="str">
        <f ca="1"/>
        <v/>
      </c>
      <c r="FE141" s="31" cm="1">
        <f t="array" aca="1" ref="FE141" ca="1">SUMPRODUCT(COUNTIF($DJ141:$FD141,Training!$C$3:$E$3))</f>
        <v>0</v>
      </c>
      <c r="FF141" s="31" cm="1">
        <f t="array" aca="1" ref="FF141" ca="1">SUMPRODUCT(COUNTIF($DJ141:$FD141,Training!$C$4:$E$4))</f>
        <v>0</v>
      </c>
      <c r="FG141" s="31" cm="1">
        <f t="array" aca="1" ref="FG141" ca="1">SUMPRODUCT(COUNTIF($DJ141:$FD141,Training!$C$5:$E$5))</f>
        <v>0</v>
      </c>
      <c r="FH141" s="31" cm="1">
        <f t="array" aca="1" ref="FH141" ca="1">SUMPRODUCT(COUNTIF($DJ141:$FD141,Training!$C$6:$E$6))</f>
        <v>0</v>
      </c>
      <c r="FI141" s="31" cm="1">
        <f t="array" aca="1" ref="FI141" ca="1">SUMPRODUCT(COUNTIF($DJ141:$FD141,Training!$C$7:$E$7))</f>
        <v>0</v>
      </c>
      <c r="FJ141" s="31" cm="1">
        <f t="array" aca="1" ref="FJ141" ca="1">SUMPRODUCT(COUNTIF($DJ141:$FD141,Training!$C$8:$E$8))</f>
        <v>0</v>
      </c>
      <c r="FK141" s="31" cm="1">
        <f t="array" aca="1" ref="FK141" ca="1">SUMPRODUCT(COUNTIF($DJ141:$FD141,Training!$C$9:$E$9))</f>
        <v>0</v>
      </c>
      <c r="FL141" s="31" cm="1">
        <f t="array" aca="1" ref="FL141" ca="1">SUMPRODUCT(COUNTIF($DJ141:$FD141,Training!$C$10:$E$10))</f>
        <v>0</v>
      </c>
      <c r="FM141" s="31" cm="1">
        <f t="array" aca="1" ref="FM141" ca="1">SUMPRODUCT(COUNTIF($DJ141:$FD141,Training!$C$11:$E$11))</f>
        <v>0</v>
      </c>
      <c r="FN141" s="31" cm="1">
        <f t="array" aca="1" ref="FN141" ca="1">SUMPRODUCT(COUNTIF($DJ141:$FD141,Training!$C$2:$E$2))</f>
        <v>0</v>
      </c>
      <c r="FO141" s="31" cm="1">
        <f t="array" aca="1" ref="FO141" ca="1">SUMPRODUCT(COUNTIF($DJ141:$FD141,Training!#REF!))</f>
        <v>0</v>
      </c>
      <c r="FP141" s="31" cm="1">
        <f t="array" aca="1" ref="FP141" ca="1">SUMPRODUCT(COUNTIF($DJ141:$FD141,Training!$C$12:$E$12))</f>
        <v>0</v>
      </c>
      <c r="FQ141" s="31" cm="1">
        <f t="array" aca="1" ref="FQ141" ca="1">SUMPRODUCT(COUNTIF($DJ141:$FD141,Training!$C$13:$E$13))</f>
        <v>0</v>
      </c>
      <c r="FR141" s="31" cm="1">
        <f t="array" aca="1" ref="FR141" ca="1">SUMPRODUCT(COUNTIF($DJ141:$FD141,Training!$C$14:$E$14))</f>
        <v>0</v>
      </c>
      <c r="FS141" s="31" cm="1">
        <f t="array" aca="1" ref="FS141" ca="1">SUMPRODUCT(COUNTIF($DJ141:$FD141,Training!$C$15:$E$15))</f>
        <v>0</v>
      </c>
      <c r="FT141" s="31" cm="1">
        <f t="array" aca="1" ref="FT141" ca="1">SUMPRODUCT(COUNTIF($DJ141:$FD141,Training!$C$16:$E$16))</f>
        <v>0</v>
      </c>
    </row>
    <row r="142" spans="1:176" x14ac:dyDescent="0.25">
      <c r="A142" s="32" t="str">
        <f>IF(WeightedParse!A142&gt;"",WeightedParse!A142,"")</f>
        <v/>
      </c>
      <c r="B142" s="49" t="str">
        <f>IF('Weighted Summary'!A142&gt;"",'Weighted Summary'!F142,"")</f>
        <v/>
      </c>
      <c r="C142" s="39" t="str">
        <f t="shared" si="2"/>
        <v/>
      </c>
      <c r="D142" s="37" t="str">
        <f ca="1">IF($A142&gt;"",IF(ISERROR(HLOOKUP(D$1,INDIRECT("Roles!$B$"&amp;MATCH($B142,Roles!$A:$A,0)&amp;":$AF$"&amp;MATCH($B142,Roles!$A:$A,0)),1,FALSE))=FALSE,IF(SquadExport!G142&lt;10,1,IF(SquadExport!G142&lt;15,2,IF(SquadExport!G142&lt;=20,3,""))),0),"")</f>
        <v/>
      </c>
      <c r="E142" s="37" t="str">
        <f ca="1">IF($A142&gt;"",IF(ISERROR(HLOOKUP(E$1,INDIRECT("Roles!$B$"&amp;MATCH($B142,Roles!$A:$A,0)&amp;":$AF$"&amp;MATCH($B142,Roles!$A:$A,0)),1,FALSE))=FALSE,IF(SquadExport!H142&lt;10,1,IF(SquadExport!H142&lt;15,2,IF(SquadExport!H142&lt;=20,3,""))),0),"")</f>
        <v/>
      </c>
      <c r="F142" s="37" t="str">
        <f ca="1">IF($A142&gt;"",IF(ISERROR(HLOOKUP(F$1,INDIRECT("Roles!$B$"&amp;MATCH($B142,Roles!$A:$A,0)&amp;":$AF$"&amp;MATCH($B142,Roles!$A:$A,0)),1,FALSE))=FALSE,IF(SquadExport!I142&lt;10,1,IF(SquadExport!I142&lt;15,2,IF(SquadExport!I142&lt;=20,3,""))),0),"")</f>
        <v/>
      </c>
      <c r="G142" s="37" t="str">
        <f ca="1">IF($A142&gt;"",IF(ISERROR(HLOOKUP(G$1,INDIRECT("Roles!$B$"&amp;MATCH($B142,Roles!$A:$A,0)&amp;":$AF$"&amp;MATCH($B142,Roles!$A:$A,0)),1,FALSE))=FALSE,IF(SquadExport!J142&lt;10,1,IF(SquadExport!J142&lt;15,2,IF(SquadExport!J142&lt;=20,3,""))),0),"")</f>
        <v/>
      </c>
      <c r="H142" s="37" t="str">
        <f ca="1">IF($A142&gt;"",IF(ISERROR(HLOOKUP(H$1,INDIRECT("Roles!$B$"&amp;MATCH($B142,Roles!$A:$A,0)&amp;":$AF$"&amp;MATCH($B142,Roles!$A:$A,0)),1,FALSE))=FALSE,IF(SquadExport!K142&lt;10,1,IF(SquadExport!K142&lt;15,2,IF(SquadExport!K142&lt;=20,3,""))),0),"")</f>
        <v/>
      </c>
      <c r="I142" s="37" t="str">
        <f ca="1">IF($A142&gt;"",IF(ISERROR(HLOOKUP(I$1,INDIRECT("Roles!$B$"&amp;MATCH($B142,Roles!$A:$A,0)&amp;":$AF$"&amp;MATCH($B142,Roles!$A:$A,0)),1,FALSE))=FALSE,IF(SquadExport!L142&lt;10,1,IF(SquadExport!L142&lt;15,2,IF(SquadExport!L142&lt;=20,3,""))),0),"")</f>
        <v/>
      </c>
      <c r="J142" s="37" t="str">
        <f ca="1">IF($A142&gt;"",IF(ISERROR(HLOOKUP(J$1,INDIRECT("Roles!$B$"&amp;MATCH($B142,Roles!$A:$A,0)&amp;":$AF$"&amp;MATCH($B142,Roles!$A:$A,0)),1,FALSE))=FALSE,IF(SquadExport!M142&lt;10,1,IF(SquadExport!M142&lt;15,2,IF(SquadExport!M142&lt;=20,3,""))),0),"")</f>
        <v/>
      </c>
      <c r="K142" s="37" t="str">
        <f ca="1">IF($A142&gt;"",IF(ISERROR(HLOOKUP(K$1,INDIRECT("Roles!$B$"&amp;MATCH($B142,Roles!$A:$A,0)&amp;":$AF$"&amp;MATCH($B142,Roles!$A:$A,0)),1,FALSE))=FALSE,IF(SquadExport!N142&lt;10,1,IF(SquadExport!N142&lt;15,2,IF(SquadExport!N142&lt;=20,3,""))),0),"")</f>
        <v/>
      </c>
      <c r="L142" s="37" t="str">
        <f ca="1">IF($A142&gt;"",IF(ISERROR(HLOOKUP(L$1,INDIRECT("Roles!$B$"&amp;MATCH($B142,Roles!$A:$A,0)&amp;":$AF$"&amp;MATCH($B142,Roles!$A:$A,0)),1,FALSE))=FALSE,IF(SquadExport!O142&lt;10,1,IF(SquadExport!O142&lt;15,2,IF(SquadExport!O142&lt;=20,3,""))),0),"")</f>
        <v/>
      </c>
      <c r="M142" s="37" t="str">
        <f ca="1">IF($A142&gt;"",IF(ISERROR(HLOOKUP(M$1,INDIRECT("Roles!$B$"&amp;MATCH($B142,Roles!$A:$A,0)&amp;":$AF$"&amp;MATCH($B142,Roles!$A:$A,0)),1,FALSE))=FALSE,IF(SquadExport!P142&lt;10,1,IF(SquadExport!P142&lt;15,2,IF(SquadExport!P142&lt;=20,3,""))),0),"")</f>
        <v/>
      </c>
      <c r="N142" s="37" t="str">
        <f ca="1">IF($A142&gt;"",IF(ISERROR(HLOOKUP(N$1,INDIRECT("Roles!$B$"&amp;MATCH($B142,Roles!$A:$A,0)&amp;":$AF$"&amp;MATCH($B142,Roles!$A:$A,0)),1,FALSE))=FALSE,IF(SquadExport!Q142&lt;10,1,IF(SquadExport!Q142&lt;15,2,IF(SquadExport!Q142&lt;=20,3,""))),0),"")</f>
        <v/>
      </c>
      <c r="O142" s="37" t="str">
        <f ca="1">IF($A142&gt;"",IF(ISERROR(HLOOKUP(O$1,INDIRECT("Roles!$B$"&amp;MATCH($B142,Roles!$A:$A,0)&amp;":$AF$"&amp;MATCH($B142,Roles!$A:$A,0)),1,FALSE))=FALSE,IF(SquadExport!R142&lt;10,1,IF(SquadExport!R142&lt;15,2,IF(SquadExport!R142&lt;=20,3,""))),0),"")</f>
        <v/>
      </c>
      <c r="P142" s="37" t="str">
        <f ca="1">IF($A142&gt;"",IF(ISERROR(HLOOKUP(P$1,INDIRECT("Roles!$B$"&amp;MATCH($B142,Roles!$A:$A,0)&amp;":$AF$"&amp;MATCH($B142,Roles!$A:$A,0)),1,FALSE))=FALSE,IF(SquadExport!S142&lt;10,1,IF(SquadExport!S142&lt;15,2,IF(SquadExport!S142&lt;=20,3,""))),0),"")</f>
        <v/>
      </c>
      <c r="Q142" s="37" t="str">
        <f ca="1">IF($A142&gt;"",IF(ISERROR(HLOOKUP(Q$1,INDIRECT("Roles!$B$"&amp;MATCH($B142,Roles!$A:$A,0)&amp;":$AF$"&amp;MATCH($B142,Roles!$A:$A,0)),1,FALSE))=FALSE,IF(SquadExport!T142&lt;10,1,IF(SquadExport!T142&lt;15,2,IF(SquadExport!T142&lt;=20,3,""))),0),"")</f>
        <v/>
      </c>
      <c r="R142" s="37" t="str">
        <f ca="1">IF($A142&gt;"",IF(ISERROR(HLOOKUP(R$1,INDIRECT("Roles!$B$"&amp;MATCH($B142,Roles!$A:$A,0)&amp;":$AF$"&amp;MATCH($B142,Roles!$A:$A,0)),1,FALSE))=FALSE,IF(SquadExport!U142&lt;10,1,IF(SquadExport!U142&lt;15,2,IF(SquadExport!U142&lt;=20,3,""))),0),"")</f>
        <v/>
      </c>
      <c r="S142" s="37" t="str">
        <f ca="1">IF($A142&gt;"",IF(ISERROR(HLOOKUP(S$1,INDIRECT("Roles!$B$"&amp;MATCH($B142,Roles!$A:$A,0)&amp;":$AF$"&amp;MATCH($B142,Roles!$A:$A,0)),1,FALSE))=FALSE,IF(SquadExport!V142&lt;10,1,IF(SquadExport!V142&lt;15,2,IF(SquadExport!V142&lt;=20,3,""))),0),"")</f>
        <v/>
      </c>
      <c r="T142" s="37" t="str">
        <f ca="1">IF($A142&gt;"",IF(ISERROR(HLOOKUP(T$1,INDIRECT("Roles!$B$"&amp;MATCH($B142,Roles!$A:$A,0)&amp;":$AF$"&amp;MATCH($B142,Roles!$A:$A,0)),1,FALSE))=FALSE,IF(SquadExport!W142&lt;10,1,IF(SquadExport!W142&lt;15,2,IF(SquadExport!W142&lt;=20,3,""))),0),"")</f>
        <v/>
      </c>
      <c r="U142" s="37" t="str">
        <f ca="1">IF($A142&gt;"",IF(ISERROR(HLOOKUP(U$1,INDIRECT("Roles!$B$"&amp;MATCH($B142,Roles!$A:$A,0)&amp;":$AF$"&amp;MATCH($B142,Roles!$A:$A,0)),1,FALSE))=FALSE,IF(SquadExport!X142&lt;10,1,IF(SquadExport!X142&lt;15,2,IF(SquadExport!X142&lt;=20,3,""))),0),"")</f>
        <v/>
      </c>
      <c r="V142" s="37" t="str">
        <f ca="1">IF($A142&gt;"",IF(ISERROR(HLOOKUP(V$1,INDIRECT("Roles!$B$"&amp;MATCH($B142,Roles!$A:$A,0)&amp;":$AF$"&amp;MATCH($B142,Roles!$A:$A,0)),1,FALSE))=FALSE,IF(SquadExport!Y142&lt;10,1,IF(SquadExport!Y142&lt;15,2,IF(SquadExport!Y142&lt;=20,3,""))),0),"")</f>
        <v/>
      </c>
      <c r="W142" s="37" t="str">
        <f ca="1">IF($A142&gt;"",IF(ISERROR(HLOOKUP(W$1,INDIRECT("Roles!$B$"&amp;MATCH($B142,Roles!$A:$A,0)&amp;":$AF$"&amp;MATCH($B142,Roles!$A:$A,0)),1,FALSE))=FALSE,IF(SquadExport!Z142&lt;10,1,IF(SquadExport!Z142&lt;15,2,IF(SquadExport!Z142&lt;=20,3,""))),0),"")</f>
        <v/>
      </c>
      <c r="X142" s="37" t="str">
        <f ca="1">IF($A142&gt;"",IF(ISERROR(HLOOKUP(X$1,INDIRECT("Roles!$B$"&amp;MATCH($B142,Roles!$A:$A,0)&amp;":$AF$"&amp;MATCH($B142,Roles!$A:$A,0)),1,FALSE))=FALSE,IF(SquadExport!AA142&lt;10,1,IF(SquadExport!AA142&lt;15,2,IF(SquadExport!AA142&lt;=20,3,""))),0),"")</f>
        <v/>
      </c>
      <c r="Y142" s="37" t="str">
        <f ca="1">IF($A142&gt;"",IF(ISERROR(HLOOKUP(Y$1,INDIRECT("Roles!$B$"&amp;MATCH($B142,Roles!$A:$A,0)&amp;":$AF$"&amp;MATCH($B142,Roles!$A:$A,0)),1,FALSE))=FALSE,IF(SquadExport!AB142&lt;10,1,IF(SquadExport!AB142&lt;15,2,IF(SquadExport!AB142&lt;=20,3,""))),0),"")</f>
        <v/>
      </c>
      <c r="Z142" s="37" t="str">
        <f ca="1">IF($A142&gt;"",IF(ISERROR(HLOOKUP(Z$1,INDIRECT("Roles!$B$"&amp;MATCH($B142,Roles!$A:$A,0)&amp;":$AF$"&amp;MATCH($B142,Roles!$A:$A,0)),1,FALSE))=FALSE,IF(SquadExport!AC142&lt;10,1,IF(SquadExport!AC142&lt;15,2,IF(SquadExport!AC142&lt;=20,3,""))),0),"")</f>
        <v/>
      </c>
      <c r="AA142" s="37" t="str">
        <f ca="1">IF($A142&gt;"",IF(ISERROR(HLOOKUP(AA$1,INDIRECT("Roles!$B$"&amp;MATCH($B142,Roles!$A:$A,0)&amp;":$AF$"&amp;MATCH($B142,Roles!$A:$A,0)),1,FALSE))=FALSE,IF(SquadExport!AD142&lt;10,1,IF(SquadExport!AD142&lt;15,2,IF(SquadExport!AD142&lt;=20,3,""))),0),"")</f>
        <v/>
      </c>
      <c r="AB142" s="37" t="str">
        <f ca="1">IF($A142&gt;"",IF(ISERROR(HLOOKUP(AB$1,INDIRECT("Roles!$B$"&amp;MATCH($B142,Roles!$A:$A,0)&amp;":$AF$"&amp;MATCH($B142,Roles!$A:$A,0)),1,FALSE))=FALSE,IF(SquadExport!AE142&lt;10,1,IF(SquadExport!AE142&lt;15,2,IF(SquadExport!AE142&lt;=20,3,""))),0),"")</f>
        <v/>
      </c>
      <c r="AC142" s="37" t="str">
        <f ca="1">IF($A142&gt;"",IF(ISERROR(HLOOKUP(AC$1,INDIRECT("Roles!$B$"&amp;MATCH($B142,Roles!$A:$A,0)&amp;":$AF$"&amp;MATCH($B142,Roles!$A:$A,0)),1,FALSE))=FALSE,IF(SquadExport!AF142&lt;10,1,IF(SquadExport!AF142&lt;15,2,IF(SquadExport!AF142&lt;=20,3,""))),0),"")</f>
        <v/>
      </c>
      <c r="AD142" s="37" t="str">
        <f ca="1">IF($A142&gt;"",IF(ISERROR(HLOOKUP(AD$1,INDIRECT("Roles!$B$"&amp;MATCH($B142,Roles!$A:$A,0)&amp;":$AF$"&amp;MATCH($B142,Roles!$A:$A,0)),1,FALSE))=FALSE,IF(SquadExport!AG142&lt;10,1,IF(SquadExport!AG142&lt;15,2,IF(SquadExport!AG142&lt;=20,3,""))),0),"")</f>
        <v/>
      </c>
      <c r="AE142" s="37" t="str">
        <f ca="1">IF($A142&gt;"",IF(ISERROR(HLOOKUP(AE$1,INDIRECT("Roles!$B$"&amp;MATCH($B142,Roles!$A:$A,0)&amp;":$AF$"&amp;MATCH($B142,Roles!$A:$A,0)),1,FALSE))=FALSE,IF(SquadExport!AH142&lt;10,1,IF(SquadExport!AH142&lt;15,2,IF(SquadExport!AH142&lt;=20,3,""))),0),"")</f>
        <v/>
      </c>
      <c r="AF142" s="37" t="str">
        <f ca="1">IF($A142&gt;"",IF(ISERROR(HLOOKUP(AF$1,INDIRECT("Roles!$B$"&amp;MATCH($B142,Roles!$A:$A,0)&amp;":$AF$"&amp;MATCH($B142,Roles!$A:$A,0)),1,FALSE))=FALSE,IF(SquadExport!AI142&lt;10,1,IF(SquadExport!AI142&lt;15,2,IF(SquadExport!AI142&lt;=20,3,""))),0),"")</f>
        <v/>
      </c>
      <c r="AG142" s="37" t="str">
        <f ca="1">IF($A142&gt;"",IF(ISERROR(HLOOKUP(AG$1,INDIRECT("Roles!$B$"&amp;MATCH($B142,Roles!$A:$A,0)&amp;":$AF$"&amp;MATCH($B142,Roles!$A:$A,0)),1,FALSE))=FALSE,IF(SquadExport!AJ142&lt;10,1,IF(SquadExport!AJ142&lt;15,2,IF(SquadExport!AJ142&lt;=20,3,""))),0),"")</f>
        <v/>
      </c>
      <c r="AH142" s="37" t="str">
        <f ca="1">IF($A142&gt;"",IF(ISERROR(HLOOKUP(AH$1,INDIRECT("Roles!$B$"&amp;MATCH($B142,Roles!$A:$A,0)&amp;":$AF$"&amp;MATCH($B142,Roles!$A:$A,0)),1,FALSE))=FALSE,IF(SquadExport!AK142&lt;10,1,IF(SquadExport!AK142&lt;15,2,IF(SquadExport!AK142&lt;=20,3,""))),0),"")</f>
        <v/>
      </c>
      <c r="AI142" s="37" t="str">
        <f ca="1">IF($A142&gt;"",IF(ISERROR(HLOOKUP(AI$1,INDIRECT("Roles!$B$"&amp;MATCH($B142,Roles!$A:$A,0)&amp;":$AF$"&amp;MATCH($B142,Roles!$A:$A,0)),1,FALSE))=FALSE,IF(SquadExport!AL142&lt;10,1,IF(SquadExport!AL142&lt;15,2,IF(SquadExport!AL142&lt;=20,3,""))),0),"")</f>
        <v/>
      </c>
      <c r="AJ142" s="37" t="str">
        <f ca="1">IF($A142&gt;"",IF(ISERROR(HLOOKUP(AJ$1,INDIRECT("Roles!$B$"&amp;MATCH($B142,Roles!$A:$A,0)&amp;":$AF$"&amp;MATCH($B142,Roles!$A:$A,0)),1,FALSE))=FALSE,IF(SquadExport!AM142&lt;10,1,IF(SquadExport!AM142&lt;15,2,IF(SquadExport!AM142&lt;=20,3,""))),0),"")</f>
        <v/>
      </c>
      <c r="AK142" s="37" t="str">
        <f ca="1">IF($A142&gt;"",IF(ISERROR(HLOOKUP(AK$1,INDIRECT("Roles!$B$"&amp;MATCH($B142,Roles!$A:$A,0)&amp;":$AF$"&amp;MATCH($B142,Roles!$A:$A,0)),1,FALSE))=FALSE,IF(SquadExport!AN142&lt;10,1,IF(SquadExport!AN142&lt;15,2,IF(SquadExport!AN142&lt;=20,3,""))),0),"")</f>
        <v/>
      </c>
      <c r="AL142" s="37" t="str">
        <f ca="1">IF($A142&gt;"",IF(ISERROR(HLOOKUP(AL$1,INDIRECT("Roles!$B$"&amp;MATCH($B142,Roles!$A:$A,0)&amp;":$AF$"&amp;MATCH($B142,Roles!$A:$A,0)),1,FALSE))=FALSE,IF(SquadExport!AO142&lt;10,1,IF(SquadExport!AO142&lt;15,2,IF(SquadExport!AO142&lt;=20,3,""))),0),"")</f>
        <v/>
      </c>
      <c r="AM142" s="37" t="str">
        <f ca="1">IF($A142&gt;"",IF(ISERROR(HLOOKUP(AM$1,INDIRECT("Roles!$B$"&amp;MATCH($B142,Roles!$A:$A,0)&amp;":$AF$"&amp;MATCH($B142,Roles!$A:$A,0)),1,FALSE))=FALSE,IF(SquadExport!AP142&lt;10,1,IF(SquadExport!AP142&lt;15,2,IF(SquadExport!AP142&lt;=20,3,""))),0),"")</f>
        <v/>
      </c>
      <c r="AN142" s="37" t="str">
        <f ca="1">IF($A142&gt;"",IF(ISERROR(HLOOKUP(AN$1,INDIRECT("Roles!$B$"&amp;MATCH($B142,Roles!$A:$A,0)&amp;":$AF$"&amp;MATCH($B142,Roles!$A:$A,0)),1,FALSE))=FALSE,IF(SquadExport!AQ142&lt;10,1,IF(SquadExport!AQ142&lt;15,2,IF(SquadExport!AQ142&lt;=20,3,""))),0),"")</f>
        <v/>
      </c>
      <c r="AO142" s="37" t="str">
        <f ca="1">IF($A142&gt;"",IF(ISERROR(HLOOKUP(AO$1,INDIRECT("Roles!$B$"&amp;MATCH($B142,Roles!$A:$A,0)&amp;":$AF$"&amp;MATCH($B142,Roles!$A:$A,0)),1,FALSE))=FALSE,IF(SquadExport!AR142&lt;10,1,IF(SquadExport!AR142&lt;15,2,IF(SquadExport!AR142&lt;=20,3,""))),0),"")</f>
        <v/>
      </c>
      <c r="AP142" s="37" t="str">
        <f ca="1">IF($A142&gt;"",IF(ISERROR(HLOOKUP(AP$1,INDIRECT("Roles!$B$"&amp;MATCH($B142,Roles!$A:$A,0)&amp;":$AF$"&amp;MATCH($B142,Roles!$A:$A,0)),1,FALSE))=FALSE,IF(SquadExport!AS142&lt;10,1,IF(SquadExport!AS142&lt;15,2,IF(SquadExport!AS142&lt;=20,3,""))),0),"")</f>
        <v/>
      </c>
      <c r="AQ142" s="37" t="str">
        <f ca="1">IF($A142&gt;"",IF(ISERROR(HLOOKUP(AQ$1,INDIRECT("Roles!$B$"&amp;MATCH($B142,Roles!$A:$A,0)&amp;":$AF$"&amp;MATCH($B142,Roles!$A:$A,0)),1,FALSE))=FALSE,IF(SquadExport!AT142&lt;10,1,IF(SquadExport!AT142&lt;15,2,IF(SquadExport!AT142&lt;=20,3,""))),0),"")</f>
        <v/>
      </c>
      <c r="AR142" s="37" t="str">
        <f ca="1">IF($A142&gt;"",IF(ISERROR(HLOOKUP(AR$1,INDIRECT("Roles!$B$"&amp;MATCH($B142,Roles!$A:$A,0)&amp;":$AF$"&amp;MATCH($B142,Roles!$A:$A,0)),1,FALSE))=FALSE,IF(SquadExport!AU142&lt;10,1,IF(SquadExport!AU142&lt;15,2,IF(SquadExport!AU142&lt;=20,3,""))),0),"")</f>
        <v/>
      </c>
      <c r="AS142" s="37" t="str">
        <f ca="1">IF($A142&gt;"",IF(ISERROR(HLOOKUP(AS$1,INDIRECT("Roles!$B$"&amp;MATCH($B142,Roles!$A:$A,0)&amp;":$AF$"&amp;MATCH($B142,Roles!$A:$A,0)),1,FALSE))=FALSE,IF(SquadExport!AV142&lt;10,1,IF(SquadExport!AV142&lt;15,2,IF(SquadExport!AV142&lt;=20,3,""))),0),"")</f>
        <v/>
      </c>
      <c r="AT142" s="37" t="str">
        <f ca="1">IF($A142&gt;"",IF(ISERROR(HLOOKUP(AT$1,INDIRECT("Roles!$B$"&amp;MATCH($B142,Roles!$A:$A,0)&amp;":$AF$"&amp;MATCH($B142,Roles!$A:$A,0)),1,FALSE))=FALSE,IF(SquadExport!AW142&lt;10,1,IF(SquadExport!AW142&lt;15,2,IF(SquadExport!AW142&lt;=20,3,""))),0),"")</f>
        <v/>
      </c>
      <c r="AU142" s="37" t="str">
        <f ca="1">IF($A142&gt;"",IF(ISERROR(HLOOKUP(AU$1,INDIRECT("Roles!$B$"&amp;MATCH($B142,Roles!$A:$A,0)&amp;":$AF$"&amp;MATCH($B142,Roles!$A:$A,0)),1,FALSE))=FALSE,IF(SquadExport!AX142&lt;10,1,IF(SquadExport!AX142&lt;15,2,IF(SquadExport!AX142&lt;=20,3,""))),0),"")</f>
        <v/>
      </c>
      <c r="AV142" s="37" t="str">
        <f ca="1">IF($A142&gt;"",IF(ISERROR(HLOOKUP(AV$1,INDIRECT("Roles!$B$"&amp;MATCH($B142,Roles!$A:$A,0)&amp;":$AF$"&amp;MATCH($B142,Roles!$A:$A,0)),1,FALSE))=FALSE,IF(SquadExport!AY142&lt;10,1,IF(SquadExport!AY142&lt;15,2,IF(SquadExport!AY142&lt;=20,3,""))),0),"")</f>
        <v/>
      </c>
      <c r="AW142" s="37" t="str">
        <f ca="1">IF($A142&gt;"",IF(ISERROR(HLOOKUP(AW$1,INDIRECT("Roles!$B$"&amp;MATCH($B142,Roles!$A:$A,0)&amp;":$AF$"&amp;MATCH($B142,Roles!$A:$A,0)),1,FALSE))=FALSE,IF(SquadExport!AZ142&lt;10,1,IF(SquadExport!AZ142&lt;15,2,IF(SquadExport!AZ142&lt;=20,3,""))),0),"")</f>
        <v/>
      </c>
      <c r="AX142" s="37" t="str">
        <f ca="1">IF($A142&gt;"",IF(ISERROR(HLOOKUP(AX$1,INDIRECT("Roles!$B$"&amp;MATCH($B142,Roles!$A:$A,0)&amp;":$AF$"&amp;MATCH($B142,Roles!$A:$A,0)),1,FALSE))=FALSE,IF(SquadExport!BA142&lt;10,1,IF(SquadExport!BA142&lt;15,2,IF(SquadExport!BA142&lt;=20,3,""))),0),"")</f>
        <v/>
      </c>
      <c r="AY142" s="30" t="str" cm="1">
        <f t="array" aca="1" ref="AY142:CS142" ca="1">IF($D142:$AX142=1,D$1:AX$1,"")</f>
        <v/>
      </c>
      <c r="AZ142" s="30" t="str">
        <f ca="1"/>
        <v/>
      </c>
      <c r="BA142" s="30" t="str">
        <f ca="1"/>
        <v/>
      </c>
      <c r="BB142" s="30" t="str">
        <f ca="1"/>
        <v/>
      </c>
      <c r="BC142" s="30" t="str">
        <f ca="1"/>
        <v/>
      </c>
      <c r="BD142" s="30" t="str">
        <f ca="1"/>
        <v/>
      </c>
      <c r="BE142" s="30" t="str">
        <f ca="1"/>
        <v/>
      </c>
      <c r="BF142" s="30" t="str">
        <f ca="1"/>
        <v/>
      </c>
      <c r="BG142" s="30" t="str">
        <f ca="1"/>
        <v/>
      </c>
      <c r="BH142" s="30" t="str">
        <f ca="1"/>
        <v/>
      </c>
      <c r="BI142" s="30" t="str">
        <f ca="1"/>
        <v/>
      </c>
      <c r="BJ142" s="30" t="str">
        <f ca="1"/>
        <v/>
      </c>
      <c r="BK142" s="30" t="str">
        <f ca="1"/>
        <v/>
      </c>
      <c r="BL142" s="30" t="str">
        <f ca="1"/>
        <v/>
      </c>
      <c r="BM142" s="30" t="str">
        <f ca="1"/>
        <v/>
      </c>
      <c r="BN142" s="30" t="str">
        <f ca="1"/>
        <v/>
      </c>
      <c r="BO142" s="30" t="str">
        <f ca="1"/>
        <v/>
      </c>
      <c r="BP142" s="30" t="str">
        <f ca="1"/>
        <v/>
      </c>
      <c r="BQ142" s="30" t="str">
        <f ca="1"/>
        <v/>
      </c>
      <c r="BR142" s="30" t="str">
        <f ca="1"/>
        <v/>
      </c>
      <c r="BS142" s="30" t="str">
        <f ca="1"/>
        <v/>
      </c>
      <c r="BT142" s="30" t="str">
        <f ca="1"/>
        <v/>
      </c>
      <c r="BU142" s="30" t="str">
        <f ca="1"/>
        <v/>
      </c>
      <c r="BV142" s="30" t="str">
        <f ca="1"/>
        <v/>
      </c>
      <c r="BW142" s="30" t="str">
        <f ca="1"/>
        <v/>
      </c>
      <c r="BX142" s="30" t="str">
        <f ca="1"/>
        <v/>
      </c>
      <c r="BY142" s="30" t="str">
        <f ca="1"/>
        <v/>
      </c>
      <c r="BZ142" s="30" t="str">
        <f ca="1"/>
        <v/>
      </c>
      <c r="CA142" s="30" t="str">
        <f ca="1"/>
        <v/>
      </c>
      <c r="CB142" s="30" t="str">
        <f ca="1"/>
        <v/>
      </c>
      <c r="CC142" s="30" t="str">
        <f ca="1"/>
        <v/>
      </c>
      <c r="CD142" s="30" t="str">
        <f ca="1"/>
        <v/>
      </c>
      <c r="CE142" s="30" t="str">
        <f ca="1"/>
        <v/>
      </c>
      <c r="CF142" s="30" t="str">
        <f ca="1"/>
        <v/>
      </c>
      <c r="CG142" s="30" t="str">
        <f ca="1"/>
        <v/>
      </c>
      <c r="CH142" s="30" t="str">
        <f ca="1"/>
        <v/>
      </c>
      <c r="CI142" s="30" t="str">
        <f ca="1"/>
        <v/>
      </c>
      <c r="CJ142" s="30" t="str">
        <f ca="1"/>
        <v/>
      </c>
      <c r="CK142" s="30" t="str">
        <f ca="1"/>
        <v/>
      </c>
      <c r="CL142" s="30" t="str">
        <f ca="1"/>
        <v/>
      </c>
      <c r="CM142" s="30" t="str">
        <f ca="1"/>
        <v/>
      </c>
      <c r="CN142" s="30" t="str">
        <f ca="1"/>
        <v/>
      </c>
      <c r="CO142" s="30" t="str">
        <f ca="1"/>
        <v/>
      </c>
      <c r="CP142" s="30" t="str">
        <f ca="1"/>
        <v/>
      </c>
      <c r="CQ142" s="30" t="str">
        <f ca="1"/>
        <v/>
      </c>
      <c r="CR142" s="30" t="str">
        <f ca="1"/>
        <v/>
      </c>
      <c r="CS142" s="30" t="str">
        <f ca="1"/>
        <v/>
      </c>
      <c r="CT142" s="31" cm="1">
        <f t="array" aca="1" ref="CT142" ca="1">SUMPRODUCT(COUNTIF($AY142:$CS142,Training!$C$3:$E$3))</f>
        <v>0</v>
      </c>
      <c r="CU142" s="31" cm="1">
        <f t="array" aca="1" ref="CU142" ca="1">SUMPRODUCT(COUNTIF($AY142:$CS142,Training!$C$4:$E$4))</f>
        <v>0</v>
      </c>
      <c r="CV142" s="31" cm="1">
        <f t="array" aca="1" ref="CV142" ca="1">SUMPRODUCT(COUNTIF($AY142:$CS142,Training!$C$5:$E$5))</f>
        <v>0</v>
      </c>
      <c r="CW142" s="31" cm="1">
        <f t="array" aca="1" ref="CW142" ca="1">SUMPRODUCT(COUNTIF($AY142:$CS142,Training!$C$6:$E$6))</f>
        <v>0</v>
      </c>
      <c r="CX142" s="31" cm="1">
        <f t="array" aca="1" ref="CX142" ca="1">SUMPRODUCT(COUNTIF($AY142:$CS142,Training!$C$7:$E$7))</f>
        <v>0</v>
      </c>
      <c r="CY142" s="31" cm="1">
        <f t="array" aca="1" ref="CY142" ca="1">SUMPRODUCT(COUNTIF($AY142:$CS142,Training!$C$8:$E$8))</f>
        <v>0</v>
      </c>
      <c r="CZ142" s="31" cm="1">
        <f t="array" aca="1" ref="CZ142" ca="1">SUMPRODUCT(COUNTIF($AY142:$CS142,Training!$C$9:$E$9))</f>
        <v>0</v>
      </c>
      <c r="DA142" s="31" cm="1">
        <f t="array" aca="1" ref="DA142" ca="1">SUMPRODUCT(COUNTIF($AY142:$CS142,Training!$C$10:$E$10))</f>
        <v>0</v>
      </c>
      <c r="DB142" s="31" cm="1">
        <f t="array" aca="1" ref="DB142" ca="1">SUMPRODUCT(COUNTIF($AY142:$CS142,Training!$C$11:$E$11))</f>
        <v>0</v>
      </c>
      <c r="DC142" s="31" cm="1">
        <f t="array" aca="1" ref="DC142" ca="1">SUMPRODUCT(COUNTIF($AY142:$CS142,Training!$C$2:$E$2))</f>
        <v>0</v>
      </c>
      <c r="DD142" s="31" cm="1">
        <f t="array" aca="1" ref="DD142" ca="1">SUMPRODUCT(COUNTIF($AY142:$CS142,Training!#REF!))</f>
        <v>0</v>
      </c>
      <c r="DE142" s="31" cm="1">
        <f t="array" aca="1" ref="DE142" ca="1">SUMPRODUCT(COUNTIF($AY142:$CS142,Training!$C$12:$E$12))</f>
        <v>0</v>
      </c>
      <c r="DF142" s="31" cm="1">
        <f t="array" aca="1" ref="DF142" ca="1">SUMPRODUCT(COUNTIF($AY142:$CS142,Training!$C$13:$E$13))</f>
        <v>0</v>
      </c>
      <c r="DG142" s="31" cm="1">
        <f t="array" aca="1" ref="DG142" ca="1">SUMPRODUCT(COUNTIF($AY142:$CS142,Training!$C$14:$E$14))</f>
        <v>0</v>
      </c>
      <c r="DH142" s="31" cm="1">
        <f t="array" aca="1" ref="DH142" ca="1">SUMPRODUCT(COUNTIF($AY142:$CS142,Training!$C$15:$E$15))</f>
        <v>0</v>
      </c>
      <c r="DI142" s="31" cm="1">
        <f t="array" aca="1" ref="DI142" ca="1">SUMPRODUCT(COUNTIF($AY142:$CS142,Training!$C$16:$E$16))</f>
        <v>0</v>
      </c>
      <c r="DJ142" s="30" t="str" cm="1">
        <f t="array" aca="1" ref="DJ142:FD142" ca="1">IF(COUNTIF(D142:AX142,1)=0,IF($D142:$AX142=2,D$1:AX$1,""),"")</f>
        <v/>
      </c>
      <c r="DK142" s="30" t="str">
        <f ca="1"/>
        <v/>
      </c>
      <c r="DL142" s="30" t="str">
        <f ca="1"/>
        <v/>
      </c>
      <c r="DM142" s="30" t="str">
        <f ca="1"/>
        <v/>
      </c>
      <c r="DN142" s="30" t="str">
        <f ca="1"/>
        <v/>
      </c>
      <c r="DO142" s="30" t="str">
        <f ca="1"/>
        <v/>
      </c>
      <c r="DP142" s="30" t="str">
        <f ca="1"/>
        <v/>
      </c>
      <c r="DQ142" s="30" t="str">
        <f ca="1"/>
        <v/>
      </c>
      <c r="DR142" s="30" t="str">
        <f ca="1"/>
        <v/>
      </c>
      <c r="DS142" s="30" t="str">
        <f ca="1"/>
        <v/>
      </c>
      <c r="DT142" s="30" t="str">
        <f ca="1"/>
        <v/>
      </c>
      <c r="DU142" s="30" t="str">
        <f ca="1"/>
        <v/>
      </c>
      <c r="DV142" s="30" t="str">
        <f ca="1"/>
        <v/>
      </c>
      <c r="DW142" s="30" t="str">
        <f ca="1"/>
        <v/>
      </c>
      <c r="DX142" s="30" t="str">
        <f ca="1"/>
        <v/>
      </c>
      <c r="DY142" s="30" t="str">
        <f ca="1"/>
        <v/>
      </c>
      <c r="DZ142" s="30" t="str">
        <f ca="1"/>
        <v/>
      </c>
      <c r="EA142" s="30" t="str">
        <f ca="1"/>
        <v/>
      </c>
      <c r="EB142" s="30" t="str">
        <f ca="1"/>
        <v/>
      </c>
      <c r="EC142" s="30" t="str">
        <f ca="1"/>
        <v/>
      </c>
      <c r="ED142" s="30" t="str">
        <f ca="1"/>
        <v/>
      </c>
      <c r="EE142" s="30" t="str">
        <f ca="1"/>
        <v/>
      </c>
      <c r="EF142" s="30" t="str">
        <f ca="1"/>
        <v/>
      </c>
      <c r="EG142" s="30" t="str">
        <f ca="1"/>
        <v/>
      </c>
      <c r="EH142" s="30" t="str">
        <f ca="1"/>
        <v/>
      </c>
      <c r="EI142" s="30" t="str">
        <f ca="1"/>
        <v/>
      </c>
      <c r="EJ142" s="30" t="str">
        <f ca="1"/>
        <v/>
      </c>
      <c r="EK142" s="30" t="str">
        <f ca="1"/>
        <v/>
      </c>
      <c r="EL142" s="30" t="str">
        <f ca="1"/>
        <v/>
      </c>
      <c r="EM142" s="30" t="str">
        <f ca="1"/>
        <v/>
      </c>
      <c r="EN142" s="30" t="str">
        <f ca="1"/>
        <v/>
      </c>
      <c r="EO142" s="30" t="str">
        <f ca="1"/>
        <v/>
      </c>
      <c r="EP142" s="30" t="str">
        <f ca="1"/>
        <v/>
      </c>
      <c r="EQ142" s="30" t="str">
        <f ca="1"/>
        <v/>
      </c>
      <c r="ER142" s="30" t="str">
        <f ca="1"/>
        <v/>
      </c>
      <c r="ES142" s="30" t="str">
        <f ca="1"/>
        <v/>
      </c>
      <c r="ET142" s="30" t="str">
        <f ca="1"/>
        <v/>
      </c>
      <c r="EU142" s="30" t="str">
        <f ca="1"/>
        <v/>
      </c>
      <c r="EV142" s="30" t="str">
        <f ca="1"/>
        <v/>
      </c>
      <c r="EW142" s="30" t="str">
        <f ca="1"/>
        <v/>
      </c>
      <c r="EX142" s="30" t="str">
        <f ca="1"/>
        <v/>
      </c>
      <c r="EY142" s="30" t="str">
        <f ca="1"/>
        <v/>
      </c>
      <c r="EZ142" s="30" t="str">
        <f ca="1"/>
        <v/>
      </c>
      <c r="FA142" s="30" t="str">
        <f ca="1"/>
        <v/>
      </c>
      <c r="FB142" s="30" t="str">
        <f ca="1"/>
        <v/>
      </c>
      <c r="FC142" s="30" t="str">
        <f ca="1"/>
        <v/>
      </c>
      <c r="FD142" s="30" t="str">
        <f ca="1"/>
        <v/>
      </c>
      <c r="FE142" s="31" cm="1">
        <f t="array" aca="1" ref="FE142" ca="1">SUMPRODUCT(COUNTIF($DJ142:$FD142,Training!$C$3:$E$3))</f>
        <v>0</v>
      </c>
      <c r="FF142" s="31" cm="1">
        <f t="array" aca="1" ref="FF142" ca="1">SUMPRODUCT(COUNTIF($DJ142:$FD142,Training!$C$4:$E$4))</f>
        <v>0</v>
      </c>
      <c r="FG142" s="31" cm="1">
        <f t="array" aca="1" ref="FG142" ca="1">SUMPRODUCT(COUNTIF($DJ142:$FD142,Training!$C$5:$E$5))</f>
        <v>0</v>
      </c>
      <c r="FH142" s="31" cm="1">
        <f t="array" aca="1" ref="FH142" ca="1">SUMPRODUCT(COUNTIF($DJ142:$FD142,Training!$C$6:$E$6))</f>
        <v>0</v>
      </c>
      <c r="FI142" s="31" cm="1">
        <f t="array" aca="1" ref="FI142" ca="1">SUMPRODUCT(COUNTIF($DJ142:$FD142,Training!$C$7:$E$7))</f>
        <v>0</v>
      </c>
      <c r="FJ142" s="31" cm="1">
        <f t="array" aca="1" ref="FJ142" ca="1">SUMPRODUCT(COUNTIF($DJ142:$FD142,Training!$C$8:$E$8))</f>
        <v>0</v>
      </c>
      <c r="FK142" s="31" cm="1">
        <f t="array" aca="1" ref="FK142" ca="1">SUMPRODUCT(COUNTIF($DJ142:$FD142,Training!$C$9:$E$9))</f>
        <v>0</v>
      </c>
      <c r="FL142" s="31" cm="1">
        <f t="array" aca="1" ref="FL142" ca="1">SUMPRODUCT(COUNTIF($DJ142:$FD142,Training!$C$10:$E$10))</f>
        <v>0</v>
      </c>
      <c r="FM142" s="31" cm="1">
        <f t="array" aca="1" ref="FM142" ca="1">SUMPRODUCT(COUNTIF($DJ142:$FD142,Training!$C$11:$E$11))</f>
        <v>0</v>
      </c>
      <c r="FN142" s="31" cm="1">
        <f t="array" aca="1" ref="FN142" ca="1">SUMPRODUCT(COUNTIF($DJ142:$FD142,Training!$C$2:$E$2))</f>
        <v>0</v>
      </c>
      <c r="FO142" s="31" cm="1">
        <f t="array" aca="1" ref="FO142" ca="1">SUMPRODUCT(COUNTIF($DJ142:$FD142,Training!#REF!))</f>
        <v>0</v>
      </c>
      <c r="FP142" s="31" cm="1">
        <f t="array" aca="1" ref="FP142" ca="1">SUMPRODUCT(COUNTIF($DJ142:$FD142,Training!$C$12:$E$12))</f>
        <v>0</v>
      </c>
      <c r="FQ142" s="31" cm="1">
        <f t="array" aca="1" ref="FQ142" ca="1">SUMPRODUCT(COUNTIF($DJ142:$FD142,Training!$C$13:$E$13))</f>
        <v>0</v>
      </c>
      <c r="FR142" s="31" cm="1">
        <f t="array" aca="1" ref="FR142" ca="1">SUMPRODUCT(COUNTIF($DJ142:$FD142,Training!$C$14:$E$14))</f>
        <v>0</v>
      </c>
      <c r="FS142" s="31" cm="1">
        <f t="array" aca="1" ref="FS142" ca="1">SUMPRODUCT(COUNTIF($DJ142:$FD142,Training!$C$15:$E$15))</f>
        <v>0</v>
      </c>
      <c r="FT142" s="31" cm="1">
        <f t="array" aca="1" ref="FT142" ca="1">SUMPRODUCT(COUNTIF($DJ142:$FD142,Training!$C$16:$E$16))</f>
        <v>0</v>
      </c>
    </row>
    <row r="143" spans="1:176" x14ac:dyDescent="0.25">
      <c r="A143" s="32" t="str">
        <f>IF(WeightedParse!A143&gt;"",WeightedParse!A143,"")</f>
        <v/>
      </c>
      <c r="B143" s="49" t="str">
        <f>IF('Weighted Summary'!A143&gt;"",'Weighted Summary'!F143,"")</f>
        <v/>
      </c>
      <c r="C143" s="39" t="str">
        <f t="shared" si="2"/>
        <v/>
      </c>
      <c r="D143" s="37" t="str">
        <f ca="1">IF($A143&gt;"",IF(ISERROR(HLOOKUP(D$1,INDIRECT("Roles!$B$"&amp;MATCH($B143,Roles!$A:$A,0)&amp;":$AF$"&amp;MATCH($B143,Roles!$A:$A,0)),1,FALSE))=FALSE,IF(SquadExport!G143&lt;10,1,IF(SquadExport!G143&lt;15,2,IF(SquadExport!G143&lt;=20,3,""))),0),"")</f>
        <v/>
      </c>
      <c r="E143" s="37" t="str">
        <f ca="1">IF($A143&gt;"",IF(ISERROR(HLOOKUP(E$1,INDIRECT("Roles!$B$"&amp;MATCH($B143,Roles!$A:$A,0)&amp;":$AF$"&amp;MATCH($B143,Roles!$A:$A,0)),1,FALSE))=FALSE,IF(SquadExport!H143&lt;10,1,IF(SquadExport!H143&lt;15,2,IF(SquadExport!H143&lt;=20,3,""))),0),"")</f>
        <v/>
      </c>
      <c r="F143" s="37" t="str">
        <f ca="1">IF($A143&gt;"",IF(ISERROR(HLOOKUP(F$1,INDIRECT("Roles!$B$"&amp;MATCH($B143,Roles!$A:$A,0)&amp;":$AF$"&amp;MATCH($B143,Roles!$A:$A,0)),1,FALSE))=FALSE,IF(SquadExport!I143&lt;10,1,IF(SquadExport!I143&lt;15,2,IF(SquadExport!I143&lt;=20,3,""))),0),"")</f>
        <v/>
      </c>
      <c r="G143" s="37" t="str">
        <f ca="1">IF($A143&gt;"",IF(ISERROR(HLOOKUP(G$1,INDIRECT("Roles!$B$"&amp;MATCH($B143,Roles!$A:$A,0)&amp;":$AF$"&amp;MATCH($B143,Roles!$A:$A,0)),1,FALSE))=FALSE,IF(SquadExport!J143&lt;10,1,IF(SquadExport!J143&lt;15,2,IF(SquadExport!J143&lt;=20,3,""))),0),"")</f>
        <v/>
      </c>
      <c r="H143" s="37" t="str">
        <f ca="1">IF($A143&gt;"",IF(ISERROR(HLOOKUP(H$1,INDIRECT("Roles!$B$"&amp;MATCH($B143,Roles!$A:$A,0)&amp;":$AF$"&amp;MATCH($B143,Roles!$A:$A,0)),1,FALSE))=FALSE,IF(SquadExport!K143&lt;10,1,IF(SquadExport!K143&lt;15,2,IF(SquadExport!K143&lt;=20,3,""))),0),"")</f>
        <v/>
      </c>
      <c r="I143" s="37" t="str">
        <f ca="1">IF($A143&gt;"",IF(ISERROR(HLOOKUP(I$1,INDIRECT("Roles!$B$"&amp;MATCH($B143,Roles!$A:$A,0)&amp;":$AF$"&amp;MATCH($B143,Roles!$A:$A,0)),1,FALSE))=FALSE,IF(SquadExport!L143&lt;10,1,IF(SquadExport!L143&lt;15,2,IF(SquadExport!L143&lt;=20,3,""))),0),"")</f>
        <v/>
      </c>
      <c r="J143" s="37" t="str">
        <f ca="1">IF($A143&gt;"",IF(ISERROR(HLOOKUP(J$1,INDIRECT("Roles!$B$"&amp;MATCH($B143,Roles!$A:$A,0)&amp;":$AF$"&amp;MATCH($B143,Roles!$A:$A,0)),1,FALSE))=FALSE,IF(SquadExport!M143&lt;10,1,IF(SquadExport!M143&lt;15,2,IF(SquadExport!M143&lt;=20,3,""))),0),"")</f>
        <v/>
      </c>
      <c r="K143" s="37" t="str">
        <f ca="1">IF($A143&gt;"",IF(ISERROR(HLOOKUP(K$1,INDIRECT("Roles!$B$"&amp;MATCH($B143,Roles!$A:$A,0)&amp;":$AF$"&amp;MATCH($B143,Roles!$A:$A,0)),1,FALSE))=FALSE,IF(SquadExport!N143&lt;10,1,IF(SquadExport!N143&lt;15,2,IF(SquadExport!N143&lt;=20,3,""))),0),"")</f>
        <v/>
      </c>
      <c r="L143" s="37" t="str">
        <f ca="1">IF($A143&gt;"",IF(ISERROR(HLOOKUP(L$1,INDIRECT("Roles!$B$"&amp;MATCH($B143,Roles!$A:$A,0)&amp;":$AF$"&amp;MATCH($B143,Roles!$A:$A,0)),1,FALSE))=FALSE,IF(SquadExport!O143&lt;10,1,IF(SquadExport!O143&lt;15,2,IF(SquadExport!O143&lt;=20,3,""))),0),"")</f>
        <v/>
      </c>
      <c r="M143" s="37" t="str">
        <f ca="1">IF($A143&gt;"",IF(ISERROR(HLOOKUP(M$1,INDIRECT("Roles!$B$"&amp;MATCH($B143,Roles!$A:$A,0)&amp;":$AF$"&amp;MATCH($B143,Roles!$A:$A,0)),1,FALSE))=FALSE,IF(SquadExport!P143&lt;10,1,IF(SquadExport!P143&lt;15,2,IF(SquadExport!P143&lt;=20,3,""))),0),"")</f>
        <v/>
      </c>
      <c r="N143" s="37" t="str">
        <f ca="1">IF($A143&gt;"",IF(ISERROR(HLOOKUP(N$1,INDIRECT("Roles!$B$"&amp;MATCH($B143,Roles!$A:$A,0)&amp;":$AF$"&amp;MATCH($B143,Roles!$A:$A,0)),1,FALSE))=FALSE,IF(SquadExport!Q143&lt;10,1,IF(SquadExport!Q143&lt;15,2,IF(SquadExport!Q143&lt;=20,3,""))),0),"")</f>
        <v/>
      </c>
      <c r="O143" s="37" t="str">
        <f ca="1">IF($A143&gt;"",IF(ISERROR(HLOOKUP(O$1,INDIRECT("Roles!$B$"&amp;MATCH($B143,Roles!$A:$A,0)&amp;":$AF$"&amp;MATCH($B143,Roles!$A:$A,0)),1,FALSE))=FALSE,IF(SquadExport!R143&lt;10,1,IF(SquadExport!R143&lt;15,2,IF(SquadExport!R143&lt;=20,3,""))),0),"")</f>
        <v/>
      </c>
      <c r="P143" s="37" t="str">
        <f ca="1">IF($A143&gt;"",IF(ISERROR(HLOOKUP(P$1,INDIRECT("Roles!$B$"&amp;MATCH($B143,Roles!$A:$A,0)&amp;":$AF$"&amp;MATCH($B143,Roles!$A:$A,0)),1,FALSE))=FALSE,IF(SquadExport!S143&lt;10,1,IF(SquadExport!S143&lt;15,2,IF(SquadExport!S143&lt;=20,3,""))),0),"")</f>
        <v/>
      </c>
      <c r="Q143" s="37" t="str">
        <f ca="1">IF($A143&gt;"",IF(ISERROR(HLOOKUP(Q$1,INDIRECT("Roles!$B$"&amp;MATCH($B143,Roles!$A:$A,0)&amp;":$AF$"&amp;MATCH($B143,Roles!$A:$A,0)),1,FALSE))=FALSE,IF(SquadExport!T143&lt;10,1,IF(SquadExport!T143&lt;15,2,IF(SquadExport!T143&lt;=20,3,""))),0),"")</f>
        <v/>
      </c>
      <c r="R143" s="37" t="str">
        <f ca="1">IF($A143&gt;"",IF(ISERROR(HLOOKUP(R$1,INDIRECT("Roles!$B$"&amp;MATCH($B143,Roles!$A:$A,0)&amp;":$AF$"&amp;MATCH($B143,Roles!$A:$A,0)),1,FALSE))=FALSE,IF(SquadExport!U143&lt;10,1,IF(SquadExport!U143&lt;15,2,IF(SquadExport!U143&lt;=20,3,""))),0),"")</f>
        <v/>
      </c>
      <c r="S143" s="37" t="str">
        <f ca="1">IF($A143&gt;"",IF(ISERROR(HLOOKUP(S$1,INDIRECT("Roles!$B$"&amp;MATCH($B143,Roles!$A:$A,0)&amp;":$AF$"&amp;MATCH($B143,Roles!$A:$A,0)),1,FALSE))=FALSE,IF(SquadExport!V143&lt;10,1,IF(SquadExport!V143&lt;15,2,IF(SquadExport!V143&lt;=20,3,""))),0),"")</f>
        <v/>
      </c>
      <c r="T143" s="37" t="str">
        <f ca="1">IF($A143&gt;"",IF(ISERROR(HLOOKUP(T$1,INDIRECT("Roles!$B$"&amp;MATCH($B143,Roles!$A:$A,0)&amp;":$AF$"&amp;MATCH($B143,Roles!$A:$A,0)),1,FALSE))=FALSE,IF(SquadExport!W143&lt;10,1,IF(SquadExport!W143&lt;15,2,IF(SquadExport!W143&lt;=20,3,""))),0),"")</f>
        <v/>
      </c>
      <c r="U143" s="37" t="str">
        <f ca="1">IF($A143&gt;"",IF(ISERROR(HLOOKUP(U$1,INDIRECT("Roles!$B$"&amp;MATCH($B143,Roles!$A:$A,0)&amp;":$AF$"&amp;MATCH($B143,Roles!$A:$A,0)),1,FALSE))=FALSE,IF(SquadExport!X143&lt;10,1,IF(SquadExport!X143&lt;15,2,IF(SquadExport!X143&lt;=20,3,""))),0),"")</f>
        <v/>
      </c>
      <c r="V143" s="37" t="str">
        <f ca="1">IF($A143&gt;"",IF(ISERROR(HLOOKUP(V$1,INDIRECT("Roles!$B$"&amp;MATCH($B143,Roles!$A:$A,0)&amp;":$AF$"&amp;MATCH($B143,Roles!$A:$A,0)),1,FALSE))=FALSE,IF(SquadExport!Y143&lt;10,1,IF(SquadExport!Y143&lt;15,2,IF(SquadExport!Y143&lt;=20,3,""))),0),"")</f>
        <v/>
      </c>
      <c r="W143" s="37" t="str">
        <f ca="1">IF($A143&gt;"",IF(ISERROR(HLOOKUP(W$1,INDIRECT("Roles!$B$"&amp;MATCH($B143,Roles!$A:$A,0)&amp;":$AF$"&amp;MATCH($B143,Roles!$A:$A,0)),1,FALSE))=FALSE,IF(SquadExport!Z143&lt;10,1,IF(SquadExport!Z143&lt;15,2,IF(SquadExport!Z143&lt;=20,3,""))),0),"")</f>
        <v/>
      </c>
      <c r="X143" s="37" t="str">
        <f ca="1">IF($A143&gt;"",IF(ISERROR(HLOOKUP(X$1,INDIRECT("Roles!$B$"&amp;MATCH($B143,Roles!$A:$A,0)&amp;":$AF$"&amp;MATCH($B143,Roles!$A:$A,0)),1,FALSE))=FALSE,IF(SquadExport!AA143&lt;10,1,IF(SquadExport!AA143&lt;15,2,IF(SquadExport!AA143&lt;=20,3,""))),0),"")</f>
        <v/>
      </c>
      <c r="Y143" s="37" t="str">
        <f ca="1">IF($A143&gt;"",IF(ISERROR(HLOOKUP(Y$1,INDIRECT("Roles!$B$"&amp;MATCH($B143,Roles!$A:$A,0)&amp;":$AF$"&amp;MATCH($B143,Roles!$A:$A,0)),1,FALSE))=FALSE,IF(SquadExport!AB143&lt;10,1,IF(SquadExport!AB143&lt;15,2,IF(SquadExport!AB143&lt;=20,3,""))),0),"")</f>
        <v/>
      </c>
      <c r="Z143" s="37" t="str">
        <f ca="1">IF($A143&gt;"",IF(ISERROR(HLOOKUP(Z$1,INDIRECT("Roles!$B$"&amp;MATCH($B143,Roles!$A:$A,0)&amp;":$AF$"&amp;MATCH($B143,Roles!$A:$A,0)),1,FALSE))=FALSE,IF(SquadExport!AC143&lt;10,1,IF(SquadExport!AC143&lt;15,2,IF(SquadExport!AC143&lt;=20,3,""))),0),"")</f>
        <v/>
      </c>
      <c r="AA143" s="37" t="str">
        <f ca="1">IF($A143&gt;"",IF(ISERROR(HLOOKUP(AA$1,INDIRECT("Roles!$B$"&amp;MATCH($B143,Roles!$A:$A,0)&amp;":$AF$"&amp;MATCH($B143,Roles!$A:$A,0)),1,FALSE))=FALSE,IF(SquadExport!AD143&lt;10,1,IF(SquadExport!AD143&lt;15,2,IF(SquadExport!AD143&lt;=20,3,""))),0),"")</f>
        <v/>
      </c>
      <c r="AB143" s="37" t="str">
        <f ca="1">IF($A143&gt;"",IF(ISERROR(HLOOKUP(AB$1,INDIRECT("Roles!$B$"&amp;MATCH($B143,Roles!$A:$A,0)&amp;":$AF$"&amp;MATCH($B143,Roles!$A:$A,0)),1,FALSE))=FALSE,IF(SquadExport!AE143&lt;10,1,IF(SquadExport!AE143&lt;15,2,IF(SquadExport!AE143&lt;=20,3,""))),0),"")</f>
        <v/>
      </c>
      <c r="AC143" s="37" t="str">
        <f ca="1">IF($A143&gt;"",IF(ISERROR(HLOOKUP(AC$1,INDIRECT("Roles!$B$"&amp;MATCH($B143,Roles!$A:$A,0)&amp;":$AF$"&amp;MATCH($B143,Roles!$A:$A,0)),1,FALSE))=FALSE,IF(SquadExport!AF143&lt;10,1,IF(SquadExport!AF143&lt;15,2,IF(SquadExport!AF143&lt;=20,3,""))),0),"")</f>
        <v/>
      </c>
      <c r="AD143" s="37" t="str">
        <f ca="1">IF($A143&gt;"",IF(ISERROR(HLOOKUP(AD$1,INDIRECT("Roles!$B$"&amp;MATCH($B143,Roles!$A:$A,0)&amp;":$AF$"&amp;MATCH($B143,Roles!$A:$A,0)),1,FALSE))=FALSE,IF(SquadExport!AG143&lt;10,1,IF(SquadExport!AG143&lt;15,2,IF(SquadExport!AG143&lt;=20,3,""))),0),"")</f>
        <v/>
      </c>
      <c r="AE143" s="37" t="str">
        <f ca="1">IF($A143&gt;"",IF(ISERROR(HLOOKUP(AE$1,INDIRECT("Roles!$B$"&amp;MATCH($B143,Roles!$A:$A,0)&amp;":$AF$"&amp;MATCH($B143,Roles!$A:$A,0)),1,FALSE))=FALSE,IF(SquadExport!AH143&lt;10,1,IF(SquadExport!AH143&lt;15,2,IF(SquadExport!AH143&lt;=20,3,""))),0),"")</f>
        <v/>
      </c>
      <c r="AF143" s="37" t="str">
        <f ca="1">IF($A143&gt;"",IF(ISERROR(HLOOKUP(AF$1,INDIRECT("Roles!$B$"&amp;MATCH($B143,Roles!$A:$A,0)&amp;":$AF$"&amp;MATCH($B143,Roles!$A:$A,0)),1,FALSE))=FALSE,IF(SquadExport!AI143&lt;10,1,IF(SquadExport!AI143&lt;15,2,IF(SquadExport!AI143&lt;=20,3,""))),0),"")</f>
        <v/>
      </c>
      <c r="AG143" s="37" t="str">
        <f ca="1">IF($A143&gt;"",IF(ISERROR(HLOOKUP(AG$1,INDIRECT("Roles!$B$"&amp;MATCH($B143,Roles!$A:$A,0)&amp;":$AF$"&amp;MATCH($B143,Roles!$A:$A,0)),1,FALSE))=FALSE,IF(SquadExport!AJ143&lt;10,1,IF(SquadExport!AJ143&lt;15,2,IF(SquadExport!AJ143&lt;=20,3,""))),0),"")</f>
        <v/>
      </c>
      <c r="AH143" s="37" t="str">
        <f ca="1">IF($A143&gt;"",IF(ISERROR(HLOOKUP(AH$1,INDIRECT("Roles!$B$"&amp;MATCH($B143,Roles!$A:$A,0)&amp;":$AF$"&amp;MATCH($B143,Roles!$A:$A,0)),1,FALSE))=FALSE,IF(SquadExport!AK143&lt;10,1,IF(SquadExport!AK143&lt;15,2,IF(SquadExport!AK143&lt;=20,3,""))),0),"")</f>
        <v/>
      </c>
      <c r="AI143" s="37" t="str">
        <f ca="1">IF($A143&gt;"",IF(ISERROR(HLOOKUP(AI$1,INDIRECT("Roles!$B$"&amp;MATCH($B143,Roles!$A:$A,0)&amp;":$AF$"&amp;MATCH($B143,Roles!$A:$A,0)),1,FALSE))=FALSE,IF(SquadExport!AL143&lt;10,1,IF(SquadExport!AL143&lt;15,2,IF(SquadExport!AL143&lt;=20,3,""))),0),"")</f>
        <v/>
      </c>
      <c r="AJ143" s="37" t="str">
        <f ca="1">IF($A143&gt;"",IF(ISERROR(HLOOKUP(AJ$1,INDIRECT("Roles!$B$"&amp;MATCH($B143,Roles!$A:$A,0)&amp;":$AF$"&amp;MATCH($B143,Roles!$A:$A,0)),1,FALSE))=FALSE,IF(SquadExport!AM143&lt;10,1,IF(SquadExport!AM143&lt;15,2,IF(SquadExport!AM143&lt;=20,3,""))),0),"")</f>
        <v/>
      </c>
      <c r="AK143" s="37" t="str">
        <f ca="1">IF($A143&gt;"",IF(ISERROR(HLOOKUP(AK$1,INDIRECT("Roles!$B$"&amp;MATCH($B143,Roles!$A:$A,0)&amp;":$AF$"&amp;MATCH($B143,Roles!$A:$A,0)),1,FALSE))=FALSE,IF(SquadExport!AN143&lt;10,1,IF(SquadExport!AN143&lt;15,2,IF(SquadExport!AN143&lt;=20,3,""))),0),"")</f>
        <v/>
      </c>
      <c r="AL143" s="37" t="str">
        <f ca="1">IF($A143&gt;"",IF(ISERROR(HLOOKUP(AL$1,INDIRECT("Roles!$B$"&amp;MATCH($B143,Roles!$A:$A,0)&amp;":$AF$"&amp;MATCH($B143,Roles!$A:$A,0)),1,FALSE))=FALSE,IF(SquadExport!AO143&lt;10,1,IF(SquadExport!AO143&lt;15,2,IF(SquadExport!AO143&lt;=20,3,""))),0),"")</f>
        <v/>
      </c>
      <c r="AM143" s="37" t="str">
        <f ca="1">IF($A143&gt;"",IF(ISERROR(HLOOKUP(AM$1,INDIRECT("Roles!$B$"&amp;MATCH($B143,Roles!$A:$A,0)&amp;":$AF$"&amp;MATCH($B143,Roles!$A:$A,0)),1,FALSE))=FALSE,IF(SquadExport!AP143&lt;10,1,IF(SquadExport!AP143&lt;15,2,IF(SquadExport!AP143&lt;=20,3,""))),0),"")</f>
        <v/>
      </c>
      <c r="AN143" s="37" t="str">
        <f ca="1">IF($A143&gt;"",IF(ISERROR(HLOOKUP(AN$1,INDIRECT("Roles!$B$"&amp;MATCH($B143,Roles!$A:$A,0)&amp;":$AF$"&amp;MATCH($B143,Roles!$A:$A,0)),1,FALSE))=FALSE,IF(SquadExport!AQ143&lt;10,1,IF(SquadExport!AQ143&lt;15,2,IF(SquadExport!AQ143&lt;=20,3,""))),0),"")</f>
        <v/>
      </c>
      <c r="AO143" s="37" t="str">
        <f ca="1">IF($A143&gt;"",IF(ISERROR(HLOOKUP(AO$1,INDIRECT("Roles!$B$"&amp;MATCH($B143,Roles!$A:$A,0)&amp;":$AF$"&amp;MATCH($B143,Roles!$A:$A,0)),1,FALSE))=FALSE,IF(SquadExport!AR143&lt;10,1,IF(SquadExport!AR143&lt;15,2,IF(SquadExport!AR143&lt;=20,3,""))),0),"")</f>
        <v/>
      </c>
      <c r="AP143" s="37" t="str">
        <f ca="1">IF($A143&gt;"",IF(ISERROR(HLOOKUP(AP$1,INDIRECT("Roles!$B$"&amp;MATCH($B143,Roles!$A:$A,0)&amp;":$AF$"&amp;MATCH($B143,Roles!$A:$A,0)),1,FALSE))=FALSE,IF(SquadExport!AS143&lt;10,1,IF(SquadExport!AS143&lt;15,2,IF(SquadExport!AS143&lt;=20,3,""))),0),"")</f>
        <v/>
      </c>
      <c r="AQ143" s="37" t="str">
        <f ca="1">IF($A143&gt;"",IF(ISERROR(HLOOKUP(AQ$1,INDIRECT("Roles!$B$"&amp;MATCH($B143,Roles!$A:$A,0)&amp;":$AF$"&amp;MATCH($B143,Roles!$A:$A,0)),1,FALSE))=FALSE,IF(SquadExport!AT143&lt;10,1,IF(SquadExport!AT143&lt;15,2,IF(SquadExport!AT143&lt;=20,3,""))),0),"")</f>
        <v/>
      </c>
      <c r="AR143" s="37" t="str">
        <f ca="1">IF($A143&gt;"",IF(ISERROR(HLOOKUP(AR$1,INDIRECT("Roles!$B$"&amp;MATCH($B143,Roles!$A:$A,0)&amp;":$AF$"&amp;MATCH($B143,Roles!$A:$A,0)),1,FALSE))=FALSE,IF(SquadExport!AU143&lt;10,1,IF(SquadExport!AU143&lt;15,2,IF(SquadExport!AU143&lt;=20,3,""))),0),"")</f>
        <v/>
      </c>
      <c r="AS143" s="37" t="str">
        <f ca="1">IF($A143&gt;"",IF(ISERROR(HLOOKUP(AS$1,INDIRECT("Roles!$B$"&amp;MATCH($B143,Roles!$A:$A,0)&amp;":$AF$"&amp;MATCH($B143,Roles!$A:$A,0)),1,FALSE))=FALSE,IF(SquadExport!AV143&lt;10,1,IF(SquadExport!AV143&lt;15,2,IF(SquadExport!AV143&lt;=20,3,""))),0),"")</f>
        <v/>
      </c>
      <c r="AT143" s="37" t="str">
        <f ca="1">IF($A143&gt;"",IF(ISERROR(HLOOKUP(AT$1,INDIRECT("Roles!$B$"&amp;MATCH($B143,Roles!$A:$A,0)&amp;":$AF$"&amp;MATCH($B143,Roles!$A:$A,0)),1,FALSE))=FALSE,IF(SquadExport!AW143&lt;10,1,IF(SquadExport!AW143&lt;15,2,IF(SquadExport!AW143&lt;=20,3,""))),0),"")</f>
        <v/>
      </c>
      <c r="AU143" s="37" t="str">
        <f ca="1">IF($A143&gt;"",IF(ISERROR(HLOOKUP(AU$1,INDIRECT("Roles!$B$"&amp;MATCH($B143,Roles!$A:$A,0)&amp;":$AF$"&amp;MATCH($B143,Roles!$A:$A,0)),1,FALSE))=FALSE,IF(SquadExport!AX143&lt;10,1,IF(SquadExport!AX143&lt;15,2,IF(SquadExport!AX143&lt;=20,3,""))),0),"")</f>
        <v/>
      </c>
      <c r="AV143" s="37" t="str">
        <f ca="1">IF($A143&gt;"",IF(ISERROR(HLOOKUP(AV$1,INDIRECT("Roles!$B$"&amp;MATCH($B143,Roles!$A:$A,0)&amp;":$AF$"&amp;MATCH($B143,Roles!$A:$A,0)),1,FALSE))=FALSE,IF(SquadExport!AY143&lt;10,1,IF(SquadExport!AY143&lt;15,2,IF(SquadExport!AY143&lt;=20,3,""))),0),"")</f>
        <v/>
      </c>
      <c r="AW143" s="37" t="str">
        <f ca="1">IF($A143&gt;"",IF(ISERROR(HLOOKUP(AW$1,INDIRECT("Roles!$B$"&amp;MATCH($B143,Roles!$A:$A,0)&amp;":$AF$"&amp;MATCH($B143,Roles!$A:$A,0)),1,FALSE))=FALSE,IF(SquadExport!AZ143&lt;10,1,IF(SquadExport!AZ143&lt;15,2,IF(SquadExport!AZ143&lt;=20,3,""))),0),"")</f>
        <v/>
      </c>
      <c r="AX143" s="37" t="str">
        <f ca="1">IF($A143&gt;"",IF(ISERROR(HLOOKUP(AX$1,INDIRECT("Roles!$B$"&amp;MATCH($B143,Roles!$A:$A,0)&amp;":$AF$"&amp;MATCH($B143,Roles!$A:$A,0)),1,FALSE))=FALSE,IF(SquadExport!BA143&lt;10,1,IF(SquadExport!BA143&lt;15,2,IF(SquadExport!BA143&lt;=20,3,""))),0),"")</f>
        <v/>
      </c>
      <c r="AY143" s="30" t="str" cm="1">
        <f t="array" aca="1" ref="AY143:CS143" ca="1">IF($D143:$AX143=1,D$1:AX$1,"")</f>
        <v/>
      </c>
      <c r="AZ143" s="30" t="str">
        <f ca="1"/>
        <v/>
      </c>
      <c r="BA143" s="30" t="str">
        <f ca="1"/>
        <v/>
      </c>
      <c r="BB143" s="30" t="str">
        <f ca="1"/>
        <v/>
      </c>
      <c r="BC143" s="30" t="str">
        <f ca="1"/>
        <v/>
      </c>
      <c r="BD143" s="30" t="str">
        <f ca="1"/>
        <v/>
      </c>
      <c r="BE143" s="30" t="str">
        <f ca="1"/>
        <v/>
      </c>
      <c r="BF143" s="30" t="str">
        <f ca="1"/>
        <v/>
      </c>
      <c r="BG143" s="30" t="str">
        <f ca="1"/>
        <v/>
      </c>
      <c r="BH143" s="30" t="str">
        <f ca="1"/>
        <v/>
      </c>
      <c r="BI143" s="30" t="str">
        <f ca="1"/>
        <v/>
      </c>
      <c r="BJ143" s="30" t="str">
        <f ca="1"/>
        <v/>
      </c>
      <c r="BK143" s="30" t="str">
        <f ca="1"/>
        <v/>
      </c>
      <c r="BL143" s="30" t="str">
        <f ca="1"/>
        <v/>
      </c>
      <c r="BM143" s="30" t="str">
        <f ca="1"/>
        <v/>
      </c>
      <c r="BN143" s="30" t="str">
        <f ca="1"/>
        <v/>
      </c>
      <c r="BO143" s="30" t="str">
        <f ca="1"/>
        <v/>
      </c>
      <c r="BP143" s="30" t="str">
        <f ca="1"/>
        <v/>
      </c>
      <c r="BQ143" s="30" t="str">
        <f ca="1"/>
        <v/>
      </c>
      <c r="BR143" s="30" t="str">
        <f ca="1"/>
        <v/>
      </c>
      <c r="BS143" s="30" t="str">
        <f ca="1"/>
        <v/>
      </c>
      <c r="BT143" s="30" t="str">
        <f ca="1"/>
        <v/>
      </c>
      <c r="BU143" s="30" t="str">
        <f ca="1"/>
        <v/>
      </c>
      <c r="BV143" s="30" t="str">
        <f ca="1"/>
        <v/>
      </c>
      <c r="BW143" s="30" t="str">
        <f ca="1"/>
        <v/>
      </c>
      <c r="BX143" s="30" t="str">
        <f ca="1"/>
        <v/>
      </c>
      <c r="BY143" s="30" t="str">
        <f ca="1"/>
        <v/>
      </c>
      <c r="BZ143" s="30" t="str">
        <f ca="1"/>
        <v/>
      </c>
      <c r="CA143" s="30" t="str">
        <f ca="1"/>
        <v/>
      </c>
      <c r="CB143" s="30" t="str">
        <f ca="1"/>
        <v/>
      </c>
      <c r="CC143" s="30" t="str">
        <f ca="1"/>
        <v/>
      </c>
      <c r="CD143" s="30" t="str">
        <f ca="1"/>
        <v/>
      </c>
      <c r="CE143" s="30" t="str">
        <f ca="1"/>
        <v/>
      </c>
      <c r="CF143" s="30" t="str">
        <f ca="1"/>
        <v/>
      </c>
      <c r="CG143" s="30" t="str">
        <f ca="1"/>
        <v/>
      </c>
      <c r="CH143" s="30" t="str">
        <f ca="1"/>
        <v/>
      </c>
      <c r="CI143" s="30" t="str">
        <f ca="1"/>
        <v/>
      </c>
      <c r="CJ143" s="30" t="str">
        <f ca="1"/>
        <v/>
      </c>
      <c r="CK143" s="30" t="str">
        <f ca="1"/>
        <v/>
      </c>
      <c r="CL143" s="30" t="str">
        <f ca="1"/>
        <v/>
      </c>
      <c r="CM143" s="30" t="str">
        <f ca="1"/>
        <v/>
      </c>
      <c r="CN143" s="30" t="str">
        <f ca="1"/>
        <v/>
      </c>
      <c r="CO143" s="30" t="str">
        <f ca="1"/>
        <v/>
      </c>
      <c r="CP143" s="30" t="str">
        <f ca="1"/>
        <v/>
      </c>
      <c r="CQ143" s="30" t="str">
        <f ca="1"/>
        <v/>
      </c>
      <c r="CR143" s="30" t="str">
        <f ca="1"/>
        <v/>
      </c>
      <c r="CS143" s="30" t="str">
        <f ca="1"/>
        <v/>
      </c>
      <c r="CT143" s="31" cm="1">
        <f t="array" aca="1" ref="CT143" ca="1">SUMPRODUCT(COUNTIF($AY143:$CS143,Training!$C$3:$E$3))</f>
        <v>0</v>
      </c>
      <c r="CU143" s="31" cm="1">
        <f t="array" aca="1" ref="CU143" ca="1">SUMPRODUCT(COUNTIF($AY143:$CS143,Training!$C$4:$E$4))</f>
        <v>0</v>
      </c>
      <c r="CV143" s="31" cm="1">
        <f t="array" aca="1" ref="CV143" ca="1">SUMPRODUCT(COUNTIF($AY143:$CS143,Training!$C$5:$E$5))</f>
        <v>0</v>
      </c>
      <c r="CW143" s="31" cm="1">
        <f t="array" aca="1" ref="CW143" ca="1">SUMPRODUCT(COUNTIF($AY143:$CS143,Training!$C$6:$E$6))</f>
        <v>0</v>
      </c>
      <c r="CX143" s="31" cm="1">
        <f t="array" aca="1" ref="CX143" ca="1">SUMPRODUCT(COUNTIF($AY143:$CS143,Training!$C$7:$E$7))</f>
        <v>0</v>
      </c>
      <c r="CY143" s="31" cm="1">
        <f t="array" aca="1" ref="CY143" ca="1">SUMPRODUCT(COUNTIF($AY143:$CS143,Training!$C$8:$E$8))</f>
        <v>0</v>
      </c>
      <c r="CZ143" s="31" cm="1">
        <f t="array" aca="1" ref="CZ143" ca="1">SUMPRODUCT(COUNTIF($AY143:$CS143,Training!$C$9:$E$9))</f>
        <v>0</v>
      </c>
      <c r="DA143" s="31" cm="1">
        <f t="array" aca="1" ref="DA143" ca="1">SUMPRODUCT(COUNTIF($AY143:$CS143,Training!$C$10:$E$10))</f>
        <v>0</v>
      </c>
      <c r="DB143" s="31" cm="1">
        <f t="array" aca="1" ref="DB143" ca="1">SUMPRODUCT(COUNTIF($AY143:$CS143,Training!$C$11:$E$11))</f>
        <v>0</v>
      </c>
      <c r="DC143" s="31" cm="1">
        <f t="array" aca="1" ref="DC143" ca="1">SUMPRODUCT(COUNTIF($AY143:$CS143,Training!$C$2:$E$2))</f>
        <v>0</v>
      </c>
      <c r="DD143" s="31" cm="1">
        <f t="array" aca="1" ref="DD143" ca="1">SUMPRODUCT(COUNTIF($AY143:$CS143,Training!#REF!))</f>
        <v>0</v>
      </c>
      <c r="DE143" s="31" cm="1">
        <f t="array" aca="1" ref="DE143" ca="1">SUMPRODUCT(COUNTIF($AY143:$CS143,Training!$C$12:$E$12))</f>
        <v>0</v>
      </c>
      <c r="DF143" s="31" cm="1">
        <f t="array" aca="1" ref="DF143" ca="1">SUMPRODUCT(COUNTIF($AY143:$CS143,Training!$C$13:$E$13))</f>
        <v>0</v>
      </c>
      <c r="DG143" s="31" cm="1">
        <f t="array" aca="1" ref="DG143" ca="1">SUMPRODUCT(COUNTIF($AY143:$CS143,Training!$C$14:$E$14))</f>
        <v>0</v>
      </c>
      <c r="DH143" s="31" cm="1">
        <f t="array" aca="1" ref="DH143" ca="1">SUMPRODUCT(COUNTIF($AY143:$CS143,Training!$C$15:$E$15))</f>
        <v>0</v>
      </c>
      <c r="DI143" s="31" cm="1">
        <f t="array" aca="1" ref="DI143" ca="1">SUMPRODUCT(COUNTIF($AY143:$CS143,Training!$C$16:$E$16))</f>
        <v>0</v>
      </c>
      <c r="DJ143" s="30" t="str" cm="1">
        <f t="array" aca="1" ref="DJ143:FD143" ca="1">IF(COUNTIF(D143:AX143,1)=0,IF($D143:$AX143=2,D$1:AX$1,""),"")</f>
        <v/>
      </c>
      <c r="DK143" s="30" t="str">
        <f ca="1"/>
        <v/>
      </c>
      <c r="DL143" s="30" t="str">
        <f ca="1"/>
        <v/>
      </c>
      <c r="DM143" s="30" t="str">
        <f ca="1"/>
        <v/>
      </c>
      <c r="DN143" s="30" t="str">
        <f ca="1"/>
        <v/>
      </c>
      <c r="DO143" s="30" t="str">
        <f ca="1"/>
        <v/>
      </c>
      <c r="DP143" s="30" t="str">
        <f ca="1"/>
        <v/>
      </c>
      <c r="DQ143" s="30" t="str">
        <f ca="1"/>
        <v/>
      </c>
      <c r="DR143" s="30" t="str">
        <f ca="1"/>
        <v/>
      </c>
      <c r="DS143" s="30" t="str">
        <f ca="1"/>
        <v/>
      </c>
      <c r="DT143" s="30" t="str">
        <f ca="1"/>
        <v/>
      </c>
      <c r="DU143" s="30" t="str">
        <f ca="1"/>
        <v/>
      </c>
      <c r="DV143" s="30" t="str">
        <f ca="1"/>
        <v/>
      </c>
      <c r="DW143" s="30" t="str">
        <f ca="1"/>
        <v/>
      </c>
      <c r="DX143" s="30" t="str">
        <f ca="1"/>
        <v/>
      </c>
      <c r="DY143" s="30" t="str">
        <f ca="1"/>
        <v/>
      </c>
      <c r="DZ143" s="30" t="str">
        <f ca="1"/>
        <v/>
      </c>
      <c r="EA143" s="30" t="str">
        <f ca="1"/>
        <v/>
      </c>
      <c r="EB143" s="30" t="str">
        <f ca="1"/>
        <v/>
      </c>
      <c r="EC143" s="30" t="str">
        <f ca="1"/>
        <v/>
      </c>
      <c r="ED143" s="30" t="str">
        <f ca="1"/>
        <v/>
      </c>
      <c r="EE143" s="30" t="str">
        <f ca="1"/>
        <v/>
      </c>
      <c r="EF143" s="30" t="str">
        <f ca="1"/>
        <v/>
      </c>
      <c r="EG143" s="30" t="str">
        <f ca="1"/>
        <v/>
      </c>
      <c r="EH143" s="30" t="str">
        <f ca="1"/>
        <v/>
      </c>
      <c r="EI143" s="30" t="str">
        <f ca="1"/>
        <v/>
      </c>
      <c r="EJ143" s="30" t="str">
        <f ca="1"/>
        <v/>
      </c>
      <c r="EK143" s="30" t="str">
        <f ca="1"/>
        <v/>
      </c>
      <c r="EL143" s="30" t="str">
        <f ca="1"/>
        <v/>
      </c>
      <c r="EM143" s="30" t="str">
        <f ca="1"/>
        <v/>
      </c>
      <c r="EN143" s="30" t="str">
        <f ca="1"/>
        <v/>
      </c>
      <c r="EO143" s="30" t="str">
        <f ca="1"/>
        <v/>
      </c>
      <c r="EP143" s="30" t="str">
        <f ca="1"/>
        <v/>
      </c>
      <c r="EQ143" s="30" t="str">
        <f ca="1"/>
        <v/>
      </c>
      <c r="ER143" s="30" t="str">
        <f ca="1"/>
        <v/>
      </c>
      <c r="ES143" s="30" t="str">
        <f ca="1"/>
        <v/>
      </c>
      <c r="ET143" s="30" t="str">
        <f ca="1"/>
        <v/>
      </c>
      <c r="EU143" s="30" t="str">
        <f ca="1"/>
        <v/>
      </c>
      <c r="EV143" s="30" t="str">
        <f ca="1"/>
        <v/>
      </c>
      <c r="EW143" s="30" t="str">
        <f ca="1"/>
        <v/>
      </c>
      <c r="EX143" s="30" t="str">
        <f ca="1"/>
        <v/>
      </c>
      <c r="EY143" s="30" t="str">
        <f ca="1"/>
        <v/>
      </c>
      <c r="EZ143" s="30" t="str">
        <f ca="1"/>
        <v/>
      </c>
      <c r="FA143" s="30" t="str">
        <f ca="1"/>
        <v/>
      </c>
      <c r="FB143" s="30" t="str">
        <f ca="1"/>
        <v/>
      </c>
      <c r="FC143" s="30" t="str">
        <f ca="1"/>
        <v/>
      </c>
      <c r="FD143" s="30" t="str">
        <f ca="1"/>
        <v/>
      </c>
      <c r="FE143" s="31" cm="1">
        <f t="array" aca="1" ref="FE143" ca="1">SUMPRODUCT(COUNTIF($DJ143:$FD143,Training!$C$3:$E$3))</f>
        <v>0</v>
      </c>
      <c r="FF143" s="31" cm="1">
        <f t="array" aca="1" ref="FF143" ca="1">SUMPRODUCT(COUNTIF($DJ143:$FD143,Training!$C$4:$E$4))</f>
        <v>0</v>
      </c>
      <c r="FG143" s="31" cm="1">
        <f t="array" aca="1" ref="FG143" ca="1">SUMPRODUCT(COUNTIF($DJ143:$FD143,Training!$C$5:$E$5))</f>
        <v>0</v>
      </c>
      <c r="FH143" s="31" cm="1">
        <f t="array" aca="1" ref="FH143" ca="1">SUMPRODUCT(COUNTIF($DJ143:$FD143,Training!$C$6:$E$6))</f>
        <v>0</v>
      </c>
      <c r="FI143" s="31" cm="1">
        <f t="array" aca="1" ref="FI143" ca="1">SUMPRODUCT(COUNTIF($DJ143:$FD143,Training!$C$7:$E$7))</f>
        <v>0</v>
      </c>
      <c r="FJ143" s="31" cm="1">
        <f t="array" aca="1" ref="FJ143" ca="1">SUMPRODUCT(COUNTIF($DJ143:$FD143,Training!$C$8:$E$8))</f>
        <v>0</v>
      </c>
      <c r="FK143" s="31" cm="1">
        <f t="array" aca="1" ref="FK143" ca="1">SUMPRODUCT(COUNTIF($DJ143:$FD143,Training!$C$9:$E$9))</f>
        <v>0</v>
      </c>
      <c r="FL143" s="31" cm="1">
        <f t="array" aca="1" ref="FL143" ca="1">SUMPRODUCT(COUNTIF($DJ143:$FD143,Training!$C$10:$E$10))</f>
        <v>0</v>
      </c>
      <c r="FM143" s="31" cm="1">
        <f t="array" aca="1" ref="FM143" ca="1">SUMPRODUCT(COUNTIF($DJ143:$FD143,Training!$C$11:$E$11))</f>
        <v>0</v>
      </c>
      <c r="FN143" s="31" cm="1">
        <f t="array" aca="1" ref="FN143" ca="1">SUMPRODUCT(COUNTIF($DJ143:$FD143,Training!$C$2:$E$2))</f>
        <v>0</v>
      </c>
      <c r="FO143" s="31" cm="1">
        <f t="array" aca="1" ref="FO143" ca="1">SUMPRODUCT(COUNTIF($DJ143:$FD143,Training!#REF!))</f>
        <v>0</v>
      </c>
      <c r="FP143" s="31" cm="1">
        <f t="array" aca="1" ref="FP143" ca="1">SUMPRODUCT(COUNTIF($DJ143:$FD143,Training!$C$12:$E$12))</f>
        <v>0</v>
      </c>
      <c r="FQ143" s="31" cm="1">
        <f t="array" aca="1" ref="FQ143" ca="1">SUMPRODUCT(COUNTIF($DJ143:$FD143,Training!$C$13:$E$13))</f>
        <v>0</v>
      </c>
      <c r="FR143" s="31" cm="1">
        <f t="array" aca="1" ref="FR143" ca="1">SUMPRODUCT(COUNTIF($DJ143:$FD143,Training!$C$14:$E$14))</f>
        <v>0</v>
      </c>
      <c r="FS143" s="31" cm="1">
        <f t="array" aca="1" ref="FS143" ca="1">SUMPRODUCT(COUNTIF($DJ143:$FD143,Training!$C$15:$E$15))</f>
        <v>0</v>
      </c>
      <c r="FT143" s="31" cm="1">
        <f t="array" aca="1" ref="FT143" ca="1">SUMPRODUCT(COUNTIF($DJ143:$FD143,Training!$C$16:$E$16))</f>
        <v>0</v>
      </c>
    </row>
    <row r="144" spans="1:176" x14ac:dyDescent="0.25">
      <c r="A144" s="32" t="str">
        <f>IF(WeightedParse!A144&gt;"",WeightedParse!A144,"")</f>
        <v/>
      </c>
      <c r="B144" s="49" t="str">
        <f>IF('Weighted Summary'!A144&gt;"",'Weighted Summary'!F144,"")</f>
        <v/>
      </c>
      <c r="C144" s="39" t="str">
        <f t="shared" si="2"/>
        <v/>
      </c>
      <c r="D144" s="37" t="str">
        <f ca="1">IF($A144&gt;"",IF(ISERROR(HLOOKUP(D$1,INDIRECT("Roles!$B$"&amp;MATCH($B144,Roles!$A:$A,0)&amp;":$AF$"&amp;MATCH($B144,Roles!$A:$A,0)),1,FALSE))=FALSE,IF(SquadExport!G144&lt;10,1,IF(SquadExport!G144&lt;15,2,IF(SquadExport!G144&lt;=20,3,""))),0),"")</f>
        <v/>
      </c>
      <c r="E144" s="37" t="str">
        <f ca="1">IF($A144&gt;"",IF(ISERROR(HLOOKUP(E$1,INDIRECT("Roles!$B$"&amp;MATCH($B144,Roles!$A:$A,0)&amp;":$AF$"&amp;MATCH($B144,Roles!$A:$A,0)),1,FALSE))=FALSE,IF(SquadExport!H144&lt;10,1,IF(SquadExport!H144&lt;15,2,IF(SquadExport!H144&lt;=20,3,""))),0),"")</f>
        <v/>
      </c>
      <c r="F144" s="37" t="str">
        <f ca="1">IF($A144&gt;"",IF(ISERROR(HLOOKUP(F$1,INDIRECT("Roles!$B$"&amp;MATCH($B144,Roles!$A:$A,0)&amp;":$AF$"&amp;MATCH($B144,Roles!$A:$A,0)),1,FALSE))=FALSE,IF(SquadExport!I144&lt;10,1,IF(SquadExport!I144&lt;15,2,IF(SquadExport!I144&lt;=20,3,""))),0),"")</f>
        <v/>
      </c>
      <c r="G144" s="37" t="str">
        <f ca="1">IF($A144&gt;"",IF(ISERROR(HLOOKUP(G$1,INDIRECT("Roles!$B$"&amp;MATCH($B144,Roles!$A:$A,0)&amp;":$AF$"&amp;MATCH($B144,Roles!$A:$A,0)),1,FALSE))=FALSE,IF(SquadExport!J144&lt;10,1,IF(SquadExport!J144&lt;15,2,IF(SquadExport!J144&lt;=20,3,""))),0),"")</f>
        <v/>
      </c>
      <c r="H144" s="37" t="str">
        <f ca="1">IF($A144&gt;"",IF(ISERROR(HLOOKUP(H$1,INDIRECT("Roles!$B$"&amp;MATCH($B144,Roles!$A:$A,0)&amp;":$AF$"&amp;MATCH($B144,Roles!$A:$A,0)),1,FALSE))=FALSE,IF(SquadExport!K144&lt;10,1,IF(SquadExport!K144&lt;15,2,IF(SquadExport!K144&lt;=20,3,""))),0),"")</f>
        <v/>
      </c>
      <c r="I144" s="37" t="str">
        <f ca="1">IF($A144&gt;"",IF(ISERROR(HLOOKUP(I$1,INDIRECT("Roles!$B$"&amp;MATCH($B144,Roles!$A:$A,0)&amp;":$AF$"&amp;MATCH($B144,Roles!$A:$A,0)),1,FALSE))=FALSE,IF(SquadExport!L144&lt;10,1,IF(SquadExport!L144&lt;15,2,IF(SquadExport!L144&lt;=20,3,""))),0),"")</f>
        <v/>
      </c>
      <c r="J144" s="37" t="str">
        <f ca="1">IF($A144&gt;"",IF(ISERROR(HLOOKUP(J$1,INDIRECT("Roles!$B$"&amp;MATCH($B144,Roles!$A:$A,0)&amp;":$AF$"&amp;MATCH($B144,Roles!$A:$A,0)),1,FALSE))=FALSE,IF(SquadExport!M144&lt;10,1,IF(SquadExport!M144&lt;15,2,IF(SquadExport!M144&lt;=20,3,""))),0),"")</f>
        <v/>
      </c>
      <c r="K144" s="37" t="str">
        <f ca="1">IF($A144&gt;"",IF(ISERROR(HLOOKUP(K$1,INDIRECT("Roles!$B$"&amp;MATCH($B144,Roles!$A:$A,0)&amp;":$AF$"&amp;MATCH($B144,Roles!$A:$A,0)),1,FALSE))=FALSE,IF(SquadExport!N144&lt;10,1,IF(SquadExport!N144&lt;15,2,IF(SquadExport!N144&lt;=20,3,""))),0),"")</f>
        <v/>
      </c>
      <c r="L144" s="37" t="str">
        <f ca="1">IF($A144&gt;"",IF(ISERROR(HLOOKUP(L$1,INDIRECT("Roles!$B$"&amp;MATCH($B144,Roles!$A:$A,0)&amp;":$AF$"&amp;MATCH($B144,Roles!$A:$A,0)),1,FALSE))=FALSE,IF(SquadExport!O144&lt;10,1,IF(SquadExport!O144&lt;15,2,IF(SquadExport!O144&lt;=20,3,""))),0),"")</f>
        <v/>
      </c>
      <c r="M144" s="37" t="str">
        <f ca="1">IF($A144&gt;"",IF(ISERROR(HLOOKUP(M$1,INDIRECT("Roles!$B$"&amp;MATCH($B144,Roles!$A:$A,0)&amp;":$AF$"&amp;MATCH($B144,Roles!$A:$A,0)),1,FALSE))=FALSE,IF(SquadExport!P144&lt;10,1,IF(SquadExport!P144&lt;15,2,IF(SquadExport!P144&lt;=20,3,""))),0),"")</f>
        <v/>
      </c>
      <c r="N144" s="37" t="str">
        <f ca="1">IF($A144&gt;"",IF(ISERROR(HLOOKUP(N$1,INDIRECT("Roles!$B$"&amp;MATCH($B144,Roles!$A:$A,0)&amp;":$AF$"&amp;MATCH($B144,Roles!$A:$A,0)),1,FALSE))=FALSE,IF(SquadExport!Q144&lt;10,1,IF(SquadExport!Q144&lt;15,2,IF(SquadExport!Q144&lt;=20,3,""))),0),"")</f>
        <v/>
      </c>
      <c r="O144" s="37" t="str">
        <f ca="1">IF($A144&gt;"",IF(ISERROR(HLOOKUP(O$1,INDIRECT("Roles!$B$"&amp;MATCH($B144,Roles!$A:$A,0)&amp;":$AF$"&amp;MATCH($B144,Roles!$A:$A,0)),1,FALSE))=FALSE,IF(SquadExport!R144&lt;10,1,IF(SquadExport!R144&lt;15,2,IF(SquadExport!R144&lt;=20,3,""))),0),"")</f>
        <v/>
      </c>
      <c r="P144" s="37" t="str">
        <f ca="1">IF($A144&gt;"",IF(ISERROR(HLOOKUP(P$1,INDIRECT("Roles!$B$"&amp;MATCH($B144,Roles!$A:$A,0)&amp;":$AF$"&amp;MATCH($B144,Roles!$A:$A,0)),1,FALSE))=FALSE,IF(SquadExport!S144&lt;10,1,IF(SquadExport!S144&lt;15,2,IF(SquadExport!S144&lt;=20,3,""))),0),"")</f>
        <v/>
      </c>
      <c r="Q144" s="37" t="str">
        <f ca="1">IF($A144&gt;"",IF(ISERROR(HLOOKUP(Q$1,INDIRECT("Roles!$B$"&amp;MATCH($B144,Roles!$A:$A,0)&amp;":$AF$"&amp;MATCH($B144,Roles!$A:$A,0)),1,FALSE))=FALSE,IF(SquadExport!T144&lt;10,1,IF(SquadExport!T144&lt;15,2,IF(SquadExport!T144&lt;=20,3,""))),0),"")</f>
        <v/>
      </c>
      <c r="R144" s="37" t="str">
        <f ca="1">IF($A144&gt;"",IF(ISERROR(HLOOKUP(R$1,INDIRECT("Roles!$B$"&amp;MATCH($B144,Roles!$A:$A,0)&amp;":$AF$"&amp;MATCH($B144,Roles!$A:$A,0)),1,FALSE))=FALSE,IF(SquadExport!U144&lt;10,1,IF(SquadExport!U144&lt;15,2,IF(SquadExport!U144&lt;=20,3,""))),0),"")</f>
        <v/>
      </c>
      <c r="S144" s="37" t="str">
        <f ca="1">IF($A144&gt;"",IF(ISERROR(HLOOKUP(S$1,INDIRECT("Roles!$B$"&amp;MATCH($B144,Roles!$A:$A,0)&amp;":$AF$"&amp;MATCH($B144,Roles!$A:$A,0)),1,FALSE))=FALSE,IF(SquadExport!V144&lt;10,1,IF(SquadExport!V144&lt;15,2,IF(SquadExport!V144&lt;=20,3,""))),0),"")</f>
        <v/>
      </c>
      <c r="T144" s="37" t="str">
        <f ca="1">IF($A144&gt;"",IF(ISERROR(HLOOKUP(T$1,INDIRECT("Roles!$B$"&amp;MATCH($B144,Roles!$A:$A,0)&amp;":$AF$"&amp;MATCH($B144,Roles!$A:$A,0)),1,FALSE))=FALSE,IF(SquadExport!W144&lt;10,1,IF(SquadExport!W144&lt;15,2,IF(SquadExport!W144&lt;=20,3,""))),0),"")</f>
        <v/>
      </c>
      <c r="U144" s="37" t="str">
        <f ca="1">IF($A144&gt;"",IF(ISERROR(HLOOKUP(U$1,INDIRECT("Roles!$B$"&amp;MATCH($B144,Roles!$A:$A,0)&amp;":$AF$"&amp;MATCH($B144,Roles!$A:$A,0)),1,FALSE))=FALSE,IF(SquadExport!X144&lt;10,1,IF(SquadExport!X144&lt;15,2,IF(SquadExport!X144&lt;=20,3,""))),0),"")</f>
        <v/>
      </c>
      <c r="V144" s="37" t="str">
        <f ca="1">IF($A144&gt;"",IF(ISERROR(HLOOKUP(V$1,INDIRECT("Roles!$B$"&amp;MATCH($B144,Roles!$A:$A,0)&amp;":$AF$"&amp;MATCH($B144,Roles!$A:$A,0)),1,FALSE))=FALSE,IF(SquadExport!Y144&lt;10,1,IF(SquadExport!Y144&lt;15,2,IF(SquadExport!Y144&lt;=20,3,""))),0),"")</f>
        <v/>
      </c>
      <c r="W144" s="37" t="str">
        <f ca="1">IF($A144&gt;"",IF(ISERROR(HLOOKUP(W$1,INDIRECT("Roles!$B$"&amp;MATCH($B144,Roles!$A:$A,0)&amp;":$AF$"&amp;MATCH($B144,Roles!$A:$A,0)),1,FALSE))=FALSE,IF(SquadExport!Z144&lt;10,1,IF(SquadExport!Z144&lt;15,2,IF(SquadExport!Z144&lt;=20,3,""))),0),"")</f>
        <v/>
      </c>
      <c r="X144" s="37" t="str">
        <f ca="1">IF($A144&gt;"",IF(ISERROR(HLOOKUP(X$1,INDIRECT("Roles!$B$"&amp;MATCH($B144,Roles!$A:$A,0)&amp;":$AF$"&amp;MATCH($B144,Roles!$A:$A,0)),1,FALSE))=FALSE,IF(SquadExport!AA144&lt;10,1,IF(SquadExport!AA144&lt;15,2,IF(SquadExport!AA144&lt;=20,3,""))),0),"")</f>
        <v/>
      </c>
      <c r="Y144" s="37" t="str">
        <f ca="1">IF($A144&gt;"",IF(ISERROR(HLOOKUP(Y$1,INDIRECT("Roles!$B$"&amp;MATCH($B144,Roles!$A:$A,0)&amp;":$AF$"&amp;MATCH($B144,Roles!$A:$A,0)),1,FALSE))=FALSE,IF(SquadExport!AB144&lt;10,1,IF(SquadExport!AB144&lt;15,2,IF(SquadExport!AB144&lt;=20,3,""))),0),"")</f>
        <v/>
      </c>
      <c r="Z144" s="37" t="str">
        <f ca="1">IF($A144&gt;"",IF(ISERROR(HLOOKUP(Z$1,INDIRECT("Roles!$B$"&amp;MATCH($B144,Roles!$A:$A,0)&amp;":$AF$"&amp;MATCH($B144,Roles!$A:$A,0)),1,FALSE))=FALSE,IF(SquadExport!AC144&lt;10,1,IF(SquadExport!AC144&lt;15,2,IF(SquadExport!AC144&lt;=20,3,""))),0),"")</f>
        <v/>
      </c>
      <c r="AA144" s="37" t="str">
        <f ca="1">IF($A144&gt;"",IF(ISERROR(HLOOKUP(AA$1,INDIRECT("Roles!$B$"&amp;MATCH($B144,Roles!$A:$A,0)&amp;":$AF$"&amp;MATCH($B144,Roles!$A:$A,0)),1,FALSE))=FALSE,IF(SquadExport!AD144&lt;10,1,IF(SquadExport!AD144&lt;15,2,IF(SquadExport!AD144&lt;=20,3,""))),0),"")</f>
        <v/>
      </c>
      <c r="AB144" s="37" t="str">
        <f ca="1">IF($A144&gt;"",IF(ISERROR(HLOOKUP(AB$1,INDIRECT("Roles!$B$"&amp;MATCH($B144,Roles!$A:$A,0)&amp;":$AF$"&amp;MATCH($B144,Roles!$A:$A,0)),1,FALSE))=FALSE,IF(SquadExport!AE144&lt;10,1,IF(SquadExport!AE144&lt;15,2,IF(SquadExport!AE144&lt;=20,3,""))),0),"")</f>
        <v/>
      </c>
      <c r="AC144" s="37" t="str">
        <f ca="1">IF($A144&gt;"",IF(ISERROR(HLOOKUP(AC$1,INDIRECT("Roles!$B$"&amp;MATCH($B144,Roles!$A:$A,0)&amp;":$AF$"&amp;MATCH($B144,Roles!$A:$A,0)),1,FALSE))=FALSE,IF(SquadExport!AF144&lt;10,1,IF(SquadExport!AF144&lt;15,2,IF(SquadExport!AF144&lt;=20,3,""))),0),"")</f>
        <v/>
      </c>
      <c r="AD144" s="37" t="str">
        <f ca="1">IF($A144&gt;"",IF(ISERROR(HLOOKUP(AD$1,INDIRECT("Roles!$B$"&amp;MATCH($B144,Roles!$A:$A,0)&amp;":$AF$"&amp;MATCH($B144,Roles!$A:$A,0)),1,FALSE))=FALSE,IF(SquadExport!AG144&lt;10,1,IF(SquadExport!AG144&lt;15,2,IF(SquadExport!AG144&lt;=20,3,""))),0),"")</f>
        <v/>
      </c>
      <c r="AE144" s="37" t="str">
        <f ca="1">IF($A144&gt;"",IF(ISERROR(HLOOKUP(AE$1,INDIRECT("Roles!$B$"&amp;MATCH($B144,Roles!$A:$A,0)&amp;":$AF$"&amp;MATCH($B144,Roles!$A:$A,0)),1,FALSE))=FALSE,IF(SquadExport!AH144&lt;10,1,IF(SquadExport!AH144&lt;15,2,IF(SquadExport!AH144&lt;=20,3,""))),0),"")</f>
        <v/>
      </c>
      <c r="AF144" s="37" t="str">
        <f ca="1">IF($A144&gt;"",IF(ISERROR(HLOOKUP(AF$1,INDIRECT("Roles!$B$"&amp;MATCH($B144,Roles!$A:$A,0)&amp;":$AF$"&amp;MATCH($B144,Roles!$A:$A,0)),1,FALSE))=FALSE,IF(SquadExport!AI144&lt;10,1,IF(SquadExport!AI144&lt;15,2,IF(SquadExport!AI144&lt;=20,3,""))),0),"")</f>
        <v/>
      </c>
      <c r="AG144" s="37" t="str">
        <f ca="1">IF($A144&gt;"",IF(ISERROR(HLOOKUP(AG$1,INDIRECT("Roles!$B$"&amp;MATCH($B144,Roles!$A:$A,0)&amp;":$AF$"&amp;MATCH($B144,Roles!$A:$A,0)),1,FALSE))=FALSE,IF(SquadExport!AJ144&lt;10,1,IF(SquadExport!AJ144&lt;15,2,IF(SquadExport!AJ144&lt;=20,3,""))),0),"")</f>
        <v/>
      </c>
      <c r="AH144" s="37" t="str">
        <f ca="1">IF($A144&gt;"",IF(ISERROR(HLOOKUP(AH$1,INDIRECT("Roles!$B$"&amp;MATCH($B144,Roles!$A:$A,0)&amp;":$AF$"&amp;MATCH($B144,Roles!$A:$A,0)),1,FALSE))=FALSE,IF(SquadExport!AK144&lt;10,1,IF(SquadExport!AK144&lt;15,2,IF(SquadExport!AK144&lt;=20,3,""))),0),"")</f>
        <v/>
      </c>
      <c r="AI144" s="37" t="str">
        <f ca="1">IF($A144&gt;"",IF(ISERROR(HLOOKUP(AI$1,INDIRECT("Roles!$B$"&amp;MATCH($B144,Roles!$A:$A,0)&amp;":$AF$"&amp;MATCH($B144,Roles!$A:$A,0)),1,FALSE))=FALSE,IF(SquadExport!AL144&lt;10,1,IF(SquadExport!AL144&lt;15,2,IF(SquadExport!AL144&lt;=20,3,""))),0),"")</f>
        <v/>
      </c>
      <c r="AJ144" s="37" t="str">
        <f ca="1">IF($A144&gt;"",IF(ISERROR(HLOOKUP(AJ$1,INDIRECT("Roles!$B$"&amp;MATCH($B144,Roles!$A:$A,0)&amp;":$AF$"&amp;MATCH($B144,Roles!$A:$A,0)),1,FALSE))=FALSE,IF(SquadExport!AM144&lt;10,1,IF(SquadExport!AM144&lt;15,2,IF(SquadExport!AM144&lt;=20,3,""))),0),"")</f>
        <v/>
      </c>
      <c r="AK144" s="37" t="str">
        <f ca="1">IF($A144&gt;"",IF(ISERROR(HLOOKUP(AK$1,INDIRECT("Roles!$B$"&amp;MATCH($B144,Roles!$A:$A,0)&amp;":$AF$"&amp;MATCH($B144,Roles!$A:$A,0)),1,FALSE))=FALSE,IF(SquadExport!AN144&lt;10,1,IF(SquadExport!AN144&lt;15,2,IF(SquadExport!AN144&lt;=20,3,""))),0),"")</f>
        <v/>
      </c>
      <c r="AL144" s="37" t="str">
        <f ca="1">IF($A144&gt;"",IF(ISERROR(HLOOKUP(AL$1,INDIRECT("Roles!$B$"&amp;MATCH($B144,Roles!$A:$A,0)&amp;":$AF$"&amp;MATCH($B144,Roles!$A:$A,0)),1,FALSE))=FALSE,IF(SquadExport!AO144&lt;10,1,IF(SquadExport!AO144&lt;15,2,IF(SquadExport!AO144&lt;=20,3,""))),0),"")</f>
        <v/>
      </c>
      <c r="AM144" s="37" t="str">
        <f ca="1">IF($A144&gt;"",IF(ISERROR(HLOOKUP(AM$1,INDIRECT("Roles!$B$"&amp;MATCH($B144,Roles!$A:$A,0)&amp;":$AF$"&amp;MATCH($B144,Roles!$A:$A,0)),1,FALSE))=FALSE,IF(SquadExport!AP144&lt;10,1,IF(SquadExport!AP144&lt;15,2,IF(SquadExport!AP144&lt;=20,3,""))),0),"")</f>
        <v/>
      </c>
      <c r="AN144" s="37" t="str">
        <f ca="1">IF($A144&gt;"",IF(ISERROR(HLOOKUP(AN$1,INDIRECT("Roles!$B$"&amp;MATCH($B144,Roles!$A:$A,0)&amp;":$AF$"&amp;MATCH($B144,Roles!$A:$A,0)),1,FALSE))=FALSE,IF(SquadExport!AQ144&lt;10,1,IF(SquadExport!AQ144&lt;15,2,IF(SquadExport!AQ144&lt;=20,3,""))),0),"")</f>
        <v/>
      </c>
      <c r="AO144" s="37" t="str">
        <f ca="1">IF($A144&gt;"",IF(ISERROR(HLOOKUP(AO$1,INDIRECT("Roles!$B$"&amp;MATCH($B144,Roles!$A:$A,0)&amp;":$AF$"&amp;MATCH($B144,Roles!$A:$A,0)),1,FALSE))=FALSE,IF(SquadExport!AR144&lt;10,1,IF(SquadExport!AR144&lt;15,2,IF(SquadExport!AR144&lt;=20,3,""))),0),"")</f>
        <v/>
      </c>
      <c r="AP144" s="37" t="str">
        <f ca="1">IF($A144&gt;"",IF(ISERROR(HLOOKUP(AP$1,INDIRECT("Roles!$B$"&amp;MATCH($B144,Roles!$A:$A,0)&amp;":$AF$"&amp;MATCH($B144,Roles!$A:$A,0)),1,FALSE))=FALSE,IF(SquadExport!AS144&lt;10,1,IF(SquadExport!AS144&lt;15,2,IF(SquadExport!AS144&lt;=20,3,""))),0),"")</f>
        <v/>
      </c>
      <c r="AQ144" s="37" t="str">
        <f ca="1">IF($A144&gt;"",IF(ISERROR(HLOOKUP(AQ$1,INDIRECT("Roles!$B$"&amp;MATCH($B144,Roles!$A:$A,0)&amp;":$AF$"&amp;MATCH($B144,Roles!$A:$A,0)),1,FALSE))=FALSE,IF(SquadExport!AT144&lt;10,1,IF(SquadExport!AT144&lt;15,2,IF(SquadExport!AT144&lt;=20,3,""))),0),"")</f>
        <v/>
      </c>
      <c r="AR144" s="37" t="str">
        <f ca="1">IF($A144&gt;"",IF(ISERROR(HLOOKUP(AR$1,INDIRECT("Roles!$B$"&amp;MATCH($B144,Roles!$A:$A,0)&amp;":$AF$"&amp;MATCH($B144,Roles!$A:$A,0)),1,FALSE))=FALSE,IF(SquadExport!AU144&lt;10,1,IF(SquadExport!AU144&lt;15,2,IF(SquadExport!AU144&lt;=20,3,""))),0),"")</f>
        <v/>
      </c>
      <c r="AS144" s="37" t="str">
        <f ca="1">IF($A144&gt;"",IF(ISERROR(HLOOKUP(AS$1,INDIRECT("Roles!$B$"&amp;MATCH($B144,Roles!$A:$A,0)&amp;":$AF$"&amp;MATCH($B144,Roles!$A:$A,0)),1,FALSE))=FALSE,IF(SquadExport!AV144&lt;10,1,IF(SquadExport!AV144&lt;15,2,IF(SquadExport!AV144&lt;=20,3,""))),0),"")</f>
        <v/>
      </c>
      <c r="AT144" s="37" t="str">
        <f ca="1">IF($A144&gt;"",IF(ISERROR(HLOOKUP(AT$1,INDIRECT("Roles!$B$"&amp;MATCH($B144,Roles!$A:$A,0)&amp;":$AF$"&amp;MATCH($B144,Roles!$A:$A,0)),1,FALSE))=FALSE,IF(SquadExport!AW144&lt;10,1,IF(SquadExport!AW144&lt;15,2,IF(SquadExport!AW144&lt;=20,3,""))),0),"")</f>
        <v/>
      </c>
      <c r="AU144" s="37" t="str">
        <f ca="1">IF($A144&gt;"",IF(ISERROR(HLOOKUP(AU$1,INDIRECT("Roles!$B$"&amp;MATCH($B144,Roles!$A:$A,0)&amp;":$AF$"&amp;MATCH($B144,Roles!$A:$A,0)),1,FALSE))=FALSE,IF(SquadExport!AX144&lt;10,1,IF(SquadExport!AX144&lt;15,2,IF(SquadExport!AX144&lt;=20,3,""))),0),"")</f>
        <v/>
      </c>
      <c r="AV144" s="37" t="str">
        <f ca="1">IF($A144&gt;"",IF(ISERROR(HLOOKUP(AV$1,INDIRECT("Roles!$B$"&amp;MATCH($B144,Roles!$A:$A,0)&amp;":$AF$"&amp;MATCH($B144,Roles!$A:$A,0)),1,FALSE))=FALSE,IF(SquadExport!AY144&lt;10,1,IF(SquadExport!AY144&lt;15,2,IF(SquadExport!AY144&lt;=20,3,""))),0),"")</f>
        <v/>
      </c>
      <c r="AW144" s="37" t="str">
        <f ca="1">IF($A144&gt;"",IF(ISERROR(HLOOKUP(AW$1,INDIRECT("Roles!$B$"&amp;MATCH($B144,Roles!$A:$A,0)&amp;":$AF$"&amp;MATCH($B144,Roles!$A:$A,0)),1,FALSE))=FALSE,IF(SquadExport!AZ144&lt;10,1,IF(SquadExport!AZ144&lt;15,2,IF(SquadExport!AZ144&lt;=20,3,""))),0),"")</f>
        <v/>
      </c>
      <c r="AX144" s="37" t="str">
        <f ca="1">IF($A144&gt;"",IF(ISERROR(HLOOKUP(AX$1,INDIRECT("Roles!$B$"&amp;MATCH($B144,Roles!$A:$A,0)&amp;":$AF$"&amp;MATCH($B144,Roles!$A:$A,0)),1,FALSE))=FALSE,IF(SquadExport!BA144&lt;10,1,IF(SquadExport!BA144&lt;15,2,IF(SquadExport!BA144&lt;=20,3,""))),0),"")</f>
        <v/>
      </c>
      <c r="AY144" s="30" t="str" cm="1">
        <f t="array" aca="1" ref="AY144:CS144" ca="1">IF($D144:$AX144=1,D$1:AX$1,"")</f>
        <v/>
      </c>
      <c r="AZ144" s="30" t="str">
        <f ca="1"/>
        <v/>
      </c>
      <c r="BA144" s="30" t="str">
        <f ca="1"/>
        <v/>
      </c>
      <c r="BB144" s="30" t="str">
        <f ca="1"/>
        <v/>
      </c>
      <c r="BC144" s="30" t="str">
        <f ca="1"/>
        <v/>
      </c>
      <c r="BD144" s="30" t="str">
        <f ca="1"/>
        <v/>
      </c>
      <c r="BE144" s="30" t="str">
        <f ca="1"/>
        <v/>
      </c>
      <c r="BF144" s="30" t="str">
        <f ca="1"/>
        <v/>
      </c>
      <c r="BG144" s="30" t="str">
        <f ca="1"/>
        <v/>
      </c>
      <c r="BH144" s="30" t="str">
        <f ca="1"/>
        <v/>
      </c>
      <c r="BI144" s="30" t="str">
        <f ca="1"/>
        <v/>
      </c>
      <c r="BJ144" s="30" t="str">
        <f ca="1"/>
        <v/>
      </c>
      <c r="BK144" s="30" t="str">
        <f ca="1"/>
        <v/>
      </c>
      <c r="BL144" s="30" t="str">
        <f ca="1"/>
        <v/>
      </c>
      <c r="BM144" s="30" t="str">
        <f ca="1"/>
        <v/>
      </c>
      <c r="BN144" s="30" t="str">
        <f ca="1"/>
        <v/>
      </c>
      <c r="BO144" s="30" t="str">
        <f ca="1"/>
        <v/>
      </c>
      <c r="BP144" s="30" t="str">
        <f ca="1"/>
        <v/>
      </c>
      <c r="BQ144" s="30" t="str">
        <f ca="1"/>
        <v/>
      </c>
      <c r="BR144" s="30" t="str">
        <f ca="1"/>
        <v/>
      </c>
      <c r="BS144" s="30" t="str">
        <f ca="1"/>
        <v/>
      </c>
      <c r="BT144" s="30" t="str">
        <f ca="1"/>
        <v/>
      </c>
      <c r="BU144" s="30" t="str">
        <f ca="1"/>
        <v/>
      </c>
      <c r="BV144" s="30" t="str">
        <f ca="1"/>
        <v/>
      </c>
      <c r="BW144" s="30" t="str">
        <f ca="1"/>
        <v/>
      </c>
      <c r="BX144" s="30" t="str">
        <f ca="1"/>
        <v/>
      </c>
      <c r="BY144" s="30" t="str">
        <f ca="1"/>
        <v/>
      </c>
      <c r="BZ144" s="30" t="str">
        <f ca="1"/>
        <v/>
      </c>
      <c r="CA144" s="30" t="str">
        <f ca="1"/>
        <v/>
      </c>
      <c r="CB144" s="30" t="str">
        <f ca="1"/>
        <v/>
      </c>
      <c r="CC144" s="30" t="str">
        <f ca="1"/>
        <v/>
      </c>
      <c r="CD144" s="30" t="str">
        <f ca="1"/>
        <v/>
      </c>
      <c r="CE144" s="30" t="str">
        <f ca="1"/>
        <v/>
      </c>
      <c r="CF144" s="30" t="str">
        <f ca="1"/>
        <v/>
      </c>
      <c r="CG144" s="30" t="str">
        <f ca="1"/>
        <v/>
      </c>
      <c r="CH144" s="30" t="str">
        <f ca="1"/>
        <v/>
      </c>
      <c r="CI144" s="30" t="str">
        <f ca="1"/>
        <v/>
      </c>
      <c r="CJ144" s="30" t="str">
        <f ca="1"/>
        <v/>
      </c>
      <c r="CK144" s="30" t="str">
        <f ca="1"/>
        <v/>
      </c>
      <c r="CL144" s="30" t="str">
        <f ca="1"/>
        <v/>
      </c>
      <c r="CM144" s="30" t="str">
        <f ca="1"/>
        <v/>
      </c>
      <c r="CN144" s="30" t="str">
        <f ca="1"/>
        <v/>
      </c>
      <c r="CO144" s="30" t="str">
        <f ca="1"/>
        <v/>
      </c>
      <c r="CP144" s="30" t="str">
        <f ca="1"/>
        <v/>
      </c>
      <c r="CQ144" s="30" t="str">
        <f ca="1"/>
        <v/>
      </c>
      <c r="CR144" s="30" t="str">
        <f ca="1"/>
        <v/>
      </c>
      <c r="CS144" s="30" t="str">
        <f ca="1"/>
        <v/>
      </c>
      <c r="CT144" s="31" cm="1">
        <f t="array" aca="1" ref="CT144" ca="1">SUMPRODUCT(COUNTIF($AY144:$CS144,Training!$C$3:$E$3))</f>
        <v>0</v>
      </c>
      <c r="CU144" s="31" cm="1">
        <f t="array" aca="1" ref="CU144" ca="1">SUMPRODUCT(COUNTIF($AY144:$CS144,Training!$C$4:$E$4))</f>
        <v>0</v>
      </c>
      <c r="CV144" s="31" cm="1">
        <f t="array" aca="1" ref="CV144" ca="1">SUMPRODUCT(COUNTIF($AY144:$CS144,Training!$C$5:$E$5))</f>
        <v>0</v>
      </c>
      <c r="CW144" s="31" cm="1">
        <f t="array" aca="1" ref="CW144" ca="1">SUMPRODUCT(COUNTIF($AY144:$CS144,Training!$C$6:$E$6))</f>
        <v>0</v>
      </c>
      <c r="CX144" s="31" cm="1">
        <f t="array" aca="1" ref="CX144" ca="1">SUMPRODUCT(COUNTIF($AY144:$CS144,Training!$C$7:$E$7))</f>
        <v>0</v>
      </c>
      <c r="CY144" s="31" cm="1">
        <f t="array" aca="1" ref="CY144" ca="1">SUMPRODUCT(COUNTIF($AY144:$CS144,Training!$C$8:$E$8))</f>
        <v>0</v>
      </c>
      <c r="CZ144" s="31" cm="1">
        <f t="array" aca="1" ref="CZ144" ca="1">SUMPRODUCT(COUNTIF($AY144:$CS144,Training!$C$9:$E$9))</f>
        <v>0</v>
      </c>
      <c r="DA144" s="31" cm="1">
        <f t="array" aca="1" ref="DA144" ca="1">SUMPRODUCT(COUNTIF($AY144:$CS144,Training!$C$10:$E$10))</f>
        <v>0</v>
      </c>
      <c r="DB144" s="31" cm="1">
        <f t="array" aca="1" ref="DB144" ca="1">SUMPRODUCT(COUNTIF($AY144:$CS144,Training!$C$11:$E$11))</f>
        <v>0</v>
      </c>
      <c r="DC144" s="31" cm="1">
        <f t="array" aca="1" ref="DC144" ca="1">SUMPRODUCT(COUNTIF($AY144:$CS144,Training!$C$2:$E$2))</f>
        <v>0</v>
      </c>
      <c r="DD144" s="31" cm="1">
        <f t="array" aca="1" ref="DD144" ca="1">SUMPRODUCT(COUNTIF($AY144:$CS144,Training!#REF!))</f>
        <v>0</v>
      </c>
      <c r="DE144" s="31" cm="1">
        <f t="array" aca="1" ref="DE144" ca="1">SUMPRODUCT(COUNTIF($AY144:$CS144,Training!$C$12:$E$12))</f>
        <v>0</v>
      </c>
      <c r="DF144" s="31" cm="1">
        <f t="array" aca="1" ref="DF144" ca="1">SUMPRODUCT(COUNTIF($AY144:$CS144,Training!$C$13:$E$13))</f>
        <v>0</v>
      </c>
      <c r="DG144" s="31" cm="1">
        <f t="array" aca="1" ref="DG144" ca="1">SUMPRODUCT(COUNTIF($AY144:$CS144,Training!$C$14:$E$14))</f>
        <v>0</v>
      </c>
      <c r="DH144" s="31" cm="1">
        <f t="array" aca="1" ref="DH144" ca="1">SUMPRODUCT(COUNTIF($AY144:$CS144,Training!$C$15:$E$15))</f>
        <v>0</v>
      </c>
      <c r="DI144" s="31" cm="1">
        <f t="array" aca="1" ref="DI144" ca="1">SUMPRODUCT(COUNTIF($AY144:$CS144,Training!$C$16:$E$16))</f>
        <v>0</v>
      </c>
      <c r="DJ144" s="30" t="str" cm="1">
        <f t="array" aca="1" ref="DJ144:FD144" ca="1">IF(COUNTIF(D144:AX144,1)=0,IF($D144:$AX144=2,D$1:AX$1,""),"")</f>
        <v/>
      </c>
      <c r="DK144" s="30" t="str">
        <f ca="1"/>
        <v/>
      </c>
      <c r="DL144" s="30" t="str">
        <f ca="1"/>
        <v/>
      </c>
      <c r="DM144" s="30" t="str">
        <f ca="1"/>
        <v/>
      </c>
      <c r="DN144" s="30" t="str">
        <f ca="1"/>
        <v/>
      </c>
      <c r="DO144" s="30" t="str">
        <f ca="1"/>
        <v/>
      </c>
      <c r="DP144" s="30" t="str">
        <f ca="1"/>
        <v/>
      </c>
      <c r="DQ144" s="30" t="str">
        <f ca="1"/>
        <v/>
      </c>
      <c r="DR144" s="30" t="str">
        <f ca="1"/>
        <v/>
      </c>
      <c r="DS144" s="30" t="str">
        <f ca="1"/>
        <v/>
      </c>
      <c r="DT144" s="30" t="str">
        <f ca="1"/>
        <v/>
      </c>
      <c r="DU144" s="30" t="str">
        <f ca="1"/>
        <v/>
      </c>
      <c r="DV144" s="30" t="str">
        <f ca="1"/>
        <v/>
      </c>
      <c r="DW144" s="30" t="str">
        <f ca="1"/>
        <v/>
      </c>
      <c r="DX144" s="30" t="str">
        <f ca="1"/>
        <v/>
      </c>
      <c r="DY144" s="30" t="str">
        <f ca="1"/>
        <v/>
      </c>
      <c r="DZ144" s="30" t="str">
        <f ca="1"/>
        <v/>
      </c>
      <c r="EA144" s="30" t="str">
        <f ca="1"/>
        <v/>
      </c>
      <c r="EB144" s="30" t="str">
        <f ca="1"/>
        <v/>
      </c>
      <c r="EC144" s="30" t="str">
        <f ca="1"/>
        <v/>
      </c>
      <c r="ED144" s="30" t="str">
        <f ca="1"/>
        <v/>
      </c>
      <c r="EE144" s="30" t="str">
        <f ca="1"/>
        <v/>
      </c>
      <c r="EF144" s="30" t="str">
        <f ca="1"/>
        <v/>
      </c>
      <c r="EG144" s="30" t="str">
        <f ca="1"/>
        <v/>
      </c>
      <c r="EH144" s="30" t="str">
        <f ca="1"/>
        <v/>
      </c>
      <c r="EI144" s="30" t="str">
        <f ca="1"/>
        <v/>
      </c>
      <c r="EJ144" s="30" t="str">
        <f ca="1"/>
        <v/>
      </c>
      <c r="EK144" s="30" t="str">
        <f ca="1"/>
        <v/>
      </c>
      <c r="EL144" s="30" t="str">
        <f ca="1"/>
        <v/>
      </c>
      <c r="EM144" s="30" t="str">
        <f ca="1"/>
        <v/>
      </c>
      <c r="EN144" s="30" t="str">
        <f ca="1"/>
        <v/>
      </c>
      <c r="EO144" s="30" t="str">
        <f ca="1"/>
        <v/>
      </c>
      <c r="EP144" s="30" t="str">
        <f ca="1"/>
        <v/>
      </c>
      <c r="EQ144" s="30" t="str">
        <f ca="1"/>
        <v/>
      </c>
      <c r="ER144" s="30" t="str">
        <f ca="1"/>
        <v/>
      </c>
      <c r="ES144" s="30" t="str">
        <f ca="1"/>
        <v/>
      </c>
      <c r="ET144" s="30" t="str">
        <f ca="1"/>
        <v/>
      </c>
      <c r="EU144" s="30" t="str">
        <f ca="1"/>
        <v/>
      </c>
      <c r="EV144" s="30" t="str">
        <f ca="1"/>
        <v/>
      </c>
      <c r="EW144" s="30" t="str">
        <f ca="1"/>
        <v/>
      </c>
      <c r="EX144" s="30" t="str">
        <f ca="1"/>
        <v/>
      </c>
      <c r="EY144" s="30" t="str">
        <f ca="1"/>
        <v/>
      </c>
      <c r="EZ144" s="30" t="str">
        <f ca="1"/>
        <v/>
      </c>
      <c r="FA144" s="30" t="str">
        <f ca="1"/>
        <v/>
      </c>
      <c r="FB144" s="30" t="str">
        <f ca="1"/>
        <v/>
      </c>
      <c r="FC144" s="30" t="str">
        <f ca="1"/>
        <v/>
      </c>
      <c r="FD144" s="30" t="str">
        <f ca="1"/>
        <v/>
      </c>
      <c r="FE144" s="31" cm="1">
        <f t="array" aca="1" ref="FE144" ca="1">SUMPRODUCT(COUNTIF($DJ144:$FD144,Training!$C$3:$E$3))</f>
        <v>0</v>
      </c>
      <c r="FF144" s="31" cm="1">
        <f t="array" aca="1" ref="FF144" ca="1">SUMPRODUCT(COUNTIF($DJ144:$FD144,Training!$C$4:$E$4))</f>
        <v>0</v>
      </c>
      <c r="FG144" s="31" cm="1">
        <f t="array" aca="1" ref="FG144" ca="1">SUMPRODUCT(COUNTIF($DJ144:$FD144,Training!$C$5:$E$5))</f>
        <v>0</v>
      </c>
      <c r="FH144" s="31" cm="1">
        <f t="array" aca="1" ref="FH144" ca="1">SUMPRODUCT(COUNTIF($DJ144:$FD144,Training!$C$6:$E$6))</f>
        <v>0</v>
      </c>
      <c r="FI144" s="31" cm="1">
        <f t="array" aca="1" ref="FI144" ca="1">SUMPRODUCT(COUNTIF($DJ144:$FD144,Training!$C$7:$E$7))</f>
        <v>0</v>
      </c>
      <c r="FJ144" s="31" cm="1">
        <f t="array" aca="1" ref="FJ144" ca="1">SUMPRODUCT(COUNTIF($DJ144:$FD144,Training!$C$8:$E$8))</f>
        <v>0</v>
      </c>
      <c r="FK144" s="31" cm="1">
        <f t="array" aca="1" ref="FK144" ca="1">SUMPRODUCT(COUNTIF($DJ144:$FD144,Training!$C$9:$E$9))</f>
        <v>0</v>
      </c>
      <c r="FL144" s="31" cm="1">
        <f t="array" aca="1" ref="FL144" ca="1">SUMPRODUCT(COUNTIF($DJ144:$FD144,Training!$C$10:$E$10))</f>
        <v>0</v>
      </c>
      <c r="FM144" s="31" cm="1">
        <f t="array" aca="1" ref="FM144" ca="1">SUMPRODUCT(COUNTIF($DJ144:$FD144,Training!$C$11:$E$11))</f>
        <v>0</v>
      </c>
      <c r="FN144" s="31" cm="1">
        <f t="array" aca="1" ref="FN144" ca="1">SUMPRODUCT(COUNTIF($DJ144:$FD144,Training!$C$2:$E$2))</f>
        <v>0</v>
      </c>
      <c r="FO144" s="31" cm="1">
        <f t="array" aca="1" ref="FO144" ca="1">SUMPRODUCT(COUNTIF($DJ144:$FD144,Training!#REF!))</f>
        <v>0</v>
      </c>
      <c r="FP144" s="31" cm="1">
        <f t="array" aca="1" ref="FP144" ca="1">SUMPRODUCT(COUNTIF($DJ144:$FD144,Training!$C$12:$E$12))</f>
        <v>0</v>
      </c>
      <c r="FQ144" s="31" cm="1">
        <f t="array" aca="1" ref="FQ144" ca="1">SUMPRODUCT(COUNTIF($DJ144:$FD144,Training!$C$13:$E$13))</f>
        <v>0</v>
      </c>
      <c r="FR144" s="31" cm="1">
        <f t="array" aca="1" ref="FR144" ca="1">SUMPRODUCT(COUNTIF($DJ144:$FD144,Training!$C$14:$E$14))</f>
        <v>0</v>
      </c>
      <c r="FS144" s="31" cm="1">
        <f t="array" aca="1" ref="FS144" ca="1">SUMPRODUCT(COUNTIF($DJ144:$FD144,Training!$C$15:$E$15))</f>
        <v>0</v>
      </c>
      <c r="FT144" s="31" cm="1">
        <f t="array" aca="1" ref="FT144" ca="1">SUMPRODUCT(COUNTIF($DJ144:$FD144,Training!$C$16:$E$16))</f>
        <v>0</v>
      </c>
    </row>
    <row r="145" spans="1:176" x14ac:dyDescent="0.25">
      <c r="A145" s="32" t="str">
        <f>IF(WeightedParse!A145&gt;"",WeightedParse!A145,"")</f>
        <v/>
      </c>
      <c r="B145" s="49" t="str">
        <f>IF('Weighted Summary'!A145&gt;"",'Weighted Summary'!F145,"")</f>
        <v/>
      </c>
      <c r="C145" s="39" t="str">
        <f t="shared" si="2"/>
        <v/>
      </c>
      <c r="D145" s="37" t="str">
        <f ca="1">IF($A145&gt;"",IF(ISERROR(HLOOKUP(D$1,INDIRECT("Roles!$B$"&amp;MATCH($B145,Roles!$A:$A,0)&amp;":$AF$"&amp;MATCH($B145,Roles!$A:$A,0)),1,FALSE))=FALSE,IF(SquadExport!G145&lt;10,1,IF(SquadExport!G145&lt;15,2,IF(SquadExport!G145&lt;=20,3,""))),0),"")</f>
        <v/>
      </c>
      <c r="E145" s="37" t="str">
        <f ca="1">IF($A145&gt;"",IF(ISERROR(HLOOKUP(E$1,INDIRECT("Roles!$B$"&amp;MATCH($B145,Roles!$A:$A,0)&amp;":$AF$"&amp;MATCH($B145,Roles!$A:$A,0)),1,FALSE))=FALSE,IF(SquadExport!H145&lt;10,1,IF(SquadExport!H145&lt;15,2,IF(SquadExport!H145&lt;=20,3,""))),0),"")</f>
        <v/>
      </c>
      <c r="F145" s="37" t="str">
        <f ca="1">IF($A145&gt;"",IF(ISERROR(HLOOKUP(F$1,INDIRECT("Roles!$B$"&amp;MATCH($B145,Roles!$A:$A,0)&amp;":$AF$"&amp;MATCH($B145,Roles!$A:$A,0)),1,FALSE))=FALSE,IF(SquadExport!I145&lt;10,1,IF(SquadExport!I145&lt;15,2,IF(SquadExport!I145&lt;=20,3,""))),0),"")</f>
        <v/>
      </c>
      <c r="G145" s="37" t="str">
        <f ca="1">IF($A145&gt;"",IF(ISERROR(HLOOKUP(G$1,INDIRECT("Roles!$B$"&amp;MATCH($B145,Roles!$A:$A,0)&amp;":$AF$"&amp;MATCH($B145,Roles!$A:$A,0)),1,FALSE))=FALSE,IF(SquadExport!J145&lt;10,1,IF(SquadExport!J145&lt;15,2,IF(SquadExport!J145&lt;=20,3,""))),0),"")</f>
        <v/>
      </c>
      <c r="H145" s="37" t="str">
        <f ca="1">IF($A145&gt;"",IF(ISERROR(HLOOKUP(H$1,INDIRECT("Roles!$B$"&amp;MATCH($B145,Roles!$A:$A,0)&amp;":$AF$"&amp;MATCH($B145,Roles!$A:$A,0)),1,FALSE))=FALSE,IF(SquadExport!K145&lt;10,1,IF(SquadExport!K145&lt;15,2,IF(SquadExport!K145&lt;=20,3,""))),0),"")</f>
        <v/>
      </c>
      <c r="I145" s="37" t="str">
        <f ca="1">IF($A145&gt;"",IF(ISERROR(HLOOKUP(I$1,INDIRECT("Roles!$B$"&amp;MATCH($B145,Roles!$A:$A,0)&amp;":$AF$"&amp;MATCH($B145,Roles!$A:$A,0)),1,FALSE))=FALSE,IF(SquadExport!L145&lt;10,1,IF(SquadExport!L145&lt;15,2,IF(SquadExport!L145&lt;=20,3,""))),0),"")</f>
        <v/>
      </c>
      <c r="J145" s="37" t="str">
        <f ca="1">IF($A145&gt;"",IF(ISERROR(HLOOKUP(J$1,INDIRECT("Roles!$B$"&amp;MATCH($B145,Roles!$A:$A,0)&amp;":$AF$"&amp;MATCH($B145,Roles!$A:$A,0)),1,FALSE))=FALSE,IF(SquadExport!M145&lt;10,1,IF(SquadExport!M145&lt;15,2,IF(SquadExport!M145&lt;=20,3,""))),0),"")</f>
        <v/>
      </c>
      <c r="K145" s="37" t="str">
        <f ca="1">IF($A145&gt;"",IF(ISERROR(HLOOKUP(K$1,INDIRECT("Roles!$B$"&amp;MATCH($B145,Roles!$A:$A,0)&amp;":$AF$"&amp;MATCH($B145,Roles!$A:$A,0)),1,FALSE))=FALSE,IF(SquadExport!N145&lt;10,1,IF(SquadExport!N145&lt;15,2,IF(SquadExport!N145&lt;=20,3,""))),0),"")</f>
        <v/>
      </c>
      <c r="L145" s="37" t="str">
        <f ca="1">IF($A145&gt;"",IF(ISERROR(HLOOKUP(L$1,INDIRECT("Roles!$B$"&amp;MATCH($B145,Roles!$A:$A,0)&amp;":$AF$"&amp;MATCH($B145,Roles!$A:$A,0)),1,FALSE))=FALSE,IF(SquadExport!O145&lt;10,1,IF(SquadExport!O145&lt;15,2,IF(SquadExport!O145&lt;=20,3,""))),0),"")</f>
        <v/>
      </c>
      <c r="M145" s="37" t="str">
        <f ca="1">IF($A145&gt;"",IF(ISERROR(HLOOKUP(M$1,INDIRECT("Roles!$B$"&amp;MATCH($B145,Roles!$A:$A,0)&amp;":$AF$"&amp;MATCH($B145,Roles!$A:$A,0)),1,FALSE))=FALSE,IF(SquadExport!P145&lt;10,1,IF(SquadExport!P145&lt;15,2,IF(SquadExport!P145&lt;=20,3,""))),0),"")</f>
        <v/>
      </c>
      <c r="N145" s="37" t="str">
        <f ca="1">IF($A145&gt;"",IF(ISERROR(HLOOKUP(N$1,INDIRECT("Roles!$B$"&amp;MATCH($B145,Roles!$A:$A,0)&amp;":$AF$"&amp;MATCH($B145,Roles!$A:$A,0)),1,FALSE))=FALSE,IF(SquadExport!Q145&lt;10,1,IF(SquadExport!Q145&lt;15,2,IF(SquadExport!Q145&lt;=20,3,""))),0),"")</f>
        <v/>
      </c>
      <c r="O145" s="37" t="str">
        <f ca="1">IF($A145&gt;"",IF(ISERROR(HLOOKUP(O$1,INDIRECT("Roles!$B$"&amp;MATCH($B145,Roles!$A:$A,0)&amp;":$AF$"&amp;MATCH($B145,Roles!$A:$A,0)),1,FALSE))=FALSE,IF(SquadExport!R145&lt;10,1,IF(SquadExport!R145&lt;15,2,IF(SquadExport!R145&lt;=20,3,""))),0),"")</f>
        <v/>
      </c>
      <c r="P145" s="37" t="str">
        <f ca="1">IF($A145&gt;"",IF(ISERROR(HLOOKUP(P$1,INDIRECT("Roles!$B$"&amp;MATCH($B145,Roles!$A:$A,0)&amp;":$AF$"&amp;MATCH($B145,Roles!$A:$A,0)),1,FALSE))=FALSE,IF(SquadExport!S145&lt;10,1,IF(SquadExport!S145&lt;15,2,IF(SquadExport!S145&lt;=20,3,""))),0),"")</f>
        <v/>
      </c>
      <c r="Q145" s="37" t="str">
        <f ca="1">IF($A145&gt;"",IF(ISERROR(HLOOKUP(Q$1,INDIRECT("Roles!$B$"&amp;MATCH($B145,Roles!$A:$A,0)&amp;":$AF$"&amp;MATCH($B145,Roles!$A:$A,0)),1,FALSE))=FALSE,IF(SquadExport!T145&lt;10,1,IF(SquadExport!T145&lt;15,2,IF(SquadExport!T145&lt;=20,3,""))),0),"")</f>
        <v/>
      </c>
      <c r="R145" s="37" t="str">
        <f ca="1">IF($A145&gt;"",IF(ISERROR(HLOOKUP(R$1,INDIRECT("Roles!$B$"&amp;MATCH($B145,Roles!$A:$A,0)&amp;":$AF$"&amp;MATCH($B145,Roles!$A:$A,0)),1,FALSE))=FALSE,IF(SquadExport!U145&lt;10,1,IF(SquadExport!U145&lt;15,2,IF(SquadExport!U145&lt;=20,3,""))),0),"")</f>
        <v/>
      </c>
      <c r="S145" s="37" t="str">
        <f ca="1">IF($A145&gt;"",IF(ISERROR(HLOOKUP(S$1,INDIRECT("Roles!$B$"&amp;MATCH($B145,Roles!$A:$A,0)&amp;":$AF$"&amp;MATCH($B145,Roles!$A:$A,0)),1,FALSE))=FALSE,IF(SquadExport!V145&lt;10,1,IF(SquadExport!V145&lt;15,2,IF(SquadExport!V145&lt;=20,3,""))),0),"")</f>
        <v/>
      </c>
      <c r="T145" s="37" t="str">
        <f ca="1">IF($A145&gt;"",IF(ISERROR(HLOOKUP(T$1,INDIRECT("Roles!$B$"&amp;MATCH($B145,Roles!$A:$A,0)&amp;":$AF$"&amp;MATCH($B145,Roles!$A:$A,0)),1,FALSE))=FALSE,IF(SquadExport!W145&lt;10,1,IF(SquadExport!W145&lt;15,2,IF(SquadExport!W145&lt;=20,3,""))),0),"")</f>
        <v/>
      </c>
      <c r="U145" s="37" t="str">
        <f ca="1">IF($A145&gt;"",IF(ISERROR(HLOOKUP(U$1,INDIRECT("Roles!$B$"&amp;MATCH($B145,Roles!$A:$A,0)&amp;":$AF$"&amp;MATCH($B145,Roles!$A:$A,0)),1,FALSE))=FALSE,IF(SquadExport!X145&lt;10,1,IF(SquadExport!X145&lt;15,2,IF(SquadExport!X145&lt;=20,3,""))),0),"")</f>
        <v/>
      </c>
      <c r="V145" s="37" t="str">
        <f ca="1">IF($A145&gt;"",IF(ISERROR(HLOOKUP(V$1,INDIRECT("Roles!$B$"&amp;MATCH($B145,Roles!$A:$A,0)&amp;":$AF$"&amp;MATCH($B145,Roles!$A:$A,0)),1,FALSE))=FALSE,IF(SquadExport!Y145&lt;10,1,IF(SquadExport!Y145&lt;15,2,IF(SquadExport!Y145&lt;=20,3,""))),0),"")</f>
        <v/>
      </c>
      <c r="W145" s="37" t="str">
        <f ca="1">IF($A145&gt;"",IF(ISERROR(HLOOKUP(W$1,INDIRECT("Roles!$B$"&amp;MATCH($B145,Roles!$A:$A,0)&amp;":$AF$"&amp;MATCH($B145,Roles!$A:$A,0)),1,FALSE))=FALSE,IF(SquadExport!Z145&lt;10,1,IF(SquadExport!Z145&lt;15,2,IF(SquadExport!Z145&lt;=20,3,""))),0),"")</f>
        <v/>
      </c>
      <c r="X145" s="37" t="str">
        <f ca="1">IF($A145&gt;"",IF(ISERROR(HLOOKUP(X$1,INDIRECT("Roles!$B$"&amp;MATCH($B145,Roles!$A:$A,0)&amp;":$AF$"&amp;MATCH($B145,Roles!$A:$A,0)),1,FALSE))=FALSE,IF(SquadExport!AA145&lt;10,1,IF(SquadExport!AA145&lt;15,2,IF(SquadExport!AA145&lt;=20,3,""))),0),"")</f>
        <v/>
      </c>
      <c r="Y145" s="37" t="str">
        <f ca="1">IF($A145&gt;"",IF(ISERROR(HLOOKUP(Y$1,INDIRECT("Roles!$B$"&amp;MATCH($B145,Roles!$A:$A,0)&amp;":$AF$"&amp;MATCH($B145,Roles!$A:$A,0)),1,FALSE))=FALSE,IF(SquadExport!AB145&lt;10,1,IF(SquadExport!AB145&lt;15,2,IF(SquadExport!AB145&lt;=20,3,""))),0),"")</f>
        <v/>
      </c>
      <c r="Z145" s="37" t="str">
        <f ca="1">IF($A145&gt;"",IF(ISERROR(HLOOKUP(Z$1,INDIRECT("Roles!$B$"&amp;MATCH($B145,Roles!$A:$A,0)&amp;":$AF$"&amp;MATCH($B145,Roles!$A:$A,0)),1,FALSE))=FALSE,IF(SquadExport!AC145&lt;10,1,IF(SquadExport!AC145&lt;15,2,IF(SquadExport!AC145&lt;=20,3,""))),0),"")</f>
        <v/>
      </c>
      <c r="AA145" s="37" t="str">
        <f ca="1">IF($A145&gt;"",IF(ISERROR(HLOOKUP(AA$1,INDIRECT("Roles!$B$"&amp;MATCH($B145,Roles!$A:$A,0)&amp;":$AF$"&amp;MATCH($B145,Roles!$A:$A,0)),1,FALSE))=FALSE,IF(SquadExport!AD145&lt;10,1,IF(SquadExport!AD145&lt;15,2,IF(SquadExport!AD145&lt;=20,3,""))),0),"")</f>
        <v/>
      </c>
      <c r="AB145" s="37" t="str">
        <f ca="1">IF($A145&gt;"",IF(ISERROR(HLOOKUP(AB$1,INDIRECT("Roles!$B$"&amp;MATCH($B145,Roles!$A:$A,0)&amp;":$AF$"&amp;MATCH($B145,Roles!$A:$A,0)),1,FALSE))=FALSE,IF(SquadExport!AE145&lt;10,1,IF(SquadExport!AE145&lt;15,2,IF(SquadExport!AE145&lt;=20,3,""))),0),"")</f>
        <v/>
      </c>
      <c r="AC145" s="37" t="str">
        <f ca="1">IF($A145&gt;"",IF(ISERROR(HLOOKUP(AC$1,INDIRECT("Roles!$B$"&amp;MATCH($B145,Roles!$A:$A,0)&amp;":$AF$"&amp;MATCH($B145,Roles!$A:$A,0)),1,FALSE))=FALSE,IF(SquadExport!AF145&lt;10,1,IF(SquadExport!AF145&lt;15,2,IF(SquadExport!AF145&lt;=20,3,""))),0),"")</f>
        <v/>
      </c>
      <c r="AD145" s="37" t="str">
        <f ca="1">IF($A145&gt;"",IF(ISERROR(HLOOKUP(AD$1,INDIRECT("Roles!$B$"&amp;MATCH($B145,Roles!$A:$A,0)&amp;":$AF$"&amp;MATCH($B145,Roles!$A:$A,0)),1,FALSE))=FALSE,IF(SquadExport!AG145&lt;10,1,IF(SquadExport!AG145&lt;15,2,IF(SquadExport!AG145&lt;=20,3,""))),0),"")</f>
        <v/>
      </c>
      <c r="AE145" s="37" t="str">
        <f ca="1">IF($A145&gt;"",IF(ISERROR(HLOOKUP(AE$1,INDIRECT("Roles!$B$"&amp;MATCH($B145,Roles!$A:$A,0)&amp;":$AF$"&amp;MATCH($B145,Roles!$A:$A,0)),1,FALSE))=FALSE,IF(SquadExport!AH145&lt;10,1,IF(SquadExport!AH145&lt;15,2,IF(SquadExport!AH145&lt;=20,3,""))),0),"")</f>
        <v/>
      </c>
      <c r="AF145" s="37" t="str">
        <f ca="1">IF($A145&gt;"",IF(ISERROR(HLOOKUP(AF$1,INDIRECT("Roles!$B$"&amp;MATCH($B145,Roles!$A:$A,0)&amp;":$AF$"&amp;MATCH($B145,Roles!$A:$A,0)),1,FALSE))=FALSE,IF(SquadExport!AI145&lt;10,1,IF(SquadExport!AI145&lt;15,2,IF(SquadExport!AI145&lt;=20,3,""))),0),"")</f>
        <v/>
      </c>
      <c r="AG145" s="37" t="str">
        <f ca="1">IF($A145&gt;"",IF(ISERROR(HLOOKUP(AG$1,INDIRECT("Roles!$B$"&amp;MATCH($B145,Roles!$A:$A,0)&amp;":$AF$"&amp;MATCH($B145,Roles!$A:$A,0)),1,FALSE))=FALSE,IF(SquadExport!AJ145&lt;10,1,IF(SquadExport!AJ145&lt;15,2,IF(SquadExport!AJ145&lt;=20,3,""))),0),"")</f>
        <v/>
      </c>
      <c r="AH145" s="37" t="str">
        <f ca="1">IF($A145&gt;"",IF(ISERROR(HLOOKUP(AH$1,INDIRECT("Roles!$B$"&amp;MATCH($B145,Roles!$A:$A,0)&amp;":$AF$"&amp;MATCH($B145,Roles!$A:$A,0)),1,FALSE))=FALSE,IF(SquadExport!AK145&lt;10,1,IF(SquadExport!AK145&lt;15,2,IF(SquadExport!AK145&lt;=20,3,""))),0),"")</f>
        <v/>
      </c>
      <c r="AI145" s="37" t="str">
        <f ca="1">IF($A145&gt;"",IF(ISERROR(HLOOKUP(AI$1,INDIRECT("Roles!$B$"&amp;MATCH($B145,Roles!$A:$A,0)&amp;":$AF$"&amp;MATCH($B145,Roles!$A:$A,0)),1,FALSE))=FALSE,IF(SquadExport!AL145&lt;10,1,IF(SquadExport!AL145&lt;15,2,IF(SquadExport!AL145&lt;=20,3,""))),0),"")</f>
        <v/>
      </c>
      <c r="AJ145" s="37" t="str">
        <f ca="1">IF($A145&gt;"",IF(ISERROR(HLOOKUP(AJ$1,INDIRECT("Roles!$B$"&amp;MATCH($B145,Roles!$A:$A,0)&amp;":$AF$"&amp;MATCH($B145,Roles!$A:$A,0)),1,FALSE))=FALSE,IF(SquadExport!AM145&lt;10,1,IF(SquadExport!AM145&lt;15,2,IF(SquadExport!AM145&lt;=20,3,""))),0),"")</f>
        <v/>
      </c>
      <c r="AK145" s="37" t="str">
        <f ca="1">IF($A145&gt;"",IF(ISERROR(HLOOKUP(AK$1,INDIRECT("Roles!$B$"&amp;MATCH($B145,Roles!$A:$A,0)&amp;":$AF$"&amp;MATCH($B145,Roles!$A:$A,0)),1,FALSE))=FALSE,IF(SquadExport!AN145&lt;10,1,IF(SquadExport!AN145&lt;15,2,IF(SquadExport!AN145&lt;=20,3,""))),0),"")</f>
        <v/>
      </c>
      <c r="AL145" s="37" t="str">
        <f ca="1">IF($A145&gt;"",IF(ISERROR(HLOOKUP(AL$1,INDIRECT("Roles!$B$"&amp;MATCH($B145,Roles!$A:$A,0)&amp;":$AF$"&amp;MATCH($B145,Roles!$A:$A,0)),1,FALSE))=FALSE,IF(SquadExport!AO145&lt;10,1,IF(SquadExport!AO145&lt;15,2,IF(SquadExport!AO145&lt;=20,3,""))),0),"")</f>
        <v/>
      </c>
      <c r="AM145" s="37" t="str">
        <f ca="1">IF($A145&gt;"",IF(ISERROR(HLOOKUP(AM$1,INDIRECT("Roles!$B$"&amp;MATCH($B145,Roles!$A:$A,0)&amp;":$AF$"&amp;MATCH($B145,Roles!$A:$A,0)),1,FALSE))=FALSE,IF(SquadExport!AP145&lt;10,1,IF(SquadExport!AP145&lt;15,2,IF(SquadExport!AP145&lt;=20,3,""))),0),"")</f>
        <v/>
      </c>
      <c r="AN145" s="37" t="str">
        <f ca="1">IF($A145&gt;"",IF(ISERROR(HLOOKUP(AN$1,INDIRECT("Roles!$B$"&amp;MATCH($B145,Roles!$A:$A,0)&amp;":$AF$"&amp;MATCH($B145,Roles!$A:$A,0)),1,FALSE))=FALSE,IF(SquadExport!AQ145&lt;10,1,IF(SquadExport!AQ145&lt;15,2,IF(SquadExport!AQ145&lt;=20,3,""))),0),"")</f>
        <v/>
      </c>
      <c r="AO145" s="37" t="str">
        <f ca="1">IF($A145&gt;"",IF(ISERROR(HLOOKUP(AO$1,INDIRECT("Roles!$B$"&amp;MATCH($B145,Roles!$A:$A,0)&amp;":$AF$"&amp;MATCH($B145,Roles!$A:$A,0)),1,FALSE))=FALSE,IF(SquadExport!AR145&lt;10,1,IF(SquadExport!AR145&lt;15,2,IF(SquadExport!AR145&lt;=20,3,""))),0),"")</f>
        <v/>
      </c>
      <c r="AP145" s="37" t="str">
        <f ca="1">IF($A145&gt;"",IF(ISERROR(HLOOKUP(AP$1,INDIRECT("Roles!$B$"&amp;MATCH($B145,Roles!$A:$A,0)&amp;":$AF$"&amp;MATCH($B145,Roles!$A:$A,0)),1,FALSE))=FALSE,IF(SquadExport!AS145&lt;10,1,IF(SquadExport!AS145&lt;15,2,IF(SquadExport!AS145&lt;=20,3,""))),0),"")</f>
        <v/>
      </c>
      <c r="AQ145" s="37" t="str">
        <f ca="1">IF($A145&gt;"",IF(ISERROR(HLOOKUP(AQ$1,INDIRECT("Roles!$B$"&amp;MATCH($B145,Roles!$A:$A,0)&amp;":$AF$"&amp;MATCH($B145,Roles!$A:$A,0)),1,FALSE))=FALSE,IF(SquadExport!AT145&lt;10,1,IF(SquadExport!AT145&lt;15,2,IF(SquadExport!AT145&lt;=20,3,""))),0),"")</f>
        <v/>
      </c>
      <c r="AR145" s="37" t="str">
        <f ca="1">IF($A145&gt;"",IF(ISERROR(HLOOKUP(AR$1,INDIRECT("Roles!$B$"&amp;MATCH($B145,Roles!$A:$A,0)&amp;":$AF$"&amp;MATCH($B145,Roles!$A:$A,0)),1,FALSE))=FALSE,IF(SquadExport!AU145&lt;10,1,IF(SquadExport!AU145&lt;15,2,IF(SquadExport!AU145&lt;=20,3,""))),0),"")</f>
        <v/>
      </c>
      <c r="AS145" s="37" t="str">
        <f ca="1">IF($A145&gt;"",IF(ISERROR(HLOOKUP(AS$1,INDIRECT("Roles!$B$"&amp;MATCH($B145,Roles!$A:$A,0)&amp;":$AF$"&amp;MATCH($B145,Roles!$A:$A,0)),1,FALSE))=FALSE,IF(SquadExport!AV145&lt;10,1,IF(SquadExport!AV145&lt;15,2,IF(SquadExport!AV145&lt;=20,3,""))),0),"")</f>
        <v/>
      </c>
      <c r="AT145" s="37" t="str">
        <f ca="1">IF($A145&gt;"",IF(ISERROR(HLOOKUP(AT$1,INDIRECT("Roles!$B$"&amp;MATCH($B145,Roles!$A:$A,0)&amp;":$AF$"&amp;MATCH($B145,Roles!$A:$A,0)),1,FALSE))=FALSE,IF(SquadExport!AW145&lt;10,1,IF(SquadExport!AW145&lt;15,2,IF(SquadExport!AW145&lt;=20,3,""))),0),"")</f>
        <v/>
      </c>
      <c r="AU145" s="37" t="str">
        <f ca="1">IF($A145&gt;"",IF(ISERROR(HLOOKUP(AU$1,INDIRECT("Roles!$B$"&amp;MATCH($B145,Roles!$A:$A,0)&amp;":$AF$"&amp;MATCH($B145,Roles!$A:$A,0)),1,FALSE))=FALSE,IF(SquadExport!AX145&lt;10,1,IF(SquadExport!AX145&lt;15,2,IF(SquadExport!AX145&lt;=20,3,""))),0),"")</f>
        <v/>
      </c>
      <c r="AV145" s="37" t="str">
        <f ca="1">IF($A145&gt;"",IF(ISERROR(HLOOKUP(AV$1,INDIRECT("Roles!$B$"&amp;MATCH($B145,Roles!$A:$A,0)&amp;":$AF$"&amp;MATCH($B145,Roles!$A:$A,0)),1,FALSE))=FALSE,IF(SquadExport!AY145&lt;10,1,IF(SquadExport!AY145&lt;15,2,IF(SquadExport!AY145&lt;=20,3,""))),0),"")</f>
        <v/>
      </c>
      <c r="AW145" s="37" t="str">
        <f ca="1">IF($A145&gt;"",IF(ISERROR(HLOOKUP(AW$1,INDIRECT("Roles!$B$"&amp;MATCH($B145,Roles!$A:$A,0)&amp;":$AF$"&amp;MATCH($B145,Roles!$A:$A,0)),1,FALSE))=FALSE,IF(SquadExport!AZ145&lt;10,1,IF(SquadExport!AZ145&lt;15,2,IF(SquadExport!AZ145&lt;=20,3,""))),0),"")</f>
        <v/>
      </c>
      <c r="AX145" s="37" t="str">
        <f ca="1">IF($A145&gt;"",IF(ISERROR(HLOOKUP(AX$1,INDIRECT("Roles!$B$"&amp;MATCH($B145,Roles!$A:$A,0)&amp;":$AF$"&amp;MATCH($B145,Roles!$A:$A,0)),1,FALSE))=FALSE,IF(SquadExport!BA145&lt;10,1,IF(SquadExport!BA145&lt;15,2,IF(SquadExport!BA145&lt;=20,3,""))),0),"")</f>
        <v/>
      </c>
      <c r="AY145" s="30" t="str" cm="1">
        <f t="array" aca="1" ref="AY145:CS145" ca="1">IF($D145:$AX145=1,D$1:AX$1,"")</f>
        <v/>
      </c>
      <c r="AZ145" s="30" t="str">
        <f ca="1"/>
        <v/>
      </c>
      <c r="BA145" s="30" t="str">
        <f ca="1"/>
        <v/>
      </c>
      <c r="BB145" s="30" t="str">
        <f ca="1"/>
        <v/>
      </c>
      <c r="BC145" s="30" t="str">
        <f ca="1"/>
        <v/>
      </c>
      <c r="BD145" s="30" t="str">
        <f ca="1"/>
        <v/>
      </c>
      <c r="BE145" s="30" t="str">
        <f ca="1"/>
        <v/>
      </c>
      <c r="BF145" s="30" t="str">
        <f ca="1"/>
        <v/>
      </c>
      <c r="BG145" s="30" t="str">
        <f ca="1"/>
        <v/>
      </c>
      <c r="BH145" s="30" t="str">
        <f ca="1"/>
        <v/>
      </c>
      <c r="BI145" s="30" t="str">
        <f ca="1"/>
        <v/>
      </c>
      <c r="BJ145" s="30" t="str">
        <f ca="1"/>
        <v/>
      </c>
      <c r="BK145" s="30" t="str">
        <f ca="1"/>
        <v/>
      </c>
      <c r="BL145" s="30" t="str">
        <f ca="1"/>
        <v/>
      </c>
      <c r="BM145" s="30" t="str">
        <f ca="1"/>
        <v/>
      </c>
      <c r="BN145" s="30" t="str">
        <f ca="1"/>
        <v/>
      </c>
      <c r="BO145" s="30" t="str">
        <f ca="1"/>
        <v/>
      </c>
      <c r="BP145" s="30" t="str">
        <f ca="1"/>
        <v/>
      </c>
      <c r="BQ145" s="30" t="str">
        <f ca="1"/>
        <v/>
      </c>
      <c r="BR145" s="30" t="str">
        <f ca="1"/>
        <v/>
      </c>
      <c r="BS145" s="30" t="str">
        <f ca="1"/>
        <v/>
      </c>
      <c r="BT145" s="30" t="str">
        <f ca="1"/>
        <v/>
      </c>
      <c r="BU145" s="30" t="str">
        <f ca="1"/>
        <v/>
      </c>
      <c r="BV145" s="30" t="str">
        <f ca="1"/>
        <v/>
      </c>
      <c r="BW145" s="30" t="str">
        <f ca="1"/>
        <v/>
      </c>
      <c r="BX145" s="30" t="str">
        <f ca="1"/>
        <v/>
      </c>
      <c r="BY145" s="30" t="str">
        <f ca="1"/>
        <v/>
      </c>
      <c r="BZ145" s="30" t="str">
        <f ca="1"/>
        <v/>
      </c>
      <c r="CA145" s="30" t="str">
        <f ca="1"/>
        <v/>
      </c>
      <c r="CB145" s="30" t="str">
        <f ca="1"/>
        <v/>
      </c>
      <c r="CC145" s="30" t="str">
        <f ca="1"/>
        <v/>
      </c>
      <c r="CD145" s="30" t="str">
        <f ca="1"/>
        <v/>
      </c>
      <c r="CE145" s="30" t="str">
        <f ca="1"/>
        <v/>
      </c>
      <c r="CF145" s="30" t="str">
        <f ca="1"/>
        <v/>
      </c>
      <c r="CG145" s="30" t="str">
        <f ca="1"/>
        <v/>
      </c>
      <c r="CH145" s="30" t="str">
        <f ca="1"/>
        <v/>
      </c>
      <c r="CI145" s="30" t="str">
        <f ca="1"/>
        <v/>
      </c>
      <c r="CJ145" s="30" t="str">
        <f ca="1"/>
        <v/>
      </c>
      <c r="CK145" s="30" t="str">
        <f ca="1"/>
        <v/>
      </c>
      <c r="CL145" s="30" t="str">
        <f ca="1"/>
        <v/>
      </c>
      <c r="CM145" s="30" t="str">
        <f ca="1"/>
        <v/>
      </c>
      <c r="CN145" s="30" t="str">
        <f ca="1"/>
        <v/>
      </c>
      <c r="CO145" s="30" t="str">
        <f ca="1"/>
        <v/>
      </c>
      <c r="CP145" s="30" t="str">
        <f ca="1"/>
        <v/>
      </c>
      <c r="CQ145" s="30" t="str">
        <f ca="1"/>
        <v/>
      </c>
      <c r="CR145" s="30" t="str">
        <f ca="1"/>
        <v/>
      </c>
      <c r="CS145" s="30" t="str">
        <f ca="1"/>
        <v/>
      </c>
      <c r="CT145" s="31" cm="1">
        <f t="array" aca="1" ref="CT145" ca="1">SUMPRODUCT(COUNTIF($AY145:$CS145,Training!$C$3:$E$3))</f>
        <v>0</v>
      </c>
      <c r="CU145" s="31" cm="1">
        <f t="array" aca="1" ref="CU145" ca="1">SUMPRODUCT(COUNTIF($AY145:$CS145,Training!$C$4:$E$4))</f>
        <v>0</v>
      </c>
      <c r="CV145" s="31" cm="1">
        <f t="array" aca="1" ref="CV145" ca="1">SUMPRODUCT(COUNTIF($AY145:$CS145,Training!$C$5:$E$5))</f>
        <v>0</v>
      </c>
      <c r="CW145" s="31" cm="1">
        <f t="array" aca="1" ref="CW145" ca="1">SUMPRODUCT(COUNTIF($AY145:$CS145,Training!$C$6:$E$6))</f>
        <v>0</v>
      </c>
      <c r="CX145" s="31" cm="1">
        <f t="array" aca="1" ref="CX145" ca="1">SUMPRODUCT(COUNTIF($AY145:$CS145,Training!$C$7:$E$7))</f>
        <v>0</v>
      </c>
      <c r="CY145" s="31" cm="1">
        <f t="array" aca="1" ref="CY145" ca="1">SUMPRODUCT(COUNTIF($AY145:$CS145,Training!$C$8:$E$8))</f>
        <v>0</v>
      </c>
      <c r="CZ145" s="31" cm="1">
        <f t="array" aca="1" ref="CZ145" ca="1">SUMPRODUCT(COUNTIF($AY145:$CS145,Training!$C$9:$E$9))</f>
        <v>0</v>
      </c>
      <c r="DA145" s="31" cm="1">
        <f t="array" aca="1" ref="DA145" ca="1">SUMPRODUCT(COUNTIF($AY145:$CS145,Training!$C$10:$E$10))</f>
        <v>0</v>
      </c>
      <c r="DB145" s="31" cm="1">
        <f t="array" aca="1" ref="DB145" ca="1">SUMPRODUCT(COUNTIF($AY145:$CS145,Training!$C$11:$E$11))</f>
        <v>0</v>
      </c>
      <c r="DC145" s="31" cm="1">
        <f t="array" aca="1" ref="DC145" ca="1">SUMPRODUCT(COUNTIF($AY145:$CS145,Training!$C$2:$E$2))</f>
        <v>0</v>
      </c>
      <c r="DD145" s="31" cm="1">
        <f t="array" aca="1" ref="DD145" ca="1">SUMPRODUCT(COUNTIF($AY145:$CS145,Training!#REF!))</f>
        <v>0</v>
      </c>
      <c r="DE145" s="31" cm="1">
        <f t="array" aca="1" ref="DE145" ca="1">SUMPRODUCT(COUNTIF($AY145:$CS145,Training!$C$12:$E$12))</f>
        <v>0</v>
      </c>
      <c r="DF145" s="31" cm="1">
        <f t="array" aca="1" ref="DF145" ca="1">SUMPRODUCT(COUNTIF($AY145:$CS145,Training!$C$13:$E$13))</f>
        <v>0</v>
      </c>
      <c r="DG145" s="31" cm="1">
        <f t="array" aca="1" ref="DG145" ca="1">SUMPRODUCT(COUNTIF($AY145:$CS145,Training!$C$14:$E$14))</f>
        <v>0</v>
      </c>
      <c r="DH145" s="31" cm="1">
        <f t="array" aca="1" ref="DH145" ca="1">SUMPRODUCT(COUNTIF($AY145:$CS145,Training!$C$15:$E$15))</f>
        <v>0</v>
      </c>
      <c r="DI145" s="31" cm="1">
        <f t="array" aca="1" ref="DI145" ca="1">SUMPRODUCT(COUNTIF($AY145:$CS145,Training!$C$16:$E$16))</f>
        <v>0</v>
      </c>
      <c r="DJ145" s="30" t="str" cm="1">
        <f t="array" aca="1" ref="DJ145:FD145" ca="1">IF(COUNTIF(D145:AX145,1)=0,IF($D145:$AX145=2,D$1:AX$1,""),"")</f>
        <v/>
      </c>
      <c r="DK145" s="30" t="str">
        <f ca="1"/>
        <v/>
      </c>
      <c r="DL145" s="30" t="str">
        <f ca="1"/>
        <v/>
      </c>
      <c r="DM145" s="30" t="str">
        <f ca="1"/>
        <v/>
      </c>
      <c r="DN145" s="30" t="str">
        <f ca="1"/>
        <v/>
      </c>
      <c r="DO145" s="30" t="str">
        <f ca="1"/>
        <v/>
      </c>
      <c r="DP145" s="30" t="str">
        <f ca="1"/>
        <v/>
      </c>
      <c r="DQ145" s="30" t="str">
        <f ca="1"/>
        <v/>
      </c>
      <c r="DR145" s="30" t="str">
        <f ca="1"/>
        <v/>
      </c>
      <c r="DS145" s="30" t="str">
        <f ca="1"/>
        <v/>
      </c>
      <c r="DT145" s="30" t="str">
        <f ca="1"/>
        <v/>
      </c>
      <c r="DU145" s="30" t="str">
        <f ca="1"/>
        <v/>
      </c>
      <c r="DV145" s="30" t="str">
        <f ca="1"/>
        <v/>
      </c>
      <c r="DW145" s="30" t="str">
        <f ca="1"/>
        <v/>
      </c>
      <c r="DX145" s="30" t="str">
        <f ca="1"/>
        <v/>
      </c>
      <c r="DY145" s="30" t="str">
        <f ca="1"/>
        <v/>
      </c>
      <c r="DZ145" s="30" t="str">
        <f ca="1"/>
        <v/>
      </c>
      <c r="EA145" s="30" t="str">
        <f ca="1"/>
        <v/>
      </c>
      <c r="EB145" s="30" t="str">
        <f ca="1"/>
        <v/>
      </c>
      <c r="EC145" s="30" t="str">
        <f ca="1"/>
        <v/>
      </c>
      <c r="ED145" s="30" t="str">
        <f ca="1"/>
        <v/>
      </c>
      <c r="EE145" s="30" t="str">
        <f ca="1"/>
        <v/>
      </c>
      <c r="EF145" s="30" t="str">
        <f ca="1"/>
        <v/>
      </c>
      <c r="EG145" s="30" t="str">
        <f ca="1"/>
        <v/>
      </c>
      <c r="EH145" s="30" t="str">
        <f ca="1"/>
        <v/>
      </c>
      <c r="EI145" s="30" t="str">
        <f ca="1"/>
        <v/>
      </c>
      <c r="EJ145" s="30" t="str">
        <f ca="1"/>
        <v/>
      </c>
      <c r="EK145" s="30" t="str">
        <f ca="1"/>
        <v/>
      </c>
      <c r="EL145" s="30" t="str">
        <f ca="1"/>
        <v/>
      </c>
      <c r="EM145" s="30" t="str">
        <f ca="1"/>
        <v/>
      </c>
      <c r="EN145" s="30" t="str">
        <f ca="1"/>
        <v/>
      </c>
      <c r="EO145" s="30" t="str">
        <f ca="1"/>
        <v/>
      </c>
      <c r="EP145" s="30" t="str">
        <f ca="1"/>
        <v/>
      </c>
      <c r="EQ145" s="30" t="str">
        <f ca="1"/>
        <v/>
      </c>
      <c r="ER145" s="30" t="str">
        <f ca="1"/>
        <v/>
      </c>
      <c r="ES145" s="30" t="str">
        <f ca="1"/>
        <v/>
      </c>
      <c r="ET145" s="30" t="str">
        <f ca="1"/>
        <v/>
      </c>
      <c r="EU145" s="30" t="str">
        <f ca="1"/>
        <v/>
      </c>
      <c r="EV145" s="30" t="str">
        <f ca="1"/>
        <v/>
      </c>
      <c r="EW145" s="30" t="str">
        <f ca="1"/>
        <v/>
      </c>
      <c r="EX145" s="30" t="str">
        <f ca="1"/>
        <v/>
      </c>
      <c r="EY145" s="30" t="str">
        <f ca="1"/>
        <v/>
      </c>
      <c r="EZ145" s="30" t="str">
        <f ca="1"/>
        <v/>
      </c>
      <c r="FA145" s="30" t="str">
        <f ca="1"/>
        <v/>
      </c>
      <c r="FB145" s="30" t="str">
        <f ca="1"/>
        <v/>
      </c>
      <c r="FC145" s="30" t="str">
        <f ca="1"/>
        <v/>
      </c>
      <c r="FD145" s="30" t="str">
        <f ca="1"/>
        <v/>
      </c>
      <c r="FE145" s="31" cm="1">
        <f t="array" aca="1" ref="FE145" ca="1">SUMPRODUCT(COUNTIF($DJ145:$FD145,Training!$C$3:$E$3))</f>
        <v>0</v>
      </c>
      <c r="FF145" s="31" cm="1">
        <f t="array" aca="1" ref="FF145" ca="1">SUMPRODUCT(COUNTIF($DJ145:$FD145,Training!$C$4:$E$4))</f>
        <v>0</v>
      </c>
      <c r="FG145" s="31" cm="1">
        <f t="array" aca="1" ref="FG145" ca="1">SUMPRODUCT(COUNTIF($DJ145:$FD145,Training!$C$5:$E$5))</f>
        <v>0</v>
      </c>
      <c r="FH145" s="31" cm="1">
        <f t="array" aca="1" ref="FH145" ca="1">SUMPRODUCT(COUNTIF($DJ145:$FD145,Training!$C$6:$E$6))</f>
        <v>0</v>
      </c>
      <c r="FI145" s="31" cm="1">
        <f t="array" aca="1" ref="FI145" ca="1">SUMPRODUCT(COUNTIF($DJ145:$FD145,Training!$C$7:$E$7))</f>
        <v>0</v>
      </c>
      <c r="FJ145" s="31" cm="1">
        <f t="array" aca="1" ref="FJ145" ca="1">SUMPRODUCT(COUNTIF($DJ145:$FD145,Training!$C$8:$E$8))</f>
        <v>0</v>
      </c>
      <c r="FK145" s="31" cm="1">
        <f t="array" aca="1" ref="FK145" ca="1">SUMPRODUCT(COUNTIF($DJ145:$FD145,Training!$C$9:$E$9))</f>
        <v>0</v>
      </c>
      <c r="FL145" s="31" cm="1">
        <f t="array" aca="1" ref="FL145" ca="1">SUMPRODUCT(COUNTIF($DJ145:$FD145,Training!$C$10:$E$10))</f>
        <v>0</v>
      </c>
      <c r="FM145" s="31" cm="1">
        <f t="array" aca="1" ref="FM145" ca="1">SUMPRODUCT(COUNTIF($DJ145:$FD145,Training!$C$11:$E$11))</f>
        <v>0</v>
      </c>
      <c r="FN145" s="31" cm="1">
        <f t="array" aca="1" ref="FN145" ca="1">SUMPRODUCT(COUNTIF($DJ145:$FD145,Training!$C$2:$E$2))</f>
        <v>0</v>
      </c>
      <c r="FO145" s="31" cm="1">
        <f t="array" aca="1" ref="FO145" ca="1">SUMPRODUCT(COUNTIF($DJ145:$FD145,Training!#REF!))</f>
        <v>0</v>
      </c>
      <c r="FP145" s="31" cm="1">
        <f t="array" aca="1" ref="FP145" ca="1">SUMPRODUCT(COUNTIF($DJ145:$FD145,Training!$C$12:$E$12))</f>
        <v>0</v>
      </c>
      <c r="FQ145" s="31" cm="1">
        <f t="array" aca="1" ref="FQ145" ca="1">SUMPRODUCT(COUNTIF($DJ145:$FD145,Training!$C$13:$E$13))</f>
        <v>0</v>
      </c>
      <c r="FR145" s="31" cm="1">
        <f t="array" aca="1" ref="FR145" ca="1">SUMPRODUCT(COUNTIF($DJ145:$FD145,Training!$C$14:$E$14))</f>
        <v>0</v>
      </c>
      <c r="FS145" s="31" cm="1">
        <f t="array" aca="1" ref="FS145" ca="1">SUMPRODUCT(COUNTIF($DJ145:$FD145,Training!$C$15:$E$15))</f>
        <v>0</v>
      </c>
      <c r="FT145" s="31" cm="1">
        <f t="array" aca="1" ref="FT145" ca="1">SUMPRODUCT(COUNTIF($DJ145:$FD145,Training!$C$16:$E$16))</f>
        <v>0</v>
      </c>
    </row>
    <row r="146" spans="1:176" x14ac:dyDescent="0.25">
      <c r="A146" s="32" t="str">
        <f>IF(WeightedParse!A146&gt;"",WeightedParse!A146,"")</f>
        <v/>
      </c>
      <c r="B146" s="49" t="str">
        <f>IF('Weighted Summary'!A146&gt;"",'Weighted Summary'!F146,"")</f>
        <v/>
      </c>
      <c r="C146" s="39" t="str">
        <f t="shared" si="2"/>
        <v/>
      </c>
      <c r="D146" s="37" t="str">
        <f ca="1">IF($A146&gt;"",IF(ISERROR(HLOOKUP(D$1,INDIRECT("Roles!$B$"&amp;MATCH($B146,Roles!$A:$A,0)&amp;":$AF$"&amp;MATCH($B146,Roles!$A:$A,0)),1,FALSE))=FALSE,IF(SquadExport!G146&lt;10,1,IF(SquadExport!G146&lt;15,2,IF(SquadExport!G146&lt;=20,3,""))),0),"")</f>
        <v/>
      </c>
      <c r="E146" s="37" t="str">
        <f ca="1">IF($A146&gt;"",IF(ISERROR(HLOOKUP(E$1,INDIRECT("Roles!$B$"&amp;MATCH($B146,Roles!$A:$A,0)&amp;":$AF$"&amp;MATCH($B146,Roles!$A:$A,0)),1,FALSE))=FALSE,IF(SquadExport!H146&lt;10,1,IF(SquadExport!H146&lt;15,2,IF(SquadExport!H146&lt;=20,3,""))),0),"")</f>
        <v/>
      </c>
      <c r="F146" s="37" t="str">
        <f ca="1">IF($A146&gt;"",IF(ISERROR(HLOOKUP(F$1,INDIRECT("Roles!$B$"&amp;MATCH($B146,Roles!$A:$A,0)&amp;":$AF$"&amp;MATCH($B146,Roles!$A:$A,0)),1,FALSE))=FALSE,IF(SquadExport!I146&lt;10,1,IF(SquadExport!I146&lt;15,2,IF(SquadExport!I146&lt;=20,3,""))),0),"")</f>
        <v/>
      </c>
      <c r="G146" s="37" t="str">
        <f ca="1">IF($A146&gt;"",IF(ISERROR(HLOOKUP(G$1,INDIRECT("Roles!$B$"&amp;MATCH($B146,Roles!$A:$A,0)&amp;":$AF$"&amp;MATCH($B146,Roles!$A:$A,0)),1,FALSE))=FALSE,IF(SquadExport!J146&lt;10,1,IF(SquadExport!J146&lt;15,2,IF(SquadExport!J146&lt;=20,3,""))),0),"")</f>
        <v/>
      </c>
      <c r="H146" s="37" t="str">
        <f ca="1">IF($A146&gt;"",IF(ISERROR(HLOOKUP(H$1,INDIRECT("Roles!$B$"&amp;MATCH($B146,Roles!$A:$A,0)&amp;":$AF$"&amp;MATCH($B146,Roles!$A:$A,0)),1,FALSE))=FALSE,IF(SquadExport!K146&lt;10,1,IF(SquadExport!K146&lt;15,2,IF(SquadExport!K146&lt;=20,3,""))),0),"")</f>
        <v/>
      </c>
      <c r="I146" s="37" t="str">
        <f ca="1">IF($A146&gt;"",IF(ISERROR(HLOOKUP(I$1,INDIRECT("Roles!$B$"&amp;MATCH($B146,Roles!$A:$A,0)&amp;":$AF$"&amp;MATCH($B146,Roles!$A:$A,0)),1,FALSE))=FALSE,IF(SquadExport!L146&lt;10,1,IF(SquadExport!L146&lt;15,2,IF(SquadExport!L146&lt;=20,3,""))),0),"")</f>
        <v/>
      </c>
      <c r="J146" s="37" t="str">
        <f ca="1">IF($A146&gt;"",IF(ISERROR(HLOOKUP(J$1,INDIRECT("Roles!$B$"&amp;MATCH($B146,Roles!$A:$A,0)&amp;":$AF$"&amp;MATCH($B146,Roles!$A:$A,0)),1,FALSE))=FALSE,IF(SquadExport!M146&lt;10,1,IF(SquadExport!M146&lt;15,2,IF(SquadExport!M146&lt;=20,3,""))),0),"")</f>
        <v/>
      </c>
      <c r="K146" s="37" t="str">
        <f ca="1">IF($A146&gt;"",IF(ISERROR(HLOOKUP(K$1,INDIRECT("Roles!$B$"&amp;MATCH($B146,Roles!$A:$A,0)&amp;":$AF$"&amp;MATCH($B146,Roles!$A:$A,0)),1,FALSE))=FALSE,IF(SquadExport!N146&lt;10,1,IF(SquadExport!N146&lt;15,2,IF(SquadExport!N146&lt;=20,3,""))),0),"")</f>
        <v/>
      </c>
      <c r="L146" s="37" t="str">
        <f ca="1">IF($A146&gt;"",IF(ISERROR(HLOOKUP(L$1,INDIRECT("Roles!$B$"&amp;MATCH($B146,Roles!$A:$A,0)&amp;":$AF$"&amp;MATCH($B146,Roles!$A:$A,0)),1,FALSE))=FALSE,IF(SquadExport!O146&lt;10,1,IF(SquadExport!O146&lt;15,2,IF(SquadExport!O146&lt;=20,3,""))),0),"")</f>
        <v/>
      </c>
      <c r="M146" s="37" t="str">
        <f ca="1">IF($A146&gt;"",IF(ISERROR(HLOOKUP(M$1,INDIRECT("Roles!$B$"&amp;MATCH($B146,Roles!$A:$A,0)&amp;":$AF$"&amp;MATCH($B146,Roles!$A:$A,0)),1,FALSE))=FALSE,IF(SquadExport!P146&lt;10,1,IF(SquadExport!P146&lt;15,2,IF(SquadExport!P146&lt;=20,3,""))),0),"")</f>
        <v/>
      </c>
      <c r="N146" s="37" t="str">
        <f ca="1">IF($A146&gt;"",IF(ISERROR(HLOOKUP(N$1,INDIRECT("Roles!$B$"&amp;MATCH($B146,Roles!$A:$A,0)&amp;":$AF$"&amp;MATCH($B146,Roles!$A:$A,0)),1,FALSE))=FALSE,IF(SquadExport!Q146&lt;10,1,IF(SquadExport!Q146&lt;15,2,IF(SquadExport!Q146&lt;=20,3,""))),0),"")</f>
        <v/>
      </c>
      <c r="O146" s="37" t="str">
        <f ca="1">IF($A146&gt;"",IF(ISERROR(HLOOKUP(O$1,INDIRECT("Roles!$B$"&amp;MATCH($B146,Roles!$A:$A,0)&amp;":$AF$"&amp;MATCH($B146,Roles!$A:$A,0)),1,FALSE))=FALSE,IF(SquadExport!R146&lt;10,1,IF(SquadExport!R146&lt;15,2,IF(SquadExport!R146&lt;=20,3,""))),0),"")</f>
        <v/>
      </c>
      <c r="P146" s="37" t="str">
        <f ca="1">IF($A146&gt;"",IF(ISERROR(HLOOKUP(P$1,INDIRECT("Roles!$B$"&amp;MATCH($B146,Roles!$A:$A,0)&amp;":$AF$"&amp;MATCH($B146,Roles!$A:$A,0)),1,FALSE))=FALSE,IF(SquadExport!S146&lt;10,1,IF(SquadExport!S146&lt;15,2,IF(SquadExport!S146&lt;=20,3,""))),0),"")</f>
        <v/>
      </c>
      <c r="Q146" s="37" t="str">
        <f ca="1">IF($A146&gt;"",IF(ISERROR(HLOOKUP(Q$1,INDIRECT("Roles!$B$"&amp;MATCH($B146,Roles!$A:$A,0)&amp;":$AF$"&amp;MATCH($B146,Roles!$A:$A,0)),1,FALSE))=FALSE,IF(SquadExport!T146&lt;10,1,IF(SquadExport!T146&lt;15,2,IF(SquadExport!T146&lt;=20,3,""))),0),"")</f>
        <v/>
      </c>
      <c r="R146" s="37" t="str">
        <f ca="1">IF($A146&gt;"",IF(ISERROR(HLOOKUP(R$1,INDIRECT("Roles!$B$"&amp;MATCH($B146,Roles!$A:$A,0)&amp;":$AF$"&amp;MATCH($B146,Roles!$A:$A,0)),1,FALSE))=FALSE,IF(SquadExport!U146&lt;10,1,IF(SquadExport!U146&lt;15,2,IF(SquadExport!U146&lt;=20,3,""))),0),"")</f>
        <v/>
      </c>
      <c r="S146" s="37" t="str">
        <f ca="1">IF($A146&gt;"",IF(ISERROR(HLOOKUP(S$1,INDIRECT("Roles!$B$"&amp;MATCH($B146,Roles!$A:$A,0)&amp;":$AF$"&amp;MATCH($B146,Roles!$A:$A,0)),1,FALSE))=FALSE,IF(SquadExport!V146&lt;10,1,IF(SquadExport!V146&lt;15,2,IF(SquadExport!V146&lt;=20,3,""))),0),"")</f>
        <v/>
      </c>
      <c r="T146" s="37" t="str">
        <f ca="1">IF($A146&gt;"",IF(ISERROR(HLOOKUP(T$1,INDIRECT("Roles!$B$"&amp;MATCH($B146,Roles!$A:$A,0)&amp;":$AF$"&amp;MATCH($B146,Roles!$A:$A,0)),1,FALSE))=FALSE,IF(SquadExport!W146&lt;10,1,IF(SquadExport!W146&lt;15,2,IF(SquadExport!W146&lt;=20,3,""))),0),"")</f>
        <v/>
      </c>
      <c r="U146" s="37" t="str">
        <f ca="1">IF($A146&gt;"",IF(ISERROR(HLOOKUP(U$1,INDIRECT("Roles!$B$"&amp;MATCH($B146,Roles!$A:$A,0)&amp;":$AF$"&amp;MATCH($B146,Roles!$A:$A,0)),1,FALSE))=FALSE,IF(SquadExport!X146&lt;10,1,IF(SquadExport!X146&lt;15,2,IF(SquadExport!X146&lt;=20,3,""))),0),"")</f>
        <v/>
      </c>
      <c r="V146" s="37" t="str">
        <f ca="1">IF($A146&gt;"",IF(ISERROR(HLOOKUP(V$1,INDIRECT("Roles!$B$"&amp;MATCH($B146,Roles!$A:$A,0)&amp;":$AF$"&amp;MATCH($B146,Roles!$A:$A,0)),1,FALSE))=FALSE,IF(SquadExport!Y146&lt;10,1,IF(SquadExport!Y146&lt;15,2,IF(SquadExport!Y146&lt;=20,3,""))),0),"")</f>
        <v/>
      </c>
      <c r="W146" s="37" t="str">
        <f ca="1">IF($A146&gt;"",IF(ISERROR(HLOOKUP(W$1,INDIRECT("Roles!$B$"&amp;MATCH($B146,Roles!$A:$A,0)&amp;":$AF$"&amp;MATCH($B146,Roles!$A:$A,0)),1,FALSE))=FALSE,IF(SquadExport!Z146&lt;10,1,IF(SquadExport!Z146&lt;15,2,IF(SquadExport!Z146&lt;=20,3,""))),0),"")</f>
        <v/>
      </c>
      <c r="X146" s="37" t="str">
        <f ca="1">IF($A146&gt;"",IF(ISERROR(HLOOKUP(X$1,INDIRECT("Roles!$B$"&amp;MATCH($B146,Roles!$A:$A,0)&amp;":$AF$"&amp;MATCH($B146,Roles!$A:$A,0)),1,FALSE))=FALSE,IF(SquadExport!AA146&lt;10,1,IF(SquadExport!AA146&lt;15,2,IF(SquadExport!AA146&lt;=20,3,""))),0),"")</f>
        <v/>
      </c>
      <c r="Y146" s="37" t="str">
        <f ca="1">IF($A146&gt;"",IF(ISERROR(HLOOKUP(Y$1,INDIRECT("Roles!$B$"&amp;MATCH($B146,Roles!$A:$A,0)&amp;":$AF$"&amp;MATCH($B146,Roles!$A:$A,0)),1,FALSE))=FALSE,IF(SquadExport!AB146&lt;10,1,IF(SquadExport!AB146&lt;15,2,IF(SquadExport!AB146&lt;=20,3,""))),0),"")</f>
        <v/>
      </c>
      <c r="Z146" s="37" t="str">
        <f ca="1">IF($A146&gt;"",IF(ISERROR(HLOOKUP(Z$1,INDIRECT("Roles!$B$"&amp;MATCH($B146,Roles!$A:$A,0)&amp;":$AF$"&amp;MATCH($B146,Roles!$A:$A,0)),1,FALSE))=FALSE,IF(SquadExport!AC146&lt;10,1,IF(SquadExport!AC146&lt;15,2,IF(SquadExport!AC146&lt;=20,3,""))),0),"")</f>
        <v/>
      </c>
      <c r="AA146" s="37" t="str">
        <f ca="1">IF($A146&gt;"",IF(ISERROR(HLOOKUP(AA$1,INDIRECT("Roles!$B$"&amp;MATCH($B146,Roles!$A:$A,0)&amp;":$AF$"&amp;MATCH($B146,Roles!$A:$A,0)),1,FALSE))=FALSE,IF(SquadExport!AD146&lt;10,1,IF(SquadExport!AD146&lt;15,2,IF(SquadExport!AD146&lt;=20,3,""))),0),"")</f>
        <v/>
      </c>
      <c r="AB146" s="37" t="str">
        <f ca="1">IF($A146&gt;"",IF(ISERROR(HLOOKUP(AB$1,INDIRECT("Roles!$B$"&amp;MATCH($B146,Roles!$A:$A,0)&amp;":$AF$"&amp;MATCH($B146,Roles!$A:$A,0)),1,FALSE))=FALSE,IF(SquadExport!AE146&lt;10,1,IF(SquadExport!AE146&lt;15,2,IF(SquadExport!AE146&lt;=20,3,""))),0),"")</f>
        <v/>
      </c>
      <c r="AC146" s="37" t="str">
        <f ca="1">IF($A146&gt;"",IF(ISERROR(HLOOKUP(AC$1,INDIRECT("Roles!$B$"&amp;MATCH($B146,Roles!$A:$A,0)&amp;":$AF$"&amp;MATCH($B146,Roles!$A:$A,0)),1,FALSE))=FALSE,IF(SquadExport!AF146&lt;10,1,IF(SquadExport!AF146&lt;15,2,IF(SquadExport!AF146&lt;=20,3,""))),0),"")</f>
        <v/>
      </c>
      <c r="AD146" s="37" t="str">
        <f ca="1">IF($A146&gt;"",IF(ISERROR(HLOOKUP(AD$1,INDIRECT("Roles!$B$"&amp;MATCH($B146,Roles!$A:$A,0)&amp;":$AF$"&amp;MATCH($B146,Roles!$A:$A,0)),1,FALSE))=FALSE,IF(SquadExport!AG146&lt;10,1,IF(SquadExport!AG146&lt;15,2,IF(SquadExport!AG146&lt;=20,3,""))),0),"")</f>
        <v/>
      </c>
      <c r="AE146" s="37" t="str">
        <f ca="1">IF($A146&gt;"",IF(ISERROR(HLOOKUP(AE$1,INDIRECT("Roles!$B$"&amp;MATCH($B146,Roles!$A:$A,0)&amp;":$AF$"&amp;MATCH($B146,Roles!$A:$A,0)),1,FALSE))=FALSE,IF(SquadExport!AH146&lt;10,1,IF(SquadExport!AH146&lt;15,2,IF(SquadExport!AH146&lt;=20,3,""))),0),"")</f>
        <v/>
      </c>
      <c r="AF146" s="37" t="str">
        <f ca="1">IF($A146&gt;"",IF(ISERROR(HLOOKUP(AF$1,INDIRECT("Roles!$B$"&amp;MATCH($B146,Roles!$A:$A,0)&amp;":$AF$"&amp;MATCH($B146,Roles!$A:$A,0)),1,FALSE))=FALSE,IF(SquadExport!AI146&lt;10,1,IF(SquadExport!AI146&lt;15,2,IF(SquadExport!AI146&lt;=20,3,""))),0),"")</f>
        <v/>
      </c>
      <c r="AG146" s="37" t="str">
        <f ca="1">IF($A146&gt;"",IF(ISERROR(HLOOKUP(AG$1,INDIRECT("Roles!$B$"&amp;MATCH($B146,Roles!$A:$A,0)&amp;":$AF$"&amp;MATCH($B146,Roles!$A:$A,0)),1,FALSE))=FALSE,IF(SquadExport!AJ146&lt;10,1,IF(SquadExport!AJ146&lt;15,2,IF(SquadExport!AJ146&lt;=20,3,""))),0),"")</f>
        <v/>
      </c>
      <c r="AH146" s="37" t="str">
        <f ca="1">IF($A146&gt;"",IF(ISERROR(HLOOKUP(AH$1,INDIRECT("Roles!$B$"&amp;MATCH($B146,Roles!$A:$A,0)&amp;":$AF$"&amp;MATCH($B146,Roles!$A:$A,0)),1,FALSE))=FALSE,IF(SquadExport!AK146&lt;10,1,IF(SquadExport!AK146&lt;15,2,IF(SquadExport!AK146&lt;=20,3,""))),0),"")</f>
        <v/>
      </c>
      <c r="AI146" s="37" t="str">
        <f ca="1">IF($A146&gt;"",IF(ISERROR(HLOOKUP(AI$1,INDIRECT("Roles!$B$"&amp;MATCH($B146,Roles!$A:$A,0)&amp;":$AF$"&amp;MATCH($B146,Roles!$A:$A,0)),1,FALSE))=FALSE,IF(SquadExport!AL146&lt;10,1,IF(SquadExport!AL146&lt;15,2,IF(SquadExport!AL146&lt;=20,3,""))),0),"")</f>
        <v/>
      </c>
      <c r="AJ146" s="37" t="str">
        <f ca="1">IF($A146&gt;"",IF(ISERROR(HLOOKUP(AJ$1,INDIRECT("Roles!$B$"&amp;MATCH($B146,Roles!$A:$A,0)&amp;":$AF$"&amp;MATCH($B146,Roles!$A:$A,0)),1,FALSE))=FALSE,IF(SquadExport!AM146&lt;10,1,IF(SquadExport!AM146&lt;15,2,IF(SquadExport!AM146&lt;=20,3,""))),0),"")</f>
        <v/>
      </c>
      <c r="AK146" s="37" t="str">
        <f ca="1">IF($A146&gt;"",IF(ISERROR(HLOOKUP(AK$1,INDIRECT("Roles!$B$"&amp;MATCH($B146,Roles!$A:$A,0)&amp;":$AF$"&amp;MATCH($B146,Roles!$A:$A,0)),1,FALSE))=FALSE,IF(SquadExport!AN146&lt;10,1,IF(SquadExport!AN146&lt;15,2,IF(SquadExport!AN146&lt;=20,3,""))),0),"")</f>
        <v/>
      </c>
      <c r="AL146" s="37" t="str">
        <f ca="1">IF($A146&gt;"",IF(ISERROR(HLOOKUP(AL$1,INDIRECT("Roles!$B$"&amp;MATCH($B146,Roles!$A:$A,0)&amp;":$AF$"&amp;MATCH($B146,Roles!$A:$A,0)),1,FALSE))=FALSE,IF(SquadExport!AO146&lt;10,1,IF(SquadExport!AO146&lt;15,2,IF(SquadExport!AO146&lt;=20,3,""))),0),"")</f>
        <v/>
      </c>
      <c r="AM146" s="37" t="str">
        <f ca="1">IF($A146&gt;"",IF(ISERROR(HLOOKUP(AM$1,INDIRECT("Roles!$B$"&amp;MATCH($B146,Roles!$A:$A,0)&amp;":$AF$"&amp;MATCH($B146,Roles!$A:$A,0)),1,FALSE))=FALSE,IF(SquadExport!AP146&lt;10,1,IF(SquadExport!AP146&lt;15,2,IF(SquadExport!AP146&lt;=20,3,""))),0),"")</f>
        <v/>
      </c>
      <c r="AN146" s="37" t="str">
        <f ca="1">IF($A146&gt;"",IF(ISERROR(HLOOKUP(AN$1,INDIRECT("Roles!$B$"&amp;MATCH($B146,Roles!$A:$A,0)&amp;":$AF$"&amp;MATCH($B146,Roles!$A:$A,0)),1,FALSE))=FALSE,IF(SquadExport!AQ146&lt;10,1,IF(SquadExport!AQ146&lt;15,2,IF(SquadExport!AQ146&lt;=20,3,""))),0),"")</f>
        <v/>
      </c>
      <c r="AO146" s="37" t="str">
        <f ca="1">IF($A146&gt;"",IF(ISERROR(HLOOKUP(AO$1,INDIRECT("Roles!$B$"&amp;MATCH($B146,Roles!$A:$A,0)&amp;":$AF$"&amp;MATCH($B146,Roles!$A:$A,0)),1,FALSE))=FALSE,IF(SquadExport!AR146&lt;10,1,IF(SquadExport!AR146&lt;15,2,IF(SquadExport!AR146&lt;=20,3,""))),0),"")</f>
        <v/>
      </c>
      <c r="AP146" s="37" t="str">
        <f ca="1">IF($A146&gt;"",IF(ISERROR(HLOOKUP(AP$1,INDIRECT("Roles!$B$"&amp;MATCH($B146,Roles!$A:$A,0)&amp;":$AF$"&amp;MATCH($B146,Roles!$A:$A,0)),1,FALSE))=FALSE,IF(SquadExport!AS146&lt;10,1,IF(SquadExport!AS146&lt;15,2,IF(SquadExport!AS146&lt;=20,3,""))),0),"")</f>
        <v/>
      </c>
      <c r="AQ146" s="37" t="str">
        <f ca="1">IF($A146&gt;"",IF(ISERROR(HLOOKUP(AQ$1,INDIRECT("Roles!$B$"&amp;MATCH($B146,Roles!$A:$A,0)&amp;":$AF$"&amp;MATCH($B146,Roles!$A:$A,0)),1,FALSE))=FALSE,IF(SquadExport!AT146&lt;10,1,IF(SquadExport!AT146&lt;15,2,IF(SquadExport!AT146&lt;=20,3,""))),0),"")</f>
        <v/>
      </c>
      <c r="AR146" s="37" t="str">
        <f ca="1">IF($A146&gt;"",IF(ISERROR(HLOOKUP(AR$1,INDIRECT("Roles!$B$"&amp;MATCH($B146,Roles!$A:$A,0)&amp;":$AF$"&amp;MATCH($B146,Roles!$A:$A,0)),1,FALSE))=FALSE,IF(SquadExport!AU146&lt;10,1,IF(SquadExport!AU146&lt;15,2,IF(SquadExport!AU146&lt;=20,3,""))),0),"")</f>
        <v/>
      </c>
      <c r="AS146" s="37" t="str">
        <f ca="1">IF($A146&gt;"",IF(ISERROR(HLOOKUP(AS$1,INDIRECT("Roles!$B$"&amp;MATCH($B146,Roles!$A:$A,0)&amp;":$AF$"&amp;MATCH($B146,Roles!$A:$A,0)),1,FALSE))=FALSE,IF(SquadExport!AV146&lt;10,1,IF(SquadExport!AV146&lt;15,2,IF(SquadExport!AV146&lt;=20,3,""))),0),"")</f>
        <v/>
      </c>
      <c r="AT146" s="37" t="str">
        <f ca="1">IF($A146&gt;"",IF(ISERROR(HLOOKUP(AT$1,INDIRECT("Roles!$B$"&amp;MATCH($B146,Roles!$A:$A,0)&amp;":$AF$"&amp;MATCH($B146,Roles!$A:$A,0)),1,FALSE))=FALSE,IF(SquadExport!AW146&lt;10,1,IF(SquadExport!AW146&lt;15,2,IF(SquadExport!AW146&lt;=20,3,""))),0),"")</f>
        <v/>
      </c>
      <c r="AU146" s="37" t="str">
        <f ca="1">IF($A146&gt;"",IF(ISERROR(HLOOKUP(AU$1,INDIRECT("Roles!$B$"&amp;MATCH($B146,Roles!$A:$A,0)&amp;":$AF$"&amp;MATCH($B146,Roles!$A:$A,0)),1,FALSE))=FALSE,IF(SquadExport!AX146&lt;10,1,IF(SquadExport!AX146&lt;15,2,IF(SquadExport!AX146&lt;=20,3,""))),0),"")</f>
        <v/>
      </c>
      <c r="AV146" s="37" t="str">
        <f ca="1">IF($A146&gt;"",IF(ISERROR(HLOOKUP(AV$1,INDIRECT("Roles!$B$"&amp;MATCH($B146,Roles!$A:$A,0)&amp;":$AF$"&amp;MATCH($B146,Roles!$A:$A,0)),1,FALSE))=FALSE,IF(SquadExport!AY146&lt;10,1,IF(SquadExport!AY146&lt;15,2,IF(SquadExport!AY146&lt;=20,3,""))),0),"")</f>
        <v/>
      </c>
      <c r="AW146" s="37" t="str">
        <f ca="1">IF($A146&gt;"",IF(ISERROR(HLOOKUP(AW$1,INDIRECT("Roles!$B$"&amp;MATCH($B146,Roles!$A:$A,0)&amp;":$AF$"&amp;MATCH($B146,Roles!$A:$A,0)),1,FALSE))=FALSE,IF(SquadExport!AZ146&lt;10,1,IF(SquadExport!AZ146&lt;15,2,IF(SquadExport!AZ146&lt;=20,3,""))),0),"")</f>
        <v/>
      </c>
      <c r="AX146" s="37" t="str">
        <f ca="1">IF($A146&gt;"",IF(ISERROR(HLOOKUP(AX$1,INDIRECT("Roles!$B$"&amp;MATCH($B146,Roles!$A:$A,0)&amp;":$AF$"&amp;MATCH($B146,Roles!$A:$A,0)),1,FALSE))=FALSE,IF(SquadExport!BA146&lt;10,1,IF(SquadExport!BA146&lt;15,2,IF(SquadExport!BA146&lt;=20,3,""))),0),"")</f>
        <v/>
      </c>
      <c r="AY146" s="30" t="str" cm="1">
        <f t="array" aca="1" ref="AY146:CS146" ca="1">IF($D146:$AX146=1,D$1:AX$1,"")</f>
        <v/>
      </c>
      <c r="AZ146" s="30" t="str">
        <f ca="1"/>
        <v/>
      </c>
      <c r="BA146" s="30" t="str">
        <f ca="1"/>
        <v/>
      </c>
      <c r="BB146" s="30" t="str">
        <f ca="1"/>
        <v/>
      </c>
      <c r="BC146" s="30" t="str">
        <f ca="1"/>
        <v/>
      </c>
      <c r="BD146" s="30" t="str">
        <f ca="1"/>
        <v/>
      </c>
      <c r="BE146" s="30" t="str">
        <f ca="1"/>
        <v/>
      </c>
      <c r="BF146" s="30" t="str">
        <f ca="1"/>
        <v/>
      </c>
      <c r="BG146" s="30" t="str">
        <f ca="1"/>
        <v/>
      </c>
      <c r="BH146" s="30" t="str">
        <f ca="1"/>
        <v/>
      </c>
      <c r="BI146" s="30" t="str">
        <f ca="1"/>
        <v/>
      </c>
      <c r="BJ146" s="30" t="str">
        <f ca="1"/>
        <v/>
      </c>
      <c r="BK146" s="30" t="str">
        <f ca="1"/>
        <v/>
      </c>
      <c r="BL146" s="30" t="str">
        <f ca="1"/>
        <v/>
      </c>
      <c r="BM146" s="30" t="str">
        <f ca="1"/>
        <v/>
      </c>
      <c r="BN146" s="30" t="str">
        <f ca="1"/>
        <v/>
      </c>
      <c r="BO146" s="30" t="str">
        <f ca="1"/>
        <v/>
      </c>
      <c r="BP146" s="30" t="str">
        <f ca="1"/>
        <v/>
      </c>
      <c r="BQ146" s="30" t="str">
        <f ca="1"/>
        <v/>
      </c>
      <c r="BR146" s="30" t="str">
        <f ca="1"/>
        <v/>
      </c>
      <c r="BS146" s="30" t="str">
        <f ca="1"/>
        <v/>
      </c>
      <c r="BT146" s="30" t="str">
        <f ca="1"/>
        <v/>
      </c>
      <c r="BU146" s="30" t="str">
        <f ca="1"/>
        <v/>
      </c>
      <c r="BV146" s="30" t="str">
        <f ca="1"/>
        <v/>
      </c>
      <c r="BW146" s="30" t="str">
        <f ca="1"/>
        <v/>
      </c>
      <c r="BX146" s="30" t="str">
        <f ca="1"/>
        <v/>
      </c>
      <c r="BY146" s="30" t="str">
        <f ca="1"/>
        <v/>
      </c>
      <c r="BZ146" s="30" t="str">
        <f ca="1"/>
        <v/>
      </c>
      <c r="CA146" s="30" t="str">
        <f ca="1"/>
        <v/>
      </c>
      <c r="CB146" s="30" t="str">
        <f ca="1"/>
        <v/>
      </c>
      <c r="CC146" s="30" t="str">
        <f ca="1"/>
        <v/>
      </c>
      <c r="CD146" s="30" t="str">
        <f ca="1"/>
        <v/>
      </c>
      <c r="CE146" s="30" t="str">
        <f ca="1"/>
        <v/>
      </c>
      <c r="CF146" s="30" t="str">
        <f ca="1"/>
        <v/>
      </c>
      <c r="CG146" s="30" t="str">
        <f ca="1"/>
        <v/>
      </c>
      <c r="CH146" s="30" t="str">
        <f ca="1"/>
        <v/>
      </c>
      <c r="CI146" s="30" t="str">
        <f ca="1"/>
        <v/>
      </c>
      <c r="CJ146" s="30" t="str">
        <f ca="1"/>
        <v/>
      </c>
      <c r="CK146" s="30" t="str">
        <f ca="1"/>
        <v/>
      </c>
      <c r="CL146" s="30" t="str">
        <f ca="1"/>
        <v/>
      </c>
      <c r="CM146" s="30" t="str">
        <f ca="1"/>
        <v/>
      </c>
      <c r="CN146" s="30" t="str">
        <f ca="1"/>
        <v/>
      </c>
      <c r="CO146" s="30" t="str">
        <f ca="1"/>
        <v/>
      </c>
      <c r="CP146" s="30" t="str">
        <f ca="1"/>
        <v/>
      </c>
      <c r="CQ146" s="30" t="str">
        <f ca="1"/>
        <v/>
      </c>
      <c r="CR146" s="30" t="str">
        <f ca="1"/>
        <v/>
      </c>
      <c r="CS146" s="30" t="str">
        <f ca="1"/>
        <v/>
      </c>
      <c r="CT146" s="31" cm="1">
        <f t="array" aca="1" ref="CT146" ca="1">SUMPRODUCT(COUNTIF($AY146:$CS146,Training!$C$3:$E$3))</f>
        <v>0</v>
      </c>
      <c r="CU146" s="31" cm="1">
        <f t="array" aca="1" ref="CU146" ca="1">SUMPRODUCT(COUNTIF($AY146:$CS146,Training!$C$4:$E$4))</f>
        <v>0</v>
      </c>
      <c r="CV146" s="31" cm="1">
        <f t="array" aca="1" ref="CV146" ca="1">SUMPRODUCT(COUNTIF($AY146:$CS146,Training!$C$5:$E$5))</f>
        <v>0</v>
      </c>
      <c r="CW146" s="31" cm="1">
        <f t="array" aca="1" ref="CW146" ca="1">SUMPRODUCT(COUNTIF($AY146:$CS146,Training!$C$6:$E$6))</f>
        <v>0</v>
      </c>
      <c r="CX146" s="31" cm="1">
        <f t="array" aca="1" ref="CX146" ca="1">SUMPRODUCT(COUNTIF($AY146:$CS146,Training!$C$7:$E$7))</f>
        <v>0</v>
      </c>
      <c r="CY146" s="31" cm="1">
        <f t="array" aca="1" ref="CY146" ca="1">SUMPRODUCT(COUNTIF($AY146:$CS146,Training!$C$8:$E$8))</f>
        <v>0</v>
      </c>
      <c r="CZ146" s="31" cm="1">
        <f t="array" aca="1" ref="CZ146" ca="1">SUMPRODUCT(COUNTIF($AY146:$CS146,Training!$C$9:$E$9))</f>
        <v>0</v>
      </c>
      <c r="DA146" s="31" cm="1">
        <f t="array" aca="1" ref="DA146" ca="1">SUMPRODUCT(COUNTIF($AY146:$CS146,Training!$C$10:$E$10))</f>
        <v>0</v>
      </c>
      <c r="DB146" s="31" cm="1">
        <f t="array" aca="1" ref="DB146" ca="1">SUMPRODUCT(COUNTIF($AY146:$CS146,Training!$C$11:$E$11))</f>
        <v>0</v>
      </c>
      <c r="DC146" s="31" cm="1">
        <f t="array" aca="1" ref="DC146" ca="1">SUMPRODUCT(COUNTIF($AY146:$CS146,Training!$C$2:$E$2))</f>
        <v>0</v>
      </c>
      <c r="DD146" s="31" cm="1">
        <f t="array" aca="1" ref="DD146" ca="1">SUMPRODUCT(COUNTIF($AY146:$CS146,Training!#REF!))</f>
        <v>0</v>
      </c>
      <c r="DE146" s="31" cm="1">
        <f t="array" aca="1" ref="DE146" ca="1">SUMPRODUCT(COUNTIF($AY146:$CS146,Training!$C$12:$E$12))</f>
        <v>0</v>
      </c>
      <c r="DF146" s="31" cm="1">
        <f t="array" aca="1" ref="DF146" ca="1">SUMPRODUCT(COUNTIF($AY146:$CS146,Training!$C$13:$E$13))</f>
        <v>0</v>
      </c>
      <c r="DG146" s="31" cm="1">
        <f t="array" aca="1" ref="DG146" ca="1">SUMPRODUCT(COUNTIF($AY146:$CS146,Training!$C$14:$E$14))</f>
        <v>0</v>
      </c>
      <c r="DH146" s="31" cm="1">
        <f t="array" aca="1" ref="DH146" ca="1">SUMPRODUCT(COUNTIF($AY146:$CS146,Training!$C$15:$E$15))</f>
        <v>0</v>
      </c>
      <c r="DI146" s="31" cm="1">
        <f t="array" aca="1" ref="DI146" ca="1">SUMPRODUCT(COUNTIF($AY146:$CS146,Training!$C$16:$E$16))</f>
        <v>0</v>
      </c>
      <c r="DJ146" s="30" t="str" cm="1">
        <f t="array" aca="1" ref="DJ146:FD146" ca="1">IF(COUNTIF(D146:AX146,1)=0,IF($D146:$AX146=2,D$1:AX$1,""),"")</f>
        <v/>
      </c>
      <c r="DK146" s="30" t="str">
        <f ca="1"/>
        <v/>
      </c>
      <c r="DL146" s="30" t="str">
        <f ca="1"/>
        <v/>
      </c>
      <c r="DM146" s="30" t="str">
        <f ca="1"/>
        <v/>
      </c>
      <c r="DN146" s="30" t="str">
        <f ca="1"/>
        <v/>
      </c>
      <c r="DO146" s="30" t="str">
        <f ca="1"/>
        <v/>
      </c>
      <c r="DP146" s="30" t="str">
        <f ca="1"/>
        <v/>
      </c>
      <c r="DQ146" s="30" t="str">
        <f ca="1"/>
        <v/>
      </c>
      <c r="DR146" s="30" t="str">
        <f ca="1"/>
        <v/>
      </c>
      <c r="DS146" s="30" t="str">
        <f ca="1"/>
        <v/>
      </c>
      <c r="DT146" s="30" t="str">
        <f ca="1"/>
        <v/>
      </c>
      <c r="DU146" s="30" t="str">
        <f ca="1"/>
        <v/>
      </c>
      <c r="DV146" s="30" t="str">
        <f ca="1"/>
        <v/>
      </c>
      <c r="DW146" s="30" t="str">
        <f ca="1"/>
        <v/>
      </c>
      <c r="DX146" s="30" t="str">
        <f ca="1"/>
        <v/>
      </c>
      <c r="DY146" s="30" t="str">
        <f ca="1"/>
        <v/>
      </c>
      <c r="DZ146" s="30" t="str">
        <f ca="1"/>
        <v/>
      </c>
      <c r="EA146" s="30" t="str">
        <f ca="1"/>
        <v/>
      </c>
      <c r="EB146" s="30" t="str">
        <f ca="1"/>
        <v/>
      </c>
      <c r="EC146" s="30" t="str">
        <f ca="1"/>
        <v/>
      </c>
      <c r="ED146" s="30" t="str">
        <f ca="1"/>
        <v/>
      </c>
      <c r="EE146" s="30" t="str">
        <f ca="1"/>
        <v/>
      </c>
      <c r="EF146" s="30" t="str">
        <f ca="1"/>
        <v/>
      </c>
      <c r="EG146" s="30" t="str">
        <f ca="1"/>
        <v/>
      </c>
      <c r="EH146" s="30" t="str">
        <f ca="1"/>
        <v/>
      </c>
      <c r="EI146" s="30" t="str">
        <f ca="1"/>
        <v/>
      </c>
      <c r="EJ146" s="30" t="str">
        <f ca="1"/>
        <v/>
      </c>
      <c r="EK146" s="30" t="str">
        <f ca="1"/>
        <v/>
      </c>
      <c r="EL146" s="30" t="str">
        <f ca="1"/>
        <v/>
      </c>
      <c r="EM146" s="30" t="str">
        <f ca="1"/>
        <v/>
      </c>
      <c r="EN146" s="30" t="str">
        <f ca="1"/>
        <v/>
      </c>
      <c r="EO146" s="30" t="str">
        <f ca="1"/>
        <v/>
      </c>
      <c r="EP146" s="30" t="str">
        <f ca="1"/>
        <v/>
      </c>
      <c r="EQ146" s="30" t="str">
        <f ca="1"/>
        <v/>
      </c>
      <c r="ER146" s="30" t="str">
        <f ca="1"/>
        <v/>
      </c>
      <c r="ES146" s="30" t="str">
        <f ca="1"/>
        <v/>
      </c>
      <c r="ET146" s="30" t="str">
        <f ca="1"/>
        <v/>
      </c>
      <c r="EU146" s="30" t="str">
        <f ca="1"/>
        <v/>
      </c>
      <c r="EV146" s="30" t="str">
        <f ca="1"/>
        <v/>
      </c>
      <c r="EW146" s="30" t="str">
        <f ca="1"/>
        <v/>
      </c>
      <c r="EX146" s="30" t="str">
        <f ca="1"/>
        <v/>
      </c>
      <c r="EY146" s="30" t="str">
        <f ca="1"/>
        <v/>
      </c>
      <c r="EZ146" s="30" t="str">
        <f ca="1"/>
        <v/>
      </c>
      <c r="FA146" s="30" t="str">
        <f ca="1"/>
        <v/>
      </c>
      <c r="FB146" s="30" t="str">
        <f ca="1"/>
        <v/>
      </c>
      <c r="FC146" s="30" t="str">
        <f ca="1"/>
        <v/>
      </c>
      <c r="FD146" s="30" t="str">
        <f ca="1"/>
        <v/>
      </c>
      <c r="FE146" s="31" cm="1">
        <f t="array" aca="1" ref="FE146" ca="1">SUMPRODUCT(COUNTIF($DJ146:$FD146,Training!$C$3:$E$3))</f>
        <v>0</v>
      </c>
      <c r="FF146" s="31" cm="1">
        <f t="array" aca="1" ref="FF146" ca="1">SUMPRODUCT(COUNTIF($DJ146:$FD146,Training!$C$4:$E$4))</f>
        <v>0</v>
      </c>
      <c r="FG146" s="31" cm="1">
        <f t="array" aca="1" ref="FG146" ca="1">SUMPRODUCT(COUNTIF($DJ146:$FD146,Training!$C$5:$E$5))</f>
        <v>0</v>
      </c>
      <c r="FH146" s="31" cm="1">
        <f t="array" aca="1" ref="FH146" ca="1">SUMPRODUCT(COUNTIF($DJ146:$FD146,Training!$C$6:$E$6))</f>
        <v>0</v>
      </c>
      <c r="FI146" s="31" cm="1">
        <f t="array" aca="1" ref="FI146" ca="1">SUMPRODUCT(COUNTIF($DJ146:$FD146,Training!$C$7:$E$7))</f>
        <v>0</v>
      </c>
      <c r="FJ146" s="31" cm="1">
        <f t="array" aca="1" ref="FJ146" ca="1">SUMPRODUCT(COUNTIF($DJ146:$FD146,Training!$C$8:$E$8))</f>
        <v>0</v>
      </c>
      <c r="FK146" s="31" cm="1">
        <f t="array" aca="1" ref="FK146" ca="1">SUMPRODUCT(COUNTIF($DJ146:$FD146,Training!$C$9:$E$9))</f>
        <v>0</v>
      </c>
      <c r="FL146" s="31" cm="1">
        <f t="array" aca="1" ref="FL146" ca="1">SUMPRODUCT(COUNTIF($DJ146:$FD146,Training!$C$10:$E$10))</f>
        <v>0</v>
      </c>
      <c r="FM146" s="31" cm="1">
        <f t="array" aca="1" ref="FM146" ca="1">SUMPRODUCT(COUNTIF($DJ146:$FD146,Training!$C$11:$E$11))</f>
        <v>0</v>
      </c>
      <c r="FN146" s="31" cm="1">
        <f t="array" aca="1" ref="FN146" ca="1">SUMPRODUCT(COUNTIF($DJ146:$FD146,Training!$C$2:$E$2))</f>
        <v>0</v>
      </c>
      <c r="FO146" s="31" cm="1">
        <f t="array" aca="1" ref="FO146" ca="1">SUMPRODUCT(COUNTIF($DJ146:$FD146,Training!#REF!))</f>
        <v>0</v>
      </c>
      <c r="FP146" s="31" cm="1">
        <f t="array" aca="1" ref="FP146" ca="1">SUMPRODUCT(COUNTIF($DJ146:$FD146,Training!$C$12:$E$12))</f>
        <v>0</v>
      </c>
      <c r="FQ146" s="31" cm="1">
        <f t="array" aca="1" ref="FQ146" ca="1">SUMPRODUCT(COUNTIF($DJ146:$FD146,Training!$C$13:$E$13))</f>
        <v>0</v>
      </c>
      <c r="FR146" s="31" cm="1">
        <f t="array" aca="1" ref="FR146" ca="1">SUMPRODUCT(COUNTIF($DJ146:$FD146,Training!$C$14:$E$14))</f>
        <v>0</v>
      </c>
      <c r="FS146" s="31" cm="1">
        <f t="array" aca="1" ref="FS146" ca="1">SUMPRODUCT(COUNTIF($DJ146:$FD146,Training!$C$15:$E$15))</f>
        <v>0</v>
      </c>
      <c r="FT146" s="31" cm="1">
        <f t="array" aca="1" ref="FT146" ca="1">SUMPRODUCT(COUNTIF($DJ146:$FD146,Training!$C$16:$E$16))</f>
        <v>0</v>
      </c>
    </row>
    <row r="147" spans="1:176" x14ac:dyDescent="0.25">
      <c r="A147" s="32" t="str">
        <f>IF(WeightedParse!A147&gt;"",WeightedParse!A147,"")</f>
        <v/>
      </c>
      <c r="B147" s="49" t="str">
        <f>IF('Weighted Summary'!A147&gt;"",'Weighted Summary'!F147,"")</f>
        <v/>
      </c>
      <c r="C147" s="39" t="str">
        <f t="shared" si="2"/>
        <v/>
      </c>
      <c r="D147" s="37" t="str">
        <f ca="1">IF($A147&gt;"",IF(ISERROR(HLOOKUP(D$1,INDIRECT("Roles!$B$"&amp;MATCH($B147,Roles!$A:$A,0)&amp;":$AF$"&amp;MATCH($B147,Roles!$A:$A,0)),1,FALSE))=FALSE,IF(SquadExport!G147&lt;10,1,IF(SquadExport!G147&lt;15,2,IF(SquadExport!G147&lt;=20,3,""))),0),"")</f>
        <v/>
      </c>
      <c r="E147" s="37" t="str">
        <f ca="1">IF($A147&gt;"",IF(ISERROR(HLOOKUP(E$1,INDIRECT("Roles!$B$"&amp;MATCH($B147,Roles!$A:$A,0)&amp;":$AF$"&amp;MATCH($B147,Roles!$A:$A,0)),1,FALSE))=FALSE,IF(SquadExport!H147&lt;10,1,IF(SquadExport!H147&lt;15,2,IF(SquadExport!H147&lt;=20,3,""))),0),"")</f>
        <v/>
      </c>
      <c r="F147" s="37" t="str">
        <f ca="1">IF($A147&gt;"",IF(ISERROR(HLOOKUP(F$1,INDIRECT("Roles!$B$"&amp;MATCH($B147,Roles!$A:$A,0)&amp;":$AF$"&amp;MATCH($B147,Roles!$A:$A,0)),1,FALSE))=FALSE,IF(SquadExport!I147&lt;10,1,IF(SquadExport!I147&lt;15,2,IF(SquadExport!I147&lt;=20,3,""))),0),"")</f>
        <v/>
      </c>
      <c r="G147" s="37" t="str">
        <f ca="1">IF($A147&gt;"",IF(ISERROR(HLOOKUP(G$1,INDIRECT("Roles!$B$"&amp;MATCH($B147,Roles!$A:$A,0)&amp;":$AF$"&amp;MATCH($B147,Roles!$A:$A,0)),1,FALSE))=FALSE,IF(SquadExport!J147&lt;10,1,IF(SquadExport!J147&lt;15,2,IF(SquadExport!J147&lt;=20,3,""))),0),"")</f>
        <v/>
      </c>
      <c r="H147" s="37" t="str">
        <f ca="1">IF($A147&gt;"",IF(ISERROR(HLOOKUP(H$1,INDIRECT("Roles!$B$"&amp;MATCH($B147,Roles!$A:$A,0)&amp;":$AF$"&amp;MATCH($B147,Roles!$A:$A,0)),1,FALSE))=FALSE,IF(SquadExport!K147&lt;10,1,IF(SquadExport!K147&lt;15,2,IF(SquadExport!K147&lt;=20,3,""))),0),"")</f>
        <v/>
      </c>
      <c r="I147" s="37" t="str">
        <f ca="1">IF($A147&gt;"",IF(ISERROR(HLOOKUP(I$1,INDIRECT("Roles!$B$"&amp;MATCH($B147,Roles!$A:$A,0)&amp;":$AF$"&amp;MATCH($B147,Roles!$A:$A,0)),1,FALSE))=FALSE,IF(SquadExport!L147&lt;10,1,IF(SquadExport!L147&lt;15,2,IF(SquadExport!L147&lt;=20,3,""))),0),"")</f>
        <v/>
      </c>
      <c r="J147" s="37" t="str">
        <f ca="1">IF($A147&gt;"",IF(ISERROR(HLOOKUP(J$1,INDIRECT("Roles!$B$"&amp;MATCH($B147,Roles!$A:$A,0)&amp;":$AF$"&amp;MATCH($B147,Roles!$A:$A,0)),1,FALSE))=FALSE,IF(SquadExport!M147&lt;10,1,IF(SquadExport!M147&lt;15,2,IF(SquadExport!M147&lt;=20,3,""))),0),"")</f>
        <v/>
      </c>
      <c r="K147" s="37" t="str">
        <f ca="1">IF($A147&gt;"",IF(ISERROR(HLOOKUP(K$1,INDIRECT("Roles!$B$"&amp;MATCH($B147,Roles!$A:$A,0)&amp;":$AF$"&amp;MATCH($B147,Roles!$A:$A,0)),1,FALSE))=FALSE,IF(SquadExport!N147&lt;10,1,IF(SquadExport!N147&lt;15,2,IF(SquadExport!N147&lt;=20,3,""))),0),"")</f>
        <v/>
      </c>
      <c r="L147" s="37" t="str">
        <f ca="1">IF($A147&gt;"",IF(ISERROR(HLOOKUP(L$1,INDIRECT("Roles!$B$"&amp;MATCH($B147,Roles!$A:$A,0)&amp;":$AF$"&amp;MATCH($B147,Roles!$A:$A,0)),1,FALSE))=FALSE,IF(SquadExport!O147&lt;10,1,IF(SquadExport!O147&lt;15,2,IF(SquadExport!O147&lt;=20,3,""))),0),"")</f>
        <v/>
      </c>
      <c r="M147" s="37" t="str">
        <f ca="1">IF($A147&gt;"",IF(ISERROR(HLOOKUP(M$1,INDIRECT("Roles!$B$"&amp;MATCH($B147,Roles!$A:$A,0)&amp;":$AF$"&amp;MATCH($B147,Roles!$A:$A,0)),1,FALSE))=FALSE,IF(SquadExport!P147&lt;10,1,IF(SquadExport!P147&lt;15,2,IF(SquadExport!P147&lt;=20,3,""))),0),"")</f>
        <v/>
      </c>
      <c r="N147" s="37" t="str">
        <f ca="1">IF($A147&gt;"",IF(ISERROR(HLOOKUP(N$1,INDIRECT("Roles!$B$"&amp;MATCH($B147,Roles!$A:$A,0)&amp;":$AF$"&amp;MATCH($B147,Roles!$A:$A,0)),1,FALSE))=FALSE,IF(SquadExport!Q147&lt;10,1,IF(SquadExport!Q147&lt;15,2,IF(SquadExport!Q147&lt;=20,3,""))),0),"")</f>
        <v/>
      </c>
      <c r="O147" s="37" t="str">
        <f ca="1">IF($A147&gt;"",IF(ISERROR(HLOOKUP(O$1,INDIRECT("Roles!$B$"&amp;MATCH($B147,Roles!$A:$A,0)&amp;":$AF$"&amp;MATCH($B147,Roles!$A:$A,0)),1,FALSE))=FALSE,IF(SquadExport!R147&lt;10,1,IF(SquadExport!R147&lt;15,2,IF(SquadExport!R147&lt;=20,3,""))),0),"")</f>
        <v/>
      </c>
      <c r="P147" s="37" t="str">
        <f ca="1">IF($A147&gt;"",IF(ISERROR(HLOOKUP(P$1,INDIRECT("Roles!$B$"&amp;MATCH($B147,Roles!$A:$A,0)&amp;":$AF$"&amp;MATCH($B147,Roles!$A:$A,0)),1,FALSE))=FALSE,IF(SquadExport!S147&lt;10,1,IF(SquadExport!S147&lt;15,2,IF(SquadExport!S147&lt;=20,3,""))),0),"")</f>
        <v/>
      </c>
      <c r="Q147" s="37" t="str">
        <f ca="1">IF($A147&gt;"",IF(ISERROR(HLOOKUP(Q$1,INDIRECT("Roles!$B$"&amp;MATCH($B147,Roles!$A:$A,0)&amp;":$AF$"&amp;MATCH($B147,Roles!$A:$A,0)),1,FALSE))=FALSE,IF(SquadExport!T147&lt;10,1,IF(SquadExport!T147&lt;15,2,IF(SquadExport!T147&lt;=20,3,""))),0),"")</f>
        <v/>
      </c>
      <c r="R147" s="37" t="str">
        <f ca="1">IF($A147&gt;"",IF(ISERROR(HLOOKUP(R$1,INDIRECT("Roles!$B$"&amp;MATCH($B147,Roles!$A:$A,0)&amp;":$AF$"&amp;MATCH($B147,Roles!$A:$A,0)),1,FALSE))=FALSE,IF(SquadExport!U147&lt;10,1,IF(SquadExport!U147&lt;15,2,IF(SquadExport!U147&lt;=20,3,""))),0),"")</f>
        <v/>
      </c>
      <c r="S147" s="37" t="str">
        <f ca="1">IF($A147&gt;"",IF(ISERROR(HLOOKUP(S$1,INDIRECT("Roles!$B$"&amp;MATCH($B147,Roles!$A:$A,0)&amp;":$AF$"&amp;MATCH($B147,Roles!$A:$A,0)),1,FALSE))=FALSE,IF(SquadExport!V147&lt;10,1,IF(SquadExport!V147&lt;15,2,IF(SquadExport!V147&lt;=20,3,""))),0),"")</f>
        <v/>
      </c>
      <c r="T147" s="37" t="str">
        <f ca="1">IF($A147&gt;"",IF(ISERROR(HLOOKUP(T$1,INDIRECT("Roles!$B$"&amp;MATCH($B147,Roles!$A:$A,0)&amp;":$AF$"&amp;MATCH($B147,Roles!$A:$A,0)),1,FALSE))=FALSE,IF(SquadExport!W147&lt;10,1,IF(SquadExport!W147&lt;15,2,IF(SquadExport!W147&lt;=20,3,""))),0),"")</f>
        <v/>
      </c>
      <c r="U147" s="37" t="str">
        <f ca="1">IF($A147&gt;"",IF(ISERROR(HLOOKUP(U$1,INDIRECT("Roles!$B$"&amp;MATCH($B147,Roles!$A:$A,0)&amp;":$AF$"&amp;MATCH($B147,Roles!$A:$A,0)),1,FALSE))=FALSE,IF(SquadExport!X147&lt;10,1,IF(SquadExport!X147&lt;15,2,IF(SquadExport!X147&lt;=20,3,""))),0),"")</f>
        <v/>
      </c>
      <c r="V147" s="37" t="str">
        <f ca="1">IF($A147&gt;"",IF(ISERROR(HLOOKUP(V$1,INDIRECT("Roles!$B$"&amp;MATCH($B147,Roles!$A:$A,0)&amp;":$AF$"&amp;MATCH($B147,Roles!$A:$A,0)),1,FALSE))=FALSE,IF(SquadExport!Y147&lt;10,1,IF(SquadExport!Y147&lt;15,2,IF(SquadExport!Y147&lt;=20,3,""))),0),"")</f>
        <v/>
      </c>
      <c r="W147" s="37" t="str">
        <f ca="1">IF($A147&gt;"",IF(ISERROR(HLOOKUP(W$1,INDIRECT("Roles!$B$"&amp;MATCH($B147,Roles!$A:$A,0)&amp;":$AF$"&amp;MATCH($B147,Roles!$A:$A,0)),1,FALSE))=FALSE,IF(SquadExport!Z147&lt;10,1,IF(SquadExport!Z147&lt;15,2,IF(SquadExport!Z147&lt;=20,3,""))),0),"")</f>
        <v/>
      </c>
      <c r="X147" s="37" t="str">
        <f ca="1">IF($A147&gt;"",IF(ISERROR(HLOOKUP(X$1,INDIRECT("Roles!$B$"&amp;MATCH($B147,Roles!$A:$A,0)&amp;":$AF$"&amp;MATCH($B147,Roles!$A:$A,0)),1,FALSE))=FALSE,IF(SquadExport!AA147&lt;10,1,IF(SquadExport!AA147&lt;15,2,IF(SquadExport!AA147&lt;=20,3,""))),0),"")</f>
        <v/>
      </c>
      <c r="Y147" s="37" t="str">
        <f ca="1">IF($A147&gt;"",IF(ISERROR(HLOOKUP(Y$1,INDIRECT("Roles!$B$"&amp;MATCH($B147,Roles!$A:$A,0)&amp;":$AF$"&amp;MATCH($B147,Roles!$A:$A,0)),1,FALSE))=FALSE,IF(SquadExport!AB147&lt;10,1,IF(SquadExport!AB147&lt;15,2,IF(SquadExport!AB147&lt;=20,3,""))),0),"")</f>
        <v/>
      </c>
      <c r="Z147" s="37" t="str">
        <f ca="1">IF($A147&gt;"",IF(ISERROR(HLOOKUP(Z$1,INDIRECT("Roles!$B$"&amp;MATCH($B147,Roles!$A:$A,0)&amp;":$AF$"&amp;MATCH($B147,Roles!$A:$A,0)),1,FALSE))=FALSE,IF(SquadExport!AC147&lt;10,1,IF(SquadExport!AC147&lt;15,2,IF(SquadExport!AC147&lt;=20,3,""))),0),"")</f>
        <v/>
      </c>
      <c r="AA147" s="37" t="str">
        <f ca="1">IF($A147&gt;"",IF(ISERROR(HLOOKUP(AA$1,INDIRECT("Roles!$B$"&amp;MATCH($B147,Roles!$A:$A,0)&amp;":$AF$"&amp;MATCH($B147,Roles!$A:$A,0)),1,FALSE))=FALSE,IF(SquadExport!AD147&lt;10,1,IF(SquadExport!AD147&lt;15,2,IF(SquadExport!AD147&lt;=20,3,""))),0),"")</f>
        <v/>
      </c>
      <c r="AB147" s="37" t="str">
        <f ca="1">IF($A147&gt;"",IF(ISERROR(HLOOKUP(AB$1,INDIRECT("Roles!$B$"&amp;MATCH($B147,Roles!$A:$A,0)&amp;":$AF$"&amp;MATCH($B147,Roles!$A:$A,0)),1,FALSE))=FALSE,IF(SquadExport!AE147&lt;10,1,IF(SquadExport!AE147&lt;15,2,IF(SquadExport!AE147&lt;=20,3,""))),0),"")</f>
        <v/>
      </c>
      <c r="AC147" s="37" t="str">
        <f ca="1">IF($A147&gt;"",IF(ISERROR(HLOOKUP(AC$1,INDIRECT("Roles!$B$"&amp;MATCH($B147,Roles!$A:$A,0)&amp;":$AF$"&amp;MATCH($B147,Roles!$A:$A,0)),1,FALSE))=FALSE,IF(SquadExport!AF147&lt;10,1,IF(SquadExport!AF147&lt;15,2,IF(SquadExport!AF147&lt;=20,3,""))),0),"")</f>
        <v/>
      </c>
      <c r="AD147" s="37" t="str">
        <f ca="1">IF($A147&gt;"",IF(ISERROR(HLOOKUP(AD$1,INDIRECT("Roles!$B$"&amp;MATCH($B147,Roles!$A:$A,0)&amp;":$AF$"&amp;MATCH($B147,Roles!$A:$A,0)),1,FALSE))=FALSE,IF(SquadExport!AG147&lt;10,1,IF(SquadExport!AG147&lt;15,2,IF(SquadExport!AG147&lt;=20,3,""))),0),"")</f>
        <v/>
      </c>
      <c r="AE147" s="37" t="str">
        <f ca="1">IF($A147&gt;"",IF(ISERROR(HLOOKUP(AE$1,INDIRECT("Roles!$B$"&amp;MATCH($B147,Roles!$A:$A,0)&amp;":$AF$"&amp;MATCH($B147,Roles!$A:$A,0)),1,FALSE))=FALSE,IF(SquadExport!AH147&lt;10,1,IF(SquadExport!AH147&lt;15,2,IF(SquadExport!AH147&lt;=20,3,""))),0),"")</f>
        <v/>
      </c>
      <c r="AF147" s="37" t="str">
        <f ca="1">IF($A147&gt;"",IF(ISERROR(HLOOKUP(AF$1,INDIRECT("Roles!$B$"&amp;MATCH($B147,Roles!$A:$A,0)&amp;":$AF$"&amp;MATCH($B147,Roles!$A:$A,0)),1,FALSE))=FALSE,IF(SquadExport!AI147&lt;10,1,IF(SquadExport!AI147&lt;15,2,IF(SquadExport!AI147&lt;=20,3,""))),0),"")</f>
        <v/>
      </c>
      <c r="AG147" s="37" t="str">
        <f ca="1">IF($A147&gt;"",IF(ISERROR(HLOOKUP(AG$1,INDIRECT("Roles!$B$"&amp;MATCH($B147,Roles!$A:$A,0)&amp;":$AF$"&amp;MATCH($B147,Roles!$A:$A,0)),1,FALSE))=FALSE,IF(SquadExport!AJ147&lt;10,1,IF(SquadExport!AJ147&lt;15,2,IF(SquadExport!AJ147&lt;=20,3,""))),0),"")</f>
        <v/>
      </c>
      <c r="AH147" s="37" t="str">
        <f ca="1">IF($A147&gt;"",IF(ISERROR(HLOOKUP(AH$1,INDIRECT("Roles!$B$"&amp;MATCH($B147,Roles!$A:$A,0)&amp;":$AF$"&amp;MATCH($B147,Roles!$A:$A,0)),1,FALSE))=FALSE,IF(SquadExport!AK147&lt;10,1,IF(SquadExport!AK147&lt;15,2,IF(SquadExport!AK147&lt;=20,3,""))),0),"")</f>
        <v/>
      </c>
      <c r="AI147" s="37" t="str">
        <f ca="1">IF($A147&gt;"",IF(ISERROR(HLOOKUP(AI$1,INDIRECT("Roles!$B$"&amp;MATCH($B147,Roles!$A:$A,0)&amp;":$AF$"&amp;MATCH($B147,Roles!$A:$A,0)),1,FALSE))=FALSE,IF(SquadExport!AL147&lt;10,1,IF(SquadExport!AL147&lt;15,2,IF(SquadExport!AL147&lt;=20,3,""))),0),"")</f>
        <v/>
      </c>
      <c r="AJ147" s="37" t="str">
        <f ca="1">IF($A147&gt;"",IF(ISERROR(HLOOKUP(AJ$1,INDIRECT("Roles!$B$"&amp;MATCH($B147,Roles!$A:$A,0)&amp;":$AF$"&amp;MATCH($B147,Roles!$A:$A,0)),1,FALSE))=FALSE,IF(SquadExport!AM147&lt;10,1,IF(SquadExport!AM147&lt;15,2,IF(SquadExport!AM147&lt;=20,3,""))),0),"")</f>
        <v/>
      </c>
      <c r="AK147" s="37" t="str">
        <f ca="1">IF($A147&gt;"",IF(ISERROR(HLOOKUP(AK$1,INDIRECT("Roles!$B$"&amp;MATCH($B147,Roles!$A:$A,0)&amp;":$AF$"&amp;MATCH($B147,Roles!$A:$A,0)),1,FALSE))=FALSE,IF(SquadExport!AN147&lt;10,1,IF(SquadExport!AN147&lt;15,2,IF(SquadExport!AN147&lt;=20,3,""))),0),"")</f>
        <v/>
      </c>
      <c r="AL147" s="37" t="str">
        <f ca="1">IF($A147&gt;"",IF(ISERROR(HLOOKUP(AL$1,INDIRECT("Roles!$B$"&amp;MATCH($B147,Roles!$A:$A,0)&amp;":$AF$"&amp;MATCH($B147,Roles!$A:$A,0)),1,FALSE))=FALSE,IF(SquadExport!AO147&lt;10,1,IF(SquadExport!AO147&lt;15,2,IF(SquadExport!AO147&lt;=20,3,""))),0),"")</f>
        <v/>
      </c>
      <c r="AM147" s="37" t="str">
        <f ca="1">IF($A147&gt;"",IF(ISERROR(HLOOKUP(AM$1,INDIRECT("Roles!$B$"&amp;MATCH($B147,Roles!$A:$A,0)&amp;":$AF$"&amp;MATCH($B147,Roles!$A:$A,0)),1,FALSE))=FALSE,IF(SquadExport!AP147&lt;10,1,IF(SquadExport!AP147&lt;15,2,IF(SquadExport!AP147&lt;=20,3,""))),0),"")</f>
        <v/>
      </c>
      <c r="AN147" s="37" t="str">
        <f ca="1">IF($A147&gt;"",IF(ISERROR(HLOOKUP(AN$1,INDIRECT("Roles!$B$"&amp;MATCH($B147,Roles!$A:$A,0)&amp;":$AF$"&amp;MATCH($B147,Roles!$A:$A,0)),1,FALSE))=FALSE,IF(SquadExport!AQ147&lt;10,1,IF(SquadExport!AQ147&lt;15,2,IF(SquadExport!AQ147&lt;=20,3,""))),0),"")</f>
        <v/>
      </c>
      <c r="AO147" s="37" t="str">
        <f ca="1">IF($A147&gt;"",IF(ISERROR(HLOOKUP(AO$1,INDIRECT("Roles!$B$"&amp;MATCH($B147,Roles!$A:$A,0)&amp;":$AF$"&amp;MATCH($B147,Roles!$A:$A,0)),1,FALSE))=FALSE,IF(SquadExport!AR147&lt;10,1,IF(SquadExport!AR147&lt;15,2,IF(SquadExport!AR147&lt;=20,3,""))),0),"")</f>
        <v/>
      </c>
      <c r="AP147" s="37" t="str">
        <f ca="1">IF($A147&gt;"",IF(ISERROR(HLOOKUP(AP$1,INDIRECT("Roles!$B$"&amp;MATCH($B147,Roles!$A:$A,0)&amp;":$AF$"&amp;MATCH($B147,Roles!$A:$A,0)),1,FALSE))=FALSE,IF(SquadExport!AS147&lt;10,1,IF(SquadExport!AS147&lt;15,2,IF(SquadExport!AS147&lt;=20,3,""))),0),"")</f>
        <v/>
      </c>
      <c r="AQ147" s="37" t="str">
        <f ca="1">IF($A147&gt;"",IF(ISERROR(HLOOKUP(AQ$1,INDIRECT("Roles!$B$"&amp;MATCH($B147,Roles!$A:$A,0)&amp;":$AF$"&amp;MATCH($B147,Roles!$A:$A,0)),1,FALSE))=FALSE,IF(SquadExport!AT147&lt;10,1,IF(SquadExport!AT147&lt;15,2,IF(SquadExport!AT147&lt;=20,3,""))),0),"")</f>
        <v/>
      </c>
      <c r="AR147" s="37" t="str">
        <f ca="1">IF($A147&gt;"",IF(ISERROR(HLOOKUP(AR$1,INDIRECT("Roles!$B$"&amp;MATCH($B147,Roles!$A:$A,0)&amp;":$AF$"&amp;MATCH($B147,Roles!$A:$A,0)),1,FALSE))=FALSE,IF(SquadExport!AU147&lt;10,1,IF(SquadExport!AU147&lt;15,2,IF(SquadExport!AU147&lt;=20,3,""))),0),"")</f>
        <v/>
      </c>
      <c r="AS147" s="37" t="str">
        <f ca="1">IF($A147&gt;"",IF(ISERROR(HLOOKUP(AS$1,INDIRECT("Roles!$B$"&amp;MATCH($B147,Roles!$A:$A,0)&amp;":$AF$"&amp;MATCH($B147,Roles!$A:$A,0)),1,FALSE))=FALSE,IF(SquadExport!AV147&lt;10,1,IF(SquadExport!AV147&lt;15,2,IF(SquadExport!AV147&lt;=20,3,""))),0),"")</f>
        <v/>
      </c>
      <c r="AT147" s="37" t="str">
        <f ca="1">IF($A147&gt;"",IF(ISERROR(HLOOKUP(AT$1,INDIRECT("Roles!$B$"&amp;MATCH($B147,Roles!$A:$A,0)&amp;":$AF$"&amp;MATCH($B147,Roles!$A:$A,0)),1,FALSE))=FALSE,IF(SquadExport!AW147&lt;10,1,IF(SquadExport!AW147&lt;15,2,IF(SquadExport!AW147&lt;=20,3,""))),0),"")</f>
        <v/>
      </c>
      <c r="AU147" s="37" t="str">
        <f ca="1">IF($A147&gt;"",IF(ISERROR(HLOOKUP(AU$1,INDIRECT("Roles!$B$"&amp;MATCH($B147,Roles!$A:$A,0)&amp;":$AF$"&amp;MATCH($B147,Roles!$A:$A,0)),1,FALSE))=FALSE,IF(SquadExport!AX147&lt;10,1,IF(SquadExport!AX147&lt;15,2,IF(SquadExport!AX147&lt;=20,3,""))),0),"")</f>
        <v/>
      </c>
      <c r="AV147" s="37" t="str">
        <f ca="1">IF($A147&gt;"",IF(ISERROR(HLOOKUP(AV$1,INDIRECT("Roles!$B$"&amp;MATCH($B147,Roles!$A:$A,0)&amp;":$AF$"&amp;MATCH($B147,Roles!$A:$A,0)),1,FALSE))=FALSE,IF(SquadExport!AY147&lt;10,1,IF(SquadExport!AY147&lt;15,2,IF(SquadExport!AY147&lt;=20,3,""))),0),"")</f>
        <v/>
      </c>
      <c r="AW147" s="37" t="str">
        <f ca="1">IF($A147&gt;"",IF(ISERROR(HLOOKUP(AW$1,INDIRECT("Roles!$B$"&amp;MATCH($B147,Roles!$A:$A,0)&amp;":$AF$"&amp;MATCH($B147,Roles!$A:$A,0)),1,FALSE))=FALSE,IF(SquadExport!AZ147&lt;10,1,IF(SquadExport!AZ147&lt;15,2,IF(SquadExport!AZ147&lt;=20,3,""))),0),"")</f>
        <v/>
      </c>
      <c r="AX147" s="37" t="str">
        <f ca="1">IF($A147&gt;"",IF(ISERROR(HLOOKUP(AX$1,INDIRECT("Roles!$B$"&amp;MATCH($B147,Roles!$A:$A,0)&amp;":$AF$"&amp;MATCH($B147,Roles!$A:$A,0)),1,FALSE))=FALSE,IF(SquadExport!BA147&lt;10,1,IF(SquadExport!BA147&lt;15,2,IF(SquadExport!BA147&lt;=20,3,""))),0),"")</f>
        <v/>
      </c>
      <c r="AY147" s="30" t="str" cm="1">
        <f t="array" aca="1" ref="AY147:CS147" ca="1">IF($D147:$AX147=1,D$1:AX$1,"")</f>
        <v/>
      </c>
      <c r="AZ147" s="30" t="str">
        <f ca="1"/>
        <v/>
      </c>
      <c r="BA147" s="30" t="str">
        <f ca="1"/>
        <v/>
      </c>
      <c r="BB147" s="30" t="str">
        <f ca="1"/>
        <v/>
      </c>
      <c r="BC147" s="30" t="str">
        <f ca="1"/>
        <v/>
      </c>
      <c r="BD147" s="30" t="str">
        <f ca="1"/>
        <v/>
      </c>
      <c r="BE147" s="30" t="str">
        <f ca="1"/>
        <v/>
      </c>
      <c r="BF147" s="30" t="str">
        <f ca="1"/>
        <v/>
      </c>
      <c r="BG147" s="30" t="str">
        <f ca="1"/>
        <v/>
      </c>
      <c r="BH147" s="30" t="str">
        <f ca="1"/>
        <v/>
      </c>
      <c r="BI147" s="30" t="str">
        <f ca="1"/>
        <v/>
      </c>
      <c r="BJ147" s="30" t="str">
        <f ca="1"/>
        <v/>
      </c>
      <c r="BK147" s="30" t="str">
        <f ca="1"/>
        <v/>
      </c>
      <c r="BL147" s="30" t="str">
        <f ca="1"/>
        <v/>
      </c>
      <c r="BM147" s="30" t="str">
        <f ca="1"/>
        <v/>
      </c>
      <c r="BN147" s="30" t="str">
        <f ca="1"/>
        <v/>
      </c>
      <c r="BO147" s="30" t="str">
        <f ca="1"/>
        <v/>
      </c>
      <c r="BP147" s="30" t="str">
        <f ca="1"/>
        <v/>
      </c>
      <c r="BQ147" s="30" t="str">
        <f ca="1"/>
        <v/>
      </c>
      <c r="BR147" s="30" t="str">
        <f ca="1"/>
        <v/>
      </c>
      <c r="BS147" s="30" t="str">
        <f ca="1"/>
        <v/>
      </c>
      <c r="BT147" s="30" t="str">
        <f ca="1"/>
        <v/>
      </c>
      <c r="BU147" s="30" t="str">
        <f ca="1"/>
        <v/>
      </c>
      <c r="BV147" s="30" t="str">
        <f ca="1"/>
        <v/>
      </c>
      <c r="BW147" s="30" t="str">
        <f ca="1"/>
        <v/>
      </c>
      <c r="BX147" s="30" t="str">
        <f ca="1"/>
        <v/>
      </c>
      <c r="BY147" s="30" t="str">
        <f ca="1"/>
        <v/>
      </c>
      <c r="BZ147" s="30" t="str">
        <f ca="1"/>
        <v/>
      </c>
      <c r="CA147" s="30" t="str">
        <f ca="1"/>
        <v/>
      </c>
      <c r="CB147" s="30" t="str">
        <f ca="1"/>
        <v/>
      </c>
      <c r="CC147" s="30" t="str">
        <f ca="1"/>
        <v/>
      </c>
      <c r="CD147" s="30" t="str">
        <f ca="1"/>
        <v/>
      </c>
      <c r="CE147" s="30" t="str">
        <f ca="1"/>
        <v/>
      </c>
      <c r="CF147" s="30" t="str">
        <f ca="1"/>
        <v/>
      </c>
      <c r="CG147" s="30" t="str">
        <f ca="1"/>
        <v/>
      </c>
      <c r="CH147" s="30" t="str">
        <f ca="1"/>
        <v/>
      </c>
      <c r="CI147" s="30" t="str">
        <f ca="1"/>
        <v/>
      </c>
      <c r="CJ147" s="30" t="str">
        <f ca="1"/>
        <v/>
      </c>
      <c r="CK147" s="30" t="str">
        <f ca="1"/>
        <v/>
      </c>
      <c r="CL147" s="30" t="str">
        <f ca="1"/>
        <v/>
      </c>
      <c r="CM147" s="30" t="str">
        <f ca="1"/>
        <v/>
      </c>
      <c r="CN147" s="30" t="str">
        <f ca="1"/>
        <v/>
      </c>
      <c r="CO147" s="30" t="str">
        <f ca="1"/>
        <v/>
      </c>
      <c r="CP147" s="30" t="str">
        <f ca="1"/>
        <v/>
      </c>
      <c r="CQ147" s="30" t="str">
        <f ca="1"/>
        <v/>
      </c>
      <c r="CR147" s="30" t="str">
        <f ca="1"/>
        <v/>
      </c>
      <c r="CS147" s="30" t="str">
        <f ca="1"/>
        <v/>
      </c>
      <c r="CT147" s="31" cm="1">
        <f t="array" aca="1" ref="CT147" ca="1">SUMPRODUCT(COUNTIF($AY147:$CS147,Training!$C$3:$E$3))</f>
        <v>0</v>
      </c>
      <c r="CU147" s="31" cm="1">
        <f t="array" aca="1" ref="CU147" ca="1">SUMPRODUCT(COUNTIF($AY147:$CS147,Training!$C$4:$E$4))</f>
        <v>0</v>
      </c>
      <c r="CV147" s="31" cm="1">
        <f t="array" aca="1" ref="CV147" ca="1">SUMPRODUCT(COUNTIF($AY147:$CS147,Training!$C$5:$E$5))</f>
        <v>0</v>
      </c>
      <c r="CW147" s="31" cm="1">
        <f t="array" aca="1" ref="CW147" ca="1">SUMPRODUCT(COUNTIF($AY147:$CS147,Training!$C$6:$E$6))</f>
        <v>0</v>
      </c>
      <c r="CX147" s="31" cm="1">
        <f t="array" aca="1" ref="CX147" ca="1">SUMPRODUCT(COUNTIF($AY147:$CS147,Training!$C$7:$E$7))</f>
        <v>0</v>
      </c>
      <c r="CY147" s="31" cm="1">
        <f t="array" aca="1" ref="CY147" ca="1">SUMPRODUCT(COUNTIF($AY147:$CS147,Training!$C$8:$E$8))</f>
        <v>0</v>
      </c>
      <c r="CZ147" s="31" cm="1">
        <f t="array" aca="1" ref="CZ147" ca="1">SUMPRODUCT(COUNTIF($AY147:$CS147,Training!$C$9:$E$9))</f>
        <v>0</v>
      </c>
      <c r="DA147" s="31" cm="1">
        <f t="array" aca="1" ref="DA147" ca="1">SUMPRODUCT(COUNTIF($AY147:$CS147,Training!$C$10:$E$10))</f>
        <v>0</v>
      </c>
      <c r="DB147" s="31" cm="1">
        <f t="array" aca="1" ref="DB147" ca="1">SUMPRODUCT(COUNTIF($AY147:$CS147,Training!$C$11:$E$11))</f>
        <v>0</v>
      </c>
      <c r="DC147" s="31" cm="1">
        <f t="array" aca="1" ref="DC147" ca="1">SUMPRODUCT(COUNTIF($AY147:$CS147,Training!$C$2:$E$2))</f>
        <v>0</v>
      </c>
      <c r="DD147" s="31" cm="1">
        <f t="array" aca="1" ref="DD147" ca="1">SUMPRODUCT(COUNTIF($AY147:$CS147,Training!#REF!))</f>
        <v>0</v>
      </c>
      <c r="DE147" s="31" cm="1">
        <f t="array" aca="1" ref="DE147" ca="1">SUMPRODUCT(COUNTIF($AY147:$CS147,Training!$C$12:$E$12))</f>
        <v>0</v>
      </c>
      <c r="DF147" s="31" cm="1">
        <f t="array" aca="1" ref="DF147" ca="1">SUMPRODUCT(COUNTIF($AY147:$CS147,Training!$C$13:$E$13))</f>
        <v>0</v>
      </c>
      <c r="DG147" s="31" cm="1">
        <f t="array" aca="1" ref="DG147" ca="1">SUMPRODUCT(COUNTIF($AY147:$CS147,Training!$C$14:$E$14))</f>
        <v>0</v>
      </c>
      <c r="DH147" s="31" cm="1">
        <f t="array" aca="1" ref="DH147" ca="1">SUMPRODUCT(COUNTIF($AY147:$CS147,Training!$C$15:$E$15))</f>
        <v>0</v>
      </c>
      <c r="DI147" s="31" cm="1">
        <f t="array" aca="1" ref="DI147" ca="1">SUMPRODUCT(COUNTIF($AY147:$CS147,Training!$C$16:$E$16))</f>
        <v>0</v>
      </c>
      <c r="DJ147" s="30" t="str" cm="1">
        <f t="array" aca="1" ref="DJ147:FD147" ca="1">IF(COUNTIF(D147:AX147,1)=0,IF($D147:$AX147=2,D$1:AX$1,""),"")</f>
        <v/>
      </c>
      <c r="DK147" s="30" t="str">
        <f ca="1"/>
        <v/>
      </c>
      <c r="DL147" s="30" t="str">
        <f ca="1"/>
        <v/>
      </c>
      <c r="DM147" s="30" t="str">
        <f ca="1"/>
        <v/>
      </c>
      <c r="DN147" s="30" t="str">
        <f ca="1"/>
        <v/>
      </c>
      <c r="DO147" s="30" t="str">
        <f ca="1"/>
        <v/>
      </c>
      <c r="DP147" s="30" t="str">
        <f ca="1"/>
        <v/>
      </c>
      <c r="DQ147" s="30" t="str">
        <f ca="1"/>
        <v/>
      </c>
      <c r="DR147" s="30" t="str">
        <f ca="1"/>
        <v/>
      </c>
      <c r="DS147" s="30" t="str">
        <f ca="1"/>
        <v/>
      </c>
      <c r="DT147" s="30" t="str">
        <f ca="1"/>
        <v/>
      </c>
      <c r="DU147" s="30" t="str">
        <f ca="1"/>
        <v/>
      </c>
      <c r="DV147" s="30" t="str">
        <f ca="1"/>
        <v/>
      </c>
      <c r="DW147" s="30" t="str">
        <f ca="1"/>
        <v/>
      </c>
      <c r="DX147" s="30" t="str">
        <f ca="1"/>
        <v/>
      </c>
      <c r="DY147" s="30" t="str">
        <f ca="1"/>
        <v/>
      </c>
      <c r="DZ147" s="30" t="str">
        <f ca="1"/>
        <v/>
      </c>
      <c r="EA147" s="30" t="str">
        <f ca="1"/>
        <v/>
      </c>
      <c r="EB147" s="30" t="str">
        <f ca="1"/>
        <v/>
      </c>
      <c r="EC147" s="30" t="str">
        <f ca="1"/>
        <v/>
      </c>
      <c r="ED147" s="30" t="str">
        <f ca="1"/>
        <v/>
      </c>
      <c r="EE147" s="30" t="str">
        <f ca="1"/>
        <v/>
      </c>
      <c r="EF147" s="30" t="str">
        <f ca="1"/>
        <v/>
      </c>
      <c r="EG147" s="30" t="str">
        <f ca="1"/>
        <v/>
      </c>
      <c r="EH147" s="30" t="str">
        <f ca="1"/>
        <v/>
      </c>
      <c r="EI147" s="30" t="str">
        <f ca="1"/>
        <v/>
      </c>
      <c r="EJ147" s="30" t="str">
        <f ca="1"/>
        <v/>
      </c>
      <c r="EK147" s="30" t="str">
        <f ca="1"/>
        <v/>
      </c>
      <c r="EL147" s="30" t="str">
        <f ca="1"/>
        <v/>
      </c>
      <c r="EM147" s="30" t="str">
        <f ca="1"/>
        <v/>
      </c>
      <c r="EN147" s="30" t="str">
        <f ca="1"/>
        <v/>
      </c>
      <c r="EO147" s="30" t="str">
        <f ca="1"/>
        <v/>
      </c>
      <c r="EP147" s="30" t="str">
        <f ca="1"/>
        <v/>
      </c>
      <c r="EQ147" s="30" t="str">
        <f ca="1"/>
        <v/>
      </c>
      <c r="ER147" s="30" t="str">
        <f ca="1"/>
        <v/>
      </c>
      <c r="ES147" s="30" t="str">
        <f ca="1"/>
        <v/>
      </c>
      <c r="ET147" s="30" t="str">
        <f ca="1"/>
        <v/>
      </c>
      <c r="EU147" s="30" t="str">
        <f ca="1"/>
        <v/>
      </c>
      <c r="EV147" s="30" t="str">
        <f ca="1"/>
        <v/>
      </c>
      <c r="EW147" s="30" t="str">
        <f ca="1"/>
        <v/>
      </c>
      <c r="EX147" s="30" t="str">
        <f ca="1"/>
        <v/>
      </c>
      <c r="EY147" s="30" t="str">
        <f ca="1"/>
        <v/>
      </c>
      <c r="EZ147" s="30" t="str">
        <f ca="1"/>
        <v/>
      </c>
      <c r="FA147" s="30" t="str">
        <f ca="1"/>
        <v/>
      </c>
      <c r="FB147" s="30" t="str">
        <f ca="1"/>
        <v/>
      </c>
      <c r="FC147" s="30" t="str">
        <f ca="1"/>
        <v/>
      </c>
      <c r="FD147" s="30" t="str">
        <f ca="1"/>
        <v/>
      </c>
      <c r="FE147" s="31" cm="1">
        <f t="array" aca="1" ref="FE147" ca="1">SUMPRODUCT(COUNTIF($DJ147:$FD147,Training!$C$3:$E$3))</f>
        <v>0</v>
      </c>
      <c r="FF147" s="31" cm="1">
        <f t="array" aca="1" ref="FF147" ca="1">SUMPRODUCT(COUNTIF($DJ147:$FD147,Training!$C$4:$E$4))</f>
        <v>0</v>
      </c>
      <c r="FG147" s="31" cm="1">
        <f t="array" aca="1" ref="FG147" ca="1">SUMPRODUCT(COUNTIF($DJ147:$FD147,Training!$C$5:$E$5))</f>
        <v>0</v>
      </c>
      <c r="FH147" s="31" cm="1">
        <f t="array" aca="1" ref="FH147" ca="1">SUMPRODUCT(COUNTIF($DJ147:$FD147,Training!$C$6:$E$6))</f>
        <v>0</v>
      </c>
      <c r="FI147" s="31" cm="1">
        <f t="array" aca="1" ref="FI147" ca="1">SUMPRODUCT(COUNTIF($DJ147:$FD147,Training!$C$7:$E$7))</f>
        <v>0</v>
      </c>
      <c r="FJ147" s="31" cm="1">
        <f t="array" aca="1" ref="FJ147" ca="1">SUMPRODUCT(COUNTIF($DJ147:$FD147,Training!$C$8:$E$8))</f>
        <v>0</v>
      </c>
      <c r="FK147" s="31" cm="1">
        <f t="array" aca="1" ref="FK147" ca="1">SUMPRODUCT(COUNTIF($DJ147:$FD147,Training!$C$9:$E$9))</f>
        <v>0</v>
      </c>
      <c r="FL147" s="31" cm="1">
        <f t="array" aca="1" ref="FL147" ca="1">SUMPRODUCT(COUNTIF($DJ147:$FD147,Training!$C$10:$E$10))</f>
        <v>0</v>
      </c>
      <c r="FM147" s="31" cm="1">
        <f t="array" aca="1" ref="FM147" ca="1">SUMPRODUCT(COUNTIF($DJ147:$FD147,Training!$C$11:$E$11))</f>
        <v>0</v>
      </c>
      <c r="FN147" s="31" cm="1">
        <f t="array" aca="1" ref="FN147" ca="1">SUMPRODUCT(COUNTIF($DJ147:$FD147,Training!$C$2:$E$2))</f>
        <v>0</v>
      </c>
      <c r="FO147" s="31" cm="1">
        <f t="array" aca="1" ref="FO147" ca="1">SUMPRODUCT(COUNTIF($DJ147:$FD147,Training!#REF!))</f>
        <v>0</v>
      </c>
      <c r="FP147" s="31" cm="1">
        <f t="array" aca="1" ref="FP147" ca="1">SUMPRODUCT(COUNTIF($DJ147:$FD147,Training!$C$12:$E$12))</f>
        <v>0</v>
      </c>
      <c r="FQ147" s="31" cm="1">
        <f t="array" aca="1" ref="FQ147" ca="1">SUMPRODUCT(COUNTIF($DJ147:$FD147,Training!$C$13:$E$13))</f>
        <v>0</v>
      </c>
      <c r="FR147" s="31" cm="1">
        <f t="array" aca="1" ref="FR147" ca="1">SUMPRODUCT(COUNTIF($DJ147:$FD147,Training!$C$14:$E$14))</f>
        <v>0</v>
      </c>
      <c r="FS147" s="31" cm="1">
        <f t="array" aca="1" ref="FS147" ca="1">SUMPRODUCT(COUNTIF($DJ147:$FD147,Training!$C$15:$E$15))</f>
        <v>0</v>
      </c>
      <c r="FT147" s="31" cm="1">
        <f t="array" aca="1" ref="FT147" ca="1">SUMPRODUCT(COUNTIF($DJ147:$FD147,Training!$C$16:$E$16))</f>
        <v>0</v>
      </c>
    </row>
    <row r="148" spans="1:176" x14ac:dyDescent="0.25">
      <c r="A148" s="32" t="str">
        <f>IF(WeightedParse!A148&gt;"",WeightedParse!A148,"")</f>
        <v/>
      </c>
      <c r="B148" s="49" t="str">
        <f>IF('Weighted Summary'!A148&gt;"",'Weighted Summary'!F148,"")</f>
        <v/>
      </c>
      <c r="C148" s="39" t="str">
        <f t="shared" si="2"/>
        <v/>
      </c>
      <c r="D148" s="37" t="str">
        <f ca="1">IF($A148&gt;"",IF(ISERROR(HLOOKUP(D$1,INDIRECT("Roles!$B$"&amp;MATCH($B148,Roles!$A:$A,0)&amp;":$AF$"&amp;MATCH($B148,Roles!$A:$A,0)),1,FALSE))=FALSE,IF(SquadExport!G148&lt;10,1,IF(SquadExport!G148&lt;15,2,IF(SquadExport!G148&lt;=20,3,""))),0),"")</f>
        <v/>
      </c>
      <c r="E148" s="37" t="str">
        <f ca="1">IF($A148&gt;"",IF(ISERROR(HLOOKUP(E$1,INDIRECT("Roles!$B$"&amp;MATCH($B148,Roles!$A:$A,0)&amp;":$AF$"&amp;MATCH($B148,Roles!$A:$A,0)),1,FALSE))=FALSE,IF(SquadExport!H148&lt;10,1,IF(SquadExport!H148&lt;15,2,IF(SquadExport!H148&lt;=20,3,""))),0),"")</f>
        <v/>
      </c>
      <c r="F148" s="37" t="str">
        <f ca="1">IF($A148&gt;"",IF(ISERROR(HLOOKUP(F$1,INDIRECT("Roles!$B$"&amp;MATCH($B148,Roles!$A:$A,0)&amp;":$AF$"&amp;MATCH($B148,Roles!$A:$A,0)),1,FALSE))=FALSE,IF(SquadExport!I148&lt;10,1,IF(SquadExport!I148&lt;15,2,IF(SquadExport!I148&lt;=20,3,""))),0),"")</f>
        <v/>
      </c>
      <c r="G148" s="37" t="str">
        <f ca="1">IF($A148&gt;"",IF(ISERROR(HLOOKUP(G$1,INDIRECT("Roles!$B$"&amp;MATCH($B148,Roles!$A:$A,0)&amp;":$AF$"&amp;MATCH($B148,Roles!$A:$A,0)),1,FALSE))=FALSE,IF(SquadExport!J148&lt;10,1,IF(SquadExport!J148&lt;15,2,IF(SquadExport!J148&lt;=20,3,""))),0),"")</f>
        <v/>
      </c>
      <c r="H148" s="37" t="str">
        <f ca="1">IF($A148&gt;"",IF(ISERROR(HLOOKUP(H$1,INDIRECT("Roles!$B$"&amp;MATCH($B148,Roles!$A:$A,0)&amp;":$AF$"&amp;MATCH($B148,Roles!$A:$A,0)),1,FALSE))=FALSE,IF(SquadExport!K148&lt;10,1,IF(SquadExport!K148&lt;15,2,IF(SquadExport!K148&lt;=20,3,""))),0),"")</f>
        <v/>
      </c>
      <c r="I148" s="37" t="str">
        <f ca="1">IF($A148&gt;"",IF(ISERROR(HLOOKUP(I$1,INDIRECT("Roles!$B$"&amp;MATCH($B148,Roles!$A:$A,0)&amp;":$AF$"&amp;MATCH($B148,Roles!$A:$A,0)),1,FALSE))=FALSE,IF(SquadExport!L148&lt;10,1,IF(SquadExport!L148&lt;15,2,IF(SquadExport!L148&lt;=20,3,""))),0),"")</f>
        <v/>
      </c>
      <c r="J148" s="37" t="str">
        <f ca="1">IF($A148&gt;"",IF(ISERROR(HLOOKUP(J$1,INDIRECT("Roles!$B$"&amp;MATCH($B148,Roles!$A:$A,0)&amp;":$AF$"&amp;MATCH($B148,Roles!$A:$A,0)),1,FALSE))=FALSE,IF(SquadExport!M148&lt;10,1,IF(SquadExport!M148&lt;15,2,IF(SquadExport!M148&lt;=20,3,""))),0),"")</f>
        <v/>
      </c>
      <c r="K148" s="37" t="str">
        <f ca="1">IF($A148&gt;"",IF(ISERROR(HLOOKUP(K$1,INDIRECT("Roles!$B$"&amp;MATCH($B148,Roles!$A:$A,0)&amp;":$AF$"&amp;MATCH($B148,Roles!$A:$A,0)),1,FALSE))=FALSE,IF(SquadExport!N148&lt;10,1,IF(SquadExport!N148&lt;15,2,IF(SquadExport!N148&lt;=20,3,""))),0),"")</f>
        <v/>
      </c>
      <c r="L148" s="37" t="str">
        <f ca="1">IF($A148&gt;"",IF(ISERROR(HLOOKUP(L$1,INDIRECT("Roles!$B$"&amp;MATCH($B148,Roles!$A:$A,0)&amp;":$AF$"&amp;MATCH($B148,Roles!$A:$A,0)),1,FALSE))=FALSE,IF(SquadExport!O148&lt;10,1,IF(SquadExport!O148&lt;15,2,IF(SquadExport!O148&lt;=20,3,""))),0),"")</f>
        <v/>
      </c>
      <c r="M148" s="37" t="str">
        <f ca="1">IF($A148&gt;"",IF(ISERROR(HLOOKUP(M$1,INDIRECT("Roles!$B$"&amp;MATCH($B148,Roles!$A:$A,0)&amp;":$AF$"&amp;MATCH($B148,Roles!$A:$A,0)),1,FALSE))=FALSE,IF(SquadExport!P148&lt;10,1,IF(SquadExport!P148&lt;15,2,IF(SquadExport!P148&lt;=20,3,""))),0),"")</f>
        <v/>
      </c>
      <c r="N148" s="37" t="str">
        <f ca="1">IF($A148&gt;"",IF(ISERROR(HLOOKUP(N$1,INDIRECT("Roles!$B$"&amp;MATCH($B148,Roles!$A:$A,0)&amp;":$AF$"&amp;MATCH($B148,Roles!$A:$A,0)),1,FALSE))=FALSE,IF(SquadExport!Q148&lt;10,1,IF(SquadExport!Q148&lt;15,2,IF(SquadExport!Q148&lt;=20,3,""))),0),"")</f>
        <v/>
      </c>
      <c r="O148" s="37" t="str">
        <f ca="1">IF($A148&gt;"",IF(ISERROR(HLOOKUP(O$1,INDIRECT("Roles!$B$"&amp;MATCH($B148,Roles!$A:$A,0)&amp;":$AF$"&amp;MATCH($B148,Roles!$A:$A,0)),1,FALSE))=FALSE,IF(SquadExport!R148&lt;10,1,IF(SquadExport!R148&lt;15,2,IF(SquadExport!R148&lt;=20,3,""))),0),"")</f>
        <v/>
      </c>
      <c r="P148" s="37" t="str">
        <f ca="1">IF($A148&gt;"",IF(ISERROR(HLOOKUP(P$1,INDIRECT("Roles!$B$"&amp;MATCH($B148,Roles!$A:$A,0)&amp;":$AF$"&amp;MATCH($B148,Roles!$A:$A,0)),1,FALSE))=FALSE,IF(SquadExport!S148&lt;10,1,IF(SquadExport!S148&lt;15,2,IF(SquadExport!S148&lt;=20,3,""))),0),"")</f>
        <v/>
      </c>
      <c r="Q148" s="37" t="str">
        <f ca="1">IF($A148&gt;"",IF(ISERROR(HLOOKUP(Q$1,INDIRECT("Roles!$B$"&amp;MATCH($B148,Roles!$A:$A,0)&amp;":$AF$"&amp;MATCH($B148,Roles!$A:$A,0)),1,FALSE))=FALSE,IF(SquadExport!T148&lt;10,1,IF(SquadExport!T148&lt;15,2,IF(SquadExport!T148&lt;=20,3,""))),0),"")</f>
        <v/>
      </c>
      <c r="R148" s="37" t="str">
        <f ca="1">IF($A148&gt;"",IF(ISERROR(HLOOKUP(R$1,INDIRECT("Roles!$B$"&amp;MATCH($B148,Roles!$A:$A,0)&amp;":$AF$"&amp;MATCH($B148,Roles!$A:$A,0)),1,FALSE))=FALSE,IF(SquadExport!U148&lt;10,1,IF(SquadExport!U148&lt;15,2,IF(SquadExport!U148&lt;=20,3,""))),0),"")</f>
        <v/>
      </c>
      <c r="S148" s="37" t="str">
        <f ca="1">IF($A148&gt;"",IF(ISERROR(HLOOKUP(S$1,INDIRECT("Roles!$B$"&amp;MATCH($B148,Roles!$A:$A,0)&amp;":$AF$"&amp;MATCH($B148,Roles!$A:$A,0)),1,FALSE))=FALSE,IF(SquadExport!V148&lt;10,1,IF(SquadExport!V148&lt;15,2,IF(SquadExport!V148&lt;=20,3,""))),0),"")</f>
        <v/>
      </c>
      <c r="T148" s="37" t="str">
        <f ca="1">IF($A148&gt;"",IF(ISERROR(HLOOKUP(T$1,INDIRECT("Roles!$B$"&amp;MATCH($B148,Roles!$A:$A,0)&amp;":$AF$"&amp;MATCH($B148,Roles!$A:$A,0)),1,FALSE))=FALSE,IF(SquadExport!W148&lt;10,1,IF(SquadExport!W148&lt;15,2,IF(SquadExport!W148&lt;=20,3,""))),0),"")</f>
        <v/>
      </c>
      <c r="U148" s="37" t="str">
        <f ca="1">IF($A148&gt;"",IF(ISERROR(HLOOKUP(U$1,INDIRECT("Roles!$B$"&amp;MATCH($B148,Roles!$A:$A,0)&amp;":$AF$"&amp;MATCH($B148,Roles!$A:$A,0)),1,FALSE))=FALSE,IF(SquadExport!X148&lt;10,1,IF(SquadExport!X148&lt;15,2,IF(SquadExport!X148&lt;=20,3,""))),0),"")</f>
        <v/>
      </c>
      <c r="V148" s="37" t="str">
        <f ca="1">IF($A148&gt;"",IF(ISERROR(HLOOKUP(V$1,INDIRECT("Roles!$B$"&amp;MATCH($B148,Roles!$A:$A,0)&amp;":$AF$"&amp;MATCH($B148,Roles!$A:$A,0)),1,FALSE))=FALSE,IF(SquadExport!Y148&lt;10,1,IF(SquadExport!Y148&lt;15,2,IF(SquadExport!Y148&lt;=20,3,""))),0),"")</f>
        <v/>
      </c>
      <c r="W148" s="37" t="str">
        <f ca="1">IF($A148&gt;"",IF(ISERROR(HLOOKUP(W$1,INDIRECT("Roles!$B$"&amp;MATCH($B148,Roles!$A:$A,0)&amp;":$AF$"&amp;MATCH($B148,Roles!$A:$A,0)),1,FALSE))=FALSE,IF(SquadExport!Z148&lt;10,1,IF(SquadExport!Z148&lt;15,2,IF(SquadExport!Z148&lt;=20,3,""))),0),"")</f>
        <v/>
      </c>
      <c r="X148" s="37" t="str">
        <f ca="1">IF($A148&gt;"",IF(ISERROR(HLOOKUP(X$1,INDIRECT("Roles!$B$"&amp;MATCH($B148,Roles!$A:$A,0)&amp;":$AF$"&amp;MATCH($B148,Roles!$A:$A,0)),1,FALSE))=FALSE,IF(SquadExport!AA148&lt;10,1,IF(SquadExport!AA148&lt;15,2,IF(SquadExport!AA148&lt;=20,3,""))),0),"")</f>
        <v/>
      </c>
      <c r="Y148" s="37" t="str">
        <f ca="1">IF($A148&gt;"",IF(ISERROR(HLOOKUP(Y$1,INDIRECT("Roles!$B$"&amp;MATCH($B148,Roles!$A:$A,0)&amp;":$AF$"&amp;MATCH($B148,Roles!$A:$A,0)),1,FALSE))=FALSE,IF(SquadExport!AB148&lt;10,1,IF(SquadExport!AB148&lt;15,2,IF(SquadExport!AB148&lt;=20,3,""))),0),"")</f>
        <v/>
      </c>
      <c r="Z148" s="37" t="str">
        <f ca="1">IF($A148&gt;"",IF(ISERROR(HLOOKUP(Z$1,INDIRECT("Roles!$B$"&amp;MATCH($B148,Roles!$A:$A,0)&amp;":$AF$"&amp;MATCH($B148,Roles!$A:$A,0)),1,FALSE))=FALSE,IF(SquadExport!AC148&lt;10,1,IF(SquadExport!AC148&lt;15,2,IF(SquadExport!AC148&lt;=20,3,""))),0),"")</f>
        <v/>
      </c>
      <c r="AA148" s="37" t="str">
        <f ca="1">IF($A148&gt;"",IF(ISERROR(HLOOKUP(AA$1,INDIRECT("Roles!$B$"&amp;MATCH($B148,Roles!$A:$A,0)&amp;":$AF$"&amp;MATCH($B148,Roles!$A:$A,0)),1,FALSE))=FALSE,IF(SquadExport!AD148&lt;10,1,IF(SquadExport!AD148&lt;15,2,IF(SquadExport!AD148&lt;=20,3,""))),0),"")</f>
        <v/>
      </c>
      <c r="AB148" s="37" t="str">
        <f ca="1">IF($A148&gt;"",IF(ISERROR(HLOOKUP(AB$1,INDIRECT("Roles!$B$"&amp;MATCH($B148,Roles!$A:$A,0)&amp;":$AF$"&amp;MATCH($B148,Roles!$A:$A,0)),1,FALSE))=FALSE,IF(SquadExport!AE148&lt;10,1,IF(SquadExport!AE148&lt;15,2,IF(SquadExport!AE148&lt;=20,3,""))),0),"")</f>
        <v/>
      </c>
      <c r="AC148" s="37" t="str">
        <f ca="1">IF($A148&gt;"",IF(ISERROR(HLOOKUP(AC$1,INDIRECT("Roles!$B$"&amp;MATCH($B148,Roles!$A:$A,0)&amp;":$AF$"&amp;MATCH($B148,Roles!$A:$A,0)),1,FALSE))=FALSE,IF(SquadExport!AF148&lt;10,1,IF(SquadExport!AF148&lt;15,2,IF(SquadExport!AF148&lt;=20,3,""))),0),"")</f>
        <v/>
      </c>
      <c r="AD148" s="37" t="str">
        <f ca="1">IF($A148&gt;"",IF(ISERROR(HLOOKUP(AD$1,INDIRECT("Roles!$B$"&amp;MATCH($B148,Roles!$A:$A,0)&amp;":$AF$"&amp;MATCH($B148,Roles!$A:$A,0)),1,FALSE))=FALSE,IF(SquadExport!AG148&lt;10,1,IF(SquadExport!AG148&lt;15,2,IF(SquadExport!AG148&lt;=20,3,""))),0),"")</f>
        <v/>
      </c>
      <c r="AE148" s="37" t="str">
        <f ca="1">IF($A148&gt;"",IF(ISERROR(HLOOKUP(AE$1,INDIRECT("Roles!$B$"&amp;MATCH($B148,Roles!$A:$A,0)&amp;":$AF$"&amp;MATCH($B148,Roles!$A:$A,0)),1,FALSE))=FALSE,IF(SquadExport!AH148&lt;10,1,IF(SquadExport!AH148&lt;15,2,IF(SquadExport!AH148&lt;=20,3,""))),0),"")</f>
        <v/>
      </c>
      <c r="AF148" s="37" t="str">
        <f ca="1">IF($A148&gt;"",IF(ISERROR(HLOOKUP(AF$1,INDIRECT("Roles!$B$"&amp;MATCH($B148,Roles!$A:$A,0)&amp;":$AF$"&amp;MATCH($B148,Roles!$A:$A,0)),1,FALSE))=FALSE,IF(SquadExport!AI148&lt;10,1,IF(SquadExport!AI148&lt;15,2,IF(SquadExport!AI148&lt;=20,3,""))),0),"")</f>
        <v/>
      </c>
      <c r="AG148" s="37" t="str">
        <f ca="1">IF($A148&gt;"",IF(ISERROR(HLOOKUP(AG$1,INDIRECT("Roles!$B$"&amp;MATCH($B148,Roles!$A:$A,0)&amp;":$AF$"&amp;MATCH($B148,Roles!$A:$A,0)),1,FALSE))=FALSE,IF(SquadExport!AJ148&lt;10,1,IF(SquadExport!AJ148&lt;15,2,IF(SquadExport!AJ148&lt;=20,3,""))),0),"")</f>
        <v/>
      </c>
      <c r="AH148" s="37" t="str">
        <f ca="1">IF($A148&gt;"",IF(ISERROR(HLOOKUP(AH$1,INDIRECT("Roles!$B$"&amp;MATCH($B148,Roles!$A:$A,0)&amp;":$AF$"&amp;MATCH($B148,Roles!$A:$A,0)),1,FALSE))=FALSE,IF(SquadExport!AK148&lt;10,1,IF(SquadExport!AK148&lt;15,2,IF(SquadExport!AK148&lt;=20,3,""))),0),"")</f>
        <v/>
      </c>
      <c r="AI148" s="37" t="str">
        <f ca="1">IF($A148&gt;"",IF(ISERROR(HLOOKUP(AI$1,INDIRECT("Roles!$B$"&amp;MATCH($B148,Roles!$A:$A,0)&amp;":$AF$"&amp;MATCH($B148,Roles!$A:$A,0)),1,FALSE))=FALSE,IF(SquadExport!AL148&lt;10,1,IF(SquadExport!AL148&lt;15,2,IF(SquadExport!AL148&lt;=20,3,""))),0),"")</f>
        <v/>
      </c>
      <c r="AJ148" s="37" t="str">
        <f ca="1">IF($A148&gt;"",IF(ISERROR(HLOOKUP(AJ$1,INDIRECT("Roles!$B$"&amp;MATCH($B148,Roles!$A:$A,0)&amp;":$AF$"&amp;MATCH($B148,Roles!$A:$A,0)),1,FALSE))=FALSE,IF(SquadExport!AM148&lt;10,1,IF(SquadExport!AM148&lt;15,2,IF(SquadExport!AM148&lt;=20,3,""))),0),"")</f>
        <v/>
      </c>
      <c r="AK148" s="37" t="str">
        <f ca="1">IF($A148&gt;"",IF(ISERROR(HLOOKUP(AK$1,INDIRECT("Roles!$B$"&amp;MATCH($B148,Roles!$A:$A,0)&amp;":$AF$"&amp;MATCH($B148,Roles!$A:$A,0)),1,FALSE))=FALSE,IF(SquadExport!AN148&lt;10,1,IF(SquadExport!AN148&lt;15,2,IF(SquadExport!AN148&lt;=20,3,""))),0),"")</f>
        <v/>
      </c>
      <c r="AL148" s="37" t="str">
        <f ca="1">IF($A148&gt;"",IF(ISERROR(HLOOKUP(AL$1,INDIRECT("Roles!$B$"&amp;MATCH($B148,Roles!$A:$A,0)&amp;":$AF$"&amp;MATCH($B148,Roles!$A:$A,0)),1,FALSE))=FALSE,IF(SquadExport!AO148&lt;10,1,IF(SquadExport!AO148&lt;15,2,IF(SquadExport!AO148&lt;=20,3,""))),0),"")</f>
        <v/>
      </c>
      <c r="AM148" s="37" t="str">
        <f ca="1">IF($A148&gt;"",IF(ISERROR(HLOOKUP(AM$1,INDIRECT("Roles!$B$"&amp;MATCH($B148,Roles!$A:$A,0)&amp;":$AF$"&amp;MATCH($B148,Roles!$A:$A,0)),1,FALSE))=FALSE,IF(SquadExport!AP148&lt;10,1,IF(SquadExport!AP148&lt;15,2,IF(SquadExport!AP148&lt;=20,3,""))),0),"")</f>
        <v/>
      </c>
      <c r="AN148" s="37" t="str">
        <f ca="1">IF($A148&gt;"",IF(ISERROR(HLOOKUP(AN$1,INDIRECT("Roles!$B$"&amp;MATCH($B148,Roles!$A:$A,0)&amp;":$AF$"&amp;MATCH($B148,Roles!$A:$A,0)),1,FALSE))=FALSE,IF(SquadExport!AQ148&lt;10,1,IF(SquadExport!AQ148&lt;15,2,IF(SquadExport!AQ148&lt;=20,3,""))),0),"")</f>
        <v/>
      </c>
      <c r="AO148" s="37" t="str">
        <f ca="1">IF($A148&gt;"",IF(ISERROR(HLOOKUP(AO$1,INDIRECT("Roles!$B$"&amp;MATCH($B148,Roles!$A:$A,0)&amp;":$AF$"&amp;MATCH($B148,Roles!$A:$A,0)),1,FALSE))=FALSE,IF(SquadExport!AR148&lt;10,1,IF(SquadExport!AR148&lt;15,2,IF(SquadExport!AR148&lt;=20,3,""))),0),"")</f>
        <v/>
      </c>
      <c r="AP148" s="37" t="str">
        <f ca="1">IF($A148&gt;"",IF(ISERROR(HLOOKUP(AP$1,INDIRECT("Roles!$B$"&amp;MATCH($B148,Roles!$A:$A,0)&amp;":$AF$"&amp;MATCH($B148,Roles!$A:$A,0)),1,FALSE))=FALSE,IF(SquadExport!AS148&lt;10,1,IF(SquadExport!AS148&lt;15,2,IF(SquadExport!AS148&lt;=20,3,""))),0),"")</f>
        <v/>
      </c>
      <c r="AQ148" s="37" t="str">
        <f ca="1">IF($A148&gt;"",IF(ISERROR(HLOOKUP(AQ$1,INDIRECT("Roles!$B$"&amp;MATCH($B148,Roles!$A:$A,0)&amp;":$AF$"&amp;MATCH($B148,Roles!$A:$A,0)),1,FALSE))=FALSE,IF(SquadExport!AT148&lt;10,1,IF(SquadExport!AT148&lt;15,2,IF(SquadExport!AT148&lt;=20,3,""))),0),"")</f>
        <v/>
      </c>
      <c r="AR148" s="37" t="str">
        <f ca="1">IF($A148&gt;"",IF(ISERROR(HLOOKUP(AR$1,INDIRECT("Roles!$B$"&amp;MATCH($B148,Roles!$A:$A,0)&amp;":$AF$"&amp;MATCH($B148,Roles!$A:$A,0)),1,FALSE))=FALSE,IF(SquadExport!AU148&lt;10,1,IF(SquadExport!AU148&lt;15,2,IF(SquadExport!AU148&lt;=20,3,""))),0),"")</f>
        <v/>
      </c>
      <c r="AS148" s="37" t="str">
        <f ca="1">IF($A148&gt;"",IF(ISERROR(HLOOKUP(AS$1,INDIRECT("Roles!$B$"&amp;MATCH($B148,Roles!$A:$A,0)&amp;":$AF$"&amp;MATCH($B148,Roles!$A:$A,0)),1,FALSE))=FALSE,IF(SquadExport!AV148&lt;10,1,IF(SquadExport!AV148&lt;15,2,IF(SquadExport!AV148&lt;=20,3,""))),0),"")</f>
        <v/>
      </c>
      <c r="AT148" s="37" t="str">
        <f ca="1">IF($A148&gt;"",IF(ISERROR(HLOOKUP(AT$1,INDIRECT("Roles!$B$"&amp;MATCH($B148,Roles!$A:$A,0)&amp;":$AF$"&amp;MATCH($B148,Roles!$A:$A,0)),1,FALSE))=FALSE,IF(SquadExport!AW148&lt;10,1,IF(SquadExport!AW148&lt;15,2,IF(SquadExport!AW148&lt;=20,3,""))),0),"")</f>
        <v/>
      </c>
      <c r="AU148" s="37" t="str">
        <f ca="1">IF($A148&gt;"",IF(ISERROR(HLOOKUP(AU$1,INDIRECT("Roles!$B$"&amp;MATCH($B148,Roles!$A:$A,0)&amp;":$AF$"&amp;MATCH($B148,Roles!$A:$A,0)),1,FALSE))=FALSE,IF(SquadExport!AX148&lt;10,1,IF(SquadExport!AX148&lt;15,2,IF(SquadExport!AX148&lt;=20,3,""))),0),"")</f>
        <v/>
      </c>
      <c r="AV148" s="37" t="str">
        <f ca="1">IF($A148&gt;"",IF(ISERROR(HLOOKUP(AV$1,INDIRECT("Roles!$B$"&amp;MATCH($B148,Roles!$A:$A,0)&amp;":$AF$"&amp;MATCH($B148,Roles!$A:$A,0)),1,FALSE))=FALSE,IF(SquadExport!AY148&lt;10,1,IF(SquadExport!AY148&lt;15,2,IF(SquadExport!AY148&lt;=20,3,""))),0),"")</f>
        <v/>
      </c>
      <c r="AW148" s="37" t="str">
        <f ca="1">IF($A148&gt;"",IF(ISERROR(HLOOKUP(AW$1,INDIRECT("Roles!$B$"&amp;MATCH($B148,Roles!$A:$A,0)&amp;":$AF$"&amp;MATCH($B148,Roles!$A:$A,0)),1,FALSE))=FALSE,IF(SquadExport!AZ148&lt;10,1,IF(SquadExport!AZ148&lt;15,2,IF(SquadExport!AZ148&lt;=20,3,""))),0),"")</f>
        <v/>
      </c>
      <c r="AX148" s="37" t="str">
        <f ca="1">IF($A148&gt;"",IF(ISERROR(HLOOKUP(AX$1,INDIRECT("Roles!$B$"&amp;MATCH($B148,Roles!$A:$A,0)&amp;":$AF$"&amp;MATCH($B148,Roles!$A:$A,0)),1,FALSE))=FALSE,IF(SquadExport!BA148&lt;10,1,IF(SquadExport!BA148&lt;15,2,IF(SquadExport!BA148&lt;=20,3,""))),0),"")</f>
        <v/>
      </c>
      <c r="AY148" s="30" t="str" cm="1">
        <f t="array" aca="1" ref="AY148:CS148" ca="1">IF($D148:$AX148=1,D$1:AX$1,"")</f>
        <v/>
      </c>
      <c r="AZ148" s="30" t="str">
        <f ca="1"/>
        <v/>
      </c>
      <c r="BA148" s="30" t="str">
        <f ca="1"/>
        <v/>
      </c>
      <c r="BB148" s="30" t="str">
        <f ca="1"/>
        <v/>
      </c>
      <c r="BC148" s="30" t="str">
        <f ca="1"/>
        <v/>
      </c>
      <c r="BD148" s="30" t="str">
        <f ca="1"/>
        <v/>
      </c>
      <c r="BE148" s="30" t="str">
        <f ca="1"/>
        <v/>
      </c>
      <c r="BF148" s="30" t="str">
        <f ca="1"/>
        <v/>
      </c>
      <c r="BG148" s="30" t="str">
        <f ca="1"/>
        <v/>
      </c>
      <c r="BH148" s="30" t="str">
        <f ca="1"/>
        <v/>
      </c>
      <c r="BI148" s="30" t="str">
        <f ca="1"/>
        <v/>
      </c>
      <c r="BJ148" s="30" t="str">
        <f ca="1"/>
        <v/>
      </c>
      <c r="BK148" s="30" t="str">
        <f ca="1"/>
        <v/>
      </c>
      <c r="BL148" s="30" t="str">
        <f ca="1"/>
        <v/>
      </c>
      <c r="BM148" s="30" t="str">
        <f ca="1"/>
        <v/>
      </c>
      <c r="BN148" s="30" t="str">
        <f ca="1"/>
        <v/>
      </c>
      <c r="BO148" s="30" t="str">
        <f ca="1"/>
        <v/>
      </c>
      <c r="BP148" s="30" t="str">
        <f ca="1"/>
        <v/>
      </c>
      <c r="BQ148" s="30" t="str">
        <f ca="1"/>
        <v/>
      </c>
      <c r="BR148" s="30" t="str">
        <f ca="1"/>
        <v/>
      </c>
      <c r="BS148" s="30" t="str">
        <f ca="1"/>
        <v/>
      </c>
      <c r="BT148" s="30" t="str">
        <f ca="1"/>
        <v/>
      </c>
      <c r="BU148" s="30" t="str">
        <f ca="1"/>
        <v/>
      </c>
      <c r="BV148" s="30" t="str">
        <f ca="1"/>
        <v/>
      </c>
      <c r="BW148" s="30" t="str">
        <f ca="1"/>
        <v/>
      </c>
      <c r="BX148" s="30" t="str">
        <f ca="1"/>
        <v/>
      </c>
      <c r="BY148" s="30" t="str">
        <f ca="1"/>
        <v/>
      </c>
      <c r="BZ148" s="30" t="str">
        <f ca="1"/>
        <v/>
      </c>
      <c r="CA148" s="30" t="str">
        <f ca="1"/>
        <v/>
      </c>
      <c r="CB148" s="30" t="str">
        <f ca="1"/>
        <v/>
      </c>
      <c r="CC148" s="30" t="str">
        <f ca="1"/>
        <v/>
      </c>
      <c r="CD148" s="30" t="str">
        <f ca="1"/>
        <v/>
      </c>
      <c r="CE148" s="30" t="str">
        <f ca="1"/>
        <v/>
      </c>
      <c r="CF148" s="30" t="str">
        <f ca="1"/>
        <v/>
      </c>
      <c r="CG148" s="30" t="str">
        <f ca="1"/>
        <v/>
      </c>
      <c r="CH148" s="30" t="str">
        <f ca="1"/>
        <v/>
      </c>
      <c r="CI148" s="30" t="str">
        <f ca="1"/>
        <v/>
      </c>
      <c r="CJ148" s="30" t="str">
        <f ca="1"/>
        <v/>
      </c>
      <c r="CK148" s="30" t="str">
        <f ca="1"/>
        <v/>
      </c>
      <c r="CL148" s="30" t="str">
        <f ca="1"/>
        <v/>
      </c>
      <c r="CM148" s="30" t="str">
        <f ca="1"/>
        <v/>
      </c>
      <c r="CN148" s="30" t="str">
        <f ca="1"/>
        <v/>
      </c>
      <c r="CO148" s="30" t="str">
        <f ca="1"/>
        <v/>
      </c>
      <c r="CP148" s="30" t="str">
        <f ca="1"/>
        <v/>
      </c>
      <c r="CQ148" s="30" t="str">
        <f ca="1"/>
        <v/>
      </c>
      <c r="CR148" s="30" t="str">
        <f ca="1"/>
        <v/>
      </c>
      <c r="CS148" s="30" t="str">
        <f ca="1"/>
        <v/>
      </c>
      <c r="CT148" s="31" cm="1">
        <f t="array" aca="1" ref="CT148" ca="1">SUMPRODUCT(COUNTIF($AY148:$CS148,Training!$C$3:$E$3))</f>
        <v>0</v>
      </c>
      <c r="CU148" s="31" cm="1">
        <f t="array" aca="1" ref="CU148" ca="1">SUMPRODUCT(COUNTIF($AY148:$CS148,Training!$C$4:$E$4))</f>
        <v>0</v>
      </c>
      <c r="CV148" s="31" cm="1">
        <f t="array" aca="1" ref="CV148" ca="1">SUMPRODUCT(COUNTIF($AY148:$CS148,Training!$C$5:$E$5))</f>
        <v>0</v>
      </c>
      <c r="CW148" s="31" cm="1">
        <f t="array" aca="1" ref="CW148" ca="1">SUMPRODUCT(COUNTIF($AY148:$CS148,Training!$C$6:$E$6))</f>
        <v>0</v>
      </c>
      <c r="CX148" s="31" cm="1">
        <f t="array" aca="1" ref="CX148" ca="1">SUMPRODUCT(COUNTIF($AY148:$CS148,Training!$C$7:$E$7))</f>
        <v>0</v>
      </c>
      <c r="CY148" s="31" cm="1">
        <f t="array" aca="1" ref="CY148" ca="1">SUMPRODUCT(COUNTIF($AY148:$CS148,Training!$C$8:$E$8))</f>
        <v>0</v>
      </c>
      <c r="CZ148" s="31" cm="1">
        <f t="array" aca="1" ref="CZ148" ca="1">SUMPRODUCT(COUNTIF($AY148:$CS148,Training!$C$9:$E$9))</f>
        <v>0</v>
      </c>
      <c r="DA148" s="31" cm="1">
        <f t="array" aca="1" ref="DA148" ca="1">SUMPRODUCT(COUNTIF($AY148:$CS148,Training!$C$10:$E$10))</f>
        <v>0</v>
      </c>
      <c r="DB148" s="31" cm="1">
        <f t="array" aca="1" ref="DB148" ca="1">SUMPRODUCT(COUNTIF($AY148:$CS148,Training!$C$11:$E$11))</f>
        <v>0</v>
      </c>
      <c r="DC148" s="31" cm="1">
        <f t="array" aca="1" ref="DC148" ca="1">SUMPRODUCT(COUNTIF($AY148:$CS148,Training!$C$2:$E$2))</f>
        <v>0</v>
      </c>
      <c r="DD148" s="31" cm="1">
        <f t="array" aca="1" ref="DD148" ca="1">SUMPRODUCT(COUNTIF($AY148:$CS148,Training!#REF!))</f>
        <v>0</v>
      </c>
      <c r="DE148" s="31" cm="1">
        <f t="array" aca="1" ref="DE148" ca="1">SUMPRODUCT(COUNTIF($AY148:$CS148,Training!$C$12:$E$12))</f>
        <v>0</v>
      </c>
      <c r="DF148" s="31" cm="1">
        <f t="array" aca="1" ref="DF148" ca="1">SUMPRODUCT(COUNTIF($AY148:$CS148,Training!$C$13:$E$13))</f>
        <v>0</v>
      </c>
      <c r="DG148" s="31" cm="1">
        <f t="array" aca="1" ref="DG148" ca="1">SUMPRODUCT(COUNTIF($AY148:$CS148,Training!$C$14:$E$14))</f>
        <v>0</v>
      </c>
      <c r="DH148" s="31" cm="1">
        <f t="array" aca="1" ref="DH148" ca="1">SUMPRODUCT(COUNTIF($AY148:$CS148,Training!$C$15:$E$15))</f>
        <v>0</v>
      </c>
      <c r="DI148" s="31" cm="1">
        <f t="array" aca="1" ref="DI148" ca="1">SUMPRODUCT(COUNTIF($AY148:$CS148,Training!$C$16:$E$16))</f>
        <v>0</v>
      </c>
      <c r="DJ148" s="30" t="str" cm="1">
        <f t="array" aca="1" ref="DJ148:FD148" ca="1">IF(COUNTIF(D148:AX148,1)=0,IF($D148:$AX148=2,D$1:AX$1,""),"")</f>
        <v/>
      </c>
      <c r="DK148" s="30" t="str">
        <f ca="1"/>
        <v/>
      </c>
      <c r="DL148" s="30" t="str">
        <f ca="1"/>
        <v/>
      </c>
      <c r="DM148" s="30" t="str">
        <f ca="1"/>
        <v/>
      </c>
      <c r="DN148" s="30" t="str">
        <f ca="1"/>
        <v/>
      </c>
      <c r="DO148" s="30" t="str">
        <f ca="1"/>
        <v/>
      </c>
      <c r="DP148" s="30" t="str">
        <f ca="1"/>
        <v/>
      </c>
      <c r="DQ148" s="30" t="str">
        <f ca="1"/>
        <v/>
      </c>
      <c r="DR148" s="30" t="str">
        <f ca="1"/>
        <v/>
      </c>
      <c r="DS148" s="30" t="str">
        <f ca="1"/>
        <v/>
      </c>
      <c r="DT148" s="30" t="str">
        <f ca="1"/>
        <v/>
      </c>
      <c r="DU148" s="30" t="str">
        <f ca="1"/>
        <v/>
      </c>
      <c r="DV148" s="30" t="str">
        <f ca="1"/>
        <v/>
      </c>
      <c r="DW148" s="30" t="str">
        <f ca="1"/>
        <v/>
      </c>
      <c r="DX148" s="30" t="str">
        <f ca="1"/>
        <v/>
      </c>
      <c r="DY148" s="30" t="str">
        <f ca="1"/>
        <v/>
      </c>
      <c r="DZ148" s="30" t="str">
        <f ca="1"/>
        <v/>
      </c>
      <c r="EA148" s="30" t="str">
        <f ca="1"/>
        <v/>
      </c>
      <c r="EB148" s="30" t="str">
        <f ca="1"/>
        <v/>
      </c>
      <c r="EC148" s="30" t="str">
        <f ca="1"/>
        <v/>
      </c>
      <c r="ED148" s="30" t="str">
        <f ca="1"/>
        <v/>
      </c>
      <c r="EE148" s="30" t="str">
        <f ca="1"/>
        <v/>
      </c>
      <c r="EF148" s="30" t="str">
        <f ca="1"/>
        <v/>
      </c>
      <c r="EG148" s="30" t="str">
        <f ca="1"/>
        <v/>
      </c>
      <c r="EH148" s="30" t="str">
        <f ca="1"/>
        <v/>
      </c>
      <c r="EI148" s="30" t="str">
        <f ca="1"/>
        <v/>
      </c>
      <c r="EJ148" s="30" t="str">
        <f ca="1"/>
        <v/>
      </c>
      <c r="EK148" s="30" t="str">
        <f ca="1"/>
        <v/>
      </c>
      <c r="EL148" s="30" t="str">
        <f ca="1"/>
        <v/>
      </c>
      <c r="EM148" s="30" t="str">
        <f ca="1"/>
        <v/>
      </c>
      <c r="EN148" s="30" t="str">
        <f ca="1"/>
        <v/>
      </c>
      <c r="EO148" s="30" t="str">
        <f ca="1"/>
        <v/>
      </c>
      <c r="EP148" s="30" t="str">
        <f ca="1"/>
        <v/>
      </c>
      <c r="EQ148" s="30" t="str">
        <f ca="1"/>
        <v/>
      </c>
      <c r="ER148" s="30" t="str">
        <f ca="1"/>
        <v/>
      </c>
      <c r="ES148" s="30" t="str">
        <f ca="1"/>
        <v/>
      </c>
      <c r="ET148" s="30" t="str">
        <f ca="1"/>
        <v/>
      </c>
      <c r="EU148" s="30" t="str">
        <f ca="1"/>
        <v/>
      </c>
      <c r="EV148" s="30" t="str">
        <f ca="1"/>
        <v/>
      </c>
      <c r="EW148" s="30" t="str">
        <f ca="1"/>
        <v/>
      </c>
      <c r="EX148" s="30" t="str">
        <f ca="1"/>
        <v/>
      </c>
      <c r="EY148" s="30" t="str">
        <f ca="1"/>
        <v/>
      </c>
      <c r="EZ148" s="30" t="str">
        <f ca="1"/>
        <v/>
      </c>
      <c r="FA148" s="30" t="str">
        <f ca="1"/>
        <v/>
      </c>
      <c r="FB148" s="30" t="str">
        <f ca="1"/>
        <v/>
      </c>
      <c r="FC148" s="30" t="str">
        <f ca="1"/>
        <v/>
      </c>
      <c r="FD148" s="30" t="str">
        <f ca="1"/>
        <v/>
      </c>
      <c r="FE148" s="31" cm="1">
        <f t="array" aca="1" ref="FE148" ca="1">SUMPRODUCT(COUNTIF($DJ148:$FD148,Training!$C$3:$E$3))</f>
        <v>0</v>
      </c>
      <c r="FF148" s="31" cm="1">
        <f t="array" aca="1" ref="FF148" ca="1">SUMPRODUCT(COUNTIF($DJ148:$FD148,Training!$C$4:$E$4))</f>
        <v>0</v>
      </c>
      <c r="FG148" s="31" cm="1">
        <f t="array" aca="1" ref="FG148" ca="1">SUMPRODUCT(COUNTIF($DJ148:$FD148,Training!$C$5:$E$5))</f>
        <v>0</v>
      </c>
      <c r="FH148" s="31" cm="1">
        <f t="array" aca="1" ref="FH148" ca="1">SUMPRODUCT(COUNTIF($DJ148:$FD148,Training!$C$6:$E$6))</f>
        <v>0</v>
      </c>
      <c r="FI148" s="31" cm="1">
        <f t="array" aca="1" ref="FI148" ca="1">SUMPRODUCT(COUNTIF($DJ148:$FD148,Training!$C$7:$E$7))</f>
        <v>0</v>
      </c>
      <c r="FJ148" s="31" cm="1">
        <f t="array" aca="1" ref="FJ148" ca="1">SUMPRODUCT(COUNTIF($DJ148:$FD148,Training!$C$8:$E$8))</f>
        <v>0</v>
      </c>
      <c r="FK148" s="31" cm="1">
        <f t="array" aca="1" ref="FK148" ca="1">SUMPRODUCT(COUNTIF($DJ148:$FD148,Training!$C$9:$E$9))</f>
        <v>0</v>
      </c>
      <c r="FL148" s="31" cm="1">
        <f t="array" aca="1" ref="FL148" ca="1">SUMPRODUCT(COUNTIF($DJ148:$FD148,Training!$C$10:$E$10))</f>
        <v>0</v>
      </c>
      <c r="FM148" s="31" cm="1">
        <f t="array" aca="1" ref="FM148" ca="1">SUMPRODUCT(COUNTIF($DJ148:$FD148,Training!$C$11:$E$11))</f>
        <v>0</v>
      </c>
      <c r="FN148" s="31" cm="1">
        <f t="array" aca="1" ref="FN148" ca="1">SUMPRODUCT(COUNTIF($DJ148:$FD148,Training!$C$2:$E$2))</f>
        <v>0</v>
      </c>
      <c r="FO148" s="31" cm="1">
        <f t="array" aca="1" ref="FO148" ca="1">SUMPRODUCT(COUNTIF($DJ148:$FD148,Training!#REF!))</f>
        <v>0</v>
      </c>
      <c r="FP148" s="31" cm="1">
        <f t="array" aca="1" ref="FP148" ca="1">SUMPRODUCT(COUNTIF($DJ148:$FD148,Training!$C$12:$E$12))</f>
        <v>0</v>
      </c>
      <c r="FQ148" s="31" cm="1">
        <f t="array" aca="1" ref="FQ148" ca="1">SUMPRODUCT(COUNTIF($DJ148:$FD148,Training!$C$13:$E$13))</f>
        <v>0</v>
      </c>
      <c r="FR148" s="31" cm="1">
        <f t="array" aca="1" ref="FR148" ca="1">SUMPRODUCT(COUNTIF($DJ148:$FD148,Training!$C$14:$E$14))</f>
        <v>0</v>
      </c>
      <c r="FS148" s="31" cm="1">
        <f t="array" aca="1" ref="FS148" ca="1">SUMPRODUCT(COUNTIF($DJ148:$FD148,Training!$C$15:$E$15))</f>
        <v>0</v>
      </c>
      <c r="FT148" s="31" cm="1">
        <f t="array" aca="1" ref="FT148" ca="1">SUMPRODUCT(COUNTIF($DJ148:$FD148,Training!$C$16:$E$16))</f>
        <v>0</v>
      </c>
    </row>
    <row r="149" spans="1:176" x14ac:dyDescent="0.25">
      <c r="A149" s="32" t="str">
        <f>IF(WeightedParse!A149&gt;"",WeightedParse!A149,"")</f>
        <v/>
      </c>
      <c r="B149" s="49" t="str">
        <f>IF('Weighted Summary'!A149&gt;"",'Weighted Summary'!F149,"")</f>
        <v/>
      </c>
      <c r="C149" s="39" t="str">
        <f t="shared" si="2"/>
        <v/>
      </c>
      <c r="D149" s="37" t="str">
        <f ca="1">IF($A149&gt;"",IF(ISERROR(HLOOKUP(D$1,INDIRECT("Roles!$B$"&amp;MATCH($B149,Roles!$A:$A,0)&amp;":$AF$"&amp;MATCH($B149,Roles!$A:$A,0)),1,FALSE))=FALSE,IF(SquadExport!G149&lt;10,1,IF(SquadExport!G149&lt;15,2,IF(SquadExport!G149&lt;=20,3,""))),0),"")</f>
        <v/>
      </c>
      <c r="E149" s="37" t="str">
        <f ca="1">IF($A149&gt;"",IF(ISERROR(HLOOKUP(E$1,INDIRECT("Roles!$B$"&amp;MATCH($B149,Roles!$A:$A,0)&amp;":$AF$"&amp;MATCH($B149,Roles!$A:$A,0)),1,FALSE))=FALSE,IF(SquadExport!H149&lt;10,1,IF(SquadExport!H149&lt;15,2,IF(SquadExport!H149&lt;=20,3,""))),0),"")</f>
        <v/>
      </c>
      <c r="F149" s="37" t="str">
        <f ca="1">IF($A149&gt;"",IF(ISERROR(HLOOKUP(F$1,INDIRECT("Roles!$B$"&amp;MATCH($B149,Roles!$A:$A,0)&amp;":$AF$"&amp;MATCH($B149,Roles!$A:$A,0)),1,FALSE))=FALSE,IF(SquadExport!I149&lt;10,1,IF(SquadExport!I149&lt;15,2,IF(SquadExport!I149&lt;=20,3,""))),0),"")</f>
        <v/>
      </c>
      <c r="G149" s="37" t="str">
        <f ca="1">IF($A149&gt;"",IF(ISERROR(HLOOKUP(G$1,INDIRECT("Roles!$B$"&amp;MATCH($B149,Roles!$A:$A,0)&amp;":$AF$"&amp;MATCH($B149,Roles!$A:$A,0)),1,FALSE))=FALSE,IF(SquadExport!J149&lt;10,1,IF(SquadExport!J149&lt;15,2,IF(SquadExport!J149&lt;=20,3,""))),0),"")</f>
        <v/>
      </c>
      <c r="H149" s="37" t="str">
        <f ca="1">IF($A149&gt;"",IF(ISERROR(HLOOKUP(H$1,INDIRECT("Roles!$B$"&amp;MATCH($B149,Roles!$A:$A,0)&amp;":$AF$"&amp;MATCH($B149,Roles!$A:$A,0)),1,FALSE))=FALSE,IF(SquadExport!K149&lt;10,1,IF(SquadExport!K149&lt;15,2,IF(SquadExport!K149&lt;=20,3,""))),0),"")</f>
        <v/>
      </c>
      <c r="I149" s="37" t="str">
        <f ca="1">IF($A149&gt;"",IF(ISERROR(HLOOKUP(I$1,INDIRECT("Roles!$B$"&amp;MATCH($B149,Roles!$A:$A,0)&amp;":$AF$"&amp;MATCH($B149,Roles!$A:$A,0)),1,FALSE))=FALSE,IF(SquadExport!L149&lt;10,1,IF(SquadExport!L149&lt;15,2,IF(SquadExport!L149&lt;=20,3,""))),0),"")</f>
        <v/>
      </c>
      <c r="J149" s="37" t="str">
        <f ca="1">IF($A149&gt;"",IF(ISERROR(HLOOKUP(J$1,INDIRECT("Roles!$B$"&amp;MATCH($B149,Roles!$A:$A,0)&amp;":$AF$"&amp;MATCH($B149,Roles!$A:$A,0)),1,FALSE))=FALSE,IF(SquadExport!M149&lt;10,1,IF(SquadExport!M149&lt;15,2,IF(SquadExport!M149&lt;=20,3,""))),0),"")</f>
        <v/>
      </c>
      <c r="K149" s="37" t="str">
        <f ca="1">IF($A149&gt;"",IF(ISERROR(HLOOKUP(K$1,INDIRECT("Roles!$B$"&amp;MATCH($B149,Roles!$A:$A,0)&amp;":$AF$"&amp;MATCH($B149,Roles!$A:$A,0)),1,FALSE))=FALSE,IF(SquadExport!N149&lt;10,1,IF(SquadExport!N149&lt;15,2,IF(SquadExport!N149&lt;=20,3,""))),0),"")</f>
        <v/>
      </c>
      <c r="L149" s="37" t="str">
        <f ca="1">IF($A149&gt;"",IF(ISERROR(HLOOKUP(L$1,INDIRECT("Roles!$B$"&amp;MATCH($B149,Roles!$A:$A,0)&amp;":$AF$"&amp;MATCH($B149,Roles!$A:$A,0)),1,FALSE))=FALSE,IF(SquadExport!O149&lt;10,1,IF(SquadExport!O149&lt;15,2,IF(SquadExport!O149&lt;=20,3,""))),0),"")</f>
        <v/>
      </c>
      <c r="M149" s="37" t="str">
        <f ca="1">IF($A149&gt;"",IF(ISERROR(HLOOKUP(M$1,INDIRECT("Roles!$B$"&amp;MATCH($B149,Roles!$A:$A,0)&amp;":$AF$"&amp;MATCH($B149,Roles!$A:$A,0)),1,FALSE))=FALSE,IF(SquadExport!P149&lt;10,1,IF(SquadExport!P149&lt;15,2,IF(SquadExport!P149&lt;=20,3,""))),0),"")</f>
        <v/>
      </c>
      <c r="N149" s="37" t="str">
        <f ca="1">IF($A149&gt;"",IF(ISERROR(HLOOKUP(N$1,INDIRECT("Roles!$B$"&amp;MATCH($B149,Roles!$A:$A,0)&amp;":$AF$"&amp;MATCH($B149,Roles!$A:$A,0)),1,FALSE))=FALSE,IF(SquadExport!Q149&lt;10,1,IF(SquadExport!Q149&lt;15,2,IF(SquadExport!Q149&lt;=20,3,""))),0),"")</f>
        <v/>
      </c>
      <c r="O149" s="37" t="str">
        <f ca="1">IF($A149&gt;"",IF(ISERROR(HLOOKUP(O$1,INDIRECT("Roles!$B$"&amp;MATCH($B149,Roles!$A:$A,0)&amp;":$AF$"&amp;MATCH($B149,Roles!$A:$A,0)),1,FALSE))=FALSE,IF(SquadExport!R149&lt;10,1,IF(SquadExport!R149&lt;15,2,IF(SquadExport!R149&lt;=20,3,""))),0),"")</f>
        <v/>
      </c>
      <c r="P149" s="37" t="str">
        <f ca="1">IF($A149&gt;"",IF(ISERROR(HLOOKUP(P$1,INDIRECT("Roles!$B$"&amp;MATCH($B149,Roles!$A:$A,0)&amp;":$AF$"&amp;MATCH($B149,Roles!$A:$A,0)),1,FALSE))=FALSE,IF(SquadExport!S149&lt;10,1,IF(SquadExport!S149&lt;15,2,IF(SquadExport!S149&lt;=20,3,""))),0),"")</f>
        <v/>
      </c>
      <c r="Q149" s="37" t="str">
        <f ca="1">IF($A149&gt;"",IF(ISERROR(HLOOKUP(Q$1,INDIRECT("Roles!$B$"&amp;MATCH($B149,Roles!$A:$A,0)&amp;":$AF$"&amp;MATCH($B149,Roles!$A:$A,0)),1,FALSE))=FALSE,IF(SquadExport!T149&lt;10,1,IF(SquadExport!T149&lt;15,2,IF(SquadExport!T149&lt;=20,3,""))),0),"")</f>
        <v/>
      </c>
      <c r="R149" s="37" t="str">
        <f ca="1">IF($A149&gt;"",IF(ISERROR(HLOOKUP(R$1,INDIRECT("Roles!$B$"&amp;MATCH($B149,Roles!$A:$A,0)&amp;":$AF$"&amp;MATCH($B149,Roles!$A:$A,0)),1,FALSE))=FALSE,IF(SquadExport!U149&lt;10,1,IF(SquadExport!U149&lt;15,2,IF(SquadExport!U149&lt;=20,3,""))),0),"")</f>
        <v/>
      </c>
      <c r="S149" s="37" t="str">
        <f ca="1">IF($A149&gt;"",IF(ISERROR(HLOOKUP(S$1,INDIRECT("Roles!$B$"&amp;MATCH($B149,Roles!$A:$A,0)&amp;":$AF$"&amp;MATCH($B149,Roles!$A:$A,0)),1,FALSE))=FALSE,IF(SquadExport!V149&lt;10,1,IF(SquadExport!V149&lt;15,2,IF(SquadExport!V149&lt;=20,3,""))),0),"")</f>
        <v/>
      </c>
      <c r="T149" s="37" t="str">
        <f ca="1">IF($A149&gt;"",IF(ISERROR(HLOOKUP(T$1,INDIRECT("Roles!$B$"&amp;MATCH($B149,Roles!$A:$A,0)&amp;":$AF$"&amp;MATCH($B149,Roles!$A:$A,0)),1,FALSE))=FALSE,IF(SquadExport!W149&lt;10,1,IF(SquadExport!W149&lt;15,2,IF(SquadExport!W149&lt;=20,3,""))),0),"")</f>
        <v/>
      </c>
      <c r="U149" s="37" t="str">
        <f ca="1">IF($A149&gt;"",IF(ISERROR(HLOOKUP(U$1,INDIRECT("Roles!$B$"&amp;MATCH($B149,Roles!$A:$A,0)&amp;":$AF$"&amp;MATCH($B149,Roles!$A:$A,0)),1,FALSE))=FALSE,IF(SquadExport!X149&lt;10,1,IF(SquadExport!X149&lt;15,2,IF(SquadExport!X149&lt;=20,3,""))),0),"")</f>
        <v/>
      </c>
      <c r="V149" s="37" t="str">
        <f ca="1">IF($A149&gt;"",IF(ISERROR(HLOOKUP(V$1,INDIRECT("Roles!$B$"&amp;MATCH($B149,Roles!$A:$A,0)&amp;":$AF$"&amp;MATCH($B149,Roles!$A:$A,0)),1,FALSE))=FALSE,IF(SquadExport!Y149&lt;10,1,IF(SquadExport!Y149&lt;15,2,IF(SquadExport!Y149&lt;=20,3,""))),0),"")</f>
        <v/>
      </c>
      <c r="W149" s="37" t="str">
        <f ca="1">IF($A149&gt;"",IF(ISERROR(HLOOKUP(W$1,INDIRECT("Roles!$B$"&amp;MATCH($B149,Roles!$A:$A,0)&amp;":$AF$"&amp;MATCH($B149,Roles!$A:$A,0)),1,FALSE))=FALSE,IF(SquadExport!Z149&lt;10,1,IF(SquadExport!Z149&lt;15,2,IF(SquadExport!Z149&lt;=20,3,""))),0),"")</f>
        <v/>
      </c>
      <c r="X149" s="37" t="str">
        <f ca="1">IF($A149&gt;"",IF(ISERROR(HLOOKUP(X$1,INDIRECT("Roles!$B$"&amp;MATCH($B149,Roles!$A:$A,0)&amp;":$AF$"&amp;MATCH($B149,Roles!$A:$A,0)),1,FALSE))=FALSE,IF(SquadExport!AA149&lt;10,1,IF(SquadExport!AA149&lt;15,2,IF(SquadExport!AA149&lt;=20,3,""))),0),"")</f>
        <v/>
      </c>
      <c r="Y149" s="37" t="str">
        <f ca="1">IF($A149&gt;"",IF(ISERROR(HLOOKUP(Y$1,INDIRECT("Roles!$B$"&amp;MATCH($B149,Roles!$A:$A,0)&amp;":$AF$"&amp;MATCH($B149,Roles!$A:$A,0)),1,FALSE))=FALSE,IF(SquadExport!AB149&lt;10,1,IF(SquadExport!AB149&lt;15,2,IF(SquadExport!AB149&lt;=20,3,""))),0),"")</f>
        <v/>
      </c>
      <c r="Z149" s="37" t="str">
        <f ca="1">IF($A149&gt;"",IF(ISERROR(HLOOKUP(Z$1,INDIRECT("Roles!$B$"&amp;MATCH($B149,Roles!$A:$A,0)&amp;":$AF$"&amp;MATCH($B149,Roles!$A:$A,0)),1,FALSE))=FALSE,IF(SquadExport!AC149&lt;10,1,IF(SquadExport!AC149&lt;15,2,IF(SquadExport!AC149&lt;=20,3,""))),0),"")</f>
        <v/>
      </c>
      <c r="AA149" s="37" t="str">
        <f ca="1">IF($A149&gt;"",IF(ISERROR(HLOOKUP(AA$1,INDIRECT("Roles!$B$"&amp;MATCH($B149,Roles!$A:$A,0)&amp;":$AF$"&amp;MATCH($B149,Roles!$A:$A,0)),1,FALSE))=FALSE,IF(SquadExport!AD149&lt;10,1,IF(SquadExport!AD149&lt;15,2,IF(SquadExport!AD149&lt;=20,3,""))),0),"")</f>
        <v/>
      </c>
      <c r="AB149" s="37" t="str">
        <f ca="1">IF($A149&gt;"",IF(ISERROR(HLOOKUP(AB$1,INDIRECT("Roles!$B$"&amp;MATCH($B149,Roles!$A:$A,0)&amp;":$AF$"&amp;MATCH($B149,Roles!$A:$A,0)),1,FALSE))=FALSE,IF(SquadExport!AE149&lt;10,1,IF(SquadExport!AE149&lt;15,2,IF(SquadExport!AE149&lt;=20,3,""))),0),"")</f>
        <v/>
      </c>
      <c r="AC149" s="37" t="str">
        <f ca="1">IF($A149&gt;"",IF(ISERROR(HLOOKUP(AC$1,INDIRECT("Roles!$B$"&amp;MATCH($B149,Roles!$A:$A,0)&amp;":$AF$"&amp;MATCH($B149,Roles!$A:$A,0)),1,FALSE))=FALSE,IF(SquadExport!AF149&lt;10,1,IF(SquadExport!AF149&lt;15,2,IF(SquadExport!AF149&lt;=20,3,""))),0),"")</f>
        <v/>
      </c>
      <c r="AD149" s="37" t="str">
        <f ca="1">IF($A149&gt;"",IF(ISERROR(HLOOKUP(AD$1,INDIRECT("Roles!$B$"&amp;MATCH($B149,Roles!$A:$A,0)&amp;":$AF$"&amp;MATCH($B149,Roles!$A:$A,0)),1,FALSE))=FALSE,IF(SquadExport!AG149&lt;10,1,IF(SquadExport!AG149&lt;15,2,IF(SquadExport!AG149&lt;=20,3,""))),0),"")</f>
        <v/>
      </c>
      <c r="AE149" s="37" t="str">
        <f ca="1">IF($A149&gt;"",IF(ISERROR(HLOOKUP(AE$1,INDIRECT("Roles!$B$"&amp;MATCH($B149,Roles!$A:$A,0)&amp;":$AF$"&amp;MATCH($B149,Roles!$A:$A,0)),1,FALSE))=FALSE,IF(SquadExport!AH149&lt;10,1,IF(SquadExport!AH149&lt;15,2,IF(SquadExport!AH149&lt;=20,3,""))),0),"")</f>
        <v/>
      </c>
      <c r="AF149" s="37" t="str">
        <f ca="1">IF($A149&gt;"",IF(ISERROR(HLOOKUP(AF$1,INDIRECT("Roles!$B$"&amp;MATCH($B149,Roles!$A:$A,0)&amp;":$AF$"&amp;MATCH($B149,Roles!$A:$A,0)),1,FALSE))=FALSE,IF(SquadExport!AI149&lt;10,1,IF(SquadExport!AI149&lt;15,2,IF(SquadExport!AI149&lt;=20,3,""))),0),"")</f>
        <v/>
      </c>
      <c r="AG149" s="37" t="str">
        <f ca="1">IF($A149&gt;"",IF(ISERROR(HLOOKUP(AG$1,INDIRECT("Roles!$B$"&amp;MATCH($B149,Roles!$A:$A,0)&amp;":$AF$"&amp;MATCH($B149,Roles!$A:$A,0)),1,FALSE))=FALSE,IF(SquadExport!AJ149&lt;10,1,IF(SquadExport!AJ149&lt;15,2,IF(SquadExport!AJ149&lt;=20,3,""))),0),"")</f>
        <v/>
      </c>
      <c r="AH149" s="37" t="str">
        <f ca="1">IF($A149&gt;"",IF(ISERROR(HLOOKUP(AH$1,INDIRECT("Roles!$B$"&amp;MATCH($B149,Roles!$A:$A,0)&amp;":$AF$"&amp;MATCH($B149,Roles!$A:$A,0)),1,FALSE))=FALSE,IF(SquadExport!AK149&lt;10,1,IF(SquadExport!AK149&lt;15,2,IF(SquadExport!AK149&lt;=20,3,""))),0),"")</f>
        <v/>
      </c>
      <c r="AI149" s="37" t="str">
        <f ca="1">IF($A149&gt;"",IF(ISERROR(HLOOKUP(AI$1,INDIRECT("Roles!$B$"&amp;MATCH($B149,Roles!$A:$A,0)&amp;":$AF$"&amp;MATCH($B149,Roles!$A:$A,0)),1,FALSE))=FALSE,IF(SquadExport!AL149&lt;10,1,IF(SquadExport!AL149&lt;15,2,IF(SquadExport!AL149&lt;=20,3,""))),0),"")</f>
        <v/>
      </c>
      <c r="AJ149" s="37" t="str">
        <f ca="1">IF($A149&gt;"",IF(ISERROR(HLOOKUP(AJ$1,INDIRECT("Roles!$B$"&amp;MATCH($B149,Roles!$A:$A,0)&amp;":$AF$"&amp;MATCH($B149,Roles!$A:$A,0)),1,FALSE))=FALSE,IF(SquadExport!AM149&lt;10,1,IF(SquadExport!AM149&lt;15,2,IF(SquadExport!AM149&lt;=20,3,""))),0),"")</f>
        <v/>
      </c>
      <c r="AK149" s="37" t="str">
        <f ca="1">IF($A149&gt;"",IF(ISERROR(HLOOKUP(AK$1,INDIRECT("Roles!$B$"&amp;MATCH($B149,Roles!$A:$A,0)&amp;":$AF$"&amp;MATCH($B149,Roles!$A:$A,0)),1,FALSE))=FALSE,IF(SquadExport!AN149&lt;10,1,IF(SquadExport!AN149&lt;15,2,IF(SquadExport!AN149&lt;=20,3,""))),0),"")</f>
        <v/>
      </c>
      <c r="AL149" s="37" t="str">
        <f ca="1">IF($A149&gt;"",IF(ISERROR(HLOOKUP(AL$1,INDIRECT("Roles!$B$"&amp;MATCH($B149,Roles!$A:$A,0)&amp;":$AF$"&amp;MATCH($B149,Roles!$A:$A,0)),1,FALSE))=FALSE,IF(SquadExport!AO149&lt;10,1,IF(SquadExport!AO149&lt;15,2,IF(SquadExport!AO149&lt;=20,3,""))),0),"")</f>
        <v/>
      </c>
      <c r="AM149" s="37" t="str">
        <f ca="1">IF($A149&gt;"",IF(ISERROR(HLOOKUP(AM$1,INDIRECT("Roles!$B$"&amp;MATCH($B149,Roles!$A:$A,0)&amp;":$AF$"&amp;MATCH($B149,Roles!$A:$A,0)),1,FALSE))=FALSE,IF(SquadExport!AP149&lt;10,1,IF(SquadExport!AP149&lt;15,2,IF(SquadExport!AP149&lt;=20,3,""))),0),"")</f>
        <v/>
      </c>
      <c r="AN149" s="37" t="str">
        <f ca="1">IF($A149&gt;"",IF(ISERROR(HLOOKUP(AN$1,INDIRECT("Roles!$B$"&amp;MATCH($B149,Roles!$A:$A,0)&amp;":$AF$"&amp;MATCH($B149,Roles!$A:$A,0)),1,FALSE))=FALSE,IF(SquadExport!AQ149&lt;10,1,IF(SquadExport!AQ149&lt;15,2,IF(SquadExport!AQ149&lt;=20,3,""))),0),"")</f>
        <v/>
      </c>
      <c r="AO149" s="37" t="str">
        <f ca="1">IF($A149&gt;"",IF(ISERROR(HLOOKUP(AO$1,INDIRECT("Roles!$B$"&amp;MATCH($B149,Roles!$A:$A,0)&amp;":$AF$"&amp;MATCH($B149,Roles!$A:$A,0)),1,FALSE))=FALSE,IF(SquadExport!AR149&lt;10,1,IF(SquadExport!AR149&lt;15,2,IF(SquadExport!AR149&lt;=20,3,""))),0),"")</f>
        <v/>
      </c>
      <c r="AP149" s="37" t="str">
        <f ca="1">IF($A149&gt;"",IF(ISERROR(HLOOKUP(AP$1,INDIRECT("Roles!$B$"&amp;MATCH($B149,Roles!$A:$A,0)&amp;":$AF$"&amp;MATCH($B149,Roles!$A:$A,0)),1,FALSE))=FALSE,IF(SquadExport!AS149&lt;10,1,IF(SquadExport!AS149&lt;15,2,IF(SquadExport!AS149&lt;=20,3,""))),0),"")</f>
        <v/>
      </c>
      <c r="AQ149" s="37" t="str">
        <f ca="1">IF($A149&gt;"",IF(ISERROR(HLOOKUP(AQ$1,INDIRECT("Roles!$B$"&amp;MATCH($B149,Roles!$A:$A,0)&amp;":$AF$"&amp;MATCH($B149,Roles!$A:$A,0)),1,FALSE))=FALSE,IF(SquadExport!AT149&lt;10,1,IF(SquadExport!AT149&lt;15,2,IF(SquadExport!AT149&lt;=20,3,""))),0),"")</f>
        <v/>
      </c>
      <c r="AR149" s="37" t="str">
        <f ca="1">IF($A149&gt;"",IF(ISERROR(HLOOKUP(AR$1,INDIRECT("Roles!$B$"&amp;MATCH($B149,Roles!$A:$A,0)&amp;":$AF$"&amp;MATCH($B149,Roles!$A:$A,0)),1,FALSE))=FALSE,IF(SquadExport!AU149&lt;10,1,IF(SquadExport!AU149&lt;15,2,IF(SquadExport!AU149&lt;=20,3,""))),0),"")</f>
        <v/>
      </c>
      <c r="AS149" s="37" t="str">
        <f ca="1">IF($A149&gt;"",IF(ISERROR(HLOOKUP(AS$1,INDIRECT("Roles!$B$"&amp;MATCH($B149,Roles!$A:$A,0)&amp;":$AF$"&amp;MATCH($B149,Roles!$A:$A,0)),1,FALSE))=FALSE,IF(SquadExport!AV149&lt;10,1,IF(SquadExport!AV149&lt;15,2,IF(SquadExport!AV149&lt;=20,3,""))),0),"")</f>
        <v/>
      </c>
      <c r="AT149" s="37" t="str">
        <f ca="1">IF($A149&gt;"",IF(ISERROR(HLOOKUP(AT$1,INDIRECT("Roles!$B$"&amp;MATCH($B149,Roles!$A:$A,0)&amp;":$AF$"&amp;MATCH($B149,Roles!$A:$A,0)),1,FALSE))=FALSE,IF(SquadExport!AW149&lt;10,1,IF(SquadExport!AW149&lt;15,2,IF(SquadExport!AW149&lt;=20,3,""))),0),"")</f>
        <v/>
      </c>
      <c r="AU149" s="37" t="str">
        <f ca="1">IF($A149&gt;"",IF(ISERROR(HLOOKUP(AU$1,INDIRECT("Roles!$B$"&amp;MATCH($B149,Roles!$A:$A,0)&amp;":$AF$"&amp;MATCH($B149,Roles!$A:$A,0)),1,FALSE))=FALSE,IF(SquadExport!AX149&lt;10,1,IF(SquadExport!AX149&lt;15,2,IF(SquadExport!AX149&lt;=20,3,""))),0),"")</f>
        <v/>
      </c>
      <c r="AV149" s="37" t="str">
        <f ca="1">IF($A149&gt;"",IF(ISERROR(HLOOKUP(AV$1,INDIRECT("Roles!$B$"&amp;MATCH($B149,Roles!$A:$A,0)&amp;":$AF$"&amp;MATCH($B149,Roles!$A:$A,0)),1,FALSE))=FALSE,IF(SquadExport!AY149&lt;10,1,IF(SquadExport!AY149&lt;15,2,IF(SquadExport!AY149&lt;=20,3,""))),0),"")</f>
        <v/>
      </c>
      <c r="AW149" s="37" t="str">
        <f ca="1">IF($A149&gt;"",IF(ISERROR(HLOOKUP(AW$1,INDIRECT("Roles!$B$"&amp;MATCH($B149,Roles!$A:$A,0)&amp;":$AF$"&amp;MATCH($B149,Roles!$A:$A,0)),1,FALSE))=FALSE,IF(SquadExport!AZ149&lt;10,1,IF(SquadExport!AZ149&lt;15,2,IF(SquadExport!AZ149&lt;=20,3,""))),0),"")</f>
        <v/>
      </c>
      <c r="AX149" s="37" t="str">
        <f ca="1">IF($A149&gt;"",IF(ISERROR(HLOOKUP(AX$1,INDIRECT("Roles!$B$"&amp;MATCH($B149,Roles!$A:$A,0)&amp;":$AF$"&amp;MATCH($B149,Roles!$A:$A,0)),1,FALSE))=FALSE,IF(SquadExport!BA149&lt;10,1,IF(SquadExport!BA149&lt;15,2,IF(SquadExport!BA149&lt;=20,3,""))),0),"")</f>
        <v/>
      </c>
      <c r="AY149" s="30" t="str" cm="1">
        <f t="array" aca="1" ref="AY149:CS149" ca="1">IF($D149:$AX149=1,D$1:AX$1,"")</f>
        <v/>
      </c>
      <c r="AZ149" s="30" t="str">
        <f ca="1"/>
        <v/>
      </c>
      <c r="BA149" s="30" t="str">
        <f ca="1"/>
        <v/>
      </c>
      <c r="BB149" s="30" t="str">
        <f ca="1"/>
        <v/>
      </c>
      <c r="BC149" s="30" t="str">
        <f ca="1"/>
        <v/>
      </c>
      <c r="BD149" s="30" t="str">
        <f ca="1"/>
        <v/>
      </c>
      <c r="BE149" s="30" t="str">
        <f ca="1"/>
        <v/>
      </c>
      <c r="BF149" s="30" t="str">
        <f ca="1"/>
        <v/>
      </c>
      <c r="BG149" s="30" t="str">
        <f ca="1"/>
        <v/>
      </c>
      <c r="BH149" s="30" t="str">
        <f ca="1"/>
        <v/>
      </c>
      <c r="BI149" s="30" t="str">
        <f ca="1"/>
        <v/>
      </c>
      <c r="BJ149" s="30" t="str">
        <f ca="1"/>
        <v/>
      </c>
      <c r="BK149" s="30" t="str">
        <f ca="1"/>
        <v/>
      </c>
      <c r="BL149" s="30" t="str">
        <f ca="1"/>
        <v/>
      </c>
      <c r="BM149" s="30" t="str">
        <f ca="1"/>
        <v/>
      </c>
      <c r="BN149" s="30" t="str">
        <f ca="1"/>
        <v/>
      </c>
      <c r="BO149" s="30" t="str">
        <f ca="1"/>
        <v/>
      </c>
      <c r="BP149" s="30" t="str">
        <f ca="1"/>
        <v/>
      </c>
      <c r="BQ149" s="30" t="str">
        <f ca="1"/>
        <v/>
      </c>
      <c r="BR149" s="30" t="str">
        <f ca="1"/>
        <v/>
      </c>
      <c r="BS149" s="30" t="str">
        <f ca="1"/>
        <v/>
      </c>
      <c r="BT149" s="30" t="str">
        <f ca="1"/>
        <v/>
      </c>
      <c r="BU149" s="30" t="str">
        <f ca="1"/>
        <v/>
      </c>
      <c r="BV149" s="30" t="str">
        <f ca="1"/>
        <v/>
      </c>
      <c r="BW149" s="30" t="str">
        <f ca="1"/>
        <v/>
      </c>
      <c r="BX149" s="30" t="str">
        <f ca="1"/>
        <v/>
      </c>
      <c r="BY149" s="30" t="str">
        <f ca="1"/>
        <v/>
      </c>
      <c r="BZ149" s="30" t="str">
        <f ca="1"/>
        <v/>
      </c>
      <c r="CA149" s="30" t="str">
        <f ca="1"/>
        <v/>
      </c>
      <c r="CB149" s="30" t="str">
        <f ca="1"/>
        <v/>
      </c>
      <c r="CC149" s="30" t="str">
        <f ca="1"/>
        <v/>
      </c>
      <c r="CD149" s="30" t="str">
        <f ca="1"/>
        <v/>
      </c>
      <c r="CE149" s="30" t="str">
        <f ca="1"/>
        <v/>
      </c>
      <c r="CF149" s="30" t="str">
        <f ca="1"/>
        <v/>
      </c>
      <c r="CG149" s="30" t="str">
        <f ca="1"/>
        <v/>
      </c>
      <c r="CH149" s="30" t="str">
        <f ca="1"/>
        <v/>
      </c>
      <c r="CI149" s="30" t="str">
        <f ca="1"/>
        <v/>
      </c>
      <c r="CJ149" s="30" t="str">
        <f ca="1"/>
        <v/>
      </c>
      <c r="CK149" s="30" t="str">
        <f ca="1"/>
        <v/>
      </c>
      <c r="CL149" s="30" t="str">
        <f ca="1"/>
        <v/>
      </c>
      <c r="CM149" s="30" t="str">
        <f ca="1"/>
        <v/>
      </c>
      <c r="CN149" s="30" t="str">
        <f ca="1"/>
        <v/>
      </c>
      <c r="CO149" s="30" t="str">
        <f ca="1"/>
        <v/>
      </c>
      <c r="CP149" s="30" t="str">
        <f ca="1"/>
        <v/>
      </c>
      <c r="CQ149" s="30" t="str">
        <f ca="1"/>
        <v/>
      </c>
      <c r="CR149" s="30" t="str">
        <f ca="1"/>
        <v/>
      </c>
      <c r="CS149" s="30" t="str">
        <f ca="1"/>
        <v/>
      </c>
      <c r="CT149" s="31" cm="1">
        <f t="array" aca="1" ref="CT149" ca="1">SUMPRODUCT(COUNTIF($AY149:$CS149,Training!$C$3:$E$3))</f>
        <v>0</v>
      </c>
      <c r="CU149" s="31" cm="1">
        <f t="array" aca="1" ref="CU149" ca="1">SUMPRODUCT(COUNTIF($AY149:$CS149,Training!$C$4:$E$4))</f>
        <v>0</v>
      </c>
      <c r="CV149" s="31" cm="1">
        <f t="array" aca="1" ref="CV149" ca="1">SUMPRODUCT(COUNTIF($AY149:$CS149,Training!$C$5:$E$5))</f>
        <v>0</v>
      </c>
      <c r="CW149" s="31" cm="1">
        <f t="array" aca="1" ref="CW149" ca="1">SUMPRODUCT(COUNTIF($AY149:$CS149,Training!$C$6:$E$6))</f>
        <v>0</v>
      </c>
      <c r="CX149" s="31" cm="1">
        <f t="array" aca="1" ref="CX149" ca="1">SUMPRODUCT(COUNTIF($AY149:$CS149,Training!$C$7:$E$7))</f>
        <v>0</v>
      </c>
      <c r="CY149" s="31" cm="1">
        <f t="array" aca="1" ref="CY149" ca="1">SUMPRODUCT(COUNTIF($AY149:$CS149,Training!$C$8:$E$8))</f>
        <v>0</v>
      </c>
      <c r="CZ149" s="31" cm="1">
        <f t="array" aca="1" ref="CZ149" ca="1">SUMPRODUCT(COUNTIF($AY149:$CS149,Training!$C$9:$E$9))</f>
        <v>0</v>
      </c>
      <c r="DA149" s="31" cm="1">
        <f t="array" aca="1" ref="DA149" ca="1">SUMPRODUCT(COUNTIF($AY149:$CS149,Training!$C$10:$E$10))</f>
        <v>0</v>
      </c>
      <c r="DB149" s="31" cm="1">
        <f t="array" aca="1" ref="DB149" ca="1">SUMPRODUCT(COUNTIF($AY149:$CS149,Training!$C$11:$E$11))</f>
        <v>0</v>
      </c>
      <c r="DC149" s="31" cm="1">
        <f t="array" aca="1" ref="DC149" ca="1">SUMPRODUCT(COUNTIF($AY149:$CS149,Training!$C$2:$E$2))</f>
        <v>0</v>
      </c>
      <c r="DD149" s="31" cm="1">
        <f t="array" aca="1" ref="DD149" ca="1">SUMPRODUCT(COUNTIF($AY149:$CS149,Training!#REF!))</f>
        <v>0</v>
      </c>
      <c r="DE149" s="31" cm="1">
        <f t="array" aca="1" ref="DE149" ca="1">SUMPRODUCT(COUNTIF($AY149:$CS149,Training!$C$12:$E$12))</f>
        <v>0</v>
      </c>
      <c r="DF149" s="31" cm="1">
        <f t="array" aca="1" ref="DF149" ca="1">SUMPRODUCT(COUNTIF($AY149:$CS149,Training!$C$13:$E$13))</f>
        <v>0</v>
      </c>
      <c r="DG149" s="31" cm="1">
        <f t="array" aca="1" ref="DG149" ca="1">SUMPRODUCT(COUNTIF($AY149:$CS149,Training!$C$14:$E$14))</f>
        <v>0</v>
      </c>
      <c r="DH149" s="31" cm="1">
        <f t="array" aca="1" ref="DH149" ca="1">SUMPRODUCT(COUNTIF($AY149:$CS149,Training!$C$15:$E$15))</f>
        <v>0</v>
      </c>
      <c r="DI149" s="31" cm="1">
        <f t="array" aca="1" ref="DI149" ca="1">SUMPRODUCT(COUNTIF($AY149:$CS149,Training!$C$16:$E$16))</f>
        <v>0</v>
      </c>
      <c r="DJ149" s="30" t="str" cm="1">
        <f t="array" aca="1" ref="DJ149:FD149" ca="1">IF(COUNTIF(D149:AX149,1)=0,IF($D149:$AX149=2,D$1:AX$1,""),"")</f>
        <v/>
      </c>
      <c r="DK149" s="30" t="str">
        <f ca="1"/>
        <v/>
      </c>
      <c r="DL149" s="30" t="str">
        <f ca="1"/>
        <v/>
      </c>
      <c r="DM149" s="30" t="str">
        <f ca="1"/>
        <v/>
      </c>
      <c r="DN149" s="30" t="str">
        <f ca="1"/>
        <v/>
      </c>
      <c r="DO149" s="30" t="str">
        <f ca="1"/>
        <v/>
      </c>
      <c r="DP149" s="30" t="str">
        <f ca="1"/>
        <v/>
      </c>
      <c r="DQ149" s="30" t="str">
        <f ca="1"/>
        <v/>
      </c>
      <c r="DR149" s="30" t="str">
        <f ca="1"/>
        <v/>
      </c>
      <c r="DS149" s="30" t="str">
        <f ca="1"/>
        <v/>
      </c>
      <c r="DT149" s="30" t="str">
        <f ca="1"/>
        <v/>
      </c>
      <c r="DU149" s="30" t="str">
        <f ca="1"/>
        <v/>
      </c>
      <c r="DV149" s="30" t="str">
        <f ca="1"/>
        <v/>
      </c>
      <c r="DW149" s="30" t="str">
        <f ca="1"/>
        <v/>
      </c>
      <c r="DX149" s="30" t="str">
        <f ca="1"/>
        <v/>
      </c>
      <c r="DY149" s="30" t="str">
        <f ca="1"/>
        <v/>
      </c>
      <c r="DZ149" s="30" t="str">
        <f ca="1"/>
        <v/>
      </c>
      <c r="EA149" s="30" t="str">
        <f ca="1"/>
        <v/>
      </c>
      <c r="EB149" s="30" t="str">
        <f ca="1"/>
        <v/>
      </c>
      <c r="EC149" s="30" t="str">
        <f ca="1"/>
        <v/>
      </c>
      <c r="ED149" s="30" t="str">
        <f ca="1"/>
        <v/>
      </c>
      <c r="EE149" s="30" t="str">
        <f ca="1"/>
        <v/>
      </c>
      <c r="EF149" s="30" t="str">
        <f ca="1"/>
        <v/>
      </c>
      <c r="EG149" s="30" t="str">
        <f ca="1"/>
        <v/>
      </c>
      <c r="EH149" s="30" t="str">
        <f ca="1"/>
        <v/>
      </c>
      <c r="EI149" s="30" t="str">
        <f ca="1"/>
        <v/>
      </c>
      <c r="EJ149" s="30" t="str">
        <f ca="1"/>
        <v/>
      </c>
      <c r="EK149" s="30" t="str">
        <f ca="1"/>
        <v/>
      </c>
      <c r="EL149" s="30" t="str">
        <f ca="1"/>
        <v/>
      </c>
      <c r="EM149" s="30" t="str">
        <f ca="1"/>
        <v/>
      </c>
      <c r="EN149" s="30" t="str">
        <f ca="1"/>
        <v/>
      </c>
      <c r="EO149" s="30" t="str">
        <f ca="1"/>
        <v/>
      </c>
      <c r="EP149" s="30" t="str">
        <f ca="1"/>
        <v/>
      </c>
      <c r="EQ149" s="30" t="str">
        <f ca="1"/>
        <v/>
      </c>
      <c r="ER149" s="30" t="str">
        <f ca="1"/>
        <v/>
      </c>
      <c r="ES149" s="30" t="str">
        <f ca="1"/>
        <v/>
      </c>
      <c r="ET149" s="30" t="str">
        <f ca="1"/>
        <v/>
      </c>
      <c r="EU149" s="30" t="str">
        <f ca="1"/>
        <v/>
      </c>
      <c r="EV149" s="30" t="str">
        <f ca="1"/>
        <v/>
      </c>
      <c r="EW149" s="30" t="str">
        <f ca="1"/>
        <v/>
      </c>
      <c r="EX149" s="30" t="str">
        <f ca="1"/>
        <v/>
      </c>
      <c r="EY149" s="30" t="str">
        <f ca="1"/>
        <v/>
      </c>
      <c r="EZ149" s="30" t="str">
        <f ca="1"/>
        <v/>
      </c>
      <c r="FA149" s="30" t="str">
        <f ca="1"/>
        <v/>
      </c>
      <c r="FB149" s="30" t="str">
        <f ca="1"/>
        <v/>
      </c>
      <c r="FC149" s="30" t="str">
        <f ca="1"/>
        <v/>
      </c>
      <c r="FD149" s="30" t="str">
        <f ca="1"/>
        <v/>
      </c>
      <c r="FE149" s="31" cm="1">
        <f t="array" aca="1" ref="FE149" ca="1">SUMPRODUCT(COUNTIF($DJ149:$FD149,Training!$C$3:$E$3))</f>
        <v>0</v>
      </c>
      <c r="FF149" s="31" cm="1">
        <f t="array" aca="1" ref="FF149" ca="1">SUMPRODUCT(COUNTIF($DJ149:$FD149,Training!$C$4:$E$4))</f>
        <v>0</v>
      </c>
      <c r="FG149" s="31" cm="1">
        <f t="array" aca="1" ref="FG149" ca="1">SUMPRODUCT(COUNTIF($DJ149:$FD149,Training!$C$5:$E$5))</f>
        <v>0</v>
      </c>
      <c r="FH149" s="31" cm="1">
        <f t="array" aca="1" ref="FH149" ca="1">SUMPRODUCT(COUNTIF($DJ149:$FD149,Training!$C$6:$E$6))</f>
        <v>0</v>
      </c>
      <c r="FI149" s="31" cm="1">
        <f t="array" aca="1" ref="FI149" ca="1">SUMPRODUCT(COUNTIF($DJ149:$FD149,Training!$C$7:$E$7))</f>
        <v>0</v>
      </c>
      <c r="FJ149" s="31" cm="1">
        <f t="array" aca="1" ref="FJ149" ca="1">SUMPRODUCT(COUNTIF($DJ149:$FD149,Training!$C$8:$E$8))</f>
        <v>0</v>
      </c>
      <c r="FK149" s="31" cm="1">
        <f t="array" aca="1" ref="FK149" ca="1">SUMPRODUCT(COUNTIF($DJ149:$FD149,Training!$C$9:$E$9))</f>
        <v>0</v>
      </c>
      <c r="FL149" s="31" cm="1">
        <f t="array" aca="1" ref="FL149" ca="1">SUMPRODUCT(COUNTIF($DJ149:$FD149,Training!$C$10:$E$10))</f>
        <v>0</v>
      </c>
      <c r="FM149" s="31" cm="1">
        <f t="array" aca="1" ref="FM149" ca="1">SUMPRODUCT(COUNTIF($DJ149:$FD149,Training!$C$11:$E$11))</f>
        <v>0</v>
      </c>
      <c r="FN149" s="31" cm="1">
        <f t="array" aca="1" ref="FN149" ca="1">SUMPRODUCT(COUNTIF($DJ149:$FD149,Training!$C$2:$E$2))</f>
        <v>0</v>
      </c>
      <c r="FO149" s="31" cm="1">
        <f t="array" aca="1" ref="FO149" ca="1">SUMPRODUCT(COUNTIF($DJ149:$FD149,Training!#REF!))</f>
        <v>0</v>
      </c>
      <c r="FP149" s="31" cm="1">
        <f t="array" aca="1" ref="FP149" ca="1">SUMPRODUCT(COUNTIF($DJ149:$FD149,Training!$C$12:$E$12))</f>
        <v>0</v>
      </c>
      <c r="FQ149" s="31" cm="1">
        <f t="array" aca="1" ref="FQ149" ca="1">SUMPRODUCT(COUNTIF($DJ149:$FD149,Training!$C$13:$E$13))</f>
        <v>0</v>
      </c>
      <c r="FR149" s="31" cm="1">
        <f t="array" aca="1" ref="FR149" ca="1">SUMPRODUCT(COUNTIF($DJ149:$FD149,Training!$C$14:$E$14))</f>
        <v>0</v>
      </c>
      <c r="FS149" s="31" cm="1">
        <f t="array" aca="1" ref="FS149" ca="1">SUMPRODUCT(COUNTIF($DJ149:$FD149,Training!$C$15:$E$15))</f>
        <v>0</v>
      </c>
      <c r="FT149" s="31" cm="1">
        <f t="array" aca="1" ref="FT149" ca="1">SUMPRODUCT(COUNTIF($DJ149:$FD149,Training!$C$16:$E$16))</f>
        <v>0</v>
      </c>
    </row>
    <row r="150" spans="1:176" x14ac:dyDescent="0.25">
      <c r="A150" s="32" t="str">
        <f>IF(WeightedParse!A150&gt;"",WeightedParse!A150,"")</f>
        <v/>
      </c>
      <c r="B150" s="49" t="str">
        <f>IF('Weighted Summary'!A150&gt;"",'Weighted Summary'!F150,"")</f>
        <v/>
      </c>
      <c r="C150" s="39" t="str">
        <f t="shared" si="2"/>
        <v/>
      </c>
      <c r="D150" s="37" t="str">
        <f ca="1">IF($A150&gt;"",IF(ISERROR(HLOOKUP(D$1,INDIRECT("Roles!$B$"&amp;MATCH($B150,Roles!$A:$A,0)&amp;":$AF$"&amp;MATCH($B150,Roles!$A:$A,0)),1,FALSE))=FALSE,IF(SquadExport!G150&lt;10,1,IF(SquadExport!G150&lt;15,2,IF(SquadExport!G150&lt;=20,3,""))),0),"")</f>
        <v/>
      </c>
      <c r="E150" s="37" t="str">
        <f ca="1">IF($A150&gt;"",IF(ISERROR(HLOOKUP(E$1,INDIRECT("Roles!$B$"&amp;MATCH($B150,Roles!$A:$A,0)&amp;":$AF$"&amp;MATCH($B150,Roles!$A:$A,0)),1,FALSE))=FALSE,IF(SquadExport!H150&lt;10,1,IF(SquadExport!H150&lt;15,2,IF(SquadExport!H150&lt;=20,3,""))),0),"")</f>
        <v/>
      </c>
      <c r="F150" s="37" t="str">
        <f ca="1">IF($A150&gt;"",IF(ISERROR(HLOOKUP(F$1,INDIRECT("Roles!$B$"&amp;MATCH($B150,Roles!$A:$A,0)&amp;":$AF$"&amp;MATCH($B150,Roles!$A:$A,0)),1,FALSE))=FALSE,IF(SquadExport!I150&lt;10,1,IF(SquadExport!I150&lt;15,2,IF(SquadExport!I150&lt;=20,3,""))),0),"")</f>
        <v/>
      </c>
      <c r="G150" s="37" t="str">
        <f ca="1">IF($A150&gt;"",IF(ISERROR(HLOOKUP(G$1,INDIRECT("Roles!$B$"&amp;MATCH($B150,Roles!$A:$A,0)&amp;":$AF$"&amp;MATCH($B150,Roles!$A:$A,0)),1,FALSE))=FALSE,IF(SquadExport!J150&lt;10,1,IF(SquadExport!J150&lt;15,2,IF(SquadExport!J150&lt;=20,3,""))),0),"")</f>
        <v/>
      </c>
      <c r="H150" s="37" t="str">
        <f ca="1">IF($A150&gt;"",IF(ISERROR(HLOOKUP(H$1,INDIRECT("Roles!$B$"&amp;MATCH($B150,Roles!$A:$A,0)&amp;":$AF$"&amp;MATCH($B150,Roles!$A:$A,0)),1,FALSE))=FALSE,IF(SquadExport!K150&lt;10,1,IF(SquadExport!K150&lt;15,2,IF(SquadExport!K150&lt;=20,3,""))),0),"")</f>
        <v/>
      </c>
      <c r="I150" s="37" t="str">
        <f ca="1">IF($A150&gt;"",IF(ISERROR(HLOOKUP(I$1,INDIRECT("Roles!$B$"&amp;MATCH($B150,Roles!$A:$A,0)&amp;":$AF$"&amp;MATCH($B150,Roles!$A:$A,0)),1,FALSE))=FALSE,IF(SquadExport!L150&lt;10,1,IF(SquadExport!L150&lt;15,2,IF(SquadExport!L150&lt;=20,3,""))),0),"")</f>
        <v/>
      </c>
      <c r="J150" s="37" t="str">
        <f ca="1">IF($A150&gt;"",IF(ISERROR(HLOOKUP(J$1,INDIRECT("Roles!$B$"&amp;MATCH($B150,Roles!$A:$A,0)&amp;":$AF$"&amp;MATCH($B150,Roles!$A:$A,0)),1,FALSE))=FALSE,IF(SquadExport!M150&lt;10,1,IF(SquadExport!M150&lt;15,2,IF(SquadExport!M150&lt;=20,3,""))),0),"")</f>
        <v/>
      </c>
      <c r="K150" s="37" t="str">
        <f ca="1">IF($A150&gt;"",IF(ISERROR(HLOOKUP(K$1,INDIRECT("Roles!$B$"&amp;MATCH($B150,Roles!$A:$A,0)&amp;":$AF$"&amp;MATCH($B150,Roles!$A:$A,0)),1,FALSE))=FALSE,IF(SquadExport!N150&lt;10,1,IF(SquadExport!N150&lt;15,2,IF(SquadExport!N150&lt;=20,3,""))),0),"")</f>
        <v/>
      </c>
      <c r="L150" s="37" t="str">
        <f ca="1">IF($A150&gt;"",IF(ISERROR(HLOOKUP(L$1,INDIRECT("Roles!$B$"&amp;MATCH($B150,Roles!$A:$A,0)&amp;":$AF$"&amp;MATCH($B150,Roles!$A:$A,0)),1,FALSE))=FALSE,IF(SquadExport!O150&lt;10,1,IF(SquadExport!O150&lt;15,2,IF(SquadExport!O150&lt;=20,3,""))),0),"")</f>
        <v/>
      </c>
      <c r="M150" s="37" t="str">
        <f ca="1">IF($A150&gt;"",IF(ISERROR(HLOOKUP(M$1,INDIRECT("Roles!$B$"&amp;MATCH($B150,Roles!$A:$A,0)&amp;":$AF$"&amp;MATCH($B150,Roles!$A:$A,0)),1,FALSE))=FALSE,IF(SquadExport!P150&lt;10,1,IF(SquadExport!P150&lt;15,2,IF(SquadExport!P150&lt;=20,3,""))),0),"")</f>
        <v/>
      </c>
      <c r="N150" s="37" t="str">
        <f ca="1">IF($A150&gt;"",IF(ISERROR(HLOOKUP(N$1,INDIRECT("Roles!$B$"&amp;MATCH($B150,Roles!$A:$A,0)&amp;":$AF$"&amp;MATCH($B150,Roles!$A:$A,0)),1,FALSE))=FALSE,IF(SquadExport!Q150&lt;10,1,IF(SquadExport!Q150&lt;15,2,IF(SquadExport!Q150&lt;=20,3,""))),0),"")</f>
        <v/>
      </c>
      <c r="O150" s="37" t="str">
        <f ca="1">IF($A150&gt;"",IF(ISERROR(HLOOKUP(O$1,INDIRECT("Roles!$B$"&amp;MATCH($B150,Roles!$A:$A,0)&amp;":$AF$"&amp;MATCH($B150,Roles!$A:$A,0)),1,FALSE))=FALSE,IF(SquadExport!R150&lt;10,1,IF(SquadExport!R150&lt;15,2,IF(SquadExport!R150&lt;=20,3,""))),0),"")</f>
        <v/>
      </c>
      <c r="P150" s="37" t="str">
        <f ca="1">IF($A150&gt;"",IF(ISERROR(HLOOKUP(P$1,INDIRECT("Roles!$B$"&amp;MATCH($B150,Roles!$A:$A,0)&amp;":$AF$"&amp;MATCH($B150,Roles!$A:$A,0)),1,FALSE))=FALSE,IF(SquadExport!S150&lt;10,1,IF(SquadExport!S150&lt;15,2,IF(SquadExport!S150&lt;=20,3,""))),0),"")</f>
        <v/>
      </c>
      <c r="Q150" s="37" t="str">
        <f ca="1">IF($A150&gt;"",IF(ISERROR(HLOOKUP(Q$1,INDIRECT("Roles!$B$"&amp;MATCH($B150,Roles!$A:$A,0)&amp;":$AF$"&amp;MATCH($B150,Roles!$A:$A,0)),1,FALSE))=FALSE,IF(SquadExport!T150&lt;10,1,IF(SquadExport!T150&lt;15,2,IF(SquadExport!T150&lt;=20,3,""))),0),"")</f>
        <v/>
      </c>
      <c r="R150" s="37" t="str">
        <f ca="1">IF($A150&gt;"",IF(ISERROR(HLOOKUP(R$1,INDIRECT("Roles!$B$"&amp;MATCH($B150,Roles!$A:$A,0)&amp;":$AF$"&amp;MATCH($B150,Roles!$A:$A,0)),1,FALSE))=FALSE,IF(SquadExport!U150&lt;10,1,IF(SquadExport!U150&lt;15,2,IF(SquadExport!U150&lt;=20,3,""))),0),"")</f>
        <v/>
      </c>
      <c r="S150" s="37" t="str">
        <f ca="1">IF($A150&gt;"",IF(ISERROR(HLOOKUP(S$1,INDIRECT("Roles!$B$"&amp;MATCH($B150,Roles!$A:$A,0)&amp;":$AF$"&amp;MATCH($B150,Roles!$A:$A,0)),1,FALSE))=FALSE,IF(SquadExport!V150&lt;10,1,IF(SquadExport!V150&lt;15,2,IF(SquadExport!V150&lt;=20,3,""))),0),"")</f>
        <v/>
      </c>
      <c r="T150" s="37" t="str">
        <f ca="1">IF($A150&gt;"",IF(ISERROR(HLOOKUP(T$1,INDIRECT("Roles!$B$"&amp;MATCH($B150,Roles!$A:$A,0)&amp;":$AF$"&amp;MATCH($B150,Roles!$A:$A,0)),1,FALSE))=FALSE,IF(SquadExport!W150&lt;10,1,IF(SquadExport!W150&lt;15,2,IF(SquadExport!W150&lt;=20,3,""))),0),"")</f>
        <v/>
      </c>
      <c r="U150" s="37" t="str">
        <f ca="1">IF($A150&gt;"",IF(ISERROR(HLOOKUP(U$1,INDIRECT("Roles!$B$"&amp;MATCH($B150,Roles!$A:$A,0)&amp;":$AF$"&amp;MATCH($B150,Roles!$A:$A,0)),1,FALSE))=FALSE,IF(SquadExport!X150&lt;10,1,IF(SquadExport!X150&lt;15,2,IF(SquadExport!X150&lt;=20,3,""))),0),"")</f>
        <v/>
      </c>
      <c r="V150" s="37" t="str">
        <f ca="1">IF($A150&gt;"",IF(ISERROR(HLOOKUP(V$1,INDIRECT("Roles!$B$"&amp;MATCH($B150,Roles!$A:$A,0)&amp;":$AF$"&amp;MATCH($B150,Roles!$A:$A,0)),1,FALSE))=FALSE,IF(SquadExport!Y150&lt;10,1,IF(SquadExport!Y150&lt;15,2,IF(SquadExport!Y150&lt;=20,3,""))),0),"")</f>
        <v/>
      </c>
      <c r="W150" s="37" t="str">
        <f ca="1">IF($A150&gt;"",IF(ISERROR(HLOOKUP(W$1,INDIRECT("Roles!$B$"&amp;MATCH($B150,Roles!$A:$A,0)&amp;":$AF$"&amp;MATCH($B150,Roles!$A:$A,0)),1,FALSE))=FALSE,IF(SquadExport!Z150&lt;10,1,IF(SquadExport!Z150&lt;15,2,IF(SquadExport!Z150&lt;=20,3,""))),0),"")</f>
        <v/>
      </c>
      <c r="X150" s="37" t="str">
        <f ca="1">IF($A150&gt;"",IF(ISERROR(HLOOKUP(X$1,INDIRECT("Roles!$B$"&amp;MATCH($B150,Roles!$A:$A,0)&amp;":$AF$"&amp;MATCH($B150,Roles!$A:$A,0)),1,FALSE))=FALSE,IF(SquadExport!AA150&lt;10,1,IF(SquadExport!AA150&lt;15,2,IF(SquadExport!AA150&lt;=20,3,""))),0),"")</f>
        <v/>
      </c>
      <c r="Y150" s="37" t="str">
        <f ca="1">IF($A150&gt;"",IF(ISERROR(HLOOKUP(Y$1,INDIRECT("Roles!$B$"&amp;MATCH($B150,Roles!$A:$A,0)&amp;":$AF$"&amp;MATCH($B150,Roles!$A:$A,0)),1,FALSE))=FALSE,IF(SquadExport!AB150&lt;10,1,IF(SquadExport!AB150&lt;15,2,IF(SquadExport!AB150&lt;=20,3,""))),0),"")</f>
        <v/>
      </c>
      <c r="Z150" s="37" t="str">
        <f ca="1">IF($A150&gt;"",IF(ISERROR(HLOOKUP(Z$1,INDIRECT("Roles!$B$"&amp;MATCH($B150,Roles!$A:$A,0)&amp;":$AF$"&amp;MATCH($B150,Roles!$A:$A,0)),1,FALSE))=FALSE,IF(SquadExport!AC150&lt;10,1,IF(SquadExport!AC150&lt;15,2,IF(SquadExport!AC150&lt;=20,3,""))),0),"")</f>
        <v/>
      </c>
      <c r="AA150" s="37" t="str">
        <f ca="1">IF($A150&gt;"",IF(ISERROR(HLOOKUP(AA$1,INDIRECT("Roles!$B$"&amp;MATCH($B150,Roles!$A:$A,0)&amp;":$AF$"&amp;MATCH($B150,Roles!$A:$A,0)),1,FALSE))=FALSE,IF(SquadExport!AD150&lt;10,1,IF(SquadExport!AD150&lt;15,2,IF(SquadExport!AD150&lt;=20,3,""))),0),"")</f>
        <v/>
      </c>
      <c r="AB150" s="37" t="str">
        <f ca="1">IF($A150&gt;"",IF(ISERROR(HLOOKUP(AB$1,INDIRECT("Roles!$B$"&amp;MATCH($B150,Roles!$A:$A,0)&amp;":$AF$"&amp;MATCH($B150,Roles!$A:$A,0)),1,FALSE))=FALSE,IF(SquadExport!AE150&lt;10,1,IF(SquadExport!AE150&lt;15,2,IF(SquadExport!AE150&lt;=20,3,""))),0),"")</f>
        <v/>
      </c>
      <c r="AC150" s="37" t="str">
        <f ca="1">IF($A150&gt;"",IF(ISERROR(HLOOKUP(AC$1,INDIRECT("Roles!$B$"&amp;MATCH($B150,Roles!$A:$A,0)&amp;":$AF$"&amp;MATCH($B150,Roles!$A:$A,0)),1,FALSE))=FALSE,IF(SquadExport!AF150&lt;10,1,IF(SquadExport!AF150&lt;15,2,IF(SquadExport!AF150&lt;=20,3,""))),0),"")</f>
        <v/>
      </c>
      <c r="AD150" s="37" t="str">
        <f ca="1">IF($A150&gt;"",IF(ISERROR(HLOOKUP(AD$1,INDIRECT("Roles!$B$"&amp;MATCH($B150,Roles!$A:$A,0)&amp;":$AF$"&amp;MATCH($B150,Roles!$A:$A,0)),1,FALSE))=FALSE,IF(SquadExport!AG150&lt;10,1,IF(SquadExport!AG150&lt;15,2,IF(SquadExport!AG150&lt;=20,3,""))),0),"")</f>
        <v/>
      </c>
      <c r="AE150" s="37" t="str">
        <f ca="1">IF($A150&gt;"",IF(ISERROR(HLOOKUP(AE$1,INDIRECT("Roles!$B$"&amp;MATCH($B150,Roles!$A:$A,0)&amp;":$AF$"&amp;MATCH($B150,Roles!$A:$A,0)),1,FALSE))=FALSE,IF(SquadExport!AH150&lt;10,1,IF(SquadExport!AH150&lt;15,2,IF(SquadExport!AH150&lt;=20,3,""))),0),"")</f>
        <v/>
      </c>
      <c r="AF150" s="37" t="str">
        <f ca="1">IF($A150&gt;"",IF(ISERROR(HLOOKUP(AF$1,INDIRECT("Roles!$B$"&amp;MATCH($B150,Roles!$A:$A,0)&amp;":$AF$"&amp;MATCH($B150,Roles!$A:$A,0)),1,FALSE))=FALSE,IF(SquadExport!AI150&lt;10,1,IF(SquadExport!AI150&lt;15,2,IF(SquadExport!AI150&lt;=20,3,""))),0),"")</f>
        <v/>
      </c>
      <c r="AG150" s="37" t="str">
        <f ca="1">IF($A150&gt;"",IF(ISERROR(HLOOKUP(AG$1,INDIRECT("Roles!$B$"&amp;MATCH($B150,Roles!$A:$A,0)&amp;":$AF$"&amp;MATCH($B150,Roles!$A:$A,0)),1,FALSE))=FALSE,IF(SquadExport!AJ150&lt;10,1,IF(SquadExport!AJ150&lt;15,2,IF(SquadExport!AJ150&lt;=20,3,""))),0),"")</f>
        <v/>
      </c>
      <c r="AH150" s="37" t="str">
        <f ca="1">IF($A150&gt;"",IF(ISERROR(HLOOKUP(AH$1,INDIRECT("Roles!$B$"&amp;MATCH($B150,Roles!$A:$A,0)&amp;":$AF$"&amp;MATCH($B150,Roles!$A:$A,0)),1,FALSE))=FALSE,IF(SquadExport!AK150&lt;10,1,IF(SquadExport!AK150&lt;15,2,IF(SquadExport!AK150&lt;=20,3,""))),0),"")</f>
        <v/>
      </c>
      <c r="AI150" s="37" t="str">
        <f ca="1">IF($A150&gt;"",IF(ISERROR(HLOOKUP(AI$1,INDIRECT("Roles!$B$"&amp;MATCH($B150,Roles!$A:$A,0)&amp;":$AF$"&amp;MATCH($B150,Roles!$A:$A,0)),1,FALSE))=FALSE,IF(SquadExport!AL150&lt;10,1,IF(SquadExport!AL150&lt;15,2,IF(SquadExport!AL150&lt;=20,3,""))),0),"")</f>
        <v/>
      </c>
      <c r="AJ150" s="37" t="str">
        <f ca="1">IF($A150&gt;"",IF(ISERROR(HLOOKUP(AJ$1,INDIRECT("Roles!$B$"&amp;MATCH($B150,Roles!$A:$A,0)&amp;":$AF$"&amp;MATCH($B150,Roles!$A:$A,0)),1,FALSE))=FALSE,IF(SquadExport!AM150&lt;10,1,IF(SquadExport!AM150&lt;15,2,IF(SquadExport!AM150&lt;=20,3,""))),0),"")</f>
        <v/>
      </c>
      <c r="AK150" s="37" t="str">
        <f ca="1">IF($A150&gt;"",IF(ISERROR(HLOOKUP(AK$1,INDIRECT("Roles!$B$"&amp;MATCH($B150,Roles!$A:$A,0)&amp;":$AF$"&amp;MATCH($B150,Roles!$A:$A,0)),1,FALSE))=FALSE,IF(SquadExport!AN150&lt;10,1,IF(SquadExport!AN150&lt;15,2,IF(SquadExport!AN150&lt;=20,3,""))),0),"")</f>
        <v/>
      </c>
      <c r="AL150" s="37" t="str">
        <f ca="1">IF($A150&gt;"",IF(ISERROR(HLOOKUP(AL$1,INDIRECT("Roles!$B$"&amp;MATCH($B150,Roles!$A:$A,0)&amp;":$AF$"&amp;MATCH($B150,Roles!$A:$A,0)),1,FALSE))=FALSE,IF(SquadExport!AO150&lt;10,1,IF(SquadExport!AO150&lt;15,2,IF(SquadExport!AO150&lt;=20,3,""))),0),"")</f>
        <v/>
      </c>
      <c r="AM150" s="37" t="str">
        <f ca="1">IF($A150&gt;"",IF(ISERROR(HLOOKUP(AM$1,INDIRECT("Roles!$B$"&amp;MATCH($B150,Roles!$A:$A,0)&amp;":$AF$"&amp;MATCH($B150,Roles!$A:$A,0)),1,FALSE))=FALSE,IF(SquadExport!AP150&lt;10,1,IF(SquadExport!AP150&lt;15,2,IF(SquadExport!AP150&lt;=20,3,""))),0),"")</f>
        <v/>
      </c>
      <c r="AN150" s="37" t="str">
        <f ca="1">IF($A150&gt;"",IF(ISERROR(HLOOKUP(AN$1,INDIRECT("Roles!$B$"&amp;MATCH($B150,Roles!$A:$A,0)&amp;":$AF$"&amp;MATCH($B150,Roles!$A:$A,0)),1,FALSE))=FALSE,IF(SquadExport!AQ150&lt;10,1,IF(SquadExport!AQ150&lt;15,2,IF(SquadExport!AQ150&lt;=20,3,""))),0),"")</f>
        <v/>
      </c>
      <c r="AO150" s="37" t="str">
        <f ca="1">IF($A150&gt;"",IF(ISERROR(HLOOKUP(AO$1,INDIRECT("Roles!$B$"&amp;MATCH($B150,Roles!$A:$A,0)&amp;":$AF$"&amp;MATCH($B150,Roles!$A:$A,0)),1,FALSE))=FALSE,IF(SquadExport!AR150&lt;10,1,IF(SquadExport!AR150&lt;15,2,IF(SquadExport!AR150&lt;=20,3,""))),0),"")</f>
        <v/>
      </c>
      <c r="AP150" s="37" t="str">
        <f ca="1">IF($A150&gt;"",IF(ISERROR(HLOOKUP(AP$1,INDIRECT("Roles!$B$"&amp;MATCH($B150,Roles!$A:$A,0)&amp;":$AF$"&amp;MATCH($B150,Roles!$A:$A,0)),1,FALSE))=FALSE,IF(SquadExport!AS150&lt;10,1,IF(SquadExport!AS150&lt;15,2,IF(SquadExport!AS150&lt;=20,3,""))),0),"")</f>
        <v/>
      </c>
      <c r="AQ150" s="37" t="str">
        <f ca="1">IF($A150&gt;"",IF(ISERROR(HLOOKUP(AQ$1,INDIRECT("Roles!$B$"&amp;MATCH($B150,Roles!$A:$A,0)&amp;":$AF$"&amp;MATCH($B150,Roles!$A:$A,0)),1,FALSE))=FALSE,IF(SquadExport!AT150&lt;10,1,IF(SquadExport!AT150&lt;15,2,IF(SquadExport!AT150&lt;=20,3,""))),0),"")</f>
        <v/>
      </c>
      <c r="AR150" s="37" t="str">
        <f ca="1">IF($A150&gt;"",IF(ISERROR(HLOOKUP(AR$1,INDIRECT("Roles!$B$"&amp;MATCH($B150,Roles!$A:$A,0)&amp;":$AF$"&amp;MATCH($B150,Roles!$A:$A,0)),1,FALSE))=FALSE,IF(SquadExport!AU150&lt;10,1,IF(SquadExport!AU150&lt;15,2,IF(SquadExport!AU150&lt;=20,3,""))),0),"")</f>
        <v/>
      </c>
      <c r="AS150" s="37" t="str">
        <f ca="1">IF($A150&gt;"",IF(ISERROR(HLOOKUP(AS$1,INDIRECT("Roles!$B$"&amp;MATCH($B150,Roles!$A:$A,0)&amp;":$AF$"&amp;MATCH($B150,Roles!$A:$A,0)),1,FALSE))=FALSE,IF(SquadExport!AV150&lt;10,1,IF(SquadExport!AV150&lt;15,2,IF(SquadExport!AV150&lt;=20,3,""))),0),"")</f>
        <v/>
      </c>
      <c r="AT150" s="37" t="str">
        <f ca="1">IF($A150&gt;"",IF(ISERROR(HLOOKUP(AT$1,INDIRECT("Roles!$B$"&amp;MATCH($B150,Roles!$A:$A,0)&amp;":$AF$"&amp;MATCH($B150,Roles!$A:$A,0)),1,FALSE))=FALSE,IF(SquadExport!AW150&lt;10,1,IF(SquadExport!AW150&lt;15,2,IF(SquadExport!AW150&lt;=20,3,""))),0),"")</f>
        <v/>
      </c>
      <c r="AU150" s="37" t="str">
        <f ca="1">IF($A150&gt;"",IF(ISERROR(HLOOKUP(AU$1,INDIRECT("Roles!$B$"&amp;MATCH($B150,Roles!$A:$A,0)&amp;":$AF$"&amp;MATCH($B150,Roles!$A:$A,0)),1,FALSE))=FALSE,IF(SquadExport!AX150&lt;10,1,IF(SquadExport!AX150&lt;15,2,IF(SquadExport!AX150&lt;=20,3,""))),0),"")</f>
        <v/>
      </c>
      <c r="AV150" s="37" t="str">
        <f ca="1">IF($A150&gt;"",IF(ISERROR(HLOOKUP(AV$1,INDIRECT("Roles!$B$"&amp;MATCH($B150,Roles!$A:$A,0)&amp;":$AF$"&amp;MATCH($B150,Roles!$A:$A,0)),1,FALSE))=FALSE,IF(SquadExport!AY150&lt;10,1,IF(SquadExport!AY150&lt;15,2,IF(SquadExport!AY150&lt;=20,3,""))),0),"")</f>
        <v/>
      </c>
      <c r="AW150" s="37" t="str">
        <f ca="1">IF($A150&gt;"",IF(ISERROR(HLOOKUP(AW$1,INDIRECT("Roles!$B$"&amp;MATCH($B150,Roles!$A:$A,0)&amp;":$AF$"&amp;MATCH($B150,Roles!$A:$A,0)),1,FALSE))=FALSE,IF(SquadExport!AZ150&lt;10,1,IF(SquadExport!AZ150&lt;15,2,IF(SquadExport!AZ150&lt;=20,3,""))),0),"")</f>
        <v/>
      </c>
      <c r="AX150" s="37" t="str">
        <f ca="1">IF($A150&gt;"",IF(ISERROR(HLOOKUP(AX$1,INDIRECT("Roles!$B$"&amp;MATCH($B150,Roles!$A:$A,0)&amp;":$AF$"&amp;MATCH($B150,Roles!$A:$A,0)),1,FALSE))=FALSE,IF(SquadExport!BA150&lt;10,1,IF(SquadExport!BA150&lt;15,2,IF(SquadExport!BA150&lt;=20,3,""))),0),"")</f>
        <v/>
      </c>
      <c r="AY150" s="30" t="str" cm="1">
        <f t="array" aca="1" ref="AY150:CS150" ca="1">IF($D150:$AX150=1,D$1:AX$1,"")</f>
        <v/>
      </c>
      <c r="AZ150" s="30" t="str">
        <f ca="1"/>
        <v/>
      </c>
      <c r="BA150" s="30" t="str">
        <f ca="1"/>
        <v/>
      </c>
      <c r="BB150" s="30" t="str">
        <f ca="1"/>
        <v/>
      </c>
      <c r="BC150" s="30" t="str">
        <f ca="1"/>
        <v/>
      </c>
      <c r="BD150" s="30" t="str">
        <f ca="1"/>
        <v/>
      </c>
      <c r="BE150" s="30" t="str">
        <f ca="1"/>
        <v/>
      </c>
      <c r="BF150" s="30" t="str">
        <f ca="1"/>
        <v/>
      </c>
      <c r="BG150" s="30" t="str">
        <f ca="1"/>
        <v/>
      </c>
      <c r="BH150" s="30" t="str">
        <f ca="1"/>
        <v/>
      </c>
      <c r="BI150" s="30" t="str">
        <f ca="1"/>
        <v/>
      </c>
      <c r="BJ150" s="30" t="str">
        <f ca="1"/>
        <v/>
      </c>
      <c r="BK150" s="30" t="str">
        <f ca="1"/>
        <v/>
      </c>
      <c r="BL150" s="30" t="str">
        <f ca="1"/>
        <v/>
      </c>
      <c r="BM150" s="30" t="str">
        <f ca="1"/>
        <v/>
      </c>
      <c r="BN150" s="30" t="str">
        <f ca="1"/>
        <v/>
      </c>
      <c r="BO150" s="30" t="str">
        <f ca="1"/>
        <v/>
      </c>
      <c r="BP150" s="30" t="str">
        <f ca="1"/>
        <v/>
      </c>
      <c r="BQ150" s="30" t="str">
        <f ca="1"/>
        <v/>
      </c>
      <c r="BR150" s="30" t="str">
        <f ca="1"/>
        <v/>
      </c>
      <c r="BS150" s="30" t="str">
        <f ca="1"/>
        <v/>
      </c>
      <c r="BT150" s="30" t="str">
        <f ca="1"/>
        <v/>
      </c>
      <c r="BU150" s="30" t="str">
        <f ca="1"/>
        <v/>
      </c>
      <c r="BV150" s="30" t="str">
        <f ca="1"/>
        <v/>
      </c>
      <c r="BW150" s="30" t="str">
        <f ca="1"/>
        <v/>
      </c>
      <c r="BX150" s="30" t="str">
        <f ca="1"/>
        <v/>
      </c>
      <c r="BY150" s="30" t="str">
        <f ca="1"/>
        <v/>
      </c>
      <c r="BZ150" s="30" t="str">
        <f ca="1"/>
        <v/>
      </c>
      <c r="CA150" s="30" t="str">
        <f ca="1"/>
        <v/>
      </c>
      <c r="CB150" s="30" t="str">
        <f ca="1"/>
        <v/>
      </c>
      <c r="CC150" s="30" t="str">
        <f ca="1"/>
        <v/>
      </c>
      <c r="CD150" s="30" t="str">
        <f ca="1"/>
        <v/>
      </c>
      <c r="CE150" s="30" t="str">
        <f ca="1"/>
        <v/>
      </c>
      <c r="CF150" s="30" t="str">
        <f ca="1"/>
        <v/>
      </c>
      <c r="CG150" s="30" t="str">
        <f ca="1"/>
        <v/>
      </c>
      <c r="CH150" s="30" t="str">
        <f ca="1"/>
        <v/>
      </c>
      <c r="CI150" s="30" t="str">
        <f ca="1"/>
        <v/>
      </c>
      <c r="CJ150" s="30" t="str">
        <f ca="1"/>
        <v/>
      </c>
      <c r="CK150" s="30" t="str">
        <f ca="1"/>
        <v/>
      </c>
      <c r="CL150" s="30" t="str">
        <f ca="1"/>
        <v/>
      </c>
      <c r="CM150" s="30" t="str">
        <f ca="1"/>
        <v/>
      </c>
      <c r="CN150" s="30" t="str">
        <f ca="1"/>
        <v/>
      </c>
      <c r="CO150" s="30" t="str">
        <f ca="1"/>
        <v/>
      </c>
      <c r="CP150" s="30" t="str">
        <f ca="1"/>
        <v/>
      </c>
      <c r="CQ150" s="30" t="str">
        <f ca="1"/>
        <v/>
      </c>
      <c r="CR150" s="30" t="str">
        <f ca="1"/>
        <v/>
      </c>
      <c r="CS150" s="30" t="str">
        <f ca="1"/>
        <v/>
      </c>
      <c r="CT150" s="31" cm="1">
        <f t="array" aca="1" ref="CT150" ca="1">SUMPRODUCT(COUNTIF($AY150:$CS150,Training!$C$3:$E$3))</f>
        <v>0</v>
      </c>
      <c r="CU150" s="31" cm="1">
        <f t="array" aca="1" ref="CU150" ca="1">SUMPRODUCT(COUNTIF($AY150:$CS150,Training!$C$4:$E$4))</f>
        <v>0</v>
      </c>
      <c r="CV150" s="31" cm="1">
        <f t="array" aca="1" ref="CV150" ca="1">SUMPRODUCT(COUNTIF($AY150:$CS150,Training!$C$5:$E$5))</f>
        <v>0</v>
      </c>
      <c r="CW150" s="31" cm="1">
        <f t="array" aca="1" ref="CW150" ca="1">SUMPRODUCT(COUNTIF($AY150:$CS150,Training!$C$6:$E$6))</f>
        <v>0</v>
      </c>
      <c r="CX150" s="31" cm="1">
        <f t="array" aca="1" ref="CX150" ca="1">SUMPRODUCT(COUNTIF($AY150:$CS150,Training!$C$7:$E$7))</f>
        <v>0</v>
      </c>
      <c r="CY150" s="31" cm="1">
        <f t="array" aca="1" ref="CY150" ca="1">SUMPRODUCT(COUNTIF($AY150:$CS150,Training!$C$8:$E$8))</f>
        <v>0</v>
      </c>
      <c r="CZ150" s="31" cm="1">
        <f t="array" aca="1" ref="CZ150" ca="1">SUMPRODUCT(COUNTIF($AY150:$CS150,Training!$C$9:$E$9))</f>
        <v>0</v>
      </c>
      <c r="DA150" s="31" cm="1">
        <f t="array" aca="1" ref="DA150" ca="1">SUMPRODUCT(COUNTIF($AY150:$CS150,Training!$C$10:$E$10))</f>
        <v>0</v>
      </c>
      <c r="DB150" s="31" cm="1">
        <f t="array" aca="1" ref="DB150" ca="1">SUMPRODUCT(COUNTIF($AY150:$CS150,Training!$C$11:$E$11))</f>
        <v>0</v>
      </c>
      <c r="DC150" s="31" cm="1">
        <f t="array" aca="1" ref="DC150" ca="1">SUMPRODUCT(COUNTIF($AY150:$CS150,Training!$C$2:$E$2))</f>
        <v>0</v>
      </c>
      <c r="DD150" s="31" cm="1">
        <f t="array" aca="1" ref="DD150" ca="1">SUMPRODUCT(COUNTIF($AY150:$CS150,Training!#REF!))</f>
        <v>0</v>
      </c>
      <c r="DE150" s="31" cm="1">
        <f t="array" aca="1" ref="DE150" ca="1">SUMPRODUCT(COUNTIF($AY150:$CS150,Training!$C$12:$E$12))</f>
        <v>0</v>
      </c>
      <c r="DF150" s="31" cm="1">
        <f t="array" aca="1" ref="DF150" ca="1">SUMPRODUCT(COUNTIF($AY150:$CS150,Training!$C$13:$E$13))</f>
        <v>0</v>
      </c>
      <c r="DG150" s="31" cm="1">
        <f t="array" aca="1" ref="DG150" ca="1">SUMPRODUCT(COUNTIF($AY150:$CS150,Training!$C$14:$E$14))</f>
        <v>0</v>
      </c>
      <c r="DH150" s="31" cm="1">
        <f t="array" aca="1" ref="DH150" ca="1">SUMPRODUCT(COUNTIF($AY150:$CS150,Training!$C$15:$E$15))</f>
        <v>0</v>
      </c>
      <c r="DI150" s="31" cm="1">
        <f t="array" aca="1" ref="DI150" ca="1">SUMPRODUCT(COUNTIF($AY150:$CS150,Training!$C$16:$E$16))</f>
        <v>0</v>
      </c>
      <c r="DJ150" s="30" t="str" cm="1">
        <f t="array" aca="1" ref="DJ150:FD150" ca="1">IF(COUNTIF(D150:AX150,1)=0,IF($D150:$AX150=2,D$1:AX$1,""),"")</f>
        <v/>
      </c>
      <c r="DK150" s="30" t="str">
        <f ca="1"/>
        <v/>
      </c>
      <c r="DL150" s="30" t="str">
        <f ca="1"/>
        <v/>
      </c>
      <c r="DM150" s="30" t="str">
        <f ca="1"/>
        <v/>
      </c>
      <c r="DN150" s="30" t="str">
        <f ca="1"/>
        <v/>
      </c>
      <c r="DO150" s="30" t="str">
        <f ca="1"/>
        <v/>
      </c>
      <c r="DP150" s="30" t="str">
        <f ca="1"/>
        <v/>
      </c>
      <c r="DQ150" s="30" t="str">
        <f ca="1"/>
        <v/>
      </c>
      <c r="DR150" s="30" t="str">
        <f ca="1"/>
        <v/>
      </c>
      <c r="DS150" s="30" t="str">
        <f ca="1"/>
        <v/>
      </c>
      <c r="DT150" s="30" t="str">
        <f ca="1"/>
        <v/>
      </c>
      <c r="DU150" s="30" t="str">
        <f ca="1"/>
        <v/>
      </c>
      <c r="DV150" s="30" t="str">
        <f ca="1"/>
        <v/>
      </c>
      <c r="DW150" s="30" t="str">
        <f ca="1"/>
        <v/>
      </c>
      <c r="DX150" s="30" t="str">
        <f ca="1"/>
        <v/>
      </c>
      <c r="DY150" s="30" t="str">
        <f ca="1"/>
        <v/>
      </c>
      <c r="DZ150" s="30" t="str">
        <f ca="1"/>
        <v/>
      </c>
      <c r="EA150" s="30" t="str">
        <f ca="1"/>
        <v/>
      </c>
      <c r="EB150" s="30" t="str">
        <f ca="1"/>
        <v/>
      </c>
      <c r="EC150" s="30" t="str">
        <f ca="1"/>
        <v/>
      </c>
      <c r="ED150" s="30" t="str">
        <f ca="1"/>
        <v/>
      </c>
      <c r="EE150" s="30" t="str">
        <f ca="1"/>
        <v/>
      </c>
      <c r="EF150" s="30" t="str">
        <f ca="1"/>
        <v/>
      </c>
      <c r="EG150" s="30" t="str">
        <f ca="1"/>
        <v/>
      </c>
      <c r="EH150" s="30" t="str">
        <f ca="1"/>
        <v/>
      </c>
      <c r="EI150" s="30" t="str">
        <f ca="1"/>
        <v/>
      </c>
      <c r="EJ150" s="30" t="str">
        <f ca="1"/>
        <v/>
      </c>
      <c r="EK150" s="30" t="str">
        <f ca="1"/>
        <v/>
      </c>
      <c r="EL150" s="30" t="str">
        <f ca="1"/>
        <v/>
      </c>
      <c r="EM150" s="30" t="str">
        <f ca="1"/>
        <v/>
      </c>
      <c r="EN150" s="30" t="str">
        <f ca="1"/>
        <v/>
      </c>
      <c r="EO150" s="30" t="str">
        <f ca="1"/>
        <v/>
      </c>
      <c r="EP150" s="30" t="str">
        <f ca="1"/>
        <v/>
      </c>
      <c r="EQ150" s="30" t="str">
        <f ca="1"/>
        <v/>
      </c>
      <c r="ER150" s="30" t="str">
        <f ca="1"/>
        <v/>
      </c>
      <c r="ES150" s="30" t="str">
        <f ca="1"/>
        <v/>
      </c>
      <c r="ET150" s="30" t="str">
        <f ca="1"/>
        <v/>
      </c>
      <c r="EU150" s="30" t="str">
        <f ca="1"/>
        <v/>
      </c>
      <c r="EV150" s="30" t="str">
        <f ca="1"/>
        <v/>
      </c>
      <c r="EW150" s="30" t="str">
        <f ca="1"/>
        <v/>
      </c>
      <c r="EX150" s="30" t="str">
        <f ca="1"/>
        <v/>
      </c>
      <c r="EY150" s="30" t="str">
        <f ca="1"/>
        <v/>
      </c>
      <c r="EZ150" s="30" t="str">
        <f ca="1"/>
        <v/>
      </c>
      <c r="FA150" s="30" t="str">
        <f ca="1"/>
        <v/>
      </c>
      <c r="FB150" s="30" t="str">
        <f ca="1"/>
        <v/>
      </c>
      <c r="FC150" s="30" t="str">
        <f ca="1"/>
        <v/>
      </c>
      <c r="FD150" s="30" t="str">
        <f ca="1"/>
        <v/>
      </c>
      <c r="FE150" s="31" cm="1">
        <f t="array" aca="1" ref="FE150" ca="1">SUMPRODUCT(COUNTIF($DJ150:$FD150,Training!$C$3:$E$3))</f>
        <v>0</v>
      </c>
      <c r="FF150" s="31" cm="1">
        <f t="array" aca="1" ref="FF150" ca="1">SUMPRODUCT(COUNTIF($DJ150:$FD150,Training!$C$4:$E$4))</f>
        <v>0</v>
      </c>
      <c r="FG150" s="31" cm="1">
        <f t="array" aca="1" ref="FG150" ca="1">SUMPRODUCT(COUNTIF($DJ150:$FD150,Training!$C$5:$E$5))</f>
        <v>0</v>
      </c>
      <c r="FH150" s="31" cm="1">
        <f t="array" aca="1" ref="FH150" ca="1">SUMPRODUCT(COUNTIF($DJ150:$FD150,Training!$C$6:$E$6))</f>
        <v>0</v>
      </c>
      <c r="FI150" s="31" cm="1">
        <f t="array" aca="1" ref="FI150" ca="1">SUMPRODUCT(COUNTIF($DJ150:$FD150,Training!$C$7:$E$7))</f>
        <v>0</v>
      </c>
      <c r="FJ150" s="31" cm="1">
        <f t="array" aca="1" ref="FJ150" ca="1">SUMPRODUCT(COUNTIF($DJ150:$FD150,Training!$C$8:$E$8))</f>
        <v>0</v>
      </c>
      <c r="FK150" s="31" cm="1">
        <f t="array" aca="1" ref="FK150" ca="1">SUMPRODUCT(COUNTIF($DJ150:$FD150,Training!$C$9:$E$9))</f>
        <v>0</v>
      </c>
      <c r="FL150" s="31" cm="1">
        <f t="array" aca="1" ref="FL150" ca="1">SUMPRODUCT(COUNTIF($DJ150:$FD150,Training!$C$10:$E$10))</f>
        <v>0</v>
      </c>
      <c r="FM150" s="31" cm="1">
        <f t="array" aca="1" ref="FM150" ca="1">SUMPRODUCT(COUNTIF($DJ150:$FD150,Training!$C$11:$E$11))</f>
        <v>0</v>
      </c>
      <c r="FN150" s="31" cm="1">
        <f t="array" aca="1" ref="FN150" ca="1">SUMPRODUCT(COUNTIF($DJ150:$FD150,Training!$C$2:$E$2))</f>
        <v>0</v>
      </c>
      <c r="FO150" s="31" cm="1">
        <f t="array" aca="1" ref="FO150" ca="1">SUMPRODUCT(COUNTIF($DJ150:$FD150,Training!#REF!))</f>
        <v>0</v>
      </c>
      <c r="FP150" s="31" cm="1">
        <f t="array" aca="1" ref="FP150" ca="1">SUMPRODUCT(COUNTIF($DJ150:$FD150,Training!$C$12:$E$12))</f>
        <v>0</v>
      </c>
      <c r="FQ150" s="31" cm="1">
        <f t="array" aca="1" ref="FQ150" ca="1">SUMPRODUCT(COUNTIF($DJ150:$FD150,Training!$C$13:$E$13))</f>
        <v>0</v>
      </c>
      <c r="FR150" s="31" cm="1">
        <f t="array" aca="1" ref="FR150" ca="1">SUMPRODUCT(COUNTIF($DJ150:$FD150,Training!$C$14:$E$14))</f>
        <v>0</v>
      </c>
      <c r="FS150" s="31" cm="1">
        <f t="array" aca="1" ref="FS150" ca="1">SUMPRODUCT(COUNTIF($DJ150:$FD150,Training!$C$15:$E$15))</f>
        <v>0</v>
      </c>
      <c r="FT150" s="31" cm="1">
        <f t="array" aca="1" ref="FT150" ca="1">SUMPRODUCT(COUNTIF($DJ150:$FD150,Training!$C$16:$E$16))</f>
        <v>0</v>
      </c>
    </row>
    <row r="151" spans="1:176" x14ac:dyDescent="0.25">
      <c r="A151" s="32" t="str">
        <f>IF(WeightedParse!A151&gt;"",WeightedParse!A151,"")</f>
        <v/>
      </c>
      <c r="B151" s="49" t="str">
        <f>IF('Weighted Summary'!A151&gt;"",'Weighted Summary'!F151,"")</f>
        <v/>
      </c>
      <c r="C151" s="39" t="str">
        <f t="shared" si="2"/>
        <v/>
      </c>
      <c r="D151" s="37" t="str">
        <f ca="1">IF($A151&gt;"",IF(ISERROR(HLOOKUP(D$1,INDIRECT("Roles!$B$"&amp;MATCH($B151,Roles!$A:$A,0)&amp;":$AF$"&amp;MATCH($B151,Roles!$A:$A,0)),1,FALSE))=FALSE,IF(SquadExport!G151&lt;10,1,IF(SquadExport!G151&lt;15,2,IF(SquadExport!G151&lt;=20,3,""))),0),"")</f>
        <v/>
      </c>
      <c r="E151" s="37" t="str">
        <f ca="1">IF($A151&gt;"",IF(ISERROR(HLOOKUP(E$1,INDIRECT("Roles!$B$"&amp;MATCH($B151,Roles!$A:$A,0)&amp;":$AF$"&amp;MATCH($B151,Roles!$A:$A,0)),1,FALSE))=FALSE,IF(SquadExport!H151&lt;10,1,IF(SquadExport!H151&lt;15,2,IF(SquadExport!H151&lt;=20,3,""))),0),"")</f>
        <v/>
      </c>
      <c r="F151" s="37" t="str">
        <f ca="1">IF($A151&gt;"",IF(ISERROR(HLOOKUP(F$1,INDIRECT("Roles!$B$"&amp;MATCH($B151,Roles!$A:$A,0)&amp;":$AF$"&amp;MATCH($B151,Roles!$A:$A,0)),1,FALSE))=FALSE,IF(SquadExport!I151&lt;10,1,IF(SquadExport!I151&lt;15,2,IF(SquadExport!I151&lt;=20,3,""))),0),"")</f>
        <v/>
      </c>
      <c r="G151" s="37" t="str">
        <f ca="1">IF($A151&gt;"",IF(ISERROR(HLOOKUP(G$1,INDIRECT("Roles!$B$"&amp;MATCH($B151,Roles!$A:$A,0)&amp;":$AF$"&amp;MATCH($B151,Roles!$A:$A,0)),1,FALSE))=FALSE,IF(SquadExport!J151&lt;10,1,IF(SquadExport!J151&lt;15,2,IF(SquadExport!J151&lt;=20,3,""))),0),"")</f>
        <v/>
      </c>
      <c r="H151" s="37" t="str">
        <f ca="1">IF($A151&gt;"",IF(ISERROR(HLOOKUP(H$1,INDIRECT("Roles!$B$"&amp;MATCH($B151,Roles!$A:$A,0)&amp;":$AF$"&amp;MATCH($B151,Roles!$A:$A,0)),1,FALSE))=FALSE,IF(SquadExport!K151&lt;10,1,IF(SquadExport!K151&lt;15,2,IF(SquadExport!K151&lt;=20,3,""))),0),"")</f>
        <v/>
      </c>
      <c r="I151" s="37" t="str">
        <f ca="1">IF($A151&gt;"",IF(ISERROR(HLOOKUP(I$1,INDIRECT("Roles!$B$"&amp;MATCH($B151,Roles!$A:$A,0)&amp;":$AF$"&amp;MATCH($B151,Roles!$A:$A,0)),1,FALSE))=FALSE,IF(SquadExport!L151&lt;10,1,IF(SquadExport!L151&lt;15,2,IF(SquadExport!L151&lt;=20,3,""))),0),"")</f>
        <v/>
      </c>
      <c r="J151" s="37" t="str">
        <f ca="1">IF($A151&gt;"",IF(ISERROR(HLOOKUP(J$1,INDIRECT("Roles!$B$"&amp;MATCH($B151,Roles!$A:$A,0)&amp;":$AF$"&amp;MATCH($B151,Roles!$A:$A,0)),1,FALSE))=FALSE,IF(SquadExport!M151&lt;10,1,IF(SquadExport!M151&lt;15,2,IF(SquadExport!M151&lt;=20,3,""))),0),"")</f>
        <v/>
      </c>
      <c r="K151" s="37" t="str">
        <f ca="1">IF($A151&gt;"",IF(ISERROR(HLOOKUP(K$1,INDIRECT("Roles!$B$"&amp;MATCH($B151,Roles!$A:$A,0)&amp;":$AF$"&amp;MATCH($B151,Roles!$A:$A,0)),1,FALSE))=FALSE,IF(SquadExport!N151&lt;10,1,IF(SquadExport!N151&lt;15,2,IF(SquadExport!N151&lt;=20,3,""))),0),"")</f>
        <v/>
      </c>
      <c r="L151" s="37" t="str">
        <f ca="1">IF($A151&gt;"",IF(ISERROR(HLOOKUP(L$1,INDIRECT("Roles!$B$"&amp;MATCH($B151,Roles!$A:$A,0)&amp;":$AF$"&amp;MATCH($B151,Roles!$A:$A,0)),1,FALSE))=FALSE,IF(SquadExport!O151&lt;10,1,IF(SquadExport!O151&lt;15,2,IF(SquadExport!O151&lt;=20,3,""))),0),"")</f>
        <v/>
      </c>
      <c r="M151" s="37" t="str">
        <f ca="1">IF($A151&gt;"",IF(ISERROR(HLOOKUP(M$1,INDIRECT("Roles!$B$"&amp;MATCH($B151,Roles!$A:$A,0)&amp;":$AF$"&amp;MATCH($B151,Roles!$A:$A,0)),1,FALSE))=FALSE,IF(SquadExport!P151&lt;10,1,IF(SquadExport!P151&lt;15,2,IF(SquadExport!P151&lt;=20,3,""))),0),"")</f>
        <v/>
      </c>
      <c r="N151" s="37" t="str">
        <f ca="1">IF($A151&gt;"",IF(ISERROR(HLOOKUP(N$1,INDIRECT("Roles!$B$"&amp;MATCH($B151,Roles!$A:$A,0)&amp;":$AF$"&amp;MATCH($B151,Roles!$A:$A,0)),1,FALSE))=FALSE,IF(SquadExport!Q151&lt;10,1,IF(SquadExport!Q151&lt;15,2,IF(SquadExport!Q151&lt;=20,3,""))),0),"")</f>
        <v/>
      </c>
      <c r="O151" s="37" t="str">
        <f ca="1">IF($A151&gt;"",IF(ISERROR(HLOOKUP(O$1,INDIRECT("Roles!$B$"&amp;MATCH($B151,Roles!$A:$A,0)&amp;":$AF$"&amp;MATCH($B151,Roles!$A:$A,0)),1,FALSE))=FALSE,IF(SquadExport!R151&lt;10,1,IF(SquadExport!R151&lt;15,2,IF(SquadExport!R151&lt;=20,3,""))),0),"")</f>
        <v/>
      </c>
      <c r="P151" s="37" t="str">
        <f ca="1">IF($A151&gt;"",IF(ISERROR(HLOOKUP(P$1,INDIRECT("Roles!$B$"&amp;MATCH($B151,Roles!$A:$A,0)&amp;":$AF$"&amp;MATCH($B151,Roles!$A:$A,0)),1,FALSE))=FALSE,IF(SquadExport!S151&lt;10,1,IF(SquadExport!S151&lt;15,2,IF(SquadExport!S151&lt;=20,3,""))),0),"")</f>
        <v/>
      </c>
      <c r="Q151" s="37" t="str">
        <f ca="1">IF($A151&gt;"",IF(ISERROR(HLOOKUP(Q$1,INDIRECT("Roles!$B$"&amp;MATCH($B151,Roles!$A:$A,0)&amp;":$AF$"&amp;MATCH($B151,Roles!$A:$A,0)),1,FALSE))=FALSE,IF(SquadExport!T151&lt;10,1,IF(SquadExport!T151&lt;15,2,IF(SquadExport!T151&lt;=20,3,""))),0),"")</f>
        <v/>
      </c>
      <c r="R151" s="37" t="str">
        <f ca="1">IF($A151&gt;"",IF(ISERROR(HLOOKUP(R$1,INDIRECT("Roles!$B$"&amp;MATCH($B151,Roles!$A:$A,0)&amp;":$AF$"&amp;MATCH($B151,Roles!$A:$A,0)),1,FALSE))=FALSE,IF(SquadExport!U151&lt;10,1,IF(SquadExport!U151&lt;15,2,IF(SquadExport!U151&lt;=20,3,""))),0),"")</f>
        <v/>
      </c>
      <c r="S151" s="37" t="str">
        <f ca="1">IF($A151&gt;"",IF(ISERROR(HLOOKUP(S$1,INDIRECT("Roles!$B$"&amp;MATCH($B151,Roles!$A:$A,0)&amp;":$AF$"&amp;MATCH($B151,Roles!$A:$A,0)),1,FALSE))=FALSE,IF(SquadExport!V151&lt;10,1,IF(SquadExport!V151&lt;15,2,IF(SquadExport!V151&lt;=20,3,""))),0),"")</f>
        <v/>
      </c>
      <c r="T151" s="37" t="str">
        <f ca="1">IF($A151&gt;"",IF(ISERROR(HLOOKUP(T$1,INDIRECT("Roles!$B$"&amp;MATCH($B151,Roles!$A:$A,0)&amp;":$AF$"&amp;MATCH($B151,Roles!$A:$A,0)),1,FALSE))=FALSE,IF(SquadExport!W151&lt;10,1,IF(SquadExport!W151&lt;15,2,IF(SquadExport!W151&lt;=20,3,""))),0),"")</f>
        <v/>
      </c>
      <c r="U151" s="37" t="str">
        <f ca="1">IF($A151&gt;"",IF(ISERROR(HLOOKUP(U$1,INDIRECT("Roles!$B$"&amp;MATCH($B151,Roles!$A:$A,0)&amp;":$AF$"&amp;MATCH($B151,Roles!$A:$A,0)),1,FALSE))=FALSE,IF(SquadExport!X151&lt;10,1,IF(SquadExport!X151&lt;15,2,IF(SquadExport!X151&lt;=20,3,""))),0),"")</f>
        <v/>
      </c>
      <c r="V151" s="37" t="str">
        <f ca="1">IF($A151&gt;"",IF(ISERROR(HLOOKUP(V$1,INDIRECT("Roles!$B$"&amp;MATCH($B151,Roles!$A:$A,0)&amp;":$AF$"&amp;MATCH($B151,Roles!$A:$A,0)),1,FALSE))=FALSE,IF(SquadExport!Y151&lt;10,1,IF(SquadExport!Y151&lt;15,2,IF(SquadExport!Y151&lt;=20,3,""))),0),"")</f>
        <v/>
      </c>
      <c r="W151" s="37" t="str">
        <f ca="1">IF($A151&gt;"",IF(ISERROR(HLOOKUP(W$1,INDIRECT("Roles!$B$"&amp;MATCH($B151,Roles!$A:$A,0)&amp;":$AF$"&amp;MATCH($B151,Roles!$A:$A,0)),1,FALSE))=FALSE,IF(SquadExport!Z151&lt;10,1,IF(SquadExport!Z151&lt;15,2,IF(SquadExport!Z151&lt;=20,3,""))),0),"")</f>
        <v/>
      </c>
      <c r="X151" s="37" t="str">
        <f ca="1">IF($A151&gt;"",IF(ISERROR(HLOOKUP(X$1,INDIRECT("Roles!$B$"&amp;MATCH($B151,Roles!$A:$A,0)&amp;":$AF$"&amp;MATCH($B151,Roles!$A:$A,0)),1,FALSE))=FALSE,IF(SquadExport!AA151&lt;10,1,IF(SquadExport!AA151&lt;15,2,IF(SquadExport!AA151&lt;=20,3,""))),0),"")</f>
        <v/>
      </c>
      <c r="Y151" s="37" t="str">
        <f ca="1">IF($A151&gt;"",IF(ISERROR(HLOOKUP(Y$1,INDIRECT("Roles!$B$"&amp;MATCH($B151,Roles!$A:$A,0)&amp;":$AF$"&amp;MATCH($B151,Roles!$A:$A,0)),1,FALSE))=FALSE,IF(SquadExport!AB151&lt;10,1,IF(SquadExport!AB151&lt;15,2,IF(SquadExport!AB151&lt;=20,3,""))),0),"")</f>
        <v/>
      </c>
      <c r="Z151" s="37" t="str">
        <f ca="1">IF($A151&gt;"",IF(ISERROR(HLOOKUP(Z$1,INDIRECT("Roles!$B$"&amp;MATCH($B151,Roles!$A:$A,0)&amp;":$AF$"&amp;MATCH($B151,Roles!$A:$A,0)),1,FALSE))=FALSE,IF(SquadExport!AC151&lt;10,1,IF(SquadExport!AC151&lt;15,2,IF(SquadExport!AC151&lt;=20,3,""))),0),"")</f>
        <v/>
      </c>
      <c r="AA151" s="37" t="str">
        <f ca="1">IF($A151&gt;"",IF(ISERROR(HLOOKUP(AA$1,INDIRECT("Roles!$B$"&amp;MATCH($B151,Roles!$A:$A,0)&amp;":$AF$"&amp;MATCH($B151,Roles!$A:$A,0)),1,FALSE))=FALSE,IF(SquadExport!AD151&lt;10,1,IF(SquadExport!AD151&lt;15,2,IF(SquadExport!AD151&lt;=20,3,""))),0),"")</f>
        <v/>
      </c>
      <c r="AB151" s="37" t="str">
        <f ca="1">IF($A151&gt;"",IF(ISERROR(HLOOKUP(AB$1,INDIRECT("Roles!$B$"&amp;MATCH($B151,Roles!$A:$A,0)&amp;":$AF$"&amp;MATCH($B151,Roles!$A:$A,0)),1,FALSE))=FALSE,IF(SquadExport!AE151&lt;10,1,IF(SquadExport!AE151&lt;15,2,IF(SquadExport!AE151&lt;=20,3,""))),0),"")</f>
        <v/>
      </c>
      <c r="AC151" s="37" t="str">
        <f ca="1">IF($A151&gt;"",IF(ISERROR(HLOOKUP(AC$1,INDIRECT("Roles!$B$"&amp;MATCH($B151,Roles!$A:$A,0)&amp;":$AF$"&amp;MATCH($B151,Roles!$A:$A,0)),1,FALSE))=FALSE,IF(SquadExport!AF151&lt;10,1,IF(SquadExport!AF151&lt;15,2,IF(SquadExport!AF151&lt;=20,3,""))),0),"")</f>
        <v/>
      </c>
      <c r="AD151" s="37" t="str">
        <f ca="1">IF($A151&gt;"",IF(ISERROR(HLOOKUP(AD$1,INDIRECT("Roles!$B$"&amp;MATCH($B151,Roles!$A:$A,0)&amp;":$AF$"&amp;MATCH($B151,Roles!$A:$A,0)),1,FALSE))=FALSE,IF(SquadExport!AG151&lt;10,1,IF(SquadExport!AG151&lt;15,2,IF(SquadExport!AG151&lt;=20,3,""))),0),"")</f>
        <v/>
      </c>
      <c r="AE151" s="37" t="str">
        <f ca="1">IF($A151&gt;"",IF(ISERROR(HLOOKUP(AE$1,INDIRECT("Roles!$B$"&amp;MATCH($B151,Roles!$A:$A,0)&amp;":$AF$"&amp;MATCH($B151,Roles!$A:$A,0)),1,FALSE))=FALSE,IF(SquadExport!AH151&lt;10,1,IF(SquadExport!AH151&lt;15,2,IF(SquadExport!AH151&lt;=20,3,""))),0),"")</f>
        <v/>
      </c>
      <c r="AF151" s="37" t="str">
        <f ca="1">IF($A151&gt;"",IF(ISERROR(HLOOKUP(AF$1,INDIRECT("Roles!$B$"&amp;MATCH($B151,Roles!$A:$A,0)&amp;":$AF$"&amp;MATCH($B151,Roles!$A:$A,0)),1,FALSE))=FALSE,IF(SquadExport!AI151&lt;10,1,IF(SquadExport!AI151&lt;15,2,IF(SquadExport!AI151&lt;=20,3,""))),0),"")</f>
        <v/>
      </c>
      <c r="AG151" s="37" t="str">
        <f ca="1">IF($A151&gt;"",IF(ISERROR(HLOOKUP(AG$1,INDIRECT("Roles!$B$"&amp;MATCH($B151,Roles!$A:$A,0)&amp;":$AF$"&amp;MATCH($B151,Roles!$A:$A,0)),1,FALSE))=FALSE,IF(SquadExport!AJ151&lt;10,1,IF(SquadExport!AJ151&lt;15,2,IF(SquadExport!AJ151&lt;=20,3,""))),0),"")</f>
        <v/>
      </c>
      <c r="AH151" s="37" t="str">
        <f ca="1">IF($A151&gt;"",IF(ISERROR(HLOOKUP(AH$1,INDIRECT("Roles!$B$"&amp;MATCH($B151,Roles!$A:$A,0)&amp;":$AF$"&amp;MATCH($B151,Roles!$A:$A,0)),1,FALSE))=FALSE,IF(SquadExport!AK151&lt;10,1,IF(SquadExport!AK151&lt;15,2,IF(SquadExport!AK151&lt;=20,3,""))),0),"")</f>
        <v/>
      </c>
      <c r="AI151" s="37" t="str">
        <f ca="1">IF($A151&gt;"",IF(ISERROR(HLOOKUP(AI$1,INDIRECT("Roles!$B$"&amp;MATCH($B151,Roles!$A:$A,0)&amp;":$AF$"&amp;MATCH($B151,Roles!$A:$A,0)),1,FALSE))=FALSE,IF(SquadExport!AL151&lt;10,1,IF(SquadExport!AL151&lt;15,2,IF(SquadExport!AL151&lt;=20,3,""))),0),"")</f>
        <v/>
      </c>
      <c r="AJ151" s="37" t="str">
        <f ca="1">IF($A151&gt;"",IF(ISERROR(HLOOKUP(AJ$1,INDIRECT("Roles!$B$"&amp;MATCH($B151,Roles!$A:$A,0)&amp;":$AF$"&amp;MATCH($B151,Roles!$A:$A,0)),1,FALSE))=FALSE,IF(SquadExport!AM151&lt;10,1,IF(SquadExport!AM151&lt;15,2,IF(SquadExport!AM151&lt;=20,3,""))),0),"")</f>
        <v/>
      </c>
      <c r="AK151" s="37" t="str">
        <f ca="1">IF($A151&gt;"",IF(ISERROR(HLOOKUP(AK$1,INDIRECT("Roles!$B$"&amp;MATCH($B151,Roles!$A:$A,0)&amp;":$AF$"&amp;MATCH($B151,Roles!$A:$A,0)),1,FALSE))=FALSE,IF(SquadExport!AN151&lt;10,1,IF(SquadExport!AN151&lt;15,2,IF(SquadExport!AN151&lt;=20,3,""))),0),"")</f>
        <v/>
      </c>
      <c r="AL151" s="37" t="str">
        <f ca="1">IF($A151&gt;"",IF(ISERROR(HLOOKUP(AL$1,INDIRECT("Roles!$B$"&amp;MATCH($B151,Roles!$A:$A,0)&amp;":$AF$"&amp;MATCH($B151,Roles!$A:$A,0)),1,FALSE))=FALSE,IF(SquadExport!AO151&lt;10,1,IF(SquadExport!AO151&lt;15,2,IF(SquadExport!AO151&lt;=20,3,""))),0),"")</f>
        <v/>
      </c>
      <c r="AM151" s="37" t="str">
        <f ca="1">IF($A151&gt;"",IF(ISERROR(HLOOKUP(AM$1,INDIRECT("Roles!$B$"&amp;MATCH($B151,Roles!$A:$A,0)&amp;":$AF$"&amp;MATCH($B151,Roles!$A:$A,0)),1,FALSE))=FALSE,IF(SquadExport!AP151&lt;10,1,IF(SquadExport!AP151&lt;15,2,IF(SquadExport!AP151&lt;=20,3,""))),0),"")</f>
        <v/>
      </c>
      <c r="AN151" s="37" t="str">
        <f ca="1">IF($A151&gt;"",IF(ISERROR(HLOOKUP(AN$1,INDIRECT("Roles!$B$"&amp;MATCH($B151,Roles!$A:$A,0)&amp;":$AF$"&amp;MATCH($B151,Roles!$A:$A,0)),1,FALSE))=FALSE,IF(SquadExport!AQ151&lt;10,1,IF(SquadExport!AQ151&lt;15,2,IF(SquadExport!AQ151&lt;=20,3,""))),0),"")</f>
        <v/>
      </c>
      <c r="AO151" s="37" t="str">
        <f ca="1">IF($A151&gt;"",IF(ISERROR(HLOOKUP(AO$1,INDIRECT("Roles!$B$"&amp;MATCH($B151,Roles!$A:$A,0)&amp;":$AF$"&amp;MATCH($B151,Roles!$A:$A,0)),1,FALSE))=FALSE,IF(SquadExport!AR151&lt;10,1,IF(SquadExport!AR151&lt;15,2,IF(SquadExport!AR151&lt;=20,3,""))),0),"")</f>
        <v/>
      </c>
      <c r="AP151" s="37" t="str">
        <f ca="1">IF($A151&gt;"",IF(ISERROR(HLOOKUP(AP$1,INDIRECT("Roles!$B$"&amp;MATCH($B151,Roles!$A:$A,0)&amp;":$AF$"&amp;MATCH($B151,Roles!$A:$A,0)),1,FALSE))=FALSE,IF(SquadExport!AS151&lt;10,1,IF(SquadExport!AS151&lt;15,2,IF(SquadExport!AS151&lt;=20,3,""))),0),"")</f>
        <v/>
      </c>
      <c r="AQ151" s="37" t="str">
        <f ca="1">IF($A151&gt;"",IF(ISERROR(HLOOKUP(AQ$1,INDIRECT("Roles!$B$"&amp;MATCH($B151,Roles!$A:$A,0)&amp;":$AF$"&amp;MATCH($B151,Roles!$A:$A,0)),1,FALSE))=FALSE,IF(SquadExport!AT151&lt;10,1,IF(SquadExport!AT151&lt;15,2,IF(SquadExport!AT151&lt;=20,3,""))),0),"")</f>
        <v/>
      </c>
      <c r="AR151" s="37" t="str">
        <f ca="1">IF($A151&gt;"",IF(ISERROR(HLOOKUP(AR$1,INDIRECT("Roles!$B$"&amp;MATCH($B151,Roles!$A:$A,0)&amp;":$AF$"&amp;MATCH($B151,Roles!$A:$A,0)),1,FALSE))=FALSE,IF(SquadExport!AU151&lt;10,1,IF(SquadExport!AU151&lt;15,2,IF(SquadExport!AU151&lt;=20,3,""))),0),"")</f>
        <v/>
      </c>
      <c r="AS151" s="37" t="str">
        <f ca="1">IF($A151&gt;"",IF(ISERROR(HLOOKUP(AS$1,INDIRECT("Roles!$B$"&amp;MATCH($B151,Roles!$A:$A,0)&amp;":$AF$"&amp;MATCH($B151,Roles!$A:$A,0)),1,FALSE))=FALSE,IF(SquadExport!AV151&lt;10,1,IF(SquadExport!AV151&lt;15,2,IF(SquadExport!AV151&lt;=20,3,""))),0),"")</f>
        <v/>
      </c>
      <c r="AT151" s="37" t="str">
        <f ca="1">IF($A151&gt;"",IF(ISERROR(HLOOKUP(AT$1,INDIRECT("Roles!$B$"&amp;MATCH($B151,Roles!$A:$A,0)&amp;":$AF$"&amp;MATCH($B151,Roles!$A:$A,0)),1,FALSE))=FALSE,IF(SquadExport!AW151&lt;10,1,IF(SquadExport!AW151&lt;15,2,IF(SquadExport!AW151&lt;=20,3,""))),0),"")</f>
        <v/>
      </c>
      <c r="AU151" s="37" t="str">
        <f ca="1">IF($A151&gt;"",IF(ISERROR(HLOOKUP(AU$1,INDIRECT("Roles!$B$"&amp;MATCH($B151,Roles!$A:$A,0)&amp;":$AF$"&amp;MATCH($B151,Roles!$A:$A,0)),1,FALSE))=FALSE,IF(SquadExport!AX151&lt;10,1,IF(SquadExport!AX151&lt;15,2,IF(SquadExport!AX151&lt;=20,3,""))),0),"")</f>
        <v/>
      </c>
      <c r="AV151" s="37" t="str">
        <f ca="1">IF($A151&gt;"",IF(ISERROR(HLOOKUP(AV$1,INDIRECT("Roles!$B$"&amp;MATCH($B151,Roles!$A:$A,0)&amp;":$AF$"&amp;MATCH($B151,Roles!$A:$A,0)),1,FALSE))=FALSE,IF(SquadExport!AY151&lt;10,1,IF(SquadExport!AY151&lt;15,2,IF(SquadExport!AY151&lt;=20,3,""))),0),"")</f>
        <v/>
      </c>
      <c r="AW151" s="37" t="str">
        <f ca="1">IF($A151&gt;"",IF(ISERROR(HLOOKUP(AW$1,INDIRECT("Roles!$B$"&amp;MATCH($B151,Roles!$A:$A,0)&amp;":$AF$"&amp;MATCH($B151,Roles!$A:$A,0)),1,FALSE))=FALSE,IF(SquadExport!AZ151&lt;10,1,IF(SquadExport!AZ151&lt;15,2,IF(SquadExport!AZ151&lt;=20,3,""))),0),"")</f>
        <v/>
      </c>
      <c r="AX151" s="37" t="str">
        <f ca="1">IF($A151&gt;"",IF(ISERROR(HLOOKUP(AX$1,INDIRECT("Roles!$B$"&amp;MATCH($B151,Roles!$A:$A,0)&amp;":$AF$"&amp;MATCH($B151,Roles!$A:$A,0)),1,FALSE))=FALSE,IF(SquadExport!BA151&lt;10,1,IF(SquadExport!BA151&lt;15,2,IF(SquadExport!BA151&lt;=20,3,""))),0),"")</f>
        <v/>
      </c>
      <c r="AY151" s="30" t="str" cm="1">
        <f t="array" aca="1" ref="AY151:CS151" ca="1">IF($D151:$AX151=1,D$1:AX$1,"")</f>
        <v/>
      </c>
      <c r="AZ151" s="30" t="str">
        <f ca="1"/>
        <v/>
      </c>
      <c r="BA151" s="30" t="str">
        <f ca="1"/>
        <v/>
      </c>
      <c r="BB151" s="30" t="str">
        <f ca="1"/>
        <v/>
      </c>
      <c r="BC151" s="30" t="str">
        <f ca="1"/>
        <v/>
      </c>
      <c r="BD151" s="30" t="str">
        <f ca="1"/>
        <v/>
      </c>
      <c r="BE151" s="30" t="str">
        <f ca="1"/>
        <v/>
      </c>
      <c r="BF151" s="30" t="str">
        <f ca="1"/>
        <v/>
      </c>
      <c r="BG151" s="30" t="str">
        <f ca="1"/>
        <v/>
      </c>
      <c r="BH151" s="30" t="str">
        <f ca="1"/>
        <v/>
      </c>
      <c r="BI151" s="30" t="str">
        <f ca="1"/>
        <v/>
      </c>
      <c r="BJ151" s="30" t="str">
        <f ca="1"/>
        <v/>
      </c>
      <c r="BK151" s="30" t="str">
        <f ca="1"/>
        <v/>
      </c>
      <c r="BL151" s="30" t="str">
        <f ca="1"/>
        <v/>
      </c>
      <c r="BM151" s="30" t="str">
        <f ca="1"/>
        <v/>
      </c>
      <c r="BN151" s="30" t="str">
        <f ca="1"/>
        <v/>
      </c>
      <c r="BO151" s="30" t="str">
        <f ca="1"/>
        <v/>
      </c>
      <c r="BP151" s="30" t="str">
        <f ca="1"/>
        <v/>
      </c>
      <c r="BQ151" s="30" t="str">
        <f ca="1"/>
        <v/>
      </c>
      <c r="BR151" s="30" t="str">
        <f ca="1"/>
        <v/>
      </c>
      <c r="BS151" s="30" t="str">
        <f ca="1"/>
        <v/>
      </c>
      <c r="BT151" s="30" t="str">
        <f ca="1"/>
        <v/>
      </c>
      <c r="BU151" s="30" t="str">
        <f ca="1"/>
        <v/>
      </c>
      <c r="BV151" s="30" t="str">
        <f ca="1"/>
        <v/>
      </c>
      <c r="BW151" s="30" t="str">
        <f ca="1"/>
        <v/>
      </c>
      <c r="BX151" s="30" t="str">
        <f ca="1"/>
        <v/>
      </c>
      <c r="BY151" s="30" t="str">
        <f ca="1"/>
        <v/>
      </c>
      <c r="BZ151" s="30" t="str">
        <f ca="1"/>
        <v/>
      </c>
      <c r="CA151" s="30" t="str">
        <f ca="1"/>
        <v/>
      </c>
      <c r="CB151" s="30" t="str">
        <f ca="1"/>
        <v/>
      </c>
      <c r="CC151" s="30" t="str">
        <f ca="1"/>
        <v/>
      </c>
      <c r="CD151" s="30" t="str">
        <f ca="1"/>
        <v/>
      </c>
      <c r="CE151" s="30" t="str">
        <f ca="1"/>
        <v/>
      </c>
      <c r="CF151" s="30" t="str">
        <f ca="1"/>
        <v/>
      </c>
      <c r="CG151" s="30" t="str">
        <f ca="1"/>
        <v/>
      </c>
      <c r="CH151" s="30" t="str">
        <f ca="1"/>
        <v/>
      </c>
      <c r="CI151" s="30" t="str">
        <f ca="1"/>
        <v/>
      </c>
      <c r="CJ151" s="30" t="str">
        <f ca="1"/>
        <v/>
      </c>
      <c r="CK151" s="30" t="str">
        <f ca="1"/>
        <v/>
      </c>
      <c r="CL151" s="30" t="str">
        <f ca="1"/>
        <v/>
      </c>
      <c r="CM151" s="30" t="str">
        <f ca="1"/>
        <v/>
      </c>
      <c r="CN151" s="30" t="str">
        <f ca="1"/>
        <v/>
      </c>
      <c r="CO151" s="30" t="str">
        <f ca="1"/>
        <v/>
      </c>
      <c r="CP151" s="30" t="str">
        <f ca="1"/>
        <v/>
      </c>
      <c r="CQ151" s="30" t="str">
        <f ca="1"/>
        <v/>
      </c>
      <c r="CR151" s="30" t="str">
        <f ca="1"/>
        <v/>
      </c>
      <c r="CS151" s="30" t="str">
        <f ca="1"/>
        <v/>
      </c>
      <c r="CT151" s="31" cm="1">
        <f t="array" aca="1" ref="CT151" ca="1">SUMPRODUCT(COUNTIF($AY151:$CS151,Training!$C$3:$E$3))</f>
        <v>0</v>
      </c>
      <c r="CU151" s="31" cm="1">
        <f t="array" aca="1" ref="CU151" ca="1">SUMPRODUCT(COUNTIF($AY151:$CS151,Training!$C$4:$E$4))</f>
        <v>0</v>
      </c>
      <c r="CV151" s="31" cm="1">
        <f t="array" aca="1" ref="CV151" ca="1">SUMPRODUCT(COUNTIF($AY151:$CS151,Training!$C$5:$E$5))</f>
        <v>0</v>
      </c>
      <c r="CW151" s="31" cm="1">
        <f t="array" aca="1" ref="CW151" ca="1">SUMPRODUCT(COUNTIF($AY151:$CS151,Training!$C$6:$E$6))</f>
        <v>0</v>
      </c>
      <c r="CX151" s="31" cm="1">
        <f t="array" aca="1" ref="CX151" ca="1">SUMPRODUCT(COUNTIF($AY151:$CS151,Training!$C$7:$E$7))</f>
        <v>0</v>
      </c>
      <c r="CY151" s="31" cm="1">
        <f t="array" aca="1" ref="CY151" ca="1">SUMPRODUCT(COUNTIF($AY151:$CS151,Training!$C$8:$E$8))</f>
        <v>0</v>
      </c>
      <c r="CZ151" s="31" cm="1">
        <f t="array" aca="1" ref="CZ151" ca="1">SUMPRODUCT(COUNTIF($AY151:$CS151,Training!$C$9:$E$9))</f>
        <v>0</v>
      </c>
      <c r="DA151" s="31" cm="1">
        <f t="array" aca="1" ref="DA151" ca="1">SUMPRODUCT(COUNTIF($AY151:$CS151,Training!$C$10:$E$10))</f>
        <v>0</v>
      </c>
      <c r="DB151" s="31" cm="1">
        <f t="array" aca="1" ref="DB151" ca="1">SUMPRODUCT(COUNTIF($AY151:$CS151,Training!$C$11:$E$11))</f>
        <v>0</v>
      </c>
      <c r="DC151" s="31" cm="1">
        <f t="array" aca="1" ref="DC151" ca="1">SUMPRODUCT(COUNTIF($AY151:$CS151,Training!$C$2:$E$2))</f>
        <v>0</v>
      </c>
      <c r="DD151" s="31" cm="1">
        <f t="array" aca="1" ref="DD151" ca="1">SUMPRODUCT(COUNTIF($AY151:$CS151,Training!#REF!))</f>
        <v>0</v>
      </c>
      <c r="DE151" s="31" cm="1">
        <f t="array" aca="1" ref="DE151" ca="1">SUMPRODUCT(COUNTIF($AY151:$CS151,Training!$C$12:$E$12))</f>
        <v>0</v>
      </c>
      <c r="DF151" s="31" cm="1">
        <f t="array" aca="1" ref="DF151" ca="1">SUMPRODUCT(COUNTIF($AY151:$CS151,Training!$C$13:$E$13))</f>
        <v>0</v>
      </c>
      <c r="DG151" s="31" cm="1">
        <f t="array" aca="1" ref="DG151" ca="1">SUMPRODUCT(COUNTIF($AY151:$CS151,Training!$C$14:$E$14))</f>
        <v>0</v>
      </c>
      <c r="DH151" s="31" cm="1">
        <f t="array" aca="1" ref="DH151" ca="1">SUMPRODUCT(COUNTIF($AY151:$CS151,Training!$C$15:$E$15))</f>
        <v>0</v>
      </c>
      <c r="DI151" s="31" cm="1">
        <f t="array" aca="1" ref="DI151" ca="1">SUMPRODUCT(COUNTIF($AY151:$CS151,Training!$C$16:$E$16))</f>
        <v>0</v>
      </c>
      <c r="DJ151" s="30" t="str" cm="1">
        <f t="array" aca="1" ref="DJ151:FD151" ca="1">IF(COUNTIF(D151:AX151,1)=0,IF($D151:$AX151=2,D$1:AX$1,""),"")</f>
        <v/>
      </c>
      <c r="DK151" s="30" t="str">
        <f ca="1"/>
        <v/>
      </c>
      <c r="DL151" s="30" t="str">
        <f ca="1"/>
        <v/>
      </c>
      <c r="DM151" s="30" t="str">
        <f ca="1"/>
        <v/>
      </c>
      <c r="DN151" s="30" t="str">
        <f ca="1"/>
        <v/>
      </c>
      <c r="DO151" s="30" t="str">
        <f ca="1"/>
        <v/>
      </c>
      <c r="DP151" s="30" t="str">
        <f ca="1"/>
        <v/>
      </c>
      <c r="DQ151" s="30" t="str">
        <f ca="1"/>
        <v/>
      </c>
      <c r="DR151" s="30" t="str">
        <f ca="1"/>
        <v/>
      </c>
      <c r="DS151" s="30" t="str">
        <f ca="1"/>
        <v/>
      </c>
      <c r="DT151" s="30" t="str">
        <f ca="1"/>
        <v/>
      </c>
      <c r="DU151" s="30" t="str">
        <f ca="1"/>
        <v/>
      </c>
      <c r="DV151" s="30" t="str">
        <f ca="1"/>
        <v/>
      </c>
      <c r="DW151" s="30" t="str">
        <f ca="1"/>
        <v/>
      </c>
      <c r="DX151" s="30" t="str">
        <f ca="1"/>
        <v/>
      </c>
      <c r="DY151" s="30" t="str">
        <f ca="1"/>
        <v/>
      </c>
      <c r="DZ151" s="30" t="str">
        <f ca="1"/>
        <v/>
      </c>
      <c r="EA151" s="30" t="str">
        <f ca="1"/>
        <v/>
      </c>
      <c r="EB151" s="30" t="str">
        <f ca="1"/>
        <v/>
      </c>
      <c r="EC151" s="30" t="str">
        <f ca="1"/>
        <v/>
      </c>
      <c r="ED151" s="30" t="str">
        <f ca="1"/>
        <v/>
      </c>
      <c r="EE151" s="30" t="str">
        <f ca="1"/>
        <v/>
      </c>
      <c r="EF151" s="30" t="str">
        <f ca="1"/>
        <v/>
      </c>
      <c r="EG151" s="30" t="str">
        <f ca="1"/>
        <v/>
      </c>
      <c r="EH151" s="30" t="str">
        <f ca="1"/>
        <v/>
      </c>
      <c r="EI151" s="30" t="str">
        <f ca="1"/>
        <v/>
      </c>
      <c r="EJ151" s="30" t="str">
        <f ca="1"/>
        <v/>
      </c>
      <c r="EK151" s="30" t="str">
        <f ca="1"/>
        <v/>
      </c>
      <c r="EL151" s="30" t="str">
        <f ca="1"/>
        <v/>
      </c>
      <c r="EM151" s="30" t="str">
        <f ca="1"/>
        <v/>
      </c>
      <c r="EN151" s="30" t="str">
        <f ca="1"/>
        <v/>
      </c>
      <c r="EO151" s="30" t="str">
        <f ca="1"/>
        <v/>
      </c>
      <c r="EP151" s="30" t="str">
        <f ca="1"/>
        <v/>
      </c>
      <c r="EQ151" s="30" t="str">
        <f ca="1"/>
        <v/>
      </c>
      <c r="ER151" s="30" t="str">
        <f ca="1"/>
        <v/>
      </c>
      <c r="ES151" s="30" t="str">
        <f ca="1"/>
        <v/>
      </c>
      <c r="ET151" s="30" t="str">
        <f ca="1"/>
        <v/>
      </c>
      <c r="EU151" s="30" t="str">
        <f ca="1"/>
        <v/>
      </c>
      <c r="EV151" s="30" t="str">
        <f ca="1"/>
        <v/>
      </c>
      <c r="EW151" s="30" t="str">
        <f ca="1"/>
        <v/>
      </c>
      <c r="EX151" s="30" t="str">
        <f ca="1"/>
        <v/>
      </c>
      <c r="EY151" s="30" t="str">
        <f ca="1"/>
        <v/>
      </c>
      <c r="EZ151" s="30" t="str">
        <f ca="1"/>
        <v/>
      </c>
      <c r="FA151" s="30" t="str">
        <f ca="1"/>
        <v/>
      </c>
      <c r="FB151" s="30" t="str">
        <f ca="1"/>
        <v/>
      </c>
      <c r="FC151" s="30" t="str">
        <f ca="1"/>
        <v/>
      </c>
      <c r="FD151" s="30" t="str">
        <f ca="1"/>
        <v/>
      </c>
      <c r="FE151" s="31" cm="1">
        <f t="array" aca="1" ref="FE151" ca="1">SUMPRODUCT(COUNTIF($DJ151:$FD151,Training!$C$3:$E$3))</f>
        <v>0</v>
      </c>
      <c r="FF151" s="31" cm="1">
        <f t="array" aca="1" ref="FF151" ca="1">SUMPRODUCT(COUNTIF($DJ151:$FD151,Training!$C$4:$E$4))</f>
        <v>0</v>
      </c>
      <c r="FG151" s="31" cm="1">
        <f t="array" aca="1" ref="FG151" ca="1">SUMPRODUCT(COUNTIF($DJ151:$FD151,Training!$C$5:$E$5))</f>
        <v>0</v>
      </c>
      <c r="FH151" s="31" cm="1">
        <f t="array" aca="1" ref="FH151" ca="1">SUMPRODUCT(COUNTIF($DJ151:$FD151,Training!$C$6:$E$6))</f>
        <v>0</v>
      </c>
      <c r="FI151" s="31" cm="1">
        <f t="array" aca="1" ref="FI151" ca="1">SUMPRODUCT(COUNTIF($DJ151:$FD151,Training!$C$7:$E$7))</f>
        <v>0</v>
      </c>
      <c r="FJ151" s="31" cm="1">
        <f t="array" aca="1" ref="FJ151" ca="1">SUMPRODUCT(COUNTIF($DJ151:$FD151,Training!$C$8:$E$8))</f>
        <v>0</v>
      </c>
      <c r="FK151" s="31" cm="1">
        <f t="array" aca="1" ref="FK151" ca="1">SUMPRODUCT(COUNTIF($DJ151:$FD151,Training!$C$9:$E$9))</f>
        <v>0</v>
      </c>
      <c r="FL151" s="31" cm="1">
        <f t="array" aca="1" ref="FL151" ca="1">SUMPRODUCT(COUNTIF($DJ151:$FD151,Training!$C$10:$E$10))</f>
        <v>0</v>
      </c>
      <c r="FM151" s="31" cm="1">
        <f t="array" aca="1" ref="FM151" ca="1">SUMPRODUCT(COUNTIF($DJ151:$FD151,Training!$C$11:$E$11))</f>
        <v>0</v>
      </c>
      <c r="FN151" s="31" cm="1">
        <f t="array" aca="1" ref="FN151" ca="1">SUMPRODUCT(COUNTIF($DJ151:$FD151,Training!$C$2:$E$2))</f>
        <v>0</v>
      </c>
      <c r="FO151" s="31" cm="1">
        <f t="array" aca="1" ref="FO151" ca="1">SUMPRODUCT(COUNTIF($DJ151:$FD151,Training!#REF!))</f>
        <v>0</v>
      </c>
      <c r="FP151" s="31" cm="1">
        <f t="array" aca="1" ref="FP151" ca="1">SUMPRODUCT(COUNTIF($DJ151:$FD151,Training!$C$12:$E$12))</f>
        <v>0</v>
      </c>
      <c r="FQ151" s="31" cm="1">
        <f t="array" aca="1" ref="FQ151" ca="1">SUMPRODUCT(COUNTIF($DJ151:$FD151,Training!$C$13:$E$13))</f>
        <v>0</v>
      </c>
      <c r="FR151" s="31" cm="1">
        <f t="array" aca="1" ref="FR151" ca="1">SUMPRODUCT(COUNTIF($DJ151:$FD151,Training!$C$14:$E$14))</f>
        <v>0</v>
      </c>
      <c r="FS151" s="31" cm="1">
        <f t="array" aca="1" ref="FS151" ca="1">SUMPRODUCT(COUNTIF($DJ151:$FD151,Training!$C$15:$E$15))</f>
        <v>0</v>
      </c>
      <c r="FT151" s="31" cm="1">
        <f t="array" aca="1" ref="FT151" ca="1">SUMPRODUCT(COUNTIF($DJ151:$FD151,Training!$C$16:$E$16))</f>
        <v>0</v>
      </c>
    </row>
    <row r="152" spans="1:176" x14ac:dyDescent="0.25">
      <c r="A152" s="32" t="str">
        <f>IF(WeightedParse!A152&gt;"",WeightedParse!A152,"")</f>
        <v/>
      </c>
      <c r="B152" s="49" t="str">
        <f>IF('Weighted Summary'!A152&gt;"",'Weighted Summary'!F152,"")</f>
        <v/>
      </c>
      <c r="C152" s="39" t="str">
        <f t="shared" si="2"/>
        <v/>
      </c>
      <c r="D152" s="37" t="str">
        <f ca="1">IF($A152&gt;"",IF(ISERROR(HLOOKUP(D$1,INDIRECT("Roles!$B$"&amp;MATCH($B152,Roles!$A:$A,0)&amp;":$AF$"&amp;MATCH($B152,Roles!$A:$A,0)),1,FALSE))=FALSE,IF(SquadExport!G152&lt;10,1,IF(SquadExport!G152&lt;15,2,IF(SquadExport!G152&lt;=20,3,""))),0),"")</f>
        <v/>
      </c>
      <c r="E152" s="37" t="str">
        <f ca="1">IF($A152&gt;"",IF(ISERROR(HLOOKUP(E$1,INDIRECT("Roles!$B$"&amp;MATCH($B152,Roles!$A:$A,0)&amp;":$AF$"&amp;MATCH($B152,Roles!$A:$A,0)),1,FALSE))=FALSE,IF(SquadExport!H152&lt;10,1,IF(SquadExport!H152&lt;15,2,IF(SquadExport!H152&lt;=20,3,""))),0),"")</f>
        <v/>
      </c>
      <c r="F152" s="37" t="str">
        <f ca="1">IF($A152&gt;"",IF(ISERROR(HLOOKUP(F$1,INDIRECT("Roles!$B$"&amp;MATCH($B152,Roles!$A:$A,0)&amp;":$AF$"&amp;MATCH($B152,Roles!$A:$A,0)),1,FALSE))=FALSE,IF(SquadExport!I152&lt;10,1,IF(SquadExport!I152&lt;15,2,IF(SquadExport!I152&lt;=20,3,""))),0),"")</f>
        <v/>
      </c>
      <c r="G152" s="37" t="str">
        <f ca="1">IF($A152&gt;"",IF(ISERROR(HLOOKUP(G$1,INDIRECT("Roles!$B$"&amp;MATCH($B152,Roles!$A:$A,0)&amp;":$AF$"&amp;MATCH($B152,Roles!$A:$A,0)),1,FALSE))=FALSE,IF(SquadExport!J152&lt;10,1,IF(SquadExport!J152&lt;15,2,IF(SquadExport!J152&lt;=20,3,""))),0),"")</f>
        <v/>
      </c>
      <c r="H152" s="37" t="str">
        <f ca="1">IF($A152&gt;"",IF(ISERROR(HLOOKUP(H$1,INDIRECT("Roles!$B$"&amp;MATCH($B152,Roles!$A:$A,0)&amp;":$AF$"&amp;MATCH($B152,Roles!$A:$A,0)),1,FALSE))=FALSE,IF(SquadExport!K152&lt;10,1,IF(SquadExport!K152&lt;15,2,IF(SquadExport!K152&lt;=20,3,""))),0),"")</f>
        <v/>
      </c>
      <c r="I152" s="37" t="str">
        <f ca="1">IF($A152&gt;"",IF(ISERROR(HLOOKUP(I$1,INDIRECT("Roles!$B$"&amp;MATCH($B152,Roles!$A:$A,0)&amp;":$AF$"&amp;MATCH($B152,Roles!$A:$A,0)),1,FALSE))=FALSE,IF(SquadExport!L152&lt;10,1,IF(SquadExport!L152&lt;15,2,IF(SquadExport!L152&lt;=20,3,""))),0),"")</f>
        <v/>
      </c>
      <c r="J152" s="37" t="str">
        <f ca="1">IF($A152&gt;"",IF(ISERROR(HLOOKUP(J$1,INDIRECT("Roles!$B$"&amp;MATCH($B152,Roles!$A:$A,0)&amp;":$AF$"&amp;MATCH($B152,Roles!$A:$A,0)),1,FALSE))=FALSE,IF(SquadExport!M152&lt;10,1,IF(SquadExport!M152&lt;15,2,IF(SquadExport!M152&lt;=20,3,""))),0),"")</f>
        <v/>
      </c>
      <c r="K152" s="37" t="str">
        <f ca="1">IF($A152&gt;"",IF(ISERROR(HLOOKUP(K$1,INDIRECT("Roles!$B$"&amp;MATCH($B152,Roles!$A:$A,0)&amp;":$AF$"&amp;MATCH($B152,Roles!$A:$A,0)),1,FALSE))=FALSE,IF(SquadExport!N152&lt;10,1,IF(SquadExport!N152&lt;15,2,IF(SquadExport!N152&lt;=20,3,""))),0),"")</f>
        <v/>
      </c>
      <c r="L152" s="37" t="str">
        <f ca="1">IF($A152&gt;"",IF(ISERROR(HLOOKUP(L$1,INDIRECT("Roles!$B$"&amp;MATCH($B152,Roles!$A:$A,0)&amp;":$AF$"&amp;MATCH($B152,Roles!$A:$A,0)),1,FALSE))=FALSE,IF(SquadExport!O152&lt;10,1,IF(SquadExport!O152&lt;15,2,IF(SquadExport!O152&lt;=20,3,""))),0),"")</f>
        <v/>
      </c>
      <c r="M152" s="37" t="str">
        <f ca="1">IF($A152&gt;"",IF(ISERROR(HLOOKUP(M$1,INDIRECT("Roles!$B$"&amp;MATCH($B152,Roles!$A:$A,0)&amp;":$AF$"&amp;MATCH($B152,Roles!$A:$A,0)),1,FALSE))=FALSE,IF(SquadExport!P152&lt;10,1,IF(SquadExport!P152&lt;15,2,IF(SquadExport!P152&lt;=20,3,""))),0),"")</f>
        <v/>
      </c>
      <c r="N152" s="37" t="str">
        <f ca="1">IF($A152&gt;"",IF(ISERROR(HLOOKUP(N$1,INDIRECT("Roles!$B$"&amp;MATCH($B152,Roles!$A:$A,0)&amp;":$AF$"&amp;MATCH($B152,Roles!$A:$A,0)),1,FALSE))=FALSE,IF(SquadExport!Q152&lt;10,1,IF(SquadExport!Q152&lt;15,2,IF(SquadExport!Q152&lt;=20,3,""))),0),"")</f>
        <v/>
      </c>
      <c r="O152" s="37" t="str">
        <f ca="1">IF($A152&gt;"",IF(ISERROR(HLOOKUP(O$1,INDIRECT("Roles!$B$"&amp;MATCH($B152,Roles!$A:$A,0)&amp;":$AF$"&amp;MATCH($B152,Roles!$A:$A,0)),1,FALSE))=FALSE,IF(SquadExport!R152&lt;10,1,IF(SquadExport!R152&lt;15,2,IF(SquadExport!R152&lt;=20,3,""))),0),"")</f>
        <v/>
      </c>
      <c r="P152" s="37" t="str">
        <f ca="1">IF($A152&gt;"",IF(ISERROR(HLOOKUP(P$1,INDIRECT("Roles!$B$"&amp;MATCH($B152,Roles!$A:$A,0)&amp;":$AF$"&amp;MATCH($B152,Roles!$A:$A,0)),1,FALSE))=FALSE,IF(SquadExport!S152&lt;10,1,IF(SquadExport!S152&lt;15,2,IF(SquadExport!S152&lt;=20,3,""))),0),"")</f>
        <v/>
      </c>
      <c r="Q152" s="37" t="str">
        <f ca="1">IF($A152&gt;"",IF(ISERROR(HLOOKUP(Q$1,INDIRECT("Roles!$B$"&amp;MATCH($B152,Roles!$A:$A,0)&amp;":$AF$"&amp;MATCH($B152,Roles!$A:$A,0)),1,FALSE))=FALSE,IF(SquadExport!T152&lt;10,1,IF(SquadExport!T152&lt;15,2,IF(SquadExport!T152&lt;=20,3,""))),0),"")</f>
        <v/>
      </c>
      <c r="R152" s="37" t="str">
        <f ca="1">IF($A152&gt;"",IF(ISERROR(HLOOKUP(R$1,INDIRECT("Roles!$B$"&amp;MATCH($B152,Roles!$A:$A,0)&amp;":$AF$"&amp;MATCH($B152,Roles!$A:$A,0)),1,FALSE))=FALSE,IF(SquadExport!U152&lt;10,1,IF(SquadExport!U152&lt;15,2,IF(SquadExport!U152&lt;=20,3,""))),0),"")</f>
        <v/>
      </c>
      <c r="S152" s="37" t="str">
        <f ca="1">IF($A152&gt;"",IF(ISERROR(HLOOKUP(S$1,INDIRECT("Roles!$B$"&amp;MATCH($B152,Roles!$A:$A,0)&amp;":$AF$"&amp;MATCH($B152,Roles!$A:$A,0)),1,FALSE))=FALSE,IF(SquadExport!V152&lt;10,1,IF(SquadExport!V152&lt;15,2,IF(SquadExport!V152&lt;=20,3,""))),0),"")</f>
        <v/>
      </c>
      <c r="T152" s="37" t="str">
        <f ca="1">IF($A152&gt;"",IF(ISERROR(HLOOKUP(T$1,INDIRECT("Roles!$B$"&amp;MATCH($B152,Roles!$A:$A,0)&amp;":$AF$"&amp;MATCH($B152,Roles!$A:$A,0)),1,FALSE))=FALSE,IF(SquadExport!W152&lt;10,1,IF(SquadExport!W152&lt;15,2,IF(SquadExport!W152&lt;=20,3,""))),0),"")</f>
        <v/>
      </c>
      <c r="U152" s="37" t="str">
        <f ca="1">IF($A152&gt;"",IF(ISERROR(HLOOKUP(U$1,INDIRECT("Roles!$B$"&amp;MATCH($B152,Roles!$A:$A,0)&amp;":$AF$"&amp;MATCH($B152,Roles!$A:$A,0)),1,FALSE))=FALSE,IF(SquadExport!X152&lt;10,1,IF(SquadExport!X152&lt;15,2,IF(SquadExport!X152&lt;=20,3,""))),0),"")</f>
        <v/>
      </c>
      <c r="V152" s="37" t="str">
        <f ca="1">IF($A152&gt;"",IF(ISERROR(HLOOKUP(V$1,INDIRECT("Roles!$B$"&amp;MATCH($B152,Roles!$A:$A,0)&amp;":$AF$"&amp;MATCH($B152,Roles!$A:$A,0)),1,FALSE))=FALSE,IF(SquadExport!Y152&lt;10,1,IF(SquadExport!Y152&lt;15,2,IF(SquadExport!Y152&lt;=20,3,""))),0),"")</f>
        <v/>
      </c>
      <c r="W152" s="37" t="str">
        <f ca="1">IF($A152&gt;"",IF(ISERROR(HLOOKUP(W$1,INDIRECT("Roles!$B$"&amp;MATCH($B152,Roles!$A:$A,0)&amp;":$AF$"&amp;MATCH($B152,Roles!$A:$A,0)),1,FALSE))=FALSE,IF(SquadExport!Z152&lt;10,1,IF(SquadExport!Z152&lt;15,2,IF(SquadExport!Z152&lt;=20,3,""))),0),"")</f>
        <v/>
      </c>
      <c r="X152" s="37" t="str">
        <f ca="1">IF($A152&gt;"",IF(ISERROR(HLOOKUP(X$1,INDIRECT("Roles!$B$"&amp;MATCH($B152,Roles!$A:$A,0)&amp;":$AF$"&amp;MATCH($B152,Roles!$A:$A,0)),1,FALSE))=FALSE,IF(SquadExport!AA152&lt;10,1,IF(SquadExport!AA152&lt;15,2,IF(SquadExport!AA152&lt;=20,3,""))),0),"")</f>
        <v/>
      </c>
      <c r="Y152" s="37" t="str">
        <f ca="1">IF($A152&gt;"",IF(ISERROR(HLOOKUP(Y$1,INDIRECT("Roles!$B$"&amp;MATCH($B152,Roles!$A:$A,0)&amp;":$AF$"&amp;MATCH($B152,Roles!$A:$A,0)),1,FALSE))=FALSE,IF(SquadExport!AB152&lt;10,1,IF(SquadExport!AB152&lt;15,2,IF(SquadExport!AB152&lt;=20,3,""))),0),"")</f>
        <v/>
      </c>
      <c r="Z152" s="37" t="str">
        <f ca="1">IF($A152&gt;"",IF(ISERROR(HLOOKUP(Z$1,INDIRECT("Roles!$B$"&amp;MATCH($B152,Roles!$A:$A,0)&amp;":$AF$"&amp;MATCH($B152,Roles!$A:$A,0)),1,FALSE))=FALSE,IF(SquadExport!AC152&lt;10,1,IF(SquadExport!AC152&lt;15,2,IF(SquadExport!AC152&lt;=20,3,""))),0),"")</f>
        <v/>
      </c>
      <c r="AA152" s="37" t="str">
        <f ca="1">IF($A152&gt;"",IF(ISERROR(HLOOKUP(AA$1,INDIRECT("Roles!$B$"&amp;MATCH($B152,Roles!$A:$A,0)&amp;":$AF$"&amp;MATCH($B152,Roles!$A:$A,0)),1,FALSE))=FALSE,IF(SquadExport!AD152&lt;10,1,IF(SquadExport!AD152&lt;15,2,IF(SquadExport!AD152&lt;=20,3,""))),0),"")</f>
        <v/>
      </c>
      <c r="AB152" s="37" t="str">
        <f ca="1">IF($A152&gt;"",IF(ISERROR(HLOOKUP(AB$1,INDIRECT("Roles!$B$"&amp;MATCH($B152,Roles!$A:$A,0)&amp;":$AF$"&amp;MATCH($B152,Roles!$A:$A,0)),1,FALSE))=FALSE,IF(SquadExport!AE152&lt;10,1,IF(SquadExport!AE152&lt;15,2,IF(SquadExport!AE152&lt;=20,3,""))),0),"")</f>
        <v/>
      </c>
      <c r="AC152" s="37" t="str">
        <f ca="1">IF($A152&gt;"",IF(ISERROR(HLOOKUP(AC$1,INDIRECT("Roles!$B$"&amp;MATCH($B152,Roles!$A:$A,0)&amp;":$AF$"&amp;MATCH($B152,Roles!$A:$A,0)),1,FALSE))=FALSE,IF(SquadExport!AF152&lt;10,1,IF(SquadExport!AF152&lt;15,2,IF(SquadExport!AF152&lt;=20,3,""))),0),"")</f>
        <v/>
      </c>
      <c r="AD152" s="37" t="str">
        <f ca="1">IF($A152&gt;"",IF(ISERROR(HLOOKUP(AD$1,INDIRECT("Roles!$B$"&amp;MATCH($B152,Roles!$A:$A,0)&amp;":$AF$"&amp;MATCH($B152,Roles!$A:$A,0)),1,FALSE))=FALSE,IF(SquadExport!AG152&lt;10,1,IF(SquadExport!AG152&lt;15,2,IF(SquadExport!AG152&lt;=20,3,""))),0),"")</f>
        <v/>
      </c>
      <c r="AE152" s="37" t="str">
        <f ca="1">IF($A152&gt;"",IF(ISERROR(HLOOKUP(AE$1,INDIRECT("Roles!$B$"&amp;MATCH($B152,Roles!$A:$A,0)&amp;":$AF$"&amp;MATCH($B152,Roles!$A:$A,0)),1,FALSE))=FALSE,IF(SquadExport!AH152&lt;10,1,IF(SquadExport!AH152&lt;15,2,IF(SquadExport!AH152&lt;=20,3,""))),0),"")</f>
        <v/>
      </c>
      <c r="AF152" s="37" t="str">
        <f ca="1">IF($A152&gt;"",IF(ISERROR(HLOOKUP(AF$1,INDIRECT("Roles!$B$"&amp;MATCH($B152,Roles!$A:$A,0)&amp;":$AF$"&amp;MATCH($B152,Roles!$A:$A,0)),1,FALSE))=FALSE,IF(SquadExport!AI152&lt;10,1,IF(SquadExport!AI152&lt;15,2,IF(SquadExport!AI152&lt;=20,3,""))),0),"")</f>
        <v/>
      </c>
      <c r="AG152" s="37" t="str">
        <f ca="1">IF($A152&gt;"",IF(ISERROR(HLOOKUP(AG$1,INDIRECT("Roles!$B$"&amp;MATCH($B152,Roles!$A:$A,0)&amp;":$AF$"&amp;MATCH($B152,Roles!$A:$A,0)),1,FALSE))=FALSE,IF(SquadExport!AJ152&lt;10,1,IF(SquadExport!AJ152&lt;15,2,IF(SquadExport!AJ152&lt;=20,3,""))),0),"")</f>
        <v/>
      </c>
      <c r="AH152" s="37" t="str">
        <f ca="1">IF($A152&gt;"",IF(ISERROR(HLOOKUP(AH$1,INDIRECT("Roles!$B$"&amp;MATCH($B152,Roles!$A:$A,0)&amp;":$AF$"&amp;MATCH($B152,Roles!$A:$A,0)),1,FALSE))=FALSE,IF(SquadExport!AK152&lt;10,1,IF(SquadExport!AK152&lt;15,2,IF(SquadExport!AK152&lt;=20,3,""))),0),"")</f>
        <v/>
      </c>
      <c r="AI152" s="37" t="str">
        <f ca="1">IF($A152&gt;"",IF(ISERROR(HLOOKUP(AI$1,INDIRECT("Roles!$B$"&amp;MATCH($B152,Roles!$A:$A,0)&amp;":$AF$"&amp;MATCH($B152,Roles!$A:$A,0)),1,FALSE))=FALSE,IF(SquadExport!AL152&lt;10,1,IF(SquadExport!AL152&lt;15,2,IF(SquadExport!AL152&lt;=20,3,""))),0),"")</f>
        <v/>
      </c>
      <c r="AJ152" s="37" t="str">
        <f ca="1">IF($A152&gt;"",IF(ISERROR(HLOOKUP(AJ$1,INDIRECT("Roles!$B$"&amp;MATCH($B152,Roles!$A:$A,0)&amp;":$AF$"&amp;MATCH($B152,Roles!$A:$A,0)),1,FALSE))=FALSE,IF(SquadExport!AM152&lt;10,1,IF(SquadExport!AM152&lt;15,2,IF(SquadExport!AM152&lt;=20,3,""))),0),"")</f>
        <v/>
      </c>
      <c r="AK152" s="37" t="str">
        <f ca="1">IF($A152&gt;"",IF(ISERROR(HLOOKUP(AK$1,INDIRECT("Roles!$B$"&amp;MATCH($B152,Roles!$A:$A,0)&amp;":$AF$"&amp;MATCH($B152,Roles!$A:$A,0)),1,FALSE))=FALSE,IF(SquadExport!AN152&lt;10,1,IF(SquadExport!AN152&lt;15,2,IF(SquadExport!AN152&lt;=20,3,""))),0),"")</f>
        <v/>
      </c>
      <c r="AL152" s="37" t="str">
        <f ca="1">IF($A152&gt;"",IF(ISERROR(HLOOKUP(AL$1,INDIRECT("Roles!$B$"&amp;MATCH($B152,Roles!$A:$A,0)&amp;":$AF$"&amp;MATCH($B152,Roles!$A:$A,0)),1,FALSE))=FALSE,IF(SquadExport!AO152&lt;10,1,IF(SquadExport!AO152&lt;15,2,IF(SquadExport!AO152&lt;=20,3,""))),0),"")</f>
        <v/>
      </c>
      <c r="AM152" s="37" t="str">
        <f ca="1">IF($A152&gt;"",IF(ISERROR(HLOOKUP(AM$1,INDIRECT("Roles!$B$"&amp;MATCH($B152,Roles!$A:$A,0)&amp;":$AF$"&amp;MATCH($B152,Roles!$A:$A,0)),1,FALSE))=FALSE,IF(SquadExport!AP152&lt;10,1,IF(SquadExport!AP152&lt;15,2,IF(SquadExport!AP152&lt;=20,3,""))),0),"")</f>
        <v/>
      </c>
      <c r="AN152" s="37" t="str">
        <f ca="1">IF($A152&gt;"",IF(ISERROR(HLOOKUP(AN$1,INDIRECT("Roles!$B$"&amp;MATCH($B152,Roles!$A:$A,0)&amp;":$AF$"&amp;MATCH($B152,Roles!$A:$A,0)),1,FALSE))=FALSE,IF(SquadExport!AQ152&lt;10,1,IF(SquadExport!AQ152&lt;15,2,IF(SquadExport!AQ152&lt;=20,3,""))),0),"")</f>
        <v/>
      </c>
      <c r="AO152" s="37" t="str">
        <f ca="1">IF($A152&gt;"",IF(ISERROR(HLOOKUP(AO$1,INDIRECT("Roles!$B$"&amp;MATCH($B152,Roles!$A:$A,0)&amp;":$AF$"&amp;MATCH($B152,Roles!$A:$A,0)),1,FALSE))=FALSE,IF(SquadExport!AR152&lt;10,1,IF(SquadExport!AR152&lt;15,2,IF(SquadExport!AR152&lt;=20,3,""))),0),"")</f>
        <v/>
      </c>
      <c r="AP152" s="37" t="str">
        <f ca="1">IF($A152&gt;"",IF(ISERROR(HLOOKUP(AP$1,INDIRECT("Roles!$B$"&amp;MATCH($B152,Roles!$A:$A,0)&amp;":$AF$"&amp;MATCH($B152,Roles!$A:$A,0)),1,FALSE))=FALSE,IF(SquadExport!AS152&lt;10,1,IF(SquadExport!AS152&lt;15,2,IF(SquadExport!AS152&lt;=20,3,""))),0),"")</f>
        <v/>
      </c>
      <c r="AQ152" s="37" t="str">
        <f ca="1">IF($A152&gt;"",IF(ISERROR(HLOOKUP(AQ$1,INDIRECT("Roles!$B$"&amp;MATCH($B152,Roles!$A:$A,0)&amp;":$AF$"&amp;MATCH($B152,Roles!$A:$A,0)),1,FALSE))=FALSE,IF(SquadExport!AT152&lt;10,1,IF(SquadExport!AT152&lt;15,2,IF(SquadExport!AT152&lt;=20,3,""))),0),"")</f>
        <v/>
      </c>
      <c r="AR152" s="37" t="str">
        <f ca="1">IF($A152&gt;"",IF(ISERROR(HLOOKUP(AR$1,INDIRECT("Roles!$B$"&amp;MATCH($B152,Roles!$A:$A,0)&amp;":$AF$"&amp;MATCH($B152,Roles!$A:$A,0)),1,FALSE))=FALSE,IF(SquadExport!AU152&lt;10,1,IF(SquadExport!AU152&lt;15,2,IF(SquadExport!AU152&lt;=20,3,""))),0),"")</f>
        <v/>
      </c>
      <c r="AS152" s="37" t="str">
        <f ca="1">IF($A152&gt;"",IF(ISERROR(HLOOKUP(AS$1,INDIRECT("Roles!$B$"&amp;MATCH($B152,Roles!$A:$A,0)&amp;":$AF$"&amp;MATCH($B152,Roles!$A:$A,0)),1,FALSE))=FALSE,IF(SquadExport!AV152&lt;10,1,IF(SquadExport!AV152&lt;15,2,IF(SquadExport!AV152&lt;=20,3,""))),0),"")</f>
        <v/>
      </c>
      <c r="AT152" s="37" t="str">
        <f ca="1">IF($A152&gt;"",IF(ISERROR(HLOOKUP(AT$1,INDIRECT("Roles!$B$"&amp;MATCH($B152,Roles!$A:$A,0)&amp;":$AF$"&amp;MATCH($B152,Roles!$A:$A,0)),1,FALSE))=FALSE,IF(SquadExport!AW152&lt;10,1,IF(SquadExport!AW152&lt;15,2,IF(SquadExport!AW152&lt;=20,3,""))),0),"")</f>
        <v/>
      </c>
      <c r="AU152" s="37" t="str">
        <f ca="1">IF($A152&gt;"",IF(ISERROR(HLOOKUP(AU$1,INDIRECT("Roles!$B$"&amp;MATCH($B152,Roles!$A:$A,0)&amp;":$AF$"&amp;MATCH($B152,Roles!$A:$A,0)),1,FALSE))=FALSE,IF(SquadExport!AX152&lt;10,1,IF(SquadExport!AX152&lt;15,2,IF(SquadExport!AX152&lt;=20,3,""))),0),"")</f>
        <v/>
      </c>
      <c r="AV152" s="37" t="str">
        <f ca="1">IF($A152&gt;"",IF(ISERROR(HLOOKUP(AV$1,INDIRECT("Roles!$B$"&amp;MATCH($B152,Roles!$A:$A,0)&amp;":$AF$"&amp;MATCH($B152,Roles!$A:$A,0)),1,FALSE))=FALSE,IF(SquadExport!AY152&lt;10,1,IF(SquadExport!AY152&lt;15,2,IF(SquadExport!AY152&lt;=20,3,""))),0),"")</f>
        <v/>
      </c>
      <c r="AW152" s="37" t="str">
        <f ca="1">IF($A152&gt;"",IF(ISERROR(HLOOKUP(AW$1,INDIRECT("Roles!$B$"&amp;MATCH($B152,Roles!$A:$A,0)&amp;":$AF$"&amp;MATCH($B152,Roles!$A:$A,0)),1,FALSE))=FALSE,IF(SquadExport!AZ152&lt;10,1,IF(SquadExport!AZ152&lt;15,2,IF(SquadExport!AZ152&lt;=20,3,""))),0),"")</f>
        <v/>
      </c>
      <c r="AX152" s="37" t="str">
        <f ca="1">IF($A152&gt;"",IF(ISERROR(HLOOKUP(AX$1,INDIRECT("Roles!$B$"&amp;MATCH($B152,Roles!$A:$A,0)&amp;":$AF$"&amp;MATCH($B152,Roles!$A:$A,0)),1,FALSE))=FALSE,IF(SquadExport!BA152&lt;10,1,IF(SquadExport!BA152&lt;15,2,IF(SquadExport!BA152&lt;=20,3,""))),0),"")</f>
        <v/>
      </c>
      <c r="AY152" s="30" t="str" cm="1">
        <f t="array" aca="1" ref="AY152:CS152" ca="1">IF($D152:$AX152=1,D$1:AX$1,"")</f>
        <v/>
      </c>
      <c r="AZ152" s="30" t="str">
        <f ca="1"/>
        <v/>
      </c>
      <c r="BA152" s="30" t="str">
        <f ca="1"/>
        <v/>
      </c>
      <c r="BB152" s="30" t="str">
        <f ca="1"/>
        <v/>
      </c>
      <c r="BC152" s="30" t="str">
        <f ca="1"/>
        <v/>
      </c>
      <c r="BD152" s="30" t="str">
        <f ca="1"/>
        <v/>
      </c>
      <c r="BE152" s="30" t="str">
        <f ca="1"/>
        <v/>
      </c>
      <c r="BF152" s="30" t="str">
        <f ca="1"/>
        <v/>
      </c>
      <c r="BG152" s="30" t="str">
        <f ca="1"/>
        <v/>
      </c>
      <c r="BH152" s="30" t="str">
        <f ca="1"/>
        <v/>
      </c>
      <c r="BI152" s="30" t="str">
        <f ca="1"/>
        <v/>
      </c>
      <c r="BJ152" s="30" t="str">
        <f ca="1"/>
        <v/>
      </c>
      <c r="BK152" s="30" t="str">
        <f ca="1"/>
        <v/>
      </c>
      <c r="BL152" s="30" t="str">
        <f ca="1"/>
        <v/>
      </c>
      <c r="BM152" s="30" t="str">
        <f ca="1"/>
        <v/>
      </c>
      <c r="BN152" s="30" t="str">
        <f ca="1"/>
        <v/>
      </c>
      <c r="BO152" s="30" t="str">
        <f ca="1"/>
        <v/>
      </c>
      <c r="BP152" s="30" t="str">
        <f ca="1"/>
        <v/>
      </c>
      <c r="BQ152" s="30" t="str">
        <f ca="1"/>
        <v/>
      </c>
      <c r="BR152" s="30" t="str">
        <f ca="1"/>
        <v/>
      </c>
      <c r="BS152" s="30" t="str">
        <f ca="1"/>
        <v/>
      </c>
      <c r="BT152" s="30" t="str">
        <f ca="1"/>
        <v/>
      </c>
      <c r="BU152" s="30" t="str">
        <f ca="1"/>
        <v/>
      </c>
      <c r="BV152" s="30" t="str">
        <f ca="1"/>
        <v/>
      </c>
      <c r="BW152" s="30" t="str">
        <f ca="1"/>
        <v/>
      </c>
      <c r="BX152" s="30" t="str">
        <f ca="1"/>
        <v/>
      </c>
      <c r="BY152" s="30" t="str">
        <f ca="1"/>
        <v/>
      </c>
      <c r="BZ152" s="30" t="str">
        <f ca="1"/>
        <v/>
      </c>
      <c r="CA152" s="30" t="str">
        <f ca="1"/>
        <v/>
      </c>
      <c r="CB152" s="30" t="str">
        <f ca="1"/>
        <v/>
      </c>
      <c r="CC152" s="30" t="str">
        <f ca="1"/>
        <v/>
      </c>
      <c r="CD152" s="30" t="str">
        <f ca="1"/>
        <v/>
      </c>
      <c r="CE152" s="30" t="str">
        <f ca="1"/>
        <v/>
      </c>
      <c r="CF152" s="30" t="str">
        <f ca="1"/>
        <v/>
      </c>
      <c r="CG152" s="30" t="str">
        <f ca="1"/>
        <v/>
      </c>
      <c r="CH152" s="30" t="str">
        <f ca="1"/>
        <v/>
      </c>
      <c r="CI152" s="30" t="str">
        <f ca="1"/>
        <v/>
      </c>
      <c r="CJ152" s="30" t="str">
        <f ca="1"/>
        <v/>
      </c>
      <c r="CK152" s="30" t="str">
        <f ca="1"/>
        <v/>
      </c>
      <c r="CL152" s="30" t="str">
        <f ca="1"/>
        <v/>
      </c>
      <c r="CM152" s="30" t="str">
        <f ca="1"/>
        <v/>
      </c>
      <c r="CN152" s="30" t="str">
        <f ca="1"/>
        <v/>
      </c>
      <c r="CO152" s="30" t="str">
        <f ca="1"/>
        <v/>
      </c>
      <c r="CP152" s="30" t="str">
        <f ca="1"/>
        <v/>
      </c>
      <c r="CQ152" s="30" t="str">
        <f ca="1"/>
        <v/>
      </c>
      <c r="CR152" s="30" t="str">
        <f ca="1"/>
        <v/>
      </c>
      <c r="CS152" s="30" t="str">
        <f ca="1"/>
        <v/>
      </c>
      <c r="CT152" s="31" cm="1">
        <f t="array" aca="1" ref="CT152" ca="1">SUMPRODUCT(COUNTIF($AY152:$CS152,Training!$C$3:$E$3))</f>
        <v>0</v>
      </c>
      <c r="CU152" s="31" cm="1">
        <f t="array" aca="1" ref="CU152" ca="1">SUMPRODUCT(COUNTIF($AY152:$CS152,Training!$C$4:$E$4))</f>
        <v>0</v>
      </c>
      <c r="CV152" s="31" cm="1">
        <f t="array" aca="1" ref="CV152" ca="1">SUMPRODUCT(COUNTIF($AY152:$CS152,Training!$C$5:$E$5))</f>
        <v>0</v>
      </c>
      <c r="CW152" s="31" cm="1">
        <f t="array" aca="1" ref="CW152" ca="1">SUMPRODUCT(COUNTIF($AY152:$CS152,Training!$C$6:$E$6))</f>
        <v>0</v>
      </c>
      <c r="CX152" s="31" cm="1">
        <f t="array" aca="1" ref="CX152" ca="1">SUMPRODUCT(COUNTIF($AY152:$CS152,Training!$C$7:$E$7))</f>
        <v>0</v>
      </c>
      <c r="CY152" s="31" cm="1">
        <f t="array" aca="1" ref="CY152" ca="1">SUMPRODUCT(COUNTIF($AY152:$CS152,Training!$C$8:$E$8))</f>
        <v>0</v>
      </c>
      <c r="CZ152" s="31" cm="1">
        <f t="array" aca="1" ref="CZ152" ca="1">SUMPRODUCT(COUNTIF($AY152:$CS152,Training!$C$9:$E$9))</f>
        <v>0</v>
      </c>
      <c r="DA152" s="31" cm="1">
        <f t="array" aca="1" ref="DA152" ca="1">SUMPRODUCT(COUNTIF($AY152:$CS152,Training!$C$10:$E$10))</f>
        <v>0</v>
      </c>
      <c r="DB152" s="31" cm="1">
        <f t="array" aca="1" ref="DB152" ca="1">SUMPRODUCT(COUNTIF($AY152:$CS152,Training!$C$11:$E$11))</f>
        <v>0</v>
      </c>
      <c r="DC152" s="31" cm="1">
        <f t="array" aca="1" ref="DC152" ca="1">SUMPRODUCT(COUNTIF($AY152:$CS152,Training!$C$2:$E$2))</f>
        <v>0</v>
      </c>
      <c r="DD152" s="31" cm="1">
        <f t="array" aca="1" ref="DD152" ca="1">SUMPRODUCT(COUNTIF($AY152:$CS152,Training!#REF!))</f>
        <v>0</v>
      </c>
      <c r="DE152" s="31" cm="1">
        <f t="array" aca="1" ref="DE152" ca="1">SUMPRODUCT(COUNTIF($AY152:$CS152,Training!$C$12:$E$12))</f>
        <v>0</v>
      </c>
      <c r="DF152" s="31" cm="1">
        <f t="array" aca="1" ref="DF152" ca="1">SUMPRODUCT(COUNTIF($AY152:$CS152,Training!$C$13:$E$13))</f>
        <v>0</v>
      </c>
      <c r="DG152" s="31" cm="1">
        <f t="array" aca="1" ref="DG152" ca="1">SUMPRODUCT(COUNTIF($AY152:$CS152,Training!$C$14:$E$14))</f>
        <v>0</v>
      </c>
      <c r="DH152" s="31" cm="1">
        <f t="array" aca="1" ref="DH152" ca="1">SUMPRODUCT(COUNTIF($AY152:$CS152,Training!$C$15:$E$15))</f>
        <v>0</v>
      </c>
      <c r="DI152" s="31" cm="1">
        <f t="array" aca="1" ref="DI152" ca="1">SUMPRODUCT(COUNTIF($AY152:$CS152,Training!$C$16:$E$16))</f>
        <v>0</v>
      </c>
      <c r="DJ152" s="30" t="str" cm="1">
        <f t="array" aca="1" ref="DJ152:FD152" ca="1">IF(COUNTIF(D152:AX152,1)=0,IF($D152:$AX152=2,D$1:AX$1,""),"")</f>
        <v/>
      </c>
      <c r="DK152" s="30" t="str">
        <f ca="1"/>
        <v/>
      </c>
      <c r="DL152" s="30" t="str">
        <f ca="1"/>
        <v/>
      </c>
      <c r="DM152" s="30" t="str">
        <f ca="1"/>
        <v/>
      </c>
      <c r="DN152" s="30" t="str">
        <f ca="1"/>
        <v/>
      </c>
      <c r="DO152" s="30" t="str">
        <f ca="1"/>
        <v/>
      </c>
      <c r="DP152" s="30" t="str">
        <f ca="1"/>
        <v/>
      </c>
      <c r="DQ152" s="30" t="str">
        <f ca="1"/>
        <v/>
      </c>
      <c r="DR152" s="30" t="str">
        <f ca="1"/>
        <v/>
      </c>
      <c r="DS152" s="30" t="str">
        <f ca="1"/>
        <v/>
      </c>
      <c r="DT152" s="30" t="str">
        <f ca="1"/>
        <v/>
      </c>
      <c r="DU152" s="30" t="str">
        <f ca="1"/>
        <v/>
      </c>
      <c r="DV152" s="30" t="str">
        <f ca="1"/>
        <v/>
      </c>
      <c r="DW152" s="30" t="str">
        <f ca="1"/>
        <v/>
      </c>
      <c r="DX152" s="30" t="str">
        <f ca="1"/>
        <v/>
      </c>
      <c r="DY152" s="30" t="str">
        <f ca="1"/>
        <v/>
      </c>
      <c r="DZ152" s="30" t="str">
        <f ca="1"/>
        <v/>
      </c>
      <c r="EA152" s="30" t="str">
        <f ca="1"/>
        <v/>
      </c>
      <c r="EB152" s="30" t="str">
        <f ca="1"/>
        <v/>
      </c>
      <c r="EC152" s="30" t="str">
        <f ca="1"/>
        <v/>
      </c>
      <c r="ED152" s="30" t="str">
        <f ca="1"/>
        <v/>
      </c>
      <c r="EE152" s="30" t="str">
        <f ca="1"/>
        <v/>
      </c>
      <c r="EF152" s="30" t="str">
        <f ca="1"/>
        <v/>
      </c>
      <c r="EG152" s="30" t="str">
        <f ca="1"/>
        <v/>
      </c>
      <c r="EH152" s="30" t="str">
        <f ca="1"/>
        <v/>
      </c>
      <c r="EI152" s="30" t="str">
        <f ca="1"/>
        <v/>
      </c>
      <c r="EJ152" s="30" t="str">
        <f ca="1"/>
        <v/>
      </c>
      <c r="EK152" s="30" t="str">
        <f ca="1"/>
        <v/>
      </c>
      <c r="EL152" s="30" t="str">
        <f ca="1"/>
        <v/>
      </c>
      <c r="EM152" s="30" t="str">
        <f ca="1"/>
        <v/>
      </c>
      <c r="EN152" s="30" t="str">
        <f ca="1"/>
        <v/>
      </c>
      <c r="EO152" s="30" t="str">
        <f ca="1"/>
        <v/>
      </c>
      <c r="EP152" s="30" t="str">
        <f ca="1"/>
        <v/>
      </c>
      <c r="EQ152" s="30" t="str">
        <f ca="1"/>
        <v/>
      </c>
      <c r="ER152" s="30" t="str">
        <f ca="1"/>
        <v/>
      </c>
      <c r="ES152" s="30" t="str">
        <f ca="1"/>
        <v/>
      </c>
      <c r="ET152" s="30" t="str">
        <f ca="1"/>
        <v/>
      </c>
      <c r="EU152" s="30" t="str">
        <f ca="1"/>
        <v/>
      </c>
      <c r="EV152" s="30" t="str">
        <f ca="1"/>
        <v/>
      </c>
      <c r="EW152" s="30" t="str">
        <f ca="1"/>
        <v/>
      </c>
      <c r="EX152" s="30" t="str">
        <f ca="1"/>
        <v/>
      </c>
      <c r="EY152" s="30" t="str">
        <f ca="1"/>
        <v/>
      </c>
      <c r="EZ152" s="30" t="str">
        <f ca="1"/>
        <v/>
      </c>
      <c r="FA152" s="30" t="str">
        <f ca="1"/>
        <v/>
      </c>
      <c r="FB152" s="30" t="str">
        <f ca="1"/>
        <v/>
      </c>
      <c r="FC152" s="30" t="str">
        <f ca="1"/>
        <v/>
      </c>
      <c r="FD152" s="30" t="str">
        <f ca="1"/>
        <v/>
      </c>
      <c r="FE152" s="31" cm="1">
        <f t="array" aca="1" ref="FE152" ca="1">SUMPRODUCT(COUNTIF($DJ152:$FD152,Training!$C$3:$E$3))</f>
        <v>0</v>
      </c>
      <c r="FF152" s="31" cm="1">
        <f t="array" aca="1" ref="FF152" ca="1">SUMPRODUCT(COUNTIF($DJ152:$FD152,Training!$C$4:$E$4))</f>
        <v>0</v>
      </c>
      <c r="FG152" s="31" cm="1">
        <f t="array" aca="1" ref="FG152" ca="1">SUMPRODUCT(COUNTIF($DJ152:$FD152,Training!$C$5:$E$5))</f>
        <v>0</v>
      </c>
      <c r="FH152" s="31" cm="1">
        <f t="array" aca="1" ref="FH152" ca="1">SUMPRODUCT(COUNTIF($DJ152:$FD152,Training!$C$6:$E$6))</f>
        <v>0</v>
      </c>
      <c r="FI152" s="31" cm="1">
        <f t="array" aca="1" ref="FI152" ca="1">SUMPRODUCT(COUNTIF($DJ152:$FD152,Training!$C$7:$E$7))</f>
        <v>0</v>
      </c>
      <c r="FJ152" s="31" cm="1">
        <f t="array" aca="1" ref="FJ152" ca="1">SUMPRODUCT(COUNTIF($DJ152:$FD152,Training!$C$8:$E$8))</f>
        <v>0</v>
      </c>
      <c r="FK152" s="31" cm="1">
        <f t="array" aca="1" ref="FK152" ca="1">SUMPRODUCT(COUNTIF($DJ152:$FD152,Training!$C$9:$E$9))</f>
        <v>0</v>
      </c>
      <c r="FL152" s="31" cm="1">
        <f t="array" aca="1" ref="FL152" ca="1">SUMPRODUCT(COUNTIF($DJ152:$FD152,Training!$C$10:$E$10))</f>
        <v>0</v>
      </c>
      <c r="FM152" s="31" cm="1">
        <f t="array" aca="1" ref="FM152" ca="1">SUMPRODUCT(COUNTIF($DJ152:$FD152,Training!$C$11:$E$11))</f>
        <v>0</v>
      </c>
      <c r="FN152" s="31" cm="1">
        <f t="array" aca="1" ref="FN152" ca="1">SUMPRODUCT(COUNTIF($DJ152:$FD152,Training!$C$2:$E$2))</f>
        <v>0</v>
      </c>
      <c r="FO152" s="31" cm="1">
        <f t="array" aca="1" ref="FO152" ca="1">SUMPRODUCT(COUNTIF($DJ152:$FD152,Training!#REF!))</f>
        <v>0</v>
      </c>
      <c r="FP152" s="31" cm="1">
        <f t="array" aca="1" ref="FP152" ca="1">SUMPRODUCT(COUNTIF($DJ152:$FD152,Training!$C$12:$E$12))</f>
        <v>0</v>
      </c>
      <c r="FQ152" s="31" cm="1">
        <f t="array" aca="1" ref="FQ152" ca="1">SUMPRODUCT(COUNTIF($DJ152:$FD152,Training!$C$13:$E$13))</f>
        <v>0</v>
      </c>
      <c r="FR152" s="31" cm="1">
        <f t="array" aca="1" ref="FR152" ca="1">SUMPRODUCT(COUNTIF($DJ152:$FD152,Training!$C$14:$E$14))</f>
        <v>0</v>
      </c>
      <c r="FS152" s="31" cm="1">
        <f t="array" aca="1" ref="FS152" ca="1">SUMPRODUCT(COUNTIF($DJ152:$FD152,Training!$C$15:$E$15))</f>
        <v>0</v>
      </c>
      <c r="FT152" s="31" cm="1">
        <f t="array" aca="1" ref="FT152" ca="1">SUMPRODUCT(COUNTIF($DJ152:$FD152,Training!$C$16:$E$16))</f>
        <v>0</v>
      </c>
    </row>
    <row r="153" spans="1:176" x14ac:dyDescent="0.25">
      <c r="A153" s="32" t="str">
        <f>IF(WeightedParse!A153&gt;"",WeightedParse!A153,"")</f>
        <v/>
      </c>
      <c r="B153" s="49" t="str">
        <f>IF('Weighted Summary'!A153&gt;"",'Weighted Summary'!F153,"")</f>
        <v/>
      </c>
      <c r="C153" s="39" t="str">
        <f t="shared" si="2"/>
        <v/>
      </c>
      <c r="D153" s="37" t="str">
        <f ca="1">IF($A153&gt;"",IF(ISERROR(HLOOKUP(D$1,INDIRECT("Roles!$B$"&amp;MATCH($B153,Roles!$A:$A,0)&amp;":$AF$"&amp;MATCH($B153,Roles!$A:$A,0)),1,FALSE))=FALSE,IF(SquadExport!G153&lt;10,1,IF(SquadExport!G153&lt;15,2,IF(SquadExport!G153&lt;=20,3,""))),0),"")</f>
        <v/>
      </c>
      <c r="E153" s="37" t="str">
        <f ca="1">IF($A153&gt;"",IF(ISERROR(HLOOKUP(E$1,INDIRECT("Roles!$B$"&amp;MATCH($B153,Roles!$A:$A,0)&amp;":$AF$"&amp;MATCH($B153,Roles!$A:$A,0)),1,FALSE))=FALSE,IF(SquadExport!H153&lt;10,1,IF(SquadExport!H153&lt;15,2,IF(SquadExport!H153&lt;=20,3,""))),0),"")</f>
        <v/>
      </c>
      <c r="F153" s="37" t="str">
        <f ca="1">IF($A153&gt;"",IF(ISERROR(HLOOKUP(F$1,INDIRECT("Roles!$B$"&amp;MATCH($B153,Roles!$A:$A,0)&amp;":$AF$"&amp;MATCH($B153,Roles!$A:$A,0)),1,FALSE))=FALSE,IF(SquadExport!I153&lt;10,1,IF(SquadExport!I153&lt;15,2,IF(SquadExport!I153&lt;=20,3,""))),0),"")</f>
        <v/>
      </c>
      <c r="G153" s="37" t="str">
        <f ca="1">IF($A153&gt;"",IF(ISERROR(HLOOKUP(G$1,INDIRECT("Roles!$B$"&amp;MATCH($B153,Roles!$A:$A,0)&amp;":$AF$"&amp;MATCH($B153,Roles!$A:$A,0)),1,FALSE))=FALSE,IF(SquadExport!J153&lt;10,1,IF(SquadExport!J153&lt;15,2,IF(SquadExport!J153&lt;=20,3,""))),0),"")</f>
        <v/>
      </c>
      <c r="H153" s="37" t="str">
        <f ca="1">IF($A153&gt;"",IF(ISERROR(HLOOKUP(H$1,INDIRECT("Roles!$B$"&amp;MATCH($B153,Roles!$A:$A,0)&amp;":$AF$"&amp;MATCH($B153,Roles!$A:$A,0)),1,FALSE))=FALSE,IF(SquadExport!K153&lt;10,1,IF(SquadExport!K153&lt;15,2,IF(SquadExport!K153&lt;=20,3,""))),0),"")</f>
        <v/>
      </c>
      <c r="I153" s="37" t="str">
        <f ca="1">IF($A153&gt;"",IF(ISERROR(HLOOKUP(I$1,INDIRECT("Roles!$B$"&amp;MATCH($B153,Roles!$A:$A,0)&amp;":$AF$"&amp;MATCH($B153,Roles!$A:$A,0)),1,FALSE))=FALSE,IF(SquadExport!L153&lt;10,1,IF(SquadExport!L153&lt;15,2,IF(SquadExport!L153&lt;=20,3,""))),0),"")</f>
        <v/>
      </c>
      <c r="J153" s="37" t="str">
        <f ca="1">IF($A153&gt;"",IF(ISERROR(HLOOKUP(J$1,INDIRECT("Roles!$B$"&amp;MATCH($B153,Roles!$A:$A,0)&amp;":$AF$"&amp;MATCH($B153,Roles!$A:$A,0)),1,FALSE))=FALSE,IF(SquadExport!M153&lt;10,1,IF(SquadExport!M153&lt;15,2,IF(SquadExport!M153&lt;=20,3,""))),0),"")</f>
        <v/>
      </c>
      <c r="K153" s="37" t="str">
        <f ca="1">IF($A153&gt;"",IF(ISERROR(HLOOKUP(K$1,INDIRECT("Roles!$B$"&amp;MATCH($B153,Roles!$A:$A,0)&amp;":$AF$"&amp;MATCH($B153,Roles!$A:$A,0)),1,FALSE))=FALSE,IF(SquadExport!N153&lt;10,1,IF(SquadExport!N153&lt;15,2,IF(SquadExport!N153&lt;=20,3,""))),0),"")</f>
        <v/>
      </c>
      <c r="L153" s="37" t="str">
        <f ca="1">IF($A153&gt;"",IF(ISERROR(HLOOKUP(L$1,INDIRECT("Roles!$B$"&amp;MATCH($B153,Roles!$A:$A,0)&amp;":$AF$"&amp;MATCH($B153,Roles!$A:$A,0)),1,FALSE))=FALSE,IF(SquadExport!O153&lt;10,1,IF(SquadExport!O153&lt;15,2,IF(SquadExport!O153&lt;=20,3,""))),0),"")</f>
        <v/>
      </c>
      <c r="M153" s="37" t="str">
        <f ca="1">IF($A153&gt;"",IF(ISERROR(HLOOKUP(M$1,INDIRECT("Roles!$B$"&amp;MATCH($B153,Roles!$A:$A,0)&amp;":$AF$"&amp;MATCH($B153,Roles!$A:$A,0)),1,FALSE))=FALSE,IF(SquadExport!P153&lt;10,1,IF(SquadExport!P153&lt;15,2,IF(SquadExport!P153&lt;=20,3,""))),0),"")</f>
        <v/>
      </c>
      <c r="N153" s="37" t="str">
        <f ca="1">IF($A153&gt;"",IF(ISERROR(HLOOKUP(N$1,INDIRECT("Roles!$B$"&amp;MATCH($B153,Roles!$A:$A,0)&amp;":$AF$"&amp;MATCH($B153,Roles!$A:$A,0)),1,FALSE))=FALSE,IF(SquadExport!Q153&lt;10,1,IF(SquadExport!Q153&lt;15,2,IF(SquadExport!Q153&lt;=20,3,""))),0),"")</f>
        <v/>
      </c>
      <c r="O153" s="37" t="str">
        <f ca="1">IF($A153&gt;"",IF(ISERROR(HLOOKUP(O$1,INDIRECT("Roles!$B$"&amp;MATCH($B153,Roles!$A:$A,0)&amp;":$AF$"&amp;MATCH($B153,Roles!$A:$A,0)),1,FALSE))=FALSE,IF(SquadExport!R153&lt;10,1,IF(SquadExport!R153&lt;15,2,IF(SquadExport!R153&lt;=20,3,""))),0),"")</f>
        <v/>
      </c>
      <c r="P153" s="37" t="str">
        <f ca="1">IF($A153&gt;"",IF(ISERROR(HLOOKUP(P$1,INDIRECT("Roles!$B$"&amp;MATCH($B153,Roles!$A:$A,0)&amp;":$AF$"&amp;MATCH($B153,Roles!$A:$A,0)),1,FALSE))=FALSE,IF(SquadExport!S153&lt;10,1,IF(SquadExport!S153&lt;15,2,IF(SquadExport!S153&lt;=20,3,""))),0),"")</f>
        <v/>
      </c>
      <c r="Q153" s="37" t="str">
        <f ca="1">IF($A153&gt;"",IF(ISERROR(HLOOKUP(Q$1,INDIRECT("Roles!$B$"&amp;MATCH($B153,Roles!$A:$A,0)&amp;":$AF$"&amp;MATCH($B153,Roles!$A:$A,0)),1,FALSE))=FALSE,IF(SquadExport!T153&lt;10,1,IF(SquadExport!T153&lt;15,2,IF(SquadExport!T153&lt;=20,3,""))),0),"")</f>
        <v/>
      </c>
      <c r="R153" s="37" t="str">
        <f ca="1">IF($A153&gt;"",IF(ISERROR(HLOOKUP(R$1,INDIRECT("Roles!$B$"&amp;MATCH($B153,Roles!$A:$A,0)&amp;":$AF$"&amp;MATCH($B153,Roles!$A:$A,0)),1,FALSE))=FALSE,IF(SquadExport!U153&lt;10,1,IF(SquadExport!U153&lt;15,2,IF(SquadExport!U153&lt;=20,3,""))),0),"")</f>
        <v/>
      </c>
      <c r="S153" s="37" t="str">
        <f ca="1">IF($A153&gt;"",IF(ISERROR(HLOOKUP(S$1,INDIRECT("Roles!$B$"&amp;MATCH($B153,Roles!$A:$A,0)&amp;":$AF$"&amp;MATCH($B153,Roles!$A:$A,0)),1,FALSE))=FALSE,IF(SquadExport!V153&lt;10,1,IF(SquadExport!V153&lt;15,2,IF(SquadExport!V153&lt;=20,3,""))),0),"")</f>
        <v/>
      </c>
      <c r="T153" s="37" t="str">
        <f ca="1">IF($A153&gt;"",IF(ISERROR(HLOOKUP(T$1,INDIRECT("Roles!$B$"&amp;MATCH($B153,Roles!$A:$A,0)&amp;":$AF$"&amp;MATCH($B153,Roles!$A:$A,0)),1,FALSE))=FALSE,IF(SquadExport!W153&lt;10,1,IF(SquadExport!W153&lt;15,2,IF(SquadExport!W153&lt;=20,3,""))),0),"")</f>
        <v/>
      </c>
      <c r="U153" s="37" t="str">
        <f ca="1">IF($A153&gt;"",IF(ISERROR(HLOOKUP(U$1,INDIRECT("Roles!$B$"&amp;MATCH($B153,Roles!$A:$A,0)&amp;":$AF$"&amp;MATCH($B153,Roles!$A:$A,0)),1,FALSE))=FALSE,IF(SquadExport!X153&lt;10,1,IF(SquadExport!X153&lt;15,2,IF(SquadExport!X153&lt;=20,3,""))),0),"")</f>
        <v/>
      </c>
      <c r="V153" s="37" t="str">
        <f ca="1">IF($A153&gt;"",IF(ISERROR(HLOOKUP(V$1,INDIRECT("Roles!$B$"&amp;MATCH($B153,Roles!$A:$A,0)&amp;":$AF$"&amp;MATCH($B153,Roles!$A:$A,0)),1,FALSE))=FALSE,IF(SquadExport!Y153&lt;10,1,IF(SquadExport!Y153&lt;15,2,IF(SquadExport!Y153&lt;=20,3,""))),0),"")</f>
        <v/>
      </c>
      <c r="W153" s="37" t="str">
        <f ca="1">IF($A153&gt;"",IF(ISERROR(HLOOKUP(W$1,INDIRECT("Roles!$B$"&amp;MATCH($B153,Roles!$A:$A,0)&amp;":$AF$"&amp;MATCH($B153,Roles!$A:$A,0)),1,FALSE))=FALSE,IF(SquadExport!Z153&lt;10,1,IF(SquadExport!Z153&lt;15,2,IF(SquadExport!Z153&lt;=20,3,""))),0),"")</f>
        <v/>
      </c>
      <c r="X153" s="37" t="str">
        <f ca="1">IF($A153&gt;"",IF(ISERROR(HLOOKUP(X$1,INDIRECT("Roles!$B$"&amp;MATCH($B153,Roles!$A:$A,0)&amp;":$AF$"&amp;MATCH($B153,Roles!$A:$A,0)),1,FALSE))=FALSE,IF(SquadExport!AA153&lt;10,1,IF(SquadExport!AA153&lt;15,2,IF(SquadExport!AA153&lt;=20,3,""))),0),"")</f>
        <v/>
      </c>
      <c r="Y153" s="37" t="str">
        <f ca="1">IF($A153&gt;"",IF(ISERROR(HLOOKUP(Y$1,INDIRECT("Roles!$B$"&amp;MATCH($B153,Roles!$A:$A,0)&amp;":$AF$"&amp;MATCH($B153,Roles!$A:$A,0)),1,FALSE))=FALSE,IF(SquadExport!AB153&lt;10,1,IF(SquadExport!AB153&lt;15,2,IF(SquadExport!AB153&lt;=20,3,""))),0),"")</f>
        <v/>
      </c>
      <c r="Z153" s="37" t="str">
        <f ca="1">IF($A153&gt;"",IF(ISERROR(HLOOKUP(Z$1,INDIRECT("Roles!$B$"&amp;MATCH($B153,Roles!$A:$A,0)&amp;":$AF$"&amp;MATCH($B153,Roles!$A:$A,0)),1,FALSE))=FALSE,IF(SquadExport!AC153&lt;10,1,IF(SquadExport!AC153&lt;15,2,IF(SquadExport!AC153&lt;=20,3,""))),0),"")</f>
        <v/>
      </c>
      <c r="AA153" s="37" t="str">
        <f ca="1">IF($A153&gt;"",IF(ISERROR(HLOOKUP(AA$1,INDIRECT("Roles!$B$"&amp;MATCH($B153,Roles!$A:$A,0)&amp;":$AF$"&amp;MATCH($B153,Roles!$A:$A,0)),1,FALSE))=FALSE,IF(SquadExport!AD153&lt;10,1,IF(SquadExport!AD153&lt;15,2,IF(SquadExport!AD153&lt;=20,3,""))),0),"")</f>
        <v/>
      </c>
      <c r="AB153" s="37" t="str">
        <f ca="1">IF($A153&gt;"",IF(ISERROR(HLOOKUP(AB$1,INDIRECT("Roles!$B$"&amp;MATCH($B153,Roles!$A:$A,0)&amp;":$AF$"&amp;MATCH($B153,Roles!$A:$A,0)),1,FALSE))=FALSE,IF(SquadExport!AE153&lt;10,1,IF(SquadExport!AE153&lt;15,2,IF(SquadExport!AE153&lt;=20,3,""))),0),"")</f>
        <v/>
      </c>
      <c r="AC153" s="37" t="str">
        <f ca="1">IF($A153&gt;"",IF(ISERROR(HLOOKUP(AC$1,INDIRECT("Roles!$B$"&amp;MATCH($B153,Roles!$A:$A,0)&amp;":$AF$"&amp;MATCH($B153,Roles!$A:$A,0)),1,FALSE))=FALSE,IF(SquadExport!AF153&lt;10,1,IF(SquadExport!AF153&lt;15,2,IF(SquadExport!AF153&lt;=20,3,""))),0),"")</f>
        <v/>
      </c>
      <c r="AD153" s="37" t="str">
        <f ca="1">IF($A153&gt;"",IF(ISERROR(HLOOKUP(AD$1,INDIRECT("Roles!$B$"&amp;MATCH($B153,Roles!$A:$A,0)&amp;":$AF$"&amp;MATCH($B153,Roles!$A:$A,0)),1,FALSE))=FALSE,IF(SquadExport!AG153&lt;10,1,IF(SquadExport!AG153&lt;15,2,IF(SquadExport!AG153&lt;=20,3,""))),0),"")</f>
        <v/>
      </c>
      <c r="AE153" s="37" t="str">
        <f ca="1">IF($A153&gt;"",IF(ISERROR(HLOOKUP(AE$1,INDIRECT("Roles!$B$"&amp;MATCH($B153,Roles!$A:$A,0)&amp;":$AF$"&amp;MATCH($B153,Roles!$A:$A,0)),1,FALSE))=FALSE,IF(SquadExport!AH153&lt;10,1,IF(SquadExport!AH153&lt;15,2,IF(SquadExport!AH153&lt;=20,3,""))),0),"")</f>
        <v/>
      </c>
      <c r="AF153" s="37" t="str">
        <f ca="1">IF($A153&gt;"",IF(ISERROR(HLOOKUP(AF$1,INDIRECT("Roles!$B$"&amp;MATCH($B153,Roles!$A:$A,0)&amp;":$AF$"&amp;MATCH($B153,Roles!$A:$A,0)),1,FALSE))=FALSE,IF(SquadExport!AI153&lt;10,1,IF(SquadExport!AI153&lt;15,2,IF(SquadExport!AI153&lt;=20,3,""))),0),"")</f>
        <v/>
      </c>
      <c r="AG153" s="37" t="str">
        <f ca="1">IF($A153&gt;"",IF(ISERROR(HLOOKUP(AG$1,INDIRECT("Roles!$B$"&amp;MATCH($B153,Roles!$A:$A,0)&amp;":$AF$"&amp;MATCH($B153,Roles!$A:$A,0)),1,FALSE))=FALSE,IF(SquadExport!AJ153&lt;10,1,IF(SquadExport!AJ153&lt;15,2,IF(SquadExport!AJ153&lt;=20,3,""))),0),"")</f>
        <v/>
      </c>
      <c r="AH153" s="37" t="str">
        <f ca="1">IF($A153&gt;"",IF(ISERROR(HLOOKUP(AH$1,INDIRECT("Roles!$B$"&amp;MATCH($B153,Roles!$A:$A,0)&amp;":$AF$"&amp;MATCH($B153,Roles!$A:$A,0)),1,FALSE))=FALSE,IF(SquadExport!AK153&lt;10,1,IF(SquadExport!AK153&lt;15,2,IF(SquadExport!AK153&lt;=20,3,""))),0),"")</f>
        <v/>
      </c>
      <c r="AI153" s="37" t="str">
        <f ca="1">IF($A153&gt;"",IF(ISERROR(HLOOKUP(AI$1,INDIRECT("Roles!$B$"&amp;MATCH($B153,Roles!$A:$A,0)&amp;":$AF$"&amp;MATCH($B153,Roles!$A:$A,0)),1,FALSE))=FALSE,IF(SquadExport!AL153&lt;10,1,IF(SquadExport!AL153&lt;15,2,IF(SquadExport!AL153&lt;=20,3,""))),0),"")</f>
        <v/>
      </c>
      <c r="AJ153" s="37" t="str">
        <f ca="1">IF($A153&gt;"",IF(ISERROR(HLOOKUP(AJ$1,INDIRECT("Roles!$B$"&amp;MATCH($B153,Roles!$A:$A,0)&amp;":$AF$"&amp;MATCH($B153,Roles!$A:$A,0)),1,FALSE))=FALSE,IF(SquadExport!AM153&lt;10,1,IF(SquadExport!AM153&lt;15,2,IF(SquadExport!AM153&lt;=20,3,""))),0),"")</f>
        <v/>
      </c>
      <c r="AK153" s="37" t="str">
        <f ca="1">IF($A153&gt;"",IF(ISERROR(HLOOKUP(AK$1,INDIRECT("Roles!$B$"&amp;MATCH($B153,Roles!$A:$A,0)&amp;":$AF$"&amp;MATCH($B153,Roles!$A:$A,0)),1,FALSE))=FALSE,IF(SquadExport!AN153&lt;10,1,IF(SquadExport!AN153&lt;15,2,IF(SquadExport!AN153&lt;=20,3,""))),0),"")</f>
        <v/>
      </c>
      <c r="AL153" s="37" t="str">
        <f ca="1">IF($A153&gt;"",IF(ISERROR(HLOOKUP(AL$1,INDIRECT("Roles!$B$"&amp;MATCH($B153,Roles!$A:$A,0)&amp;":$AF$"&amp;MATCH($B153,Roles!$A:$A,0)),1,FALSE))=FALSE,IF(SquadExport!AO153&lt;10,1,IF(SquadExport!AO153&lt;15,2,IF(SquadExport!AO153&lt;=20,3,""))),0),"")</f>
        <v/>
      </c>
      <c r="AM153" s="37" t="str">
        <f ca="1">IF($A153&gt;"",IF(ISERROR(HLOOKUP(AM$1,INDIRECT("Roles!$B$"&amp;MATCH($B153,Roles!$A:$A,0)&amp;":$AF$"&amp;MATCH($B153,Roles!$A:$A,0)),1,FALSE))=FALSE,IF(SquadExport!AP153&lt;10,1,IF(SquadExport!AP153&lt;15,2,IF(SquadExport!AP153&lt;=20,3,""))),0),"")</f>
        <v/>
      </c>
      <c r="AN153" s="37" t="str">
        <f ca="1">IF($A153&gt;"",IF(ISERROR(HLOOKUP(AN$1,INDIRECT("Roles!$B$"&amp;MATCH($B153,Roles!$A:$A,0)&amp;":$AF$"&amp;MATCH($B153,Roles!$A:$A,0)),1,FALSE))=FALSE,IF(SquadExport!AQ153&lt;10,1,IF(SquadExport!AQ153&lt;15,2,IF(SquadExport!AQ153&lt;=20,3,""))),0),"")</f>
        <v/>
      </c>
      <c r="AO153" s="37" t="str">
        <f ca="1">IF($A153&gt;"",IF(ISERROR(HLOOKUP(AO$1,INDIRECT("Roles!$B$"&amp;MATCH($B153,Roles!$A:$A,0)&amp;":$AF$"&amp;MATCH($B153,Roles!$A:$A,0)),1,FALSE))=FALSE,IF(SquadExport!AR153&lt;10,1,IF(SquadExport!AR153&lt;15,2,IF(SquadExport!AR153&lt;=20,3,""))),0),"")</f>
        <v/>
      </c>
      <c r="AP153" s="37" t="str">
        <f ca="1">IF($A153&gt;"",IF(ISERROR(HLOOKUP(AP$1,INDIRECT("Roles!$B$"&amp;MATCH($B153,Roles!$A:$A,0)&amp;":$AF$"&amp;MATCH($B153,Roles!$A:$A,0)),1,FALSE))=FALSE,IF(SquadExport!AS153&lt;10,1,IF(SquadExport!AS153&lt;15,2,IF(SquadExport!AS153&lt;=20,3,""))),0),"")</f>
        <v/>
      </c>
      <c r="AQ153" s="37" t="str">
        <f ca="1">IF($A153&gt;"",IF(ISERROR(HLOOKUP(AQ$1,INDIRECT("Roles!$B$"&amp;MATCH($B153,Roles!$A:$A,0)&amp;":$AF$"&amp;MATCH($B153,Roles!$A:$A,0)),1,FALSE))=FALSE,IF(SquadExport!AT153&lt;10,1,IF(SquadExport!AT153&lt;15,2,IF(SquadExport!AT153&lt;=20,3,""))),0),"")</f>
        <v/>
      </c>
      <c r="AR153" s="37" t="str">
        <f ca="1">IF($A153&gt;"",IF(ISERROR(HLOOKUP(AR$1,INDIRECT("Roles!$B$"&amp;MATCH($B153,Roles!$A:$A,0)&amp;":$AF$"&amp;MATCH($B153,Roles!$A:$A,0)),1,FALSE))=FALSE,IF(SquadExport!AU153&lt;10,1,IF(SquadExport!AU153&lt;15,2,IF(SquadExport!AU153&lt;=20,3,""))),0),"")</f>
        <v/>
      </c>
      <c r="AS153" s="37" t="str">
        <f ca="1">IF($A153&gt;"",IF(ISERROR(HLOOKUP(AS$1,INDIRECT("Roles!$B$"&amp;MATCH($B153,Roles!$A:$A,0)&amp;":$AF$"&amp;MATCH($B153,Roles!$A:$A,0)),1,FALSE))=FALSE,IF(SquadExport!AV153&lt;10,1,IF(SquadExport!AV153&lt;15,2,IF(SquadExport!AV153&lt;=20,3,""))),0),"")</f>
        <v/>
      </c>
      <c r="AT153" s="37" t="str">
        <f ca="1">IF($A153&gt;"",IF(ISERROR(HLOOKUP(AT$1,INDIRECT("Roles!$B$"&amp;MATCH($B153,Roles!$A:$A,0)&amp;":$AF$"&amp;MATCH($B153,Roles!$A:$A,0)),1,FALSE))=FALSE,IF(SquadExport!AW153&lt;10,1,IF(SquadExport!AW153&lt;15,2,IF(SquadExport!AW153&lt;=20,3,""))),0),"")</f>
        <v/>
      </c>
      <c r="AU153" s="37" t="str">
        <f ca="1">IF($A153&gt;"",IF(ISERROR(HLOOKUP(AU$1,INDIRECT("Roles!$B$"&amp;MATCH($B153,Roles!$A:$A,0)&amp;":$AF$"&amp;MATCH($B153,Roles!$A:$A,0)),1,FALSE))=FALSE,IF(SquadExport!AX153&lt;10,1,IF(SquadExport!AX153&lt;15,2,IF(SquadExport!AX153&lt;=20,3,""))),0),"")</f>
        <v/>
      </c>
      <c r="AV153" s="37" t="str">
        <f ca="1">IF($A153&gt;"",IF(ISERROR(HLOOKUP(AV$1,INDIRECT("Roles!$B$"&amp;MATCH($B153,Roles!$A:$A,0)&amp;":$AF$"&amp;MATCH($B153,Roles!$A:$A,0)),1,FALSE))=FALSE,IF(SquadExport!AY153&lt;10,1,IF(SquadExport!AY153&lt;15,2,IF(SquadExport!AY153&lt;=20,3,""))),0),"")</f>
        <v/>
      </c>
      <c r="AW153" s="37" t="str">
        <f ca="1">IF($A153&gt;"",IF(ISERROR(HLOOKUP(AW$1,INDIRECT("Roles!$B$"&amp;MATCH($B153,Roles!$A:$A,0)&amp;":$AF$"&amp;MATCH($B153,Roles!$A:$A,0)),1,FALSE))=FALSE,IF(SquadExport!AZ153&lt;10,1,IF(SquadExport!AZ153&lt;15,2,IF(SquadExport!AZ153&lt;=20,3,""))),0),"")</f>
        <v/>
      </c>
      <c r="AX153" s="37" t="str">
        <f ca="1">IF($A153&gt;"",IF(ISERROR(HLOOKUP(AX$1,INDIRECT("Roles!$B$"&amp;MATCH($B153,Roles!$A:$A,0)&amp;":$AF$"&amp;MATCH($B153,Roles!$A:$A,0)),1,FALSE))=FALSE,IF(SquadExport!BA153&lt;10,1,IF(SquadExport!BA153&lt;15,2,IF(SquadExport!BA153&lt;=20,3,""))),0),"")</f>
        <v/>
      </c>
      <c r="AY153" s="30" t="str" cm="1">
        <f t="array" aca="1" ref="AY153:CS153" ca="1">IF($D153:$AX153=1,D$1:AX$1,"")</f>
        <v/>
      </c>
      <c r="AZ153" s="30" t="str">
        <f ca="1"/>
        <v/>
      </c>
      <c r="BA153" s="30" t="str">
        <f ca="1"/>
        <v/>
      </c>
      <c r="BB153" s="30" t="str">
        <f ca="1"/>
        <v/>
      </c>
      <c r="BC153" s="30" t="str">
        <f ca="1"/>
        <v/>
      </c>
      <c r="BD153" s="30" t="str">
        <f ca="1"/>
        <v/>
      </c>
      <c r="BE153" s="30" t="str">
        <f ca="1"/>
        <v/>
      </c>
      <c r="BF153" s="30" t="str">
        <f ca="1"/>
        <v/>
      </c>
      <c r="BG153" s="30" t="str">
        <f ca="1"/>
        <v/>
      </c>
      <c r="BH153" s="30" t="str">
        <f ca="1"/>
        <v/>
      </c>
      <c r="BI153" s="30" t="str">
        <f ca="1"/>
        <v/>
      </c>
      <c r="BJ153" s="30" t="str">
        <f ca="1"/>
        <v/>
      </c>
      <c r="BK153" s="30" t="str">
        <f ca="1"/>
        <v/>
      </c>
      <c r="BL153" s="30" t="str">
        <f ca="1"/>
        <v/>
      </c>
      <c r="BM153" s="30" t="str">
        <f ca="1"/>
        <v/>
      </c>
      <c r="BN153" s="30" t="str">
        <f ca="1"/>
        <v/>
      </c>
      <c r="BO153" s="30" t="str">
        <f ca="1"/>
        <v/>
      </c>
      <c r="BP153" s="30" t="str">
        <f ca="1"/>
        <v/>
      </c>
      <c r="BQ153" s="30" t="str">
        <f ca="1"/>
        <v/>
      </c>
      <c r="BR153" s="30" t="str">
        <f ca="1"/>
        <v/>
      </c>
      <c r="BS153" s="30" t="str">
        <f ca="1"/>
        <v/>
      </c>
      <c r="BT153" s="30" t="str">
        <f ca="1"/>
        <v/>
      </c>
      <c r="BU153" s="30" t="str">
        <f ca="1"/>
        <v/>
      </c>
      <c r="BV153" s="30" t="str">
        <f ca="1"/>
        <v/>
      </c>
      <c r="BW153" s="30" t="str">
        <f ca="1"/>
        <v/>
      </c>
      <c r="BX153" s="30" t="str">
        <f ca="1"/>
        <v/>
      </c>
      <c r="BY153" s="30" t="str">
        <f ca="1"/>
        <v/>
      </c>
      <c r="BZ153" s="30" t="str">
        <f ca="1"/>
        <v/>
      </c>
      <c r="CA153" s="30" t="str">
        <f ca="1"/>
        <v/>
      </c>
      <c r="CB153" s="30" t="str">
        <f ca="1"/>
        <v/>
      </c>
      <c r="CC153" s="30" t="str">
        <f ca="1"/>
        <v/>
      </c>
      <c r="CD153" s="30" t="str">
        <f ca="1"/>
        <v/>
      </c>
      <c r="CE153" s="30" t="str">
        <f ca="1"/>
        <v/>
      </c>
      <c r="CF153" s="30" t="str">
        <f ca="1"/>
        <v/>
      </c>
      <c r="CG153" s="30" t="str">
        <f ca="1"/>
        <v/>
      </c>
      <c r="CH153" s="30" t="str">
        <f ca="1"/>
        <v/>
      </c>
      <c r="CI153" s="30" t="str">
        <f ca="1"/>
        <v/>
      </c>
      <c r="CJ153" s="30" t="str">
        <f ca="1"/>
        <v/>
      </c>
      <c r="CK153" s="30" t="str">
        <f ca="1"/>
        <v/>
      </c>
      <c r="CL153" s="30" t="str">
        <f ca="1"/>
        <v/>
      </c>
      <c r="CM153" s="30" t="str">
        <f ca="1"/>
        <v/>
      </c>
      <c r="CN153" s="30" t="str">
        <f ca="1"/>
        <v/>
      </c>
      <c r="CO153" s="30" t="str">
        <f ca="1"/>
        <v/>
      </c>
      <c r="CP153" s="30" t="str">
        <f ca="1"/>
        <v/>
      </c>
      <c r="CQ153" s="30" t="str">
        <f ca="1"/>
        <v/>
      </c>
      <c r="CR153" s="30" t="str">
        <f ca="1"/>
        <v/>
      </c>
      <c r="CS153" s="30" t="str">
        <f ca="1"/>
        <v/>
      </c>
      <c r="CT153" s="31" cm="1">
        <f t="array" aca="1" ref="CT153" ca="1">SUMPRODUCT(COUNTIF($AY153:$CS153,Training!$C$3:$E$3))</f>
        <v>0</v>
      </c>
      <c r="CU153" s="31" cm="1">
        <f t="array" aca="1" ref="CU153" ca="1">SUMPRODUCT(COUNTIF($AY153:$CS153,Training!$C$4:$E$4))</f>
        <v>0</v>
      </c>
      <c r="CV153" s="31" cm="1">
        <f t="array" aca="1" ref="CV153" ca="1">SUMPRODUCT(COUNTIF($AY153:$CS153,Training!$C$5:$E$5))</f>
        <v>0</v>
      </c>
      <c r="CW153" s="31" cm="1">
        <f t="array" aca="1" ref="CW153" ca="1">SUMPRODUCT(COUNTIF($AY153:$CS153,Training!$C$6:$E$6))</f>
        <v>0</v>
      </c>
      <c r="CX153" s="31" cm="1">
        <f t="array" aca="1" ref="CX153" ca="1">SUMPRODUCT(COUNTIF($AY153:$CS153,Training!$C$7:$E$7))</f>
        <v>0</v>
      </c>
      <c r="CY153" s="31" cm="1">
        <f t="array" aca="1" ref="CY153" ca="1">SUMPRODUCT(COUNTIF($AY153:$CS153,Training!$C$8:$E$8))</f>
        <v>0</v>
      </c>
      <c r="CZ153" s="31" cm="1">
        <f t="array" aca="1" ref="CZ153" ca="1">SUMPRODUCT(COUNTIF($AY153:$CS153,Training!$C$9:$E$9))</f>
        <v>0</v>
      </c>
      <c r="DA153" s="31" cm="1">
        <f t="array" aca="1" ref="DA153" ca="1">SUMPRODUCT(COUNTIF($AY153:$CS153,Training!$C$10:$E$10))</f>
        <v>0</v>
      </c>
      <c r="DB153" s="31" cm="1">
        <f t="array" aca="1" ref="DB153" ca="1">SUMPRODUCT(COUNTIF($AY153:$CS153,Training!$C$11:$E$11))</f>
        <v>0</v>
      </c>
      <c r="DC153" s="31" cm="1">
        <f t="array" aca="1" ref="DC153" ca="1">SUMPRODUCT(COUNTIF($AY153:$CS153,Training!$C$2:$E$2))</f>
        <v>0</v>
      </c>
      <c r="DD153" s="31" cm="1">
        <f t="array" aca="1" ref="DD153" ca="1">SUMPRODUCT(COUNTIF($AY153:$CS153,Training!#REF!))</f>
        <v>0</v>
      </c>
      <c r="DE153" s="31" cm="1">
        <f t="array" aca="1" ref="DE153" ca="1">SUMPRODUCT(COUNTIF($AY153:$CS153,Training!$C$12:$E$12))</f>
        <v>0</v>
      </c>
      <c r="DF153" s="31" cm="1">
        <f t="array" aca="1" ref="DF153" ca="1">SUMPRODUCT(COUNTIF($AY153:$CS153,Training!$C$13:$E$13))</f>
        <v>0</v>
      </c>
      <c r="DG153" s="31" cm="1">
        <f t="array" aca="1" ref="DG153" ca="1">SUMPRODUCT(COUNTIF($AY153:$CS153,Training!$C$14:$E$14))</f>
        <v>0</v>
      </c>
      <c r="DH153" s="31" cm="1">
        <f t="array" aca="1" ref="DH153" ca="1">SUMPRODUCT(COUNTIF($AY153:$CS153,Training!$C$15:$E$15))</f>
        <v>0</v>
      </c>
      <c r="DI153" s="31" cm="1">
        <f t="array" aca="1" ref="DI153" ca="1">SUMPRODUCT(COUNTIF($AY153:$CS153,Training!$C$16:$E$16))</f>
        <v>0</v>
      </c>
      <c r="DJ153" s="30" t="str" cm="1">
        <f t="array" aca="1" ref="DJ153:FD153" ca="1">IF(COUNTIF(D153:AX153,1)=0,IF($D153:$AX153=2,D$1:AX$1,""),"")</f>
        <v/>
      </c>
      <c r="DK153" s="30" t="str">
        <f ca="1"/>
        <v/>
      </c>
      <c r="DL153" s="30" t="str">
        <f ca="1"/>
        <v/>
      </c>
      <c r="DM153" s="30" t="str">
        <f ca="1"/>
        <v/>
      </c>
      <c r="DN153" s="30" t="str">
        <f ca="1"/>
        <v/>
      </c>
      <c r="DO153" s="30" t="str">
        <f ca="1"/>
        <v/>
      </c>
      <c r="DP153" s="30" t="str">
        <f ca="1"/>
        <v/>
      </c>
      <c r="DQ153" s="30" t="str">
        <f ca="1"/>
        <v/>
      </c>
      <c r="DR153" s="30" t="str">
        <f ca="1"/>
        <v/>
      </c>
      <c r="DS153" s="30" t="str">
        <f ca="1"/>
        <v/>
      </c>
      <c r="DT153" s="30" t="str">
        <f ca="1"/>
        <v/>
      </c>
      <c r="DU153" s="30" t="str">
        <f ca="1"/>
        <v/>
      </c>
      <c r="DV153" s="30" t="str">
        <f ca="1"/>
        <v/>
      </c>
      <c r="DW153" s="30" t="str">
        <f ca="1"/>
        <v/>
      </c>
      <c r="DX153" s="30" t="str">
        <f ca="1"/>
        <v/>
      </c>
      <c r="DY153" s="30" t="str">
        <f ca="1"/>
        <v/>
      </c>
      <c r="DZ153" s="30" t="str">
        <f ca="1"/>
        <v/>
      </c>
      <c r="EA153" s="30" t="str">
        <f ca="1"/>
        <v/>
      </c>
      <c r="EB153" s="30" t="str">
        <f ca="1"/>
        <v/>
      </c>
      <c r="EC153" s="30" t="str">
        <f ca="1"/>
        <v/>
      </c>
      <c r="ED153" s="30" t="str">
        <f ca="1"/>
        <v/>
      </c>
      <c r="EE153" s="30" t="str">
        <f ca="1"/>
        <v/>
      </c>
      <c r="EF153" s="30" t="str">
        <f ca="1"/>
        <v/>
      </c>
      <c r="EG153" s="30" t="str">
        <f ca="1"/>
        <v/>
      </c>
      <c r="EH153" s="30" t="str">
        <f ca="1"/>
        <v/>
      </c>
      <c r="EI153" s="30" t="str">
        <f ca="1"/>
        <v/>
      </c>
      <c r="EJ153" s="30" t="str">
        <f ca="1"/>
        <v/>
      </c>
      <c r="EK153" s="30" t="str">
        <f ca="1"/>
        <v/>
      </c>
      <c r="EL153" s="30" t="str">
        <f ca="1"/>
        <v/>
      </c>
      <c r="EM153" s="30" t="str">
        <f ca="1"/>
        <v/>
      </c>
      <c r="EN153" s="30" t="str">
        <f ca="1"/>
        <v/>
      </c>
      <c r="EO153" s="30" t="str">
        <f ca="1"/>
        <v/>
      </c>
      <c r="EP153" s="30" t="str">
        <f ca="1"/>
        <v/>
      </c>
      <c r="EQ153" s="30" t="str">
        <f ca="1"/>
        <v/>
      </c>
      <c r="ER153" s="30" t="str">
        <f ca="1"/>
        <v/>
      </c>
      <c r="ES153" s="30" t="str">
        <f ca="1"/>
        <v/>
      </c>
      <c r="ET153" s="30" t="str">
        <f ca="1"/>
        <v/>
      </c>
      <c r="EU153" s="30" t="str">
        <f ca="1"/>
        <v/>
      </c>
      <c r="EV153" s="30" t="str">
        <f ca="1"/>
        <v/>
      </c>
      <c r="EW153" s="30" t="str">
        <f ca="1"/>
        <v/>
      </c>
      <c r="EX153" s="30" t="str">
        <f ca="1"/>
        <v/>
      </c>
      <c r="EY153" s="30" t="str">
        <f ca="1"/>
        <v/>
      </c>
      <c r="EZ153" s="30" t="str">
        <f ca="1"/>
        <v/>
      </c>
      <c r="FA153" s="30" t="str">
        <f ca="1"/>
        <v/>
      </c>
      <c r="FB153" s="30" t="str">
        <f ca="1"/>
        <v/>
      </c>
      <c r="FC153" s="30" t="str">
        <f ca="1"/>
        <v/>
      </c>
      <c r="FD153" s="30" t="str">
        <f ca="1"/>
        <v/>
      </c>
      <c r="FE153" s="31" cm="1">
        <f t="array" aca="1" ref="FE153" ca="1">SUMPRODUCT(COUNTIF($DJ153:$FD153,Training!$C$3:$E$3))</f>
        <v>0</v>
      </c>
      <c r="FF153" s="31" cm="1">
        <f t="array" aca="1" ref="FF153" ca="1">SUMPRODUCT(COUNTIF($DJ153:$FD153,Training!$C$4:$E$4))</f>
        <v>0</v>
      </c>
      <c r="FG153" s="31" cm="1">
        <f t="array" aca="1" ref="FG153" ca="1">SUMPRODUCT(COUNTIF($DJ153:$FD153,Training!$C$5:$E$5))</f>
        <v>0</v>
      </c>
      <c r="FH153" s="31" cm="1">
        <f t="array" aca="1" ref="FH153" ca="1">SUMPRODUCT(COUNTIF($DJ153:$FD153,Training!$C$6:$E$6))</f>
        <v>0</v>
      </c>
      <c r="FI153" s="31" cm="1">
        <f t="array" aca="1" ref="FI153" ca="1">SUMPRODUCT(COUNTIF($DJ153:$FD153,Training!$C$7:$E$7))</f>
        <v>0</v>
      </c>
      <c r="FJ153" s="31" cm="1">
        <f t="array" aca="1" ref="FJ153" ca="1">SUMPRODUCT(COUNTIF($DJ153:$FD153,Training!$C$8:$E$8))</f>
        <v>0</v>
      </c>
      <c r="FK153" s="31" cm="1">
        <f t="array" aca="1" ref="FK153" ca="1">SUMPRODUCT(COUNTIF($DJ153:$FD153,Training!$C$9:$E$9))</f>
        <v>0</v>
      </c>
      <c r="FL153" s="31" cm="1">
        <f t="array" aca="1" ref="FL153" ca="1">SUMPRODUCT(COUNTIF($DJ153:$FD153,Training!$C$10:$E$10))</f>
        <v>0</v>
      </c>
      <c r="FM153" s="31" cm="1">
        <f t="array" aca="1" ref="FM153" ca="1">SUMPRODUCT(COUNTIF($DJ153:$FD153,Training!$C$11:$E$11))</f>
        <v>0</v>
      </c>
      <c r="FN153" s="31" cm="1">
        <f t="array" aca="1" ref="FN153" ca="1">SUMPRODUCT(COUNTIF($DJ153:$FD153,Training!$C$2:$E$2))</f>
        <v>0</v>
      </c>
      <c r="FO153" s="31" cm="1">
        <f t="array" aca="1" ref="FO153" ca="1">SUMPRODUCT(COUNTIF($DJ153:$FD153,Training!#REF!))</f>
        <v>0</v>
      </c>
      <c r="FP153" s="31" cm="1">
        <f t="array" aca="1" ref="FP153" ca="1">SUMPRODUCT(COUNTIF($DJ153:$FD153,Training!$C$12:$E$12))</f>
        <v>0</v>
      </c>
      <c r="FQ153" s="31" cm="1">
        <f t="array" aca="1" ref="FQ153" ca="1">SUMPRODUCT(COUNTIF($DJ153:$FD153,Training!$C$13:$E$13))</f>
        <v>0</v>
      </c>
      <c r="FR153" s="31" cm="1">
        <f t="array" aca="1" ref="FR153" ca="1">SUMPRODUCT(COUNTIF($DJ153:$FD153,Training!$C$14:$E$14))</f>
        <v>0</v>
      </c>
      <c r="FS153" s="31" cm="1">
        <f t="array" aca="1" ref="FS153" ca="1">SUMPRODUCT(COUNTIF($DJ153:$FD153,Training!$C$15:$E$15))</f>
        <v>0</v>
      </c>
      <c r="FT153" s="31" cm="1">
        <f t="array" aca="1" ref="FT153" ca="1">SUMPRODUCT(COUNTIF($DJ153:$FD153,Training!$C$16:$E$16))</f>
        <v>0</v>
      </c>
    </row>
    <row r="154" spans="1:176" x14ac:dyDescent="0.25">
      <c r="A154" s="32" t="str">
        <f>IF(WeightedParse!A154&gt;"",WeightedParse!A154,"")</f>
        <v/>
      </c>
      <c r="B154" s="49" t="str">
        <f>IF('Weighted Summary'!A154&gt;"",'Weighted Summary'!F154,"")</f>
        <v/>
      </c>
      <c r="C154" s="39" t="str">
        <f t="shared" si="2"/>
        <v/>
      </c>
      <c r="D154" s="37" t="str">
        <f ca="1">IF($A154&gt;"",IF(ISERROR(HLOOKUP(D$1,INDIRECT("Roles!$B$"&amp;MATCH($B154,Roles!$A:$A,0)&amp;":$AF$"&amp;MATCH($B154,Roles!$A:$A,0)),1,FALSE))=FALSE,IF(SquadExport!G154&lt;10,1,IF(SquadExport!G154&lt;15,2,IF(SquadExport!G154&lt;=20,3,""))),0),"")</f>
        <v/>
      </c>
      <c r="E154" s="37" t="str">
        <f ca="1">IF($A154&gt;"",IF(ISERROR(HLOOKUP(E$1,INDIRECT("Roles!$B$"&amp;MATCH($B154,Roles!$A:$A,0)&amp;":$AF$"&amp;MATCH($B154,Roles!$A:$A,0)),1,FALSE))=FALSE,IF(SquadExport!H154&lt;10,1,IF(SquadExport!H154&lt;15,2,IF(SquadExport!H154&lt;=20,3,""))),0),"")</f>
        <v/>
      </c>
      <c r="F154" s="37" t="str">
        <f ca="1">IF($A154&gt;"",IF(ISERROR(HLOOKUP(F$1,INDIRECT("Roles!$B$"&amp;MATCH($B154,Roles!$A:$A,0)&amp;":$AF$"&amp;MATCH($B154,Roles!$A:$A,0)),1,FALSE))=FALSE,IF(SquadExport!I154&lt;10,1,IF(SquadExport!I154&lt;15,2,IF(SquadExport!I154&lt;=20,3,""))),0),"")</f>
        <v/>
      </c>
      <c r="G154" s="37" t="str">
        <f ca="1">IF($A154&gt;"",IF(ISERROR(HLOOKUP(G$1,INDIRECT("Roles!$B$"&amp;MATCH($B154,Roles!$A:$A,0)&amp;":$AF$"&amp;MATCH($B154,Roles!$A:$A,0)),1,FALSE))=FALSE,IF(SquadExport!J154&lt;10,1,IF(SquadExport!J154&lt;15,2,IF(SquadExport!J154&lt;=20,3,""))),0),"")</f>
        <v/>
      </c>
      <c r="H154" s="37" t="str">
        <f ca="1">IF($A154&gt;"",IF(ISERROR(HLOOKUP(H$1,INDIRECT("Roles!$B$"&amp;MATCH($B154,Roles!$A:$A,0)&amp;":$AF$"&amp;MATCH($B154,Roles!$A:$A,0)),1,FALSE))=FALSE,IF(SquadExport!K154&lt;10,1,IF(SquadExport!K154&lt;15,2,IF(SquadExport!K154&lt;=20,3,""))),0),"")</f>
        <v/>
      </c>
      <c r="I154" s="37" t="str">
        <f ca="1">IF($A154&gt;"",IF(ISERROR(HLOOKUP(I$1,INDIRECT("Roles!$B$"&amp;MATCH($B154,Roles!$A:$A,0)&amp;":$AF$"&amp;MATCH($B154,Roles!$A:$A,0)),1,FALSE))=FALSE,IF(SquadExport!L154&lt;10,1,IF(SquadExport!L154&lt;15,2,IF(SquadExport!L154&lt;=20,3,""))),0),"")</f>
        <v/>
      </c>
      <c r="J154" s="37" t="str">
        <f ca="1">IF($A154&gt;"",IF(ISERROR(HLOOKUP(J$1,INDIRECT("Roles!$B$"&amp;MATCH($B154,Roles!$A:$A,0)&amp;":$AF$"&amp;MATCH($B154,Roles!$A:$A,0)),1,FALSE))=FALSE,IF(SquadExport!M154&lt;10,1,IF(SquadExport!M154&lt;15,2,IF(SquadExport!M154&lt;=20,3,""))),0),"")</f>
        <v/>
      </c>
      <c r="K154" s="37" t="str">
        <f ca="1">IF($A154&gt;"",IF(ISERROR(HLOOKUP(K$1,INDIRECT("Roles!$B$"&amp;MATCH($B154,Roles!$A:$A,0)&amp;":$AF$"&amp;MATCH($B154,Roles!$A:$A,0)),1,FALSE))=FALSE,IF(SquadExport!N154&lt;10,1,IF(SquadExport!N154&lt;15,2,IF(SquadExport!N154&lt;=20,3,""))),0),"")</f>
        <v/>
      </c>
      <c r="L154" s="37" t="str">
        <f ca="1">IF($A154&gt;"",IF(ISERROR(HLOOKUP(L$1,INDIRECT("Roles!$B$"&amp;MATCH($B154,Roles!$A:$A,0)&amp;":$AF$"&amp;MATCH($B154,Roles!$A:$A,0)),1,FALSE))=FALSE,IF(SquadExport!O154&lt;10,1,IF(SquadExport!O154&lt;15,2,IF(SquadExport!O154&lt;=20,3,""))),0),"")</f>
        <v/>
      </c>
      <c r="M154" s="37" t="str">
        <f ca="1">IF($A154&gt;"",IF(ISERROR(HLOOKUP(M$1,INDIRECT("Roles!$B$"&amp;MATCH($B154,Roles!$A:$A,0)&amp;":$AF$"&amp;MATCH($B154,Roles!$A:$A,0)),1,FALSE))=FALSE,IF(SquadExport!P154&lt;10,1,IF(SquadExport!P154&lt;15,2,IF(SquadExport!P154&lt;=20,3,""))),0),"")</f>
        <v/>
      </c>
      <c r="N154" s="37" t="str">
        <f ca="1">IF($A154&gt;"",IF(ISERROR(HLOOKUP(N$1,INDIRECT("Roles!$B$"&amp;MATCH($B154,Roles!$A:$A,0)&amp;":$AF$"&amp;MATCH($B154,Roles!$A:$A,0)),1,FALSE))=FALSE,IF(SquadExport!Q154&lt;10,1,IF(SquadExport!Q154&lt;15,2,IF(SquadExport!Q154&lt;=20,3,""))),0),"")</f>
        <v/>
      </c>
      <c r="O154" s="37" t="str">
        <f ca="1">IF($A154&gt;"",IF(ISERROR(HLOOKUP(O$1,INDIRECT("Roles!$B$"&amp;MATCH($B154,Roles!$A:$A,0)&amp;":$AF$"&amp;MATCH($B154,Roles!$A:$A,0)),1,FALSE))=FALSE,IF(SquadExport!R154&lt;10,1,IF(SquadExport!R154&lt;15,2,IF(SquadExport!R154&lt;=20,3,""))),0),"")</f>
        <v/>
      </c>
      <c r="P154" s="37" t="str">
        <f ca="1">IF($A154&gt;"",IF(ISERROR(HLOOKUP(P$1,INDIRECT("Roles!$B$"&amp;MATCH($B154,Roles!$A:$A,0)&amp;":$AF$"&amp;MATCH($B154,Roles!$A:$A,0)),1,FALSE))=FALSE,IF(SquadExport!S154&lt;10,1,IF(SquadExport!S154&lt;15,2,IF(SquadExport!S154&lt;=20,3,""))),0),"")</f>
        <v/>
      </c>
      <c r="Q154" s="37" t="str">
        <f ca="1">IF($A154&gt;"",IF(ISERROR(HLOOKUP(Q$1,INDIRECT("Roles!$B$"&amp;MATCH($B154,Roles!$A:$A,0)&amp;":$AF$"&amp;MATCH($B154,Roles!$A:$A,0)),1,FALSE))=FALSE,IF(SquadExport!T154&lt;10,1,IF(SquadExport!T154&lt;15,2,IF(SquadExport!T154&lt;=20,3,""))),0),"")</f>
        <v/>
      </c>
      <c r="R154" s="37" t="str">
        <f ca="1">IF($A154&gt;"",IF(ISERROR(HLOOKUP(R$1,INDIRECT("Roles!$B$"&amp;MATCH($B154,Roles!$A:$A,0)&amp;":$AF$"&amp;MATCH($B154,Roles!$A:$A,0)),1,FALSE))=FALSE,IF(SquadExport!U154&lt;10,1,IF(SquadExport!U154&lt;15,2,IF(SquadExport!U154&lt;=20,3,""))),0),"")</f>
        <v/>
      </c>
      <c r="S154" s="37" t="str">
        <f ca="1">IF($A154&gt;"",IF(ISERROR(HLOOKUP(S$1,INDIRECT("Roles!$B$"&amp;MATCH($B154,Roles!$A:$A,0)&amp;":$AF$"&amp;MATCH($B154,Roles!$A:$A,0)),1,FALSE))=FALSE,IF(SquadExport!V154&lt;10,1,IF(SquadExport!V154&lt;15,2,IF(SquadExport!V154&lt;=20,3,""))),0),"")</f>
        <v/>
      </c>
      <c r="T154" s="37" t="str">
        <f ca="1">IF($A154&gt;"",IF(ISERROR(HLOOKUP(T$1,INDIRECT("Roles!$B$"&amp;MATCH($B154,Roles!$A:$A,0)&amp;":$AF$"&amp;MATCH($B154,Roles!$A:$A,0)),1,FALSE))=FALSE,IF(SquadExport!W154&lt;10,1,IF(SquadExport!W154&lt;15,2,IF(SquadExport!W154&lt;=20,3,""))),0),"")</f>
        <v/>
      </c>
      <c r="U154" s="37" t="str">
        <f ca="1">IF($A154&gt;"",IF(ISERROR(HLOOKUP(U$1,INDIRECT("Roles!$B$"&amp;MATCH($B154,Roles!$A:$A,0)&amp;":$AF$"&amp;MATCH($B154,Roles!$A:$A,0)),1,FALSE))=FALSE,IF(SquadExport!X154&lt;10,1,IF(SquadExport!X154&lt;15,2,IF(SquadExport!X154&lt;=20,3,""))),0),"")</f>
        <v/>
      </c>
      <c r="V154" s="37" t="str">
        <f ca="1">IF($A154&gt;"",IF(ISERROR(HLOOKUP(V$1,INDIRECT("Roles!$B$"&amp;MATCH($B154,Roles!$A:$A,0)&amp;":$AF$"&amp;MATCH($B154,Roles!$A:$A,0)),1,FALSE))=FALSE,IF(SquadExport!Y154&lt;10,1,IF(SquadExport!Y154&lt;15,2,IF(SquadExport!Y154&lt;=20,3,""))),0),"")</f>
        <v/>
      </c>
      <c r="W154" s="37" t="str">
        <f ca="1">IF($A154&gt;"",IF(ISERROR(HLOOKUP(W$1,INDIRECT("Roles!$B$"&amp;MATCH($B154,Roles!$A:$A,0)&amp;":$AF$"&amp;MATCH($B154,Roles!$A:$A,0)),1,FALSE))=FALSE,IF(SquadExport!Z154&lt;10,1,IF(SquadExport!Z154&lt;15,2,IF(SquadExport!Z154&lt;=20,3,""))),0),"")</f>
        <v/>
      </c>
      <c r="X154" s="37" t="str">
        <f ca="1">IF($A154&gt;"",IF(ISERROR(HLOOKUP(X$1,INDIRECT("Roles!$B$"&amp;MATCH($B154,Roles!$A:$A,0)&amp;":$AF$"&amp;MATCH($B154,Roles!$A:$A,0)),1,FALSE))=FALSE,IF(SquadExport!AA154&lt;10,1,IF(SquadExport!AA154&lt;15,2,IF(SquadExport!AA154&lt;=20,3,""))),0),"")</f>
        <v/>
      </c>
      <c r="Y154" s="37" t="str">
        <f ca="1">IF($A154&gt;"",IF(ISERROR(HLOOKUP(Y$1,INDIRECT("Roles!$B$"&amp;MATCH($B154,Roles!$A:$A,0)&amp;":$AF$"&amp;MATCH($B154,Roles!$A:$A,0)),1,FALSE))=FALSE,IF(SquadExport!AB154&lt;10,1,IF(SquadExport!AB154&lt;15,2,IF(SquadExport!AB154&lt;=20,3,""))),0),"")</f>
        <v/>
      </c>
      <c r="Z154" s="37" t="str">
        <f ca="1">IF($A154&gt;"",IF(ISERROR(HLOOKUP(Z$1,INDIRECT("Roles!$B$"&amp;MATCH($B154,Roles!$A:$A,0)&amp;":$AF$"&amp;MATCH($B154,Roles!$A:$A,0)),1,FALSE))=FALSE,IF(SquadExport!AC154&lt;10,1,IF(SquadExport!AC154&lt;15,2,IF(SquadExport!AC154&lt;=20,3,""))),0),"")</f>
        <v/>
      </c>
      <c r="AA154" s="37" t="str">
        <f ca="1">IF($A154&gt;"",IF(ISERROR(HLOOKUP(AA$1,INDIRECT("Roles!$B$"&amp;MATCH($B154,Roles!$A:$A,0)&amp;":$AF$"&amp;MATCH($B154,Roles!$A:$A,0)),1,FALSE))=FALSE,IF(SquadExport!AD154&lt;10,1,IF(SquadExport!AD154&lt;15,2,IF(SquadExport!AD154&lt;=20,3,""))),0),"")</f>
        <v/>
      </c>
      <c r="AB154" s="37" t="str">
        <f ca="1">IF($A154&gt;"",IF(ISERROR(HLOOKUP(AB$1,INDIRECT("Roles!$B$"&amp;MATCH($B154,Roles!$A:$A,0)&amp;":$AF$"&amp;MATCH($B154,Roles!$A:$A,0)),1,FALSE))=FALSE,IF(SquadExport!AE154&lt;10,1,IF(SquadExport!AE154&lt;15,2,IF(SquadExport!AE154&lt;=20,3,""))),0),"")</f>
        <v/>
      </c>
      <c r="AC154" s="37" t="str">
        <f ca="1">IF($A154&gt;"",IF(ISERROR(HLOOKUP(AC$1,INDIRECT("Roles!$B$"&amp;MATCH($B154,Roles!$A:$A,0)&amp;":$AF$"&amp;MATCH($B154,Roles!$A:$A,0)),1,FALSE))=FALSE,IF(SquadExport!AF154&lt;10,1,IF(SquadExport!AF154&lt;15,2,IF(SquadExport!AF154&lt;=20,3,""))),0),"")</f>
        <v/>
      </c>
      <c r="AD154" s="37" t="str">
        <f ca="1">IF($A154&gt;"",IF(ISERROR(HLOOKUP(AD$1,INDIRECT("Roles!$B$"&amp;MATCH($B154,Roles!$A:$A,0)&amp;":$AF$"&amp;MATCH($B154,Roles!$A:$A,0)),1,FALSE))=FALSE,IF(SquadExport!AG154&lt;10,1,IF(SquadExport!AG154&lt;15,2,IF(SquadExport!AG154&lt;=20,3,""))),0),"")</f>
        <v/>
      </c>
      <c r="AE154" s="37" t="str">
        <f ca="1">IF($A154&gt;"",IF(ISERROR(HLOOKUP(AE$1,INDIRECT("Roles!$B$"&amp;MATCH($B154,Roles!$A:$A,0)&amp;":$AF$"&amp;MATCH($B154,Roles!$A:$A,0)),1,FALSE))=FALSE,IF(SquadExport!AH154&lt;10,1,IF(SquadExport!AH154&lt;15,2,IF(SquadExport!AH154&lt;=20,3,""))),0),"")</f>
        <v/>
      </c>
      <c r="AF154" s="37" t="str">
        <f ca="1">IF($A154&gt;"",IF(ISERROR(HLOOKUP(AF$1,INDIRECT("Roles!$B$"&amp;MATCH($B154,Roles!$A:$A,0)&amp;":$AF$"&amp;MATCH($B154,Roles!$A:$A,0)),1,FALSE))=FALSE,IF(SquadExport!AI154&lt;10,1,IF(SquadExport!AI154&lt;15,2,IF(SquadExport!AI154&lt;=20,3,""))),0),"")</f>
        <v/>
      </c>
      <c r="AG154" s="37" t="str">
        <f ca="1">IF($A154&gt;"",IF(ISERROR(HLOOKUP(AG$1,INDIRECT("Roles!$B$"&amp;MATCH($B154,Roles!$A:$A,0)&amp;":$AF$"&amp;MATCH($B154,Roles!$A:$A,0)),1,FALSE))=FALSE,IF(SquadExport!AJ154&lt;10,1,IF(SquadExport!AJ154&lt;15,2,IF(SquadExport!AJ154&lt;=20,3,""))),0),"")</f>
        <v/>
      </c>
      <c r="AH154" s="37" t="str">
        <f ca="1">IF($A154&gt;"",IF(ISERROR(HLOOKUP(AH$1,INDIRECT("Roles!$B$"&amp;MATCH($B154,Roles!$A:$A,0)&amp;":$AF$"&amp;MATCH($B154,Roles!$A:$A,0)),1,FALSE))=FALSE,IF(SquadExport!AK154&lt;10,1,IF(SquadExport!AK154&lt;15,2,IF(SquadExport!AK154&lt;=20,3,""))),0),"")</f>
        <v/>
      </c>
      <c r="AI154" s="37" t="str">
        <f ca="1">IF($A154&gt;"",IF(ISERROR(HLOOKUP(AI$1,INDIRECT("Roles!$B$"&amp;MATCH($B154,Roles!$A:$A,0)&amp;":$AF$"&amp;MATCH($B154,Roles!$A:$A,0)),1,FALSE))=FALSE,IF(SquadExport!AL154&lt;10,1,IF(SquadExport!AL154&lt;15,2,IF(SquadExport!AL154&lt;=20,3,""))),0),"")</f>
        <v/>
      </c>
      <c r="AJ154" s="37" t="str">
        <f ca="1">IF($A154&gt;"",IF(ISERROR(HLOOKUP(AJ$1,INDIRECT("Roles!$B$"&amp;MATCH($B154,Roles!$A:$A,0)&amp;":$AF$"&amp;MATCH($B154,Roles!$A:$A,0)),1,FALSE))=FALSE,IF(SquadExport!AM154&lt;10,1,IF(SquadExport!AM154&lt;15,2,IF(SquadExport!AM154&lt;=20,3,""))),0),"")</f>
        <v/>
      </c>
      <c r="AK154" s="37" t="str">
        <f ca="1">IF($A154&gt;"",IF(ISERROR(HLOOKUP(AK$1,INDIRECT("Roles!$B$"&amp;MATCH($B154,Roles!$A:$A,0)&amp;":$AF$"&amp;MATCH($B154,Roles!$A:$A,0)),1,FALSE))=FALSE,IF(SquadExport!AN154&lt;10,1,IF(SquadExport!AN154&lt;15,2,IF(SquadExport!AN154&lt;=20,3,""))),0),"")</f>
        <v/>
      </c>
      <c r="AL154" s="37" t="str">
        <f ca="1">IF($A154&gt;"",IF(ISERROR(HLOOKUP(AL$1,INDIRECT("Roles!$B$"&amp;MATCH($B154,Roles!$A:$A,0)&amp;":$AF$"&amp;MATCH($B154,Roles!$A:$A,0)),1,FALSE))=FALSE,IF(SquadExport!AO154&lt;10,1,IF(SquadExport!AO154&lt;15,2,IF(SquadExport!AO154&lt;=20,3,""))),0),"")</f>
        <v/>
      </c>
      <c r="AM154" s="37" t="str">
        <f ca="1">IF($A154&gt;"",IF(ISERROR(HLOOKUP(AM$1,INDIRECT("Roles!$B$"&amp;MATCH($B154,Roles!$A:$A,0)&amp;":$AF$"&amp;MATCH($B154,Roles!$A:$A,0)),1,FALSE))=FALSE,IF(SquadExport!AP154&lt;10,1,IF(SquadExport!AP154&lt;15,2,IF(SquadExport!AP154&lt;=20,3,""))),0),"")</f>
        <v/>
      </c>
      <c r="AN154" s="37" t="str">
        <f ca="1">IF($A154&gt;"",IF(ISERROR(HLOOKUP(AN$1,INDIRECT("Roles!$B$"&amp;MATCH($B154,Roles!$A:$A,0)&amp;":$AF$"&amp;MATCH($B154,Roles!$A:$A,0)),1,FALSE))=FALSE,IF(SquadExport!AQ154&lt;10,1,IF(SquadExport!AQ154&lt;15,2,IF(SquadExport!AQ154&lt;=20,3,""))),0),"")</f>
        <v/>
      </c>
      <c r="AO154" s="37" t="str">
        <f ca="1">IF($A154&gt;"",IF(ISERROR(HLOOKUP(AO$1,INDIRECT("Roles!$B$"&amp;MATCH($B154,Roles!$A:$A,0)&amp;":$AF$"&amp;MATCH($B154,Roles!$A:$A,0)),1,FALSE))=FALSE,IF(SquadExport!AR154&lt;10,1,IF(SquadExport!AR154&lt;15,2,IF(SquadExport!AR154&lt;=20,3,""))),0),"")</f>
        <v/>
      </c>
      <c r="AP154" s="37" t="str">
        <f ca="1">IF($A154&gt;"",IF(ISERROR(HLOOKUP(AP$1,INDIRECT("Roles!$B$"&amp;MATCH($B154,Roles!$A:$A,0)&amp;":$AF$"&amp;MATCH($B154,Roles!$A:$A,0)),1,FALSE))=FALSE,IF(SquadExport!AS154&lt;10,1,IF(SquadExport!AS154&lt;15,2,IF(SquadExport!AS154&lt;=20,3,""))),0),"")</f>
        <v/>
      </c>
      <c r="AQ154" s="37" t="str">
        <f ca="1">IF($A154&gt;"",IF(ISERROR(HLOOKUP(AQ$1,INDIRECT("Roles!$B$"&amp;MATCH($B154,Roles!$A:$A,0)&amp;":$AF$"&amp;MATCH($B154,Roles!$A:$A,0)),1,FALSE))=FALSE,IF(SquadExport!AT154&lt;10,1,IF(SquadExport!AT154&lt;15,2,IF(SquadExport!AT154&lt;=20,3,""))),0),"")</f>
        <v/>
      </c>
      <c r="AR154" s="37" t="str">
        <f ca="1">IF($A154&gt;"",IF(ISERROR(HLOOKUP(AR$1,INDIRECT("Roles!$B$"&amp;MATCH($B154,Roles!$A:$A,0)&amp;":$AF$"&amp;MATCH($B154,Roles!$A:$A,0)),1,FALSE))=FALSE,IF(SquadExport!AU154&lt;10,1,IF(SquadExport!AU154&lt;15,2,IF(SquadExport!AU154&lt;=20,3,""))),0),"")</f>
        <v/>
      </c>
      <c r="AS154" s="37" t="str">
        <f ca="1">IF($A154&gt;"",IF(ISERROR(HLOOKUP(AS$1,INDIRECT("Roles!$B$"&amp;MATCH($B154,Roles!$A:$A,0)&amp;":$AF$"&amp;MATCH($B154,Roles!$A:$A,0)),1,FALSE))=FALSE,IF(SquadExport!AV154&lt;10,1,IF(SquadExport!AV154&lt;15,2,IF(SquadExport!AV154&lt;=20,3,""))),0),"")</f>
        <v/>
      </c>
      <c r="AT154" s="37" t="str">
        <f ca="1">IF($A154&gt;"",IF(ISERROR(HLOOKUP(AT$1,INDIRECT("Roles!$B$"&amp;MATCH($B154,Roles!$A:$A,0)&amp;":$AF$"&amp;MATCH($B154,Roles!$A:$A,0)),1,FALSE))=FALSE,IF(SquadExport!AW154&lt;10,1,IF(SquadExport!AW154&lt;15,2,IF(SquadExport!AW154&lt;=20,3,""))),0),"")</f>
        <v/>
      </c>
      <c r="AU154" s="37" t="str">
        <f ca="1">IF($A154&gt;"",IF(ISERROR(HLOOKUP(AU$1,INDIRECT("Roles!$B$"&amp;MATCH($B154,Roles!$A:$A,0)&amp;":$AF$"&amp;MATCH($B154,Roles!$A:$A,0)),1,FALSE))=FALSE,IF(SquadExport!AX154&lt;10,1,IF(SquadExport!AX154&lt;15,2,IF(SquadExport!AX154&lt;=20,3,""))),0),"")</f>
        <v/>
      </c>
      <c r="AV154" s="37" t="str">
        <f ca="1">IF($A154&gt;"",IF(ISERROR(HLOOKUP(AV$1,INDIRECT("Roles!$B$"&amp;MATCH($B154,Roles!$A:$A,0)&amp;":$AF$"&amp;MATCH($B154,Roles!$A:$A,0)),1,FALSE))=FALSE,IF(SquadExport!AY154&lt;10,1,IF(SquadExport!AY154&lt;15,2,IF(SquadExport!AY154&lt;=20,3,""))),0),"")</f>
        <v/>
      </c>
      <c r="AW154" s="37" t="str">
        <f ca="1">IF($A154&gt;"",IF(ISERROR(HLOOKUP(AW$1,INDIRECT("Roles!$B$"&amp;MATCH($B154,Roles!$A:$A,0)&amp;":$AF$"&amp;MATCH($B154,Roles!$A:$A,0)),1,FALSE))=FALSE,IF(SquadExport!AZ154&lt;10,1,IF(SquadExport!AZ154&lt;15,2,IF(SquadExport!AZ154&lt;=20,3,""))),0),"")</f>
        <v/>
      </c>
      <c r="AX154" s="37" t="str">
        <f ca="1">IF($A154&gt;"",IF(ISERROR(HLOOKUP(AX$1,INDIRECT("Roles!$B$"&amp;MATCH($B154,Roles!$A:$A,0)&amp;":$AF$"&amp;MATCH($B154,Roles!$A:$A,0)),1,FALSE))=FALSE,IF(SquadExport!BA154&lt;10,1,IF(SquadExport!BA154&lt;15,2,IF(SquadExport!BA154&lt;=20,3,""))),0),"")</f>
        <v/>
      </c>
      <c r="AY154" s="30" t="str" cm="1">
        <f t="array" aca="1" ref="AY154:CS154" ca="1">IF($D154:$AX154=1,D$1:AX$1,"")</f>
        <v/>
      </c>
      <c r="AZ154" s="30" t="str">
        <f ca="1"/>
        <v/>
      </c>
      <c r="BA154" s="30" t="str">
        <f ca="1"/>
        <v/>
      </c>
      <c r="BB154" s="30" t="str">
        <f ca="1"/>
        <v/>
      </c>
      <c r="BC154" s="30" t="str">
        <f ca="1"/>
        <v/>
      </c>
      <c r="BD154" s="30" t="str">
        <f ca="1"/>
        <v/>
      </c>
      <c r="BE154" s="30" t="str">
        <f ca="1"/>
        <v/>
      </c>
      <c r="BF154" s="30" t="str">
        <f ca="1"/>
        <v/>
      </c>
      <c r="BG154" s="30" t="str">
        <f ca="1"/>
        <v/>
      </c>
      <c r="BH154" s="30" t="str">
        <f ca="1"/>
        <v/>
      </c>
      <c r="BI154" s="30" t="str">
        <f ca="1"/>
        <v/>
      </c>
      <c r="BJ154" s="30" t="str">
        <f ca="1"/>
        <v/>
      </c>
      <c r="BK154" s="30" t="str">
        <f ca="1"/>
        <v/>
      </c>
      <c r="BL154" s="30" t="str">
        <f ca="1"/>
        <v/>
      </c>
      <c r="BM154" s="30" t="str">
        <f ca="1"/>
        <v/>
      </c>
      <c r="BN154" s="30" t="str">
        <f ca="1"/>
        <v/>
      </c>
      <c r="BO154" s="30" t="str">
        <f ca="1"/>
        <v/>
      </c>
      <c r="BP154" s="30" t="str">
        <f ca="1"/>
        <v/>
      </c>
      <c r="BQ154" s="30" t="str">
        <f ca="1"/>
        <v/>
      </c>
      <c r="BR154" s="30" t="str">
        <f ca="1"/>
        <v/>
      </c>
      <c r="BS154" s="30" t="str">
        <f ca="1"/>
        <v/>
      </c>
      <c r="BT154" s="30" t="str">
        <f ca="1"/>
        <v/>
      </c>
      <c r="BU154" s="30" t="str">
        <f ca="1"/>
        <v/>
      </c>
      <c r="BV154" s="30" t="str">
        <f ca="1"/>
        <v/>
      </c>
      <c r="BW154" s="30" t="str">
        <f ca="1"/>
        <v/>
      </c>
      <c r="BX154" s="30" t="str">
        <f ca="1"/>
        <v/>
      </c>
      <c r="BY154" s="30" t="str">
        <f ca="1"/>
        <v/>
      </c>
      <c r="BZ154" s="30" t="str">
        <f ca="1"/>
        <v/>
      </c>
      <c r="CA154" s="30" t="str">
        <f ca="1"/>
        <v/>
      </c>
      <c r="CB154" s="30" t="str">
        <f ca="1"/>
        <v/>
      </c>
      <c r="CC154" s="30" t="str">
        <f ca="1"/>
        <v/>
      </c>
      <c r="CD154" s="30" t="str">
        <f ca="1"/>
        <v/>
      </c>
      <c r="CE154" s="30" t="str">
        <f ca="1"/>
        <v/>
      </c>
      <c r="CF154" s="30" t="str">
        <f ca="1"/>
        <v/>
      </c>
      <c r="CG154" s="30" t="str">
        <f ca="1"/>
        <v/>
      </c>
      <c r="CH154" s="30" t="str">
        <f ca="1"/>
        <v/>
      </c>
      <c r="CI154" s="30" t="str">
        <f ca="1"/>
        <v/>
      </c>
      <c r="CJ154" s="30" t="str">
        <f ca="1"/>
        <v/>
      </c>
      <c r="CK154" s="30" t="str">
        <f ca="1"/>
        <v/>
      </c>
      <c r="CL154" s="30" t="str">
        <f ca="1"/>
        <v/>
      </c>
      <c r="CM154" s="30" t="str">
        <f ca="1"/>
        <v/>
      </c>
      <c r="CN154" s="30" t="str">
        <f ca="1"/>
        <v/>
      </c>
      <c r="CO154" s="30" t="str">
        <f ca="1"/>
        <v/>
      </c>
      <c r="CP154" s="30" t="str">
        <f ca="1"/>
        <v/>
      </c>
      <c r="CQ154" s="30" t="str">
        <f ca="1"/>
        <v/>
      </c>
      <c r="CR154" s="30" t="str">
        <f ca="1"/>
        <v/>
      </c>
      <c r="CS154" s="30" t="str">
        <f ca="1"/>
        <v/>
      </c>
      <c r="CT154" s="31" cm="1">
        <f t="array" aca="1" ref="CT154" ca="1">SUMPRODUCT(COUNTIF($AY154:$CS154,Training!$C$3:$E$3))</f>
        <v>0</v>
      </c>
      <c r="CU154" s="31" cm="1">
        <f t="array" aca="1" ref="CU154" ca="1">SUMPRODUCT(COUNTIF($AY154:$CS154,Training!$C$4:$E$4))</f>
        <v>0</v>
      </c>
      <c r="CV154" s="31" cm="1">
        <f t="array" aca="1" ref="CV154" ca="1">SUMPRODUCT(COUNTIF($AY154:$CS154,Training!$C$5:$E$5))</f>
        <v>0</v>
      </c>
      <c r="CW154" s="31" cm="1">
        <f t="array" aca="1" ref="CW154" ca="1">SUMPRODUCT(COUNTIF($AY154:$CS154,Training!$C$6:$E$6))</f>
        <v>0</v>
      </c>
      <c r="CX154" s="31" cm="1">
        <f t="array" aca="1" ref="CX154" ca="1">SUMPRODUCT(COUNTIF($AY154:$CS154,Training!$C$7:$E$7))</f>
        <v>0</v>
      </c>
      <c r="CY154" s="31" cm="1">
        <f t="array" aca="1" ref="CY154" ca="1">SUMPRODUCT(COUNTIF($AY154:$CS154,Training!$C$8:$E$8))</f>
        <v>0</v>
      </c>
      <c r="CZ154" s="31" cm="1">
        <f t="array" aca="1" ref="CZ154" ca="1">SUMPRODUCT(COUNTIF($AY154:$CS154,Training!$C$9:$E$9))</f>
        <v>0</v>
      </c>
      <c r="DA154" s="31" cm="1">
        <f t="array" aca="1" ref="DA154" ca="1">SUMPRODUCT(COUNTIF($AY154:$CS154,Training!$C$10:$E$10))</f>
        <v>0</v>
      </c>
      <c r="DB154" s="31" cm="1">
        <f t="array" aca="1" ref="DB154" ca="1">SUMPRODUCT(COUNTIF($AY154:$CS154,Training!$C$11:$E$11))</f>
        <v>0</v>
      </c>
      <c r="DC154" s="31" cm="1">
        <f t="array" aca="1" ref="DC154" ca="1">SUMPRODUCT(COUNTIF($AY154:$CS154,Training!$C$2:$E$2))</f>
        <v>0</v>
      </c>
      <c r="DD154" s="31" cm="1">
        <f t="array" aca="1" ref="DD154" ca="1">SUMPRODUCT(COUNTIF($AY154:$CS154,Training!#REF!))</f>
        <v>0</v>
      </c>
      <c r="DE154" s="31" cm="1">
        <f t="array" aca="1" ref="DE154" ca="1">SUMPRODUCT(COUNTIF($AY154:$CS154,Training!$C$12:$E$12))</f>
        <v>0</v>
      </c>
      <c r="DF154" s="31" cm="1">
        <f t="array" aca="1" ref="DF154" ca="1">SUMPRODUCT(COUNTIF($AY154:$CS154,Training!$C$13:$E$13))</f>
        <v>0</v>
      </c>
      <c r="DG154" s="31" cm="1">
        <f t="array" aca="1" ref="DG154" ca="1">SUMPRODUCT(COUNTIF($AY154:$CS154,Training!$C$14:$E$14))</f>
        <v>0</v>
      </c>
      <c r="DH154" s="31" cm="1">
        <f t="array" aca="1" ref="DH154" ca="1">SUMPRODUCT(COUNTIF($AY154:$CS154,Training!$C$15:$E$15))</f>
        <v>0</v>
      </c>
      <c r="DI154" s="31" cm="1">
        <f t="array" aca="1" ref="DI154" ca="1">SUMPRODUCT(COUNTIF($AY154:$CS154,Training!$C$16:$E$16))</f>
        <v>0</v>
      </c>
      <c r="DJ154" s="30" t="str" cm="1">
        <f t="array" aca="1" ref="DJ154:FD154" ca="1">IF(COUNTIF(D154:AX154,1)=0,IF($D154:$AX154=2,D$1:AX$1,""),"")</f>
        <v/>
      </c>
      <c r="DK154" s="30" t="str">
        <f ca="1"/>
        <v/>
      </c>
      <c r="DL154" s="30" t="str">
        <f ca="1"/>
        <v/>
      </c>
      <c r="DM154" s="30" t="str">
        <f ca="1"/>
        <v/>
      </c>
      <c r="DN154" s="30" t="str">
        <f ca="1"/>
        <v/>
      </c>
      <c r="DO154" s="30" t="str">
        <f ca="1"/>
        <v/>
      </c>
      <c r="DP154" s="30" t="str">
        <f ca="1"/>
        <v/>
      </c>
      <c r="DQ154" s="30" t="str">
        <f ca="1"/>
        <v/>
      </c>
      <c r="DR154" s="30" t="str">
        <f ca="1"/>
        <v/>
      </c>
      <c r="DS154" s="30" t="str">
        <f ca="1"/>
        <v/>
      </c>
      <c r="DT154" s="30" t="str">
        <f ca="1"/>
        <v/>
      </c>
      <c r="DU154" s="30" t="str">
        <f ca="1"/>
        <v/>
      </c>
      <c r="DV154" s="30" t="str">
        <f ca="1"/>
        <v/>
      </c>
      <c r="DW154" s="30" t="str">
        <f ca="1"/>
        <v/>
      </c>
      <c r="DX154" s="30" t="str">
        <f ca="1"/>
        <v/>
      </c>
      <c r="DY154" s="30" t="str">
        <f ca="1"/>
        <v/>
      </c>
      <c r="DZ154" s="30" t="str">
        <f ca="1"/>
        <v/>
      </c>
      <c r="EA154" s="30" t="str">
        <f ca="1"/>
        <v/>
      </c>
      <c r="EB154" s="30" t="str">
        <f ca="1"/>
        <v/>
      </c>
      <c r="EC154" s="30" t="str">
        <f ca="1"/>
        <v/>
      </c>
      <c r="ED154" s="30" t="str">
        <f ca="1"/>
        <v/>
      </c>
      <c r="EE154" s="30" t="str">
        <f ca="1"/>
        <v/>
      </c>
      <c r="EF154" s="30" t="str">
        <f ca="1"/>
        <v/>
      </c>
      <c r="EG154" s="30" t="str">
        <f ca="1"/>
        <v/>
      </c>
      <c r="EH154" s="30" t="str">
        <f ca="1"/>
        <v/>
      </c>
      <c r="EI154" s="30" t="str">
        <f ca="1"/>
        <v/>
      </c>
      <c r="EJ154" s="30" t="str">
        <f ca="1"/>
        <v/>
      </c>
      <c r="EK154" s="30" t="str">
        <f ca="1"/>
        <v/>
      </c>
      <c r="EL154" s="30" t="str">
        <f ca="1"/>
        <v/>
      </c>
      <c r="EM154" s="30" t="str">
        <f ca="1"/>
        <v/>
      </c>
      <c r="EN154" s="30" t="str">
        <f ca="1"/>
        <v/>
      </c>
      <c r="EO154" s="30" t="str">
        <f ca="1"/>
        <v/>
      </c>
      <c r="EP154" s="30" t="str">
        <f ca="1"/>
        <v/>
      </c>
      <c r="EQ154" s="30" t="str">
        <f ca="1"/>
        <v/>
      </c>
      <c r="ER154" s="30" t="str">
        <f ca="1"/>
        <v/>
      </c>
      <c r="ES154" s="30" t="str">
        <f ca="1"/>
        <v/>
      </c>
      <c r="ET154" s="30" t="str">
        <f ca="1"/>
        <v/>
      </c>
      <c r="EU154" s="30" t="str">
        <f ca="1"/>
        <v/>
      </c>
      <c r="EV154" s="30" t="str">
        <f ca="1"/>
        <v/>
      </c>
      <c r="EW154" s="30" t="str">
        <f ca="1"/>
        <v/>
      </c>
      <c r="EX154" s="30" t="str">
        <f ca="1"/>
        <v/>
      </c>
      <c r="EY154" s="30" t="str">
        <f ca="1"/>
        <v/>
      </c>
      <c r="EZ154" s="30" t="str">
        <f ca="1"/>
        <v/>
      </c>
      <c r="FA154" s="30" t="str">
        <f ca="1"/>
        <v/>
      </c>
      <c r="FB154" s="30" t="str">
        <f ca="1"/>
        <v/>
      </c>
      <c r="FC154" s="30" t="str">
        <f ca="1"/>
        <v/>
      </c>
      <c r="FD154" s="30" t="str">
        <f ca="1"/>
        <v/>
      </c>
      <c r="FE154" s="31" cm="1">
        <f t="array" aca="1" ref="FE154" ca="1">SUMPRODUCT(COUNTIF($DJ154:$FD154,Training!$C$3:$E$3))</f>
        <v>0</v>
      </c>
      <c r="FF154" s="31" cm="1">
        <f t="array" aca="1" ref="FF154" ca="1">SUMPRODUCT(COUNTIF($DJ154:$FD154,Training!$C$4:$E$4))</f>
        <v>0</v>
      </c>
      <c r="FG154" s="31" cm="1">
        <f t="array" aca="1" ref="FG154" ca="1">SUMPRODUCT(COUNTIF($DJ154:$FD154,Training!$C$5:$E$5))</f>
        <v>0</v>
      </c>
      <c r="FH154" s="31" cm="1">
        <f t="array" aca="1" ref="FH154" ca="1">SUMPRODUCT(COUNTIF($DJ154:$FD154,Training!$C$6:$E$6))</f>
        <v>0</v>
      </c>
      <c r="FI154" s="31" cm="1">
        <f t="array" aca="1" ref="FI154" ca="1">SUMPRODUCT(COUNTIF($DJ154:$FD154,Training!$C$7:$E$7))</f>
        <v>0</v>
      </c>
      <c r="FJ154" s="31" cm="1">
        <f t="array" aca="1" ref="FJ154" ca="1">SUMPRODUCT(COUNTIF($DJ154:$FD154,Training!$C$8:$E$8))</f>
        <v>0</v>
      </c>
      <c r="FK154" s="31" cm="1">
        <f t="array" aca="1" ref="FK154" ca="1">SUMPRODUCT(COUNTIF($DJ154:$FD154,Training!$C$9:$E$9))</f>
        <v>0</v>
      </c>
      <c r="FL154" s="31" cm="1">
        <f t="array" aca="1" ref="FL154" ca="1">SUMPRODUCT(COUNTIF($DJ154:$FD154,Training!$C$10:$E$10))</f>
        <v>0</v>
      </c>
      <c r="FM154" s="31" cm="1">
        <f t="array" aca="1" ref="FM154" ca="1">SUMPRODUCT(COUNTIF($DJ154:$FD154,Training!$C$11:$E$11))</f>
        <v>0</v>
      </c>
      <c r="FN154" s="31" cm="1">
        <f t="array" aca="1" ref="FN154" ca="1">SUMPRODUCT(COUNTIF($DJ154:$FD154,Training!$C$2:$E$2))</f>
        <v>0</v>
      </c>
      <c r="FO154" s="31" cm="1">
        <f t="array" aca="1" ref="FO154" ca="1">SUMPRODUCT(COUNTIF($DJ154:$FD154,Training!#REF!))</f>
        <v>0</v>
      </c>
      <c r="FP154" s="31" cm="1">
        <f t="array" aca="1" ref="FP154" ca="1">SUMPRODUCT(COUNTIF($DJ154:$FD154,Training!$C$12:$E$12))</f>
        <v>0</v>
      </c>
      <c r="FQ154" s="31" cm="1">
        <f t="array" aca="1" ref="FQ154" ca="1">SUMPRODUCT(COUNTIF($DJ154:$FD154,Training!$C$13:$E$13))</f>
        <v>0</v>
      </c>
      <c r="FR154" s="31" cm="1">
        <f t="array" aca="1" ref="FR154" ca="1">SUMPRODUCT(COUNTIF($DJ154:$FD154,Training!$C$14:$E$14))</f>
        <v>0</v>
      </c>
      <c r="FS154" s="31" cm="1">
        <f t="array" aca="1" ref="FS154" ca="1">SUMPRODUCT(COUNTIF($DJ154:$FD154,Training!$C$15:$E$15))</f>
        <v>0</v>
      </c>
      <c r="FT154" s="31" cm="1">
        <f t="array" aca="1" ref="FT154" ca="1">SUMPRODUCT(COUNTIF($DJ154:$FD154,Training!$C$16:$E$16))</f>
        <v>0</v>
      </c>
    </row>
    <row r="155" spans="1:176" x14ac:dyDescent="0.25">
      <c r="A155" s="32" t="str">
        <f>IF(WeightedParse!A155&gt;"",WeightedParse!A155,"")</f>
        <v/>
      </c>
      <c r="B155" s="49" t="str">
        <f>IF('Weighted Summary'!A155&gt;"",'Weighted Summary'!F155,"")</f>
        <v/>
      </c>
      <c r="C155" s="39" t="str">
        <f t="shared" si="2"/>
        <v/>
      </c>
      <c r="D155" s="37" t="str">
        <f ca="1">IF($A155&gt;"",IF(ISERROR(HLOOKUP(D$1,INDIRECT("Roles!$B$"&amp;MATCH($B155,Roles!$A:$A,0)&amp;":$AF$"&amp;MATCH($B155,Roles!$A:$A,0)),1,FALSE))=FALSE,IF(SquadExport!G155&lt;10,1,IF(SquadExport!G155&lt;15,2,IF(SquadExport!G155&lt;=20,3,""))),0),"")</f>
        <v/>
      </c>
      <c r="E155" s="37" t="str">
        <f ca="1">IF($A155&gt;"",IF(ISERROR(HLOOKUP(E$1,INDIRECT("Roles!$B$"&amp;MATCH($B155,Roles!$A:$A,0)&amp;":$AF$"&amp;MATCH($B155,Roles!$A:$A,0)),1,FALSE))=FALSE,IF(SquadExport!H155&lt;10,1,IF(SquadExport!H155&lt;15,2,IF(SquadExport!H155&lt;=20,3,""))),0),"")</f>
        <v/>
      </c>
      <c r="F155" s="37" t="str">
        <f ca="1">IF($A155&gt;"",IF(ISERROR(HLOOKUP(F$1,INDIRECT("Roles!$B$"&amp;MATCH($B155,Roles!$A:$A,0)&amp;":$AF$"&amp;MATCH($B155,Roles!$A:$A,0)),1,FALSE))=FALSE,IF(SquadExport!I155&lt;10,1,IF(SquadExport!I155&lt;15,2,IF(SquadExport!I155&lt;=20,3,""))),0),"")</f>
        <v/>
      </c>
      <c r="G155" s="37" t="str">
        <f ca="1">IF($A155&gt;"",IF(ISERROR(HLOOKUP(G$1,INDIRECT("Roles!$B$"&amp;MATCH($B155,Roles!$A:$A,0)&amp;":$AF$"&amp;MATCH($B155,Roles!$A:$A,0)),1,FALSE))=FALSE,IF(SquadExport!J155&lt;10,1,IF(SquadExport!J155&lt;15,2,IF(SquadExport!J155&lt;=20,3,""))),0),"")</f>
        <v/>
      </c>
      <c r="H155" s="37" t="str">
        <f ca="1">IF($A155&gt;"",IF(ISERROR(HLOOKUP(H$1,INDIRECT("Roles!$B$"&amp;MATCH($B155,Roles!$A:$A,0)&amp;":$AF$"&amp;MATCH($B155,Roles!$A:$A,0)),1,FALSE))=FALSE,IF(SquadExport!K155&lt;10,1,IF(SquadExport!K155&lt;15,2,IF(SquadExport!K155&lt;=20,3,""))),0),"")</f>
        <v/>
      </c>
      <c r="I155" s="37" t="str">
        <f ca="1">IF($A155&gt;"",IF(ISERROR(HLOOKUP(I$1,INDIRECT("Roles!$B$"&amp;MATCH($B155,Roles!$A:$A,0)&amp;":$AF$"&amp;MATCH($B155,Roles!$A:$A,0)),1,FALSE))=FALSE,IF(SquadExport!L155&lt;10,1,IF(SquadExport!L155&lt;15,2,IF(SquadExport!L155&lt;=20,3,""))),0),"")</f>
        <v/>
      </c>
      <c r="J155" s="37" t="str">
        <f ca="1">IF($A155&gt;"",IF(ISERROR(HLOOKUP(J$1,INDIRECT("Roles!$B$"&amp;MATCH($B155,Roles!$A:$A,0)&amp;":$AF$"&amp;MATCH($B155,Roles!$A:$A,0)),1,FALSE))=FALSE,IF(SquadExport!M155&lt;10,1,IF(SquadExport!M155&lt;15,2,IF(SquadExport!M155&lt;=20,3,""))),0),"")</f>
        <v/>
      </c>
      <c r="K155" s="37" t="str">
        <f ca="1">IF($A155&gt;"",IF(ISERROR(HLOOKUP(K$1,INDIRECT("Roles!$B$"&amp;MATCH($B155,Roles!$A:$A,0)&amp;":$AF$"&amp;MATCH($B155,Roles!$A:$A,0)),1,FALSE))=FALSE,IF(SquadExport!N155&lt;10,1,IF(SquadExport!N155&lt;15,2,IF(SquadExport!N155&lt;=20,3,""))),0),"")</f>
        <v/>
      </c>
      <c r="L155" s="37" t="str">
        <f ca="1">IF($A155&gt;"",IF(ISERROR(HLOOKUP(L$1,INDIRECT("Roles!$B$"&amp;MATCH($B155,Roles!$A:$A,0)&amp;":$AF$"&amp;MATCH($B155,Roles!$A:$A,0)),1,FALSE))=FALSE,IF(SquadExport!O155&lt;10,1,IF(SquadExport!O155&lt;15,2,IF(SquadExport!O155&lt;=20,3,""))),0),"")</f>
        <v/>
      </c>
      <c r="M155" s="37" t="str">
        <f ca="1">IF($A155&gt;"",IF(ISERROR(HLOOKUP(M$1,INDIRECT("Roles!$B$"&amp;MATCH($B155,Roles!$A:$A,0)&amp;":$AF$"&amp;MATCH($B155,Roles!$A:$A,0)),1,FALSE))=FALSE,IF(SquadExport!P155&lt;10,1,IF(SquadExport!P155&lt;15,2,IF(SquadExport!P155&lt;=20,3,""))),0),"")</f>
        <v/>
      </c>
      <c r="N155" s="37" t="str">
        <f ca="1">IF($A155&gt;"",IF(ISERROR(HLOOKUP(N$1,INDIRECT("Roles!$B$"&amp;MATCH($B155,Roles!$A:$A,0)&amp;":$AF$"&amp;MATCH($B155,Roles!$A:$A,0)),1,FALSE))=FALSE,IF(SquadExport!Q155&lt;10,1,IF(SquadExport!Q155&lt;15,2,IF(SquadExport!Q155&lt;=20,3,""))),0),"")</f>
        <v/>
      </c>
      <c r="O155" s="37" t="str">
        <f ca="1">IF($A155&gt;"",IF(ISERROR(HLOOKUP(O$1,INDIRECT("Roles!$B$"&amp;MATCH($B155,Roles!$A:$A,0)&amp;":$AF$"&amp;MATCH($B155,Roles!$A:$A,0)),1,FALSE))=FALSE,IF(SquadExport!R155&lt;10,1,IF(SquadExport!R155&lt;15,2,IF(SquadExport!R155&lt;=20,3,""))),0),"")</f>
        <v/>
      </c>
      <c r="P155" s="37" t="str">
        <f ca="1">IF($A155&gt;"",IF(ISERROR(HLOOKUP(P$1,INDIRECT("Roles!$B$"&amp;MATCH($B155,Roles!$A:$A,0)&amp;":$AF$"&amp;MATCH($B155,Roles!$A:$A,0)),1,FALSE))=FALSE,IF(SquadExport!S155&lt;10,1,IF(SquadExport!S155&lt;15,2,IF(SquadExport!S155&lt;=20,3,""))),0),"")</f>
        <v/>
      </c>
      <c r="Q155" s="37" t="str">
        <f ca="1">IF($A155&gt;"",IF(ISERROR(HLOOKUP(Q$1,INDIRECT("Roles!$B$"&amp;MATCH($B155,Roles!$A:$A,0)&amp;":$AF$"&amp;MATCH($B155,Roles!$A:$A,0)),1,FALSE))=FALSE,IF(SquadExport!T155&lt;10,1,IF(SquadExport!T155&lt;15,2,IF(SquadExport!T155&lt;=20,3,""))),0),"")</f>
        <v/>
      </c>
      <c r="R155" s="37" t="str">
        <f ca="1">IF($A155&gt;"",IF(ISERROR(HLOOKUP(R$1,INDIRECT("Roles!$B$"&amp;MATCH($B155,Roles!$A:$A,0)&amp;":$AF$"&amp;MATCH($B155,Roles!$A:$A,0)),1,FALSE))=FALSE,IF(SquadExport!U155&lt;10,1,IF(SquadExport!U155&lt;15,2,IF(SquadExport!U155&lt;=20,3,""))),0),"")</f>
        <v/>
      </c>
      <c r="S155" s="37" t="str">
        <f ca="1">IF($A155&gt;"",IF(ISERROR(HLOOKUP(S$1,INDIRECT("Roles!$B$"&amp;MATCH($B155,Roles!$A:$A,0)&amp;":$AF$"&amp;MATCH($B155,Roles!$A:$A,0)),1,FALSE))=FALSE,IF(SquadExport!V155&lt;10,1,IF(SquadExport!V155&lt;15,2,IF(SquadExport!V155&lt;=20,3,""))),0),"")</f>
        <v/>
      </c>
      <c r="T155" s="37" t="str">
        <f ca="1">IF($A155&gt;"",IF(ISERROR(HLOOKUP(T$1,INDIRECT("Roles!$B$"&amp;MATCH($B155,Roles!$A:$A,0)&amp;":$AF$"&amp;MATCH($B155,Roles!$A:$A,0)),1,FALSE))=FALSE,IF(SquadExport!W155&lt;10,1,IF(SquadExport!W155&lt;15,2,IF(SquadExport!W155&lt;=20,3,""))),0),"")</f>
        <v/>
      </c>
      <c r="U155" s="37" t="str">
        <f ca="1">IF($A155&gt;"",IF(ISERROR(HLOOKUP(U$1,INDIRECT("Roles!$B$"&amp;MATCH($B155,Roles!$A:$A,0)&amp;":$AF$"&amp;MATCH($B155,Roles!$A:$A,0)),1,FALSE))=FALSE,IF(SquadExport!X155&lt;10,1,IF(SquadExport!X155&lt;15,2,IF(SquadExport!X155&lt;=20,3,""))),0),"")</f>
        <v/>
      </c>
      <c r="V155" s="37" t="str">
        <f ca="1">IF($A155&gt;"",IF(ISERROR(HLOOKUP(V$1,INDIRECT("Roles!$B$"&amp;MATCH($B155,Roles!$A:$A,0)&amp;":$AF$"&amp;MATCH($B155,Roles!$A:$A,0)),1,FALSE))=FALSE,IF(SquadExport!Y155&lt;10,1,IF(SquadExport!Y155&lt;15,2,IF(SquadExport!Y155&lt;=20,3,""))),0),"")</f>
        <v/>
      </c>
      <c r="W155" s="37" t="str">
        <f ca="1">IF($A155&gt;"",IF(ISERROR(HLOOKUP(W$1,INDIRECT("Roles!$B$"&amp;MATCH($B155,Roles!$A:$A,0)&amp;":$AF$"&amp;MATCH($B155,Roles!$A:$A,0)),1,FALSE))=FALSE,IF(SquadExport!Z155&lt;10,1,IF(SquadExport!Z155&lt;15,2,IF(SquadExport!Z155&lt;=20,3,""))),0),"")</f>
        <v/>
      </c>
      <c r="X155" s="37" t="str">
        <f ca="1">IF($A155&gt;"",IF(ISERROR(HLOOKUP(X$1,INDIRECT("Roles!$B$"&amp;MATCH($B155,Roles!$A:$A,0)&amp;":$AF$"&amp;MATCH($B155,Roles!$A:$A,0)),1,FALSE))=FALSE,IF(SquadExport!AA155&lt;10,1,IF(SquadExport!AA155&lt;15,2,IF(SquadExport!AA155&lt;=20,3,""))),0),"")</f>
        <v/>
      </c>
      <c r="Y155" s="37" t="str">
        <f ca="1">IF($A155&gt;"",IF(ISERROR(HLOOKUP(Y$1,INDIRECT("Roles!$B$"&amp;MATCH($B155,Roles!$A:$A,0)&amp;":$AF$"&amp;MATCH($B155,Roles!$A:$A,0)),1,FALSE))=FALSE,IF(SquadExport!AB155&lt;10,1,IF(SquadExport!AB155&lt;15,2,IF(SquadExport!AB155&lt;=20,3,""))),0),"")</f>
        <v/>
      </c>
      <c r="Z155" s="37" t="str">
        <f ca="1">IF($A155&gt;"",IF(ISERROR(HLOOKUP(Z$1,INDIRECT("Roles!$B$"&amp;MATCH($B155,Roles!$A:$A,0)&amp;":$AF$"&amp;MATCH($B155,Roles!$A:$A,0)),1,FALSE))=FALSE,IF(SquadExport!AC155&lt;10,1,IF(SquadExport!AC155&lt;15,2,IF(SquadExport!AC155&lt;=20,3,""))),0),"")</f>
        <v/>
      </c>
      <c r="AA155" s="37" t="str">
        <f ca="1">IF($A155&gt;"",IF(ISERROR(HLOOKUP(AA$1,INDIRECT("Roles!$B$"&amp;MATCH($B155,Roles!$A:$A,0)&amp;":$AF$"&amp;MATCH($B155,Roles!$A:$A,0)),1,FALSE))=FALSE,IF(SquadExport!AD155&lt;10,1,IF(SquadExport!AD155&lt;15,2,IF(SquadExport!AD155&lt;=20,3,""))),0),"")</f>
        <v/>
      </c>
      <c r="AB155" s="37" t="str">
        <f ca="1">IF($A155&gt;"",IF(ISERROR(HLOOKUP(AB$1,INDIRECT("Roles!$B$"&amp;MATCH($B155,Roles!$A:$A,0)&amp;":$AF$"&amp;MATCH($B155,Roles!$A:$A,0)),1,FALSE))=FALSE,IF(SquadExport!AE155&lt;10,1,IF(SquadExport!AE155&lt;15,2,IF(SquadExport!AE155&lt;=20,3,""))),0),"")</f>
        <v/>
      </c>
      <c r="AC155" s="37" t="str">
        <f ca="1">IF($A155&gt;"",IF(ISERROR(HLOOKUP(AC$1,INDIRECT("Roles!$B$"&amp;MATCH($B155,Roles!$A:$A,0)&amp;":$AF$"&amp;MATCH($B155,Roles!$A:$A,0)),1,FALSE))=FALSE,IF(SquadExport!AF155&lt;10,1,IF(SquadExport!AF155&lt;15,2,IF(SquadExport!AF155&lt;=20,3,""))),0),"")</f>
        <v/>
      </c>
      <c r="AD155" s="37" t="str">
        <f ca="1">IF($A155&gt;"",IF(ISERROR(HLOOKUP(AD$1,INDIRECT("Roles!$B$"&amp;MATCH($B155,Roles!$A:$A,0)&amp;":$AF$"&amp;MATCH($B155,Roles!$A:$A,0)),1,FALSE))=FALSE,IF(SquadExport!AG155&lt;10,1,IF(SquadExport!AG155&lt;15,2,IF(SquadExport!AG155&lt;=20,3,""))),0),"")</f>
        <v/>
      </c>
      <c r="AE155" s="37" t="str">
        <f ca="1">IF($A155&gt;"",IF(ISERROR(HLOOKUP(AE$1,INDIRECT("Roles!$B$"&amp;MATCH($B155,Roles!$A:$A,0)&amp;":$AF$"&amp;MATCH($B155,Roles!$A:$A,0)),1,FALSE))=FALSE,IF(SquadExport!AH155&lt;10,1,IF(SquadExport!AH155&lt;15,2,IF(SquadExport!AH155&lt;=20,3,""))),0),"")</f>
        <v/>
      </c>
      <c r="AF155" s="37" t="str">
        <f ca="1">IF($A155&gt;"",IF(ISERROR(HLOOKUP(AF$1,INDIRECT("Roles!$B$"&amp;MATCH($B155,Roles!$A:$A,0)&amp;":$AF$"&amp;MATCH($B155,Roles!$A:$A,0)),1,FALSE))=FALSE,IF(SquadExport!AI155&lt;10,1,IF(SquadExport!AI155&lt;15,2,IF(SquadExport!AI155&lt;=20,3,""))),0),"")</f>
        <v/>
      </c>
      <c r="AG155" s="37" t="str">
        <f ca="1">IF($A155&gt;"",IF(ISERROR(HLOOKUP(AG$1,INDIRECT("Roles!$B$"&amp;MATCH($B155,Roles!$A:$A,0)&amp;":$AF$"&amp;MATCH($B155,Roles!$A:$A,0)),1,FALSE))=FALSE,IF(SquadExport!AJ155&lt;10,1,IF(SquadExport!AJ155&lt;15,2,IF(SquadExport!AJ155&lt;=20,3,""))),0),"")</f>
        <v/>
      </c>
      <c r="AH155" s="37" t="str">
        <f ca="1">IF($A155&gt;"",IF(ISERROR(HLOOKUP(AH$1,INDIRECT("Roles!$B$"&amp;MATCH($B155,Roles!$A:$A,0)&amp;":$AF$"&amp;MATCH($B155,Roles!$A:$A,0)),1,FALSE))=FALSE,IF(SquadExport!AK155&lt;10,1,IF(SquadExport!AK155&lt;15,2,IF(SquadExport!AK155&lt;=20,3,""))),0),"")</f>
        <v/>
      </c>
      <c r="AI155" s="37" t="str">
        <f ca="1">IF($A155&gt;"",IF(ISERROR(HLOOKUP(AI$1,INDIRECT("Roles!$B$"&amp;MATCH($B155,Roles!$A:$A,0)&amp;":$AF$"&amp;MATCH($B155,Roles!$A:$A,0)),1,FALSE))=FALSE,IF(SquadExport!AL155&lt;10,1,IF(SquadExport!AL155&lt;15,2,IF(SquadExport!AL155&lt;=20,3,""))),0),"")</f>
        <v/>
      </c>
      <c r="AJ155" s="37" t="str">
        <f ca="1">IF($A155&gt;"",IF(ISERROR(HLOOKUP(AJ$1,INDIRECT("Roles!$B$"&amp;MATCH($B155,Roles!$A:$A,0)&amp;":$AF$"&amp;MATCH($B155,Roles!$A:$A,0)),1,FALSE))=FALSE,IF(SquadExport!AM155&lt;10,1,IF(SquadExport!AM155&lt;15,2,IF(SquadExport!AM155&lt;=20,3,""))),0),"")</f>
        <v/>
      </c>
      <c r="AK155" s="37" t="str">
        <f ca="1">IF($A155&gt;"",IF(ISERROR(HLOOKUP(AK$1,INDIRECT("Roles!$B$"&amp;MATCH($B155,Roles!$A:$A,0)&amp;":$AF$"&amp;MATCH($B155,Roles!$A:$A,0)),1,FALSE))=FALSE,IF(SquadExport!AN155&lt;10,1,IF(SquadExport!AN155&lt;15,2,IF(SquadExport!AN155&lt;=20,3,""))),0),"")</f>
        <v/>
      </c>
      <c r="AL155" s="37" t="str">
        <f ca="1">IF($A155&gt;"",IF(ISERROR(HLOOKUP(AL$1,INDIRECT("Roles!$B$"&amp;MATCH($B155,Roles!$A:$A,0)&amp;":$AF$"&amp;MATCH($B155,Roles!$A:$A,0)),1,FALSE))=FALSE,IF(SquadExport!AO155&lt;10,1,IF(SquadExport!AO155&lt;15,2,IF(SquadExport!AO155&lt;=20,3,""))),0),"")</f>
        <v/>
      </c>
      <c r="AM155" s="37" t="str">
        <f ca="1">IF($A155&gt;"",IF(ISERROR(HLOOKUP(AM$1,INDIRECT("Roles!$B$"&amp;MATCH($B155,Roles!$A:$A,0)&amp;":$AF$"&amp;MATCH($B155,Roles!$A:$A,0)),1,FALSE))=FALSE,IF(SquadExport!AP155&lt;10,1,IF(SquadExport!AP155&lt;15,2,IF(SquadExport!AP155&lt;=20,3,""))),0),"")</f>
        <v/>
      </c>
      <c r="AN155" s="37" t="str">
        <f ca="1">IF($A155&gt;"",IF(ISERROR(HLOOKUP(AN$1,INDIRECT("Roles!$B$"&amp;MATCH($B155,Roles!$A:$A,0)&amp;":$AF$"&amp;MATCH($B155,Roles!$A:$A,0)),1,FALSE))=FALSE,IF(SquadExport!AQ155&lt;10,1,IF(SquadExport!AQ155&lt;15,2,IF(SquadExport!AQ155&lt;=20,3,""))),0),"")</f>
        <v/>
      </c>
      <c r="AO155" s="37" t="str">
        <f ca="1">IF($A155&gt;"",IF(ISERROR(HLOOKUP(AO$1,INDIRECT("Roles!$B$"&amp;MATCH($B155,Roles!$A:$A,0)&amp;":$AF$"&amp;MATCH($B155,Roles!$A:$A,0)),1,FALSE))=FALSE,IF(SquadExport!AR155&lt;10,1,IF(SquadExport!AR155&lt;15,2,IF(SquadExport!AR155&lt;=20,3,""))),0),"")</f>
        <v/>
      </c>
      <c r="AP155" s="37" t="str">
        <f ca="1">IF($A155&gt;"",IF(ISERROR(HLOOKUP(AP$1,INDIRECT("Roles!$B$"&amp;MATCH($B155,Roles!$A:$A,0)&amp;":$AF$"&amp;MATCH($B155,Roles!$A:$A,0)),1,FALSE))=FALSE,IF(SquadExport!AS155&lt;10,1,IF(SquadExport!AS155&lt;15,2,IF(SquadExport!AS155&lt;=20,3,""))),0),"")</f>
        <v/>
      </c>
      <c r="AQ155" s="37" t="str">
        <f ca="1">IF($A155&gt;"",IF(ISERROR(HLOOKUP(AQ$1,INDIRECT("Roles!$B$"&amp;MATCH($B155,Roles!$A:$A,0)&amp;":$AF$"&amp;MATCH($B155,Roles!$A:$A,0)),1,FALSE))=FALSE,IF(SquadExport!AT155&lt;10,1,IF(SquadExport!AT155&lt;15,2,IF(SquadExport!AT155&lt;=20,3,""))),0),"")</f>
        <v/>
      </c>
      <c r="AR155" s="37" t="str">
        <f ca="1">IF($A155&gt;"",IF(ISERROR(HLOOKUP(AR$1,INDIRECT("Roles!$B$"&amp;MATCH($B155,Roles!$A:$A,0)&amp;":$AF$"&amp;MATCH($B155,Roles!$A:$A,0)),1,FALSE))=FALSE,IF(SquadExport!AU155&lt;10,1,IF(SquadExport!AU155&lt;15,2,IF(SquadExport!AU155&lt;=20,3,""))),0),"")</f>
        <v/>
      </c>
      <c r="AS155" s="37" t="str">
        <f ca="1">IF($A155&gt;"",IF(ISERROR(HLOOKUP(AS$1,INDIRECT("Roles!$B$"&amp;MATCH($B155,Roles!$A:$A,0)&amp;":$AF$"&amp;MATCH($B155,Roles!$A:$A,0)),1,FALSE))=FALSE,IF(SquadExport!AV155&lt;10,1,IF(SquadExport!AV155&lt;15,2,IF(SquadExport!AV155&lt;=20,3,""))),0),"")</f>
        <v/>
      </c>
      <c r="AT155" s="37" t="str">
        <f ca="1">IF($A155&gt;"",IF(ISERROR(HLOOKUP(AT$1,INDIRECT("Roles!$B$"&amp;MATCH($B155,Roles!$A:$A,0)&amp;":$AF$"&amp;MATCH($B155,Roles!$A:$A,0)),1,FALSE))=FALSE,IF(SquadExport!AW155&lt;10,1,IF(SquadExport!AW155&lt;15,2,IF(SquadExport!AW155&lt;=20,3,""))),0),"")</f>
        <v/>
      </c>
      <c r="AU155" s="37" t="str">
        <f ca="1">IF($A155&gt;"",IF(ISERROR(HLOOKUP(AU$1,INDIRECT("Roles!$B$"&amp;MATCH($B155,Roles!$A:$A,0)&amp;":$AF$"&amp;MATCH($B155,Roles!$A:$A,0)),1,FALSE))=FALSE,IF(SquadExport!AX155&lt;10,1,IF(SquadExport!AX155&lt;15,2,IF(SquadExport!AX155&lt;=20,3,""))),0),"")</f>
        <v/>
      </c>
      <c r="AV155" s="37" t="str">
        <f ca="1">IF($A155&gt;"",IF(ISERROR(HLOOKUP(AV$1,INDIRECT("Roles!$B$"&amp;MATCH($B155,Roles!$A:$A,0)&amp;":$AF$"&amp;MATCH($B155,Roles!$A:$A,0)),1,FALSE))=FALSE,IF(SquadExport!AY155&lt;10,1,IF(SquadExport!AY155&lt;15,2,IF(SquadExport!AY155&lt;=20,3,""))),0),"")</f>
        <v/>
      </c>
      <c r="AW155" s="37" t="str">
        <f ca="1">IF($A155&gt;"",IF(ISERROR(HLOOKUP(AW$1,INDIRECT("Roles!$B$"&amp;MATCH($B155,Roles!$A:$A,0)&amp;":$AF$"&amp;MATCH($B155,Roles!$A:$A,0)),1,FALSE))=FALSE,IF(SquadExport!AZ155&lt;10,1,IF(SquadExport!AZ155&lt;15,2,IF(SquadExport!AZ155&lt;=20,3,""))),0),"")</f>
        <v/>
      </c>
      <c r="AX155" s="37" t="str">
        <f ca="1">IF($A155&gt;"",IF(ISERROR(HLOOKUP(AX$1,INDIRECT("Roles!$B$"&amp;MATCH($B155,Roles!$A:$A,0)&amp;":$AF$"&amp;MATCH($B155,Roles!$A:$A,0)),1,FALSE))=FALSE,IF(SquadExport!BA155&lt;10,1,IF(SquadExport!BA155&lt;15,2,IF(SquadExport!BA155&lt;=20,3,""))),0),"")</f>
        <v/>
      </c>
      <c r="AY155" s="30" t="str" cm="1">
        <f t="array" aca="1" ref="AY155:CS155" ca="1">IF($D155:$AX155=1,D$1:AX$1,"")</f>
        <v/>
      </c>
      <c r="AZ155" s="30" t="str">
        <f ca="1"/>
        <v/>
      </c>
      <c r="BA155" s="30" t="str">
        <f ca="1"/>
        <v/>
      </c>
      <c r="BB155" s="30" t="str">
        <f ca="1"/>
        <v/>
      </c>
      <c r="BC155" s="30" t="str">
        <f ca="1"/>
        <v/>
      </c>
      <c r="BD155" s="30" t="str">
        <f ca="1"/>
        <v/>
      </c>
      <c r="BE155" s="30" t="str">
        <f ca="1"/>
        <v/>
      </c>
      <c r="BF155" s="30" t="str">
        <f ca="1"/>
        <v/>
      </c>
      <c r="BG155" s="30" t="str">
        <f ca="1"/>
        <v/>
      </c>
      <c r="BH155" s="30" t="str">
        <f ca="1"/>
        <v/>
      </c>
      <c r="BI155" s="30" t="str">
        <f ca="1"/>
        <v/>
      </c>
      <c r="BJ155" s="30" t="str">
        <f ca="1"/>
        <v/>
      </c>
      <c r="BK155" s="30" t="str">
        <f ca="1"/>
        <v/>
      </c>
      <c r="BL155" s="30" t="str">
        <f ca="1"/>
        <v/>
      </c>
      <c r="BM155" s="30" t="str">
        <f ca="1"/>
        <v/>
      </c>
      <c r="BN155" s="30" t="str">
        <f ca="1"/>
        <v/>
      </c>
      <c r="BO155" s="30" t="str">
        <f ca="1"/>
        <v/>
      </c>
      <c r="BP155" s="30" t="str">
        <f ca="1"/>
        <v/>
      </c>
      <c r="BQ155" s="30" t="str">
        <f ca="1"/>
        <v/>
      </c>
      <c r="BR155" s="30" t="str">
        <f ca="1"/>
        <v/>
      </c>
      <c r="BS155" s="30" t="str">
        <f ca="1"/>
        <v/>
      </c>
      <c r="BT155" s="30" t="str">
        <f ca="1"/>
        <v/>
      </c>
      <c r="BU155" s="30" t="str">
        <f ca="1"/>
        <v/>
      </c>
      <c r="BV155" s="30" t="str">
        <f ca="1"/>
        <v/>
      </c>
      <c r="BW155" s="30" t="str">
        <f ca="1"/>
        <v/>
      </c>
      <c r="BX155" s="30" t="str">
        <f ca="1"/>
        <v/>
      </c>
      <c r="BY155" s="30" t="str">
        <f ca="1"/>
        <v/>
      </c>
      <c r="BZ155" s="30" t="str">
        <f ca="1"/>
        <v/>
      </c>
      <c r="CA155" s="30" t="str">
        <f ca="1"/>
        <v/>
      </c>
      <c r="CB155" s="30" t="str">
        <f ca="1"/>
        <v/>
      </c>
      <c r="CC155" s="30" t="str">
        <f ca="1"/>
        <v/>
      </c>
      <c r="CD155" s="30" t="str">
        <f ca="1"/>
        <v/>
      </c>
      <c r="CE155" s="30" t="str">
        <f ca="1"/>
        <v/>
      </c>
      <c r="CF155" s="30" t="str">
        <f ca="1"/>
        <v/>
      </c>
      <c r="CG155" s="30" t="str">
        <f ca="1"/>
        <v/>
      </c>
      <c r="CH155" s="30" t="str">
        <f ca="1"/>
        <v/>
      </c>
      <c r="CI155" s="30" t="str">
        <f ca="1"/>
        <v/>
      </c>
      <c r="CJ155" s="30" t="str">
        <f ca="1"/>
        <v/>
      </c>
      <c r="CK155" s="30" t="str">
        <f ca="1"/>
        <v/>
      </c>
      <c r="CL155" s="30" t="str">
        <f ca="1"/>
        <v/>
      </c>
      <c r="CM155" s="30" t="str">
        <f ca="1"/>
        <v/>
      </c>
      <c r="CN155" s="30" t="str">
        <f ca="1"/>
        <v/>
      </c>
      <c r="CO155" s="30" t="str">
        <f ca="1"/>
        <v/>
      </c>
      <c r="CP155" s="30" t="str">
        <f ca="1"/>
        <v/>
      </c>
      <c r="CQ155" s="30" t="str">
        <f ca="1"/>
        <v/>
      </c>
      <c r="CR155" s="30" t="str">
        <f ca="1"/>
        <v/>
      </c>
      <c r="CS155" s="30" t="str">
        <f ca="1"/>
        <v/>
      </c>
      <c r="CT155" s="31" cm="1">
        <f t="array" aca="1" ref="CT155" ca="1">SUMPRODUCT(COUNTIF($AY155:$CS155,Training!$C$3:$E$3))</f>
        <v>0</v>
      </c>
      <c r="CU155" s="31" cm="1">
        <f t="array" aca="1" ref="CU155" ca="1">SUMPRODUCT(COUNTIF($AY155:$CS155,Training!$C$4:$E$4))</f>
        <v>0</v>
      </c>
      <c r="CV155" s="31" cm="1">
        <f t="array" aca="1" ref="CV155" ca="1">SUMPRODUCT(COUNTIF($AY155:$CS155,Training!$C$5:$E$5))</f>
        <v>0</v>
      </c>
      <c r="CW155" s="31" cm="1">
        <f t="array" aca="1" ref="CW155" ca="1">SUMPRODUCT(COUNTIF($AY155:$CS155,Training!$C$6:$E$6))</f>
        <v>0</v>
      </c>
      <c r="CX155" s="31" cm="1">
        <f t="array" aca="1" ref="CX155" ca="1">SUMPRODUCT(COUNTIF($AY155:$CS155,Training!$C$7:$E$7))</f>
        <v>0</v>
      </c>
      <c r="CY155" s="31" cm="1">
        <f t="array" aca="1" ref="CY155" ca="1">SUMPRODUCT(COUNTIF($AY155:$CS155,Training!$C$8:$E$8))</f>
        <v>0</v>
      </c>
      <c r="CZ155" s="31" cm="1">
        <f t="array" aca="1" ref="CZ155" ca="1">SUMPRODUCT(COUNTIF($AY155:$CS155,Training!$C$9:$E$9))</f>
        <v>0</v>
      </c>
      <c r="DA155" s="31" cm="1">
        <f t="array" aca="1" ref="DA155" ca="1">SUMPRODUCT(COUNTIF($AY155:$CS155,Training!$C$10:$E$10))</f>
        <v>0</v>
      </c>
      <c r="DB155" s="31" cm="1">
        <f t="array" aca="1" ref="DB155" ca="1">SUMPRODUCT(COUNTIF($AY155:$CS155,Training!$C$11:$E$11))</f>
        <v>0</v>
      </c>
      <c r="DC155" s="31" cm="1">
        <f t="array" aca="1" ref="DC155" ca="1">SUMPRODUCT(COUNTIF($AY155:$CS155,Training!$C$2:$E$2))</f>
        <v>0</v>
      </c>
      <c r="DD155" s="31" cm="1">
        <f t="array" aca="1" ref="DD155" ca="1">SUMPRODUCT(COUNTIF($AY155:$CS155,Training!#REF!))</f>
        <v>0</v>
      </c>
      <c r="DE155" s="31" cm="1">
        <f t="array" aca="1" ref="DE155" ca="1">SUMPRODUCT(COUNTIF($AY155:$CS155,Training!$C$12:$E$12))</f>
        <v>0</v>
      </c>
      <c r="DF155" s="31" cm="1">
        <f t="array" aca="1" ref="DF155" ca="1">SUMPRODUCT(COUNTIF($AY155:$CS155,Training!$C$13:$E$13))</f>
        <v>0</v>
      </c>
      <c r="DG155" s="31" cm="1">
        <f t="array" aca="1" ref="DG155" ca="1">SUMPRODUCT(COUNTIF($AY155:$CS155,Training!$C$14:$E$14))</f>
        <v>0</v>
      </c>
      <c r="DH155" s="31" cm="1">
        <f t="array" aca="1" ref="DH155" ca="1">SUMPRODUCT(COUNTIF($AY155:$CS155,Training!$C$15:$E$15))</f>
        <v>0</v>
      </c>
      <c r="DI155" s="31" cm="1">
        <f t="array" aca="1" ref="DI155" ca="1">SUMPRODUCT(COUNTIF($AY155:$CS155,Training!$C$16:$E$16))</f>
        <v>0</v>
      </c>
      <c r="DJ155" s="30" t="str" cm="1">
        <f t="array" aca="1" ref="DJ155:FD155" ca="1">IF(COUNTIF(D155:AX155,1)=0,IF($D155:$AX155=2,D$1:AX$1,""),"")</f>
        <v/>
      </c>
      <c r="DK155" s="30" t="str">
        <f ca="1"/>
        <v/>
      </c>
      <c r="DL155" s="30" t="str">
        <f ca="1"/>
        <v/>
      </c>
      <c r="DM155" s="30" t="str">
        <f ca="1"/>
        <v/>
      </c>
      <c r="DN155" s="30" t="str">
        <f ca="1"/>
        <v/>
      </c>
      <c r="DO155" s="30" t="str">
        <f ca="1"/>
        <v/>
      </c>
      <c r="DP155" s="30" t="str">
        <f ca="1"/>
        <v/>
      </c>
      <c r="DQ155" s="30" t="str">
        <f ca="1"/>
        <v/>
      </c>
      <c r="DR155" s="30" t="str">
        <f ca="1"/>
        <v/>
      </c>
      <c r="DS155" s="30" t="str">
        <f ca="1"/>
        <v/>
      </c>
      <c r="DT155" s="30" t="str">
        <f ca="1"/>
        <v/>
      </c>
      <c r="DU155" s="30" t="str">
        <f ca="1"/>
        <v/>
      </c>
      <c r="DV155" s="30" t="str">
        <f ca="1"/>
        <v/>
      </c>
      <c r="DW155" s="30" t="str">
        <f ca="1"/>
        <v/>
      </c>
      <c r="DX155" s="30" t="str">
        <f ca="1"/>
        <v/>
      </c>
      <c r="DY155" s="30" t="str">
        <f ca="1"/>
        <v/>
      </c>
      <c r="DZ155" s="30" t="str">
        <f ca="1"/>
        <v/>
      </c>
      <c r="EA155" s="30" t="str">
        <f ca="1"/>
        <v/>
      </c>
      <c r="EB155" s="30" t="str">
        <f ca="1"/>
        <v/>
      </c>
      <c r="EC155" s="30" t="str">
        <f ca="1"/>
        <v/>
      </c>
      <c r="ED155" s="30" t="str">
        <f ca="1"/>
        <v/>
      </c>
      <c r="EE155" s="30" t="str">
        <f ca="1"/>
        <v/>
      </c>
      <c r="EF155" s="30" t="str">
        <f ca="1"/>
        <v/>
      </c>
      <c r="EG155" s="30" t="str">
        <f ca="1"/>
        <v/>
      </c>
      <c r="EH155" s="30" t="str">
        <f ca="1"/>
        <v/>
      </c>
      <c r="EI155" s="30" t="str">
        <f ca="1"/>
        <v/>
      </c>
      <c r="EJ155" s="30" t="str">
        <f ca="1"/>
        <v/>
      </c>
      <c r="EK155" s="30" t="str">
        <f ca="1"/>
        <v/>
      </c>
      <c r="EL155" s="30" t="str">
        <f ca="1"/>
        <v/>
      </c>
      <c r="EM155" s="30" t="str">
        <f ca="1"/>
        <v/>
      </c>
      <c r="EN155" s="30" t="str">
        <f ca="1"/>
        <v/>
      </c>
      <c r="EO155" s="30" t="str">
        <f ca="1"/>
        <v/>
      </c>
      <c r="EP155" s="30" t="str">
        <f ca="1"/>
        <v/>
      </c>
      <c r="EQ155" s="30" t="str">
        <f ca="1"/>
        <v/>
      </c>
      <c r="ER155" s="30" t="str">
        <f ca="1"/>
        <v/>
      </c>
      <c r="ES155" s="30" t="str">
        <f ca="1"/>
        <v/>
      </c>
      <c r="ET155" s="30" t="str">
        <f ca="1"/>
        <v/>
      </c>
      <c r="EU155" s="30" t="str">
        <f ca="1"/>
        <v/>
      </c>
      <c r="EV155" s="30" t="str">
        <f ca="1"/>
        <v/>
      </c>
      <c r="EW155" s="30" t="str">
        <f ca="1"/>
        <v/>
      </c>
      <c r="EX155" s="30" t="str">
        <f ca="1"/>
        <v/>
      </c>
      <c r="EY155" s="30" t="str">
        <f ca="1"/>
        <v/>
      </c>
      <c r="EZ155" s="30" t="str">
        <f ca="1"/>
        <v/>
      </c>
      <c r="FA155" s="30" t="str">
        <f ca="1"/>
        <v/>
      </c>
      <c r="FB155" s="30" t="str">
        <f ca="1"/>
        <v/>
      </c>
      <c r="FC155" s="30" t="str">
        <f ca="1"/>
        <v/>
      </c>
      <c r="FD155" s="30" t="str">
        <f ca="1"/>
        <v/>
      </c>
      <c r="FE155" s="31" cm="1">
        <f t="array" aca="1" ref="FE155" ca="1">SUMPRODUCT(COUNTIF($DJ155:$FD155,Training!$C$3:$E$3))</f>
        <v>0</v>
      </c>
      <c r="FF155" s="31" cm="1">
        <f t="array" aca="1" ref="FF155" ca="1">SUMPRODUCT(COUNTIF($DJ155:$FD155,Training!$C$4:$E$4))</f>
        <v>0</v>
      </c>
      <c r="FG155" s="31" cm="1">
        <f t="array" aca="1" ref="FG155" ca="1">SUMPRODUCT(COUNTIF($DJ155:$FD155,Training!$C$5:$E$5))</f>
        <v>0</v>
      </c>
      <c r="FH155" s="31" cm="1">
        <f t="array" aca="1" ref="FH155" ca="1">SUMPRODUCT(COUNTIF($DJ155:$FD155,Training!$C$6:$E$6))</f>
        <v>0</v>
      </c>
      <c r="FI155" s="31" cm="1">
        <f t="array" aca="1" ref="FI155" ca="1">SUMPRODUCT(COUNTIF($DJ155:$FD155,Training!$C$7:$E$7))</f>
        <v>0</v>
      </c>
      <c r="FJ155" s="31" cm="1">
        <f t="array" aca="1" ref="FJ155" ca="1">SUMPRODUCT(COUNTIF($DJ155:$FD155,Training!$C$8:$E$8))</f>
        <v>0</v>
      </c>
      <c r="FK155" s="31" cm="1">
        <f t="array" aca="1" ref="FK155" ca="1">SUMPRODUCT(COUNTIF($DJ155:$FD155,Training!$C$9:$E$9))</f>
        <v>0</v>
      </c>
      <c r="FL155" s="31" cm="1">
        <f t="array" aca="1" ref="FL155" ca="1">SUMPRODUCT(COUNTIF($DJ155:$FD155,Training!$C$10:$E$10))</f>
        <v>0</v>
      </c>
      <c r="FM155" s="31" cm="1">
        <f t="array" aca="1" ref="FM155" ca="1">SUMPRODUCT(COUNTIF($DJ155:$FD155,Training!$C$11:$E$11))</f>
        <v>0</v>
      </c>
      <c r="FN155" s="31" cm="1">
        <f t="array" aca="1" ref="FN155" ca="1">SUMPRODUCT(COUNTIF($DJ155:$FD155,Training!$C$2:$E$2))</f>
        <v>0</v>
      </c>
      <c r="FO155" s="31" cm="1">
        <f t="array" aca="1" ref="FO155" ca="1">SUMPRODUCT(COUNTIF($DJ155:$FD155,Training!#REF!))</f>
        <v>0</v>
      </c>
      <c r="FP155" s="31" cm="1">
        <f t="array" aca="1" ref="FP155" ca="1">SUMPRODUCT(COUNTIF($DJ155:$FD155,Training!$C$12:$E$12))</f>
        <v>0</v>
      </c>
      <c r="FQ155" s="31" cm="1">
        <f t="array" aca="1" ref="FQ155" ca="1">SUMPRODUCT(COUNTIF($DJ155:$FD155,Training!$C$13:$E$13))</f>
        <v>0</v>
      </c>
      <c r="FR155" s="31" cm="1">
        <f t="array" aca="1" ref="FR155" ca="1">SUMPRODUCT(COUNTIF($DJ155:$FD155,Training!$C$14:$E$14))</f>
        <v>0</v>
      </c>
      <c r="FS155" s="31" cm="1">
        <f t="array" aca="1" ref="FS155" ca="1">SUMPRODUCT(COUNTIF($DJ155:$FD155,Training!$C$15:$E$15))</f>
        <v>0</v>
      </c>
      <c r="FT155" s="31" cm="1">
        <f t="array" aca="1" ref="FT155" ca="1">SUMPRODUCT(COUNTIF($DJ155:$FD155,Training!$C$16:$E$16))</f>
        <v>0</v>
      </c>
    </row>
    <row r="156" spans="1:176" x14ac:dyDescent="0.25">
      <c r="A156" s="32" t="str">
        <f>IF(WeightedParse!A156&gt;"",WeightedParse!A156,"")</f>
        <v/>
      </c>
      <c r="B156" s="49" t="str">
        <f>IF('Weighted Summary'!A156&gt;"",'Weighted Summary'!F156,"")</f>
        <v/>
      </c>
      <c r="C156" s="39" t="str">
        <f t="shared" si="2"/>
        <v/>
      </c>
      <c r="D156" s="37" t="str">
        <f ca="1">IF($A156&gt;"",IF(ISERROR(HLOOKUP(D$1,INDIRECT("Roles!$B$"&amp;MATCH($B156,Roles!$A:$A,0)&amp;":$AF$"&amp;MATCH($B156,Roles!$A:$A,0)),1,FALSE))=FALSE,IF(SquadExport!G156&lt;10,1,IF(SquadExport!G156&lt;15,2,IF(SquadExport!G156&lt;=20,3,""))),0),"")</f>
        <v/>
      </c>
      <c r="E156" s="37" t="str">
        <f ca="1">IF($A156&gt;"",IF(ISERROR(HLOOKUP(E$1,INDIRECT("Roles!$B$"&amp;MATCH($B156,Roles!$A:$A,0)&amp;":$AF$"&amp;MATCH($B156,Roles!$A:$A,0)),1,FALSE))=FALSE,IF(SquadExport!H156&lt;10,1,IF(SquadExport!H156&lt;15,2,IF(SquadExport!H156&lt;=20,3,""))),0),"")</f>
        <v/>
      </c>
      <c r="F156" s="37" t="str">
        <f ca="1">IF($A156&gt;"",IF(ISERROR(HLOOKUP(F$1,INDIRECT("Roles!$B$"&amp;MATCH($B156,Roles!$A:$A,0)&amp;":$AF$"&amp;MATCH($B156,Roles!$A:$A,0)),1,FALSE))=FALSE,IF(SquadExport!I156&lt;10,1,IF(SquadExport!I156&lt;15,2,IF(SquadExport!I156&lt;=20,3,""))),0),"")</f>
        <v/>
      </c>
      <c r="G156" s="37" t="str">
        <f ca="1">IF($A156&gt;"",IF(ISERROR(HLOOKUP(G$1,INDIRECT("Roles!$B$"&amp;MATCH($B156,Roles!$A:$A,0)&amp;":$AF$"&amp;MATCH($B156,Roles!$A:$A,0)),1,FALSE))=FALSE,IF(SquadExport!J156&lt;10,1,IF(SquadExport!J156&lt;15,2,IF(SquadExport!J156&lt;=20,3,""))),0),"")</f>
        <v/>
      </c>
      <c r="H156" s="37" t="str">
        <f ca="1">IF($A156&gt;"",IF(ISERROR(HLOOKUP(H$1,INDIRECT("Roles!$B$"&amp;MATCH($B156,Roles!$A:$A,0)&amp;":$AF$"&amp;MATCH($B156,Roles!$A:$A,0)),1,FALSE))=FALSE,IF(SquadExport!K156&lt;10,1,IF(SquadExport!K156&lt;15,2,IF(SquadExport!K156&lt;=20,3,""))),0),"")</f>
        <v/>
      </c>
      <c r="I156" s="37" t="str">
        <f ca="1">IF($A156&gt;"",IF(ISERROR(HLOOKUP(I$1,INDIRECT("Roles!$B$"&amp;MATCH($B156,Roles!$A:$A,0)&amp;":$AF$"&amp;MATCH($B156,Roles!$A:$A,0)),1,FALSE))=FALSE,IF(SquadExport!L156&lt;10,1,IF(SquadExport!L156&lt;15,2,IF(SquadExport!L156&lt;=20,3,""))),0),"")</f>
        <v/>
      </c>
      <c r="J156" s="37" t="str">
        <f ca="1">IF($A156&gt;"",IF(ISERROR(HLOOKUP(J$1,INDIRECT("Roles!$B$"&amp;MATCH($B156,Roles!$A:$A,0)&amp;":$AF$"&amp;MATCH($B156,Roles!$A:$A,0)),1,FALSE))=FALSE,IF(SquadExport!M156&lt;10,1,IF(SquadExport!M156&lt;15,2,IF(SquadExport!M156&lt;=20,3,""))),0),"")</f>
        <v/>
      </c>
      <c r="K156" s="37" t="str">
        <f ca="1">IF($A156&gt;"",IF(ISERROR(HLOOKUP(K$1,INDIRECT("Roles!$B$"&amp;MATCH($B156,Roles!$A:$A,0)&amp;":$AF$"&amp;MATCH($B156,Roles!$A:$A,0)),1,FALSE))=FALSE,IF(SquadExport!N156&lt;10,1,IF(SquadExport!N156&lt;15,2,IF(SquadExport!N156&lt;=20,3,""))),0),"")</f>
        <v/>
      </c>
      <c r="L156" s="37" t="str">
        <f ca="1">IF($A156&gt;"",IF(ISERROR(HLOOKUP(L$1,INDIRECT("Roles!$B$"&amp;MATCH($B156,Roles!$A:$A,0)&amp;":$AF$"&amp;MATCH($B156,Roles!$A:$A,0)),1,FALSE))=FALSE,IF(SquadExport!O156&lt;10,1,IF(SquadExport!O156&lt;15,2,IF(SquadExport!O156&lt;=20,3,""))),0),"")</f>
        <v/>
      </c>
      <c r="M156" s="37" t="str">
        <f ca="1">IF($A156&gt;"",IF(ISERROR(HLOOKUP(M$1,INDIRECT("Roles!$B$"&amp;MATCH($B156,Roles!$A:$A,0)&amp;":$AF$"&amp;MATCH($B156,Roles!$A:$A,0)),1,FALSE))=FALSE,IF(SquadExport!P156&lt;10,1,IF(SquadExport!P156&lt;15,2,IF(SquadExport!P156&lt;=20,3,""))),0),"")</f>
        <v/>
      </c>
      <c r="N156" s="37" t="str">
        <f ca="1">IF($A156&gt;"",IF(ISERROR(HLOOKUP(N$1,INDIRECT("Roles!$B$"&amp;MATCH($B156,Roles!$A:$A,0)&amp;":$AF$"&amp;MATCH($B156,Roles!$A:$A,0)),1,FALSE))=FALSE,IF(SquadExport!Q156&lt;10,1,IF(SquadExport!Q156&lt;15,2,IF(SquadExport!Q156&lt;=20,3,""))),0),"")</f>
        <v/>
      </c>
      <c r="O156" s="37" t="str">
        <f ca="1">IF($A156&gt;"",IF(ISERROR(HLOOKUP(O$1,INDIRECT("Roles!$B$"&amp;MATCH($B156,Roles!$A:$A,0)&amp;":$AF$"&amp;MATCH($B156,Roles!$A:$A,0)),1,FALSE))=FALSE,IF(SquadExport!R156&lt;10,1,IF(SquadExport!R156&lt;15,2,IF(SquadExport!R156&lt;=20,3,""))),0),"")</f>
        <v/>
      </c>
      <c r="P156" s="37" t="str">
        <f ca="1">IF($A156&gt;"",IF(ISERROR(HLOOKUP(P$1,INDIRECT("Roles!$B$"&amp;MATCH($B156,Roles!$A:$A,0)&amp;":$AF$"&amp;MATCH($B156,Roles!$A:$A,0)),1,FALSE))=FALSE,IF(SquadExport!S156&lt;10,1,IF(SquadExport!S156&lt;15,2,IF(SquadExport!S156&lt;=20,3,""))),0),"")</f>
        <v/>
      </c>
      <c r="Q156" s="37" t="str">
        <f ca="1">IF($A156&gt;"",IF(ISERROR(HLOOKUP(Q$1,INDIRECT("Roles!$B$"&amp;MATCH($B156,Roles!$A:$A,0)&amp;":$AF$"&amp;MATCH($B156,Roles!$A:$A,0)),1,FALSE))=FALSE,IF(SquadExport!T156&lt;10,1,IF(SquadExport!T156&lt;15,2,IF(SquadExport!T156&lt;=20,3,""))),0),"")</f>
        <v/>
      </c>
      <c r="R156" s="37" t="str">
        <f ca="1">IF($A156&gt;"",IF(ISERROR(HLOOKUP(R$1,INDIRECT("Roles!$B$"&amp;MATCH($B156,Roles!$A:$A,0)&amp;":$AF$"&amp;MATCH($B156,Roles!$A:$A,0)),1,FALSE))=FALSE,IF(SquadExport!U156&lt;10,1,IF(SquadExport!U156&lt;15,2,IF(SquadExport!U156&lt;=20,3,""))),0),"")</f>
        <v/>
      </c>
      <c r="S156" s="37" t="str">
        <f ca="1">IF($A156&gt;"",IF(ISERROR(HLOOKUP(S$1,INDIRECT("Roles!$B$"&amp;MATCH($B156,Roles!$A:$A,0)&amp;":$AF$"&amp;MATCH($B156,Roles!$A:$A,0)),1,FALSE))=FALSE,IF(SquadExport!V156&lt;10,1,IF(SquadExport!V156&lt;15,2,IF(SquadExport!V156&lt;=20,3,""))),0),"")</f>
        <v/>
      </c>
      <c r="T156" s="37" t="str">
        <f ca="1">IF($A156&gt;"",IF(ISERROR(HLOOKUP(T$1,INDIRECT("Roles!$B$"&amp;MATCH($B156,Roles!$A:$A,0)&amp;":$AF$"&amp;MATCH($B156,Roles!$A:$A,0)),1,FALSE))=FALSE,IF(SquadExport!W156&lt;10,1,IF(SquadExport!W156&lt;15,2,IF(SquadExport!W156&lt;=20,3,""))),0),"")</f>
        <v/>
      </c>
      <c r="U156" s="37" t="str">
        <f ca="1">IF($A156&gt;"",IF(ISERROR(HLOOKUP(U$1,INDIRECT("Roles!$B$"&amp;MATCH($B156,Roles!$A:$A,0)&amp;":$AF$"&amp;MATCH($B156,Roles!$A:$A,0)),1,FALSE))=FALSE,IF(SquadExport!X156&lt;10,1,IF(SquadExport!X156&lt;15,2,IF(SquadExport!X156&lt;=20,3,""))),0),"")</f>
        <v/>
      </c>
      <c r="V156" s="37" t="str">
        <f ca="1">IF($A156&gt;"",IF(ISERROR(HLOOKUP(V$1,INDIRECT("Roles!$B$"&amp;MATCH($B156,Roles!$A:$A,0)&amp;":$AF$"&amp;MATCH($B156,Roles!$A:$A,0)),1,FALSE))=FALSE,IF(SquadExport!Y156&lt;10,1,IF(SquadExport!Y156&lt;15,2,IF(SquadExport!Y156&lt;=20,3,""))),0),"")</f>
        <v/>
      </c>
      <c r="W156" s="37" t="str">
        <f ca="1">IF($A156&gt;"",IF(ISERROR(HLOOKUP(W$1,INDIRECT("Roles!$B$"&amp;MATCH($B156,Roles!$A:$A,0)&amp;":$AF$"&amp;MATCH($B156,Roles!$A:$A,0)),1,FALSE))=FALSE,IF(SquadExport!Z156&lt;10,1,IF(SquadExport!Z156&lt;15,2,IF(SquadExport!Z156&lt;=20,3,""))),0),"")</f>
        <v/>
      </c>
      <c r="X156" s="37" t="str">
        <f ca="1">IF($A156&gt;"",IF(ISERROR(HLOOKUP(X$1,INDIRECT("Roles!$B$"&amp;MATCH($B156,Roles!$A:$A,0)&amp;":$AF$"&amp;MATCH($B156,Roles!$A:$A,0)),1,FALSE))=FALSE,IF(SquadExport!AA156&lt;10,1,IF(SquadExport!AA156&lt;15,2,IF(SquadExport!AA156&lt;=20,3,""))),0),"")</f>
        <v/>
      </c>
      <c r="Y156" s="37" t="str">
        <f ca="1">IF($A156&gt;"",IF(ISERROR(HLOOKUP(Y$1,INDIRECT("Roles!$B$"&amp;MATCH($B156,Roles!$A:$A,0)&amp;":$AF$"&amp;MATCH($B156,Roles!$A:$A,0)),1,FALSE))=FALSE,IF(SquadExport!AB156&lt;10,1,IF(SquadExport!AB156&lt;15,2,IF(SquadExport!AB156&lt;=20,3,""))),0),"")</f>
        <v/>
      </c>
      <c r="Z156" s="37" t="str">
        <f ca="1">IF($A156&gt;"",IF(ISERROR(HLOOKUP(Z$1,INDIRECT("Roles!$B$"&amp;MATCH($B156,Roles!$A:$A,0)&amp;":$AF$"&amp;MATCH($B156,Roles!$A:$A,0)),1,FALSE))=FALSE,IF(SquadExport!AC156&lt;10,1,IF(SquadExport!AC156&lt;15,2,IF(SquadExport!AC156&lt;=20,3,""))),0),"")</f>
        <v/>
      </c>
      <c r="AA156" s="37" t="str">
        <f ca="1">IF($A156&gt;"",IF(ISERROR(HLOOKUP(AA$1,INDIRECT("Roles!$B$"&amp;MATCH($B156,Roles!$A:$A,0)&amp;":$AF$"&amp;MATCH($B156,Roles!$A:$A,0)),1,FALSE))=FALSE,IF(SquadExport!AD156&lt;10,1,IF(SquadExport!AD156&lt;15,2,IF(SquadExport!AD156&lt;=20,3,""))),0),"")</f>
        <v/>
      </c>
      <c r="AB156" s="37" t="str">
        <f ca="1">IF($A156&gt;"",IF(ISERROR(HLOOKUP(AB$1,INDIRECT("Roles!$B$"&amp;MATCH($B156,Roles!$A:$A,0)&amp;":$AF$"&amp;MATCH($B156,Roles!$A:$A,0)),1,FALSE))=FALSE,IF(SquadExport!AE156&lt;10,1,IF(SquadExport!AE156&lt;15,2,IF(SquadExport!AE156&lt;=20,3,""))),0),"")</f>
        <v/>
      </c>
      <c r="AC156" s="37" t="str">
        <f ca="1">IF($A156&gt;"",IF(ISERROR(HLOOKUP(AC$1,INDIRECT("Roles!$B$"&amp;MATCH($B156,Roles!$A:$A,0)&amp;":$AF$"&amp;MATCH($B156,Roles!$A:$A,0)),1,FALSE))=FALSE,IF(SquadExport!AF156&lt;10,1,IF(SquadExport!AF156&lt;15,2,IF(SquadExport!AF156&lt;=20,3,""))),0),"")</f>
        <v/>
      </c>
      <c r="AD156" s="37" t="str">
        <f ca="1">IF($A156&gt;"",IF(ISERROR(HLOOKUP(AD$1,INDIRECT("Roles!$B$"&amp;MATCH($B156,Roles!$A:$A,0)&amp;":$AF$"&amp;MATCH($B156,Roles!$A:$A,0)),1,FALSE))=FALSE,IF(SquadExport!AG156&lt;10,1,IF(SquadExport!AG156&lt;15,2,IF(SquadExport!AG156&lt;=20,3,""))),0),"")</f>
        <v/>
      </c>
      <c r="AE156" s="37" t="str">
        <f ca="1">IF($A156&gt;"",IF(ISERROR(HLOOKUP(AE$1,INDIRECT("Roles!$B$"&amp;MATCH($B156,Roles!$A:$A,0)&amp;":$AF$"&amp;MATCH($B156,Roles!$A:$A,0)),1,FALSE))=FALSE,IF(SquadExport!AH156&lt;10,1,IF(SquadExport!AH156&lt;15,2,IF(SquadExport!AH156&lt;=20,3,""))),0),"")</f>
        <v/>
      </c>
      <c r="AF156" s="37" t="str">
        <f ca="1">IF($A156&gt;"",IF(ISERROR(HLOOKUP(AF$1,INDIRECT("Roles!$B$"&amp;MATCH($B156,Roles!$A:$A,0)&amp;":$AF$"&amp;MATCH($B156,Roles!$A:$A,0)),1,FALSE))=FALSE,IF(SquadExport!AI156&lt;10,1,IF(SquadExport!AI156&lt;15,2,IF(SquadExport!AI156&lt;=20,3,""))),0),"")</f>
        <v/>
      </c>
      <c r="AG156" s="37" t="str">
        <f ca="1">IF($A156&gt;"",IF(ISERROR(HLOOKUP(AG$1,INDIRECT("Roles!$B$"&amp;MATCH($B156,Roles!$A:$A,0)&amp;":$AF$"&amp;MATCH($B156,Roles!$A:$A,0)),1,FALSE))=FALSE,IF(SquadExport!AJ156&lt;10,1,IF(SquadExport!AJ156&lt;15,2,IF(SquadExport!AJ156&lt;=20,3,""))),0),"")</f>
        <v/>
      </c>
      <c r="AH156" s="37" t="str">
        <f ca="1">IF($A156&gt;"",IF(ISERROR(HLOOKUP(AH$1,INDIRECT("Roles!$B$"&amp;MATCH($B156,Roles!$A:$A,0)&amp;":$AF$"&amp;MATCH($B156,Roles!$A:$A,0)),1,FALSE))=FALSE,IF(SquadExport!AK156&lt;10,1,IF(SquadExport!AK156&lt;15,2,IF(SquadExport!AK156&lt;=20,3,""))),0),"")</f>
        <v/>
      </c>
      <c r="AI156" s="37" t="str">
        <f ca="1">IF($A156&gt;"",IF(ISERROR(HLOOKUP(AI$1,INDIRECT("Roles!$B$"&amp;MATCH($B156,Roles!$A:$A,0)&amp;":$AF$"&amp;MATCH($B156,Roles!$A:$A,0)),1,FALSE))=FALSE,IF(SquadExport!AL156&lt;10,1,IF(SquadExport!AL156&lt;15,2,IF(SquadExport!AL156&lt;=20,3,""))),0),"")</f>
        <v/>
      </c>
      <c r="AJ156" s="37" t="str">
        <f ca="1">IF($A156&gt;"",IF(ISERROR(HLOOKUP(AJ$1,INDIRECT("Roles!$B$"&amp;MATCH($B156,Roles!$A:$A,0)&amp;":$AF$"&amp;MATCH($B156,Roles!$A:$A,0)),1,FALSE))=FALSE,IF(SquadExport!AM156&lt;10,1,IF(SquadExport!AM156&lt;15,2,IF(SquadExport!AM156&lt;=20,3,""))),0),"")</f>
        <v/>
      </c>
      <c r="AK156" s="37" t="str">
        <f ca="1">IF($A156&gt;"",IF(ISERROR(HLOOKUP(AK$1,INDIRECT("Roles!$B$"&amp;MATCH($B156,Roles!$A:$A,0)&amp;":$AF$"&amp;MATCH($B156,Roles!$A:$A,0)),1,FALSE))=FALSE,IF(SquadExport!AN156&lt;10,1,IF(SquadExport!AN156&lt;15,2,IF(SquadExport!AN156&lt;=20,3,""))),0),"")</f>
        <v/>
      </c>
      <c r="AL156" s="37" t="str">
        <f ca="1">IF($A156&gt;"",IF(ISERROR(HLOOKUP(AL$1,INDIRECT("Roles!$B$"&amp;MATCH($B156,Roles!$A:$A,0)&amp;":$AF$"&amp;MATCH($B156,Roles!$A:$A,0)),1,FALSE))=FALSE,IF(SquadExport!AO156&lt;10,1,IF(SquadExport!AO156&lt;15,2,IF(SquadExport!AO156&lt;=20,3,""))),0),"")</f>
        <v/>
      </c>
      <c r="AM156" s="37" t="str">
        <f ca="1">IF($A156&gt;"",IF(ISERROR(HLOOKUP(AM$1,INDIRECT("Roles!$B$"&amp;MATCH($B156,Roles!$A:$A,0)&amp;":$AF$"&amp;MATCH($B156,Roles!$A:$A,0)),1,FALSE))=FALSE,IF(SquadExport!AP156&lt;10,1,IF(SquadExport!AP156&lt;15,2,IF(SquadExport!AP156&lt;=20,3,""))),0),"")</f>
        <v/>
      </c>
      <c r="AN156" s="37" t="str">
        <f ca="1">IF($A156&gt;"",IF(ISERROR(HLOOKUP(AN$1,INDIRECT("Roles!$B$"&amp;MATCH($B156,Roles!$A:$A,0)&amp;":$AF$"&amp;MATCH($B156,Roles!$A:$A,0)),1,FALSE))=FALSE,IF(SquadExport!AQ156&lt;10,1,IF(SquadExport!AQ156&lt;15,2,IF(SquadExport!AQ156&lt;=20,3,""))),0),"")</f>
        <v/>
      </c>
      <c r="AO156" s="37" t="str">
        <f ca="1">IF($A156&gt;"",IF(ISERROR(HLOOKUP(AO$1,INDIRECT("Roles!$B$"&amp;MATCH($B156,Roles!$A:$A,0)&amp;":$AF$"&amp;MATCH($B156,Roles!$A:$A,0)),1,FALSE))=FALSE,IF(SquadExport!AR156&lt;10,1,IF(SquadExport!AR156&lt;15,2,IF(SquadExport!AR156&lt;=20,3,""))),0),"")</f>
        <v/>
      </c>
      <c r="AP156" s="37" t="str">
        <f ca="1">IF($A156&gt;"",IF(ISERROR(HLOOKUP(AP$1,INDIRECT("Roles!$B$"&amp;MATCH($B156,Roles!$A:$A,0)&amp;":$AF$"&amp;MATCH($B156,Roles!$A:$A,0)),1,FALSE))=FALSE,IF(SquadExport!AS156&lt;10,1,IF(SquadExport!AS156&lt;15,2,IF(SquadExport!AS156&lt;=20,3,""))),0),"")</f>
        <v/>
      </c>
      <c r="AQ156" s="37" t="str">
        <f ca="1">IF($A156&gt;"",IF(ISERROR(HLOOKUP(AQ$1,INDIRECT("Roles!$B$"&amp;MATCH($B156,Roles!$A:$A,0)&amp;":$AF$"&amp;MATCH($B156,Roles!$A:$A,0)),1,FALSE))=FALSE,IF(SquadExport!AT156&lt;10,1,IF(SquadExport!AT156&lt;15,2,IF(SquadExport!AT156&lt;=20,3,""))),0),"")</f>
        <v/>
      </c>
      <c r="AR156" s="37" t="str">
        <f ca="1">IF($A156&gt;"",IF(ISERROR(HLOOKUP(AR$1,INDIRECT("Roles!$B$"&amp;MATCH($B156,Roles!$A:$A,0)&amp;":$AF$"&amp;MATCH($B156,Roles!$A:$A,0)),1,FALSE))=FALSE,IF(SquadExport!AU156&lt;10,1,IF(SquadExport!AU156&lt;15,2,IF(SquadExport!AU156&lt;=20,3,""))),0),"")</f>
        <v/>
      </c>
      <c r="AS156" s="37" t="str">
        <f ca="1">IF($A156&gt;"",IF(ISERROR(HLOOKUP(AS$1,INDIRECT("Roles!$B$"&amp;MATCH($B156,Roles!$A:$A,0)&amp;":$AF$"&amp;MATCH($B156,Roles!$A:$A,0)),1,FALSE))=FALSE,IF(SquadExport!AV156&lt;10,1,IF(SquadExport!AV156&lt;15,2,IF(SquadExport!AV156&lt;=20,3,""))),0),"")</f>
        <v/>
      </c>
      <c r="AT156" s="37" t="str">
        <f ca="1">IF($A156&gt;"",IF(ISERROR(HLOOKUP(AT$1,INDIRECT("Roles!$B$"&amp;MATCH($B156,Roles!$A:$A,0)&amp;":$AF$"&amp;MATCH($B156,Roles!$A:$A,0)),1,FALSE))=FALSE,IF(SquadExport!AW156&lt;10,1,IF(SquadExport!AW156&lt;15,2,IF(SquadExport!AW156&lt;=20,3,""))),0),"")</f>
        <v/>
      </c>
      <c r="AU156" s="37" t="str">
        <f ca="1">IF($A156&gt;"",IF(ISERROR(HLOOKUP(AU$1,INDIRECT("Roles!$B$"&amp;MATCH($B156,Roles!$A:$A,0)&amp;":$AF$"&amp;MATCH($B156,Roles!$A:$A,0)),1,FALSE))=FALSE,IF(SquadExport!AX156&lt;10,1,IF(SquadExport!AX156&lt;15,2,IF(SquadExport!AX156&lt;=20,3,""))),0),"")</f>
        <v/>
      </c>
      <c r="AV156" s="37" t="str">
        <f ca="1">IF($A156&gt;"",IF(ISERROR(HLOOKUP(AV$1,INDIRECT("Roles!$B$"&amp;MATCH($B156,Roles!$A:$A,0)&amp;":$AF$"&amp;MATCH($B156,Roles!$A:$A,0)),1,FALSE))=FALSE,IF(SquadExport!AY156&lt;10,1,IF(SquadExport!AY156&lt;15,2,IF(SquadExport!AY156&lt;=20,3,""))),0),"")</f>
        <v/>
      </c>
      <c r="AW156" s="37" t="str">
        <f ca="1">IF($A156&gt;"",IF(ISERROR(HLOOKUP(AW$1,INDIRECT("Roles!$B$"&amp;MATCH($B156,Roles!$A:$A,0)&amp;":$AF$"&amp;MATCH($B156,Roles!$A:$A,0)),1,FALSE))=FALSE,IF(SquadExport!AZ156&lt;10,1,IF(SquadExport!AZ156&lt;15,2,IF(SquadExport!AZ156&lt;=20,3,""))),0),"")</f>
        <v/>
      </c>
      <c r="AX156" s="37" t="str">
        <f ca="1">IF($A156&gt;"",IF(ISERROR(HLOOKUP(AX$1,INDIRECT("Roles!$B$"&amp;MATCH($B156,Roles!$A:$A,0)&amp;":$AF$"&amp;MATCH($B156,Roles!$A:$A,0)),1,FALSE))=FALSE,IF(SquadExport!BA156&lt;10,1,IF(SquadExport!BA156&lt;15,2,IF(SquadExport!BA156&lt;=20,3,""))),0),"")</f>
        <v/>
      </c>
      <c r="AY156" s="30" t="str" cm="1">
        <f t="array" aca="1" ref="AY156:CS156" ca="1">IF($D156:$AX156=1,D$1:AX$1,"")</f>
        <v/>
      </c>
      <c r="AZ156" s="30" t="str">
        <f ca="1"/>
        <v/>
      </c>
      <c r="BA156" s="30" t="str">
        <f ca="1"/>
        <v/>
      </c>
      <c r="BB156" s="30" t="str">
        <f ca="1"/>
        <v/>
      </c>
      <c r="BC156" s="30" t="str">
        <f ca="1"/>
        <v/>
      </c>
      <c r="BD156" s="30" t="str">
        <f ca="1"/>
        <v/>
      </c>
      <c r="BE156" s="30" t="str">
        <f ca="1"/>
        <v/>
      </c>
      <c r="BF156" s="30" t="str">
        <f ca="1"/>
        <v/>
      </c>
      <c r="BG156" s="30" t="str">
        <f ca="1"/>
        <v/>
      </c>
      <c r="BH156" s="30" t="str">
        <f ca="1"/>
        <v/>
      </c>
      <c r="BI156" s="30" t="str">
        <f ca="1"/>
        <v/>
      </c>
      <c r="BJ156" s="30" t="str">
        <f ca="1"/>
        <v/>
      </c>
      <c r="BK156" s="30" t="str">
        <f ca="1"/>
        <v/>
      </c>
      <c r="BL156" s="30" t="str">
        <f ca="1"/>
        <v/>
      </c>
      <c r="BM156" s="30" t="str">
        <f ca="1"/>
        <v/>
      </c>
      <c r="BN156" s="30" t="str">
        <f ca="1"/>
        <v/>
      </c>
      <c r="BO156" s="30" t="str">
        <f ca="1"/>
        <v/>
      </c>
      <c r="BP156" s="30" t="str">
        <f ca="1"/>
        <v/>
      </c>
      <c r="BQ156" s="30" t="str">
        <f ca="1"/>
        <v/>
      </c>
      <c r="BR156" s="30" t="str">
        <f ca="1"/>
        <v/>
      </c>
      <c r="BS156" s="30" t="str">
        <f ca="1"/>
        <v/>
      </c>
      <c r="BT156" s="30" t="str">
        <f ca="1"/>
        <v/>
      </c>
      <c r="BU156" s="30" t="str">
        <f ca="1"/>
        <v/>
      </c>
      <c r="BV156" s="30" t="str">
        <f ca="1"/>
        <v/>
      </c>
      <c r="BW156" s="30" t="str">
        <f ca="1"/>
        <v/>
      </c>
      <c r="BX156" s="30" t="str">
        <f ca="1"/>
        <v/>
      </c>
      <c r="BY156" s="30" t="str">
        <f ca="1"/>
        <v/>
      </c>
      <c r="BZ156" s="30" t="str">
        <f ca="1"/>
        <v/>
      </c>
      <c r="CA156" s="30" t="str">
        <f ca="1"/>
        <v/>
      </c>
      <c r="CB156" s="30" t="str">
        <f ca="1"/>
        <v/>
      </c>
      <c r="CC156" s="30" t="str">
        <f ca="1"/>
        <v/>
      </c>
      <c r="CD156" s="30" t="str">
        <f ca="1"/>
        <v/>
      </c>
      <c r="CE156" s="30" t="str">
        <f ca="1"/>
        <v/>
      </c>
      <c r="CF156" s="30" t="str">
        <f ca="1"/>
        <v/>
      </c>
      <c r="CG156" s="30" t="str">
        <f ca="1"/>
        <v/>
      </c>
      <c r="CH156" s="30" t="str">
        <f ca="1"/>
        <v/>
      </c>
      <c r="CI156" s="30" t="str">
        <f ca="1"/>
        <v/>
      </c>
      <c r="CJ156" s="30" t="str">
        <f ca="1"/>
        <v/>
      </c>
      <c r="CK156" s="30" t="str">
        <f ca="1"/>
        <v/>
      </c>
      <c r="CL156" s="30" t="str">
        <f ca="1"/>
        <v/>
      </c>
      <c r="CM156" s="30" t="str">
        <f ca="1"/>
        <v/>
      </c>
      <c r="CN156" s="30" t="str">
        <f ca="1"/>
        <v/>
      </c>
      <c r="CO156" s="30" t="str">
        <f ca="1"/>
        <v/>
      </c>
      <c r="CP156" s="30" t="str">
        <f ca="1"/>
        <v/>
      </c>
      <c r="CQ156" s="30" t="str">
        <f ca="1"/>
        <v/>
      </c>
      <c r="CR156" s="30" t="str">
        <f ca="1"/>
        <v/>
      </c>
      <c r="CS156" s="30" t="str">
        <f ca="1"/>
        <v/>
      </c>
      <c r="CT156" s="31" cm="1">
        <f t="array" aca="1" ref="CT156" ca="1">SUMPRODUCT(COUNTIF($AY156:$CS156,Training!$C$3:$E$3))</f>
        <v>0</v>
      </c>
      <c r="CU156" s="31" cm="1">
        <f t="array" aca="1" ref="CU156" ca="1">SUMPRODUCT(COUNTIF($AY156:$CS156,Training!$C$4:$E$4))</f>
        <v>0</v>
      </c>
      <c r="CV156" s="31" cm="1">
        <f t="array" aca="1" ref="CV156" ca="1">SUMPRODUCT(COUNTIF($AY156:$CS156,Training!$C$5:$E$5))</f>
        <v>0</v>
      </c>
      <c r="CW156" s="31" cm="1">
        <f t="array" aca="1" ref="CW156" ca="1">SUMPRODUCT(COUNTIF($AY156:$CS156,Training!$C$6:$E$6))</f>
        <v>0</v>
      </c>
      <c r="CX156" s="31" cm="1">
        <f t="array" aca="1" ref="CX156" ca="1">SUMPRODUCT(COUNTIF($AY156:$CS156,Training!$C$7:$E$7))</f>
        <v>0</v>
      </c>
      <c r="CY156" s="31" cm="1">
        <f t="array" aca="1" ref="CY156" ca="1">SUMPRODUCT(COUNTIF($AY156:$CS156,Training!$C$8:$E$8))</f>
        <v>0</v>
      </c>
      <c r="CZ156" s="31" cm="1">
        <f t="array" aca="1" ref="CZ156" ca="1">SUMPRODUCT(COUNTIF($AY156:$CS156,Training!$C$9:$E$9))</f>
        <v>0</v>
      </c>
      <c r="DA156" s="31" cm="1">
        <f t="array" aca="1" ref="DA156" ca="1">SUMPRODUCT(COUNTIF($AY156:$CS156,Training!$C$10:$E$10))</f>
        <v>0</v>
      </c>
      <c r="DB156" s="31" cm="1">
        <f t="array" aca="1" ref="DB156" ca="1">SUMPRODUCT(COUNTIF($AY156:$CS156,Training!$C$11:$E$11))</f>
        <v>0</v>
      </c>
      <c r="DC156" s="31" cm="1">
        <f t="array" aca="1" ref="DC156" ca="1">SUMPRODUCT(COUNTIF($AY156:$CS156,Training!$C$2:$E$2))</f>
        <v>0</v>
      </c>
      <c r="DD156" s="31" cm="1">
        <f t="array" aca="1" ref="DD156" ca="1">SUMPRODUCT(COUNTIF($AY156:$CS156,Training!#REF!))</f>
        <v>0</v>
      </c>
      <c r="DE156" s="31" cm="1">
        <f t="array" aca="1" ref="DE156" ca="1">SUMPRODUCT(COUNTIF($AY156:$CS156,Training!$C$12:$E$12))</f>
        <v>0</v>
      </c>
      <c r="DF156" s="31" cm="1">
        <f t="array" aca="1" ref="DF156" ca="1">SUMPRODUCT(COUNTIF($AY156:$CS156,Training!$C$13:$E$13))</f>
        <v>0</v>
      </c>
      <c r="DG156" s="31" cm="1">
        <f t="array" aca="1" ref="DG156" ca="1">SUMPRODUCT(COUNTIF($AY156:$CS156,Training!$C$14:$E$14))</f>
        <v>0</v>
      </c>
      <c r="DH156" s="31" cm="1">
        <f t="array" aca="1" ref="DH156" ca="1">SUMPRODUCT(COUNTIF($AY156:$CS156,Training!$C$15:$E$15))</f>
        <v>0</v>
      </c>
      <c r="DI156" s="31" cm="1">
        <f t="array" aca="1" ref="DI156" ca="1">SUMPRODUCT(COUNTIF($AY156:$CS156,Training!$C$16:$E$16))</f>
        <v>0</v>
      </c>
      <c r="DJ156" s="30" t="str" cm="1">
        <f t="array" aca="1" ref="DJ156:FD156" ca="1">IF(COUNTIF(D156:AX156,1)=0,IF($D156:$AX156=2,D$1:AX$1,""),"")</f>
        <v/>
      </c>
      <c r="DK156" s="30" t="str">
        <f ca="1"/>
        <v/>
      </c>
      <c r="DL156" s="30" t="str">
        <f ca="1"/>
        <v/>
      </c>
      <c r="DM156" s="30" t="str">
        <f ca="1"/>
        <v/>
      </c>
      <c r="DN156" s="30" t="str">
        <f ca="1"/>
        <v/>
      </c>
      <c r="DO156" s="30" t="str">
        <f ca="1"/>
        <v/>
      </c>
      <c r="DP156" s="30" t="str">
        <f ca="1"/>
        <v/>
      </c>
      <c r="DQ156" s="30" t="str">
        <f ca="1"/>
        <v/>
      </c>
      <c r="DR156" s="30" t="str">
        <f ca="1"/>
        <v/>
      </c>
      <c r="DS156" s="30" t="str">
        <f ca="1"/>
        <v/>
      </c>
      <c r="DT156" s="30" t="str">
        <f ca="1"/>
        <v/>
      </c>
      <c r="DU156" s="30" t="str">
        <f ca="1"/>
        <v/>
      </c>
      <c r="DV156" s="30" t="str">
        <f ca="1"/>
        <v/>
      </c>
      <c r="DW156" s="30" t="str">
        <f ca="1"/>
        <v/>
      </c>
      <c r="DX156" s="30" t="str">
        <f ca="1"/>
        <v/>
      </c>
      <c r="DY156" s="30" t="str">
        <f ca="1"/>
        <v/>
      </c>
      <c r="DZ156" s="30" t="str">
        <f ca="1"/>
        <v/>
      </c>
      <c r="EA156" s="30" t="str">
        <f ca="1"/>
        <v/>
      </c>
      <c r="EB156" s="30" t="str">
        <f ca="1"/>
        <v/>
      </c>
      <c r="EC156" s="30" t="str">
        <f ca="1"/>
        <v/>
      </c>
      <c r="ED156" s="30" t="str">
        <f ca="1"/>
        <v/>
      </c>
      <c r="EE156" s="30" t="str">
        <f ca="1"/>
        <v/>
      </c>
      <c r="EF156" s="30" t="str">
        <f ca="1"/>
        <v/>
      </c>
      <c r="EG156" s="30" t="str">
        <f ca="1"/>
        <v/>
      </c>
      <c r="EH156" s="30" t="str">
        <f ca="1"/>
        <v/>
      </c>
      <c r="EI156" s="30" t="str">
        <f ca="1"/>
        <v/>
      </c>
      <c r="EJ156" s="30" t="str">
        <f ca="1"/>
        <v/>
      </c>
      <c r="EK156" s="30" t="str">
        <f ca="1"/>
        <v/>
      </c>
      <c r="EL156" s="30" t="str">
        <f ca="1"/>
        <v/>
      </c>
      <c r="EM156" s="30" t="str">
        <f ca="1"/>
        <v/>
      </c>
      <c r="EN156" s="30" t="str">
        <f ca="1"/>
        <v/>
      </c>
      <c r="EO156" s="30" t="str">
        <f ca="1"/>
        <v/>
      </c>
      <c r="EP156" s="30" t="str">
        <f ca="1"/>
        <v/>
      </c>
      <c r="EQ156" s="30" t="str">
        <f ca="1"/>
        <v/>
      </c>
      <c r="ER156" s="30" t="str">
        <f ca="1"/>
        <v/>
      </c>
      <c r="ES156" s="30" t="str">
        <f ca="1"/>
        <v/>
      </c>
      <c r="ET156" s="30" t="str">
        <f ca="1"/>
        <v/>
      </c>
      <c r="EU156" s="30" t="str">
        <f ca="1"/>
        <v/>
      </c>
      <c r="EV156" s="30" t="str">
        <f ca="1"/>
        <v/>
      </c>
      <c r="EW156" s="30" t="str">
        <f ca="1"/>
        <v/>
      </c>
      <c r="EX156" s="30" t="str">
        <f ca="1"/>
        <v/>
      </c>
      <c r="EY156" s="30" t="str">
        <f ca="1"/>
        <v/>
      </c>
      <c r="EZ156" s="30" t="str">
        <f ca="1"/>
        <v/>
      </c>
      <c r="FA156" s="30" t="str">
        <f ca="1"/>
        <v/>
      </c>
      <c r="FB156" s="30" t="str">
        <f ca="1"/>
        <v/>
      </c>
      <c r="FC156" s="30" t="str">
        <f ca="1"/>
        <v/>
      </c>
      <c r="FD156" s="30" t="str">
        <f ca="1"/>
        <v/>
      </c>
      <c r="FE156" s="31" cm="1">
        <f t="array" aca="1" ref="FE156" ca="1">SUMPRODUCT(COUNTIF($DJ156:$FD156,Training!$C$3:$E$3))</f>
        <v>0</v>
      </c>
      <c r="FF156" s="31" cm="1">
        <f t="array" aca="1" ref="FF156" ca="1">SUMPRODUCT(COUNTIF($DJ156:$FD156,Training!$C$4:$E$4))</f>
        <v>0</v>
      </c>
      <c r="FG156" s="31" cm="1">
        <f t="array" aca="1" ref="FG156" ca="1">SUMPRODUCT(COUNTIF($DJ156:$FD156,Training!$C$5:$E$5))</f>
        <v>0</v>
      </c>
      <c r="FH156" s="31" cm="1">
        <f t="array" aca="1" ref="FH156" ca="1">SUMPRODUCT(COUNTIF($DJ156:$FD156,Training!$C$6:$E$6))</f>
        <v>0</v>
      </c>
      <c r="FI156" s="31" cm="1">
        <f t="array" aca="1" ref="FI156" ca="1">SUMPRODUCT(COUNTIF($DJ156:$FD156,Training!$C$7:$E$7))</f>
        <v>0</v>
      </c>
      <c r="FJ156" s="31" cm="1">
        <f t="array" aca="1" ref="FJ156" ca="1">SUMPRODUCT(COUNTIF($DJ156:$FD156,Training!$C$8:$E$8))</f>
        <v>0</v>
      </c>
      <c r="FK156" s="31" cm="1">
        <f t="array" aca="1" ref="FK156" ca="1">SUMPRODUCT(COUNTIF($DJ156:$FD156,Training!$C$9:$E$9))</f>
        <v>0</v>
      </c>
      <c r="FL156" s="31" cm="1">
        <f t="array" aca="1" ref="FL156" ca="1">SUMPRODUCT(COUNTIF($DJ156:$FD156,Training!$C$10:$E$10))</f>
        <v>0</v>
      </c>
      <c r="FM156" s="31" cm="1">
        <f t="array" aca="1" ref="FM156" ca="1">SUMPRODUCT(COUNTIF($DJ156:$FD156,Training!$C$11:$E$11))</f>
        <v>0</v>
      </c>
      <c r="FN156" s="31" cm="1">
        <f t="array" aca="1" ref="FN156" ca="1">SUMPRODUCT(COUNTIF($DJ156:$FD156,Training!$C$2:$E$2))</f>
        <v>0</v>
      </c>
      <c r="FO156" s="31" cm="1">
        <f t="array" aca="1" ref="FO156" ca="1">SUMPRODUCT(COUNTIF($DJ156:$FD156,Training!#REF!))</f>
        <v>0</v>
      </c>
      <c r="FP156" s="31" cm="1">
        <f t="array" aca="1" ref="FP156" ca="1">SUMPRODUCT(COUNTIF($DJ156:$FD156,Training!$C$12:$E$12))</f>
        <v>0</v>
      </c>
      <c r="FQ156" s="31" cm="1">
        <f t="array" aca="1" ref="FQ156" ca="1">SUMPRODUCT(COUNTIF($DJ156:$FD156,Training!$C$13:$E$13))</f>
        <v>0</v>
      </c>
      <c r="FR156" s="31" cm="1">
        <f t="array" aca="1" ref="FR156" ca="1">SUMPRODUCT(COUNTIF($DJ156:$FD156,Training!$C$14:$E$14))</f>
        <v>0</v>
      </c>
      <c r="FS156" s="31" cm="1">
        <f t="array" aca="1" ref="FS156" ca="1">SUMPRODUCT(COUNTIF($DJ156:$FD156,Training!$C$15:$E$15))</f>
        <v>0</v>
      </c>
      <c r="FT156" s="31" cm="1">
        <f t="array" aca="1" ref="FT156" ca="1">SUMPRODUCT(COUNTIF($DJ156:$FD156,Training!$C$16:$E$16))</f>
        <v>0</v>
      </c>
    </row>
    <row r="157" spans="1:176" x14ac:dyDescent="0.25">
      <c r="A157" s="32" t="str">
        <f>IF(WeightedParse!A157&gt;"",WeightedParse!A157,"")</f>
        <v/>
      </c>
      <c r="B157" s="49" t="str">
        <f>IF('Weighted Summary'!A157&gt;"",'Weighted Summary'!F157,"")</f>
        <v/>
      </c>
      <c r="C157" s="39" t="str">
        <f t="shared" si="2"/>
        <v/>
      </c>
      <c r="D157" s="37" t="str">
        <f ca="1">IF($A157&gt;"",IF(ISERROR(HLOOKUP(D$1,INDIRECT("Roles!$B$"&amp;MATCH($B157,Roles!$A:$A,0)&amp;":$AF$"&amp;MATCH($B157,Roles!$A:$A,0)),1,FALSE))=FALSE,IF(SquadExport!G157&lt;10,1,IF(SquadExport!G157&lt;15,2,IF(SquadExport!G157&lt;=20,3,""))),0),"")</f>
        <v/>
      </c>
      <c r="E157" s="37" t="str">
        <f ca="1">IF($A157&gt;"",IF(ISERROR(HLOOKUP(E$1,INDIRECT("Roles!$B$"&amp;MATCH($B157,Roles!$A:$A,0)&amp;":$AF$"&amp;MATCH($B157,Roles!$A:$A,0)),1,FALSE))=FALSE,IF(SquadExport!H157&lt;10,1,IF(SquadExport!H157&lt;15,2,IF(SquadExport!H157&lt;=20,3,""))),0),"")</f>
        <v/>
      </c>
      <c r="F157" s="37" t="str">
        <f ca="1">IF($A157&gt;"",IF(ISERROR(HLOOKUP(F$1,INDIRECT("Roles!$B$"&amp;MATCH($B157,Roles!$A:$A,0)&amp;":$AF$"&amp;MATCH($B157,Roles!$A:$A,0)),1,FALSE))=FALSE,IF(SquadExport!I157&lt;10,1,IF(SquadExport!I157&lt;15,2,IF(SquadExport!I157&lt;=20,3,""))),0),"")</f>
        <v/>
      </c>
      <c r="G157" s="37" t="str">
        <f ca="1">IF($A157&gt;"",IF(ISERROR(HLOOKUP(G$1,INDIRECT("Roles!$B$"&amp;MATCH($B157,Roles!$A:$A,0)&amp;":$AF$"&amp;MATCH($B157,Roles!$A:$A,0)),1,FALSE))=FALSE,IF(SquadExport!J157&lt;10,1,IF(SquadExport!J157&lt;15,2,IF(SquadExport!J157&lt;=20,3,""))),0),"")</f>
        <v/>
      </c>
      <c r="H157" s="37" t="str">
        <f ca="1">IF($A157&gt;"",IF(ISERROR(HLOOKUP(H$1,INDIRECT("Roles!$B$"&amp;MATCH($B157,Roles!$A:$A,0)&amp;":$AF$"&amp;MATCH($B157,Roles!$A:$A,0)),1,FALSE))=FALSE,IF(SquadExport!K157&lt;10,1,IF(SquadExport!K157&lt;15,2,IF(SquadExport!K157&lt;=20,3,""))),0),"")</f>
        <v/>
      </c>
      <c r="I157" s="37" t="str">
        <f ca="1">IF($A157&gt;"",IF(ISERROR(HLOOKUP(I$1,INDIRECT("Roles!$B$"&amp;MATCH($B157,Roles!$A:$A,0)&amp;":$AF$"&amp;MATCH($B157,Roles!$A:$A,0)),1,FALSE))=FALSE,IF(SquadExport!L157&lt;10,1,IF(SquadExport!L157&lt;15,2,IF(SquadExport!L157&lt;=20,3,""))),0),"")</f>
        <v/>
      </c>
      <c r="J157" s="37" t="str">
        <f ca="1">IF($A157&gt;"",IF(ISERROR(HLOOKUP(J$1,INDIRECT("Roles!$B$"&amp;MATCH($B157,Roles!$A:$A,0)&amp;":$AF$"&amp;MATCH($B157,Roles!$A:$A,0)),1,FALSE))=FALSE,IF(SquadExport!M157&lt;10,1,IF(SquadExport!M157&lt;15,2,IF(SquadExport!M157&lt;=20,3,""))),0),"")</f>
        <v/>
      </c>
      <c r="K157" s="37" t="str">
        <f ca="1">IF($A157&gt;"",IF(ISERROR(HLOOKUP(K$1,INDIRECT("Roles!$B$"&amp;MATCH($B157,Roles!$A:$A,0)&amp;":$AF$"&amp;MATCH($B157,Roles!$A:$A,0)),1,FALSE))=FALSE,IF(SquadExport!N157&lt;10,1,IF(SquadExport!N157&lt;15,2,IF(SquadExport!N157&lt;=20,3,""))),0),"")</f>
        <v/>
      </c>
      <c r="L157" s="37" t="str">
        <f ca="1">IF($A157&gt;"",IF(ISERROR(HLOOKUP(L$1,INDIRECT("Roles!$B$"&amp;MATCH($B157,Roles!$A:$A,0)&amp;":$AF$"&amp;MATCH($B157,Roles!$A:$A,0)),1,FALSE))=FALSE,IF(SquadExport!O157&lt;10,1,IF(SquadExport!O157&lt;15,2,IF(SquadExport!O157&lt;=20,3,""))),0),"")</f>
        <v/>
      </c>
      <c r="M157" s="37" t="str">
        <f ca="1">IF($A157&gt;"",IF(ISERROR(HLOOKUP(M$1,INDIRECT("Roles!$B$"&amp;MATCH($B157,Roles!$A:$A,0)&amp;":$AF$"&amp;MATCH($B157,Roles!$A:$A,0)),1,FALSE))=FALSE,IF(SquadExport!P157&lt;10,1,IF(SquadExport!P157&lt;15,2,IF(SquadExport!P157&lt;=20,3,""))),0),"")</f>
        <v/>
      </c>
      <c r="N157" s="37" t="str">
        <f ca="1">IF($A157&gt;"",IF(ISERROR(HLOOKUP(N$1,INDIRECT("Roles!$B$"&amp;MATCH($B157,Roles!$A:$A,0)&amp;":$AF$"&amp;MATCH($B157,Roles!$A:$A,0)),1,FALSE))=FALSE,IF(SquadExport!Q157&lt;10,1,IF(SquadExport!Q157&lt;15,2,IF(SquadExport!Q157&lt;=20,3,""))),0),"")</f>
        <v/>
      </c>
      <c r="O157" s="37" t="str">
        <f ca="1">IF($A157&gt;"",IF(ISERROR(HLOOKUP(O$1,INDIRECT("Roles!$B$"&amp;MATCH($B157,Roles!$A:$A,0)&amp;":$AF$"&amp;MATCH($B157,Roles!$A:$A,0)),1,FALSE))=FALSE,IF(SquadExport!R157&lt;10,1,IF(SquadExport!R157&lt;15,2,IF(SquadExport!R157&lt;=20,3,""))),0),"")</f>
        <v/>
      </c>
      <c r="P157" s="37" t="str">
        <f ca="1">IF($A157&gt;"",IF(ISERROR(HLOOKUP(P$1,INDIRECT("Roles!$B$"&amp;MATCH($B157,Roles!$A:$A,0)&amp;":$AF$"&amp;MATCH($B157,Roles!$A:$A,0)),1,FALSE))=FALSE,IF(SquadExport!S157&lt;10,1,IF(SquadExport!S157&lt;15,2,IF(SquadExport!S157&lt;=20,3,""))),0),"")</f>
        <v/>
      </c>
      <c r="Q157" s="37" t="str">
        <f ca="1">IF($A157&gt;"",IF(ISERROR(HLOOKUP(Q$1,INDIRECT("Roles!$B$"&amp;MATCH($B157,Roles!$A:$A,0)&amp;":$AF$"&amp;MATCH($B157,Roles!$A:$A,0)),1,FALSE))=FALSE,IF(SquadExport!T157&lt;10,1,IF(SquadExport!T157&lt;15,2,IF(SquadExport!T157&lt;=20,3,""))),0),"")</f>
        <v/>
      </c>
      <c r="R157" s="37" t="str">
        <f ca="1">IF($A157&gt;"",IF(ISERROR(HLOOKUP(R$1,INDIRECT("Roles!$B$"&amp;MATCH($B157,Roles!$A:$A,0)&amp;":$AF$"&amp;MATCH($B157,Roles!$A:$A,0)),1,FALSE))=FALSE,IF(SquadExport!U157&lt;10,1,IF(SquadExport!U157&lt;15,2,IF(SquadExport!U157&lt;=20,3,""))),0),"")</f>
        <v/>
      </c>
      <c r="S157" s="37" t="str">
        <f ca="1">IF($A157&gt;"",IF(ISERROR(HLOOKUP(S$1,INDIRECT("Roles!$B$"&amp;MATCH($B157,Roles!$A:$A,0)&amp;":$AF$"&amp;MATCH($B157,Roles!$A:$A,0)),1,FALSE))=FALSE,IF(SquadExport!V157&lt;10,1,IF(SquadExport!V157&lt;15,2,IF(SquadExport!V157&lt;=20,3,""))),0),"")</f>
        <v/>
      </c>
      <c r="T157" s="37" t="str">
        <f ca="1">IF($A157&gt;"",IF(ISERROR(HLOOKUP(T$1,INDIRECT("Roles!$B$"&amp;MATCH($B157,Roles!$A:$A,0)&amp;":$AF$"&amp;MATCH($B157,Roles!$A:$A,0)),1,FALSE))=FALSE,IF(SquadExport!W157&lt;10,1,IF(SquadExport!W157&lt;15,2,IF(SquadExport!W157&lt;=20,3,""))),0),"")</f>
        <v/>
      </c>
      <c r="U157" s="37" t="str">
        <f ca="1">IF($A157&gt;"",IF(ISERROR(HLOOKUP(U$1,INDIRECT("Roles!$B$"&amp;MATCH($B157,Roles!$A:$A,0)&amp;":$AF$"&amp;MATCH($B157,Roles!$A:$A,0)),1,FALSE))=FALSE,IF(SquadExport!X157&lt;10,1,IF(SquadExport!X157&lt;15,2,IF(SquadExport!X157&lt;=20,3,""))),0),"")</f>
        <v/>
      </c>
      <c r="V157" s="37" t="str">
        <f ca="1">IF($A157&gt;"",IF(ISERROR(HLOOKUP(V$1,INDIRECT("Roles!$B$"&amp;MATCH($B157,Roles!$A:$A,0)&amp;":$AF$"&amp;MATCH($B157,Roles!$A:$A,0)),1,FALSE))=FALSE,IF(SquadExport!Y157&lt;10,1,IF(SquadExport!Y157&lt;15,2,IF(SquadExport!Y157&lt;=20,3,""))),0),"")</f>
        <v/>
      </c>
      <c r="W157" s="37" t="str">
        <f ca="1">IF($A157&gt;"",IF(ISERROR(HLOOKUP(W$1,INDIRECT("Roles!$B$"&amp;MATCH($B157,Roles!$A:$A,0)&amp;":$AF$"&amp;MATCH($B157,Roles!$A:$A,0)),1,FALSE))=FALSE,IF(SquadExport!Z157&lt;10,1,IF(SquadExport!Z157&lt;15,2,IF(SquadExport!Z157&lt;=20,3,""))),0),"")</f>
        <v/>
      </c>
      <c r="X157" s="37" t="str">
        <f ca="1">IF($A157&gt;"",IF(ISERROR(HLOOKUP(X$1,INDIRECT("Roles!$B$"&amp;MATCH($B157,Roles!$A:$A,0)&amp;":$AF$"&amp;MATCH($B157,Roles!$A:$A,0)),1,FALSE))=FALSE,IF(SquadExport!AA157&lt;10,1,IF(SquadExport!AA157&lt;15,2,IF(SquadExport!AA157&lt;=20,3,""))),0),"")</f>
        <v/>
      </c>
      <c r="Y157" s="37" t="str">
        <f ca="1">IF($A157&gt;"",IF(ISERROR(HLOOKUP(Y$1,INDIRECT("Roles!$B$"&amp;MATCH($B157,Roles!$A:$A,0)&amp;":$AF$"&amp;MATCH($B157,Roles!$A:$A,0)),1,FALSE))=FALSE,IF(SquadExport!AB157&lt;10,1,IF(SquadExport!AB157&lt;15,2,IF(SquadExport!AB157&lt;=20,3,""))),0),"")</f>
        <v/>
      </c>
      <c r="Z157" s="37" t="str">
        <f ca="1">IF($A157&gt;"",IF(ISERROR(HLOOKUP(Z$1,INDIRECT("Roles!$B$"&amp;MATCH($B157,Roles!$A:$A,0)&amp;":$AF$"&amp;MATCH($B157,Roles!$A:$A,0)),1,FALSE))=FALSE,IF(SquadExport!AC157&lt;10,1,IF(SquadExport!AC157&lt;15,2,IF(SquadExport!AC157&lt;=20,3,""))),0),"")</f>
        <v/>
      </c>
      <c r="AA157" s="37" t="str">
        <f ca="1">IF($A157&gt;"",IF(ISERROR(HLOOKUP(AA$1,INDIRECT("Roles!$B$"&amp;MATCH($B157,Roles!$A:$A,0)&amp;":$AF$"&amp;MATCH($B157,Roles!$A:$A,0)),1,FALSE))=FALSE,IF(SquadExport!AD157&lt;10,1,IF(SquadExport!AD157&lt;15,2,IF(SquadExport!AD157&lt;=20,3,""))),0),"")</f>
        <v/>
      </c>
      <c r="AB157" s="37" t="str">
        <f ca="1">IF($A157&gt;"",IF(ISERROR(HLOOKUP(AB$1,INDIRECT("Roles!$B$"&amp;MATCH($B157,Roles!$A:$A,0)&amp;":$AF$"&amp;MATCH($B157,Roles!$A:$A,0)),1,FALSE))=FALSE,IF(SquadExport!AE157&lt;10,1,IF(SquadExport!AE157&lt;15,2,IF(SquadExport!AE157&lt;=20,3,""))),0),"")</f>
        <v/>
      </c>
      <c r="AC157" s="37" t="str">
        <f ca="1">IF($A157&gt;"",IF(ISERROR(HLOOKUP(AC$1,INDIRECT("Roles!$B$"&amp;MATCH($B157,Roles!$A:$A,0)&amp;":$AF$"&amp;MATCH($B157,Roles!$A:$A,0)),1,FALSE))=FALSE,IF(SquadExport!AF157&lt;10,1,IF(SquadExport!AF157&lt;15,2,IF(SquadExport!AF157&lt;=20,3,""))),0),"")</f>
        <v/>
      </c>
      <c r="AD157" s="37" t="str">
        <f ca="1">IF($A157&gt;"",IF(ISERROR(HLOOKUP(AD$1,INDIRECT("Roles!$B$"&amp;MATCH($B157,Roles!$A:$A,0)&amp;":$AF$"&amp;MATCH($B157,Roles!$A:$A,0)),1,FALSE))=FALSE,IF(SquadExport!AG157&lt;10,1,IF(SquadExport!AG157&lt;15,2,IF(SquadExport!AG157&lt;=20,3,""))),0),"")</f>
        <v/>
      </c>
      <c r="AE157" s="37" t="str">
        <f ca="1">IF($A157&gt;"",IF(ISERROR(HLOOKUP(AE$1,INDIRECT("Roles!$B$"&amp;MATCH($B157,Roles!$A:$A,0)&amp;":$AF$"&amp;MATCH($B157,Roles!$A:$A,0)),1,FALSE))=FALSE,IF(SquadExport!AH157&lt;10,1,IF(SquadExport!AH157&lt;15,2,IF(SquadExport!AH157&lt;=20,3,""))),0),"")</f>
        <v/>
      </c>
      <c r="AF157" s="37" t="str">
        <f ca="1">IF($A157&gt;"",IF(ISERROR(HLOOKUP(AF$1,INDIRECT("Roles!$B$"&amp;MATCH($B157,Roles!$A:$A,0)&amp;":$AF$"&amp;MATCH($B157,Roles!$A:$A,0)),1,FALSE))=FALSE,IF(SquadExport!AI157&lt;10,1,IF(SquadExport!AI157&lt;15,2,IF(SquadExport!AI157&lt;=20,3,""))),0),"")</f>
        <v/>
      </c>
      <c r="AG157" s="37" t="str">
        <f ca="1">IF($A157&gt;"",IF(ISERROR(HLOOKUP(AG$1,INDIRECT("Roles!$B$"&amp;MATCH($B157,Roles!$A:$A,0)&amp;":$AF$"&amp;MATCH($B157,Roles!$A:$A,0)),1,FALSE))=FALSE,IF(SquadExport!AJ157&lt;10,1,IF(SquadExport!AJ157&lt;15,2,IF(SquadExport!AJ157&lt;=20,3,""))),0),"")</f>
        <v/>
      </c>
      <c r="AH157" s="37" t="str">
        <f ca="1">IF($A157&gt;"",IF(ISERROR(HLOOKUP(AH$1,INDIRECT("Roles!$B$"&amp;MATCH($B157,Roles!$A:$A,0)&amp;":$AF$"&amp;MATCH($B157,Roles!$A:$A,0)),1,FALSE))=FALSE,IF(SquadExport!AK157&lt;10,1,IF(SquadExport!AK157&lt;15,2,IF(SquadExport!AK157&lt;=20,3,""))),0),"")</f>
        <v/>
      </c>
      <c r="AI157" s="37" t="str">
        <f ca="1">IF($A157&gt;"",IF(ISERROR(HLOOKUP(AI$1,INDIRECT("Roles!$B$"&amp;MATCH($B157,Roles!$A:$A,0)&amp;":$AF$"&amp;MATCH($B157,Roles!$A:$A,0)),1,FALSE))=FALSE,IF(SquadExport!AL157&lt;10,1,IF(SquadExport!AL157&lt;15,2,IF(SquadExport!AL157&lt;=20,3,""))),0),"")</f>
        <v/>
      </c>
      <c r="AJ157" s="37" t="str">
        <f ca="1">IF($A157&gt;"",IF(ISERROR(HLOOKUP(AJ$1,INDIRECT("Roles!$B$"&amp;MATCH($B157,Roles!$A:$A,0)&amp;":$AF$"&amp;MATCH($B157,Roles!$A:$A,0)),1,FALSE))=FALSE,IF(SquadExport!AM157&lt;10,1,IF(SquadExport!AM157&lt;15,2,IF(SquadExport!AM157&lt;=20,3,""))),0),"")</f>
        <v/>
      </c>
      <c r="AK157" s="37" t="str">
        <f ca="1">IF($A157&gt;"",IF(ISERROR(HLOOKUP(AK$1,INDIRECT("Roles!$B$"&amp;MATCH($B157,Roles!$A:$A,0)&amp;":$AF$"&amp;MATCH($B157,Roles!$A:$A,0)),1,FALSE))=FALSE,IF(SquadExport!AN157&lt;10,1,IF(SquadExport!AN157&lt;15,2,IF(SquadExport!AN157&lt;=20,3,""))),0),"")</f>
        <v/>
      </c>
      <c r="AL157" s="37" t="str">
        <f ca="1">IF($A157&gt;"",IF(ISERROR(HLOOKUP(AL$1,INDIRECT("Roles!$B$"&amp;MATCH($B157,Roles!$A:$A,0)&amp;":$AF$"&amp;MATCH($B157,Roles!$A:$A,0)),1,FALSE))=FALSE,IF(SquadExport!AO157&lt;10,1,IF(SquadExport!AO157&lt;15,2,IF(SquadExport!AO157&lt;=20,3,""))),0),"")</f>
        <v/>
      </c>
      <c r="AM157" s="37" t="str">
        <f ca="1">IF($A157&gt;"",IF(ISERROR(HLOOKUP(AM$1,INDIRECT("Roles!$B$"&amp;MATCH($B157,Roles!$A:$A,0)&amp;":$AF$"&amp;MATCH($B157,Roles!$A:$A,0)),1,FALSE))=FALSE,IF(SquadExport!AP157&lt;10,1,IF(SquadExport!AP157&lt;15,2,IF(SquadExport!AP157&lt;=20,3,""))),0),"")</f>
        <v/>
      </c>
      <c r="AN157" s="37" t="str">
        <f ca="1">IF($A157&gt;"",IF(ISERROR(HLOOKUP(AN$1,INDIRECT("Roles!$B$"&amp;MATCH($B157,Roles!$A:$A,0)&amp;":$AF$"&amp;MATCH($B157,Roles!$A:$A,0)),1,FALSE))=FALSE,IF(SquadExport!AQ157&lt;10,1,IF(SquadExport!AQ157&lt;15,2,IF(SquadExport!AQ157&lt;=20,3,""))),0),"")</f>
        <v/>
      </c>
      <c r="AO157" s="37" t="str">
        <f ca="1">IF($A157&gt;"",IF(ISERROR(HLOOKUP(AO$1,INDIRECT("Roles!$B$"&amp;MATCH($B157,Roles!$A:$A,0)&amp;":$AF$"&amp;MATCH($B157,Roles!$A:$A,0)),1,FALSE))=FALSE,IF(SquadExport!AR157&lt;10,1,IF(SquadExport!AR157&lt;15,2,IF(SquadExport!AR157&lt;=20,3,""))),0),"")</f>
        <v/>
      </c>
      <c r="AP157" s="37" t="str">
        <f ca="1">IF($A157&gt;"",IF(ISERROR(HLOOKUP(AP$1,INDIRECT("Roles!$B$"&amp;MATCH($B157,Roles!$A:$A,0)&amp;":$AF$"&amp;MATCH($B157,Roles!$A:$A,0)),1,FALSE))=FALSE,IF(SquadExport!AS157&lt;10,1,IF(SquadExport!AS157&lt;15,2,IF(SquadExport!AS157&lt;=20,3,""))),0),"")</f>
        <v/>
      </c>
      <c r="AQ157" s="37" t="str">
        <f ca="1">IF($A157&gt;"",IF(ISERROR(HLOOKUP(AQ$1,INDIRECT("Roles!$B$"&amp;MATCH($B157,Roles!$A:$A,0)&amp;":$AF$"&amp;MATCH($B157,Roles!$A:$A,0)),1,FALSE))=FALSE,IF(SquadExport!AT157&lt;10,1,IF(SquadExport!AT157&lt;15,2,IF(SquadExport!AT157&lt;=20,3,""))),0),"")</f>
        <v/>
      </c>
      <c r="AR157" s="37" t="str">
        <f ca="1">IF($A157&gt;"",IF(ISERROR(HLOOKUP(AR$1,INDIRECT("Roles!$B$"&amp;MATCH($B157,Roles!$A:$A,0)&amp;":$AF$"&amp;MATCH($B157,Roles!$A:$A,0)),1,FALSE))=FALSE,IF(SquadExport!AU157&lt;10,1,IF(SquadExport!AU157&lt;15,2,IF(SquadExport!AU157&lt;=20,3,""))),0),"")</f>
        <v/>
      </c>
      <c r="AS157" s="37" t="str">
        <f ca="1">IF($A157&gt;"",IF(ISERROR(HLOOKUP(AS$1,INDIRECT("Roles!$B$"&amp;MATCH($B157,Roles!$A:$A,0)&amp;":$AF$"&amp;MATCH($B157,Roles!$A:$A,0)),1,FALSE))=FALSE,IF(SquadExport!AV157&lt;10,1,IF(SquadExport!AV157&lt;15,2,IF(SquadExport!AV157&lt;=20,3,""))),0),"")</f>
        <v/>
      </c>
      <c r="AT157" s="37" t="str">
        <f ca="1">IF($A157&gt;"",IF(ISERROR(HLOOKUP(AT$1,INDIRECT("Roles!$B$"&amp;MATCH($B157,Roles!$A:$A,0)&amp;":$AF$"&amp;MATCH($B157,Roles!$A:$A,0)),1,FALSE))=FALSE,IF(SquadExport!AW157&lt;10,1,IF(SquadExport!AW157&lt;15,2,IF(SquadExport!AW157&lt;=20,3,""))),0),"")</f>
        <v/>
      </c>
      <c r="AU157" s="37" t="str">
        <f ca="1">IF($A157&gt;"",IF(ISERROR(HLOOKUP(AU$1,INDIRECT("Roles!$B$"&amp;MATCH($B157,Roles!$A:$A,0)&amp;":$AF$"&amp;MATCH($B157,Roles!$A:$A,0)),1,FALSE))=FALSE,IF(SquadExport!AX157&lt;10,1,IF(SquadExport!AX157&lt;15,2,IF(SquadExport!AX157&lt;=20,3,""))),0),"")</f>
        <v/>
      </c>
      <c r="AV157" s="37" t="str">
        <f ca="1">IF($A157&gt;"",IF(ISERROR(HLOOKUP(AV$1,INDIRECT("Roles!$B$"&amp;MATCH($B157,Roles!$A:$A,0)&amp;":$AF$"&amp;MATCH($B157,Roles!$A:$A,0)),1,FALSE))=FALSE,IF(SquadExport!AY157&lt;10,1,IF(SquadExport!AY157&lt;15,2,IF(SquadExport!AY157&lt;=20,3,""))),0),"")</f>
        <v/>
      </c>
      <c r="AW157" s="37" t="str">
        <f ca="1">IF($A157&gt;"",IF(ISERROR(HLOOKUP(AW$1,INDIRECT("Roles!$B$"&amp;MATCH($B157,Roles!$A:$A,0)&amp;":$AF$"&amp;MATCH($B157,Roles!$A:$A,0)),1,FALSE))=FALSE,IF(SquadExport!AZ157&lt;10,1,IF(SquadExport!AZ157&lt;15,2,IF(SquadExport!AZ157&lt;=20,3,""))),0),"")</f>
        <v/>
      </c>
      <c r="AX157" s="37" t="str">
        <f ca="1">IF($A157&gt;"",IF(ISERROR(HLOOKUP(AX$1,INDIRECT("Roles!$B$"&amp;MATCH($B157,Roles!$A:$A,0)&amp;":$AF$"&amp;MATCH($B157,Roles!$A:$A,0)),1,FALSE))=FALSE,IF(SquadExport!BA157&lt;10,1,IF(SquadExport!BA157&lt;15,2,IF(SquadExport!BA157&lt;=20,3,""))),0),"")</f>
        <v/>
      </c>
      <c r="AY157" s="30" t="str" cm="1">
        <f t="array" aca="1" ref="AY157:CS157" ca="1">IF($D157:$AX157=1,D$1:AX$1,"")</f>
        <v/>
      </c>
      <c r="AZ157" s="30" t="str">
        <f ca="1"/>
        <v/>
      </c>
      <c r="BA157" s="30" t="str">
        <f ca="1"/>
        <v/>
      </c>
      <c r="BB157" s="30" t="str">
        <f ca="1"/>
        <v/>
      </c>
      <c r="BC157" s="30" t="str">
        <f ca="1"/>
        <v/>
      </c>
      <c r="BD157" s="30" t="str">
        <f ca="1"/>
        <v/>
      </c>
      <c r="BE157" s="30" t="str">
        <f ca="1"/>
        <v/>
      </c>
      <c r="BF157" s="30" t="str">
        <f ca="1"/>
        <v/>
      </c>
      <c r="BG157" s="30" t="str">
        <f ca="1"/>
        <v/>
      </c>
      <c r="BH157" s="30" t="str">
        <f ca="1"/>
        <v/>
      </c>
      <c r="BI157" s="30" t="str">
        <f ca="1"/>
        <v/>
      </c>
      <c r="BJ157" s="30" t="str">
        <f ca="1"/>
        <v/>
      </c>
      <c r="BK157" s="30" t="str">
        <f ca="1"/>
        <v/>
      </c>
      <c r="BL157" s="30" t="str">
        <f ca="1"/>
        <v/>
      </c>
      <c r="BM157" s="30" t="str">
        <f ca="1"/>
        <v/>
      </c>
      <c r="BN157" s="30" t="str">
        <f ca="1"/>
        <v/>
      </c>
      <c r="BO157" s="30" t="str">
        <f ca="1"/>
        <v/>
      </c>
      <c r="BP157" s="30" t="str">
        <f ca="1"/>
        <v/>
      </c>
      <c r="BQ157" s="30" t="str">
        <f ca="1"/>
        <v/>
      </c>
      <c r="BR157" s="30" t="str">
        <f ca="1"/>
        <v/>
      </c>
      <c r="BS157" s="30" t="str">
        <f ca="1"/>
        <v/>
      </c>
      <c r="BT157" s="30" t="str">
        <f ca="1"/>
        <v/>
      </c>
      <c r="BU157" s="30" t="str">
        <f ca="1"/>
        <v/>
      </c>
      <c r="BV157" s="30" t="str">
        <f ca="1"/>
        <v/>
      </c>
      <c r="BW157" s="30" t="str">
        <f ca="1"/>
        <v/>
      </c>
      <c r="BX157" s="30" t="str">
        <f ca="1"/>
        <v/>
      </c>
      <c r="BY157" s="30" t="str">
        <f ca="1"/>
        <v/>
      </c>
      <c r="BZ157" s="30" t="str">
        <f ca="1"/>
        <v/>
      </c>
      <c r="CA157" s="30" t="str">
        <f ca="1"/>
        <v/>
      </c>
      <c r="CB157" s="30" t="str">
        <f ca="1"/>
        <v/>
      </c>
      <c r="CC157" s="30" t="str">
        <f ca="1"/>
        <v/>
      </c>
      <c r="CD157" s="30" t="str">
        <f ca="1"/>
        <v/>
      </c>
      <c r="CE157" s="30" t="str">
        <f ca="1"/>
        <v/>
      </c>
      <c r="CF157" s="30" t="str">
        <f ca="1"/>
        <v/>
      </c>
      <c r="CG157" s="30" t="str">
        <f ca="1"/>
        <v/>
      </c>
      <c r="CH157" s="30" t="str">
        <f ca="1"/>
        <v/>
      </c>
      <c r="CI157" s="30" t="str">
        <f ca="1"/>
        <v/>
      </c>
      <c r="CJ157" s="30" t="str">
        <f ca="1"/>
        <v/>
      </c>
      <c r="CK157" s="30" t="str">
        <f ca="1"/>
        <v/>
      </c>
      <c r="CL157" s="30" t="str">
        <f ca="1"/>
        <v/>
      </c>
      <c r="CM157" s="30" t="str">
        <f ca="1"/>
        <v/>
      </c>
      <c r="CN157" s="30" t="str">
        <f ca="1"/>
        <v/>
      </c>
      <c r="CO157" s="30" t="str">
        <f ca="1"/>
        <v/>
      </c>
      <c r="CP157" s="30" t="str">
        <f ca="1"/>
        <v/>
      </c>
      <c r="CQ157" s="30" t="str">
        <f ca="1"/>
        <v/>
      </c>
      <c r="CR157" s="30" t="str">
        <f ca="1"/>
        <v/>
      </c>
      <c r="CS157" s="30" t="str">
        <f ca="1"/>
        <v/>
      </c>
      <c r="CT157" s="31" cm="1">
        <f t="array" aca="1" ref="CT157" ca="1">SUMPRODUCT(COUNTIF($AY157:$CS157,Training!$C$3:$E$3))</f>
        <v>0</v>
      </c>
      <c r="CU157" s="31" cm="1">
        <f t="array" aca="1" ref="CU157" ca="1">SUMPRODUCT(COUNTIF($AY157:$CS157,Training!$C$4:$E$4))</f>
        <v>0</v>
      </c>
      <c r="CV157" s="31" cm="1">
        <f t="array" aca="1" ref="CV157" ca="1">SUMPRODUCT(COUNTIF($AY157:$CS157,Training!$C$5:$E$5))</f>
        <v>0</v>
      </c>
      <c r="CW157" s="31" cm="1">
        <f t="array" aca="1" ref="CW157" ca="1">SUMPRODUCT(COUNTIF($AY157:$CS157,Training!$C$6:$E$6))</f>
        <v>0</v>
      </c>
      <c r="CX157" s="31" cm="1">
        <f t="array" aca="1" ref="CX157" ca="1">SUMPRODUCT(COUNTIF($AY157:$CS157,Training!$C$7:$E$7))</f>
        <v>0</v>
      </c>
      <c r="CY157" s="31" cm="1">
        <f t="array" aca="1" ref="CY157" ca="1">SUMPRODUCT(COUNTIF($AY157:$CS157,Training!$C$8:$E$8))</f>
        <v>0</v>
      </c>
      <c r="CZ157" s="31" cm="1">
        <f t="array" aca="1" ref="CZ157" ca="1">SUMPRODUCT(COUNTIF($AY157:$CS157,Training!$C$9:$E$9))</f>
        <v>0</v>
      </c>
      <c r="DA157" s="31" cm="1">
        <f t="array" aca="1" ref="DA157" ca="1">SUMPRODUCT(COUNTIF($AY157:$CS157,Training!$C$10:$E$10))</f>
        <v>0</v>
      </c>
      <c r="DB157" s="31" cm="1">
        <f t="array" aca="1" ref="DB157" ca="1">SUMPRODUCT(COUNTIF($AY157:$CS157,Training!$C$11:$E$11))</f>
        <v>0</v>
      </c>
      <c r="DC157" s="31" cm="1">
        <f t="array" aca="1" ref="DC157" ca="1">SUMPRODUCT(COUNTIF($AY157:$CS157,Training!$C$2:$E$2))</f>
        <v>0</v>
      </c>
      <c r="DD157" s="31" cm="1">
        <f t="array" aca="1" ref="DD157" ca="1">SUMPRODUCT(COUNTIF($AY157:$CS157,Training!#REF!))</f>
        <v>0</v>
      </c>
      <c r="DE157" s="31" cm="1">
        <f t="array" aca="1" ref="DE157" ca="1">SUMPRODUCT(COUNTIF($AY157:$CS157,Training!$C$12:$E$12))</f>
        <v>0</v>
      </c>
      <c r="DF157" s="31" cm="1">
        <f t="array" aca="1" ref="DF157" ca="1">SUMPRODUCT(COUNTIF($AY157:$CS157,Training!$C$13:$E$13))</f>
        <v>0</v>
      </c>
      <c r="DG157" s="31" cm="1">
        <f t="array" aca="1" ref="DG157" ca="1">SUMPRODUCT(COUNTIF($AY157:$CS157,Training!$C$14:$E$14))</f>
        <v>0</v>
      </c>
      <c r="DH157" s="31" cm="1">
        <f t="array" aca="1" ref="DH157" ca="1">SUMPRODUCT(COUNTIF($AY157:$CS157,Training!$C$15:$E$15))</f>
        <v>0</v>
      </c>
      <c r="DI157" s="31" cm="1">
        <f t="array" aca="1" ref="DI157" ca="1">SUMPRODUCT(COUNTIF($AY157:$CS157,Training!$C$16:$E$16))</f>
        <v>0</v>
      </c>
      <c r="DJ157" s="30" t="str" cm="1">
        <f t="array" aca="1" ref="DJ157:FD157" ca="1">IF(COUNTIF(D157:AX157,1)=0,IF($D157:$AX157=2,D$1:AX$1,""),"")</f>
        <v/>
      </c>
      <c r="DK157" s="30" t="str">
        <f ca="1"/>
        <v/>
      </c>
      <c r="DL157" s="30" t="str">
        <f ca="1"/>
        <v/>
      </c>
      <c r="DM157" s="30" t="str">
        <f ca="1"/>
        <v/>
      </c>
      <c r="DN157" s="30" t="str">
        <f ca="1"/>
        <v/>
      </c>
      <c r="DO157" s="30" t="str">
        <f ca="1"/>
        <v/>
      </c>
      <c r="DP157" s="30" t="str">
        <f ca="1"/>
        <v/>
      </c>
      <c r="DQ157" s="30" t="str">
        <f ca="1"/>
        <v/>
      </c>
      <c r="DR157" s="30" t="str">
        <f ca="1"/>
        <v/>
      </c>
      <c r="DS157" s="30" t="str">
        <f ca="1"/>
        <v/>
      </c>
      <c r="DT157" s="30" t="str">
        <f ca="1"/>
        <v/>
      </c>
      <c r="DU157" s="30" t="str">
        <f ca="1"/>
        <v/>
      </c>
      <c r="DV157" s="30" t="str">
        <f ca="1"/>
        <v/>
      </c>
      <c r="DW157" s="30" t="str">
        <f ca="1"/>
        <v/>
      </c>
      <c r="DX157" s="30" t="str">
        <f ca="1"/>
        <v/>
      </c>
      <c r="DY157" s="30" t="str">
        <f ca="1"/>
        <v/>
      </c>
      <c r="DZ157" s="30" t="str">
        <f ca="1"/>
        <v/>
      </c>
      <c r="EA157" s="30" t="str">
        <f ca="1"/>
        <v/>
      </c>
      <c r="EB157" s="30" t="str">
        <f ca="1"/>
        <v/>
      </c>
      <c r="EC157" s="30" t="str">
        <f ca="1"/>
        <v/>
      </c>
      <c r="ED157" s="30" t="str">
        <f ca="1"/>
        <v/>
      </c>
      <c r="EE157" s="30" t="str">
        <f ca="1"/>
        <v/>
      </c>
      <c r="EF157" s="30" t="str">
        <f ca="1"/>
        <v/>
      </c>
      <c r="EG157" s="30" t="str">
        <f ca="1"/>
        <v/>
      </c>
      <c r="EH157" s="30" t="str">
        <f ca="1"/>
        <v/>
      </c>
      <c r="EI157" s="30" t="str">
        <f ca="1"/>
        <v/>
      </c>
      <c r="EJ157" s="30" t="str">
        <f ca="1"/>
        <v/>
      </c>
      <c r="EK157" s="30" t="str">
        <f ca="1"/>
        <v/>
      </c>
      <c r="EL157" s="30" t="str">
        <f ca="1"/>
        <v/>
      </c>
      <c r="EM157" s="30" t="str">
        <f ca="1"/>
        <v/>
      </c>
      <c r="EN157" s="30" t="str">
        <f ca="1"/>
        <v/>
      </c>
      <c r="EO157" s="30" t="str">
        <f ca="1"/>
        <v/>
      </c>
      <c r="EP157" s="30" t="str">
        <f ca="1"/>
        <v/>
      </c>
      <c r="EQ157" s="30" t="str">
        <f ca="1"/>
        <v/>
      </c>
      <c r="ER157" s="30" t="str">
        <f ca="1"/>
        <v/>
      </c>
      <c r="ES157" s="30" t="str">
        <f ca="1"/>
        <v/>
      </c>
      <c r="ET157" s="30" t="str">
        <f ca="1"/>
        <v/>
      </c>
      <c r="EU157" s="30" t="str">
        <f ca="1"/>
        <v/>
      </c>
      <c r="EV157" s="30" t="str">
        <f ca="1"/>
        <v/>
      </c>
      <c r="EW157" s="30" t="str">
        <f ca="1"/>
        <v/>
      </c>
      <c r="EX157" s="30" t="str">
        <f ca="1"/>
        <v/>
      </c>
      <c r="EY157" s="30" t="str">
        <f ca="1"/>
        <v/>
      </c>
      <c r="EZ157" s="30" t="str">
        <f ca="1"/>
        <v/>
      </c>
      <c r="FA157" s="30" t="str">
        <f ca="1"/>
        <v/>
      </c>
      <c r="FB157" s="30" t="str">
        <f ca="1"/>
        <v/>
      </c>
      <c r="FC157" s="30" t="str">
        <f ca="1"/>
        <v/>
      </c>
      <c r="FD157" s="30" t="str">
        <f ca="1"/>
        <v/>
      </c>
      <c r="FE157" s="31" cm="1">
        <f t="array" aca="1" ref="FE157" ca="1">SUMPRODUCT(COUNTIF($DJ157:$FD157,Training!$C$3:$E$3))</f>
        <v>0</v>
      </c>
      <c r="FF157" s="31" cm="1">
        <f t="array" aca="1" ref="FF157" ca="1">SUMPRODUCT(COUNTIF($DJ157:$FD157,Training!$C$4:$E$4))</f>
        <v>0</v>
      </c>
      <c r="FG157" s="31" cm="1">
        <f t="array" aca="1" ref="FG157" ca="1">SUMPRODUCT(COUNTIF($DJ157:$FD157,Training!$C$5:$E$5))</f>
        <v>0</v>
      </c>
      <c r="FH157" s="31" cm="1">
        <f t="array" aca="1" ref="FH157" ca="1">SUMPRODUCT(COUNTIF($DJ157:$FD157,Training!$C$6:$E$6))</f>
        <v>0</v>
      </c>
      <c r="FI157" s="31" cm="1">
        <f t="array" aca="1" ref="FI157" ca="1">SUMPRODUCT(COUNTIF($DJ157:$FD157,Training!$C$7:$E$7))</f>
        <v>0</v>
      </c>
      <c r="FJ157" s="31" cm="1">
        <f t="array" aca="1" ref="FJ157" ca="1">SUMPRODUCT(COUNTIF($DJ157:$FD157,Training!$C$8:$E$8))</f>
        <v>0</v>
      </c>
      <c r="FK157" s="31" cm="1">
        <f t="array" aca="1" ref="FK157" ca="1">SUMPRODUCT(COUNTIF($DJ157:$FD157,Training!$C$9:$E$9))</f>
        <v>0</v>
      </c>
      <c r="FL157" s="31" cm="1">
        <f t="array" aca="1" ref="FL157" ca="1">SUMPRODUCT(COUNTIF($DJ157:$FD157,Training!$C$10:$E$10))</f>
        <v>0</v>
      </c>
      <c r="FM157" s="31" cm="1">
        <f t="array" aca="1" ref="FM157" ca="1">SUMPRODUCT(COUNTIF($DJ157:$FD157,Training!$C$11:$E$11))</f>
        <v>0</v>
      </c>
      <c r="FN157" s="31" cm="1">
        <f t="array" aca="1" ref="FN157" ca="1">SUMPRODUCT(COUNTIF($DJ157:$FD157,Training!$C$2:$E$2))</f>
        <v>0</v>
      </c>
      <c r="FO157" s="31" cm="1">
        <f t="array" aca="1" ref="FO157" ca="1">SUMPRODUCT(COUNTIF($DJ157:$FD157,Training!#REF!))</f>
        <v>0</v>
      </c>
      <c r="FP157" s="31" cm="1">
        <f t="array" aca="1" ref="FP157" ca="1">SUMPRODUCT(COUNTIF($DJ157:$FD157,Training!$C$12:$E$12))</f>
        <v>0</v>
      </c>
      <c r="FQ157" s="31" cm="1">
        <f t="array" aca="1" ref="FQ157" ca="1">SUMPRODUCT(COUNTIF($DJ157:$FD157,Training!$C$13:$E$13))</f>
        <v>0</v>
      </c>
      <c r="FR157" s="31" cm="1">
        <f t="array" aca="1" ref="FR157" ca="1">SUMPRODUCT(COUNTIF($DJ157:$FD157,Training!$C$14:$E$14))</f>
        <v>0</v>
      </c>
      <c r="FS157" s="31" cm="1">
        <f t="array" aca="1" ref="FS157" ca="1">SUMPRODUCT(COUNTIF($DJ157:$FD157,Training!$C$15:$E$15))</f>
        <v>0</v>
      </c>
      <c r="FT157" s="31" cm="1">
        <f t="array" aca="1" ref="FT157" ca="1">SUMPRODUCT(COUNTIF($DJ157:$FD157,Training!$C$16:$E$16))</f>
        <v>0</v>
      </c>
    </row>
    <row r="158" spans="1:176" x14ac:dyDescent="0.25">
      <c r="A158" s="32" t="str">
        <f>IF(WeightedParse!A158&gt;"",WeightedParse!A158,"")</f>
        <v/>
      </c>
      <c r="B158" s="49" t="str">
        <f>IF('Weighted Summary'!A158&gt;"",'Weighted Summary'!F158,"")</f>
        <v/>
      </c>
      <c r="C158" s="39" t="str">
        <f t="shared" si="2"/>
        <v/>
      </c>
      <c r="D158" s="37" t="str">
        <f ca="1">IF($A158&gt;"",IF(ISERROR(HLOOKUP(D$1,INDIRECT("Roles!$B$"&amp;MATCH($B158,Roles!$A:$A,0)&amp;":$AF$"&amp;MATCH($B158,Roles!$A:$A,0)),1,FALSE))=FALSE,IF(SquadExport!G158&lt;10,1,IF(SquadExport!G158&lt;15,2,IF(SquadExport!G158&lt;=20,3,""))),0),"")</f>
        <v/>
      </c>
      <c r="E158" s="37" t="str">
        <f ca="1">IF($A158&gt;"",IF(ISERROR(HLOOKUP(E$1,INDIRECT("Roles!$B$"&amp;MATCH($B158,Roles!$A:$A,0)&amp;":$AF$"&amp;MATCH($B158,Roles!$A:$A,0)),1,FALSE))=FALSE,IF(SquadExport!H158&lt;10,1,IF(SquadExport!H158&lt;15,2,IF(SquadExport!H158&lt;=20,3,""))),0),"")</f>
        <v/>
      </c>
      <c r="F158" s="37" t="str">
        <f ca="1">IF($A158&gt;"",IF(ISERROR(HLOOKUP(F$1,INDIRECT("Roles!$B$"&amp;MATCH($B158,Roles!$A:$A,0)&amp;":$AF$"&amp;MATCH($B158,Roles!$A:$A,0)),1,FALSE))=FALSE,IF(SquadExport!I158&lt;10,1,IF(SquadExport!I158&lt;15,2,IF(SquadExport!I158&lt;=20,3,""))),0),"")</f>
        <v/>
      </c>
      <c r="G158" s="37" t="str">
        <f ca="1">IF($A158&gt;"",IF(ISERROR(HLOOKUP(G$1,INDIRECT("Roles!$B$"&amp;MATCH($B158,Roles!$A:$A,0)&amp;":$AF$"&amp;MATCH($B158,Roles!$A:$A,0)),1,FALSE))=FALSE,IF(SquadExport!J158&lt;10,1,IF(SquadExport!J158&lt;15,2,IF(SquadExport!J158&lt;=20,3,""))),0),"")</f>
        <v/>
      </c>
      <c r="H158" s="37" t="str">
        <f ca="1">IF($A158&gt;"",IF(ISERROR(HLOOKUP(H$1,INDIRECT("Roles!$B$"&amp;MATCH($B158,Roles!$A:$A,0)&amp;":$AF$"&amp;MATCH($B158,Roles!$A:$A,0)),1,FALSE))=FALSE,IF(SquadExport!K158&lt;10,1,IF(SquadExport!K158&lt;15,2,IF(SquadExport!K158&lt;=20,3,""))),0),"")</f>
        <v/>
      </c>
      <c r="I158" s="37" t="str">
        <f ca="1">IF($A158&gt;"",IF(ISERROR(HLOOKUP(I$1,INDIRECT("Roles!$B$"&amp;MATCH($B158,Roles!$A:$A,0)&amp;":$AF$"&amp;MATCH($B158,Roles!$A:$A,0)),1,FALSE))=FALSE,IF(SquadExport!L158&lt;10,1,IF(SquadExport!L158&lt;15,2,IF(SquadExport!L158&lt;=20,3,""))),0),"")</f>
        <v/>
      </c>
      <c r="J158" s="37" t="str">
        <f ca="1">IF($A158&gt;"",IF(ISERROR(HLOOKUP(J$1,INDIRECT("Roles!$B$"&amp;MATCH($B158,Roles!$A:$A,0)&amp;":$AF$"&amp;MATCH($B158,Roles!$A:$A,0)),1,FALSE))=FALSE,IF(SquadExport!M158&lt;10,1,IF(SquadExport!M158&lt;15,2,IF(SquadExport!M158&lt;=20,3,""))),0),"")</f>
        <v/>
      </c>
      <c r="K158" s="37" t="str">
        <f ca="1">IF($A158&gt;"",IF(ISERROR(HLOOKUP(K$1,INDIRECT("Roles!$B$"&amp;MATCH($B158,Roles!$A:$A,0)&amp;":$AF$"&amp;MATCH($B158,Roles!$A:$A,0)),1,FALSE))=FALSE,IF(SquadExport!N158&lt;10,1,IF(SquadExport!N158&lt;15,2,IF(SquadExport!N158&lt;=20,3,""))),0),"")</f>
        <v/>
      </c>
      <c r="L158" s="37" t="str">
        <f ca="1">IF($A158&gt;"",IF(ISERROR(HLOOKUP(L$1,INDIRECT("Roles!$B$"&amp;MATCH($B158,Roles!$A:$A,0)&amp;":$AF$"&amp;MATCH($B158,Roles!$A:$A,0)),1,FALSE))=FALSE,IF(SquadExport!O158&lt;10,1,IF(SquadExport!O158&lt;15,2,IF(SquadExport!O158&lt;=20,3,""))),0),"")</f>
        <v/>
      </c>
      <c r="M158" s="37" t="str">
        <f ca="1">IF($A158&gt;"",IF(ISERROR(HLOOKUP(M$1,INDIRECT("Roles!$B$"&amp;MATCH($B158,Roles!$A:$A,0)&amp;":$AF$"&amp;MATCH($B158,Roles!$A:$A,0)),1,FALSE))=FALSE,IF(SquadExport!P158&lt;10,1,IF(SquadExport!P158&lt;15,2,IF(SquadExport!P158&lt;=20,3,""))),0),"")</f>
        <v/>
      </c>
      <c r="N158" s="37" t="str">
        <f ca="1">IF($A158&gt;"",IF(ISERROR(HLOOKUP(N$1,INDIRECT("Roles!$B$"&amp;MATCH($B158,Roles!$A:$A,0)&amp;":$AF$"&amp;MATCH($B158,Roles!$A:$A,0)),1,FALSE))=FALSE,IF(SquadExport!Q158&lt;10,1,IF(SquadExport!Q158&lt;15,2,IF(SquadExport!Q158&lt;=20,3,""))),0),"")</f>
        <v/>
      </c>
      <c r="O158" s="37" t="str">
        <f ca="1">IF($A158&gt;"",IF(ISERROR(HLOOKUP(O$1,INDIRECT("Roles!$B$"&amp;MATCH($B158,Roles!$A:$A,0)&amp;":$AF$"&amp;MATCH($B158,Roles!$A:$A,0)),1,FALSE))=FALSE,IF(SquadExport!R158&lt;10,1,IF(SquadExport!R158&lt;15,2,IF(SquadExport!R158&lt;=20,3,""))),0),"")</f>
        <v/>
      </c>
      <c r="P158" s="37" t="str">
        <f ca="1">IF($A158&gt;"",IF(ISERROR(HLOOKUP(P$1,INDIRECT("Roles!$B$"&amp;MATCH($B158,Roles!$A:$A,0)&amp;":$AF$"&amp;MATCH($B158,Roles!$A:$A,0)),1,FALSE))=FALSE,IF(SquadExport!S158&lt;10,1,IF(SquadExport!S158&lt;15,2,IF(SquadExport!S158&lt;=20,3,""))),0),"")</f>
        <v/>
      </c>
      <c r="Q158" s="37" t="str">
        <f ca="1">IF($A158&gt;"",IF(ISERROR(HLOOKUP(Q$1,INDIRECT("Roles!$B$"&amp;MATCH($B158,Roles!$A:$A,0)&amp;":$AF$"&amp;MATCH($B158,Roles!$A:$A,0)),1,FALSE))=FALSE,IF(SquadExport!T158&lt;10,1,IF(SquadExport!T158&lt;15,2,IF(SquadExport!T158&lt;=20,3,""))),0),"")</f>
        <v/>
      </c>
      <c r="R158" s="37" t="str">
        <f ca="1">IF($A158&gt;"",IF(ISERROR(HLOOKUP(R$1,INDIRECT("Roles!$B$"&amp;MATCH($B158,Roles!$A:$A,0)&amp;":$AF$"&amp;MATCH($B158,Roles!$A:$A,0)),1,FALSE))=FALSE,IF(SquadExport!U158&lt;10,1,IF(SquadExport!U158&lt;15,2,IF(SquadExport!U158&lt;=20,3,""))),0),"")</f>
        <v/>
      </c>
      <c r="S158" s="37" t="str">
        <f ca="1">IF($A158&gt;"",IF(ISERROR(HLOOKUP(S$1,INDIRECT("Roles!$B$"&amp;MATCH($B158,Roles!$A:$A,0)&amp;":$AF$"&amp;MATCH($B158,Roles!$A:$A,0)),1,FALSE))=FALSE,IF(SquadExport!V158&lt;10,1,IF(SquadExport!V158&lt;15,2,IF(SquadExport!V158&lt;=20,3,""))),0),"")</f>
        <v/>
      </c>
      <c r="T158" s="37" t="str">
        <f ca="1">IF($A158&gt;"",IF(ISERROR(HLOOKUP(T$1,INDIRECT("Roles!$B$"&amp;MATCH($B158,Roles!$A:$A,0)&amp;":$AF$"&amp;MATCH($B158,Roles!$A:$A,0)),1,FALSE))=FALSE,IF(SquadExport!W158&lt;10,1,IF(SquadExport!W158&lt;15,2,IF(SquadExport!W158&lt;=20,3,""))),0),"")</f>
        <v/>
      </c>
      <c r="U158" s="37" t="str">
        <f ca="1">IF($A158&gt;"",IF(ISERROR(HLOOKUP(U$1,INDIRECT("Roles!$B$"&amp;MATCH($B158,Roles!$A:$A,0)&amp;":$AF$"&amp;MATCH($B158,Roles!$A:$A,0)),1,FALSE))=FALSE,IF(SquadExport!X158&lt;10,1,IF(SquadExport!X158&lt;15,2,IF(SquadExport!X158&lt;=20,3,""))),0),"")</f>
        <v/>
      </c>
      <c r="V158" s="37" t="str">
        <f ca="1">IF($A158&gt;"",IF(ISERROR(HLOOKUP(V$1,INDIRECT("Roles!$B$"&amp;MATCH($B158,Roles!$A:$A,0)&amp;":$AF$"&amp;MATCH($B158,Roles!$A:$A,0)),1,FALSE))=FALSE,IF(SquadExport!Y158&lt;10,1,IF(SquadExport!Y158&lt;15,2,IF(SquadExport!Y158&lt;=20,3,""))),0),"")</f>
        <v/>
      </c>
      <c r="W158" s="37" t="str">
        <f ca="1">IF($A158&gt;"",IF(ISERROR(HLOOKUP(W$1,INDIRECT("Roles!$B$"&amp;MATCH($B158,Roles!$A:$A,0)&amp;":$AF$"&amp;MATCH($B158,Roles!$A:$A,0)),1,FALSE))=FALSE,IF(SquadExport!Z158&lt;10,1,IF(SquadExport!Z158&lt;15,2,IF(SquadExport!Z158&lt;=20,3,""))),0),"")</f>
        <v/>
      </c>
      <c r="X158" s="37" t="str">
        <f ca="1">IF($A158&gt;"",IF(ISERROR(HLOOKUP(X$1,INDIRECT("Roles!$B$"&amp;MATCH($B158,Roles!$A:$A,0)&amp;":$AF$"&amp;MATCH($B158,Roles!$A:$A,0)),1,FALSE))=FALSE,IF(SquadExport!AA158&lt;10,1,IF(SquadExport!AA158&lt;15,2,IF(SquadExport!AA158&lt;=20,3,""))),0),"")</f>
        <v/>
      </c>
      <c r="Y158" s="37" t="str">
        <f ca="1">IF($A158&gt;"",IF(ISERROR(HLOOKUP(Y$1,INDIRECT("Roles!$B$"&amp;MATCH($B158,Roles!$A:$A,0)&amp;":$AF$"&amp;MATCH($B158,Roles!$A:$A,0)),1,FALSE))=FALSE,IF(SquadExport!AB158&lt;10,1,IF(SquadExport!AB158&lt;15,2,IF(SquadExport!AB158&lt;=20,3,""))),0),"")</f>
        <v/>
      </c>
      <c r="Z158" s="37" t="str">
        <f ca="1">IF($A158&gt;"",IF(ISERROR(HLOOKUP(Z$1,INDIRECT("Roles!$B$"&amp;MATCH($B158,Roles!$A:$A,0)&amp;":$AF$"&amp;MATCH($B158,Roles!$A:$A,0)),1,FALSE))=FALSE,IF(SquadExport!AC158&lt;10,1,IF(SquadExport!AC158&lt;15,2,IF(SquadExport!AC158&lt;=20,3,""))),0),"")</f>
        <v/>
      </c>
      <c r="AA158" s="37" t="str">
        <f ca="1">IF($A158&gt;"",IF(ISERROR(HLOOKUP(AA$1,INDIRECT("Roles!$B$"&amp;MATCH($B158,Roles!$A:$A,0)&amp;":$AF$"&amp;MATCH($B158,Roles!$A:$A,0)),1,FALSE))=FALSE,IF(SquadExport!AD158&lt;10,1,IF(SquadExport!AD158&lt;15,2,IF(SquadExport!AD158&lt;=20,3,""))),0),"")</f>
        <v/>
      </c>
      <c r="AB158" s="37" t="str">
        <f ca="1">IF($A158&gt;"",IF(ISERROR(HLOOKUP(AB$1,INDIRECT("Roles!$B$"&amp;MATCH($B158,Roles!$A:$A,0)&amp;":$AF$"&amp;MATCH($B158,Roles!$A:$A,0)),1,FALSE))=FALSE,IF(SquadExport!AE158&lt;10,1,IF(SquadExport!AE158&lt;15,2,IF(SquadExport!AE158&lt;=20,3,""))),0),"")</f>
        <v/>
      </c>
      <c r="AC158" s="37" t="str">
        <f ca="1">IF($A158&gt;"",IF(ISERROR(HLOOKUP(AC$1,INDIRECT("Roles!$B$"&amp;MATCH($B158,Roles!$A:$A,0)&amp;":$AF$"&amp;MATCH($B158,Roles!$A:$A,0)),1,FALSE))=FALSE,IF(SquadExport!AF158&lt;10,1,IF(SquadExport!AF158&lt;15,2,IF(SquadExport!AF158&lt;=20,3,""))),0),"")</f>
        <v/>
      </c>
      <c r="AD158" s="37" t="str">
        <f ca="1">IF($A158&gt;"",IF(ISERROR(HLOOKUP(AD$1,INDIRECT("Roles!$B$"&amp;MATCH($B158,Roles!$A:$A,0)&amp;":$AF$"&amp;MATCH($B158,Roles!$A:$A,0)),1,FALSE))=FALSE,IF(SquadExport!AG158&lt;10,1,IF(SquadExport!AG158&lt;15,2,IF(SquadExport!AG158&lt;=20,3,""))),0),"")</f>
        <v/>
      </c>
      <c r="AE158" s="37" t="str">
        <f ca="1">IF($A158&gt;"",IF(ISERROR(HLOOKUP(AE$1,INDIRECT("Roles!$B$"&amp;MATCH($B158,Roles!$A:$A,0)&amp;":$AF$"&amp;MATCH($B158,Roles!$A:$A,0)),1,FALSE))=FALSE,IF(SquadExport!AH158&lt;10,1,IF(SquadExport!AH158&lt;15,2,IF(SquadExport!AH158&lt;=20,3,""))),0),"")</f>
        <v/>
      </c>
      <c r="AF158" s="37" t="str">
        <f ca="1">IF($A158&gt;"",IF(ISERROR(HLOOKUP(AF$1,INDIRECT("Roles!$B$"&amp;MATCH($B158,Roles!$A:$A,0)&amp;":$AF$"&amp;MATCH($B158,Roles!$A:$A,0)),1,FALSE))=FALSE,IF(SquadExport!AI158&lt;10,1,IF(SquadExport!AI158&lt;15,2,IF(SquadExport!AI158&lt;=20,3,""))),0),"")</f>
        <v/>
      </c>
      <c r="AG158" s="37" t="str">
        <f ca="1">IF($A158&gt;"",IF(ISERROR(HLOOKUP(AG$1,INDIRECT("Roles!$B$"&amp;MATCH($B158,Roles!$A:$A,0)&amp;":$AF$"&amp;MATCH($B158,Roles!$A:$A,0)),1,FALSE))=FALSE,IF(SquadExport!AJ158&lt;10,1,IF(SquadExport!AJ158&lt;15,2,IF(SquadExport!AJ158&lt;=20,3,""))),0),"")</f>
        <v/>
      </c>
      <c r="AH158" s="37" t="str">
        <f ca="1">IF($A158&gt;"",IF(ISERROR(HLOOKUP(AH$1,INDIRECT("Roles!$B$"&amp;MATCH($B158,Roles!$A:$A,0)&amp;":$AF$"&amp;MATCH($B158,Roles!$A:$A,0)),1,FALSE))=FALSE,IF(SquadExport!AK158&lt;10,1,IF(SquadExport!AK158&lt;15,2,IF(SquadExport!AK158&lt;=20,3,""))),0),"")</f>
        <v/>
      </c>
      <c r="AI158" s="37" t="str">
        <f ca="1">IF($A158&gt;"",IF(ISERROR(HLOOKUP(AI$1,INDIRECT("Roles!$B$"&amp;MATCH($B158,Roles!$A:$A,0)&amp;":$AF$"&amp;MATCH($B158,Roles!$A:$A,0)),1,FALSE))=FALSE,IF(SquadExport!AL158&lt;10,1,IF(SquadExport!AL158&lt;15,2,IF(SquadExport!AL158&lt;=20,3,""))),0),"")</f>
        <v/>
      </c>
      <c r="AJ158" s="37" t="str">
        <f ca="1">IF($A158&gt;"",IF(ISERROR(HLOOKUP(AJ$1,INDIRECT("Roles!$B$"&amp;MATCH($B158,Roles!$A:$A,0)&amp;":$AF$"&amp;MATCH($B158,Roles!$A:$A,0)),1,FALSE))=FALSE,IF(SquadExport!AM158&lt;10,1,IF(SquadExport!AM158&lt;15,2,IF(SquadExport!AM158&lt;=20,3,""))),0),"")</f>
        <v/>
      </c>
      <c r="AK158" s="37" t="str">
        <f ca="1">IF($A158&gt;"",IF(ISERROR(HLOOKUP(AK$1,INDIRECT("Roles!$B$"&amp;MATCH($B158,Roles!$A:$A,0)&amp;":$AF$"&amp;MATCH($B158,Roles!$A:$A,0)),1,FALSE))=FALSE,IF(SquadExport!AN158&lt;10,1,IF(SquadExport!AN158&lt;15,2,IF(SquadExport!AN158&lt;=20,3,""))),0),"")</f>
        <v/>
      </c>
      <c r="AL158" s="37" t="str">
        <f ca="1">IF($A158&gt;"",IF(ISERROR(HLOOKUP(AL$1,INDIRECT("Roles!$B$"&amp;MATCH($B158,Roles!$A:$A,0)&amp;":$AF$"&amp;MATCH($B158,Roles!$A:$A,0)),1,FALSE))=FALSE,IF(SquadExport!AO158&lt;10,1,IF(SquadExport!AO158&lt;15,2,IF(SquadExport!AO158&lt;=20,3,""))),0),"")</f>
        <v/>
      </c>
      <c r="AM158" s="37" t="str">
        <f ca="1">IF($A158&gt;"",IF(ISERROR(HLOOKUP(AM$1,INDIRECT("Roles!$B$"&amp;MATCH($B158,Roles!$A:$A,0)&amp;":$AF$"&amp;MATCH($B158,Roles!$A:$A,0)),1,FALSE))=FALSE,IF(SquadExport!AP158&lt;10,1,IF(SquadExport!AP158&lt;15,2,IF(SquadExport!AP158&lt;=20,3,""))),0),"")</f>
        <v/>
      </c>
      <c r="AN158" s="37" t="str">
        <f ca="1">IF($A158&gt;"",IF(ISERROR(HLOOKUP(AN$1,INDIRECT("Roles!$B$"&amp;MATCH($B158,Roles!$A:$A,0)&amp;":$AF$"&amp;MATCH($B158,Roles!$A:$A,0)),1,FALSE))=FALSE,IF(SquadExport!AQ158&lt;10,1,IF(SquadExport!AQ158&lt;15,2,IF(SquadExport!AQ158&lt;=20,3,""))),0),"")</f>
        <v/>
      </c>
      <c r="AO158" s="37" t="str">
        <f ca="1">IF($A158&gt;"",IF(ISERROR(HLOOKUP(AO$1,INDIRECT("Roles!$B$"&amp;MATCH($B158,Roles!$A:$A,0)&amp;":$AF$"&amp;MATCH($B158,Roles!$A:$A,0)),1,FALSE))=FALSE,IF(SquadExport!AR158&lt;10,1,IF(SquadExport!AR158&lt;15,2,IF(SquadExport!AR158&lt;=20,3,""))),0),"")</f>
        <v/>
      </c>
      <c r="AP158" s="37" t="str">
        <f ca="1">IF($A158&gt;"",IF(ISERROR(HLOOKUP(AP$1,INDIRECT("Roles!$B$"&amp;MATCH($B158,Roles!$A:$A,0)&amp;":$AF$"&amp;MATCH($B158,Roles!$A:$A,0)),1,FALSE))=FALSE,IF(SquadExport!AS158&lt;10,1,IF(SquadExport!AS158&lt;15,2,IF(SquadExport!AS158&lt;=20,3,""))),0),"")</f>
        <v/>
      </c>
      <c r="AQ158" s="37" t="str">
        <f ca="1">IF($A158&gt;"",IF(ISERROR(HLOOKUP(AQ$1,INDIRECT("Roles!$B$"&amp;MATCH($B158,Roles!$A:$A,0)&amp;":$AF$"&amp;MATCH($B158,Roles!$A:$A,0)),1,FALSE))=FALSE,IF(SquadExport!AT158&lt;10,1,IF(SquadExport!AT158&lt;15,2,IF(SquadExport!AT158&lt;=20,3,""))),0),"")</f>
        <v/>
      </c>
      <c r="AR158" s="37" t="str">
        <f ca="1">IF($A158&gt;"",IF(ISERROR(HLOOKUP(AR$1,INDIRECT("Roles!$B$"&amp;MATCH($B158,Roles!$A:$A,0)&amp;":$AF$"&amp;MATCH($B158,Roles!$A:$A,0)),1,FALSE))=FALSE,IF(SquadExport!AU158&lt;10,1,IF(SquadExport!AU158&lt;15,2,IF(SquadExport!AU158&lt;=20,3,""))),0),"")</f>
        <v/>
      </c>
      <c r="AS158" s="37" t="str">
        <f ca="1">IF($A158&gt;"",IF(ISERROR(HLOOKUP(AS$1,INDIRECT("Roles!$B$"&amp;MATCH($B158,Roles!$A:$A,0)&amp;":$AF$"&amp;MATCH($B158,Roles!$A:$A,0)),1,FALSE))=FALSE,IF(SquadExport!AV158&lt;10,1,IF(SquadExport!AV158&lt;15,2,IF(SquadExport!AV158&lt;=20,3,""))),0),"")</f>
        <v/>
      </c>
      <c r="AT158" s="37" t="str">
        <f ca="1">IF($A158&gt;"",IF(ISERROR(HLOOKUP(AT$1,INDIRECT("Roles!$B$"&amp;MATCH($B158,Roles!$A:$A,0)&amp;":$AF$"&amp;MATCH($B158,Roles!$A:$A,0)),1,FALSE))=FALSE,IF(SquadExport!AW158&lt;10,1,IF(SquadExport!AW158&lt;15,2,IF(SquadExport!AW158&lt;=20,3,""))),0),"")</f>
        <v/>
      </c>
      <c r="AU158" s="37" t="str">
        <f ca="1">IF($A158&gt;"",IF(ISERROR(HLOOKUP(AU$1,INDIRECT("Roles!$B$"&amp;MATCH($B158,Roles!$A:$A,0)&amp;":$AF$"&amp;MATCH($B158,Roles!$A:$A,0)),1,FALSE))=FALSE,IF(SquadExport!AX158&lt;10,1,IF(SquadExport!AX158&lt;15,2,IF(SquadExport!AX158&lt;=20,3,""))),0),"")</f>
        <v/>
      </c>
      <c r="AV158" s="37" t="str">
        <f ca="1">IF($A158&gt;"",IF(ISERROR(HLOOKUP(AV$1,INDIRECT("Roles!$B$"&amp;MATCH($B158,Roles!$A:$A,0)&amp;":$AF$"&amp;MATCH($B158,Roles!$A:$A,0)),1,FALSE))=FALSE,IF(SquadExport!AY158&lt;10,1,IF(SquadExport!AY158&lt;15,2,IF(SquadExport!AY158&lt;=20,3,""))),0),"")</f>
        <v/>
      </c>
      <c r="AW158" s="37" t="str">
        <f ca="1">IF($A158&gt;"",IF(ISERROR(HLOOKUP(AW$1,INDIRECT("Roles!$B$"&amp;MATCH($B158,Roles!$A:$A,0)&amp;":$AF$"&amp;MATCH($B158,Roles!$A:$A,0)),1,FALSE))=FALSE,IF(SquadExport!AZ158&lt;10,1,IF(SquadExport!AZ158&lt;15,2,IF(SquadExport!AZ158&lt;=20,3,""))),0),"")</f>
        <v/>
      </c>
      <c r="AX158" s="37" t="str">
        <f ca="1">IF($A158&gt;"",IF(ISERROR(HLOOKUP(AX$1,INDIRECT("Roles!$B$"&amp;MATCH($B158,Roles!$A:$A,0)&amp;":$AF$"&amp;MATCH($B158,Roles!$A:$A,0)),1,FALSE))=FALSE,IF(SquadExport!BA158&lt;10,1,IF(SquadExport!BA158&lt;15,2,IF(SquadExport!BA158&lt;=20,3,""))),0),"")</f>
        <v/>
      </c>
      <c r="AY158" s="30" t="str" cm="1">
        <f t="array" aca="1" ref="AY158:CS158" ca="1">IF($D158:$AX158=1,D$1:AX$1,"")</f>
        <v/>
      </c>
      <c r="AZ158" s="30" t="str">
        <f ca="1"/>
        <v/>
      </c>
      <c r="BA158" s="30" t="str">
        <f ca="1"/>
        <v/>
      </c>
      <c r="BB158" s="30" t="str">
        <f ca="1"/>
        <v/>
      </c>
      <c r="BC158" s="30" t="str">
        <f ca="1"/>
        <v/>
      </c>
      <c r="BD158" s="30" t="str">
        <f ca="1"/>
        <v/>
      </c>
      <c r="BE158" s="30" t="str">
        <f ca="1"/>
        <v/>
      </c>
      <c r="BF158" s="30" t="str">
        <f ca="1"/>
        <v/>
      </c>
      <c r="BG158" s="30" t="str">
        <f ca="1"/>
        <v/>
      </c>
      <c r="BH158" s="30" t="str">
        <f ca="1"/>
        <v/>
      </c>
      <c r="BI158" s="30" t="str">
        <f ca="1"/>
        <v/>
      </c>
      <c r="BJ158" s="30" t="str">
        <f ca="1"/>
        <v/>
      </c>
      <c r="BK158" s="30" t="str">
        <f ca="1"/>
        <v/>
      </c>
      <c r="BL158" s="30" t="str">
        <f ca="1"/>
        <v/>
      </c>
      <c r="BM158" s="30" t="str">
        <f ca="1"/>
        <v/>
      </c>
      <c r="BN158" s="30" t="str">
        <f ca="1"/>
        <v/>
      </c>
      <c r="BO158" s="30" t="str">
        <f ca="1"/>
        <v/>
      </c>
      <c r="BP158" s="30" t="str">
        <f ca="1"/>
        <v/>
      </c>
      <c r="BQ158" s="30" t="str">
        <f ca="1"/>
        <v/>
      </c>
      <c r="BR158" s="30" t="str">
        <f ca="1"/>
        <v/>
      </c>
      <c r="BS158" s="30" t="str">
        <f ca="1"/>
        <v/>
      </c>
      <c r="BT158" s="30" t="str">
        <f ca="1"/>
        <v/>
      </c>
      <c r="BU158" s="30" t="str">
        <f ca="1"/>
        <v/>
      </c>
      <c r="BV158" s="30" t="str">
        <f ca="1"/>
        <v/>
      </c>
      <c r="BW158" s="30" t="str">
        <f ca="1"/>
        <v/>
      </c>
      <c r="BX158" s="30" t="str">
        <f ca="1"/>
        <v/>
      </c>
      <c r="BY158" s="30" t="str">
        <f ca="1"/>
        <v/>
      </c>
      <c r="BZ158" s="30" t="str">
        <f ca="1"/>
        <v/>
      </c>
      <c r="CA158" s="30" t="str">
        <f ca="1"/>
        <v/>
      </c>
      <c r="CB158" s="30" t="str">
        <f ca="1"/>
        <v/>
      </c>
      <c r="CC158" s="30" t="str">
        <f ca="1"/>
        <v/>
      </c>
      <c r="CD158" s="30" t="str">
        <f ca="1"/>
        <v/>
      </c>
      <c r="CE158" s="30" t="str">
        <f ca="1"/>
        <v/>
      </c>
      <c r="CF158" s="30" t="str">
        <f ca="1"/>
        <v/>
      </c>
      <c r="CG158" s="30" t="str">
        <f ca="1"/>
        <v/>
      </c>
      <c r="CH158" s="30" t="str">
        <f ca="1"/>
        <v/>
      </c>
      <c r="CI158" s="30" t="str">
        <f ca="1"/>
        <v/>
      </c>
      <c r="CJ158" s="30" t="str">
        <f ca="1"/>
        <v/>
      </c>
      <c r="CK158" s="30" t="str">
        <f ca="1"/>
        <v/>
      </c>
      <c r="CL158" s="30" t="str">
        <f ca="1"/>
        <v/>
      </c>
      <c r="CM158" s="30" t="str">
        <f ca="1"/>
        <v/>
      </c>
      <c r="CN158" s="30" t="str">
        <f ca="1"/>
        <v/>
      </c>
      <c r="CO158" s="30" t="str">
        <f ca="1"/>
        <v/>
      </c>
      <c r="CP158" s="30" t="str">
        <f ca="1"/>
        <v/>
      </c>
      <c r="CQ158" s="30" t="str">
        <f ca="1"/>
        <v/>
      </c>
      <c r="CR158" s="30" t="str">
        <f ca="1"/>
        <v/>
      </c>
      <c r="CS158" s="30" t="str">
        <f ca="1"/>
        <v/>
      </c>
      <c r="CT158" s="31" cm="1">
        <f t="array" aca="1" ref="CT158" ca="1">SUMPRODUCT(COUNTIF($AY158:$CS158,Training!$C$3:$E$3))</f>
        <v>0</v>
      </c>
      <c r="CU158" s="31" cm="1">
        <f t="array" aca="1" ref="CU158" ca="1">SUMPRODUCT(COUNTIF($AY158:$CS158,Training!$C$4:$E$4))</f>
        <v>0</v>
      </c>
      <c r="CV158" s="31" cm="1">
        <f t="array" aca="1" ref="CV158" ca="1">SUMPRODUCT(COUNTIF($AY158:$CS158,Training!$C$5:$E$5))</f>
        <v>0</v>
      </c>
      <c r="CW158" s="31" cm="1">
        <f t="array" aca="1" ref="CW158" ca="1">SUMPRODUCT(COUNTIF($AY158:$CS158,Training!$C$6:$E$6))</f>
        <v>0</v>
      </c>
      <c r="CX158" s="31" cm="1">
        <f t="array" aca="1" ref="CX158" ca="1">SUMPRODUCT(COUNTIF($AY158:$CS158,Training!$C$7:$E$7))</f>
        <v>0</v>
      </c>
      <c r="CY158" s="31" cm="1">
        <f t="array" aca="1" ref="CY158" ca="1">SUMPRODUCT(COUNTIF($AY158:$CS158,Training!$C$8:$E$8))</f>
        <v>0</v>
      </c>
      <c r="CZ158" s="31" cm="1">
        <f t="array" aca="1" ref="CZ158" ca="1">SUMPRODUCT(COUNTIF($AY158:$CS158,Training!$C$9:$E$9))</f>
        <v>0</v>
      </c>
      <c r="DA158" s="31" cm="1">
        <f t="array" aca="1" ref="DA158" ca="1">SUMPRODUCT(COUNTIF($AY158:$CS158,Training!$C$10:$E$10))</f>
        <v>0</v>
      </c>
      <c r="DB158" s="31" cm="1">
        <f t="array" aca="1" ref="DB158" ca="1">SUMPRODUCT(COUNTIF($AY158:$CS158,Training!$C$11:$E$11))</f>
        <v>0</v>
      </c>
      <c r="DC158" s="31" cm="1">
        <f t="array" aca="1" ref="DC158" ca="1">SUMPRODUCT(COUNTIF($AY158:$CS158,Training!$C$2:$E$2))</f>
        <v>0</v>
      </c>
      <c r="DD158" s="31" cm="1">
        <f t="array" aca="1" ref="DD158" ca="1">SUMPRODUCT(COUNTIF($AY158:$CS158,Training!#REF!))</f>
        <v>0</v>
      </c>
      <c r="DE158" s="31" cm="1">
        <f t="array" aca="1" ref="DE158" ca="1">SUMPRODUCT(COUNTIF($AY158:$CS158,Training!$C$12:$E$12))</f>
        <v>0</v>
      </c>
      <c r="DF158" s="31" cm="1">
        <f t="array" aca="1" ref="DF158" ca="1">SUMPRODUCT(COUNTIF($AY158:$CS158,Training!$C$13:$E$13))</f>
        <v>0</v>
      </c>
      <c r="DG158" s="31" cm="1">
        <f t="array" aca="1" ref="DG158" ca="1">SUMPRODUCT(COUNTIF($AY158:$CS158,Training!$C$14:$E$14))</f>
        <v>0</v>
      </c>
      <c r="DH158" s="31" cm="1">
        <f t="array" aca="1" ref="DH158" ca="1">SUMPRODUCT(COUNTIF($AY158:$CS158,Training!$C$15:$E$15))</f>
        <v>0</v>
      </c>
      <c r="DI158" s="31" cm="1">
        <f t="array" aca="1" ref="DI158" ca="1">SUMPRODUCT(COUNTIF($AY158:$CS158,Training!$C$16:$E$16))</f>
        <v>0</v>
      </c>
      <c r="DJ158" s="30" t="str" cm="1">
        <f t="array" aca="1" ref="DJ158:FD158" ca="1">IF(COUNTIF(D158:AX158,1)=0,IF($D158:$AX158=2,D$1:AX$1,""),"")</f>
        <v/>
      </c>
      <c r="DK158" s="30" t="str">
        <f ca="1"/>
        <v/>
      </c>
      <c r="DL158" s="30" t="str">
        <f ca="1"/>
        <v/>
      </c>
      <c r="DM158" s="30" t="str">
        <f ca="1"/>
        <v/>
      </c>
      <c r="DN158" s="30" t="str">
        <f ca="1"/>
        <v/>
      </c>
      <c r="DO158" s="30" t="str">
        <f ca="1"/>
        <v/>
      </c>
      <c r="DP158" s="30" t="str">
        <f ca="1"/>
        <v/>
      </c>
      <c r="DQ158" s="30" t="str">
        <f ca="1"/>
        <v/>
      </c>
      <c r="DR158" s="30" t="str">
        <f ca="1"/>
        <v/>
      </c>
      <c r="DS158" s="30" t="str">
        <f ca="1"/>
        <v/>
      </c>
      <c r="DT158" s="30" t="str">
        <f ca="1"/>
        <v/>
      </c>
      <c r="DU158" s="30" t="str">
        <f ca="1"/>
        <v/>
      </c>
      <c r="DV158" s="30" t="str">
        <f ca="1"/>
        <v/>
      </c>
      <c r="DW158" s="30" t="str">
        <f ca="1"/>
        <v/>
      </c>
      <c r="DX158" s="30" t="str">
        <f ca="1"/>
        <v/>
      </c>
      <c r="DY158" s="30" t="str">
        <f ca="1"/>
        <v/>
      </c>
      <c r="DZ158" s="30" t="str">
        <f ca="1"/>
        <v/>
      </c>
      <c r="EA158" s="30" t="str">
        <f ca="1"/>
        <v/>
      </c>
      <c r="EB158" s="30" t="str">
        <f ca="1"/>
        <v/>
      </c>
      <c r="EC158" s="30" t="str">
        <f ca="1"/>
        <v/>
      </c>
      <c r="ED158" s="30" t="str">
        <f ca="1"/>
        <v/>
      </c>
      <c r="EE158" s="30" t="str">
        <f ca="1"/>
        <v/>
      </c>
      <c r="EF158" s="30" t="str">
        <f ca="1"/>
        <v/>
      </c>
      <c r="EG158" s="30" t="str">
        <f ca="1"/>
        <v/>
      </c>
      <c r="EH158" s="30" t="str">
        <f ca="1"/>
        <v/>
      </c>
      <c r="EI158" s="30" t="str">
        <f ca="1"/>
        <v/>
      </c>
      <c r="EJ158" s="30" t="str">
        <f ca="1"/>
        <v/>
      </c>
      <c r="EK158" s="30" t="str">
        <f ca="1"/>
        <v/>
      </c>
      <c r="EL158" s="30" t="str">
        <f ca="1"/>
        <v/>
      </c>
      <c r="EM158" s="30" t="str">
        <f ca="1"/>
        <v/>
      </c>
      <c r="EN158" s="30" t="str">
        <f ca="1"/>
        <v/>
      </c>
      <c r="EO158" s="30" t="str">
        <f ca="1"/>
        <v/>
      </c>
      <c r="EP158" s="30" t="str">
        <f ca="1"/>
        <v/>
      </c>
      <c r="EQ158" s="30" t="str">
        <f ca="1"/>
        <v/>
      </c>
      <c r="ER158" s="30" t="str">
        <f ca="1"/>
        <v/>
      </c>
      <c r="ES158" s="30" t="str">
        <f ca="1"/>
        <v/>
      </c>
      <c r="ET158" s="30" t="str">
        <f ca="1"/>
        <v/>
      </c>
      <c r="EU158" s="30" t="str">
        <f ca="1"/>
        <v/>
      </c>
      <c r="EV158" s="30" t="str">
        <f ca="1"/>
        <v/>
      </c>
      <c r="EW158" s="30" t="str">
        <f ca="1"/>
        <v/>
      </c>
      <c r="EX158" s="30" t="str">
        <f ca="1"/>
        <v/>
      </c>
      <c r="EY158" s="30" t="str">
        <f ca="1"/>
        <v/>
      </c>
      <c r="EZ158" s="30" t="str">
        <f ca="1"/>
        <v/>
      </c>
      <c r="FA158" s="30" t="str">
        <f ca="1"/>
        <v/>
      </c>
      <c r="FB158" s="30" t="str">
        <f ca="1"/>
        <v/>
      </c>
      <c r="FC158" s="30" t="str">
        <f ca="1"/>
        <v/>
      </c>
      <c r="FD158" s="30" t="str">
        <f ca="1"/>
        <v/>
      </c>
      <c r="FE158" s="31" cm="1">
        <f t="array" aca="1" ref="FE158" ca="1">SUMPRODUCT(COUNTIF($DJ158:$FD158,Training!$C$3:$E$3))</f>
        <v>0</v>
      </c>
      <c r="FF158" s="31" cm="1">
        <f t="array" aca="1" ref="FF158" ca="1">SUMPRODUCT(COUNTIF($DJ158:$FD158,Training!$C$4:$E$4))</f>
        <v>0</v>
      </c>
      <c r="FG158" s="31" cm="1">
        <f t="array" aca="1" ref="FG158" ca="1">SUMPRODUCT(COUNTIF($DJ158:$FD158,Training!$C$5:$E$5))</f>
        <v>0</v>
      </c>
      <c r="FH158" s="31" cm="1">
        <f t="array" aca="1" ref="FH158" ca="1">SUMPRODUCT(COUNTIF($DJ158:$FD158,Training!$C$6:$E$6))</f>
        <v>0</v>
      </c>
      <c r="FI158" s="31" cm="1">
        <f t="array" aca="1" ref="FI158" ca="1">SUMPRODUCT(COUNTIF($DJ158:$FD158,Training!$C$7:$E$7))</f>
        <v>0</v>
      </c>
      <c r="FJ158" s="31" cm="1">
        <f t="array" aca="1" ref="FJ158" ca="1">SUMPRODUCT(COUNTIF($DJ158:$FD158,Training!$C$8:$E$8))</f>
        <v>0</v>
      </c>
      <c r="FK158" s="31" cm="1">
        <f t="array" aca="1" ref="FK158" ca="1">SUMPRODUCT(COUNTIF($DJ158:$FD158,Training!$C$9:$E$9))</f>
        <v>0</v>
      </c>
      <c r="FL158" s="31" cm="1">
        <f t="array" aca="1" ref="FL158" ca="1">SUMPRODUCT(COUNTIF($DJ158:$FD158,Training!$C$10:$E$10))</f>
        <v>0</v>
      </c>
      <c r="FM158" s="31" cm="1">
        <f t="array" aca="1" ref="FM158" ca="1">SUMPRODUCT(COUNTIF($DJ158:$FD158,Training!$C$11:$E$11))</f>
        <v>0</v>
      </c>
      <c r="FN158" s="31" cm="1">
        <f t="array" aca="1" ref="FN158" ca="1">SUMPRODUCT(COUNTIF($DJ158:$FD158,Training!$C$2:$E$2))</f>
        <v>0</v>
      </c>
      <c r="FO158" s="31" cm="1">
        <f t="array" aca="1" ref="FO158" ca="1">SUMPRODUCT(COUNTIF($DJ158:$FD158,Training!#REF!))</f>
        <v>0</v>
      </c>
      <c r="FP158" s="31" cm="1">
        <f t="array" aca="1" ref="FP158" ca="1">SUMPRODUCT(COUNTIF($DJ158:$FD158,Training!$C$12:$E$12))</f>
        <v>0</v>
      </c>
      <c r="FQ158" s="31" cm="1">
        <f t="array" aca="1" ref="FQ158" ca="1">SUMPRODUCT(COUNTIF($DJ158:$FD158,Training!$C$13:$E$13))</f>
        <v>0</v>
      </c>
      <c r="FR158" s="31" cm="1">
        <f t="array" aca="1" ref="FR158" ca="1">SUMPRODUCT(COUNTIF($DJ158:$FD158,Training!$C$14:$E$14))</f>
        <v>0</v>
      </c>
      <c r="FS158" s="31" cm="1">
        <f t="array" aca="1" ref="FS158" ca="1">SUMPRODUCT(COUNTIF($DJ158:$FD158,Training!$C$15:$E$15))</f>
        <v>0</v>
      </c>
      <c r="FT158" s="31" cm="1">
        <f t="array" aca="1" ref="FT158" ca="1">SUMPRODUCT(COUNTIF($DJ158:$FD158,Training!$C$16:$E$16))</f>
        <v>0</v>
      </c>
    </row>
    <row r="159" spans="1:176" x14ac:dyDescent="0.25">
      <c r="A159" s="32" t="str">
        <f>IF(WeightedParse!A159&gt;"",WeightedParse!A159,"")</f>
        <v/>
      </c>
      <c r="B159" s="49" t="str">
        <f>IF('Weighted Summary'!A159&gt;"",'Weighted Summary'!F159,"")</f>
        <v/>
      </c>
      <c r="C159" s="39" t="str">
        <f t="shared" si="2"/>
        <v/>
      </c>
      <c r="D159" s="37" t="str">
        <f ca="1">IF($A159&gt;"",IF(ISERROR(HLOOKUP(D$1,INDIRECT("Roles!$B$"&amp;MATCH($B159,Roles!$A:$A,0)&amp;":$AF$"&amp;MATCH($B159,Roles!$A:$A,0)),1,FALSE))=FALSE,IF(SquadExport!G159&lt;10,1,IF(SquadExport!G159&lt;15,2,IF(SquadExport!G159&lt;=20,3,""))),0),"")</f>
        <v/>
      </c>
      <c r="E159" s="37" t="str">
        <f ca="1">IF($A159&gt;"",IF(ISERROR(HLOOKUP(E$1,INDIRECT("Roles!$B$"&amp;MATCH($B159,Roles!$A:$A,0)&amp;":$AF$"&amp;MATCH($B159,Roles!$A:$A,0)),1,FALSE))=FALSE,IF(SquadExport!H159&lt;10,1,IF(SquadExport!H159&lt;15,2,IF(SquadExport!H159&lt;=20,3,""))),0),"")</f>
        <v/>
      </c>
      <c r="F159" s="37" t="str">
        <f ca="1">IF($A159&gt;"",IF(ISERROR(HLOOKUP(F$1,INDIRECT("Roles!$B$"&amp;MATCH($B159,Roles!$A:$A,0)&amp;":$AF$"&amp;MATCH($B159,Roles!$A:$A,0)),1,FALSE))=FALSE,IF(SquadExport!I159&lt;10,1,IF(SquadExport!I159&lt;15,2,IF(SquadExport!I159&lt;=20,3,""))),0),"")</f>
        <v/>
      </c>
      <c r="G159" s="37" t="str">
        <f ca="1">IF($A159&gt;"",IF(ISERROR(HLOOKUP(G$1,INDIRECT("Roles!$B$"&amp;MATCH($B159,Roles!$A:$A,0)&amp;":$AF$"&amp;MATCH($B159,Roles!$A:$A,0)),1,FALSE))=FALSE,IF(SquadExport!J159&lt;10,1,IF(SquadExport!J159&lt;15,2,IF(SquadExport!J159&lt;=20,3,""))),0),"")</f>
        <v/>
      </c>
      <c r="H159" s="37" t="str">
        <f ca="1">IF($A159&gt;"",IF(ISERROR(HLOOKUP(H$1,INDIRECT("Roles!$B$"&amp;MATCH($B159,Roles!$A:$A,0)&amp;":$AF$"&amp;MATCH($B159,Roles!$A:$A,0)),1,FALSE))=FALSE,IF(SquadExport!K159&lt;10,1,IF(SquadExport!K159&lt;15,2,IF(SquadExport!K159&lt;=20,3,""))),0),"")</f>
        <v/>
      </c>
      <c r="I159" s="37" t="str">
        <f ca="1">IF($A159&gt;"",IF(ISERROR(HLOOKUP(I$1,INDIRECT("Roles!$B$"&amp;MATCH($B159,Roles!$A:$A,0)&amp;":$AF$"&amp;MATCH($B159,Roles!$A:$A,0)),1,FALSE))=FALSE,IF(SquadExport!L159&lt;10,1,IF(SquadExport!L159&lt;15,2,IF(SquadExport!L159&lt;=20,3,""))),0),"")</f>
        <v/>
      </c>
      <c r="J159" s="37" t="str">
        <f ca="1">IF($A159&gt;"",IF(ISERROR(HLOOKUP(J$1,INDIRECT("Roles!$B$"&amp;MATCH($B159,Roles!$A:$A,0)&amp;":$AF$"&amp;MATCH($B159,Roles!$A:$A,0)),1,FALSE))=FALSE,IF(SquadExport!M159&lt;10,1,IF(SquadExport!M159&lt;15,2,IF(SquadExport!M159&lt;=20,3,""))),0),"")</f>
        <v/>
      </c>
      <c r="K159" s="37" t="str">
        <f ca="1">IF($A159&gt;"",IF(ISERROR(HLOOKUP(K$1,INDIRECT("Roles!$B$"&amp;MATCH($B159,Roles!$A:$A,0)&amp;":$AF$"&amp;MATCH($B159,Roles!$A:$A,0)),1,FALSE))=FALSE,IF(SquadExport!N159&lt;10,1,IF(SquadExport!N159&lt;15,2,IF(SquadExport!N159&lt;=20,3,""))),0),"")</f>
        <v/>
      </c>
      <c r="L159" s="37" t="str">
        <f ca="1">IF($A159&gt;"",IF(ISERROR(HLOOKUP(L$1,INDIRECT("Roles!$B$"&amp;MATCH($B159,Roles!$A:$A,0)&amp;":$AF$"&amp;MATCH($B159,Roles!$A:$A,0)),1,FALSE))=FALSE,IF(SquadExport!O159&lt;10,1,IF(SquadExport!O159&lt;15,2,IF(SquadExport!O159&lt;=20,3,""))),0),"")</f>
        <v/>
      </c>
      <c r="M159" s="37" t="str">
        <f ca="1">IF($A159&gt;"",IF(ISERROR(HLOOKUP(M$1,INDIRECT("Roles!$B$"&amp;MATCH($B159,Roles!$A:$A,0)&amp;":$AF$"&amp;MATCH($B159,Roles!$A:$A,0)),1,FALSE))=FALSE,IF(SquadExport!P159&lt;10,1,IF(SquadExport!P159&lt;15,2,IF(SquadExport!P159&lt;=20,3,""))),0),"")</f>
        <v/>
      </c>
      <c r="N159" s="37" t="str">
        <f ca="1">IF($A159&gt;"",IF(ISERROR(HLOOKUP(N$1,INDIRECT("Roles!$B$"&amp;MATCH($B159,Roles!$A:$A,0)&amp;":$AF$"&amp;MATCH($B159,Roles!$A:$A,0)),1,FALSE))=FALSE,IF(SquadExport!Q159&lt;10,1,IF(SquadExport!Q159&lt;15,2,IF(SquadExport!Q159&lt;=20,3,""))),0),"")</f>
        <v/>
      </c>
      <c r="O159" s="37" t="str">
        <f ca="1">IF($A159&gt;"",IF(ISERROR(HLOOKUP(O$1,INDIRECT("Roles!$B$"&amp;MATCH($B159,Roles!$A:$A,0)&amp;":$AF$"&amp;MATCH($B159,Roles!$A:$A,0)),1,FALSE))=FALSE,IF(SquadExport!R159&lt;10,1,IF(SquadExport!R159&lt;15,2,IF(SquadExport!R159&lt;=20,3,""))),0),"")</f>
        <v/>
      </c>
      <c r="P159" s="37" t="str">
        <f ca="1">IF($A159&gt;"",IF(ISERROR(HLOOKUP(P$1,INDIRECT("Roles!$B$"&amp;MATCH($B159,Roles!$A:$A,0)&amp;":$AF$"&amp;MATCH($B159,Roles!$A:$A,0)),1,FALSE))=FALSE,IF(SquadExport!S159&lt;10,1,IF(SquadExport!S159&lt;15,2,IF(SquadExport!S159&lt;=20,3,""))),0),"")</f>
        <v/>
      </c>
      <c r="Q159" s="37" t="str">
        <f ca="1">IF($A159&gt;"",IF(ISERROR(HLOOKUP(Q$1,INDIRECT("Roles!$B$"&amp;MATCH($B159,Roles!$A:$A,0)&amp;":$AF$"&amp;MATCH($B159,Roles!$A:$A,0)),1,FALSE))=FALSE,IF(SquadExport!T159&lt;10,1,IF(SquadExport!T159&lt;15,2,IF(SquadExport!T159&lt;=20,3,""))),0),"")</f>
        <v/>
      </c>
      <c r="R159" s="37" t="str">
        <f ca="1">IF($A159&gt;"",IF(ISERROR(HLOOKUP(R$1,INDIRECT("Roles!$B$"&amp;MATCH($B159,Roles!$A:$A,0)&amp;":$AF$"&amp;MATCH($B159,Roles!$A:$A,0)),1,FALSE))=FALSE,IF(SquadExport!U159&lt;10,1,IF(SquadExport!U159&lt;15,2,IF(SquadExport!U159&lt;=20,3,""))),0),"")</f>
        <v/>
      </c>
      <c r="S159" s="37" t="str">
        <f ca="1">IF($A159&gt;"",IF(ISERROR(HLOOKUP(S$1,INDIRECT("Roles!$B$"&amp;MATCH($B159,Roles!$A:$A,0)&amp;":$AF$"&amp;MATCH($B159,Roles!$A:$A,0)),1,FALSE))=FALSE,IF(SquadExport!V159&lt;10,1,IF(SquadExport!V159&lt;15,2,IF(SquadExport!V159&lt;=20,3,""))),0),"")</f>
        <v/>
      </c>
      <c r="T159" s="37" t="str">
        <f ca="1">IF($A159&gt;"",IF(ISERROR(HLOOKUP(T$1,INDIRECT("Roles!$B$"&amp;MATCH($B159,Roles!$A:$A,0)&amp;":$AF$"&amp;MATCH($B159,Roles!$A:$A,0)),1,FALSE))=FALSE,IF(SquadExport!W159&lt;10,1,IF(SquadExport!W159&lt;15,2,IF(SquadExport!W159&lt;=20,3,""))),0),"")</f>
        <v/>
      </c>
      <c r="U159" s="37" t="str">
        <f ca="1">IF($A159&gt;"",IF(ISERROR(HLOOKUP(U$1,INDIRECT("Roles!$B$"&amp;MATCH($B159,Roles!$A:$A,0)&amp;":$AF$"&amp;MATCH($B159,Roles!$A:$A,0)),1,FALSE))=FALSE,IF(SquadExport!X159&lt;10,1,IF(SquadExport!X159&lt;15,2,IF(SquadExport!X159&lt;=20,3,""))),0),"")</f>
        <v/>
      </c>
      <c r="V159" s="37" t="str">
        <f ca="1">IF($A159&gt;"",IF(ISERROR(HLOOKUP(V$1,INDIRECT("Roles!$B$"&amp;MATCH($B159,Roles!$A:$A,0)&amp;":$AF$"&amp;MATCH($B159,Roles!$A:$A,0)),1,FALSE))=FALSE,IF(SquadExport!Y159&lt;10,1,IF(SquadExport!Y159&lt;15,2,IF(SquadExport!Y159&lt;=20,3,""))),0),"")</f>
        <v/>
      </c>
      <c r="W159" s="37" t="str">
        <f ca="1">IF($A159&gt;"",IF(ISERROR(HLOOKUP(W$1,INDIRECT("Roles!$B$"&amp;MATCH($B159,Roles!$A:$A,0)&amp;":$AF$"&amp;MATCH($B159,Roles!$A:$A,0)),1,FALSE))=FALSE,IF(SquadExport!Z159&lt;10,1,IF(SquadExport!Z159&lt;15,2,IF(SquadExport!Z159&lt;=20,3,""))),0),"")</f>
        <v/>
      </c>
      <c r="X159" s="37" t="str">
        <f ca="1">IF($A159&gt;"",IF(ISERROR(HLOOKUP(X$1,INDIRECT("Roles!$B$"&amp;MATCH($B159,Roles!$A:$A,0)&amp;":$AF$"&amp;MATCH($B159,Roles!$A:$A,0)),1,FALSE))=FALSE,IF(SquadExport!AA159&lt;10,1,IF(SquadExport!AA159&lt;15,2,IF(SquadExport!AA159&lt;=20,3,""))),0),"")</f>
        <v/>
      </c>
      <c r="Y159" s="37" t="str">
        <f ca="1">IF($A159&gt;"",IF(ISERROR(HLOOKUP(Y$1,INDIRECT("Roles!$B$"&amp;MATCH($B159,Roles!$A:$A,0)&amp;":$AF$"&amp;MATCH($B159,Roles!$A:$A,0)),1,FALSE))=FALSE,IF(SquadExport!AB159&lt;10,1,IF(SquadExport!AB159&lt;15,2,IF(SquadExport!AB159&lt;=20,3,""))),0),"")</f>
        <v/>
      </c>
      <c r="Z159" s="37" t="str">
        <f ca="1">IF($A159&gt;"",IF(ISERROR(HLOOKUP(Z$1,INDIRECT("Roles!$B$"&amp;MATCH($B159,Roles!$A:$A,0)&amp;":$AF$"&amp;MATCH($B159,Roles!$A:$A,0)),1,FALSE))=FALSE,IF(SquadExport!AC159&lt;10,1,IF(SquadExport!AC159&lt;15,2,IF(SquadExport!AC159&lt;=20,3,""))),0),"")</f>
        <v/>
      </c>
      <c r="AA159" s="37" t="str">
        <f ca="1">IF($A159&gt;"",IF(ISERROR(HLOOKUP(AA$1,INDIRECT("Roles!$B$"&amp;MATCH($B159,Roles!$A:$A,0)&amp;":$AF$"&amp;MATCH($B159,Roles!$A:$A,0)),1,FALSE))=FALSE,IF(SquadExport!AD159&lt;10,1,IF(SquadExport!AD159&lt;15,2,IF(SquadExport!AD159&lt;=20,3,""))),0),"")</f>
        <v/>
      </c>
      <c r="AB159" s="37" t="str">
        <f ca="1">IF($A159&gt;"",IF(ISERROR(HLOOKUP(AB$1,INDIRECT("Roles!$B$"&amp;MATCH($B159,Roles!$A:$A,0)&amp;":$AF$"&amp;MATCH($B159,Roles!$A:$A,0)),1,FALSE))=FALSE,IF(SquadExport!AE159&lt;10,1,IF(SquadExport!AE159&lt;15,2,IF(SquadExport!AE159&lt;=20,3,""))),0),"")</f>
        <v/>
      </c>
      <c r="AC159" s="37" t="str">
        <f ca="1">IF($A159&gt;"",IF(ISERROR(HLOOKUP(AC$1,INDIRECT("Roles!$B$"&amp;MATCH($B159,Roles!$A:$A,0)&amp;":$AF$"&amp;MATCH($B159,Roles!$A:$A,0)),1,FALSE))=FALSE,IF(SquadExport!AF159&lt;10,1,IF(SquadExport!AF159&lt;15,2,IF(SquadExport!AF159&lt;=20,3,""))),0),"")</f>
        <v/>
      </c>
      <c r="AD159" s="37" t="str">
        <f ca="1">IF($A159&gt;"",IF(ISERROR(HLOOKUP(AD$1,INDIRECT("Roles!$B$"&amp;MATCH($B159,Roles!$A:$A,0)&amp;":$AF$"&amp;MATCH($B159,Roles!$A:$A,0)),1,FALSE))=FALSE,IF(SquadExport!AG159&lt;10,1,IF(SquadExport!AG159&lt;15,2,IF(SquadExport!AG159&lt;=20,3,""))),0),"")</f>
        <v/>
      </c>
      <c r="AE159" s="37" t="str">
        <f ca="1">IF($A159&gt;"",IF(ISERROR(HLOOKUP(AE$1,INDIRECT("Roles!$B$"&amp;MATCH($B159,Roles!$A:$A,0)&amp;":$AF$"&amp;MATCH($B159,Roles!$A:$A,0)),1,FALSE))=FALSE,IF(SquadExport!AH159&lt;10,1,IF(SquadExport!AH159&lt;15,2,IF(SquadExport!AH159&lt;=20,3,""))),0),"")</f>
        <v/>
      </c>
      <c r="AF159" s="37" t="str">
        <f ca="1">IF($A159&gt;"",IF(ISERROR(HLOOKUP(AF$1,INDIRECT("Roles!$B$"&amp;MATCH($B159,Roles!$A:$A,0)&amp;":$AF$"&amp;MATCH($B159,Roles!$A:$A,0)),1,FALSE))=FALSE,IF(SquadExport!AI159&lt;10,1,IF(SquadExport!AI159&lt;15,2,IF(SquadExport!AI159&lt;=20,3,""))),0),"")</f>
        <v/>
      </c>
      <c r="AG159" s="37" t="str">
        <f ca="1">IF($A159&gt;"",IF(ISERROR(HLOOKUP(AG$1,INDIRECT("Roles!$B$"&amp;MATCH($B159,Roles!$A:$A,0)&amp;":$AF$"&amp;MATCH($B159,Roles!$A:$A,0)),1,FALSE))=FALSE,IF(SquadExport!AJ159&lt;10,1,IF(SquadExport!AJ159&lt;15,2,IF(SquadExport!AJ159&lt;=20,3,""))),0),"")</f>
        <v/>
      </c>
      <c r="AH159" s="37" t="str">
        <f ca="1">IF($A159&gt;"",IF(ISERROR(HLOOKUP(AH$1,INDIRECT("Roles!$B$"&amp;MATCH($B159,Roles!$A:$A,0)&amp;":$AF$"&amp;MATCH($B159,Roles!$A:$A,0)),1,FALSE))=FALSE,IF(SquadExport!AK159&lt;10,1,IF(SquadExport!AK159&lt;15,2,IF(SquadExport!AK159&lt;=20,3,""))),0),"")</f>
        <v/>
      </c>
      <c r="AI159" s="37" t="str">
        <f ca="1">IF($A159&gt;"",IF(ISERROR(HLOOKUP(AI$1,INDIRECT("Roles!$B$"&amp;MATCH($B159,Roles!$A:$A,0)&amp;":$AF$"&amp;MATCH($B159,Roles!$A:$A,0)),1,FALSE))=FALSE,IF(SquadExport!AL159&lt;10,1,IF(SquadExport!AL159&lt;15,2,IF(SquadExport!AL159&lt;=20,3,""))),0),"")</f>
        <v/>
      </c>
      <c r="AJ159" s="37" t="str">
        <f ca="1">IF($A159&gt;"",IF(ISERROR(HLOOKUP(AJ$1,INDIRECT("Roles!$B$"&amp;MATCH($B159,Roles!$A:$A,0)&amp;":$AF$"&amp;MATCH($B159,Roles!$A:$A,0)),1,FALSE))=FALSE,IF(SquadExport!AM159&lt;10,1,IF(SquadExport!AM159&lt;15,2,IF(SquadExport!AM159&lt;=20,3,""))),0),"")</f>
        <v/>
      </c>
      <c r="AK159" s="37" t="str">
        <f ca="1">IF($A159&gt;"",IF(ISERROR(HLOOKUP(AK$1,INDIRECT("Roles!$B$"&amp;MATCH($B159,Roles!$A:$A,0)&amp;":$AF$"&amp;MATCH($B159,Roles!$A:$A,0)),1,FALSE))=FALSE,IF(SquadExport!AN159&lt;10,1,IF(SquadExport!AN159&lt;15,2,IF(SquadExport!AN159&lt;=20,3,""))),0),"")</f>
        <v/>
      </c>
      <c r="AL159" s="37" t="str">
        <f ca="1">IF($A159&gt;"",IF(ISERROR(HLOOKUP(AL$1,INDIRECT("Roles!$B$"&amp;MATCH($B159,Roles!$A:$A,0)&amp;":$AF$"&amp;MATCH($B159,Roles!$A:$A,0)),1,FALSE))=FALSE,IF(SquadExport!AO159&lt;10,1,IF(SquadExport!AO159&lt;15,2,IF(SquadExport!AO159&lt;=20,3,""))),0),"")</f>
        <v/>
      </c>
      <c r="AM159" s="37" t="str">
        <f ca="1">IF($A159&gt;"",IF(ISERROR(HLOOKUP(AM$1,INDIRECT("Roles!$B$"&amp;MATCH($B159,Roles!$A:$A,0)&amp;":$AF$"&amp;MATCH($B159,Roles!$A:$A,0)),1,FALSE))=FALSE,IF(SquadExport!AP159&lt;10,1,IF(SquadExport!AP159&lt;15,2,IF(SquadExport!AP159&lt;=20,3,""))),0),"")</f>
        <v/>
      </c>
      <c r="AN159" s="37" t="str">
        <f ca="1">IF($A159&gt;"",IF(ISERROR(HLOOKUP(AN$1,INDIRECT("Roles!$B$"&amp;MATCH($B159,Roles!$A:$A,0)&amp;":$AF$"&amp;MATCH($B159,Roles!$A:$A,0)),1,FALSE))=FALSE,IF(SquadExport!AQ159&lt;10,1,IF(SquadExport!AQ159&lt;15,2,IF(SquadExport!AQ159&lt;=20,3,""))),0),"")</f>
        <v/>
      </c>
      <c r="AO159" s="37" t="str">
        <f ca="1">IF($A159&gt;"",IF(ISERROR(HLOOKUP(AO$1,INDIRECT("Roles!$B$"&amp;MATCH($B159,Roles!$A:$A,0)&amp;":$AF$"&amp;MATCH($B159,Roles!$A:$A,0)),1,FALSE))=FALSE,IF(SquadExport!AR159&lt;10,1,IF(SquadExport!AR159&lt;15,2,IF(SquadExport!AR159&lt;=20,3,""))),0),"")</f>
        <v/>
      </c>
      <c r="AP159" s="37" t="str">
        <f ca="1">IF($A159&gt;"",IF(ISERROR(HLOOKUP(AP$1,INDIRECT("Roles!$B$"&amp;MATCH($B159,Roles!$A:$A,0)&amp;":$AF$"&amp;MATCH($B159,Roles!$A:$A,0)),1,FALSE))=FALSE,IF(SquadExport!AS159&lt;10,1,IF(SquadExport!AS159&lt;15,2,IF(SquadExport!AS159&lt;=20,3,""))),0),"")</f>
        <v/>
      </c>
      <c r="AQ159" s="37" t="str">
        <f ca="1">IF($A159&gt;"",IF(ISERROR(HLOOKUP(AQ$1,INDIRECT("Roles!$B$"&amp;MATCH($B159,Roles!$A:$A,0)&amp;":$AF$"&amp;MATCH($B159,Roles!$A:$A,0)),1,FALSE))=FALSE,IF(SquadExport!AT159&lt;10,1,IF(SquadExport!AT159&lt;15,2,IF(SquadExport!AT159&lt;=20,3,""))),0),"")</f>
        <v/>
      </c>
      <c r="AR159" s="37" t="str">
        <f ca="1">IF($A159&gt;"",IF(ISERROR(HLOOKUP(AR$1,INDIRECT("Roles!$B$"&amp;MATCH($B159,Roles!$A:$A,0)&amp;":$AF$"&amp;MATCH($B159,Roles!$A:$A,0)),1,FALSE))=FALSE,IF(SquadExport!AU159&lt;10,1,IF(SquadExport!AU159&lt;15,2,IF(SquadExport!AU159&lt;=20,3,""))),0),"")</f>
        <v/>
      </c>
      <c r="AS159" s="37" t="str">
        <f ca="1">IF($A159&gt;"",IF(ISERROR(HLOOKUP(AS$1,INDIRECT("Roles!$B$"&amp;MATCH($B159,Roles!$A:$A,0)&amp;":$AF$"&amp;MATCH($B159,Roles!$A:$A,0)),1,FALSE))=FALSE,IF(SquadExport!AV159&lt;10,1,IF(SquadExport!AV159&lt;15,2,IF(SquadExport!AV159&lt;=20,3,""))),0),"")</f>
        <v/>
      </c>
      <c r="AT159" s="37" t="str">
        <f ca="1">IF($A159&gt;"",IF(ISERROR(HLOOKUP(AT$1,INDIRECT("Roles!$B$"&amp;MATCH($B159,Roles!$A:$A,0)&amp;":$AF$"&amp;MATCH($B159,Roles!$A:$A,0)),1,FALSE))=FALSE,IF(SquadExport!AW159&lt;10,1,IF(SquadExport!AW159&lt;15,2,IF(SquadExport!AW159&lt;=20,3,""))),0),"")</f>
        <v/>
      </c>
      <c r="AU159" s="37" t="str">
        <f ca="1">IF($A159&gt;"",IF(ISERROR(HLOOKUP(AU$1,INDIRECT("Roles!$B$"&amp;MATCH($B159,Roles!$A:$A,0)&amp;":$AF$"&amp;MATCH($B159,Roles!$A:$A,0)),1,FALSE))=FALSE,IF(SquadExport!AX159&lt;10,1,IF(SquadExport!AX159&lt;15,2,IF(SquadExport!AX159&lt;=20,3,""))),0),"")</f>
        <v/>
      </c>
      <c r="AV159" s="37" t="str">
        <f ca="1">IF($A159&gt;"",IF(ISERROR(HLOOKUP(AV$1,INDIRECT("Roles!$B$"&amp;MATCH($B159,Roles!$A:$A,0)&amp;":$AF$"&amp;MATCH($B159,Roles!$A:$A,0)),1,FALSE))=FALSE,IF(SquadExport!AY159&lt;10,1,IF(SquadExport!AY159&lt;15,2,IF(SquadExport!AY159&lt;=20,3,""))),0),"")</f>
        <v/>
      </c>
      <c r="AW159" s="37" t="str">
        <f ca="1">IF($A159&gt;"",IF(ISERROR(HLOOKUP(AW$1,INDIRECT("Roles!$B$"&amp;MATCH($B159,Roles!$A:$A,0)&amp;":$AF$"&amp;MATCH($B159,Roles!$A:$A,0)),1,FALSE))=FALSE,IF(SquadExport!AZ159&lt;10,1,IF(SquadExport!AZ159&lt;15,2,IF(SquadExport!AZ159&lt;=20,3,""))),0),"")</f>
        <v/>
      </c>
      <c r="AX159" s="37" t="str">
        <f ca="1">IF($A159&gt;"",IF(ISERROR(HLOOKUP(AX$1,INDIRECT("Roles!$B$"&amp;MATCH($B159,Roles!$A:$A,0)&amp;":$AF$"&amp;MATCH($B159,Roles!$A:$A,0)),1,FALSE))=FALSE,IF(SquadExport!BA159&lt;10,1,IF(SquadExport!BA159&lt;15,2,IF(SquadExport!BA159&lt;=20,3,""))),0),"")</f>
        <v/>
      </c>
      <c r="AY159" s="30" t="str" cm="1">
        <f t="array" aca="1" ref="AY159:CS159" ca="1">IF($D159:$AX159=1,D$1:AX$1,"")</f>
        <v/>
      </c>
      <c r="AZ159" s="30" t="str">
        <f ca="1"/>
        <v/>
      </c>
      <c r="BA159" s="30" t="str">
        <f ca="1"/>
        <v/>
      </c>
      <c r="BB159" s="30" t="str">
        <f ca="1"/>
        <v/>
      </c>
      <c r="BC159" s="30" t="str">
        <f ca="1"/>
        <v/>
      </c>
      <c r="BD159" s="30" t="str">
        <f ca="1"/>
        <v/>
      </c>
      <c r="BE159" s="30" t="str">
        <f ca="1"/>
        <v/>
      </c>
      <c r="BF159" s="30" t="str">
        <f ca="1"/>
        <v/>
      </c>
      <c r="BG159" s="30" t="str">
        <f ca="1"/>
        <v/>
      </c>
      <c r="BH159" s="30" t="str">
        <f ca="1"/>
        <v/>
      </c>
      <c r="BI159" s="30" t="str">
        <f ca="1"/>
        <v/>
      </c>
      <c r="BJ159" s="30" t="str">
        <f ca="1"/>
        <v/>
      </c>
      <c r="BK159" s="30" t="str">
        <f ca="1"/>
        <v/>
      </c>
      <c r="BL159" s="30" t="str">
        <f ca="1"/>
        <v/>
      </c>
      <c r="BM159" s="30" t="str">
        <f ca="1"/>
        <v/>
      </c>
      <c r="BN159" s="30" t="str">
        <f ca="1"/>
        <v/>
      </c>
      <c r="BO159" s="30" t="str">
        <f ca="1"/>
        <v/>
      </c>
      <c r="BP159" s="30" t="str">
        <f ca="1"/>
        <v/>
      </c>
      <c r="BQ159" s="30" t="str">
        <f ca="1"/>
        <v/>
      </c>
      <c r="BR159" s="30" t="str">
        <f ca="1"/>
        <v/>
      </c>
      <c r="BS159" s="30" t="str">
        <f ca="1"/>
        <v/>
      </c>
      <c r="BT159" s="30" t="str">
        <f ca="1"/>
        <v/>
      </c>
      <c r="BU159" s="30" t="str">
        <f ca="1"/>
        <v/>
      </c>
      <c r="BV159" s="30" t="str">
        <f ca="1"/>
        <v/>
      </c>
      <c r="BW159" s="30" t="str">
        <f ca="1"/>
        <v/>
      </c>
      <c r="BX159" s="30" t="str">
        <f ca="1"/>
        <v/>
      </c>
      <c r="BY159" s="30" t="str">
        <f ca="1"/>
        <v/>
      </c>
      <c r="BZ159" s="30" t="str">
        <f ca="1"/>
        <v/>
      </c>
      <c r="CA159" s="30" t="str">
        <f ca="1"/>
        <v/>
      </c>
      <c r="CB159" s="30" t="str">
        <f ca="1"/>
        <v/>
      </c>
      <c r="CC159" s="30" t="str">
        <f ca="1"/>
        <v/>
      </c>
      <c r="CD159" s="30" t="str">
        <f ca="1"/>
        <v/>
      </c>
      <c r="CE159" s="30" t="str">
        <f ca="1"/>
        <v/>
      </c>
      <c r="CF159" s="30" t="str">
        <f ca="1"/>
        <v/>
      </c>
      <c r="CG159" s="30" t="str">
        <f ca="1"/>
        <v/>
      </c>
      <c r="CH159" s="30" t="str">
        <f ca="1"/>
        <v/>
      </c>
      <c r="CI159" s="30" t="str">
        <f ca="1"/>
        <v/>
      </c>
      <c r="CJ159" s="30" t="str">
        <f ca="1"/>
        <v/>
      </c>
      <c r="CK159" s="30" t="str">
        <f ca="1"/>
        <v/>
      </c>
      <c r="CL159" s="30" t="str">
        <f ca="1"/>
        <v/>
      </c>
      <c r="CM159" s="30" t="str">
        <f ca="1"/>
        <v/>
      </c>
      <c r="CN159" s="30" t="str">
        <f ca="1"/>
        <v/>
      </c>
      <c r="CO159" s="30" t="str">
        <f ca="1"/>
        <v/>
      </c>
      <c r="CP159" s="30" t="str">
        <f ca="1"/>
        <v/>
      </c>
      <c r="CQ159" s="30" t="str">
        <f ca="1"/>
        <v/>
      </c>
      <c r="CR159" s="30" t="str">
        <f ca="1"/>
        <v/>
      </c>
      <c r="CS159" s="30" t="str">
        <f ca="1"/>
        <v/>
      </c>
      <c r="CT159" s="31" cm="1">
        <f t="array" aca="1" ref="CT159" ca="1">SUMPRODUCT(COUNTIF($AY159:$CS159,Training!$C$3:$E$3))</f>
        <v>0</v>
      </c>
      <c r="CU159" s="31" cm="1">
        <f t="array" aca="1" ref="CU159" ca="1">SUMPRODUCT(COUNTIF($AY159:$CS159,Training!$C$4:$E$4))</f>
        <v>0</v>
      </c>
      <c r="CV159" s="31" cm="1">
        <f t="array" aca="1" ref="CV159" ca="1">SUMPRODUCT(COUNTIF($AY159:$CS159,Training!$C$5:$E$5))</f>
        <v>0</v>
      </c>
      <c r="CW159" s="31" cm="1">
        <f t="array" aca="1" ref="CW159" ca="1">SUMPRODUCT(COUNTIF($AY159:$CS159,Training!$C$6:$E$6))</f>
        <v>0</v>
      </c>
      <c r="CX159" s="31" cm="1">
        <f t="array" aca="1" ref="CX159" ca="1">SUMPRODUCT(COUNTIF($AY159:$CS159,Training!$C$7:$E$7))</f>
        <v>0</v>
      </c>
      <c r="CY159" s="31" cm="1">
        <f t="array" aca="1" ref="CY159" ca="1">SUMPRODUCT(COUNTIF($AY159:$CS159,Training!$C$8:$E$8))</f>
        <v>0</v>
      </c>
      <c r="CZ159" s="31" cm="1">
        <f t="array" aca="1" ref="CZ159" ca="1">SUMPRODUCT(COUNTIF($AY159:$CS159,Training!$C$9:$E$9))</f>
        <v>0</v>
      </c>
      <c r="DA159" s="31" cm="1">
        <f t="array" aca="1" ref="DA159" ca="1">SUMPRODUCT(COUNTIF($AY159:$CS159,Training!$C$10:$E$10))</f>
        <v>0</v>
      </c>
      <c r="DB159" s="31" cm="1">
        <f t="array" aca="1" ref="DB159" ca="1">SUMPRODUCT(COUNTIF($AY159:$CS159,Training!$C$11:$E$11))</f>
        <v>0</v>
      </c>
      <c r="DC159" s="31" cm="1">
        <f t="array" aca="1" ref="DC159" ca="1">SUMPRODUCT(COUNTIF($AY159:$CS159,Training!$C$2:$E$2))</f>
        <v>0</v>
      </c>
      <c r="DD159" s="31" cm="1">
        <f t="array" aca="1" ref="DD159" ca="1">SUMPRODUCT(COUNTIF($AY159:$CS159,Training!#REF!))</f>
        <v>0</v>
      </c>
      <c r="DE159" s="31" cm="1">
        <f t="array" aca="1" ref="DE159" ca="1">SUMPRODUCT(COUNTIF($AY159:$CS159,Training!$C$12:$E$12))</f>
        <v>0</v>
      </c>
      <c r="DF159" s="31" cm="1">
        <f t="array" aca="1" ref="DF159" ca="1">SUMPRODUCT(COUNTIF($AY159:$CS159,Training!$C$13:$E$13))</f>
        <v>0</v>
      </c>
      <c r="DG159" s="31" cm="1">
        <f t="array" aca="1" ref="DG159" ca="1">SUMPRODUCT(COUNTIF($AY159:$CS159,Training!$C$14:$E$14))</f>
        <v>0</v>
      </c>
      <c r="DH159" s="31" cm="1">
        <f t="array" aca="1" ref="DH159" ca="1">SUMPRODUCT(COUNTIF($AY159:$CS159,Training!$C$15:$E$15))</f>
        <v>0</v>
      </c>
      <c r="DI159" s="31" cm="1">
        <f t="array" aca="1" ref="DI159" ca="1">SUMPRODUCT(COUNTIF($AY159:$CS159,Training!$C$16:$E$16))</f>
        <v>0</v>
      </c>
      <c r="DJ159" s="30" t="str" cm="1">
        <f t="array" aca="1" ref="DJ159:FD159" ca="1">IF(COUNTIF(D159:AX159,1)=0,IF($D159:$AX159=2,D$1:AX$1,""),"")</f>
        <v/>
      </c>
      <c r="DK159" s="30" t="str">
        <f ca="1"/>
        <v/>
      </c>
      <c r="DL159" s="30" t="str">
        <f ca="1"/>
        <v/>
      </c>
      <c r="DM159" s="30" t="str">
        <f ca="1"/>
        <v/>
      </c>
      <c r="DN159" s="30" t="str">
        <f ca="1"/>
        <v/>
      </c>
      <c r="DO159" s="30" t="str">
        <f ca="1"/>
        <v/>
      </c>
      <c r="DP159" s="30" t="str">
        <f ca="1"/>
        <v/>
      </c>
      <c r="DQ159" s="30" t="str">
        <f ca="1"/>
        <v/>
      </c>
      <c r="DR159" s="30" t="str">
        <f ca="1"/>
        <v/>
      </c>
      <c r="DS159" s="30" t="str">
        <f ca="1"/>
        <v/>
      </c>
      <c r="DT159" s="30" t="str">
        <f ca="1"/>
        <v/>
      </c>
      <c r="DU159" s="30" t="str">
        <f ca="1"/>
        <v/>
      </c>
      <c r="DV159" s="30" t="str">
        <f ca="1"/>
        <v/>
      </c>
      <c r="DW159" s="30" t="str">
        <f ca="1"/>
        <v/>
      </c>
      <c r="DX159" s="30" t="str">
        <f ca="1"/>
        <v/>
      </c>
      <c r="DY159" s="30" t="str">
        <f ca="1"/>
        <v/>
      </c>
      <c r="DZ159" s="30" t="str">
        <f ca="1"/>
        <v/>
      </c>
      <c r="EA159" s="30" t="str">
        <f ca="1"/>
        <v/>
      </c>
      <c r="EB159" s="30" t="str">
        <f ca="1"/>
        <v/>
      </c>
      <c r="EC159" s="30" t="str">
        <f ca="1"/>
        <v/>
      </c>
      <c r="ED159" s="30" t="str">
        <f ca="1"/>
        <v/>
      </c>
      <c r="EE159" s="30" t="str">
        <f ca="1"/>
        <v/>
      </c>
      <c r="EF159" s="30" t="str">
        <f ca="1"/>
        <v/>
      </c>
      <c r="EG159" s="30" t="str">
        <f ca="1"/>
        <v/>
      </c>
      <c r="EH159" s="30" t="str">
        <f ca="1"/>
        <v/>
      </c>
      <c r="EI159" s="30" t="str">
        <f ca="1"/>
        <v/>
      </c>
      <c r="EJ159" s="30" t="str">
        <f ca="1"/>
        <v/>
      </c>
      <c r="EK159" s="30" t="str">
        <f ca="1"/>
        <v/>
      </c>
      <c r="EL159" s="30" t="str">
        <f ca="1"/>
        <v/>
      </c>
      <c r="EM159" s="30" t="str">
        <f ca="1"/>
        <v/>
      </c>
      <c r="EN159" s="30" t="str">
        <f ca="1"/>
        <v/>
      </c>
      <c r="EO159" s="30" t="str">
        <f ca="1"/>
        <v/>
      </c>
      <c r="EP159" s="30" t="str">
        <f ca="1"/>
        <v/>
      </c>
      <c r="EQ159" s="30" t="str">
        <f ca="1"/>
        <v/>
      </c>
      <c r="ER159" s="30" t="str">
        <f ca="1"/>
        <v/>
      </c>
      <c r="ES159" s="30" t="str">
        <f ca="1"/>
        <v/>
      </c>
      <c r="ET159" s="30" t="str">
        <f ca="1"/>
        <v/>
      </c>
      <c r="EU159" s="30" t="str">
        <f ca="1"/>
        <v/>
      </c>
      <c r="EV159" s="30" t="str">
        <f ca="1"/>
        <v/>
      </c>
      <c r="EW159" s="30" t="str">
        <f ca="1"/>
        <v/>
      </c>
      <c r="EX159" s="30" t="str">
        <f ca="1"/>
        <v/>
      </c>
      <c r="EY159" s="30" t="str">
        <f ca="1"/>
        <v/>
      </c>
      <c r="EZ159" s="30" t="str">
        <f ca="1"/>
        <v/>
      </c>
      <c r="FA159" s="30" t="str">
        <f ca="1"/>
        <v/>
      </c>
      <c r="FB159" s="30" t="str">
        <f ca="1"/>
        <v/>
      </c>
      <c r="FC159" s="30" t="str">
        <f ca="1"/>
        <v/>
      </c>
      <c r="FD159" s="30" t="str">
        <f ca="1"/>
        <v/>
      </c>
      <c r="FE159" s="31" cm="1">
        <f t="array" aca="1" ref="FE159" ca="1">SUMPRODUCT(COUNTIF($DJ159:$FD159,Training!$C$3:$E$3))</f>
        <v>0</v>
      </c>
      <c r="FF159" s="31" cm="1">
        <f t="array" aca="1" ref="FF159" ca="1">SUMPRODUCT(COUNTIF($DJ159:$FD159,Training!$C$4:$E$4))</f>
        <v>0</v>
      </c>
      <c r="FG159" s="31" cm="1">
        <f t="array" aca="1" ref="FG159" ca="1">SUMPRODUCT(COUNTIF($DJ159:$FD159,Training!$C$5:$E$5))</f>
        <v>0</v>
      </c>
      <c r="FH159" s="31" cm="1">
        <f t="array" aca="1" ref="FH159" ca="1">SUMPRODUCT(COUNTIF($DJ159:$FD159,Training!$C$6:$E$6))</f>
        <v>0</v>
      </c>
      <c r="FI159" s="31" cm="1">
        <f t="array" aca="1" ref="FI159" ca="1">SUMPRODUCT(COUNTIF($DJ159:$FD159,Training!$C$7:$E$7))</f>
        <v>0</v>
      </c>
      <c r="FJ159" s="31" cm="1">
        <f t="array" aca="1" ref="FJ159" ca="1">SUMPRODUCT(COUNTIF($DJ159:$FD159,Training!$C$8:$E$8))</f>
        <v>0</v>
      </c>
      <c r="FK159" s="31" cm="1">
        <f t="array" aca="1" ref="FK159" ca="1">SUMPRODUCT(COUNTIF($DJ159:$FD159,Training!$C$9:$E$9))</f>
        <v>0</v>
      </c>
      <c r="FL159" s="31" cm="1">
        <f t="array" aca="1" ref="FL159" ca="1">SUMPRODUCT(COUNTIF($DJ159:$FD159,Training!$C$10:$E$10))</f>
        <v>0</v>
      </c>
      <c r="FM159" s="31" cm="1">
        <f t="array" aca="1" ref="FM159" ca="1">SUMPRODUCT(COUNTIF($DJ159:$FD159,Training!$C$11:$E$11))</f>
        <v>0</v>
      </c>
      <c r="FN159" s="31" cm="1">
        <f t="array" aca="1" ref="FN159" ca="1">SUMPRODUCT(COUNTIF($DJ159:$FD159,Training!$C$2:$E$2))</f>
        <v>0</v>
      </c>
      <c r="FO159" s="31" cm="1">
        <f t="array" aca="1" ref="FO159" ca="1">SUMPRODUCT(COUNTIF($DJ159:$FD159,Training!#REF!))</f>
        <v>0</v>
      </c>
      <c r="FP159" s="31" cm="1">
        <f t="array" aca="1" ref="FP159" ca="1">SUMPRODUCT(COUNTIF($DJ159:$FD159,Training!$C$12:$E$12))</f>
        <v>0</v>
      </c>
      <c r="FQ159" s="31" cm="1">
        <f t="array" aca="1" ref="FQ159" ca="1">SUMPRODUCT(COUNTIF($DJ159:$FD159,Training!$C$13:$E$13))</f>
        <v>0</v>
      </c>
      <c r="FR159" s="31" cm="1">
        <f t="array" aca="1" ref="FR159" ca="1">SUMPRODUCT(COUNTIF($DJ159:$FD159,Training!$C$14:$E$14))</f>
        <v>0</v>
      </c>
      <c r="FS159" s="31" cm="1">
        <f t="array" aca="1" ref="FS159" ca="1">SUMPRODUCT(COUNTIF($DJ159:$FD159,Training!$C$15:$E$15))</f>
        <v>0</v>
      </c>
      <c r="FT159" s="31" cm="1">
        <f t="array" aca="1" ref="FT159" ca="1">SUMPRODUCT(COUNTIF($DJ159:$FD159,Training!$C$16:$E$16))</f>
        <v>0</v>
      </c>
    </row>
    <row r="160" spans="1:176" x14ac:dyDescent="0.25">
      <c r="A160" s="32" t="str">
        <f>IF(WeightedParse!A160&gt;"",WeightedParse!A160,"")</f>
        <v/>
      </c>
      <c r="B160" s="49" t="str">
        <f>IF('Weighted Summary'!A160&gt;"",'Weighted Summary'!F160,"")</f>
        <v/>
      </c>
      <c r="C160" s="39" t="str">
        <f t="shared" si="2"/>
        <v/>
      </c>
      <c r="D160" s="37" t="str">
        <f ca="1">IF($A160&gt;"",IF(ISERROR(HLOOKUP(D$1,INDIRECT("Roles!$B$"&amp;MATCH($B160,Roles!$A:$A,0)&amp;":$AF$"&amp;MATCH($B160,Roles!$A:$A,0)),1,FALSE))=FALSE,IF(SquadExport!G160&lt;10,1,IF(SquadExport!G160&lt;15,2,IF(SquadExport!G160&lt;=20,3,""))),0),"")</f>
        <v/>
      </c>
      <c r="E160" s="37" t="str">
        <f ca="1">IF($A160&gt;"",IF(ISERROR(HLOOKUP(E$1,INDIRECT("Roles!$B$"&amp;MATCH($B160,Roles!$A:$A,0)&amp;":$AF$"&amp;MATCH($B160,Roles!$A:$A,0)),1,FALSE))=FALSE,IF(SquadExport!H160&lt;10,1,IF(SquadExport!H160&lt;15,2,IF(SquadExport!H160&lt;=20,3,""))),0),"")</f>
        <v/>
      </c>
      <c r="F160" s="37" t="str">
        <f ca="1">IF($A160&gt;"",IF(ISERROR(HLOOKUP(F$1,INDIRECT("Roles!$B$"&amp;MATCH($B160,Roles!$A:$A,0)&amp;":$AF$"&amp;MATCH($B160,Roles!$A:$A,0)),1,FALSE))=FALSE,IF(SquadExport!I160&lt;10,1,IF(SquadExport!I160&lt;15,2,IF(SquadExport!I160&lt;=20,3,""))),0),"")</f>
        <v/>
      </c>
      <c r="G160" s="37" t="str">
        <f ca="1">IF($A160&gt;"",IF(ISERROR(HLOOKUP(G$1,INDIRECT("Roles!$B$"&amp;MATCH($B160,Roles!$A:$A,0)&amp;":$AF$"&amp;MATCH($B160,Roles!$A:$A,0)),1,FALSE))=FALSE,IF(SquadExport!J160&lt;10,1,IF(SquadExport!J160&lt;15,2,IF(SquadExport!J160&lt;=20,3,""))),0),"")</f>
        <v/>
      </c>
      <c r="H160" s="37" t="str">
        <f ca="1">IF($A160&gt;"",IF(ISERROR(HLOOKUP(H$1,INDIRECT("Roles!$B$"&amp;MATCH($B160,Roles!$A:$A,0)&amp;":$AF$"&amp;MATCH($B160,Roles!$A:$A,0)),1,FALSE))=FALSE,IF(SquadExport!K160&lt;10,1,IF(SquadExport!K160&lt;15,2,IF(SquadExport!K160&lt;=20,3,""))),0),"")</f>
        <v/>
      </c>
      <c r="I160" s="37" t="str">
        <f ca="1">IF($A160&gt;"",IF(ISERROR(HLOOKUP(I$1,INDIRECT("Roles!$B$"&amp;MATCH($B160,Roles!$A:$A,0)&amp;":$AF$"&amp;MATCH($B160,Roles!$A:$A,0)),1,FALSE))=FALSE,IF(SquadExport!L160&lt;10,1,IF(SquadExport!L160&lt;15,2,IF(SquadExport!L160&lt;=20,3,""))),0),"")</f>
        <v/>
      </c>
      <c r="J160" s="37" t="str">
        <f ca="1">IF($A160&gt;"",IF(ISERROR(HLOOKUP(J$1,INDIRECT("Roles!$B$"&amp;MATCH($B160,Roles!$A:$A,0)&amp;":$AF$"&amp;MATCH($B160,Roles!$A:$A,0)),1,FALSE))=FALSE,IF(SquadExport!M160&lt;10,1,IF(SquadExport!M160&lt;15,2,IF(SquadExport!M160&lt;=20,3,""))),0),"")</f>
        <v/>
      </c>
      <c r="K160" s="37" t="str">
        <f ca="1">IF($A160&gt;"",IF(ISERROR(HLOOKUP(K$1,INDIRECT("Roles!$B$"&amp;MATCH($B160,Roles!$A:$A,0)&amp;":$AF$"&amp;MATCH($B160,Roles!$A:$A,0)),1,FALSE))=FALSE,IF(SquadExport!N160&lt;10,1,IF(SquadExport!N160&lt;15,2,IF(SquadExport!N160&lt;=20,3,""))),0),"")</f>
        <v/>
      </c>
      <c r="L160" s="37" t="str">
        <f ca="1">IF($A160&gt;"",IF(ISERROR(HLOOKUP(L$1,INDIRECT("Roles!$B$"&amp;MATCH($B160,Roles!$A:$A,0)&amp;":$AF$"&amp;MATCH($B160,Roles!$A:$A,0)),1,FALSE))=FALSE,IF(SquadExport!O160&lt;10,1,IF(SquadExport!O160&lt;15,2,IF(SquadExport!O160&lt;=20,3,""))),0),"")</f>
        <v/>
      </c>
      <c r="M160" s="37" t="str">
        <f ca="1">IF($A160&gt;"",IF(ISERROR(HLOOKUP(M$1,INDIRECT("Roles!$B$"&amp;MATCH($B160,Roles!$A:$A,0)&amp;":$AF$"&amp;MATCH($B160,Roles!$A:$A,0)),1,FALSE))=FALSE,IF(SquadExport!P160&lt;10,1,IF(SquadExport!P160&lt;15,2,IF(SquadExport!P160&lt;=20,3,""))),0),"")</f>
        <v/>
      </c>
      <c r="N160" s="37" t="str">
        <f ca="1">IF($A160&gt;"",IF(ISERROR(HLOOKUP(N$1,INDIRECT("Roles!$B$"&amp;MATCH($B160,Roles!$A:$A,0)&amp;":$AF$"&amp;MATCH($B160,Roles!$A:$A,0)),1,FALSE))=FALSE,IF(SquadExport!Q160&lt;10,1,IF(SquadExport!Q160&lt;15,2,IF(SquadExport!Q160&lt;=20,3,""))),0),"")</f>
        <v/>
      </c>
      <c r="O160" s="37" t="str">
        <f ca="1">IF($A160&gt;"",IF(ISERROR(HLOOKUP(O$1,INDIRECT("Roles!$B$"&amp;MATCH($B160,Roles!$A:$A,0)&amp;":$AF$"&amp;MATCH($B160,Roles!$A:$A,0)),1,FALSE))=FALSE,IF(SquadExport!R160&lt;10,1,IF(SquadExport!R160&lt;15,2,IF(SquadExport!R160&lt;=20,3,""))),0),"")</f>
        <v/>
      </c>
      <c r="P160" s="37" t="str">
        <f ca="1">IF($A160&gt;"",IF(ISERROR(HLOOKUP(P$1,INDIRECT("Roles!$B$"&amp;MATCH($B160,Roles!$A:$A,0)&amp;":$AF$"&amp;MATCH($B160,Roles!$A:$A,0)),1,FALSE))=FALSE,IF(SquadExport!S160&lt;10,1,IF(SquadExport!S160&lt;15,2,IF(SquadExport!S160&lt;=20,3,""))),0),"")</f>
        <v/>
      </c>
      <c r="Q160" s="37" t="str">
        <f ca="1">IF($A160&gt;"",IF(ISERROR(HLOOKUP(Q$1,INDIRECT("Roles!$B$"&amp;MATCH($B160,Roles!$A:$A,0)&amp;":$AF$"&amp;MATCH($B160,Roles!$A:$A,0)),1,FALSE))=FALSE,IF(SquadExport!T160&lt;10,1,IF(SquadExport!T160&lt;15,2,IF(SquadExport!T160&lt;=20,3,""))),0),"")</f>
        <v/>
      </c>
      <c r="R160" s="37" t="str">
        <f ca="1">IF($A160&gt;"",IF(ISERROR(HLOOKUP(R$1,INDIRECT("Roles!$B$"&amp;MATCH($B160,Roles!$A:$A,0)&amp;":$AF$"&amp;MATCH($B160,Roles!$A:$A,0)),1,FALSE))=FALSE,IF(SquadExport!U160&lt;10,1,IF(SquadExport!U160&lt;15,2,IF(SquadExport!U160&lt;=20,3,""))),0),"")</f>
        <v/>
      </c>
      <c r="S160" s="37" t="str">
        <f ca="1">IF($A160&gt;"",IF(ISERROR(HLOOKUP(S$1,INDIRECT("Roles!$B$"&amp;MATCH($B160,Roles!$A:$A,0)&amp;":$AF$"&amp;MATCH($B160,Roles!$A:$A,0)),1,FALSE))=FALSE,IF(SquadExport!V160&lt;10,1,IF(SquadExport!V160&lt;15,2,IF(SquadExport!V160&lt;=20,3,""))),0),"")</f>
        <v/>
      </c>
      <c r="T160" s="37" t="str">
        <f ca="1">IF($A160&gt;"",IF(ISERROR(HLOOKUP(T$1,INDIRECT("Roles!$B$"&amp;MATCH($B160,Roles!$A:$A,0)&amp;":$AF$"&amp;MATCH($B160,Roles!$A:$A,0)),1,FALSE))=FALSE,IF(SquadExport!W160&lt;10,1,IF(SquadExport!W160&lt;15,2,IF(SquadExport!W160&lt;=20,3,""))),0),"")</f>
        <v/>
      </c>
      <c r="U160" s="37" t="str">
        <f ca="1">IF($A160&gt;"",IF(ISERROR(HLOOKUP(U$1,INDIRECT("Roles!$B$"&amp;MATCH($B160,Roles!$A:$A,0)&amp;":$AF$"&amp;MATCH($B160,Roles!$A:$A,0)),1,FALSE))=FALSE,IF(SquadExport!X160&lt;10,1,IF(SquadExport!X160&lt;15,2,IF(SquadExport!X160&lt;=20,3,""))),0),"")</f>
        <v/>
      </c>
      <c r="V160" s="37" t="str">
        <f ca="1">IF($A160&gt;"",IF(ISERROR(HLOOKUP(V$1,INDIRECT("Roles!$B$"&amp;MATCH($B160,Roles!$A:$A,0)&amp;":$AF$"&amp;MATCH($B160,Roles!$A:$A,0)),1,FALSE))=FALSE,IF(SquadExport!Y160&lt;10,1,IF(SquadExport!Y160&lt;15,2,IF(SquadExport!Y160&lt;=20,3,""))),0),"")</f>
        <v/>
      </c>
      <c r="W160" s="37" t="str">
        <f ca="1">IF($A160&gt;"",IF(ISERROR(HLOOKUP(W$1,INDIRECT("Roles!$B$"&amp;MATCH($B160,Roles!$A:$A,0)&amp;":$AF$"&amp;MATCH($B160,Roles!$A:$A,0)),1,FALSE))=FALSE,IF(SquadExport!Z160&lt;10,1,IF(SquadExport!Z160&lt;15,2,IF(SquadExport!Z160&lt;=20,3,""))),0),"")</f>
        <v/>
      </c>
      <c r="X160" s="37" t="str">
        <f ca="1">IF($A160&gt;"",IF(ISERROR(HLOOKUP(X$1,INDIRECT("Roles!$B$"&amp;MATCH($B160,Roles!$A:$A,0)&amp;":$AF$"&amp;MATCH($B160,Roles!$A:$A,0)),1,FALSE))=FALSE,IF(SquadExport!AA160&lt;10,1,IF(SquadExport!AA160&lt;15,2,IF(SquadExport!AA160&lt;=20,3,""))),0),"")</f>
        <v/>
      </c>
      <c r="Y160" s="37" t="str">
        <f ca="1">IF($A160&gt;"",IF(ISERROR(HLOOKUP(Y$1,INDIRECT("Roles!$B$"&amp;MATCH($B160,Roles!$A:$A,0)&amp;":$AF$"&amp;MATCH($B160,Roles!$A:$A,0)),1,FALSE))=FALSE,IF(SquadExport!AB160&lt;10,1,IF(SquadExport!AB160&lt;15,2,IF(SquadExport!AB160&lt;=20,3,""))),0),"")</f>
        <v/>
      </c>
      <c r="Z160" s="37" t="str">
        <f ca="1">IF($A160&gt;"",IF(ISERROR(HLOOKUP(Z$1,INDIRECT("Roles!$B$"&amp;MATCH($B160,Roles!$A:$A,0)&amp;":$AF$"&amp;MATCH($B160,Roles!$A:$A,0)),1,FALSE))=FALSE,IF(SquadExport!AC160&lt;10,1,IF(SquadExport!AC160&lt;15,2,IF(SquadExport!AC160&lt;=20,3,""))),0),"")</f>
        <v/>
      </c>
      <c r="AA160" s="37" t="str">
        <f ca="1">IF($A160&gt;"",IF(ISERROR(HLOOKUP(AA$1,INDIRECT("Roles!$B$"&amp;MATCH($B160,Roles!$A:$A,0)&amp;":$AF$"&amp;MATCH($B160,Roles!$A:$A,0)),1,FALSE))=FALSE,IF(SquadExport!AD160&lt;10,1,IF(SquadExport!AD160&lt;15,2,IF(SquadExport!AD160&lt;=20,3,""))),0),"")</f>
        <v/>
      </c>
      <c r="AB160" s="37" t="str">
        <f ca="1">IF($A160&gt;"",IF(ISERROR(HLOOKUP(AB$1,INDIRECT("Roles!$B$"&amp;MATCH($B160,Roles!$A:$A,0)&amp;":$AF$"&amp;MATCH($B160,Roles!$A:$A,0)),1,FALSE))=FALSE,IF(SquadExport!AE160&lt;10,1,IF(SquadExport!AE160&lt;15,2,IF(SquadExport!AE160&lt;=20,3,""))),0),"")</f>
        <v/>
      </c>
      <c r="AC160" s="37" t="str">
        <f ca="1">IF($A160&gt;"",IF(ISERROR(HLOOKUP(AC$1,INDIRECT("Roles!$B$"&amp;MATCH($B160,Roles!$A:$A,0)&amp;":$AF$"&amp;MATCH($B160,Roles!$A:$A,0)),1,FALSE))=FALSE,IF(SquadExport!AF160&lt;10,1,IF(SquadExport!AF160&lt;15,2,IF(SquadExport!AF160&lt;=20,3,""))),0),"")</f>
        <v/>
      </c>
      <c r="AD160" s="37" t="str">
        <f ca="1">IF($A160&gt;"",IF(ISERROR(HLOOKUP(AD$1,INDIRECT("Roles!$B$"&amp;MATCH($B160,Roles!$A:$A,0)&amp;":$AF$"&amp;MATCH($B160,Roles!$A:$A,0)),1,FALSE))=FALSE,IF(SquadExport!AG160&lt;10,1,IF(SquadExport!AG160&lt;15,2,IF(SquadExport!AG160&lt;=20,3,""))),0),"")</f>
        <v/>
      </c>
      <c r="AE160" s="37" t="str">
        <f ca="1">IF($A160&gt;"",IF(ISERROR(HLOOKUP(AE$1,INDIRECT("Roles!$B$"&amp;MATCH($B160,Roles!$A:$A,0)&amp;":$AF$"&amp;MATCH($B160,Roles!$A:$A,0)),1,FALSE))=FALSE,IF(SquadExport!AH160&lt;10,1,IF(SquadExport!AH160&lt;15,2,IF(SquadExport!AH160&lt;=20,3,""))),0),"")</f>
        <v/>
      </c>
      <c r="AF160" s="37" t="str">
        <f ca="1">IF($A160&gt;"",IF(ISERROR(HLOOKUP(AF$1,INDIRECT("Roles!$B$"&amp;MATCH($B160,Roles!$A:$A,0)&amp;":$AF$"&amp;MATCH($B160,Roles!$A:$A,0)),1,FALSE))=FALSE,IF(SquadExport!AI160&lt;10,1,IF(SquadExport!AI160&lt;15,2,IF(SquadExport!AI160&lt;=20,3,""))),0),"")</f>
        <v/>
      </c>
      <c r="AG160" s="37" t="str">
        <f ca="1">IF($A160&gt;"",IF(ISERROR(HLOOKUP(AG$1,INDIRECT("Roles!$B$"&amp;MATCH($B160,Roles!$A:$A,0)&amp;":$AF$"&amp;MATCH($B160,Roles!$A:$A,0)),1,FALSE))=FALSE,IF(SquadExport!AJ160&lt;10,1,IF(SquadExport!AJ160&lt;15,2,IF(SquadExport!AJ160&lt;=20,3,""))),0),"")</f>
        <v/>
      </c>
      <c r="AH160" s="37" t="str">
        <f ca="1">IF($A160&gt;"",IF(ISERROR(HLOOKUP(AH$1,INDIRECT("Roles!$B$"&amp;MATCH($B160,Roles!$A:$A,0)&amp;":$AF$"&amp;MATCH($B160,Roles!$A:$A,0)),1,FALSE))=FALSE,IF(SquadExport!AK160&lt;10,1,IF(SquadExport!AK160&lt;15,2,IF(SquadExport!AK160&lt;=20,3,""))),0),"")</f>
        <v/>
      </c>
      <c r="AI160" s="37" t="str">
        <f ca="1">IF($A160&gt;"",IF(ISERROR(HLOOKUP(AI$1,INDIRECT("Roles!$B$"&amp;MATCH($B160,Roles!$A:$A,0)&amp;":$AF$"&amp;MATCH($B160,Roles!$A:$A,0)),1,FALSE))=FALSE,IF(SquadExport!AL160&lt;10,1,IF(SquadExport!AL160&lt;15,2,IF(SquadExport!AL160&lt;=20,3,""))),0),"")</f>
        <v/>
      </c>
      <c r="AJ160" s="37" t="str">
        <f ca="1">IF($A160&gt;"",IF(ISERROR(HLOOKUP(AJ$1,INDIRECT("Roles!$B$"&amp;MATCH($B160,Roles!$A:$A,0)&amp;":$AF$"&amp;MATCH($B160,Roles!$A:$A,0)),1,FALSE))=FALSE,IF(SquadExport!AM160&lt;10,1,IF(SquadExport!AM160&lt;15,2,IF(SquadExport!AM160&lt;=20,3,""))),0),"")</f>
        <v/>
      </c>
      <c r="AK160" s="37" t="str">
        <f ca="1">IF($A160&gt;"",IF(ISERROR(HLOOKUP(AK$1,INDIRECT("Roles!$B$"&amp;MATCH($B160,Roles!$A:$A,0)&amp;":$AF$"&amp;MATCH($B160,Roles!$A:$A,0)),1,FALSE))=FALSE,IF(SquadExport!AN160&lt;10,1,IF(SquadExport!AN160&lt;15,2,IF(SquadExport!AN160&lt;=20,3,""))),0),"")</f>
        <v/>
      </c>
      <c r="AL160" s="37" t="str">
        <f ca="1">IF($A160&gt;"",IF(ISERROR(HLOOKUP(AL$1,INDIRECT("Roles!$B$"&amp;MATCH($B160,Roles!$A:$A,0)&amp;":$AF$"&amp;MATCH($B160,Roles!$A:$A,0)),1,FALSE))=FALSE,IF(SquadExport!AO160&lt;10,1,IF(SquadExport!AO160&lt;15,2,IF(SquadExport!AO160&lt;=20,3,""))),0),"")</f>
        <v/>
      </c>
      <c r="AM160" s="37" t="str">
        <f ca="1">IF($A160&gt;"",IF(ISERROR(HLOOKUP(AM$1,INDIRECT("Roles!$B$"&amp;MATCH($B160,Roles!$A:$A,0)&amp;":$AF$"&amp;MATCH($B160,Roles!$A:$A,0)),1,FALSE))=FALSE,IF(SquadExport!AP160&lt;10,1,IF(SquadExport!AP160&lt;15,2,IF(SquadExport!AP160&lt;=20,3,""))),0),"")</f>
        <v/>
      </c>
      <c r="AN160" s="37" t="str">
        <f ca="1">IF($A160&gt;"",IF(ISERROR(HLOOKUP(AN$1,INDIRECT("Roles!$B$"&amp;MATCH($B160,Roles!$A:$A,0)&amp;":$AF$"&amp;MATCH($B160,Roles!$A:$A,0)),1,FALSE))=FALSE,IF(SquadExport!AQ160&lt;10,1,IF(SquadExport!AQ160&lt;15,2,IF(SquadExport!AQ160&lt;=20,3,""))),0),"")</f>
        <v/>
      </c>
      <c r="AO160" s="37" t="str">
        <f ca="1">IF($A160&gt;"",IF(ISERROR(HLOOKUP(AO$1,INDIRECT("Roles!$B$"&amp;MATCH($B160,Roles!$A:$A,0)&amp;":$AF$"&amp;MATCH($B160,Roles!$A:$A,0)),1,FALSE))=FALSE,IF(SquadExport!AR160&lt;10,1,IF(SquadExport!AR160&lt;15,2,IF(SquadExport!AR160&lt;=20,3,""))),0),"")</f>
        <v/>
      </c>
      <c r="AP160" s="37" t="str">
        <f ca="1">IF($A160&gt;"",IF(ISERROR(HLOOKUP(AP$1,INDIRECT("Roles!$B$"&amp;MATCH($B160,Roles!$A:$A,0)&amp;":$AF$"&amp;MATCH($B160,Roles!$A:$A,0)),1,FALSE))=FALSE,IF(SquadExport!AS160&lt;10,1,IF(SquadExport!AS160&lt;15,2,IF(SquadExport!AS160&lt;=20,3,""))),0),"")</f>
        <v/>
      </c>
      <c r="AQ160" s="37" t="str">
        <f ca="1">IF($A160&gt;"",IF(ISERROR(HLOOKUP(AQ$1,INDIRECT("Roles!$B$"&amp;MATCH($B160,Roles!$A:$A,0)&amp;":$AF$"&amp;MATCH($B160,Roles!$A:$A,0)),1,FALSE))=FALSE,IF(SquadExport!AT160&lt;10,1,IF(SquadExport!AT160&lt;15,2,IF(SquadExport!AT160&lt;=20,3,""))),0),"")</f>
        <v/>
      </c>
      <c r="AR160" s="37" t="str">
        <f ca="1">IF($A160&gt;"",IF(ISERROR(HLOOKUP(AR$1,INDIRECT("Roles!$B$"&amp;MATCH($B160,Roles!$A:$A,0)&amp;":$AF$"&amp;MATCH($B160,Roles!$A:$A,0)),1,FALSE))=FALSE,IF(SquadExport!AU160&lt;10,1,IF(SquadExport!AU160&lt;15,2,IF(SquadExport!AU160&lt;=20,3,""))),0),"")</f>
        <v/>
      </c>
      <c r="AS160" s="37" t="str">
        <f ca="1">IF($A160&gt;"",IF(ISERROR(HLOOKUP(AS$1,INDIRECT("Roles!$B$"&amp;MATCH($B160,Roles!$A:$A,0)&amp;":$AF$"&amp;MATCH($B160,Roles!$A:$A,0)),1,FALSE))=FALSE,IF(SquadExport!AV160&lt;10,1,IF(SquadExport!AV160&lt;15,2,IF(SquadExport!AV160&lt;=20,3,""))),0),"")</f>
        <v/>
      </c>
      <c r="AT160" s="37" t="str">
        <f ca="1">IF($A160&gt;"",IF(ISERROR(HLOOKUP(AT$1,INDIRECT("Roles!$B$"&amp;MATCH($B160,Roles!$A:$A,0)&amp;":$AF$"&amp;MATCH($B160,Roles!$A:$A,0)),1,FALSE))=FALSE,IF(SquadExport!AW160&lt;10,1,IF(SquadExport!AW160&lt;15,2,IF(SquadExport!AW160&lt;=20,3,""))),0),"")</f>
        <v/>
      </c>
      <c r="AU160" s="37" t="str">
        <f ca="1">IF($A160&gt;"",IF(ISERROR(HLOOKUP(AU$1,INDIRECT("Roles!$B$"&amp;MATCH($B160,Roles!$A:$A,0)&amp;":$AF$"&amp;MATCH($B160,Roles!$A:$A,0)),1,FALSE))=FALSE,IF(SquadExport!AX160&lt;10,1,IF(SquadExport!AX160&lt;15,2,IF(SquadExport!AX160&lt;=20,3,""))),0),"")</f>
        <v/>
      </c>
      <c r="AV160" s="37" t="str">
        <f ca="1">IF($A160&gt;"",IF(ISERROR(HLOOKUP(AV$1,INDIRECT("Roles!$B$"&amp;MATCH($B160,Roles!$A:$A,0)&amp;":$AF$"&amp;MATCH($B160,Roles!$A:$A,0)),1,FALSE))=FALSE,IF(SquadExport!AY160&lt;10,1,IF(SquadExport!AY160&lt;15,2,IF(SquadExport!AY160&lt;=20,3,""))),0),"")</f>
        <v/>
      </c>
      <c r="AW160" s="37" t="str">
        <f ca="1">IF($A160&gt;"",IF(ISERROR(HLOOKUP(AW$1,INDIRECT("Roles!$B$"&amp;MATCH($B160,Roles!$A:$A,0)&amp;":$AF$"&amp;MATCH($B160,Roles!$A:$A,0)),1,FALSE))=FALSE,IF(SquadExport!AZ160&lt;10,1,IF(SquadExport!AZ160&lt;15,2,IF(SquadExport!AZ160&lt;=20,3,""))),0),"")</f>
        <v/>
      </c>
      <c r="AX160" s="37" t="str">
        <f ca="1">IF($A160&gt;"",IF(ISERROR(HLOOKUP(AX$1,INDIRECT("Roles!$B$"&amp;MATCH($B160,Roles!$A:$A,0)&amp;":$AF$"&amp;MATCH($B160,Roles!$A:$A,0)),1,FALSE))=FALSE,IF(SquadExport!BA160&lt;10,1,IF(SquadExport!BA160&lt;15,2,IF(SquadExport!BA160&lt;=20,3,""))),0),"")</f>
        <v/>
      </c>
      <c r="AY160" s="30" t="str" cm="1">
        <f t="array" aca="1" ref="AY160:CS160" ca="1">IF($D160:$AX160=1,D$1:AX$1,"")</f>
        <v/>
      </c>
      <c r="AZ160" s="30" t="str">
        <f ca="1"/>
        <v/>
      </c>
      <c r="BA160" s="30" t="str">
        <f ca="1"/>
        <v/>
      </c>
      <c r="BB160" s="30" t="str">
        <f ca="1"/>
        <v/>
      </c>
      <c r="BC160" s="30" t="str">
        <f ca="1"/>
        <v/>
      </c>
      <c r="BD160" s="30" t="str">
        <f ca="1"/>
        <v/>
      </c>
      <c r="BE160" s="30" t="str">
        <f ca="1"/>
        <v/>
      </c>
      <c r="BF160" s="30" t="str">
        <f ca="1"/>
        <v/>
      </c>
      <c r="BG160" s="30" t="str">
        <f ca="1"/>
        <v/>
      </c>
      <c r="BH160" s="30" t="str">
        <f ca="1"/>
        <v/>
      </c>
      <c r="BI160" s="30" t="str">
        <f ca="1"/>
        <v/>
      </c>
      <c r="BJ160" s="30" t="str">
        <f ca="1"/>
        <v/>
      </c>
      <c r="BK160" s="30" t="str">
        <f ca="1"/>
        <v/>
      </c>
      <c r="BL160" s="30" t="str">
        <f ca="1"/>
        <v/>
      </c>
      <c r="BM160" s="30" t="str">
        <f ca="1"/>
        <v/>
      </c>
      <c r="BN160" s="30" t="str">
        <f ca="1"/>
        <v/>
      </c>
      <c r="BO160" s="30" t="str">
        <f ca="1"/>
        <v/>
      </c>
      <c r="BP160" s="30" t="str">
        <f ca="1"/>
        <v/>
      </c>
      <c r="BQ160" s="30" t="str">
        <f ca="1"/>
        <v/>
      </c>
      <c r="BR160" s="30" t="str">
        <f ca="1"/>
        <v/>
      </c>
      <c r="BS160" s="30" t="str">
        <f ca="1"/>
        <v/>
      </c>
      <c r="BT160" s="30" t="str">
        <f ca="1"/>
        <v/>
      </c>
      <c r="BU160" s="30" t="str">
        <f ca="1"/>
        <v/>
      </c>
      <c r="BV160" s="30" t="str">
        <f ca="1"/>
        <v/>
      </c>
      <c r="BW160" s="30" t="str">
        <f ca="1"/>
        <v/>
      </c>
      <c r="BX160" s="30" t="str">
        <f ca="1"/>
        <v/>
      </c>
      <c r="BY160" s="30" t="str">
        <f ca="1"/>
        <v/>
      </c>
      <c r="BZ160" s="30" t="str">
        <f ca="1"/>
        <v/>
      </c>
      <c r="CA160" s="30" t="str">
        <f ca="1"/>
        <v/>
      </c>
      <c r="CB160" s="30" t="str">
        <f ca="1"/>
        <v/>
      </c>
      <c r="CC160" s="30" t="str">
        <f ca="1"/>
        <v/>
      </c>
      <c r="CD160" s="30" t="str">
        <f ca="1"/>
        <v/>
      </c>
      <c r="CE160" s="30" t="str">
        <f ca="1"/>
        <v/>
      </c>
      <c r="CF160" s="30" t="str">
        <f ca="1"/>
        <v/>
      </c>
      <c r="CG160" s="30" t="str">
        <f ca="1"/>
        <v/>
      </c>
      <c r="CH160" s="30" t="str">
        <f ca="1"/>
        <v/>
      </c>
      <c r="CI160" s="30" t="str">
        <f ca="1"/>
        <v/>
      </c>
      <c r="CJ160" s="30" t="str">
        <f ca="1"/>
        <v/>
      </c>
      <c r="CK160" s="30" t="str">
        <f ca="1"/>
        <v/>
      </c>
      <c r="CL160" s="30" t="str">
        <f ca="1"/>
        <v/>
      </c>
      <c r="CM160" s="30" t="str">
        <f ca="1"/>
        <v/>
      </c>
      <c r="CN160" s="30" t="str">
        <f ca="1"/>
        <v/>
      </c>
      <c r="CO160" s="30" t="str">
        <f ca="1"/>
        <v/>
      </c>
      <c r="CP160" s="30" t="str">
        <f ca="1"/>
        <v/>
      </c>
      <c r="CQ160" s="30" t="str">
        <f ca="1"/>
        <v/>
      </c>
      <c r="CR160" s="30" t="str">
        <f ca="1"/>
        <v/>
      </c>
      <c r="CS160" s="30" t="str">
        <f ca="1"/>
        <v/>
      </c>
      <c r="CT160" s="31" cm="1">
        <f t="array" aca="1" ref="CT160" ca="1">SUMPRODUCT(COUNTIF($AY160:$CS160,Training!$C$3:$E$3))</f>
        <v>0</v>
      </c>
      <c r="CU160" s="31" cm="1">
        <f t="array" aca="1" ref="CU160" ca="1">SUMPRODUCT(COUNTIF($AY160:$CS160,Training!$C$4:$E$4))</f>
        <v>0</v>
      </c>
      <c r="CV160" s="31" cm="1">
        <f t="array" aca="1" ref="CV160" ca="1">SUMPRODUCT(COUNTIF($AY160:$CS160,Training!$C$5:$E$5))</f>
        <v>0</v>
      </c>
      <c r="CW160" s="31" cm="1">
        <f t="array" aca="1" ref="CW160" ca="1">SUMPRODUCT(COUNTIF($AY160:$CS160,Training!$C$6:$E$6))</f>
        <v>0</v>
      </c>
      <c r="CX160" s="31" cm="1">
        <f t="array" aca="1" ref="CX160" ca="1">SUMPRODUCT(COUNTIF($AY160:$CS160,Training!$C$7:$E$7))</f>
        <v>0</v>
      </c>
      <c r="CY160" s="31" cm="1">
        <f t="array" aca="1" ref="CY160" ca="1">SUMPRODUCT(COUNTIF($AY160:$CS160,Training!$C$8:$E$8))</f>
        <v>0</v>
      </c>
      <c r="CZ160" s="31" cm="1">
        <f t="array" aca="1" ref="CZ160" ca="1">SUMPRODUCT(COUNTIF($AY160:$CS160,Training!$C$9:$E$9))</f>
        <v>0</v>
      </c>
      <c r="DA160" s="31" cm="1">
        <f t="array" aca="1" ref="DA160" ca="1">SUMPRODUCT(COUNTIF($AY160:$CS160,Training!$C$10:$E$10))</f>
        <v>0</v>
      </c>
      <c r="DB160" s="31" cm="1">
        <f t="array" aca="1" ref="DB160" ca="1">SUMPRODUCT(COUNTIF($AY160:$CS160,Training!$C$11:$E$11))</f>
        <v>0</v>
      </c>
      <c r="DC160" s="31" cm="1">
        <f t="array" aca="1" ref="DC160" ca="1">SUMPRODUCT(COUNTIF($AY160:$CS160,Training!$C$2:$E$2))</f>
        <v>0</v>
      </c>
      <c r="DD160" s="31" cm="1">
        <f t="array" aca="1" ref="DD160" ca="1">SUMPRODUCT(COUNTIF($AY160:$CS160,Training!#REF!))</f>
        <v>0</v>
      </c>
      <c r="DE160" s="31" cm="1">
        <f t="array" aca="1" ref="DE160" ca="1">SUMPRODUCT(COUNTIF($AY160:$CS160,Training!$C$12:$E$12))</f>
        <v>0</v>
      </c>
      <c r="DF160" s="31" cm="1">
        <f t="array" aca="1" ref="DF160" ca="1">SUMPRODUCT(COUNTIF($AY160:$CS160,Training!$C$13:$E$13))</f>
        <v>0</v>
      </c>
      <c r="DG160" s="31" cm="1">
        <f t="array" aca="1" ref="DG160" ca="1">SUMPRODUCT(COUNTIF($AY160:$CS160,Training!$C$14:$E$14))</f>
        <v>0</v>
      </c>
      <c r="DH160" s="31" cm="1">
        <f t="array" aca="1" ref="DH160" ca="1">SUMPRODUCT(COUNTIF($AY160:$CS160,Training!$C$15:$E$15))</f>
        <v>0</v>
      </c>
      <c r="DI160" s="31" cm="1">
        <f t="array" aca="1" ref="DI160" ca="1">SUMPRODUCT(COUNTIF($AY160:$CS160,Training!$C$16:$E$16))</f>
        <v>0</v>
      </c>
      <c r="DJ160" s="30" t="str" cm="1">
        <f t="array" aca="1" ref="DJ160:FD160" ca="1">IF(COUNTIF(D160:AX160,1)=0,IF($D160:$AX160=2,D$1:AX$1,""),"")</f>
        <v/>
      </c>
      <c r="DK160" s="30" t="str">
        <f ca="1"/>
        <v/>
      </c>
      <c r="DL160" s="30" t="str">
        <f ca="1"/>
        <v/>
      </c>
      <c r="DM160" s="30" t="str">
        <f ca="1"/>
        <v/>
      </c>
      <c r="DN160" s="30" t="str">
        <f ca="1"/>
        <v/>
      </c>
      <c r="DO160" s="30" t="str">
        <f ca="1"/>
        <v/>
      </c>
      <c r="DP160" s="30" t="str">
        <f ca="1"/>
        <v/>
      </c>
      <c r="DQ160" s="30" t="str">
        <f ca="1"/>
        <v/>
      </c>
      <c r="DR160" s="30" t="str">
        <f ca="1"/>
        <v/>
      </c>
      <c r="DS160" s="30" t="str">
        <f ca="1"/>
        <v/>
      </c>
      <c r="DT160" s="30" t="str">
        <f ca="1"/>
        <v/>
      </c>
      <c r="DU160" s="30" t="str">
        <f ca="1"/>
        <v/>
      </c>
      <c r="DV160" s="30" t="str">
        <f ca="1"/>
        <v/>
      </c>
      <c r="DW160" s="30" t="str">
        <f ca="1"/>
        <v/>
      </c>
      <c r="DX160" s="30" t="str">
        <f ca="1"/>
        <v/>
      </c>
      <c r="DY160" s="30" t="str">
        <f ca="1"/>
        <v/>
      </c>
      <c r="DZ160" s="30" t="str">
        <f ca="1"/>
        <v/>
      </c>
      <c r="EA160" s="30" t="str">
        <f ca="1"/>
        <v/>
      </c>
      <c r="EB160" s="30" t="str">
        <f ca="1"/>
        <v/>
      </c>
      <c r="EC160" s="30" t="str">
        <f ca="1"/>
        <v/>
      </c>
      <c r="ED160" s="30" t="str">
        <f ca="1"/>
        <v/>
      </c>
      <c r="EE160" s="30" t="str">
        <f ca="1"/>
        <v/>
      </c>
      <c r="EF160" s="30" t="str">
        <f ca="1"/>
        <v/>
      </c>
      <c r="EG160" s="30" t="str">
        <f ca="1"/>
        <v/>
      </c>
      <c r="EH160" s="30" t="str">
        <f ca="1"/>
        <v/>
      </c>
      <c r="EI160" s="30" t="str">
        <f ca="1"/>
        <v/>
      </c>
      <c r="EJ160" s="30" t="str">
        <f ca="1"/>
        <v/>
      </c>
      <c r="EK160" s="30" t="str">
        <f ca="1"/>
        <v/>
      </c>
      <c r="EL160" s="30" t="str">
        <f ca="1"/>
        <v/>
      </c>
      <c r="EM160" s="30" t="str">
        <f ca="1"/>
        <v/>
      </c>
      <c r="EN160" s="30" t="str">
        <f ca="1"/>
        <v/>
      </c>
      <c r="EO160" s="30" t="str">
        <f ca="1"/>
        <v/>
      </c>
      <c r="EP160" s="30" t="str">
        <f ca="1"/>
        <v/>
      </c>
      <c r="EQ160" s="30" t="str">
        <f ca="1"/>
        <v/>
      </c>
      <c r="ER160" s="30" t="str">
        <f ca="1"/>
        <v/>
      </c>
      <c r="ES160" s="30" t="str">
        <f ca="1"/>
        <v/>
      </c>
      <c r="ET160" s="30" t="str">
        <f ca="1"/>
        <v/>
      </c>
      <c r="EU160" s="30" t="str">
        <f ca="1"/>
        <v/>
      </c>
      <c r="EV160" s="30" t="str">
        <f ca="1"/>
        <v/>
      </c>
      <c r="EW160" s="30" t="str">
        <f ca="1"/>
        <v/>
      </c>
      <c r="EX160" s="30" t="str">
        <f ca="1"/>
        <v/>
      </c>
      <c r="EY160" s="30" t="str">
        <f ca="1"/>
        <v/>
      </c>
      <c r="EZ160" s="30" t="str">
        <f ca="1"/>
        <v/>
      </c>
      <c r="FA160" s="30" t="str">
        <f ca="1"/>
        <v/>
      </c>
      <c r="FB160" s="30" t="str">
        <f ca="1"/>
        <v/>
      </c>
      <c r="FC160" s="30" t="str">
        <f ca="1"/>
        <v/>
      </c>
      <c r="FD160" s="30" t="str">
        <f ca="1"/>
        <v/>
      </c>
      <c r="FE160" s="31" cm="1">
        <f t="array" aca="1" ref="FE160" ca="1">SUMPRODUCT(COUNTIF($DJ160:$FD160,Training!$C$3:$E$3))</f>
        <v>0</v>
      </c>
      <c r="FF160" s="31" cm="1">
        <f t="array" aca="1" ref="FF160" ca="1">SUMPRODUCT(COUNTIF($DJ160:$FD160,Training!$C$4:$E$4))</f>
        <v>0</v>
      </c>
      <c r="FG160" s="31" cm="1">
        <f t="array" aca="1" ref="FG160" ca="1">SUMPRODUCT(COUNTIF($DJ160:$FD160,Training!$C$5:$E$5))</f>
        <v>0</v>
      </c>
      <c r="FH160" s="31" cm="1">
        <f t="array" aca="1" ref="FH160" ca="1">SUMPRODUCT(COUNTIF($DJ160:$FD160,Training!$C$6:$E$6))</f>
        <v>0</v>
      </c>
      <c r="FI160" s="31" cm="1">
        <f t="array" aca="1" ref="FI160" ca="1">SUMPRODUCT(COUNTIF($DJ160:$FD160,Training!$C$7:$E$7))</f>
        <v>0</v>
      </c>
      <c r="FJ160" s="31" cm="1">
        <f t="array" aca="1" ref="FJ160" ca="1">SUMPRODUCT(COUNTIF($DJ160:$FD160,Training!$C$8:$E$8))</f>
        <v>0</v>
      </c>
      <c r="FK160" s="31" cm="1">
        <f t="array" aca="1" ref="FK160" ca="1">SUMPRODUCT(COUNTIF($DJ160:$FD160,Training!$C$9:$E$9))</f>
        <v>0</v>
      </c>
      <c r="FL160" s="31" cm="1">
        <f t="array" aca="1" ref="FL160" ca="1">SUMPRODUCT(COUNTIF($DJ160:$FD160,Training!$C$10:$E$10))</f>
        <v>0</v>
      </c>
      <c r="FM160" s="31" cm="1">
        <f t="array" aca="1" ref="FM160" ca="1">SUMPRODUCT(COUNTIF($DJ160:$FD160,Training!$C$11:$E$11))</f>
        <v>0</v>
      </c>
      <c r="FN160" s="31" cm="1">
        <f t="array" aca="1" ref="FN160" ca="1">SUMPRODUCT(COUNTIF($DJ160:$FD160,Training!$C$2:$E$2))</f>
        <v>0</v>
      </c>
      <c r="FO160" s="31" cm="1">
        <f t="array" aca="1" ref="FO160" ca="1">SUMPRODUCT(COUNTIF($DJ160:$FD160,Training!#REF!))</f>
        <v>0</v>
      </c>
      <c r="FP160" s="31" cm="1">
        <f t="array" aca="1" ref="FP160" ca="1">SUMPRODUCT(COUNTIF($DJ160:$FD160,Training!$C$12:$E$12))</f>
        <v>0</v>
      </c>
      <c r="FQ160" s="31" cm="1">
        <f t="array" aca="1" ref="FQ160" ca="1">SUMPRODUCT(COUNTIF($DJ160:$FD160,Training!$C$13:$E$13))</f>
        <v>0</v>
      </c>
      <c r="FR160" s="31" cm="1">
        <f t="array" aca="1" ref="FR160" ca="1">SUMPRODUCT(COUNTIF($DJ160:$FD160,Training!$C$14:$E$14))</f>
        <v>0</v>
      </c>
      <c r="FS160" s="31" cm="1">
        <f t="array" aca="1" ref="FS160" ca="1">SUMPRODUCT(COUNTIF($DJ160:$FD160,Training!$C$15:$E$15))</f>
        <v>0</v>
      </c>
      <c r="FT160" s="31" cm="1">
        <f t="array" aca="1" ref="FT160" ca="1">SUMPRODUCT(COUNTIF($DJ160:$FD160,Training!$C$16:$E$16))</f>
        <v>0</v>
      </c>
    </row>
    <row r="161" spans="1:176" x14ac:dyDescent="0.25">
      <c r="A161" s="32" t="str">
        <f>IF(WeightedParse!A161&gt;"",WeightedParse!A161,"")</f>
        <v/>
      </c>
      <c r="B161" s="49" t="str">
        <f>IF('Weighted Summary'!A161&gt;"",'Weighted Summary'!F161,"")</f>
        <v/>
      </c>
      <c r="C161" s="39" t="str">
        <f t="shared" si="2"/>
        <v/>
      </c>
      <c r="D161" s="37" t="str">
        <f ca="1">IF($A161&gt;"",IF(ISERROR(HLOOKUP(D$1,INDIRECT("Roles!$B$"&amp;MATCH($B161,Roles!$A:$A,0)&amp;":$AF$"&amp;MATCH($B161,Roles!$A:$A,0)),1,FALSE))=FALSE,IF(SquadExport!G161&lt;10,1,IF(SquadExport!G161&lt;15,2,IF(SquadExport!G161&lt;=20,3,""))),0),"")</f>
        <v/>
      </c>
      <c r="E161" s="37" t="str">
        <f ca="1">IF($A161&gt;"",IF(ISERROR(HLOOKUP(E$1,INDIRECT("Roles!$B$"&amp;MATCH($B161,Roles!$A:$A,0)&amp;":$AF$"&amp;MATCH($B161,Roles!$A:$A,0)),1,FALSE))=FALSE,IF(SquadExport!H161&lt;10,1,IF(SquadExport!H161&lt;15,2,IF(SquadExport!H161&lt;=20,3,""))),0),"")</f>
        <v/>
      </c>
      <c r="F161" s="37" t="str">
        <f ca="1">IF($A161&gt;"",IF(ISERROR(HLOOKUP(F$1,INDIRECT("Roles!$B$"&amp;MATCH($B161,Roles!$A:$A,0)&amp;":$AF$"&amp;MATCH($B161,Roles!$A:$A,0)),1,FALSE))=FALSE,IF(SquadExport!I161&lt;10,1,IF(SquadExport!I161&lt;15,2,IF(SquadExport!I161&lt;=20,3,""))),0),"")</f>
        <v/>
      </c>
      <c r="G161" s="37" t="str">
        <f ca="1">IF($A161&gt;"",IF(ISERROR(HLOOKUP(G$1,INDIRECT("Roles!$B$"&amp;MATCH($B161,Roles!$A:$A,0)&amp;":$AF$"&amp;MATCH($B161,Roles!$A:$A,0)),1,FALSE))=FALSE,IF(SquadExport!J161&lt;10,1,IF(SquadExport!J161&lt;15,2,IF(SquadExport!J161&lt;=20,3,""))),0),"")</f>
        <v/>
      </c>
      <c r="H161" s="37" t="str">
        <f ca="1">IF($A161&gt;"",IF(ISERROR(HLOOKUP(H$1,INDIRECT("Roles!$B$"&amp;MATCH($B161,Roles!$A:$A,0)&amp;":$AF$"&amp;MATCH($B161,Roles!$A:$A,0)),1,FALSE))=FALSE,IF(SquadExport!K161&lt;10,1,IF(SquadExport!K161&lt;15,2,IF(SquadExport!K161&lt;=20,3,""))),0),"")</f>
        <v/>
      </c>
      <c r="I161" s="37" t="str">
        <f ca="1">IF($A161&gt;"",IF(ISERROR(HLOOKUP(I$1,INDIRECT("Roles!$B$"&amp;MATCH($B161,Roles!$A:$A,0)&amp;":$AF$"&amp;MATCH($B161,Roles!$A:$A,0)),1,FALSE))=FALSE,IF(SquadExport!L161&lt;10,1,IF(SquadExport!L161&lt;15,2,IF(SquadExport!L161&lt;=20,3,""))),0),"")</f>
        <v/>
      </c>
      <c r="J161" s="37" t="str">
        <f ca="1">IF($A161&gt;"",IF(ISERROR(HLOOKUP(J$1,INDIRECT("Roles!$B$"&amp;MATCH($B161,Roles!$A:$A,0)&amp;":$AF$"&amp;MATCH($B161,Roles!$A:$A,0)),1,FALSE))=FALSE,IF(SquadExport!M161&lt;10,1,IF(SquadExport!M161&lt;15,2,IF(SquadExport!M161&lt;=20,3,""))),0),"")</f>
        <v/>
      </c>
      <c r="K161" s="37" t="str">
        <f ca="1">IF($A161&gt;"",IF(ISERROR(HLOOKUP(K$1,INDIRECT("Roles!$B$"&amp;MATCH($B161,Roles!$A:$A,0)&amp;":$AF$"&amp;MATCH($B161,Roles!$A:$A,0)),1,FALSE))=FALSE,IF(SquadExport!N161&lt;10,1,IF(SquadExport!N161&lt;15,2,IF(SquadExport!N161&lt;=20,3,""))),0),"")</f>
        <v/>
      </c>
      <c r="L161" s="37" t="str">
        <f ca="1">IF($A161&gt;"",IF(ISERROR(HLOOKUP(L$1,INDIRECT("Roles!$B$"&amp;MATCH($B161,Roles!$A:$A,0)&amp;":$AF$"&amp;MATCH($B161,Roles!$A:$A,0)),1,FALSE))=FALSE,IF(SquadExport!O161&lt;10,1,IF(SquadExport!O161&lt;15,2,IF(SquadExport!O161&lt;=20,3,""))),0),"")</f>
        <v/>
      </c>
      <c r="M161" s="37" t="str">
        <f ca="1">IF($A161&gt;"",IF(ISERROR(HLOOKUP(M$1,INDIRECT("Roles!$B$"&amp;MATCH($B161,Roles!$A:$A,0)&amp;":$AF$"&amp;MATCH($B161,Roles!$A:$A,0)),1,FALSE))=FALSE,IF(SquadExport!P161&lt;10,1,IF(SquadExport!P161&lt;15,2,IF(SquadExport!P161&lt;=20,3,""))),0),"")</f>
        <v/>
      </c>
      <c r="N161" s="37" t="str">
        <f ca="1">IF($A161&gt;"",IF(ISERROR(HLOOKUP(N$1,INDIRECT("Roles!$B$"&amp;MATCH($B161,Roles!$A:$A,0)&amp;":$AF$"&amp;MATCH($B161,Roles!$A:$A,0)),1,FALSE))=FALSE,IF(SquadExport!Q161&lt;10,1,IF(SquadExport!Q161&lt;15,2,IF(SquadExport!Q161&lt;=20,3,""))),0),"")</f>
        <v/>
      </c>
      <c r="O161" s="37" t="str">
        <f ca="1">IF($A161&gt;"",IF(ISERROR(HLOOKUP(O$1,INDIRECT("Roles!$B$"&amp;MATCH($B161,Roles!$A:$A,0)&amp;":$AF$"&amp;MATCH($B161,Roles!$A:$A,0)),1,FALSE))=FALSE,IF(SquadExport!R161&lt;10,1,IF(SquadExport!R161&lt;15,2,IF(SquadExport!R161&lt;=20,3,""))),0),"")</f>
        <v/>
      </c>
      <c r="P161" s="37" t="str">
        <f ca="1">IF($A161&gt;"",IF(ISERROR(HLOOKUP(P$1,INDIRECT("Roles!$B$"&amp;MATCH($B161,Roles!$A:$A,0)&amp;":$AF$"&amp;MATCH($B161,Roles!$A:$A,0)),1,FALSE))=FALSE,IF(SquadExport!S161&lt;10,1,IF(SquadExport!S161&lt;15,2,IF(SquadExport!S161&lt;=20,3,""))),0),"")</f>
        <v/>
      </c>
      <c r="Q161" s="37" t="str">
        <f ca="1">IF($A161&gt;"",IF(ISERROR(HLOOKUP(Q$1,INDIRECT("Roles!$B$"&amp;MATCH($B161,Roles!$A:$A,0)&amp;":$AF$"&amp;MATCH($B161,Roles!$A:$A,0)),1,FALSE))=FALSE,IF(SquadExport!T161&lt;10,1,IF(SquadExport!T161&lt;15,2,IF(SquadExport!T161&lt;=20,3,""))),0),"")</f>
        <v/>
      </c>
      <c r="R161" s="37" t="str">
        <f ca="1">IF($A161&gt;"",IF(ISERROR(HLOOKUP(R$1,INDIRECT("Roles!$B$"&amp;MATCH($B161,Roles!$A:$A,0)&amp;":$AF$"&amp;MATCH($B161,Roles!$A:$A,0)),1,FALSE))=FALSE,IF(SquadExport!U161&lt;10,1,IF(SquadExport!U161&lt;15,2,IF(SquadExport!U161&lt;=20,3,""))),0),"")</f>
        <v/>
      </c>
      <c r="S161" s="37" t="str">
        <f ca="1">IF($A161&gt;"",IF(ISERROR(HLOOKUP(S$1,INDIRECT("Roles!$B$"&amp;MATCH($B161,Roles!$A:$A,0)&amp;":$AF$"&amp;MATCH($B161,Roles!$A:$A,0)),1,FALSE))=FALSE,IF(SquadExport!V161&lt;10,1,IF(SquadExport!V161&lt;15,2,IF(SquadExport!V161&lt;=20,3,""))),0),"")</f>
        <v/>
      </c>
      <c r="T161" s="37" t="str">
        <f ca="1">IF($A161&gt;"",IF(ISERROR(HLOOKUP(T$1,INDIRECT("Roles!$B$"&amp;MATCH($B161,Roles!$A:$A,0)&amp;":$AF$"&amp;MATCH($B161,Roles!$A:$A,0)),1,FALSE))=FALSE,IF(SquadExport!W161&lt;10,1,IF(SquadExport!W161&lt;15,2,IF(SquadExport!W161&lt;=20,3,""))),0),"")</f>
        <v/>
      </c>
      <c r="U161" s="37" t="str">
        <f ca="1">IF($A161&gt;"",IF(ISERROR(HLOOKUP(U$1,INDIRECT("Roles!$B$"&amp;MATCH($B161,Roles!$A:$A,0)&amp;":$AF$"&amp;MATCH($B161,Roles!$A:$A,0)),1,FALSE))=FALSE,IF(SquadExport!X161&lt;10,1,IF(SquadExport!X161&lt;15,2,IF(SquadExport!X161&lt;=20,3,""))),0),"")</f>
        <v/>
      </c>
      <c r="V161" s="37" t="str">
        <f ca="1">IF($A161&gt;"",IF(ISERROR(HLOOKUP(V$1,INDIRECT("Roles!$B$"&amp;MATCH($B161,Roles!$A:$A,0)&amp;":$AF$"&amp;MATCH($B161,Roles!$A:$A,0)),1,FALSE))=FALSE,IF(SquadExport!Y161&lt;10,1,IF(SquadExport!Y161&lt;15,2,IF(SquadExport!Y161&lt;=20,3,""))),0),"")</f>
        <v/>
      </c>
      <c r="W161" s="37" t="str">
        <f ca="1">IF($A161&gt;"",IF(ISERROR(HLOOKUP(W$1,INDIRECT("Roles!$B$"&amp;MATCH($B161,Roles!$A:$A,0)&amp;":$AF$"&amp;MATCH($B161,Roles!$A:$A,0)),1,FALSE))=FALSE,IF(SquadExport!Z161&lt;10,1,IF(SquadExport!Z161&lt;15,2,IF(SquadExport!Z161&lt;=20,3,""))),0),"")</f>
        <v/>
      </c>
      <c r="X161" s="37" t="str">
        <f ca="1">IF($A161&gt;"",IF(ISERROR(HLOOKUP(X$1,INDIRECT("Roles!$B$"&amp;MATCH($B161,Roles!$A:$A,0)&amp;":$AF$"&amp;MATCH($B161,Roles!$A:$A,0)),1,FALSE))=FALSE,IF(SquadExport!AA161&lt;10,1,IF(SquadExport!AA161&lt;15,2,IF(SquadExport!AA161&lt;=20,3,""))),0),"")</f>
        <v/>
      </c>
      <c r="Y161" s="37" t="str">
        <f ca="1">IF($A161&gt;"",IF(ISERROR(HLOOKUP(Y$1,INDIRECT("Roles!$B$"&amp;MATCH($B161,Roles!$A:$A,0)&amp;":$AF$"&amp;MATCH($B161,Roles!$A:$A,0)),1,FALSE))=FALSE,IF(SquadExport!AB161&lt;10,1,IF(SquadExport!AB161&lt;15,2,IF(SquadExport!AB161&lt;=20,3,""))),0),"")</f>
        <v/>
      </c>
      <c r="Z161" s="37" t="str">
        <f ca="1">IF($A161&gt;"",IF(ISERROR(HLOOKUP(Z$1,INDIRECT("Roles!$B$"&amp;MATCH($B161,Roles!$A:$A,0)&amp;":$AF$"&amp;MATCH($B161,Roles!$A:$A,0)),1,FALSE))=FALSE,IF(SquadExport!AC161&lt;10,1,IF(SquadExport!AC161&lt;15,2,IF(SquadExport!AC161&lt;=20,3,""))),0),"")</f>
        <v/>
      </c>
      <c r="AA161" s="37" t="str">
        <f ca="1">IF($A161&gt;"",IF(ISERROR(HLOOKUP(AA$1,INDIRECT("Roles!$B$"&amp;MATCH($B161,Roles!$A:$A,0)&amp;":$AF$"&amp;MATCH($B161,Roles!$A:$A,0)),1,FALSE))=FALSE,IF(SquadExport!AD161&lt;10,1,IF(SquadExport!AD161&lt;15,2,IF(SquadExport!AD161&lt;=20,3,""))),0),"")</f>
        <v/>
      </c>
      <c r="AB161" s="37" t="str">
        <f ca="1">IF($A161&gt;"",IF(ISERROR(HLOOKUP(AB$1,INDIRECT("Roles!$B$"&amp;MATCH($B161,Roles!$A:$A,0)&amp;":$AF$"&amp;MATCH($B161,Roles!$A:$A,0)),1,FALSE))=FALSE,IF(SquadExport!AE161&lt;10,1,IF(SquadExport!AE161&lt;15,2,IF(SquadExport!AE161&lt;=20,3,""))),0),"")</f>
        <v/>
      </c>
      <c r="AC161" s="37" t="str">
        <f ca="1">IF($A161&gt;"",IF(ISERROR(HLOOKUP(AC$1,INDIRECT("Roles!$B$"&amp;MATCH($B161,Roles!$A:$A,0)&amp;":$AF$"&amp;MATCH($B161,Roles!$A:$A,0)),1,FALSE))=FALSE,IF(SquadExport!AF161&lt;10,1,IF(SquadExport!AF161&lt;15,2,IF(SquadExport!AF161&lt;=20,3,""))),0),"")</f>
        <v/>
      </c>
      <c r="AD161" s="37" t="str">
        <f ca="1">IF($A161&gt;"",IF(ISERROR(HLOOKUP(AD$1,INDIRECT("Roles!$B$"&amp;MATCH($B161,Roles!$A:$A,0)&amp;":$AF$"&amp;MATCH($B161,Roles!$A:$A,0)),1,FALSE))=FALSE,IF(SquadExport!AG161&lt;10,1,IF(SquadExport!AG161&lt;15,2,IF(SquadExport!AG161&lt;=20,3,""))),0),"")</f>
        <v/>
      </c>
      <c r="AE161" s="37" t="str">
        <f ca="1">IF($A161&gt;"",IF(ISERROR(HLOOKUP(AE$1,INDIRECT("Roles!$B$"&amp;MATCH($B161,Roles!$A:$A,0)&amp;":$AF$"&amp;MATCH($B161,Roles!$A:$A,0)),1,FALSE))=FALSE,IF(SquadExport!AH161&lt;10,1,IF(SquadExport!AH161&lt;15,2,IF(SquadExport!AH161&lt;=20,3,""))),0),"")</f>
        <v/>
      </c>
      <c r="AF161" s="37" t="str">
        <f ca="1">IF($A161&gt;"",IF(ISERROR(HLOOKUP(AF$1,INDIRECT("Roles!$B$"&amp;MATCH($B161,Roles!$A:$A,0)&amp;":$AF$"&amp;MATCH($B161,Roles!$A:$A,0)),1,FALSE))=FALSE,IF(SquadExport!AI161&lt;10,1,IF(SquadExport!AI161&lt;15,2,IF(SquadExport!AI161&lt;=20,3,""))),0),"")</f>
        <v/>
      </c>
      <c r="AG161" s="37" t="str">
        <f ca="1">IF($A161&gt;"",IF(ISERROR(HLOOKUP(AG$1,INDIRECT("Roles!$B$"&amp;MATCH($B161,Roles!$A:$A,0)&amp;":$AF$"&amp;MATCH($B161,Roles!$A:$A,0)),1,FALSE))=FALSE,IF(SquadExport!AJ161&lt;10,1,IF(SquadExport!AJ161&lt;15,2,IF(SquadExport!AJ161&lt;=20,3,""))),0),"")</f>
        <v/>
      </c>
      <c r="AH161" s="37" t="str">
        <f ca="1">IF($A161&gt;"",IF(ISERROR(HLOOKUP(AH$1,INDIRECT("Roles!$B$"&amp;MATCH($B161,Roles!$A:$A,0)&amp;":$AF$"&amp;MATCH($B161,Roles!$A:$A,0)),1,FALSE))=FALSE,IF(SquadExport!AK161&lt;10,1,IF(SquadExport!AK161&lt;15,2,IF(SquadExport!AK161&lt;=20,3,""))),0),"")</f>
        <v/>
      </c>
      <c r="AI161" s="37" t="str">
        <f ca="1">IF($A161&gt;"",IF(ISERROR(HLOOKUP(AI$1,INDIRECT("Roles!$B$"&amp;MATCH($B161,Roles!$A:$A,0)&amp;":$AF$"&amp;MATCH($B161,Roles!$A:$A,0)),1,FALSE))=FALSE,IF(SquadExport!AL161&lt;10,1,IF(SquadExport!AL161&lt;15,2,IF(SquadExport!AL161&lt;=20,3,""))),0),"")</f>
        <v/>
      </c>
      <c r="AJ161" s="37" t="str">
        <f ca="1">IF($A161&gt;"",IF(ISERROR(HLOOKUP(AJ$1,INDIRECT("Roles!$B$"&amp;MATCH($B161,Roles!$A:$A,0)&amp;":$AF$"&amp;MATCH($B161,Roles!$A:$A,0)),1,FALSE))=FALSE,IF(SquadExport!AM161&lt;10,1,IF(SquadExport!AM161&lt;15,2,IF(SquadExport!AM161&lt;=20,3,""))),0),"")</f>
        <v/>
      </c>
      <c r="AK161" s="37" t="str">
        <f ca="1">IF($A161&gt;"",IF(ISERROR(HLOOKUP(AK$1,INDIRECT("Roles!$B$"&amp;MATCH($B161,Roles!$A:$A,0)&amp;":$AF$"&amp;MATCH($B161,Roles!$A:$A,0)),1,FALSE))=FALSE,IF(SquadExport!AN161&lt;10,1,IF(SquadExport!AN161&lt;15,2,IF(SquadExport!AN161&lt;=20,3,""))),0),"")</f>
        <v/>
      </c>
      <c r="AL161" s="37" t="str">
        <f ca="1">IF($A161&gt;"",IF(ISERROR(HLOOKUP(AL$1,INDIRECT("Roles!$B$"&amp;MATCH($B161,Roles!$A:$A,0)&amp;":$AF$"&amp;MATCH($B161,Roles!$A:$A,0)),1,FALSE))=FALSE,IF(SquadExport!AO161&lt;10,1,IF(SquadExport!AO161&lt;15,2,IF(SquadExport!AO161&lt;=20,3,""))),0),"")</f>
        <v/>
      </c>
      <c r="AM161" s="37" t="str">
        <f ca="1">IF($A161&gt;"",IF(ISERROR(HLOOKUP(AM$1,INDIRECT("Roles!$B$"&amp;MATCH($B161,Roles!$A:$A,0)&amp;":$AF$"&amp;MATCH($B161,Roles!$A:$A,0)),1,FALSE))=FALSE,IF(SquadExport!AP161&lt;10,1,IF(SquadExport!AP161&lt;15,2,IF(SquadExport!AP161&lt;=20,3,""))),0),"")</f>
        <v/>
      </c>
      <c r="AN161" s="37" t="str">
        <f ca="1">IF($A161&gt;"",IF(ISERROR(HLOOKUP(AN$1,INDIRECT("Roles!$B$"&amp;MATCH($B161,Roles!$A:$A,0)&amp;":$AF$"&amp;MATCH($B161,Roles!$A:$A,0)),1,FALSE))=FALSE,IF(SquadExport!AQ161&lt;10,1,IF(SquadExport!AQ161&lt;15,2,IF(SquadExport!AQ161&lt;=20,3,""))),0),"")</f>
        <v/>
      </c>
      <c r="AO161" s="37" t="str">
        <f ca="1">IF($A161&gt;"",IF(ISERROR(HLOOKUP(AO$1,INDIRECT("Roles!$B$"&amp;MATCH($B161,Roles!$A:$A,0)&amp;":$AF$"&amp;MATCH($B161,Roles!$A:$A,0)),1,FALSE))=FALSE,IF(SquadExport!AR161&lt;10,1,IF(SquadExport!AR161&lt;15,2,IF(SquadExport!AR161&lt;=20,3,""))),0),"")</f>
        <v/>
      </c>
      <c r="AP161" s="37" t="str">
        <f ca="1">IF($A161&gt;"",IF(ISERROR(HLOOKUP(AP$1,INDIRECT("Roles!$B$"&amp;MATCH($B161,Roles!$A:$A,0)&amp;":$AF$"&amp;MATCH($B161,Roles!$A:$A,0)),1,FALSE))=FALSE,IF(SquadExport!AS161&lt;10,1,IF(SquadExport!AS161&lt;15,2,IF(SquadExport!AS161&lt;=20,3,""))),0),"")</f>
        <v/>
      </c>
      <c r="AQ161" s="37" t="str">
        <f ca="1">IF($A161&gt;"",IF(ISERROR(HLOOKUP(AQ$1,INDIRECT("Roles!$B$"&amp;MATCH($B161,Roles!$A:$A,0)&amp;":$AF$"&amp;MATCH($B161,Roles!$A:$A,0)),1,FALSE))=FALSE,IF(SquadExport!AT161&lt;10,1,IF(SquadExport!AT161&lt;15,2,IF(SquadExport!AT161&lt;=20,3,""))),0),"")</f>
        <v/>
      </c>
      <c r="AR161" s="37" t="str">
        <f ca="1">IF($A161&gt;"",IF(ISERROR(HLOOKUP(AR$1,INDIRECT("Roles!$B$"&amp;MATCH($B161,Roles!$A:$A,0)&amp;":$AF$"&amp;MATCH($B161,Roles!$A:$A,0)),1,FALSE))=FALSE,IF(SquadExport!AU161&lt;10,1,IF(SquadExport!AU161&lt;15,2,IF(SquadExport!AU161&lt;=20,3,""))),0),"")</f>
        <v/>
      </c>
      <c r="AS161" s="37" t="str">
        <f ca="1">IF($A161&gt;"",IF(ISERROR(HLOOKUP(AS$1,INDIRECT("Roles!$B$"&amp;MATCH($B161,Roles!$A:$A,0)&amp;":$AF$"&amp;MATCH($B161,Roles!$A:$A,0)),1,FALSE))=FALSE,IF(SquadExport!AV161&lt;10,1,IF(SquadExport!AV161&lt;15,2,IF(SquadExport!AV161&lt;=20,3,""))),0),"")</f>
        <v/>
      </c>
      <c r="AT161" s="37" t="str">
        <f ca="1">IF($A161&gt;"",IF(ISERROR(HLOOKUP(AT$1,INDIRECT("Roles!$B$"&amp;MATCH($B161,Roles!$A:$A,0)&amp;":$AF$"&amp;MATCH($B161,Roles!$A:$A,0)),1,FALSE))=FALSE,IF(SquadExport!AW161&lt;10,1,IF(SquadExport!AW161&lt;15,2,IF(SquadExport!AW161&lt;=20,3,""))),0),"")</f>
        <v/>
      </c>
      <c r="AU161" s="37" t="str">
        <f ca="1">IF($A161&gt;"",IF(ISERROR(HLOOKUP(AU$1,INDIRECT("Roles!$B$"&amp;MATCH($B161,Roles!$A:$A,0)&amp;":$AF$"&amp;MATCH($B161,Roles!$A:$A,0)),1,FALSE))=FALSE,IF(SquadExport!AX161&lt;10,1,IF(SquadExport!AX161&lt;15,2,IF(SquadExport!AX161&lt;=20,3,""))),0),"")</f>
        <v/>
      </c>
      <c r="AV161" s="37" t="str">
        <f ca="1">IF($A161&gt;"",IF(ISERROR(HLOOKUP(AV$1,INDIRECT("Roles!$B$"&amp;MATCH($B161,Roles!$A:$A,0)&amp;":$AF$"&amp;MATCH($B161,Roles!$A:$A,0)),1,FALSE))=FALSE,IF(SquadExport!AY161&lt;10,1,IF(SquadExport!AY161&lt;15,2,IF(SquadExport!AY161&lt;=20,3,""))),0),"")</f>
        <v/>
      </c>
      <c r="AW161" s="37" t="str">
        <f ca="1">IF($A161&gt;"",IF(ISERROR(HLOOKUP(AW$1,INDIRECT("Roles!$B$"&amp;MATCH($B161,Roles!$A:$A,0)&amp;":$AF$"&amp;MATCH($B161,Roles!$A:$A,0)),1,FALSE))=FALSE,IF(SquadExport!AZ161&lt;10,1,IF(SquadExport!AZ161&lt;15,2,IF(SquadExport!AZ161&lt;=20,3,""))),0),"")</f>
        <v/>
      </c>
      <c r="AX161" s="37" t="str">
        <f ca="1">IF($A161&gt;"",IF(ISERROR(HLOOKUP(AX$1,INDIRECT("Roles!$B$"&amp;MATCH($B161,Roles!$A:$A,0)&amp;":$AF$"&amp;MATCH($B161,Roles!$A:$A,0)),1,FALSE))=FALSE,IF(SquadExport!BA161&lt;10,1,IF(SquadExport!BA161&lt;15,2,IF(SquadExport!BA161&lt;=20,3,""))),0),"")</f>
        <v/>
      </c>
      <c r="AY161" s="30" t="str" cm="1">
        <f t="array" aca="1" ref="AY161:CS161" ca="1">IF($D161:$AX161=1,D$1:AX$1,"")</f>
        <v/>
      </c>
      <c r="AZ161" s="30" t="str">
        <f ca="1"/>
        <v/>
      </c>
      <c r="BA161" s="30" t="str">
        <f ca="1"/>
        <v/>
      </c>
      <c r="BB161" s="30" t="str">
        <f ca="1"/>
        <v/>
      </c>
      <c r="BC161" s="30" t="str">
        <f ca="1"/>
        <v/>
      </c>
      <c r="BD161" s="30" t="str">
        <f ca="1"/>
        <v/>
      </c>
      <c r="BE161" s="30" t="str">
        <f ca="1"/>
        <v/>
      </c>
      <c r="BF161" s="30" t="str">
        <f ca="1"/>
        <v/>
      </c>
      <c r="BG161" s="30" t="str">
        <f ca="1"/>
        <v/>
      </c>
      <c r="BH161" s="30" t="str">
        <f ca="1"/>
        <v/>
      </c>
      <c r="BI161" s="30" t="str">
        <f ca="1"/>
        <v/>
      </c>
      <c r="BJ161" s="30" t="str">
        <f ca="1"/>
        <v/>
      </c>
      <c r="BK161" s="30" t="str">
        <f ca="1"/>
        <v/>
      </c>
      <c r="BL161" s="30" t="str">
        <f ca="1"/>
        <v/>
      </c>
      <c r="BM161" s="30" t="str">
        <f ca="1"/>
        <v/>
      </c>
      <c r="BN161" s="30" t="str">
        <f ca="1"/>
        <v/>
      </c>
      <c r="BO161" s="30" t="str">
        <f ca="1"/>
        <v/>
      </c>
      <c r="BP161" s="30" t="str">
        <f ca="1"/>
        <v/>
      </c>
      <c r="BQ161" s="30" t="str">
        <f ca="1"/>
        <v/>
      </c>
      <c r="BR161" s="30" t="str">
        <f ca="1"/>
        <v/>
      </c>
      <c r="BS161" s="30" t="str">
        <f ca="1"/>
        <v/>
      </c>
      <c r="BT161" s="30" t="str">
        <f ca="1"/>
        <v/>
      </c>
      <c r="BU161" s="30" t="str">
        <f ca="1"/>
        <v/>
      </c>
      <c r="BV161" s="30" t="str">
        <f ca="1"/>
        <v/>
      </c>
      <c r="BW161" s="30" t="str">
        <f ca="1"/>
        <v/>
      </c>
      <c r="BX161" s="30" t="str">
        <f ca="1"/>
        <v/>
      </c>
      <c r="BY161" s="30" t="str">
        <f ca="1"/>
        <v/>
      </c>
      <c r="BZ161" s="30" t="str">
        <f ca="1"/>
        <v/>
      </c>
      <c r="CA161" s="30" t="str">
        <f ca="1"/>
        <v/>
      </c>
      <c r="CB161" s="30" t="str">
        <f ca="1"/>
        <v/>
      </c>
      <c r="CC161" s="30" t="str">
        <f ca="1"/>
        <v/>
      </c>
      <c r="CD161" s="30" t="str">
        <f ca="1"/>
        <v/>
      </c>
      <c r="CE161" s="30" t="str">
        <f ca="1"/>
        <v/>
      </c>
      <c r="CF161" s="30" t="str">
        <f ca="1"/>
        <v/>
      </c>
      <c r="CG161" s="30" t="str">
        <f ca="1"/>
        <v/>
      </c>
      <c r="CH161" s="30" t="str">
        <f ca="1"/>
        <v/>
      </c>
      <c r="CI161" s="30" t="str">
        <f ca="1"/>
        <v/>
      </c>
      <c r="CJ161" s="30" t="str">
        <f ca="1"/>
        <v/>
      </c>
      <c r="CK161" s="30" t="str">
        <f ca="1"/>
        <v/>
      </c>
      <c r="CL161" s="30" t="str">
        <f ca="1"/>
        <v/>
      </c>
      <c r="CM161" s="30" t="str">
        <f ca="1"/>
        <v/>
      </c>
      <c r="CN161" s="30" t="str">
        <f ca="1"/>
        <v/>
      </c>
      <c r="CO161" s="30" t="str">
        <f ca="1"/>
        <v/>
      </c>
      <c r="CP161" s="30" t="str">
        <f ca="1"/>
        <v/>
      </c>
      <c r="CQ161" s="30" t="str">
        <f ca="1"/>
        <v/>
      </c>
      <c r="CR161" s="30" t="str">
        <f ca="1"/>
        <v/>
      </c>
      <c r="CS161" s="30" t="str">
        <f ca="1"/>
        <v/>
      </c>
      <c r="CT161" s="31" cm="1">
        <f t="array" aca="1" ref="CT161" ca="1">SUMPRODUCT(COUNTIF($AY161:$CS161,Training!$C$3:$E$3))</f>
        <v>0</v>
      </c>
      <c r="CU161" s="31" cm="1">
        <f t="array" aca="1" ref="CU161" ca="1">SUMPRODUCT(COUNTIF($AY161:$CS161,Training!$C$4:$E$4))</f>
        <v>0</v>
      </c>
      <c r="CV161" s="31" cm="1">
        <f t="array" aca="1" ref="CV161" ca="1">SUMPRODUCT(COUNTIF($AY161:$CS161,Training!$C$5:$E$5))</f>
        <v>0</v>
      </c>
      <c r="CW161" s="31" cm="1">
        <f t="array" aca="1" ref="CW161" ca="1">SUMPRODUCT(COUNTIF($AY161:$CS161,Training!$C$6:$E$6))</f>
        <v>0</v>
      </c>
      <c r="CX161" s="31" cm="1">
        <f t="array" aca="1" ref="CX161" ca="1">SUMPRODUCT(COUNTIF($AY161:$CS161,Training!$C$7:$E$7))</f>
        <v>0</v>
      </c>
      <c r="CY161" s="31" cm="1">
        <f t="array" aca="1" ref="CY161" ca="1">SUMPRODUCT(COUNTIF($AY161:$CS161,Training!$C$8:$E$8))</f>
        <v>0</v>
      </c>
      <c r="CZ161" s="31" cm="1">
        <f t="array" aca="1" ref="CZ161" ca="1">SUMPRODUCT(COUNTIF($AY161:$CS161,Training!$C$9:$E$9))</f>
        <v>0</v>
      </c>
      <c r="DA161" s="31" cm="1">
        <f t="array" aca="1" ref="DA161" ca="1">SUMPRODUCT(COUNTIF($AY161:$CS161,Training!$C$10:$E$10))</f>
        <v>0</v>
      </c>
      <c r="DB161" s="31" cm="1">
        <f t="array" aca="1" ref="DB161" ca="1">SUMPRODUCT(COUNTIF($AY161:$CS161,Training!$C$11:$E$11))</f>
        <v>0</v>
      </c>
      <c r="DC161" s="31" cm="1">
        <f t="array" aca="1" ref="DC161" ca="1">SUMPRODUCT(COUNTIF($AY161:$CS161,Training!$C$2:$E$2))</f>
        <v>0</v>
      </c>
      <c r="DD161" s="31" cm="1">
        <f t="array" aca="1" ref="DD161" ca="1">SUMPRODUCT(COUNTIF($AY161:$CS161,Training!#REF!))</f>
        <v>0</v>
      </c>
      <c r="DE161" s="31" cm="1">
        <f t="array" aca="1" ref="DE161" ca="1">SUMPRODUCT(COUNTIF($AY161:$CS161,Training!$C$12:$E$12))</f>
        <v>0</v>
      </c>
      <c r="DF161" s="31" cm="1">
        <f t="array" aca="1" ref="DF161" ca="1">SUMPRODUCT(COUNTIF($AY161:$CS161,Training!$C$13:$E$13))</f>
        <v>0</v>
      </c>
      <c r="DG161" s="31" cm="1">
        <f t="array" aca="1" ref="DG161" ca="1">SUMPRODUCT(COUNTIF($AY161:$CS161,Training!$C$14:$E$14))</f>
        <v>0</v>
      </c>
      <c r="DH161" s="31" cm="1">
        <f t="array" aca="1" ref="DH161" ca="1">SUMPRODUCT(COUNTIF($AY161:$CS161,Training!$C$15:$E$15))</f>
        <v>0</v>
      </c>
      <c r="DI161" s="31" cm="1">
        <f t="array" aca="1" ref="DI161" ca="1">SUMPRODUCT(COUNTIF($AY161:$CS161,Training!$C$16:$E$16))</f>
        <v>0</v>
      </c>
      <c r="DJ161" s="30" t="str" cm="1">
        <f t="array" aca="1" ref="DJ161:FD161" ca="1">IF(COUNTIF(D161:AX161,1)=0,IF($D161:$AX161=2,D$1:AX$1,""),"")</f>
        <v/>
      </c>
      <c r="DK161" s="30" t="str">
        <f ca="1"/>
        <v/>
      </c>
      <c r="DL161" s="30" t="str">
        <f ca="1"/>
        <v/>
      </c>
      <c r="DM161" s="30" t="str">
        <f ca="1"/>
        <v/>
      </c>
      <c r="DN161" s="30" t="str">
        <f ca="1"/>
        <v/>
      </c>
      <c r="DO161" s="30" t="str">
        <f ca="1"/>
        <v/>
      </c>
      <c r="DP161" s="30" t="str">
        <f ca="1"/>
        <v/>
      </c>
      <c r="DQ161" s="30" t="str">
        <f ca="1"/>
        <v/>
      </c>
      <c r="DR161" s="30" t="str">
        <f ca="1"/>
        <v/>
      </c>
      <c r="DS161" s="30" t="str">
        <f ca="1"/>
        <v/>
      </c>
      <c r="DT161" s="30" t="str">
        <f ca="1"/>
        <v/>
      </c>
      <c r="DU161" s="30" t="str">
        <f ca="1"/>
        <v/>
      </c>
      <c r="DV161" s="30" t="str">
        <f ca="1"/>
        <v/>
      </c>
      <c r="DW161" s="30" t="str">
        <f ca="1"/>
        <v/>
      </c>
      <c r="DX161" s="30" t="str">
        <f ca="1"/>
        <v/>
      </c>
      <c r="DY161" s="30" t="str">
        <f ca="1"/>
        <v/>
      </c>
      <c r="DZ161" s="30" t="str">
        <f ca="1"/>
        <v/>
      </c>
      <c r="EA161" s="30" t="str">
        <f ca="1"/>
        <v/>
      </c>
      <c r="EB161" s="30" t="str">
        <f ca="1"/>
        <v/>
      </c>
      <c r="EC161" s="30" t="str">
        <f ca="1"/>
        <v/>
      </c>
      <c r="ED161" s="30" t="str">
        <f ca="1"/>
        <v/>
      </c>
      <c r="EE161" s="30" t="str">
        <f ca="1"/>
        <v/>
      </c>
      <c r="EF161" s="30" t="str">
        <f ca="1"/>
        <v/>
      </c>
      <c r="EG161" s="30" t="str">
        <f ca="1"/>
        <v/>
      </c>
      <c r="EH161" s="30" t="str">
        <f ca="1"/>
        <v/>
      </c>
      <c r="EI161" s="30" t="str">
        <f ca="1"/>
        <v/>
      </c>
      <c r="EJ161" s="30" t="str">
        <f ca="1"/>
        <v/>
      </c>
      <c r="EK161" s="30" t="str">
        <f ca="1"/>
        <v/>
      </c>
      <c r="EL161" s="30" t="str">
        <f ca="1"/>
        <v/>
      </c>
      <c r="EM161" s="30" t="str">
        <f ca="1"/>
        <v/>
      </c>
      <c r="EN161" s="30" t="str">
        <f ca="1"/>
        <v/>
      </c>
      <c r="EO161" s="30" t="str">
        <f ca="1"/>
        <v/>
      </c>
      <c r="EP161" s="30" t="str">
        <f ca="1"/>
        <v/>
      </c>
      <c r="EQ161" s="30" t="str">
        <f ca="1"/>
        <v/>
      </c>
      <c r="ER161" s="30" t="str">
        <f ca="1"/>
        <v/>
      </c>
      <c r="ES161" s="30" t="str">
        <f ca="1"/>
        <v/>
      </c>
      <c r="ET161" s="30" t="str">
        <f ca="1"/>
        <v/>
      </c>
      <c r="EU161" s="30" t="str">
        <f ca="1"/>
        <v/>
      </c>
      <c r="EV161" s="30" t="str">
        <f ca="1"/>
        <v/>
      </c>
      <c r="EW161" s="30" t="str">
        <f ca="1"/>
        <v/>
      </c>
      <c r="EX161" s="30" t="str">
        <f ca="1"/>
        <v/>
      </c>
      <c r="EY161" s="30" t="str">
        <f ca="1"/>
        <v/>
      </c>
      <c r="EZ161" s="30" t="str">
        <f ca="1"/>
        <v/>
      </c>
      <c r="FA161" s="30" t="str">
        <f ca="1"/>
        <v/>
      </c>
      <c r="FB161" s="30" t="str">
        <f ca="1"/>
        <v/>
      </c>
      <c r="FC161" s="30" t="str">
        <f ca="1"/>
        <v/>
      </c>
      <c r="FD161" s="30" t="str">
        <f ca="1"/>
        <v/>
      </c>
      <c r="FE161" s="31" cm="1">
        <f t="array" aca="1" ref="FE161" ca="1">SUMPRODUCT(COUNTIF($DJ161:$FD161,Training!$C$3:$E$3))</f>
        <v>0</v>
      </c>
      <c r="FF161" s="31" cm="1">
        <f t="array" aca="1" ref="FF161" ca="1">SUMPRODUCT(COUNTIF($DJ161:$FD161,Training!$C$4:$E$4))</f>
        <v>0</v>
      </c>
      <c r="FG161" s="31" cm="1">
        <f t="array" aca="1" ref="FG161" ca="1">SUMPRODUCT(COUNTIF($DJ161:$FD161,Training!$C$5:$E$5))</f>
        <v>0</v>
      </c>
      <c r="FH161" s="31" cm="1">
        <f t="array" aca="1" ref="FH161" ca="1">SUMPRODUCT(COUNTIF($DJ161:$FD161,Training!$C$6:$E$6))</f>
        <v>0</v>
      </c>
      <c r="FI161" s="31" cm="1">
        <f t="array" aca="1" ref="FI161" ca="1">SUMPRODUCT(COUNTIF($DJ161:$FD161,Training!$C$7:$E$7))</f>
        <v>0</v>
      </c>
      <c r="FJ161" s="31" cm="1">
        <f t="array" aca="1" ref="FJ161" ca="1">SUMPRODUCT(COUNTIF($DJ161:$FD161,Training!$C$8:$E$8))</f>
        <v>0</v>
      </c>
      <c r="FK161" s="31" cm="1">
        <f t="array" aca="1" ref="FK161" ca="1">SUMPRODUCT(COUNTIF($DJ161:$FD161,Training!$C$9:$E$9))</f>
        <v>0</v>
      </c>
      <c r="FL161" s="31" cm="1">
        <f t="array" aca="1" ref="FL161" ca="1">SUMPRODUCT(COUNTIF($DJ161:$FD161,Training!$C$10:$E$10))</f>
        <v>0</v>
      </c>
      <c r="FM161" s="31" cm="1">
        <f t="array" aca="1" ref="FM161" ca="1">SUMPRODUCT(COUNTIF($DJ161:$FD161,Training!$C$11:$E$11))</f>
        <v>0</v>
      </c>
      <c r="FN161" s="31" cm="1">
        <f t="array" aca="1" ref="FN161" ca="1">SUMPRODUCT(COUNTIF($DJ161:$FD161,Training!$C$2:$E$2))</f>
        <v>0</v>
      </c>
      <c r="FO161" s="31" cm="1">
        <f t="array" aca="1" ref="FO161" ca="1">SUMPRODUCT(COUNTIF($DJ161:$FD161,Training!#REF!))</f>
        <v>0</v>
      </c>
      <c r="FP161" s="31" cm="1">
        <f t="array" aca="1" ref="FP161" ca="1">SUMPRODUCT(COUNTIF($DJ161:$FD161,Training!$C$12:$E$12))</f>
        <v>0</v>
      </c>
      <c r="FQ161" s="31" cm="1">
        <f t="array" aca="1" ref="FQ161" ca="1">SUMPRODUCT(COUNTIF($DJ161:$FD161,Training!$C$13:$E$13))</f>
        <v>0</v>
      </c>
      <c r="FR161" s="31" cm="1">
        <f t="array" aca="1" ref="FR161" ca="1">SUMPRODUCT(COUNTIF($DJ161:$FD161,Training!$C$14:$E$14))</f>
        <v>0</v>
      </c>
      <c r="FS161" s="31" cm="1">
        <f t="array" aca="1" ref="FS161" ca="1">SUMPRODUCT(COUNTIF($DJ161:$FD161,Training!$C$15:$E$15))</f>
        <v>0</v>
      </c>
      <c r="FT161" s="31" cm="1">
        <f t="array" aca="1" ref="FT161" ca="1">SUMPRODUCT(COUNTIF($DJ161:$FD161,Training!$C$16:$E$16))</f>
        <v>0</v>
      </c>
    </row>
    <row r="162" spans="1:176" x14ac:dyDescent="0.25">
      <c r="A162" s="32" t="str">
        <f>IF(WeightedParse!A162&gt;"",WeightedParse!A162,"")</f>
        <v/>
      </c>
      <c r="B162" s="49" t="str">
        <f>IF('Weighted Summary'!A162&gt;"",'Weighted Summary'!F162,"")</f>
        <v/>
      </c>
      <c r="C162" s="39" t="str">
        <f t="shared" si="2"/>
        <v/>
      </c>
      <c r="D162" s="37" t="str">
        <f ca="1">IF($A162&gt;"",IF(ISERROR(HLOOKUP(D$1,INDIRECT("Roles!$B$"&amp;MATCH($B162,Roles!$A:$A,0)&amp;":$AF$"&amp;MATCH($B162,Roles!$A:$A,0)),1,FALSE))=FALSE,IF(SquadExport!G162&lt;10,1,IF(SquadExport!G162&lt;15,2,IF(SquadExport!G162&lt;=20,3,""))),0),"")</f>
        <v/>
      </c>
      <c r="E162" s="37" t="str">
        <f ca="1">IF($A162&gt;"",IF(ISERROR(HLOOKUP(E$1,INDIRECT("Roles!$B$"&amp;MATCH($B162,Roles!$A:$A,0)&amp;":$AF$"&amp;MATCH($B162,Roles!$A:$A,0)),1,FALSE))=FALSE,IF(SquadExport!H162&lt;10,1,IF(SquadExport!H162&lt;15,2,IF(SquadExport!H162&lt;=20,3,""))),0),"")</f>
        <v/>
      </c>
      <c r="F162" s="37" t="str">
        <f ca="1">IF($A162&gt;"",IF(ISERROR(HLOOKUP(F$1,INDIRECT("Roles!$B$"&amp;MATCH($B162,Roles!$A:$A,0)&amp;":$AF$"&amp;MATCH($B162,Roles!$A:$A,0)),1,FALSE))=FALSE,IF(SquadExport!I162&lt;10,1,IF(SquadExport!I162&lt;15,2,IF(SquadExport!I162&lt;=20,3,""))),0),"")</f>
        <v/>
      </c>
      <c r="G162" s="37" t="str">
        <f ca="1">IF($A162&gt;"",IF(ISERROR(HLOOKUP(G$1,INDIRECT("Roles!$B$"&amp;MATCH($B162,Roles!$A:$A,0)&amp;":$AF$"&amp;MATCH($B162,Roles!$A:$A,0)),1,FALSE))=FALSE,IF(SquadExport!J162&lt;10,1,IF(SquadExport!J162&lt;15,2,IF(SquadExport!J162&lt;=20,3,""))),0),"")</f>
        <v/>
      </c>
      <c r="H162" s="37" t="str">
        <f ca="1">IF($A162&gt;"",IF(ISERROR(HLOOKUP(H$1,INDIRECT("Roles!$B$"&amp;MATCH($B162,Roles!$A:$A,0)&amp;":$AF$"&amp;MATCH($B162,Roles!$A:$A,0)),1,FALSE))=FALSE,IF(SquadExport!K162&lt;10,1,IF(SquadExport!K162&lt;15,2,IF(SquadExport!K162&lt;=20,3,""))),0),"")</f>
        <v/>
      </c>
      <c r="I162" s="37" t="str">
        <f ca="1">IF($A162&gt;"",IF(ISERROR(HLOOKUP(I$1,INDIRECT("Roles!$B$"&amp;MATCH($B162,Roles!$A:$A,0)&amp;":$AF$"&amp;MATCH($B162,Roles!$A:$A,0)),1,FALSE))=FALSE,IF(SquadExport!L162&lt;10,1,IF(SquadExport!L162&lt;15,2,IF(SquadExport!L162&lt;=20,3,""))),0),"")</f>
        <v/>
      </c>
      <c r="J162" s="37" t="str">
        <f ca="1">IF($A162&gt;"",IF(ISERROR(HLOOKUP(J$1,INDIRECT("Roles!$B$"&amp;MATCH($B162,Roles!$A:$A,0)&amp;":$AF$"&amp;MATCH($B162,Roles!$A:$A,0)),1,FALSE))=FALSE,IF(SquadExport!M162&lt;10,1,IF(SquadExport!M162&lt;15,2,IF(SquadExport!M162&lt;=20,3,""))),0),"")</f>
        <v/>
      </c>
      <c r="K162" s="37" t="str">
        <f ca="1">IF($A162&gt;"",IF(ISERROR(HLOOKUP(K$1,INDIRECT("Roles!$B$"&amp;MATCH($B162,Roles!$A:$A,0)&amp;":$AF$"&amp;MATCH($B162,Roles!$A:$A,0)),1,FALSE))=FALSE,IF(SquadExport!N162&lt;10,1,IF(SquadExport!N162&lt;15,2,IF(SquadExport!N162&lt;=20,3,""))),0),"")</f>
        <v/>
      </c>
      <c r="L162" s="37" t="str">
        <f ca="1">IF($A162&gt;"",IF(ISERROR(HLOOKUP(L$1,INDIRECT("Roles!$B$"&amp;MATCH($B162,Roles!$A:$A,0)&amp;":$AF$"&amp;MATCH($B162,Roles!$A:$A,0)),1,FALSE))=FALSE,IF(SquadExport!O162&lt;10,1,IF(SquadExport!O162&lt;15,2,IF(SquadExport!O162&lt;=20,3,""))),0),"")</f>
        <v/>
      </c>
      <c r="M162" s="37" t="str">
        <f ca="1">IF($A162&gt;"",IF(ISERROR(HLOOKUP(M$1,INDIRECT("Roles!$B$"&amp;MATCH($B162,Roles!$A:$A,0)&amp;":$AF$"&amp;MATCH($B162,Roles!$A:$A,0)),1,FALSE))=FALSE,IF(SquadExport!P162&lt;10,1,IF(SquadExport!P162&lt;15,2,IF(SquadExport!P162&lt;=20,3,""))),0),"")</f>
        <v/>
      </c>
      <c r="N162" s="37" t="str">
        <f ca="1">IF($A162&gt;"",IF(ISERROR(HLOOKUP(N$1,INDIRECT("Roles!$B$"&amp;MATCH($B162,Roles!$A:$A,0)&amp;":$AF$"&amp;MATCH($B162,Roles!$A:$A,0)),1,FALSE))=FALSE,IF(SquadExport!Q162&lt;10,1,IF(SquadExport!Q162&lt;15,2,IF(SquadExport!Q162&lt;=20,3,""))),0),"")</f>
        <v/>
      </c>
      <c r="O162" s="37" t="str">
        <f ca="1">IF($A162&gt;"",IF(ISERROR(HLOOKUP(O$1,INDIRECT("Roles!$B$"&amp;MATCH($B162,Roles!$A:$A,0)&amp;":$AF$"&amp;MATCH($B162,Roles!$A:$A,0)),1,FALSE))=FALSE,IF(SquadExport!R162&lt;10,1,IF(SquadExport!R162&lt;15,2,IF(SquadExport!R162&lt;=20,3,""))),0),"")</f>
        <v/>
      </c>
      <c r="P162" s="37" t="str">
        <f ca="1">IF($A162&gt;"",IF(ISERROR(HLOOKUP(P$1,INDIRECT("Roles!$B$"&amp;MATCH($B162,Roles!$A:$A,0)&amp;":$AF$"&amp;MATCH($B162,Roles!$A:$A,0)),1,FALSE))=FALSE,IF(SquadExport!S162&lt;10,1,IF(SquadExport!S162&lt;15,2,IF(SquadExport!S162&lt;=20,3,""))),0),"")</f>
        <v/>
      </c>
      <c r="Q162" s="37" t="str">
        <f ca="1">IF($A162&gt;"",IF(ISERROR(HLOOKUP(Q$1,INDIRECT("Roles!$B$"&amp;MATCH($B162,Roles!$A:$A,0)&amp;":$AF$"&amp;MATCH($B162,Roles!$A:$A,0)),1,FALSE))=FALSE,IF(SquadExport!T162&lt;10,1,IF(SquadExport!T162&lt;15,2,IF(SquadExport!T162&lt;=20,3,""))),0),"")</f>
        <v/>
      </c>
      <c r="R162" s="37" t="str">
        <f ca="1">IF($A162&gt;"",IF(ISERROR(HLOOKUP(R$1,INDIRECT("Roles!$B$"&amp;MATCH($B162,Roles!$A:$A,0)&amp;":$AF$"&amp;MATCH($B162,Roles!$A:$A,0)),1,FALSE))=FALSE,IF(SquadExport!U162&lt;10,1,IF(SquadExport!U162&lt;15,2,IF(SquadExport!U162&lt;=20,3,""))),0),"")</f>
        <v/>
      </c>
      <c r="S162" s="37" t="str">
        <f ca="1">IF($A162&gt;"",IF(ISERROR(HLOOKUP(S$1,INDIRECT("Roles!$B$"&amp;MATCH($B162,Roles!$A:$A,0)&amp;":$AF$"&amp;MATCH($B162,Roles!$A:$A,0)),1,FALSE))=FALSE,IF(SquadExport!V162&lt;10,1,IF(SquadExport!V162&lt;15,2,IF(SquadExport!V162&lt;=20,3,""))),0),"")</f>
        <v/>
      </c>
      <c r="T162" s="37" t="str">
        <f ca="1">IF($A162&gt;"",IF(ISERROR(HLOOKUP(T$1,INDIRECT("Roles!$B$"&amp;MATCH($B162,Roles!$A:$A,0)&amp;":$AF$"&amp;MATCH($B162,Roles!$A:$A,0)),1,FALSE))=FALSE,IF(SquadExport!W162&lt;10,1,IF(SquadExport!W162&lt;15,2,IF(SquadExport!W162&lt;=20,3,""))),0),"")</f>
        <v/>
      </c>
      <c r="U162" s="37" t="str">
        <f ca="1">IF($A162&gt;"",IF(ISERROR(HLOOKUP(U$1,INDIRECT("Roles!$B$"&amp;MATCH($B162,Roles!$A:$A,0)&amp;":$AF$"&amp;MATCH($B162,Roles!$A:$A,0)),1,FALSE))=FALSE,IF(SquadExport!X162&lt;10,1,IF(SquadExport!X162&lt;15,2,IF(SquadExport!X162&lt;=20,3,""))),0),"")</f>
        <v/>
      </c>
      <c r="V162" s="37" t="str">
        <f ca="1">IF($A162&gt;"",IF(ISERROR(HLOOKUP(V$1,INDIRECT("Roles!$B$"&amp;MATCH($B162,Roles!$A:$A,0)&amp;":$AF$"&amp;MATCH($B162,Roles!$A:$A,0)),1,FALSE))=FALSE,IF(SquadExport!Y162&lt;10,1,IF(SquadExport!Y162&lt;15,2,IF(SquadExport!Y162&lt;=20,3,""))),0),"")</f>
        <v/>
      </c>
      <c r="W162" s="37" t="str">
        <f ca="1">IF($A162&gt;"",IF(ISERROR(HLOOKUP(W$1,INDIRECT("Roles!$B$"&amp;MATCH($B162,Roles!$A:$A,0)&amp;":$AF$"&amp;MATCH($B162,Roles!$A:$A,0)),1,FALSE))=FALSE,IF(SquadExport!Z162&lt;10,1,IF(SquadExport!Z162&lt;15,2,IF(SquadExport!Z162&lt;=20,3,""))),0),"")</f>
        <v/>
      </c>
      <c r="X162" s="37" t="str">
        <f ca="1">IF($A162&gt;"",IF(ISERROR(HLOOKUP(X$1,INDIRECT("Roles!$B$"&amp;MATCH($B162,Roles!$A:$A,0)&amp;":$AF$"&amp;MATCH($B162,Roles!$A:$A,0)),1,FALSE))=FALSE,IF(SquadExport!AA162&lt;10,1,IF(SquadExport!AA162&lt;15,2,IF(SquadExport!AA162&lt;=20,3,""))),0),"")</f>
        <v/>
      </c>
      <c r="Y162" s="37" t="str">
        <f ca="1">IF($A162&gt;"",IF(ISERROR(HLOOKUP(Y$1,INDIRECT("Roles!$B$"&amp;MATCH($B162,Roles!$A:$A,0)&amp;":$AF$"&amp;MATCH($B162,Roles!$A:$A,0)),1,FALSE))=FALSE,IF(SquadExport!AB162&lt;10,1,IF(SquadExport!AB162&lt;15,2,IF(SquadExport!AB162&lt;=20,3,""))),0),"")</f>
        <v/>
      </c>
      <c r="Z162" s="37" t="str">
        <f ca="1">IF($A162&gt;"",IF(ISERROR(HLOOKUP(Z$1,INDIRECT("Roles!$B$"&amp;MATCH($B162,Roles!$A:$A,0)&amp;":$AF$"&amp;MATCH($B162,Roles!$A:$A,0)),1,FALSE))=FALSE,IF(SquadExport!AC162&lt;10,1,IF(SquadExport!AC162&lt;15,2,IF(SquadExport!AC162&lt;=20,3,""))),0),"")</f>
        <v/>
      </c>
      <c r="AA162" s="37" t="str">
        <f ca="1">IF($A162&gt;"",IF(ISERROR(HLOOKUP(AA$1,INDIRECT("Roles!$B$"&amp;MATCH($B162,Roles!$A:$A,0)&amp;":$AF$"&amp;MATCH($B162,Roles!$A:$A,0)),1,FALSE))=FALSE,IF(SquadExport!AD162&lt;10,1,IF(SquadExport!AD162&lt;15,2,IF(SquadExport!AD162&lt;=20,3,""))),0),"")</f>
        <v/>
      </c>
      <c r="AB162" s="37" t="str">
        <f ca="1">IF($A162&gt;"",IF(ISERROR(HLOOKUP(AB$1,INDIRECT("Roles!$B$"&amp;MATCH($B162,Roles!$A:$A,0)&amp;":$AF$"&amp;MATCH($B162,Roles!$A:$A,0)),1,FALSE))=FALSE,IF(SquadExport!AE162&lt;10,1,IF(SquadExport!AE162&lt;15,2,IF(SquadExport!AE162&lt;=20,3,""))),0),"")</f>
        <v/>
      </c>
      <c r="AC162" s="37" t="str">
        <f ca="1">IF($A162&gt;"",IF(ISERROR(HLOOKUP(AC$1,INDIRECT("Roles!$B$"&amp;MATCH($B162,Roles!$A:$A,0)&amp;":$AF$"&amp;MATCH($B162,Roles!$A:$A,0)),1,FALSE))=FALSE,IF(SquadExport!AF162&lt;10,1,IF(SquadExport!AF162&lt;15,2,IF(SquadExport!AF162&lt;=20,3,""))),0),"")</f>
        <v/>
      </c>
      <c r="AD162" s="37" t="str">
        <f ca="1">IF($A162&gt;"",IF(ISERROR(HLOOKUP(AD$1,INDIRECT("Roles!$B$"&amp;MATCH($B162,Roles!$A:$A,0)&amp;":$AF$"&amp;MATCH($B162,Roles!$A:$A,0)),1,FALSE))=FALSE,IF(SquadExport!AG162&lt;10,1,IF(SquadExport!AG162&lt;15,2,IF(SquadExport!AG162&lt;=20,3,""))),0),"")</f>
        <v/>
      </c>
      <c r="AE162" s="37" t="str">
        <f ca="1">IF($A162&gt;"",IF(ISERROR(HLOOKUP(AE$1,INDIRECT("Roles!$B$"&amp;MATCH($B162,Roles!$A:$A,0)&amp;":$AF$"&amp;MATCH($B162,Roles!$A:$A,0)),1,FALSE))=FALSE,IF(SquadExport!AH162&lt;10,1,IF(SquadExport!AH162&lt;15,2,IF(SquadExport!AH162&lt;=20,3,""))),0),"")</f>
        <v/>
      </c>
      <c r="AF162" s="37" t="str">
        <f ca="1">IF($A162&gt;"",IF(ISERROR(HLOOKUP(AF$1,INDIRECT("Roles!$B$"&amp;MATCH($B162,Roles!$A:$A,0)&amp;":$AF$"&amp;MATCH($B162,Roles!$A:$A,0)),1,FALSE))=FALSE,IF(SquadExport!AI162&lt;10,1,IF(SquadExport!AI162&lt;15,2,IF(SquadExport!AI162&lt;=20,3,""))),0),"")</f>
        <v/>
      </c>
      <c r="AG162" s="37" t="str">
        <f ca="1">IF($A162&gt;"",IF(ISERROR(HLOOKUP(AG$1,INDIRECT("Roles!$B$"&amp;MATCH($B162,Roles!$A:$A,0)&amp;":$AF$"&amp;MATCH($B162,Roles!$A:$A,0)),1,FALSE))=FALSE,IF(SquadExport!AJ162&lt;10,1,IF(SquadExport!AJ162&lt;15,2,IF(SquadExport!AJ162&lt;=20,3,""))),0),"")</f>
        <v/>
      </c>
      <c r="AH162" s="37" t="str">
        <f ca="1">IF($A162&gt;"",IF(ISERROR(HLOOKUP(AH$1,INDIRECT("Roles!$B$"&amp;MATCH($B162,Roles!$A:$A,0)&amp;":$AF$"&amp;MATCH($B162,Roles!$A:$A,0)),1,FALSE))=FALSE,IF(SquadExport!AK162&lt;10,1,IF(SquadExport!AK162&lt;15,2,IF(SquadExport!AK162&lt;=20,3,""))),0),"")</f>
        <v/>
      </c>
      <c r="AI162" s="37" t="str">
        <f ca="1">IF($A162&gt;"",IF(ISERROR(HLOOKUP(AI$1,INDIRECT("Roles!$B$"&amp;MATCH($B162,Roles!$A:$A,0)&amp;":$AF$"&amp;MATCH($B162,Roles!$A:$A,0)),1,FALSE))=FALSE,IF(SquadExport!AL162&lt;10,1,IF(SquadExport!AL162&lt;15,2,IF(SquadExport!AL162&lt;=20,3,""))),0),"")</f>
        <v/>
      </c>
      <c r="AJ162" s="37" t="str">
        <f ca="1">IF($A162&gt;"",IF(ISERROR(HLOOKUP(AJ$1,INDIRECT("Roles!$B$"&amp;MATCH($B162,Roles!$A:$A,0)&amp;":$AF$"&amp;MATCH($B162,Roles!$A:$A,0)),1,FALSE))=FALSE,IF(SquadExport!AM162&lt;10,1,IF(SquadExport!AM162&lt;15,2,IF(SquadExport!AM162&lt;=20,3,""))),0),"")</f>
        <v/>
      </c>
      <c r="AK162" s="37" t="str">
        <f ca="1">IF($A162&gt;"",IF(ISERROR(HLOOKUP(AK$1,INDIRECT("Roles!$B$"&amp;MATCH($B162,Roles!$A:$A,0)&amp;":$AF$"&amp;MATCH($B162,Roles!$A:$A,0)),1,FALSE))=FALSE,IF(SquadExport!AN162&lt;10,1,IF(SquadExport!AN162&lt;15,2,IF(SquadExport!AN162&lt;=20,3,""))),0),"")</f>
        <v/>
      </c>
      <c r="AL162" s="37" t="str">
        <f ca="1">IF($A162&gt;"",IF(ISERROR(HLOOKUP(AL$1,INDIRECT("Roles!$B$"&amp;MATCH($B162,Roles!$A:$A,0)&amp;":$AF$"&amp;MATCH($B162,Roles!$A:$A,0)),1,FALSE))=FALSE,IF(SquadExport!AO162&lt;10,1,IF(SquadExport!AO162&lt;15,2,IF(SquadExport!AO162&lt;=20,3,""))),0),"")</f>
        <v/>
      </c>
      <c r="AM162" s="37" t="str">
        <f ca="1">IF($A162&gt;"",IF(ISERROR(HLOOKUP(AM$1,INDIRECT("Roles!$B$"&amp;MATCH($B162,Roles!$A:$A,0)&amp;":$AF$"&amp;MATCH($B162,Roles!$A:$A,0)),1,FALSE))=FALSE,IF(SquadExport!AP162&lt;10,1,IF(SquadExport!AP162&lt;15,2,IF(SquadExport!AP162&lt;=20,3,""))),0),"")</f>
        <v/>
      </c>
      <c r="AN162" s="37" t="str">
        <f ca="1">IF($A162&gt;"",IF(ISERROR(HLOOKUP(AN$1,INDIRECT("Roles!$B$"&amp;MATCH($B162,Roles!$A:$A,0)&amp;":$AF$"&amp;MATCH($B162,Roles!$A:$A,0)),1,FALSE))=FALSE,IF(SquadExport!AQ162&lt;10,1,IF(SquadExport!AQ162&lt;15,2,IF(SquadExport!AQ162&lt;=20,3,""))),0),"")</f>
        <v/>
      </c>
      <c r="AO162" s="37" t="str">
        <f ca="1">IF($A162&gt;"",IF(ISERROR(HLOOKUP(AO$1,INDIRECT("Roles!$B$"&amp;MATCH($B162,Roles!$A:$A,0)&amp;":$AF$"&amp;MATCH($B162,Roles!$A:$A,0)),1,FALSE))=FALSE,IF(SquadExport!AR162&lt;10,1,IF(SquadExport!AR162&lt;15,2,IF(SquadExport!AR162&lt;=20,3,""))),0),"")</f>
        <v/>
      </c>
      <c r="AP162" s="37" t="str">
        <f ca="1">IF($A162&gt;"",IF(ISERROR(HLOOKUP(AP$1,INDIRECT("Roles!$B$"&amp;MATCH($B162,Roles!$A:$A,0)&amp;":$AF$"&amp;MATCH($B162,Roles!$A:$A,0)),1,FALSE))=FALSE,IF(SquadExport!AS162&lt;10,1,IF(SquadExport!AS162&lt;15,2,IF(SquadExport!AS162&lt;=20,3,""))),0),"")</f>
        <v/>
      </c>
      <c r="AQ162" s="37" t="str">
        <f ca="1">IF($A162&gt;"",IF(ISERROR(HLOOKUP(AQ$1,INDIRECT("Roles!$B$"&amp;MATCH($B162,Roles!$A:$A,0)&amp;":$AF$"&amp;MATCH($B162,Roles!$A:$A,0)),1,FALSE))=FALSE,IF(SquadExport!AT162&lt;10,1,IF(SquadExport!AT162&lt;15,2,IF(SquadExport!AT162&lt;=20,3,""))),0),"")</f>
        <v/>
      </c>
      <c r="AR162" s="37" t="str">
        <f ca="1">IF($A162&gt;"",IF(ISERROR(HLOOKUP(AR$1,INDIRECT("Roles!$B$"&amp;MATCH($B162,Roles!$A:$A,0)&amp;":$AF$"&amp;MATCH($B162,Roles!$A:$A,0)),1,FALSE))=FALSE,IF(SquadExport!AU162&lt;10,1,IF(SquadExport!AU162&lt;15,2,IF(SquadExport!AU162&lt;=20,3,""))),0),"")</f>
        <v/>
      </c>
      <c r="AS162" s="37" t="str">
        <f ca="1">IF($A162&gt;"",IF(ISERROR(HLOOKUP(AS$1,INDIRECT("Roles!$B$"&amp;MATCH($B162,Roles!$A:$A,0)&amp;":$AF$"&amp;MATCH($B162,Roles!$A:$A,0)),1,FALSE))=FALSE,IF(SquadExport!AV162&lt;10,1,IF(SquadExport!AV162&lt;15,2,IF(SquadExport!AV162&lt;=20,3,""))),0),"")</f>
        <v/>
      </c>
      <c r="AT162" s="37" t="str">
        <f ca="1">IF($A162&gt;"",IF(ISERROR(HLOOKUP(AT$1,INDIRECT("Roles!$B$"&amp;MATCH($B162,Roles!$A:$A,0)&amp;":$AF$"&amp;MATCH($B162,Roles!$A:$A,0)),1,FALSE))=FALSE,IF(SquadExport!AW162&lt;10,1,IF(SquadExport!AW162&lt;15,2,IF(SquadExport!AW162&lt;=20,3,""))),0),"")</f>
        <v/>
      </c>
      <c r="AU162" s="37" t="str">
        <f ca="1">IF($A162&gt;"",IF(ISERROR(HLOOKUP(AU$1,INDIRECT("Roles!$B$"&amp;MATCH($B162,Roles!$A:$A,0)&amp;":$AF$"&amp;MATCH($B162,Roles!$A:$A,0)),1,FALSE))=FALSE,IF(SquadExport!AX162&lt;10,1,IF(SquadExport!AX162&lt;15,2,IF(SquadExport!AX162&lt;=20,3,""))),0),"")</f>
        <v/>
      </c>
      <c r="AV162" s="37" t="str">
        <f ca="1">IF($A162&gt;"",IF(ISERROR(HLOOKUP(AV$1,INDIRECT("Roles!$B$"&amp;MATCH($B162,Roles!$A:$A,0)&amp;":$AF$"&amp;MATCH($B162,Roles!$A:$A,0)),1,FALSE))=FALSE,IF(SquadExport!AY162&lt;10,1,IF(SquadExport!AY162&lt;15,2,IF(SquadExport!AY162&lt;=20,3,""))),0),"")</f>
        <v/>
      </c>
      <c r="AW162" s="37" t="str">
        <f ca="1">IF($A162&gt;"",IF(ISERROR(HLOOKUP(AW$1,INDIRECT("Roles!$B$"&amp;MATCH($B162,Roles!$A:$A,0)&amp;":$AF$"&amp;MATCH($B162,Roles!$A:$A,0)),1,FALSE))=FALSE,IF(SquadExport!AZ162&lt;10,1,IF(SquadExport!AZ162&lt;15,2,IF(SquadExport!AZ162&lt;=20,3,""))),0),"")</f>
        <v/>
      </c>
      <c r="AX162" s="37" t="str">
        <f ca="1">IF($A162&gt;"",IF(ISERROR(HLOOKUP(AX$1,INDIRECT("Roles!$B$"&amp;MATCH($B162,Roles!$A:$A,0)&amp;":$AF$"&amp;MATCH($B162,Roles!$A:$A,0)),1,FALSE))=FALSE,IF(SquadExport!BA162&lt;10,1,IF(SquadExport!BA162&lt;15,2,IF(SquadExport!BA162&lt;=20,3,""))),0),"")</f>
        <v/>
      </c>
      <c r="AY162" s="30" t="str" cm="1">
        <f t="array" aca="1" ref="AY162:CS162" ca="1">IF($D162:$AX162=1,D$1:AX$1,"")</f>
        <v/>
      </c>
      <c r="AZ162" s="30" t="str">
        <f ca="1"/>
        <v/>
      </c>
      <c r="BA162" s="30" t="str">
        <f ca="1"/>
        <v/>
      </c>
      <c r="BB162" s="30" t="str">
        <f ca="1"/>
        <v/>
      </c>
      <c r="BC162" s="30" t="str">
        <f ca="1"/>
        <v/>
      </c>
      <c r="BD162" s="30" t="str">
        <f ca="1"/>
        <v/>
      </c>
      <c r="BE162" s="30" t="str">
        <f ca="1"/>
        <v/>
      </c>
      <c r="BF162" s="30" t="str">
        <f ca="1"/>
        <v/>
      </c>
      <c r="BG162" s="30" t="str">
        <f ca="1"/>
        <v/>
      </c>
      <c r="BH162" s="30" t="str">
        <f ca="1"/>
        <v/>
      </c>
      <c r="BI162" s="30" t="str">
        <f ca="1"/>
        <v/>
      </c>
      <c r="BJ162" s="30" t="str">
        <f ca="1"/>
        <v/>
      </c>
      <c r="BK162" s="30" t="str">
        <f ca="1"/>
        <v/>
      </c>
      <c r="BL162" s="30" t="str">
        <f ca="1"/>
        <v/>
      </c>
      <c r="BM162" s="30" t="str">
        <f ca="1"/>
        <v/>
      </c>
      <c r="BN162" s="30" t="str">
        <f ca="1"/>
        <v/>
      </c>
      <c r="BO162" s="30" t="str">
        <f ca="1"/>
        <v/>
      </c>
      <c r="BP162" s="30" t="str">
        <f ca="1"/>
        <v/>
      </c>
      <c r="BQ162" s="30" t="str">
        <f ca="1"/>
        <v/>
      </c>
      <c r="BR162" s="30" t="str">
        <f ca="1"/>
        <v/>
      </c>
      <c r="BS162" s="30" t="str">
        <f ca="1"/>
        <v/>
      </c>
      <c r="BT162" s="30" t="str">
        <f ca="1"/>
        <v/>
      </c>
      <c r="BU162" s="30" t="str">
        <f ca="1"/>
        <v/>
      </c>
      <c r="BV162" s="30" t="str">
        <f ca="1"/>
        <v/>
      </c>
      <c r="BW162" s="30" t="str">
        <f ca="1"/>
        <v/>
      </c>
      <c r="BX162" s="30" t="str">
        <f ca="1"/>
        <v/>
      </c>
      <c r="BY162" s="30" t="str">
        <f ca="1"/>
        <v/>
      </c>
      <c r="BZ162" s="30" t="str">
        <f ca="1"/>
        <v/>
      </c>
      <c r="CA162" s="30" t="str">
        <f ca="1"/>
        <v/>
      </c>
      <c r="CB162" s="30" t="str">
        <f ca="1"/>
        <v/>
      </c>
      <c r="CC162" s="30" t="str">
        <f ca="1"/>
        <v/>
      </c>
      <c r="CD162" s="30" t="str">
        <f ca="1"/>
        <v/>
      </c>
      <c r="CE162" s="30" t="str">
        <f ca="1"/>
        <v/>
      </c>
      <c r="CF162" s="30" t="str">
        <f ca="1"/>
        <v/>
      </c>
      <c r="CG162" s="30" t="str">
        <f ca="1"/>
        <v/>
      </c>
      <c r="CH162" s="30" t="str">
        <f ca="1"/>
        <v/>
      </c>
      <c r="CI162" s="30" t="str">
        <f ca="1"/>
        <v/>
      </c>
      <c r="CJ162" s="30" t="str">
        <f ca="1"/>
        <v/>
      </c>
      <c r="CK162" s="30" t="str">
        <f ca="1"/>
        <v/>
      </c>
      <c r="CL162" s="30" t="str">
        <f ca="1"/>
        <v/>
      </c>
      <c r="CM162" s="30" t="str">
        <f ca="1"/>
        <v/>
      </c>
      <c r="CN162" s="30" t="str">
        <f ca="1"/>
        <v/>
      </c>
      <c r="CO162" s="30" t="str">
        <f ca="1"/>
        <v/>
      </c>
      <c r="CP162" s="30" t="str">
        <f ca="1"/>
        <v/>
      </c>
      <c r="CQ162" s="30" t="str">
        <f ca="1"/>
        <v/>
      </c>
      <c r="CR162" s="30" t="str">
        <f ca="1"/>
        <v/>
      </c>
      <c r="CS162" s="30" t="str">
        <f ca="1"/>
        <v/>
      </c>
      <c r="CT162" s="31" cm="1">
        <f t="array" aca="1" ref="CT162" ca="1">SUMPRODUCT(COUNTIF($AY162:$CS162,Training!$C$3:$E$3))</f>
        <v>0</v>
      </c>
      <c r="CU162" s="31" cm="1">
        <f t="array" aca="1" ref="CU162" ca="1">SUMPRODUCT(COUNTIF($AY162:$CS162,Training!$C$4:$E$4))</f>
        <v>0</v>
      </c>
      <c r="CV162" s="31" cm="1">
        <f t="array" aca="1" ref="CV162" ca="1">SUMPRODUCT(COUNTIF($AY162:$CS162,Training!$C$5:$E$5))</f>
        <v>0</v>
      </c>
      <c r="CW162" s="31" cm="1">
        <f t="array" aca="1" ref="CW162" ca="1">SUMPRODUCT(COUNTIF($AY162:$CS162,Training!$C$6:$E$6))</f>
        <v>0</v>
      </c>
      <c r="CX162" s="31" cm="1">
        <f t="array" aca="1" ref="CX162" ca="1">SUMPRODUCT(COUNTIF($AY162:$CS162,Training!$C$7:$E$7))</f>
        <v>0</v>
      </c>
      <c r="CY162" s="31" cm="1">
        <f t="array" aca="1" ref="CY162" ca="1">SUMPRODUCT(COUNTIF($AY162:$CS162,Training!$C$8:$E$8))</f>
        <v>0</v>
      </c>
      <c r="CZ162" s="31" cm="1">
        <f t="array" aca="1" ref="CZ162" ca="1">SUMPRODUCT(COUNTIF($AY162:$CS162,Training!$C$9:$E$9))</f>
        <v>0</v>
      </c>
      <c r="DA162" s="31" cm="1">
        <f t="array" aca="1" ref="DA162" ca="1">SUMPRODUCT(COUNTIF($AY162:$CS162,Training!$C$10:$E$10))</f>
        <v>0</v>
      </c>
      <c r="DB162" s="31" cm="1">
        <f t="array" aca="1" ref="DB162" ca="1">SUMPRODUCT(COUNTIF($AY162:$CS162,Training!$C$11:$E$11))</f>
        <v>0</v>
      </c>
      <c r="DC162" s="31" cm="1">
        <f t="array" aca="1" ref="DC162" ca="1">SUMPRODUCT(COUNTIF($AY162:$CS162,Training!$C$2:$E$2))</f>
        <v>0</v>
      </c>
      <c r="DD162" s="31" cm="1">
        <f t="array" aca="1" ref="DD162" ca="1">SUMPRODUCT(COUNTIF($AY162:$CS162,Training!#REF!))</f>
        <v>0</v>
      </c>
      <c r="DE162" s="31" cm="1">
        <f t="array" aca="1" ref="DE162" ca="1">SUMPRODUCT(COUNTIF($AY162:$CS162,Training!$C$12:$E$12))</f>
        <v>0</v>
      </c>
      <c r="DF162" s="31" cm="1">
        <f t="array" aca="1" ref="DF162" ca="1">SUMPRODUCT(COUNTIF($AY162:$CS162,Training!$C$13:$E$13))</f>
        <v>0</v>
      </c>
      <c r="DG162" s="31" cm="1">
        <f t="array" aca="1" ref="DG162" ca="1">SUMPRODUCT(COUNTIF($AY162:$CS162,Training!$C$14:$E$14))</f>
        <v>0</v>
      </c>
      <c r="DH162" s="31" cm="1">
        <f t="array" aca="1" ref="DH162" ca="1">SUMPRODUCT(COUNTIF($AY162:$CS162,Training!$C$15:$E$15))</f>
        <v>0</v>
      </c>
      <c r="DI162" s="31" cm="1">
        <f t="array" aca="1" ref="DI162" ca="1">SUMPRODUCT(COUNTIF($AY162:$CS162,Training!$C$16:$E$16))</f>
        <v>0</v>
      </c>
      <c r="DJ162" s="30" t="str" cm="1">
        <f t="array" aca="1" ref="DJ162:FD162" ca="1">IF(COUNTIF(D162:AX162,1)=0,IF($D162:$AX162=2,D$1:AX$1,""),"")</f>
        <v/>
      </c>
      <c r="DK162" s="30" t="str">
        <f ca="1"/>
        <v/>
      </c>
      <c r="DL162" s="30" t="str">
        <f ca="1"/>
        <v/>
      </c>
      <c r="DM162" s="30" t="str">
        <f ca="1"/>
        <v/>
      </c>
      <c r="DN162" s="30" t="str">
        <f ca="1"/>
        <v/>
      </c>
      <c r="DO162" s="30" t="str">
        <f ca="1"/>
        <v/>
      </c>
      <c r="DP162" s="30" t="str">
        <f ca="1"/>
        <v/>
      </c>
      <c r="DQ162" s="30" t="str">
        <f ca="1"/>
        <v/>
      </c>
      <c r="DR162" s="30" t="str">
        <f ca="1"/>
        <v/>
      </c>
      <c r="DS162" s="30" t="str">
        <f ca="1"/>
        <v/>
      </c>
      <c r="DT162" s="30" t="str">
        <f ca="1"/>
        <v/>
      </c>
      <c r="DU162" s="30" t="str">
        <f ca="1"/>
        <v/>
      </c>
      <c r="DV162" s="30" t="str">
        <f ca="1"/>
        <v/>
      </c>
      <c r="DW162" s="30" t="str">
        <f ca="1"/>
        <v/>
      </c>
      <c r="DX162" s="30" t="str">
        <f ca="1"/>
        <v/>
      </c>
      <c r="DY162" s="30" t="str">
        <f ca="1"/>
        <v/>
      </c>
      <c r="DZ162" s="30" t="str">
        <f ca="1"/>
        <v/>
      </c>
      <c r="EA162" s="30" t="str">
        <f ca="1"/>
        <v/>
      </c>
      <c r="EB162" s="30" t="str">
        <f ca="1"/>
        <v/>
      </c>
      <c r="EC162" s="30" t="str">
        <f ca="1"/>
        <v/>
      </c>
      <c r="ED162" s="30" t="str">
        <f ca="1"/>
        <v/>
      </c>
      <c r="EE162" s="30" t="str">
        <f ca="1"/>
        <v/>
      </c>
      <c r="EF162" s="30" t="str">
        <f ca="1"/>
        <v/>
      </c>
      <c r="EG162" s="30" t="str">
        <f ca="1"/>
        <v/>
      </c>
      <c r="EH162" s="30" t="str">
        <f ca="1"/>
        <v/>
      </c>
      <c r="EI162" s="30" t="str">
        <f ca="1"/>
        <v/>
      </c>
      <c r="EJ162" s="30" t="str">
        <f ca="1"/>
        <v/>
      </c>
      <c r="EK162" s="30" t="str">
        <f ca="1"/>
        <v/>
      </c>
      <c r="EL162" s="30" t="str">
        <f ca="1"/>
        <v/>
      </c>
      <c r="EM162" s="30" t="str">
        <f ca="1"/>
        <v/>
      </c>
      <c r="EN162" s="30" t="str">
        <f ca="1"/>
        <v/>
      </c>
      <c r="EO162" s="30" t="str">
        <f ca="1"/>
        <v/>
      </c>
      <c r="EP162" s="30" t="str">
        <f ca="1"/>
        <v/>
      </c>
      <c r="EQ162" s="30" t="str">
        <f ca="1"/>
        <v/>
      </c>
      <c r="ER162" s="30" t="str">
        <f ca="1"/>
        <v/>
      </c>
      <c r="ES162" s="30" t="str">
        <f ca="1"/>
        <v/>
      </c>
      <c r="ET162" s="30" t="str">
        <f ca="1"/>
        <v/>
      </c>
      <c r="EU162" s="30" t="str">
        <f ca="1"/>
        <v/>
      </c>
      <c r="EV162" s="30" t="str">
        <f ca="1"/>
        <v/>
      </c>
      <c r="EW162" s="30" t="str">
        <f ca="1"/>
        <v/>
      </c>
      <c r="EX162" s="30" t="str">
        <f ca="1"/>
        <v/>
      </c>
      <c r="EY162" s="30" t="str">
        <f ca="1"/>
        <v/>
      </c>
      <c r="EZ162" s="30" t="str">
        <f ca="1"/>
        <v/>
      </c>
      <c r="FA162" s="30" t="str">
        <f ca="1"/>
        <v/>
      </c>
      <c r="FB162" s="30" t="str">
        <f ca="1"/>
        <v/>
      </c>
      <c r="FC162" s="30" t="str">
        <f ca="1"/>
        <v/>
      </c>
      <c r="FD162" s="30" t="str">
        <f ca="1"/>
        <v/>
      </c>
      <c r="FE162" s="31" cm="1">
        <f t="array" aca="1" ref="FE162" ca="1">SUMPRODUCT(COUNTIF($DJ162:$FD162,Training!$C$3:$E$3))</f>
        <v>0</v>
      </c>
      <c r="FF162" s="31" cm="1">
        <f t="array" aca="1" ref="FF162" ca="1">SUMPRODUCT(COUNTIF($DJ162:$FD162,Training!$C$4:$E$4))</f>
        <v>0</v>
      </c>
      <c r="FG162" s="31" cm="1">
        <f t="array" aca="1" ref="FG162" ca="1">SUMPRODUCT(COUNTIF($DJ162:$FD162,Training!$C$5:$E$5))</f>
        <v>0</v>
      </c>
      <c r="FH162" s="31" cm="1">
        <f t="array" aca="1" ref="FH162" ca="1">SUMPRODUCT(COUNTIF($DJ162:$FD162,Training!$C$6:$E$6))</f>
        <v>0</v>
      </c>
      <c r="FI162" s="31" cm="1">
        <f t="array" aca="1" ref="FI162" ca="1">SUMPRODUCT(COUNTIF($DJ162:$FD162,Training!$C$7:$E$7))</f>
        <v>0</v>
      </c>
      <c r="FJ162" s="31" cm="1">
        <f t="array" aca="1" ref="FJ162" ca="1">SUMPRODUCT(COUNTIF($DJ162:$FD162,Training!$C$8:$E$8))</f>
        <v>0</v>
      </c>
      <c r="FK162" s="31" cm="1">
        <f t="array" aca="1" ref="FK162" ca="1">SUMPRODUCT(COUNTIF($DJ162:$FD162,Training!$C$9:$E$9))</f>
        <v>0</v>
      </c>
      <c r="FL162" s="31" cm="1">
        <f t="array" aca="1" ref="FL162" ca="1">SUMPRODUCT(COUNTIF($DJ162:$FD162,Training!$C$10:$E$10))</f>
        <v>0</v>
      </c>
      <c r="FM162" s="31" cm="1">
        <f t="array" aca="1" ref="FM162" ca="1">SUMPRODUCT(COUNTIF($DJ162:$FD162,Training!$C$11:$E$11))</f>
        <v>0</v>
      </c>
      <c r="FN162" s="31" cm="1">
        <f t="array" aca="1" ref="FN162" ca="1">SUMPRODUCT(COUNTIF($DJ162:$FD162,Training!$C$2:$E$2))</f>
        <v>0</v>
      </c>
      <c r="FO162" s="31" cm="1">
        <f t="array" aca="1" ref="FO162" ca="1">SUMPRODUCT(COUNTIF($DJ162:$FD162,Training!#REF!))</f>
        <v>0</v>
      </c>
      <c r="FP162" s="31" cm="1">
        <f t="array" aca="1" ref="FP162" ca="1">SUMPRODUCT(COUNTIF($DJ162:$FD162,Training!$C$12:$E$12))</f>
        <v>0</v>
      </c>
      <c r="FQ162" s="31" cm="1">
        <f t="array" aca="1" ref="FQ162" ca="1">SUMPRODUCT(COUNTIF($DJ162:$FD162,Training!$C$13:$E$13))</f>
        <v>0</v>
      </c>
      <c r="FR162" s="31" cm="1">
        <f t="array" aca="1" ref="FR162" ca="1">SUMPRODUCT(COUNTIF($DJ162:$FD162,Training!$C$14:$E$14))</f>
        <v>0</v>
      </c>
      <c r="FS162" s="31" cm="1">
        <f t="array" aca="1" ref="FS162" ca="1">SUMPRODUCT(COUNTIF($DJ162:$FD162,Training!$C$15:$E$15))</f>
        <v>0</v>
      </c>
      <c r="FT162" s="31" cm="1">
        <f t="array" aca="1" ref="FT162" ca="1">SUMPRODUCT(COUNTIF($DJ162:$FD162,Training!$C$16:$E$16))</f>
        <v>0</v>
      </c>
    </row>
    <row r="163" spans="1:176" x14ac:dyDescent="0.25">
      <c r="A163" s="32" t="str">
        <f>IF(WeightedParse!A163&gt;"",WeightedParse!A163,"")</f>
        <v/>
      </c>
      <c r="B163" s="49" t="str">
        <f>IF('Weighted Summary'!A163&gt;"",'Weighted Summary'!F163,"")</f>
        <v/>
      </c>
      <c r="C163" s="39" t="str">
        <f t="shared" si="2"/>
        <v/>
      </c>
      <c r="D163" s="37" t="str">
        <f ca="1">IF($A163&gt;"",IF(ISERROR(HLOOKUP(D$1,INDIRECT("Roles!$B$"&amp;MATCH($B163,Roles!$A:$A,0)&amp;":$AF$"&amp;MATCH($B163,Roles!$A:$A,0)),1,FALSE))=FALSE,IF(SquadExport!G163&lt;10,1,IF(SquadExport!G163&lt;15,2,IF(SquadExport!G163&lt;=20,3,""))),0),"")</f>
        <v/>
      </c>
      <c r="E163" s="37" t="str">
        <f ca="1">IF($A163&gt;"",IF(ISERROR(HLOOKUP(E$1,INDIRECT("Roles!$B$"&amp;MATCH($B163,Roles!$A:$A,0)&amp;":$AF$"&amp;MATCH($B163,Roles!$A:$A,0)),1,FALSE))=FALSE,IF(SquadExport!H163&lt;10,1,IF(SquadExport!H163&lt;15,2,IF(SquadExport!H163&lt;=20,3,""))),0),"")</f>
        <v/>
      </c>
      <c r="F163" s="37" t="str">
        <f ca="1">IF($A163&gt;"",IF(ISERROR(HLOOKUP(F$1,INDIRECT("Roles!$B$"&amp;MATCH($B163,Roles!$A:$A,0)&amp;":$AF$"&amp;MATCH($B163,Roles!$A:$A,0)),1,FALSE))=FALSE,IF(SquadExport!I163&lt;10,1,IF(SquadExport!I163&lt;15,2,IF(SquadExport!I163&lt;=20,3,""))),0),"")</f>
        <v/>
      </c>
      <c r="G163" s="37" t="str">
        <f ca="1">IF($A163&gt;"",IF(ISERROR(HLOOKUP(G$1,INDIRECT("Roles!$B$"&amp;MATCH($B163,Roles!$A:$A,0)&amp;":$AF$"&amp;MATCH($B163,Roles!$A:$A,0)),1,FALSE))=FALSE,IF(SquadExport!J163&lt;10,1,IF(SquadExport!J163&lt;15,2,IF(SquadExport!J163&lt;=20,3,""))),0),"")</f>
        <v/>
      </c>
      <c r="H163" s="37" t="str">
        <f ca="1">IF($A163&gt;"",IF(ISERROR(HLOOKUP(H$1,INDIRECT("Roles!$B$"&amp;MATCH($B163,Roles!$A:$A,0)&amp;":$AF$"&amp;MATCH($B163,Roles!$A:$A,0)),1,FALSE))=FALSE,IF(SquadExport!K163&lt;10,1,IF(SquadExport!K163&lt;15,2,IF(SquadExport!K163&lt;=20,3,""))),0),"")</f>
        <v/>
      </c>
      <c r="I163" s="37" t="str">
        <f ca="1">IF($A163&gt;"",IF(ISERROR(HLOOKUP(I$1,INDIRECT("Roles!$B$"&amp;MATCH($B163,Roles!$A:$A,0)&amp;":$AF$"&amp;MATCH($B163,Roles!$A:$A,0)),1,FALSE))=FALSE,IF(SquadExport!L163&lt;10,1,IF(SquadExport!L163&lt;15,2,IF(SquadExport!L163&lt;=20,3,""))),0),"")</f>
        <v/>
      </c>
      <c r="J163" s="37" t="str">
        <f ca="1">IF($A163&gt;"",IF(ISERROR(HLOOKUP(J$1,INDIRECT("Roles!$B$"&amp;MATCH($B163,Roles!$A:$A,0)&amp;":$AF$"&amp;MATCH($B163,Roles!$A:$A,0)),1,FALSE))=FALSE,IF(SquadExport!M163&lt;10,1,IF(SquadExport!M163&lt;15,2,IF(SquadExport!M163&lt;=20,3,""))),0),"")</f>
        <v/>
      </c>
      <c r="K163" s="37" t="str">
        <f ca="1">IF($A163&gt;"",IF(ISERROR(HLOOKUP(K$1,INDIRECT("Roles!$B$"&amp;MATCH($B163,Roles!$A:$A,0)&amp;":$AF$"&amp;MATCH($B163,Roles!$A:$A,0)),1,FALSE))=FALSE,IF(SquadExport!N163&lt;10,1,IF(SquadExport!N163&lt;15,2,IF(SquadExport!N163&lt;=20,3,""))),0),"")</f>
        <v/>
      </c>
      <c r="L163" s="37" t="str">
        <f ca="1">IF($A163&gt;"",IF(ISERROR(HLOOKUP(L$1,INDIRECT("Roles!$B$"&amp;MATCH($B163,Roles!$A:$A,0)&amp;":$AF$"&amp;MATCH($B163,Roles!$A:$A,0)),1,FALSE))=FALSE,IF(SquadExport!O163&lt;10,1,IF(SquadExport!O163&lt;15,2,IF(SquadExport!O163&lt;=20,3,""))),0),"")</f>
        <v/>
      </c>
      <c r="M163" s="37" t="str">
        <f ca="1">IF($A163&gt;"",IF(ISERROR(HLOOKUP(M$1,INDIRECT("Roles!$B$"&amp;MATCH($B163,Roles!$A:$A,0)&amp;":$AF$"&amp;MATCH($B163,Roles!$A:$A,0)),1,FALSE))=FALSE,IF(SquadExport!P163&lt;10,1,IF(SquadExport!P163&lt;15,2,IF(SquadExport!P163&lt;=20,3,""))),0),"")</f>
        <v/>
      </c>
      <c r="N163" s="37" t="str">
        <f ca="1">IF($A163&gt;"",IF(ISERROR(HLOOKUP(N$1,INDIRECT("Roles!$B$"&amp;MATCH($B163,Roles!$A:$A,0)&amp;":$AF$"&amp;MATCH($B163,Roles!$A:$A,0)),1,FALSE))=FALSE,IF(SquadExport!Q163&lt;10,1,IF(SquadExport!Q163&lt;15,2,IF(SquadExport!Q163&lt;=20,3,""))),0),"")</f>
        <v/>
      </c>
      <c r="O163" s="37" t="str">
        <f ca="1">IF($A163&gt;"",IF(ISERROR(HLOOKUP(O$1,INDIRECT("Roles!$B$"&amp;MATCH($B163,Roles!$A:$A,0)&amp;":$AF$"&amp;MATCH($B163,Roles!$A:$A,0)),1,FALSE))=FALSE,IF(SquadExport!R163&lt;10,1,IF(SquadExport!R163&lt;15,2,IF(SquadExport!R163&lt;=20,3,""))),0),"")</f>
        <v/>
      </c>
      <c r="P163" s="37" t="str">
        <f ca="1">IF($A163&gt;"",IF(ISERROR(HLOOKUP(P$1,INDIRECT("Roles!$B$"&amp;MATCH($B163,Roles!$A:$A,0)&amp;":$AF$"&amp;MATCH($B163,Roles!$A:$A,0)),1,FALSE))=FALSE,IF(SquadExport!S163&lt;10,1,IF(SquadExport!S163&lt;15,2,IF(SquadExport!S163&lt;=20,3,""))),0),"")</f>
        <v/>
      </c>
      <c r="Q163" s="37" t="str">
        <f ca="1">IF($A163&gt;"",IF(ISERROR(HLOOKUP(Q$1,INDIRECT("Roles!$B$"&amp;MATCH($B163,Roles!$A:$A,0)&amp;":$AF$"&amp;MATCH($B163,Roles!$A:$A,0)),1,FALSE))=FALSE,IF(SquadExport!T163&lt;10,1,IF(SquadExport!T163&lt;15,2,IF(SquadExport!T163&lt;=20,3,""))),0),"")</f>
        <v/>
      </c>
      <c r="R163" s="37" t="str">
        <f ca="1">IF($A163&gt;"",IF(ISERROR(HLOOKUP(R$1,INDIRECT("Roles!$B$"&amp;MATCH($B163,Roles!$A:$A,0)&amp;":$AF$"&amp;MATCH($B163,Roles!$A:$A,0)),1,FALSE))=FALSE,IF(SquadExport!U163&lt;10,1,IF(SquadExport!U163&lt;15,2,IF(SquadExport!U163&lt;=20,3,""))),0),"")</f>
        <v/>
      </c>
      <c r="S163" s="37" t="str">
        <f ca="1">IF($A163&gt;"",IF(ISERROR(HLOOKUP(S$1,INDIRECT("Roles!$B$"&amp;MATCH($B163,Roles!$A:$A,0)&amp;":$AF$"&amp;MATCH($B163,Roles!$A:$A,0)),1,FALSE))=FALSE,IF(SquadExport!V163&lt;10,1,IF(SquadExport!V163&lt;15,2,IF(SquadExport!V163&lt;=20,3,""))),0),"")</f>
        <v/>
      </c>
      <c r="T163" s="37" t="str">
        <f ca="1">IF($A163&gt;"",IF(ISERROR(HLOOKUP(T$1,INDIRECT("Roles!$B$"&amp;MATCH($B163,Roles!$A:$A,0)&amp;":$AF$"&amp;MATCH($B163,Roles!$A:$A,0)),1,FALSE))=FALSE,IF(SquadExport!W163&lt;10,1,IF(SquadExport!W163&lt;15,2,IF(SquadExport!W163&lt;=20,3,""))),0),"")</f>
        <v/>
      </c>
      <c r="U163" s="37" t="str">
        <f ca="1">IF($A163&gt;"",IF(ISERROR(HLOOKUP(U$1,INDIRECT("Roles!$B$"&amp;MATCH($B163,Roles!$A:$A,0)&amp;":$AF$"&amp;MATCH($B163,Roles!$A:$A,0)),1,FALSE))=FALSE,IF(SquadExport!X163&lt;10,1,IF(SquadExport!X163&lt;15,2,IF(SquadExport!X163&lt;=20,3,""))),0),"")</f>
        <v/>
      </c>
      <c r="V163" s="37" t="str">
        <f ca="1">IF($A163&gt;"",IF(ISERROR(HLOOKUP(V$1,INDIRECT("Roles!$B$"&amp;MATCH($B163,Roles!$A:$A,0)&amp;":$AF$"&amp;MATCH($B163,Roles!$A:$A,0)),1,FALSE))=FALSE,IF(SquadExport!Y163&lt;10,1,IF(SquadExport!Y163&lt;15,2,IF(SquadExport!Y163&lt;=20,3,""))),0),"")</f>
        <v/>
      </c>
      <c r="W163" s="37" t="str">
        <f ca="1">IF($A163&gt;"",IF(ISERROR(HLOOKUP(W$1,INDIRECT("Roles!$B$"&amp;MATCH($B163,Roles!$A:$A,0)&amp;":$AF$"&amp;MATCH($B163,Roles!$A:$A,0)),1,FALSE))=FALSE,IF(SquadExport!Z163&lt;10,1,IF(SquadExport!Z163&lt;15,2,IF(SquadExport!Z163&lt;=20,3,""))),0),"")</f>
        <v/>
      </c>
      <c r="X163" s="37" t="str">
        <f ca="1">IF($A163&gt;"",IF(ISERROR(HLOOKUP(X$1,INDIRECT("Roles!$B$"&amp;MATCH($B163,Roles!$A:$A,0)&amp;":$AF$"&amp;MATCH($B163,Roles!$A:$A,0)),1,FALSE))=FALSE,IF(SquadExport!AA163&lt;10,1,IF(SquadExport!AA163&lt;15,2,IF(SquadExport!AA163&lt;=20,3,""))),0),"")</f>
        <v/>
      </c>
      <c r="Y163" s="37" t="str">
        <f ca="1">IF($A163&gt;"",IF(ISERROR(HLOOKUP(Y$1,INDIRECT("Roles!$B$"&amp;MATCH($B163,Roles!$A:$A,0)&amp;":$AF$"&amp;MATCH($B163,Roles!$A:$A,0)),1,FALSE))=FALSE,IF(SquadExport!AB163&lt;10,1,IF(SquadExport!AB163&lt;15,2,IF(SquadExport!AB163&lt;=20,3,""))),0),"")</f>
        <v/>
      </c>
      <c r="Z163" s="37" t="str">
        <f ca="1">IF($A163&gt;"",IF(ISERROR(HLOOKUP(Z$1,INDIRECT("Roles!$B$"&amp;MATCH($B163,Roles!$A:$A,0)&amp;":$AF$"&amp;MATCH($B163,Roles!$A:$A,0)),1,FALSE))=FALSE,IF(SquadExport!AC163&lt;10,1,IF(SquadExport!AC163&lt;15,2,IF(SquadExport!AC163&lt;=20,3,""))),0),"")</f>
        <v/>
      </c>
      <c r="AA163" s="37" t="str">
        <f ca="1">IF($A163&gt;"",IF(ISERROR(HLOOKUP(AA$1,INDIRECT("Roles!$B$"&amp;MATCH($B163,Roles!$A:$A,0)&amp;":$AF$"&amp;MATCH($B163,Roles!$A:$A,0)),1,FALSE))=FALSE,IF(SquadExport!AD163&lt;10,1,IF(SquadExport!AD163&lt;15,2,IF(SquadExport!AD163&lt;=20,3,""))),0),"")</f>
        <v/>
      </c>
      <c r="AB163" s="37" t="str">
        <f ca="1">IF($A163&gt;"",IF(ISERROR(HLOOKUP(AB$1,INDIRECT("Roles!$B$"&amp;MATCH($B163,Roles!$A:$A,0)&amp;":$AF$"&amp;MATCH($B163,Roles!$A:$A,0)),1,FALSE))=FALSE,IF(SquadExport!AE163&lt;10,1,IF(SquadExport!AE163&lt;15,2,IF(SquadExport!AE163&lt;=20,3,""))),0),"")</f>
        <v/>
      </c>
      <c r="AC163" s="37" t="str">
        <f ca="1">IF($A163&gt;"",IF(ISERROR(HLOOKUP(AC$1,INDIRECT("Roles!$B$"&amp;MATCH($B163,Roles!$A:$A,0)&amp;":$AF$"&amp;MATCH($B163,Roles!$A:$A,0)),1,FALSE))=FALSE,IF(SquadExport!AF163&lt;10,1,IF(SquadExport!AF163&lt;15,2,IF(SquadExport!AF163&lt;=20,3,""))),0),"")</f>
        <v/>
      </c>
      <c r="AD163" s="37" t="str">
        <f ca="1">IF($A163&gt;"",IF(ISERROR(HLOOKUP(AD$1,INDIRECT("Roles!$B$"&amp;MATCH($B163,Roles!$A:$A,0)&amp;":$AF$"&amp;MATCH($B163,Roles!$A:$A,0)),1,FALSE))=FALSE,IF(SquadExport!AG163&lt;10,1,IF(SquadExport!AG163&lt;15,2,IF(SquadExport!AG163&lt;=20,3,""))),0),"")</f>
        <v/>
      </c>
      <c r="AE163" s="37" t="str">
        <f ca="1">IF($A163&gt;"",IF(ISERROR(HLOOKUP(AE$1,INDIRECT("Roles!$B$"&amp;MATCH($B163,Roles!$A:$A,0)&amp;":$AF$"&amp;MATCH($B163,Roles!$A:$A,0)),1,FALSE))=FALSE,IF(SquadExport!AH163&lt;10,1,IF(SquadExport!AH163&lt;15,2,IF(SquadExport!AH163&lt;=20,3,""))),0),"")</f>
        <v/>
      </c>
      <c r="AF163" s="37" t="str">
        <f ca="1">IF($A163&gt;"",IF(ISERROR(HLOOKUP(AF$1,INDIRECT("Roles!$B$"&amp;MATCH($B163,Roles!$A:$A,0)&amp;":$AF$"&amp;MATCH($B163,Roles!$A:$A,0)),1,FALSE))=FALSE,IF(SquadExport!AI163&lt;10,1,IF(SquadExport!AI163&lt;15,2,IF(SquadExport!AI163&lt;=20,3,""))),0),"")</f>
        <v/>
      </c>
      <c r="AG163" s="37" t="str">
        <f ca="1">IF($A163&gt;"",IF(ISERROR(HLOOKUP(AG$1,INDIRECT("Roles!$B$"&amp;MATCH($B163,Roles!$A:$A,0)&amp;":$AF$"&amp;MATCH($B163,Roles!$A:$A,0)),1,FALSE))=FALSE,IF(SquadExport!AJ163&lt;10,1,IF(SquadExport!AJ163&lt;15,2,IF(SquadExport!AJ163&lt;=20,3,""))),0),"")</f>
        <v/>
      </c>
      <c r="AH163" s="37" t="str">
        <f ca="1">IF($A163&gt;"",IF(ISERROR(HLOOKUP(AH$1,INDIRECT("Roles!$B$"&amp;MATCH($B163,Roles!$A:$A,0)&amp;":$AF$"&amp;MATCH($B163,Roles!$A:$A,0)),1,FALSE))=FALSE,IF(SquadExport!AK163&lt;10,1,IF(SquadExport!AK163&lt;15,2,IF(SquadExport!AK163&lt;=20,3,""))),0),"")</f>
        <v/>
      </c>
      <c r="AI163" s="37" t="str">
        <f ca="1">IF($A163&gt;"",IF(ISERROR(HLOOKUP(AI$1,INDIRECT("Roles!$B$"&amp;MATCH($B163,Roles!$A:$A,0)&amp;":$AF$"&amp;MATCH($B163,Roles!$A:$A,0)),1,FALSE))=FALSE,IF(SquadExport!AL163&lt;10,1,IF(SquadExport!AL163&lt;15,2,IF(SquadExport!AL163&lt;=20,3,""))),0),"")</f>
        <v/>
      </c>
      <c r="AJ163" s="37" t="str">
        <f ca="1">IF($A163&gt;"",IF(ISERROR(HLOOKUP(AJ$1,INDIRECT("Roles!$B$"&amp;MATCH($B163,Roles!$A:$A,0)&amp;":$AF$"&amp;MATCH($B163,Roles!$A:$A,0)),1,FALSE))=FALSE,IF(SquadExport!AM163&lt;10,1,IF(SquadExport!AM163&lt;15,2,IF(SquadExport!AM163&lt;=20,3,""))),0),"")</f>
        <v/>
      </c>
      <c r="AK163" s="37" t="str">
        <f ca="1">IF($A163&gt;"",IF(ISERROR(HLOOKUP(AK$1,INDIRECT("Roles!$B$"&amp;MATCH($B163,Roles!$A:$A,0)&amp;":$AF$"&amp;MATCH($B163,Roles!$A:$A,0)),1,FALSE))=FALSE,IF(SquadExport!AN163&lt;10,1,IF(SquadExport!AN163&lt;15,2,IF(SquadExport!AN163&lt;=20,3,""))),0),"")</f>
        <v/>
      </c>
      <c r="AL163" s="37" t="str">
        <f ca="1">IF($A163&gt;"",IF(ISERROR(HLOOKUP(AL$1,INDIRECT("Roles!$B$"&amp;MATCH($B163,Roles!$A:$A,0)&amp;":$AF$"&amp;MATCH($B163,Roles!$A:$A,0)),1,FALSE))=FALSE,IF(SquadExport!AO163&lt;10,1,IF(SquadExport!AO163&lt;15,2,IF(SquadExport!AO163&lt;=20,3,""))),0),"")</f>
        <v/>
      </c>
      <c r="AM163" s="37" t="str">
        <f ca="1">IF($A163&gt;"",IF(ISERROR(HLOOKUP(AM$1,INDIRECT("Roles!$B$"&amp;MATCH($B163,Roles!$A:$A,0)&amp;":$AF$"&amp;MATCH($B163,Roles!$A:$A,0)),1,FALSE))=FALSE,IF(SquadExport!AP163&lt;10,1,IF(SquadExport!AP163&lt;15,2,IF(SquadExport!AP163&lt;=20,3,""))),0),"")</f>
        <v/>
      </c>
      <c r="AN163" s="37" t="str">
        <f ca="1">IF($A163&gt;"",IF(ISERROR(HLOOKUP(AN$1,INDIRECT("Roles!$B$"&amp;MATCH($B163,Roles!$A:$A,0)&amp;":$AF$"&amp;MATCH($B163,Roles!$A:$A,0)),1,FALSE))=FALSE,IF(SquadExport!AQ163&lt;10,1,IF(SquadExport!AQ163&lt;15,2,IF(SquadExport!AQ163&lt;=20,3,""))),0),"")</f>
        <v/>
      </c>
      <c r="AO163" s="37" t="str">
        <f ca="1">IF($A163&gt;"",IF(ISERROR(HLOOKUP(AO$1,INDIRECT("Roles!$B$"&amp;MATCH($B163,Roles!$A:$A,0)&amp;":$AF$"&amp;MATCH($B163,Roles!$A:$A,0)),1,FALSE))=FALSE,IF(SquadExport!AR163&lt;10,1,IF(SquadExport!AR163&lt;15,2,IF(SquadExport!AR163&lt;=20,3,""))),0),"")</f>
        <v/>
      </c>
      <c r="AP163" s="37" t="str">
        <f ca="1">IF($A163&gt;"",IF(ISERROR(HLOOKUP(AP$1,INDIRECT("Roles!$B$"&amp;MATCH($B163,Roles!$A:$A,0)&amp;":$AF$"&amp;MATCH($B163,Roles!$A:$A,0)),1,FALSE))=FALSE,IF(SquadExport!AS163&lt;10,1,IF(SquadExport!AS163&lt;15,2,IF(SquadExport!AS163&lt;=20,3,""))),0),"")</f>
        <v/>
      </c>
      <c r="AQ163" s="37" t="str">
        <f ca="1">IF($A163&gt;"",IF(ISERROR(HLOOKUP(AQ$1,INDIRECT("Roles!$B$"&amp;MATCH($B163,Roles!$A:$A,0)&amp;":$AF$"&amp;MATCH($B163,Roles!$A:$A,0)),1,FALSE))=FALSE,IF(SquadExport!AT163&lt;10,1,IF(SquadExport!AT163&lt;15,2,IF(SquadExport!AT163&lt;=20,3,""))),0),"")</f>
        <v/>
      </c>
      <c r="AR163" s="37" t="str">
        <f ca="1">IF($A163&gt;"",IF(ISERROR(HLOOKUP(AR$1,INDIRECT("Roles!$B$"&amp;MATCH($B163,Roles!$A:$A,0)&amp;":$AF$"&amp;MATCH($B163,Roles!$A:$A,0)),1,FALSE))=FALSE,IF(SquadExport!AU163&lt;10,1,IF(SquadExport!AU163&lt;15,2,IF(SquadExport!AU163&lt;=20,3,""))),0),"")</f>
        <v/>
      </c>
      <c r="AS163" s="37" t="str">
        <f ca="1">IF($A163&gt;"",IF(ISERROR(HLOOKUP(AS$1,INDIRECT("Roles!$B$"&amp;MATCH($B163,Roles!$A:$A,0)&amp;":$AF$"&amp;MATCH($B163,Roles!$A:$A,0)),1,FALSE))=FALSE,IF(SquadExport!AV163&lt;10,1,IF(SquadExport!AV163&lt;15,2,IF(SquadExport!AV163&lt;=20,3,""))),0),"")</f>
        <v/>
      </c>
      <c r="AT163" s="37" t="str">
        <f ca="1">IF($A163&gt;"",IF(ISERROR(HLOOKUP(AT$1,INDIRECT("Roles!$B$"&amp;MATCH($B163,Roles!$A:$A,0)&amp;":$AF$"&amp;MATCH($B163,Roles!$A:$A,0)),1,FALSE))=FALSE,IF(SquadExport!AW163&lt;10,1,IF(SquadExport!AW163&lt;15,2,IF(SquadExport!AW163&lt;=20,3,""))),0),"")</f>
        <v/>
      </c>
      <c r="AU163" s="37" t="str">
        <f ca="1">IF($A163&gt;"",IF(ISERROR(HLOOKUP(AU$1,INDIRECT("Roles!$B$"&amp;MATCH($B163,Roles!$A:$A,0)&amp;":$AF$"&amp;MATCH($B163,Roles!$A:$A,0)),1,FALSE))=FALSE,IF(SquadExport!AX163&lt;10,1,IF(SquadExport!AX163&lt;15,2,IF(SquadExport!AX163&lt;=20,3,""))),0),"")</f>
        <v/>
      </c>
      <c r="AV163" s="37" t="str">
        <f ca="1">IF($A163&gt;"",IF(ISERROR(HLOOKUP(AV$1,INDIRECT("Roles!$B$"&amp;MATCH($B163,Roles!$A:$A,0)&amp;":$AF$"&amp;MATCH($B163,Roles!$A:$A,0)),1,FALSE))=FALSE,IF(SquadExport!AY163&lt;10,1,IF(SquadExport!AY163&lt;15,2,IF(SquadExport!AY163&lt;=20,3,""))),0),"")</f>
        <v/>
      </c>
      <c r="AW163" s="37" t="str">
        <f ca="1">IF($A163&gt;"",IF(ISERROR(HLOOKUP(AW$1,INDIRECT("Roles!$B$"&amp;MATCH($B163,Roles!$A:$A,0)&amp;":$AF$"&amp;MATCH($B163,Roles!$A:$A,0)),1,FALSE))=FALSE,IF(SquadExport!AZ163&lt;10,1,IF(SquadExport!AZ163&lt;15,2,IF(SquadExport!AZ163&lt;=20,3,""))),0),"")</f>
        <v/>
      </c>
      <c r="AX163" s="37" t="str">
        <f ca="1">IF($A163&gt;"",IF(ISERROR(HLOOKUP(AX$1,INDIRECT("Roles!$B$"&amp;MATCH($B163,Roles!$A:$A,0)&amp;":$AF$"&amp;MATCH($B163,Roles!$A:$A,0)),1,FALSE))=FALSE,IF(SquadExport!BA163&lt;10,1,IF(SquadExport!BA163&lt;15,2,IF(SquadExport!BA163&lt;=20,3,""))),0),"")</f>
        <v/>
      </c>
      <c r="AY163" s="30" t="str" cm="1">
        <f t="array" aca="1" ref="AY163:CS163" ca="1">IF($D163:$AX163=1,D$1:AX$1,"")</f>
        <v/>
      </c>
      <c r="AZ163" s="30" t="str">
        <f ca="1"/>
        <v/>
      </c>
      <c r="BA163" s="30" t="str">
        <f ca="1"/>
        <v/>
      </c>
      <c r="BB163" s="30" t="str">
        <f ca="1"/>
        <v/>
      </c>
      <c r="BC163" s="30" t="str">
        <f ca="1"/>
        <v/>
      </c>
      <c r="BD163" s="30" t="str">
        <f ca="1"/>
        <v/>
      </c>
      <c r="BE163" s="30" t="str">
        <f ca="1"/>
        <v/>
      </c>
      <c r="BF163" s="30" t="str">
        <f ca="1"/>
        <v/>
      </c>
      <c r="BG163" s="30" t="str">
        <f ca="1"/>
        <v/>
      </c>
      <c r="BH163" s="30" t="str">
        <f ca="1"/>
        <v/>
      </c>
      <c r="BI163" s="30" t="str">
        <f ca="1"/>
        <v/>
      </c>
      <c r="BJ163" s="30" t="str">
        <f ca="1"/>
        <v/>
      </c>
      <c r="BK163" s="30" t="str">
        <f ca="1"/>
        <v/>
      </c>
      <c r="BL163" s="30" t="str">
        <f ca="1"/>
        <v/>
      </c>
      <c r="BM163" s="30" t="str">
        <f ca="1"/>
        <v/>
      </c>
      <c r="BN163" s="30" t="str">
        <f ca="1"/>
        <v/>
      </c>
      <c r="BO163" s="30" t="str">
        <f ca="1"/>
        <v/>
      </c>
      <c r="BP163" s="30" t="str">
        <f ca="1"/>
        <v/>
      </c>
      <c r="BQ163" s="30" t="str">
        <f ca="1"/>
        <v/>
      </c>
      <c r="BR163" s="30" t="str">
        <f ca="1"/>
        <v/>
      </c>
      <c r="BS163" s="30" t="str">
        <f ca="1"/>
        <v/>
      </c>
      <c r="BT163" s="30" t="str">
        <f ca="1"/>
        <v/>
      </c>
      <c r="BU163" s="30" t="str">
        <f ca="1"/>
        <v/>
      </c>
      <c r="BV163" s="30" t="str">
        <f ca="1"/>
        <v/>
      </c>
      <c r="BW163" s="30" t="str">
        <f ca="1"/>
        <v/>
      </c>
      <c r="BX163" s="30" t="str">
        <f ca="1"/>
        <v/>
      </c>
      <c r="BY163" s="30" t="str">
        <f ca="1"/>
        <v/>
      </c>
      <c r="BZ163" s="30" t="str">
        <f ca="1"/>
        <v/>
      </c>
      <c r="CA163" s="30" t="str">
        <f ca="1"/>
        <v/>
      </c>
      <c r="CB163" s="30" t="str">
        <f ca="1"/>
        <v/>
      </c>
      <c r="CC163" s="30" t="str">
        <f ca="1"/>
        <v/>
      </c>
      <c r="CD163" s="30" t="str">
        <f ca="1"/>
        <v/>
      </c>
      <c r="CE163" s="30" t="str">
        <f ca="1"/>
        <v/>
      </c>
      <c r="CF163" s="30" t="str">
        <f ca="1"/>
        <v/>
      </c>
      <c r="CG163" s="30" t="str">
        <f ca="1"/>
        <v/>
      </c>
      <c r="CH163" s="30" t="str">
        <f ca="1"/>
        <v/>
      </c>
      <c r="CI163" s="30" t="str">
        <f ca="1"/>
        <v/>
      </c>
      <c r="CJ163" s="30" t="str">
        <f ca="1"/>
        <v/>
      </c>
      <c r="CK163" s="30" t="str">
        <f ca="1"/>
        <v/>
      </c>
      <c r="CL163" s="30" t="str">
        <f ca="1"/>
        <v/>
      </c>
      <c r="CM163" s="30" t="str">
        <f ca="1"/>
        <v/>
      </c>
      <c r="CN163" s="30" t="str">
        <f ca="1"/>
        <v/>
      </c>
      <c r="CO163" s="30" t="str">
        <f ca="1"/>
        <v/>
      </c>
      <c r="CP163" s="30" t="str">
        <f ca="1"/>
        <v/>
      </c>
      <c r="CQ163" s="30" t="str">
        <f ca="1"/>
        <v/>
      </c>
      <c r="CR163" s="30" t="str">
        <f ca="1"/>
        <v/>
      </c>
      <c r="CS163" s="30" t="str">
        <f ca="1"/>
        <v/>
      </c>
      <c r="CT163" s="31" cm="1">
        <f t="array" aca="1" ref="CT163" ca="1">SUMPRODUCT(COUNTIF($AY163:$CS163,Training!$C$3:$E$3))</f>
        <v>0</v>
      </c>
      <c r="CU163" s="31" cm="1">
        <f t="array" aca="1" ref="CU163" ca="1">SUMPRODUCT(COUNTIF($AY163:$CS163,Training!$C$4:$E$4))</f>
        <v>0</v>
      </c>
      <c r="CV163" s="31" cm="1">
        <f t="array" aca="1" ref="CV163" ca="1">SUMPRODUCT(COUNTIF($AY163:$CS163,Training!$C$5:$E$5))</f>
        <v>0</v>
      </c>
      <c r="CW163" s="31" cm="1">
        <f t="array" aca="1" ref="CW163" ca="1">SUMPRODUCT(COUNTIF($AY163:$CS163,Training!$C$6:$E$6))</f>
        <v>0</v>
      </c>
      <c r="CX163" s="31" cm="1">
        <f t="array" aca="1" ref="CX163" ca="1">SUMPRODUCT(COUNTIF($AY163:$CS163,Training!$C$7:$E$7))</f>
        <v>0</v>
      </c>
      <c r="CY163" s="31" cm="1">
        <f t="array" aca="1" ref="CY163" ca="1">SUMPRODUCT(COUNTIF($AY163:$CS163,Training!$C$8:$E$8))</f>
        <v>0</v>
      </c>
      <c r="CZ163" s="31" cm="1">
        <f t="array" aca="1" ref="CZ163" ca="1">SUMPRODUCT(COUNTIF($AY163:$CS163,Training!$C$9:$E$9))</f>
        <v>0</v>
      </c>
      <c r="DA163" s="31" cm="1">
        <f t="array" aca="1" ref="DA163" ca="1">SUMPRODUCT(COUNTIF($AY163:$CS163,Training!$C$10:$E$10))</f>
        <v>0</v>
      </c>
      <c r="DB163" s="31" cm="1">
        <f t="array" aca="1" ref="DB163" ca="1">SUMPRODUCT(COUNTIF($AY163:$CS163,Training!$C$11:$E$11))</f>
        <v>0</v>
      </c>
      <c r="DC163" s="31" cm="1">
        <f t="array" aca="1" ref="DC163" ca="1">SUMPRODUCT(COUNTIF($AY163:$CS163,Training!$C$2:$E$2))</f>
        <v>0</v>
      </c>
      <c r="DD163" s="31" cm="1">
        <f t="array" aca="1" ref="DD163" ca="1">SUMPRODUCT(COUNTIF($AY163:$CS163,Training!#REF!))</f>
        <v>0</v>
      </c>
      <c r="DE163" s="31" cm="1">
        <f t="array" aca="1" ref="DE163" ca="1">SUMPRODUCT(COUNTIF($AY163:$CS163,Training!$C$12:$E$12))</f>
        <v>0</v>
      </c>
      <c r="DF163" s="31" cm="1">
        <f t="array" aca="1" ref="DF163" ca="1">SUMPRODUCT(COUNTIF($AY163:$CS163,Training!$C$13:$E$13))</f>
        <v>0</v>
      </c>
      <c r="DG163" s="31" cm="1">
        <f t="array" aca="1" ref="DG163" ca="1">SUMPRODUCT(COUNTIF($AY163:$CS163,Training!$C$14:$E$14))</f>
        <v>0</v>
      </c>
      <c r="DH163" s="31" cm="1">
        <f t="array" aca="1" ref="DH163" ca="1">SUMPRODUCT(COUNTIF($AY163:$CS163,Training!$C$15:$E$15))</f>
        <v>0</v>
      </c>
      <c r="DI163" s="31" cm="1">
        <f t="array" aca="1" ref="DI163" ca="1">SUMPRODUCT(COUNTIF($AY163:$CS163,Training!$C$16:$E$16))</f>
        <v>0</v>
      </c>
      <c r="DJ163" s="30" t="str" cm="1">
        <f t="array" aca="1" ref="DJ163:FD163" ca="1">IF(COUNTIF(D163:AX163,1)=0,IF($D163:$AX163=2,D$1:AX$1,""),"")</f>
        <v/>
      </c>
      <c r="DK163" s="30" t="str">
        <f ca="1"/>
        <v/>
      </c>
      <c r="DL163" s="30" t="str">
        <f ca="1"/>
        <v/>
      </c>
      <c r="DM163" s="30" t="str">
        <f ca="1"/>
        <v/>
      </c>
      <c r="DN163" s="30" t="str">
        <f ca="1"/>
        <v/>
      </c>
      <c r="DO163" s="30" t="str">
        <f ca="1"/>
        <v/>
      </c>
      <c r="DP163" s="30" t="str">
        <f ca="1"/>
        <v/>
      </c>
      <c r="DQ163" s="30" t="str">
        <f ca="1"/>
        <v/>
      </c>
      <c r="DR163" s="30" t="str">
        <f ca="1"/>
        <v/>
      </c>
      <c r="DS163" s="30" t="str">
        <f ca="1"/>
        <v/>
      </c>
      <c r="DT163" s="30" t="str">
        <f ca="1"/>
        <v/>
      </c>
      <c r="DU163" s="30" t="str">
        <f ca="1"/>
        <v/>
      </c>
      <c r="DV163" s="30" t="str">
        <f ca="1"/>
        <v/>
      </c>
      <c r="DW163" s="30" t="str">
        <f ca="1"/>
        <v/>
      </c>
      <c r="DX163" s="30" t="str">
        <f ca="1"/>
        <v/>
      </c>
      <c r="DY163" s="30" t="str">
        <f ca="1"/>
        <v/>
      </c>
      <c r="DZ163" s="30" t="str">
        <f ca="1"/>
        <v/>
      </c>
      <c r="EA163" s="30" t="str">
        <f ca="1"/>
        <v/>
      </c>
      <c r="EB163" s="30" t="str">
        <f ca="1"/>
        <v/>
      </c>
      <c r="EC163" s="30" t="str">
        <f ca="1"/>
        <v/>
      </c>
      <c r="ED163" s="30" t="str">
        <f ca="1"/>
        <v/>
      </c>
      <c r="EE163" s="30" t="str">
        <f ca="1"/>
        <v/>
      </c>
      <c r="EF163" s="30" t="str">
        <f ca="1"/>
        <v/>
      </c>
      <c r="EG163" s="30" t="str">
        <f ca="1"/>
        <v/>
      </c>
      <c r="EH163" s="30" t="str">
        <f ca="1"/>
        <v/>
      </c>
      <c r="EI163" s="30" t="str">
        <f ca="1"/>
        <v/>
      </c>
      <c r="EJ163" s="30" t="str">
        <f ca="1"/>
        <v/>
      </c>
      <c r="EK163" s="30" t="str">
        <f ca="1"/>
        <v/>
      </c>
      <c r="EL163" s="30" t="str">
        <f ca="1"/>
        <v/>
      </c>
      <c r="EM163" s="30" t="str">
        <f ca="1"/>
        <v/>
      </c>
      <c r="EN163" s="30" t="str">
        <f ca="1"/>
        <v/>
      </c>
      <c r="EO163" s="30" t="str">
        <f ca="1"/>
        <v/>
      </c>
      <c r="EP163" s="30" t="str">
        <f ca="1"/>
        <v/>
      </c>
      <c r="EQ163" s="30" t="str">
        <f ca="1"/>
        <v/>
      </c>
      <c r="ER163" s="30" t="str">
        <f ca="1"/>
        <v/>
      </c>
      <c r="ES163" s="30" t="str">
        <f ca="1"/>
        <v/>
      </c>
      <c r="ET163" s="30" t="str">
        <f ca="1"/>
        <v/>
      </c>
      <c r="EU163" s="30" t="str">
        <f ca="1"/>
        <v/>
      </c>
      <c r="EV163" s="30" t="str">
        <f ca="1"/>
        <v/>
      </c>
      <c r="EW163" s="30" t="str">
        <f ca="1"/>
        <v/>
      </c>
      <c r="EX163" s="30" t="str">
        <f ca="1"/>
        <v/>
      </c>
      <c r="EY163" s="30" t="str">
        <f ca="1"/>
        <v/>
      </c>
      <c r="EZ163" s="30" t="str">
        <f ca="1"/>
        <v/>
      </c>
      <c r="FA163" s="30" t="str">
        <f ca="1"/>
        <v/>
      </c>
      <c r="FB163" s="30" t="str">
        <f ca="1"/>
        <v/>
      </c>
      <c r="FC163" s="30" t="str">
        <f ca="1"/>
        <v/>
      </c>
      <c r="FD163" s="30" t="str">
        <f ca="1"/>
        <v/>
      </c>
      <c r="FE163" s="31" cm="1">
        <f t="array" aca="1" ref="FE163" ca="1">SUMPRODUCT(COUNTIF($DJ163:$FD163,Training!$C$3:$E$3))</f>
        <v>0</v>
      </c>
      <c r="FF163" s="31" cm="1">
        <f t="array" aca="1" ref="FF163" ca="1">SUMPRODUCT(COUNTIF($DJ163:$FD163,Training!$C$4:$E$4))</f>
        <v>0</v>
      </c>
      <c r="FG163" s="31" cm="1">
        <f t="array" aca="1" ref="FG163" ca="1">SUMPRODUCT(COUNTIF($DJ163:$FD163,Training!$C$5:$E$5))</f>
        <v>0</v>
      </c>
      <c r="FH163" s="31" cm="1">
        <f t="array" aca="1" ref="FH163" ca="1">SUMPRODUCT(COUNTIF($DJ163:$FD163,Training!$C$6:$E$6))</f>
        <v>0</v>
      </c>
      <c r="FI163" s="31" cm="1">
        <f t="array" aca="1" ref="FI163" ca="1">SUMPRODUCT(COUNTIF($DJ163:$FD163,Training!$C$7:$E$7))</f>
        <v>0</v>
      </c>
      <c r="FJ163" s="31" cm="1">
        <f t="array" aca="1" ref="FJ163" ca="1">SUMPRODUCT(COUNTIF($DJ163:$FD163,Training!$C$8:$E$8))</f>
        <v>0</v>
      </c>
      <c r="FK163" s="31" cm="1">
        <f t="array" aca="1" ref="FK163" ca="1">SUMPRODUCT(COUNTIF($DJ163:$FD163,Training!$C$9:$E$9))</f>
        <v>0</v>
      </c>
      <c r="FL163" s="31" cm="1">
        <f t="array" aca="1" ref="FL163" ca="1">SUMPRODUCT(COUNTIF($DJ163:$FD163,Training!$C$10:$E$10))</f>
        <v>0</v>
      </c>
      <c r="FM163" s="31" cm="1">
        <f t="array" aca="1" ref="FM163" ca="1">SUMPRODUCT(COUNTIF($DJ163:$FD163,Training!$C$11:$E$11))</f>
        <v>0</v>
      </c>
      <c r="FN163" s="31" cm="1">
        <f t="array" aca="1" ref="FN163" ca="1">SUMPRODUCT(COUNTIF($DJ163:$FD163,Training!$C$2:$E$2))</f>
        <v>0</v>
      </c>
      <c r="FO163" s="31" cm="1">
        <f t="array" aca="1" ref="FO163" ca="1">SUMPRODUCT(COUNTIF($DJ163:$FD163,Training!#REF!))</f>
        <v>0</v>
      </c>
      <c r="FP163" s="31" cm="1">
        <f t="array" aca="1" ref="FP163" ca="1">SUMPRODUCT(COUNTIF($DJ163:$FD163,Training!$C$12:$E$12))</f>
        <v>0</v>
      </c>
      <c r="FQ163" s="31" cm="1">
        <f t="array" aca="1" ref="FQ163" ca="1">SUMPRODUCT(COUNTIF($DJ163:$FD163,Training!$C$13:$E$13))</f>
        <v>0</v>
      </c>
      <c r="FR163" s="31" cm="1">
        <f t="array" aca="1" ref="FR163" ca="1">SUMPRODUCT(COUNTIF($DJ163:$FD163,Training!$C$14:$E$14))</f>
        <v>0</v>
      </c>
      <c r="FS163" s="31" cm="1">
        <f t="array" aca="1" ref="FS163" ca="1">SUMPRODUCT(COUNTIF($DJ163:$FD163,Training!$C$15:$E$15))</f>
        <v>0</v>
      </c>
      <c r="FT163" s="31" cm="1">
        <f t="array" aca="1" ref="FT163" ca="1">SUMPRODUCT(COUNTIF($DJ163:$FD163,Training!$C$16:$E$16))</f>
        <v>0</v>
      </c>
    </row>
    <row r="164" spans="1:176" x14ac:dyDescent="0.25">
      <c r="A164" s="32" t="str">
        <f>IF(WeightedParse!A164&gt;"",WeightedParse!A164,"")</f>
        <v/>
      </c>
      <c r="B164" s="49" t="str">
        <f>IF('Weighted Summary'!A164&gt;"",'Weighted Summary'!F164,"")</f>
        <v/>
      </c>
      <c r="C164" s="39" t="str">
        <f t="shared" si="2"/>
        <v/>
      </c>
      <c r="D164" s="37" t="str">
        <f ca="1">IF($A164&gt;"",IF(ISERROR(HLOOKUP(D$1,INDIRECT("Roles!$B$"&amp;MATCH($B164,Roles!$A:$A,0)&amp;":$AF$"&amp;MATCH($B164,Roles!$A:$A,0)),1,FALSE))=FALSE,IF(SquadExport!G164&lt;10,1,IF(SquadExport!G164&lt;15,2,IF(SquadExport!G164&lt;=20,3,""))),0),"")</f>
        <v/>
      </c>
      <c r="E164" s="37" t="str">
        <f ca="1">IF($A164&gt;"",IF(ISERROR(HLOOKUP(E$1,INDIRECT("Roles!$B$"&amp;MATCH($B164,Roles!$A:$A,0)&amp;":$AF$"&amp;MATCH($B164,Roles!$A:$A,0)),1,FALSE))=FALSE,IF(SquadExport!H164&lt;10,1,IF(SquadExport!H164&lt;15,2,IF(SquadExport!H164&lt;=20,3,""))),0),"")</f>
        <v/>
      </c>
      <c r="F164" s="37" t="str">
        <f ca="1">IF($A164&gt;"",IF(ISERROR(HLOOKUP(F$1,INDIRECT("Roles!$B$"&amp;MATCH($B164,Roles!$A:$A,0)&amp;":$AF$"&amp;MATCH($B164,Roles!$A:$A,0)),1,FALSE))=FALSE,IF(SquadExport!I164&lt;10,1,IF(SquadExport!I164&lt;15,2,IF(SquadExport!I164&lt;=20,3,""))),0),"")</f>
        <v/>
      </c>
      <c r="G164" s="37" t="str">
        <f ca="1">IF($A164&gt;"",IF(ISERROR(HLOOKUP(G$1,INDIRECT("Roles!$B$"&amp;MATCH($B164,Roles!$A:$A,0)&amp;":$AF$"&amp;MATCH($B164,Roles!$A:$A,0)),1,FALSE))=FALSE,IF(SquadExport!J164&lt;10,1,IF(SquadExport!J164&lt;15,2,IF(SquadExport!J164&lt;=20,3,""))),0),"")</f>
        <v/>
      </c>
      <c r="H164" s="37" t="str">
        <f ca="1">IF($A164&gt;"",IF(ISERROR(HLOOKUP(H$1,INDIRECT("Roles!$B$"&amp;MATCH($B164,Roles!$A:$A,0)&amp;":$AF$"&amp;MATCH($B164,Roles!$A:$A,0)),1,FALSE))=FALSE,IF(SquadExport!K164&lt;10,1,IF(SquadExport!K164&lt;15,2,IF(SquadExport!K164&lt;=20,3,""))),0),"")</f>
        <v/>
      </c>
      <c r="I164" s="37" t="str">
        <f ca="1">IF($A164&gt;"",IF(ISERROR(HLOOKUP(I$1,INDIRECT("Roles!$B$"&amp;MATCH($B164,Roles!$A:$A,0)&amp;":$AF$"&amp;MATCH($B164,Roles!$A:$A,0)),1,FALSE))=FALSE,IF(SquadExport!L164&lt;10,1,IF(SquadExport!L164&lt;15,2,IF(SquadExport!L164&lt;=20,3,""))),0),"")</f>
        <v/>
      </c>
      <c r="J164" s="37" t="str">
        <f ca="1">IF($A164&gt;"",IF(ISERROR(HLOOKUP(J$1,INDIRECT("Roles!$B$"&amp;MATCH($B164,Roles!$A:$A,0)&amp;":$AF$"&amp;MATCH($B164,Roles!$A:$A,0)),1,FALSE))=FALSE,IF(SquadExport!M164&lt;10,1,IF(SquadExport!M164&lt;15,2,IF(SquadExport!M164&lt;=20,3,""))),0),"")</f>
        <v/>
      </c>
      <c r="K164" s="37" t="str">
        <f ca="1">IF($A164&gt;"",IF(ISERROR(HLOOKUP(K$1,INDIRECT("Roles!$B$"&amp;MATCH($B164,Roles!$A:$A,0)&amp;":$AF$"&amp;MATCH($B164,Roles!$A:$A,0)),1,FALSE))=FALSE,IF(SquadExport!N164&lt;10,1,IF(SquadExport!N164&lt;15,2,IF(SquadExport!N164&lt;=20,3,""))),0),"")</f>
        <v/>
      </c>
      <c r="L164" s="37" t="str">
        <f ca="1">IF($A164&gt;"",IF(ISERROR(HLOOKUP(L$1,INDIRECT("Roles!$B$"&amp;MATCH($B164,Roles!$A:$A,0)&amp;":$AF$"&amp;MATCH($B164,Roles!$A:$A,0)),1,FALSE))=FALSE,IF(SquadExport!O164&lt;10,1,IF(SquadExport!O164&lt;15,2,IF(SquadExport!O164&lt;=20,3,""))),0),"")</f>
        <v/>
      </c>
      <c r="M164" s="37" t="str">
        <f ca="1">IF($A164&gt;"",IF(ISERROR(HLOOKUP(M$1,INDIRECT("Roles!$B$"&amp;MATCH($B164,Roles!$A:$A,0)&amp;":$AF$"&amp;MATCH($B164,Roles!$A:$A,0)),1,FALSE))=FALSE,IF(SquadExport!P164&lt;10,1,IF(SquadExport!P164&lt;15,2,IF(SquadExport!P164&lt;=20,3,""))),0),"")</f>
        <v/>
      </c>
      <c r="N164" s="37" t="str">
        <f ca="1">IF($A164&gt;"",IF(ISERROR(HLOOKUP(N$1,INDIRECT("Roles!$B$"&amp;MATCH($B164,Roles!$A:$A,0)&amp;":$AF$"&amp;MATCH($B164,Roles!$A:$A,0)),1,FALSE))=FALSE,IF(SquadExport!Q164&lt;10,1,IF(SquadExport!Q164&lt;15,2,IF(SquadExport!Q164&lt;=20,3,""))),0),"")</f>
        <v/>
      </c>
      <c r="O164" s="37" t="str">
        <f ca="1">IF($A164&gt;"",IF(ISERROR(HLOOKUP(O$1,INDIRECT("Roles!$B$"&amp;MATCH($B164,Roles!$A:$A,0)&amp;":$AF$"&amp;MATCH($B164,Roles!$A:$A,0)),1,FALSE))=FALSE,IF(SquadExport!R164&lt;10,1,IF(SquadExport!R164&lt;15,2,IF(SquadExport!R164&lt;=20,3,""))),0),"")</f>
        <v/>
      </c>
      <c r="P164" s="37" t="str">
        <f ca="1">IF($A164&gt;"",IF(ISERROR(HLOOKUP(P$1,INDIRECT("Roles!$B$"&amp;MATCH($B164,Roles!$A:$A,0)&amp;":$AF$"&amp;MATCH($B164,Roles!$A:$A,0)),1,FALSE))=FALSE,IF(SquadExport!S164&lt;10,1,IF(SquadExport!S164&lt;15,2,IF(SquadExport!S164&lt;=20,3,""))),0),"")</f>
        <v/>
      </c>
      <c r="Q164" s="37" t="str">
        <f ca="1">IF($A164&gt;"",IF(ISERROR(HLOOKUP(Q$1,INDIRECT("Roles!$B$"&amp;MATCH($B164,Roles!$A:$A,0)&amp;":$AF$"&amp;MATCH($B164,Roles!$A:$A,0)),1,FALSE))=FALSE,IF(SquadExport!T164&lt;10,1,IF(SquadExport!T164&lt;15,2,IF(SquadExport!T164&lt;=20,3,""))),0),"")</f>
        <v/>
      </c>
      <c r="R164" s="37" t="str">
        <f ca="1">IF($A164&gt;"",IF(ISERROR(HLOOKUP(R$1,INDIRECT("Roles!$B$"&amp;MATCH($B164,Roles!$A:$A,0)&amp;":$AF$"&amp;MATCH($B164,Roles!$A:$A,0)),1,FALSE))=FALSE,IF(SquadExport!U164&lt;10,1,IF(SquadExport!U164&lt;15,2,IF(SquadExport!U164&lt;=20,3,""))),0),"")</f>
        <v/>
      </c>
      <c r="S164" s="37" t="str">
        <f ca="1">IF($A164&gt;"",IF(ISERROR(HLOOKUP(S$1,INDIRECT("Roles!$B$"&amp;MATCH($B164,Roles!$A:$A,0)&amp;":$AF$"&amp;MATCH($B164,Roles!$A:$A,0)),1,FALSE))=FALSE,IF(SquadExport!V164&lt;10,1,IF(SquadExport!V164&lt;15,2,IF(SquadExport!V164&lt;=20,3,""))),0),"")</f>
        <v/>
      </c>
      <c r="T164" s="37" t="str">
        <f ca="1">IF($A164&gt;"",IF(ISERROR(HLOOKUP(T$1,INDIRECT("Roles!$B$"&amp;MATCH($B164,Roles!$A:$A,0)&amp;":$AF$"&amp;MATCH($B164,Roles!$A:$A,0)),1,FALSE))=FALSE,IF(SquadExport!W164&lt;10,1,IF(SquadExport!W164&lt;15,2,IF(SquadExport!W164&lt;=20,3,""))),0),"")</f>
        <v/>
      </c>
      <c r="U164" s="37" t="str">
        <f ca="1">IF($A164&gt;"",IF(ISERROR(HLOOKUP(U$1,INDIRECT("Roles!$B$"&amp;MATCH($B164,Roles!$A:$A,0)&amp;":$AF$"&amp;MATCH($B164,Roles!$A:$A,0)),1,FALSE))=FALSE,IF(SquadExport!X164&lt;10,1,IF(SquadExport!X164&lt;15,2,IF(SquadExport!X164&lt;=20,3,""))),0),"")</f>
        <v/>
      </c>
      <c r="V164" s="37" t="str">
        <f ca="1">IF($A164&gt;"",IF(ISERROR(HLOOKUP(V$1,INDIRECT("Roles!$B$"&amp;MATCH($B164,Roles!$A:$A,0)&amp;":$AF$"&amp;MATCH($B164,Roles!$A:$A,0)),1,FALSE))=FALSE,IF(SquadExport!Y164&lt;10,1,IF(SquadExport!Y164&lt;15,2,IF(SquadExport!Y164&lt;=20,3,""))),0),"")</f>
        <v/>
      </c>
      <c r="W164" s="37" t="str">
        <f ca="1">IF($A164&gt;"",IF(ISERROR(HLOOKUP(W$1,INDIRECT("Roles!$B$"&amp;MATCH($B164,Roles!$A:$A,0)&amp;":$AF$"&amp;MATCH($B164,Roles!$A:$A,0)),1,FALSE))=FALSE,IF(SquadExport!Z164&lt;10,1,IF(SquadExport!Z164&lt;15,2,IF(SquadExport!Z164&lt;=20,3,""))),0),"")</f>
        <v/>
      </c>
      <c r="X164" s="37" t="str">
        <f ca="1">IF($A164&gt;"",IF(ISERROR(HLOOKUP(X$1,INDIRECT("Roles!$B$"&amp;MATCH($B164,Roles!$A:$A,0)&amp;":$AF$"&amp;MATCH($B164,Roles!$A:$A,0)),1,FALSE))=FALSE,IF(SquadExport!AA164&lt;10,1,IF(SquadExport!AA164&lt;15,2,IF(SquadExport!AA164&lt;=20,3,""))),0),"")</f>
        <v/>
      </c>
      <c r="Y164" s="37" t="str">
        <f ca="1">IF($A164&gt;"",IF(ISERROR(HLOOKUP(Y$1,INDIRECT("Roles!$B$"&amp;MATCH($B164,Roles!$A:$A,0)&amp;":$AF$"&amp;MATCH($B164,Roles!$A:$A,0)),1,FALSE))=FALSE,IF(SquadExport!AB164&lt;10,1,IF(SquadExport!AB164&lt;15,2,IF(SquadExport!AB164&lt;=20,3,""))),0),"")</f>
        <v/>
      </c>
      <c r="Z164" s="37" t="str">
        <f ca="1">IF($A164&gt;"",IF(ISERROR(HLOOKUP(Z$1,INDIRECT("Roles!$B$"&amp;MATCH($B164,Roles!$A:$A,0)&amp;":$AF$"&amp;MATCH($B164,Roles!$A:$A,0)),1,FALSE))=FALSE,IF(SquadExport!AC164&lt;10,1,IF(SquadExport!AC164&lt;15,2,IF(SquadExport!AC164&lt;=20,3,""))),0),"")</f>
        <v/>
      </c>
      <c r="AA164" s="37" t="str">
        <f ca="1">IF($A164&gt;"",IF(ISERROR(HLOOKUP(AA$1,INDIRECT("Roles!$B$"&amp;MATCH($B164,Roles!$A:$A,0)&amp;":$AF$"&amp;MATCH($B164,Roles!$A:$A,0)),1,FALSE))=FALSE,IF(SquadExport!AD164&lt;10,1,IF(SquadExport!AD164&lt;15,2,IF(SquadExport!AD164&lt;=20,3,""))),0),"")</f>
        <v/>
      </c>
      <c r="AB164" s="37" t="str">
        <f ca="1">IF($A164&gt;"",IF(ISERROR(HLOOKUP(AB$1,INDIRECT("Roles!$B$"&amp;MATCH($B164,Roles!$A:$A,0)&amp;":$AF$"&amp;MATCH($B164,Roles!$A:$A,0)),1,FALSE))=FALSE,IF(SquadExport!AE164&lt;10,1,IF(SquadExport!AE164&lt;15,2,IF(SquadExport!AE164&lt;=20,3,""))),0),"")</f>
        <v/>
      </c>
      <c r="AC164" s="37" t="str">
        <f ca="1">IF($A164&gt;"",IF(ISERROR(HLOOKUP(AC$1,INDIRECT("Roles!$B$"&amp;MATCH($B164,Roles!$A:$A,0)&amp;":$AF$"&amp;MATCH($B164,Roles!$A:$A,0)),1,FALSE))=FALSE,IF(SquadExport!AF164&lt;10,1,IF(SquadExport!AF164&lt;15,2,IF(SquadExport!AF164&lt;=20,3,""))),0),"")</f>
        <v/>
      </c>
      <c r="AD164" s="37" t="str">
        <f ca="1">IF($A164&gt;"",IF(ISERROR(HLOOKUP(AD$1,INDIRECT("Roles!$B$"&amp;MATCH($B164,Roles!$A:$A,0)&amp;":$AF$"&amp;MATCH($B164,Roles!$A:$A,0)),1,FALSE))=FALSE,IF(SquadExport!AG164&lt;10,1,IF(SquadExport!AG164&lt;15,2,IF(SquadExport!AG164&lt;=20,3,""))),0),"")</f>
        <v/>
      </c>
      <c r="AE164" s="37" t="str">
        <f ca="1">IF($A164&gt;"",IF(ISERROR(HLOOKUP(AE$1,INDIRECT("Roles!$B$"&amp;MATCH($B164,Roles!$A:$A,0)&amp;":$AF$"&amp;MATCH($B164,Roles!$A:$A,0)),1,FALSE))=FALSE,IF(SquadExport!AH164&lt;10,1,IF(SquadExport!AH164&lt;15,2,IF(SquadExport!AH164&lt;=20,3,""))),0),"")</f>
        <v/>
      </c>
      <c r="AF164" s="37" t="str">
        <f ca="1">IF($A164&gt;"",IF(ISERROR(HLOOKUP(AF$1,INDIRECT("Roles!$B$"&amp;MATCH($B164,Roles!$A:$A,0)&amp;":$AF$"&amp;MATCH($B164,Roles!$A:$A,0)),1,FALSE))=FALSE,IF(SquadExport!AI164&lt;10,1,IF(SquadExport!AI164&lt;15,2,IF(SquadExport!AI164&lt;=20,3,""))),0),"")</f>
        <v/>
      </c>
      <c r="AG164" s="37" t="str">
        <f ca="1">IF($A164&gt;"",IF(ISERROR(HLOOKUP(AG$1,INDIRECT("Roles!$B$"&amp;MATCH($B164,Roles!$A:$A,0)&amp;":$AF$"&amp;MATCH($B164,Roles!$A:$A,0)),1,FALSE))=FALSE,IF(SquadExport!AJ164&lt;10,1,IF(SquadExport!AJ164&lt;15,2,IF(SquadExport!AJ164&lt;=20,3,""))),0),"")</f>
        <v/>
      </c>
      <c r="AH164" s="37" t="str">
        <f ca="1">IF($A164&gt;"",IF(ISERROR(HLOOKUP(AH$1,INDIRECT("Roles!$B$"&amp;MATCH($B164,Roles!$A:$A,0)&amp;":$AF$"&amp;MATCH($B164,Roles!$A:$A,0)),1,FALSE))=FALSE,IF(SquadExport!AK164&lt;10,1,IF(SquadExport!AK164&lt;15,2,IF(SquadExport!AK164&lt;=20,3,""))),0),"")</f>
        <v/>
      </c>
      <c r="AI164" s="37" t="str">
        <f ca="1">IF($A164&gt;"",IF(ISERROR(HLOOKUP(AI$1,INDIRECT("Roles!$B$"&amp;MATCH($B164,Roles!$A:$A,0)&amp;":$AF$"&amp;MATCH($B164,Roles!$A:$A,0)),1,FALSE))=FALSE,IF(SquadExport!AL164&lt;10,1,IF(SquadExport!AL164&lt;15,2,IF(SquadExport!AL164&lt;=20,3,""))),0),"")</f>
        <v/>
      </c>
      <c r="AJ164" s="37" t="str">
        <f ca="1">IF($A164&gt;"",IF(ISERROR(HLOOKUP(AJ$1,INDIRECT("Roles!$B$"&amp;MATCH($B164,Roles!$A:$A,0)&amp;":$AF$"&amp;MATCH($B164,Roles!$A:$A,0)),1,FALSE))=FALSE,IF(SquadExport!AM164&lt;10,1,IF(SquadExport!AM164&lt;15,2,IF(SquadExport!AM164&lt;=20,3,""))),0),"")</f>
        <v/>
      </c>
      <c r="AK164" s="37" t="str">
        <f ca="1">IF($A164&gt;"",IF(ISERROR(HLOOKUP(AK$1,INDIRECT("Roles!$B$"&amp;MATCH($B164,Roles!$A:$A,0)&amp;":$AF$"&amp;MATCH($B164,Roles!$A:$A,0)),1,FALSE))=FALSE,IF(SquadExport!AN164&lt;10,1,IF(SquadExport!AN164&lt;15,2,IF(SquadExport!AN164&lt;=20,3,""))),0),"")</f>
        <v/>
      </c>
      <c r="AL164" s="37" t="str">
        <f ca="1">IF($A164&gt;"",IF(ISERROR(HLOOKUP(AL$1,INDIRECT("Roles!$B$"&amp;MATCH($B164,Roles!$A:$A,0)&amp;":$AF$"&amp;MATCH($B164,Roles!$A:$A,0)),1,FALSE))=FALSE,IF(SquadExport!AO164&lt;10,1,IF(SquadExport!AO164&lt;15,2,IF(SquadExport!AO164&lt;=20,3,""))),0),"")</f>
        <v/>
      </c>
      <c r="AM164" s="37" t="str">
        <f ca="1">IF($A164&gt;"",IF(ISERROR(HLOOKUP(AM$1,INDIRECT("Roles!$B$"&amp;MATCH($B164,Roles!$A:$A,0)&amp;":$AF$"&amp;MATCH($B164,Roles!$A:$A,0)),1,FALSE))=FALSE,IF(SquadExport!AP164&lt;10,1,IF(SquadExport!AP164&lt;15,2,IF(SquadExport!AP164&lt;=20,3,""))),0),"")</f>
        <v/>
      </c>
      <c r="AN164" s="37" t="str">
        <f ca="1">IF($A164&gt;"",IF(ISERROR(HLOOKUP(AN$1,INDIRECT("Roles!$B$"&amp;MATCH($B164,Roles!$A:$A,0)&amp;":$AF$"&amp;MATCH($B164,Roles!$A:$A,0)),1,FALSE))=FALSE,IF(SquadExport!AQ164&lt;10,1,IF(SquadExport!AQ164&lt;15,2,IF(SquadExport!AQ164&lt;=20,3,""))),0),"")</f>
        <v/>
      </c>
      <c r="AO164" s="37" t="str">
        <f ca="1">IF($A164&gt;"",IF(ISERROR(HLOOKUP(AO$1,INDIRECT("Roles!$B$"&amp;MATCH($B164,Roles!$A:$A,0)&amp;":$AF$"&amp;MATCH($B164,Roles!$A:$A,0)),1,FALSE))=FALSE,IF(SquadExport!AR164&lt;10,1,IF(SquadExport!AR164&lt;15,2,IF(SquadExport!AR164&lt;=20,3,""))),0),"")</f>
        <v/>
      </c>
      <c r="AP164" s="37" t="str">
        <f ca="1">IF($A164&gt;"",IF(ISERROR(HLOOKUP(AP$1,INDIRECT("Roles!$B$"&amp;MATCH($B164,Roles!$A:$A,0)&amp;":$AF$"&amp;MATCH($B164,Roles!$A:$A,0)),1,FALSE))=FALSE,IF(SquadExport!AS164&lt;10,1,IF(SquadExport!AS164&lt;15,2,IF(SquadExport!AS164&lt;=20,3,""))),0),"")</f>
        <v/>
      </c>
      <c r="AQ164" s="37" t="str">
        <f ca="1">IF($A164&gt;"",IF(ISERROR(HLOOKUP(AQ$1,INDIRECT("Roles!$B$"&amp;MATCH($B164,Roles!$A:$A,0)&amp;":$AF$"&amp;MATCH($B164,Roles!$A:$A,0)),1,FALSE))=FALSE,IF(SquadExport!AT164&lt;10,1,IF(SquadExport!AT164&lt;15,2,IF(SquadExport!AT164&lt;=20,3,""))),0),"")</f>
        <v/>
      </c>
      <c r="AR164" s="37" t="str">
        <f ca="1">IF($A164&gt;"",IF(ISERROR(HLOOKUP(AR$1,INDIRECT("Roles!$B$"&amp;MATCH($B164,Roles!$A:$A,0)&amp;":$AF$"&amp;MATCH($B164,Roles!$A:$A,0)),1,FALSE))=FALSE,IF(SquadExport!AU164&lt;10,1,IF(SquadExport!AU164&lt;15,2,IF(SquadExport!AU164&lt;=20,3,""))),0),"")</f>
        <v/>
      </c>
      <c r="AS164" s="37" t="str">
        <f ca="1">IF($A164&gt;"",IF(ISERROR(HLOOKUP(AS$1,INDIRECT("Roles!$B$"&amp;MATCH($B164,Roles!$A:$A,0)&amp;":$AF$"&amp;MATCH($B164,Roles!$A:$A,0)),1,FALSE))=FALSE,IF(SquadExport!AV164&lt;10,1,IF(SquadExport!AV164&lt;15,2,IF(SquadExport!AV164&lt;=20,3,""))),0),"")</f>
        <v/>
      </c>
      <c r="AT164" s="37" t="str">
        <f ca="1">IF($A164&gt;"",IF(ISERROR(HLOOKUP(AT$1,INDIRECT("Roles!$B$"&amp;MATCH($B164,Roles!$A:$A,0)&amp;":$AF$"&amp;MATCH($B164,Roles!$A:$A,0)),1,FALSE))=FALSE,IF(SquadExport!AW164&lt;10,1,IF(SquadExport!AW164&lt;15,2,IF(SquadExport!AW164&lt;=20,3,""))),0),"")</f>
        <v/>
      </c>
      <c r="AU164" s="37" t="str">
        <f ca="1">IF($A164&gt;"",IF(ISERROR(HLOOKUP(AU$1,INDIRECT("Roles!$B$"&amp;MATCH($B164,Roles!$A:$A,0)&amp;":$AF$"&amp;MATCH($B164,Roles!$A:$A,0)),1,FALSE))=FALSE,IF(SquadExport!AX164&lt;10,1,IF(SquadExport!AX164&lt;15,2,IF(SquadExport!AX164&lt;=20,3,""))),0),"")</f>
        <v/>
      </c>
      <c r="AV164" s="37" t="str">
        <f ca="1">IF($A164&gt;"",IF(ISERROR(HLOOKUP(AV$1,INDIRECT("Roles!$B$"&amp;MATCH($B164,Roles!$A:$A,0)&amp;":$AF$"&amp;MATCH($B164,Roles!$A:$A,0)),1,FALSE))=FALSE,IF(SquadExport!AY164&lt;10,1,IF(SquadExport!AY164&lt;15,2,IF(SquadExport!AY164&lt;=20,3,""))),0),"")</f>
        <v/>
      </c>
      <c r="AW164" s="37" t="str">
        <f ca="1">IF($A164&gt;"",IF(ISERROR(HLOOKUP(AW$1,INDIRECT("Roles!$B$"&amp;MATCH($B164,Roles!$A:$A,0)&amp;":$AF$"&amp;MATCH($B164,Roles!$A:$A,0)),1,FALSE))=FALSE,IF(SquadExport!AZ164&lt;10,1,IF(SquadExport!AZ164&lt;15,2,IF(SquadExport!AZ164&lt;=20,3,""))),0),"")</f>
        <v/>
      </c>
      <c r="AX164" s="37" t="str">
        <f ca="1">IF($A164&gt;"",IF(ISERROR(HLOOKUP(AX$1,INDIRECT("Roles!$B$"&amp;MATCH($B164,Roles!$A:$A,0)&amp;":$AF$"&amp;MATCH($B164,Roles!$A:$A,0)),1,FALSE))=FALSE,IF(SquadExport!BA164&lt;10,1,IF(SquadExport!BA164&lt;15,2,IF(SquadExport!BA164&lt;=20,3,""))),0),"")</f>
        <v/>
      </c>
      <c r="AY164" s="30" t="str" cm="1">
        <f t="array" aca="1" ref="AY164:CS164" ca="1">IF($D164:$AX164=1,D$1:AX$1,"")</f>
        <v/>
      </c>
      <c r="AZ164" s="30" t="str">
        <f ca="1"/>
        <v/>
      </c>
      <c r="BA164" s="30" t="str">
        <f ca="1"/>
        <v/>
      </c>
      <c r="BB164" s="30" t="str">
        <f ca="1"/>
        <v/>
      </c>
      <c r="BC164" s="30" t="str">
        <f ca="1"/>
        <v/>
      </c>
      <c r="BD164" s="30" t="str">
        <f ca="1"/>
        <v/>
      </c>
      <c r="BE164" s="30" t="str">
        <f ca="1"/>
        <v/>
      </c>
      <c r="BF164" s="30" t="str">
        <f ca="1"/>
        <v/>
      </c>
      <c r="BG164" s="30" t="str">
        <f ca="1"/>
        <v/>
      </c>
      <c r="BH164" s="30" t="str">
        <f ca="1"/>
        <v/>
      </c>
      <c r="BI164" s="30" t="str">
        <f ca="1"/>
        <v/>
      </c>
      <c r="BJ164" s="30" t="str">
        <f ca="1"/>
        <v/>
      </c>
      <c r="BK164" s="30" t="str">
        <f ca="1"/>
        <v/>
      </c>
      <c r="BL164" s="30" t="str">
        <f ca="1"/>
        <v/>
      </c>
      <c r="BM164" s="30" t="str">
        <f ca="1"/>
        <v/>
      </c>
      <c r="BN164" s="30" t="str">
        <f ca="1"/>
        <v/>
      </c>
      <c r="BO164" s="30" t="str">
        <f ca="1"/>
        <v/>
      </c>
      <c r="BP164" s="30" t="str">
        <f ca="1"/>
        <v/>
      </c>
      <c r="BQ164" s="30" t="str">
        <f ca="1"/>
        <v/>
      </c>
      <c r="BR164" s="30" t="str">
        <f ca="1"/>
        <v/>
      </c>
      <c r="BS164" s="30" t="str">
        <f ca="1"/>
        <v/>
      </c>
      <c r="BT164" s="30" t="str">
        <f ca="1"/>
        <v/>
      </c>
      <c r="BU164" s="30" t="str">
        <f ca="1"/>
        <v/>
      </c>
      <c r="BV164" s="30" t="str">
        <f ca="1"/>
        <v/>
      </c>
      <c r="BW164" s="30" t="str">
        <f ca="1"/>
        <v/>
      </c>
      <c r="BX164" s="30" t="str">
        <f ca="1"/>
        <v/>
      </c>
      <c r="BY164" s="30" t="str">
        <f ca="1"/>
        <v/>
      </c>
      <c r="BZ164" s="30" t="str">
        <f ca="1"/>
        <v/>
      </c>
      <c r="CA164" s="30" t="str">
        <f ca="1"/>
        <v/>
      </c>
      <c r="CB164" s="30" t="str">
        <f ca="1"/>
        <v/>
      </c>
      <c r="CC164" s="30" t="str">
        <f ca="1"/>
        <v/>
      </c>
      <c r="CD164" s="30" t="str">
        <f ca="1"/>
        <v/>
      </c>
      <c r="CE164" s="30" t="str">
        <f ca="1"/>
        <v/>
      </c>
      <c r="CF164" s="30" t="str">
        <f ca="1"/>
        <v/>
      </c>
      <c r="CG164" s="30" t="str">
        <f ca="1"/>
        <v/>
      </c>
      <c r="CH164" s="30" t="str">
        <f ca="1"/>
        <v/>
      </c>
      <c r="CI164" s="30" t="str">
        <f ca="1"/>
        <v/>
      </c>
      <c r="CJ164" s="30" t="str">
        <f ca="1"/>
        <v/>
      </c>
      <c r="CK164" s="30" t="str">
        <f ca="1"/>
        <v/>
      </c>
      <c r="CL164" s="30" t="str">
        <f ca="1"/>
        <v/>
      </c>
      <c r="CM164" s="30" t="str">
        <f ca="1"/>
        <v/>
      </c>
      <c r="CN164" s="30" t="str">
        <f ca="1"/>
        <v/>
      </c>
      <c r="CO164" s="30" t="str">
        <f ca="1"/>
        <v/>
      </c>
      <c r="CP164" s="30" t="str">
        <f ca="1"/>
        <v/>
      </c>
      <c r="CQ164" s="30" t="str">
        <f ca="1"/>
        <v/>
      </c>
      <c r="CR164" s="30" t="str">
        <f ca="1"/>
        <v/>
      </c>
      <c r="CS164" s="30" t="str">
        <f ca="1"/>
        <v/>
      </c>
      <c r="CT164" s="31" cm="1">
        <f t="array" aca="1" ref="CT164" ca="1">SUMPRODUCT(COUNTIF($AY164:$CS164,Training!$C$3:$E$3))</f>
        <v>0</v>
      </c>
      <c r="CU164" s="31" cm="1">
        <f t="array" aca="1" ref="CU164" ca="1">SUMPRODUCT(COUNTIF($AY164:$CS164,Training!$C$4:$E$4))</f>
        <v>0</v>
      </c>
      <c r="CV164" s="31" cm="1">
        <f t="array" aca="1" ref="CV164" ca="1">SUMPRODUCT(COUNTIF($AY164:$CS164,Training!$C$5:$E$5))</f>
        <v>0</v>
      </c>
      <c r="CW164" s="31" cm="1">
        <f t="array" aca="1" ref="CW164" ca="1">SUMPRODUCT(COUNTIF($AY164:$CS164,Training!$C$6:$E$6))</f>
        <v>0</v>
      </c>
      <c r="CX164" s="31" cm="1">
        <f t="array" aca="1" ref="CX164" ca="1">SUMPRODUCT(COUNTIF($AY164:$CS164,Training!$C$7:$E$7))</f>
        <v>0</v>
      </c>
      <c r="CY164" s="31" cm="1">
        <f t="array" aca="1" ref="CY164" ca="1">SUMPRODUCT(COUNTIF($AY164:$CS164,Training!$C$8:$E$8))</f>
        <v>0</v>
      </c>
      <c r="CZ164" s="31" cm="1">
        <f t="array" aca="1" ref="CZ164" ca="1">SUMPRODUCT(COUNTIF($AY164:$CS164,Training!$C$9:$E$9))</f>
        <v>0</v>
      </c>
      <c r="DA164" s="31" cm="1">
        <f t="array" aca="1" ref="DA164" ca="1">SUMPRODUCT(COUNTIF($AY164:$CS164,Training!$C$10:$E$10))</f>
        <v>0</v>
      </c>
      <c r="DB164" s="31" cm="1">
        <f t="array" aca="1" ref="DB164" ca="1">SUMPRODUCT(COUNTIF($AY164:$CS164,Training!$C$11:$E$11))</f>
        <v>0</v>
      </c>
      <c r="DC164" s="31" cm="1">
        <f t="array" aca="1" ref="DC164" ca="1">SUMPRODUCT(COUNTIF($AY164:$CS164,Training!$C$2:$E$2))</f>
        <v>0</v>
      </c>
      <c r="DD164" s="31" cm="1">
        <f t="array" aca="1" ref="DD164" ca="1">SUMPRODUCT(COUNTIF($AY164:$CS164,Training!#REF!))</f>
        <v>0</v>
      </c>
      <c r="DE164" s="31" cm="1">
        <f t="array" aca="1" ref="DE164" ca="1">SUMPRODUCT(COUNTIF($AY164:$CS164,Training!$C$12:$E$12))</f>
        <v>0</v>
      </c>
      <c r="DF164" s="31" cm="1">
        <f t="array" aca="1" ref="DF164" ca="1">SUMPRODUCT(COUNTIF($AY164:$CS164,Training!$C$13:$E$13))</f>
        <v>0</v>
      </c>
      <c r="DG164" s="31" cm="1">
        <f t="array" aca="1" ref="DG164" ca="1">SUMPRODUCT(COUNTIF($AY164:$CS164,Training!$C$14:$E$14))</f>
        <v>0</v>
      </c>
      <c r="DH164" s="31" cm="1">
        <f t="array" aca="1" ref="DH164" ca="1">SUMPRODUCT(COUNTIF($AY164:$CS164,Training!$C$15:$E$15))</f>
        <v>0</v>
      </c>
      <c r="DI164" s="31" cm="1">
        <f t="array" aca="1" ref="DI164" ca="1">SUMPRODUCT(COUNTIF($AY164:$CS164,Training!$C$16:$E$16))</f>
        <v>0</v>
      </c>
      <c r="DJ164" s="30" t="str" cm="1">
        <f t="array" aca="1" ref="DJ164:FD164" ca="1">IF(COUNTIF(D164:AX164,1)=0,IF($D164:$AX164=2,D$1:AX$1,""),"")</f>
        <v/>
      </c>
      <c r="DK164" s="30" t="str">
        <f ca="1"/>
        <v/>
      </c>
      <c r="DL164" s="30" t="str">
        <f ca="1"/>
        <v/>
      </c>
      <c r="DM164" s="30" t="str">
        <f ca="1"/>
        <v/>
      </c>
      <c r="DN164" s="30" t="str">
        <f ca="1"/>
        <v/>
      </c>
      <c r="DO164" s="30" t="str">
        <f ca="1"/>
        <v/>
      </c>
      <c r="DP164" s="30" t="str">
        <f ca="1"/>
        <v/>
      </c>
      <c r="DQ164" s="30" t="str">
        <f ca="1"/>
        <v/>
      </c>
      <c r="DR164" s="30" t="str">
        <f ca="1"/>
        <v/>
      </c>
      <c r="DS164" s="30" t="str">
        <f ca="1"/>
        <v/>
      </c>
      <c r="DT164" s="30" t="str">
        <f ca="1"/>
        <v/>
      </c>
      <c r="DU164" s="30" t="str">
        <f ca="1"/>
        <v/>
      </c>
      <c r="DV164" s="30" t="str">
        <f ca="1"/>
        <v/>
      </c>
      <c r="DW164" s="30" t="str">
        <f ca="1"/>
        <v/>
      </c>
      <c r="DX164" s="30" t="str">
        <f ca="1"/>
        <v/>
      </c>
      <c r="DY164" s="30" t="str">
        <f ca="1"/>
        <v/>
      </c>
      <c r="DZ164" s="30" t="str">
        <f ca="1"/>
        <v/>
      </c>
      <c r="EA164" s="30" t="str">
        <f ca="1"/>
        <v/>
      </c>
      <c r="EB164" s="30" t="str">
        <f ca="1"/>
        <v/>
      </c>
      <c r="EC164" s="30" t="str">
        <f ca="1"/>
        <v/>
      </c>
      <c r="ED164" s="30" t="str">
        <f ca="1"/>
        <v/>
      </c>
      <c r="EE164" s="30" t="str">
        <f ca="1"/>
        <v/>
      </c>
      <c r="EF164" s="30" t="str">
        <f ca="1"/>
        <v/>
      </c>
      <c r="EG164" s="30" t="str">
        <f ca="1"/>
        <v/>
      </c>
      <c r="EH164" s="30" t="str">
        <f ca="1"/>
        <v/>
      </c>
      <c r="EI164" s="30" t="str">
        <f ca="1"/>
        <v/>
      </c>
      <c r="EJ164" s="30" t="str">
        <f ca="1"/>
        <v/>
      </c>
      <c r="EK164" s="30" t="str">
        <f ca="1"/>
        <v/>
      </c>
      <c r="EL164" s="30" t="str">
        <f ca="1"/>
        <v/>
      </c>
      <c r="EM164" s="30" t="str">
        <f ca="1"/>
        <v/>
      </c>
      <c r="EN164" s="30" t="str">
        <f ca="1"/>
        <v/>
      </c>
      <c r="EO164" s="30" t="str">
        <f ca="1"/>
        <v/>
      </c>
      <c r="EP164" s="30" t="str">
        <f ca="1"/>
        <v/>
      </c>
      <c r="EQ164" s="30" t="str">
        <f ca="1"/>
        <v/>
      </c>
      <c r="ER164" s="30" t="str">
        <f ca="1"/>
        <v/>
      </c>
      <c r="ES164" s="30" t="str">
        <f ca="1"/>
        <v/>
      </c>
      <c r="ET164" s="30" t="str">
        <f ca="1"/>
        <v/>
      </c>
      <c r="EU164" s="30" t="str">
        <f ca="1"/>
        <v/>
      </c>
      <c r="EV164" s="30" t="str">
        <f ca="1"/>
        <v/>
      </c>
      <c r="EW164" s="30" t="str">
        <f ca="1"/>
        <v/>
      </c>
      <c r="EX164" s="30" t="str">
        <f ca="1"/>
        <v/>
      </c>
      <c r="EY164" s="30" t="str">
        <f ca="1"/>
        <v/>
      </c>
      <c r="EZ164" s="30" t="str">
        <f ca="1"/>
        <v/>
      </c>
      <c r="FA164" s="30" t="str">
        <f ca="1"/>
        <v/>
      </c>
      <c r="FB164" s="30" t="str">
        <f ca="1"/>
        <v/>
      </c>
      <c r="FC164" s="30" t="str">
        <f ca="1"/>
        <v/>
      </c>
      <c r="FD164" s="30" t="str">
        <f ca="1"/>
        <v/>
      </c>
      <c r="FE164" s="31" cm="1">
        <f t="array" aca="1" ref="FE164" ca="1">SUMPRODUCT(COUNTIF($DJ164:$FD164,Training!$C$3:$E$3))</f>
        <v>0</v>
      </c>
      <c r="FF164" s="31" cm="1">
        <f t="array" aca="1" ref="FF164" ca="1">SUMPRODUCT(COUNTIF($DJ164:$FD164,Training!$C$4:$E$4))</f>
        <v>0</v>
      </c>
      <c r="FG164" s="31" cm="1">
        <f t="array" aca="1" ref="FG164" ca="1">SUMPRODUCT(COUNTIF($DJ164:$FD164,Training!$C$5:$E$5))</f>
        <v>0</v>
      </c>
      <c r="FH164" s="31" cm="1">
        <f t="array" aca="1" ref="FH164" ca="1">SUMPRODUCT(COUNTIF($DJ164:$FD164,Training!$C$6:$E$6))</f>
        <v>0</v>
      </c>
      <c r="FI164" s="31" cm="1">
        <f t="array" aca="1" ref="FI164" ca="1">SUMPRODUCT(COUNTIF($DJ164:$FD164,Training!$C$7:$E$7))</f>
        <v>0</v>
      </c>
      <c r="FJ164" s="31" cm="1">
        <f t="array" aca="1" ref="FJ164" ca="1">SUMPRODUCT(COUNTIF($DJ164:$FD164,Training!$C$8:$E$8))</f>
        <v>0</v>
      </c>
      <c r="FK164" s="31" cm="1">
        <f t="array" aca="1" ref="FK164" ca="1">SUMPRODUCT(COUNTIF($DJ164:$FD164,Training!$C$9:$E$9))</f>
        <v>0</v>
      </c>
      <c r="FL164" s="31" cm="1">
        <f t="array" aca="1" ref="FL164" ca="1">SUMPRODUCT(COUNTIF($DJ164:$FD164,Training!$C$10:$E$10))</f>
        <v>0</v>
      </c>
      <c r="FM164" s="31" cm="1">
        <f t="array" aca="1" ref="FM164" ca="1">SUMPRODUCT(COUNTIF($DJ164:$FD164,Training!$C$11:$E$11))</f>
        <v>0</v>
      </c>
      <c r="FN164" s="31" cm="1">
        <f t="array" aca="1" ref="FN164" ca="1">SUMPRODUCT(COUNTIF($DJ164:$FD164,Training!$C$2:$E$2))</f>
        <v>0</v>
      </c>
      <c r="FO164" s="31" cm="1">
        <f t="array" aca="1" ref="FO164" ca="1">SUMPRODUCT(COUNTIF($DJ164:$FD164,Training!#REF!))</f>
        <v>0</v>
      </c>
      <c r="FP164" s="31" cm="1">
        <f t="array" aca="1" ref="FP164" ca="1">SUMPRODUCT(COUNTIF($DJ164:$FD164,Training!$C$12:$E$12))</f>
        <v>0</v>
      </c>
      <c r="FQ164" s="31" cm="1">
        <f t="array" aca="1" ref="FQ164" ca="1">SUMPRODUCT(COUNTIF($DJ164:$FD164,Training!$C$13:$E$13))</f>
        <v>0</v>
      </c>
      <c r="FR164" s="31" cm="1">
        <f t="array" aca="1" ref="FR164" ca="1">SUMPRODUCT(COUNTIF($DJ164:$FD164,Training!$C$14:$E$14))</f>
        <v>0</v>
      </c>
      <c r="FS164" s="31" cm="1">
        <f t="array" aca="1" ref="FS164" ca="1">SUMPRODUCT(COUNTIF($DJ164:$FD164,Training!$C$15:$E$15))</f>
        <v>0</v>
      </c>
      <c r="FT164" s="31" cm="1">
        <f t="array" aca="1" ref="FT164" ca="1">SUMPRODUCT(COUNTIF($DJ164:$FD164,Training!$C$16:$E$16))</f>
        <v>0</v>
      </c>
    </row>
    <row r="165" spans="1:176" x14ac:dyDescent="0.25">
      <c r="A165" s="32" t="str">
        <f>IF(WeightedParse!A165&gt;"",WeightedParse!A165,"")</f>
        <v/>
      </c>
      <c r="B165" s="49" t="str">
        <f>IF('Weighted Summary'!A165&gt;"",'Weighted Summary'!F165,"")</f>
        <v/>
      </c>
      <c r="C165" s="39" t="str">
        <f t="shared" si="2"/>
        <v/>
      </c>
      <c r="D165" s="37" t="str">
        <f ca="1">IF($A165&gt;"",IF(ISERROR(HLOOKUP(D$1,INDIRECT("Roles!$B$"&amp;MATCH($B165,Roles!$A:$A,0)&amp;":$AF$"&amp;MATCH($B165,Roles!$A:$A,0)),1,FALSE))=FALSE,IF(SquadExport!G165&lt;10,1,IF(SquadExport!G165&lt;15,2,IF(SquadExport!G165&lt;=20,3,""))),0),"")</f>
        <v/>
      </c>
      <c r="E165" s="37" t="str">
        <f ca="1">IF($A165&gt;"",IF(ISERROR(HLOOKUP(E$1,INDIRECT("Roles!$B$"&amp;MATCH($B165,Roles!$A:$A,0)&amp;":$AF$"&amp;MATCH($B165,Roles!$A:$A,0)),1,FALSE))=FALSE,IF(SquadExport!H165&lt;10,1,IF(SquadExport!H165&lt;15,2,IF(SquadExport!H165&lt;=20,3,""))),0),"")</f>
        <v/>
      </c>
      <c r="F165" s="37" t="str">
        <f ca="1">IF($A165&gt;"",IF(ISERROR(HLOOKUP(F$1,INDIRECT("Roles!$B$"&amp;MATCH($B165,Roles!$A:$A,0)&amp;":$AF$"&amp;MATCH($B165,Roles!$A:$A,0)),1,FALSE))=FALSE,IF(SquadExport!I165&lt;10,1,IF(SquadExport!I165&lt;15,2,IF(SquadExport!I165&lt;=20,3,""))),0),"")</f>
        <v/>
      </c>
      <c r="G165" s="37" t="str">
        <f ca="1">IF($A165&gt;"",IF(ISERROR(HLOOKUP(G$1,INDIRECT("Roles!$B$"&amp;MATCH($B165,Roles!$A:$A,0)&amp;":$AF$"&amp;MATCH($B165,Roles!$A:$A,0)),1,FALSE))=FALSE,IF(SquadExport!J165&lt;10,1,IF(SquadExport!J165&lt;15,2,IF(SquadExport!J165&lt;=20,3,""))),0),"")</f>
        <v/>
      </c>
      <c r="H165" s="37" t="str">
        <f ca="1">IF($A165&gt;"",IF(ISERROR(HLOOKUP(H$1,INDIRECT("Roles!$B$"&amp;MATCH($B165,Roles!$A:$A,0)&amp;":$AF$"&amp;MATCH($B165,Roles!$A:$A,0)),1,FALSE))=FALSE,IF(SquadExport!K165&lt;10,1,IF(SquadExport!K165&lt;15,2,IF(SquadExport!K165&lt;=20,3,""))),0),"")</f>
        <v/>
      </c>
      <c r="I165" s="37" t="str">
        <f ca="1">IF($A165&gt;"",IF(ISERROR(HLOOKUP(I$1,INDIRECT("Roles!$B$"&amp;MATCH($B165,Roles!$A:$A,0)&amp;":$AF$"&amp;MATCH($B165,Roles!$A:$A,0)),1,FALSE))=FALSE,IF(SquadExport!L165&lt;10,1,IF(SquadExport!L165&lt;15,2,IF(SquadExport!L165&lt;=20,3,""))),0),"")</f>
        <v/>
      </c>
      <c r="J165" s="37" t="str">
        <f ca="1">IF($A165&gt;"",IF(ISERROR(HLOOKUP(J$1,INDIRECT("Roles!$B$"&amp;MATCH($B165,Roles!$A:$A,0)&amp;":$AF$"&amp;MATCH($B165,Roles!$A:$A,0)),1,FALSE))=FALSE,IF(SquadExport!M165&lt;10,1,IF(SquadExport!M165&lt;15,2,IF(SquadExport!M165&lt;=20,3,""))),0),"")</f>
        <v/>
      </c>
      <c r="K165" s="37" t="str">
        <f ca="1">IF($A165&gt;"",IF(ISERROR(HLOOKUP(K$1,INDIRECT("Roles!$B$"&amp;MATCH($B165,Roles!$A:$A,0)&amp;":$AF$"&amp;MATCH($B165,Roles!$A:$A,0)),1,FALSE))=FALSE,IF(SquadExport!N165&lt;10,1,IF(SquadExport!N165&lt;15,2,IF(SquadExport!N165&lt;=20,3,""))),0),"")</f>
        <v/>
      </c>
      <c r="L165" s="37" t="str">
        <f ca="1">IF($A165&gt;"",IF(ISERROR(HLOOKUP(L$1,INDIRECT("Roles!$B$"&amp;MATCH($B165,Roles!$A:$A,0)&amp;":$AF$"&amp;MATCH($B165,Roles!$A:$A,0)),1,FALSE))=FALSE,IF(SquadExport!O165&lt;10,1,IF(SquadExport!O165&lt;15,2,IF(SquadExport!O165&lt;=20,3,""))),0),"")</f>
        <v/>
      </c>
      <c r="M165" s="37" t="str">
        <f ca="1">IF($A165&gt;"",IF(ISERROR(HLOOKUP(M$1,INDIRECT("Roles!$B$"&amp;MATCH($B165,Roles!$A:$A,0)&amp;":$AF$"&amp;MATCH($B165,Roles!$A:$A,0)),1,FALSE))=FALSE,IF(SquadExport!P165&lt;10,1,IF(SquadExport!P165&lt;15,2,IF(SquadExport!P165&lt;=20,3,""))),0),"")</f>
        <v/>
      </c>
      <c r="N165" s="37" t="str">
        <f ca="1">IF($A165&gt;"",IF(ISERROR(HLOOKUP(N$1,INDIRECT("Roles!$B$"&amp;MATCH($B165,Roles!$A:$A,0)&amp;":$AF$"&amp;MATCH($B165,Roles!$A:$A,0)),1,FALSE))=FALSE,IF(SquadExport!Q165&lt;10,1,IF(SquadExport!Q165&lt;15,2,IF(SquadExport!Q165&lt;=20,3,""))),0),"")</f>
        <v/>
      </c>
      <c r="O165" s="37" t="str">
        <f ca="1">IF($A165&gt;"",IF(ISERROR(HLOOKUP(O$1,INDIRECT("Roles!$B$"&amp;MATCH($B165,Roles!$A:$A,0)&amp;":$AF$"&amp;MATCH($B165,Roles!$A:$A,0)),1,FALSE))=FALSE,IF(SquadExport!R165&lt;10,1,IF(SquadExport!R165&lt;15,2,IF(SquadExport!R165&lt;=20,3,""))),0),"")</f>
        <v/>
      </c>
      <c r="P165" s="37" t="str">
        <f ca="1">IF($A165&gt;"",IF(ISERROR(HLOOKUP(P$1,INDIRECT("Roles!$B$"&amp;MATCH($B165,Roles!$A:$A,0)&amp;":$AF$"&amp;MATCH($B165,Roles!$A:$A,0)),1,FALSE))=FALSE,IF(SquadExport!S165&lt;10,1,IF(SquadExport!S165&lt;15,2,IF(SquadExport!S165&lt;=20,3,""))),0),"")</f>
        <v/>
      </c>
      <c r="Q165" s="37" t="str">
        <f ca="1">IF($A165&gt;"",IF(ISERROR(HLOOKUP(Q$1,INDIRECT("Roles!$B$"&amp;MATCH($B165,Roles!$A:$A,0)&amp;":$AF$"&amp;MATCH($B165,Roles!$A:$A,0)),1,FALSE))=FALSE,IF(SquadExport!T165&lt;10,1,IF(SquadExport!T165&lt;15,2,IF(SquadExport!T165&lt;=20,3,""))),0),"")</f>
        <v/>
      </c>
      <c r="R165" s="37" t="str">
        <f ca="1">IF($A165&gt;"",IF(ISERROR(HLOOKUP(R$1,INDIRECT("Roles!$B$"&amp;MATCH($B165,Roles!$A:$A,0)&amp;":$AF$"&amp;MATCH($B165,Roles!$A:$A,0)),1,FALSE))=FALSE,IF(SquadExport!U165&lt;10,1,IF(SquadExport!U165&lt;15,2,IF(SquadExport!U165&lt;=20,3,""))),0),"")</f>
        <v/>
      </c>
      <c r="S165" s="37" t="str">
        <f ca="1">IF($A165&gt;"",IF(ISERROR(HLOOKUP(S$1,INDIRECT("Roles!$B$"&amp;MATCH($B165,Roles!$A:$A,0)&amp;":$AF$"&amp;MATCH($B165,Roles!$A:$A,0)),1,FALSE))=FALSE,IF(SquadExport!V165&lt;10,1,IF(SquadExport!V165&lt;15,2,IF(SquadExport!V165&lt;=20,3,""))),0),"")</f>
        <v/>
      </c>
      <c r="T165" s="37" t="str">
        <f ca="1">IF($A165&gt;"",IF(ISERROR(HLOOKUP(T$1,INDIRECT("Roles!$B$"&amp;MATCH($B165,Roles!$A:$A,0)&amp;":$AF$"&amp;MATCH($B165,Roles!$A:$A,0)),1,FALSE))=FALSE,IF(SquadExport!W165&lt;10,1,IF(SquadExport!W165&lt;15,2,IF(SquadExport!W165&lt;=20,3,""))),0),"")</f>
        <v/>
      </c>
      <c r="U165" s="37" t="str">
        <f ca="1">IF($A165&gt;"",IF(ISERROR(HLOOKUP(U$1,INDIRECT("Roles!$B$"&amp;MATCH($B165,Roles!$A:$A,0)&amp;":$AF$"&amp;MATCH($B165,Roles!$A:$A,0)),1,FALSE))=FALSE,IF(SquadExport!X165&lt;10,1,IF(SquadExport!X165&lt;15,2,IF(SquadExport!X165&lt;=20,3,""))),0),"")</f>
        <v/>
      </c>
      <c r="V165" s="37" t="str">
        <f ca="1">IF($A165&gt;"",IF(ISERROR(HLOOKUP(V$1,INDIRECT("Roles!$B$"&amp;MATCH($B165,Roles!$A:$A,0)&amp;":$AF$"&amp;MATCH($B165,Roles!$A:$A,0)),1,FALSE))=FALSE,IF(SquadExport!Y165&lt;10,1,IF(SquadExport!Y165&lt;15,2,IF(SquadExport!Y165&lt;=20,3,""))),0),"")</f>
        <v/>
      </c>
      <c r="W165" s="37" t="str">
        <f ca="1">IF($A165&gt;"",IF(ISERROR(HLOOKUP(W$1,INDIRECT("Roles!$B$"&amp;MATCH($B165,Roles!$A:$A,0)&amp;":$AF$"&amp;MATCH($B165,Roles!$A:$A,0)),1,FALSE))=FALSE,IF(SquadExport!Z165&lt;10,1,IF(SquadExport!Z165&lt;15,2,IF(SquadExport!Z165&lt;=20,3,""))),0),"")</f>
        <v/>
      </c>
      <c r="X165" s="37" t="str">
        <f ca="1">IF($A165&gt;"",IF(ISERROR(HLOOKUP(X$1,INDIRECT("Roles!$B$"&amp;MATCH($B165,Roles!$A:$A,0)&amp;":$AF$"&amp;MATCH($B165,Roles!$A:$A,0)),1,FALSE))=FALSE,IF(SquadExport!AA165&lt;10,1,IF(SquadExport!AA165&lt;15,2,IF(SquadExport!AA165&lt;=20,3,""))),0),"")</f>
        <v/>
      </c>
      <c r="Y165" s="37" t="str">
        <f ca="1">IF($A165&gt;"",IF(ISERROR(HLOOKUP(Y$1,INDIRECT("Roles!$B$"&amp;MATCH($B165,Roles!$A:$A,0)&amp;":$AF$"&amp;MATCH($B165,Roles!$A:$A,0)),1,FALSE))=FALSE,IF(SquadExport!AB165&lt;10,1,IF(SquadExport!AB165&lt;15,2,IF(SquadExport!AB165&lt;=20,3,""))),0),"")</f>
        <v/>
      </c>
      <c r="Z165" s="37" t="str">
        <f ca="1">IF($A165&gt;"",IF(ISERROR(HLOOKUP(Z$1,INDIRECT("Roles!$B$"&amp;MATCH($B165,Roles!$A:$A,0)&amp;":$AF$"&amp;MATCH($B165,Roles!$A:$A,0)),1,FALSE))=FALSE,IF(SquadExport!AC165&lt;10,1,IF(SquadExport!AC165&lt;15,2,IF(SquadExport!AC165&lt;=20,3,""))),0),"")</f>
        <v/>
      </c>
      <c r="AA165" s="37" t="str">
        <f ca="1">IF($A165&gt;"",IF(ISERROR(HLOOKUP(AA$1,INDIRECT("Roles!$B$"&amp;MATCH($B165,Roles!$A:$A,0)&amp;":$AF$"&amp;MATCH($B165,Roles!$A:$A,0)),1,FALSE))=FALSE,IF(SquadExport!AD165&lt;10,1,IF(SquadExport!AD165&lt;15,2,IF(SquadExport!AD165&lt;=20,3,""))),0),"")</f>
        <v/>
      </c>
      <c r="AB165" s="37" t="str">
        <f ca="1">IF($A165&gt;"",IF(ISERROR(HLOOKUP(AB$1,INDIRECT("Roles!$B$"&amp;MATCH($B165,Roles!$A:$A,0)&amp;":$AF$"&amp;MATCH($B165,Roles!$A:$A,0)),1,FALSE))=FALSE,IF(SquadExport!AE165&lt;10,1,IF(SquadExport!AE165&lt;15,2,IF(SquadExport!AE165&lt;=20,3,""))),0),"")</f>
        <v/>
      </c>
      <c r="AC165" s="37" t="str">
        <f ca="1">IF($A165&gt;"",IF(ISERROR(HLOOKUP(AC$1,INDIRECT("Roles!$B$"&amp;MATCH($B165,Roles!$A:$A,0)&amp;":$AF$"&amp;MATCH($B165,Roles!$A:$A,0)),1,FALSE))=FALSE,IF(SquadExport!AF165&lt;10,1,IF(SquadExport!AF165&lt;15,2,IF(SquadExport!AF165&lt;=20,3,""))),0),"")</f>
        <v/>
      </c>
      <c r="AD165" s="37" t="str">
        <f ca="1">IF($A165&gt;"",IF(ISERROR(HLOOKUP(AD$1,INDIRECT("Roles!$B$"&amp;MATCH($B165,Roles!$A:$A,0)&amp;":$AF$"&amp;MATCH($B165,Roles!$A:$A,0)),1,FALSE))=FALSE,IF(SquadExport!AG165&lt;10,1,IF(SquadExport!AG165&lt;15,2,IF(SquadExport!AG165&lt;=20,3,""))),0),"")</f>
        <v/>
      </c>
      <c r="AE165" s="37" t="str">
        <f ca="1">IF($A165&gt;"",IF(ISERROR(HLOOKUP(AE$1,INDIRECT("Roles!$B$"&amp;MATCH($B165,Roles!$A:$A,0)&amp;":$AF$"&amp;MATCH($B165,Roles!$A:$A,0)),1,FALSE))=FALSE,IF(SquadExport!AH165&lt;10,1,IF(SquadExport!AH165&lt;15,2,IF(SquadExport!AH165&lt;=20,3,""))),0),"")</f>
        <v/>
      </c>
      <c r="AF165" s="37" t="str">
        <f ca="1">IF($A165&gt;"",IF(ISERROR(HLOOKUP(AF$1,INDIRECT("Roles!$B$"&amp;MATCH($B165,Roles!$A:$A,0)&amp;":$AF$"&amp;MATCH($B165,Roles!$A:$A,0)),1,FALSE))=FALSE,IF(SquadExport!AI165&lt;10,1,IF(SquadExport!AI165&lt;15,2,IF(SquadExport!AI165&lt;=20,3,""))),0),"")</f>
        <v/>
      </c>
      <c r="AG165" s="37" t="str">
        <f ca="1">IF($A165&gt;"",IF(ISERROR(HLOOKUP(AG$1,INDIRECT("Roles!$B$"&amp;MATCH($B165,Roles!$A:$A,0)&amp;":$AF$"&amp;MATCH($B165,Roles!$A:$A,0)),1,FALSE))=FALSE,IF(SquadExport!AJ165&lt;10,1,IF(SquadExport!AJ165&lt;15,2,IF(SquadExport!AJ165&lt;=20,3,""))),0),"")</f>
        <v/>
      </c>
      <c r="AH165" s="37" t="str">
        <f ca="1">IF($A165&gt;"",IF(ISERROR(HLOOKUP(AH$1,INDIRECT("Roles!$B$"&amp;MATCH($B165,Roles!$A:$A,0)&amp;":$AF$"&amp;MATCH($B165,Roles!$A:$A,0)),1,FALSE))=FALSE,IF(SquadExport!AK165&lt;10,1,IF(SquadExport!AK165&lt;15,2,IF(SquadExport!AK165&lt;=20,3,""))),0),"")</f>
        <v/>
      </c>
      <c r="AI165" s="37" t="str">
        <f ca="1">IF($A165&gt;"",IF(ISERROR(HLOOKUP(AI$1,INDIRECT("Roles!$B$"&amp;MATCH($B165,Roles!$A:$A,0)&amp;":$AF$"&amp;MATCH($B165,Roles!$A:$A,0)),1,FALSE))=FALSE,IF(SquadExport!AL165&lt;10,1,IF(SquadExport!AL165&lt;15,2,IF(SquadExport!AL165&lt;=20,3,""))),0),"")</f>
        <v/>
      </c>
      <c r="AJ165" s="37" t="str">
        <f ca="1">IF($A165&gt;"",IF(ISERROR(HLOOKUP(AJ$1,INDIRECT("Roles!$B$"&amp;MATCH($B165,Roles!$A:$A,0)&amp;":$AF$"&amp;MATCH($B165,Roles!$A:$A,0)),1,FALSE))=FALSE,IF(SquadExport!AM165&lt;10,1,IF(SquadExport!AM165&lt;15,2,IF(SquadExport!AM165&lt;=20,3,""))),0),"")</f>
        <v/>
      </c>
      <c r="AK165" s="37" t="str">
        <f ca="1">IF($A165&gt;"",IF(ISERROR(HLOOKUP(AK$1,INDIRECT("Roles!$B$"&amp;MATCH($B165,Roles!$A:$A,0)&amp;":$AF$"&amp;MATCH($B165,Roles!$A:$A,0)),1,FALSE))=FALSE,IF(SquadExport!AN165&lt;10,1,IF(SquadExport!AN165&lt;15,2,IF(SquadExport!AN165&lt;=20,3,""))),0),"")</f>
        <v/>
      </c>
      <c r="AL165" s="37" t="str">
        <f ca="1">IF($A165&gt;"",IF(ISERROR(HLOOKUP(AL$1,INDIRECT("Roles!$B$"&amp;MATCH($B165,Roles!$A:$A,0)&amp;":$AF$"&amp;MATCH($B165,Roles!$A:$A,0)),1,FALSE))=FALSE,IF(SquadExport!AO165&lt;10,1,IF(SquadExport!AO165&lt;15,2,IF(SquadExport!AO165&lt;=20,3,""))),0),"")</f>
        <v/>
      </c>
      <c r="AM165" s="37" t="str">
        <f ca="1">IF($A165&gt;"",IF(ISERROR(HLOOKUP(AM$1,INDIRECT("Roles!$B$"&amp;MATCH($B165,Roles!$A:$A,0)&amp;":$AF$"&amp;MATCH($B165,Roles!$A:$A,0)),1,FALSE))=FALSE,IF(SquadExport!AP165&lt;10,1,IF(SquadExport!AP165&lt;15,2,IF(SquadExport!AP165&lt;=20,3,""))),0),"")</f>
        <v/>
      </c>
      <c r="AN165" s="37" t="str">
        <f ca="1">IF($A165&gt;"",IF(ISERROR(HLOOKUP(AN$1,INDIRECT("Roles!$B$"&amp;MATCH($B165,Roles!$A:$A,0)&amp;":$AF$"&amp;MATCH($B165,Roles!$A:$A,0)),1,FALSE))=FALSE,IF(SquadExport!AQ165&lt;10,1,IF(SquadExport!AQ165&lt;15,2,IF(SquadExport!AQ165&lt;=20,3,""))),0),"")</f>
        <v/>
      </c>
      <c r="AO165" s="37" t="str">
        <f ca="1">IF($A165&gt;"",IF(ISERROR(HLOOKUP(AO$1,INDIRECT("Roles!$B$"&amp;MATCH($B165,Roles!$A:$A,0)&amp;":$AF$"&amp;MATCH($B165,Roles!$A:$A,0)),1,FALSE))=FALSE,IF(SquadExport!AR165&lt;10,1,IF(SquadExport!AR165&lt;15,2,IF(SquadExport!AR165&lt;=20,3,""))),0),"")</f>
        <v/>
      </c>
      <c r="AP165" s="37" t="str">
        <f ca="1">IF($A165&gt;"",IF(ISERROR(HLOOKUP(AP$1,INDIRECT("Roles!$B$"&amp;MATCH($B165,Roles!$A:$A,0)&amp;":$AF$"&amp;MATCH($B165,Roles!$A:$A,0)),1,FALSE))=FALSE,IF(SquadExport!AS165&lt;10,1,IF(SquadExport!AS165&lt;15,2,IF(SquadExport!AS165&lt;=20,3,""))),0),"")</f>
        <v/>
      </c>
      <c r="AQ165" s="37" t="str">
        <f ca="1">IF($A165&gt;"",IF(ISERROR(HLOOKUP(AQ$1,INDIRECT("Roles!$B$"&amp;MATCH($B165,Roles!$A:$A,0)&amp;":$AF$"&amp;MATCH($B165,Roles!$A:$A,0)),1,FALSE))=FALSE,IF(SquadExport!AT165&lt;10,1,IF(SquadExport!AT165&lt;15,2,IF(SquadExport!AT165&lt;=20,3,""))),0),"")</f>
        <v/>
      </c>
      <c r="AR165" s="37" t="str">
        <f ca="1">IF($A165&gt;"",IF(ISERROR(HLOOKUP(AR$1,INDIRECT("Roles!$B$"&amp;MATCH($B165,Roles!$A:$A,0)&amp;":$AF$"&amp;MATCH($B165,Roles!$A:$A,0)),1,FALSE))=FALSE,IF(SquadExport!AU165&lt;10,1,IF(SquadExport!AU165&lt;15,2,IF(SquadExport!AU165&lt;=20,3,""))),0),"")</f>
        <v/>
      </c>
      <c r="AS165" s="37" t="str">
        <f ca="1">IF($A165&gt;"",IF(ISERROR(HLOOKUP(AS$1,INDIRECT("Roles!$B$"&amp;MATCH($B165,Roles!$A:$A,0)&amp;":$AF$"&amp;MATCH($B165,Roles!$A:$A,0)),1,FALSE))=FALSE,IF(SquadExport!AV165&lt;10,1,IF(SquadExport!AV165&lt;15,2,IF(SquadExport!AV165&lt;=20,3,""))),0),"")</f>
        <v/>
      </c>
      <c r="AT165" s="37" t="str">
        <f ca="1">IF($A165&gt;"",IF(ISERROR(HLOOKUP(AT$1,INDIRECT("Roles!$B$"&amp;MATCH($B165,Roles!$A:$A,0)&amp;":$AF$"&amp;MATCH($B165,Roles!$A:$A,0)),1,FALSE))=FALSE,IF(SquadExport!AW165&lt;10,1,IF(SquadExport!AW165&lt;15,2,IF(SquadExport!AW165&lt;=20,3,""))),0),"")</f>
        <v/>
      </c>
      <c r="AU165" s="37" t="str">
        <f ca="1">IF($A165&gt;"",IF(ISERROR(HLOOKUP(AU$1,INDIRECT("Roles!$B$"&amp;MATCH($B165,Roles!$A:$A,0)&amp;":$AF$"&amp;MATCH($B165,Roles!$A:$A,0)),1,FALSE))=FALSE,IF(SquadExport!AX165&lt;10,1,IF(SquadExport!AX165&lt;15,2,IF(SquadExport!AX165&lt;=20,3,""))),0),"")</f>
        <v/>
      </c>
      <c r="AV165" s="37" t="str">
        <f ca="1">IF($A165&gt;"",IF(ISERROR(HLOOKUP(AV$1,INDIRECT("Roles!$B$"&amp;MATCH($B165,Roles!$A:$A,0)&amp;":$AF$"&amp;MATCH($B165,Roles!$A:$A,0)),1,FALSE))=FALSE,IF(SquadExport!AY165&lt;10,1,IF(SquadExport!AY165&lt;15,2,IF(SquadExport!AY165&lt;=20,3,""))),0),"")</f>
        <v/>
      </c>
      <c r="AW165" s="37" t="str">
        <f ca="1">IF($A165&gt;"",IF(ISERROR(HLOOKUP(AW$1,INDIRECT("Roles!$B$"&amp;MATCH($B165,Roles!$A:$A,0)&amp;":$AF$"&amp;MATCH($B165,Roles!$A:$A,0)),1,FALSE))=FALSE,IF(SquadExport!AZ165&lt;10,1,IF(SquadExport!AZ165&lt;15,2,IF(SquadExport!AZ165&lt;=20,3,""))),0),"")</f>
        <v/>
      </c>
      <c r="AX165" s="37" t="str">
        <f ca="1">IF($A165&gt;"",IF(ISERROR(HLOOKUP(AX$1,INDIRECT("Roles!$B$"&amp;MATCH($B165,Roles!$A:$A,0)&amp;":$AF$"&amp;MATCH($B165,Roles!$A:$A,0)),1,FALSE))=FALSE,IF(SquadExport!BA165&lt;10,1,IF(SquadExport!BA165&lt;15,2,IF(SquadExport!BA165&lt;=20,3,""))),0),"")</f>
        <v/>
      </c>
      <c r="AY165" s="30" t="str" cm="1">
        <f t="array" aca="1" ref="AY165:CS165" ca="1">IF($D165:$AX165=1,D$1:AX$1,"")</f>
        <v/>
      </c>
      <c r="AZ165" s="30" t="str">
        <f ca="1"/>
        <v/>
      </c>
      <c r="BA165" s="30" t="str">
        <f ca="1"/>
        <v/>
      </c>
      <c r="BB165" s="30" t="str">
        <f ca="1"/>
        <v/>
      </c>
      <c r="BC165" s="30" t="str">
        <f ca="1"/>
        <v/>
      </c>
      <c r="BD165" s="30" t="str">
        <f ca="1"/>
        <v/>
      </c>
      <c r="BE165" s="30" t="str">
        <f ca="1"/>
        <v/>
      </c>
      <c r="BF165" s="30" t="str">
        <f ca="1"/>
        <v/>
      </c>
      <c r="BG165" s="30" t="str">
        <f ca="1"/>
        <v/>
      </c>
      <c r="BH165" s="30" t="str">
        <f ca="1"/>
        <v/>
      </c>
      <c r="BI165" s="30" t="str">
        <f ca="1"/>
        <v/>
      </c>
      <c r="BJ165" s="30" t="str">
        <f ca="1"/>
        <v/>
      </c>
      <c r="BK165" s="30" t="str">
        <f ca="1"/>
        <v/>
      </c>
      <c r="BL165" s="30" t="str">
        <f ca="1"/>
        <v/>
      </c>
      <c r="BM165" s="30" t="str">
        <f ca="1"/>
        <v/>
      </c>
      <c r="BN165" s="30" t="str">
        <f ca="1"/>
        <v/>
      </c>
      <c r="BO165" s="30" t="str">
        <f ca="1"/>
        <v/>
      </c>
      <c r="BP165" s="30" t="str">
        <f ca="1"/>
        <v/>
      </c>
      <c r="BQ165" s="30" t="str">
        <f ca="1"/>
        <v/>
      </c>
      <c r="BR165" s="30" t="str">
        <f ca="1"/>
        <v/>
      </c>
      <c r="BS165" s="30" t="str">
        <f ca="1"/>
        <v/>
      </c>
      <c r="BT165" s="30" t="str">
        <f ca="1"/>
        <v/>
      </c>
      <c r="BU165" s="30" t="str">
        <f ca="1"/>
        <v/>
      </c>
      <c r="BV165" s="30" t="str">
        <f ca="1"/>
        <v/>
      </c>
      <c r="BW165" s="30" t="str">
        <f ca="1"/>
        <v/>
      </c>
      <c r="BX165" s="30" t="str">
        <f ca="1"/>
        <v/>
      </c>
      <c r="BY165" s="30" t="str">
        <f ca="1"/>
        <v/>
      </c>
      <c r="BZ165" s="30" t="str">
        <f ca="1"/>
        <v/>
      </c>
      <c r="CA165" s="30" t="str">
        <f ca="1"/>
        <v/>
      </c>
      <c r="CB165" s="30" t="str">
        <f ca="1"/>
        <v/>
      </c>
      <c r="CC165" s="30" t="str">
        <f ca="1"/>
        <v/>
      </c>
      <c r="CD165" s="30" t="str">
        <f ca="1"/>
        <v/>
      </c>
      <c r="CE165" s="30" t="str">
        <f ca="1"/>
        <v/>
      </c>
      <c r="CF165" s="30" t="str">
        <f ca="1"/>
        <v/>
      </c>
      <c r="CG165" s="30" t="str">
        <f ca="1"/>
        <v/>
      </c>
      <c r="CH165" s="30" t="str">
        <f ca="1"/>
        <v/>
      </c>
      <c r="CI165" s="30" t="str">
        <f ca="1"/>
        <v/>
      </c>
      <c r="CJ165" s="30" t="str">
        <f ca="1"/>
        <v/>
      </c>
      <c r="CK165" s="30" t="str">
        <f ca="1"/>
        <v/>
      </c>
      <c r="CL165" s="30" t="str">
        <f ca="1"/>
        <v/>
      </c>
      <c r="CM165" s="30" t="str">
        <f ca="1"/>
        <v/>
      </c>
      <c r="CN165" s="30" t="str">
        <f ca="1"/>
        <v/>
      </c>
      <c r="CO165" s="30" t="str">
        <f ca="1"/>
        <v/>
      </c>
      <c r="CP165" s="30" t="str">
        <f ca="1"/>
        <v/>
      </c>
      <c r="CQ165" s="30" t="str">
        <f ca="1"/>
        <v/>
      </c>
      <c r="CR165" s="30" t="str">
        <f ca="1"/>
        <v/>
      </c>
      <c r="CS165" s="30" t="str">
        <f ca="1"/>
        <v/>
      </c>
      <c r="CT165" s="31" cm="1">
        <f t="array" aca="1" ref="CT165" ca="1">SUMPRODUCT(COUNTIF($AY165:$CS165,Training!$C$3:$E$3))</f>
        <v>0</v>
      </c>
      <c r="CU165" s="31" cm="1">
        <f t="array" aca="1" ref="CU165" ca="1">SUMPRODUCT(COUNTIF($AY165:$CS165,Training!$C$4:$E$4))</f>
        <v>0</v>
      </c>
      <c r="CV165" s="31" cm="1">
        <f t="array" aca="1" ref="CV165" ca="1">SUMPRODUCT(COUNTIF($AY165:$CS165,Training!$C$5:$E$5))</f>
        <v>0</v>
      </c>
      <c r="CW165" s="31" cm="1">
        <f t="array" aca="1" ref="CW165" ca="1">SUMPRODUCT(COUNTIF($AY165:$CS165,Training!$C$6:$E$6))</f>
        <v>0</v>
      </c>
      <c r="CX165" s="31" cm="1">
        <f t="array" aca="1" ref="CX165" ca="1">SUMPRODUCT(COUNTIF($AY165:$CS165,Training!$C$7:$E$7))</f>
        <v>0</v>
      </c>
      <c r="CY165" s="31" cm="1">
        <f t="array" aca="1" ref="CY165" ca="1">SUMPRODUCT(COUNTIF($AY165:$CS165,Training!$C$8:$E$8))</f>
        <v>0</v>
      </c>
      <c r="CZ165" s="31" cm="1">
        <f t="array" aca="1" ref="CZ165" ca="1">SUMPRODUCT(COUNTIF($AY165:$CS165,Training!$C$9:$E$9))</f>
        <v>0</v>
      </c>
      <c r="DA165" s="31" cm="1">
        <f t="array" aca="1" ref="DA165" ca="1">SUMPRODUCT(COUNTIF($AY165:$CS165,Training!$C$10:$E$10))</f>
        <v>0</v>
      </c>
      <c r="DB165" s="31" cm="1">
        <f t="array" aca="1" ref="DB165" ca="1">SUMPRODUCT(COUNTIF($AY165:$CS165,Training!$C$11:$E$11))</f>
        <v>0</v>
      </c>
      <c r="DC165" s="31" cm="1">
        <f t="array" aca="1" ref="DC165" ca="1">SUMPRODUCT(COUNTIF($AY165:$CS165,Training!$C$2:$E$2))</f>
        <v>0</v>
      </c>
      <c r="DD165" s="31" cm="1">
        <f t="array" aca="1" ref="DD165" ca="1">SUMPRODUCT(COUNTIF($AY165:$CS165,Training!#REF!))</f>
        <v>0</v>
      </c>
      <c r="DE165" s="31" cm="1">
        <f t="array" aca="1" ref="DE165" ca="1">SUMPRODUCT(COUNTIF($AY165:$CS165,Training!$C$12:$E$12))</f>
        <v>0</v>
      </c>
      <c r="DF165" s="31" cm="1">
        <f t="array" aca="1" ref="DF165" ca="1">SUMPRODUCT(COUNTIF($AY165:$CS165,Training!$C$13:$E$13))</f>
        <v>0</v>
      </c>
      <c r="DG165" s="31" cm="1">
        <f t="array" aca="1" ref="DG165" ca="1">SUMPRODUCT(COUNTIF($AY165:$CS165,Training!$C$14:$E$14))</f>
        <v>0</v>
      </c>
      <c r="DH165" s="31" cm="1">
        <f t="array" aca="1" ref="DH165" ca="1">SUMPRODUCT(COUNTIF($AY165:$CS165,Training!$C$15:$E$15))</f>
        <v>0</v>
      </c>
      <c r="DI165" s="31" cm="1">
        <f t="array" aca="1" ref="DI165" ca="1">SUMPRODUCT(COUNTIF($AY165:$CS165,Training!$C$16:$E$16))</f>
        <v>0</v>
      </c>
      <c r="DJ165" s="30" t="str" cm="1">
        <f t="array" aca="1" ref="DJ165:FD165" ca="1">IF(COUNTIF(D165:AX165,1)=0,IF($D165:$AX165=2,D$1:AX$1,""),"")</f>
        <v/>
      </c>
      <c r="DK165" s="30" t="str">
        <f ca="1"/>
        <v/>
      </c>
      <c r="DL165" s="30" t="str">
        <f ca="1"/>
        <v/>
      </c>
      <c r="DM165" s="30" t="str">
        <f ca="1"/>
        <v/>
      </c>
      <c r="DN165" s="30" t="str">
        <f ca="1"/>
        <v/>
      </c>
      <c r="DO165" s="30" t="str">
        <f ca="1"/>
        <v/>
      </c>
      <c r="DP165" s="30" t="str">
        <f ca="1"/>
        <v/>
      </c>
      <c r="DQ165" s="30" t="str">
        <f ca="1"/>
        <v/>
      </c>
      <c r="DR165" s="30" t="str">
        <f ca="1"/>
        <v/>
      </c>
      <c r="DS165" s="30" t="str">
        <f ca="1"/>
        <v/>
      </c>
      <c r="DT165" s="30" t="str">
        <f ca="1"/>
        <v/>
      </c>
      <c r="DU165" s="30" t="str">
        <f ca="1"/>
        <v/>
      </c>
      <c r="DV165" s="30" t="str">
        <f ca="1"/>
        <v/>
      </c>
      <c r="DW165" s="30" t="str">
        <f ca="1"/>
        <v/>
      </c>
      <c r="DX165" s="30" t="str">
        <f ca="1"/>
        <v/>
      </c>
      <c r="DY165" s="30" t="str">
        <f ca="1"/>
        <v/>
      </c>
      <c r="DZ165" s="30" t="str">
        <f ca="1"/>
        <v/>
      </c>
      <c r="EA165" s="30" t="str">
        <f ca="1"/>
        <v/>
      </c>
      <c r="EB165" s="30" t="str">
        <f ca="1"/>
        <v/>
      </c>
      <c r="EC165" s="30" t="str">
        <f ca="1"/>
        <v/>
      </c>
      <c r="ED165" s="30" t="str">
        <f ca="1"/>
        <v/>
      </c>
      <c r="EE165" s="30" t="str">
        <f ca="1"/>
        <v/>
      </c>
      <c r="EF165" s="30" t="str">
        <f ca="1"/>
        <v/>
      </c>
      <c r="EG165" s="30" t="str">
        <f ca="1"/>
        <v/>
      </c>
      <c r="EH165" s="30" t="str">
        <f ca="1"/>
        <v/>
      </c>
      <c r="EI165" s="30" t="str">
        <f ca="1"/>
        <v/>
      </c>
      <c r="EJ165" s="30" t="str">
        <f ca="1"/>
        <v/>
      </c>
      <c r="EK165" s="30" t="str">
        <f ca="1"/>
        <v/>
      </c>
      <c r="EL165" s="30" t="str">
        <f ca="1"/>
        <v/>
      </c>
      <c r="EM165" s="30" t="str">
        <f ca="1"/>
        <v/>
      </c>
      <c r="EN165" s="30" t="str">
        <f ca="1"/>
        <v/>
      </c>
      <c r="EO165" s="30" t="str">
        <f ca="1"/>
        <v/>
      </c>
      <c r="EP165" s="30" t="str">
        <f ca="1"/>
        <v/>
      </c>
      <c r="EQ165" s="30" t="str">
        <f ca="1"/>
        <v/>
      </c>
      <c r="ER165" s="30" t="str">
        <f ca="1"/>
        <v/>
      </c>
      <c r="ES165" s="30" t="str">
        <f ca="1"/>
        <v/>
      </c>
      <c r="ET165" s="30" t="str">
        <f ca="1"/>
        <v/>
      </c>
      <c r="EU165" s="30" t="str">
        <f ca="1"/>
        <v/>
      </c>
      <c r="EV165" s="30" t="str">
        <f ca="1"/>
        <v/>
      </c>
      <c r="EW165" s="30" t="str">
        <f ca="1"/>
        <v/>
      </c>
      <c r="EX165" s="30" t="str">
        <f ca="1"/>
        <v/>
      </c>
      <c r="EY165" s="30" t="str">
        <f ca="1"/>
        <v/>
      </c>
      <c r="EZ165" s="30" t="str">
        <f ca="1"/>
        <v/>
      </c>
      <c r="FA165" s="30" t="str">
        <f ca="1"/>
        <v/>
      </c>
      <c r="FB165" s="30" t="str">
        <f ca="1"/>
        <v/>
      </c>
      <c r="FC165" s="30" t="str">
        <f ca="1"/>
        <v/>
      </c>
      <c r="FD165" s="30" t="str">
        <f ca="1"/>
        <v/>
      </c>
      <c r="FE165" s="31" cm="1">
        <f t="array" aca="1" ref="FE165" ca="1">SUMPRODUCT(COUNTIF($DJ165:$FD165,Training!$C$3:$E$3))</f>
        <v>0</v>
      </c>
      <c r="FF165" s="31" cm="1">
        <f t="array" aca="1" ref="FF165" ca="1">SUMPRODUCT(COUNTIF($DJ165:$FD165,Training!$C$4:$E$4))</f>
        <v>0</v>
      </c>
      <c r="FG165" s="31" cm="1">
        <f t="array" aca="1" ref="FG165" ca="1">SUMPRODUCT(COUNTIF($DJ165:$FD165,Training!$C$5:$E$5))</f>
        <v>0</v>
      </c>
      <c r="FH165" s="31" cm="1">
        <f t="array" aca="1" ref="FH165" ca="1">SUMPRODUCT(COUNTIF($DJ165:$FD165,Training!$C$6:$E$6))</f>
        <v>0</v>
      </c>
      <c r="FI165" s="31" cm="1">
        <f t="array" aca="1" ref="FI165" ca="1">SUMPRODUCT(COUNTIF($DJ165:$FD165,Training!$C$7:$E$7))</f>
        <v>0</v>
      </c>
      <c r="FJ165" s="31" cm="1">
        <f t="array" aca="1" ref="FJ165" ca="1">SUMPRODUCT(COUNTIF($DJ165:$FD165,Training!$C$8:$E$8))</f>
        <v>0</v>
      </c>
      <c r="FK165" s="31" cm="1">
        <f t="array" aca="1" ref="FK165" ca="1">SUMPRODUCT(COUNTIF($DJ165:$FD165,Training!$C$9:$E$9))</f>
        <v>0</v>
      </c>
      <c r="FL165" s="31" cm="1">
        <f t="array" aca="1" ref="FL165" ca="1">SUMPRODUCT(COUNTIF($DJ165:$FD165,Training!$C$10:$E$10))</f>
        <v>0</v>
      </c>
      <c r="FM165" s="31" cm="1">
        <f t="array" aca="1" ref="FM165" ca="1">SUMPRODUCT(COUNTIF($DJ165:$FD165,Training!$C$11:$E$11))</f>
        <v>0</v>
      </c>
      <c r="FN165" s="31" cm="1">
        <f t="array" aca="1" ref="FN165" ca="1">SUMPRODUCT(COUNTIF($DJ165:$FD165,Training!$C$2:$E$2))</f>
        <v>0</v>
      </c>
      <c r="FO165" s="31" cm="1">
        <f t="array" aca="1" ref="FO165" ca="1">SUMPRODUCT(COUNTIF($DJ165:$FD165,Training!#REF!))</f>
        <v>0</v>
      </c>
      <c r="FP165" s="31" cm="1">
        <f t="array" aca="1" ref="FP165" ca="1">SUMPRODUCT(COUNTIF($DJ165:$FD165,Training!$C$12:$E$12))</f>
        <v>0</v>
      </c>
      <c r="FQ165" s="31" cm="1">
        <f t="array" aca="1" ref="FQ165" ca="1">SUMPRODUCT(COUNTIF($DJ165:$FD165,Training!$C$13:$E$13))</f>
        <v>0</v>
      </c>
      <c r="FR165" s="31" cm="1">
        <f t="array" aca="1" ref="FR165" ca="1">SUMPRODUCT(COUNTIF($DJ165:$FD165,Training!$C$14:$E$14))</f>
        <v>0</v>
      </c>
      <c r="FS165" s="31" cm="1">
        <f t="array" aca="1" ref="FS165" ca="1">SUMPRODUCT(COUNTIF($DJ165:$FD165,Training!$C$15:$E$15))</f>
        <v>0</v>
      </c>
      <c r="FT165" s="31" cm="1">
        <f t="array" aca="1" ref="FT165" ca="1">SUMPRODUCT(COUNTIF($DJ165:$FD165,Training!$C$16:$E$16))</f>
        <v>0</v>
      </c>
    </row>
    <row r="166" spans="1:176" x14ac:dyDescent="0.25">
      <c r="A166" s="32" t="str">
        <f>IF(WeightedParse!A166&gt;"",WeightedParse!A166,"")</f>
        <v/>
      </c>
      <c r="B166" s="49" t="str">
        <f>IF('Weighted Summary'!A166&gt;"",'Weighted Summary'!F166,"")</f>
        <v/>
      </c>
      <c r="C166" s="39" t="str">
        <f t="shared" si="2"/>
        <v/>
      </c>
      <c r="D166" s="37" t="str">
        <f ca="1">IF($A166&gt;"",IF(ISERROR(HLOOKUP(D$1,INDIRECT("Roles!$B$"&amp;MATCH($B166,Roles!$A:$A,0)&amp;":$AF$"&amp;MATCH($B166,Roles!$A:$A,0)),1,FALSE))=FALSE,IF(SquadExport!G166&lt;10,1,IF(SquadExport!G166&lt;15,2,IF(SquadExport!G166&lt;=20,3,""))),0),"")</f>
        <v/>
      </c>
      <c r="E166" s="37" t="str">
        <f ca="1">IF($A166&gt;"",IF(ISERROR(HLOOKUP(E$1,INDIRECT("Roles!$B$"&amp;MATCH($B166,Roles!$A:$A,0)&amp;":$AF$"&amp;MATCH($B166,Roles!$A:$A,0)),1,FALSE))=FALSE,IF(SquadExport!H166&lt;10,1,IF(SquadExport!H166&lt;15,2,IF(SquadExport!H166&lt;=20,3,""))),0),"")</f>
        <v/>
      </c>
      <c r="F166" s="37" t="str">
        <f ca="1">IF($A166&gt;"",IF(ISERROR(HLOOKUP(F$1,INDIRECT("Roles!$B$"&amp;MATCH($B166,Roles!$A:$A,0)&amp;":$AF$"&amp;MATCH($B166,Roles!$A:$A,0)),1,FALSE))=FALSE,IF(SquadExport!I166&lt;10,1,IF(SquadExport!I166&lt;15,2,IF(SquadExport!I166&lt;=20,3,""))),0),"")</f>
        <v/>
      </c>
      <c r="G166" s="37" t="str">
        <f ca="1">IF($A166&gt;"",IF(ISERROR(HLOOKUP(G$1,INDIRECT("Roles!$B$"&amp;MATCH($B166,Roles!$A:$A,0)&amp;":$AF$"&amp;MATCH($B166,Roles!$A:$A,0)),1,FALSE))=FALSE,IF(SquadExport!J166&lt;10,1,IF(SquadExport!J166&lt;15,2,IF(SquadExport!J166&lt;=20,3,""))),0),"")</f>
        <v/>
      </c>
      <c r="H166" s="37" t="str">
        <f ca="1">IF($A166&gt;"",IF(ISERROR(HLOOKUP(H$1,INDIRECT("Roles!$B$"&amp;MATCH($B166,Roles!$A:$A,0)&amp;":$AF$"&amp;MATCH($B166,Roles!$A:$A,0)),1,FALSE))=FALSE,IF(SquadExport!K166&lt;10,1,IF(SquadExport!K166&lt;15,2,IF(SquadExport!K166&lt;=20,3,""))),0),"")</f>
        <v/>
      </c>
      <c r="I166" s="37" t="str">
        <f ca="1">IF($A166&gt;"",IF(ISERROR(HLOOKUP(I$1,INDIRECT("Roles!$B$"&amp;MATCH($B166,Roles!$A:$A,0)&amp;":$AF$"&amp;MATCH($B166,Roles!$A:$A,0)),1,FALSE))=FALSE,IF(SquadExport!L166&lt;10,1,IF(SquadExport!L166&lt;15,2,IF(SquadExport!L166&lt;=20,3,""))),0),"")</f>
        <v/>
      </c>
      <c r="J166" s="37" t="str">
        <f ca="1">IF($A166&gt;"",IF(ISERROR(HLOOKUP(J$1,INDIRECT("Roles!$B$"&amp;MATCH($B166,Roles!$A:$A,0)&amp;":$AF$"&amp;MATCH($B166,Roles!$A:$A,0)),1,FALSE))=FALSE,IF(SquadExport!M166&lt;10,1,IF(SquadExport!M166&lt;15,2,IF(SquadExport!M166&lt;=20,3,""))),0),"")</f>
        <v/>
      </c>
      <c r="K166" s="37" t="str">
        <f ca="1">IF($A166&gt;"",IF(ISERROR(HLOOKUP(K$1,INDIRECT("Roles!$B$"&amp;MATCH($B166,Roles!$A:$A,0)&amp;":$AF$"&amp;MATCH($B166,Roles!$A:$A,0)),1,FALSE))=FALSE,IF(SquadExport!N166&lt;10,1,IF(SquadExport!N166&lt;15,2,IF(SquadExport!N166&lt;=20,3,""))),0),"")</f>
        <v/>
      </c>
      <c r="L166" s="37" t="str">
        <f ca="1">IF($A166&gt;"",IF(ISERROR(HLOOKUP(L$1,INDIRECT("Roles!$B$"&amp;MATCH($B166,Roles!$A:$A,0)&amp;":$AF$"&amp;MATCH($B166,Roles!$A:$A,0)),1,FALSE))=FALSE,IF(SquadExport!O166&lt;10,1,IF(SquadExport!O166&lt;15,2,IF(SquadExport!O166&lt;=20,3,""))),0),"")</f>
        <v/>
      </c>
      <c r="M166" s="37" t="str">
        <f ca="1">IF($A166&gt;"",IF(ISERROR(HLOOKUP(M$1,INDIRECT("Roles!$B$"&amp;MATCH($B166,Roles!$A:$A,0)&amp;":$AF$"&amp;MATCH($B166,Roles!$A:$A,0)),1,FALSE))=FALSE,IF(SquadExport!P166&lt;10,1,IF(SquadExport!P166&lt;15,2,IF(SquadExport!P166&lt;=20,3,""))),0),"")</f>
        <v/>
      </c>
      <c r="N166" s="37" t="str">
        <f ca="1">IF($A166&gt;"",IF(ISERROR(HLOOKUP(N$1,INDIRECT("Roles!$B$"&amp;MATCH($B166,Roles!$A:$A,0)&amp;":$AF$"&amp;MATCH($B166,Roles!$A:$A,0)),1,FALSE))=FALSE,IF(SquadExport!Q166&lt;10,1,IF(SquadExport!Q166&lt;15,2,IF(SquadExport!Q166&lt;=20,3,""))),0),"")</f>
        <v/>
      </c>
      <c r="O166" s="37" t="str">
        <f ca="1">IF($A166&gt;"",IF(ISERROR(HLOOKUP(O$1,INDIRECT("Roles!$B$"&amp;MATCH($B166,Roles!$A:$A,0)&amp;":$AF$"&amp;MATCH($B166,Roles!$A:$A,0)),1,FALSE))=FALSE,IF(SquadExport!R166&lt;10,1,IF(SquadExport!R166&lt;15,2,IF(SquadExport!R166&lt;=20,3,""))),0),"")</f>
        <v/>
      </c>
      <c r="P166" s="37" t="str">
        <f ca="1">IF($A166&gt;"",IF(ISERROR(HLOOKUP(P$1,INDIRECT("Roles!$B$"&amp;MATCH($B166,Roles!$A:$A,0)&amp;":$AF$"&amp;MATCH($B166,Roles!$A:$A,0)),1,FALSE))=FALSE,IF(SquadExport!S166&lt;10,1,IF(SquadExport!S166&lt;15,2,IF(SquadExport!S166&lt;=20,3,""))),0),"")</f>
        <v/>
      </c>
      <c r="Q166" s="37" t="str">
        <f ca="1">IF($A166&gt;"",IF(ISERROR(HLOOKUP(Q$1,INDIRECT("Roles!$B$"&amp;MATCH($B166,Roles!$A:$A,0)&amp;":$AF$"&amp;MATCH($B166,Roles!$A:$A,0)),1,FALSE))=FALSE,IF(SquadExport!T166&lt;10,1,IF(SquadExport!T166&lt;15,2,IF(SquadExport!T166&lt;=20,3,""))),0),"")</f>
        <v/>
      </c>
      <c r="R166" s="37" t="str">
        <f ca="1">IF($A166&gt;"",IF(ISERROR(HLOOKUP(R$1,INDIRECT("Roles!$B$"&amp;MATCH($B166,Roles!$A:$A,0)&amp;":$AF$"&amp;MATCH($B166,Roles!$A:$A,0)),1,FALSE))=FALSE,IF(SquadExport!U166&lt;10,1,IF(SquadExport!U166&lt;15,2,IF(SquadExport!U166&lt;=20,3,""))),0),"")</f>
        <v/>
      </c>
      <c r="S166" s="37" t="str">
        <f ca="1">IF($A166&gt;"",IF(ISERROR(HLOOKUP(S$1,INDIRECT("Roles!$B$"&amp;MATCH($B166,Roles!$A:$A,0)&amp;":$AF$"&amp;MATCH($B166,Roles!$A:$A,0)),1,FALSE))=FALSE,IF(SquadExport!V166&lt;10,1,IF(SquadExport!V166&lt;15,2,IF(SquadExport!V166&lt;=20,3,""))),0),"")</f>
        <v/>
      </c>
      <c r="T166" s="37" t="str">
        <f ca="1">IF($A166&gt;"",IF(ISERROR(HLOOKUP(T$1,INDIRECT("Roles!$B$"&amp;MATCH($B166,Roles!$A:$A,0)&amp;":$AF$"&amp;MATCH($B166,Roles!$A:$A,0)),1,FALSE))=FALSE,IF(SquadExport!W166&lt;10,1,IF(SquadExport!W166&lt;15,2,IF(SquadExport!W166&lt;=20,3,""))),0),"")</f>
        <v/>
      </c>
      <c r="U166" s="37" t="str">
        <f ca="1">IF($A166&gt;"",IF(ISERROR(HLOOKUP(U$1,INDIRECT("Roles!$B$"&amp;MATCH($B166,Roles!$A:$A,0)&amp;":$AF$"&amp;MATCH($B166,Roles!$A:$A,0)),1,FALSE))=FALSE,IF(SquadExport!X166&lt;10,1,IF(SquadExport!X166&lt;15,2,IF(SquadExport!X166&lt;=20,3,""))),0),"")</f>
        <v/>
      </c>
      <c r="V166" s="37" t="str">
        <f ca="1">IF($A166&gt;"",IF(ISERROR(HLOOKUP(V$1,INDIRECT("Roles!$B$"&amp;MATCH($B166,Roles!$A:$A,0)&amp;":$AF$"&amp;MATCH($B166,Roles!$A:$A,0)),1,FALSE))=FALSE,IF(SquadExport!Y166&lt;10,1,IF(SquadExport!Y166&lt;15,2,IF(SquadExport!Y166&lt;=20,3,""))),0),"")</f>
        <v/>
      </c>
      <c r="W166" s="37" t="str">
        <f ca="1">IF($A166&gt;"",IF(ISERROR(HLOOKUP(W$1,INDIRECT("Roles!$B$"&amp;MATCH($B166,Roles!$A:$A,0)&amp;":$AF$"&amp;MATCH($B166,Roles!$A:$A,0)),1,FALSE))=FALSE,IF(SquadExport!Z166&lt;10,1,IF(SquadExport!Z166&lt;15,2,IF(SquadExport!Z166&lt;=20,3,""))),0),"")</f>
        <v/>
      </c>
      <c r="X166" s="37" t="str">
        <f ca="1">IF($A166&gt;"",IF(ISERROR(HLOOKUP(X$1,INDIRECT("Roles!$B$"&amp;MATCH($B166,Roles!$A:$A,0)&amp;":$AF$"&amp;MATCH($B166,Roles!$A:$A,0)),1,FALSE))=FALSE,IF(SquadExport!AA166&lt;10,1,IF(SquadExport!AA166&lt;15,2,IF(SquadExport!AA166&lt;=20,3,""))),0),"")</f>
        <v/>
      </c>
      <c r="Y166" s="37" t="str">
        <f ca="1">IF($A166&gt;"",IF(ISERROR(HLOOKUP(Y$1,INDIRECT("Roles!$B$"&amp;MATCH($B166,Roles!$A:$A,0)&amp;":$AF$"&amp;MATCH($B166,Roles!$A:$A,0)),1,FALSE))=FALSE,IF(SquadExport!AB166&lt;10,1,IF(SquadExport!AB166&lt;15,2,IF(SquadExport!AB166&lt;=20,3,""))),0),"")</f>
        <v/>
      </c>
      <c r="Z166" s="37" t="str">
        <f ca="1">IF($A166&gt;"",IF(ISERROR(HLOOKUP(Z$1,INDIRECT("Roles!$B$"&amp;MATCH($B166,Roles!$A:$A,0)&amp;":$AF$"&amp;MATCH($B166,Roles!$A:$A,0)),1,FALSE))=FALSE,IF(SquadExport!AC166&lt;10,1,IF(SquadExport!AC166&lt;15,2,IF(SquadExport!AC166&lt;=20,3,""))),0),"")</f>
        <v/>
      </c>
      <c r="AA166" s="37" t="str">
        <f ca="1">IF($A166&gt;"",IF(ISERROR(HLOOKUP(AA$1,INDIRECT("Roles!$B$"&amp;MATCH($B166,Roles!$A:$A,0)&amp;":$AF$"&amp;MATCH($B166,Roles!$A:$A,0)),1,FALSE))=FALSE,IF(SquadExport!AD166&lt;10,1,IF(SquadExport!AD166&lt;15,2,IF(SquadExport!AD166&lt;=20,3,""))),0),"")</f>
        <v/>
      </c>
      <c r="AB166" s="37" t="str">
        <f ca="1">IF($A166&gt;"",IF(ISERROR(HLOOKUP(AB$1,INDIRECT("Roles!$B$"&amp;MATCH($B166,Roles!$A:$A,0)&amp;":$AF$"&amp;MATCH($B166,Roles!$A:$A,0)),1,FALSE))=FALSE,IF(SquadExport!AE166&lt;10,1,IF(SquadExport!AE166&lt;15,2,IF(SquadExport!AE166&lt;=20,3,""))),0),"")</f>
        <v/>
      </c>
      <c r="AC166" s="37" t="str">
        <f ca="1">IF($A166&gt;"",IF(ISERROR(HLOOKUP(AC$1,INDIRECT("Roles!$B$"&amp;MATCH($B166,Roles!$A:$A,0)&amp;":$AF$"&amp;MATCH($B166,Roles!$A:$A,0)),1,FALSE))=FALSE,IF(SquadExport!AF166&lt;10,1,IF(SquadExport!AF166&lt;15,2,IF(SquadExport!AF166&lt;=20,3,""))),0),"")</f>
        <v/>
      </c>
      <c r="AD166" s="37" t="str">
        <f ca="1">IF($A166&gt;"",IF(ISERROR(HLOOKUP(AD$1,INDIRECT("Roles!$B$"&amp;MATCH($B166,Roles!$A:$A,0)&amp;":$AF$"&amp;MATCH($B166,Roles!$A:$A,0)),1,FALSE))=FALSE,IF(SquadExport!AG166&lt;10,1,IF(SquadExport!AG166&lt;15,2,IF(SquadExport!AG166&lt;=20,3,""))),0),"")</f>
        <v/>
      </c>
      <c r="AE166" s="37" t="str">
        <f ca="1">IF($A166&gt;"",IF(ISERROR(HLOOKUP(AE$1,INDIRECT("Roles!$B$"&amp;MATCH($B166,Roles!$A:$A,0)&amp;":$AF$"&amp;MATCH($B166,Roles!$A:$A,0)),1,FALSE))=FALSE,IF(SquadExport!AH166&lt;10,1,IF(SquadExport!AH166&lt;15,2,IF(SquadExport!AH166&lt;=20,3,""))),0),"")</f>
        <v/>
      </c>
      <c r="AF166" s="37" t="str">
        <f ca="1">IF($A166&gt;"",IF(ISERROR(HLOOKUP(AF$1,INDIRECT("Roles!$B$"&amp;MATCH($B166,Roles!$A:$A,0)&amp;":$AF$"&amp;MATCH($B166,Roles!$A:$A,0)),1,FALSE))=FALSE,IF(SquadExport!AI166&lt;10,1,IF(SquadExport!AI166&lt;15,2,IF(SquadExport!AI166&lt;=20,3,""))),0),"")</f>
        <v/>
      </c>
      <c r="AG166" s="37" t="str">
        <f ca="1">IF($A166&gt;"",IF(ISERROR(HLOOKUP(AG$1,INDIRECT("Roles!$B$"&amp;MATCH($B166,Roles!$A:$A,0)&amp;":$AF$"&amp;MATCH($B166,Roles!$A:$A,0)),1,FALSE))=FALSE,IF(SquadExport!AJ166&lt;10,1,IF(SquadExport!AJ166&lt;15,2,IF(SquadExport!AJ166&lt;=20,3,""))),0),"")</f>
        <v/>
      </c>
      <c r="AH166" s="37" t="str">
        <f ca="1">IF($A166&gt;"",IF(ISERROR(HLOOKUP(AH$1,INDIRECT("Roles!$B$"&amp;MATCH($B166,Roles!$A:$A,0)&amp;":$AF$"&amp;MATCH($B166,Roles!$A:$A,0)),1,FALSE))=FALSE,IF(SquadExport!AK166&lt;10,1,IF(SquadExport!AK166&lt;15,2,IF(SquadExport!AK166&lt;=20,3,""))),0),"")</f>
        <v/>
      </c>
      <c r="AI166" s="37" t="str">
        <f ca="1">IF($A166&gt;"",IF(ISERROR(HLOOKUP(AI$1,INDIRECT("Roles!$B$"&amp;MATCH($B166,Roles!$A:$A,0)&amp;":$AF$"&amp;MATCH($B166,Roles!$A:$A,0)),1,FALSE))=FALSE,IF(SquadExport!AL166&lt;10,1,IF(SquadExport!AL166&lt;15,2,IF(SquadExport!AL166&lt;=20,3,""))),0),"")</f>
        <v/>
      </c>
      <c r="AJ166" s="37" t="str">
        <f ca="1">IF($A166&gt;"",IF(ISERROR(HLOOKUP(AJ$1,INDIRECT("Roles!$B$"&amp;MATCH($B166,Roles!$A:$A,0)&amp;":$AF$"&amp;MATCH($B166,Roles!$A:$A,0)),1,FALSE))=FALSE,IF(SquadExport!AM166&lt;10,1,IF(SquadExport!AM166&lt;15,2,IF(SquadExport!AM166&lt;=20,3,""))),0),"")</f>
        <v/>
      </c>
      <c r="AK166" s="37" t="str">
        <f ca="1">IF($A166&gt;"",IF(ISERROR(HLOOKUP(AK$1,INDIRECT("Roles!$B$"&amp;MATCH($B166,Roles!$A:$A,0)&amp;":$AF$"&amp;MATCH($B166,Roles!$A:$A,0)),1,FALSE))=FALSE,IF(SquadExport!AN166&lt;10,1,IF(SquadExport!AN166&lt;15,2,IF(SquadExport!AN166&lt;=20,3,""))),0),"")</f>
        <v/>
      </c>
      <c r="AL166" s="37" t="str">
        <f ca="1">IF($A166&gt;"",IF(ISERROR(HLOOKUP(AL$1,INDIRECT("Roles!$B$"&amp;MATCH($B166,Roles!$A:$A,0)&amp;":$AF$"&amp;MATCH($B166,Roles!$A:$A,0)),1,FALSE))=FALSE,IF(SquadExport!AO166&lt;10,1,IF(SquadExport!AO166&lt;15,2,IF(SquadExport!AO166&lt;=20,3,""))),0),"")</f>
        <v/>
      </c>
      <c r="AM166" s="37" t="str">
        <f ca="1">IF($A166&gt;"",IF(ISERROR(HLOOKUP(AM$1,INDIRECT("Roles!$B$"&amp;MATCH($B166,Roles!$A:$A,0)&amp;":$AF$"&amp;MATCH($B166,Roles!$A:$A,0)),1,FALSE))=FALSE,IF(SquadExport!AP166&lt;10,1,IF(SquadExport!AP166&lt;15,2,IF(SquadExport!AP166&lt;=20,3,""))),0),"")</f>
        <v/>
      </c>
      <c r="AN166" s="37" t="str">
        <f ca="1">IF($A166&gt;"",IF(ISERROR(HLOOKUP(AN$1,INDIRECT("Roles!$B$"&amp;MATCH($B166,Roles!$A:$A,0)&amp;":$AF$"&amp;MATCH($B166,Roles!$A:$A,0)),1,FALSE))=FALSE,IF(SquadExport!AQ166&lt;10,1,IF(SquadExport!AQ166&lt;15,2,IF(SquadExport!AQ166&lt;=20,3,""))),0),"")</f>
        <v/>
      </c>
      <c r="AO166" s="37" t="str">
        <f ca="1">IF($A166&gt;"",IF(ISERROR(HLOOKUP(AO$1,INDIRECT("Roles!$B$"&amp;MATCH($B166,Roles!$A:$A,0)&amp;":$AF$"&amp;MATCH($B166,Roles!$A:$A,0)),1,FALSE))=FALSE,IF(SquadExport!AR166&lt;10,1,IF(SquadExport!AR166&lt;15,2,IF(SquadExport!AR166&lt;=20,3,""))),0),"")</f>
        <v/>
      </c>
      <c r="AP166" s="37" t="str">
        <f ca="1">IF($A166&gt;"",IF(ISERROR(HLOOKUP(AP$1,INDIRECT("Roles!$B$"&amp;MATCH($B166,Roles!$A:$A,0)&amp;":$AF$"&amp;MATCH($B166,Roles!$A:$A,0)),1,FALSE))=FALSE,IF(SquadExport!AS166&lt;10,1,IF(SquadExport!AS166&lt;15,2,IF(SquadExport!AS166&lt;=20,3,""))),0),"")</f>
        <v/>
      </c>
      <c r="AQ166" s="37" t="str">
        <f ca="1">IF($A166&gt;"",IF(ISERROR(HLOOKUP(AQ$1,INDIRECT("Roles!$B$"&amp;MATCH($B166,Roles!$A:$A,0)&amp;":$AF$"&amp;MATCH($B166,Roles!$A:$A,0)),1,FALSE))=FALSE,IF(SquadExport!AT166&lt;10,1,IF(SquadExport!AT166&lt;15,2,IF(SquadExport!AT166&lt;=20,3,""))),0),"")</f>
        <v/>
      </c>
      <c r="AR166" s="37" t="str">
        <f ca="1">IF($A166&gt;"",IF(ISERROR(HLOOKUP(AR$1,INDIRECT("Roles!$B$"&amp;MATCH($B166,Roles!$A:$A,0)&amp;":$AF$"&amp;MATCH($B166,Roles!$A:$A,0)),1,FALSE))=FALSE,IF(SquadExport!AU166&lt;10,1,IF(SquadExport!AU166&lt;15,2,IF(SquadExport!AU166&lt;=20,3,""))),0),"")</f>
        <v/>
      </c>
      <c r="AS166" s="37" t="str">
        <f ca="1">IF($A166&gt;"",IF(ISERROR(HLOOKUP(AS$1,INDIRECT("Roles!$B$"&amp;MATCH($B166,Roles!$A:$A,0)&amp;":$AF$"&amp;MATCH($B166,Roles!$A:$A,0)),1,FALSE))=FALSE,IF(SquadExport!AV166&lt;10,1,IF(SquadExport!AV166&lt;15,2,IF(SquadExport!AV166&lt;=20,3,""))),0),"")</f>
        <v/>
      </c>
      <c r="AT166" s="37" t="str">
        <f ca="1">IF($A166&gt;"",IF(ISERROR(HLOOKUP(AT$1,INDIRECT("Roles!$B$"&amp;MATCH($B166,Roles!$A:$A,0)&amp;":$AF$"&amp;MATCH($B166,Roles!$A:$A,0)),1,FALSE))=FALSE,IF(SquadExport!AW166&lt;10,1,IF(SquadExport!AW166&lt;15,2,IF(SquadExport!AW166&lt;=20,3,""))),0),"")</f>
        <v/>
      </c>
      <c r="AU166" s="37" t="str">
        <f ca="1">IF($A166&gt;"",IF(ISERROR(HLOOKUP(AU$1,INDIRECT("Roles!$B$"&amp;MATCH($B166,Roles!$A:$A,0)&amp;":$AF$"&amp;MATCH($B166,Roles!$A:$A,0)),1,FALSE))=FALSE,IF(SquadExport!AX166&lt;10,1,IF(SquadExport!AX166&lt;15,2,IF(SquadExport!AX166&lt;=20,3,""))),0),"")</f>
        <v/>
      </c>
      <c r="AV166" s="37" t="str">
        <f ca="1">IF($A166&gt;"",IF(ISERROR(HLOOKUP(AV$1,INDIRECT("Roles!$B$"&amp;MATCH($B166,Roles!$A:$A,0)&amp;":$AF$"&amp;MATCH($B166,Roles!$A:$A,0)),1,FALSE))=FALSE,IF(SquadExport!AY166&lt;10,1,IF(SquadExport!AY166&lt;15,2,IF(SquadExport!AY166&lt;=20,3,""))),0),"")</f>
        <v/>
      </c>
      <c r="AW166" s="37" t="str">
        <f ca="1">IF($A166&gt;"",IF(ISERROR(HLOOKUP(AW$1,INDIRECT("Roles!$B$"&amp;MATCH($B166,Roles!$A:$A,0)&amp;":$AF$"&amp;MATCH($B166,Roles!$A:$A,0)),1,FALSE))=FALSE,IF(SquadExport!AZ166&lt;10,1,IF(SquadExport!AZ166&lt;15,2,IF(SquadExport!AZ166&lt;=20,3,""))),0),"")</f>
        <v/>
      </c>
      <c r="AX166" s="37" t="str">
        <f ca="1">IF($A166&gt;"",IF(ISERROR(HLOOKUP(AX$1,INDIRECT("Roles!$B$"&amp;MATCH($B166,Roles!$A:$A,0)&amp;":$AF$"&amp;MATCH($B166,Roles!$A:$A,0)),1,FALSE))=FALSE,IF(SquadExport!BA166&lt;10,1,IF(SquadExport!BA166&lt;15,2,IF(SquadExport!BA166&lt;=20,3,""))),0),"")</f>
        <v/>
      </c>
      <c r="AY166" s="30" t="str" cm="1">
        <f t="array" aca="1" ref="AY166:CS166" ca="1">IF($D166:$AX166=1,D$1:AX$1,"")</f>
        <v/>
      </c>
      <c r="AZ166" s="30" t="str">
        <f ca="1"/>
        <v/>
      </c>
      <c r="BA166" s="30" t="str">
        <f ca="1"/>
        <v/>
      </c>
      <c r="BB166" s="30" t="str">
        <f ca="1"/>
        <v/>
      </c>
      <c r="BC166" s="30" t="str">
        <f ca="1"/>
        <v/>
      </c>
      <c r="BD166" s="30" t="str">
        <f ca="1"/>
        <v/>
      </c>
      <c r="BE166" s="30" t="str">
        <f ca="1"/>
        <v/>
      </c>
      <c r="BF166" s="30" t="str">
        <f ca="1"/>
        <v/>
      </c>
      <c r="BG166" s="30" t="str">
        <f ca="1"/>
        <v/>
      </c>
      <c r="BH166" s="30" t="str">
        <f ca="1"/>
        <v/>
      </c>
      <c r="BI166" s="30" t="str">
        <f ca="1"/>
        <v/>
      </c>
      <c r="BJ166" s="30" t="str">
        <f ca="1"/>
        <v/>
      </c>
      <c r="BK166" s="30" t="str">
        <f ca="1"/>
        <v/>
      </c>
      <c r="BL166" s="30" t="str">
        <f ca="1"/>
        <v/>
      </c>
      <c r="BM166" s="30" t="str">
        <f ca="1"/>
        <v/>
      </c>
      <c r="BN166" s="30" t="str">
        <f ca="1"/>
        <v/>
      </c>
      <c r="BO166" s="30" t="str">
        <f ca="1"/>
        <v/>
      </c>
      <c r="BP166" s="30" t="str">
        <f ca="1"/>
        <v/>
      </c>
      <c r="BQ166" s="30" t="str">
        <f ca="1"/>
        <v/>
      </c>
      <c r="BR166" s="30" t="str">
        <f ca="1"/>
        <v/>
      </c>
      <c r="BS166" s="30" t="str">
        <f ca="1"/>
        <v/>
      </c>
      <c r="BT166" s="30" t="str">
        <f ca="1"/>
        <v/>
      </c>
      <c r="BU166" s="30" t="str">
        <f ca="1"/>
        <v/>
      </c>
      <c r="BV166" s="30" t="str">
        <f ca="1"/>
        <v/>
      </c>
      <c r="BW166" s="30" t="str">
        <f ca="1"/>
        <v/>
      </c>
      <c r="BX166" s="30" t="str">
        <f ca="1"/>
        <v/>
      </c>
      <c r="BY166" s="30" t="str">
        <f ca="1"/>
        <v/>
      </c>
      <c r="BZ166" s="30" t="str">
        <f ca="1"/>
        <v/>
      </c>
      <c r="CA166" s="30" t="str">
        <f ca="1"/>
        <v/>
      </c>
      <c r="CB166" s="30" t="str">
        <f ca="1"/>
        <v/>
      </c>
      <c r="CC166" s="30" t="str">
        <f ca="1"/>
        <v/>
      </c>
      <c r="CD166" s="30" t="str">
        <f ca="1"/>
        <v/>
      </c>
      <c r="CE166" s="30" t="str">
        <f ca="1"/>
        <v/>
      </c>
      <c r="CF166" s="30" t="str">
        <f ca="1"/>
        <v/>
      </c>
      <c r="CG166" s="30" t="str">
        <f ca="1"/>
        <v/>
      </c>
      <c r="CH166" s="30" t="str">
        <f ca="1"/>
        <v/>
      </c>
      <c r="CI166" s="30" t="str">
        <f ca="1"/>
        <v/>
      </c>
      <c r="CJ166" s="30" t="str">
        <f ca="1"/>
        <v/>
      </c>
      <c r="CK166" s="30" t="str">
        <f ca="1"/>
        <v/>
      </c>
      <c r="CL166" s="30" t="str">
        <f ca="1"/>
        <v/>
      </c>
      <c r="CM166" s="30" t="str">
        <f ca="1"/>
        <v/>
      </c>
      <c r="CN166" s="30" t="str">
        <f ca="1"/>
        <v/>
      </c>
      <c r="CO166" s="30" t="str">
        <f ca="1"/>
        <v/>
      </c>
      <c r="CP166" s="30" t="str">
        <f ca="1"/>
        <v/>
      </c>
      <c r="CQ166" s="30" t="str">
        <f ca="1"/>
        <v/>
      </c>
      <c r="CR166" s="30" t="str">
        <f ca="1"/>
        <v/>
      </c>
      <c r="CS166" s="30" t="str">
        <f ca="1"/>
        <v/>
      </c>
      <c r="CT166" s="31" cm="1">
        <f t="array" aca="1" ref="CT166" ca="1">SUMPRODUCT(COUNTIF($AY166:$CS166,Training!$C$3:$E$3))</f>
        <v>0</v>
      </c>
      <c r="CU166" s="31" cm="1">
        <f t="array" aca="1" ref="CU166" ca="1">SUMPRODUCT(COUNTIF($AY166:$CS166,Training!$C$4:$E$4))</f>
        <v>0</v>
      </c>
      <c r="CV166" s="31" cm="1">
        <f t="array" aca="1" ref="CV166" ca="1">SUMPRODUCT(COUNTIF($AY166:$CS166,Training!$C$5:$E$5))</f>
        <v>0</v>
      </c>
      <c r="CW166" s="31" cm="1">
        <f t="array" aca="1" ref="CW166" ca="1">SUMPRODUCT(COUNTIF($AY166:$CS166,Training!$C$6:$E$6))</f>
        <v>0</v>
      </c>
      <c r="CX166" s="31" cm="1">
        <f t="array" aca="1" ref="CX166" ca="1">SUMPRODUCT(COUNTIF($AY166:$CS166,Training!$C$7:$E$7))</f>
        <v>0</v>
      </c>
      <c r="CY166" s="31" cm="1">
        <f t="array" aca="1" ref="CY166" ca="1">SUMPRODUCT(COUNTIF($AY166:$CS166,Training!$C$8:$E$8))</f>
        <v>0</v>
      </c>
      <c r="CZ166" s="31" cm="1">
        <f t="array" aca="1" ref="CZ166" ca="1">SUMPRODUCT(COUNTIF($AY166:$CS166,Training!$C$9:$E$9))</f>
        <v>0</v>
      </c>
      <c r="DA166" s="31" cm="1">
        <f t="array" aca="1" ref="DA166" ca="1">SUMPRODUCT(COUNTIF($AY166:$CS166,Training!$C$10:$E$10))</f>
        <v>0</v>
      </c>
      <c r="DB166" s="31" cm="1">
        <f t="array" aca="1" ref="DB166" ca="1">SUMPRODUCT(COUNTIF($AY166:$CS166,Training!$C$11:$E$11))</f>
        <v>0</v>
      </c>
      <c r="DC166" s="31" cm="1">
        <f t="array" aca="1" ref="DC166" ca="1">SUMPRODUCT(COUNTIF($AY166:$CS166,Training!$C$2:$E$2))</f>
        <v>0</v>
      </c>
      <c r="DD166" s="31" cm="1">
        <f t="array" aca="1" ref="DD166" ca="1">SUMPRODUCT(COUNTIF($AY166:$CS166,Training!#REF!))</f>
        <v>0</v>
      </c>
      <c r="DE166" s="31" cm="1">
        <f t="array" aca="1" ref="DE166" ca="1">SUMPRODUCT(COUNTIF($AY166:$CS166,Training!$C$12:$E$12))</f>
        <v>0</v>
      </c>
      <c r="DF166" s="31" cm="1">
        <f t="array" aca="1" ref="DF166" ca="1">SUMPRODUCT(COUNTIF($AY166:$CS166,Training!$C$13:$E$13))</f>
        <v>0</v>
      </c>
      <c r="DG166" s="31" cm="1">
        <f t="array" aca="1" ref="DG166" ca="1">SUMPRODUCT(COUNTIF($AY166:$CS166,Training!$C$14:$E$14))</f>
        <v>0</v>
      </c>
      <c r="DH166" s="31" cm="1">
        <f t="array" aca="1" ref="DH166" ca="1">SUMPRODUCT(COUNTIF($AY166:$CS166,Training!$C$15:$E$15))</f>
        <v>0</v>
      </c>
      <c r="DI166" s="31" cm="1">
        <f t="array" aca="1" ref="DI166" ca="1">SUMPRODUCT(COUNTIF($AY166:$CS166,Training!$C$16:$E$16))</f>
        <v>0</v>
      </c>
      <c r="DJ166" s="30" t="str" cm="1">
        <f t="array" aca="1" ref="DJ166:FD166" ca="1">IF(COUNTIF(D166:AX166,1)=0,IF($D166:$AX166=2,D$1:AX$1,""),"")</f>
        <v/>
      </c>
      <c r="DK166" s="30" t="str">
        <f ca="1"/>
        <v/>
      </c>
      <c r="DL166" s="30" t="str">
        <f ca="1"/>
        <v/>
      </c>
      <c r="DM166" s="30" t="str">
        <f ca="1"/>
        <v/>
      </c>
      <c r="DN166" s="30" t="str">
        <f ca="1"/>
        <v/>
      </c>
      <c r="DO166" s="30" t="str">
        <f ca="1"/>
        <v/>
      </c>
      <c r="DP166" s="30" t="str">
        <f ca="1"/>
        <v/>
      </c>
      <c r="DQ166" s="30" t="str">
        <f ca="1"/>
        <v/>
      </c>
      <c r="DR166" s="30" t="str">
        <f ca="1"/>
        <v/>
      </c>
      <c r="DS166" s="30" t="str">
        <f ca="1"/>
        <v/>
      </c>
      <c r="DT166" s="30" t="str">
        <f ca="1"/>
        <v/>
      </c>
      <c r="DU166" s="30" t="str">
        <f ca="1"/>
        <v/>
      </c>
      <c r="DV166" s="30" t="str">
        <f ca="1"/>
        <v/>
      </c>
      <c r="DW166" s="30" t="str">
        <f ca="1"/>
        <v/>
      </c>
      <c r="DX166" s="30" t="str">
        <f ca="1"/>
        <v/>
      </c>
      <c r="DY166" s="30" t="str">
        <f ca="1"/>
        <v/>
      </c>
      <c r="DZ166" s="30" t="str">
        <f ca="1"/>
        <v/>
      </c>
      <c r="EA166" s="30" t="str">
        <f ca="1"/>
        <v/>
      </c>
      <c r="EB166" s="30" t="str">
        <f ca="1"/>
        <v/>
      </c>
      <c r="EC166" s="30" t="str">
        <f ca="1"/>
        <v/>
      </c>
      <c r="ED166" s="30" t="str">
        <f ca="1"/>
        <v/>
      </c>
      <c r="EE166" s="30" t="str">
        <f ca="1"/>
        <v/>
      </c>
      <c r="EF166" s="30" t="str">
        <f ca="1"/>
        <v/>
      </c>
      <c r="EG166" s="30" t="str">
        <f ca="1"/>
        <v/>
      </c>
      <c r="EH166" s="30" t="str">
        <f ca="1"/>
        <v/>
      </c>
      <c r="EI166" s="30" t="str">
        <f ca="1"/>
        <v/>
      </c>
      <c r="EJ166" s="30" t="str">
        <f ca="1"/>
        <v/>
      </c>
      <c r="EK166" s="30" t="str">
        <f ca="1"/>
        <v/>
      </c>
      <c r="EL166" s="30" t="str">
        <f ca="1"/>
        <v/>
      </c>
      <c r="EM166" s="30" t="str">
        <f ca="1"/>
        <v/>
      </c>
      <c r="EN166" s="30" t="str">
        <f ca="1"/>
        <v/>
      </c>
      <c r="EO166" s="30" t="str">
        <f ca="1"/>
        <v/>
      </c>
      <c r="EP166" s="30" t="str">
        <f ca="1"/>
        <v/>
      </c>
      <c r="EQ166" s="30" t="str">
        <f ca="1"/>
        <v/>
      </c>
      <c r="ER166" s="30" t="str">
        <f ca="1"/>
        <v/>
      </c>
      <c r="ES166" s="30" t="str">
        <f ca="1"/>
        <v/>
      </c>
      <c r="ET166" s="30" t="str">
        <f ca="1"/>
        <v/>
      </c>
      <c r="EU166" s="30" t="str">
        <f ca="1"/>
        <v/>
      </c>
      <c r="EV166" s="30" t="str">
        <f ca="1"/>
        <v/>
      </c>
      <c r="EW166" s="30" t="str">
        <f ca="1"/>
        <v/>
      </c>
      <c r="EX166" s="30" t="str">
        <f ca="1"/>
        <v/>
      </c>
      <c r="EY166" s="30" t="str">
        <f ca="1"/>
        <v/>
      </c>
      <c r="EZ166" s="30" t="str">
        <f ca="1"/>
        <v/>
      </c>
      <c r="FA166" s="30" t="str">
        <f ca="1"/>
        <v/>
      </c>
      <c r="FB166" s="30" t="str">
        <f ca="1"/>
        <v/>
      </c>
      <c r="FC166" s="30" t="str">
        <f ca="1"/>
        <v/>
      </c>
      <c r="FD166" s="30" t="str">
        <f ca="1"/>
        <v/>
      </c>
      <c r="FE166" s="31" cm="1">
        <f t="array" aca="1" ref="FE166" ca="1">SUMPRODUCT(COUNTIF($DJ166:$FD166,Training!$C$3:$E$3))</f>
        <v>0</v>
      </c>
      <c r="FF166" s="31" cm="1">
        <f t="array" aca="1" ref="FF166" ca="1">SUMPRODUCT(COUNTIF($DJ166:$FD166,Training!$C$4:$E$4))</f>
        <v>0</v>
      </c>
      <c r="FG166" s="31" cm="1">
        <f t="array" aca="1" ref="FG166" ca="1">SUMPRODUCT(COUNTIF($DJ166:$FD166,Training!$C$5:$E$5))</f>
        <v>0</v>
      </c>
      <c r="FH166" s="31" cm="1">
        <f t="array" aca="1" ref="FH166" ca="1">SUMPRODUCT(COUNTIF($DJ166:$FD166,Training!$C$6:$E$6))</f>
        <v>0</v>
      </c>
      <c r="FI166" s="31" cm="1">
        <f t="array" aca="1" ref="FI166" ca="1">SUMPRODUCT(COUNTIF($DJ166:$FD166,Training!$C$7:$E$7))</f>
        <v>0</v>
      </c>
      <c r="FJ166" s="31" cm="1">
        <f t="array" aca="1" ref="FJ166" ca="1">SUMPRODUCT(COUNTIF($DJ166:$FD166,Training!$C$8:$E$8))</f>
        <v>0</v>
      </c>
      <c r="FK166" s="31" cm="1">
        <f t="array" aca="1" ref="FK166" ca="1">SUMPRODUCT(COUNTIF($DJ166:$FD166,Training!$C$9:$E$9))</f>
        <v>0</v>
      </c>
      <c r="FL166" s="31" cm="1">
        <f t="array" aca="1" ref="FL166" ca="1">SUMPRODUCT(COUNTIF($DJ166:$FD166,Training!$C$10:$E$10))</f>
        <v>0</v>
      </c>
      <c r="FM166" s="31" cm="1">
        <f t="array" aca="1" ref="FM166" ca="1">SUMPRODUCT(COUNTIF($DJ166:$FD166,Training!$C$11:$E$11))</f>
        <v>0</v>
      </c>
      <c r="FN166" s="31" cm="1">
        <f t="array" aca="1" ref="FN166" ca="1">SUMPRODUCT(COUNTIF($DJ166:$FD166,Training!$C$2:$E$2))</f>
        <v>0</v>
      </c>
      <c r="FO166" s="31" cm="1">
        <f t="array" aca="1" ref="FO166" ca="1">SUMPRODUCT(COUNTIF($DJ166:$FD166,Training!#REF!))</f>
        <v>0</v>
      </c>
      <c r="FP166" s="31" cm="1">
        <f t="array" aca="1" ref="FP166" ca="1">SUMPRODUCT(COUNTIF($DJ166:$FD166,Training!$C$12:$E$12))</f>
        <v>0</v>
      </c>
      <c r="FQ166" s="31" cm="1">
        <f t="array" aca="1" ref="FQ166" ca="1">SUMPRODUCT(COUNTIF($DJ166:$FD166,Training!$C$13:$E$13))</f>
        <v>0</v>
      </c>
      <c r="FR166" s="31" cm="1">
        <f t="array" aca="1" ref="FR166" ca="1">SUMPRODUCT(COUNTIF($DJ166:$FD166,Training!$C$14:$E$14))</f>
        <v>0</v>
      </c>
      <c r="FS166" s="31" cm="1">
        <f t="array" aca="1" ref="FS166" ca="1">SUMPRODUCT(COUNTIF($DJ166:$FD166,Training!$C$15:$E$15))</f>
        <v>0</v>
      </c>
      <c r="FT166" s="31" cm="1">
        <f t="array" aca="1" ref="FT166" ca="1">SUMPRODUCT(COUNTIF($DJ166:$FD166,Training!$C$16:$E$16))</f>
        <v>0</v>
      </c>
    </row>
    <row r="167" spans="1:176" x14ac:dyDescent="0.25">
      <c r="A167" s="32" t="str">
        <f>IF(WeightedParse!A167&gt;"",WeightedParse!A167,"")</f>
        <v/>
      </c>
      <c r="B167" s="49" t="str">
        <f>IF('Weighted Summary'!A167&gt;"",'Weighted Summary'!F167,"")</f>
        <v/>
      </c>
      <c r="C167" s="39" t="str">
        <f t="shared" si="2"/>
        <v/>
      </c>
      <c r="D167" s="37" t="str">
        <f ca="1">IF($A167&gt;"",IF(ISERROR(HLOOKUP(D$1,INDIRECT("Roles!$B$"&amp;MATCH($B167,Roles!$A:$A,0)&amp;":$AF$"&amp;MATCH($B167,Roles!$A:$A,0)),1,FALSE))=FALSE,IF(SquadExport!G167&lt;10,1,IF(SquadExport!G167&lt;15,2,IF(SquadExport!G167&lt;=20,3,""))),0),"")</f>
        <v/>
      </c>
      <c r="E167" s="37" t="str">
        <f ca="1">IF($A167&gt;"",IF(ISERROR(HLOOKUP(E$1,INDIRECT("Roles!$B$"&amp;MATCH($B167,Roles!$A:$A,0)&amp;":$AF$"&amp;MATCH($B167,Roles!$A:$A,0)),1,FALSE))=FALSE,IF(SquadExport!H167&lt;10,1,IF(SquadExport!H167&lt;15,2,IF(SquadExport!H167&lt;=20,3,""))),0),"")</f>
        <v/>
      </c>
      <c r="F167" s="37" t="str">
        <f ca="1">IF($A167&gt;"",IF(ISERROR(HLOOKUP(F$1,INDIRECT("Roles!$B$"&amp;MATCH($B167,Roles!$A:$A,0)&amp;":$AF$"&amp;MATCH($B167,Roles!$A:$A,0)),1,FALSE))=FALSE,IF(SquadExport!I167&lt;10,1,IF(SquadExport!I167&lt;15,2,IF(SquadExport!I167&lt;=20,3,""))),0),"")</f>
        <v/>
      </c>
      <c r="G167" s="37" t="str">
        <f ca="1">IF($A167&gt;"",IF(ISERROR(HLOOKUP(G$1,INDIRECT("Roles!$B$"&amp;MATCH($B167,Roles!$A:$A,0)&amp;":$AF$"&amp;MATCH($B167,Roles!$A:$A,0)),1,FALSE))=FALSE,IF(SquadExport!J167&lt;10,1,IF(SquadExport!J167&lt;15,2,IF(SquadExport!J167&lt;=20,3,""))),0),"")</f>
        <v/>
      </c>
      <c r="H167" s="37" t="str">
        <f ca="1">IF($A167&gt;"",IF(ISERROR(HLOOKUP(H$1,INDIRECT("Roles!$B$"&amp;MATCH($B167,Roles!$A:$A,0)&amp;":$AF$"&amp;MATCH($B167,Roles!$A:$A,0)),1,FALSE))=FALSE,IF(SquadExport!K167&lt;10,1,IF(SquadExport!K167&lt;15,2,IF(SquadExport!K167&lt;=20,3,""))),0),"")</f>
        <v/>
      </c>
      <c r="I167" s="37" t="str">
        <f ca="1">IF($A167&gt;"",IF(ISERROR(HLOOKUP(I$1,INDIRECT("Roles!$B$"&amp;MATCH($B167,Roles!$A:$A,0)&amp;":$AF$"&amp;MATCH($B167,Roles!$A:$A,0)),1,FALSE))=FALSE,IF(SquadExport!L167&lt;10,1,IF(SquadExport!L167&lt;15,2,IF(SquadExport!L167&lt;=20,3,""))),0),"")</f>
        <v/>
      </c>
      <c r="J167" s="37" t="str">
        <f ca="1">IF($A167&gt;"",IF(ISERROR(HLOOKUP(J$1,INDIRECT("Roles!$B$"&amp;MATCH($B167,Roles!$A:$A,0)&amp;":$AF$"&amp;MATCH($B167,Roles!$A:$A,0)),1,FALSE))=FALSE,IF(SquadExport!M167&lt;10,1,IF(SquadExport!M167&lt;15,2,IF(SquadExport!M167&lt;=20,3,""))),0),"")</f>
        <v/>
      </c>
      <c r="K167" s="37" t="str">
        <f ca="1">IF($A167&gt;"",IF(ISERROR(HLOOKUP(K$1,INDIRECT("Roles!$B$"&amp;MATCH($B167,Roles!$A:$A,0)&amp;":$AF$"&amp;MATCH($B167,Roles!$A:$A,0)),1,FALSE))=FALSE,IF(SquadExport!N167&lt;10,1,IF(SquadExport!N167&lt;15,2,IF(SquadExport!N167&lt;=20,3,""))),0),"")</f>
        <v/>
      </c>
      <c r="L167" s="37" t="str">
        <f ca="1">IF($A167&gt;"",IF(ISERROR(HLOOKUP(L$1,INDIRECT("Roles!$B$"&amp;MATCH($B167,Roles!$A:$A,0)&amp;":$AF$"&amp;MATCH($B167,Roles!$A:$A,0)),1,FALSE))=FALSE,IF(SquadExport!O167&lt;10,1,IF(SquadExport!O167&lt;15,2,IF(SquadExport!O167&lt;=20,3,""))),0),"")</f>
        <v/>
      </c>
      <c r="M167" s="37" t="str">
        <f ca="1">IF($A167&gt;"",IF(ISERROR(HLOOKUP(M$1,INDIRECT("Roles!$B$"&amp;MATCH($B167,Roles!$A:$A,0)&amp;":$AF$"&amp;MATCH($B167,Roles!$A:$A,0)),1,FALSE))=FALSE,IF(SquadExport!P167&lt;10,1,IF(SquadExport!P167&lt;15,2,IF(SquadExport!P167&lt;=20,3,""))),0),"")</f>
        <v/>
      </c>
      <c r="N167" s="37" t="str">
        <f ca="1">IF($A167&gt;"",IF(ISERROR(HLOOKUP(N$1,INDIRECT("Roles!$B$"&amp;MATCH($B167,Roles!$A:$A,0)&amp;":$AF$"&amp;MATCH($B167,Roles!$A:$A,0)),1,FALSE))=FALSE,IF(SquadExport!Q167&lt;10,1,IF(SquadExport!Q167&lt;15,2,IF(SquadExport!Q167&lt;=20,3,""))),0),"")</f>
        <v/>
      </c>
      <c r="O167" s="37" t="str">
        <f ca="1">IF($A167&gt;"",IF(ISERROR(HLOOKUP(O$1,INDIRECT("Roles!$B$"&amp;MATCH($B167,Roles!$A:$A,0)&amp;":$AF$"&amp;MATCH($B167,Roles!$A:$A,0)),1,FALSE))=FALSE,IF(SquadExport!R167&lt;10,1,IF(SquadExport!R167&lt;15,2,IF(SquadExport!R167&lt;=20,3,""))),0),"")</f>
        <v/>
      </c>
      <c r="P167" s="37" t="str">
        <f ca="1">IF($A167&gt;"",IF(ISERROR(HLOOKUP(P$1,INDIRECT("Roles!$B$"&amp;MATCH($B167,Roles!$A:$A,0)&amp;":$AF$"&amp;MATCH($B167,Roles!$A:$A,0)),1,FALSE))=FALSE,IF(SquadExport!S167&lt;10,1,IF(SquadExport!S167&lt;15,2,IF(SquadExport!S167&lt;=20,3,""))),0),"")</f>
        <v/>
      </c>
      <c r="Q167" s="37" t="str">
        <f ca="1">IF($A167&gt;"",IF(ISERROR(HLOOKUP(Q$1,INDIRECT("Roles!$B$"&amp;MATCH($B167,Roles!$A:$A,0)&amp;":$AF$"&amp;MATCH($B167,Roles!$A:$A,0)),1,FALSE))=FALSE,IF(SquadExport!T167&lt;10,1,IF(SquadExport!T167&lt;15,2,IF(SquadExport!T167&lt;=20,3,""))),0),"")</f>
        <v/>
      </c>
      <c r="R167" s="37" t="str">
        <f ca="1">IF($A167&gt;"",IF(ISERROR(HLOOKUP(R$1,INDIRECT("Roles!$B$"&amp;MATCH($B167,Roles!$A:$A,0)&amp;":$AF$"&amp;MATCH($B167,Roles!$A:$A,0)),1,FALSE))=FALSE,IF(SquadExport!U167&lt;10,1,IF(SquadExport!U167&lt;15,2,IF(SquadExport!U167&lt;=20,3,""))),0),"")</f>
        <v/>
      </c>
      <c r="S167" s="37" t="str">
        <f ca="1">IF($A167&gt;"",IF(ISERROR(HLOOKUP(S$1,INDIRECT("Roles!$B$"&amp;MATCH($B167,Roles!$A:$A,0)&amp;":$AF$"&amp;MATCH($B167,Roles!$A:$A,0)),1,FALSE))=FALSE,IF(SquadExport!V167&lt;10,1,IF(SquadExport!V167&lt;15,2,IF(SquadExport!V167&lt;=20,3,""))),0),"")</f>
        <v/>
      </c>
      <c r="T167" s="37" t="str">
        <f ca="1">IF($A167&gt;"",IF(ISERROR(HLOOKUP(T$1,INDIRECT("Roles!$B$"&amp;MATCH($B167,Roles!$A:$A,0)&amp;":$AF$"&amp;MATCH($B167,Roles!$A:$A,0)),1,FALSE))=FALSE,IF(SquadExport!W167&lt;10,1,IF(SquadExport!W167&lt;15,2,IF(SquadExport!W167&lt;=20,3,""))),0),"")</f>
        <v/>
      </c>
      <c r="U167" s="37" t="str">
        <f ca="1">IF($A167&gt;"",IF(ISERROR(HLOOKUP(U$1,INDIRECT("Roles!$B$"&amp;MATCH($B167,Roles!$A:$A,0)&amp;":$AF$"&amp;MATCH($B167,Roles!$A:$A,0)),1,FALSE))=FALSE,IF(SquadExport!X167&lt;10,1,IF(SquadExport!X167&lt;15,2,IF(SquadExport!X167&lt;=20,3,""))),0),"")</f>
        <v/>
      </c>
      <c r="V167" s="37" t="str">
        <f ca="1">IF($A167&gt;"",IF(ISERROR(HLOOKUP(V$1,INDIRECT("Roles!$B$"&amp;MATCH($B167,Roles!$A:$A,0)&amp;":$AF$"&amp;MATCH($B167,Roles!$A:$A,0)),1,FALSE))=FALSE,IF(SquadExport!Y167&lt;10,1,IF(SquadExport!Y167&lt;15,2,IF(SquadExport!Y167&lt;=20,3,""))),0),"")</f>
        <v/>
      </c>
      <c r="W167" s="37" t="str">
        <f ca="1">IF($A167&gt;"",IF(ISERROR(HLOOKUP(W$1,INDIRECT("Roles!$B$"&amp;MATCH($B167,Roles!$A:$A,0)&amp;":$AF$"&amp;MATCH($B167,Roles!$A:$A,0)),1,FALSE))=FALSE,IF(SquadExport!Z167&lt;10,1,IF(SquadExport!Z167&lt;15,2,IF(SquadExport!Z167&lt;=20,3,""))),0),"")</f>
        <v/>
      </c>
      <c r="X167" s="37" t="str">
        <f ca="1">IF($A167&gt;"",IF(ISERROR(HLOOKUP(X$1,INDIRECT("Roles!$B$"&amp;MATCH($B167,Roles!$A:$A,0)&amp;":$AF$"&amp;MATCH($B167,Roles!$A:$A,0)),1,FALSE))=FALSE,IF(SquadExport!AA167&lt;10,1,IF(SquadExport!AA167&lt;15,2,IF(SquadExport!AA167&lt;=20,3,""))),0),"")</f>
        <v/>
      </c>
      <c r="Y167" s="37" t="str">
        <f ca="1">IF($A167&gt;"",IF(ISERROR(HLOOKUP(Y$1,INDIRECT("Roles!$B$"&amp;MATCH($B167,Roles!$A:$A,0)&amp;":$AF$"&amp;MATCH($B167,Roles!$A:$A,0)),1,FALSE))=FALSE,IF(SquadExport!AB167&lt;10,1,IF(SquadExport!AB167&lt;15,2,IF(SquadExport!AB167&lt;=20,3,""))),0),"")</f>
        <v/>
      </c>
      <c r="Z167" s="37" t="str">
        <f ca="1">IF($A167&gt;"",IF(ISERROR(HLOOKUP(Z$1,INDIRECT("Roles!$B$"&amp;MATCH($B167,Roles!$A:$A,0)&amp;":$AF$"&amp;MATCH($B167,Roles!$A:$A,0)),1,FALSE))=FALSE,IF(SquadExport!AC167&lt;10,1,IF(SquadExport!AC167&lt;15,2,IF(SquadExport!AC167&lt;=20,3,""))),0),"")</f>
        <v/>
      </c>
      <c r="AA167" s="37" t="str">
        <f ca="1">IF($A167&gt;"",IF(ISERROR(HLOOKUP(AA$1,INDIRECT("Roles!$B$"&amp;MATCH($B167,Roles!$A:$A,0)&amp;":$AF$"&amp;MATCH($B167,Roles!$A:$A,0)),1,FALSE))=FALSE,IF(SquadExport!AD167&lt;10,1,IF(SquadExport!AD167&lt;15,2,IF(SquadExport!AD167&lt;=20,3,""))),0),"")</f>
        <v/>
      </c>
      <c r="AB167" s="37" t="str">
        <f ca="1">IF($A167&gt;"",IF(ISERROR(HLOOKUP(AB$1,INDIRECT("Roles!$B$"&amp;MATCH($B167,Roles!$A:$A,0)&amp;":$AF$"&amp;MATCH($B167,Roles!$A:$A,0)),1,FALSE))=FALSE,IF(SquadExport!AE167&lt;10,1,IF(SquadExport!AE167&lt;15,2,IF(SquadExport!AE167&lt;=20,3,""))),0),"")</f>
        <v/>
      </c>
      <c r="AC167" s="37" t="str">
        <f ca="1">IF($A167&gt;"",IF(ISERROR(HLOOKUP(AC$1,INDIRECT("Roles!$B$"&amp;MATCH($B167,Roles!$A:$A,0)&amp;":$AF$"&amp;MATCH($B167,Roles!$A:$A,0)),1,FALSE))=FALSE,IF(SquadExport!AF167&lt;10,1,IF(SquadExport!AF167&lt;15,2,IF(SquadExport!AF167&lt;=20,3,""))),0),"")</f>
        <v/>
      </c>
      <c r="AD167" s="37" t="str">
        <f ca="1">IF($A167&gt;"",IF(ISERROR(HLOOKUP(AD$1,INDIRECT("Roles!$B$"&amp;MATCH($B167,Roles!$A:$A,0)&amp;":$AF$"&amp;MATCH($B167,Roles!$A:$A,0)),1,FALSE))=FALSE,IF(SquadExport!AG167&lt;10,1,IF(SquadExport!AG167&lt;15,2,IF(SquadExport!AG167&lt;=20,3,""))),0),"")</f>
        <v/>
      </c>
      <c r="AE167" s="37" t="str">
        <f ca="1">IF($A167&gt;"",IF(ISERROR(HLOOKUP(AE$1,INDIRECT("Roles!$B$"&amp;MATCH($B167,Roles!$A:$A,0)&amp;":$AF$"&amp;MATCH($B167,Roles!$A:$A,0)),1,FALSE))=FALSE,IF(SquadExport!AH167&lt;10,1,IF(SquadExport!AH167&lt;15,2,IF(SquadExport!AH167&lt;=20,3,""))),0),"")</f>
        <v/>
      </c>
      <c r="AF167" s="37" t="str">
        <f ca="1">IF($A167&gt;"",IF(ISERROR(HLOOKUP(AF$1,INDIRECT("Roles!$B$"&amp;MATCH($B167,Roles!$A:$A,0)&amp;":$AF$"&amp;MATCH($B167,Roles!$A:$A,0)),1,FALSE))=FALSE,IF(SquadExport!AI167&lt;10,1,IF(SquadExport!AI167&lt;15,2,IF(SquadExport!AI167&lt;=20,3,""))),0),"")</f>
        <v/>
      </c>
      <c r="AG167" s="37" t="str">
        <f ca="1">IF($A167&gt;"",IF(ISERROR(HLOOKUP(AG$1,INDIRECT("Roles!$B$"&amp;MATCH($B167,Roles!$A:$A,0)&amp;":$AF$"&amp;MATCH($B167,Roles!$A:$A,0)),1,FALSE))=FALSE,IF(SquadExport!AJ167&lt;10,1,IF(SquadExport!AJ167&lt;15,2,IF(SquadExport!AJ167&lt;=20,3,""))),0),"")</f>
        <v/>
      </c>
      <c r="AH167" s="37" t="str">
        <f ca="1">IF($A167&gt;"",IF(ISERROR(HLOOKUP(AH$1,INDIRECT("Roles!$B$"&amp;MATCH($B167,Roles!$A:$A,0)&amp;":$AF$"&amp;MATCH($B167,Roles!$A:$A,0)),1,FALSE))=FALSE,IF(SquadExport!AK167&lt;10,1,IF(SquadExport!AK167&lt;15,2,IF(SquadExport!AK167&lt;=20,3,""))),0),"")</f>
        <v/>
      </c>
      <c r="AI167" s="37" t="str">
        <f ca="1">IF($A167&gt;"",IF(ISERROR(HLOOKUP(AI$1,INDIRECT("Roles!$B$"&amp;MATCH($B167,Roles!$A:$A,0)&amp;":$AF$"&amp;MATCH($B167,Roles!$A:$A,0)),1,FALSE))=FALSE,IF(SquadExport!AL167&lt;10,1,IF(SquadExport!AL167&lt;15,2,IF(SquadExport!AL167&lt;=20,3,""))),0),"")</f>
        <v/>
      </c>
      <c r="AJ167" s="37" t="str">
        <f ca="1">IF($A167&gt;"",IF(ISERROR(HLOOKUP(AJ$1,INDIRECT("Roles!$B$"&amp;MATCH($B167,Roles!$A:$A,0)&amp;":$AF$"&amp;MATCH($B167,Roles!$A:$A,0)),1,FALSE))=FALSE,IF(SquadExport!AM167&lt;10,1,IF(SquadExport!AM167&lt;15,2,IF(SquadExport!AM167&lt;=20,3,""))),0),"")</f>
        <v/>
      </c>
      <c r="AK167" s="37" t="str">
        <f ca="1">IF($A167&gt;"",IF(ISERROR(HLOOKUP(AK$1,INDIRECT("Roles!$B$"&amp;MATCH($B167,Roles!$A:$A,0)&amp;":$AF$"&amp;MATCH($B167,Roles!$A:$A,0)),1,FALSE))=FALSE,IF(SquadExport!AN167&lt;10,1,IF(SquadExport!AN167&lt;15,2,IF(SquadExport!AN167&lt;=20,3,""))),0),"")</f>
        <v/>
      </c>
      <c r="AL167" s="37" t="str">
        <f ca="1">IF($A167&gt;"",IF(ISERROR(HLOOKUP(AL$1,INDIRECT("Roles!$B$"&amp;MATCH($B167,Roles!$A:$A,0)&amp;":$AF$"&amp;MATCH($B167,Roles!$A:$A,0)),1,FALSE))=FALSE,IF(SquadExport!AO167&lt;10,1,IF(SquadExport!AO167&lt;15,2,IF(SquadExport!AO167&lt;=20,3,""))),0),"")</f>
        <v/>
      </c>
      <c r="AM167" s="37" t="str">
        <f ca="1">IF($A167&gt;"",IF(ISERROR(HLOOKUP(AM$1,INDIRECT("Roles!$B$"&amp;MATCH($B167,Roles!$A:$A,0)&amp;":$AF$"&amp;MATCH($B167,Roles!$A:$A,0)),1,FALSE))=FALSE,IF(SquadExport!AP167&lt;10,1,IF(SquadExport!AP167&lt;15,2,IF(SquadExport!AP167&lt;=20,3,""))),0),"")</f>
        <v/>
      </c>
      <c r="AN167" s="37" t="str">
        <f ca="1">IF($A167&gt;"",IF(ISERROR(HLOOKUP(AN$1,INDIRECT("Roles!$B$"&amp;MATCH($B167,Roles!$A:$A,0)&amp;":$AF$"&amp;MATCH($B167,Roles!$A:$A,0)),1,FALSE))=FALSE,IF(SquadExport!AQ167&lt;10,1,IF(SquadExport!AQ167&lt;15,2,IF(SquadExport!AQ167&lt;=20,3,""))),0),"")</f>
        <v/>
      </c>
      <c r="AO167" s="37" t="str">
        <f ca="1">IF($A167&gt;"",IF(ISERROR(HLOOKUP(AO$1,INDIRECT("Roles!$B$"&amp;MATCH($B167,Roles!$A:$A,0)&amp;":$AF$"&amp;MATCH($B167,Roles!$A:$A,0)),1,FALSE))=FALSE,IF(SquadExport!AR167&lt;10,1,IF(SquadExport!AR167&lt;15,2,IF(SquadExport!AR167&lt;=20,3,""))),0),"")</f>
        <v/>
      </c>
      <c r="AP167" s="37" t="str">
        <f ca="1">IF($A167&gt;"",IF(ISERROR(HLOOKUP(AP$1,INDIRECT("Roles!$B$"&amp;MATCH($B167,Roles!$A:$A,0)&amp;":$AF$"&amp;MATCH($B167,Roles!$A:$A,0)),1,FALSE))=FALSE,IF(SquadExport!AS167&lt;10,1,IF(SquadExport!AS167&lt;15,2,IF(SquadExport!AS167&lt;=20,3,""))),0),"")</f>
        <v/>
      </c>
      <c r="AQ167" s="37" t="str">
        <f ca="1">IF($A167&gt;"",IF(ISERROR(HLOOKUP(AQ$1,INDIRECT("Roles!$B$"&amp;MATCH($B167,Roles!$A:$A,0)&amp;":$AF$"&amp;MATCH($B167,Roles!$A:$A,0)),1,FALSE))=FALSE,IF(SquadExport!AT167&lt;10,1,IF(SquadExport!AT167&lt;15,2,IF(SquadExport!AT167&lt;=20,3,""))),0),"")</f>
        <v/>
      </c>
      <c r="AR167" s="37" t="str">
        <f ca="1">IF($A167&gt;"",IF(ISERROR(HLOOKUP(AR$1,INDIRECT("Roles!$B$"&amp;MATCH($B167,Roles!$A:$A,0)&amp;":$AF$"&amp;MATCH($B167,Roles!$A:$A,0)),1,FALSE))=FALSE,IF(SquadExport!AU167&lt;10,1,IF(SquadExport!AU167&lt;15,2,IF(SquadExport!AU167&lt;=20,3,""))),0),"")</f>
        <v/>
      </c>
      <c r="AS167" s="37" t="str">
        <f ca="1">IF($A167&gt;"",IF(ISERROR(HLOOKUP(AS$1,INDIRECT("Roles!$B$"&amp;MATCH($B167,Roles!$A:$A,0)&amp;":$AF$"&amp;MATCH($B167,Roles!$A:$A,0)),1,FALSE))=FALSE,IF(SquadExport!AV167&lt;10,1,IF(SquadExport!AV167&lt;15,2,IF(SquadExport!AV167&lt;=20,3,""))),0),"")</f>
        <v/>
      </c>
      <c r="AT167" s="37" t="str">
        <f ca="1">IF($A167&gt;"",IF(ISERROR(HLOOKUP(AT$1,INDIRECT("Roles!$B$"&amp;MATCH($B167,Roles!$A:$A,0)&amp;":$AF$"&amp;MATCH($B167,Roles!$A:$A,0)),1,FALSE))=FALSE,IF(SquadExport!AW167&lt;10,1,IF(SquadExport!AW167&lt;15,2,IF(SquadExport!AW167&lt;=20,3,""))),0),"")</f>
        <v/>
      </c>
      <c r="AU167" s="37" t="str">
        <f ca="1">IF($A167&gt;"",IF(ISERROR(HLOOKUP(AU$1,INDIRECT("Roles!$B$"&amp;MATCH($B167,Roles!$A:$A,0)&amp;":$AF$"&amp;MATCH($B167,Roles!$A:$A,0)),1,FALSE))=FALSE,IF(SquadExport!AX167&lt;10,1,IF(SquadExport!AX167&lt;15,2,IF(SquadExport!AX167&lt;=20,3,""))),0),"")</f>
        <v/>
      </c>
      <c r="AV167" s="37" t="str">
        <f ca="1">IF($A167&gt;"",IF(ISERROR(HLOOKUP(AV$1,INDIRECT("Roles!$B$"&amp;MATCH($B167,Roles!$A:$A,0)&amp;":$AF$"&amp;MATCH($B167,Roles!$A:$A,0)),1,FALSE))=FALSE,IF(SquadExport!AY167&lt;10,1,IF(SquadExport!AY167&lt;15,2,IF(SquadExport!AY167&lt;=20,3,""))),0),"")</f>
        <v/>
      </c>
      <c r="AW167" s="37" t="str">
        <f ca="1">IF($A167&gt;"",IF(ISERROR(HLOOKUP(AW$1,INDIRECT("Roles!$B$"&amp;MATCH($B167,Roles!$A:$A,0)&amp;":$AF$"&amp;MATCH($B167,Roles!$A:$A,0)),1,FALSE))=FALSE,IF(SquadExport!AZ167&lt;10,1,IF(SquadExport!AZ167&lt;15,2,IF(SquadExport!AZ167&lt;=20,3,""))),0),"")</f>
        <v/>
      </c>
      <c r="AX167" s="37" t="str">
        <f ca="1">IF($A167&gt;"",IF(ISERROR(HLOOKUP(AX$1,INDIRECT("Roles!$B$"&amp;MATCH($B167,Roles!$A:$A,0)&amp;":$AF$"&amp;MATCH($B167,Roles!$A:$A,0)),1,FALSE))=FALSE,IF(SquadExport!BA167&lt;10,1,IF(SquadExport!BA167&lt;15,2,IF(SquadExport!BA167&lt;=20,3,""))),0),"")</f>
        <v/>
      </c>
      <c r="AY167" s="30" t="str" cm="1">
        <f t="array" aca="1" ref="AY167:CS167" ca="1">IF($D167:$AX167=1,D$1:AX$1,"")</f>
        <v/>
      </c>
      <c r="AZ167" s="30" t="str">
        <f ca="1"/>
        <v/>
      </c>
      <c r="BA167" s="30" t="str">
        <f ca="1"/>
        <v/>
      </c>
      <c r="BB167" s="30" t="str">
        <f ca="1"/>
        <v/>
      </c>
      <c r="BC167" s="30" t="str">
        <f ca="1"/>
        <v/>
      </c>
      <c r="BD167" s="30" t="str">
        <f ca="1"/>
        <v/>
      </c>
      <c r="BE167" s="30" t="str">
        <f ca="1"/>
        <v/>
      </c>
      <c r="BF167" s="30" t="str">
        <f ca="1"/>
        <v/>
      </c>
      <c r="BG167" s="30" t="str">
        <f ca="1"/>
        <v/>
      </c>
      <c r="BH167" s="30" t="str">
        <f ca="1"/>
        <v/>
      </c>
      <c r="BI167" s="30" t="str">
        <f ca="1"/>
        <v/>
      </c>
      <c r="BJ167" s="30" t="str">
        <f ca="1"/>
        <v/>
      </c>
      <c r="BK167" s="30" t="str">
        <f ca="1"/>
        <v/>
      </c>
      <c r="BL167" s="30" t="str">
        <f ca="1"/>
        <v/>
      </c>
      <c r="BM167" s="30" t="str">
        <f ca="1"/>
        <v/>
      </c>
      <c r="BN167" s="30" t="str">
        <f ca="1"/>
        <v/>
      </c>
      <c r="BO167" s="30" t="str">
        <f ca="1"/>
        <v/>
      </c>
      <c r="BP167" s="30" t="str">
        <f ca="1"/>
        <v/>
      </c>
      <c r="BQ167" s="30" t="str">
        <f ca="1"/>
        <v/>
      </c>
      <c r="BR167" s="30" t="str">
        <f ca="1"/>
        <v/>
      </c>
      <c r="BS167" s="30" t="str">
        <f ca="1"/>
        <v/>
      </c>
      <c r="BT167" s="30" t="str">
        <f ca="1"/>
        <v/>
      </c>
      <c r="BU167" s="30" t="str">
        <f ca="1"/>
        <v/>
      </c>
      <c r="BV167" s="30" t="str">
        <f ca="1"/>
        <v/>
      </c>
      <c r="BW167" s="30" t="str">
        <f ca="1"/>
        <v/>
      </c>
      <c r="BX167" s="30" t="str">
        <f ca="1"/>
        <v/>
      </c>
      <c r="BY167" s="30" t="str">
        <f ca="1"/>
        <v/>
      </c>
      <c r="BZ167" s="30" t="str">
        <f ca="1"/>
        <v/>
      </c>
      <c r="CA167" s="30" t="str">
        <f ca="1"/>
        <v/>
      </c>
      <c r="CB167" s="30" t="str">
        <f ca="1"/>
        <v/>
      </c>
      <c r="CC167" s="30" t="str">
        <f ca="1"/>
        <v/>
      </c>
      <c r="CD167" s="30" t="str">
        <f ca="1"/>
        <v/>
      </c>
      <c r="CE167" s="30" t="str">
        <f ca="1"/>
        <v/>
      </c>
      <c r="CF167" s="30" t="str">
        <f ca="1"/>
        <v/>
      </c>
      <c r="CG167" s="30" t="str">
        <f ca="1"/>
        <v/>
      </c>
      <c r="CH167" s="30" t="str">
        <f ca="1"/>
        <v/>
      </c>
      <c r="CI167" s="30" t="str">
        <f ca="1"/>
        <v/>
      </c>
      <c r="CJ167" s="30" t="str">
        <f ca="1"/>
        <v/>
      </c>
      <c r="CK167" s="30" t="str">
        <f ca="1"/>
        <v/>
      </c>
      <c r="CL167" s="30" t="str">
        <f ca="1"/>
        <v/>
      </c>
      <c r="CM167" s="30" t="str">
        <f ca="1"/>
        <v/>
      </c>
      <c r="CN167" s="30" t="str">
        <f ca="1"/>
        <v/>
      </c>
      <c r="CO167" s="30" t="str">
        <f ca="1"/>
        <v/>
      </c>
      <c r="CP167" s="30" t="str">
        <f ca="1"/>
        <v/>
      </c>
      <c r="CQ167" s="30" t="str">
        <f ca="1"/>
        <v/>
      </c>
      <c r="CR167" s="30" t="str">
        <f ca="1"/>
        <v/>
      </c>
      <c r="CS167" s="30" t="str">
        <f ca="1"/>
        <v/>
      </c>
      <c r="CT167" s="31" cm="1">
        <f t="array" aca="1" ref="CT167" ca="1">SUMPRODUCT(COUNTIF($AY167:$CS167,Training!$C$3:$E$3))</f>
        <v>0</v>
      </c>
      <c r="CU167" s="31" cm="1">
        <f t="array" aca="1" ref="CU167" ca="1">SUMPRODUCT(COUNTIF($AY167:$CS167,Training!$C$4:$E$4))</f>
        <v>0</v>
      </c>
      <c r="CV167" s="31" cm="1">
        <f t="array" aca="1" ref="CV167" ca="1">SUMPRODUCT(COUNTIF($AY167:$CS167,Training!$C$5:$E$5))</f>
        <v>0</v>
      </c>
      <c r="CW167" s="31" cm="1">
        <f t="array" aca="1" ref="CW167" ca="1">SUMPRODUCT(COUNTIF($AY167:$CS167,Training!$C$6:$E$6))</f>
        <v>0</v>
      </c>
      <c r="CX167" s="31" cm="1">
        <f t="array" aca="1" ref="CX167" ca="1">SUMPRODUCT(COUNTIF($AY167:$CS167,Training!$C$7:$E$7))</f>
        <v>0</v>
      </c>
      <c r="CY167" s="31" cm="1">
        <f t="array" aca="1" ref="CY167" ca="1">SUMPRODUCT(COUNTIF($AY167:$CS167,Training!$C$8:$E$8))</f>
        <v>0</v>
      </c>
      <c r="CZ167" s="31" cm="1">
        <f t="array" aca="1" ref="CZ167" ca="1">SUMPRODUCT(COUNTIF($AY167:$CS167,Training!$C$9:$E$9))</f>
        <v>0</v>
      </c>
      <c r="DA167" s="31" cm="1">
        <f t="array" aca="1" ref="DA167" ca="1">SUMPRODUCT(COUNTIF($AY167:$CS167,Training!$C$10:$E$10))</f>
        <v>0</v>
      </c>
      <c r="DB167" s="31" cm="1">
        <f t="array" aca="1" ref="DB167" ca="1">SUMPRODUCT(COUNTIF($AY167:$CS167,Training!$C$11:$E$11))</f>
        <v>0</v>
      </c>
      <c r="DC167" s="31" cm="1">
        <f t="array" aca="1" ref="DC167" ca="1">SUMPRODUCT(COUNTIF($AY167:$CS167,Training!$C$2:$E$2))</f>
        <v>0</v>
      </c>
      <c r="DD167" s="31" cm="1">
        <f t="array" aca="1" ref="DD167" ca="1">SUMPRODUCT(COUNTIF($AY167:$CS167,Training!#REF!))</f>
        <v>0</v>
      </c>
      <c r="DE167" s="31" cm="1">
        <f t="array" aca="1" ref="DE167" ca="1">SUMPRODUCT(COUNTIF($AY167:$CS167,Training!$C$12:$E$12))</f>
        <v>0</v>
      </c>
      <c r="DF167" s="31" cm="1">
        <f t="array" aca="1" ref="DF167" ca="1">SUMPRODUCT(COUNTIF($AY167:$CS167,Training!$C$13:$E$13))</f>
        <v>0</v>
      </c>
      <c r="DG167" s="31" cm="1">
        <f t="array" aca="1" ref="DG167" ca="1">SUMPRODUCT(COUNTIF($AY167:$CS167,Training!$C$14:$E$14))</f>
        <v>0</v>
      </c>
      <c r="DH167" s="31" cm="1">
        <f t="array" aca="1" ref="DH167" ca="1">SUMPRODUCT(COUNTIF($AY167:$CS167,Training!$C$15:$E$15))</f>
        <v>0</v>
      </c>
      <c r="DI167" s="31" cm="1">
        <f t="array" aca="1" ref="DI167" ca="1">SUMPRODUCT(COUNTIF($AY167:$CS167,Training!$C$16:$E$16))</f>
        <v>0</v>
      </c>
      <c r="DJ167" s="30" t="str" cm="1">
        <f t="array" aca="1" ref="DJ167:FD167" ca="1">IF(COUNTIF(D167:AX167,1)=0,IF($D167:$AX167=2,D$1:AX$1,""),"")</f>
        <v/>
      </c>
      <c r="DK167" s="30" t="str">
        <f ca="1"/>
        <v/>
      </c>
      <c r="DL167" s="30" t="str">
        <f ca="1"/>
        <v/>
      </c>
      <c r="DM167" s="30" t="str">
        <f ca="1"/>
        <v/>
      </c>
      <c r="DN167" s="30" t="str">
        <f ca="1"/>
        <v/>
      </c>
      <c r="DO167" s="30" t="str">
        <f ca="1"/>
        <v/>
      </c>
      <c r="DP167" s="30" t="str">
        <f ca="1"/>
        <v/>
      </c>
      <c r="DQ167" s="30" t="str">
        <f ca="1"/>
        <v/>
      </c>
      <c r="DR167" s="30" t="str">
        <f ca="1"/>
        <v/>
      </c>
      <c r="DS167" s="30" t="str">
        <f ca="1"/>
        <v/>
      </c>
      <c r="DT167" s="30" t="str">
        <f ca="1"/>
        <v/>
      </c>
      <c r="DU167" s="30" t="str">
        <f ca="1"/>
        <v/>
      </c>
      <c r="DV167" s="30" t="str">
        <f ca="1"/>
        <v/>
      </c>
      <c r="DW167" s="30" t="str">
        <f ca="1"/>
        <v/>
      </c>
      <c r="DX167" s="30" t="str">
        <f ca="1"/>
        <v/>
      </c>
      <c r="DY167" s="30" t="str">
        <f ca="1"/>
        <v/>
      </c>
      <c r="DZ167" s="30" t="str">
        <f ca="1"/>
        <v/>
      </c>
      <c r="EA167" s="30" t="str">
        <f ca="1"/>
        <v/>
      </c>
      <c r="EB167" s="30" t="str">
        <f ca="1"/>
        <v/>
      </c>
      <c r="EC167" s="30" t="str">
        <f ca="1"/>
        <v/>
      </c>
      <c r="ED167" s="30" t="str">
        <f ca="1"/>
        <v/>
      </c>
      <c r="EE167" s="30" t="str">
        <f ca="1"/>
        <v/>
      </c>
      <c r="EF167" s="30" t="str">
        <f ca="1"/>
        <v/>
      </c>
      <c r="EG167" s="30" t="str">
        <f ca="1"/>
        <v/>
      </c>
      <c r="EH167" s="30" t="str">
        <f ca="1"/>
        <v/>
      </c>
      <c r="EI167" s="30" t="str">
        <f ca="1"/>
        <v/>
      </c>
      <c r="EJ167" s="30" t="str">
        <f ca="1"/>
        <v/>
      </c>
      <c r="EK167" s="30" t="str">
        <f ca="1"/>
        <v/>
      </c>
      <c r="EL167" s="30" t="str">
        <f ca="1"/>
        <v/>
      </c>
      <c r="EM167" s="30" t="str">
        <f ca="1"/>
        <v/>
      </c>
      <c r="EN167" s="30" t="str">
        <f ca="1"/>
        <v/>
      </c>
      <c r="EO167" s="30" t="str">
        <f ca="1"/>
        <v/>
      </c>
      <c r="EP167" s="30" t="str">
        <f ca="1"/>
        <v/>
      </c>
      <c r="EQ167" s="30" t="str">
        <f ca="1"/>
        <v/>
      </c>
      <c r="ER167" s="30" t="str">
        <f ca="1"/>
        <v/>
      </c>
      <c r="ES167" s="30" t="str">
        <f ca="1"/>
        <v/>
      </c>
      <c r="ET167" s="30" t="str">
        <f ca="1"/>
        <v/>
      </c>
      <c r="EU167" s="30" t="str">
        <f ca="1"/>
        <v/>
      </c>
      <c r="EV167" s="30" t="str">
        <f ca="1"/>
        <v/>
      </c>
      <c r="EW167" s="30" t="str">
        <f ca="1"/>
        <v/>
      </c>
      <c r="EX167" s="30" t="str">
        <f ca="1"/>
        <v/>
      </c>
      <c r="EY167" s="30" t="str">
        <f ca="1"/>
        <v/>
      </c>
      <c r="EZ167" s="30" t="str">
        <f ca="1"/>
        <v/>
      </c>
      <c r="FA167" s="30" t="str">
        <f ca="1"/>
        <v/>
      </c>
      <c r="FB167" s="30" t="str">
        <f ca="1"/>
        <v/>
      </c>
      <c r="FC167" s="30" t="str">
        <f ca="1"/>
        <v/>
      </c>
      <c r="FD167" s="30" t="str">
        <f ca="1"/>
        <v/>
      </c>
      <c r="FE167" s="31" cm="1">
        <f t="array" aca="1" ref="FE167" ca="1">SUMPRODUCT(COUNTIF($DJ167:$FD167,Training!$C$3:$E$3))</f>
        <v>0</v>
      </c>
      <c r="FF167" s="31" cm="1">
        <f t="array" aca="1" ref="FF167" ca="1">SUMPRODUCT(COUNTIF($DJ167:$FD167,Training!$C$4:$E$4))</f>
        <v>0</v>
      </c>
      <c r="FG167" s="31" cm="1">
        <f t="array" aca="1" ref="FG167" ca="1">SUMPRODUCT(COUNTIF($DJ167:$FD167,Training!$C$5:$E$5))</f>
        <v>0</v>
      </c>
      <c r="FH167" s="31" cm="1">
        <f t="array" aca="1" ref="FH167" ca="1">SUMPRODUCT(COUNTIF($DJ167:$FD167,Training!$C$6:$E$6))</f>
        <v>0</v>
      </c>
      <c r="FI167" s="31" cm="1">
        <f t="array" aca="1" ref="FI167" ca="1">SUMPRODUCT(COUNTIF($DJ167:$FD167,Training!$C$7:$E$7))</f>
        <v>0</v>
      </c>
      <c r="FJ167" s="31" cm="1">
        <f t="array" aca="1" ref="FJ167" ca="1">SUMPRODUCT(COUNTIF($DJ167:$FD167,Training!$C$8:$E$8))</f>
        <v>0</v>
      </c>
      <c r="FK167" s="31" cm="1">
        <f t="array" aca="1" ref="FK167" ca="1">SUMPRODUCT(COUNTIF($DJ167:$FD167,Training!$C$9:$E$9))</f>
        <v>0</v>
      </c>
      <c r="FL167" s="31" cm="1">
        <f t="array" aca="1" ref="FL167" ca="1">SUMPRODUCT(COUNTIF($DJ167:$FD167,Training!$C$10:$E$10))</f>
        <v>0</v>
      </c>
      <c r="FM167" s="31" cm="1">
        <f t="array" aca="1" ref="FM167" ca="1">SUMPRODUCT(COUNTIF($DJ167:$FD167,Training!$C$11:$E$11))</f>
        <v>0</v>
      </c>
      <c r="FN167" s="31" cm="1">
        <f t="array" aca="1" ref="FN167" ca="1">SUMPRODUCT(COUNTIF($DJ167:$FD167,Training!$C$2:$E$2))</f>
        <v>0</v>
      </c>
      <c r="FO167" s="31" cm="1">
        <f t="array" aca="1" ref="FO167" ca="1">SUMPRODUCT(COUNTIF($DJ167:$FD167,Training!#REF!))</f>
        <v>0</v>
      </c>
      <c r="FP167" s="31" cm="1">
        <f t="array" aca="1" ref="FP167" ca="1">SUMPRODUCT(COUNTIF($DJ167:$FD167,Training!$C$12:$E$12))</f>
        <v>0</v>
      </c>
      <c r="FQ167" s="31" cm="1">
        <f t="array" aca="1" ref="FQ167" ca="1">SUMPRODUCT(COUNTIF($DJ167:$FD167,Training!$C$13:$E$13))</f>
        <v>0</v>
      </c>
      <c r="FR167" s="31" cm="1">
        <f t="array" aca="1" ref="FR167" ca="1">SUMPRODUCT(COUNTIF($DJ167:$FD167,Training!$C$14:$E$14))</f>
        <v>0</v>
      </c>
      <c r="FS167" s="31" cm="1">
        <f t="array" aca="1" ref="FS167" ca="1">SUMPRODUCT(COUNTIF($DJ167:$FD167,Training!$C$15:$E$15))</f>
        <v>0</v>
      </c>
      <c r="FT167" s="31" cm="1">
        <f t="array" aca="1" ref="FT167" ca="1">SUMPRODUCT(COUNTIF($DJ167:$FD167,Training!$C$16:$E$16))</f>
        <v>0</v>
      </c>
    </row>
    <row r="168" spans="1:176" x14ac:dyDescent="0.25">
      <c r="A168" s="32" t="str">
        <f>IF(WeightedParse!A168&gt;"",WeightedParse!A168,"")</f>
        <v/>
      </c>
      <c r="B168" s="49" t="str">
        <f>IF('Weighted Summary'!A168&gt;"",'Weighted Summary'!F168,"")</f>
        <v/>
      </c>
      <c r="C168" s="39" t="str">
        <f t="shared" si="2"/>
        <v/>
      </c>
      <c r="D168" s="37" t="str">
        <f ca="1">IF($A168&gt;"",IF(ISERROR(HLOOKUP(D$1,INDIRECT("Roles!$B$"&amp;MATCH($B168,Roles!$A:$A,0)&amp;":$AF$"&amp;MATCH($B168,Roles!$A:$A,0)),1,FALSE))=FALSE,IF(SquadExport!G168&lt;10,1,IF(SquadExport!G168&lt;15,2,IF(SquadExport!G168&lt;=20,3,""))),0),"")</f>
        <v/>
      </c>
      <c r="E168" s="37" t="str">
        <f ca="1">IF($A168&gt;"",IF(ISERROR(HLOOKUP(E$1,INDIRECT("Roles!$B$"&amp;MATCH($B168,Roles!$A:$A,0)&amp;":$AF$"&amp;MATCH($B168,Roles!$A:$A,0)),1,FALSE))=FALSE,IF(SquadExport!H168&lt;10,1,IF(SquadExport!H168&lt;15,2,IF(SquadExport!H168&lt;=20,3,""))),0),"")</f>
        <v/>
      </c>
      <c r="F168" s="37" t="str">
        <f ca="1">IF($A168&gt;"",IF(ISERROR(HLOOKUP(F$1,INDIRECT("Roles!$B$"&amp;MATCH($B168,Roles!$A:$A,0)&amp;":$AF$"&amp;MATCH($B168,Roles!$A:$A,0)),1,FALSE))=FALSE,IF(SquadExport!I168&lt;10,1,IF(SquadExport!I168&lt;15,2,IF(SquadExport!I168&lt;=20,3,""))),0),"")</f>
        <v/>
      </c>
      <c r="G168" s="37" t="str">
        <f ca="1">IF($A168&gt;"",IF(ISERROR(HLOOKUP(G$1,INDIRECT("Roles!$B$"&amp;MATCH($B168,Roles!$A:$A,0)&amp;":$AF$"&amp;MATCH($B168,Roles!$A:$A,0)),1,FALSE))=FALSE,IF(SquadExport!J168&lt;10,1,IF(SquadExport!J168&lt;15,2,IF(SquadExport!J168&lt;=20,3,""))),0),"")</f>
        <v/>
      </c>
      <c r="H168" s="37" t="str">
        <f ca="1">IF($A168&gt;"",IF(ISERROR(HLOOKUP(H$1,INDIRECT("Roles!$B$"&amp;MATCH($B168,Roles!$A:$A,0)&amp;":$AF$"&amp;MATCH($B168,Roles!$A:$A,0)),1,FALSE))=FALSE,IF(SquadExport!K168&lt;10,1,IF(SquadExport!K168&lt;15,2,IF(SquadExport!K168&lt;=20,3,""))),0),"")</f>
        <v/>
      </c>
      <c r="I168" s="37" t="str">
        <f ca="1">IF($A168&gt;"",IF(ISERROR(HLOOKUP(I$1,INDIRECT("Roles!$B$"&amp;MATCH($B168,Roles!$A:$A,0)&amp;":$AF$"&amp;MATCH($B168,Roles!$A:$A,0)),1,FALSE))=FALSE,IF(SquadExport!L168&lt;10,1,IF(SquadExport!L168&lt;15,2,IF(SquadExport!L168&lt;=20,3,""))),0),"")</f>
        <v/>
      </c>
      <c r="J168" s="37" t="str">
        <f ca="1">IF($A168&gt;"",IF(ISERROR(HLOOKUP(J$1,INDIRECT("Roles!$B$"&amp;MATCH($B168,Roles!$A:$A,0)&amp;":$AF$"&amp;MATCH($B168,Roles!$A:$A,0)),1,FALSE))=FALSE,IF(SquadExport!M168&lt;10,1,IF(SquadExport!M168&lt;15,2,IF(SquadExport!M168&lt;=20,3,""))),0),"")</f>
        <v/>
      </c>
      <c r="K168" s="37" t="str">
        <f ca="1">IF($A168&gt;"",IF(ISERROR(HLOOKUP(K$1,INDIRECT("Roles!$B$"&amp;MATCH($B168,Roles!$A:$A,0)&amp;":$AF$"&amp;MATCH($B168,Roles!$A:$A,0)),1,FALSE))=FALSE,IF(SquadExport!N168&lt;10,1,IF(SquadExport!N168&lt;15,2,IF(SquadExport!N168&lt;=20,3,""))),0),"")</f>
        <v/>
      </c>
      <c r="L168" s="37" t="str">
        <f ca="1">IF($A168&gt;"",IF(ISERROR(HLOOKUP(L$1,INDIRECT("Roles!$B$"&amp;MATCH($B168,Roles!$A:$A,0)&amp;":$AF$"&amp;MATCH($B168,Roles!$A:$A,0)),1,FALSE))=FALSE,IF(SquadExport!O168&lt;10,1,IF(SquadExport!O168&lt;15,2,IF(SquadExport!O168&lt;=20,3,""))),0),"")</f>
        <v/>
      </c>
      <c r="M168" s="37" t="str">
        <f ca="1">IF($A168&gt;"",IF(ISERROR(HLOOKUP(M$1,INDIRECT("Roles!$B$"&amp;MATCH($B168,Roles!$A:$A,0)&amp;":$AF$"&amp;MATCH($B168,Roles!$A:$A,0)),1,FALSE))=FALSE,IF(SquadExport!P168&lt;10,1,IF(SquadExport!P168&lt;15,2,IF(SquadExport!P168&lt;=20,3,""))),0),"")</f>
        <v/>
      </c>
      <c r="N168" s="37" t="str">
        <f ca="1">IF($A168&gt;"",IF(ISERROR(HLOOKUP(N$1,INDIRECT("Roles!$B$"&amp;MATCH($B168,Roles!$A:$A,0)&amp;":$AF$"&amp;MATCH($B168,Roles!$A:$A,0)),1,FALSE))=FALSE,IF(SquadExport!Q168&lt;10,1,IF(SquadExport!Q168&lt;15,2,IF(SquadExport!Q168&lt;=20,3,""))),0),"")</f>
        <v/>
      </c>
      <c r="O168" s="37" t="str">
        <f ca="1">IF($A168&gt;"",IF(ISERROR(HLOOKUP(O$1,INDIRECT("Roles!$B$"&amp;MATCH($B168,Roles!$A:$A,0)&amp;":$AF$"&amp;MATCH($B168,Roles!$A:$A,0)),1,FALSE))=FALSE,IF(SquadExport!R168&lt;10,1,IF(SquadExport!R168&lt;15,2,IF(SquadExport!R168&lt;=20,3,""))),0),"")</f>
        <v/>
      </c>
      <c r="P168" s="37" t="str">
        <f ca="1">IF($A168&gt;"",IF(ISERROR(HLOOKUP(P$1,INDIRECT("Roles!$B$"&amp;MATCH($B168,Roles!$A:$A,0)&amp;":$AF$"&amp;MATCH($B168,Roles!$A:$A,0)),1,FALSE))=FALSE,IF(SquadExport!S168&lt;10,1,IF(SquadExport!S168&lt;15,2,IF(SquadExport!S168&lt;=20,3,""))),0),"")</f>
        <v/>
      </c>
      <c r="Q168" s="37" t="str">
        <f ca="1">IF($A168&gt;"",IF(ISERROR(HLOOKUP(Q$1,INDIRECT("Roles!$B$"&amp;MATCH($B168,Roles!$A:$A,0)&amp;":$AF$"&amp;MATCH($B168,Roles!$A:$A,0)),1,FALSE))=FALSE,IF(SquadExport!T168&lt;10,1,IF(SquadExport!T168&lt;15,2,IF(SquadExport!T168&lt;=20,3,""))),0),"")</f>
        <v/>
      </c>
      <c r="R168" s="37" t="str">
        <f ca="1">IF($A168&gt;"",IF(ISERROR(HLOOKUP(R$1,INDIRECT("Roles!$B$"&amp;MATCH($B168,Roles!$A:$A,0)&amp;":$AF$"&amp;MATCH($B168,Roles!$A:$A,0)),1,FALSE))=FALSE,IF(SquadExport!U168&lt;10,1,IF(SquadExport!U168&lt;15,2,IF(SquadExport!U168&lt;=20,3,""))),0),"")</f>
        <v/>
      </c>
      <c r="S168" s="37" t="str">
        <f ca="1">IF($A168&gt;"",IF(ISERROR(HLOOKUP(S$1,INDIRECT("Roles!$B$"&amp;MATCH($B168,Roles!$A:$A,0)&amp;":$AF$"&amp;MATCH($B168,Roles!$A:$A,0)),1,FALSE))=FALSE,IF(SquadExport!V168&lt;10,1,IF(SquadExport!V168&lt;15,2,IF(SquadExport!V168&lt;=20,3,""))),0),"")</f>
        <v/>
      </c>
      <c r="T168" s="37" t="str">
        <f ca="1">IF($A168&gt;"",IF(ISERROR(HLOOKUP(T$1,INDIRECT("Roles!$B$"&amp;MATCH($B168,Roles!$A:$A,0)&amp;":$AF$"&amp;MATCH($B168,Roles!$A:$A,0)),1,FALSE))=FALSE,IF(SquadExport!W168&lt;10,1,IF(SquadExport!W168&lt;15,2,IF(SquadExport!W168&lt;=20,3,""))),0),"")</f>
        <v/>
      </c>
      <c r="U168" s="37" t="str">
        <f ca="1">IF($A168&gt;"",IF(ISERROR(HLOOKUP(U$1,INDIRECT("Roles!$B$"&amp;MATCH($B168,Roles!$A:$A,0)&amp;":$AF$"&amp;MATCH($B168,Roles!$A:$A,0)),1,FALSE))=FALSE,IF(SquadExport!X168&lt;10,1,IF(SquadExport!X168&lt;15,2,IF(SquadExport!X168&lt;=20,3,""))),0),"")</f>
        <v/>
      </c>
      <c r="V168" s="37" t="str">
        <f ca="1">IF($A168&gt;"",IF(ISERROR(HLOOKUP(V$1,INDIRECT("Roles!$B$"&amp;MATCH($B168,Roles!$A:$A,0)&amp;":$AF$"&amp;MATCH($B168,Roles!$A:$A,0)),1,FALSE))=FALSE,IF(SquadExport!Y168&lt;10,1,IF(SquadExport!Y168&lt;15,2,IF(SquadExport!Y168&lt;=20,3,""))),0),"")</f>
        <v/>
      </c>
      <c r="W168" s="37" t="str">
        <f ca="1">IF($A168&gt;"",IF(ISERROR(HLOOKUP(W$1,INDIRECT("Roles!$B$"&amp;MATCH($B168,Roles!$A:$A,0)&amp;":$AF$"&amp;MATCH($B168,Roles!$A:$A,0)),1,FALSE))=FALSE,IF(SquadExport!Z168&lt;10,1,IF(SquadExport!Z168&lt;15,2,IF(SquadExport!Z168&lt;=20,3,""))),0),"")</f>
        <v/>
      </c>
      <c r="X168" s="37" t="str">
        <f ca="1">IF($A168&gt;"",IF(ISERROR(HLOOKUP(X$1,INDIRECT("Roles!$B$"&amp;MATCH($B168,Roles!$A:$A,0)&amp;":$AF$"&amp;MATCH($B168,Roles!$A:$A,0)),1,FALSE))=FALSE,IF(SquadExport!AA168&lt;10,1,IF(SquadExport!AA168&lt;15,2,IF(SquadExport!AA168&lt;=20,3,""))),0),"")</f>
        <v/>
      </c>
      <c r="Y168" s="37" t="str">
        <f ca="1">IF($A168&gt;"",IF(ISERROR(HLOOKUP(Y$1,INDIRECT("Roles!$B$"&amp;MATCH($B168,Roles!$A:$A,0)&amp;":$AF$"&amp;MATCH($B168,Roles!$A:$A,0)),1,FALSE))=FALSE,IF(SquadExport!AB168&lt;10,1,IF(SquadExport!AB168&lt;15,2,IF(SquadExport!AB168&lt;=20,3,""))),0),"")</f>
        <v/>
      </c>
      <c r="Z168" s="37" t="str">
        <f ca="1">IF($A168&gt;"",IF(ISERROR(HLOOKUP(Z$1,INDIRECT("Roles!$B$"&amp;MATCH($B168,Roles!$A:$A,0)&amp;":$AF$"&amp;MATCH($B168,Roles!$A:$A,0)),1,FALSE))=FALSE,IF(SquadExport!AC168&lt;10,1,IF(SquadExport!AC168&lt;15,2,IF(SquadExport!AC168&lt;=20,3,""))),0),"")</f>
        <v/>
      </c>
      <c r="AA168" s="37" t="str">
        <f ca="1">IF($A168&gt;"",IF(ISERROR(HLOOKUP(AA$1,INDIRECT("Roles!$B$"&amp;MATCH($B168,Roles!$A:$A,0)&amp;":$AF$"&amp;MATCH($B168,Roles!$A:$A,0)),1,FALSE))=FALSE,IF(SquadExport!AD168&lt;10,1,IF(SquadExport!AD168&lt;15,2,IF(SquadExport!AD168&lt;=20,3,""))),0),"")</f>
        <v/>
      </c>
      <c r="AB168" s="37" t="str">
        <f ca="1">IF($A168&gt;"",IF(ISERROR(HLOOKUP(AB$1,INDIRECT("Roles!$B$"&amp;MATCH($B168,Roles!$A:$A,0)&amp;":$AF$"&amp;MATCH($B168,Roles!$A:$A,0)),1,FALSE))=FALSE,IF(SquadExport!AE168&lt;10,1,IF(SquadExport!AE168&lt;15,2,IF(SquadExport!AE168&lt;=20,3,""))),0),"")</f>
        <v/>
      </c>
      <c r="AC168" s="37" t="str">
        <f ca="1">IF($A168&gt;"",IF(ISERROR(HLOOKUP(AC$1,INDIRECT("Roles!$B$"&amp;MATCH($B168,Roles!$A:$A,0)&amp;":$AF$"&amp;MATCH($B168,Roles!$A:$A,0)),1,FALSE))=FALSE,IF(SquadExport!AF168&lt;10,1,IF(SquadExport!AF168&lt;15,2,IF(SquadExport!AF168&lt;=20,3,""))),0),"")</f>
        <v/>
      </c>
      <c r="AD168" s="37" t="str">
        <f ca="1">IF($A168&gt;"",IF(ISERROR(HLOOKUP(AD$1,INDIRECT("Roles!$B$"&amp;MATCH($B168,Roles!$A:$A,0)&amp;":$AF$"&amp;MATCH($B168,Roles!$A:$A,0)),1,FALSE))=FALSE,IF(SquadExport!AG168&lt;10,1,IF(SquadExport!AG168&lt;15,2,IF(SquadExport!AG168&lt;=20,3,""))),0),"")</f>
        <v/>
      </c>
      <c r="AE168" s="37" t="str">
        <f ca="1">IF($A168&gt;"",IF(ISERROR(HLOOKUP(AE$1,INDIRECT("Roles!$B$"&amp;MATCH($B168,Roles!$A:$A,0)&amp;":$AF$"&amp;MATCH($B168,Roles!$A:$A,0)),1,FALSE))=FALSE,IF(SquadExport!AH168&lt;10,1,IF(SquadExport!AH168&lt;15,2,IF(SquadExport!AH168&lt;=20,3,""))),0),"")</f>
        <v/>
      </c>
      <c r="AF168" s="37" t="str">
        <f ca="1">IF($A168&gt;"",IF(ISERROR(HLOOKUP(AF$1,INDIRECT("Roles!$B$"&amp;MATCH($B168,Roles!$A:$A,0)&amp;":$AF$"&amp;MATCH($B168,Roles!$A:$A,0)),1,FALSE))=FALSE,IF(SquadExport!AI168&lt;10,1,IF(SquadExport!AI168&lt;15,2,IF(SquadExport!AI168&lt;=20,3,""))),0),"")</f>
        <v/>
      </c>
      <c r="AG168" s="37" t="str">
        <f ca="1">IF($A168&gt;"",IF(ISERROR(HLOOKUP(AG$1,INDIRECT("Roles!$B$"&amp;MATCH($B168,Roles!$A:$A,0)&amp;":$AF$"&amp;MATCH($B168,Roles!$A:$A,0)),1,FALSE))=FALSE,IF(SquadExport!AJ168&lt;10,1,IF(SquadExport!AJ168&lt;15,2,IF(SquadExport!AJ168&lt;=20,3,""))),0),"")</f>
        <v/>
      </c>
      <c r="AH168" s="37" t="str">
        <f ca="1">IF($A168&gt;"",IF(ISERROR(HLOOKUP(AH$1,INDIRECT("Roles!$B$"&amp;MATCH($B168,Roles!$A:$A,0)&amp;":$AF$"&amp;MATCH($B168,Roles!$A:$A,0)),1,FALSE))=FALSE,IF(SquadExport!AK168&lt;10,1,IF(SquadExport!AK168&lt;15,2,IF(SquadExport!AK168&lt;=20,3,""))),0),"")</f>
        <v/>
      </c>
      <c r="AI168" s="37" t="str">
        <f ca="1">IF($A168&gt;"",IF(ISERROR(HLOOKUP(AI$1,INDIRECT("Roles!$B$"&amp;MATCH($B168,Roles!$A:$A,0)&amp;":$AF$"&amp;MATCH($B168,Roles!$A:$A,0)),1,FALSE))=FALSE,IF(SquadExport!AL168&lt;10,1,IF(SquadExport!AL168&lt;15,2,IF(SquadExport!AL168&lt;=20,3,""))),0),"")</f>
        <v/>
      </c>
      <c r="AJ168" s="37" t="str">
        <f ca="1">IF($A168&gt;"",IF(ISERROR(HLOOKUP(AJ$1,INDIRECT("Roles!$B$"&amp;MATCH($B168,Roles!$A:$A,0)&amp;":$AF$"&amp;MATCH($B168,Roles!$A:$A,0)),1,FALSE))=FALSE,IF(SquadExport!AM168&lt;10,1,IF(SquadExport!AM168&lt;15,2,IF(SquadExport!AM168&lt;=20,3,""))),0),"")</f>
        <v/>
      </c>
      <c r="AK168" s="37" t="str">
        <f ca="1">IF($A168&gt;"",IF(ISERROR(HLOOKUP(AK$1,INDIRECT("Roles!$B$"&amp;MATCH($B168,Roles!$A:$A,0)&amp;":$AF$"&amp;MATCH($B168,Roles!$A:$A,0)),1,FALSE))=FALSE,IF(SquadExport!AN168&lt;10,1,IF(SquadExport!AN168&lt;15,2,IF(SquadExport!AN168&lt;=20,3,""))),0),"")</f>
        <v/>
      </c>
      <c r="AL168" s="37" t="str">
        <f ca="1">IF($A168&gt;"",IF(ISERROR(HLOOKUP(AL$1,INDIRECT("Roles!$B$"&amp;MATCH($B168,Roles!$A:$A,0)&amp;":$AF$"&amp;MATCH($B168,Roles!$A:$A,0)),1,FALSE))=FALSE,IF(SquadExport!AO168&lt;10,1,IF(SquadExport!AO168&lt;15,2,IF(SquadExport!AO168&lt;=20,3,""))),0),"")</f>
        <v/>
      </c>
      <c r="AM168" s="37" t="str">
        <f ca="1">IF($A168&gt;"",IF(ISERROR(HLOOKUP(AM$1,INDIRECT("Roles!$B$"&amp;MATCH($B168,Roles!$A:$A,0)&amp;":$AF$"&amp;MATCH($B168,Roles!$A:$A,0)),1,FALSE))=FALSE,IF(SquadExport!AP168&lt;10,1,IF(SquadExport!AP168&lt;15,2,IF(SquadExport!AP168&lt;=20,3,""))),0),"")</f>
        <v/>
      </c>
      <c r="AN168" s="37" t="str">
        <f ca="1">IF($A168&gt;"",IF(ISERROR(HLOOKUP(AN$1,INDIRECT("Roles!$B$"&amp;MATCH($B168,Roles!$A:$A,0)&amp;":$AF$"&amp;MATCH($B168,Roles!$A:$A,0)),1,FALSE))=FALSE,IF(SquadExport!AQ168&lt;10,1,IF(SquadExport!AQ168&lt;15,2,IF(SquadExport!AQ168&lt;=20,3,""))),0),"")</f>
        <v/>
      </c>
      <c r="AO168" s="37" t="str">
        <f ca="1">IF($A168&gt;"",IF(ISERROR(HLOOKUP(AO$1,INDIRECT("Roles!$B$"&amp;MATCH($B168,Roles!$A:$A,0)&amp;":$AF$"&amp;MATCH($B168,Roles!$A:$A,0)),1,FALSE))=FALSE,IF(SquadExport!AR168&lt;10,1,IF(SquadExport!AR168&lt;15,2,IF(SquadExport!AR168&lt;=20,3,""))),0),"")</f>
        <v/>
      </c>
      <c r="AP168" s="37" t="str">
        <f ca="1">IF($A168&gt;"",IF(ISERROR(HLOOKUP(AP$1,INDIRECT("Roles!$B$"&amp;MATCH($B168,Roles!$A:$A,0)&amp;":$AF$"&amp;MATCH($B168,Roles!$A:$A,0)),1,FALSE))=FALSE,IF(SquadExport!AS168&lt;10,1,IF(SquadExport!AS168&lt;15,2,IF(SquadExport!AS168&lt;=20,3,""))),0),"")</f>
        <v/>
      </c>
      <c r="AQ168" s="37" t="str">
        <f ca="1">IF($A168&gt;"",IF(ISERROR(HLOOKUP(AQ$1,INDIRECT("Roles!$B$"&amp;MATCH($B168,Roles!$A:$A,0)&amp;":$AF$"&amp;MATCH($B168,Roles!$A:$A,0)),1,FALSE))=FALSE,IF(SquadExport!AT168&lt;10,1,IF(SquadExport!AT168&lt;15,2,IF(SquadExport!AT168&lt;=20,3,""))),0),"")</f>
        <v/>
      </c>
      <c r="AR168" s="37" t="str">
        <f ca="1">IF($A168&gt;"",IF(ISERROR(HLOOKUP(AR$1,INDIRECT("Roles!$B$"&amp;MATCH($B168,Roles!$A:$A,0)&amp;":$AF$"&amp;MATCH($B168,Roles!$A:$A,0)),1,FALSE))=FALSE,IF(SquadExport!AU168&lt;10,1,IF(SquadExport!AU168&lt;15,2,IF(SquadExport!AU168&lt;=20,3,""))),0),"")</f>
        <v/>
      </c>
      <c r="AS168" s="37" t="str">
        <f ca="1">IF($A168&gt;"",IF(ISERROR(HLOOKUP(AS$1,INDIRECT("Roles!$B$"&amp;MATCH($B168,Roles!$A:$A,0)&amp;":$AF$"&amp;MATCH($B168,Roles!$A:$A,0)),1,FALSE))=FALSE,IF(SquadExport!AV168&lt;10,1,IF(SquadExport!AV168&lt;15,2,IF(SquadExport!AV168&lt;=20,3,""))),0),"")</f>
        <v/>
      </c>
      <c r="AT168" s="37" t="str">
        <f ca="1">IF($A168&gt;"",IF(ISERROR(HLOOKUP(AT$1,INDIRECT("Roles!$B$"&amp;MATCH($B168,Roles!$A:$A,0)&amp;":$AF$"&amp;MATCH($B168,Roles!$A:$A,0)),1,FALSE))=FALSE,IF(SquadExport!AW168&lt;10,1,IF(SquadExport!AW168&lt;15,2,IF(SquadExport!AW168&lt;=20,3,""))),0),"")</f>
        <v/>
      </c>
      <c r="AU168" s="37" t="str">
        <f ca="1">IF($A168&gt;"",IF(ISERROR(HLOOKUP(AU$1,INDIRECT("Roles!$B$"&amp;MATCH($B168,Roles!$A:$A,0)&amp;":$AF$"&amp;MATCH($B168,Roles!$A:$A,0)),1,FALSE))=FALSE,IF(SquadExport!AX168&lt;10,1,IF(SquadExport!AX168&lt;15,2,IF(SquadExport!AX168&lt;=20,3,""))),0),"")</f>
        <v/>
      </c>
      <c r="AV168" s="37" t="str">
        <f ca="1">IF($A168&gt;"",IF(ISERROR(HLOOKUP(AV$1,INDIRECT("Roles!$B$"&amp;MATCH($B168,Roles!$A:$A,0)&amp;":$AF$"&amp;MATCH($B168,Roles!$A:$A,0)),1,FALSE))=FALSE,IF(SquadExport!AY168&lt;10,1,IF(SquadExport!AY168&lt;15,2,IF(SquadExport!AY168&lt;=20,3,""))),0),"")</f>
        <v/>
      </c>
      <c r="AW168" s="37" t="str">
        <f ca="1">IF($A168&gt;"",IF(ISERROR(HLOOKUP(AW$1,INDIRECT("Roles!$B$"&amp;MATCH($B168,Roles!$A:$A,0)&amp;":$AF$"&amp;MATCH($B168,Roles!$A:$A,0)),1,FALSE))=FALSE,IF(SquadExport!AZ168&lt;10,1,IF(SquadExport!AZ168&lt;15,2,IF(SquadExport!AZ168&lt;=20,3,""))),0),"")</f>
        <v/>
      </c>
      <c r="AX168" s="37" t="str">
        <f ca="1">IF($A168&gt;"",IF(ISERROR(HLOOKUP(AX$1,INDIRECT("Roles!$B$"&amp;MATCH($B168,Roles!$A:$A,0)&amp;":$AF$"&amp;MATCH($B168,Roles!$A:$A,0)),1,FALSE))=FALSE,IF(SquadExport!BA168&lt;10,1,IF(SquadExport!BA168&lt;15,2,IF(SquadExport!BA168&lt;=20,3,""))),0),"")</f>
        <v/>
      </c>
      <c r="AY168" s="30" t="str" cm="1">
        <f t="array" aca="1" ref="AY168:CS168" ca="1">IF($D168:$AX168=1,D$1:AX$1,"")</f>
        <v/>
      </c>
      <c r="AZ168" s="30" t="str">
        <f ca="1"/>
        <v/>
      </c>
      <c r="BA168" s="30" t="str">
        <f ca="1"/>
        <v/>
      </c>
      <c r="BB168" s="30" t="str">
        <f ca="1"/>
        <v/>
      </c>
      <c r="BC168" s="30" t="str">
        <f ca="1"/>
        <v/>
      </c>
      <c r="BD168" s="30" t="str">
        <f ca="1"/>
        <v/>
      </c>
      <c r="BE168" s="30" t="str">
        <f ca="1"/>
        <v/>
      </c>
      <c r="BF168" s="30" t="str">
        <f ca="1"/>
        <v/>
      </c>
      <c r="BG168" s="30" t="str">
        <f ca="1"/>
        <v/>
      </c>
      <c r="BH168" s="30" t="str">
        <f ca="1"/>
        <v/>
      </c>
      <c r="BI168" s="30" t="str">
        <f ca="1"/>
        <v/>
      </c>
      <c r="BJ168" s="30" t="str">
        <f ca="1"/>
        <v/>
      </c>
      <c r="BK168" s="30" t="str">
        <f ca="1"/>
        <v/>
      </c>
      <c r="BL168" s="30" t="str">
        <f ca="1"/>
        <v/>
      </c>
      <c r="BM168" s="30" t="str">
        <f ca="1"/>
        <v/>
      </c>
      <c r="BN168" s="30" t="str">
        <f ca="1"/>
        <v/>
      </c>
      <c r="BO168" s="30" t="str">
        <f ca="1"/>
        <v/>
      </c>
      <c r="BP168" s="30" t="str">
        <f ca="1"/>
        <v/>
      </c>
      <c r="BQ168" s="30" t="str">
        <f ca="1"/>
        <v/>
      </c>
      <c r="BR168" s="30" t="str">
        <f ca="1"/>
        <v/>
      </c>
      <c r="BS168" s="30" t="str">
        <f ca="1"/>
        <v/>
      </c>
      <c r="BT168" s="30" t="str">
        <f ca="1"/>
        <v/>
      </c>
      <c r="BU168" s="30" t="str">
        <f ca="1"/>
        <v/>
      </c>
      <c r="BV168" s="30" t="str">
        <f ca="1"/>
        <v/>
      </c>
      <c r="BW168" s="30" t="str">
        <f ca="1"/>
        <v/>
      </c>
      <c r="BX168" s="30" t="str">
        <f ca="1"/>
        <v/>
      </c>
      <c r="BY168" s="30" t="str">
        <f ca="1"/>
        <v/>
      </c>
      <c r="BZ168" s="30" t="str">
        <f ca="1"/>
        <v/>
      </c>
      <c r="CA168" s="30" t="str">
        <f ca="1"/>
        <v/>
      </c>
      <c r="CB168" s="30" t="str">
        <f ca="1"/>
        <v/>
      </c>
      <c r="CC168" s="30" t="str">
        <f ca="1"/>
        <v/>
      </c>
      <c r="CD168" s="30" t="str">
        <f ca="1"/>
        <v/>
      </c>
      <c r="CE168" s="30" t="str">
        <f ca="1"/>
        <v/>
      </c>
      <c r="CF168" s="30" t="str">
        <f ca="1"/>
        <v/>
      </c>
      <c r="CG168" s="30" t="str">
        <f ca="1"/>
        <v/>
      </c>
      <c r="CH168" s="30" t="str">
        <f ca="1"/>
        <v/>
      </c>
      <c r="CI168" s="30" t="str">
        <f ca="1"/>
        <v/>
      </c>
      <c r="CJ168" s="30" t="str">
        <f ca="1"/>
        <v/>
      </c>
      <c r="CK168" s="30" t="str">
        <f ca="1"/>
        <v/>
      </c>
      <c r="CL168" s="30" t="str">
        <f ca="1"/>
        <v/>
      </c>
      <c r="CM168" s="30" t="str">
        <f ca="1"/>
        <v/>
      </c>
      <c r="CN168" s="30" t="str">
        <f ca="1"/>
        <v/>
      </c>
      <c r="CO168" s="30" t="str">
        <f ca="1"/>
        <v/>
      </c>
      <c r="CP168" s="30" t="str">
        <f ca="1"/>
        <v/>
      </c>
      <c r="CQ168" s="30" t="str">
        <f ca="1"/>
        <v/>
      </c>
      <c r="CR168" s="30" t="str">
        <f ca="1"/>
        <v/>
      </c>
      <c r="CS168" s="30" t="str">
        <f ca="1"/>
        <v/>
      </c>
      <c r="CT168" s="31" cm="1">
        <f t="array" aca="1" ref="CT168" ca="1">SUMPRODUCT(COUNTIF($AY168:$CS168,Training!$C$3:$E$3))</f>
        <v>0</v>
      </c>
      <c r="CU168" s="31" cm="1">
        <f t="array" aca="1" ref="CU168" ca="1">SUMPRODUCT(COUNTIF($AY168:$CS168,Training!$C$4:$E$4))</f>
        <v>0</v>
      </c>
      <c r="CV168" s="31" cm="1">
        <f t="array" aca="1" ref="CV168" ca="1">SUMPRODUCT(COUNTIF($AY168:$CS168,Training!$C$5:$E$5))</f>
        <v>0</v>
      </c>
      <c r="CW168" s="31" cm="1">
        <f t="array" aca="1" ref="CW168" ca="1">SUMPRODUCT(COUNTIF($AY168:$CS168,Training!$C$6:$E$6))</f>
        <v>0</v>
      </c>
      <c r="CX168" s="31" cm="1">
        <f t="array" aca="1" ref="CX168" ca="1">SUMPRODUCT(COUNTIF($AY168:$CS168,Training!$C$7:$E$7))</f>
        <v>0</v>
      </c>
      <c r="CY168" s="31" cm="1">
        <f t="array" aca="1" ref="CY168" ca="1">SUMPRODUCT(COUNTIF($AY168:$CS168,Training!$C$8:$E$8))</f>
        <v>0</v>
      </c>
      <c r="CZ168" s="31" cm="1">
        <f t="array" aca="1" ref="CZ168" ca="1">SUMPRODUCT(COUNTIF($AY168:$CS168,Training!$C$9:$E$9))</f>
        <v>0</v>
      </c>
      <c r="DA168" s="31" cm="1">
        <f t="array" aca="1" ref="DA168" ca="1">SUMPRODUCT(COUNTIF($AY168:$CS168,Training!$C$10:$E$10))</f>
        <v>0</v>
      </c>
      <c r="DB168" s="31" cm="1">
        <f t="array" aca="1" ref="DB168" ca="1">SUMPRODUCT(COUNTIF($AY168:$CS168,Training!$C$11:$E$11))</f>
        <v>0</v>
      </c>
      <c r="DC168" s="31" cm="1">
        <f t="array" aca="1" ref="DC168" ca="1">SUMPRODUCT(COUNTIF($AY168:$CS168,Training!$C$2:$E$2))</f>
        <v>0</v>
      </c>
      <c r="DD168" s="31" cm="1">
        <f t="array" aca="1" ref="DD168" ca="1">SUMPRODUCT(COUNTIF($AY168:$CS168,Training!#REF!))</f>
        <v>0</v>
      </c>
      <c r="DE168" s="31" cm="1">
        <f t="array" aca="1" ref="DE168" ca="1">SUMPRODUCT(COUNTIF($AY168:$CS168,Training!$C$12:$E$12))</f>
        <v>0</v>
      </c>
      <c r="DF168" s="31" cm="1">
        <f t="array" aca="1" ref="DF168" ca="1">SUMPRODUCT(COUNTIF($AY168:$CS168,Training!$C$13:$E$13))</f>
        <v>0</v>
      </c>
      <c r="DG168" s="31" cm="1">
        <f t="array" aca="1" ref="DG168" ca="1">SUMPRODUCT(COUNTIF($AY168:$CS168,Training!$C$14:$E$14))</f>
        <v>0</v>
      </c>
      <c r="DH168" s="31" cm="1">
        <f t="array" aca="1" ref="DH168" ca="1">SUMPRODUCT(COUNTIF($AY168:$CS168,Training!$C$15:$E$15))</f>
        <v>0</v>
      </c>
      <c r="DI168" s="31" cm="1">
        <f t="array" aca="1" ref="DI168" ca="1">SUMPRODUCT(COUNTIF($AY168:$CS168,Training!$C$16:$E$16))</f>
        <v>0</v>
      </c>
      <c r="DJ168" s="30" t="str" cm="1">
        <f t="array" aca="1" ref="DJ168:FD168" ca="1">IF(COUNTIF(D168:AX168,1)=0,IF($D168:$AX168=2,D$1:AX$1,""),"")</f>
        <v/>
      </c>
      <c r="DK168" s="30" t="str">
        <f ca="1"/>
        <v/>
      </c>
      <c r="DL168" s="30" t="str">
        <f ca="1"/>
        <v/>
      </c>
      <c r="DM168" s="30" t="str">
        <f ca="1"/>
        <v/>
      </c>
      <c r="DN168" s="30" t="str">
        <f ca="1"/>
        <v/>
      </c>
      <c r="DO168" s="30" t="str">
        <f ca="1"/>
        <v/>
      </c>
      <c r="DP168" s="30" t="str">
        <f ca="1"/>
        <v/>
      </c>
      <c r="DQ168" s="30" t="str">
        <f ca="1"/>
        <v/>
      </c>
      <c r="DR168" s="30" t="str">
        <f ca="1"/>
        <v/>
      </c>
      <c r="DS168" s="30" t="str">
        <f ca="1"/>
        <v/>
      </c>
      <c r="DT168" s="30" t="str">
        <f ca="1"/>
        <v/>
      </c>
      <c r="DU168" s="30" t="str">
        <f ca="1"/>
        <v/>
      </c>
      <c r="DV168" s="30" t="str">
        <f ca="1"/>
        <v/>
      </c>
      <c r="DW168" s="30" t="str">
        <f ca="1"/>
        <v/>
      </c>
      <c r="DX168" s="30" t="str">
        <f ca="1"/>
        <v/>
      </c>
      <c r="DY168" s="30" t="str">
        <f ca="1"/>
        <v/>
      </c>
      <c r="DZ168" s="30" t="str">
        <f ca="1"/>
        <v/>
      </c>
      <c r="EA168" s="30" t="str">
        <f ca="1"/>
        <v/>
      </c>
      <c r="EB168" s="30" t="str">
        <f ca="1"/>
        <v/>
      </c>
      <c r="EC168" s="30" t="str">
        <f ca="1"/>
        <v/>
      </c>
      <c r="ED168" s="30" t="str">
        <f ca="1"/>
        <v/>
      </c>
      <c r="EE168" s="30" t="str">
        <f ca="1"/>
        <v/>
      </c>
      <c r="EF168" s="30" t="str">
        <f ca="1"/>
        <v/>
      </c>
      <c r="EG168" s="30" t="str">
        <f ca="1"/>
        <v/>
      </c>
      <c r="EH168" s="30" t="str">
        <f ca="1"/>
        <v/>
      </c>
      <c r="EI168" s="30" t="str">
        <f ca="1"/>
        <v/>
      </c>
      <c r="EJ168" s="30" t="str">
        <f ca="1"/>
        <v/>
      </c>
      <c r="EK168" s="30" t="str">
        <f ca="1"/>
        <v/>
      </c>
      <c r="EL168" s="30" t="str">
        <f ca="1"/>
        <v/>
      </c>
      <c r="EM168" s="30" t="str">
        <f ca="1"/>
        <v/>
      </c>
      <c r="EN168" s="30" t="str">
        <f ca="1"/>
        <v/>
      </c>
      <c r="EO168" s="30" t="str">
        <f ca="1"/>
        <v/>
      </c>
      <c r="EP168" s="30" t="str">
        <f ca="1"/>
        <v/>
      </c>
      <c r="EQ168" s="30" t="str">
        <f ca="1"/>
        <v/>
      </c>
      <c r="ER168" s="30" t="str">
        <f ca="1"/>
        <v/>
      </c>
      <c r="ES168" s="30" t="str">
        <f ca="1"/>
        <v/>
      </c>
      <c r="ET168" s="30" t="str">
        <f ca="1"/>
        <v/>
      </c>
      <c r="EU168" s="30" t="str">
        <f ca="1"/>
        <v/>
      </c>
      <c r="EV168" s="30" t="str">
        <f ca="1"/>
        <v/>
      </c>
      <c r="EW168" s="30" t="str">
        <f ca="1"/>
        <v/>
      </c>
      <c r="EX168" s="30" t="str">
        <f ca="1"/>
        <v/>
      </c>
      <c r="EY168" s="30" t="str">
        <f ca="1"/>
        <v/>
      </c>
      <c r="EZ168" s="30" t="str">
        <f ca="1"/>
        <v/>
      </c>
      <c r="FA168" s="30" t="str">
        <f ca="1"/>
        <v/>
      </c>
      <c r="FB168" s="30" t="str">
        <f ca="1"/>
        <v/>
      </c>
      <c r="FC168" s="30" t="str">
        <f ca="1"/>
        <v/>
      </c>
      <c r="FD168" s="30" t="str">
        <f ca="1"/>
        <v/>
      </c>
      <c r="FE168" s="31" cm="1">
        <f t="array" aca="1" ref="FE168" ca="1">SUMPRODUCT(COUNTIF($DJ168:$FD168,Training!$C$3:$E$3))</f>
        <v>0</v>
      </c>
      <c r="FF168" s="31" cm="1">
        <f t="array" aca="1" ref="FF168" ca="1">SUMPRODUCT(COUNTIF($DJ168:$FD168,Training!$C$4:$E$4))</f>
        <v>0</v>
      </c>
      <c r="FG168" s="31" cm="1">
        <f t="array" aca="1" ref="FG168" ca="1">SUMPRODUCT(COUNTIF($DJ168:$FD168,Training!$C$5:$E$5))</f>
        <v>0</v>
      </c>
      <c r="FH168" s="31" cm="1">
        <f t="array" aca="1" ref="FH168" ca="1">SUMPRODUCT(COUNTIF($DJ168:$FD168,Training!$C$6:$E$6))</f>
        <v>0</v>
      </c>
      <c r="FI168" s="31" cm="1">
        <f t="array" aca="1" ref="FI168" ca="1">SUMPRODUCT(COUNTIF($DJ168:$FD168,Training!$C$7:$E$7))</f>
        <v>0</v>
      </c>
      <c r="FJ168" s="31" cm="1">
        <f t="array" aca="1" ref="FJ168" ca="1">SUMPRODUCT(COUNTIF($DJ168:$FD168,Training!$C$8:$E$8))</f>
        <v>0</v>
      </c>
      <c r="FK168" s="31" cm="1">
        <f t="array" aca="1" ref="FK168" ca="1">SUMPRODUCT(COUNTIF($DJ168:$FD168,Training!$C$9:$E$9))</f>
        <v>0</v>
      </c>
      <c r="FL168" s="31" cm="1">
        <f t="array" aca="1" ref="FL168" ca="1">SUMPRODUCT(COUNTIF($DJ168:$FD168,Training!$C$10:$E$10))</f>
        <v>0</v>
      </c>
      <c r="FM168" s="31" cm="1">
        <f t="array" aca="1" ref="FM168" ca="1">SUMPRODUCT(COUNTIF($DJ168:$FD168,Training!$C$11:$E$11))</f>
        <v>0</v>
      </c>
      <c r="FN168" s="31" cm="1">
        <f t="array" aca="1" ref="FN168" ca="1">SUMPRODUCT(COUNTIF($DJ168:$FD168,Training!$C$2:$E$2))</f>
        <v>0</v>
      </c>
      <c r="FO168" s="31" cm="1">
        <f t="array" aca="1" ref="FO168" ca="1">SUMPRODUCT(COUNTIF($DJ168:$FD168,Training!#REF!))</f>
        <v>0</v>
      </c>
      <c r="FP168" s="31" cm="1">
        <f t="array" aca="1" ref="FP168" ca="1">SUMPRODUCT(COUNTIF($DJ168:$FD168,Training!$C$12:$E$12))</f>
        <v>0</v>
      </c>
      <c r="FQ168" s="31" cm="1">
        <f t="array" aca="1" ref="FQ168" ca="1">SUMPRODUCT(COUNTIF($DJ168:$FD168,Training!$C$13:$E$13))</f>
        <v>0</v>
      </c>
      <c r="FR168" s="31" cm="1">
        <f t="array" aca="1" ref="FR168" ca="1">SUMPRODUCT(COUNTIF($DJ168:$FD168,Training!$C$14:$E$14))</f>
        <v>0</v>
      </c>
      <c r="FS168" s="31" cm="1">
        <f t="array" aca="1" ref="FS168" ca="1">SUMPRODUCT(COUNTIF($DJ168:$FD168,Training!$C$15:$E$15))</f>
        <v>0</v>
      </c>
      <c r="FT168" s="31" cm="1">
        <f t="array" aca="1" ref="FT168" ca="1">SUMPRODUCT(COUNTIF($DJ168:$FD168,Training!$C$16:$E$16))</f>
        <v>0</v>
      </c>
    </row>
    <row r="169" spans="1:176" x14ac:dyDescent="0.25">
      <c r="A169" s="32" t="str">
        <f>IF(WeightedParse!A169&gt;"",WeightedParse!A169,"")</f>
        <v/>
      </c>
      <c r="B169" s="49" t="str">
        <f>IF('Weighted Summary'!A169&gt;"",'Weighted Summary'!F169,"")</f>
        <v/>
      </c>
      <c r="C169" s="39" t="str">
        <f t="shared" si="2"/>
        <v/>
      </c>
      <c r="D169" s="37" t="str">
        <f ca="1">IF($A169&gt;"",IF(ISERROR(HLOOKUP(D$1,INDIRECT("Roles!$B$"&amp;MATCH($B169,Roles!$A:$A,0)&amp;":$AF$"&amp;MATCH($B169,Roles!$A:$A,0)),1,FALSE))=FALSE,IF(SquadExport!G169&lt;10,1,IF(SquadExport!G169&lt;15,2,IF(SquadExport!G169&lt;=20,3,""))),0),"")</f>
        <v/>
      </c>
      <c r="E169" s="37" t="str">
        <f ca="1">IF($A169&gt;"",IF(ISERROR(HLOOKUP(E$1,INDIRECT("Roles!$B$"&amp;MATCH($B169,Roles!$A:$A,0)&amp;":$AF$"&amp;MATCH($B169,Roles!$A:$A,0)),1,FALSE))=FALSE,IF(SquadExport!H169&lt;10,1,IF(SquadExport!H169&lt;15,2,IF(SquadExport!H169&lt;=20,3,""))),0),"")</f>
        <v/>
      </c>
      <c r="F169" s="37" t="str">
        <f ca="1">IF($A169&gt;"",IF(ISERROR(HLOOKUP(F$1,INDIRECT("Roles!$B$"&amp;MATCH($B169,Roles!$A:$A,0)&amp;":$AF$"&amp;MATCH($B169,Roles!$A:$A,0)),1,FALSE))=FALSE,IF(SquadExport!I169&lt;10,1,IF(SquadExport!I169&lt;15,2,IF(SquadExport!I169&lt;=20,3,""))),0),"")</f>
        <v/>
      </c>
      <c r="G169" s="37" t="str">
        <f ca="1">IF($A169&gt;"",IF(ISERROR(HLOOKUP(G$1,INDIRECT("Roles!$B$"&amp;MATCH($B169,Roles!$A:$A,0)&amp;":$AF$"&amp;MATCH($B169,Roles!$A:$A,0)),1,FALSE))=FALSE,IF(SquadExport!J169&lt;10,1,IF(SquadExport!J169&lt;15,2,IF(SquadExport!J169&lt;=20,3,""))),0),"")</f>
        <v/>
      </c>
      <c r="H169" s="37" t="str">
        <f ca="1">IF($A169&gt;"",IF(ISERROR(HLOOKUP(H$1,INDIRECT("Roles!$B$"&amp;MATCH($B169,Roles!$A:$A,0)&amp;":$AF$"&amp;MATCH($B169,Roles!$A:$A,0)),1,FALSE))=FALSE,IF(SquadExport!K169&lt;10,1,IF(SquadExport!K169&lt;15,2,IF(SquadExport!K169&lt;=20,3,""))),0),"")</f>
        <v/>
      </c>
      <c r="I169" s="37" t="str">
        <f ca="1">IF($A169&gt;"",IF(ISERROR(HLOOKUP(I$1,INDIRECT("Roles!$B$"&amp;MATCH($B169,Roles!$A:$A,0)&amp;":$AF$"&amp;MATCH($B169,Roles!$A:$A,0)),1,FALSE))=FALSE,IF(SquadExport!L169&lt;10,1,IF(SquadExport!L169&lt;15,2,IF(SquadExport!L169&lt;=20,3,""))),0),"")</f>
        <v/>
      </c>
      <c r="J169" s="37" t="str">
        <f ca="1">IF($A169&gt;"",IF(ISERROR(HLOOKUP(J$1,INDIRECT("Roles!$B$"&amp;MATCH($B169,Roles!$A:$A,0)&amp;":$AF$"&amp;MATCH($B169,Roles!$A:$A,0)),1,FALSE))=FALSE,IF(SquadExport!M169&lt;10,1,IF(SquadExport!M169&lt;15,2,IF(SquadExport!M169&lt;=20,3,""))),0),"")</f>
        <v/>
      </c>
      <c r="K169" s="37" t="str">
        <f ca="1">IF($A169&gt;"",IF(ISERROR(HLOOKUP(K$1,INDIRECT("Roles!$B$"&amp;MATCH($B169,Roles!$A:$A,0)&amp;":$AF$"&amp;MATCH($B169,Roles!$A:$A,0)),1,FALSE))=FALSE,IF(SquadExport!N169&lt;10,1,IF(SquadExport!N169&lt;15,2,IF(SquadExport!N169&lt;=20,3,""))),0),"")</f>
        <v/>
      </c>
      <c r="L169" s="37" t="str">
        <f ca="1">IF($A169&gt;"",IF(ISERROR(HLOOKUP(L$1,INDIRECT("Roles!$B$"&amp;MATCH($B169,Roles!$A:$A,0)&amp;":$AF$"&amp;MATCH($B169,Roles!$A:$A,0)),1,FALSE))=FALSE,IF(SquadExport!O169&lt;10,1,IF(SquadExport!O169&lt;15,2,IF(SquadExport!O169&lt;=20,3,""))),0),"")</f>
        <v/>
      </c>
      <c r="M169" s="37" t="str">
        <f ca="1">IF($A169&gt;"",IF(ISERROR(HLOOKUP(M$1,INDIRECT("Roles!$B$"&amp;MATCH($B169,Roles!$A:$A,0)&amp;":$AF$"&amp;MATCH($B169,Roles!$A:$A,0)),1,FALSE))=FALSE,IF(SquadExport!P169&lt;10,1,IF(SquadExport!P169&lt;15,2,IF(SquadExport!P169&lt;=20,3,""))),0),"")</f>
        <v/>
      </c>
      <c r="N169" s="37" t="str">
        <f ca="1">IF($A169&gt;"",IF(ISERROR(HLOOKUP(N$1,INDIRECT("Roles!$B$"&amp;MATCH($B169,Roles!$A:$A,0)&amp;":$AF$"&amp;MATCH($B169,Roles!$A:$A,0)),1,FALSE))=FALSE,IF(SquadExport!Q169&lt;10,1,IF(SquadExport!Q169&lt;15,2,IF(SquadExport!Q169&lt;=20,3,""))),0),"")</f>
        <v/>
      </c>
      <c r="O169" s="37" t="str">
        <f ca="1">IF($A169&gt;"",IF(ISERROR(HLOOKUP(O$1,INDIRECT("Roles!$B$"&amp;MATCH($B169,Roles!$A:$A,0)&amp;":$AF$"&amp;MATCH($B169,Roles!$A:$A,0)),1,FALSE))=FALSE,IF(SquadExport!R169&lt;10,1,IF(SquadExport!R169&lt;15,2,IF(SquadExport!R169&lt;=20,3,""))),0),"")</f>
        <v/>
      </c>
      <c r="P169" s="37" t="str">
        <f ca="1">IF($A169&gt;"",IF(ISERROR(HLOOKUP(P$1,INDIRECT("Roles!$B$"&amp;MATCH($B169,Roles!$A:$A,0)&amp;":$AF$"&amp;MATCH($B169,Roles!$A:$A,0)),1,FALSE))=FALSE,IF(SquadExport!S169&lt;10,1,IF(SquadExport!S169&lt;15,2,IF(SquadExport!S169&lt;=20,3,""))),0),"")</f>
        <v/>
      </c>
      <c r="Q169" s="37" t="str">
        <f ca="1">IF($A169&gt;"",IF(ISERROR(HLOOKUP(Q$1,INDIRECT("Roles!$B$"&amp;MATCH($B169,Roles!$A:$A,0)&amp;":$AF$"&amp;MATCH($B169,Roles!$A:$A,0)),1,FALSE))=FALSE,IF(SquadExport!T169&lt;10,1,IF(SquadExport!T169&lt;15,2,IF(SquadExport!T169&lt;=20,3,""))),0),"")</f>
        <v/>
      </c>
      <c r="R169" s="37" t="str">
        <f ca="1">IF($A169&gt;"",IF(ISERROR(HLOOKUP(R$1,INDIRECT("Roles!$B$"&amp;MATCH($B169,Roles!$A:$A,0)&amp;":$AF$"&amp;MATCH($B169,Roles!$A:$A,0)),1,FALSE))=FALSE,IF(SquadExport!U169&lt;10,1,IF(SquadExport!U169&lt;15,2,IF(SquadExport!U169&lt;=20,3,""))),0),"")</f>
        <v/>
      </c>
      <c r="S169" s="37" t="str">
        <f ca="1">IF($A169&gt;"",IF(ISERROR(HLOOKUP(S$1,INDIRECT("Roles!$B$"&amp;MATCH($B169,Roles!$A:$A,0)&amp;":$AF$"&amp;MATCH($B169,Roles!$A:$A,0)),1,FALSE))=FALSE,IF(SquadExport!V169&lt;10,1,IF(SquadExport!V169&lt;15,2,IF(SquadExport!V169&lt;=20,3,""))),0),"")</f>
        <v/>
      </c>
      <c r="T169" s="37" t="str">
        <f ca="1">IF($A169&gt;"",IF(ISERROR(HLOOKUP(T$1,INDIRECT("Roles!$B$"&amp;MATCH($B169,Roles!$A:$A,0)&amp;":$AF$"&amp;MATCH($B169,Roles!$A:$A,0)),1,FALSE))=FALSE,IF(SquadExport!W169&lt;10,1,IF(SquadExport!W169&lt;15,2,IF(SquadExport!W169&lt;=20,3,""))),0),"")</f>
        <v/>
      </c>
      <c r="U169" s="37" t="str">
        <f ca="1">IF($A169&gt;"",IF(ISERROR(HLOOKUP(U$1,INDIRECT("Roles!$B$"&amp;MATCH($B169,Roles!$A:$A,0)&amp;":$AF$"&amp;MATCH($B169,Roles!$A:$A,0)),1,FALSE))=FALSE,IF(SquadExport!X169&lt;10,1,IF(SquadExport!X169&lt;15,2,IF(SquadExport!X169&lt;=20,3,""))),0),"")</f>
        <v/>
      </c>
      <c r="V169" s="37" t="str">
        <f ca="1">IF($A169&gt;"",IF(ISERROR(HLOOKUP(V$1,INDIRECT("Roles!$B$"&amp;MATCH($B169,Roles!$A:$A,0)&amp;":$AF$"&amp;MATCH($B169,Roles!$A:$A,0)),1,FALSE))=FALSE,IF(SquadExport!Y169&lt;10,1,IF(SquadExport!Y169&lt;15,2,IF(SquadExport!Y169&lt;=20,3,""))),0),"")</f>
        <v/>
      </c>
      <c r="W169" s="37" t="str">
        <f ca="1">IF($A169&gt;"",IF(ISERROR(HLOOKUP(W$1,INDIRECT("Roles!$B$"&amp;MATCH($B169,Roles!$A:$A,0)&amp;":$AF$"&amp;MATCH($B169,Roles!$A:$A,0)),1,FALSE))=FALSE,IF(SquadExport!Z169&lt;10,1,IF(SquadExport!Z169&lt;15,2,IF(SquadExport!Z169&lt;=20,3,""))),0),"")</f>
        <v/>
      </c>
      <c r="X169" s="37" t="str">
        <f ca="1">IF($A169&gt;"",IF(ISERROR(HLOOKUP(X$1,INDIRECT("Roles!$B$"&amp;MATCH($B169,Roles!$A:$A,0)&amp;":$AF$"&amp;MATCH($B169,Roles!$A:$A,0)),1,FALSE))=FALSE,IF(SquadExport!AA169&lt;10,1,IF(SquadExport!AA169&lt;15,2,IF(SquadExport!AA169&lt;=20,3,""))),0),"")</f>
        <v/>
      </c>
      <c r="Y169" s="37" t="str">
        <f ca="1">IF($A169&gt;"",IF(ISERROR(HLOOKUP(Y$1,INDIRECT("Roles!$B$"&amp;MATCH($B169,Roles!$A:$A,0)&amp;":$AF$"&amp;MATCH($B169,Roles!$A:$A,0)),1,FALSE))=FALSE,IF(SquadExport!AB169&lt;10,1,IF(SquadExport!AB169&lt;15,2,IF(SquadExport!AB169&lt;=20,3,""))),0),"")</f>
        <v/>
      </c>
      <c r="Z169" s="37" t="str">
        <f ca="1">IF($A169&gt;"",IF(ISERROR(HLOOKUP(Z$1,INDIRECT("Roles!$B$"&amp;MATCH($B169,Roles!$A:$A,0)&amp;":$AF$"&amp;MATCH($B169,Roles!$A:$A,0)),1,FALSE))=FALSE,IF(SquadExport!AC169&lt;10,1,IF(SquadExport!AC169&lt;15,2,IF(SquadExport!AC169&lt;=20,3,""))),0),"")</f>
        <v/>
      </c>
      <c r="AA169" s="37" t="str">
        <f ca="1">IF($A169&gt;"",IF(ISERROR(HLOOKUP(AA$1,INDIRECT("Roles!$B$"&amp;MATCH($B169,Roles!$A:$A,0)&amp;":$AF$"&amp;MATCH($B169,Roles!$A:$A,0)),1,FALSE))=FALSE,IF(SquadExport!AD169&lt;10,1,IF(SquadExport!AD169&lt;15,2,IF(SquadExport!AD169&lt;=20,3,""))),0),"")</f>
        <v/>
      </c>
      <c r="AB169" s="37" t="str">
        <f ca="1">IF($A169&gt;"",IF(ISERROR(HLOOKUP(AB$1,INDIRECT("Roles!$B$"&amp;MATCH($B169,Roles!$A:$A,0)&amp;":$AF$"&amp;MATCH($B169,Roles!$A:$A,0)),1,FALSE))=FALSE,IF(SquadExport!AE169&lt;10,1,IF(SquadExport!AE169&lt;15,2,IF(SquadExport!AE169&lt;=20,3,""))),0),"")</f>
        <v/>
      </c>
      <c r="AC169" s="37" t="str">
        <f ca="1">IF($A169&gt;"",IF(ISERROR(HLOOKUP(AC$1,INDIRECT("Roles!$B$"&amp;MATCH($B169,Roles!$A:$A,0)&amp;":$AF$"&amp;MATCH($B169,Roles!$A:$A,0)),1,FALSE))=FALSE,IF(SquadExport!AF169&lt;10,1,IF(SquadExport!AF169&lt;15,2,IF(SquadExport!AF169&lt;=20,3,""))),0),"")</f>
        <v/>
      </c>
      <c r="AD169" s="37" t="str">
        <f ca="1">IF($A169&gt;"",IF(ISERROR(HLOOKUP(AD$1,INDIRECT("Roles!$B$"&amp;MATCH($B169,Roles!$A:$A,0)&amp;":$AF$"&amp;MATCH($B169,Roles!$A:$A,0)),1,FALSE))=FALSE,IF(SquadExport!AG169&lt;10,1,IF(SquadExport!AG169&lt;15,2,IF(SquadExport!AG169&lt;=20,3,""))),0),"")</f>
        <v/>
      </c>
      <c r="AE169" s="37" t="str">
        <f ca="1">IF($A169&gt;"",IF(ISERROR(HLOOKUP(AE$1,INDIRECT("Roles!$B$"&amp;MATCH($B169,Roles!$A:$A,0)&amp;":$AF$"&amp;MATCH($B169,Roles!$A:$A,0)),1,FALSE))=FALSE,IF(SquadExport!AH169&lt;10,1,IF(SquadExport!AH169&lt;15,2,IF(SquadExport!AH169&lt;=20,3,""))),0),"")</f>
        <v/>
      </c>
      <c r="AF169" s="37" t="str">
        <f ca="1">IF($A169&gt;"",IF(ISERROR(HLOOKUP(AF$1,INDIRECT("Roles!$B$"&amp;MATCH($B169,Roles!$A:$A,0)&amp;":$AF$"&amp;MATCH($B169,Roles!$A:$A,0)),1,FALSE))=FALSE,IF(SquadExport!AI169&lt;10,1,IF(SquadExport!AI169&lt;15,2,IF(SquadExport!AI169&lt;=20,3,""))),0),"")</f>
        <v/>
      </c>
      <c r="AG169" s="37" t="str">
        <f ca="1">IF($A169&gt;"",IF(ISERROR(HLOOKUP(AG$1,INDIRECT("Roles!$B$"&amp;MATCH($B169,Roles!$A:$A,0)&amp;":$AF$"&amp;MATCH($B169,Roles!$A:$A,0)),1,FALSE))=FALSE,IF(SquadExport!AJ169&lt;10,1,IF(SquadExport!AJ169&lt;15,2,IF(SquadExport!AJ169&lt;=20,3,""))),0),"")</f>
        <v/>
      </c>
      <c r="AH169" s="37" t="str">
        <f ca="1">IF($A169&gt;"",IF(ISERROR(HLOOKUP(AH$1,INDIRECT("Roles!$B$"&amp;MATCH($B169,Roles!$A:$A,0)&amp;":$AF$"&amp;MATCH($B169,Roles!$A:$A,0)),1,FALSE))=FALSE,IF(SquadExport!AK169&lt;10,1,IF(SquadExport!AK169&lt;15,2,IF(SquadExport!AK169&lt;=20,3,""))),0),"")</f>
        <v/>
      </c>
      <c r="AI169" s="37" t="str">
        <f ca="1">IF($A169&gt;"",IF(ISERROR(HLOOKUP(AI$1,INDIRECT("Roles!$B$"&amp;MATCH($B169,Roles!$A:$A,0)&amp;":$AF$"&amp;MATCH($B169,Roles!$A:$A,0)),1,FALSE))=FALSE,IF(SquadExport!AL169&lt;10,1,IF(SquadExport!AL169&lt;15,2,IF(SquadExport!AL169&lt;=20,3,""))),0),"")</f>
        <v/>
      </c>
      <c r="AJ169" s="37" t="str">
        <f ca="1">IF($A169&gt;"",IF(ISERROR(HLOOKUP(AJ$1,INDIRECT("Roles!$B$"&amp;MATCH($B169,Roles!$A:$A,0)&amp;":$AF$"&amp;MATCH($B169,Roles!$A:$A,0)),1,FALSE))=FALSE,IF(SquadExport!AM169&lt;10,1,IF(SquadExport!AM169&lt;15,2,IF(SquadExport!AM169&lt;=20,3,""))),0),"")</f>
        <v/>
      </c>
      <c r="AK169" s="37" t="str">
        <f ca="1">IF($A169&gt;"",IF(ISERROR(HLOOKUP(AK$1,INDIRECT("Roles!$B$"&amp;MATCH($B169,Roles!$A:$A,0)&amp;":$AF$"&amp;MATCH($B169,Roles!$A:$A,0)),1,FALSE))=FALSE,IF(SquadExport!AN169&lt;10,1,IF(SquadExport!AN169&lt;15,2,IF(SquadExport!AN169&lt;=20,3,""))),0),"")</f>
        <v/>
      </c>
      <c r="AL169" s="37" t="str">
        <f ca="1">IF($A169&gt;"",IF(ISERROR(HLOOKUP(AL$1,INDIRECT("Roles!$B$"&amp;MATCH($B169,Roles!$A:$A,0)&amp;":$AF$"&amp;MATCH($B169,Roles!$A:$A,0)),1,FALSE))=FALSE,IF(SquadExport!AO169&lt;10,1,IF(SquadExport!AO169&lt;15,2,IF(SquadExport!AO169&lt;=20,3,""))),0),"")</f>
        <v/>
      </c>
      <c r="AM169" s="37" t="str">
        <f ca="1">IF($A169&gt;"",IF(ISERROR(HLOOKUP(AM$1,INDIRECT("Roles!$B$"&amp;MATCH($B169,Roles!$A:$A,0)&amp;":$AF$"&amp;MATCH($B169,Roles!$A:$A,0)),1,FALSE))=FALSE,IF(SquadExport!AP169&lt;10,1,IF(SquadExport!AP169&lt;15,2,IF(SquadExport!AP169&lt;=20,3,""))),0),"")</f>
        <v/>
      </c>
      <c r="AN169" s="37" t="str">
        <f ca="1">IF($A169&gt;"",IF(ISERROR(HLOOKUP(AN$1,INDIRECT("Roles!$B$"&amp;MATCH($B169,Roles!$A:$A,0)&amp;":$AF$"&amp;MATCH($B169,Roles!$A:$A,0)),1,FALSE))=FALSE,IF(SquadExport!AQ169&lt;10,1,IF(SquadExport!AQ169&lt;15,2,IF(SquadExport!AQ169&lt;=20,3,""))),0),"")</f>
        <v/>
      </c>
      <c r="AO169" s="37" t="str">
        <f ca="1">IF($A169&gt;"",IF(ISERROR(HLOOKUP(AO$1,INDIRECT("Roles!$B$"&amp;MATCH($B169,Roles!$A:$A,0)&amp;":$AF$"&amp;MATCH($B169,Roles!$A:$A,0)),1,FALSE))=FALSE,IF(SquadExport!AR169&lt;10,1,IF(SquadExport!AR169&lt;15,2,IF(SquadExport!AR169&lt;=20,3,""))),0),"")</f>
        <v/>
      </c>
      <c r="AP169" s="37" t="str">
        <f ca="1">IF($A169&gt;"",IF(ISERROR(HLOOKUP(AP$1,INDIRECT("Roles!$B$"&amp;MATCH($B169,Roles!$A:$A,0)&amp;":$AF$"&amp;MATCH($B169,Roles!$A:$A,0)),1,FALSE))=FALSE,IF(SquadExport!AS169&lt;10,1,IF(SquadExport!AS169&lt;15,2,IF(SquadExport!AS169&lt;=20,3,""))),0),"")</f>
        <v/>
      </c>
      <c r="AQ169" s="37" t="str">
        <f ca="1">IF($A169&gt;"",IF(ISERROR(HLOOKUP(AQ$1,INDIRECT("Roles!$B$"&amp;MATCH($B169,Roles!$A:$A,0)&amp;":$AF$"&amp;MATCH($B169,Roles!$A:$A,0)),1,FALSE))=FALSE,IF(SquadExport!AT169&lt;10,1,IF(SquadExport!AT169&lt;15,2,IF(SquadExport!AT169&lt;=20,3,""))),0),"")</f>
        <v/>
      </c>
      <c r="AR169" s="37" t="str">
        <f ca="1">IF($A169&gt;"",IF(ISERROR(HLOOKUP(AR$1,INDIRECT("Roles!$B$"&amp;MATCH($B169,Roles!$A:$A,0)&amp;":$AF$"&amp;MATCH($B169,Roles!$A:$A,0)),1,FALSE))=FALSE,IF(SquadExport!AU169&lt;10,1,IF(SquadExport!AU169&lt;15,2,IF(SquadExport!AU169&lt;=20,3,""))),0),"")</f>
        <v/>
      </c>
      <c r="AS169" s="37" t="str">
        <f ca="1">IF($A169&gt;"",IF(ISERROR(HLOOKUP(AS$1,INDIRECT("Roles!$B$"&amp;MATCH($B169,Roles!$A:$A,0)&amp;":$AF$"&amp;MATCH($B169,Roles!$A:$A,0)),1,FALSE))=FALSE,IF(SquadExport!AV169&lt;10,1,IF(SquadExport!AV169&lt;15,2,IF(SquadExport!AV169&lt;=20,3,""))),0),"")</f>
        <v/>
      </c>
      <c r="AT169" s="37" t="str">
        <f ca="1">IF($A169&gt;"",IF(ISERROR(HLOOKUP(AT$1,INDIRECT("Roles!$B$"&amp;MATCH($B169,Roles!$A:$A,0)&amp;":$AF$"&amp;MATCH($B169,Roles!$A:$A,0)),1,FALSE))=FALSE,IF(SquadExport!AW169&lt;10,1,IF(SquadExport!AW169&lt;15,2,IF(SquadExport!AW169&lt;=20,3,""))),0),"")</f>
        <v/>
      </c>
      <c r="AU169" s="37" t="str">
        <f ca="1">IF($A169&gt;"",IF(ISERROR(HLOOKUP(AU$1,INDIRECT("Roles!$B$"&amp;MATCH($B169,Roles!$A:$A,0)&amp;":$AF$"&amp;MATCH($B169,Roles!$A:$A,0)),1,FALSE))=FALSE,IF(SquadExport!AX169&lt;10,1,IF(SquadExport!AX169&lt;15,2,IF(SquadExport!AX169&lt;=20,3,""))),0),"")</f>
        <v/>
      </c>
      <c r="AV169" s="37" t="str">
        <f ca="1">IF($A169&gt;"",IF(ISERROR(HLOOKUP(AV$1,INDIRECT("Roles!$B$"&amp;MATCH($B169,Roles!$A:$A,0)&amp;":$AF$"&amp;MATCH($B169,Roles!$A:$A,0)),1,FALSE))=FALSE,IF(SquadExport!AY169&lt;10,1,IF(SquadExport!AY169&lt;15,2,IF(SquadExport!AY169&lt;=20,3,""))),0),"")</f>
        <v/>
      </c>
      <c r="AW169" s="37" t="str">
        <f ca="1">IF($A169&gt;"",IF(ISERROR(HLOOKUP(AW$1,INDIRECT("Roles!$B$"&amp;MATCH($B169,Roles!$A:$A,0)&amp;":$AF$"&amp;MATCH($B169,Roles!$A:$A,0)),1,FALSE))=FALSE,IF(SquadExport!AZ169&lt;10,1,IF(SquadExport!AZ169&lt;15,2,IF(SquadExport!AZ169&lt;=20,3,""))),0),"")</f>
        <v/>
      </c>
      <c r="AX169" s="37" t="str">
        <f ca="1">IF($A169&gt;"",IF(ISERROR(HLOOKUP(AX$1,INDIRECT("Roles!$B$"&amp;MATCH($B169,Roles!$A:$A,0)&amp;":$AF$"&amp;MATCH($B169,Roles!$A:$A,0)),1,FALSE))=FALSE,IF(SquadExport!BA169&lt;10,1,IF(SquadExport!BA169&lt;15,2,IF(SquadExport!BA169&lt;=20,3,""))),0),"")</f>
        <v/>
      </c>
      <c r="AY169" s="30" t="str" cm="1">
        <f t="array" aca="1" ref="AY169:CS169" ca="1">IF($D169:$AX169=1,D$1:AX$1,"")</f>
        <v/>
      </c>
      <c r="AZ169" s="30" t="str">
        <f ca="1"/>
        <v/>
      </c>
      <c r="BA169" s="30" t="str">
        <f ca="1"/>
        <v/>
      </c>
      <c r="BB169" s="30" t="str">
        <f ca="1"/>
        <v/>
      </c>
      <c r="BC169" s="30" t="str">
        <f ca="1"/>
        <v/>
      </c>
      <c r="BD169" s="30" t="str">
        <f ca="1"/>
        <v/>
      </c>
      <c r="BE169" s="30" t="str">
        <f ca="1"/>
        <v/>
      </c>
      <c r="BF169" s="30" t="str">
        <f ca="1"/>
        <v/>
      </c>
      <c r="BG169" s="30" t="str">
        <f ca="1"/>
        <v/>
      </c>
      <c r="BH169" s="30" t="str">
        <f ca="1"/>
        <v/>
      </c>
      <c r="BI169" s="30" t="str">
        <f ca="1"/>
        <v/>
      </c>
      <c r="BJ169" s="30" t="str">
        <f ca="1"/>
        <v/>
      </c>
      <c r="BK169" s="30" t="str">
        <f ca="1"/>
        <v/>
      </c>
      <c r="BL169" s="30" t="str">
        <f ca="1"/>
        <v/>
      </c>
      <c r="BM169" s="30" t="str">
        <f ca="1"/>
        <v/>
      </c>
      <c r="BN169" s="30" t="str">
        <f ca="1"/>
        <v/>
      </c>
      <c r="BO169" s="30" t="str">
        <f ca="1"/>
        <v/>
      </c>
      <c r="BP169" s="30" t="str">
        <f ca="1"/>
        <v/>
      </c>
      <c r="BQ169" s="30" t="str">
        <f ca="1"/>
        <v/>
      </c>
      <c r="BR169" s="30" t="str">
        <f ca="1"/>
        <v/>
      </c>
      <c r="BS169" s="30" t="str">
        <f ca="1"/>
        <v/>
      </c>
      <c r="BT169" s="30" t="str">
        <f ca="1"/>
        <v/>
      </c>
      <c r="BU169" s="30" t="str">
        <f ca="1"/>
        <v/>
      </c>
      <c r="BV169" s="30" t="str">
        <f ca="1"/>
        <v/>
      </c>
      <c r="BW169" s="30" t="str">
        <f ca="1"/>
        <v/>
      </c>
      <c r="BX169" s="30" t="str">
        <f ca="1"/>
        <v/>
      </c>
      <c r="BY169" s="30" t="str">
        <f ca="1"/>
        <v/>
      </c>
      <c r="BZ169" s="30" t="str">
        <f ca="1"/>
        <v/>
      </c>
      <c r="CA169" s="30" t="str">
        <f ca="1"/>
        <v/>
      </c>
      <c r="CB169" s="30" t="str">
        <f ca="1"/>
        <v/>
      </c>
      <c r="CC169" s="30" t="str">
        <f ca="1"/>
        <v/>
      </c>
      <c r="CD169" s="30" t="str">
        <f ca="1"/>
        <v/>
      </c>
      <c r="CE169" s="30" t="str">
        <f ca="1"/>
        <v/>
      </c>
      <c r="CF169" s="30" t="str">
        <f ca="1"/>
        <v/>
      </c>
      <c r="CG169" s="30" t="str">
        <f ca="1"/>
        <v/>
      </c>
      <c r="CH169" s="30" t="str">
        <f ca="1"/>
        <v/>
      </c>
      <c r="CI169" s="30" t="str">
        <f ca="1"/>
        <v/>
      </c>
      <c r="CJ169" s="30" t="str">
        <f ca="1"/>
        <v/>
      </c>
      <c r="CK169" s="30" t="str">
        <f ca="1"/>
        <v/>
      </c>
      <c r="CL169" s="30" t="str">
        <f ca="1"/>
        <v/>
      </c>
      <c r="CM169" s="30" t="str">
        <f ca="1"/>
        <v/>
      </c>
      <c r="CN169" s="30" t="str">
        <f ca="1"/>
        <v/>
      </c>
      <c r="CO169" s="30" t="str">
        <f ca="1"/>
        <v/>
      </c>
      <c r="CP169" s="30" t="str">
        <f ca="1"/>
        <v/>
      </c>
      <c r="CQ169" s="30" t="str">
        <f ca="1"/>
        <v/>
      </c>
      <c r="CR169" s="30" t="str">
        <f ca="1"/>
        <v/>
      </c>
      <c r="CS169" s="30" t="str">
        <f ca="1"/>
        <v/>
      </c>
      <c r="CT169" s="31" cm="1">
        <f t="array" aca="1" ref="CT169" ca="1">SUMPRODUCT(COUNTIF($AY169:$CS169,Training!$C$3:$E$3))</f>
        <v>0</v>
      </c>
      <c r="CU169" s="31" cm="1">
        <f t="array" aca="1" ref="CU169" ca="1">SUMPRODUCT(COUNTIF($AY169:$CS169,Training!$C$4:$E$4))</f>
        <v>0</v>
      </c>
      <c r="CV169" s="31" cm="1">
        <f t="array" aca="1" ref="CV169" ca="1">SUMPRODUCT(COUNTIF($AY169:$CS169,Training!$C$5:$E$5))</f>
        <v>0</v>
      </c>
      <c r="CW169" s="31" cm="1">
        <f t="array" aca="1" ref="CW169" ca="1">SUMPRODUCT(COUNTIF($AY169:$CS169,Training!$C$6:$E$6))</f>
        <v>0</v>
      </c>
      <c r="CX169" s="31" cm="1">
        <f t="array" aca="1" ref="CX169" ca="1">SUMPRODUCT(COUNTIF($AY169:$CS169,Training!$C$7:$E$7))</f>
        <v>0</v>
      </c>
      <c r="CY169" s="31" cm="1">
        <f t="array" aca="1" ref="CY169" ca="1">SUMPRODUCT(COUNTIF($AY169:$CS169,Training!$C$8:$E$8))</f>
        <v>0</v>
      </c>
      <c r="CZ169" s="31" cm="1">
        <f t="array" aca="1" ref="CZ169" ca="1">SUMPRODUCT(COUNTIF($AY169:$CS169,Training!$C$9:$E$9))</f>
        <v>0</v>
      </c>
      <c r="DA169" s="31" cm="1">
        <f t="array" aca="1" ref="DA169" ca="1">SUMPRODUCT(COUNTIF($AY169:$CS169,Training!$C$10:$E$10))</f>
        <v>0</v>
      </c>
      <c r="DB169" s="31" cm="1">
        <f t="array" aca="1" ref="DB169" ca="1">SUMPRODUCT(COUNTIF($AY169:$CS169,Training!$C$11:$E$11))</f>
        <v>0</v>
      </c>
      <c r="DC169" s="31" cm="1">
        <f t="array" aca="1" ref="DC169" ca="1">SUMPRODUCT(COUNTIF($AY169:$CS169,Training!$C$2:$E$2))</f>
        <v>0</v>
      </c>
      <c r="DD169" s="31" cm="1">
        <f t="array" aca="1" ref="DD169" ca="1">SUMPRODUCT(COUNTIF($AY169:$CS169,Training!#REF!))</f>
        <v>0</v>
      </c>
      <c r="DE169" s="31" cm="1">
        <f t="array" aca="1" ref="DE169" ca="1">SUMPRODUCT(COUNTIF($AY169:$CS169,Training!$C$12:$E$12))</f>
        <v>0</v>
      </c>
      <c r="DF169" s="31" cm="1">
        <f t="array" aca="1" ref="DF169" ca="1">SUMPRODUCT(COUNTIF($AY169:$CS169,Training!$C$13:$E$13))</f>
        <v>0</v>
      </c>
      <c r="DG169" s="31" cm="1">
        <f t="array" aca="1" ref="DG169" ca="1">SUMPRODUCT(COUNTIF($AY169:$CS169,Training!$C$14:$E$14))</f>
        <v>0</v>
      </c>
      <c r="DH169" s="31" cm="1">
        <f t="array" aca="1" ref="DH169" ca="1">SUMPRODUCT(COUNTIF($AY169:$CS169,Training!$C$15:$E$15))</f>
        <v>0</v>
      </c>
      <c r="DI169" s="31" cm="1">
        <f t="array" aca="1" ref="DI169" ca="1">SUMPRODUCT(COUNTIF($AY169:$CS169,Training!$C$16:$E$16))</f>
        <v>0</v>
      </c>
      <c r="DJ169" s="30" t="str" cm="1">
        <f t="array" aca="1" ref="DJ169:FD169" ca="1">IF(COUNTIF(D169:AX169,1)=0,IF($D169:$AX169=2,D$1:AX$1,""),"")</f>
        <v/>
      </c>
      <c r="DK169" s="30" t="str">
        <f ca="1"/>
        <v/>
      </c>
      <c r="DL169" s="30" t="str">
        <f ca="1"/>
        <v/>
      </c>
      <c r="DM169" s="30" t="str">
        <f ca="1"/>
        <v/>
      </c>
      <c r="DN169" s="30" t="str">
        <f ca="1"/>
        <v/>
      </c>
      <c r="DO169" s="30" t="str">
        <f ca="1"/>
        <v/>
      </c>
      <c r="DP169" s="30" t="str">
        <f ca="1"/>
        <v/>
      </c>
      <c r="DQ169" s="30" t="str">
        <f ca="1"/>
        <v/>
      </c>
      <c r="DR169" s="30" t="str">
        <f ca="1"/>
        <v/>
      </c>
      <c r="DS169" s="30" t="str">
        <f ca="1"/>
        <v/>
      </c>
      <c r="DT169" s="30" t="str">
        <f ca="1"/>
        <v/>
      </c>
      <c r="DU169" s="30" t="str">
        <f ca="1"/>
        <v/>
      </c>
      <c r="DV169" s="30" t="str">
        <f ca="1"/>
        <v/>
      </c>
      <c r="DW169" s="30" t="str">
        <f ca="1"/>
        <v/>
      </c>
      <c r="DX169" s="30" t="str">
        <f ca="1"/>
        <v/>
      </c>
      <c r="DY169" s="30" t="str">
        <f ca="1"/>
        <v/>
      </c>
      <c r="DZ169" s="30" t="str">
        <f ca="1"/>
        <v/>
      </c>
      <c r="EA169" s="30" t="str">
        <f ca="1"/>
        <v/>
      </c>
      <c r="EB169" s="30" t="str">
        <f ca="1"/>
        <v/>
      </c>
      <c r="EC169" s="30" t="str">
        <f ca="1"/>
        <v/>
      </c>
      <c r="ED169" s="30" t="str">
        <f ca="1"/>
        <v/>
      </c>
      <c r="EE169" s="30" t="str">
        <f ca="1"/>
        <v/>
      </c>
      <c r="EF169" s="30" t="str">
        <f ca="1"/>
        <v/>
      </c>
      <c r="EG169" s="30" t="str">
        <f ca="1"/>
        <v/>
      </c>
      <c r="EH169" s="30" t="str">
        <f ca="1"/>
        <v/>
      </c>
      <c r="EI169" s="30" t="str">
        <f ca="1"/>
        <v/>
      </c>
      <c r="EJ169" s="30" t="str">
        <f ca="1"/>
        <v/>
      </c>
      <c r="EK169" s="30" t="str">
        <f ca="1"/>
        <v/>
      </c>
      <c r="EL169" s="30" t="str">
        <f ca="1"/>
        <v/>
      </c>
      <c r="EM169" s="30" t="str">
        <f ca="1"/>
        <v/>
      </c>
      <c r="EN169" s="30" t="str">
        <f ca="1"/>
        <v/>
      </c>
      <c r="EO169" s="30" t="str">
        <f ca="1"/>
        <v/>
      </c>
      <c r="EP169" s="30" t="str">
        <f ca="1"/>
        <v/>
      </c>
      <c r="EQ169" s="30" t="str">
        <f ca="1"/>
        <v/>
      </c>
      <c r="ER169" s="30" t="str">
        <f ca="1"/>
        <v/>
      </c>
      <c r="ES169" s="30" t="str">
        <f ca="1"/>
        <v/>
      </c>
      <c r="ET169" s="30" t="str">
        <f ca="1"/>
        <v/>
      </c>
      <c r="EU169" s="30" t="str">
        <f ca="1"/>
        <v/>
      </c>
      <c r="EV169" s="30" t="str">
        <f ca="1"/>
        <v/>
      </c>
      <c r="EW169" s="30" t="str">
        <f ca="1"/>
        <v/>
      </c>
      <c r="EX169" s="30" t="str">
        <f ca="1"/>
        <v/>
      </c>
      <c r="EY169" s="30" t="str">
        <f ca="1"/>
        <v/>
      </c>
      <c r="EZ169" s="30" t="str">
        <f ca="1"/>
        <v/>
      </c>
      <c r="FA169" s="30" t="str">
        <f ca="1"/>
        <v/>
      </c>
      <c r="FB169" s="30" t="str">
        <f ca="1"/>
        <v/>
      </c>
      <c r="FC169" s="30" t="str">
        <f ca="1"/>
        <v/>
      </c>
      <c r="FD169" s="30" t="str">
        <f ca="1"/>
        <v/>
      </c>
      <c r="FE169" s="31" cm="1">
        <f t="array" aca="1" ref="FE169" ca="1">SUMPRODUCT(COUNTIF($DJ169:$FD169,Training!$C$3:$E$3))</f>
        <v>0</v>
      </c>
      <c r="FF169" s="31" cm="1">
        <f t="array" aca="1" ref="FF169" ca="1">SUMPRODUCT(COUNTIF($DJ169:$FD169,Training!$C$4:$E$4))</f>
        <v>0</v>
      </c>
      <c r="FG169" s="31" cm="1">
        <f t="array" aca="1" ref="FG169" ca="1">SUMPRODUCT(COUNTIF($DJ169:$FD169,Training!$C$5:$E$5))</f>
        <v>0</v>
      </c>
      <c r="FH169" s="31" cm="1">
        <f t="array" aca="1" ref="FH169" ca="1">SUMPRODUCT(COUNTIF($DJ169:$FD169,Training!$C$6:$E$6))</f>
        <v>0</v>
      </c>
      <c r="FI169" s="31" cm="1">
        <f t="array" aca="1" ref="FI169" ca="1">SUMPRODUCT(COUNTIF($DJ169:$FD169,Training!$C$7:$E$7))</f>
        <v>0</v>
      </c>
      <c r="FJ169" s="31" cm="1">
        <f t="array" aca="1" ref="FJ169" ca="1">SUMPRODUCT(COUNTIF($DJ169:$FD169,Training!$C$8:$E$8))</f>
        <v>0</v>
      </c>
      <c r="FK169" s="31" cm="1">
        <f t="array" aca="1" ref="FK169" ca="1">SUMPRODUCT(COUNTIF($DJ169:$FD169,Training!$C$9:$E$9))</f>
        <v>0</v>
      </c>
      <c r="FL169" s="31" cm="1">
        <f t="array" aca="1" ref="FL169" ca="1">SUMPRODUCT(COUNTIF($DJ169:$FD169,Training!$C$10:$E$10))</f>
        <v>0</v>
      </c>
      <c r="FM169" s="31" cm="1">
        <f t="array" aca="1" ref="FM169" ca="1">SUMPRODUCT(COUNTIF($DJ169:$FD169,Training!$C$11:$E$11))</f>
        <v>0</v>
      </c>
      <c r="FN169" s="31" cm="1">
        <f t="array" aca="1" ref="FN169" ca="1">SUMPRODUCT(COUNTIF($DJ169:$FD169,Training!$C$2:$E$2))</f>
        <v>0</v>
      </c>
      <c r="FO169" s="31" cm="1">
        <f t="array" aca="1" ref="FO169" ca="1">SUMPRODUCT(COUNTIF($DJ169:$FD169,Training!#REF!))</f>
        <v>0</v>
      </c>
      <c r="FP169" s="31" cm="1">
        <f t="array" aca="1" ref="FP169" ca="1">SUMPRODUCT(COUNTIF($DJ169:$FD169,Training!$C$12:$E$12))</f>
        <v>0</v>
      </c>
      <c r="FQ169" s="31" cm="1">
        <f t="array" aca="1" ref="FQ169" ca="1">SUMPRODUCT(COUNTIF($DJ169:$FD169,Training!$C$13:$E$13))</f>
        <v>0</v>
      </c>
      <c r="FR169" s="31" cm="1">
        <f t="array" aca="1" ref="FR169" ca="1">SUMPRODUCT(COUNTIF($DJ169:$FD169,Training!$C$14:$E$14))</f>
        <v>0</v>
      </c>
      <c r="FS169" s="31" cm="1">
        <f t="array" aca="1" ref="FS169" ca="1">SUMPRODUCT(COUNTIF($DJ169:$FD169,Training!$C$15:$E$15))</f>
        <v>0</v>
      </c>
      <c r="FT169" s="31" cm="1">
        <f t="array" aca="1" ref="FT169" ca="1">SUMPRODUCT(COUNTIF($DJ169:$FD169,Training!$C$16:$E$16))</f>
        <v>0</v>
      </c>
    </row>
    <row r="170" spans="1:176" x14ac:dyDescent="0.25">
      <c r="A170" s="32" t="str">
        <f>IF(WeightedParse!A170&gt;"",WeightedParse!A170,"")</f>
        <v/>
      </c>
      <c r="B170" s="49" t="str">
        <f>IF('Weighted Summary'!A170&gt;"",'Weighted Summary'!F170,"")</f>
        <v/>
      </c>
      <c r="C170" s="39" t="str">
        <f t="shared" si="2"/>
        <v/>
      </c>
      <c r="D170" s="37" t="str">
        <f ca="1">IF($A170&gt;"",IF(ISERROR(HLOOKUP(D$1,INDIRECT("Roles!$B$"&amp;MATCH($B170,Roles!$A:$A,0)&amp;":$AF$"&amp;MATCH($B170,Roles!$A:$A,0)),1,FALSE))=FALSE,IF(SquadExport!G170&lt;10,1,IF(SquadExport!G170&lt;15,2,IF(SquadExport!G170&lt;=20,3,""))),0),"")</f>
        <v/>
      </c>
      <c r="E170" s="37" t="str">
        <f ca="1">IF($A170&gt;"",IF(ISERROR(HLOOKUP(E$1,INDIRECT("Roles!$B$"&amp;MATCH($B170,Roles!$A:$A,0)&amp;":$AF$"&amp;MATCH($B170,Roles!$A:$A,0)),1,FALSE))=FALSE,IF(SquadExport!H170&lt;10,1,IF(SquadExport!H170&lt;15,2,IF(SquadExport!H170&lt;=20,3,""))),0),"")</f>
        <v/>
      </c>
      <c r="F170" s="37" t="str">
        <f ca="1">IF($A170&gt;"",IF(ISERROR(HLOOKUP(F$1,INDIRECT("Roles!$B$"&amp;MATCH($B170,Roles!$A:$A,0)&amp;":$AF$"&amp;MATCH($B170,Roles!$A:$A,0)),1,FALSE))=FALSE,IF(SquadExport!I170&lt;10,1,IF(SquadExport!I170&lt;15,2,IF(SquadExport!I170&lt;=20,3,""))),0),"")</f>
        <v/>
      </c>
      <c r="G170" s="37" t="str">
        <f ca="1">IF($A170&gt;"",IF(ISERROR(HLOOKUP(G$1,INDIRECT("Roles!$B$"&amp;MATCH($B170,Roles!$A:$A,0)&amp;":$AF$"&amp;MATCH($B170,Roles!$A:$A,0)),1,FALSE))=FALSE,IF(SquadExport!J170&lt;10,1,IF(SquadExport!J170&lt;15,2,IF(SquadExport!J170&lt;=20,3,""))),0),"")</f>
        <v/>
      </c>
      <c r="H170" s="37" t="str">
        <f ca="1">IF($A170&gt;"",IF(ISERROR(HLOOKUP(H$1,INDIRECT("Roles!$B$"&amp;MATCH($B170,Roles!$A:$A,0)&amp;":$AF$"&amp;MATCH($B170,Roles!$A:$A,0)),1,FALSE))=FALSE,IF(SquadExport!K170&lt;10,1,IF(SquadExport!K170&lt;15,2,IF(SquadExport!K170&lt;=20,3,""))),0),"")</f>
        <v/>
      </c>
      <c r="I170" s="37" t="str">
        <f ca="1">IF($A170&gt;"",IF(ISERROR(HLOOKUP(I$1,INDIRECT("Roles!$B$"&amp;MATCH($B170,Roles!$A:$A,0)&amp;":$AF$"&amp;MATCH($B170,Roles!$A:$A,0)),1,FALSE))=FALSE,IF(SquadExport!L170&lt;10,1,IF(SquadExport!L170&lt;15,2,IF(SquadExport!L170&lt;=20,3,""))),0),"")</f>
        <v/>
      </c>
      <c r="J170" s="37" t="str">
        <f ca="1">IF($A170&gt;"",IF(ISERROR(HLOOKUP(J$1,INDIRECT("Roles!$B$"&amp;MATCH($B170,Roles!$A:$A,0)&amp;":$AF$"&amp;MATCH($B170,Roles!$A:$A,0)),1,FALSE))=FALSE,IF(SquadExport!M170&lt;10,1,IF(SquadExport!M170&lt;15,2,IF(SquadExport!M170&lt;=20,3,""))),0),"")</f>
        <v/>
      </c>
      <c r="K170" s="37" t="str">
        <f ca="1">IF($A170&gt;"",IF(ISERROR(HLOOKUP(K$1,INDIRECT("Roles!$B$"&amp;MATCH($B170,Roles!$A:$A,0)&amp;":$AF$"&amp;MATCH($B170,Roles!$A:$A,0)),1,FALSE))=FALSE,IF(SquadExport!N170&lt;10,1,IF(SquadExport!N170&lt;15,2,IF(SquadExport!N170&lt;=20,3,""))),0),"")</f>
        <v/>
      </c>
      <c r="L170" s="37" t="str">
        <f ca="1">IF($A170&gt;"",IF(ISERROR(HLOOKUP(L$1,INDIRECT("Roles!$B$"&amp;MATCH($B170,Roles!$A:$A,0)&amp;":$AF$"&amp;MATCH($B170,Roles!$A:$A,0)),1,FALSE))=FALSE,IF(SquadExport!O170&lt;10,1,IF(SquadExport!O170&lt;15,2,IF(SquadExport!O170&lt;=20,3,""))),0),"")</f>
        <v/>
      </c>
      <c r="M170" s="37" t="str">
        <f ca="1">IF($A170&gt;"",IF(ISERROR(HLOOKUP(M$1,INDIRECT("Roles!$B$"&amp;MATCH($B170,Roles!$A:$A,0)&amp;":$AF$"&amp;MATCH($B170,Roles!$A:$A,0)),1,FALSE))=FALSE,IF(SquadExport!P170&lt;10,1,IF(SquadExport!P170&lt;15,2,IF(SquadExport!P170&lt;=20,3,""))),0),"")</f>
        <v/>
      </c>
      <c r="N170" s="37" t="str">
        <f ca="1">IF($A170&gt;"",IF(ISERROR(HLOOKUP(N$1,INDIRECT("Roles!$B$"&amp;MATCH($B170,Roles!$A:$A,0)&amp;":$AF$"&amp;MATCH($B170,Roles!$A:$A,0)),1,FALSE))=FALSE,IF(SquadExport!Q170&lt;10,1,IF(SquadExport!Q170&lt;15,2,IF(SquadExport!Q170&lt;=20,3,""))),0),"")</f>
        <v/>
      </c>
      <c r="O170" s="37" t="str">
        <f ca="1">IF($A170&gt;"",IF(ISERROR(HLOOKUP(O$1,INDIRECT("Roles!$B$"&amp;MATCH($B170,Roles!$A:$A,0)&amp;":$AF$"&amp;MATCH($B170,Roles!$A:$A,0)),1,FALSE))=FALSE,IF(SquadExport!R170&lt;10,1,IF(SquadExport!R170&lt;15,2,IF(SquadExport!R170&lt;=20,3,""))),0),"")</f>
        <v/>
      </c>
      <c r="P170" s="37" t="str">
        <f ca="1">IF($A170&gt;"",IF(ISERROR(HLOOKUP(P$1,INDIRECT("Roles!$B$"&amp;MATCH($B170,Roles!$A:$A,0)&amp;":$AF$"&amp;MATCH($B170,Roles!$A:$A,0)),1,FALSE))=FALSE,IF(SquadExport!S170&lt;10,1,IF(SquadExport!S170&lt;15,2,IF(SquadExport!S170&lt;=20,3,""))),0),"")</f>
        <v/>
      </c>
      <c r="Q170" s="37" t="str">
        <f ca="1">IF($A170&gt;"",IF(ISERROR(HLOOKUP(Q$1,INDIRECT("Roles!$B$"&amp;MATCH($B170,Roles!$A:$A,0)&amp;":$AF$"&amp;MATCH($B170,Roles!$A:$A,0)),1,FALSE))=FALSE,IF(SquadExport!T170&lt;10,1,IF(SquadExport!T170&lt;15,2,IF(SquadExport!T170&lt;=20,3,""))),0),"")</f>
        <v/>
      </c>
      <c r="R170" s="37" t="str">
        <f ca="1">IF($A170&gt;"",IF(ISERROR(HLOOKUP(R$1,INDIRECT("Roles!$B$"&amp;MATCH($B170,Roles!$A:$A,0)&amp;":$AF$"&amp;MATCH($B170,Roles!$A:$A,0)),1,FALSE))=FALSE,IF(SquadExport!U170&lt;10,1,IF(SquadExport!U170&lt;15,2,IF(SquadExport!U170&lt;=20,3,""))),0),"")</f>
        <v/>
      </c>
      <c r="S170" s="37" t="str">
        <f ca="1">IF($A170&gt;"",IF(ISERROR(HLOOKUP(S$1,INDIRECT("Roles!$B$"&amp;MATCH($B170,Roles!$A:$A,0)&amp;":$AF$"&amp;MATCH($B170,Roles!$A:$A,0)),1,FALSE))=FALSE,IF(SquadExport!V170&lt;10,1,IF(SquadExport!V170&lt;15,2,IF(SquadExport!V170&lt;=20,3,""))),0),"")</f>
        <v/>
      </c>
      <c r="T170" s="37" t="str">
        <f ca="1">IF($A170&gt;"",IF(ISERROR(HLOOKUP(T$1,INDIRECT("Roles!$B$"&amp;MATCH($B170,Roles!$A:$A,0)&amp;":$AF$"&amp;MATCH($B170,Roles!$A:$A,0)),1,FALSE))=FALSE,IF(SquadExport!W170&lt;10,1,IF(SquadExport!W170&lt;15,2,IF(SquadExport!W170&lt;=20,3,""))),0),"")</f>
        <v/>
      </c>
      <c r="U170" s="37" t="str">
        <f ca="1">IF($A170&gt;"",IF(ISERROR(HLOOKUP(U$1,INDIRECT("Roles!$B$"&amp;MATCH($B170,Roles!$A:$A,0)&amp;":$AF$"&amp;MATCH($B170,Roles!$A:$A,0)),1,FALSE))=FALSE,IF(SquadExport!X170&lt;10,1,IF(SquadExport!X170&lt;15,2,IF(SquadExport!X170&lt;=20,3,""))),0),"")</f>
        <v/>
      </c>
      <c r="V170" s="37" t="str">
        <f ca="1">IF($A170&gt;"",IF(ISERROR(HLOOKUP(V$1,INDIRECT("Roles!$B$"&amp;MATCH($B170,Roles!$A:$A,0)&amp;":$AF$"&amp;MATCH($B170,Roles!$A:$A,0)),1,FALSE))=FALSE,IF(SquadExport!Y170&lt;10,1,IF(SquadExport!Y170&lt;15,2,IF(SquadExport!Y170&lt;=20,3,""))),0),"")</f>
        <v/>
      </c>
      <c r="W170" s="37" t="str">
        <f ca="1">IF($A170&gt;"",IF(ISERROR(HLOOKUP(W$1,INDIRECT("Roles!$B$"&amp;MATCH($B170,Roles!$A:$A,0)&amp;":$AF$"&amp;MATCH($B170,Roles!$A:$A,0)),1,FALSE))=FALSE,IF(SquadExport!Z170&lt;10,1,IF(SquadExport!Z170&lt;15,2,IF(SquadExport!Z170&lt;=20,3,""))),0),"")</f>
        <v/>
      </c>
      <c r="X170" s="37" t="str">
        <f ca="1">IF($A170&gt;"",IF(ISERROR(HLOOKUP(X$1,INDIRECT("Roles!$B$"&amp;MATCH($B170,Roles!$A:$A,0)&amp;":$AF$"&amp;MATCH($B170,Roles!$A:$A,0)),1,FALSE))=FALSE,IF(SquadExport!AA170&lt;10,1,IF(SquadExport!AA170&lt;15,2,IF(SquadExport!AA170&lt;=20,3,""))),0),"")</f>
        <v/>
      </c>
      <c r="Y170" s="37" t="str">
        <f ca="1">IF($A170&gt;"",IF(ISERROR(HLOOKUP(Y$1,INDIRECT("Roles!$B$"&amp;MATCH($B170,Roles!$A:$A,0)&amp;":$AF$"&amp;MATCH($B170,Roles!$A:$A,0)),1,FALSE))=FALSE,IF(SquadExport!AB170&lt;10,1,IF(SquadExport!AB170&lt;15,2,IF(SquadExport!AB170&lt;=20,3,""))),0),"")</f>
        <v/>
      </c>
      <c r="Z170" s="37" t="str">
        <f ca="1">IF($A170&gt;"",IF(ISERROR(HLOOKUP(Z$1,INDIRECT("Roles!$B$"&amp;MATCH($B170,Roles!$A:$A,0)&amp;":$AF$"&amp;MATCH($B170,Roles!$A:$A,0)),1,FALSE))=FALSE,IF(SquadExport!AC170&lt;10,1,IF(SquadExport!AC170&lt;15,2,IF(SquadExport!AC170&lt;=20,3,""))),0),"")</f>
        <v/>
      </c>
      <c r="AA170" s="37" t="str">
        <f ca="1">IF($A170&gt;"",IF(ISERROR(HLOOKUP(AA$1,INDIRECT("Roles!$B$"&amp;MATCH($B170,Roles!$A:$A,0)&amp;":$AF$"&amp;MATCH($B170,Roles!$A:$A,0)),1,FALSE))=FALSE,IF(SquadExport!AD170&lt;10,1,IF(SquadExport!AD170&lt;15,2,IF(SquadExport!AD170&lt;=20,3,""))),0),"")</f>
        <v/>
      </c>
      <c r="AB170" s="37" t="str">
        <f ca="1">IF($A170&gt;"",IF(ISERROR(HLOOKUP(AB$1,INDIRECT("Roles!$B$"&amp;MATCH($B170,Roles!$A:$A,0)&amp;":$AF$"&amp;MATCH($B170,Roles!$A:$A,0)),1,FALSE))=FALSE,IF(SquadExport!AE170&lt;10,1,IF(SquadExport!AE170&lt;15,2,IF(SquadExport!AE170&lt;=20,3,""))),0),"")</f>
        <v/>
      </c>
      <c r="AC170" s="37" t="str">
        <f ca="1">IF($A170&gt;"",IF(ISERROR(HLOOKUP(AC$1,INDIRECT("Roles!$B$"&amp;MATCH($B170,Roles!$A:$A,0)&amp;":$AF$"&amp;MATCH($B170,Roles!$A:$A,0)),1,FALSE))=FALSE,IF(SquadExport!AF170&lt;10,1,IF(SquadExport!AF170&lt;15,2,IF(SquadExport!AF170&lt;=20,3,""))),0),"")</f>
        <v/>
      </c>
      <c r="AD170" s="37" t="str">
        <f ca="1">IF($A170&gt;"",IF(ISERROR(HLOOKUP(AD$1,INDIRECT("Roles!$B$"&amp;MATCH($B170,Roles!$A:$A,0)&amp;":$AF$"&amp;MATCH($B170,Roles!$A:$A,0)),1,FALSE))=FALSE,IF(SquadExport!AG170&lt;10,1,IF(SquadExport!AG170&lt;15,2,IF(SquadExport!AG170&lt;=20,3,""))),0),"")</f>
        <v/>
      </c>
      <c r="AE170" s="37" t="str">
        <f ca="1">IF($A170&gt;"",IF(ISERROR(HLOOKUP(AE$1,INDIRECT("Roles!$B$"&amp;MATCH($B170,Roles!$A:$A,0)&amp;":$AF$"&amp;MATCH($B170,Roles!$A:$A,0)),1,FALSE))=FALSE,IF(SquadExport!AH170&lt;10,1,IF(SquadExport!AH170&lt;15,2,IF(SquadExport!AH170&lt;=20,3,""))),0),"")</f>
        <v/>
      </c>
      <c r="AF170" s="37" t="str">
        <f ca="1">IF($A170&gt;"",IF(ISERROR(HLOOKUP(AF$1,INDIRECT("Roles!$B$"&amp;MATCH($B170,Roles!$A:$A,0)&amp;":$AF$"&amp;MATCH($B170,Roles!$A:$A,0)),1,FALSE))=FALSE,IF(SquadExport!AI170&lt;10,1,IF(SquadExport!AI170&lt;15,2,IF(SquadExport!AI170&lt;=20,3,""))),0),"")</f>
        <v/>
      </c>
      <c r="AG170" s="37" t="str">
        <f ca="1">IF($A170&gt;"",IF(ISERROR(HLOOKUP(AG$1,INDIRECT("Roles!$B$"&amp;MATCH($B170,Roles!$A:$A,0)&amp;":$AF$"&amp;MATCH($B170,Roles!$A:$A,0)),1,FALSE))=FALSE,IF(SquadExport!AJ170&lt;10,1,IF(SquadExport!AJ170&lt;15,2,IF(SquadExport!AJ170&lt;=20,3,""))),0),"")</f>
        <v/>
      </c>
      <c r="AH170" s="37" t="str">
        <f ca="1">IF($A170&gt;"",IF(ISERROR(HLOOKUP(AH$1,INDIRECT("Roles!$B$"&amp;MATCH($B170,Roles!$A:$A,0)&amp;":$AF$"&amp;MATCH($B170,Roles!$A:$A,0)),1,FALSE))=FALSE,IF(SquadExport!AK170&lt;10,1,IF(SquadExport!AK170&lt;15,2,IF(SquadExport!AK170&lt;=20,3,""))),0),"")</f>
        <v/>
      </c>
      <c r="AI170" s="37" t="str">
        <f ca="1">IF($A170&gt;"",IF(ISERROR(HLOOKUP(AI$1,INDIRECT("Roles!$B$"&amp;MATCH($B170,Roles!$A:$A,0)&amp;":$AF$"&amp;MATCH($B170,Roles!$A:$A,0)),1,FALSE))=FALSE,IF(SquadExport!AL170&lt;10,1,IF(SquadExport!AL170&lt;15,2,IF(SquadExport!AL170&lt;=20,3,""))),0),"")</f>
        <v/>
      </c>
      <c r="AJ170" s="37" t="str">
        <f ca="1">IF($A170&gt;"",IF(ISERROR(HLOOKUP(AJ$1,INDIRECT("Roles!$B$"&amp;MATCH($B170,Roles!$A:$A,0)&amp;":$AF$"&amp;MATCH($B170,Roles!$A:$A,0)),1,FALSE))=FALSE,IF(SquadExport!AM170&lt;10,1,IF(SquadExport!AM170&lt;15,2,IF(SquadExport!AM170&lt;=20,3,""))),0),"")</f>
        <v/>
      </c>
      <c r="AK170" s="37" t="str">
        <f ca="1">IF($A170&gt;"",IF(ISERROR(HLOOKUP(AK$1,INDIRECT("Roles!$B$"&amp;MATCH($B170,Roles!$A:$A,0)&amp;":$AF$"&amp;MATCH($B170,Roles!$A:$A,0)),1,FALSE))=FALSE,IF(SquadExport!AN170&lt;10,1,IF(SquadExport!AN170&lt;15,2,IF(SquadExport!AN170&lt;=20,3,""))),0),"")</f>
        <v/>
      </c>
      <c r="AL170" s="37" t="str">
        <f ca="1">IF($A170&gt;"",IF(ISERROR(HLOOKUP(AL$1,INDIRECT("Roles!$B$"&amp;MATCH($B170,Roles!$A:$A,0)&amp;":$AF$"&amp;MATCH($B170,Roles!$A:$A,0)),1,FALSE))=FALSE,IF(SquadExport!AO170&lt;10,1,IF(SquadExport!AO170&lt;15,2,IF(SquadExport!AO170&lt;=20,3,""))),0),"")</f>
        <v/>
      </c>
      <c r="AM170" s="37" t="str">
        <f ca="1">IF($A170&gt;"",IF(ISERROR(HLOOKUP(AM$1,INDIRECT("Roles!$B$"&amp;MATCH($B170,Roles!$A:$A,0)&amp;":$AF$"&amp;MATCH($B170,Roles!$A:$A,0)),1,FALSE))=FALSE,IF(SquadExport!AP170&lt;10,1,IF(SquadExport!AP170&lt;15,2,IF(SquadExport!AP170&lt;=20,3,""))),0),"")</f>
        <v/>
      </c>
      <c r="AN170" s="37" t="str">
        <f ca="1">IF($A170&gt;"",IF(ISERROR(HLOOKUP(AN$1,INDIRECT("Roles!$B$"&amp;MATCH($B170,Roles!$A:$A,0)&amp;":$AF$"&amp;MATCH($B170,Roles!$A:$A,0)),1,FALSE))=FALSE,IF(SquadExport!AQ170&lt;10,1,IF(SquadExport!AQ170&lt;15,2,IF(SquadExport!AQ170&lt;=20,3,""))),0),"")</f>
        <v/>
      </c>
      <c r="AO170" s="37" t="str">
        <f ca="1">IF($A170&gt;"",IF(ISERROR(HLOOKUP(AO$1,INDIRECT("Roles!$B$"&amp;MATCH($B170,Roles!$A:$A,0)&amp;":$AF$"&amp;MATCH($B170,Roles!$A:$A,0)),1,FALSE))=FALSE,IF(SquadExport!AR170&lt;10,1,IF(SquadExport!AR170&lt;15,2,IF(SquadExport!AR170&lt;=20,3,""))),0),"")</f>
        <v/>
      </c>
      <c r="AP170" s="37" t="str">
        <f ca="1">IF($A170&gt;"",IF(ISERROR(HLOOKUP(AP$1,INDIRECT("Roles!$B$"&amp;MATCH($B170,Roles!$A:$A,0)&amp;":$AF$"&amp;MATCH($B170,Roles!$A:$A,0)),1,FALSE))=FALSE,IF(SquadExport!AS170&lt;10,1,IF(SquadExport!AS170&lt;15,2,IF(SquadExport!AS170&lt;=20,3,""))),0),"")</f>
        <v/>
      </c>
      <c r="AQ170" s="37" t="str">
        <f ca="1">IF($A170&gt;"",IF(ISERROR(HLOOKUP(AQ$1,INDIRECT("Roles!$B$"&amp;MATCH($B170,Roles!$A:$A,0)&amp;":$AF$"&amp;MATCH($B170,Roles!$A:$A,0)),1,FALSE))=FALSE,IF(SquadExport!AT170&lt;10,1,IF(SquadExport!AT170&lt;15,2,IF(SquadExport!AT170&lt;=20,3,""))),0),"")</f>
        <v/>
      </c>
      <c r="AR170" s="37" t="str">
        <f ca="1">IF($A170&gt;"",IF(ISERROR(HLOOKUP(AR$1,INDIRECT("Roles!$B$"&amp;MATCH($B170,Roles!$A:$A,0)&amp;":$AF$"&amp;MATCH($B170,Roles!$A:$A,0)),1,FALSE))=FALSE,IF(SquadExport!AU170&lt;10,1,IF(SquadExport!AU170&lt;15,2,IF(SquadExport!AU170&lt;=20,3,""))),0),"")</f>
        <v/>
      </c>
      <c r="AS170" s="37" t="str">
        <f ca="1">IF($A170&gt;"",IF(ISERROR(HLOOKUP(AS$1,INDIRECT("Roles!$B$"&amp;MATCH($B170,Roles!$A:$A,0)&amp;":$AF$"&amp;MATCH($B170,Roles!$A:$A,0)),1,FALSE))=FALSE,IF(SquadExport!AV170&lt;10,1,IF(SquadExport!AV170&lt;15,2,IF(SquadExport!AV170&lt;=20,3,""))),0),"")</f>
        <v/>
      </c>
      <c r="AT170" s="37" t="str">
        <f ca="1">IF($A170&gt;"",IF(ISERROR(HLOOKUP(AT$1,INDIRECT("Roles!$B$"&amp;MATCH($B170,Roles!$A:$A,0)&amp;":$AF$"&amp;MATCH($B170,Roles!$A:$A,0)),1,FALSE))=FALSE,IF(SquadExport!AW170&lt;10,1,IF(SquadExport!AW170&lt;15,2,IF(SquadExport!AW170&lt;=20,3,""))),0),"")</f>
        <v/>
      </c>
      <c r="AU170" s="37" t="str">
        <f ca="1">IF($A170&gt;"",IF(ISERROR(HLOOKUP(AU$1,INDIRECT("Roles!$B$"&amp;MATCH($B170,Roles!$A:$A,0)&amp;":$AF$"&amp;MATCH($B170,Roles!$A:$A,0)),1,FALSE))=FALSE,IF(SquadExport!AX170&lt;10,1,IF(SquadExport!AX170&lt;15,2,IF(SquadExport!AX170&lt;=20,3,""))),0),"")</f>
        <v/>
      </c>
      <c r="AV170" s="37" t="str">
        <f ca="1">IF($A170&gt;"",IF(ISERROR(HLOOKUP(AV$1,INDIRECT("Roles!$B$"&amp;MATCH($B170,Roles!$A:$A,0)&amp;":$AF$"&amp;MATCH($B170,Roles!$A:$A,0)),1,FALSE))=FALSE,IF(SquadExport!AY170&lt;10,1,IF(SquadExport!AY170&lt;15,2,IF(SquadExport!AY170&lt;=20,3,""))),0),"")</f>
        <v/>
      </c>
      <c r="AW170" s="37" t="str">
        <f ca="1">IF($A170&gt;"",IF(ISERROR(HLOOKUP(AW$1,INDIRECT("Roles!$B$"&amp;MATCH($B170,Roles!$A:$A,0)&amp;":$AF$"&amp;MATCH($B170,Roles!$A:$A,0)),1,FALSE))=FALSE,IF(SquadExport!AZ170&lt;10,1,IF(SquadExport!AZ170&lt;15,2,IF(SquadExport!AZ170&lt;=20,3,""))),0),"")</f>
        <v/>
      </c>
      <c r="AX170" s="37" t="str">
        <f ca="1">IF($A170&gt;"",IF(ISERROR(HLOOKUP(AX$1,INDIRECT("Roles!$B$"&amp;MATCH($B170,Roles!$A:$A,0)&amp;":$AF$"&amp;MATCH($B170,Roles!$A:$A,0)),1,FALSE))=FALSE,IF(SquadExport!BA170&lt;10,1,IF(SquadExport!BA170&lt;15,2,IF(SquadExport!BA170&lt;=20,3,""))),0),"")</f>
        <v/>
      </c>
      <c r="AY170" s="30" t="str" cm="1">
        <f t="array" aca="1" ref="AY170:CS170" ca="1">IF($D170:$AX170=1,D$1:AX$1,"")</f>
        <v/>
      </c>
      <c r="AZ170" s="30" t="str">
        <f ca="1"/>
        <v/>
      </c>
      <c r="BA170" s="30" t="str">
        <f ca="1"/>
        <v/>
      </c>
      <c r="BB170" s="30" t="str">
        <f ca="1"/>
        <v/>
      </c>
      <c r="BC170" s="30" t="str">
        <f ca="1"/>
        <v/>
      </c>
      <c r="BD170" s="30" t="str">
        <f ca="1"/>
        <v/>
      </c>
      <c r="BE170" s="30" t="str">
        <f ca="1"/>
        <v/>
      </c>
      <c r="BF170" s="30" t="str">
        <f ca="1"/>
        <v/>
      </c>
      <c r="BG170" s="30" t="str">
        <f ca="1"/>
        <v/>
      </c>
      <c r="BH170" s="30" t="str">
        <f ca="1"/>
        <v/>
      </c>
      <c r="BI170" s="30" t="str">
        <f ca="1"/>
        <v/>
      </c>
      <c r="BJ170" s="30" t="str">
        <f ca="1"/>
        <v/>
      </c>
      <c r="BK170" s="30" t="str">
        <f ca="1"/>
        <v/>
      </c>
      <c r="BL170" s="30" t="str">
        <f ca="1"/>
        <v/>
      </c>
      <c r="BM170" s="30" t="str">
        <f ca="1"/>
        <v/>
      </c>
      <c r="BN170" s="30" t="str">
        <f ca="1"/>
        <v/>
      </c>
      <c r="BO170" s="30" t="str">
        <f ca="1"/>
        <v/>
      </c>
      <c r="BP170" s="30" t="str">
        <f ca="1"/>
        <v/>
      </c>
      <c r="BQ170" s="30" t="str">
        <f ca="1"/>
        <v/>
      </c>
      <c r="BR170" s="30" t="str">
        <f ca="1"/>
        <v/>
      </c>
      <c r="BS170" s="30" t="str">
        <f ca="1"/>
        <v/>
      </c>
      <c r="BT170" s="30" t="str">
        <f ca="1"/>
        <v/>
      </c>
      <c r="BU170" s="30" t="str">
        <f ca="1"/>
        <v/>
      </c>
      <c r="BV170" s="30" t="str">
        <f ca="1"/>
        <v/>
      </c>
      <c r="BW170" s="30" t="str">
        <f ca="1"/>
        <v/>
      </c>
      <c r="BX170" s="30" t="str">
        <f ca="1"/>
        <v/>
      </c>
      <c r="BY170" s="30" t="str">
        <f ca="1"/>
        <v/>
      </c>
      <c r="BZ170" s="30" t="str">
        <f ca="1"/>
        <v/>
      </c>
      <c r="CA170" s="30" t="str">
        <f ca="1"/>
        <v/>
      </c>
      <c r="CB170" s="30" t="str">
        <f ca="1"/>
        <v/>
      </c>
      <c r="CC170" s="30" t="str">
        <f ca="1"/>
        <v/>
      </c>
      <c r="CD170" s="30" t="str">
        <f ca="1"/>
        <v/>
      </c>
      <c r="CE170" s="30" t="str">
        <f ca="1"/>
        <v/>
      </c>
      <c r="CF170" s="30" t="str">
        <f ca="1"/>
        <v/>
      </c>
      <c r="CG170" s="30" t="str">
        <f ca="1"/>
        <v/>
      </c>
      <c r="CH170" s="30" t="str">
        <f ca="1"/>
        <v/>
      </c>
      <c r="CI170" s="30" t="str">
        <f ca="1"/>
        <v/>
      </c>
      <c r="CJ170" s="30" t="str">
        <f ca="1"/>
        <v/>
      </c>
      <c r="CK170" s="30" t="str">
        <f ca="1"/>
        <v/>
      </c>
      <c r="CL170" s="30" t="str">
        <f ca="1"/>
        <v/>
      </c>
      <c r="CM170" s="30" t="str">
        <f ca="1"/>
        <v/>
      </c>
      <c r="CN170" s="30" t="str">
        <f ca="1"/>
        <v/>
      </c>
      <c r="CO170" s="30" t="str">
        <f ca="1"/>
        <v/>
      </c>
      <c r="CP170" s="30" t="str">
        <f ca="1"/>
        <v/>
      </c>
      <c r="CQ170" s="30" t="str">
        <f ca="1"/>
        <v/>
      </c>
      <c r="CR170" s="30" t="str">
        <f ca="1"/>
        <v/>
      </c>
      <c r="CS170" s="30" t="str">
        <f ca="1"/>
        <v/>
      </c>
      <c r="CT170" s="31" cm="1">
        <f t="array" aca="1" ref="CT170" ca="1">SUMPRODUCT(COUNTIF($AY170:$CS170,Training!$C$3:$E$3))</f>
        <v>0</v>
      </c>
      <c r="CU170" s="31" cm="1">
        <f t="array" aca="1" ref="CU170" ca="1">SUMPRODUCT(COUNTIF($AY170:$CS170,Training!$C$4:$E$4))</f>
        <v>0</v>
      </c>
      <c r="CV170" s="31" cm="1">
        <f t="array" aca="1" ref="CV170" ca="1">SUMPRODUCT(COUNTIF($AY170:$CS170,Training!$C$5:$E$5))</f>
        <v>0</v>
      </c>
      <c r="CW170" s="31" cm="1">
        <f t="array" aca="1" ref="CW170" ca="1">SUMPRODUCT(COUNTIF($AY170:$CS170,Training!$C$6:$E$6))</f>
        <v>0</v>
      </c>
      <c r="CX170" s="31" cm="1">
        <f t="array" aca="1" ref="CX170" ca="1">SUMPRODUCT(COUNTIF($AY170:$CS170,Training!$C$7:$E$7))</f>
        <v>0</v>
      </c>
      <c r="CY170" s="31" cm="1">
        <f t="array" aca="1" ref="CY170" ca="1">SUMPRODUCT(COUNTIF($AY170:$CS170,Training!$C$8:$E$8))</f>
        <v>0</v>
      </c>
      <c r="CZ170" s="31" cm="1">
        <f t="array" aca="1" ref="CZ170" ca="1">SUMPRODUCT(COUNTIF($AY170:$CS170,Training!$C$9:$E$9))</f>
        <v>0</v>
      </c>
      <c r="DA170" s="31" cm="1">
        <f t="array" aca="1" ref="DA170" ca="1">SUMPRODUCT(COUNTIF($AY170:$CS170,Training!$C$10:$E$10))</f>
        <v>0</v>
      </c>
      <c r="DB170" s="31" cm="1">
        <f t="array" aca="1" ref="DB170" ca="1">SUMPRODUCT(COUNTIF($AY170:$CS170,Training!$C$11:$E$11))</f>
        <v>0</v>
      </c>
      <c r="DC170" s="31" cm="1">
        <f t="array" aca="1" ref="DC170" ca="1">SUMPRODUCT(COUNTIF($AY170:$CS170,Training!$C$2:$E$2))</f>
        <v>0</v>
      </c>
      <c r="DD170" s="31" cm="1">
        <f t="array" aca="1" ref="DD170" ca="1">SUMPRODUCT(COUNTIF($AY170:$CS170,Training!#REF!))</f>
        <v>0</v>
      </c>
      <c r="DE170" s="31" cm="1">
        <f t="array" aca="1" ref="DE170" ca="1">SUMPRODUCT(COUNTIF($AY170:$CS170,Training!$C$12:$E$12))</f>
        <v>0</v>
      </c>
      <c r="DF170" s="31" cm="1">
        <f t="array" aca="1" ref="DF170" ca="1">SUMPRODUCT(COUNTIF($AY170:$CS170,Training!$C$13:$E$13))</f>
        <v>0</v>
      </c>
      <c r="DG170" s="31" cm="1">
        <f t="array" aca="1" ref="DG170" ca="1">SUMPRODUCT(COUNTIF($AY170:$CS170,Training!$C$14:$E$14))</f>
        <v>0</v>
      </c>
      <c r="DH170" s="31" cm="1">
        <f t="array" aca="1" ref="DH170" ca="1">SUMPRODUCT(COUNTIF($AY170:$CS170,Training!$C$15:$E$15))</f>
        <v>0</v>
      </c>
      <c r="DI170" s="31" cm="1">
        <f t="array" aca="1" ref="DI170" ca="1">SUMPRODUCT(COUNTIF($AY170:$CS170,Training!$C$16:$E$16))</f>
        <v>0</v>
      </c>
      <c r="DJ170" s="30" t="str" cm="1">
        <f t="array" aca="1" ref="DJ170:FD170" ca="1">IF(COUNTIF(D170:AX170,1)=0,IF($D170:$AX170=2,D$1:AX$1,""),"")</f>
        <v/>
      </c>
      <c r="DK170" s="30" t="str">
        <f ca="1"/>
        <v/>
      </c>
      <c r="DL170" s="30" t="str">
        <f ca="1"/>
        <v/>
      </c>
      <c r="DM170" s="30" t="str">
        <f ca="1"/>
        <v/>
      </c>
      <c r="DN170" s="30" t="str">
        <f ca="1"/>
        <v/>
      </c>
      <c r="DO170" s="30" t="str">
        <f ca="1"/>
        <v/>
      </c>
      <c r="DP170" s="30" t="str">
        <f ca="1"/>
        <v/>
      </c>
      <c r="DQ170" s="30" t="str">
        <f ca="1"/>
        <v/>
      </c>
      <c r="DR170" s="30" t="str">
        <f ca="1"/>
        <v/>
      </c>
      <c r="DS170" s="30" t="str">
        <f ca="1"/>
        <v/>
      </c>
      <c r="DT170" s="30" t="str">
        <f ca="1"/>
        <v/>
      </c>
      <c r="DU170" s="30" t="str">
        <f ca="1"/>
        <v/>
      </c>
      <c r="DV170" s="30" t="str">
        <f ca="1"/>
        <v/>
      </c>
      <c r="DW170" s="30" t="str">
        <f ca="1"/>
        <v/>
      </c>
      <c r="DX170" s="30" t="str">
        <f ca="1"/>
        <v/>
      </c>
      <c r="DY170" s="30" t="str">
        <f ca="1"/>
        <v/>
      </c>
      <c r="DZ170" s="30" t="str">
        <f ca="1"/>
        <v/>
      </c>
      <c r="EA170" s="30" t="str">
        <f ca="1"/>
        <v/>
      </c>
      <c r="EB170" s="30" t="str">
        <f ca="1"/>
        <v/>
      </c>
      <c r="EC170" s="30" t="str">
        <f ca="1"/>
        <v/>
      </c>
      <c r="ED170" s="30" t="str">
        <f ca="1"/>
        <v/>
      </c>
      <c r="EE170" s="30" t="str">
        <f ca="1"/>
        <v/>
      </c>
      <c r="EF170" s="30" t="str">
        <f ca="1"/>
        <v/>
      </c>
      <c r="EG170" s="30" t="str">
        <f ca="1"/>
        <v/>
      </c>
      <c r="EH170" s="30" t="str">
        <f ca="1"/>
        <v/>
      </c>
      <c r="EI170" s="30" t="str">
        <f ca="1"/>
        <v/>
      </c>
      <c r="EJ170" s="30" t="str">
        <f ca="1"/>
        <v/>
      </c>
      <c r="EK170" s="30" t="str">
        <f ca="1"/>
        <v/>
      </c>
      <c r="EL170" s="30" t="str">
        <f ca="1"/>
        <v/>
      </c>
      <c r="EM170" s="30" t="str">
        <f ca="1"/>
        <v/>
      </c>
      <c r="EN170" s="30" t="str">
        <f ca="1"/>
        <v/>
      </c>
      <c r="EO170" s="30" t="str">
        <f ca="1"/>
        <v/>
      </c>
      <c r="EP170" s="30" t="str">
        <f ca="1"/>
        <v/>
      </c>
      <c r="EQ170" s="30" t="str">
        <f ca="1"/>
        <v/>
      </c>
      <c r="ER170" s="30" t="str">
        <f ca="1"/>
        <v/>
      </c>
      <c r="ES170" s="30" t="str">
        <f ca="1"/>
        <v/>
      </c>
      <c r="ET170" s="30" t="str">
        <f ca="1"/>
        <v/>
      </c>
      <c r="EU170" s="30" t="str">
        <f ca="1"/>
        <v/>
      </c>
      <c r="EV170" s="30" t="str">
        <f ca="1"/>
        <v/>
      </c>
      <c r="EW170" s="30" t="str">
        <f ca="1"/>
        <v/>
      </c>
      <c r="EX170" s="30" t="str">
        <f ca="1"/>
        <v/>
      </c>
      <c r="EY170" s="30" t="str">
        <f ca="1"/>
        <v/>
      </c>
      <c r="EZ170" s="30" t="str">
        <f ca="1"/>
        <v/>
      </c>
      <c r="FA170" s="30" t="str">
        <f ca="1"/>
        <v/>
      </c>
      <c r="FB170" s="30" t="str">
        <f ca="1"/>
        <v/>
      </c>
      <c r="FC170" s="30" t="str">
        <f ca="1"/>
        <v/>
      </c>
      <c r="FD170" s="30" t="str">
        <f ca="1"/>
        <v/>
      </c>
      <c r="FE170" s="31" cm="1">
        <f t="array" aca="1" ref="FE170" ca="1">SUMPRODUCT(COUNTIF($DJ170:$FD170,Training!$C$3:$E$3))</f>
        <v>0</v>
      </c>
      <c r="FF170" s="31" cm="1">
        <f t="array" aca="1" ref="FF170" ca="1">SUMPRODUCT(COUNTIF($DJ170:$FD170,Training!$C$4:$E$4))</f>
        <v>0</v>
      </c>
      <c r="FG170" s="31" cm="1">
        <f t="array" aca="1" ref="FG170" ca="1">SUMPRODUCT(COUNTIF($DJ170:$FD170,Training!$C$5:$E$5))</f>
        <v>0</v>
      </c>
      <c r="FH170" s="31" cm="1">
        <f t="array" aca="1" ref="FH170" ca="1">SUMPRODUCT(COUNTIF($DJ170:$FD170,Training!$C$6:$E$6))</f>
        <v>0</v>
      </c>
      <c r="FI170" s="31" cm="1">
        <f t="array" aca="1" ref="FI170" ca="1">SUMPRODUCT(COUNTIF($DJ170:$FD170,Training!$C$7:$E$7))</f>
        <v>0</v>
      </c>
      <c r="FJ170" s="31" cm="1">
        <f t="array" aca="1" ref="FJ170" ca="1">SUMPRODUCT(COUNTIF($DJ170:$FD170,Training!$C$8:$E$8))</f>
        <v>0</v>
      </c>
      <c r="FK170" s="31" cm="1">
        <f t="array" aca="1" ref="FK170" ca="1">SUMPRODUCT(COUNTIF($DJ170:$FD170,Training!$C$9:$E$9))</f>
        <v>0</v>
      </c>
      <c r="FL170" s="31" cm="1">
        <f t="array" aca="1" ref="FL170" ca="1">SUMPRODUCT(COUNTIF($DJ170:$FD170,Training!$C$10:$E$10))</f>
        <v>0</v>
      </c>
      <c r="FM170" s="31" cm="1">
        <f t="array" aca="1" ref="FM170" ca="1">SUMPRODUCT(COUNTIF($DJ170:$FD170,Training!$C$11:$E$11))</f>
        <v>0</v>
      </c>
      <c r="FN170" s="31" cm="1">
        <f t="array" aca="1" ref="FN170" ca="1">SUMPRODUCT(COUNTIF($DJ170:$FD170,Training!$C$2:$E$2))</f>
        <v>0</v>
      </c>
      <c r="FO170" s="31" cm="1">
        <f t="array" aca="1" ref="FO170" ca="1">SUMPRODUCT(COUNTIF($DJ170:$FD170,Training!#REF!))</f>
        <v>0</v>
      </c>
      <c r="FP170" s="31" cm="1">
        <f t="array" aca="1" ref="FP170" ca="1">SUMPRODUCT(COUNTIF($DJ170:$FD170,Training!$C$12:$E$12))</f>
        <v>0</v>
      </c>
      <c r="FQ170" s="31" cm="1">
        <f t="array" aca="1" ref="FQ170" ca="1">SUMPRODUCT(COUNTIF($DJ170:$FD170,Training!$C$13:$E$13))</f>
        <v>0</v>
      </c>
      <c r="FR170" s="31" cm="1">
        <f t="array" aca="1" ref="FR170" ca="1">SUMPRODUCT(COUNTIF($DJ170:$FD170,Training!$C$14:$E$14))</f>
        <v>0</v>
      </c>
      <c r="FS170" s="31" cm="1">
        <f t="array" aca="1" ref="FS170" ca="1">SUMPRODUCT(COUNTIF($DJ170:$FD170,Training!$C$15:$E$15))</f>
        <v>0</v>
      </c>
      <c r="FT170" s="31" cm="1">
        <f t="array" aca="1" ref="FT170" ca="1">SUMPRODUCT(COUNTIF($DJ170:$FD170,Training!$C$16:$E$16))</f>
        <v>0</v>
      </c>
    </row>
    <row r="171" spans="1:176" x14ac:dyDescent="0.25">
      <c r="A171" s="32" t="str">
        <f>IF(WeightedParse!A171&gt;"",WeightedParse!A171,"")</f>
        <v/>
      </c>
      <c r="B171" s="49" t="str">
        <f>IF('Weighted Summary'!A171&gt;"",'Weighted Summary'!F171,"")</f>
        <v/>
      </c>
      <c r="C171" s="39" t="str">
        <f t="shared" si="2"/>
        <v/>
      </c>
      <c r="D171" s="37" t="str">
        <f ca="1">IF($A171&gt;"",IF(ISERROR(HLOOKUP(D$1,INDIRECT("Roles!$B$"&amp;MATCH($B171,Roles!$A:$A,0)&amp;":$AF$"&amp;MATCH($B171,Roles!$A:$A,0)),1,FALSE))=FALSE,IF(SquadExport!G171&lt;10,1,IF(SquadExport!G171&lt;15,2,IF(SquadExport!G171&lt;=20,3,""))),0),"")</f>
        <v/>
      </c>
      <c r="E171" s="37" t="str">
        <f ca="1">IF($A171&gt;"",IF(ISERROR(HLOOKUP(E$1,INDIRECT("Roles!$B$"&amp;MATCH($B171,Roles!$A:$A,0)&amp;":$AF$"&amp;MATCH($B171,Roles!$A:$A,0)),1,FALSE))=FALSE,IF(SquadExport!H171&lt;10,1,IF(SquadExport!H171&lt;15,2,IF(SquadExport!H171&lt;=20,3,""))),0),"")</f>
        <v/>
      </c>
      <c r="F171" s="37" t="str">
        <f ca="1">IF($A171&gt;"",IF(ISERROR(HLOOKUP(F$1,INDIRECT("Roles!$B$"&amp;MATCH($B171,Roles!$A:$A,0)&amp;":$AF$"&amp;MATCH($B171,Roles!$A:$A,0)),1,FALSE))=FALSE,IF(SquadExport!I171&lt;10,1,IF(SquadExport!I171&lt;15,2,IF(SquadExport!I171&lt;=20,3,""))),0),"")</f>
        <v/>
      </c>
      <c r="G171" s="37" t="str">
        <f ca="1">IF($A171&gt;"",IF(ISERROR(HLOOKUP(G$1,INDIRECT("Roles!$B$"&amp;MATCH($B171,Roles!$A:$A,0)&amp;":$AF$"&amp;MATCH($B171,Roles!$A:$A,0)),1,FALSE))=FALSE,IF(SquadExport!J171&lt;10,1,IF(SquadExport!J171&lt;15,2,IF(SquadExport!J171&lt;=20,3,""))),0),"")</f>
        <v/>
      </c>
      <c r="H171" s="37" t="str">
        <f ca="1">IF($A171&gt;"",IF(ISERROR(HLOOKUP(H$1,INDIRECT("Roles!$B$"&amp;MATCH($B171,Roles!$A:$A,0)&amp;":$AF$"&amp;MATCH($B171,Roles!$A:$A,0)),1,FALSE))=FALSE,IF(SquadExport!K171&lt;10,1,IF(SquadExport!K171&lt;15,2,IF(SquadExport!K171&lt;=20,3,""))),0),"")</f>
        <v/>
      </c>
      <c r="I171" s="37" t="str">
        <f ca="1">IF($A171&gt;"",IF(ISERROR(HLOOKUP(I$1,INDIRECT("Roles!$B$"&amp;MATCH($B171,Roles!$A:$A,0)&amp;":$AF$"&amp;MATCH($B171,Roles!$A:$A,0)),1,FALSE))=FALSE,IF(SquadExport!L171&lt;10,1,IF(SquadExport!L171&lt;15,2,IF(SquadExport!L171&lt;=20,3,""))),0),"")</f>
        <v/>
      </c>
      <c r="J171" s="37" t="str">
        <f ca="1">IF($A171&gt;"",IF(ISERROR(HLOOKUP(J$1,INDIRECT("Roles!$B$"&amp;MATCH($B171,Roles!$A:$A,0)&amp;":$AF$"&amp;MATCH($B171,Roles!$A:$A,0)),1,FALSE))=FALSE,IF(SquadExport!M171&lt;10,1,IF(SquadExport!M171&lt;15,2,IF(SquadExport!M171&lt;=20,3,""))),0),"")</f>
        <v/>
      </c>
      <c r="K171" s="37" t="str">
        <f ca="1">IF($A171&gt;"",IF(ISERROR(HLOOKUP(K$1,INDIRECT("Roles!$B$"&amp;MATCH($B171,Roles!$A:$A,0)&amp;":$AF$"&amp;MATCH($B171,Roles!$A:$A,0)),1,FALSE))=FALSE,IF(SquadExport!N171&lt;10,1,IF(SquadExport!N171&lt;15,2,IF(SquadExport!N171&lt;=20,3,""))),0),"")</f>
        <v/>
      </c>
      <c r="L171" s="37" t="str">
        <f ca="1">IF($A171&gt;"",IF(ISERROR(HLOOKUP(L$1,INDIRECT("Roles!$B$"&amp;MATCH($B171,Roles!$A:$A,0)&amp;":$AF$"&amp;MATCH($B171,Roles!$A:$A,0)),1,FALSE))=FALSE,IF(SquadExport!O171&lt;10,1,IF(SquadExport!O171&lt;15,2,IF(SquadExport!O171&lt;=20,3,""))),0),"")</f>
        <v/>
      </c>
      <c r="M171" s="37" t="str">
        <f ca="1">IF($A171&gt;"",IF(ISERROR(HLOOKUP(M$1,INDIRECT("Roles!$B$"&amp;MATCH($B171,Roles!$A:$A,0)&amp;":$AF$"&amp;MATCH($B171,Roles!$A:$A,0)),1,FALSE))=FALSE,IF(SquadExport!P171&lt;10,1,IF(SquadExport!P171&lt;15,2,IF(SquadExport!P171&lt;=20,3,""))),0),"")</f>
        <v/>
      </c>
      <c r="N171" s="37" t="str">
        <f ca="1">IF($A171&gt;"",IF(ISERROR(HLOOKUP(N$1,INDIRECT("Roles!$B$"&amp;MATCH($B171,Roles!$A:$A,0)&amp;":$AF$"&amp;MATCH($B171,Roles!$A:$A,0)),1,FALSE))=FALSE,IF(SquadExport!Q171&lt;10,1,IF(SquadExport!Q171&lt;15,2,IF(SquadExport!Q171&lt;=20,3,""))),0),"")</f>
        <v/>
      </c>
      <c r="O171" s="37" t="str">
        <f ca="1">IF($A171&gt;"",IF(ISERROR(HLOOKUP(O$1,INDIRECT("Roles!$B$"&amp;MATCH($B171,Roles!$A:$A,0)&amp;":$AF$"&amp;MATCH($B171,Roles!$A:$A,0)),1,FALSE))=FALSE,IF(SquadExport!R171&lt;10,1,IF(SquadExport!R171&lt;15,2,IF(SquadExport!R171&lt;=20,3,""))),0),"")</f>
        <v/>
      </c>
      <c r="P171" s="37" t="str">
        <f ca="1">IF($A171&gt;"",IF(ISERROR(HLOOKUP(P$1,INDIRECT("Roles!$B$"&amp;MATCH($B171,Roles!$A:$A,0)&amp;":$AF$"&amp;MATCH($B171,Roles!$A:$A,0)),1,FALSE))=FALSE,IF(SquadExport!S171&lt;10,1,IF(SquadExport!S171&lt;15,2,IF(SquadExport!S171&lt;=20,3,""))),0),"")</f>
        <v/>
      </c>
      <c r="Q171" s="37" t="str">
        <f ca="1">IF($A171&gt;"",IF(ISERROR(HLOOKUP(Q$1,INDIRECT("Roles!$B$"&amp;MATCH($B171,Roles!$A:$A,0)&amp;":$AF$"&amp;MATCH($B171,Roles!$A:$A,0)),1,FALSE))=FALSE,IF(SquadExport!T171&lt;10,1,IF(SquadExport!T171&lt;15,2,IF(SquadExport!T171&lt;=20,3,""))),0),"")</f>
        <v/>
      </c>
      <c r="R171" s="37" t="str">
        <f ca="1">IF($A171&gt;"",IF(ISERROR(HLOOKUP(R$1,INDIRECT("Roles!$B$"&amp;MATCH($B171,Roles!$A:$A,0)&amp;":$AF$"&amp;MATCH($B171,Roles!$A:$A,0)),1,FALSE))=FALSE,IF(SquadExport!U171&lt;10,1,IF(SquadExport!U171&lt;15,2,IF(SquadExport!U171&lt;=20,3,""))),0),"")</f>
        <v/>
      </c>
      <c r="S171" s="37" t="str">
        <f ca="1">IF($A171&gt;"",IF(ISERROR(HLOOKUP(S$1,INDIRECT("Roles!$B$"&amp;MATCH($B171,Roles!$A:$A,0)&amp;":$AF$"&amp;MATCH($B171,Roles!$A:$A,0)),1,FALSE))=FALSE,IF(SquadExport!V171&lt;10,1,IF(SquadExport!V171&lt;15,2,IF(SquadExport!V171&lt;=20,3,""))),0),"")</f>
        <v/>
      </c>
      <c r="T171" s="37" t="str">
        <f ca="1">IF($A171&gt;"",IF(ISERROR(HLOOKUP(T$1,INDIRECT("Roles!$B$"&amp;MATCH($B171,Roles!$A:$A,0)&amp;":$AF$"&amp;MATCH($B171,Roles!$A:$A,0)),1,FALSE))=FALSE,IF(SquadExport!W171&lt;10,1,IF(SquadExport!W171&lt;15,2,IF(SquadExport!W171&lt;=20,3,""))),0),"")</f>
        <v/>
      </c>
      <c r="U171" s="37" t="str">
        <f ca="1">IF($A171&gt;"",IF(ISERROR(HLOOKUP(U$1,INDIRECT("Roles!$B$"&amp;MATCH($B171,Roles!$A:$A,0)&amp;":$AF$"&amp;MATCH($B171,Roles!$A:$A,0)),1,FALSE))=FALSE,IF(SquadExport!X171&lt;10,1,IF(SquadExport!X171&lt;15,2,IF(SquadExport!X171&lt;=20,3,""))),0),"")</f>
        <v/>
      </c>
      <c r="V171" s="37" t="str">
        <f ca="1">IF($A171&gt;"",IF(ISERROR(HLOOKUP(V$1,INDIRECT("Roles!$B$"&amp;MATCH($B171,Roles!$A:$A,0)&amp;":$AF$"&amp;MATCH($B171,Roles!$A:$A,0)),1,FALSE))=FALSE,IF(SquadExport!Y171&lt;10,1,IF(SquadExport!Y171&lt;15,2,IF(SquadExport!Y171&lt;=20,3,""))),0),"")</f>
        <v/>
      </c>
      <c r="W171" s="37" t="str">
        <f ca="1">IF($A171&gt;"",IF(ISERROR(HLOOKUP(W$1,INDIRECT("Roles!$B$"&amp;MATCH($B171,Roles!$A:$A,0)&amp;":$AF$"&amp;MATCH($B171,Roles!$A:$A,0)),1,FALSE))=FALSE,IF(SquadExport!Z171&lt;10,1,IF(SquadExport!Z171&lt;15,2,IF(SquadExport!Z171&lt;=20,3,""))),0),"")</f>
        <v/>
      </c>
      <c r="X171" s="37" t="str">
        <f ca="1">IF($A171&gt;"",IF(ISERROR(HLOOKUP(X$1,INDIRECT("Roles!$B$"&amp;MATCH($B171,Roles!$A:$A,0)&amp;":$AF$"&amp;MATCH($B171,Roles!$A:$A,0)),1,FALSE))=FALSE,IF(SquadExport!AA171&lt;10,1,IF(SquadExport!AA171&lt;15,2,IF(SquadExport!AA171&lt;=20,3,""))),0),"")</f>
        <v/>
      </c>
      <c r="Y171" s="37" t="str">
        <f ca="1">IF($A171&gt;"",IF(ISERROR(HLOOKUP(Y$1,INDIRECT("Roles!$B$"&amp;MATCH($B171,Roles!$A:$A,0)&amp;":$AF$"&amp;MATCH($B171,Roles!$A:$A,0)),1,FALSE))=FALSE,IF(SquadExport!AB171&lt;10,1,IF(SquadExport!AB171&lt;15,2,IF(SquadExport!AB171&lt;=20,3,""))),0),"")</f>
        <v/>
      </c>
      <c r="Z171" s="37" t="str">
        <f ca="1">IF($A171&gt;"",IF(ISERROR(HLOOKUP(Z$1,INDIRECT("Roles!$B$"&amp;MATCH($B171,Roles!$A:$A,0)&amp;":$AF$"&amp;MATCH($B171,Roles!$A:$A,0)),1,FALSE))=FALSE,IF(SquadExport!AC171&lt;10,1,IF(SquadExport!AC171&lt;15,2,IF(SquadExport!AC171&lt;=20,3,""))),0),"")</f>
        <v/>
      </c>
      <c r="AA171" s="37" t="str">
        <f ca="1">IF($A171&gt;"",IF(ISERROR(HLOOKUP(AA$1,INDIRECT("Roles!$B$"&amp;MATCH($B171,Roles!$A:$A,0)&amp;":$AF$"&amp;MATCH($B171,Roles!$A:$A,0)),1,FALSE))=FALSE,IF(SquadExport!AD171&lt;10,1,IF(SquadExport!AD171&lt;15,2,IF(SquadExport!AD171&lt;=20,3,""))),0),"")</f>
        <v/>
      </c>
      <c r="AB171" s="37" t="str">
        <f ca="1">IF($A171&gt;"",IF(ISERROR(HLOOKUP(AB$1,INDIRECT("Roles!$B$"&amp;MATCH($B171,Roles!$A:$A,0)&amp;":$AF$"&amp;MATCH($B171,Roles!$A:$A,0)),1,FALSE))=FALSE,IF(SquadExport!AE171&lt;10,1,IF(SquadExport!AE171&lt;15,2,IF(SquadExport!AE171&lt;=20,3,""))),0),"")</f>
        <v/>
      </c>
      <c r="AC171" s="37" t="str">
        <f ca="1">IF($A171&gt;"",IF(ISERROR(HLOOKUP(AC$1,INDIRECT("Roles!$B$"&amp;MATCH($B171,Roles!$A:$A,0)&amp;":$AF$"&amp;MATCH($B171,Roles!$A:$A,0)),1,FALSE))=FALSE,IF(SquadExport!AF171&lt;10,1,IF(SquadExport!AF171&lt;15,2,IF(SquadExport!AF171&lt;=20,3,""))),0),"")</f>
        <v/>
      </c>
      <c r="AD171" s="37" t="str">
        <f ca="1">IF($A171&gt;"",IF(ISERROR(HLOOKUP(AD$1,INDIRECT("Roles!$B$"&amp;MATCH($B171,Roles!$A:$A,0)&amp;":$AF$"&amp;MATCH($B171,Roles!$A:$A,0)),1,FALSE))=FALSE,IF(SquadExport!AG171&lt;10,1,IF(SquadExport!AG171&lt;15,2,IF(SquadExport!AG171&lt;=20,3,""))),0),"")</f>
        <v/>
      </c>
      <c r="AE171" s="37" t="str">
        <f ca="1">IF($A171&gt;"",IF(ISERROR(HLOOKUP(AE$1,INDIRECT("Roles!$B$"&amp;MATCH($B171,Roles!$A:$A,0)&amp;":$AF$"&amp;MATCH($B171,Roles!$A:$A,0)),1,FALSE))=FALSE,IF(SquadExport!AH171&lt;10,1,IF(SquadExport!AH171&lt;15,2,IF(SquadExport!AH171&lt;=20,3,""))),0),"")</f>
        <v/>
      </c>
      <c r="AF171" s="37" t="str">
        <f ca="1">IF($A171&gt;"",IF(ISERROR(HLOOKUP(AF$1,INDIRECT("Roles!$B$"&amp;MATCH($B171,Roles!$A:$A,0)&amp;":$AF$"&amp;MATCH($B171,Roles!$A:$A,0)),1,FALSE))=FALSE,IF(SquadExport!AI171&lt;10,1,IF(SquadExport!AI171&lt;15,2,IF(SquadExport!AI171&lt;=20,3,""))),0),"")</f>
        <v/>
      </c>
      <c r="AG171" s="37" t="str">
        <f ca="1">IF($A171&gt;"",IF(ISERROR(HLOOKUP(AG$1,INDIRECT("Roles!$B$"&amp;MATCH($B171,Roles!$A:$A,0)&amp;":$AF$"&amp;MATCH($B171,Roles!$A:$A,0)),1,FALSE))=FALSE,IF(SquadExport!AJ171&lt;10,1,IF(SquadExport!AJ171&lt;15,2,IF(SquadExport!AJ171&lt;=20,3,""))),0),"")</f>
        <v/>
      </c>
      <c r="AH171" s="37" t="str">
        <f ca="1">IF($A171&gt;"",IF(ISERROR(HLOOKUP(AH$1,INDIRECT("Roles!$B$"&amp;MATCH($B171,Roles!$A:$A,0)&amp;":$AF$"&amp;MATCH($B171,Roles!$A:$A,0)),1,FALSE))=FALSE,IF(SquadExport!AK171&lt;10,1,IF(SquadExport!AK171&lt;15,2,IF(SquadExport!AK171&lt;=20,3,""))),0),"")</f>
        <v/>
      </c>
      <c r="AI171" s="37" t="str">
        <f ca="1">IF($A171&gt;"",IF(ISERROR(HLOOKUP(AI$1,INDIRECT("Roles!$B$"&amp;MATCH($B171,Roles!$A:$A,0)&amp;":$AF$"&amp;MATCH($B171,Roles!$A:$A,0)),1,FALSE))=FALSE,IF(SquadExport!AL171&lt;10,1,IF(SquadExport!AL171&lt;15,2,IF(SquadExport!AL171&lt;=20,3,""))),0),"")</f>
        <v/>
      </c>
      <c r="AJ171" s="37" t="str">
        <f ca="1">IF($A171&gt;"",IF(ISERROR(HLOOKUP(AJ$1,INDIRECT("Roles!$B$"&amp;MATCH($B171,Roles!$A:$A,0)&amp;":$AF$"&amp;MATCH($B171,Roles!$A:$A,0)),1,FALSE))=FALSE,IF(SquadExport!AM171&lt;10,1,IF(SquadExport!AM171&lt;15,2,IF(SquadExport!AM171&lt;=20,3,""))),0),"")</f>
        <v/>
      </c>
      <c r="AK171" s="37" t="str">
        <f ca="1">IF($A171&gt;"",IF(ISERROR(HLOOKUP(AK$1,INDIRECT("Roles!$B$"&amp;MATCH($B171,Roles!$A:$A,0)&amp;":$AF$"&amp;MATCH($B171,Roles!$A:$A,0)),1,FALSE))=FALSE,IF(SquadExport!AN171&lt;10,1,IF(SquadExport!AN171&lt;15,2,IF(SquadExport!AN171&lt;=20,3,""))),0),"")</f>
        <v/>
      </c>
      <c r="AL171" s="37" t="str">
        <f ca="1">IF($A171&gt;"",IF(ISERROR(HLOOKUP(AL$1,INDIRECT("Roles!$B$"&amp;MATCH($B171,Roles!$A:$A,0)&amp;":$AF$"&amp;MATCH($B171,Roles!$A:$A,0)),1,FALSE))=FALSE,IF(SquadExport!AO171&lt;10,1,IF(SquadExport!AO171&lt;15,2,IF(SquadExport!AO171&lt;=20,3,""))),0),"")</f>
        <v/>
      </c>
      <c r="AM171" s="37" t="str">
        <f ca="1">IF($A171&gt;"",IF(ISERROR(HLOOKUP(AM$1,INDIRECT("Roles!$B$"&amp;MATCH($B171,Roles!$A:$A,0)&amp;":$AF$"&amp;MATCH($B171,Roles!$A:$A,0)),1,FALSE))=FALSE,IF(SquadExport!AP171&lt;10,1,IF(SquadExport!AP171&lt;15,2,IF(SquadExport!AP171&lt;=20,3,""))),0),"")</f>
        <v/>
      </c>
      <c r="AN171" s="37" t="str">
        <f ca="1">IF($A171&gt;"",IF(ISERROR(HLOOKUP(AN$1,INDIRECT("Roles!$B$"&amp;MATCH($B171,Roles!$A:$A,0)&amp;":$AF$"&amp;MATCH($B171,Roles!$A:$A,0)),1,FALSE))=FALSE,IF(SquadExport!AQ171&lt;10,1,IF(SquadExport!AQ171&lt;15,2,IF(SquadExport!AQ171&lt;=20,3,""))),0),"")</f>
        <v/>
      </c>
      <c r="AO171" s="37" t="str">
        <f ca="1">IF($A171&gt;"",IF(ISERROR(HLOOKUP(AO$1,INDIRECT("Roles!$B$"&amp;MATCH($B171,Roles!$A:$A,0)&amp;":$AF$"&amp;MATCH($B171,Roles!$A:$A,0)),1,FALSE))=FALSE,IF(SquadExport!AR171&lt;10,1,IF(SquadExport!AR171&lt;15,2,IF(SquadExport!AR171&lt;=20,3,""))),0),"")</f>
        <v/>
      </c>
      <c r="AP171" s="37" t="str">
        <f ca="1">IF($A171&gt;"",IF(ISERROR(HLOOKUP(AP$1,INDIRECT("Roles!$B$"&amp;MATCH($B171,Roles!$A:$A,0)&amp;":$AF$"&amp;MATCH($B171,Roles!$A:$A,0)),1,FALSE))=FALSE,IF(SquadExport!AS171&lt;10,1,IF(SquadExport!AS171&lt;15,2,IF(SquadExport!AS171&lt;=20,3,""))),0),"")</f>
        <v/>
      </c>
      <c r="AQ171" s="37" t="str">
        <f ca="1">IF($A171&gt;"",IF(ISERROR(HLOOKUP(AQ$1,INDIRECT("Roles!$B$"&amp;MATCH($B171,Roles!$A:$A,0)&amp;":$AF$"&amp;MATCH($B171,Roles!$A:$A,0)),1,FALSE))=FALSE,IF(SquadExport!AT171&lt;10,1,IF(SquadExport!AT171&lt;15,2,IF(SquadExport!AT171&lt;=20,3,""))),0),"")</f>
        <v/>
      </c>
      <c r="AR171" s="37" t="str">
        <f ca="1">IF($A171&gt;"",IF(ISERROR(HLOOKUP(AR$1,INDIRECT("Roles!$B$"&amp;MATCH($B171,Roles!$A:$A,0)&amp;":$AF$"&amp;MATCH($B171,Roles!$A:$A,0)),1,FALSE))=FALSE,IF(SquadExport!AU171&lt;10,1,IF(SquadExport!AU171&lt;15,2,IF(SquadExport!AU171&lt;=20,3,""))),0),"")</f>
        <v/>
      </c>
      <c r="AS171" s="37" t="str">
        <f ca="1">IF($A171&gt;"",IF(ISERROR(HLOOKUP(AS$1,INDIRECT("Roles!$B$"&amp;MATCH($B171,Roles!$A:$A,0)&amp;":$AF$"&amp;MATCH($B171,Roles!$A:$A,0)),1,FALSE))=FALSE,IF(SquadExport!AV171&lt;10,1,IF(SquadExport!AV171&lt;15,2,IF(SquadExport!AV171&lt;=20,3,""))),0),"")</f>
        <v/>
      </c>
      <c r="AT171" s="37" t="str">
        <f ca="1">IF($A171&gt;"",IF(ISERROR(HLOOKUP(AT$1,INDIRECT("Roles!$B$"&amp;MATCH($B171,Roles!$A:$A,0)&amp;":$AF$"&amp;MATCH($B171,Roles!$A:$A,0)),1,FALSE))=FALSE,IF(SquadExport!AW171&lt;10,1,IF(SquadExport!AW171&lt;15,2,IF(SquadExport!AW171&lt;=20,3,""))),0),"")</f>
        <v/>
      </c>
      <c r="AU171" s="37" t="str">
        <f ca="1">IF($A171&gt;"",IF(ISERROR(HLOOKUP(AU$1,INDIRECT("Roles!$B$"&amp;MATCH($B171,Roles!$A:$A,0)&amp;":$AF$"&amp;MATCH($B171,Roles!$A:$A,0)),1,FALSE))=FALSE,IF(SquadExport!AX171&lt;10,1,IF(SquadExport!AX171&lt;15,2,IF(SquadExport!AX171&lt;=20,3,""))),0),"")</f>
        <v/>
      </c>
      <c r="AV171" s="37" t="str">
        <f ca="1">IF($A171&gt;"",IF(ISERROR(HLOOKUP(AV$1,INDIRECT("Roles!$B$"&amp;MATCH($B171,Roles!$A:$A,0)&amp;":$AF$"&amp;MATCH($B171,Roles!$A:$A,0)),1,FALSE))=FALSE,IF(SquadExport!AY171&lt;10,1,IF(SquadExport!AY171&lt;15,2,IF(SquadExport!AY171&lt;=20,3,""))),0),"")</f>
        <v/>
      </c>
      <c r="AW171" s="37" t="str">
        <f ca="1">IF($A171&gt;"",IF(ISERROR(HLOOKUP(AW$1,INDIRECT("Roles!$B$"&amp;MATCH($B171,Roles!$A:$A,0)&amp;":$AF$"&amp;MATCH($B171,Roles!$A:$A,0)),1,FALSE))=FALSE,IF(SquadExport!AZ171&lt;10,1,IF(SquadExport!AZ171&lt;15,2,IF(SquadExport!AZ171&lt;=20,3,""))),0),"")</f>
        <v/>
      </c>
      <c r="AX171" s="37" t="str">
        <f ca="1">IF($A171&gt;"",IF(ISERROR(HLOOKUP(AX$1,INDIRECT("Roles!$B$"&amp;MATCH($B171,Roles!$A:$A,0)&amp;":$AF$"&amp;MATCH($B171,Roles!$A:$A,0)),1,FALSE))=FALSE,IF(SquadExport!BA171&lt;10,1,IF(SquadExport!BA171&lt;15,2,IF(SquadExport!BA171&lt;=20,3,""))),0),"")</f>
        <v/>
      </c>
      <c r="AY171" s="30" t="str" cm="1">
        <f t="array" aca="1" ref="AY171:CS171" ca="1">IF($D171:$AX171=1,D$1:AX$1,"")</f>
        <v/>
      </c>
      <c r="AZ171" s="30" t="str">
        <f ca="1"/>
        <v/>
      </c>
      <c r="BA171" s="30" t="str">
        <f ca="1"/>
        <v/>
      </c>
      <c r="BB171" s="30" t="str">
        <f ca="1"/>
        <v/>
      </c>
      <c r="BC171" s="30" t="str">
        <f ca="1"/>
        <v/>
      </c>
      <c r="BD171" s="30" t="str">
        <f ca="1"/>
        <v/>
      </c>
      <c r="BE171" s="30" t="str">
        <f ca="1"/>
        <v/>
      </c>
      <c r="BF171" s="30" t="str">
        <f ca="1"/>
        <v/>
      </c>
      <c r="BG171" s="30" t="str">
        <f ca="1"/>
        <v/>
      </c>
      <c r="BH171" s="30" t="str">
        <f ca="1"/>
        <v/>
      </c>
      <c r="BI171" s="30" t="str">
        <f ca="1"/>
        <v/>
      </c>
      <c r="BJ171" s="30" t="str">
        <f ca="1"/>
        <v/>
      </c>
      <c r="BK171" s="30" t="str">
        <f ca="1"/>
        <v/>
      </c>
      <c r="BL171" s="30" t="str">
        <f ca="1"/>
        <v/>
      </c>
      <c r="BM171" s="30" t="str">
        <f ca="1"/>
        <v/>
      </c>
      <c r="BN171" s="30" t="str">
        <f ca="1"/>
        <v/>
      </c>
      <c r="BO171" s="30" t="str">
        <f ca="1"/>
        <v/>
      </c>
      <c r="BP171" s="30" t="str">
        <f ca="1"/>
        <v/>
      </c>
      <c r="BQ171" s="30" t="str">
        <f ca="1"/>
        <v/>
      </c>
      <c r="BR171" s="30" t="str">
        <f ca="1"/>
        <v/>
      </c>
      <c r="BS171" s="30" t="str">
        <f ca="1"/>
        <v/>
      </c>
      <c r="BT171" s="30" t="str">
        <f ca="1"/>
        <v/>
      </c>
      <c r="BU171" s="30" t="str">
        <f ca="1"/>
        <v/>
      </c>
      <c r="BV171" s="30" t="str">
        <f ca="1"/>
        <v/>
      </c>
      <c r="BW171" s="30" t="str">
        <f ca="1"/>
        <v/>
      </c>
      <c r="BX171" s="30" t="str">
        <f ca="1"/>
        <v/>
      </c>
      <c r="BY171" s="30" t="str">
        <f ca="1"/>
        <v/>
      </c>
      <c r="BZ171" s="30" t="str">
        <f ca="1"/>
        <v/>
      </c>
      <c r="CA171" s="30" t="str">
        <f ca="1"/>
        <v/>
      </c>
      <c r="CB171" s="30" t="str">
        <f ca="1"/>
        <v/>
      </c>
      <c r="CC171" s="30" t="str">
        <f ca="1"/>
        <v/>
      </c>
      <c r="CD171" s="30" t="str">
        <f ca="1"/>
        <v/>
      </c>
      <c r="CE171" s="30" t="str">
        <f ca="1"/>
        <v/>
      </c>
      <c r="CF171" s="30" t="str">
        <f ca="1"/>
        <v/>
      </c>
      <c r="CG171" s="30" t="str">
        <f ca="1"/>
        <v/>
      </c>
      <c r="CH171" s="30" t="str">
        <f ca="1"/>
        <v/>
      </c>
      <c r="CI171" s="30" t="str">
        <f ca="1"/>
        <v/>
      </c>
      <c r="CJ171" s="30" t="str">
        <f ca="1"/>
        <v/>
      </c>
      <c r="CK171" s="30" t="str">
        <f ca="1"/>
        <v/>
      </c>
      <c r="CL171" s="30" t="str">
        <f ca="1"/>
        <v/>
      </c>
      <c r="CM171" s="30" t="str">
        <f ca="1"/>
        <v/>
      </c>
      <c r="CN171" s="30" t="str">
        <f ca="1"/>
        <v/>
      </c>
      <c r="CO171" s="30" t="str">
        <f ca="1"/>
        <v/>
      </c>
      <c r="CP171" s="30" t="str">
        <f ca="1"/>
        <v/>
      </c>
      <c r="CQ171" s="30" t="str">
        <f ca="1"/>
        <v/>
      </c>
      <c r="CR171" s="30" t="str">
        <f ca="1"/>
        <v/>
      </c>
      <c r="CS171" s="30" t="str">
        <f ca="1"/>
        <v/>
      </c>
      <c r="CT171" s="31" cm="1">
        <f t="array" aca="1" ref="CT171" ca="1">SUMPRODUCT(COUNTIF($AY171:$CS171,Training!$C$3:$E$3))</f>
        <v>0</v>
      </c>
      <c r="CU171" s="31" cm="1">
        <f t="array" aca="1" ref="CU171" ca="1">SUMPRODUCT(COUNTIF($AY171:$CS171,Training!$C$4:$E$4))</f>
        <v>0</v>
      </c>
      <c r="CV171" s="31" cm="1">
        <f t="array" aca="1" ref="CV171" ca="1">SUMPRODUCT(COUNTIF($AY171:$CS171,Training!$C$5:$E$5))</f>
        <v>0</v>
      </c>
      <c r="CW171" s="31" cm="1">
        <f t="array" aca="1" ref="CW171" ca="1">SUMPRODUCT(COUNTIF($AY171:$CS171,Training!$C$6:$E$6))</f>
        <v>0</v>
      </c>
      <c r="CX171" s="31" cm="1">
        <f t="array" aca="1" ref="CX171" ca="1">SUMPRODUCT(COUNTIF($AY171:$CS171,Training!$C$7:$E$7))</f>
        <v>0</v>
      </c>
      <c r="CY171" s="31" cm="1">
        <f t="array" aca="1" ref="CY171" ca="1">SUMPRODUCT(COUNTIF($AY171:$CS171,Training!$C$8:$E$8))</f>
        <v>0</v>
      </c>
      <c r="CZ171" s="31" cm="1">
        <f t="array" aca="1" ref="CZ171" ca="1">SUMPRODUCT(COUNTIF($AY171:$CS171,Training!$C$9:$E$9))</f>
        <v>0</v>
      </c>
      <c r="DA171" s="31" cm="1">
        <f t="array" aca="1" ref="DA171" ca="1">SUMPRODUCT(COUNTIF($AY171:$CS171,Training!$C$10:$E$10))</f>
        <v>0</v>
      </c>
      <c r="DB171" s="31" cm="1">
        <f t="array" aca="1" ref="DB171" ca="1">SUMPRODUCT(COUNTIF($AY171:$CS171,Training!$C$11:$E$11))</f>
        <v>0</v>
      </c>
      <c r="DC171" s="31" cm="1">
        <f t="array" aca="1" ref="DC171" ca="1">SUMPRODUCT(COUNTIF($AY171:$CS171,Training!$C$2:$E$2))</f>
        <v>0</v>
      </c>
      <c r="DD171" s="31" cm="1">
        <f t="array" aca="1" ref="DD171" ca="1">SUMPRODUCT(COUNTIF($AY171:$CS171,Training!#REF!))</f>
        <v>0</v>
      </c>
      <c r="DE171" s="31" cm="1">
        <f t="array" aca="1" ref="DE171" ca="1">SUMPRODUCT(COUNTIF($AY171:$CS171,Training!$C$12:$E$12))</f>
        <v>0</v>
      </c>
      <c r="DF171" s="31" cm="1">
        <f t="array" aca="1" ref="DF171" ca="1">SUMPRODUCT(COUNTIF($AY171:$CS171,Training!$C$13:$E$13))</f>
        <v>0</v>
      </c>
      <c r="DG171" s="31" cm="1">
        <f t="array" aca="1" ref="DG171" ca="1">SUMPRODUCT(COUNTIF($AY171:$CS171,Training!$C$14:$E$14))</f>
        <v>0</v>
      </c>
      <c r="DH171" s="31" cm="1">
        <f t="array" aca="1" ref="DH171" ca="1">SUMPRODUCT(COUNTIF($AY171:$CS171,Training!$C$15:$E$15))</f>
        <v>0</v>
      </c>
      <c r="DI171" s="31" cm="1">
        <f t="array" aca="1" ref="DI171" ca="1">SUMPRODUCT(COUNTIF($AY171:$CS171,Training!$C$16:$E$16))</f>
        <v>0</v>
      </c>
      <c r="DJ171" s="30" t="str" cm="1">
        <f t="array" aca="1" ref="DJ171:FD171" ca="1">IF(COUNTIF(D171:AX171,1)=0,IF($D171:$AX171=2,D$1:AX$1,""),"")</f>
        <v/>
      </c>
      <c r="DK171" s="30" t="str">
        <f ca="1"/>
        <v/>
      </c>
      <c r="DL171" s="30" t="str">
        <f ca="1"/>
        <v/>
      </c>
      <c r="DM171" s="30" t="str">
        <f ca="1"/>
        <v/>
      </c>
      <c r="DN171" s="30" t="str">
        <f ca="1"/>
        <v/>
      </c>
      <c r="DO171" s="30" t="str">
        <f ca="1"/>
        <v/>
      </c>
      <c r="DP171" s="30" t="str">
        <f ca="1"/>
        <v/>
      </c>
      <c r="DQ171" s="30" t="str">
        <f ca="1"/>
        <v/>
      </c>
      <c r="DR171" s="30" t="str">
        <f ca="1"/>
        <v/>
      </c>
      <c r="DS171" s="30" t="str">
        <f ca="1"/>
        <v/>
      </c>
      <c r="DT171" s="30" t="str">
        <f ca="1"/>
        <v/>
      </c>
      <c r="DU171" s="30" t="str">
        <f ca="1"/>
        <v/>
      </c>
      <c r="DV171" s="30" t="str">
        <f ca="1"/>
        <v/>
      </c>
      <c r="DW171" s="30" t="str">
        <f ca="1"/>
        <v/>
      </c>
      <c r="DX171" s="30" t="str">
        <f ca="1"/>
        <v/>
      </c>
      <c r="DY171" s="30" t="str">
        <f ca="1"/>
        <v/>
      </c>
      <c r="DZ171" s="30" t="str">
        <f ca="1"/>
        <v/>
      </c>
      <c r="EA171" s="30" t="str">
        <f ca="1"/>
        <v/>
      </c>
      <c r="EB171" s="30" t="str">
        <f ca="1"/>
        <v/>
      </c>
      <c r="EC171" s="30" t="str">
        <f ca="1"/>
        <v/>
      </c>
      <c r="ED171" s="30" t="str">
        <f ca="1"/>
        <v/>
      </c>
      <c r="EE171" s="30" t="str">
        <f ca="1"/>
        <v/>
      </c>
      <c r="EF171" s="30" t="str">
        <f ca="1"/>
        <v/>
      </c>
      <c r="EG171" s="30" t="str">
        <f ca="1"/>
        <v/>
      </c>
      <c r="EH171" s="30" t="str">
        <f ca="1"/>
        <v/>
      </c>
      <c r="EI171" s="30" t="str">
        <f ca="1"/>
        <v/>
      </c>
      <c r="EJ171" s="30" t="str">
        <f ca="1"/>
        <v/>
      </c>
      <c r="EK171" s="30" t="str">
        <f ca="1"/>
        <v/>
      </c>
      <c r="EL171" s="30" t="str">
        <f ca="1"/>
        <v/>
      </c>
      <c r="EM171" s="30" t="str">
        <f ca="1"/>
        <v/>
      </c>
      <c r="EN171" s="30" t="str">
        <f ca="1"/>
        <v/>
      </c>
      <c r="EO171" s="30" t="str">
        <f ca="1"/>
        <v/>
      </c>
      <c r="EP171" s="30" t="str">
        <f ca="1"/>
        <v/>
      </c>
      <c r="EQ171" s="30" t="str">
        <f ca="1"/>
        <v/>
      </c>
      <c r="ER171" s="30" t="str">
        <f ca="1"/>
        <v/>
      </c>
      <c r="ES171" s="30" t="str">
        <f ca="1"/>
        <v/>
      </c>
      <c r="ET171" s="30" t="str">
        <f ca="1"/>
        <v/>
      </c>
      <c r="EU171" s="30" t="str">
        <f ca="1"/>
        <v/>
      </c>
      <c r="EV171" s="30" t="str">
        <f ca="1"/>
        <v/>
      </c>
      <c r="EW171" s="30" t="str">
        <f ca="1"/>
        <v/>
      </c>
      <c r="EX171" s="30" t="str">
        <f ca="1"/>
        <v/>
      </c>
      <c r="EY171" s="30" t="str">
        <f ca="1"/>
        <v/>
      </c>
      <c r="EZ171" s="30" t="str">
        <f ca="1"/>
        <v/>
      </c>
      <c r="FA171" s="30" t="str">
        <f ca="1"/>
        <v/>
      </c>
      <c r="FB171" s="30" t="str">
        <f ca="1"/>
        <v/>
      </c>
      <c r="FC171" s="30" t="str">
        <f ca="1"/>
        <v/>
      </c>
      <c r="FD171" s="30" t="str">
        <f ca="1"/>
        <v/>
      </c>
      <c r="FE171" s="31" cm="1">
        <f t="array" aca="1" ref="FE171" ca="1">SUMPRODUCT(COUNTIF($DJ171:$FD171,Training!$C$3:$E$3))</f>
        <v>0</v>
      </c>
      <c r="FF171" s="31" cm="1">
        <f t="array" aca="1" ref="FF171" ca="1">SUMPRODUCT(COUNTIF($DJ171:$FD171,Training!$C$4:$E$4))</f>
        <v>0</v>
      </c>
      <c r="FG171" s="31" cm="1">
        <f t="array" aca="1" ref="FG171" ca="1">SUMPRODUCT(COUNTIF($DJ171:$FD171,Training!$C$5:$E$5))</f>
        <v>0</v>
      </c>
      <c r="FH171" s="31" cm="1">
        <f t="array" aca="1" ref="FH171" ca="1">SUMPRODUCT(COUNTIF($DJ171:$FD171,Training!$C$6:$E$6))</f>
        <v>0</v>
      </c>
      <c r="FI171" s="31" cm="1">
        <f t="array" aca="1" ref="FI171" ca="1">SUMPRODUCT(COUNTIF($DJ171:$FD171,Training!$C$7:$E$7))</f>
        <v>0</v>
      </c>
      <c r="FJ171" s="31" cm="1">
        <f t="array" aca="1" ref="FJ171" ca="1">SUMPRODUCT(COUNTIF($DJ171:$FD171,Training!$C$8:$E$8))</f>
        <v>0</v>
      </c>
      <c r="FK171" s="31" cm="1">
        <f t="array" aca="1" ref="FK171" ca="1">SUMPRODUCT(COUNTIF($DJ171:$FD171,Training!$C$9:$E$9))</f>
        <v>0</v>
      </c>
      <c r="FL171" s="31" cm="1">
        <f t="array" aca="1" ref="FL171" ca="1">SUMPRODUCT(COUNTIF($DJ171:$FD171,Training!$C$10:$E$10))</f>
        <v>0</v>
      </c>
      <c r="FM171" s="31" cm="1">
        <f t="array" aca="1" ref="FM171" ca="1">SUMPRODUCT(COUNTIF($DJ171:$FD171,Training!$C$11:$E$11))</f>
        <v>0</v>
      </c>
      <c r="FN171" s="31" cm="1">
        <f t="array" aca="1" ref="FN171" ca="1">SUMPRODUCT(COUNTIF($DJ171:$FD171,Training!$C$2:$E$2))</f>
        <v>0</v>
      </c>
      <c r="FO171" s="31" cm="1">
        <f t="array" aca="1" ref="FO171" ca="1">SUMPRODUCT(COUNTIF($DJ171:$FD171,Training!#REF!))</f>
        <v>0</v>
      </c>
      <c r="FP171" s="31" cm="1">
        <f t="array" aca="1" ref="FP171" ca="1">SUMPRODUCT(COUNTIF($DJ171:$FD171,Training!$C$12:$E$12))</f>
        <v>0</v>
      </c>
      <c r="FQ171" s="31" cm="1">
        <f t="array" aca="1" ref="FQ171" ca="1">SUMPRODUCT(COUNTIF($DJ171:$FD171,Training!$C$13:$E$13))</f>
        <v>0</v>
      </c>
      <c r="FR171" s="31" cm="1">
        <f t="array" aca="1" ref="FR171" ca="1">SUMPRODUCT(COUNTIF($DJ171:$FD171,Training!$C$14:$E$14))</f>
        <v>0</v>
      </c>
      <c r="FS171" s="31" cm="1">
        <f t="array" aca="1" ref="FS171" ca="1">SUMPRODUCT(COUNTIF($DJ171:$FD171,Training!$C$15:$E$15))</f>
        <v>0</v>
      </c>
      <c r="FT171" s="31" cm="1">
        <f t="array" aca="1" ref="FT171" ca="1">SUMPRODUCT(COUNTIF($DJ171:$FD171,Training!$C$16:$E$16))</f>
        <v>0</v>
      </c>
    </row>
    <row r="172" spans="1:176" x14ac:dyDescent="0.25">
      <c r="A172" s="32" t="str">
        <f>IF(WeightedParse!A172&gt;"",WeightedParse!A172,"")</f>
        <v/>
      </c>
      <c r="B172" s="49" t="str">
        <f>IF('Weighted Summary'!A172&gt;"",'Weighted Summary'!F172,"")</f>
        <v/>
      </c>
      <c r="C172" s="39" t="str">
        <f t="shared" si="2"/>
        <v/>
      </c>
      <c r="D172" s="37" t="str">
        <f ca="1">IF($A172&gt;"",IF(ISERROR(HLOOKUP(D$1,INDIRECT("Roles!$B$"&amp;MATCH($B172,Roles!$A:$A,0)&amp;":$AF$"&amp;MATCH($B172,Roles!$A:$A,0)),1,FALSE))=FALSE,IF(SquadExport!G172&lt;10,1,IF(SquadExport!G172&lt;15,2,IF(SquadExport!G172&lt;=20,3,""))),0),"")</f>
        <v/>
      </c>
      <c r="E172" s="37" t="str">
        <f ca="1">IF($A172&gt;"",IF(ISERROR(HLOOKUP(E$1,INDIRECT("Roles!$B$"&amp;MATCH($B172,Roles!$A:$A,0)&amp;":$AF$"&amp;MATCH($B172,Roles!$A:$A,0)),1,FALSE))=FALSE,IF(SquadExport!H172&lt;10,1,IF(SquadExport!H172&lt;15,2,IF(SquadExport!H172&lt;=20,3,""))),0),"")</f>
        <v/>
      </c>
      <c r="F172" s="37" t="str">
        <f ca="1">IF($A172&gt;"",IF(ISERROR(HLOOKUP(F$1,INDIRECT("Roles!$B$"&amp;MATCH($B172,Roles!$A:$A,0)&amp;":$AF$"&amp;MATCH($B172,Roles!$A:$A,0)),1,FALSE))=FALSE,IF(SquadExport!I172&lt;10,1,IF(SquadExport!I172&lt;15,2,IF(SquadExport!I172&lt;=20,3,""))),0),"")</f>
        <v/>
      </c>
      <c r="G172" s="37" t="str">
        <f ca="1">IF($A172&gt;"",IF(ISERROR(HLOOKUP(G$1,INDIRECT("Roles!$B$"&amp;MATCH($B172,Roles!$A:$A,0)&amp;":$AF$"&amp;MATCH($B172,Roles!$A:$A,0)),1,FALSE))=FALSE,IF(SquadExport!J172&lt;10,1,IF(SquadExport!J172&lt;15,2,IF(SquadExport!J172&lt;=20,3,""))),0),"")</f>
        <v/>
      </c>
      <c r="H172" s="37" t="str">
        <f ca="1">IF($A172&gt;"",IF(ISERROR(HLOOKUP(H$1,INDIRECT("Roles!$B$"&amp;MATCH($B172,Roles!$A:$A,0)&amp;":$AF$"&amp;MATCH($B172,Roles!$A:$A,0)),1,FALSE))=FALSE,IF(SquadExport!K172&lt;10,1,IF(SquadExport!K172&lt;15,2,IF(SquadExport!K172&lt;=20,3,""))),0),"")</f>
        <v/>
      </c>
      <c r="I172" s="37" t="str">
        <f ca="1">IF($A172&gt;"",IF(ISERROR(HLOOKUP(I$1,INDIRECT("Roles!$B$"&amp;MATCH($B172,Roles!$A:$A,0)&amp;":$AF$"&amp;MATCH($B172,Roles!$A:$A,0)),1,FALSE))=FALSE,IF(SquadExport!L172&lt;10,1,IF(SquadExport!L172&lt;15,2,IF(SquadExport!L172&lt;=20,3,""))),0),"")</f>
        <v/>
      </c>
      <c r="J172" s="37" t="str">
        <f ca="1">IF($A172&gt;"",IF(ISERROR(HLOOKUP(J$1,INDIRECT("Roles!$B$"&amp;MATCH($B172,Roles!$A:$A,0)&amp;":$AF$"&amp;MATCH($B172,Roles!$A:$A,0)),1,FALSE))=FALSE,IF(SquadExport!M172&lt;10,1,IF(SquadExport!M172&lt;15,2,IF(SquadExport!M172&lt;=20,3,""))),0),"")</f>
        <v/>
      </c>
      <c r="K172" s="37" t="str">
        <f ca="1">IF($A172&gt;"",IF(ISERROR(HLOOKUP(K$1,INDIRECT("Roles!$B$"&amp;MATCH($B172,Roles!$A:$A,0)&amp;":$AF$"&amp;MATCH($B172,Roles!$A:$A,0)),1,FALSE))=FALSE,IF(SquadExport!N172&lt;10,1,IF(SquadExport!N172&lt;15,2,IF(SquadExport!N172&lt;=20,3,""))),0),"")</f>
        <v/>
      </c>
      <c r="L172" s="37" t="str">
        <f ca="1">IF($A172&gt;"",IF(ISERROR(HLOOKUP(L$1,INDIRECT("Roles!$B$"&amp;MATCH($B172,Roles!$A:$A,0)&amp;":$AF$"&amp;MATCH($B172,Roles!$A:$A,0)),1,FALSE))=FALSE,IF(SquadExport!O172&lt;10,1,IF(SquadExport!O172&lt;15,2,IF(SquadExport!O172&lt;=20,3,""))),0),"")</f>
        <v/>
      </c>
      <c r="M172" s="37" t="str">
        <f ca="1">IF($A172&gt;"",IF(ISERROR(HLOOKUP(M$1,INDIRECT("Roles!$B$"&amp;MATCH($B172,Roles!$A:$A,0)&amp;":$AF$"&amp;MATCH($B172,Roles!$A:$A,0)),1,FALSE))=FALSE,IF(SquadExport!P172&lt;10,1,IF(SquadExport!P172&lt;15,2,IF(SquadExport!P172&lt;=20,3,""))),0),"")</f>
        <v/>
      </c>
      <c r="N172" s="37" t="str">
        <f ca="1">IF($A172&gt;"",IF(ISERROR(HLOOKUP(N$1,INDIRECT("Roles!$B$"&amp;MATCH($B172,Roles!$A:$A,0)&amp;":$AF$"&amp;MATCH($B172,Roles!$A:$A,0)),1,FALSE))=FALSE,IF(SquadExport!Q172&lt;10,1,IF(SquadExport!Q172&lt;15,2,IF(SquadExport!Q172&lt;=20,3,""))),0),"")</f>
        <v/>
      </c>
      <c r="O172" s="37" t="str">
        <f ca="1">IF($A172&gt;"",IF(ISERROR(HLOOKUP(O$1,INDIRECT("Roles!$B$"&amp;MATCH($B172,Roles!$A:$A,0)&amp;":$AF$"&amp;MATCH($B172,Roles!$A:$A,0)),1,FALSE))=FALSE,IF(SquadExport!R172&lt;10,1,IF(SquadExport!R172&lt;15,2,IF(SquadExport!R172&lt;=20,3,""))),0),"")</f>
        <v/>
      </c>
      <c r="P172" s="37" t="str">
        <f ca="1">IF($A172&gt;"",IF(ISERROR(HLOOKUP(P$1,INDIRECT("Roles!$B$"&amp;MATCH($B172,Roles!$A:$A,0)&amp;":$AF$"&amp;MATCH($B172,Roles!$A:$A,0)),1,FALSE))=FALSE,IF(SquadExport!S172&lt;10,1,IF(SquadExport!S172&lt;15,2,IF(SquadExport!S172&lt;=20,3,""))),0),"")</f>
        <v/>
      </c>
      <c r="Q172" s="37" t="str">
        <f ca="1">IF($A172&gt;"",IF(ISERROR(HLOOKUP(Q$1,INDIRECT("Roles!$B$"&amp;MATCH($B172,Roles!$A:$A,0)&amp;":$AF$"&amp;MATCH($B172,Roles!$A:$A,0)),1,FALSE))=FALSE,IF(SquadExport!T172&lt;10,1,IF(SquadExport!T172&lt;15,2,IF(SquadExport!T172&lt;=20,3,""))),0),"")</f>
        <v/>
      </c>
      <c r="R172" s="37" t="str">
        <f ca="1">IF($A172&gt;"",IF(ISERROR(HLOOKUP(R$1,INDIRECT("Roles!$B$"&amp;MATCH($B172,Roles!$A:$A,0)&amp;":$AF$"&amp;MATCH($B172,Roles!$A:$A,0)),1,FALSE))=FALSE,IF(SquadExport!U172&lt;10,1,IF(SquadExport!U172&lt;15,2,IF(SquadExport!U172&lt;=20,3,""))),0),"")</f>
        <v/>
      </c>
      <c r="S172" s="37" t="str">
        <f ca="1">IF($A172&gt;"",IF(ISERROR(HLOOKUP(S$1,INDIRECT("Roles!$B$"&amp;MATCH($B172,Roles!$A:$A,0)&amp;":$AF$"&amp;MATCH($B172,Roles!$A:$A,0)),1,FALSE))=FALSE,IF(SquadExport!V172&lt;10,1,IF(SquadExport!V172&lt;15,2,IF(SquadExport!V172&lt;=20,3,""))),0),"")</f>
        <v/>
      </c>
      <c r="T172" s="37" t="str">
        <f ca="1">IF($A172&gt;"",IF(ISERROR(HLOOKUP(T$1,INDIRECT("Roles!$B$"&amp;MATCH($B172,Roles!$A:$A,0)&amp;":$AF$"&amp;MATCH($B172,Roles!$A:$A,0)),1,FALSE))=FALSE,IF(SquadExport!W172&lt;10,1,IF(SquadExport!W172&lt;15,2,IF(SquadExport!W172&lt;=20,3,""))),0),"")</f>
        <v/>
      </c>
      <c r="U172" s="37" t="str">
        <f ca="1">IF($A172&gt;"",IF(ISERROR(HLOOKUP(U$1,INDIRECT("Roles!$B$"&amp;MATCH($B172,Roles!$A:$A,0)&amp;":$AF$"&amp;MATCH($B172,Roles!$A:$A,0)),1,FALSE))=FALSE,IF(SquadExport!X172&lt;10,1,IF(SquadExport!X172&lt;15,2,IF(SquadExport!X172&lt;=20,3,""))),0),"")</f>
        <v/>
      </c>
      <c r="V172" s="37" t="str">
        <f ca="1">IF($A172&gt;"",IF(ISERROR(HLOOKUP(V$1,INDIRECT("Roles!$B$"&amp;MATCH($B172,Roles!$A:$A,0)&amp;":$AF$"&amp;MATCH($B172,Roles!$A:$A,0)),1,FALSE))=FALSE,IF(SquadExport!Y172&lt;10,1,IF(SquadExport!Y172&lt;15,2,IF(SquadExport!Y172&lt;=20,3,""))),0),"")</f>
        <v/>
      </c>
      <c r="W172" s="37" t="str">
        <f ca="1">IF($A172&gt;"",IF(ISERROR(HLOOKUP(W$1,INDIRECT("Roles!$B$"&amp;MATCH($B172,Roles!$A:$A,0)&amp;":$AF$"&amp;MATCH($B172,Roles!$A:$A,0)),1,FALSE))=FALSE,IF(SquadExport!Z172&lt;10,1,IF(SquadExport!Z172&lt;15,2,IF(SquadExport!Z172&lt;=20,3,""))),0),"")</f>
        <v/>
      </c>
      <c r="X172" s="37" t="str">
        <f ca="1">IF($A172&gt;"",IF(ISERROR(HLOOKUP(X$1,INDIRECT("Roles!$B$"&amp;MATCH($B172,Roles!$A:$A,0)&amp;":$AF$"&amp;MATCH($B172,Roles!$A:$A,0)),1,FALSE))=FALSE,IF(SquadExport!AA172&lt;10,1,IF(SquadExport!AA172&lt;15,2,IF(SquadExport!AA172&lt;=20,3,""))),0),"")</f>
        <v/>
      </c>
      <c r="Y172" s="37" t="str">
        <f ca="1">IF($A172&gt;"",IF(ISERROR(HLOOKUP(Y$1,INDIRECT("Roles!$B$"&amp;MATCH($B172,Roles!$A:$A,0)&amp;":$AF$"&amp;MATCH($B172,Roles!$A:$A,0)),1,FALSE))=FALSE,IF(SquadExport!AB172&lt;10,1,IF(SquadExport!AB172&lt;15,2,IF(SquadExport!AB172&lt;=20,3,""))),0),"")</f>
        <v/>
      </c>
      <c r="Z172" s="37" t="str">
        <f ca="1">IF($A172&gt;"",IF(ISERROR(HLOOKUP(Z$1,INDIRECT("Roles!$B$"&amp;MATCH($B172,Roles!$A:$A,0)&amp;":$AF$"&amp;MATCH($B172,Roles!$A:$A,0)),1,FALSE))=FALSE,IF(SquadExport!AC172&lt;10,1,IF(SquadExport!AC172&lt;15,2,IF(SquadExport!AC172&lt;=20,3,""))),0),"")</f>
        <v/>
      </c>
      <c r="AA172" s="37" t="str">
        <f ca="1">IF($A172&gt;"",IF(ISERROR(HLOOKUP(AA$1,INDIRECT("Roles!$B$"&amp;MATCH($B172,Roles!$A:$A,0)&amp;":$AF$"&amp;MATCH($B172,Roles!$A:$A,0)),1,FALSE))=FALSE,IF(SquadExport!AD172&lt;10,1,IF(SquadExport!AD172&lt;15,2,IF(SquadExport!AD172&lt;=20,3,""))),0),"")</f>
        <v/>
      </c>
      <c r="AB172" s="37" t="str">
        <f ca="1">IF($A172&gt;"",IF(ISERROR(HLOOKUP(AB$1,INDIRECT("Roles!$B$"&amp;MATCH($B172,Roles!$A:$A,0)&amp;":$AF$"&amp;MATCH($B172,Roles!$A:$A,0)),1,FALSE))=FALSE,IF(SquadExport!AE172&lt;10,1,IF(SquadExport!AE172&lt;15,2,IF(SquadExport!AE172&lt;=20,3,""))),0),"")</f>
        <v/>
      </c>
      <c r="AC172" s="37" t="str">
        <f ca="1">IF($A172&gt;"",IF(ISERROR(HLOOKUP(AC$1,INDIRECT("Roles!$B$"&amp;MATCH($B172,Roles!$A:$A,0)&amp;":$AF$"&amp;MATCH($B172,Roles!$A:$A,0)),1,FALSE))=FALSE,IF(SquadExport!AF172&lt;10,1,IF(SquadExport!AF172&lt;15,2,IF(SquadExport!AF172&lt;=20,3,""))),0),"")</f>
        <v/>
      </c>
      <c r="AD172" s="37" t="str">
        <f ca="1">IF($A172&gt;"",IF(ISERROR(HLOOKUP(AD$1,INDIRECT("Roles!$B$"&amp;MATCH($B172,Roles!$A:$A,0)&amp;":$AF$"&amp;MATCH($B172,Roles!$A:$A,0)),1,FALSE))=FALSE,IF(SquadExport!AG172&lt;10,1,IF(SquadExport!AG172&lt;15,2,IF(SquadExport!AG172&lt;=20,3,""))),0),"")</f>
        <v/>
      </c>
      <c r="AE172" s="37" t="str">
        <f ca="1">IF($A172&gt;"",IF(ISERROR(HLOOKUP(AE$1,INDIRECT("Roles!$B$"&amp;MATCH($B172,Roles!$A:$A,0)&amp;":$AF$"&amp;MATCH($B172,Roles!$A:$A,0)),1,FALSE))=FALSE,IF(SquadExport!AH172&lt;10,1,IF(SquadExport!AH172&lt;15,2,IF(SquadExport!AH172&lt;=20,3,""))),0),"")</f>
        <v/>
      </c>
      <c r="AF172" s="37" t="str">
        <f ca="1">IF($A172&gt;"",IF(ISERROR(HLOOKUP(AF$1,INDIRECT("Roles!$B$"&amp;MATCH($B172,Roles!$A:$A,0)&amp;":$AF$"&amp;MATCH($B172,Roles!$A:$A,0)),1,FALSE))=FALSE,IF(SquadExport!AI172&lt;10,1,IF(SquadExport!AI172&lt;15,2,IF(SquadExport!AI172&lt;=20,3,""))),0),"")</f>
        <v/>
      </c>
      <c r="AG172" s="37" t="str">
        <f ca="1">IF($A172&gt;"",IF(ISERROR(HLOOKUP(AG$1,INDIRECT("Roles!$B$"&amp;MATCH($B172,Roles!$A:$A,0)&amp;":$AF$"&amp;MATCH($B172,Roles!$A:$A,0)),1,FALSE))=FALSE,IF(SquadExport!AJ172&lt;10,1,IF(SquadExport!AJ172&lt;15,2,IF(SquadExport!AJ172&lt;=20,3,""))),0),"")</f>
        <v/>
      </c>
      <c r="AH172" s="37" t="str">
        <f ca="1">IF($A172&gt;"",IF(ISERROR(HLOOKUP(AH$1,INDIRECT("Roles!$B$"&amp;MATCH($B172,Roles!$A:$A,0)&amp;":$AF$"&amp;MATCH($B172,Roles!$A:$A,0)),1,FALSE))=FALSE,IF(SquadExport!AK172&lt;10,1,IF(SquadExport!AK172&lt;15,2,IF(SquadExport!AK172&lt;=20,3,""))),0),"")</f>
        <v/>
      </c>
      <c r="AI172" s="37" t="str">
        <f ca="1">IF($A172&gt;"",IF(ISERROR(HLOOKUP(AI$1,INDIRECT("Roles!$B$"&amp;MATCH($B172,Roles!$A:$A,0)&amp;":$AF$"&amp;MATCH($B172,Roles!$A:$A,0)),1,FALSE))=FALSE,IF(SquadExport!AL172&lt;10,1,IF(SquadExport!AL172&lt;15,2,IF(SquadExport!AL172&lt;=20,3,""))),0),"")</f>
        <v/>
      </c>
      <c r="AJ172" s="37" t="str">
        <f ca="1">IF($A172&gt;"",IF(ISERROR(HLOOKUP(AJ$1,INDIRECT("Roles!$B$"&amp;MATCH($B172,Roles!$A:$A,0)&amp;":$AF$"&amp;MATCH($B172,Roles!$A:$A,0)),1,FALSE))=FALSE,IF(SquadExport!AM172&lt;10,1,IF(SquadExport!AM172&lt;15,2,IF(SquadExport!AM172&lt;=20,3,""))),0),"")</f>
        <v/>
      </c>
      <c r="AK172" s="37" t="str">
        <f ca="1">IF($A172&gt;"",IF(ISERROR(HLOOKUP(AK$1,INDIRECT("Roles!$B$"&amp;MATCH($B172,Roles!$A:$A,0)&amp;":$AF$"&amp;MATCH($B172,Roles!$A:$A,0)),1,FALSE))=FALSE,IF(SquadExport!AN172&lt;10,1,IF(SquadExport!AN172&lt;15,2,IF(SquadExport!AN172&lt;=20,3,""))),0),"")</f>
        <v/>
      </c>
      <c r="AL172" s="37" t="str">
        <f ca="1">IF($A172&gt;"",IF(ISERROR(HLOOKUP(AL$1,INDIRECT("Roles!$B$"&amp;MATCH($B172,Roles!$A:$A,0)&amp;":$AF$"&amp;MATCH($B172,Roles!$A:$A,0)),1,FALSE))=FALSE,IF(SquadExport!AO172&lt;10,1,IF(SquadExport!AO172&lt;15,2,IF(SquadExport!AO172&lt;=20,3,""))),0),"")</f>
        <v/>
      </c>
      <c r="AM172" s="37" t="str">
        <f ca="1">IF($A172&gt;"",IF(ISERROR(HLOOKUP(AM$1,INDIRECT("Roles!$B$"&amp;MATCH($B172,Roles!$A:$A,0)&amp;":$AF$"&amp;MATCH($B172,Roles!$A:$A,0)),1,FALSE))=FALSE,IF(SquadExport!AP172&lt;10,1,IF(SquadExport!AP172&lt;15,2,IF(SquadExport!AP172&lt;=20,3,""))),0),"")</f>
        <v/>
      </c>
      <c r="AN172" s="37" t="str">
        <f ca="1">IF($A172&gt;"",IF(ISERROR(HLOOKUP(AN$1,INDIRECT("Roles!$B$"&amp;MATCH($B172,Roles!$A:$A,0)&amp;":$AF$"&amp;MATCH($B172,Roles!$A:$A,0)),1,FALSE))=FALSE,IF(SquadExport!AQ172&lt;10,1,IF(SquadExport!AQ172&lt;15,2,IF(SquadExport!AQ172&lt;=20,3,""))),0),"")</f>
        <v/>
      </c>
      <c r="AO172" s="37" t="str">
        <f ca="1">IF($A172&gt;"",IF(ISERROR(HLOOKUP(AO$1,INDIRECT("Roles!$B$"&amp;MATCH($B172,Roles!$A:$A,0)&amp;":$AF$"&amp;MATCH($B172,Roles!$A:$A,0)),1,FALSE))=FALSE,IF(SquadExport!AR172&lt;10,1,IF(SquadExport!AR172&lt;15,2,IF(SquadExport!AR172&lt;=20,3,""))),0),"")</f>
        <v/>
      </c>
      <c r="AP172" s="37" t="str">
        <f ca="1">IF($A172&gt;"",IF(ISERROR(HLOOKUP(AP$1,INDIRECT("Roles!$B$"&amp;MATCH($B172,Roles!$A:$A,0)&amp;":$AF$"&amp;MATCH($B172,Roles!$A:$A,0)),1,FALSE))=FALSE,IF(SquadExport!AS172&lt;10,1,IF(SquadExport!AS172&lt;15,2,IF(SquadExport!AS172&lt;=20,3,""))),0),"")</f>
        <v/>
      </c>
      <c r="AQ172" s="37" t="str">
        <f ca="1">IF($A172&gt;"",IF(ISERROR(HLOOKUP(AQ$1,INDIRECT("Roles!$B$"&amp;MATCH($B172,Roles!$A:$A,0)&amp;":$AF$"&amp;MATCH($B172,Roles!$A:$A,0)),1,FALSE))=FALSE,IF(SquadExport!AT172&lt;10,1,IF(SquadExport!AT172&lt;15,2,IF(SquadExport!AT172&lt;=20,3,""))),0),"")</f>
        <v/>
      </c>
      <c r="AR172" s="37" t="str">
        <f ca="1">IF($A172&gt;"",IF(ISERROR(HLOOKUP(AR$1,INDIRECT("Roles!$B$"&amp;MATCH($B172,Roles!$A:$A,0)&amp;":$AF$"&amp;MATCH($B172,Roles!$A:$A,0)),1,FALSE))=FALSE,IF(SquadExport!AU172&lt;10,1,IF(SquadExport!AU172&lt;15,2,IF(SquadExport!AU172&lt;=20,3,""))),0),"")</f>
        <v/>
      </c>
      <c r="AS172" s="37" t="str">
        <f ca="1">IF($A172&gt;"",IF(ISERROR(HLOOKUP(AS$1,INDIRECT("Roles!$B$"&amp;MATCH($B172,Roles!$A:$A,0)&amp;":$AF$"&amp;MATCH($B172,Roles!$A:$A,0)),1,FALSE))=FALSE,IF(SquadExport!AV172&lt;10,1,IF(SquadExport!AV172&lt;15,2,IF(SquadExport!AV172&lt;=20,3,""))),0),"")</f>
        <v/>
      </c>
      <c r="AT172" s="37" t="str">
        <f ca="1">IF($A172&gt;"",IF(ISERROR(HLOOKUP(AT$1,INDIRECT("Roles!$B$"&amp;MATCH($B172,Roles!$A:$A,0)&amp;":$AF$"&amp;MATCH($B172,Roles!$A:$A,0)),1,FALSE))=FALSE,IF(SquadExport!AW172&lt;10,1,IF(SquadExport!AW172&lt;15,2,IF(SquadExport!AW172&lt;=20,3,""))),0),"")</f>
        <v/>
      </c>
      <c r="AU172" s="37" t="str">
        <f ca="1">IF($A172&gt;"",IF(ISERROR(HLOOKUP(AU$1,INDIRECT("Roles!$B$"&amp;MATCH($B172,Roles!$A:$A,0)&amp;":$AF$"&amp;MATCH($B172,Roles!$A:$A,0)),1,FALSE))=FALSE,IF(SquadExport!AX172&lt;10,1,IF(SquadExport!AX172&lt;15,2,IF(SquadExport!AX172&lt;=20,3,""))),0),"")</f>
        <v/>
      </c>
      <c r="AV172" s="37" t="str">
        <f ca="1">IF($A172&gt;"",IF(ISERROR(HLOOKUP(AV$1,INDIRECT("Roles!$B$"&amp;MATCH($B172,Roles!$A:$A,0)&amp;":$AF$"&amp;MATCH($B172,Roles!$A:$A,0)),1,FALSE))=FALSE,IF(SquadExport!AY172&lt;10,1,IF(SquadExport!AY172&lt;15,2,IF(SquadExport!AY172&lt;=20,3,""))),0),"")</f>
        <v/>
      </c>
      <c r="AW172" s="37" t="str">
        <f ca="1">IF($A172&gt;"",IF(ISERROR(HLOOKUP(AW$1,INDIRECT("Roles!$B$"&amp;MATCH($B172,Roles!$A:$A,0)&amp;":$AF$"&amp;MATCH($B172,Roles!$A:$A,0)),1,FALSE))=FALSE,IF(SquadExport!AZ172&lt;10,1,IF(SquadExport!AZ172&lt;15,2,IF(SquadExport!AZ172&lt;=20,3,""))),0),"")</f>
        <v/>
      </c>
      <c r="AX172" s="37" t="str">
        <f ca="1">IF($A172&gt;"",IF(ISERROR(HLOOKUP(AX$1,INDIRECT("Roles!$B$"&amp;MATCH($B172,Roles!$A:$A,0)&amp;":$AF$"&amp;MATCH($B172,Roles!$A:$A,0)),1,FALSE))=FALSE,IF(SquadExport!BA172&lt;10,1,IF(SquadExport!BA172&lt;15,2,IF(SquadExport!BA172&lt;=20,3,""))),0),"")</f>
        <v/>
      </c>
      <c r="AY172" s="30" t="str" cm="1">
        <f t="array" aca="1" ref="AY172:CS172" ca="1">IF($D172:$AX172=1,D$1:AX$1,"")</f>
        <v/>
      </c>
      <c r="AZ172" s="30" t="str">
        <f ca="1"/>
        <v/>
      </c>
      <c r="BA172" s="30" t="str">
        <f ca="1"/>
        <v/>
      </c>
      <c r="BB172" s="30" t="str">
        <f ca="1"/>
        <v/>
      </c>
      <c r="BC172" s="30" t="str">
        <f ca="1"/>
        <v/>
      </c>
      <c r="BD172" s="30" t="str">
        <f ca="1"/>
        <v/>
      </c>
      <c r="BE172" s="30" t="str">
        <f ca="1"/>
        <v/>
      </c>
      <c r="BF172" s="30" t="str">
        <f ca="1"/>
        <v/>
      </c>
      <c r="BG172" s="30" t="str">
        <f ca="1"/>
        <v/>
      </c>
      <c r="BH172" s="30" t="str">
        <f ca="1"/>
        <v/>
      </c>
      <c r="BI172" s="30" t="str">
        <f ca="1"/>
        <v/>
      </c>
      <c r="BJ172" s="30" t="str">
        <f ca="1"/>
        <v/>
      </c>
      <c r="BK172" s="30" t="str">
        <f ca="1"/>
        <v/>
      </c>
      <c r="BL172" s="30" t="str">
        <f ca="1"/>
        <v/>
      </c>
      <c r="BM172" s="30" t="str">
        <f ca="1"/>
        <v/>
      </c>
      <c r="BN172" s="30" t="str">
        <f ca="1"/>
        <v/>
      </c>
      <c r="BO172" s="30" t="str">
        <f ca="1"/>
        <v/>
      </c>
      <c r="BP172" s="30" t="str">
        <f ca="1"/>
        <v/>
      </c>
      <c r="BQ172" s="30" t="str">
        <f ca="1"/>
        <v/>
      </c>
      <c r="BR172" s="30" t="str">
        <f ca="1"/>
        <v/>
      </c>
      <c r="BS172" s="30" t="str">
        <f ca="1"/>
        <v/>
      </c>
      <c r="BT172" s="30" t="str">
        <f ca="1"/>
        <v/>
      </c>
      <c r="BU172" s="30" t="str">
        <f ca="1"/>
        <v/>
      </c>
      <c r="BV172" s="30" t="str">
        <f ca="1"/>
        <v/>
      </c>
      <c r="BW172" s="30" t="str">
        <f ca="1"/>
        <v/>
      </c>
      <c r="BX172" s="30" t="str">
        <f ca="1"/>
        <v/>
      </c>
      <c r="BY172" s="30" t="str">
        <f ca="1"/>
        <v/>
      </c>
      <c r="BZ172" s="30" t="str">
        <f ca="1"/>
        <v/>
      </c>
      <c r="CA172" s="30" t="str">
        <f ca="1"/>
        <v/>
      </c>
      <c r="CB172" s="30" t="str">
        <f ca="1"/>
        <v/>
      </c>
      <c r="CC172" s="30" t="str">
        <f ca="1"/>
        <v/>
      </c>
      <c r="CD172" s="30" t="str">
        <f ca="1"/>
        <v/>
      </c>
      <c r="CE172" s="30" t="str">
        <f ca="1"/>
        <v/>
      </c>
      <c r="CF172" s="30" t="str">
        <f ca="1"/>
        <v/>
      </c>
      <c r="CG172" s="30" t="str">
        <f ca="1"/>
        <v/>
      </c>
      <c r="CH172" s="30" t="str">
        <f ca="1"/>
        <v/>
      </c>
      <c r="CI172" s="30" t="str">
        <f ca="1"/>
        <v/>
      </c>
      <c r="CJ172" s="30" t="str">
        <f ca="1"/>
        <v/>
      </c>
      <c r="CK172" s="30" t="str">
        <f ca="1"/>
        <v/>
      </c>
      <c r="CL172" s="30" t="str">
        <f ca="1"/>
        <v/>
      </c>
      <c r="CM172" s="30" t="str">
        <f ca="1"/>
        <v/>
      </c>
      <c r="CN172" s="30" t="str">
        <f ca="1"/>
        <v/>
      </c>
      <c r="CO172" s="30" t="str">
        <f ca="1"/>
        <v/>
      </c>
      <c r="CP172" s="30" t="str">
        <f ca="1"/>
        <v/>
      </c>
      <c r="CQ172" s="30" t="str">
        <f ca="1"/>
        <v/>
      </c>
      <c r="CR172" s="30" t="str">
        <f ca="1"/>
        <v/>
      </c>
      <c r="CS172" s="30" t="str">
        <f ca="1"/>
        <v/>
      </c>
      <c r="CT172" s="31" cm="1">
        <f t="array" aca="1" ref="CT172" ca="1">SUMPRODUCT(COUNTIF($AY172:$CS172,Training!$C$3:$E$3))</f>
        <v>0</v>
      </c>
      <c r="CU172" s="31" cm="1">
        <f t="array" aca="1" ref="CU172" ca="1">SUMPRODUCT(COUNTIF($AY172:$CS172,Training!$C$4:$E$4))</f>
        <v>0</v>
      </c>
      <c r="CV172" s="31" cm="1">
        <f t="array" aca="1" ref="CV172" ca="1">SUMPRODUCT(COUNTIF($AY172:$CS172,Training!$C$5:$E$5))</f>
        <v>0</v>
      </c>
      <c r="CW172" s="31" cm="1">
        <f t="array" aca="1" ref="CW172" ca="1">SUMPRODUCT(COUNTIF($AY172:$CS172,Training!$C$6:$E$6))</f>
        <v>0</v>
      </c>
      <c r="CX172" s="31" cm="1">
        <f t="array" aca="1" ref="CX172" ca="1">SUMPRODUCT(COUNTIF($AY172:$CS172,Training!$C$7:$E$7))</f>
        <v>0</v>
      </c>
      <c r="CY172" s="31" cm="1">
        <f t="array" aca="1" ref="CY172" ca="1">SUMPRODUCT(COUNTIF($AY172:$CS172,Training!$C$8:$E$8))</f>
        <v>0</v>
      </c>
      <c r="CZ172" s="31" cm="1">
        <f t="array" aca="1" ref="CZ172" ca="1">SUMPRODUCT(COUNTIF($AY172:$CS172,Training!$C$9:$E$9))</f>
        <v>0</v>
      </c>
      <c r="DA172" s="31" cm="1">
        <f t="array" aca="1" ref="DA172" ca="1">SUMPRODUCT(COUNTIF($AY172:$CS172,Training!$C$10:$E$10))</f>
        <v>0</v>
      </c>
      <c r="DB172" s="31" cm="1">
        <f t="array" aca="1" ref="DB172" ca="1">SUMPRODUCT(COUNTIF($AY172:$CS172,Training!$C$11:$E$11))</f>
        <v>0</v>
      </c>
      <c r="DC172" s="31" cm="1">
        <f t="array" aca="1" ref="DC172" ca="1">SUMPRODUCT(COUNTIF($AY172:$CS172,Training!$C$2:$E$2))</f>
        <v>0</v>
      </c>
      <c r="DD172" s="31" cm="1">
        <f t="array" aca="1" ref="DD172" ca="1">SUMPRODUCT(COUNTIF($AY172:$CS172,Training!#REF!))</f>
        <v>0</v>
      </c>
      <c r="DE172" s="31" cm="1">
        <f t="array" aca="1" ref="DE172" ca="1">SUMPRODUCT(COUNTIF($AY172:$CS172,Training!$C$12:$E$12))</f>
        <v>0</v>
      </c>
      <c r="DF172" s="31" cm="1">
        <f t="array" aca="1" ref="DF172" ca="1">SUMPRODUCT(COUNTIF($AY172:$CS172,Training!$C$13:$E$13))</f>
        <v>0</v>
      </c>
      <c r="DG172" s="31" cm="1">
        <f t="array" aca="1" ref="DG172" ca="1">SUMPRODUCT(COUNTIF($AY172:$CS172,Training!$C$14:$E$14))</f>
        <v>0</v>
      </c>
      <c r="DH172" s="31" cm="1">
        <f t="array" aca="1" ref="DH172" ca="1">SUMPRODUCT(COUNTIF($AY172:$CS172,Training!$C$15:$E$15))</f>
        <v>0</v>
      </c>
      <c r="DI172" s="31" cm="1">
        <f t="array" aca="1" ref="DI172" ca="1">SUMPRODUCT(COUNTIF($AY172:$CS172,Training!$C$16:$E$16))</f>
        <v>0</v>
      </c>
      <c r="DJ172" s="30" t="str" cm="1">
        <f t="array" aca="1" ref="DJ172:FD172" ca="1">IF(COUNTIF(D172:AX172,1)=0,IF($D172:$AX172=2,D$1:AX$1,""),"")</f>
        <v/>
      </c>
      <c r="DK172" s="30" t="str">
        <f ca="1"/>
        <v/>
      </c>
      <c r="DL172" s="30" t="str">
        <f ca="1"/>
        <v/>
      </c>
      <c r="DM172" s="30" t="str">
        <f ca="1"/>
        <v/>
      </c>
      <c r="DN172" s="30" t="str">
        <f ca="1"/>
        <v/>
      </c>
      <c r="DO172" s="30" t="str">
        <f ca="1"/>
        <v/>
      </c>
      <c r="DP172" s="30" t="str">
        <f ca="1"/>
        <v/>
      </c>
      <c r="DQ172" s="30" t="str">
        <f ca="1"/>
        <v/>
      </c>
      <c r="DR172" s="30" t="str">
        <f ca="1"/>
        <v/>
      </c>
      <c r="DS172" s="30" t="str">
        <f ca="1"/>
        <v/>
      </c>
      <c r="DT172" s="30" t="str">
        <f ca="1"/>
        <v/>
      </c>
      <c r="DU172" s="30" t="str">
        <f ca="1"/>
        <v/>
      </c>
      <c r="DV172" s="30" t="str">
        <f ca="1"/>
        <v/>
      </c>
      <c r="DW172" s="30" t="str">
        <f ca="1"/>
        <v/>
      </c>
      <c r="DX172" s="30" t="str">
        <f ca="1"/>
        <v/>
      </c>
      <c r="DY172" s="30" t="str">
        <f ca="1"/>
        <v/>
      </c>
      <c r="DZ172" s="30" t="str">
        <f ca="1"/>
        <v/>
      </c>
      <c r="EA172" s="30" t="str">
        <f ca="1"/>
        <v/>
      </c>
      <c r="EB172" s="30" t="str">
        <f ca="1"/>
        <v/>
      </c>
      <c r="EC172" s="30" t="str">
        <f ca="1"/>
        <v/>
      </c>
      <c r="ED172" s="30" t="str">
        <f ca="1"/>
        <v/>
      </c>
      <c r="EE172" s="30" t="str">
        <f ca="1"/>
        <v/>
      </c>
      <c r="EF172" s="30" t="str">
        <f ca="1"/>
        <v/>
      </c>
      <c r="EG172" s="30" t="str">
        <f ca="1"/>
        <v/>
      </c>
      <c r="EH172" s="30" t="str">
        <f ca="1"/>
        <v/>
      </c>
      <c r="EI172" s="30" t="str">
        <f ca="1"/>
        <v/>
      </c>
      <c r="EJ172" s="30" t="str">
        <f ca="1"/>
        <v/>
      </c>
      <c r="EK172" s="30" t="str">
        <f ca="1"/>
        <v/>
      </c>
      <c r="EL172" s="30" t="str">
        <f ca="1"/>
        <v/>
      </c>
      <c r="EM172" s="30" t="str">
        <f ca="1"/>
        <v/>
      </c>
      <c r="EN172" s="30" t="str">
        <f ca="1"/>
        <v/>
      </c>
      <c r="EO172" s="30" t="str">
        <f ca="1"/>
        <v/>
      </c>
      <c r="EP172" s="30" t="str">
        <f ca="1"/>
        <v/>
      </c>
      <c r="EQ172" s="30" t="str">
        <f ca="1"/>
        <v/>
      </c>
      <c r="ER172" s="30" t="str">
        <f ca="1"/>
        <v/>
      </c>
      <c r="ES172" s="30" t="str">
        <f ca="1"/>
        <v/>
      </c>
      <c r="ET172" s="30" t="str">
        <f ca="1"/>
        <v/>
      </c>
      <c r="EU172" s="30" t="str">
        <f ca="1"/>
        <v/>
      </c>
      <c r="EV172" s="30" t="str">
        <f ca="1"/>
        <v/>
      </c>
      <c r="EW172" s="30" t="str">
        <f ca="1"/>
        <v/>
      </c>
      <c r="EX172" s="30" t="str">
        <f ca="1"/>
        <v/>
      </c>
      <c r="EY172" s="30" t="str">
        <f ca="1"/>
        <v/>
      </c>
      <c r="EZ172" s="30" t="str">
        <f ca="1"/>
        <v/>
      </c>
      <c r="FA172" s="30" t="str">
        <f ca="1"/>
        <v/>
      </c>
      <c r="FB172" s="30" t="str">
        <f ca="1"/>
        <v/>
      </c>
      <c r="FC172" s="30" t="str">
        <f ca="1"/>
        <v/>
      </c>
      <c r="FD172" s="30" t="str">
        <f ca="1"/>
        <v/>
      </c>
      <c r="FE172" s="31" cm="1">
        <f t="array" aca="1" ref="FE172" ca="1">SUMPRODUCT(COUNTIF($DJ172:$FD172,Training!$C$3:$E$3))</f>
        <v>0</v>
      </c>
      <c r="FF172" s="31" cm="1">
        <f t="array" aca="1" ref="FF172" ca="1">SUMPRODUCT(COUNTIF($DJ172:$FD172,Training!$C$4:$E$4))</f>
        <v>0</v>
      </c>
      <c r="FG172" s="31" cm="1">
        <f t="array" aca="1" ref="FG172" ca="1">SUMPRODUCT(COUNTIF($DJ172:$FD172,Training!$C$5:$E$5))</f>
        <v>0</v>
      </c>
      <c r="FH172" s="31" cm="1">
        <f t="array" aca="1" ref="FH172" ca="1">SUMPRODUCT(COUNTIF($DJ172:$FD172,Training!$C$6:$E$6))</f>
        <v>0</v>
      </c>
      <c r="FI172" s="31" cm="1">
        <f t="array" aca="1" ref="FI172" ca="1">SUMPRODUCT(COUNTIF($DJ172:$FD172,Training!$C$7:$E$7))</f>
        <v>0</v>
      </c>
      <c r="FJ172" s="31" cm="1">
        <f t="array" aca="1" ref="FJ172" ca="1">SUMPRODUCT(COUNTIF($DJ172:$FD172,Training!$C$8:$E$8))</f>
        <v>0</v>
      </c>
      <c r="FK172" s="31" cm="1">
        <f t="array" aca="1" ref="FK172" ca="1">SUMPRODUCT(COUNTIF($DJ172:$FD172,Training!$C$9:$E$9))</f>
        <v>0</v>
      </c>
      <c r="FL172" s="31" cm="1">
        <f t="array" aca="1" ref="FL172" ca="1">SUMPRODUCT(COUNTIF($DJ172:$FD172,Training!$C$10:$E$10))</f>
        <v>0</v>
      </c>
      <c r="FM172" s="31" cm="1">
        <f t="array" aca="1" ref="FM172" ca="1">SUMPRODUCT(COUNTIF($DJ172:$FD172,Training!$C$11:$E$11))</f>
        <v>0</v>
      </c>
      <c r="FN172" s="31" cm="1">
        <f t="array" aca="1" ref="FN172" ca="1">SUMPRODUCT(COUNTIF($DJ172:$FD172,Training!$C$2:$E$2))</f>
        <v>0</v>
      </c>
      <c r="FO172" s="31" cm="1">
        <f t="array" aca="1" ref="FO172" ca="1">SUMPRODUCT(COUNTIF($DJ172:$FD172,Training!#REF!))</f>
        <v>0</v>
      </c>
      <c r="FP172" s="31" cm="1">
        <f t="array" aca="1" ref="FP172" ca="1">SUMPRODUCT(COUNTIF($DJ172:$FD172,Training!$C$12:$E$12))</f>
        <v>0</v>
      </c>
      <c r="FQ172" s="31" cm="1">
        <f t="array" aca="1" ref="FQ172" ca="1">SUMPRODUCT(COUNTIF($DJ172:$FD172,Training!$C$13:$E$13))</f>
        <v>0</v>
      </c>
      <c r="FR172" s="31" cm="1">
        <f t="array" aca="1" ref="FR172" ca="1">SUMPRODUCT(COUNTIF($DJ172:$FD172,Training!$C$14:$E$14))</f>
        <v>0</v>
      </c>
      <c r="FS172" s="31" cm="1">
        <f t="array" aca="1" ref="FS172" ca="1">SUMPRODUCT(COUNTIF($DJ172:$FD172,Training!$C$15:$E$15))</f>
        <v>0</v>
      </c>
      <c r="FT172" s="31" cm="1">
        <f t="array" aca="1" ref="FT172" ca="1">SUMPRODUCT(COUNTIF($DJ172:$FD172,Training!$C$16:$E$16))</f>
        <v>0</v>
      </c>
    </row>
    <row r="173" spans="1:176" x14ac:dyDescent="0.25">
      <c r="A173" s="32" t="str">
        <f>IF(WeightedParse!A173&gt;"",WeightedParse!A173,"")</f>
        <v/>
      </c>
      <c r="B173" s="49" t="str">
        <f>IF('Weighted Summary'!A173&gt;"",'Weighted Summary'!F173,"")</f>
        <v/>
      </c>
      <c r="C173" s="39" t="str">
        <f t="shared" si="2"/>
        <v/>
      </c>
      <c r="D173" s="37" t="str">
        <f ca="1">IF($A173&gt;"",IF(ISERROR(HLOOKUP(D$1,INDIRECT("Roles!$B$"&amp;MATCH($B173,Roles!$A:$A,0)&amp;":$AF$"&amp;MATCH($B173,Roles!$A:$A,0)),1,FALSE))=FALSE,IF(SquadExport!G173&lt;10,1,IF(SquadExport!G173&lt;15,2,IF(SquadExport!G173&lt;=20,3,""))),0),"")</f>
        <v/>
      </c>
      <c r="E173" s="37" t="str">
        <f ca="1">IF($A173&gt;"",IF(ISERROR(HLOOKUP(E$1,INDIRECT("Roles!$B$"&amp;MATCH($B173,Roles!$A:$A,0)&amp;":$AF$"&amp;MATCH($B173,Roles!$A:$A,0)),1,FALSE))=FALSE,IF(SquadExport!H173&lt;10,1,IF(SquadExport!H173&lt;15,2,IF(SquadExport!H173&lt;=20,3,""))),0),"")</f>
        <v/>
      </c>
      <c r="F173" s="37" t="str">
        <f ca="1">IF($A173&gt;"",IF(ISERROR(HLOOKUP(F$1,INDIRECT("Roles!$B$"&amp;MATCH($B173,Roles!$A:$A,0)&amp;":$AF$"&amp;MATCH($B173,Roles!$A:$A,0)),1,FALSE))=FALSE,IF(SquadExport!I173&lt;10,1,IF(SquadExport!I173&lt;15,2,IF(SquadExport!I173&lt;=20,3,""))),0),"")</f>
        <v/>
      </c>
      <c r="G173" s="37" t="str">
        <f ca="1">IF($A173&gt;"",IF(ISERROR(HLOOKUP(G$1,INDIRECT("Roles!$B$"&amp;MATCH($B173,Roles!$A:$A,0)&amp;":$AF$"&amp;MATCH($B173,Roles!$A:$A,0)),1,FALSE))=FALSE,IF(SquadExport!J173&lt;10,1,IF(SquadExport!J173&lt;15,2,IF(SquadExport!J173&lt;=20,3,""))),0),"")</f>
        <v/>
      </c>
      <c r="H173" s="37" t="str">
        <f ca="1">IF($A173&gt;"",IF(ISERROR(HLOOKUP(H$1,INDIRECT("Roles!$B$"&amp;MATCH($B173,Roles!$A:$A,0)&amp;":$AF$"&amp;MATCH($B173,Roles!$A:$A,0)),1,FALSE))=FALSE,IF(SquadExport!K173&lt;10,1,IF(SquadExport!K173&lt;15,2,IF(SquadExport!K173&lt;=20,3,""))),0),"")</f>
        <v/>
      </c>
      <c r="I173" s="37" t="str">
        <f ca="1">IF($A173&gt;"",IF(ISERROR(HLOOKUP(I$1,INDIRECT("Roles!$B$"&amp;MATCH($B173,Roles!$A:$A,0)&amp;":$AF$"&amp;MATCH($B173,Roles!$A:$A,0)),1,FALSE))=FALSE,IF(SquadExport!L173&lt;10,1,IF(SquadExport!L173&lt;15,2,IF(SquadExport!L173&lt;=20,3,""))),0),"")</f>
        <v/>
      </c>
      <c r="J173" s="37" t="str">
        <f ca="1">IF($A173&gt;"",IF(ISERROR(HLOOKUP(J$1,INDIRECT("Roles!$B$"&amp;MATCH($B173,Roles!$A:$A,0)&amp;":$AF$"&amp;MATCH($B173,Roles!$A:$A,0)),1,FALSE))=FALSE,IF(SquadExport!M173&lt;10,1,IF(SquadExport!M173&lt;15,2,IF(SquadExport!M173&lt;=20,3,""))),0),"")</f>
        <v/>
      </c>
      <c r="K173" s="37" t="str">
        <f ca="1">IF($A173&gt;"",IF(ISERROR(HLOOKUP(K$1,INDIRECT("Roles!$B$"&amp;MATCH($B173,Roles!$A:$A,0)&amp;":$AF$"&amp;MATCH($B173,Roles!$A:$A,0)),1,FALSE))=FALSE,IF(SquadExport!N173&lt;10,1,IF(SquadExport!N173&lt;15,2,IF(SquadExport!N173&lt;=20,3,""))),0),"")</f>
        <v/>
      </c>
      <c r="L173" s="37" t="str">
        <f ca="1">IF($A173&gt;"",IF(ISERROR(HLOOKUP(L$1,INDIRECT("Roles!$B$"&amp;MATCH($B173,Roles!$A:$A,0)&amp;":$AF$"&amp;MATCH($B173,Roles!$A:$A,0)),1,FALSE))=FALSE,IF(SquadExport!O173&lt;10,1,IF(SquadExport!O173&lt;15,2,IF(SquadExport!O173&lt;=20,3,""))),0),"")</f>
        <v/>
      </c>
      <c r="M173" s="37" t="str">
        <f ca="1">IF($A173&gt;"",IF(ISERROR(HLOOKUP(M$1,INDIRECT("Roles!$B$"&amp;MATCH($B173,Roles!$A:$A,0)&amp;":$AF$"&amp;MATCH($B173,Roles!$A:$A,0)),1,FALSE))=FALSE,IF(SquadExport!P173&lt;10,1,IF(SquadExport!P173&lt;15,2,IF(SquadExport!P173&lt;=20,3,""))),0),"")</f>
        <v/>
      </c>
      <c r="N173" s="37" t="str">
        <f ca="1">IF($A173&gt;"",IF(ISERROR(HLOOKUP(N$1,INDIRECT("Roles!$B$"&amp;MATCH($B173,Roles!$A:$A,0)&amp;":$AF$"&amp;MATCH($B173,Roles!$A:$A,0)),1,FALSE))=FALSE,IF(SquadExport!Q173&lt;10,1,IF(SquadExport!Q173&lt;15,2,IF(SquadExport!Q173&lt;=20,3,""))),0),"")</f>
        <v/>
      </c>
      <c r="O173" s="37" t="str">
        <f ca="1">IF($A173&gt;"",IF(ISERROR(HLOOKUP(O$1,INDIRECT("Roles!$B$"&amp;MATCH($B173,Roles!$A:$A,0)&amp;":$AF$"&amp;MATCH($B173,Roles!$A:$A,0)),1,FALSE))=FALSE,IF(SquadExport!R173&lt;10,1,IF(SquadExport!R173&lt;15,2,IF(SquadExport!R173&lt;=20,3,""))),0),"")</f>
        <v/>
      </c>
      <c r="P173" s="37" t="str">
        <f ca="1">IF($A173&gt;"",IF(ISERROR(HLOOKUP(P$1,INDIRECT("Roles!$B$"&amp;MATCH($B173,Roles!$A:$A,0)&amp;":$AF$"&amp;MATCH($B173,Roles!$A:$A,0)),1,FALSE))=FALSE,IF(SquadExport!S173&lt;10,1,IF(SquadExport!S173&lt;15,2,IF(SquadExport!S173&lt;=20,3,""))),0),"")</f>
        <v/>
      </c>
      <c r="Q173" s="37" t="str">
        <f ca="1">IF($A173&gt;"",IF(ISERROR(HLOOKUP(Q$1,INDIRECT("Roles!$B$"&amp;MATCH($B173,Roles!$A:$A,0)&amp;":$AF$"&amp;MATCH($B173,Roles!$A:$A,0)),1,FALSE))=FALSE,IF(SquadExport!T173&lt;10,1,IF(SquadExport!T173&lt;15,2,IF(SquadExport!T173&lt;=20,3,""))),0),"")</f>
        <v/>
      </c>
      <c r="R173" s="37" t="str">
        <f ca="1">IF($A173&gt;"",IF(ISERROR(HLOOKUP(R$1,INDIRECT("Roles!$B$"&amp;MATCH($B173,Roles!$A:$A,0)&amp;":$AF$"&amp;MATCH($B173,Roles!$A:$A,0)),1,FALSE))=FALSE,IF(SquadExport!U173&lt;10,1,IF(SquadExport!U173&lt;15,2,IF(SquadExport!U173&lt;=20,3,""))),0),"")</f>
        <v/>
      </c>
      <c r="S173" s="37" t="str">
        <f ca="1">IF($A173&gt;"",IF(ISERROR(HLOOKUP(S$1,INDIRECT("Roles!$B$"&amp;MATCH($B173,Roles!$A:$A,0)&amp;":$AF$"&amp;MATCH($B173,Roles!$A:$A,0)),1,FALSE))=FALSE,IF(SquadExport!V173&lt;10,1,IF(SquadExport!V173&lt;15,2,IF(SquadExport!V173&lt;=20,3,""))),0),"")</f>
        <v/>
      </c>
      <c r="T173" s="37" t="str">
        <f ca="1">IF($A173&gt;"",IF(ISERROR(HLOOKUP(T$1,INDIRECT("Roles!$B$"&amp;MATCH($B173,Roles!$A:$A,0)&amp;":$AF$"&amp;MATCH($B173,Roles!$A:$A,0)),1,FALSE))=FALSE,IF(SquadExport!W173&lt;10,1,IF(SquadExport!W173&lt;15,2,IF(SquadExport!W173&lt;=20,3,""))),0),"")</f>
        <v/>
      </c>
      <c r="U173" s="37" t="str">
        <f ca="1">IF($A173&gt;"",IF(ISERROR(HLOOKUP(U$1,INDIRECT("Roles!$B$"&amp;MATCH($B173,Roles!$A:$A,0)&amp;":$AF$"&amp;MATCH($B173,Roles!$A:$A,0)),1,FALSE))=FALSE,IF(SquadExport!X173&lt;10,1,IF(SquadExport!X173&lt;15,2,IF(SquadExport!X173&lt;=20,3,""))),0),"")</f>
        <v/>
      </c>
      <c r="V173" s="37" t="str">
        <f ca="1">IF($A173&gt;"",IF(ISERROR(HLOOKUP(V$1,INDIRECT("Roles!$B$"&amp;MATCH($B173,Roles!$A:$A,0)&amp;":$AF$"&amp;MATCH($B173,Roles!$A:$A,0)),1,FALSE))=FALSE,IF(SquadExport!Y173&lt;10,1,IF(SquadExport!Y173&lt;15,2,IF(SquadExport!Y173&lt;=20,3,""))),0),"")</f>
        <v/>
      </c>
      <c r="W173" s="37" t="str">
        <f ca="1">IF($A173&gt;"",IF(ISERROR(HLOOKUP(W$1,INDIRECT("Roles!$B$"&amp;MATCH($B173,Roles!$A:$A,0)&amp;":$AF$"&amp;MATCH($B173,Roles!$A:$A,0)),1,FALSE))=FALSE,IF(SquadExport!Z173&lt;10,1,IF(SquadExport!Z173&lt;15,2,IF(SquadExport!Z173&lt;=20,3,""))),0),"")</f>
        <v/>
      </c>
      <c r="X173" s="37" t="str">
        <f ca="1">IF($A173&gt;"",IF(ISERROR(HLOOKUP(X$1,INDIRECT("Roles!$B$"&amp;MATCH($B173,Roles!$A:$A,0)&amp;":$AF$"&amp;MATCH($B173,Roles!$A:$A,0)),1,FALSE))=FALSE,IF(SquadExport!AA173&lt;10,1,IF(SquadExport!AA173&lt;15,2,IF(SquadExport!AA173&lt;=20,3,""))),0),"")</f>
        <v/>
      </c>
      <c r="Y173" s="37" t="str">
        <f ca="1">IF($A173&gt;"",IF(ISERROR(HLOOKUP(Y$1,INDIRECT("Roles!$B$"&amp;MATCH($B173,Roles!$A:$A,0)&amp;":$AF$"&amp;MATCH($B173,Roles!$A:$A,0)),1,FALSE))=FALSE,IF(SquadExport!AB173&lt;10,1,IF(SquadExport!AB173&lt;15,2,IF(SquadExport!AB173&lt;=20,3,""))),0),"")</f>
        <v/>
      </c>
      <c r="Z173" s="37" t="str">
        <f ca="1">IF($A173&gt;"",IF(ISERROR(HLOOKUP(Z$1,INDIRECT("Roles!$B$"&amp;MATCH($B173,Roles!$A:$A,0)&amp;":$AF$"&amp;MATCH($B173,Roles!$A:$A,0)),1,FALSE))=FALSE,IF(SquadExport!AC173&lt;10,1,IF(SquadExport!AC173&lt;15,2,IF(SquadExport!AC173&lt;=20,3,""))),0),"")</f>
        <v/>
      </c>
      <c r="AA173" s="37" t="str">
        <f ca="1">IF($A173&gt;"",IF(ISERROR(HLOOKUP(AA$1,INDIRECT("Roles!$B$"&amp;MATCH($B173,Roles!$A:$A,0)&amp;":$AF$"&amp;MATCH($B173,Roles!$A:$A,0)),1,FALSE))=FALSE,IF(SquadExport!AD173&lt;10,1,IF(SquadExport!AD173&lt;15,2,IF(SquadExport!AD173&lt;=20,3,""))),0),"")</f>
        <v/>
      </c>
      <c r="AB173" s="37" t="str">
        <f ca="1">IF($A173&gt;"",IF(ISERROR(HLOOKUP(AB$1,INDIRECT("Roles!$B$"&amp;MATCH($B173,Roles!$A:$A,0)&amp;":$AF$"&amp;MATCH($B173,Roles!$A:$A,0)),1,FALSE))=FALSE,IF(SquadExport!AE173&lt;10,1,IF(SquadExport!AE173&lt;15,2,IF(SquadExport!AE173&lt;=20,3,""))),0),"")</f>
        <v/>
      </c>
      <c r="AC173" s="37" t="str">
        <f ca="1">IF($A173&gt;"",IF(ISERROR(HLOOKUP(AC$1,INDIRECT("Roles!$B$"&amp;MATCH($B173,Roles!$A:$A,0)&amp;":$AF$"&amp;MATCH($B173,Roles!$A:$A,0)),1,FALSE))=FALSE,IF(SquadExport!AF173&lt;10,1,IF(SquadExport!AF173&lt;15,2,IF(SquadExport!AF173&lt;=20,3,""))),0),"")</f>
        <v/>
      </c>
      <c r="AD173" s="37" t="str">
        <f ca="1">IF($A173&gt;"",IF(ISERROR(HLOOKUP(AD$1,INDIRECT("Roles!$B$"&amp;MATCH($B173,Roles!$A:$A,0)&amp;":$AF$"&amp;MATCH($B173,Roles!$A:$A,0)),1,FALSE))=FALSE,IF(SquadExport!AG173&lt;10,1,IF(SquadExport!AG173&lt;15,2,IF(SquadExport!AG173&lt;=20,3,""))),0),"")</f>
        <v/>
      </c>
      <c r="AE173" s="37" t="str">
        <f ca="1">IF($A173&gt;"",IF(ISERROR(HLOOKUP(AE$1,INDIRECT("Roles!$B$"&amp;MATCH($B173,Roles!$A:$A,0)&amp;":$AF$"&amp;MATCH($B173,Roles!$A:$A,0)),1,FALSE))=FALSE,IF(SquadExport!AH173&lt;10,1,IF(SquadExport!AH173&lt;15,2,IF(SquadExport!AH173&lt;=20,3,""))),0),"")</f>
        <v/>
      </c>
      <c r="AF173" s="37" t="str">
        <f ca="1">IF($A173&gt;"",IF(ISERROR(HLOOKUP(AF$1,INDIRECT("Roles!$B$"&amp;MATCH($B173,Roles!$A:$A,0)&amp;":$AF$"&amp;MATCH($B173,Roles!$A:$A,0)),1,FALSE))=FALSE,IF(SquadExport!AI173&lt;10,1,IF(SquadExport!AI173&lt;15,2,IF(SquadExport!AI173&lt;=20,3,""))),0),"")</f>
        <v/>
      </c>
      <c r="AG173" s="37" t="str">
        <f ca="1">IF($A173&gt;"",IF(ISERROR(HLOOKUP(AG$1,INDIRECT("Roles!$B$"&amp;MATCH($B173,Roles!$A:$A,0)&amp;":$AF$"&amp;MATCH($B173,Roles!$A:$A,0)),1,FALSE))=FALSE,IF(SquadExport!AJ173&lt;10,1,IF(SquadExport!AJ173&lt;15,2,IF(SquadExport!AJ173&lt;=20,3,""))),0),"")</f>
        <v/>
      </c>
      <c r="AH173" s="37" t="str">
        <f ca="1">IF($A173&gt;"",IF(ISERROR(HLOOKUP(AH$1,INDIRECT("Roles!$B$"&amp;MATCH($B173,Roles!$A:$A,0)&amp;":$AF$"&amp;MATCH($B173,Roles!$A:$A,0)),1,FALSE))=FALSE,IF(SquadExport!AK173&lt;10,1,IF(SquadExport!AK173&lt;15,2,IF(SquadExport!AK173&lt;=20,3,""))),0),"")</f>
        <v/>
      </c>
      <c r="AI173" s="37" t="str">
        <f ca="1">IF($A173&gt;"",IF(ISERROR(HLOOKUP(AI$1,INDIRECT("Roles!$B$"&amp;MATCH($B173,Roles!$A:$A,0)&amp;":$AF$"&amp;MATCH($B173,Roles!$A:$A,0)),1,FALSE))=FALSE,IF(SquadExport!AL173&lt;10,1,IF(SquadExport!AL173&lt;15,2,IF(SquadExport!AL173&lt;=20,3,""))),0),"")</f>
        <v/>
      </c>
      <c r="AJ173" s="37" t="str">
        <f ca="1">IF($A173&gt;"",IF(ISERROR(HLOOKUP(AJ$1,INDIRECT("Roles!$B$"&amp;MATCH($B173,Roles!$A:$A,0)&amp;":$AF$"&amp;MATCH($B173,Roles!$A:$A,0)),1,FALSE))=FALSE,IF(SquadExport!AM173&lt;10,1,IF(SquadExport!AM173&lt;15,2,IF(SquadExport!AM173&lt;=20,3,""))),0),"")</f>
        <v/>
      </c>
      <c r="AK173" s="37" t="str">
        <f ca="1">IF($A173&gt;"",IF(ISERROR(HLOOKUP(AK$1,INDIRECT("Roles!$B$"&amp;MATCH($B173,Roles!$A:$A,0)&amp;":$AF$"&amp;MATCH($B173,Roles!$A:$A,0)),1,FALSE))=FALSE,IF(SquadExport!AN173&lt;10,1,IF(SquadExport!AN173&lt;15,2,IF(SquadExport!AN173&lt;=20,3,""))),0),"")</f>
        <v/>
      </c>
      <c r="AL173" s="37" t="str">
        <f ca="1">IF($A173&gt;"",IF(ISERROR(HLOOKUP(AL$1,INDIRECT("Roles!$B$"&amp;MATCH($B173,Roles!$A:$A,0)&amp;":$AF$"&amp;MATCH($B173,Roles!$A:$A,0)),1,FALSE))=FALSE,IF(SquadExport!AO173&lt;10,1,IF(SquadExport!AO173&lt;15,2,IF(SquadExport!AO173&lt;=20,3,""))),0),"")</f>
        <v/>
      </c>
      <c r="AM173" s="37" t="str">
        <f ca="1">IF($A173&gt;"",IF(ISERROR(HLOOKUP(AM$1,INDIRECT("Roles!$B$"&amp;MATCH($B173,Roles!$A:$A,0)&amp;":$AF$"&amp;MATCH($B173,Roles!$A:$A,0)),1,FALSE))=FALSE,IF(SquadExport!AP173&lt;10,1,IF(SquadExport!AP173&lt;15,2,IF(SquadExport!AP173&lt;=20,3,""))),0),"")</f>
        <v/>
      </c>
      <c r="AN173" s="37" t="str">
        <f ca="1">IF($A173&gt;"",IF(ISERROR(HLOOKUP(AN$1,INDIRECT("Roles!$B$"&amp;MATCH($B173,Roles!$A:$A,0)&amp;":$AF$"&amp;MATCH($B173,Roles!$A:$A,0)),1,FALSE))=FALSE,IF(SquadExport!AQ173&lt;10,1,IF(SquadExport!AQ173&lt;15,2,IF(SquadExport!AQ173&lt;=20,3,""))),0),"")</f>
        <v/>
      </c>
      <c r="AO173" s="37" t="str">
        <f ca="1">IF($A173&gt;"",IF(ISERROR(HLOOKUP(AO$1,INDIRECT("Roles!$B$"&amp;MATCH($B173,Roles!$A:$A,0)&amp;":$AF$"&amp;MATCH($B173,Roles!$A:$A,0)),1,FALSE))=FALSE,IF(SquadExport!AR173&lt;10,1,IF(SquadExport!AR173&lt;15,2,IF(SquadExport!AR173&lt;=20,3,""))),0),"")</f>
        <v/>
      </c>
      <c r="AP173" s="37" t="str">
        <f ca="1">IF($A173&gt;"",IF(ISERROR(HLOOKUP(AP$1,INDIRECT("Roles!$B$"&amp;MATCH($B173,Roles!$A:$A,0)&amp;":$AF$"&amp;MATCH($B173,Roles!$A:$A,0)),1,FALSE))=FALSE,IF(SquadExport!AS173&lt;10,1,IF(SquadExport!AS173&lt;15,2,IF(SquadExport!AS173&lt;=20,3,""))),0),"")</f>
        <v/>
      </c>
      <c r="AQ173" s="37" t="str">
        <f ca="1">IF($A173&gt;"",IF(ISERROR(HLOOKUP(AQ$1,INDIRECT("Roles!$B$"&amp;MATCH($B173,Roles!$A:$A,0)&amp;":$AF$"&amp;MATCH($B173,Roles!$A:$A,0)),1,FALSE))=FALSE,IF(SquadExport!AT173&lt;10,1,IF(SquadExport!AT173&lt;15,2,IF(SquadExport!AT173&lt;=20,3,""))),0),"")</f>
        <v/>
      </c>
      <c r="AR173" s="37" t="str">
        <f ca="1">IF($A173&gt;"",IF(ISERROR(HLOOKUP(AR$1,INDIRECT("Roles!$B$"&amp;MATCH($B173,Roles!$A:$A,0)&amp;":$AF$"&amp;MATCH($B173,Roles!$A:$A,0)),1,FALSE))=FALSE,IF(SquadExport!AU173&lt;10,1,IF(SquadExport!AU173&lt;15,2,IF(SquadExport!AU173&lt;=20,3,""))),0),"")</f>
        <v/>
      </c>
      <c r="AS173" s="37" t="str">
        <f ca="1">IF($A173&gt;"",IF(ISERROR(HLOOKUP(AS$1,INDIRECT("Roles!$B$"&amp;MATCH($B173,Roles!$A:$A,0)&amp;":$AF$"&amp;MATCH($B173,Roles!$A:$A,0)),1,FALSE))=FALSE,IF(SquadExport!AV173&lt;10,1,IF(SquadExport!AV173&lt;15,2,IF(SquadExport!AV173&lt;=20,3,""))),0),"")</f>
        <v/>
      </c>
      <c r="AT173" s="37" t="str">
        <f ca="1">IF($A173&gt;"",IF(ISERROR(HLOOKUP(AT$1,INDIRECT("Roles!$B$"&amp;MATCH($B173,Roles!$A:$A,0)&amp;":$AF$"&amp;MATCH($B173,Roles!$A:$A,0)),1,FALSE))=FALSE,IF(SquadExport!AW173&lt;10,1,IF(SquadExport!AW173&lt;15,2,IF(SquadExport!AW173&lt;=20,3,""))),0),"")</f>
        <v/>
      </c>
      <c r="AU173" s="37" t="str">
        <f ca="1">IF($A173&gt;"",IF(ISERROR(HLOOKUP(AU$1,INDIRECT("Roles!$B$"&amp;MATCH($B173,Roles!$A:$A,0)&amp;":$AF$"&amp;MATCH($B173,Roles!$A:$A,0)),1,FALSE))=FALSE,IF(SquadExport!AX173&lt;10,1,IF(SquadExport!AX173&lt;15,2,IF(SquadExport!AX173&lt;=20,3,""))),0),"")</f>
        <v/>
      </c>
      <c r="AV173" s="37" t="str">
        <f ca="1">IF($A173&gt;"",IF(ISERROR(HLOOKUP(AV$1,INDIRECT("Roles!$B$"&amp;MATCH($B173,Roles!$A:$A,0)&amp;":$AF$"&amp;MATCH($B173,Roles!$A:$A,0)),1,FALSE))=FALSE,IF(SquadExport!AY173&lt;10,1,IF(SquadExport!AY173&lt;15,2,IF(SquadExport!AY173&lt;=20,3,""))),0),"")</f>
        <v/>
      </c>
      <c r="AW173" s="37" t="str">
        <f ca="1">IF($A173&gt;"",IF(ISERROR(HLOOKUP(AW$1,INDIRECT("Roles!$B$"&amp;MATCH($B173,Roles!$A:$A,0)&amp;":$AF$"&amp;MATCH($B173,Roles!$A:$A,0)),1,FALSE))=FALSE,IF(SquadExport!AZ173&lt;10,1,IF(SquadExport!AZ173&lt;15,2,IF(SquadExport!AZ173&lt;=20,3,""))),0),"")</f>
        <v/>
      </c>
      <c r="AX173" s="37" t="str">
        <f ca="1">IF($A173&gt;"",IF(ISERROR(HLOOKUP(AX$1,INDIRECT("Roles!$B$"&amp;MATCH($B173,Roles!$A:$A,0)&amp;":$AF$"&amp;MATCH($B173,Roles!$A:$A,0)),1,FALSE))=FALSE,IF(SquadExport!BA173&lt;10,1,IF(SquadExport!BA173&lt;15,2,IF(SquadExport!BA173&lt;=20,3,""))),0),"")</f>
        <v/>
      </c>
      <c r="AY173" s="30" t="str" cm="1">
        <f t="array" aca="1" ref="AY173:CS173" ca="1">IF($D173:$AX173=1,D$1:AX$1,"")</f>
        <v/>
      </c>
      <c r="AZ173" s="30" t="str">
        <f ca="1"/>
        <v/>
      </c>
      <c r="BA173" s="30" t="str">
        <f ca="1"/>
        <v/>
      </c>
      <c r="BB173" s="30" t="str">
        <f ca="1"/>
        <v/>
      </c>
      <c r="BC173" s="30" t="str">
        <f ca="1"/>
        <v/>
      </c>
      <c r="BD173" s="30" t="str">
        <f ca="1"/>
        <v/>
      </c>
      <c r="BE173" s="30" t="str">
        <f ca="1"/>
        <v/>
      </c>
      <c r="BF173" s="30" t="str">
        <f ca="1"/>
        <v/>
      </c>
      <c r="BG173" s="30" t="str">
        <f ca="1"/>
        <v/>
      </c>
      <c r="BH173" s="30" t="str">
        <f ca="1"/>
        <v/>
      </c>
      <c r="BI173" s="30" t="str">
        <f ca="1"/>
        <v/>
      </c>
      <c r="BJ173" s="30" t="str">
        <f ca="1"/>
        <v/>
      </c>
      <c r="BK173" s="30" t="str">
        <f ca="1"/>
        <v/>
      </c>
      <c r="BL173" s="30" t="str">
        <f ca="1"/>
        <v/>
      </c>
      <c r="BM173" s="30" t="str">
        <f ca="1"/>
        <v/>
      </c>
      <c r="BN173" s="30" t="str">
        <f ca="1"/>
        <v/>
      </c>
      <c r="BO173" s="30" t="str">
        <f ca="1"/>
        <v/>
      </c>
      <c r="BP173" s="30" t="str">
        <f ca="1"/>
        <v/>
      </c>
      <c r="BQ173" s="30" t="str">
        <f ca="1"/>
        <v/>
      </c>
      <c r="BR173" s="30" t="str">
        <f ca="1"/>
        <v/>
      </c>
      <c r="BS173" s="30" t="str">
        <f ca="1"/>
        <v/>
      </c>
      <c r="BT173" s="30" t="str">
        <f ca="1"/>
        <v/>
      </c>
      <c r="BU173" s="30" t="str">
        <f ca="1"/>
        <v/>
      </c>
      <c r="BV173" s="30" t="str">
        <f ca="1"/>
        <v/>
      </c>
      <c r="BW173" s="30" t="str">
        <f ca="1"/>
        <v/>
      </c>
      <c r="BX173" s="30" t="str">
        <f ca="1"/>
        <v/>
      </c>
      <c r="BY173" s="30" t="str">
        <f ca="1"/>
        <v/>
      </c>
      <c r="BZ173" s="30" t="str">
        <f ca="1"/>
        <v/>
      </c>
      <c r="CA173" s="30" t="str">
        <f ca="1"/>
        <v/>
      </c>
      <c r="CB173" s="30" t="str">
        <f ca="1"/>
        <v/>
      </c>
      <c r="CC173" s="30" t="str">
        <f ca="1"/>
        <v/>
      </c>
      <c r="CD173" s="30" t="str">
        <f ca="1"/>
        <v/>
      </c>
      <c r="CE173" s="30" t="str">
        <f ca="1"/>
        <v/>
      </c>
      <c r="CF173" s="30" t="str">
        <f ca="1"/>
        <v/>
      </c>
      <c r="CG173" s="30" t="str">
        <f ca="1"/>
        <v/>
      </c>
      <c r="CH173" s="30" t="str">
        <f ca="1"/>
        <v/>
      </c>
      <c r="CI173" s="30" t="str">
        <f ca="1"/>
        <v/>
      </c>
      <c r="CJ173" s="30" t="str">
        <f ca="1"/>
        <v/>
      </c>
      <c r="CK173" s="30" t="str">
        <f ca="1"/>
        <v/>
      </c>
      <c r="CL173" s="30" t="str">
        <f ca="1"/>
        <v/>
      </c>
      <c r="CM173" s="30" t="str">
        <f ca="1"/>
        <v/>
      </c>
      <c r="CN173" s="30" t="str">
        <f ca="1"/>
        <v/>
      </c>
      <c r="CO173" s="30" t="str">
        <f ca="1"/>
        <v/>
      </c>
      <c r="CP173" s="30" t="str">
        <f ca="1"/>
        <v/>
      </c>
      <c r="CQ173" s="30" t="str">
        <f ca="1"/>
        <v/>
      </c>
      <c r="CR173" s="30" t="str">
        <f ca="1"/>
        <v/>
      </c>
      <c r="CS173" s="30" t="str">
        <f ca="1"/>
        <v/>
      </c>
      <c r="CT173" s="31" cm="1">
        <f t="array" aca="1" ref="CT173" ca="1">SUMPRODUCT(COUNTIF($AY173:$CS173,Training!$C$3:$E$3))</f>
        <v>0</v>
      </c>
      <c r="CU173" s="31" cm="1">
        <f t="array" aca="1" ref="CU173" ca="1">SUMPRODUCT(COUNTIF($AY173:$CS173,Training!$C$4:$E$4))</f>
        <v>0</v>
      </c>
      <c r="CV173" s="31" cm="1">
        <f t="array" aca="1" ref="CV173" ca="1">SUMPRODUCT(COUNTIF($AY173:$CS173,Training!$C$5:$E$5))</f>
        <v>0</v>
      </c>
      <c r="CW173" s="31" cm="1">
        <f t="array" aca="1" ref="CW173" ca="1">SUMPRODUCT(COUNTIF($AY173:$CS173,Training!$C$6:$E$6))</f>
        <v>0</v>
      </c>
      <c r="CX173" s="31" cm="1">
        <f t="array" aca="1" ref="CX173" ca="1">SUMPRODUCT(COUNTIF($AY173:$CS173,Training!$C$7:$E$7))</f>
        <v>0</v>
      </c>
      <c r="CY173" s="31" cm="1">
        <f t="array" aca="1" ref="CY173" ca="1">SUMPRODUCT(COUNTIF($AY173:$CS173,Training!$C$8:$E$8))</f>
        <v>0</v>
      </c>
      <c r="CZ173" s="31" cm="1">
        <f t="array" aca="1" ref="CZ173" ca="1">SUMPRODUCT(COUNTIF($AY173:$CS173,Training!$C$9:$E$9))</f>
        <v>0</v>
      </c>
      <c r="DA173" s="31" cm="1">
        <f t="array" aca="1" ref="DA173" ca="1">SUMPRODUCT(COUNTIF($AY173:$CS173,Training!$C$10:$E$10))</f>
        <v>0</v>
      </c>
      <c r="DB173" s="31" cm="1">
        <f t="array" aca="1" ref="DB173" ca="1">SUMPRODUCT(COUNTIF($AY173:$CS173,Training!$C$11:$E$11))</f>
        <v>0</v>
      </c>
      <c r="DC173" s="31" cm="1">
        <f t="array" aca="1" ref="DC173" ca="1">SUMPRODUCT(COUNTIF($AY173:$CS173,Training!$C$2:$E$2))</f>
        <v>0</v>
      </c>
      <c r="DD173" s="31" cm="1">
        <f t="array" aca="1" ref="DD173" ca="1">SUMPRODUCT(COUNTIF($AY173:$CS173,Training!#REF!))</f>
        <v>0</v>
      </c>
      <c r="DE173" s="31" cm="1">
        <f t="array" aca="1" ref="DE173" ca="1">SUMPRODUCT(COUNTIF($AY173:$CS173,Training!$C$12:$E$12))</f>
        <v>0</v>
      </c>
      <c r="DF173" s="31" cm="1">
        <f t="array" aca="1" ref="DF173" ca="1">SUMPRODUCT(COUNTIF($AY173:$CS173,Training!$C$13:$E$13))</f>
        <v>0</v>
      </c>
      <c r="DG173" s="31" cm="1">
        <f t="array" aca="1" ref="DG173" ca="1">SUMPRODUCT(COUNTIF($AY173:$CS173,Training!$C$14:$E$14))</f>
        <v>0</v>
      </c>
      <c r="DH173" s="31" cm="1">
        <f t="array" aca="1" ref="DH173" ca="1">SUMPRODUCT(COUNTIF($AY173:$CS173,Training!$C$15:$E$15))</f>
        <v>0</v>
      </c>
      <c r="DI173" s="31" cm="1">
        <f t="array" aca="1" ref="DI173" ca="1">SUMPRODUCT(COUNTIF($AY173:$CS173,Training!$C$16:$E$16))</f>
        <v>0</v>
      </c>
      <c r="DJ173" s="30" t="str" cm="1">
        <f t="array" aca="1" ref="DJ173:FD173" ca="1">IF(COUNTIF(D173:AX173,1)=0,IF($D173:$AX173=2,D$1:AX$1,""),"")</f>
        <v/>
      </c>
      <c r="DK173" s="30" t="str">
        <f ca="1"/>
        <v/>
      </c>
      <c r="DL173" s="30" t="str">
        <f ca="1"/>
        <v/>
      </c>
      <c r="DM173" s="30" t="str">
        <f ca="1"/>
        <v/>
      </c>
      <c r="DN173" s="30" t="str">
        <f ca="1"/>
        <v/>
      </c>
      <c r="DO173" s="30" t="str">
        <f ca="1"/>
        <v/>
      </c>
      <c r="DP173" s="30" t="str">
        <f ca="1"/>
        <v/>
      </c>
      <c r="DQ173" s="30" t="str">
        <f ca="1"/>
        <v/>
      </c>
      <c r="DR173" s="30" t="str">
        <f ca="1"/>
        <v/>
      </c>
      <c r="DS173" s="30" t="str">
        <f ca="1"/>
        <v/>
      </c>
      <c r="DT173" s="30" t="str">
        <f ca="1"/>
        <v/>
      </c>
      <c r="DU173" s="30" t="str">
        <f ca="1"/>
        <v/>
      </c>
      <c r="DV173" s="30" t="str">
        <f ca="1"/>
        <v/>
      </c>
      <c r="DW173" s="30" t="str">
        <f ca="1"/>
        <v/>
      </c>
      <c r="DX173" s="30" t="str">
        <f ca="1"/>
        <v/>
      </c>
      <c r="DY173" s="30" t="str">
        <f ca="1"/>
        <v/>
      </c>
      <c r="DZ173" s="30" t="str">
        <f ca="1"/>
        <v/>
      </c>
      <c r="EA173" s="30" t="str">
        <f ca="1"/>
        <v/>
      </c>
      <c r="EB173" s="30" t="str">
        <f ca="1"/>
        <v/>
      </c>
      <c r="EC173" s="30" t="str">
        <f ca="1"/>
        <v/>
      </c>
      <c r="ED173" s="30" t="str">
        <f ca="1"/>
        <v/>
      </c>
      <c r="EE173" s="30" t="str">
        <f ca="1"/>
        <v/>
      </c>
      <c r="EF173" s="30" t="str">
        <f ca="1"/>
        <v/>
      </c>
      <c r="EG173" s="30" t="str">
        <f ca="1"/>
        <v/>
      </c>
      <c r="EH173" s="30" t="str">
        <f ca="1"/>
        <v/>
      </c>
      <c r="EI173" s="30" t="str">
        <f ca="1"/>
        <v/>
      </c>
      <c r="EJ173" s="30" t="str">
        <f ca="1"/>
        <v/>
      </c>
      <c r="EK173" s="30" t="str">
        <f ca="1"/>
        <v/>
      </c>
      <c r="EL173" s="30" t="str">
        <f ca="1"/>
        <v/>
      </c>
      <c r="EM173" s="30" t="str">
        <f ca="1"/>
        <v/>
      </c>
      <c r="EN173" s="30" t="str">
        <f ca="1"/>
        <v/>
      </c>
      <c r="EO173" s="30" t="str">
        <f ca="1"/>
        <v/>
      </c>
      <c r="EP173" s="30" t="str">
        <f ca="1"/>
        <v/>
      </c>
      <c r="EQ173" s="30" t="str">
        <f ca="1"/>
        <v/>
      </c>
      <c r="ER173" s="30" t="str">
        <f ca="1"/>
        <v/>
      </c>
      <c r="ES173" s="30" t="str">
        <f ca="1"/>
        <v/>
      </c>
      <c r="ET173" s="30" t="str">
        <f ca="1"/>
        <v/>
      </c>
      <c r="EU173" s="30" t="str">
        <f ca="1"/>
        <v/>
      </c>
      <c r="EV173" s="30" t="str">
        <f ca="1"/>
        <v/>
      </c>
      <c r="EW173" s="30" t="str">
        <f ca="1"/>
        <v/>
      </c>
      <c r="EX173" s="30" t="str">
        <f ca="1"/>
        <v/>
      </c>
      <c r="EY173" s="30" t="str">
        <f ca="1"/>
        <v/>
      </c>
      <c r="EZ173" s="30" t="str">
        <f ca="1"/>
        <v/>
      </c>
      <c r="FA173" s="30" t="str">
        <f ca="1"/>
        <v/>
      </c>
      <c r="FB173" s="30" t="str">
        <f ca="1"/>
        <v/>
      </c>
      <c r="FC173" s="30" t="str">
        <f ca="1"/>
        <v/>
      </c>
      <c r="FD173" s="30" t="str">
        <f ca="1"/>
        <v/>
      </c>
      <c r="FE173" s="31" cm="1">
        <f t="array" aca="1" ref="FE173" ca="1">SUMPRODUCT(COUNTIF($DJ173:$FD173,Training!$C$3:$E$3))</f>
        <v>0</v>
      </c>
      <c r="FF173" s="31" cm="1">
        <f t="array" aca="1" ref="FF173" ca="1">SUMPRODUCT(COUNTIF($DJ173:$FD173,Training!$C$4:$E$4))</f>
        <v>0</v>
      </c>
      <c r="FG173" s="31" cm="1">
        <f t="array" aca="1" ref="FG173" ca="1">SUMPRODUCT(COUNTIF($DJ173:$FD173,Training!$C$5:$E$5))</f>
        <v>0</v>
      </c>
      <c r="FH173" s="31" cm="1">
        <f t="array" aca="1" ref="FH173" ca="1">SUMPRODUCT(COUNTIF($DJ173:$FD173,Training!$C$6:$E$6))</f>
        <v>0</v>
      </c>
      <c r="FI173" s="31" cm="1">
        <f t="array" aca="1" ref="FI173" ca="1">SUMPRODUCT(COUNTIF($DJ173:$FD173,Training!$C$7:$E$7))</f>
        <v>0</v>
      </c>
      <c r="FJ173" s="31" cm="1">
        <f t="array" aca="1" ref="FJ173" ca="1">SUMPRODUCT(COUNTIF($DJ173:$FD173,Training!$C$8:$E$8))</f>
        <v>0</v>
      </c>
      <c r="FK173" s="31" cm="1">
        <f t="array" aca="1" ref="FK173" ca="1">SUMPRODUCT(COUNTIF($DJ173:$FD173,Training!$C$9:$E$9))</f>
        <v>0</v>
      </c>
      <c r="FL173" s="31" cm="1">
        <f t="array" aca="1" ref="FL173" ca="1">SUMPRODUCT(COUNTIF($DJ173:$FD173,Training!$C$10:$E$10))</f>
        <v>0</v>
      </c>
      <c r="FM173" s="31" cm="1">
        <f t="array" aca="1" ref="FM173" ca="1">SUMPRODUCT(COUNTIF($DJ173:$FD173,Training!$C$11:$E$11))</f>
        <v>0</v>
      </c>
      <c r="FN173" s="31" cm="1">
        <f t="array" aca="1" ref="FN173" ca="1">SUMPRODUCT(COUNTIF($DJ173:$FD173,Training!$C$2:$E$2))</f>
        <v>0</v>
      </c>
      <c r="FO173" s="31" cm="1">
        <f t="array" aca="1" ref="FO173" ca="1">SUMPRODUCT(COUNTIF($DJ173:$FD173,Training!#REF!))</f>
        <v>0</v>
      </c>
      <c r="FP173" s="31" cm="1">
        <f t="array" aca="1" ref="FP173" ca="1">SUMPRODUCT(COUNTIF($DJ173:$FD173,Training!$C$12:$E$12))</f>
        <v>0</v>
      </c>
      <c r="FQ173" s="31" cm="1">
        <f t="array" aca="1" ref="FQ173" ca="1">SUMPRODUCT(COUNTIF($DJ173:$FD173,Training!$C$13:$E$13))</f>
        <v>0</v>
      </c>
      <c r="FR173" s="31" cm="1">
        <f t="array" aca="1" ref="FR173" ca="1">SUMPRODUCT(COUNTIF($DJ173:$FD173,Training!$C$14:$E$14))</f>
        <v>0</v>
      </c>
      <c r="FS173" s="31" cm="1">
        <f t="array" aca="1" ref="FS173" ca="1">SUMPRODUCT(COUNTIF($DJ173:$FD173,Training!$C$15:$E$15))</f>
        <v>0</v>
      </c>
      <c r="FT173" s="31" cm="1">
        <f t="array" aca="1" ref="FT173" ca="1">SUMPRODUCT(COUNTIF($DJ173:$FD173,Training!$C$16:$E$16))</f>
        <v>0</v>
      </c>
    </row>
    <row r="174" spans="1:176" x14ac:dyDescent="0.25">
      <c r="A174" s="32" t="str">
        <f>IF(WeightedParse!A174&gt;"",WeightedParse!A174,"")</f>
        <v/>
      </c>
      <c r="B174" s="49" t="str">
        <f>IF('Weighted Summary'!A174&gt;"",'Weighted Summary'!F174,"")</f>
        <v/>
      </c>
      <c r="C174" s="39" t="str">
        <f t="shared" si="2"/>
        <v/>
      </c>
      <c r="D174" s="37" t="str">
        <f ca="1">IF($A174&gt;"",IF(ISERROR(HLOOKUP(D$1,INDIRECT("Roles!$B$"&amp;MATCH($B174,Roles!$A:$A,0)&amp;":$AF$"&amp;MATCH($B174,Roles!$A:$A,0)),1,FALSE))=FALSE,IF(SquadExport!G174&lt;10,1,IF(SquadExport!G174&lt;15,2,IF(SquadExport!G174&lt;=20,3,""))),0),"")</f>
        <v/>
      </c>
      <c r="E174" s="37" t="str">
        <f ca="1">IF($A174&gt;"",IF(ISERROR(HLOOKUP(E$1,INDIRECT("Roles!$B$"&amp;MATCH($B174,Roles!$A:$A,0)&amp;":$AF$"&amp;MATCH($B174,Roles!$A:$A,0)),1,FALSE))=FALSE,IF(SquadExport!H174&lt;10,1,IF(SquadExport!H174&lt;15,2,IF(SquadExport!H174&lt;=20,3,""))),0),"")</f>
        <v/>
      </c>
      <c r="F174" s="37" t="str">
        <f ca="1">IF($A174&gt;"",IF(ISERROR(HLOOKUP(F$1,INDIRECT("Roles!$B$"&amp;MATCH($B174,Roles!$A:$A,0)&amp;":$AF$"&amp;MATCH($B174,Roles!$A:$A,0)),1,FALSE))=FALSE,IF(SquadExport!I174&lt;10,1,IF(SquadExport!I174&lt;15,2,IF(SquadExport!I174&lt;=20,3,""))),0),"")</f>
        <v/>
      </c>
      <c r="G174" s="37" t="str">
        <f ca="1">IF($A174&gt;"",IF(ISERROR(HLOOKUP(G$1,INDIRECT("Roles!$B$"&amp;MATCH($B174,Roles!$A:$A,0)&amp;":$AF$"&amp;MATCH($B174,Roles!$A:$A,0)),1,FALSE))=FALSE,IF(SquadExport!J174&lt;10,1,IF(SquadExport!J174&lt;15,2,IF(SquadExport!J174&lt;=20,3,""))),0),"")</f>
        <v/>
      </c>
      <c r="H174" s="37" t="str">
        <f ca="1">IF($A174&gt;"",IF(ISERROR(HLOOKUP(H$1,INDIRECT("Roles!$B$"&amp;MATCH($B174,Roles!$A:$A,0)&amp;":$AF$"&amp;MATCH($B174,Roles!$A:$A,0)),1,FALSE))=FALSE,IF(SquadExport!K174&lt;10,1,IF(SquadExport!K174&lt;15,2,IF(SquadExport!K174&lt;=20,3,""))),0),"")</f>
        <v/>
      </c>
      <c r="I174" s="37" t="str">
        <f ca="1">IF($A174&gt;"",IF(ISERROR(HLOOKUP(I$1,INDIRECT("Roles!$B$"&amp;MATCH($B174,Roles!$A:$A,0)&amp;":$AF$"&amp;MATCH($B174,Roles!$A:$A,0)),1,FALSE))=FALSE,IF(SquadExport!L174&lt;10,1,IF(SquadExport!L174&lt;15,2,IF(SquadExport!L174&lt;=20,3,""))),0),"")</f>
        <v/>
      </c>
      <c r="J174" s="37" t="str">
        <f ca="1">IF($A174&gt;"",IF(ISERROR(HLOOKUP(J$1,INDIRECT("Roles!$B$"&amp;MATCH($B174,Roles!$A:$A,0)&amp;":$AF$"&amp;MATCH($B174,Roles!$A:$A,0)),1,FALSE))=FALSE,IF(SquadExport!M174&lt;10,1,IF(SquadExport!M174&lt;15,2,IF(SquadExport!M174&lt;=20,3,""))),0),"")</f>
        <v/>
      </c>
      <c r="K174" s="37" t="str">
        <f ca="1">IF($A174&gt;"",IF(ISERROR(HLOOKUP(K$1,INDIRECT("Roles!$B$"&amp;MATCH($B174,Roles!$A:$A,0)&amp;":$AF$"&amp;MATCH($B174,Roles!$A:$A,0)),1,FALSE))=FALSE,IF(SquadExport!N174&lt;10,1,IF(SquadExport!N174&lt;15,2,IF(SquadExport!N174&lt;=20,3,""))),0),"")</f>
        <v/>
      </c>
      <c r="L174" s="37" t="str">
        <f ca="1">IF($A174&gt;"",IF(ISERROR(HLOOKUP(L$1,INDIRECT("Roles!$B$"&amp;MATCH($B174,Roles!$A:$A,0)&amp;":$AF$"&amp;MATCH($B174,Roles!$A:$A,0)),1,FALSE))=FALSE,IF(SquadExport!O174&lt;10,1,IF(SquadExport!O174&lt;15,2,IF(SquadExport!O174&lt;=20,3,""))),0),"")</f>
        <v/>
      </c>
      <c r="M174" s="37" t="str">
        <f ca="1">IF($A174&gt;"",IF(ISERROR(HLOOKUP(M$1,INDIRECT("Roles!$B$"&amp;MATCH($B174,Roles!$A:$A,0)&amp;":$AF$"&amp;MATCH($B174,Roles!$A:$A,0)),1,FALSE))=FALSE,IF(SquadExport!P174&lt;10,1,IF(SquadExport!P174&lt;15,2,IF(SquadExport!P174&lt;=20,3,""))),0),"")</f>
        <v/>
      </c>
      <c r="N174" s="37" t="str">
        <f ca="1">IF($A174&gt;"",IF(ISERROR(HLOOKUP(N$1,INDIRECT("Roles!$B$"&amp;MATCH($B174,Roles!$A:$A,0)&amp;":$AF$"&amp;MATCH($B174,Roles!$A:$A,0)),1,FALSE))=FALSE,IF(SquadExport!Q174&lt;10,1,IF(SquadExport!Q174&lt;15,2,IF(SquadExport!Q174&lt;=20,3,""))),0),"")</f>
        <v/>
      </c>
      <c r="O174" s="37" t="str">
        <f ca="1">IF($A174&gt;"",IF(ISERROR(HLOOKUP(O$1,INDIRECT("Roles!$B$"&amp;MATCH($B174,Roles!$A:$A,0)&amp;":$AF$"&amp;MATCH($B174,Roles!$A:$A,0)),1,FALSE))=FALSE,IF(SquadExport!R174&lt;10,1,IF(SquadExport!R174&lt;15,2,IF(SquadExport!R174&lt;=20,3,""))),0),"")</f>
        <v/>
      </c>
      <c r="P174" s="37" t="str">
        <f ca="1">IF($A174&gt;"",IF(ISERROR(HLOOKUP(P$1,INDIRECT("Roles!$B$"&amp;MATCH($B174,Roles!$A:$A,0)&amp;":$AF$"&amp;MATCH($B174,Roles!$A:$A,0)),1,FALSE))=FALSE,IF(SquadExport!S174&lt;10,1,IF(SquadExport!S174&lt;15,2,IF(SquadExport!S174&lt;=20,3,""))),0),"")</f>
        <v/>
      </c>
      <c r="Q174" s="37" t="str">
        <f ca="1">IF($A174&gt;"",IF(ISERROR(HLOOKUP(Q$1,INDIRECT("Roles!$B$"&amp;MATCH($B174,Roles!$A:$A,0)&amp;":$AF$"&amp;MATCH($B174,Roles!$A:$A,0)),1,FALSE))=FALSE,IF(SquadExport!T174&lt;10,1,IF(SquadExport!T174&lt;15,2,IF(SquadExport!T174&lt;=20,3,""))),0),"")</f>
        <v/>
      </c>
      <c r="R174" s="37" t="str">
        <f ca="1">IF($A174&gt;"",IF(ISERROR(HLOOKUP(R$1,INDIRECT("Roles!$B$"&amp;MATCH($B174,Roles!$A:$A,0)&amp;":$AF$"&amp;MATCH($B174,Roles!$A:$A,0)),1,FALSE))=FALSE,IF(SquadExport!U174&lt;10,1,IF(SquadExport!U174&lt;15,2,IF(SquadExport!U174&lt;=20,3,""))),0),"")</f>
        <v/>
      </c>
      <c r="S174" s="37" t="str">
        <f ca="1">IF($A174&gt;"",IF(ISERROR(HLOOKUP(S$1,INDIRECT("Roles!$B$"&amp;MATCH($B174,Roles!$A:$A,0)&amp;":$AF$"&amp;MATCH($B174,Roles!$A:$A,0)),1,FALSE))=FALSE,IF(SquadExport!V174&lt;10,1,IF(SquadExport!V174&lt;15,2,IF(SquadExport!V174&lt;=20,3,""))),0),"")</f>
        <v/>
      </c>
      <c r="T174" s="37" t="str">
        <f ca="1">IF($A174&gt;"",IF(ISERROR(HLOOKUP(T$1,INDIRECT("Roles!$B$"&amp;MATCH($B174,Roles!$A:$A,0)&amp;":$AF$"&amp;MATCH($B174,Roles!$A:$A,0)),1,FALSE))=FALSE,IF(SquadExport!W174&lt;10,1,IF(SquadExport!W174&lt;15,2,IF(SquadExport!W174&lt;=20,3,""))),0),"")</f>
        <v/>
      </c>
      <c r="U174" s="37" t="str">
        <f ca="1">IF($A174&gt;"",IF(ISERROR(HLOOKUP(U$1,INDIRECT("Roles!$B$"&amp;MATCH($B174,Roles!$A:$A,0)&amp;":$AF$"&amp;MATCH($B174,Roles!$A:$A,0)),1,FALSE))=FALSE,IF(SquadExport!X174&lt;10,1,IF(SquadExport!X174&lt;15,2,IF(SquadExport!X174&lt;=20,3,""))),0),"")</f>
        <v/>
      </c>
      <c r="V174" s="37" t="str">
        <f ca="1">IF($A174&gt;"",IF(ISERROR(HLOOKUP(V$1,INDIRECT("Roles!$B$"&amp;MATCH($B174,Roles!$A:$A,0)&amp;":$AF$"&amp;MATCH($B174,Roles!$A:$A,0)),1,FALSE))=FALSE,IF(SquadExport!Y174&lt;10,1,IF(SquadExport!Y174&lt;15,2,IF(SquadExport!Y174&lt;=20,3,""))),0),"")</f>
        <v/>
      </c>
      <c r="W174" s="37" t="str">
        <f ca="1">IF($A174&gt;"",IF(ISERROR(HLOOKUP(W$1,INDIRECT("Roles!$B$"&amp;MATCH($B174,Roles!$A:$A,0)&amp;":$AF$"&amp;MATCH($B174,Roles!$A:$A,0)),1,FALSE))=FALSE,IF(SquadExport!Z174&lt;10,1,IF(SquadExport!Z174&lt;15,2,IF(SquadExport!Z174&lt;=20,3,""))),0),"")</f>
        <v/>
      </c>
      <c r="X174" s="37" t="str">
        <f ca="1">IF($A174&gt;"",IF(ISERROR(HLOOKUP(X$1,INDIRECT("Roles!$B$"&amp;MATCH($B174,Roles!$A:$A,0)&amp;":$AF$"&amp;MATCH($B174,Roles!$A:$A,0)),1,FALSE))=FALSE,IF(SquadExport!AA174&lt;10,1,IF(SquadExport!AA174&lt;15,2,IF(SquadExport!AA174&lt;=20,3,""))),0),"")</f>
        <v/>
      </c>
      <c r="Y174" s="37" t="str">
        <f ca="1">IF($A174&gt;"",IF(ISERROR(HLOOKUP(Y$1,INDIRECT("Roles!$B$"&amp;MATCH($B174,Roles!$A:$A,0)&amp;":$AF$"&amp;MATCH($B174,Roles!$A:$A,0)),1,FALSE))=FALSE,IF(SquadExport!AB174&lt;10,1,IF(SquadExport!AB174&lt;15,2,IF(SquadExport!AB174&lt;=20,3,""))),0),"")</f>
        <v/>
      </c>
      <c r="Z174" s="37" t="str">
        <f ca="1">IF($A174&gt;"",IF(ISERROR(HLOOKUP(Z$1,INDIRECT("Roles!$B$"&amp;MATCH($B174,Roles!$A:$A,0)&amp;":$AF$"&amp;MATCH($B174,Roles!$A:$A,0)),1,FALSE))=FALSE,IF(SquadExport!AC174&lt;10,1,IF(SquadExport!AC174&lt;15,2,IF(SquadExport!AC174&lt;=20,3,""))),0),"")</f>
        <v/>
      </c>
      <c r="AA174" s="37" t="str">
        <f ca="1">IF($A174&gt;"",IF(ISERROR(HLOOKUP(AA$1,INDIRECT("Roles!$B$"&amp;MATCH($B174,Roles!$A:$A,0)&amp;":$AF$"&amp;MATCH($B174,Roles!$A:$A,0)),1,FALSE))=FALSE,IF(SquadExport!AD174&lt;10,1,IF(SquadExport!AD174&lt;15,2,IF(SquadExport!AD174&lt;=20,3,""))),0),"")</f>
        <v/>
      </c>
      <c r="AB174" s="37" t="str">
        <f ca="1">IF($A174&gt;"",IF(ISERROR(HLOOKUP(AB$1,INDIRECT("Roles!$B$"&amp;MATCH($B174,Roles!$A:$A,0)&amp;":$AF$"&amp;MATCH($B174,Roles!$A:$A,0)),1,FALSE))=FALSE,IF(SquadExport!AE174&lt;10,1,IF(SquadExport!AE174&lt;15,2,IF(SquadExport!AE174&lt;=20,3,""))),0),"")</f>
        <v/>
      </c>
      <c r="AC174" s="37" t="str">
        <f ca="1">IF($A174&gt;"",IF(ISERROR(HLOOKUP(AC$1,INDIRECT("Roles!$B$"&amp;MATCH($B174,Roles!$A:$A,0)&amp;":$AF$"&amp;MATCH($B174,Roles!$A:$A,0)),1,FALSE))=FALSE,IF(SquadExport!AF174&lt;10,1,IF(SquadExport!AF174&lt;15,2,IF(SquadExport!AF174&lt;=20,3,""))),0),"")</f>
        <v/>
      </c>
      <c r="AD174" s="37" t="str">
        <f ca="1">IF($A174&gt;"",IF(ISERROR(HLOOKUP(AD$1,INDIRECT("Roles!$B$"&amp;MATCH($B174,Roles!$A:$A,0)&amp;":$AF$"&amp;MATCH($B174,Roles!$A:$A,0)),1,FALSE))=FALSE,IF(SquadExport!AG174&lt;10,1,IF(SquadExport!AG174&lt;15,2,IF(SquadExport!AG174&lt;=20,3,""))),0),"")</f>
        <v/>
      </c>
      <c r="AE174" s="37" t="str">
        <f ca="1">IF($A174&gt;"",IF(ISERROR(HLOOKUP(AE$1,INDIRECT("Roles!$B$"&amp;MATCH($B174,Roles!$A:$A,0)&amp;":$AF$"&amp;MATCH($B174,Roles!$A:$A,0)),1,FALSE))=FALSE,IF(SquadExport!AH174&lt;10,1,IF(SquadExport!AH174&lt;15,2,IF(SquadExport!AH174&lt;=20,3,""))),0),"")</f>
        <v/>
      </c>
      <c r="AF174" s="37" t="str">
        <f ca="1">IF($A174&gt;"",IF(ISERROR(HLOOKUP(AF$1,INDIRECT("Roles!$B$"&amp;MATCH($B174,Roles!$A:$A,0)&amp;":$AF$"&amp;MATCH($B174,Roles!$A:$A,0)),1,FALSE))=FALSE,IF(SquadExport!AI174&lt;10,1,IF(SquadExport!AI174&lt;15,2,IF(SquadExport!AI174&lt;=20,3,""))),0),"")</f>
        <v/>
      </c>
      <c r="AG174" s="37" t="str">
        <f ca="1">IF($A174&gt;"",IF(ISERROR(HLOOKUP(AG$1,INDIRECT("Roles!$B$"&amp;MATCH($B174,Roles!$A:$A,0)&amp;":$AF$"&amp;MATCH($B174,Roles!$A:$A,0)),1,FALSE))=FALSE,IF(SquadExport!AJ174&lt;10,1,IF(SquadExport!AJ174&lt;15,2,IF(SquadExport!AJ174&lt;=20,3,""))),0),"")</f>
        <v/>
      </c>
      <c r="AH174" s="37" t="str">
        <f ca="1">IF($A174&gt;"",IF(ISERROR(HLOOKUP(AH$1,INDIRECT("Roles!$B$"&amp;MATCH($B174,Roles!$A:$A,0)&amp;":$AF$"&amp;MATCH($B174,Roles!$A:$A,0)),1,FALSE))=FALSE,IF(SquadExport!AK174&lt;10,1,IF(SquadExport!AK174&lt;15,2,IF(SquadExport!AK174&lt;=20,3,""))),0),"")</f>
        <v/>
      </c>
      <c r="AI174" s="37" t="str">
        <f ca="1">IF($A174&gt;"",IF(ISERROR(HLOOKUP(AI$1,INDIRECT("Roles!$B$"&amp;MATCH($B174,Roles!$A:$A,0)&amp;":$AF$"&amp;MATCH($B174,Roles!$A:$A,0)),1,FALSE))=FALSE,IF(SquadExport!AL174&lt;10,1,IF(SquadExport!AL174&lt;15,2,IF(SquadExport!AL174&lt;=20,3,""))),0),"")</f>
        <v/>
      </c>
      <c r="AJ174" s="37" t="str">
        <f ca="1">IF($A174&gt;"",IF(ISERROR(HLOOKUP(AJ$1,INDIRECT("Roles!$B$"&amp;MATCH($B174,Roles!$A:$A,0)&amp;":$AF$"&amp;MATCH($B174,Roles!$A:$A,0)),1,FALSE))=FALSE,IF(SquadExport!AM174&lt;10,1,IF(SquadExport!AM174&lt;15,2,IF(SquadExport!AM174&lt;=20,3,""))),0),"")</f>
        <v/>
      </c>
      <c r="AK174" s="37" t="str">
        <f ca="1">IF($A174&gt;"",IF(ISERROR(HLOOKUP(AK$1,INDIRECT("Roles!$B$"&amp;MATCH($B174,Roles!$A:$A,0)&amp;":$AF$"&amp;MATCH($B174,Roles!$A:$A,0)),1,FALSE))=FALSE,IF(SquadExport!AN174&lt;10,1,IF(SquadExport!AN174&lt;15,2,IF(SquadExport!AN174&lt;=20,3,""))),0),"")</f>
        <v/>
      </c>
      <c r="AL174" s="37" t="str">
        <f ca="1">IF($A174&gt;"",IF(ISERROR(HLOOKUP(AL$1,INDIRECT("Roles!$B$"&amp;MATCH($B174,Roles!$A:$A,0)&amp;":$AF$"&amp;MATCH($B174,Roles!$A:$A,0)),1,FALSE))=FALSE,IF(SquadExport!AO174&lt;10,1,IF(SquadExport!AO174&lt;15,2,IF(SquadExport!AO174&lt;=20,3,""))),0),"")</f>
        <v/>
      </c>
      <c r="AM174" s="37" t="str">
        <f ca="1">IF($A174&gt;"",IF(ISERROR(HLOOKUP(AM$1,INDIRECT("Roles!$B$"&amp;MATCH($B174,Roles!$A:$A,0)&amp;":$AF$"&amp;MATCH($B174,Roles!$A:$A,0)),1,FALSE))=FALSE,IF(SquadExport!AP174&lt;10,1,IF(SquadExport!AP174&lt;15,2,IF(SquadExport!AP174&lt;=20,3,""))),0),"")</f>
        <v/>
      </c>
      <c r="AN174" s="37" t="str">
        <f ca="1">IF($A174&gt;"",IF(ISERROR(HLOOKUP(AN$1,INDIRECT("Roles!$B$"&amp;MATCH($B174,Roles!$A:$A,0)&amp;":$AF$"&amp;MATCH($B174,Roles!$A:$A,0)),1,FALSE))=FALSE,IF(SquadExport!AQ174&lt;10,1,IF(SquadExport!AQ174&lt;15,2,IF(SquadExport!AQ174&lt;=20,3,""))),0),"")</f>
        <v/>
      </c>
      <c r="AO174" s="37" t="str">
        <f ca="1">IF($A174&gt;"",IF(ISERROR(HLOOKUP(AO$1,INDIRECT("Roles!$B$"&amp;MATCH($B174,Roles!$A:$A,0)&amp;":$AF$"&amp;MATCH($B174,Roles!$A:$A,0)),1,FALSE))=FALSE,IF(SquadExport!AR174&lt;10,1,IF(SquadExport!AR174&lt;15,2,IF(SquadExport!AR174&lt;=20,3,""))),0),"")</f>
        <v/>
      </c>
      <c r="AP174" s="37" t="str">
        <f ca="1">IF($A174&gt;"",IF(ISERROR(HLOOKUP(AP$1,INDIRECT("Roles!$B$"&amp;MATCH($B174,Roles!$A:$A,0)&amp;":$AF$"&amp;MATCH($B174,Roles!$A:$A,0)),1,FALSE))=FALSE,IF(SquadExport!AS174&lt;10,1,IF(SquadExport!AS174&lt;15,2,IF(SquadExport!AS174&lt;=20,3,""))),0),"")</f>
        <v/>
      </c>
      <c r="AQ174" s="37" t="str">
        <f ca="1">IF($A174&gt;"",IF(ISERROR(HLOOKUP(AQ$1,INDIRECT("Roles!$B$"&amp;MATCH($B174,Roles!$A:$A,0)&amp;":$AF$"&amp;MATCH($B174,Roles!$A:$A,0)),1,FALSE))=FALSE,IF(SquadExport!AT174&lt;10,1,IF(SquadExport!AT174&lt;15,2,IF(SquadExport!AT174&lt;=20,3,""))),0),"")</f>
        <v/>
      </c>
      <c r="AR174" s="37" t="str">
        <f ca="1">IF($A174&gt;"",IF(ISERROR(HLOOKUP(AR$1,INDIRECT("Roles!$B$"&amp;MATCH($B174,Roles!$A:$A,0)&amp;":$AF$"&amp;MATCH($B174,Roles!$A:$A,0)),1,FALSE))=FALSE,IF(SquadExport!AU174&lt;10,1,IF(SquadExport!AU174&lt;15,2,IF(SquadExport!AU174&lt;=20,3,""))),0),"")</f>
        <v/>
      </c>
      <c r="AS174" s="37" t="str">
        <f ca="1">IF($A174&gt;"",IF(ISERROR(HLOOKUP(AS$1,INDIRECT("Roles!$B$"&amp;MATCH($B174,Roles!$A:$A,0)&amp;":$AF$"&amp;MATCH($B174,Roles!$A:$A,0)),1,FALSE))=FALSE,IF(SquadExport!AV174&lt;10,1,IF(SquadExport!AV174&lt;15,2,IF(SquadExport!AV174&lt;=20,3,""))),0),"")</f>
        <v/>
      </c>
      <c r="AT174" s="37" t="str">
        <f ca="1">IF($A174&gt;"",IF(ISERROR(HLOOKUP(AT$1,INDIRECT("Roles!$B$"&amp;MATCH($B174,Roles!$A:$A,0)&amp;":$AF$"&amp;MATCH($B174,Roles!$A:$A,0)),1,FALSE))=FALSE,IF(SquadExport!AW174&lt;10,1,IF(SquadExport!AW174&lt;15,2,IF(SquadExport!AW174&lt;=20,3,""))),0),"")</f>
        <v/>
      </c>
      <c r="AU174" s="37" t="str">
        <f ca="1">IF($A174&gt;"",IF(ISERROR(HLOOKUP(AU$1,INDIRECT("Roles!$B$"&amp;MATCH($B174,Roles!$A:$A,0)&amp;":$AF$"&amp;MATCH($B174,Roles!$A:$A,0)),1,FALSE))=FALSE,IF(SquadExport!AX174&lt;10,1,IF(SquadExport!AX174&lt;15,2,IF(SquadExport!AX174&lt;=20,3,""))),0),"")</f>
        <v/>
      </c>
      <c r="AV174" s="37" t="str">
        <f ca="1">IF($A174&gt;"",IF(ISERROR(HLOOKUP(AV$1,INDIRECT("Roles!$B$"&amp;MATCH($B174,Roles!$A:$A,0)&amp;":$AF$"&amp;MATCH($B174,Roles!$A:$A,0)),1,FALSE))=FALSE,IF(SquadExport!AY174&lt;10,1,IF(SquadExport!AY174&lt;15,2,IF(SquadExport!AY174&lt;=20,3,""))),0),"")</f>
        <v/>
      </c>
      <c r="AW174" s="37" t="str">
        <f ca="1">IF($A174&gt;"",IF(ISERROR(HLOOKUP(AW$1,INDIRECT("Roles!$B$"&amp;MATCH($B174,Roles!$A:$A,0)&amp;":$AF$"&amp;MATCH($B174,Roles!$A:$A,0)),1,FALSE))=FALSE,IF(SquadExport!AZ174&lt;10,1,IF(SquadExport!AZ174&lt;15,2,IF(SquadExport!AZ174&lt;=20,3,""))),0),"")</f>
        <v/>
      </c>
      <c r="AX174" s="37" t="str">
        <f ca="1">IF($A174&gt;"",IF(ISERROR(HLOOKUP(AX$1,INDIRECT("Roles!$B$"&amp;MATCH($B174,Roles!$A:$A,0)&amp;":$AF$"&amp;MATCH($B174,Roles!$A:$A,0)),1,FALSE))=FALSE,IF(SquadExport!BA174&lt;10,1,IF(SquadExport!BA174&lt;15,2,IF(SquadExport!BA174&lt;=20,3,""))),0),"")</f>
        <v/>
      </c>
      <c r="AY174" s="30" t="str" cm="1">
        <f t="array" aca="1" ref="AY174:CS174" ca="1">IF($D174:$AX174=1,D$1:AX$1,"")</f>
        <v/>
      </c>
      <c r="AZ174" s="30" t="str">
        <f ca="1"/>
        <v/>
      </c>
      <c r="BA174" s="30" t="str">
        <f ca="1"/>
        <v/>
      </c>
      <c r="BB174" s="30" t="str">
        <f ca="1"/>
        <v/>
      </c>
      <c r="BC174" s="30" t="str">
        <f ca="1"/>
        <v/>
      </c>
      <c r="BD174" s="30" t="str">
        <f ca="1"/>
        <v/>
      </c>
      <c r="BE174" s="30" t="str">
        <f ca="1"/>
        <v/>
      </c>
      <c r="BF174" s="30" t="str">
        <f ca="1"/>
        <v/>
      </c>
      <c r="BG174" s="30" t="str">
        <f ca="1"/>
        <v/>
      </c>
      <c r="BH174" s="30" t="str">
        <f ca="1"/>
        <v/>
      </c>
      <c r="BI174" s="30" t="str">
        <f ca="1"/>
        <v/>
      </c>
      <c r="BJ174" s="30" t="str">
        <f ca="1"/>
        <v/>
      </c>
      <c r="BK174" s="30" t="str">
        <f ca="1"/>
        <v/>
      </c>
      <c r="BL174" s="30" t="str">
        <f ca="1"/>
        <v/>
      </c>
      <c r="BM174" s="30" t="str">
        <f ca="1"/>
        <v/>
      </c>
      <c r="BN174" s="30" t="str">
        <f ca="1"/>
        <v/>
      </c>
      <c r="BO174" s="30" t="str">
        <f ca="1"/>
        <v/>
      </c>
      <c r="BP174" s="30" t="str">
        <f ca="1"/>
        <v/>
      </c>
      <c r="BQ174" s="30" t="str">
        <f ca="1"/>
        <v/>
      </c>
      <c r="BR174" s="30" t="str">
        <f ca="1"/>
        <v/>
      </c>
      <c r="BS174" s="30" t="str">
        <f ca="1"/>
        <v/>
      </c>
      <c r="BT174" s="30" t="str">
        <f ca="1"/>
        <v/>
      </c>
      <c r="BU174" s="30" t="str">
        <f ca="1"/>
        <v/>
      </c>
      <c r="BV174" s="30" t="str">
        <f ca="1"/>
        <v/>
      </c>
      <c r="BW174" s="30" t="str">
        <f ca="1"/>
        <v/>
      </c>
      <c r="BX174" s="30" t="str">
        <f ca="1"/>
        <v/>
      </c>
      <c r="BY174" s="30" t="str">
        <f ca="1"/>
        <v/>
      </c>
      <c r="BZ174" s="30" t="str">
        <f ca="1"/>
        <v/>
      </c>
      <c r="CA174" s="30" t="str">
        <f ca="1"/>
        <v/>
      </c>
      <c r="CB174" s="30" t="str">
        <f ca="1"/>
        <v/>
      </c>
      <c r="CC174" s="30" t="str">
        <f ca="1"/>
        <v/>
      </c>
      <c r="CD174" s="30" t="str">
        <f ca="1"/>
        <v/>
      </c>
      <c r="CE174" s="30" t="str">
        <f ca="1"/>
        <v/>
      </c>
      <c r="CF174" s="30" t="str">
        <f ca="1"/>
        <v/>
      </c>
      <c r="CG174" s="30" t="str">
        <f ca="1"/>
        <v/>
      </c>
      <c r="CH174" s="30" t="str">
        <f ca="1"/>
        <v/>
      </c>
      <c r="CI174" s="30" t="str">
        <f ca="1"/>
        <v/>
      </c>
      <c r="CJ174" s="30" t="str">
        <f ca="1"/>
        <v/>
      </c>
      <c r="CK174" s="30" t="str">
        <f ca="1"/>
        <v/>
      </c>
      <c r="CL174" s="30" t="str">
        <f ca="1"/>
        <v/>
      </c>
      <c r="CM174" s="30" t="str">
        <f ca="1"/>
        <v/>
      </c>
      <c r="CN174" s="30" t="str">
        <f ca="1"/>
        <v/>
      </c>
      <c r="CO174" s="30" t="str">
        <f ca="1"/>
        <v/>
      </c>
      <c r="CP174" s="30" t="str">
        <f ca="1"/>
        <v/>
      </c>
      <c r="CQ174" s="30" t="str">
        <f ca="1"/>
        <v/>
      </c>
      <c r="CR174" s="30" t="str">
        <f ca="1"/>
        <v/>
      </c>
      <c r="CS174" s="30" t="str">
        <f ca="1"/>
        <v/>
      </c>
      <c r="CT174" s="31" cm="1">
        <f t="array" aca="1" ref="CT174" ca="1">SUMPRODUCT(COUNTIF($AY174:$CS174,Training!$C$3:$E$3))</f>
        <v>0</v>
      </c>
      <c r="CU174" s="31" cm="1">
        <f t="array" aca="1" ref="CU174" ca="1">SUMPRODUCT(COUNTIF($AY174:$CS174,Training!$C$4:$E$4))</f>
        <v>0</v>
      </c>
      <c r="CV174" s="31" cm="1">
        <f t="array" aca="1" ref="CV174" ca="1">SUMPRODUCT(COUNTIF($AY174:$CS174,Training!$C$5:$E$5))</f>
        <v>0</v>
      </c>
      <c r="CW174" s="31" cm="1">
        <f t="array" aca="1" ref="CW174" ca="1">SUMPRODUCT(COUNTIF($AY174:$CS174,Training!$C$6:$E$6))</f>
        <v>0</v>
      </c>
      <c r="CX174" s="31" cm="1">
        <f t="array" aca="1" ref="CX174" ca="1">SUMPRODUCT(COUNTIF($AY174:$CS174,Training!$C$7:$E$7))</f>
        <v>0</v>
      </c>
      <c r="CY174" s="31" cm="1">
        <f t="array" aca="1" ref="CY174" ca="1">SUMPRODUCT(COUNTIF($AY174:$CS174,Training!$C$8:$E$8))</f>
        <v>0</v>
      </c>
      <c r="CZ174" s="31" cm="1">
        <f t="array" aca="1" ref="CZ174" ca="1">SUMPRODUCT(COUNTIF($AY174:$CS174,Training!$C$9:$E$9))</f>
        <v>0</v>
      </c>
      <c r="DA174" s="31" cm="1">
        <f t="array" aca="1" ref="DA174" ca="1">SUMPRODUCT(COUNTIF($AY174:$CS174,Training!$C$10:$E$10))</f>
        <v>0</v>
      </c>
      <c r="DB174" s="31" cm="1">
        <f t="array" aca="1" ref="DB174" ca="1">SUMPRODUCT(COUNTIF($AY174:$CS174,Training!$C$11:$E$11))</f>
        <v>0</v>
      </c>
      <c r="DC174" s="31" cm="1">
        <f t="array" aca="1" ref="DC174" ca="1">SUMPRODUCT(COUNTIF($AY174:$CS174,Training!$C$2:$E$2))</f>
        <v>0</v>
      </c>
      <c r="DD174" s="31" cm="1">
        <f t="array" aca="1" ref="DD174" ca="1">SUMPRODUCT(COUNTIF($AY174:$CS174,Training!#REF!))</f>
        <v>0</v>
      </c>
      <c r="DE174" s="31" cm="1">
        <f t="array" aca="1" ref="DE174" ca="1">SUMPRODUCT(COUNTIF($AY174:$CS174,Training!$C$12:$E$12))</f>
        <v>0</v>
      </c>
      <c r="DF174" s="31" cm="1">
        <f t="array" aca="1" ref="DF174" ca="1">SUMPRODUCT(COUNTIF($AY174:$CS174,Training!$C$13:$E$13))</f>
        <v>0</v>
      </c>
      <c r="DG174" s="31" cm="1">
        <f t="array" aca="1" ref="DG174" ca="1">SUMPRODUCT(COUNTIF($AY174:$CS174,Training!$C$14:$E$14))</f>
        <v>0</v>
      </c>
      <c r="DH174" s="31" cm="1">
        <f t="array" aca="1" ref="DH174" ca="1">SUMPRODUCT(COUNTIF($AY174:$CS174,Training!$C$15:$E$15))</f>
        <v>0</v>
      </c>
      <c r="DI174" s="31" cm="1">
        <f t="array" aca="1" ref="DI174" ca="1">SUMPRODUCT(COUNTIF($AY174:$CS174,Training!$C$16:$E$16))</f>
        <v>0</v>
      </c>
      <c r="DJ174" s="30" t="str" cm="1">
        <f t="array" aca="1" ref="DJ174:FD174" ca="1">IF(COUNTIF(D174:AX174,1)=0,IF($D174:$AX174=2,D$1:AX$1,""),"")</f>
        <v/>
      </c>
      <c r="DK174" s="30" t="str">
        <f ca="1"/>
        <v/>
      </c>
      <c r="DL174" s="30" t="str">
        <f ca="1"/>
        <v/>
      </c>
      <c r="DM174" s="30" t="str">
        <f ca="1"/>
        <v/>
      </c>
      <c r="DN174" s="30" t="str">
        <f ca="1"/>
        <v/>
      </c>
      <c r="DO174" s="30" t="str">
        <f ca="1"/>
        <v/>
      </c>
      <c r="DP174" s="30" t="str">
        <f ca="1"/>
        <v/>
      </c>
      <c r="DQ174" s="30" t="str">
        <f ca="1"/>
        <v/>
      </c>
      <c r="DR174" s="30" t="str">
        <f ca="1"/>
        <v/>
      </c>
      <c r="DS174" s="30" t="str">
        <f ca="1"/>
        <v/>
      </c>
      <c r="DT174" s="30" t="str">
        <f ca="1"/>
        <v/>
      </c>
      <c r="DU174" s="30" t="str">
        <f ca="1"/>
        <v/>
      </c>
      <c r="DV174" s="30" t="str">
        <f ca="1"/>
        <v/>
      </c>
      <c r="DW174" s="30" t="str">
        <f ca="1"/>
        <v/>
      </c>
      <c r="DX174" s="30" t="str">
        <f ca="1"/>
        <v/>
      </c>
      <c r="DY174" s="30" t="str">
        <f ca="1"/>
        <v/>
      </c>
      <c r="DZ174" s="30" t="str">
        <f ca="1"/>
        <v/>
      </c>
      <c r="EA174" s="30" t="str">
        <f ca="1"/>
        <v/>
      </c>
      <c r="EB174" s="30" t="str">
        <f ca="1"/>
        <v/>
      </c>
      <c r="EC174" s="30" t="str">
        <f ca="1"/>
        <v/>
      </c>
      <c r="ED174" s="30" t="str">
        <f ca="1"/>
        <v/>
      </c>
      <c r="EE174" s="30" t="str">
        <f ca="1"/>
        <v/>
      </c>
      <c r="EF174" s="30" t="str">
        <f ca="1"/>
        <v/>
      </c>
      <c r="EG174" s="30" t="str">
        <f ca="1"/>
        <v/>
      </c>
      <c r="EH174" s="30" t="str">
        <f ca="1"/>
        <v/>
      </c>
      <c r="EI174" s="30" t="str">
        <f ca="1"/>
        <v/>
      </c>
      <c r="EJ174" s="30" t="str">
        <f ca="1"/>
        <v/>
      </c>
      <c r="EK174" s="30" t="str">
        <f ca="1"/>
        <v/>
      </c>
      <c r="EL174" s="30" t="str">
        <f ca="1"/>
        <v/>
      </c>
      <c r="EM174" s="30" t="str">
        <f ca="1"/>
        <v/>
      </c>
      <c r="EN174" s="30" t="str">
        <f ca="1"/>
        <v/>
      </c>
      <c r="EO174" s="30" t="str">
        <f ca="1"/>
        <v/>
      </c>
      <c r="EP174" s="30" t="str">
        <f ca="1"/>
        <v/>
      </c>
      <c r="EQ174" s="30" t="str">
        <f ca="1"/>
        <v/>
      </c>
      <c r="ER174" s="30" t="str">
        <f ca="1"/>
        <v/>
      </c>
      <c r="ES174" s="30" t="str">
        <f ca="1"/>
        <v/>
      </c>
      <c r="ET174" s="30" t="str">
        <f ca="1"/>
        <v/>
      </c>
      <c r="EU174" s="30" t="str">
        <f ca="1"/>
        <v/>
      </c>
      <c r="EV174" s="30" t="str">
        <f ca="1"/>
        <v/>
      </c>
      <c r="EW174" s="30" t="str">
        <f ca="1"/>
        <v/>
      </c>
      <c r="EX174" s="30" t="str">
        <f ca="1"/>
        <v/>
      </c>
      <c r="EY174" s="30" t="str">
        <f ca="1"/>
        <v/>
      </c>
      <c r="EZ174" s="30" t="str">
        <f ca="1"/>
        <v/>
      </c>
      <c r="FA174" s="30" t="str">
        <f ca="1"/>
        <v/>
      </c>
      <c r="FB174" s="30" t="str">
        <f ca="1"/>
        <v/>
      </c>
      <c r="FC174" s="30" t="str">
        <f ca="1"/>
        <v/>
      </c>
      <c r="FD174" s="30" t="str">
        <f ca="1"/>
        <v/>
      </c>
      <c r="FE174" s="31" cm="1">
        <f t="array" aca="1" ref="FE174" ca="1">SUMPRODUCT(COUNTIF($DJ174:$FD174,Training!$C$3:$E$3))</f>
        <v>0</v>
      </c>
      <c r="FF174" s="31" cm="1">
        <f t="array" aca="1" ref="FF174" ca="1">SUMPRODUCT(COUNTIF($DJ174:$FD174,Training!$C$4:$E$4))</f>
        <v>0</v>
      </c>
      <c r="FG174" s="31" cm="1">
        <f t="array" aca="1" ref="FG174" ca="1">SUMPRODUCT(COUNTIF($DJ174:$FD174,Training!$C$5:$E$5))</f>
        <v>0</v>
      </c>
      <c r="FH174" s="31" cm="1">
        <f t="array" aca="1" ref="FH174" ca="1">SUMPRODUCT(COUNTIF($DJ174:$FD174,Training!$C$6:$E$6))</f>
        <v>0</v>
      </c>
      <c r="FI174" s="31" cm="1">
        <f t="array" aca="1" ref="FI174" ca="1">SUMPRODUCT(COUNTIF($DJ174:$FD174,Training!$C$7:$E$7))</f>
        <v>0</v>
      </c>
      <c r="FJ174" s="31" cm="1">
        <f t="array" aca="1" ref="FJ174" ca="1">SUMPRODUCT(COUNTIF($DJ174:$FD174,Training!$C$8:$E$8))</f>
        <v>0</v>
      </c>
      <c r="FK174" s="31" cm="1">
        <f t="array" aca="1" ref="FK174" ca="1">SUMPRODUCT(COUNTIF($DJ174:$FD174,Training!$C$9:$E$9))</f>
        <v>0</v>
      </c>
      <c r="FL174" s="31" cm="1">
        <f t="array" aca="1" ref="FL174" ca="1">SUMPRODUCT(COUNTIF($DJ174:$FD174,Training!$C$10:$E$10))</f>
        <v>0</v>
      </c>
      <c r="FM174" s="31" cm="1">
        <f t="array" aca="1" ref="FM174" ca="1">SUMPRODUCT(COUNTIF($DJ174:$FD174,Training!$C$11:$E$11))</f>
        <v>0</v>
      </c>
      <c r="FN174" s="31" cm="1">
        <f t="array" aca="1" ref="FN174" ca="1">SUMPRODUCT(COUNTIF($DJ174:$FD174,Training!$C$2:$E$2))</f>
        <v>0</v>
      </c>
      <c r="FO174" s="31" cm="1">
        <f t="array" aca="1" ref="FO174" ca="1">SUMPRODUCT(COUNTIF($DJ174:$FD174,Training!#REF!))</f>
        <v>0</v>
      </c>
      <c r="FP174" s="31" cm="1">
        <f t="array" aca="1" ref="FP174" ca="1">SUMPRODUCT(COUNTIF($DJ174:$FD174,Training!$C$12:$E$12))</f>
        <v>0</v>
      </c>
      <c r="FQ174" s="31" cm="1">
        <f t="array" aca="1" ref="FQ174" ca="1">SUMPRODUCT(COUNTIF($DJ174:$FD174,Training!$C$13:$E$13))</f>
        <v>0</v>
      </c>
      <c r="FR174" s="31" cm="1">
        <f t="array" aca="1" ref="FR174" ca="1">SUMPRODUCT(COUNTIF($DJ174:$FD174,Training!$C$14:$E$14))</f>
        <v>0</v>
      </c>
      <c r="FS174" s="31" cm="1">
        <f t="array" aca="1" ref="FS174" ca="1">SUMPRODUCT(COUNTIF($DJ174:$FD174,Training!$C$15:$E$15))</f>
        <v>0</v>
      </c>
      <c r="FT174" s="31" cm="1">
        <f t="array" aca="1" ref="FT174" ca="1">SUMPRODUCT(COUNTIF($DJ174:$FD174,Training!$C$16:$E$16))</f>
        <v>0</v>
      </c>
    </row>
    <row r="175" spans="1:176" x14ac:dyDescent="0.25">
      <c r="A175" s="32" t="str">
        <f>IF(WeightedParse!A175&gt;"",WeightedParse!A175,"")</f>
        <v/>
      </c>
      <c r="B175" s="49" t="str">
        <f>IF('Weighted Summary'!A175&gt;"",'Weighted Summary'!F175,"")</f>
        <v/>
      </c>
      <c r="C175" s="39" t="str">
        <f t="shared" si="2"/>
        <v/>
      </c>
      <c r="D175" s="37" t="str">
        <f ca="1">IF($A175&gt;"",IF(ISERROR(HLOOKUP(D$1,INDIRECT("Roles!$B$"&amp;MATCH($B175,Roles!$A:$A,0)&amp;":$AF$"&amp;MATCH($B175,Roles!$A:$A,0)),1,FALSE))=FALSE,IF(SquadExport!G175&lt;10,1,IF(SquadExport!G175&lt;15,2,IF(SquadExport!G175&lt;=20,3,""))),0),"")</f>
        <v/>
      </c>
      <c r="E175" s="37" t="str">
        <f ca="1">IF($A175&gt;"",IF(ISERROR(HLOOKUP(E$1,INDIRECT("Roles!$B$"&amp;MATCH($B175,Roles!$A:$A,0)&amp;":$AF$"&amp;MATCH($B175,Roles!$A:$A,0)),1,FALSE))=FALSE,IF(SquadExport!H175&lt;10,1,IF(SquadExport!H175&lt;15,2,IF(SquadExport!H175&lt;=20,3,""))),0),"")</f>
        <v/>
      </c>
      <c r="F175" s="37" t="str">
        <f ca="1">IF($A175&gt;"",IF(ISERROR(HLOOKUP(F$1,INDIRECT("Roles!$B$"&amp;MATCH($B175,Roles!$A:$A,0)&amp;":$AF$"&amp;MATCH($B175,Roles!$A:$A,0)),1,FALSE))=FALSE,IF(SquadExport!I175&lt;10,1,IF(SquadExport!I175&lt;15,2,IF(SquadExport!I175&lt;=20,3,""))),0),"")</f>
        <v/>
      </c>
      <c r="G175" s="37" t="str">
        <f ca="1">IF($A175&gt;"",IF(ISERROR(HLOOKUP(G$1,INDIRECT("Roles!$B$"&amp;MATCH($B175,Roles!$A:$A,0)&amp;":$AF$"&amp;MATCH($B175,Roles!$A:$A,0)),1,FALSE))=FALSE,IF(SquadExport!J175&lt;10,1,IF(SquadExport!J175&lt;15,2,IF(SquadExport!J175&lt;=20,3,""))),0),"")</f>
        <v/>
      </c>
      <c r="H175" s="37" t="str">
        <f ca="1">IF($A175&gt;"",IF(ISERROR(HLOOKUP(H$1,INDIRECT("Roles!$B$"&amp;MATCH($B175,Roles!$A:$A,0)&amp;":$AF$"&amp;MATCH($B175,Roles!$A:$A,0)),1,FALSE))=FALSE,IF(SquadExport!K175&lt;10,1,IF(SquadExport!K175&lt;15,2,IF(SquadExport!K175&lt;=20,3,""))),0),"")</f>
        <v/>
      </c>
      <c r="I175" s="37" t="str">
        <f ca="1">IF($A175&gt;"",IF(ISERROR(HLOOKUP(I$1,INDIRECT("Roles!$B$"&amp;MATCH($B175,Roles!$A:$A,0)&amp;":$AF$"&amp;MATCH($B175,Roles!$A:$A,0)),1,FALSE))=FALSE,IF(SquadExport!L175&lt;10,1,IF(SquadExport!L175&lt;15,2,IF(SquadExport!L175&lt;=20,3,""))),0),"")</f>
        <v/>
      </c>
      <c r="J175" s="37" t="str">
        <f ca="1">IF($A175&gt;"",IF(ISERROR(HLOOKUP(J$1,INDIRECT("Roles!$B$"&amp;MATCH($B175,Roles!$A:$A,0)&amp;":$AF$"&amp;MATCH($B175,Roles!$A:$A,0)),1,FALSE))=FALSE,IF(SquadExport!M175&lt;10,1,IF(SquadExport!M175&lt;15,2,IF(SquadExport!M175&lt;=20,3,""))),0),"")</f>
        <v/>
      </c>
      <c r="K175" s="37" t="str">
        <f ca="1">IF($A175&gt;"",IF(ISERROR(HLOOKUP(K$1,INDIRECT("Roles!$B$"&amp;MATCH($B175,Roles!$A:$A,0)&amp;":$AF$"&amp;MATCH($B175,Roles!$A:$A,0)),1,FALSE))=FALSE,IF(SquadExport!N175&lt;10,1,IF(SquadExport!N175&lt;15,2,IF(SquadExport!N175&lt;=20,3,""))),0),"")</f>
        <v/>
      </c>
      <c r="L175" s="37" t="str">
        <f ca="1">IF($A175&gt;"",IF(ISERROR(HLOOKUP(L$1,INDIRECT("Roles!$B$"&amp;MATCH($B175,Roles!$A:$A,0)&amp;":$AF$"&amp;MATCH($B175,Roles!$A:$A,0)),1,FALSE))=FALSE,IF(SquadExport!O175&lt;10,1,IF(SquadExport!O175&lt;15,2,IF(SquadExport!O175&lt;=20,3,""))),0),"")</f>
        <v/>
      </c>
      <c r="M175" s="37" t="str">
        <f ca="1">IF($A175&gt;"",IF(ISERROR(HLOOKUP(M$1,INDIRECT("Roles!$B$"&amp;MATCH($B175,Roles!$A:$A,0)&amp;":$AF$"&amp;MATCH($B175,Roles!$A:$A,0)),1,FALSE))=FALSE,IF(SquadExport!P175&lt;10,1,IF(SquadExport!P175&lt;15,2,IF(SquadExport!P175&lt;=20,3,""))),0),"")</f>
        <v/>
      </c>
      <c r="N175" s="37" t="str">
        <f ca="1">IF($A175&gt;"",IF(ISERROR(HLOOKUP(N$1,INDIRECT("Roles!$B$"&amp;MATCH($B175,Roles!$A:$A,0)&amp;":$AF$"&amp;MATCH($B175,Roles!$A:$A,0)),1,FALSE))=FALSE,IF(SquadExport!Q175&lt;10,1,IF(SquadExport!Q175&lt;15,2,IF(SquadExport!Q175&lt;=20,3,""))),0),"")</f>
        <v/>
      </c>
      <c r="O175" s="37" t="str">
        <f ca="1">IF($A175&gt;"",IF(ISERROR(HLOOKUP(O$1,INDIRECT("Roles!$B$"&amp;MATCH($B175,Roles!$A:$A,0)&amp;":$AF$"&amp;MATCH($B175,Roles!$A:$A,0)),1,FALSE))=FALSE,IF(SquadExport!R175&lt;10,1,IF(SquadExport!R175&lt;15,2,IF(SquadExport!R175&lt;=20,3,""))),0),"")</f>
        <v/>
      </c>
      <c r="P175" s="37" t="str">
        <f ca="1">IF($A175&gt;"",IF(ISERROR(HLOOKUP(P$1,INDIRECT("Roles!$B$"&amp;MATCH($B175,Roles!$A:$A,0)&amp;":$AF$"&amp;MATCH($B175,Roles!$A:$A,0)),1,FALSE))=FALSE,IF(SquadExport!S175&lt;10,1,IF(SquadExport!S175&lt;15,2,IF(SquadExport!S175&lt;=20,3,""))),0),"")</f>
        <v/>
      </c>
      <c r="Q175" s="37" t="str">
        <f ca="1">IF($A175&gt;"",IF(ISERROR(HLOOKUP(Q$1,INDIRECT("Roles!$B$"&amp;MATCH($B175,Roles!$A:$A,0)&amp;":$AF$"&amp;MATCH($B175,Roles!$A:$A,0)),1,FALSE))=FALSE,IF(SquadExport!T175&lt;10,1,IF(SquadExport!T175&lt;15,2,IF(SquadExport!T175&lt;=20,3,""))),0),"")</f>
        <v/>
      </c>
      <c r="R175" s="37" t="str">
        <f ca="1">IF($A175&gt;"",IF(ISERROR(HLOOKUP(R$1,INDIRECT("Roles!$B$"&amp;MATCH($B175,Roles!$A:$A,0)&amp;":$AF$"&amp;MATCH($B175,Roles!$A:$A,0)),1,FALSE))=FALSE,IF(SquadExport!U175&lt;10,1,IF(SquadExport!U175&lt;15,2,IF(SquadExport!U175&lt;=20,3,""))),0),"")</f>
        <v/>
      </c>
      <c r="S175" s="37" t="str">
        <f ca="1">IF($A175&gt;"",IF(ISERROR(HLOOKUP(S$1,INDIRECT("Roles!$B$"&amp;MATCH($B175,Roles!$A:$A,0)&amp;":$AF$"&amp;MATCH($B175,Roles!$A:$A,0)),1,FALSE))=FALSE,IF(SquadExport!V175&lt;10,1,IF(SquadExport!V175&lt;15,2,IF(SquadExport!V175&lt;=20,3,""))),0),"")</f>
        <v/>
      </c>
      <c r="T175" s="37" t="str">
        <f ca="1">IF($A175&gt;"",IF(ISERROR(HLOOKUP(T$1,INDIRECT("Roles!$B$"&amp;MATCH($B175,Roles!$A:$A,0)&amp;":$AF$"&amp;MATCH($B175,Roles!$A:$A,0)),1,FALSE))=FALSE,IF(SquadExport!W175&lt;10,1,IF(SquadExport!W175&lt;15,2,IF(SquadExport!W175&lt;=20,3,""))),0),"")</f>
        <v/>
      </c>
      <c r="U175" s="37" t="str">
        <f ca="1">IF($A175&gt;"",IF(ISERROR(HLOOKUP(U$1,INDIRECT("Roles!$B$"&amp;MATCH($B175,Roles!$A:$A,0)&amp;":$AF$"&amp;MATCH($B175,Roles!$A:$A,0)),1,FALSE))=FALSE,IF(SquadExport!X175&lt;10,1,IF(SquadExport!X175&lt;15,2,IF(SquadExport!X175&lt;=20,3,""))),0),"")</f>
        <v/>
      </c>
      <c r="V175" s="37" t="str">
        <f ca="1">IF($A175&gt;"",IF(ISERROR(HLOOKUP(V$1,INDIRECT("Roles!$B$"&amp;MATCH($B175,Roles!$A:$A,0)&amp;":$AF$"&amp;MATCH($B175,Roles!$A:$A,0)),1,FALSE))=FALSE,IF(SquadExport!Y175&lt;10,1,IF(SquadExport!Y175&lt;15,2,IF(SquadExport!Y175&lt;=20,3,""))),0),"")</f>
        <v/>
      </c>
      <c r="W175" s="37" t="str">
        <f ca="1">IF($A175&gt;"",IF(ISERROR(HLOOKUP(W$1,INDIRECT("Roles!$B$"&amp;MATCH($B175,Roles!$A:$A,0)&amp;":$AF$"&amp;MATCH($B175,Roles!$A:$A,0)),1,FALSE))=FALSE,IF(SquadExport!Z175&lt;10,1,IF(SquadExport!Z175&lt;15,2,IF(SquadExport!Z175&lt;=20,3,""))),0),"")</f>
        <v/>
      </c>
      <c r="X175" s="37" t="str">
        <f ca="1">IF($A175&gt;"",IF(ISERROR(HLOOKUP(X$1,INDIRECT("Roles!$B$"&amp;MATCH($B175,Roles!$A:$A,0)&amp;":$AF$"&amp;MATCH($B175,Roles!$A:$A,0)),1,FALSE))=FALSE,IF(SquadExport!AA175&lt;10,1,IF(SquadExport!AA175&lt;15,2,IF(SquadExport!AA175&lt;=20,3,""))),0),"")</f>
        <v/>
      </c>
      <c r="Y175" s="37" t="str">
        <f ca="1">IF($A175&gt;"",IF(ISERROR(HLOOKUP(Y$1,INDIRECT("Roles!$B$"&amp;MATCH($B175,Roles!$A:$A,0)&amp;":$AF$"&amp;MATCH($B175,Roles!$A:$A,0)),1,FALSE))=FALSE,IF(SquadExport!AB175&lt;10,1,IF(SquadExport!AB175&lt;15,2,IF(SquadExport!AB175&lt;=20,3,""))),0),"")</f>
        <v/>
      </c>
      <c r="Z175" s="37" t="str">
        <f ca="1">IF($A175&gt;"",IF(ISERROR(HLOOKUP(Z$1,INDIRECT("Roles!$B$"&amp;MATCH($B175,Roles!$A:$A,0)&amp;":$AF$"&amp;MATCH($B175,Roles!$A:$A,0)),1,FALSE))=FALSE,IF(SquadExport!AC175&lt;10,1,IF(SquadExport!AC175&lt;15,2,IF(SquadExport!AC175&lt;=20,3,""))),0),"")</f>
        <v/>
      </c>
      <c r="AA175" s="37" t="str">
        <f ca="1">IF($A175&gt;"",IF(ISERROR(HLOOKUP(AA$1,INDIRECT("Roles!$B$"&amp;MATCH($B175,Roles!$A:$A,0)&amp;":$AF$"&amp;MATCH($B175,Roles!$A:$A,0)),1,FALSE))=FALSE,IF(SquadExport!AD175&lt;10,1,IF(SquadExport!AD175&lt;15,2,IF(SquadExport!AD175&lt;=20,3,""))),0),"")</f>
        <v/>
      </c>
      <c r="AB175" s="37" t="str">
        <f ca="1">IF($A175&gt;"",IF(ISERROR(HLOOKUP(AB$1,INDIRECT("Roles!$B$"&amp;MATCH($B175,Roles!$A:$A,0)&amp;":$AF$"&amp;MATCH($B175,Roles!$A:$A,0)),1,FALSE))=FALSE,IF(SquadExport!AE175&lt;10,1,IF(SquadExport!AE175&lt;15,2,IF(SquadExport!AE175&lt;=20,3,""))),0),"")</f>
        <v/>
      </c>
      <c r="AC175" s="37" t="str">
        <f ca="1">IF($A175&gt;"",IF(ISERROR(HLOOKUP(AC$1,INDIRECT("Roles!$B$"&amp;MATCH($B175,Roles!$A:$A,0)&amp;":$AF$"&amp;MATCH($B175,Roles!$A:$A,0)),1,FALSE))=FALSE,IF(SquadExport!AF175&lt;10,1,IF(SquadExport!AF175&lt;15,2,IF(SquadExport!AF175&lt;=20,3,""))),0),"")</f>
        <v/>
      </c>
      <c r="AD175" s="37" t="str">
        <f ca="1">IF($A175&gt;"",IF(ISERROR(HLOOKUP(AD$1,INDIRECT("Roles!$B$"&amp;MATCH($B175,Roles!$A:$A,0)&amp;":$AF$"&amp;MATCH($B175,Roles!$A:$A,0)),1,FALSE))=FALSE,IF(SquadExport!AG175&lt;10,1,IF(SquadExport!AG175&lt;15,2,IF(SquadExport!AG175&lt;=20,3,""))),0),"")</f>
        <v/>
      </c>
      <c r="AE175" s="37" t="str">
        <f ca="1">IF($A175&gt;"",IF(ISERROR(HLOOKUP(AE$1,INDIRECT("Roles!$B$"&amp;MATCH($B175,Roles!$A:$A,0)&amp;":$AF$"&amp;MATCH($B175,Roles!$A:$A,0)),1,FALSE))=FALSE,IF(SquadExport!AH175&lt;10,1,IF(SquadExport!AH175&lt;15,2,IF(SquadExport!AH175&lt;=20,3,""))),0),"")</f>
        <v/>
      </c>
      <c r="AF175" s="37" t="str">
        <f ca="1">IF($A175&gt;"",IF(ISERROR(HLOOKUP(AF$1,INDIRECT("Roles!$B$"&amp;MATCH($B175,Roles!$A:$A,0)&amp;":$AF$"&amp;MATCH($B175,Roles!$A:$A,0)),1,FALSE))=FALSE,IF(SquadExport!AI175&lt;10,1,IF(SquadExport!AI175&lt;15,2,IF(SquadExport!AI175&lt;=20,3,""))),0),"")</f>
        <v/>
      </c>
      <c r="AG175" s="37" t="str">
        <f ca="1">IF($A175&gt;"",IF(ISERROR(HLOOKUP(AG$1,INDIRECT("Roles!$B$"&amp;MATCH($B175,Roles!$A:$A,0)&amp;":$AF$"&amp;MATCH($B175,Roles!$A:$A,0)),1,FALSE))=FALSE,IF(SquadExport!AJ175&lt;10,1,IF(SquadExport!AJ175&lt;15,2,IF(SquadExport!AJ175&lt;=20,3,""))),0),"")</f>
        <v/>
      </c>
      <c r="AH175" s="37" t="str">
        <f ca="1">IF($A175&gt;"",IF(ISERROR(HLOOKUP(AH$1,INDIRECT("Roles!$B$"&amp;MATCH($B175,Roles!$A:$A,0)&amp;":$AF$"&amp;MATCH($B175,Roles!$A:$A,0)),1,FALSE))=FALSE,IF(SquadExport!AK175&lt;10,1,IF(SquadExport!AK175&lt;15,2,IF(SquadExport!AK175&lt;=20,3,""))),0),"")</f>
        <v/>
      </c>
      <c r="AI175" s="37" t="str">
        <f ca="1">IF($A175&gt;"",IF(ISERROR(HLOOKUP(AI$1,INDIRECT("Roles!$B$"&amp;MATCH($B175,Roles!$A:$A,0)&amp;":$AF$"&amp;MATCH($B175,Roles!$A:$A,0)),1,FALSE))=FALSE,IF(SquadExport!AL175&lt;10,1,IF(SquadExport!AL175&lt;15,2,IF(SquadExport!AL175&lt;=20,3,""))),0),"")</f>
        <v/>
      </c>
      <c r="AJ175" s="37" t="str">
        <f ca="1">IF($A175&gt;"",IF(ISERROR(HLOOKUP(AJ$1,INDIRECT("Roles!$B$"&amp;MATCH($B175,Roles!$A:$A,0)&amp;":$AF$"&amp;MATCH($B175,Roles!$A:$A,0)),1,FALSE))=FALSE,IF(SquadExport!AM175&lt;10,1,IF(SquadExport!AM175&lt;15,2,IF(SquadExport!AM175&lt;=20,3,""))),0),"")</f>
        <v/>
      </c>
      <c r="AK175" s="37" t="str">
        <f ca="1">IF($A175&gt;"",IF(ISERROR(HLOOKUP(AK$1,INDIRECT("Roles!$B$"&amp;MATCH($B175,Roles!$A:$A,0)&amp;":$AF$"&amp;MATCH($B175,Roles!$A:$A,0)),1,FALSE))=FALSE,IF(SquadExport!AN175&lt;10,1,IF(SquadExport!AN175&lt;15,2,IF(SquadExport!AN175&lt;=20,3,""))),0),"")</f>
        <v/>
      </c>
      <c r="AL175" s="37" t="str">
        <f ca="1">IF($A175&gt;"",IF(ISERROR(HLOOKUP(AL$1,INDIRECT("Roles!$B$"&amp;MATCH($B175,Roles!$A:$A,0)&amp;":$AF$"&amp;MATCH($B175,Roles!$A:$A,0)),1,FALSE))=FALSE,IF(SquadExport!AO175&lt;10,1,IF(SquadExport!AO175&lt;15,2,IF(SquadExport!AO175&lt;=20,3,""))),0),"")</f>
        <v/>
      </c>
      <c r="AM175" s="37" t="str">
        <f ca="1">IF($A175&gt;"",IF(ISERROR(HLOOKUP(AM$1,INDIRECT("Roles!$B$"&amp;MATCH($B175,Roles!$A:$A,0)&amp;":$AF$"&amp;MATCH($B175,Roles!$A:$A,0)),1,FALSE))=FALSE,IF(SquadExport!AP175&lt;10,1,IF(SquadExport!AP175&lt;15,2,IF(SquadExport!AP175&lt;=20,3,""))),0),"")</f>
        <v/>
      </c>
      <c r="AN175" s="37" t="str">
        <f ca="1">IF($A175&gt;"",IF(ISERROR(HLOOKUP(AN$1,INDIRECT("Roles!$B$"&amp;MATCH($B175,Roles!$A:$A,0)&amp;":$AF$"&amp;MATCH($B175,Roles!$A:$A,0)),1,FALSE))=FALSE,IF(SquadExport!AQ175&lt;10,1,IF(SquadExport!AQ175&lt;15,2,IF(SquadExport!AQ175&lt;=20,3,""))),0),"")</f>
        <v/>
      </c>
      <c r="AO175" s="37" t="str">
        <f ca="1">IF($A175&gt;"",IF(ISERROR(HLOOKUP(AO$1,INDIRECT("Roles!$B$"&amp;MATCH($B175,Roles!$A:$A,0)&amp;":$AF$"&amp;MATCH($B175,Roles!$A:$A,0)),1,FALSE))=FALSE,IF(SquadExport!AR175&lt;10,1,IF(SquadExport!AR175&lt;15,2,IF(SquadExport!AR175&lt;=20,3,""))),0),"")</f>
        <v/>
      </c>
      <c r="AP175" s="37" t="str">
        <f ca="1">IF($A175&gt;"",IF(ISERROR(HLOOKUP(AP$1,INDIRECT("Roles!$B$"&amp;MATCH($B175,Roles!$A:$A,0)&amp;":$AF$"&amp;MATCH($B175,Roles!$A:$A,0)),1,FALSE))=FALSE,IF(SquadExport!AS175&lt;10,1,IF(SquadExport!AS175&lt;15,2,IF(SquadExport!AS175&lt;=20,3,""))),0),"")</f>
        <v/>
      </c>
      <c r="AQ175" s="37" t="str">
        <f ca="1">IF($A175&gt;"",IF(ISERROR(HLOOKUP(AQ$1,INDIRECT("Roles!$B$"&amp;MATCH($B175,Roles!$A:$A,0)&amp;":$AF$"&amp;MATCH($B175,Roles!$A:$A,0)),1,FALSE))=FALSE,IF(SquadExport!AT175&lt;10,1,IF(SquadExport!AT175&lt;15,2,IF(SquadExport!AT175&lt;=20,3,""))),0),"")</f>
        <v/>
      </c>
      <c r="AR175" s="37" t="str">
        <f ca="1">IF($A175&gt;"",IF(ISERROR(HLOOKUP(AR$1,INDIRECT("Roles!$B$"&amp;MATCH($B175,Roles!$A:$A,0)&amp;":$AF$"&amp;MATCH($B175,Roles!$A:$A,0)),1,FALSE))=FALSE,IF(SquadExport!AU175&lt;10,1,IF(SquadExport!AU175&lt;15,2,IF(SquadExport!AU175&lt;=20,3,""))),0),"")</f>
        <v/>
      </c>
      <c r="AS175" s="37" t="str">
        <f ca="1">IF($A175&gt;"",IF(ISERROR(HLOOKUP(AS$1,INDIRECT("Roles!$B$"&amp;MATCH($B175,Roles!$A:$A,0)&amp;":$AF$"&amp;MATCH($B175,Roles!$A:$A,0)),1,FALSE))=FALSE,IF(SquadExport!AV175&lt;10,1,IF(SquadExport!AV175&lt;15,2,IF(SquadExport!AV175&lt;=20,3,""))),0),"")</f>
        <v/>
      </c>
      <c r="AT175" s="37" t="str">
        <f ca="1">IF($A175&gt;"",IF(ISERROR(HLOOKUP(AT$1,INDIRECT("Roles!$B$"&amp;MATCH($B175,Roles!$A:$A,0)&amp;":$AF$"&amp;MATCH($B175,Roles!$A:$A,0)),1,FALSE))=FALSE,IF(SquadExport!AW175&lt;10,1,IF(SquadExport!AW175&lt;15,2,IF(SquadExport!AW175&lt;=20,3,""))),0),"")</f>
        <v/>
      </c>
      <c r="AU175" s="37" t="str">
        <f ca="1">IF($A175&gt;"",IF(ISERROR(HLOOKUP(AU$1,INDIRECT("Roles!$B$"&amp;MATCH($B175,Roles!$A:$A,0)&amp;":$AF$"&amp;MATCH($B175,Roles!$A:$A,0)),1,FALSE))=FALSE,IF(SquadExport!AX175&lt;10,1,IF(SquadExport!AX175&lt;15,2,IF(SquadExport!AX175&lt;=20,3,""))),0),"")</f>
        <v/>
      </c>
      <c r="AV175" s="37" t="str">
        <f ca="1">IF($A175&gt;"",IF(ISERROR(HLOOKUP(AV$1,INDIRECT("Roles!$B$"&amp;MATCH($B175,Roles!$A:$A,0)&amp;":$AF$"&amp;MATCH($B175,Roles!$A:$A,0)),1,FALSE))=FALSE,IF(SquadExport!AY175&lt;10,1,IF(SquadExport!AY175&lt;15,2,IF(SquadExport!AY175&lt;=20,3,""))),0),"")</f>
        <v/>
      </c>
      <c r="AW175" s="37" t="str">
        <f ca="1">IF($A175&gt;"",IF(ISERROR(HLOOKUP(AW$1,INDIRECT("Roles!$B$"&amp;MATCH($B175,Roles!$A:$A,0)&amp;":$AF$"&amp;MATCH($B175,Roles!$A:$A,0)),1,FALSE))=FALSE,IF(SquadExport!AZ175&lt;10,1,IF(SquadExport!AZ175&lt;15,2,IF(SquadExport!AZ175&lt;=20,3,""))),0),"")</f>
        <v/>
      </c>
      <c r="AX175" s="37" t="str">
        <f ca="1">IF($A175&gt;"",IF(ISERROR(HLOOKUP(AX$1,INDIRECT("Roles!$B$"&amp;MATCH($B175,Roles!$A:$A,0)&amp;":$AF$"&amp;MATCH($B175,Roles!$A:$A,0)),1,FALSE))=FALSE,IF(SquadExport!BA175&lt;10,1,IF(SquadExport!BA175&lt;15,2,IF(SquadExport!BA175&lt;=20,3,""))),0),"")</f>
        <v/>
      </c>
      <c r="AY175" s="30" t="str" cm="1">
        <f t="array" aca="1" ref="AY175:CS175" ca="1">IF($D175:$AX175=1,D$1:AX$1,"")</f>
        <v/>
      </c>
      <c r="AZ175" s="30" t="str">
        <f ca="1"/>
        <v/>
      </c>
      <c r="BA175" s="30" t="str">
        <f ca="1"/>
        <v/>
      </c>
      <c r="BB175" s="30" t="str">
        <f ca="1"/>
        <v/>
      </c>
      <c r="BC175" s="30" t="str">
        <f ca="1"/>
        <v/>
      </c>
      <c r="BD175" s="30" t="str">
        <f ca="1"/>
        <v/>
      </c>
      <c r="BE175" s="30" t="str">
        <f ca="1"/>
        <v/>
      </c>
      <c r="BF175" s="30" t="str">
        <f ca="1"/>
        <v/>
      </c>
      <c r="BG175" s="30" t="str">
        <f ca="1"/>
        <v/>
      </c>
      <c r="BH175" s="30" t="str">
        <f ca="1"/>
        <v/>
      </c>
      <c r="BI175" s="30" t="str">
        <f ca="1"/>
        <v/>
      </c>
      <c r="BJ175" s="30" t="str">
        <f ca="1"/>
        <v/>
      </c>
      <c r="BK175" s="30" t="str">
        <f ca="1"/>
        <v/>
      </c>
      <c r="BL175" s="30" t="str">
        <f ca="1"/>
        <v/>
      </c>
      <c r="BM175" s="30" t="str">
        <f ca="1"/>
        <v/>
      </c>
      <c r="BN175" s="30" t="str">
        <f ca="1"/>
        <v/>
      </c>
      <c r="BO175" s="30" t="str">
        <f ca="1"/>
        <v/>
      </c>
      <c r="BP175" s="30" t="str">
        <f ca="1"/>
        <v/>
      </c>
      <c r="BQ175" s="30" t="str">
        <f ca="1"/>
        <v/>
      </c>
      <c r="BR175" s="30" t="str">
        <f ca="1"/>
        <v/>
      </c>
      <c r="BS175" s="30" t="str">
        <f ca="1"/>
        <v/>
      </c>
      <c r="BT175" s="30" t="str">
        <f ca="1"/>
        <v/>
      </c>
      <c r="BU175" s="30" t="str">
        <f ca="1"/>
        <v/>
      </c>
      <c r="BV175" s="30" t="str">
        <f ca="1"/>
        <v/>
      </c>
      <c r="BW175" s="30" t="str">
        <f ca="1"/>
        <v/>
      </c>
      <c r="BX175" s="30" t="str">
        <f ca="1"/>
        <v/>
      </c>
      <c r="BY175" s="30" t="str">
        <f ca="1"/>
        <v/>
      </c>
      <c r="BZ175" s="30" t="str">
        <f ca="1"/>
        <v/>
      </c>
      <c r="CA175" s="30" t="str">
        <f ca="1"/>
        <v/>
      </c>
      <c r="CB175" s="30" t="str">
        <f ca="1"/>
        <v/>
      </c>
      <c r="CC175" s="30" t="str">
        <f ca="1"/>
        <v/>
      </c>
      <c r="CD175" s="30" t="str">
        <f ca="1"/>
        <v/>
      </c>
      <c r="CE175" s="30" t="str">
        <f ca="1"/>
        <v/>
      </c>
      <c r="CF175" s="30" t="str">
        <f ca="1"/>
        <v/>
      </c>
      <c r="CG175" s="30" t="str">
        <f ca="1"/>
        <v/>
      </c>
      <c r="CH175" s="30" t="str">
        <f ca="1"/>
        <v/>
      </c>
      <c r="CI175" s="30" t="str">
        <f ca="1"/>
        <v/>
      </c>
      <c r="CJ175" s="30" t="str">
        <f ca="1"/>
        <v/>
      </c>
      <c r="CK175" s="30" t="str">
        <f ca="1"/>
        <v/>
      </c>
      <c r="CL175" s="30" t="str">
        <f ca="1"/>
        <v/>
      </c>
      <c r="CM175" s="30" t="str">
        <f ca="1"/>
        <v/>
      </c>
      <c r="CN175" s="30" t="str">
        <f ca="1"/>
        <v/>
      </c>
      <c r="CO175" s="30" t="str">
        <f ca="1"/>
        <v/>
      </c>
      <c r="CP175" s="30" t="str">
        <f ca="1"/>
        <v/>
      </c>
      <c r="CQ175" s="30" t="str">
        <f ca="1"/>
        <v/>
      </c>
      <c r="CR175" s="30" t="str">
        <f ca="1"/>
        <v/>
      </c>
      <c r="CS175" s="30" t="str">
        <f ca="1"/>
        <v/>
      </c>
      <c r="CT175" s="31" cm="1">
        <f t="array" aca="1" ref="CT175" ca="1">SUMPRODUCT(COUNTIF($AY175:$CS175,Training!$C$3:$E$3))</f>
        <v>0</v>
      </c>
      <c r="CU175" s="31" cm="1">
        <f t="array" aca="1" ref="CU175" ca="1">SUMPRODUCT(COUNTIF($AY175:$CS175,Training!$C$4:$E$4))</f>
        <v>0</v>
      </c>
      <c r="CV175" s="31" cm="1">
        <f t="array" aca="1" ref="CV175" ca="1">SUMPRODUCT(COUNTIF($AY175:$CS175,Training!$C$5:$E$5))</f>
        <v>0</v>
      </c>
      <c r="CW175" s="31" cm="1">
        <f t="array" aca="1" ref="CW175" ca="1">SUMPRODUCT(COUNTIF($AY175:$CS175,Training!$C$6:$E$6))</f>
        <v>0</v>
      </c>
      <c r="CX175" s="31" cm="1">
        <f t="array" aca="1" ref="CX175" ca="1">SUMPRODUCT(COUNTIF($AY175:$CS175,Training!$C$7:$E$7))</f>
        <v>0</v>
      </c>
      <c r="CY175" s="31" cm="1">
        <f t="array" aca="1" ref="CY175" ca="1">SUMPRODUCT(COUNTIF($AY175:$CS175,Training!$C$8:$E$8))</f>
        <v>0</v>
      </c>
      <c r="CZ175" s="31" cm="1">
        <f t="array" aca="1" ref="CZ175" ca="1">SUMPRODUCT(COUNTIF($AY175:$CS175,Training!$C$9:$E$9))</f>
        <v>0</v>
      </c>
      <c r="DA175" s="31" cm="1">
        <f t="array" aca="1" ref="DA175" ca="1">SUMPRODUCT(COUNTIF($AY175:$CS175,Training!$C$10:$E$10))</f>
        <v>0</v>
      </c>
      <c r="DB175" s="31" cm="1">
        <f t="array" aca="1" ref="DB175" ca="1">SUMPRODUCT(COUNTIF($AY175:$CS175,Training!$C$11:$E$11))</f>
        <v>0</v>
      </c>
      <c r="DC175" s="31" cm="1">
        <f t="array" aca="1" ref="DC175" ca="1">SUMPRODUCT(COUNTIF($AY175:$CS175,Training!$C$2:$E$2))</f>
        <v>0</v>
      </c>
      <c r="DD175" s="31" cm="1">
        <f t="array" aca="1" ref="DD175" ca="1">SUMPRODUCT(COUNTIF($AY175:$CS175,Training!#REF!))</f>
        <v>0</v>
      </c>
      <c r="DE175" s="31" cm="1">
        <f t="array" aca="1" ref="DE175" ca="1">SUMPRODUCT(COUNTIF($AY175:$CS175,Training!$C$12:$E$12))</f>
        <v>0</v>
      </c>
      <c r="DF175" s="31" cm="1">
        <f t="array" aca="1" ref="DF175" ca="1">SUMPRODUCT(COUNTIF($AY175:$CS175,Training!$C$13:$E$13))</f>
        <v>0</v>
      </c>
      <c r="DG175" s="31" cm="1">
        <f t="array" aca="1" ref="DG175" ca="1">SUMPRODUCT(COUNTIF($AY175:$CS175,Training!$C$14:$E$14))</f>
        <v>0</v>
      </c>
      <c r="DH175" s="31" cm="1">
        <f t="array" aca="1" ref="DH175" ca="1">SUMPRODUCT(COUNTIF($AY175:$CS175,Training!$C$15:$E$15))</f>
        <v>0</v>
      </c>
      <c r="DI175" s="31" cm="1">
        <f t="array" aca="1" ref="DI175" ca="1">SUMPRODUCT(COUNTIF($AY175:$CS175,Training!$C$16:$E$16))</f>
        <v>0</v>
      </c>
      <c r="DJ175" s="30" t="str" cm="1">
        <f t="array" aca="1" ref="DJ175:FD175" ca="1">IF(COUNTIF(D175:AX175,1)=0,IF($D175:$AX175=2,D$1:AX$1,""),"")</f>
        <v/>
      </c>
      <c r="DK175" s="30" t="str">
        <f ca="1"/>
        <v/>
      </c>
      <c r="DL175" s="30" t="str">
        <f ca="1"/>
        <v/>
      </c>
      <c r="DM175" s="30" t="str">
        <f ca="1"/>
        <v/>
      </c>
      <c r="DN175" s="30" t="str">
        <f ca="1"/>
        <v/>
      </c>
      <c r="DO175" s="30" t="str">
        <f ca="1"/>
        <v/>
      </c>
      <c r="DP175" s="30" t="str">
        <f ca="1"/>
        <v/>
      </c>
      <c r="DQ175" s="30" t="str">
        <f ca="1"/>
        <v/>
      </c>
      <c r="DR175" s="30" t="str">
        <f ca="1"/>
        <v/>
      </c>
      <c r="DS175" s="30" t="str">
        <f ca="1"/>
        <v/>
      </c>
      <c r="DT175" s="30" t="str">
        <f ca="1"/>
        <v/>
      </c>
      <c r="DU175" s="30" t="str">
        <f ca="1"/>
        <v/>
      </c>
      <c r="DV175" s="30" t="str">
        <f ca="1"/>
        <v/>
      </c>
      <c r="DW175" s="30" t="str">
        <f ca="1"/>
        <v/>
      </c>
      <c r="DX175" s="30" t="str">
        <f ca="1"/>
        <v/>
      </c>
      <c r="DY175" s="30" t="str">
        <f ca="1"/>
        <v/>
      </c>
      <c r="DZ175" s="30" t="str">
        <f ca="1"/>
        <v/>
      </c>
      <c r="EA175" s="30" t="str">
        <f ca="1"/>
        <v/>
      </c>
      <c r="EB175" s="30" t="str">
        <f ca="1"/>
        <v/>
      </c>
      <c r="EC175" s="30" t="str">
        <f ca="1"/>
        <v/>
      </c>
      <c r="ED175" s="30" t="str">
        <f ca="1"/>
        <v/>
      </c>
      <c r="EE175" s="30" t="str">
        <f ca="1"/>
        <v/>
      </c>
      <c r="EF175" s="30" t="str">
        <f ca="1"/>
        <v/>
      </c>
      <c r="EG175" s="30" t="str">
        <f ca="1"/>
        <v/>
      </c>
      <c r="EH175" s="30" t="str">
        <f ca="1"/>
        <v/>
      </c>
      <c r="EI175" s="30" t="str">
        <f ca="1"/>
        <v/>
      </c>
      <c r="EJ175" s="30" t="str">
        <f ca="1"/>
        <v/>
      </c>
      <c r="EK175" s="30" t="str">
        <f ca="1"/>
        <v/>
      </c>
      <c r="EL175" s="30" t="str">
        <f ca="1"/>
        <v/>
      </c>
      <c r="EM175" s="30" t="str">
        <f ca="1"/>
        <v/>
      </c>
      <c r="EN175" s="30" t="str">
        <f ca="1"/>
        <v/>
      </c>
      <c r="EO175" s="30" t="str">
        <f ca="1"/>
        <v/>
      </c>
      <c r="EP175" s="30" t="str">
        <f ca="1"/>
        <v/>
      </c>
      <c r="EQ175" s="30" t="str">
        <f ca="1"/>
        <v/>
      </c>
      <c r="ER175" s="30" t="str">
        <f ca="1"/>
        <v/>
      </c>
      <c r="ES175" s="30" t="str">
        <f ca="1"/>
        <v/>
      </c>
      <c r="ET175" s="30" t="str">
        <f ca="1"/>
        <v/>
      </c>
      <c r="EU175" s="30" t="str">
        <f ca="1"/>
        <v/>
      </c>
      <c r="EV175" s="30" t="str">
        <f ca="1"/>
        <v/>
      </c>
      <c r="EW175" s="30" t="str">
        <f ca="1"/>
        <v/>
      </c>
      <c r="EX175" s="30" t="str">
        <f ca="1"/>
        <v/>
      </c>
      <c r="EY175" s="30" t="str">
        <f ca="1"/>
        <v/>
      </c>
      <c r="EZ175" s="30" t="str">
        <f ca="1"/>
        <v/>
      </c>
      <c r="FA175" s="30" t="str">
        <f ca="1"/>
        <v/>
      </c>
      <c r="FB175" s="30" t="str">
        <f ca="1"/>
        <v/>
      </c>
      <c r="FC175" s="30" t="str">
        <f ca="1"/>
        <v/>
      </c>
      <c r="FD175" s="30" t="str">
        <f ca="1"/>
        <v/>
      </c>
      <c r="FE175" s="31" cm="1">
        <f t="array" aca="1" ref="FE175" ca="1">SUMPRODUCT(COUNTIF($DJ175:$FD175,Training!$C$3:$E$3))</f>
        <v>0</v>
      </c>
      <c r="FF175" s="31" cm="1">
        <f t="array" aca="1" ref="FF175" ca="1">SUMPRODUCT(COUNTIF($DJ175:$FD175,Training!$C$4:$E$4))</f>
        <v>0</v>
      </c>
      <c r="FG175" s="31" cm="1">
        <f t="array" aca="1" ref="FG175" ca="1">SUMPRODUCT(COUNTIF($DJ175:$FD175,Training!$C$5:$E$5))</f>
        <v>0</v>
      </c>
      <c r="FH175" s="31" cm="1">
        <f t="array" aca="1" ref="FH175" ca="1">SUMPRODUCT(COUNTIF($DJ175:$FD175,Training!$C$6:$E$6))</f>
        <v>0</v>
      </c>
      <c r="FI175" s="31" cm="1">
        <f t="array" aca="1" ref="FI175" ca="1">SUMPRODUCT(COUNTIF($DJ175:$FD175,Training!$C$7:$E$7))</f>
        <v>0</v>
      </c>
      <c r="FJ175" s="31" cm="1">
        <f t="array" aca="1" ref="FJ175" ca="1">SUMPRODUCT(COUNTIF($DJ175:$FD175,Training!$C$8:$E$8))</f>
        <v>0</v>
      </c>
      <c r="FK175" s="31" cm="1">
        <f t="array" aca="1" ref="FK175" ca="1">SUMPRODUCT(COUNTIF($DJ175:$FD175,Training!$C$9:$E$9))</f>
        <v>0</v>
      </c>
      <c r="FL175" s="31" cm="1">
        <f t="array" aca="1" ref="FL175" ca="1">SUMPRODUCT(COUNTIF($DJ175:$FD175,Training!$C$10:$E$10))</f>
        <v>0</v>
      </c>
      <c r="FM175" s="31" cm="1">
        <f t="array" aca="1" ref="FM175" ca="1">SUMPRODUCT(COUNTIF($DJ175:$FD175,Training!$C$11:$E$11))</f>
        <v>0</v>
      </c>
      <c r="FN175" s="31" cm="1">
        <f t="array" aca="1" ref="FN175" ca="1">SUMPRODUCT(COUNTIF($DJ175:$FD175,Training!$C$2:$E$2))</f>
        <v>0</v>
      </c>
      <c r="FO175" s="31" cm="1">
        <f t="array" aca="1" ref="FO175" ca="1">SUMPRODUCT(COUNTIF($DJ175:$FD175,Training!#REF!))</f>
        <v>0</v>
      </c>
      <c r="FP175" s="31" cm="1">
        <f t="array" aca="1" ref="FP175" ca="1">SUMPRODUCT(COUNTIF($DJ175:$FD175,Training!$C$12:$E$12))</f>
        <v>0</v>
      </c>
      <c r="FQ175" s="31" cm="1">
        <f t="array" aca="1" ref="FQ175" ca="1">SUMPRODUCT(COUNTIF($DJ175:$FD175,Training!$C$13:$E$13))</f>
        <v>0</v>
      </c>
      <c r="FR175" s="31" cm="1">
        <f t="array" aca="1" ref="FR175" ca="1">SUMPRODUCT(COUNTIF($DJ175:$FD175,Training!$C$14:$E$14))</f>
        <v>0</v>
      </c>
      <c r="FS175" s="31" cm="1">
        <f t="array" aca="1" ref="FS175" ca="1">SUMPRODUCT(COUNTIF($DJ175:$FD175,Training!$C$15:$E$15))</f>
        <v>0</v>
      </c>
      <c r="FT175" s="31" cm="1">
        <f t="array" aca="1" ref="FT175" ca="1">SUMPRODUCT(COUNTIF($DJ175:$FD175,Training!$C$16:$E$16))</f>
        <v>0</v>
      </c>
    </row>
    <row r="176" spans="1:176" x14ac:dyDescent="0.25">
      <c r="A176" s="32" t="str">
        <f>IF(WeightedParse!A176&gt;"",WeightedParse!A176,"")</f>
        <v/>
      </c>
      <c r="B176" s="49" t="str">
        <f>IF('Weighted Summary'!A176&gt;"",'Weighted Summary'!F176,"")</f>
        <v/>
      </c>
      <c r="C176" s="39" t="str">
        <f t="shared" si="2"/>
        <v/>
      </c>
      <c r="D176" s="37" t="str">
        <f ca="1">IF($A176&gt;"",IF(ISERROR(HLOOKUP(D$1,INDIRECT("Roles!$B$"&amp;MATCH($B176,Roles!$A:$A,0)&amp;":$AF$"&amp;MATCH($B176,Roles!$A:$A,0)),1,FALSE))=FALSE,IF(SquadExport!G176&lt;10,1,IF(SquadExport!G176&lt;15,2,IF(SquadExport!G176&lt;=20,3,""))),0),"")</f>
        <v/>
      </c>
      <c r="E176" s="37" t="str">
        <f ca="1">IF($A176&gt;"",IF(ISERROR(HLOOKUP(E$1,INDIRECT("Roles!$B$"&amp;MATCH($B176,Roles!$A:$A,0)&amp;":$AF$"&amp;MATCH($B176,Roles!$A:$A,0)),1,FALSE))=FALSE,IF(SquadExport!H176&lt;10,1,IF(SquadExport!H176&lt;15,2,IF(SquadExport!H176&lt;=20,3,""))),0),"")</f>
        <v/>
      </c>
      <c r="F176" s="37" t="str">
        <f ca="1">IF($A176&gt;"",IF(ISERROR(HLOOKUP(F$1,INDIRECT("Roles!$B$"&amp;MATCH($B176,Roles!$A:$A,0)&amp;":$AF$"&amp;MATCH($B176,Roles!$A:$A,0)),1,FALSE))=FALSE,IF(SquadExport!I176&lt;10,1,IF(SquadExport!I176&lt;15,2,IF(SquadExport!I176&lt;=20,3,""))),0),"")</f>
        <v/>
      </c>
      <c r="G176" s="37" t="str">
        <f ca="1">IF($A176&gt;"",IF(ISERROR(HLOOKUP(G$1,INDIRECT("Roles!$B$"&amp;MATCH($B176,Roles!$A:$A,0)&amp;":$AF$"&amp;MATCH($B176,Roles!$A:$A,0)),1,FALSE))=FALSE,IF(SquadExport!J176&lt;10,1,IF(SquadExport!J176&lt;15,2,IF(SquadExport!J176&lt;=20,3,""))),0),"")</f>
        <v/>
      </c>
      <c r="H176" s="37" t="str">
        <f ca="1">IF($A176&gt;"",IF(ISERROR(HLOOKUP(H$1,INDIRECT("Roles!$B$"&amp;MATCH($B176,Roles!$A:$A,0)&amp;":$AF$"&amp;MATCH($B176,Roles!$A:$A,0)),1,FALSE))=FALSE,IF(SquadExport!K176&lt;10,1,IF(SquadExport!K176&lt;15,2,IF(SquadExport!K176&lt;=20,3,""))),0),"")</f>
        <v/>
      </c>
      <c r="I176" s="37" t="str">
        <f ca="1">IF($A176&gt;"",IF(ISERROR(HLOOKUP(I$1,INDIRECT("Roles!$B$"&amp;MATCH($B176,Roles!$A:$A,0)&amp;":$AF$"&amp;MATCH($B176,Roles!$A:$A,0)),1,FALSE))=FALSE,IF(SquadExport!L176&lt;10,1,IF(SquadExport!L176&lt;15,2,IF(SquadExport!L176&lt;=20,3,""))),0),"")</f>
        <v/>
      </c>
      <c r="J176" s="37" t="str">
        <f ca="1">IF($A176&gt;"",IF(ISERROR(HLOOKUP(J$1,INDIRECT("Roles!$B$"&amp;MATCH($B176,Roles!$A:$A,0)&amp;":$AF$"&amp;MATCH($B176,Roles!$A:$A,0)),1,FALSE))=FALSE,IF(SquadExport!M176&lt;10,1,IF(SquadExport!M176&lt;15,2,IF(SquadExport!M176&lt;=20,3,""))),0),"")</f>
        <v/>
      </c>
      <c r="K176" s="37" t="str">
        <f ca="1">IF($A176&gt;"",IF(ISERROR(HLOOKUP(K$1,INDIRECT("Roles!$B$"&amp;MATCH($B176,Roles!$A:$A,0)&amp;":$AF$"&amp;MATCH($B176,Roles!$A:$A,0)),1,FALSE))=FALSE,IF(SquadExport!N176&lt;10,1,IF(SquadExport!N176&lt;15,2,IF(SquadExport!N176&lt;=20,3,""))),0),"")</f>
        <v/>
      </c>
      <c r="L176" s="37" t="str">
        <f ca="1">IF($A176&gt;"",IF(ISERROR(HLOOKUP(L$1,INDIRECT("Roles!$B$"&amp;MATCH($B176,Roles!$A:$A,0)&amp;":$AF$"&amp;MATCH($B176,Roles!$A:$A,0)),1,FALSE))=FALSE,IF(SquadExport!O176&lt;10,1,IF(SquadExport!O176&lt;15,2,IF(SquadExport!O176&lt;=20,3,""))),0),"")</f>
        <v/>
      </c>
      <c r="M176" s="37" t="str">
        <f ca="1">IF($A176&gt;"",IF(ISERROR(HLOOKUP(M$1,INDIRECT("Roles!$B$"&amp;MATCH($B176,Roles!$A:$A,0)&amp;":$AF$"&amp;MATCH($B176,Roles!$A:$A,0)),1,FALSE))=FALSE,IF(SquadExport!P176&lt;10,1,IF(SquadExport!P176&lt;15,2,IF(SquadExport!P176&lt;=20,3,""))),0),"")</f>
        <v/>
      </c>
      <c r="N176" s="37" t="str">
        <f ca="1">IF($A176&gt;"",IF(ISERROR(HLOOKUP(N$1,INDIRECT("Roles!$B$"&amp;MATCH($B176,Roles!$A:$A,0)&amp;":$AF$"&amp;MATCH($B176,Roles!$A:$A,0)),1,FALSE))=FALSE,IF(SquadExport!Q176&lt;10,1,IF(SquadExport!Q176&lt;15,2,IF(SquadExport!Q176&lt;=20,3,""))),0),"")</f>
        <v/>
      </c>
      <c r="O176" s="37" t="str">
        <f ca="1">IF($A176&gt;"",IF(ISERROR(HLOOKUP(O$1,INDIRECT("Roles!$B$"&amp;MATCH($B176,Roles!$A:$A,0)&amp;":$AF$"&amp;MATCH($B176,Roles!$A:$A,0)),1,FALSE))=FALSE,IF(SquadExport!R176&lt;10,1,IF(SquadExport!R176&lt;15,2,IF(SquadExport!R176&lt;=20,3,""))),0),"")</f>
        <v/>
      </c>
      <c r="P176" s="37" t="str">
        <f ca="1">IF($A176&gt;"",IF(ISERROR(HLOOKUP(P$1,INDIRECT("Roles!$B$"&amp;MATCH($B176,Roles!$A:$A,0)&amp;":$AF$"&amp;MATCH($B176,Roles!$A:$A,0)),1,FALSE))=FALSE,IF(SquadExport!S176&lt;10,1,IF(SquadExport!S176&lt;15,2,IF(SquadExport!S176&lt;=20,3,""))),0),"")</f>
        <v/>
      </c>
      <c r="Q176" s="37" t="str">
        <f ca="1">IF($A176&gt;"",IF(ISERROR(HLOOKUP(Q$1,INDIRECT("Roles!$B$"&amp;MATCH($B176,Roles!$A:$A,0)&amp;":$AF$"&amp;MATCH($B176,Roles!$A:$A,0)),1,FALSE))=FALSE,IF(SquadExport!T176&lt;10,1,IF(SquadExport!T176&lt;15,2,IF(SquadExport!T176&lt;=20,3,""))),0),"")</f>
        <v/>
      </c>
      <c r="R176" s="37" t="str">
        <f ca="1">IF($A176&gt;"",IF(ISERROR(HLOOKUP(R$1,INDIRECT("Roles!$B$"&amp;MATCH($B176,Roles!$A:$A,0)&amp;":$AF$"&amp;MATCH($B176,Roles!$A:$A,0)),1,FALSE))=FALSE,IF(SquadExport!U176&lt;10,1,IF(SquadExport!U176&lt;15,2,IF(SquadExport!U176&lt;=20,3,""))),0),"")</f>
        <v/>
      </c>
      <c r="S176" s="37" t="str">
        <f ca="1">IF($A176&gt;"",IF(ISERROR(HLOOKUP(S$1,INDIRECT("Roles!$B$"&amp;MATCH($B176,Roles!$A:$A,0)&amp;":$AF$"&amp;MATCH($B176,Roles!$A:$A,0)),1,FALSE))=FALSE,IF(SquadExport!V176&lt;10,1,IF(SquadExport!V176&lt;15,2,IF(SquadExport!V176&lt;=20,3,""))),0),"")</f>
        <v/>
      </c>
      <c r="T176" s="37" t="str">
        <f ca="1">IF($A176&gt;"",IF(ISERROR(HLOOKUP(T$1,INDIRECT("Roles!$B$"&amp;MATCH($B176,Roles!$A:$A,0)&amp;":$AF$"&amp;MATCH($B176,Roles!$A:$A,0)),1,FALSE))=FALSE,IF(SquadExport!W176&lt;10,1,IF(SquadExport!W176&lt;15,2,IF(SquadExport!W176&lt;=20,3,""))),0),"")</f>
        <v/>
      </c>
      <c r="U176" s="37" t="str">
        <f ca="1">IF($A176&gt;"",IF(ISERROR(HLOOKUP(U$1,INDIRECT("Roles!$B$"&amp;MATCH($B176,Roles!$A:$A,0)&amp;":$AF$"&amp;MATCH($B176,Roles!$A:$A,0)),1,FALSE))=FALSE,IF(SquadExport!X176&lt;10,1,IF(SquadExport!X176&lt;15,2,IF(SquadExport!X176&lt;=20,3,""))),0),"")</f>
        <v/>
      </c>
      <c r="V176" s="37" t="str">
        <f ca="1">IF($A176&gt;"",IF(ISERROR(HLOOKUP(V$1,INDIRECT("Roles!$B$"&amp;MATCH($B176,Roles!$A:$A,0)&amp;":$AF$"&amp;MATCH($B176,Roles!$A:$A,0)),1,FALSE))=FALSE,IF(SquadExport!Y176&lt;10,1,IF(SquadExport!Y176&lt;15,2,IF(SquadExport!Y176&lt;=20,3,""))),0),"")</f>
        <v/>
      </c>
      <c r="W176" s="37" t="str">
        <f ca="1">IF($A176&gt;"",IF(ISERROR(HLOOKUP(W$1,INDIRECT("Roles!$B$"&amp;MATCH($B176,Roles!$A:$A,0)&amp;":$AF$"&amp;MATCH($B176,Roles!$A:$A,0)),1,FALSE))=FALSE,IF(SquadExport!Z176&lt;10,1,IF(SquadExport!Z176&lt;15,2,IF(SquadExport!Z176&lt;=20,3,""))),0),"")</f>
        <v/>
      </c>
      <c r="X176" s="37" t="str">
        <f ca="1">IF($A176&gt;"",IF(ISERROR(HLOOKUP(X$1,INDIRECT("Roles!$B$"&amp;MATCH($B176,Roles!$A:$A,0)&amp;":$AF$"&amp;MATCH($B176,Roles!$A:$A,0)),1,FALSE))=FALSE,IF(SquadExport!AA176&lt;10,1,IF(SquadExport!AA176&lt;15,2,IF(SquadExport!AA176&lt;=20,3,""))),0),"")</f>
        <v/>
      </c>
      <c r="Y176" s="37" t="str">
        <f ca="1">IF($A176&gt;"",IF(ISERROR(HLOOKUP(Y$1,INDIRECT("Roles!$B$"&amp;MATCH($B176,Roles!$A:$A,0)&amp;":$AF$"&amp;MATCH($B176,Roles!$A:$A,0)),1,FALSE))=FALSE,IF(SquadExport!AB176&lt;10,1,IF(SquadExport!AB176&lt;15,2,IF(SquadExport!AB176&lt;=20,3,""))),0),"")</f>
        <v/>
      </c>
      <c r="Z176" s="37" t="str">
        <f ca="1">IF($A176&gt;"",IF(ISERROR(HLOOKUP(Z$1,INDIRECT("Roles!$B$"&amp;MATCH($B176,Roles!$A:$A,0)&amp;":$AF$"&amp;MATCH($B176,Roles!$A:$A,0)),1,FALSE))=FALSE,IF(SquadExport!AC176&lt;10,1,IF(SquadExport!AC176&lt;15,2,IF(SquadExport!AC176&lt;=20,3,""))),0),"")</f>
        <v/>
      </c>
      <c r="AA176" s="37" t="str">
        <f ca="1">IF($A176&gt;"",IF(ISERROR(HLOOKUP(AA$1,INDIRECT("Roles!$B$"&amp;MATCH($B176,Roles!$A:$A,0)&amp;":$AF$"&amp;MATCH($B176,Roles!$A:$A,0)),1,FALSE))=FALSE,IF(SquadExport!AD176&lt;10,1,IF(SquadExport!AD176&lt;15,2,IF(SquadExport!AD176&lt;=20,3,""))),0),"")</f>
        <v/>
      </c>
      <c r="AB176" s="37" t="str">
        <f ca="1">IF($A176&gt;"",IF(ISERROR(HLOOKUP(AB$1,INDIRECT("Roles!$B$"&amp;MATCH($B176,Roles!$A:$A,0)&amp;":$AF$"&amp;MATCH($B176,Roles!$A:$A,0)),1,FALSE))=FALSE,IF(SquadExport!AE176&lt;10,1,IF(SquadExport!AE176&lt;15,2,IF(SquadExport!AE176&lt;=20,3,""))),0),"")</f>
        <v/>
      </c>
      <c r="AC176" s="37" t="str">
        <f ca="1">IF($A176&gt;"",IF(ISERROR(HLOOKUP(AC$1,INDIRECT("Roles!$B$"&amp;MATCH($B176,Roles!$A:$A,0)&amp;":$AF$"&amp;MATCH($B176,Roles!$A:$A,0)),1,FALSE))=FALSE,IF(SquadExport!AF176&lt;10,1,IF(SquadExport!AF176&lt;15,2,IF(SquadExport!AF176&lt;=20,3,""))),0),"")</f>
        <v/>
      </c>
      <c r="AD176" s="37" t="str">
        <f ca="1">IF($A176&gt;"",IF(ISERROR(HLOOKUP(AD$1,INDIRECT("Roles!$B$"&amp;MATCH($B176,Roles!$A:$A,0)&amp;":$AF$"&amp;MATCH($B176,Roles!$A:$A,0)),1,FALSE))=FALSE,IF(SquadExport!AG176&lt;10,1,IF(SquadExport!AG176&lt;15,2,IF(SquadExport!AG176&lt;=20,3,""))),0),"")</f>
        <v/>
      </c>
      <c r="AE176" s="37" t="str">
        <f ca="1">IF($A176&gt;"",IF(ISERROR(HLOOKUP(AE$1,INDIRECT("Roles!$B$"&amp;MATCH($B176,Roles!$A:$A,0)&amp;":$AF$"&amp;MATCH($B176,Roles!$A:$A,0)),1,FALSE))=FALSE,IF(SquadExport!AH176&lt;10,1,IF(SquadExport!AH176&lt;15,2,IF(SquadExport!AH176&lt;=20,3,""))),0),"")</f>
        <v/>
      </c>
      <c r="AF176" s="37" t="str">
        <f ca="1">IF($A176&gt;"",IF(ISERROR(HLOOKUP(AF$1,INDIRECT("Roles!$B$"&amp;MATCH($B176,Roles!$A:$A,0)&amp;":$AF$"&amp;MATCH($B176,Roles!$A:$A,0)),1,FALSE))=FALSE,IF(SquadExport!AI176&lt;10,1,IF(SquadExport!AI176&lt;15,2,IF(SquadExport!AI176&lt;=20,3,""))),0),"")</f>
        <v/>
      </c>
      <c r="AG176" s="37" t="str">
        <f ca="1">IF($A176&gt;"",IF(ISERROR(HLOOKUP(AG$1,INDIRECT("Roles!$B$"&amp;MATCH($B176,Roles!$A:$A,0)&amp;":$AF$"&amp;MATCH($B176,Roles!$A:$A,0)),1,FALSE))=FALSE,IF(SquadExport!AJ176&lt;10,1,IF(SquadExport!AJ176&lt;15,2,IF(SquadExport!AJ176&lt;=20,3,""))),0),"")</f>
        <v/>
      </c>
      <c r="AH176" s="37" t="str">
        <f ca="1">IF($A176&gt;"",IF(ISERROR(HLOOKUP(AH$1,INDIRECT("Roles!$B$"&amp;MATCH($B176,Roles!$A:$A,0)&amp;":$AF$"&amp;MATCH($B176,Roles!$A:$A,0)),1,FALSE))=FALSE,IF(SquadExport!AK176&lt;10,1,IF(SquadExport!AK176&lt;15,2,IF(SquadExport!AK176&lt;=20,3,""))),0),"")</f>
        <v/>
      </c>
      <c r="AI176" s="37" t="str">
        <f ca="1">IF($A176&gt;"",IF(ISERROR(HLOOKUP(AI$1,INDIRECT("Roles!$B$"&amp;MATCH($B176,Roles!$A:$A,0)&amp;":$AF$"&amp;MATCH($B176,Roles!$A:$A,0)),1,FALSE))=FALSE,IF(SquadExport!AL176&lt;10,1,IF(SquadExport!AL176&lt;15,2,IF(SquadExport!AL176&lt;=20,3,""))),0),"")</f>
        <v/>
      </c>
      <c r="AJ176" s="37" t="str">
        <f ca="1">IF($A176&gt;"",IF(ISERROR(HLOOKUP(AJ$1,INDIRECT("Roles!$B$"&amp;MATCH($B176,Roles!$A:$A,0)&amp;":$AF$"&amp;MATCH($B176,Roles!$A:$A,0)),1,FALSE))=FALSE,IF(SquadExport!AM176&lt;10,1,IF(SquadExport!AM176&lt;15,2,IF(SquadExport!AM176&lt;=20,3,""))),0),"")</f>
        <v/>
      </c>
      <c r="AK176" s="37" t="str">
        <f ca="1">IF($A176&gt;"",IF(ISERROR(HLOOKUP(AK$1,INDIRECT("Roles!$B$"&amp;MATCH($B176,Roles!$A:$A,0)&amp;":$AF$"&amp;MATCH($B176,Roles!$A:$A,0)),1,FALSE))=FALSE,IF(SquadExport!AN176&lt;10,1,IF(SquadExport!AN176&lt;15,2,IF(SquadExport!AN176&lt;=20,3,""))),0),"")</f>
        <v/>
      </c>
      <c r="AL176" s="37" t="str">
        <f ca="1">IF($A176&gt;"",IF(ISERROR(HLOOKUP(AL$1,INDIRECT("Roles!$B$"&amp;MATCH($B176,Roles!$A:$A,0)&amp;":$AF$"&amp;MATCH($B176,Roles!$A:$A,0)),1,FALSE))=FALSE,IF(SquadExport!AO176&lt;10,1,IF(SquadExport!AO176&lt;15,2,IF(SquadExport!AO176&lt;=20,3,""))),0),"")</f>
        <v/>
      </c>
      <c r="AM176" s="37" t="str">
        <f ca="1">IF($A176&gt;"",IF(ISERROR(HLOOKUP(AM$1,INDIRECT("Roles!$B$"&amp;MATCH($B176,Roles!$A:$A,0)&amp;":$AF$"&amp;MATCH($B176,Roles!$A:$A,0)),1,FALSE))=FALSE,IF(SquadExport!AP176&lt;10,1,IF(SquadExport!AP176&lt;15,2,IF(SquadExport!AP176&lt;=20,3,""))),0),"")</f>
        <v/>
      </c>
      <c r="AN176" s="37" t="str">
        <f ca="1">IF($A176&gt;"",IF(ISERROR(HLOOKUP(AN$1,INDIRECT("Roles!$B$"&amp;MATCH($B176,Roles!$A:$A,0)&amp;":$AF$"&amp;MATCH($B176,Roles!$A:$A,0)),1,FALSE))=FALSE,IF(SquadExport!AQ176&lt;10,1,IF(SquadExport!AQ176&lt;15,2,IF(SquadExport!AQ176&lt;=20,3,""))),0),"")</f>
        <v/>
      </c>
      <c r="AO176" s="37" t="str">
        <f ca="1">IF($A176&gt;"",IF(ISERROR(HLOOKUP(AO$1,INDIRECT("Roles!$B$"&amp;MATCH($B176,Roles!$A:$A,0)&amp;":$AF$"&amp;MATCH($B176,Roles!$A:$A,0)),1,FALSE))=FALSE,IF(SquadExport!AR176&lt;10,1,IF(SquadExport!AR176&lt;15,2,IF(SquadExport!AR176&lt;=20,3,""))),0),"")</f>
        <v/>
      </c>
      <c r="AP176" s="37" t="str">
        <f ca="1">IF($A176&gt;"",IF(ISERROR(HLOOKUP(AP$1,INDIRECT("Roles!$B$"&amp;MATCH($B176,Roles!$A:$A,0)&amp;":$AF$"&amp;MATCH($B176,Roles!$A:$A,0)),1,FALSE))=FALSE,IF(SquadExport!AS176&lt;10,1,IF(SquadExport!AS176&lt;15,2,IF(SquadExport!AS176&lt;=20,3,""))),0),"")</f>
        <v/>
      </c>
      <c r="AQ176" s="37" t="str">
        <f ca="1">IF($A176&gt;"",IF(ISERROR(HLOOKUP(AQ$1,INDIRECT("Roles!$B$"&amp;MATCH($B176,Roles!$A:$A,0)&amp;":$AF$"&amp;MATCH($B176,Roles!$A:$A,0)),1,FALSE))=FALSE,IF(SquadExport!AT176&lt;10,1,IF(SquadExport!AT176&lt;15,2,IF(SquadExport!AT176&lt;=20,3,""))),0),"")</f>
        <v/>
      </c>
      <c r="AR176" s="37" t="str">
        <f ca="1">IF($A176&gt;"",IF(ISERROR(HLOOKUP(AR$1,INDIRECT("Roles!$B$"&amp;MATCH($B176,Roles!$A:$A,0)&amp;":$AF$"&amp;MATCH($B176,Roles!$A:$A,0)),1,FALSE))=FALSE,IF(SquadExport!AU176&lt;10,1,IF(SquadExport!AU176&lt;15,2,IF(SquadExport!AU176&lt;=20,3,""))),0),"")</f>
        <v/>
      </c>
      <c r="AS176" s="37" t="str">
        <f ca="1">IF($A176&gt;"",IF(ISERROR(HLOOKUP(AS$1,INDIRECT("Roles!$B$"&amp;MATCH($B176,Roles!$A:$A,0)&amp;":$AF$"&amp;MATCH($B176,Roles!$A:$A,0)),1,FALSE))=FALSE,IF(SquadExport!AV176&lt;10,1,IF(SquadExport!AV176&lt;15,2,IF(SquadExport!AV176&lt;=20,3,""))),0),"")</f>
        <v/>
      </c>
      <c r="AT176" s="37" t="str">
        <f ca="1">IF($A176&gt;"",IF(ISERROR(HLOOKUP(AT$1,INDIRECT("Roles!$B$"&amp;MATCH($B176,Roles!$A:$A,0)&amp;":$AF$"&amp;MATCH($B176,Roles!$A:$A,0)),1,FALSE))=FALSE,IF(SquadExport!AW176&lt;10,1,IF(SquadExport!AW176&lt;15,2,IF(SquadExport!AW176&lt;=20,3,""))),0),"")</f>
        <v/>
      </c>
      <c r="AU176" s="37" t="str">
        <f ca="1">IF($A176&gt;"",IF(ISERROR(HLOOKUP(AU$1,INDIRECT("Roles!$B$"&amp;MATCH($B176,Roles!$A:$A,0)&amp;":$AF$"&amp;MATCH($B176,Roles!$A:$A,0)),1,FALSE))=FALSE,IF(SquadExport!AX176&lt;10,1,IF(SquadExport!AX176&lt;15,2,IF(SquadExport!AX176&lt;=20,3,""))),0),"")</f>
        <v/>
      </c>
      <c r="AV176" s="37" t="str">
        <f ca="1">IF($A176&gt;"",IF(ISERROR(HLOOKUP(AV$1,INDIRECT("Roles!$B$"&amp;MATCH($B176,Roles!$A:$A,0)&amp;":$AF$"&amp;MATCH($B176,Roles!$A:$A,0)),1,FALSE))=FALSE,IF(SquadExport!AY176&lt;10,1,IF(SquadExport!AY176&lt;15,2,IF(SquadExport!AY176&lt;=20,3,""))),0),"")</f>
        <v/>
      </c>
      <c r="AW176" s="37" t="str">
        <f ca="1">IF($A176&gt;"",IF(ISERROR(HLOOKUP(AW$1,INDIRECT("Roles!$B$"&amp;MATCH($B176,Roles!$A:$A,0)&amp;":$AF$"&amp;MATCH($B176,Roles!$A:$A,0)),1,FALSE))=FALSE,IF(SquadExport!AZ176&lt;10,1,IF(SquadExport!AZ176&lt;15,2,IF(SquadExport!AZ176&lt;=20,3,""))),0),"")</f>
        <v/>
      </c>
      <c r="AX176" s="37" t="str">
        <f ca="1">IF($A176&gt;"",IF(ISERROR(HLOOKUP(AX$1,INDIRECT("Roles!$B$"&amp;MATCH($B176,Roles!$A:$A,0)&amp;":$AF$"&amp;MATCH($B176,Roles!$A:$A,0)),1,FALSE))=FALSE,IF(SquadExport!BA176&lt;10,1,IF(SquadExport!BA176&lt;15,2,IF(SquadExport!BA176&lt;=20,3,""))),0),"")</f>
        <v/>
      </c>
      <c r="AY176" s="30" t="str" cm="1">
        <f t="array" aca="1" ref="AY176:CS176" ca="1">IF($D176:$AX176=1,D$1:AX$1,"")</f>
        <v/>
      </c>
      <c r="AZ176" s="30" t="str">
        <f ca="1"/>
        <v/>
      </c>
      <c r="BA176" s="30" t="str">
        <f ca="1"/>
        <v/>
      </c>
      <c r="BB176" s="30" t="str">
        <f ca="1"/>
        <v/>
      </c>
      <c r="BC176" s="30" t="str">
        <f ca="1"/>
        <v/>
      </c>
      <c r="BD176" s="30" t="str">
        <f ca="1"/>
        <v/>
      </c>
      <c r="BE176" s="30" t="str">
        <f ca="1"/>
        <v/>
      </c>
      <c r="BF176" s="30" t="str">
        <f ca="1"/>
        <v/>
      </c>
      <c r="BG176" s="30" t="str">
        <f ca="1"/>
        <v/>
      </c>
      <c r="BH176" s="30" t="str">
        <f ca="1"/>
        <v/>
      </c>
      <c r="BI176" s="30" t="str">
        <f ca="1"/>
        <v/>
      </c>
      <c r="BJ176" s="30" t="str">
        <f ca="1"/>
        <v/>
      </c>
      <c r="BK176" s="30" t="str">
        <f ca="1"/>
        <v/>
      </c>
      <c r="BL176" s="30" t="str">
        <f ca="1"/>
        <v/>
      </c>
      <c r="BM176" s="30" t="str">
        <f ca="1"/>
        <v/>
      </c>
      <c r="BN176" s="30" t="str">
        <f ca="1"/>
        <v/>
      </c>
      <c r="BO176" s="30" t="str">
        <f ca="1"/>
        <v/>
      </c>
      <c r="BP176" s="30" t="str">
        <f ca="1"/>
        <v/>
      </c>
      <c r="BQ176" s="30" t="str">
        <f ca="1"/>
        <v/>
      </c>
      <c r="BR176" s="30" t="str">
        <f ca="1"/>
        <v/>
      </c>
      <c r="BS176" s="30" t="str">
        <f ca="1"/>
        <v/>
      </c>
      <c r="BT176" s="30" t="str">
        <f ca="1"/>
        <v/>
      </c>
      <c r="BU176" s="30" t="str">
        <f ca="1"/>
        <v/>
      </c>
      <c r="BV176" s="30" t="str">
        <f ca="1"/>
        <v/>
      </c>
      <c r="BW176" s="30" t="str">
        <f ca="1"/>
        <v/>
      </c>
      <c r="BX176" s="30" t="str">
        <f ca="1"/>
        <v/>
      </c>
      <c r="BY176" s="30" t="str">
        <f ca="1"/>
        <v/>
      </c>
      <c r="BZ176" s="30" t="str">
        <f ca="1"/>
        <v/>
      </c>
      <c r="CA176" s="30" t="str">
        <f ca="1"/>
        <v/>
      </c>
      <c r="CB176" s="30" t="str">
        <f ca="1"/>
        <v/>
      </c>
      <c r="CC176" s="30" t="str">
        <f ca="1"/>
        <v/>
      </c>
      <c r="CD176" s="30" t="str">
        <f ca="1"/>
        <v/>
      </c>
      <c r="CE176" s="30" t="str">
        <f ca="1"/>
        <v/>
      </c>
      <c r="CF176" s="30" t="str">
        <f ca="1"/>
        <v/>
      </c>
      <c r="CG176" s="30" t="str">
        <f ca="1"/>
        <v/>
      </c>
      <c r="CH176" s="30" t="str">
        <f ca="1"/>
        <v/>
      </c>
      <c r="CI176" s="30" t="str">
        <f ca="1"/>
        <v/>
      </c>
      <c r="CJ176" s="30" t="str">
        <f ca="1"/>
        <v/>
      </c>
      <c r="CK176" s="30" t="str">
        <f ca="1"/>
        <v/>
      </c>
      <c r="CL176" s="30" t="str">
        <f ca="1"/>
        <v/>
      </c>
      <c r="CM176" s="30" t="str">
        <f ca="1"/>
        <v/>
      </c>
      <c r="CN176" s="30" t="str">
        <f ca="1"/>
        <v/>
      </c>
      <c r="CO176" s="30" t="str">
        <f ca="1"/>
        <v/>
      </c>
      <c r="CP176" s="30" t="str">
        <f ca="1"/>
        <v/>
      </c>
      <c r="CQ176" s="30" t="str">
        <f ca="1"/>
        <v/>
      </c>
      <c r="CR176" s="30" t="str">
        <f ca="1"/>
        <v/>
      </c>
      <c r="CS176" s="30" t="str">
        <f ca="1"/>
        <v/>
      </c>
      <c r="CT176" s="31" cm="1">
        <f t="array" aca="1" ref="CT176" ca="1">SUMPRODUCT(COUNTIF($AY176:$CS176,Training!$C$3:$E$3))</f>
        <v>0</v>
      </c>
      <c r="CU176" s="31" cm="1">
        <f t="array" aca="1" ref="CU176" ca="1">SUMPRODUCT(COUNTIF($AY176:$CS176,Training!$C$4:$E$4))</f>
        <v>0</v>
      </c>
      <c r="CV176" s="31" cm="1">
        <f t="array" aca="1" ref="CV176" ca="1">SUMPRODUCT(COUNTIF($AY176:$CS176,Training!$C$5:$E$5))</f>
        <v>0</v>
      </c>
      <c r="CW176" s="31" cm="1">
        <f t="array" aca="1" ref="CW176" ca="1">SUMPRODUCT(COUNTIF($AY176:$CS176,Training!$C$6:$E$6))</f>
        <v>0</v>
      </c>
      <c r="CX176" s="31" cm="1">
        <f t="array" aca="1" ref="CX176" ca="1">SUMPRODUCT(COUNTIF($AY176:$CS176,Training!$C$7:$E$7))</f>
        <v>0</v>
      </c>
      <c r="CY176" s="31" cm="1">
        <f t="array" aca="1" ref="CY176" ca="1">SUMPRODUCT(COUNTIF($AY176:$CS176,Training!$C$8:$E$8))</f>
        <v>0</v>
      </c>
      <c r="CZ176" s="31" cm="1">
        <f t="array" aca="1" ref="CZ176" ca="1">SUMPRODUCT(COUNTIF($AY176:$CS176,Training!$C$9:$E$9))</f>
        <v>0</v>
      </c>
      <c r="DA176" s="31" cm="1">
        <f t="array" aca="1" ref="DA176" ca="1">SUMPRODUCT(COUNTIF($AY176:$CS176,Training!$C$10:$E$10))</f>
        <v>0</v>
      </c>
      <c r="DB176" s="31" cm="1">
        <f t="array" aca="1" ref="DB176" ca="1">SUMPRODUCT(COUNTIF($AY176:$CS176,Training!$C$11:$E$11))</f>
        <v>0</v>
      </c>
      <c r="DC176" s="31" cm="1">
        <f t="array" aca="1" ref="DC176" ca="1">SUMPRODUCT(COUNTIF($AY176:$CS176,Training!$C$2:$E$2))</f>
        <v>0</v>
      </c>
      <c r="DD176" s="31" cm="1">
        <f t="array" aca="1" ref="DD176" ca="1">SUMPRODUCT(COUNTIF($AY176:$CS176,Training!#REF!))</f>
        <v>0</v>
      </c>
      <c r="DE176" s="31" cm="1">
        <f t="array" aca="1" ref="DE176" ca="1">SUMPRODUCT(COUNTIF($AY176:$CS176,Training!$C$12:$E$12))</f>
        <v>0</v>
      </c>
      <c r="DF176" s="31" cm="1">
        <f t="array" aca="1" ref="DF176" ca="1">SUMPRODUCT(COUNTIF($AY176:$CS176,Training!$C$13:$E$13))</f>
        <v>0</v>
      </c>
      <c r="DG176" s="31" cm="1">
        <f t="array" aca="1" ref="DG176" ca="1">SUMPRODUCT(COUNTIF($AY176:$CS176,Training!$C$14:$E$14))</f>
        <v>0</v>
      </c>
      <c r="DH176" s="31" cm="1">
        <f t="array" aca="1" ref="DH176" ca="1">SUMPRODUCT(COUNTIF($AY176:$CS176,Training!$C$15:$E$15))</f>
        <v>0</v>
      </c>
      <c r="DI176" s="31" cm="1">
        <f t="array" aca="1" ref="DI176" ca="1">SUMPRODUCT(COUNTIF($AY176:$CS176,Training!$C$16:$E$16))</f>
        <v>0</v>
      </c>
      <c r="DJ176" s="30" t="str" cm="1">
        <f t="array" aca="1" ref="DJ176:FD176" ca="1">IF(COUNTIF(D176:AX176,1)=0,IF($D176:$AX176=2,D$1:AX$1,""),"")</f>
        <v/>
      </c>
      <c r="DK176" s="30" t="str">
        <f ca="1"/>
        <v/>
      </c>
      <c r="DL176" s="30" t="str">
        <f ca="1"/>
        <v/>
      </c>
      <c r="DM176" s="30" t="str">
        <f ca="1"/>
        <v/>
      </c>
      <c r="DN176" s="30" t="str">
        <f ca="1"/>
        <v/>
      </c>
      <c r="DO176" s="30" t="str">
        <f ca="1"/>
        <v/>
      </c>
      <c r="DP176" s="30" t="str">
        <f ca="1"/>
        <v/>
      </c>
      <c r="DQ176" s="30" t="str">
        <f ca="1"/>
        <v/>
      </c>
      <c r="DR176" s="30" t="str">
        <f ca="1"/>
        <v/>
      </c>
      <c r="DS176" s="30" t="str">
        <f ca="1"/>
        <v/>
      </c>
      <c r="DT176" s="30" t="str">
        <f ca="1"/>
        <v/>
      </c>
      <c r="DU176" s="30" t="str">
        <f ca="1"/>
        <v/>
      </c>
      <c r="DV176" s="30" t="str">
        <f ca="1"/>
        <v/>
      </c>
      <c r="DW176" s="30" t="str">
        <f ca="1"/>
        <v/>
      </c>
      <c r="DX176" s="30" t="str">
        <f ca="1"/>
        <v/>
      </c>
      <c r="DY176" s="30" t="str">
        <f ca="1"/>
        <v/>
      </c>
      <c r="DZ176" s="30" t="str">
        <f ca="1"/>
        <v/>
      </c>
      <c r="EA176" s="30" t="str">
        <f ca="1"/>
        <v/>
      </c>
      <c r="EB176" s="30" t="str">
        <f ca="1"/>
        <v/>
      </c>
      <c r="EC176" s="30" t="str">
        <f ca="1"/>
        <v/>
      </c>
      <c r="ED176" s="30" t="str">
        <f ca="1"/>
        <v/>
      </c>
      <c r="EE176" s="30" t="str">
        <f ca="1"/>
        <v/>
      </c>
      <c r="EF176" s="30" t="str">
        <f ca="1"/>
        <v/>
      </c>
      <c r="EG176" s="30" t="str">
        <f ca="1"/>
        <v/>
      </c>
      <c r="EH176" s="30" t="str">
        <f ca="1"/>
        <v/>
      </c>
      <c r="EI176" s="30" t="str">
        <f ca="1"/>
        <v/>
      </c>
      <c r="EJ176" s="30" t="str">
        <f ca="1"/>
        <v/>
      </c>
      <c r="EK176" s="30" t="str">
        <f ca="1"/>
        <v/>
      </c>
      <c r="EL176" s="30" t="str">
        <f ca="1"/>
        <v/>
      </c>
      <c r="EM176" s="30" t="str">
        <f ca="1"/>
        <v/>
      </c>
      <c r="EN176" s="30" t="str">
        <f ca="1"/>
        <v/>
      </c>
      <c r="EO176" s="30" t="str">
        <f ca="1"/>
        <v/>
      </c>
      <c r="EP176" s="30" t="str">
        <f ca="1"/>
        <v/>
      </c>
      <c r="EQ176" s="30" t="str">
        <f ca="1"/>
        <v/>
      </c>
      <c r="ER176" s="30" t="str">
        <f ca="1"/>
        <v/>
      </c>
      <c r="ES176" s="30" t="str">
        <f ca="1"/>
        <v/>
      </c>
      <c r="ET176" s="30" t="str">
        <f ca="1"/>
        <v/>
      </c>
      <c r="EU176" s="30" t="str">
        <f ca="1"/>
        <v/>
      </c>
      <c r="EV176" s="30" t="str">
        <f ca="1"/>
        <v/>
      </c>
      <c r="EW176" s="30" t="str">
        <f ca="1"/>
        <v/>
      </c>
      <c r="EX176" s="30" t="str">
        <f ca="1"/>
        <v/>
      </c>
      <c r="EY176" s="30" t="str">
        <f ca="1"/>
        <v/>
      </c>
      <c r="EZ176" s="30" t="str">
        <f ca="1"/>
        <v/>
      </c>
      <c r="FA176" s="30" t="str">
        <f ca="1"/>
        <v/>
      </c>
      <c r="FB176" s="30" t="str">
        <f ca="1"/>
        <v/>
      </c>
      <c r="FC176" s="30" t="str">
        <f ca="1"/>
        <v/>
      </c>
      <c r="FD176" s="30" t="str">
        <f ca="1"/>
        <v/>
      </c>
      <c r="FE176" s="31" cm="1">
        <f t="array" aca="1" ref="FE176" ca="1">SUMPRODUCT(COUNTIF($DJ176:$FD176,Training!$C$3:$E$3))</f>
        <v>0</v>
      </c>
      <c r="FF176" s="31" cm="1">
        <f t="array" aca="1" ref="FF176" ca="1">SUMPRODUCT(COUNTIF($DJ176:$FD176,Training!$C$4:$E$4))</f>
        <v>0</v>
      </c>
      <c r="FG176" s="31" cm="1">
        <f t="array" aca="1" ref="FG176" ca="1">SUMPRODUCT(COUNTIF($DJ176:$FD176,Training!$C$5:$E$5))</f>
        <v>0</v>
      </c>
      <c r="FH176" s="31" cm="1">
        <f t="array" aca="1" ref="FH176" ca="1">SUMPRODUCT(COUNTIF($DJ176:$FD176,Training!$C$6:$E$6))</f>
        <v>0</v>
      </c>
      <c r="FI176" s="31" cm="1">
        <f t="array" aca="1" ref="FI176" ca="1">SUMPRODUCT(COUNTIF($DJ176:$FD176,Training!$C$7:$E$7))</f>
        <v>0</v>
      </c>
      <c r="FJ176" s="31" cm="1">
        <f t="array" aca="1" ref="FJ176" ca="1">SUMPRODUCT(COUNTIF($DJ176:$FD176,Training!$C$8:$E$8))</f>
        <v>0</v>
      </c>
      <c r="FK176" s="31" cm="1">
        <f t="array" aca="1" ref="FK176" ca="1">SUMPRODUCT(COUNTIF($DJ176:$FD176,Training!$C$9:$E$9))</f>
        <v>0</v>
      </c>
      <c r="FL176" s="31" cm="1">
        <f t="array" aca="1" ref="FL176" ca="1">SUMPRODUCT(COUNTIF($DJ176:$FD176,Training!$C$10:$E$10))</f>
        <v>0</v>
      </c>
      <c r="FM176" s="31" cm="1">
        <f t="array" aca="1" ref="FM176" ca="1">SUMPRODUCT(COUNTIF($DJ176:$FD176,Training!$C$11:$E$11))</f>
        <v>0</v>
      </c>
      <c r="FN176" s="31" cm="1">
        <f t="array" aca="1" ref="FN176" ca="1">SUMPRODUCT(COUNTIF($DJ176:$FD176,Training!$C$2:$E$2))</f>
        <v>0</v>
      </c>
      <c r="FO176" s="31" cm="1">
        <f t="array" aca="1" ref="FO176" ca="1">SUMPRODUCT(COUNTIF($DJ176:$FD176,Training!#REF!))</f>
        <v>0</v>
      </c>
      <c r="FP176" s="31" cm="1">
        <f t="array" aca="1" ref="FP176" ca="1">SUMPRODUCT(COUNTIF($DJ176:$FD176,Training!$C$12:$E$12))</f>
        <v>0</v>
      </c>
      <c r="FQ176" s="31" cm="1">
        <f t="array" aca="1" ref="FQ176" ca="1">SUMPRODUCT(COUNTIF($DJ176:$FD176,Training!$C$13:$E$13))</f>
        <v>0</v>
      </c>
      <c r="FR176" s="31" cm="1">
        <f t="array" aca="1" ref="FR176" ca="1">SUMPRODUCT(COUNTIF($DJ176:$FD176,Training!$C$14:$E$14))</f>
        <v>0</v>
      </c>
      <c r="FS176" s="31" cm="1">
        <f t="array" aca="1" ref="FS176" ca="1">SUMPRODUCT(COUNTIF($DJ176:$FD176,Training!$C$15:$E$15))</f>
        <v>0</v>
      </c>
      <c r="FT176" s="31" cm="1">
        <f t="array" aca="1" ref="FT176" ca="1">SUMPRODUCT(COUNTIF($DJ176:$FD176,Training!$C$16:$E$16))</f>
        <v>0</v>
      </c>
    </row>
    <row r="177" spans="1:176" x14ac:dyDescent="0.25">
      <c r="A177" s="32" t="str">
        <f>IF(WeightedParse!A177&gt;"",WeightedParse!A177,"")</f>
        <v/>
      </c>
      <c r="B177" s="49" t="str">
        <f>IF('Weighted Summary'!A177&gt;"",'Weighted Summary'!F177,"")</f>
        <v/>
      </c>
      <c r="C177" s="39" t="str">
        <f t="shared" si="2"/>
        <v/>
      </c>
      <c r="D177" s="37" t="str">
        <f ca="1">IF($A177&gt;"",IF(ISERROR(HLOOKUP(D$1,INDIRECT("Roles!$B$"&amp;MATCH($B177,Roles!$A:$A,0)&amp;":$AF$"&amp;MATCH($B177,Roles!$A:$A,0)),1,FALSE))=FALSE,IF(SquadExport!G177&lt;10,1,IF(SquadExport!G177&lt;15,2,IF(SquadExport!G177&lt;=20,3,""))),0),"")</f>
        <v/>
      </c>
      <c r="E177" s="37" t="str">
        <f ca="1">IF($A177&gt;"",IF(ISERROR(HLOOKUP(E$1,INDIRECT("Roles!$B$"&amp;MATCH($B177,Roles!$A:$A,0)&amp;":$AF$"&amp;MATCH($B177,Roles!$A:$A,0)),1,FALSE))=FALSE,IF(SquadExport!H177&lt;10,1,IF(SquadExport!H177&lt;15,2,IF(SquadExport!H177&lt;=20,3,""))),0),"")</f>
        <v/>
      </c>
      <c r="F177" s="37" t="str">
        <f ca="1">IF($A177&gt;"",IF(ISERROR(HLOOKUP(F$1,INDIRECT("Roles!$B$"&amp;MATCH($B177,Roles!$A:$A,0)&amp;":$AF$"&amp;MATCH($B177,Roles!$A:$A,0)),1,FALSE))=FALSE,IF(SquadExport!I177&lt;10,1,IF(SquadExport!I177&lt;15,2,IF(SquadExport!I177&lt;=20,3,""))),0),"")</f>
        <v/>
      </c>
      <c r="G177" s="37" t="str">
        <f ca="1">IF($A177&gt;"",IF(ISERROR(HLOOKUP(G$1,INDIRECT("Roles!$B$"&amp;MATCH($B177,Roles!$A:$A,0)&amp;":$AF$"&amp;MATCH($B177,Roles!$A:$A,0)),1,FALSE))=FALSE,IF(SquadExport!J177&lt;10,1,IF(SquadExport!J177&lt;15,2,IF(SquadExport!J177&lt;=20,3,""))),0),"")</f>
        <v/>
      </c>
      <c r="H177" s="37" t="str">
        <f ca="1">IF($A177&gt;"",IF(ISERROR(HLOOKUP(H$1,INDIRECT("Roles!$B$"&amp;MATCH($B177,Roles!$A:$A,0)&amp;":$AF$"&amp;MATCH($B177,Roles!$A:$A,0)),1,FALSE))=FALSE,IF(SquadExport!K177&lt;10,1,IF(SquadExport!K177&lt;15,2,IF(SquadExport!K177&lt;=20,3,""))),0),"")</f>
        <v/>
      </c>
      <c r="I177" s="37" t="str">
        <f ca="1">IF($A177&gt;"",IF(ISERROR(HLOOKUP(I$1,INDIRECT("Roles!$B$"&amp;MATCH($B177,Roles!$A:$A,0)&amp;":$AF$"&amp;MATCH($B177,Roles!$A:$A,0)),1,FALSE))=FALSE,IF(SquadExport!L177&lt;10,1,IF(SquadExport!L177&lt;15,2,IF(SquadExport!L177&lt;=20,3,""))),0),"")</f>
        <v/>
      </c>
      <c r="J177" s="37" t="str">
        <f ca="1">IF($A177&gt;"",IF(ISERROR(HLOOKUP(J$1,INDIRECT("Roles!$B$"&amp;MATCH($B177,Roles!$A:$A,0)&amp;":$AF$"&amp;MATCH($B177,Roles!$A:$A,0)),1,FALSE))=FALSE,IF(SquadExport!M177&lt;10,1,IF(SquadExport!M177&lt;15,2,IF(SquadExport!M177&lt;=20,3,""))),0),"")</f>
        <v/>
      </c>
      <c r="K177" s="37" t="str">
        <f ca="1">IF($A177&gt;"",IF(ISERROR(HLOOKUP(K$1,INDIRECT("Roles!$B$"&amp;MATCH($B177,Roles!$A:$A,0)&amp;":$AF$"&amp;MATCH($B177,Roles!$A:$A,0)),1,FALSE))=FALSE,IF(SquadExport!N177&lt;10,1,IF(SquadExport!N177&lt;15,2,IF(SquadExport!N177&lt;=20,3,""))),0),"")</f>
        <v/>
      </c>
      <c r="L177" s="37" t="str">
        <f ca="1">IF($A177&gt;"",IF(ISERROR(HLOOKUP(L$1,INDIRECT("Roles!$B$"&amp;MATCH($B177,Roles!$A:$A,0)&amp;":$AF$"&amp;MATCH($B177,Roles!$A:$A,0)),1,FALSE))=FALSE,IF(SquadExport!O177&lt;10,1,IF(SquadExport!O177&lt;15,2,IF(SquadExport!O177&lt;=20,3,""))),0),"")</f>
        <v/>
      </c>
      <c r="M177" s="37" t="str">
        <f ca="1">IF($A177&gt;"",IF(ISERROR(HLOOKUP(M$1,INDIRECT("Roles!$B$"&amp;MATCH($B177,Roles!$A:$A,0)&amp;":$AF$"&amp;MATCH($B177,Roles!$A:$A,0)),1,FALSE))=FALSE,IF(SquadExport!P177&lt;10,1,IF(SquadExport!P177&lt;15,2,IF(SquadExport!P177&lt;=20,3,""))),0),"")</f>
        <v/>
      </c>
      <c r="N177" s="37" t="str">
        <f ca="1">IF($A177&gt;"",IF(ISERROR(HLOOKUP(N$1,INDIRECT("Roles!$B$"&amp;MATCH($B177,Roles!$A:$A,0)&amp;":$AF$"&amp;MATCH($B177,Roles!$A:$A,0)),1,FALSE))=FALSE,IF(SquadExport!Q177&lt;10,1,IF(SquadExport!Q177&lt;15,2,IF(SquadExport!Q177&lt;=20,3,""))),0),"")</f>
        <v/>
      </c>
      <c r="O177" s="37" t="str">
        <f ca="1">IF($A177&gt;"",IF(ISERROR(HLOOKUP(O$1,INDIRECT("Roles!$B$"&amp;MATCH($B177,Roles!$A:$A,0)&amp;":$AF$"&amp;MATCH($B177,Roles!$A:$A,0)),1,FALSE))=FALSE,IF(SquadExport!R177&lt;10,1,IF(SquadExport!R177&lt;15,2,IF(SquadExport!R177&lt;=20,3,""))),0),"")</f>
        <v/>
      </c>
      <c r="P177" s="37" t="str">
        <f ca="1">IF($A177&gt;"",IF(ISERROR(HLOOKUP(P$1,INDIRECT("Roles!$B$"&amp;MATCH($B177,Roles!$A:$A,0)&amp;":$AF$"&amp;MATCH($B177,Roles!$A:$A,0)),1,FALSE))=FALSE,IF(SquadExport!S177&lt;10,1,IF(SquadExport!S177&lt;15,2,IF(SquadExport!S177&lt;=20,3,""))),0),"")</f>
        <v/>
      </c>
      <c r="Q177" s="37" t="str">
        <f ca="1">IF($A177&gt;"",IF(ISERROR(HLOOKUP(Q$1,INDIRECT("Roles!$B$"&amp;MATCH($B177,Roles!$A:$A,0)&amp;":$AF$"&amp;MATCH($B177,Roles!$A:$A,0)),1,FALSE))=FALSE,IF(SquadExport!T177&lt;10,1,IF(SquadExport!T177&lt;15,2,IF(SquadExport!T177&lt;=20,3,""))),0),"")</f>
        <v/>
      </c>
      <c r="R177" s="37" t="str">
        <f ca="1">IF($A177&gt;"",IF(ISERROR(HLOOKUP(R$1,INDIRECT("Roles!$B$"&amp;MATCH($B177,Roles!$A:$A,0)&amp;":$AF$"&amp;MATCH($B177,Roles!$A:$A,0)),1,FALSE))=FALSE,IF(SquadExport!U177&lt;10,1,IF(SquadExport!U177&lt;15,2,IF(SquadExport!U177&lt;=20,3,""))),0),"")</f>
        <v/>
      </c>
      <c r="S177" s="37" t="str">
        <f ca="1">IF($A177&gt;"",IF(ISERROR(HLOOKUP(S$1,INDIRECT("Roles!$B$"&amp;MATCH($B177,Roles!$A:$A,0)&amp;":$AF$"&amp;MATCH($B177,Roles!$A:$A,0)),1,FALSE))=FALSE,IF(SquadExport!V177&lt;10,1,IF(SquadExport!V177&lt;15,2,IF(SquadExport!V177&lt;=20,3,""))),0),"")</f>
        <v/>
      </c>
      <c r="T177" s="37" t="str">
        <f ca="1">IF($A177&gt;"",IF(ISERROR(HLOOKUP(T$1,INDIRECT("Roles!$B$"&amp;MATCH($B177,Roles!$A:$A,0)&amp;":$AF$"&amp;MATCH($B177,Roles!$A:$A,0)),1,FALSE))=FALSE,IF(SquadExport!W177&lt;10,1,IF(SquadExport!W177&lt;15,2,IF(SquadExport!W177&lt;=20,3,""))),0),"")</f>
        <v/>
      </c>
      <c r="U177" s="37" t="str">
        <f ca="1">IF($A177&gt;"",IF(ISERROR(HLOOKUP(U$1,INDIRECT("Roles!$B$"&amp;MATCH($B177,Roles!$A:$A,0)&amp;":$AF$"&amp;MATCH($B177,Roles!$A:$A,0)),1,FALSE))=FALSE,IF(SquadExport!X177&lt;10,1,IF(SquadExport!X177&lt;15,2,IF(SquadExport!X177&lt;=20,3,""))),0),"")</f>
        <v/>
      </c>
      <c r="V177" s="37" t="str">
        <f ca="1">IF($A177&gt;"",IF(ISERROR(HLOOKUP(V$1,INDIRECT("Roles!$B$"&amp;MATCH($B177,Roles!$A:$A,0)&amp;":$AF$"&amp;MATCH($B177,Roles!$A:$A,0)),1,FALSE))=FALSE,IF(SquadExport!Y177&lt;10,1,IF(SquadExport!Y177&lt;15,2,IF(SquadExport!Y177&lt;=20,3,""))),0),"")</f>
        <v/>
      </c>
      <c r="W177" s="37" t="str">
        <f ca="1">IF($A177&gt;"",IF(ISERROR(HLOOKUP(W$1,INDIRECT("Roles!$B$"&amp;MATCH($B177,Roles!$A:$A,0)&amp;":$AF$"&amp;MATCH($B177,Roles!$A:$A,0)),1,FALSE))=FALSE,IF(SquadExport!Z177&lt;10,1,IF(SquadExport!Z177&lt;15,2,IF(SquadExport!Z177&lt;=20,3,""))),0),"")</f>
        <v/>
      </c>
      <c r="X177" s="37" t="str">
        <f ca="1">IF($A177&gt;"",IF(ISERROR(HLOOKUP(X$1,INDIRECT("Roles!$B$"&amp;MATCH($B177,Roles!$A:$A,0)&amp;":$AF$"&amp;MATCH($B177,Roles!$A:$A,0)),1,FALSE))=FALSE,IF(SquadExport!AA177&lt;10,1,IF(SquadExport!AA177&lt;15,2,IF(SquadExport!AA177&lt;=20,3,""))),0),"")</f>
        <v/>
      </c>
      <c r="Y177" s="37" t="str">
        <f ca="1">IF($A177&gt;"",IF(ISERROR(HLOOKUP(Y$1,INDIRECT("Roles!$B$"&amp;MATCH($B177,Roles!$A:$A,0)&amp;":$AF$"&amp;MATCH($B177,Roles!$A:$A,0)),1,FALSE))=FALSE,IF(SquadExport!AB177&lt;10,1,IF(SquadExport!AB177&lt;15,2,IF(SquadExport!AB177&lt;=20,3,""))),0),"")</f>
        <v/>
      </c>
      <c r="Z177" s="37" t="str">
        <f ca="1">IF($A177&gt;"",IF(ISERROR(HLOOKUP(Z$1,INDIRECT("Roles!$B$"&amp;MATCH($B177,Roles!$A:$A,0)&amp;":$AF$"&amp;MATCH($B177,Roles!$A:$A,0)),1,FALSE))=FALSE,IF(SquadExport!AC177&lt;10,1,IF(SquadExport!AC177&lt;15,2,IF(SquadExport!AC177&lt;=20,3,""))),0),"")</f>
        <v/>
      </c>
      <c r="AA177" s="37" t="str">
        <f ca="1">IF($A177&gt;"",IF(ISERROR(HLOOKUP(AA$1,INDIRECT("Roles!$B$"&amp;MATCH($B177,Roles!$A:$A,0)&amp;":$AF$"&amp;MATCH($B177,Roles!$A:$A,0)),1,FALSE))=FALSE,IF(SquadExport!AD177&lt;10,1,IF(SquadExport!AD177&lt;15,2,IF(SquadExport!AD177&lt;=20,3,""))),0),"")</f>
        <v/>
      </c>
      <c r="AB177" s="37" t="str">
        <f ca="1">IF($A177&gt;"",IF(ISERROR(HLOOKUP(AB$1,INDIRECT("Roles!$B$"&amp;MATCH($B177,Roles!$A:$A,0)&amp;":$AF$"&amp;MATCH($B177,Roles!$A:$A,0)),1,FALSE))=FALSE,IF(SquadExport!AE177&lt;10,1,IF(SquadExport!AE177&lt;15,2,IF(SquadExport!AE177&lt;=20,3,""))),0),"")</f>
        <v/>
      </c>
      <c r="AC177" s="37" t="str">
        <f ca="1">IF($A177&gt;"",IF(ISERROR(HLOOKUP(AC$1,INDIRECT("Roles!$B$"&amp;MATCH($B177,Roles!$A:$A,0)&amp;":$AF$"&amp;MATCH($B177,Roles!$A:$A,0)),1,FALSE))=FALSE,IF(SquadExport!AF177&lt;10,1,IF(SquadExport!AF177&lt;15,2,IF(SquadExport!AF177&lt;=20,3,""))),0),"")</f>
        <v/>
      </c>
      <c r="AD177" s="37" t="str">
        <f ca="1">IF($A177&gt;"",IF(ISERROR(HLOOKUP(AD$1,INDIRECT("Roles!$B$"&amp;MATCH($B177,Roles!$A:$A,0)&amp;":$AF$"&amp;MATCH($B177,Roles!$A:$A,0)),1,FALSE))=FALSE,IF(SquadExport!AG177&lt;10,1,IF(SquadExport!AG177&lt;15,2,IF(SquadExport!AG177&lt;=20,3,""))),0),"")</f>
        <v/>
      </c>
      <c r="AE177" s="37" t="str">
        <f ca="1">IF($A177&gt;"",IF(ISERROR(HLOOKUP(AE$1,INDIRECT("Roles!$B$"&amp;MATCH($B177,Roles!$A:$A,0)&amp;":$AF$"&amp;MATCH($B177,Roles!$A:$A,0)),1,FALSE))=FALSE,IF(SquadExport!AH177&lt;10,1,IF(SquadExport!AH177&lt;15,2,IF(SquadExport!AH177&lt;=20,3,""))),0),"")</f>
        <v/>
      </c>
      <c r="AF177" s="37" t="str">
        <f ca="1">IF($A177&gt;"",IF(ISERROR(HLOOKUP(AF$1,INDIRECT("Roles!$B$"&amp;MATCH($B177,Roles!$A:$A,0)&amp;":$AF$"&amp;MATCH($B177,Roles!$A:$A,0)),1,FALSE))=FALSE,IF(SquadExport!AI177&lt;10,1,IF(SquadExport!AI177&lt;15,2,IF(SquadExport!AI177&lt;=20,3,""))),0),"")</f>
        <v/>
      </c>
      <c r="AG177" s="37" t="str">
        <f ca="1">IF($A177&gt;"",IF(ISERROR(HLOOKUP(AG$1,INDIRECT("Roles!$B$"&amp;MATCH($B177,Roles!$A:$A,0)&amp;":$AF$"&amp;MATCH($B177,Roles!$A:$A,0)),1,FALSE))=FALSE,IF(SquadExport!AJ177&lt;10,1,IF(SquadExport!AJ177&lt;15,2,IF(SquadExport!AJ177&lt;=20,3,""))),0),"")</f>
        <v/>
      </c>
      <c r="AH177" s="37" t="str">
        <f ca="1">IF($A177&gt;"",IF(ISERROR(HLOOKUP(AH$1,INDIRECT("Roles!$B$"&amp;MATCH($B177,Roles!$A:$A,0)&amp;":$AF$"&amp;MATCH($B177,Roles!$A:$A,0)),1,FALSE))=FALSE,IF(SquadExport!AK177&lt;10,1,IF(SquadExport!AK177&lt;15,2,IF(SquadExport!AK177&lt;=20,3,""))),0),"")</f>
        <v/>
      </c>
      <c r="AI177" s="37" t="str">
        <f ca="1">IF($A177&gt;"",IF(ISERROR(HLOOKUP(AI$1,INDIRECT("Roles!$B$"&amp;MATCH($B177,Roles!$A:$A,0)&amp;":$AF$"&amp;MATCH($B177,Roles!$A:$A,0)),1,FALSE))=FALSE,IF(SquadExport!AL177&lt;10,1,IF(SquadExport!AL177&lt;15,2,IF(SquadExport!AL177&lt;=20,3,""))),0),"")</f>
        <v/>
      </c>
      <c r="AJ177" s="37" t="str">
        <f ca="1">IF($A177&gt;"",IF(ISERROR(HLOOKUP(AJ$1,INDIRECT("Roles!$B$"&amp;MATCH($B177,Roles!$A:$A,0)&amp;":$AF$"&amp;MATCH($B177,Roles!$A:$A,0)),1,FALSE))=FALSE,IF(SquadExport!AM177&lt;10,1,IF(SquadExport!AM177&lt;15,2,IF(SquadExport!AM177&lt;=20,3,""))),0),"")</f>
        <v/>
      </c>
      <c r="AK177" s="37" t="str">
        <f ca="1">IF($A177&gt;"",IF(ISERROR(HLOOKUP(AK$1,INDIRECT("Roles!$B$"&amp;MATCH($B177,Roles!$A:$A,0)&amp;":$AF$"&amp;MATCH($B177,Roles!$A:$A,0)),1,FALSE))=FALSE,IF(SquadExport!AN177&lt;10,1,IF(SquadExport!AN177&lt;15,2,IF(SquadExport!AN177&lt;=20,3,""))),0),"")</f>
        <v/>
      </c>
      <c r="AL177" s="37" t="str">
        <f ca="1">IF($A177&gt;"",IF(ISERROR(HLOOKUP(AL$1,INDIRECT("Roles!$B$"&amp;MATCH($B177,Roles!$A:$A,0)&amp;":$AF$"&amp;MATCH($B177,Roles!$A:$A,0)),1,FALSE))=FALSE,IF(SquadExport!AO177&lt;10,1,IF(SquadExport!AO177&lt;15,2,IF(SquadExport!AO177&lt;=20,3,""))),0),"")</f>
        <v/>
      </c>
      <c r="AM177" s="37" t="str">
        <f ca="1">IF($A177&gt;"",IF(ISERROR(HLOOKUP(AM$1,INDIRECT("Roles!$B$"&amp;MATCH($B177,Roles!$A:$A,0)&amp;":$AF$"&amp;MATCH($B177,Roles!$A:$A,0)),1,FALSE))=FALSE,IF(SquadExport!AP177&lt;10,1,IF(SquadExport!AP177&lt;15,2,IF(SquadExport!AP177&lt;=20,3,""))),0),"")</f>
        <v/>
      </c>
      <c r="AN177" s="37" t="str">
        <f ca="1">IF($A177&gt;"",IF(ISERROR(HLOOKUP(AN$1,INDIRECT("Roles!$B$"&amp;MATCH($B177,Roles!$A:$A,0)&amp;":$AF$"&amp;MATCH($B177,Roles!$A:$A,0)),1,FALSE))=FALSE,IF(SquadExport!AQ177&lt;10,1,IF(SquadExport!AQ177&lt;15,2,IF(SquadExport!AQ177&lt;=20,3,""))),0),"")</f>
        <v/>
      </c>
      <c r="AO177" s="37" t="str">
        <f ca="1">IF($A177&gt;"",IF(ISERROR(HLOOKUP(AO$1,INDIRECT("Roles!$B$"&amp;MATCH($B177,Roles!$A:$A,0)&amp;":$AF$"&amp;MATCH($B177,Roles!$A:$A,0)),1,FALSE))=FALSE,IF(SquadExport!AR177&lt;10,1,IF(SquadExport!AR177&lt;15,2,IF(SquadExport!AR177&lt;=20,3,""))),0),"")</f>
        <v/>
      </c>
      <c r="AP177" s="37" t="str">
        <f ca="1">IF($A177&gt;"",IF(ISERROR(HLOOKUP(AP$1,INDIRECT("Roles!$B$"&amp;MATCH($B177,Roles!$A:$A,0)&amp;":$AF$"&amp;MATCH($B177,Roles!$A:$A,0)),1,FALSE))=FALSE,IF(SquadExport!AS177&lt;10,1,IF(SquadExport!AS177&lt;15,2,IF(SquadExport!AS177&lt;=20,3,""))),0),"")</f>
        <v/>
      </c>
      <c r="AQ177" s="37" t="str">
        <f ca="1">IF($A177&gt;"",IF(ISERROR(HLOOKUP(AQ$1,INDIRECT("Roles!$B$"&amp;MATCH($B177,Roles!$A:$A,0)&amp;":$AF$"&amp;MATCH($B177,Roles!$A:$A,0)),1,FALSE))=FALSE,IF(SquadExport!AT177&lt;10,1,IF(SquadExport!AT177&lt;15,2,IF(SquadExport!AT177&lt;=20,3,""))),0),"")</f>
        <v/>
      </c>
      <c r="AR177" s="37" t="str">
        <f ca="1">IF($A177&gt;"",IF(ISERROR(HLOOKUP(AR$1,INDIRECT("Roles!$B$"&amp;MATCH($B177,Roles!$A:$A,0)&amp;":$AF$"&amp;MATCH($B177,Roles!$A:$A,0)),1,FALSE))=FALSE,IF(SquadExport!AU177&lt;10,1,IF(SquadExport!AU177&lt;15,2,IF(SquadExport!AU177&lt;=20,3,""))),0),"")</f>
        <v/>
      </c>
      <c r="AS177" s="37" t="str">
        <f ca="1">IF($A177&gt;"",IF(ISERROR(HLOOKUP(AS$1,INDIRECT("Roles!$B$"&amp;MATCH($B177,Roles!$A:$A,0)&amp;":$AF$"&amp;MATCH($B177,Roles!$A:$A,0)),1,FALSE))=FALSE,IF(SquadExport!AV177&lt;10,1,IF(SquadExport!AV177&lt;15,2,IF(SquadExport!AV177&lt;=20,3,""))),0),"")</f>
        <v/>
      </c>
      <c r="AT177" s="37" t="str">
        <f ca="1">IF($A177&gt;"",IF(ISERROR(HLOOKUP(AT$1,INDIRECT("Roles!$B$"&amp;MATCH($B177,Roles!$A:$A,0)&amp;":$AF$"&amp;MATCH($B177,Roles!$A:$A,0)),1,FALSE))=FALSE,IF(SquadExport!AW177&lt;10,1,IF(SquadExport!AW177&lt;15,2,IF(SquadExport!AW177&lt;=20,3,""))),0),"")</f>
        <v/>
      </c>
      <c r="AU177" s="37" t="str">
        <f ca="1">IF($A177&gt;"",IF(ISERROR(HLOOKUP(AU$1,INDIRECT("Roles!$B$"&amp;MATCH($B177,Roles!$A:$A,0)&amp;":$AF$"&amp;MATCH($B177,Roles!$A:$A,0)),1,FALSE))=FALSE,IF(SquadExport!AX177&lt;10,1,IF(SquadExport!AX177&lt;15,2,IF(SquadExport!AX177&lt;=20,3,""))),0),"")</f>
        <v/>
      </c>
      <c r="AV177" s="37" t="str">
        <f ca="1">IF($A177&gt;"",IF(ISERROR(HLOOKUP(AV$1,INDIRECT("Roles!$B$"&amp;MATCH($B177,Roles!$A:$A,0)&amp;":$AF$"&amp;MATCH($B177,Roles!$A:$A,0)),1,FALSE))=FALSE,IF(SquadExport!AY177&lt;10,1,IF(SquadExport!AY177&lt;15,2,IF(SquadExport!AY177&lt;=20,3,""))),0),"")</f>
        <v/>
      </c>
      <c r="AW177" s="37" t="str">
        <f ca="1">IF($A177&gt;"",IF(ISERROR(HLOOKUP(AW$1,INDIRECT("Roles!$B$"&amp;MATCH($B177,Roles!$A:$A,0)&amp;":$AF$"&amp;MATCH($B177,Roles!$A:$A,0)),1,FALSE))=FALSE,IF(SquadExport!AZ177&lt;10,1,IF(SquadExport!AZ177&lt;15,2,IF(SquadExport!AZ177&lt;=20,3,""))),0),"")</f>
        <v/>
      </c>
      <c r="AX177" s="37" t="str">
        <f ca="1">IF($A177&gt;"",IF(ISERROR(HLOOKUP(AX$1,INDIRECT("Roles!$B$"&amp;MATCH($B177,Roles!$A:$A,0)&amp;":$AF$"&amp;MATCH($B177,Roles!$A:$A,0)),1,FALSE))=FALSE,IF(SquadExport!BA177&lt;10,1,IF(SquadExport!BA177&lt;15,2,IF(SquadExport!BA177&lt;=20,3,""))),0),"")</f>
        <v/>
      </c>
      <c r="AY177" s="30" t="str" cm="1">
        <f t="array" aca="1" ref="AY177:CS177" ca="1">IF($D177:$AX177=1,D$1:AX$1,"")</f>
        <v/>
      </c>
      <c r="AZ177" s="30" t="str">
        <f ca="1"/>
        <v/>
      </c>
      <c r="BA177" s="30" t="str">
        <f ca="1"/>
        <v/>
      </c>
      <c r="BB177" s="30" t="str">
        <f ca="1"/>
        <v/>
      </c>
      <c r="BC177" s="30" t="str">
        <f ca="1"/>
        <v/>
      </c>
      <c r="BD177" s="30" t="str">
        <f ca="1"/>
        <v/>
      </c>
      <c r="BE177" s="30" t="str">
        <f ca="1"/>
        <v/>
      </c>
      <c r="BF177" s="30" t="str">
        <f ca="1"/>
        <v/>
      </c>
      <c r="BG177" s="30" t="str">
        <f ca="1"/>
        <v/>
      </c>
      <c r="BH177" s="30" t="str">
        <f ca="1"/>
        <v/>
      </c>
      <c r="BI177" s="30" t="str">
        <f ca="1"/>
        <v/>
      </c>
      <c r="BJ177" s="30" t="str">
        <f ca="1"/>
        <v/>
      </c>
      <c r="BK177" s="30" t="str">
        <f ca="1"/>
        <v/>
      </c>
      <c r="BL177" s="30" t="str">
        <f ca="1"/>
        <v/>
      </c>
      <c r="BM177" s="30" t="str">
        <f ca="1"/>
        <v/>
      </c>
      <c r="BN177" s="30" t="str">
        <f ca="1"/>
        <v/>
      </c>
      <c r="BO177" s="30" t="str">
        <f ca="1"/>
        <v/>
      </c>
      <c r="BP177" s="30" t="str">
        <f ca="1"/>
        <v/>
      </c>
      <c r="BQ177" s="30" t="str">
        <f ca="1"/>
        <v/>
      </c>
      <c r="BR177" s="30" t="str">
        <f ca="1"/>
        <v/>
      </c>
      <c r="BS177" s="30" t="str">
        <f ca="1"/>
        <v/>
      </c>
      <c r="BT177" s="30" t="str">
        <f ca="1"/>
        <v/>
      </c>
      <c r="BU177" s="30" t="str">
        <f ca="1"/>
        <v/>
      </c>
      <c r="BV177" s="30" t="str">
        <f ca="1"/>
        <v/>
      </c>
      <c r="BW177" s="30" t="str">
        <f ca="1"/>
        <v/>
      </c>
      <c r="BX177" s="30" t="str">
        <f ca="1"/>
        <v/>
      </c>
      <c r="BY177" s="30" t="str">
        <f ca="1"/>
        <v/>
      </c>
      <c r="BZ177" s="30" t="str">
        <f ca="1"/>
        <v/>
      </c>
      <c r="CA177" s="30" t="str">
        <f ca="1"/>
        <v/>
      </c>
      <c r="CB177" s="30" t="str">
        <f ca="1"/>
        <v/>
      </c>
      <c r="CC177" s="30" t="str">
        <f ca="1"/>
        <v/>
      </c>
      <c r="CD177" s="30" t="str">
        <f ca="1"/>
        <v/>
      </c>
      <c r="CE177" s="30" t="str">
        <f ca="1"/>
        <v/>
      </c>
      <c r="CF177" s="30" t="str">
        <f ca="1"/>
        <v/>
      </c>
      <c r="CG177" s="30" t="str">
        <f ca="1"/>
        <v/>
      </c>
      <c r="CH177" s="30" t="str">
        <f ca="1"/>
        <v/>
      </c>
      <c r="CI177" s="30" t="str">
        <f ca="1"/>
        <v/>
      </c>
      <c r="CJ177" s="30" t="str">
        <f ca="1"/>
        <v/>
      </c>
      <c r="CK177" s="30" t="str">
        <f ca="1"/>
        <v/>
      </c>
      <c r="CL177" s="30" t="str">
        <f ca="1"/>
        <v/>
      </c>
      <c r="CM177" s="30" t="str">
        <f ca="1"/>
        <v/>
      </c>
      <c r="CN177" s="30" t="str">
        <f ca="1"/>
        <v/>
      </c>
      <c r="CO177" s="30" t="str">
        <f ca="1"/>
        <v/>
      </c>
      <c r="CP177" s="30" t="str">
        <f ca="1"/>
        <v/>
      </c>
      <c r="CQ177" s="30" t="str">
        <f ca="1"/>
        <v/>
      </c>
      <c r="CR177" s="30" t="str">
        <f ca="1"/>
        <v/>
      </c>
      <c r="CS177" s="30" t="str">
        <f ca="1"/>
        <v/>
      </c>
      <c r="CT177" s="31" cm="1">
        <f t="array" aca="1" ref="CT177" ca="1">SUMPRODUCT(COUNTIF($AY177:$CS177,Training!$C$3:$E$3))</f>
        <v>0</v>
      </c>
      <c r="CU177" s="31" cm="1">
        <f t="array" aca="1" ref="CU177" ca="1">SUMPRODUCT(COUNTIF($AY177:$CS177,Training!$C$4:$E$4))</f>
        <v>0</v>
      </c>
      <c r="CV177" s="31" cm="1">
        <f t="array" aca="1" ref="CV177" ca="1">SUMPRODUCT(COUNTIF($AY177:$CS177,Training!$C$5:$E$5))</f>
        <v>0</v>
      </c>
      <c r="CW177" s="31" cm="1">
        <f t="array" aca="1" ref="CW177" ca="1">SUMPRODUCT(COUNTIF($AY177:$CS177,Training!$C$6:$E$6))</f>
        <v>0</v>
      </c>
      <c r="CX177" s="31" cm="1">
        <f t="array" aca="1" ref="CX177" ca="1">SUMPRODUCT(COUNTIF($AY177:$CS177,Training!$C$7:$E$7))</f>
        <v>0</v>
      </c>
      <c r="CY177" s="31" cm="1">
        <f t="array" aca="1" ref="CY177" ca="1">SUMPRODUCT(COUNTIF($AY177:$CS177,Training!$C$8:$E$8))</f>
        <v>0</v>
      </c>
      <c r="CZ177" s="31" cm="1">
        <f t="array" aca="1" ref="CZ177" ca="1">SUMPRODUCT(COUNTIF($AY177:$CS177,Training!$C$9:$E$9))</f>
        <v>0</v>
      </c>
      <c r="DA177" s="31" cm="1">
        <f t="array" aca="1" ref="DA177" ca="1">SUMPRODUCT(COUNTIF($AY177:$CS177,Training!$C$10:$E$10))</f>
        <v>0</v>
      </c>
      <c r="DB177" s="31" cm="1">
        <f t="array" aca="1" ref="DB177" ca="1">SUMPRODUCT(COUNTIF($AY177:$CS177,Training!$C$11:$E$11))</f>
        <v>0</v>
      </c>
      <c r="DC177" s="31" cm="1">
        <f t="array" aca="1" ref="DC177" ca="1">SUMPRODUCT(COUNTIF($AY177:$CS177,Training!$C$2:$E$2))</f>
        <v>0</v>
      </c>
      <c r="DD177" s="31" cm="1">
        <f t="array" aca="1" ref="DD177" ca="1">SUMPRODUCT(COUNTIF($AY177:$CS177,Training!#REF!))</f>
        <v>0</v>
      </c>
      <c r="DE177" s="31" cm="1">
        <f t="array" aca="1" ref="DE177" ca="1">SUMPRODUCT(COUNTIF($AY177:$CS177,Training!$C$12:$E$12))</f>
        <v>0</v>
      </c>
      <c r="DF177" s="31" cm="1">
        <f t="array" aca="1" ref="DF177" ca="1">SUMPRODUCT(COUNTIF($AY177:$CS177,Training!$C$13:$E$13))</f>
        <v>0</v>
      </c>
      <c r="DG177" s="31" cm="1">
        <f t="array" aca="1" ref="DG177" ca="1">SUMPRODUCT(COUNTIF($AY177:$CS177,Training!$C$14:$E$14))</f>
        <v>0</v>
      </c>
      <c r="DH177" s="31" cm="1">
        <f t="array" aca="1" ref="DH177" ca="1">SUMPRODUCT(COUNTIF($AY177:$CS177,Training!$C$15:$E$15))</f>
        <v>0</v>
      </c>
      <c r="DI177" s="31" cm="1">
        <f t="array" aca="1" ref="DI177" ca="1">SUMPRODUCT(COUNTIF($AY177:$CS177,Training!$C$16:$E$16))</f>
        <v>0</v>
      </c>
      <c r="DJ177" s="30" t="str" cm="1">
        <f t="array" aca="1" ref="DJ177:FD177" ca="1">IF(COUNTIF(D177:AX177,1)=0,IF($D177:$AX177=2,D$1:AX$1,""),"")</f>
        <v/>
      </c>
      <c r="DK177" s="30" t="str">
        <f ca="1"/>
        <v/>
      </c>
      <c r="DL177" s="30" t="str">
        <f ca="1"/>
        <v/>
      </c>
      <c r="DM177" s="30" t="str">
        <f ca="1"/>
        <v/>
      </c>
      <c r="DN177" s="30" t="str">
        <f ca="1"/>
        <v/>
      </c>
      <c r="DO177" s="30" t="str">
        <f ca="1"/>
        <v/>
      </c>
      <c r="DP177" s="30" t="str">
        <f ca="1"/>
        <v/>
      </c>
      <c r="DQ177" s="30" t="str">
        <f ca="1"/>
        <v/>
      </c>
      <c r="DR177" s="30" t="str">
        <f ca="1"/>
        <v/>
      </c>
      <c r="DS177" s="30" t="str">
        <f ca="1"/>
        <v/>
      </c>
      <c r="DT177" s="30" t="str">
        <f ca="1"/>
        <v/>
      </c>
      <c r="DU177" s="30" t="str">
        <f ca="1"/>
        <v/>
      </c>
      <c r="DV177" s="30" t="str">
        <f ca="1"/>
        <v/>
      </c>
      <c r="DW177" s="30" t="str">
        <f ca="1"/>
        <v/>
      </c>
      <c r="DX177" s="30" t="str">
        <f ca="1"/>
        <v/>
      </c>
      <c r="DY177" s="30" t="str">
        <f ca="1"/>
        <v/>
      </c>
      <c r="DZ177" s="30" t="str">
        <f ca="1"/>
        <v/>
      </c>
      <c r="EA177" s="30" t="str">
        <f ca="1"/>
        <v/>
      </c>
      <c r="EB177" s="30" t="str">
        <f ca="1"/>
        <v/>
      </c>
      <c r="EC177" s="30" t="str">
        <f ca="1"/>
        <v/>
      </c>
      <c r="ED177" s="30" t="str">
        <f ca="1"/>
        <v/>
      </c>
      <c r="EE177" s="30" t="str">
        <f ca="1"/>
        <v/>
      </c>
      <c r="EF177" s="30" t="str">
        <f ca="1"/>
        <v/>
      </c>
      <c r="EG177" s="30" t="str">
        <f ca="1"/>
        <v/>
      </c>
      <c r="EH177" s="30" t="str">
        <f ca="1"/>
        <v/>
      </c>
      <c r="EI177" s="30" t="str">
        <f ca="1"/>
        <v/>
      </c>
      <c r="EJ177" s="30" t="str">
        <f ca="1"/>
        <v/>
      </c>
      <c r="EK177" s="30" t="str">
        <f ca="1"/>
        <v/>
      </c>
      <c r="EL177" s="30" t="str">
        <f ca="1"/>
        <v/>
      </c>
      <c r="EM177" s="30" t="str">
        <f ca="1"/>
        <v/>
      </c>
      <c r="EN177" s="30" t="str">
        <f ca="1"/>
        <v/>
      </c>
      <c r="EO177" s="30" t="str">
        <f ca="1"/>
        <v/>
      </c>
      <c r="EP177" s="30" t="str">
        <f ca="1"/>
        <v/>
      </c>
      <c r="EQ177" s="30" t="str">
        <f ca="1"/>
        <v/>
      </c>
      <c r="ER177" s="30" t="str">
        <f ca="1"/>
        <v/>
      </c>
      <c r="ES177" s="30" t="str">
        <f ca="1"/>
        <v/>
      </c>
      <c r="ET177" s="30" t="str">
        <f ca="1"/>
        <v/>
      </c>
      <c r="EU177" s="30" t="str">
        <f ca="1"/>
        <v/>
      </c>
      <c r="EV177" s="30" t="str">
        <f ca="1"/>
        <v/>
      </c>
      <c r="EW177" s="30" t="str">
        <f ca="1"/>
        <v/>
      </c>
      <c r="EX177" s="30" t="str">
        <f ca="1"/>
        <v/>
      </c>
      <c r="EY177" s="30" t="str">
        <f ca="1"/>
        <v/>
      </c>
      <c r="EZ177" s="30" t="str">
        <f ca="1"/>
        <v/>
      </c>
      <c r="FA177" s="30" t="str">
        <f ca="1"/>
        <v/>
      </c>
      <c r="FB177" s="30" t="str">
        <f ca="1"/>
        <v/>
      </c>
      <c r="FC177" s="30" t="str">
        <f ca="1"/>
        <v/>
      </c>
      <c r="FD177" s="30" t="str">
        <f ca="1"/>
        <v/>
      </c>
      <c r="FE177" s="31" cm="1">
        <f t="array" aca="1" ref="FE177" ca="1">SUMPRODUCT(COUNTIF($DJ177:$FD177,Training!$C$3:$E$3))</f>
        <v>0</v>
      </c>
      <c r="FF177" s="31" cm="1">
        <f t="array" aca="1" ref="FF177" ca="1">SUMPRODUCT(COUNTIF($DJ177:$FD177,Training!$C$4:$E$4))</f>
        <v>0</v>
      </c>
      <c r="FG177" s="31" cm="1">
        <f t="array" aca="1" ref="FG177" ca="1">SUMPRODUCT(COUNTIF($DJ177:$FD177,Training!$C$5:$E$5))</f>
        <v>0</v>
      </c>
      <c r="FH177" s="31" cm="1">
        <f t="array" aca="1" ref="FH177" ca="1">SUMPRODUCT(COUNTIF($DJ177:$FD177,Training!$C$6:$E$6))</f>
        <v>0</v>
      </c>
      <c r="FI177" s="31" cm="1">
        <f t="array" aca="1" ref="FI177" ca="1">SUMPRODUCT(COUNTIF($DJ177:$FD177,Training!$C$7:$E$7))</f>
        <v>0</v>
      </c>
      <c r="FJ177" s="31" cm="1">
        <f t="array" aca="1" ref="FJ177" ca="1">SUMPRODUCT(COUNTIF($DJ177:$FD177,Training!$C$8:$E$8))</f>
        <v>0</v>
      </c>
      <c r="FK177" s="31" cm="1">
        <f t="array" aca="1" ref="FK177" ca="1">SUMPRODUCT(COUNTIF($DJ177:$FD177,Training!$C$9:$E$9))</f>
        <v>0</v>
      </c>
      <c r="FL177" s="31" cm="1">
        <f t="array" aca="1" ref="FL177" ca="1">SUMPRODUCT(COUNTIF($DJ177:$FD177,Training!$C$10:$E$10))</f>
        <v>0</v>
      </c>
      <c r="FM177" s="31" cm="1">
        <f t="array" aca="1" ref="FM177" ca="1">SUMPRODUCT(COUNTIF($DJ177:$FD177,Training!$C$11:$E$11))</f>
        <v>0</v>
      </c>
      <c r="FN177" s="31" cm="1">
        <f t="array" aca="1" ref="FN177" ca="1">SUMPRODUCT(COUNTIF($DJ177:$FD177,Training!$C$2:$E$2))</f>
        <v>0</v>
      </c>
      <c r="FO177" s="31" cm="1">
        <f t="array" aca="1" ref="FO177" ca="1">SUMPRODUCT(COUNTIF($DJ177:$FD177,Training!#REF!))</f>
        <v>0</v>
      </c>
      <c r="FP177" s="31" cm="1">
        <f t="array" aca="1" ref="FP177" ca="1">SUMPRODUCT(COUNTIF($DJ177:$FD177,Training!$C$12:$E$12))</f>
        <v>0</v>
      </c>
      <c r="FQ177" s="31" cm="1">
        <f t="array" aca="1" ref="FQ177" ca="1">SUMPRODUCT(COUNTIF($DJ177:$FD177,Training!$C$13:$E$13))</f>
        <v>0</v>
      </c>
      <c r="FR177" s="31" cm="1">
        <f t="array" aca="1" ref="FR177" ca="1">SUMPRODUCT(COUNTIF($DJ177:$FD177,Training!$C$14:$E$14))</f>
        <v>0</v>
      </c>
      <c r="FS177" s="31" cm="1">
        <f t="array" aca="1" ref="FS177" ca="1">SUMPRODUCT(COUNTIF($DJ177:$FD177,Training!$C$15:$E$15))</f>
        <v>0</v>
      </c>
      <c r="FT177" s="31" cm="1">
        <f t="array" aca="1" ref="FT177" ca="1">SUMPRODUCT(COUNTIF($DJ177:$FD177,Training!$C$16:$E$16))</f>
        <v>0</v>
      </c>
    </row>
    <row r="178" spans="1:176" x14ac:dyDescent="0.25">
      <c r="A178" s="32" t="str">
        <f>IF(WeightedParse!A178&gt;"",WeightedParse!A178,"")</f>
        <v/>
      </c>
      <c r="B178" s="49" t="str">
        <f>IF('Weighted Summary'!A178&gt;"",'Weighted Summary'!F178,"")</f>
        <v/>
      </c>
      <c r="C178" s="39" t="str">
        <f t="shared" si="2"/>
        <v/>
      </c>
      <c r="D178" s="37" t="str">
        <f ca="1">IF($A178&gt;"",IF(ISERROR(HLOOKUP(D$1,INDIRECT("Roles!$B$"&amp;MATCH($B178,Roles!$A:$A,0)&amp;":$AF$"&amp;MATCH($B178,Roles!$A:$A,0)),1,FALSE))=FALSE,IF(SquadExport!G178&lt;10,1,IF(SquadExport!G178&lt;15,2,IF(SquadExport!G178&lt;=20,3,""))),0),"")</f>
        <v/>
      </c>
      <c r="E178" s="37" t="str">
        <f ca="1">IF($A178&gt;"",IF(ISERROR(HLOOKUP(E$1,INDIRECT("Roles!$B$"&amp;MATCH($B178,Roles!$A:$A,0)&amp;":$AF$"&amp;MATCH($B178,Roles!$A:$A,0)),1,FALSE))=FALSE,IF(SquadExport!H178&lt;10,1,IF(SquadExport!H178&lt;15,2,IF(SquadExport!H178&lt;=20,3,""))),0),"")</f>
        <v/>
      </c>
      <c r="F178" s="37" t="str">
        <f ca="1">IF($A178&gt;"",IF(ISERROR(HLOOKUP(F$1,INDIRECT("Roles!$B$"&amp;MATCH($B178,Roles!$A:$A,0)&amp;":$AF$"&amp;MATCH($B178,Roles!$A:$A,0)),1,FALSE))=FALSE,IF(SquadExport!I178&lt;10,1,IF(SquadExport!I178&lt;15,2,IF(SquadExport!I178&lt;=20,3,""))),0),"")</f>
        <v/>
      </c>
      <c r="G178" s="37" t="str">
        <f ca="1">IF($A178&gt;"",IF(ISERROR(HLOOKUP(G$1,INDIRECT("Roles!$B$"&amp;MATCH($B178,Roles!$A:$A,0)&amp;":$AF$"&amp;MATCH($B178,Roles!$A:$A,0)),1,FALSE))=FALSE,IF(SquadExport!J178&lt;10,1,IF(SquadExport!J178&lt;15,2,IF(SquadExport!J178&lt;=20,3,""))),0),"")</f>
        <v/>
      </c>
      <c r="H178" s="37" t="str">
        <f ca="1">IF($A178&gt;"",IF(ISERROR(HLOOKUP(H$1,INDIRECT("Roles!$B$"&amp;MATCH($B178,Roles!$A:$A,0)&amp;":$AF$"&amp;MATCH($B178,Roles!$A:$A,0)),1,FALSE))=FALSE,IF(SquadExport!K178&lt;10,1,IF(SquadExport!K178&lt;15,2,IF(SquadExport!K178&lt;=20,3,""))),0),"")</f>
        <v/>
      </c>
      <c r="I178" s="37" t="str">
        <f ca="1">IF($A178&gt;"",IF(ISERROR(HLOOKUP(I$1,INDIRECT("Roles!$B$"&amp;MATCH($B178,Roles!$A:$A,0)&amp;":$AF$"&amp;MATCH($B178,Roles!$A:$A,0)),1,FALSE))=FALSE,IF(SquadExport!L178&lt;10,1,IF(SquadExport!L178&lt;15,2,IF(SquadExport!L178&lt;=20,3,""))),0),"")</f>
        <v/>
      </c>
      <c r="J178" s="37" t="str">
        <f ca="1">IF($A178&gt;"",IF(ISERROR(HLOOKUP(J$1,INDIRECT("Roles!$B$"&amp;MATCH($B178,Roles!$A:$A,0)&amp;":$AF$"&amp;MATCH($B178,Roles!$A:$A,0)),1,FALSE))=FALSE,IF(SquadExport!M178&lt;10,1,IF(SquadExport!M178&lt;15,2,IF(SquadExport!M178&lt;=20,3,""))),0),"")</f>
        <v/>
      </c>
      <c r="K178" s="37" t="str">
        <f ca="1">IF($A178&gt;"",IF(ISERROR(HLOOKUP(K$1,INDIRECT("Roles!$B$"&amp;MATCH($B178,Roles!$A:$A,0)&amp;":$AF$"&amp;MATCH($B178,Roles!$A:$A,0)),1,FALSE))=FALSE,IF(SquadExport!N178&lt;10,1,IF(SquadExport!N178&lt;15,2,IF(SquadExport!N178&lt;=20,3,""))),0),"")</f>
        <v/>
      </c>
      <c r="L178" s="37" t="str">
        <f ca="1">IF($A178&gt;"",IF(ISERROR(HLOOKUP(L$1,INDIRECT("Roles!$B$"&amp;MATCH($B178,Roles!$A:$A,0)&amp;":$AF$"&amp;MATCH($B178,Roles!$A:$A,0)),1,FALSE))=FALSE,IF(SquadExport!O178&lt;10,1,IF(SquadExport!O178&lt;15,2,IF(SquadExport!O178&lt;=20,3,""))),0),"")</f>
        <v/>
      </c>
      <c r="M178" s="37" t="str">
        <f ca="1">IF($A178&gt;"",IF(ISERROR(HLOOKUP(M$1,INDIRECT("Roles!$B$"&amp;MATCH($B178,Roles!$A:$A,0)&amp;":$AF$"&amp;MATCH($B178,Roles!$A:$A,0)),1,FALSE))=FALSE,IF(SquadExport!P178&lt;10,1,IF(SquadExport!P178&lt;15,2,IF(SquadExport!P178&lt;=20,3,""))),0),"")</f>
        <v/>
      </c>
      <c r="N178" s="37" t="str">
        <f ca="1">IF($A178&gt;"",IF(ISERROR(HLOOKUP(N$1,INDIRECT("Roles!$B$"&amp;MATCH($B178,Roles!$A:$A,0)&amp;":$AF$"&amp;MATCH($B178,Roles!$A:$A,0)),1,FALSE))=FALSE,IF(SquadExport!Q178&lt;10,1,IF(SquadExport!Q178&lt;15,2,IF(SquadExport!Q178&lt;=20,3,""))),0),"")</f>
        <v/>
      </c>
      <c r="O178" s="37" t="str">
        <f ca="1">IF($A178&gt;"",IF(ISERROR(HLOOKUP(O$1,INDIRECT("Roles!$B$"&amp;MATCH($B178,Roles!$A:$A,0)&amp;":$AF$"&amp;MATCH($B178,Roles!$A:$A,0)),1,FALSE))=FALSE,IF(SquadExport!R178&lt;10,1,IF(SquadExport!R178&lt;15,2,IF(SquadExport!R178&lt;=20,3,""))),0),"")</f>
        <v/>
      </c>
      <c r="P178" s="37" t="str">
        <f ca="1">IF($A178&gt;"",IF(ISERROR(HLOOKUP(P$1,INDIRECT("Roles!$B$"&amp;MATCH($B178,Roles!$A:$A,0)&amp;":$AF$"&amp;MATCH($B178,Roles!$A:$A,0)),1,FALSE))=FALSE,IF(SquadExport!S178&lt;10,1,IF(SquadExport!S178&lt;15,2,IF(SquadExport!S178&lt;=20,3,""))),0),"")</f>
        <v/>
      </c>
      <c r="Q178" s="37" t="str">
        <f ca="1">IF($A178&gt;"",IF(ISERROR(HLOOKUP(Q$1,INDIRECT("Roles!$B$"&amp;MATCH($B178,Roles!$A:$A,0)&amp;":$AF$"&amp;MATCH($B178,Roles!$A:$A,0)),1,FALSE))=FALSE,IF(SquadExport!T178&lt;10,1,IF(SquadExport!T178&lt;15,2,IF(SquadExport!T178&lt;=20,3,""))),0),"")</f>
        <v/>
      </c>
      <c r="R178" s="37" t="str">
        <f ca="1">IF($A178&gt;"",IF(ISERROR(HLOOKUP(R$1,INDIRECT("Roles!$B$"&amp;MATCH($B178,Roles!$A:$A,0)&amp;":$AF$"&amp;MATCH($B178,Roles!$A:$A,0)),1,FALSE))=FALSE,IF(SquadExport!U178&lt;10,1,IF(SquadExport!U178&lt;15,2,IF(SquadExport!U178&lt;=20,3,""))),0),"")</f>
        <v/>
      </c>
      <c r="S178" s="37" t="str">
        <f ca="1">IF($A178&gt;"",IF(ISERROR(HLOOKUP(S$1,INDIRECT("Roles!$B$"&amp;MATCH($B178,Roles!$A:$A,0)&amp;":$AF$"&amp;MATCH($B178,Roles!$A:$A,0)),1,FALSE))=FALSE,IF(SquadExport!V178&lt;10,1,IF(SquadExport!V178&lt;15,2,IF(SquadExport!V178&lt;=20,3,""))),0),"")</f>
        <v/>
      </c>
      <c r="T178" s="37" t="str">
        <f ca="1">IF($A178&gt;"",IF(ISERROR(HLOOKUP(T$1,INDIRECT("Roles!$B$"&amp;MATCH($B178,Roles!$A:$A,0)&amp;":$AF$"&amp;MATCH($B178,Roles!$A:$A,0)),1,FALSE))=FALSE,IF(SquadExport!W178&lt;10,1,IF(SquadExport!W178&lt;15,2,IF(SquadExport!W178&lt;=20,3,""))),0),"")</f>
        <v/>
      </c>
      <c r="U178" s="37" t="str">
        <f ca="1">IF($A178&gt;"",IF(ISERROR(HLOOKUP(U$1,INDIRECT("Roles!$B$"&amp;MATCH($B178,Roles!$A:$A,0)&amp;":$AF$"&amp;MATCH($B178,Roles!$A:$A,0)),1,FALSE))=FALSE,IF(SquadExport!X178&lt;10,1,IF(SquadExport!X178&lt;15,2,IF(SquadExport!X178&lt;=20,3,""))),0),"")</f>
        <v/>
      </c>
      <c r="V178" s="37" t="str">
        <f ca="1">IF($A178&gt;"",IF(ISERROR(HLOOKUP(V$1,INDIRECT("Roles!$B$"&amp;MATCH($B178,Roles!$A:$A,0)&amp;":$AF$"&amp;MATCH($B178,Roles!$A:$A,0)),1,FALSE))=FALSE,IF(SquadExport!Y178&lt;10,1,IF(SquadExport!Y178&lt;15,2,IF(SquadExport!Y178&lt;=20,3,""))),0),"")</f>
        <v/>
      </c>
      <c r="W178" s="37" t="str">
        <f ca="1">IF($A178&gt;"",IF(ISERROR(HLOOKUP(W$1,INDIRECT("Roles!$B$"&amp;MATCH($B178,Roles!$A:$A,0)&amp;":$AF$"&amp;MATCH($B178,Roles!$A:$A,0)),1,FALSE))=FALSE,IF(SquadExport!Z178&lt;10,1,IF(SquadExport!Z178&lt;15,2,IF(SquadExport!Z178&lt;=20,3,""))),0),"")</f>
        <v/>
      </c>
      <c r="X178" s="37" t="str">
        <f ca="1">IF($A178&gt;"",IF(ISERROR(HLOOKUP(X$1,INDIRECT("Roles!$B$"&amp;MATCH($B178,Roles!$A:$A,0)&amp;":$AF$"&amp;MATCH($B178,Roles!$A:$A,0)),1,FALSE))=FALSE,IF(SquadExport!AA178&lt;10,1,IF(SquadExport!AA178&lt;15,2,IF(SquadExport!AA178&lt;=20,3,""))),0),"")</f>
        <v/>
      </c>
      <c r="Y178" s="37" t="str">
        <f ca="1">IF($A178&gt;"",IF(ISERROR(HLOOKUP(Y$1,INDIRECT("Roles!$B$"&amp;MATCH($B178,Roles!$A:$A,0)&amp;":$AF$"&amp;MATCH($B178,Roles!$A:$A,0)),1,FALSE))=FALSE,IF(SquadExport!AB178&lt;10,1,IF(SquadExport!AB178&lt;15,2,IF(SquadExport!AB178&lt;=20,3,""))),0),"")</f>
        <v/>
      </c>
      <c r="Z178" s="37" t="str">
        <f ca="1">IF($A178&gt;"",IF(ISERROR(HLOOKUP(Z$1,INDIRECT("Roles!$B$"&amp;MATCH($B178,Roles!$A:$A,0)&amp;":$AF$"&amp;MATCH($B178,Roles!$A:$A,0)),1,FALSE))=FALSE,IF(SquadExport!AC178&lt;10,1,IF(SquadExport!AC178&lt;15,2,IF(SquadExport!AC178&lt;=20,3,""))),0),"")</f>
        <v/>
      </c>
      <c r="AA178" s="37" t="str">
        <f ca="1">IF($A178&gt;"",IF(ISERROR(HLOOKUP(AA$1,INDIRECT("Roles!$B$"&amp;MATCH($B178,Roles!$A:$A,0)&amp;":$AF$"&amp;MATCH($B178,Roles!$A:$A,0)),1,FALSE))=FALSE,IF(SquadExport!AD178&lt;10,1,IF(SquadExport!AD178&lt;15,2,IF(SquadExport!AD178&lt;=20,3,""))),0),"")</f>
        <v/>
      </c>
      <c r="AB178" s="37" t="str">
        <f ca="1">IF($A178&gt;"",IF(ISERROR(HLOOKUP(AB$1,INDIRECT("Roles!$B$"&amp;MATCH($B178,Roles!$A:$A,0)&amp;":$AF$"&amp;MATCH($B178,Roles!$A:$A,0)),1,FALSE))=FALSE,IF(SquadExport!AE178&lt;10,1,IF(SquadExport!AE178&lt;15,2,IF(SquadExport!AE178&lt;=20,3,""))),0),"")</f>
        <v/>
      </c>
      <c r="AC178" s="37" t="str">
        <f ca="1">IF($A178&gt;"",IF(ISERROR(HLOOKUP(AC$1,INDIRECT("Roles!$B$"&amp;MATCH($B178,Roles!$A:$A,0)&amp;":$AF$"&amp;MATCH($B178,Roles!$A:$A,0)),1,FALSE))=FALSE,IF(SquadExport!AF178&lt;10,1,IF(SquadExport!AF178&lt;15,2,IF(SquadExport!AF178&lt;=20,3,""))),0),"")</f>
        <v/>
      </c>
      <c r="AD178" s="37" t="str">
        <f ca="1">IF($A178&gt;"",IF(ISERROR(HLOOKUP(AD$1,INDIRECT("Roles!$B$"&amp;MATCH($B178,Roles!$A:$A,0)&amp;":$AF$"&amp;MATCH($B178,Roles!$A:$A,0)),1,FALSE))=FALSE,IF(SquadExport!AG178&lt;10,1,IF(SquadExport!AG178&lt;15,2,IF(SquadExport!AG178&lt;=20,3,""))),0),"")</f>
        <v/>
      </c>
      <c r="AE178" s="37" t="str">
        <f ca="1">IF($A178&gt;"",IF(ISERROR(HLOOKUP(AE$1,INDIRECT("Roles!$B$"&amp;MATCH($B178,Roles!$A:$A,0)&amp;":$AF$"&amp;MATCH($B178,Roles!$A:$A,0)),1,FALSE))=FALSE,IF(SquadExport!AH178&lt;10,1,IF(SquadExport!AH178&lt;15,2,IF(SquadExport!AH178&lt;=20,3,""))),0),"")</f>
        <v/>
      </c>
      <c r="AF178" s="37" t="str">
        <f ca="1">IF($A178&gt;"",IF(ISERROR(HLOOKUP(AF$1,INDIRECT("Roles!$B$"&amp;MATCH($B178,Roles!$A:$A,0)&amp;":$AF$"&amp;MATCH($B178,Roles!$A:$A,0)),1,FALSE))=FALSE,IF(SquadExport!AI178&lt;10,1,IF(SquadExport!AI178&lt;15,2,IF(SquadExport!AI178&lt;=20,3,""))),0),"")</f>
        <v/>
      </c>
      <c r="AG178" s="37" t="str">
        <f ca="1">IF($A178&gt;"",IF(ISERROR(HLOOKUP(AG$1,INDIRECT("Roles!$B$"&amp;MATCH($B178,Roles!$A:$A,0)&amp;":$AF$"&amp;MATCH($B178,Roles!$A:$A,0)),1,FALSE))=FALSE,IF(SquadExport!AJ178&lt;10,1,IF(SquadExport!AJ178&lt;15,2,IF(SquadExport!AJ178&lt;=20,3,""))),0),"")</f>
        <v/>
      </c>
      <c r="AH178" s="37" t="str">
        <f ca="1">IF($A178&gt;"",IF(ISERROR(HLOOKUP(AH$1,INDIRECT("Roles!$B$"&amp;MATCH($B178,Roles!$A:$A,0)&amp;":$AF$"&amp;MATCH($B178,Roles!$A:$A,0)),1,FALSE))=FALSE,IF(SquadExport!AK178&lt;10,1,IF(SquadExport!AK178&lt;15,2,IF(SquadExport!AK178&lt;=20,3,""))),0),"")</f>
        <v/>
      </c>
      <c r="AI178" s="37" t="str">
        <f ca="1">IF($A178&gt;"",IF(ISERROR(HLOOKUP(AI$1,INDIRECT("Roles!$B$"&amp;MATCH($B178,Roles!$A:$A,0)&amp;":$AF$"&amp;MATCH($B178,Roles!$A:$A,0)),1,FALSE))=FALSE,IF(SquadExport!AL178&lt;10,1,IF(SquadExport!AL178&lt;15,2,IF(SquadExport!AL178&lt;=20,3,""))),0),"")</f>
        <v/>
      </c>
      <c r="AJ178" s="37" t="str">
        <f ca="1">IF($A178&gt;"",IF(ISERROR(HLOOKUP(AJ$1,INDIRECT("Roles!$B$"&amp;MATCH($B178,Roles!$A:$A,0)&amp;":$AF$"&amp;MATCH($B178,Roles!$A:$A,0)),1,FALSE))=FALSE,IF(SquadExport!AM178&lt;10,1,IF(SquadExport!AM178&lt;15,2,IF(SquadExport!AM178&lt;=20,3,""))),0),"")</f>
        <v/>
      </c>
      <c r="AK178" s="37" t="str">
        <f ca="1">IF($A178&gt;"",IF(ISERROR(HLOOKUP(AK$1,INDIRECT("Roles!$B$"&amp;MATCH($B178,Roles!$A:$A,0)&amp;":$AF$"&amp;MATCH($B178,Roles!$A:$A,0)),1,FALSE))=FALSE,IF(SquadExport!AN178&lt;10,1,IF(SquadExport!AN178&lt;15,2,IF(SquadExport!AN178&lt;=20,3,""))),0),"")</f>
        <v/>
      </c>
      <c r="AL178" s="37" t="str">
        <f ca="1">IF($A178&gt;"",IF(ISERROR(HLOOKUP(AL$1,INDIRECT("Roles!$B$"&amp;MATCH($B178,Roles!$A:$A,0)&amp;":$AF$"&amp;MATCH($B178,Roles!$A:$A,0)),1,FALSE))=FALSE,IF(SquadExport!AO178&lt;10,1,IF(SquadExport!AO178&lt;15,2,IF(SquadExport!AO178&lt;=20,3,""))),0),"")</f>
        <v/>
      </c>
      <c r="AM178" s="37" t="str">
        <f ca="1">IF($A178&gt;"",IF(ISERROR(HLOOKUP(AM$1,INDIRECT("Roles!$B$"&amp;MATCH($B178,Roles!$A:$A,0)&amp;":$AF$"&amp;MATCH($B178,Roles!$A:$A,0)),1,FALSE))=FALSE,IF(SquadExport!AP178&lt;10,1,IF(SquadExport!AP178&lt;15,2,IF(SquadExport!AP178&lt;=20,3,""))),0),"")</f>
        <v/>
      </c>
      <c r="AN178" s="37" t="str">
        <f ca="1">IF($A178&gt;"",IF(ISERROR(HLOOKUP(AN$1,INDIRECT("Roles!$B$"&amp;MATCH($B178,Roles!$A:$A,0)&amp;":$AF$"&amp;MATCH($B178,Roles!$A:$A,0)),1,FALSE))=FALSE,IF(SquadExport!AQ178&lt;10,1,IF(SquadExport!AQ178&lt;15,2,IF(SquadExport!AQ178&lt;=20,3,""))),0),"")</f>
        <v/>
      </c>
      <c r="AO178" s="37" t="str">
        <f ca="1">IF($A178&gt;"",IF(ISERROR(HLOOKUP(AO$1,INDIRECT("Roles!$B$"&amp;MATCH($B178,Roles!$A:$A,0)&amp;":$AF$"&amp;MATCH($B178,Roles!$A:$A,0)),1,FALSE))=FALSE,IF(SquadExport!AR178&lt;10,1,IF(SquadExport!AR178&lt;15,2,IF(SquadExport!AR178&lt;=20,3,""))),0),"")</f>
        <v/>
      </c>
      <c r="AP178" s="37" t="str">
        <f ca="1">IF($A178&gt;"",IF(ISERROR(HLOOKUP(AP$1,INDIRECT("Roles!$B$"&amp;MATCH($B178,Roles!$A:$A,0)&amp;":$AF$"&amp;MATCH($B178,Roles!$A:$A,0)),1,FALSE))=FALSE,IF(SquadExport!AS178&lt;10,1,IF(SquadExport!AS178&lt;15,2,IF(SquadExport!AS178&lt;=20,3,""))),0),"")</f>
        <v/>
      </c>
      <c r="AQ178" s="37" t="str">
        <f ca="1">IF($A178&gt;"",IF(ISERROR(HLOOKUP(AQ$1,INDIRECT("Roles!$B$"&amp;MATCH($B178,Roles!$A:$A,0)&amp;":$AF$"&amp;MATCH($B178,Roles!$A:$A,0)),1,FALSE))=FALSE,IF(SquadExport!AT178&lt;10,1,IF(SquadExport!AT178&lt;15,2,IF(SquadExport!AT178&lt;=20,3,""))),0),"")</f>
        <v/>
      </c>
      <c r="AR178" s="37" t="str">
        <f ca="1">IF($A178&gt;"",IF(ISERROR(HLOOKUP(AR$1,INDIRECT("Roles!$B$"&amp;MATCH($B178,Roles!$A:$A,0)&amp;":$AF$"&amp;MATCH($B178,Roles!$A:$A,0)),1,FALSE))=FALSE,IF(SquadExport!AU178&lt;10,1,IF(SquadExport!AU178&lt;15,2,IF(SquadExport!AU178&lt;=20,3,""))),0),"")</f>
        <v/>
      </c>
      <c r="AS178" s="37" t="str">
        <f ca="1">IF($A178&gt;"",IF(ISERROR(HLOOKUP(AS$1,INDIRECT("Roles!$B$"&amp;MATCH($B178,Roles!$A:$A,0)&amp;":$AF$"&amp;MATCH($B178,Roles!$A:$A,0)),1,FALSE))=FALSE,IF(SquadExport!AV178&lt;10,1,IF(SquadExport!AV178&lt;15,2,IF(SquadExport!AV178&lt;=20,3,""))),0),"")</f>
        <v/>
      </c>
      <c r="AT178" s="37" t="str">
        <f ca="1">IF($A178&gt;"",IF(ISERROR(HLOOKUP(AT$1,INDIRECT("Roles!$B$"&amp;MATCH($B178,Roles!$A:$A,0)&amp;":$AF$"&amp;MATCH($B178,Roles!$A:$A,0)),1,FALSE))=FALSE,IF(SquadExport!AW178&lt;10,1,IF(SquadExport!AW178&lt;15,2,IF(SquadExport!AW178&lt;=20,3,""))),0),"")</f>
        <v/>
      </c>
      <c r="AU178" s="37" t="str">
        <f ca="1">IF($A178&gt;"",IF(ISERROR(HLOOKUP(AU$1,INDIRECT("Roles!$B$"&amp;MATCH($B178,Roles!$A:$A,0)&amp;":$AF$"&amp;MATCH($B178,Roles!$A:$A,0)),1,FALSE))=FALSE,IF(SquadExport!AX178&lt;10,1,IF(SquadExport!AX178&lt;15,2,IF(SquadExport!AX178&lt;=20,3,""))),0),"")</f>
        <v/>
      </c>
      <c r="AV178" s="37" t="str">
        <f ca="1">IF($A178&gt;"",IF(ISERROR(HLOOKUP(AV$1,INDIRECT("Roles!$B$"&amp;MATCH($B178,Roles!$A:$A,0)&amp;":$AF$"&amp;MATCH($B178,Roles!$A:$A,0)),1,FALSE))=FALSE,IF(SquadExport!AY178&lt;10,1,IF(SquadExport!AY178&lt;15,2,IF(SquadExport!AY178&lt;=20,3,""))),0),"")</f>
        <v/>
      </c>
      <c r="AW178" s="37" t="str">
        <f ca="1">IF($A178&gt;"",IF(ISERROR(HLOOKUP(AW$1,INDIRECT("Roles!$B$"&amp;MATCH($B178,Roles!$A:$A,0)&amp;":$AF$"&amp;MATCH($B178,Roles!$A:$A,0)),1,FALSE))=FALSE,IF(SquadExport!AZ178&lt;10,1,IF(SquadExport!AZ178&lt;15,2,IF(SquadExport!AZ178&lt;=20,3,""))),0),"")</f>
        <v/>
      </c>
      <c r="AX178" s="37" t="str">
        <f ca="1">IF($A178&gt;"",IF(ISERROR(HLOOKUP(AX$1,INDIRECT("Roles!$B$"&amp;MATCH($B178,Roles!$A:$A,0)&amp;":$AF$"&amp;MATCH($B178,Roles!$A:$A,0)),1,FALSE))=FALSE,IF(SquadExport!BA178&lt;10,1,IF(SquadExport!BA178&lt;15,2,IF(SquadExport!BA178&lt;=20,3,""))),0),"")</f>
        <v/>
      </c>
      <c r="AY178" s="30" t="str" cm="1">
        <f t="array" aca="1" ref="AY178:CS178" ca="1">IF($D178:$AX178=1,D$1:AX$1,"")</f>
        <v/>
      </c>
      <c r="AZ178" s="30" t="str">
        <f ca="1"/>
        <v/>
      </c>
      <c r="BA178" s="30" t="str">
        <f ca="1"/>
        <v/>
      </c>
      <c r="BB178" s="30" t="str">
        <f ca="1"/>
        <v/>
      </c>
      <c r="BC178" s="30" t="str">
        <f ca="1"/>
        <v/>
      </c>
      <c r="BD178" s="30" t="str">
        <f ca="1"/>
        <v/>
      </c>
      <c r="BE178" s="30" t="str">
        <f ca="1"/>
        <v/>
      </c>
      <c r="BF178" s="30" t="str">
        <f ca="1"/>
        <v/>
      </c>
      <c r="BG178" s="30" t="str">
        <f ca="1"/>
        <v/>
      </c>
      <c r="BH178" s="30" t="str">
        <f ca="1"/>
        <v/>
      </c>
      <c r="BI178" s="30" t="str">
        <f ca="1"/>
        <v/>
      </c>
      <c r="BJ178" s="30" t="str">
        <f ca="1"/>
        <v/>
      </c>
      <c r="BK178" s="30" t="str">
        <f ca="1"/>
        <v/>
      </c>
      <c r="BL178" s="30" t="str">
        <f ca="1"/>
        <v/>
      </c>
      <c r="BM178" s="30" t="str">
        <f ca="1"/>
        <v/>
      </c>
      <c r="BN178" s="30" t="str">
        <f ca="1"/>
        <v/>
      </c>
      <c r="BO178" s="30" t="str">
        <f ca="1"/>
        <v/>
      </c>
      <c r="BP178" s="30" t="str">
        <f ca="1"/>
        <v/>
      </c>
      <c r="BQ178" s="30" t="str">
        <f ca="1"/>
        <v/>
      </c>
      <c r="BR178" s="30" t="str">
        <f ca="1"/>
        <v/>
      </c>
      <c r="BS178" s="30" t="str">
        <f ca="1"/>
        <v/>
      </c>
      <c r="BT178" s="30" t="str">
        <f ca="1"/>
        <v/>
      </c>
      <c r="BU178" s="30" t="str">
        <f ca="1"/>
        <v/>
      </c>
      <c r="BV178" s="30" t="str">
        <f ca="1"/>
        <v/>
      </c>
      <c r="BW178" s="30" t="str">
        <f ca="1"/>
        <v/>
      </c>
      <c r="BX178" s="30" t="str">
        <f ca="1"/>
        <v/>
      </c>
      <c r="BY178" s="30" t="str">
        <f ca="1"/>
        <v/>
      </c>
      <c r="BZ178" s="30" t="str">
        <f ca="1"/>
        <v/>
      </c>
      <c r="CA178" s="30" t="str">
        <f ca="1"/>
        <v/>
      </c>
      <c r="CB178" s="30" t="str">
        <f ca="1"/>
        <v/>
      </c>
      <c r="CC178" s="30" t="str">
        <f ca="1"/>
        <v/>
      </c>
      <c r="CD178" s="30" t="str">
        <f ca="1"/>
        <v/>
      </c>
      <c r="CE178" s="30" t="str">
        <f ca="1"/>
        <v/>
      </c>
      <c r="CF178" s="30" t="str">
        <f ca="1"/>
        <v/>
      </c>
      <c r="CG178" s="30" t="str">
        <f ca="1"/>
        <v/>
      </c>
      <c r="CH178" s="30" t="str">
        <f ca="1"/>
        <v/>
      </c>
      <c r="CI178" s="30" t="str">
        <f ca="1"/>
        <v/>
      </c>
      <c r="CJ178" s="30" t="str">
        <f ca="1"/>
        <v/>
      </c>
      <c r="CK178" s="30" t="str">
        <f ca="1"/>
        <v/>
      </c>
      <c r="CL178" s="30" t="str">
        <f ca="1"/>
        <v/>
      </c>
      <c r="CM178" s="30" t="str">
        <f ca="1"/>
        <v/>
      </c>
      <c r="CN178" s="30" t="str">
        <f ca="1"/>
        <v/>
      </c>
      <c r="CO178" s="30" t="str">
        <f ca="1"/>
        <v/>
      </c>
      <c r="CP178" s="30" t="str">
        <f ca="1"/>
        <v/>
      </c>
      <c r="CQ178" s="30" t="str">
        <f ca="1"/>
        <v/>
      </c>
      <c r="CR178" s="30" t="str">
        <f ca="1"/>
        <v/>
      </c>
      <c r="CS178" s="30" t="str">
        <f ca="1"/>
        <v/>
      </c>
      <c r="CT178" s="31" cm="1">
        <f t="array" aca="1" ref="CT178" ca="1">SUMPRODUCT(COUNTIF($AY178:$CS178,Training!$C$3:$E$3))</f>
        <v>0</v>
      </c>
      <c r="CU178" s="31" cm="1">
        <f t="array" aca="1" ref="CU178" ca="1">SUMPRODUCT(COUNTIF($AY178:$CS178,Training!$C$4:$E$4))</f>
        <v>0</v>
      </c>
      <c r="CV178" s="31" cm="1">
        <f t="array" aca="1" ref="CV178" ca="1">SUMPRODUCT(COUNTIF($AY178:$CS178,Training!$C$5:$E$5))</f>
        <v>0</v>
      </c>
      <c r="CW178" s="31" cm="1">
        <f t="array" aca="1" ref="CW178" ca="1">SUMPRODUCT(COUNTIF($AY178:$CS178,Training!$C$6:$E$6))</f>
        <v>0</v>
      </c>
      <c r="CX178" s="31" cm="1">
        <f t="array" aca="1" ref="CX178" ca="1">SUMPRODUCT(COUNTIF($AY178:$CS178,Training!$C$7:$E$7))</f>
        <v>0</v>
      </c>
      <c r="CY178" s="31" cm="1">
        <f t="array" aca="1" ref="CY178" ca="1">SUMPRODUCT(COUNTIF($AY178:$CS178,Training!$C$8:$E$8))</f>
        <v>0</v>
      </c>
      <c r="CZ178" s="31" cm="1">
        <f t="array" aca="1" ref="CZ178" ca="1">SUMPRODUCT(COUNTIF($AY178:$CS178,Training!$C$9:$E$9))</f>
        <v>0</v>
      </c>
      <c r="DA178" s="31" cm="1">
        <f t="array" aca="1" ref="DA178" ca="1">SUMPRODUCT(COUNTIF($AY178:$CS178,Training!$C$10:$E$10))</f>
        <v>0</v>
      </c>
      <c r="DB178" s="31" cm="1">
        <f t="array" aca="1" ref="DB178" ca="1">SUMPRODUCT(COUNTIF($AY178:$CS178,Training!$C$11:$E$11))</f>
        <v>0</v>
      </c>
      <c r="DC178" s="31" cm="1">
        <f t="array" aca="1" ref="DC178" ca="1">SUMPRODUCT(COUNTIF($AY178:$CS178,Training!$C$2:$E$2))</f>
        <v>0</v>
      </c>
      <c r="DD178" s="31" cm="1">
        <f t="array" aca="1" ref="DD178" ca="1">SUMPRODUCT(COUNTIF($AY178:$CS178,Training!#REF!))</f>
        <v>0</v>
      </c>
      <c r="DE178" s="31" cm="1">
        <f t="array" aca="1" ref="DE178" ca="1">SUMPRODUCT(COUNTIF($AY178:$CS178,Training!$C$12:$E$12))</f>
        <v>0</v>
      </c>
      <c r="DF178" s="31" cm="1">
        <f t="array" aca="1" ref="DF178" ca="1">SUMPRODUCT(COUNTIF($AY178:$CS178,Training!$C$13:$E$13))</f>
        <v>0</v>
      </c>
      <c r="DG178" s="31" cm="1">
        <f t="array" aca="1" ref="DG178" ca="1">SUMPRODUCT(COUNTIF($AY178:$CS178,Training!$C$14:$E$14))</f>
        <v>0</v>
      </c>
      <c r="DH178" s="31" cm="1">
        <f t="array" aca="1" ref="DH178" ca="1">SUMPRODUCT(COUNTIF($AY178:$CS178,Training!$C$15:$E$15))</f>
        <v>0</v>
      </c>
      <c r="DI178" s="31" cm="1">
        <f t="array" aca="1" ref="DI178" ca="1">SUMPRODUCT(COUNTIF($AY178:$CS178,Training!$C$16:$E$16))</f>
        <v>0</v>
      </c>
      <c r="DJ178" s="30" t="str" cm="1">
        <f t="array" aca="1" ref="DJ178:FD178" ca="1">IF(COUNTIF(D178:AX178,1)=0,IF($D178:$AX178=2,D$1:AX$1,""),"")</f>
        <v/>
      </c>
      <c r="DK178" s="30" t="str">
        <f ca="1"/>
        <v/>
      </c>
      <c r="DL178" s="30" t="str">
        <f ca="1"/>
        <v/>
      </c>
      <c r="DM178" s="30" t="str">
        <f ca="1"/>
        <v/>
      </c>
      <c r="DN178" s="30" t="str">
        <f ca="1"/>
        <v/>
      </c>
      <c r="DO178" s="30" t="str">
        <f ca="1"/>
        <v/>
      </c>
      <c r="DP178" s="30" t="str">
        <f ca="1"/>
        <v/>
      </c>
      <c r="DQ178" s="30" t="str">
        <f ca="1"/>
        <v/>
      </c>
      <c r="DR178" s="30" t="str">
        <f ca="1"/>
        <v/>
      </c>
      <c r="DS178" s="30" t="str">
        <f ca="1"/>
        <v/>
      </c>
      <c r="DT178" s="30" t="str">
        <f ca="1"/>
        <v/>
      </c>
      <c r="DU178" s="30" t="str">
        <f ca="1"/>
        <v/>
      </c>
      <c r="DV178" s="30" t="str">
        <f ca="1"/>
        <v/>
      </c>
      <c r="DW178" s="30" t="str">
        <f ca="1"/>
        <v/>
      </c>
      <c r="DX178" s="30" t="str">
        <f ca="1"/>
        <v/>
      </c>
      <c r="DY178" s="30" t="str">
        <f ca="1"/>
        <v/>
      </c>
      <c r="DZ178" s="30" t="str">
        <f ca="1"/>
        <v/>
      </c>
      <c r="EA178" s="30" t="str">
        <f ca="1"/>
        <v/>
      </c>
      <c r="EB178" s="30" t="str">
        <f ca="1"/>
        <v/>
      </c>
      <c r="EC178" s="30" t="str">
        <f ca="1"/>
        <v/>
      </c>
      <c r="ED178" s="30" t="str">
        <f ca="1"/>
        <v/>
      </c>
      <c r="EE178" s="30" t="str">
        <f ca="1"/>
        <v/>
      </c>
      <c r="EF178" s="30" t="str">
        <f ca="1"/>
        <v/>
      </c>
      <c r="EG178" s="30" t="str">
        <f ca="1"/>
        <v/>
      </c>
      <c r="EH178" s="30" t="str">
        <f ca="1"/>
        <v/>
      </c>
      <c r="EI178" s="30" t="str">
        <f ca="1"/>
        <v/>
      </c>
      <c r="EJ178" s="30" t="str">
        <f ca="1"/>
        <v/>
      </c>
      <c r="EK178" s="30" t="str">
        <f ca="1"/>
        <v/>
      </c>
      <c r="EL178" s="30" t="str">
        <f ca="1"/>
        <v/>
      </c>
      <c r="EM178" s="30" t="str">
        <f ca="1"/>
        <v/>
      </c>
      <c r="EN178" s="30" t="str">
        <f ca="1"/>
        <v/>
      </c>
      <c r="EO178" s="30" t="str">
        <f ca="1"/>
        <v/>
      </c>
      <c r="EP178" s="30" t="str">
        <f ca="1"/>
        <v/>
      </c>
      <c r="EQ178" s="30" t="str">
        <f ca="1"/>
        <v/>
      </c>
      <c r="ER178" s="30" t="str">
        <f ca="1"/>
        <v/>
      </c>
      <c r="ES178" s="30" t="str">
        <f ca="1"/>
        <v/>
      </c>
      <c r="ET178" s="30" t="str">
        <f ca="1"/>
        <v/>
      </c>
      <c r="EU178" s="30" t="str">
        <f ca="1"/>
        <v/>
      </c>
      <c r="EV178" s="30" t="str">
        <f ca="1"/>
        <v/>
      </c>
      <c r="EW178" s="30" t="str">
        <f ca="1"/>
        <v/>
      </c>
      <c r="EX178" s="30" t="str">
        <f ca="1"/>
        <v/>
      </c>
      <c r="EY178" s="30" t="str">
        <f ca="1"/>
        <v/>
      </c>
      <c r="EZ178" s="30" t="str">
        <f ca="1"/>
        <v/>
      </c>
      <c r="FA178" s="30" t="str">
        <f ca="1"/>
        <v/>
      </c>
      <c r="FB178" s="30" t="str">
        <f ca="1"/>
        <v/>
      </c>
      <c r="FC178" s="30" t="str">
        <f ca="1"/>
        <v/>
      </c>
      <c r="FD178" s="30" t="str">
        <f ca="1"/>
        <v/>
      </c>
      <c r="FE178" s="31" cm="1">
        <f t="array" aca="1" ref="FE178" ca="1">SUMPRODUCT(COUNTIF($DJ178:$FD178,Training!$C$3:$E$3))</f>
        <v>0</v>
      </c>
      <c r="FF178" s="31" cm="1">
        <f t="array" aca="1" ref="FF178" ca="1">SUMPRODUCT(COUNTIF($DJ178:$FD178,Training!$C$4:$E$4))</f>
        <v>0</v>
      </c>
      <c r="FG178" s="31" cm="1">
        <f t="array" aca="1" ref="FG178" ca="1">SUMPRODUCT(COUNTIF($DJ178:$FD178,Training!$C$5:$E$5))</f>
        <v>0</v>
      </c>
      <c r="FH178" s="31" cm="1">
        <f t="array" aca="1" ref="FH178" ca="1">SUMPRODUCT(COUNTIF($DJ178:$FD178,Training!$C$6:$E$6))</f>
        <v>0</v>
      </c>
      <c r="FI178" s="31" cm="1">
        <f t="array" aca="1" ref="FI178" ca="1">SUMPRODUCT(COUNTIF($DJ178:$FD178,Training!$C$7:$E$7))</f>
        <v>0</v>
      </c>
      <c r="FJ178" s="31" cm="1">
        <f t="array" aca="1" ref="FJ178" ca="1">SUMPRODUCT(COUNTIF($DJ178:$FD178,Training!$C$8:$E$8))</f>
        <v>0</v>
      </c>
      <c r="FK178" s="31" cm="1">
        <f t="array" aca="1" ref="FK178" ca="1">SUMPRODUCT(COUNTIF($DJ178:$FD178,Training!$C$9:$E$9))</f>
        <v>0</v>
      </c>
      <c r="FL178" s="31" cm="1">
        <f t="array" aca="1" ref="FL178" ca="1">SUMPRODUCT(COUNTIF($DJ178:$FD178,Training!$C$10:$E$10))</f>
        <v>0</v>
      </c>
      <c r="FM178" s="31" cm="1">
        <f t="array" aca="1" ref="FM178" ca="1">SUMPRODUCT(COUNTIF($DJ178:$FD178,Training!$C$11:$E$11))</f>
        <v>0</v>
      </c>
      <c r="FN178" s="31" cm="1">
        <f t="array" aca="1" ref="FN178" ca="1">SUMPRODUCT(COUNTIF($DJ178:$FD178,Training!$C$2:$E$2))</f>
        <v>0</v>
      </c>
      <c r="FO178" s="31" cm="1">
        <f t="array" aca="1" ref="FO178" ca="1">SUMPRODUCT(COUNTIF($DJ178:$FD178,Training!#REF!))</f>
        <v>0</v>
      </c>
      <c r="FP178" s="31" cm="1">
        <f t="array" aca="1" ref="FP178" ca="1">SUMPRODUCT(COUNTIF($DJ178:$FD178,Training!$C$12:$E$12))</f>
        <v>0</v>
      </c>
      <c r="FQ178" s="31" cm="1">
        <f t="array" aca="1" ref="FQ178" ca="1">SUMPRODUCT(COUNTIF($DJ178:$FD178,Training!$C$13:$E$13))</f>
        <v>0</v>
      </c>
      <c r="FR178" s="31" cm="1">
        <f t="array" aca="1" ref="FR178" ca="1">SUMPRODUCT(COUNTIF($DJ178:$FD178,Training!$C$14:$E$14))</f>
        <v>0</v>
      </c>
      <c r="FS178" s="31" cm="1">
        <f t="array" aca="1" ref="FS178" ca="1">SUMPRODUCT(COUNTIF($DJ178:$FD178,Training!$C$15:$E$15))</f>
        <v>0</v>
      </c>
      <c r="FT178" s="31" cm="1">
        <f t="array" aca="1" ref="FT178" ca="1">SUMPRODUCT(COUNTIF($DJ178:$FD178,Training!$C$16:$E$16))</f>
        <v>0</v>
      </c>
    </row>
    <row r="179" spans="1:176" x14ac:dyDescent="0.25">
      <c r="A179" s="32" t="str">
        <f>IF(WeightedParse!A179&gt;"",WeightedParse!A179,"")</f>
        <v/>
      </c>
      <c r="B179" s="49" t="str">
        <f>IF('Weighted Summary'!A179&gt;"",'Weighted Summary'!F179,"")</f>
        <v/>
      </c>
      <c r="C179" s="39" t="str">
        <f t="shared" si="2"/>
        <v/>
      </c>
      <c r="D179" s="37" t="str">
        <f ca="1">IF($A179&gt;"",IF(ISERROR(HLOOKUP(D$1,INDIRECT("Roles!$B$"&amp;MATCH($B179,Roles!$A:$A,0)&amp;":$AF$"&amp;MATCH($B179,Roles!$A:$A,0)),1,FALSE))=FALSE,IF(SquadExport!G179&lt;10,1,IF(SquadExport!G179&lt;15,2,IF(SquadExport!G179&lt;=20,3,""))),0),"")</f>
        <v/>
      </c>
      <c r="E179" s="37" t="str">
        <f ca="1">IF($A179&gt;"",IF(ISERROR(HLOOKUP(E$1,INDIRECT("Roles!$B$"&amp;MATCH($B179,Roles!$A:$A,0)&amp;":$AF$"&amp;MATCH($B179,Roles!$A:$A,0)),1,FALSE))=FALSE,IF(SquadExport!H179&lt;10,1,IF(SquadExport!H179&lt;15,2,IF(SquadExport!H179&lt;=20,3,""))),0),"")</f>
        <v/>
      </c>
      <c r="F179" s="37" t="str">
        <f ca="1">IF($A179&gt;"",IF(ISERROR(HLOOKUP(F$1,INDIRECT("Roles!$B$"&amp;MATCH($B179,Roles!$A:$A,0)&amp;":$AF$"&amp;MATCH($B179,Roles!$A:$A,0)),1,FALSE))=FALSE,IF(SquadExport!I179&lt;10,1,IF(SquadExport!I179&lt;15,2,IF(SquadExport!I179&lt;=20,3,""))),0),"")</f>
        <v/>
      </c>
      <c r="G179" s="37" t="str">
        <f ca="1">IF($A179&gt;"",IF(ISERROR(HLOOKUP(G$1,INDIRECT("Roles!$B$"&amp;MATCH($B179,Roles!$A:$A,0)&amp;":$AF$"&amp;MATCH($B179,Roles!$A:$A,0)),1,FALSE))=FALSE,IF(SquadExport!J179&lt;10,1,IF(SquadExport!J179&lt;15,2,IF(SquadExport!J179&lt;=20,3,""))),0),"")</f>
        <v/>
      </c>
      <c r="H179" s="37" t="str">
        <f ca="1">IF($A179&gt;"",IF(ISERROR(HLOOKUP(H$1,INDIRECT("Roles!$B$"&amp;MATCH($B179,Roles!$A:$A,0)&amp;":$AF$"&amp;MATCH($B179,Roles!$A:$A,0)),1,FALSE))=FALSE,IF(SquadExport!K179&lt;10,1,IF(SquadExport!K179&lt;15,2,IF(SquadExport!K179&lt;=20,3,""))),0),"")</f>
        <v/>
      </c>
      <c r="I179" s="37" t="str">
        <f ca="1">IF($A179&gt;"",IF(ISERROR(HLOOKUP(I$1,INDIRECT("Roles!$B$"&amp;MATCH($B179,Roles!$A:$A,0)&amp;":$AF$"&amp;MATCH($B179,Roles!$A:$A,0)),1,FALSE))=FALSE,IF(SquadExport!L179&lt;10,1,IF(SquadExport!L179&lt;15,2,IF(SquadExport!L179&lt;=20,3,""))),0),"")</f>
        <v/>
      </c>
      <c r="J179" s="37" t="str">
        <f ca="1">IF($A179&gt;"",IF(ISERROR(HLOOKUP(J$1,INDIRECT("Roles!$B$"&amp;MATCH($B179,Roles!$A:$A,0)&amp;":$AF$"&amp;MATCH($B179,Roles!$A:$A,0)),1,FALSE))=FALSE,IF(SquadExport!M179&lt;10,1,IF(SquadExport!M179&lt;15,2,IF(SquadExport!M179&lt;=20,3,""))),0),"")</f>
        <v/>
      </c>
      <c r="K179" s="37" t="str">
        <f ca="1">IF($A179&gt;"",IF(ISERROR(HLOOKUP(K$1,INDIRECT("Roles!$B$"&amp;MATCH($B179,Roles!$A:$A,0)&amp;":$AF$"&amp;MATCH($B179,Roles!$A:$A,0)),1,FALSE))=FALSE,IF(SquadExport!N179&lt;10,1,IF(SquadExport!N179&lt;15,2,IF(SquadExport!N179&lt;=20,3,""))),0),"")</f>
        <v/>
      </c>
      <c r="L179" s="37" t="str">
        <f ca="1">IF($A179&gt;"",IF(ISERROR(HLOOKUP(L$1,INDIRECT("Roles!$B$"&amp;MATCH($B179,Roles!$A:$A,0)&amp;":$AF$"&amp;MATCH($B179,Roles!$A:$A,0)),1,FALSE))=FALSE,IF(SquadExport!O179&lt;10,1,IF(SquadExport!O179&lt;15,2,IF(SquadExport!O179&lt;=20,3,""))),0),"")</f>
        <v/>
      </c>
      <c r="M179" s="37" t="str">
        <f ca="1">IF($A179&gt;"",IF(ISERROR(HLOOKUP(M$1,INDIRECT("Roles!$B$"&amp;MATCH($B179,Roles!$A:$A,0)&amp;":$AF$"&amp;MATCH($B179,Roles!$A:$A,0)),1,FALSE))=FALSE,IF(SquadExport!P179&lt;10,1,IF(SquadExport!P179&lt;15,2,IF(SquadExport!P179&lt;=20,3,""))),0),"")</f>
        <v/>
      </c>
      <c r="N179" s="37" t="str">
        <f ca="1">IF($A179&gt;"",IF(ISERROR(HLOOKUP(N$1,INDIRECT("Roles!$B$"&amp;MATCH($B179,Roles!$A:$A,0)&amp;":$AF$"&amp;MATCH($B179,Roles!$A:$A,0)),1,FALSE))=FALSE,IF(SquadExport!Q179&lt;10,1,IF(SquadExport!Q179&lt;15,2,IF(SquadExport!Q179&lt;=20,3,""))),0),"")</f>
        <v/>
      </c>
      <c r="O179" s="37" t="str">
        <f ca="1">IF($A179&gt;"",IF(ISERROR(HLOOKUP(O$1,INDIRECT("Roles!$B$"&amp;MATCH($B179,Roles!$A:$A,0)&amp;":$AF$"&amp;MATCH($B179,Roles!$A:$A,0)),1,FALSE))=FALSE,IF(SquadExport!R179&lt;10,1,IF(SquadExport!R179&lt;15,2,IF(SquadExport!R179&lt;=20,3,""))),0),"")</f>
        <v/>
      </c>
      <c r="P179" s="37" t="str">
        <f ca="1">IF($A179&gt;"",IF(ISERROR(HLOOKUP(P$1,INDIRECT("Roles!$B$"&amp;MATCH($B179,Roles!$A:$A,0)&amp;":$AF$"&amp;MATCH($B179,Roles!$A:$A,0)),1,FALSE))=FALSE,IF(SquadExport!S179&lt;10,1,IF(SquadExport!S179&lt;15,2,IF(SquadExport!S179&lt;=20,3,""))),0),"")</f>
        <v/>
      </c>
      <c r="Q179" s="37" t="str">
        <f ca="1">IF($A179&gt;"",IF(ISERROR(HLOOKUP(Q$1,INDIRECT("Roles!$B$"&amp;MATCH($B179,Roles!$A:$A,0)&amp;":$AF$"&amp;MATCH($B179,Roles!$A:$A,0)),1,FALSE))=FALSE,IF(SquadExport!T179&lt;10,1,IF(SquadExport!T179&lt;15,2,IF(SquadExport!T179&lt;=20,3,""))),0),"")</f>
        <v/>
      </c>
      <c r="R179" s="37" t="str">
        <f ca="1">IF($A179&gt;"",IF(ISERROR(HLOOKUP(R$1,INDIRECT("Roles!$B$"&amp;MATCH($B179,Roles!$A:$A,0)&amp;":$AF$"&amp;MATCH($B179,Roles!$A:$A,0)),1,FALSE))=FALSE,IF(SquadExport!U179&lt;10,1,IF(SquadExport!U179&lt;15,2,IF(SquadExport!U179&lt;=20,3,""))),0),"")</f>
        <v/>
      </c>
      <c r="S179" s="37" t="str">
        <f ca="1">IF($A179&gt;"",IF(ISERROR(HLOOKUP(S$1,INDIRECT("Roles!$B$"&amp;MATCH($B179,Roles!$A:$A,0)&amp;":$AF$"&amp;MATCH($B179,Roles!$A:$A,0)),1,FALSE))=FALSE,IF(SquadExport!V179&lt;10,1,IF(SquadExport!V179&lt;15,2,IF(SquadExport!V179&lt;=20,3,""))),0),"")</f>
        <v/>
      </c>
      <c r="T179" s="37" t="str">
        <f ca="1">IF($A179&gt;"",IF(ISERROR(HLOOKUP(T$1,INDIRECT("Roles!$B$"&amp;MATCH($B179,Roles!$A:$A,0)&amp;":$AF$"&amp;MATCH($B179,Roles!$A:$A,0)),1,FALSE))=FALSE,IF(SquadExport!W179&lt;10,1,IF(SquadExport!W179&lt;15,2,IF(SquadExport!W179&lt;=20,3,""))),0),"")</f>
        <v/>
      </c>
      <c r="U179" s="37" t="str">
        <f ca="1">IF($A179&gt;"",IF(ISERROR(HLOOKUP(U$1,INDIRECT("Roles!$B$"&amp;MATCH($B179,Roles!$A:$A,0)&amp;":$AF$"&amp;MATCH($B179,Roles!$A:$A,0)),1,FALSE))=FALSE,IF(SquadExport!X179&lt;10,1,IF(SquadExport!X179&lt;15,2,IF(SquadExport!X179&lt;=20,3,""))),0),"")</f>
        <v/>
      </c>
      <c r="V179" s="37" t="str">
        <f ca="1">IF($A179&gt;"",IF(ISERROR(HLOOKUP(V$1,INDIRECT("Roles!$B$"&amp;MATCH($B179,Roles!$A:$A,0)&amp;":$AF$"&amp;MATCH($B179,Roles!$A:$A,0)),1,FALSE))=FALSE,IF(SquadExport!Y179&lt;10,1,IF(SquadExport!Y179&lt;15,2,IF(SquadExport!Y179&lt;=20,3,""))),0),"")</f>
        <v/>
      </c>
      <c r="W179" s="37" t="str">
        <f ca="1">IF($A179&gt;"",IF(ISERROR(HLOOKUP(W$1,INDIRECT("Roles!$B$"&amp;MATCH($B179,Roles!$A:$A,0)&amp;":$AF$"&amp;MATCH($B179,Roles!$A:$A,0)),1,FALSE))=FALSE,IF(SquadExport!Z179&lt;10,1,IF(SquadExport!Z179&lt;15,2,IF(SquadExport!Z179&lt;=20,3,""))),0),"")</f>
        <v/>
      </c>
      <c r="X179" s="37" t="str">
        <f ca="1">IF($A179&gt;"",IF(ISERROR(HLOOKUP(X$1,INDIRECT("Roles!$B$"&amp;MATCH($B179,Roles!$A:$A,0)&amp;":$AF$"&amp;MATCH($B179,Roles!$A:$A,0)),1,FALSE))=FALSE,IF(SquadExport!AA179&lt;10,1,IF(SquadExport!AA179&lt;15,2,IF(SquadExport!AA179&lt;=20,3,""))),0),"")</f>
        <v/>
      </c>
      <c r="Y179" s="37" t="str">
        <f ca="1">IF($A179&gt;"",IF(ISERROR(HLOOKUP(Y$1,INDIRECT("Roles!$B$"&amp;MATCH($B179,Roles!$A:$A,0)&amp;":$AF$"&amp;MATCH($B179,Roles!$A:$A,0)),1,FALSE))=FALSE,IF(SquadExport!AB179&lt;10,1,IF(SquadExport!AB179&lt;15,2,IF(SquadExport!AB179&lt;=20,3,""))),0),"")</f>
        <v/>
      </c>
      <c r="Z179" s="37" t="str">
        <f ca="1">IF($A179&gt;"",IF(ISERROR(HLOOKUP(Z$1,INDIRECT("Roles!$B$"&amp;MATCH($B179,Roles!$A:$A,0)&amp;":$AF$"&amp;MATCH($B179,Roles!$A:$A,0)),1,FALSE))=FALSE,IF(SquadExport!AC179&lt;10,1,IF(SquadExport!AC179&lt;15,2,IF(SquadExport!AC179&lt;=20,3,""))),0),"")</f>
        <v/>
      </c>
      <c r="AA179" s="37" t="str">
        <f ca="1">IF($A179&gt;"",IF(ISERROR(HLOOKUP(AA$1,INDIRECT("Roles!$B$"&amp;MATCH($B179,Roles!$A:$A,0)&amp;":$AF$"&amp;MATCH($B179,Roles!$A:$A,0)),1,FALSE))=FALSE,IF(SquadExport!AD179&lt;10,1,IF(SquadExport!AD179&lt;15,2,IF(SquadExport!AD179&lt;=20,3,""))),0),"")</f>
        <v/>
      </c>
      <c r="AB179" s="37" t="str">
        <f ca="1">IF($A179&gt;"",IF(ISERROR(HLOOKUP(AB$1,INDIRECT("Roles!$B$"&amp;MATCH($B179,Roles!$A:$A,0)&amp;":$AF$"&amp;MATCH($B179,Roles!$A:$A,0)),1,FALSE))=FALSE,IF(SquadExport!AE179&lt;10,1,IF(SquadExport!AE179&lt;15,2,IF(SquadExport!AE179&lt;=20,3,""))),0),"")</f>
        <v/>
      </c>
      <c r="AC179" s="37" t="str">
        <f ca="1">IF($A179&gt;"",IF(ISERROR(HLOOKUP(AC$1,INDIRECT("Roles!$B$"&amp;MATCH($B179,Roles!$A:$A,0)&amp;":$AF$"&amp;MATCH($B179,Roles!$A:$A,0)),1,FALSE))=FALSE,IF(SquadExport!AF179&lt;10,1,IF(SquadExport!AF179&lt;15,2,IF(SquadExport!AF179&lt;=20,3,""))),0),"")</f>
        <v/>
      </c>
      <c r="AD179" s="37" t="str">
        <f ca="1">IF($A179&gt;"",IF(ISERROR(HLOOKUP(AD$1,INDIRECT("Roles!$B$"&amp;MATCH($B179,Roles!$A:$A,0)&amp;":$AF$"&amp;MATCH($B179,Roles!$A:$A,0)),1,FALSE))=FALSE,IF(SquadExport!AG179&lt;10,1,IF(SquadExport!AG179&lt;15,2,IF(SquadExport!AG179&lt;=20,3,""))),0),"")</f>
        <v/>
      </c>
      <c r="AE179" s="37" t="str">
        <f ca="1">IF($A179&gt;"",IF(ISERROR(HLOOKUP(AE$1,INDIRECT("Roles!$B$"&amp;MATCH($B179,Roles!$A:$A,0)&amp;":$AF$"&amp;MATCH($B179,Roles!$A:$A,0)),1,FALSE))=FALSE,IF(SquadExport!AH179&lt;10,1,IF(SquadExport!AH179&lt;15,2,IF(SquadExport!AH179&lt;=20,3,""))),0),"")</f>
        <v/>
      </c>
      <c r="AF179" s="37" t="str">
        <f ca="1">IF($A179&gt;"",IF(ISERROR(HLOOKUP(AF$1,INDIRECT("Roles!$B$"&amp;MATCH($B179,Roles!$A:$A,0)&amp;":$AF$"&amp;MATCH($B179,Roles!$A:$A,0)),1,FALSE))=FALSE,IF(SquadExport!AI179&lt;10,1,IF(SquadExport!AI179&lt;15,2,IF(SquadExport!AI179&lt;=20,3,""))),0),"")</f>
        <v/>
      </c>
      <c r="AG179" s="37" t="str">
        <f ca="1">IF($A179&gt;"",IF(ISERROR(HLOOKUP(AG$1,INDIRECT("Roles!$B$"&amp;MATCH($B179,Roles!$A:$A,0)&amp;":$AF$"&amp;MATCH($B179,Roles!$A:$A,0)),1,FALSE))=FALSE,IF(SquadExport!AJ179&lt;10,1,IF(SquadExport!AJ179&lt;15,2,IF(SquadExport!AJ179&lt;=20,3,""))),0),"")</f>
        <v/>
      </c>
      <c r="AH179" s="37" t="str">
        <f ca="1">IF($A179&gt;"",IF(ISERROR(HLOOKUP(AH$1,INDIRECT("Roles!$B$"&amp;MATCH($B179,Roles!$A:$A,0)&amp;":$AF$"&amp;MATCH($B179,Roles!$A:$A,0)),1,FALSE))=FALSE,IF(SquadExport!AK179&lt;10,1,IF(SquadExport!AK179&lt;15,2,IF(SquadExport!AK179&lt;=20,3,""))),0),"")</f>
        <v/>
      </c>
      <c r="AI179" s="37" t="str">
        <f ca="1">IF($A179&gt;"",IF(ISERROR(HLOOKUP(AI$1,INDIRECT("Roles!$B$"&amp;MATCH($B179,Roles!$A:$A,0)&amp;":$AF$"&amp;MATCH($B179,Roles!$A:$A,0)),1,FALSE))=FALSE,IF(SquadExport!AL179&lt;10,1,IF(SquadExport!AL179&lt;15,2,IF(SquadExport!AL179&lt;=20,3,""))),0),"")</f>
        <v/>
      </c>
      <c r="AJ179" s="37" t="str">
        <f ca="1">IF($A179&gt;"",IF(ISERROR(HLOOKUP(AJ$1,INDIRECT("Roles!$B$"&amp;MATCH($B179,Roles!$A:$A,0)&amp;":$AF$"&amp;MATCH($B179,Roles!$A:$A,0)),1,FALSE))=FALSE,IF(SquadExport!AM179&lt;10,1,IF(SquadExport!AM179&lt;15,2,IF(SquadExport!AM179&lt;=20,3,""))),0),"")</f>
        <v/>
      </c>
      <c r="AK179" s="37" t="str">
        <f ca="1">IF($A179&gt;"",IF(ISERROR(HLOOKUP(AK$1,INDIRECT("Roles!$B$"&amp;MATCH($B179,Roles!$A:$A,0)&amp;":$AF$"&amp;MATCH($B179,Roles!$A:$A,0)),1,FALSE))=FALSE,IF(SquadExport!AN179&lt;10,1,IF(SquadExport!AN179&lt;15,2,IF(SquadExport!AN179&lt;=20,3,""))),0),"")</f>
        <v/>
      </c>
      <c r="AL179" s="37" t="str">
        <f ca="1">IF($A179&gt;"",IF(ISERROR(HLOOKUP(AL$1,INDIRECT("Roles!$B$"&amp;MATCH($B179,Roles!$A:$A,0)&amp;":$AF$"&amp;MATCH($B179,Roles!$A:$A,0)),1,FALSE))=FALSE,IF(SquadExport!AO179&lt;10,1,IF(SquadExport!AO179&lt;15,2,IF(SquadExport!AO179&lt;=20,3,""))),0),"")</f>
        <v/>
      </c>
      <c r="AM179" s="37" t="str">
        <f ca="1">IF($A179&gt;"",IF(ISERROR(HLOOKUP(AM$1,INDIRECT("Roles!$B$"&amp;MATCH($B179,Roles!$A:$A,0)&amp;":$AF$"&amp;MATCH($B179,Roles!$A:$A,0)),1,FALSE))=FALSE,IF(SquadExport!AP179&lt;10,1,IF(SquadExport!AP179&lt;15,2,IF(SquadExport!AP179&lt;=20,3,""))),0),"")</f>
        <v/>
      </c>
      <c r="AN179" s="37" t="str">
        <f ca="1">IF($A179&gt;"",IF(ISERROR(HLOOKUP(AN$1,INDIRECT("Roles!$B$"&amp;MATCH($B179,Roles!$A:$A,0)&amp;":$AF$"&amp;MATCH($B179,Roles!$A:$A,0)),1,FALSE))=FALSE,IF(SquadExport!AQ179&lt;10,1,IF(SquadExport!AQ179&lt;15,2,IF(SquadExport!AQ179&lt;=20,3,""))),0),"")</f>
        <v/>
      </c>
      <c r="AO179" s="37" t="str">
        <f ca="1">IF($A179&gt;"",IF(ISERROR(HLOOKUP(AO$1,INDIRECT("Roles!$B$"&amp;MATCH($B179,Roles!$A:$A,0)&amp;":$AF$"&amp;MATCH($B179,Roles!$A:$A,0)),1,FALSE))=FALSE,IF(SquadExport!AR179&lt;10,1,IF(SquadExport!AR179&lt;15,2,IF(SquadExport!AR179&lt;=20,3,""))),0),"")</f>
        <v/>
      </c>
      <c r="AP179" s="37" t="str">
        <f ca="1">IF($A179&gt;"",IF(ISERROR(HLOOKUP(AP$1,INDIRECT("Roles!$B$"&amp;MATCH($B179,Roles!$A:$A,0)&amp;":$AF$"&amp;MATCH($B179,Roles!$A:$A,0)),1,FALSE))=FALSE,IF(SquadExport!AS179&lt;10,1,IF(SquadExport!AS179&lt;15,2,IF(SquadExport!AS179&lt;=20,3,""))),0),"")</f>
        <v/>
      </c>
      <c r="AQ179" s="37" t="str">
        <f ca="1">IF($A179&gt;"",IF(ISERROR(HLOOKUP(AQ$1,INDIRECT("Roles!$B$"&amp;MATCH($B179,Roles!$A:$A,0)&amp;":$AF$"&amp;MATCH($B179,Roles!$A:$A,0)),1,FALSE))=FALSE,IF(SquadExport!AT179&lt;10,1,IF(SquadExport!AT179&lt;15,2,IF(SquadExport!AT179&lt;=20,3,""))),0),"")</f>
        <v/>
      </c>
      <c r="AR179" s="37" t="str">
        <f ca="1">IF($A179&gt;"",IF(ISERROR(HLOOKUP(AR$1,INDIRECT("Roles!$B$"&amp;MATCH($B179,Roles!$A:$A,0)&amp;":$AF$"&amp;MATCH($B179,Roles!$A:$A,0)),1,FALSE))=FALSE,IF(SquadExport!AU179&lt;10,1,IF(SquadExport!AU179&lt;15,2,IF(SquadExport!AU179&lt;=20,3,""))),0),"")</f>
        <v/>
      </c>
      <c r="AS179" s="37" t="str">
        <f ca="1">IF($A179&gt;"",IF(ISERROR(HLOOKUP(AS$1,INDIRECT("Roles!$B$"&amp;MATCH($B179,Roles!$A:$A,0)&amp;":$AF$"&amp;MATCH($B179,Roles!$A:$A,0)),1,FALSE))=FALSE,IF(SquadExport!AV179&lt;10,1,IF(SquadExport!AV179&lt;15,2,IF(SquadExport!AV179&lt;=20,3,""))),0),"")</f>
        <v/>
      </c>
      <c r="AT179" s="37" t="str">
        <f ca="1">IF($A179&gt;"",IF(ISERROR(HLOOKUP(AT$1,INDIRECT("Roles!$B$"&amp;MATCH($B179,Roles!$A:$A,0)&amp;":$AF$"&amp;MATCH($B179,Roles!$A:$A,0)),1,FALSE))=FALSE,IF(SquadExport!AW179&lt;10,1,IF(SquadExport!AW179&lt;15,2,IF(SquadExport!AW179&lt;=20,3,""))),0),"")</f>
        <v/>
      </c>
      <c r="AU179" s="37" t="str">
        <f ca="1">IF($A179&gt;"",IF(ISERROR(HLOOKUP(AU$1,INDIRECT("Roles!$B$"&amp;MATCH($B179,Roles!$A:$A,0)&amp;":$AF$"&amp;MATCH($B179,Roles!$A:$A,0)),1,FALSE))=FALSE,IF(SquadExport!AX179&lt;10,1,IF(SquadExport!AX179&lt;15,2,IF(SquadExport!AX179&lt;=20,3,""))),0),"")</f>
        <v/>
      </c>
      <c r="AV179" s="37" t="str">
        <f ca="1">IF($A179&gt;"",IF(ISERROR(HLOOKUP(AV$1,INDIRECT("Roles!$B$"&amp;MATCH($B179,Roles!$A:$A,0)&amp;":$AF$"&amp;MATCH($B179,Roles!$A:$A,0)),1,FALSE))=FALSE,IF(SquadExport!AY179&lt;10,1,IF(SquadExport!AY179&lt;15,2,IF(SquadExport!AY179&lt;=20,3,""))),0),"")</f>
        <v/>
      </c>
      <c r="AW179" s="37" t="str">
        <f ca="1">IF($A179&gt;"",IF(ISERROR(HLOOKUP(AW$1,INDIRECT("Roles!$B$"&amp;MATCH($B179,Roles!$A:$A,0)&amp;":$AF$"&amp;MATCH($B179,Roles!$A:$A,0)),1,FALSE))=FALSE,IF(SquadExport!AZ179&lt;10,1,IF(SquadExport!AZ179&lt;15,2,IF(SquadExport!AZ179&lt;=20,3,""))),0),"")</f>
        <v/>
      </c>
      <c r="AX179" s="37" t="str">
        <f ca="1">IF($A179&gt;"",IF(ISERROR(HLOOKUP(AX$1,INDIRECT("Roles!$B$"&amp;MATCH($B179,Roles!$A:$A,0)&amp;":$AF$"&amp;MATCH($B179,Roles!$A:$A,0)),1,FALSE))=FALSE,IF(SquadExport!BA179&lt;10,1,IF(SquadExport!BA179&lt;15,2,IF(SquadExport!BA179&lt;=20,3,""))),0),"")</f>
        <v/>
      </c>
      <c r="AY179" s="30" t="str" cm="1">
        <f t="array" aca="1" ref="AY179:CS179" ca="1">IF($D179:$AX179=1,D$1:AX$1,"")</f>
        <v/>
      </c>
      <c r="AZ179" s="30" t="str">
        <f ca="1"/>
        <v/>
      </c>
      <c r="BA179" s="30" t="str">
        <f ca="1"/>
        <v/>
      </c>
      <c r="BB179" s="30" t="str">
        <f ca="1"/>
        <v/>
      </c>
      <c r="BC179" s="30" t="str">
        <f ca="1"/>
        <v/>
      </c>
      <c r="BD179" s="30" t="str">
        <f ca="1"/>
        <v/>
      </c>
      <c r="BE179" s="30" t="str">
        <f ca="1"/>
        <v/>
      </c>
      <c r="BF179" s="30" t="str">
        <f ca="1"/>
        <v/>
      </c>
      <c r="BG179" s="30" t="str">
        <f ca="1"/>
        <v/>
      </c>
      <c r="BH179" s="30" t="str">
        <f ca="1"/>
        <v/>
      </c>
      <c r="BI179" s="30" t="str">
        <f ca="1"/>
        <v/>
      </c>
      <c r="BJ179" s="30" t="str">
        <f ca="1"/>
        <v/>
      </c>
      <c r="BK179" s="30" t="str">
        <f ca="1"/>
        <v/>
      </c>
      <c r="BL179" s="30" t="str">
        <f ca="1"/>
        <v/>
      </c>
      <c r="BM179" s="30" t="str">
        <f ca="1"/>
        <v/>
      </c>
      <c r="BN179" s="30" t="str">
        <f ca="1"/>
        <v/>
      </c>
      <c r="BO179" s="30" t="str">
        <f ca="1"/>
        <v/>
      </c>
      <c r="BP179" s="30" t="str">
        <f ca="1"/>
        <v/>
      </c>
      <c r="BQ179" s="30" t="str">
        <f ca="1"/>
        <v/>
      </c>
      <c r="BR179" s="30" t="str">
        <f ca="1"/>
        <v/>
      </c>
      <c r="BS179" s="30" t="str">
        <f ca="1"/>
        <v/>
      </c>
      <c r="BT179" s="30" t="str">
        <f ca="1"/>
        <v/>
      </c>
      <c r="BU179" s="30" t="str">
        <f ca="1"/>
        <v/>
      </c>
      <c r="BV179" s="30" t="str">
        <f ca="1"/>
        <v/>
      </c>
      <c r="BW179" s="30" t="str">
        <f ca="1"/>
        <v/>
      </c>
      <c r="BX179" s="30" t="str">
        <f ca="1"/>
        <v/>
      </c>
      <c r="BY179" s="30" t="str">
        <f ca="1"/>
        <v/>
      </c>
      <c r="BZ179" s="30" t="str">
        <f ca="1"/>
        <v/>
      </c>
      <c r="CA179" s="30" t="str">
        <f ca="1"/>
        <v/>
      </c>
      <c r="CB179" s="30" t="str">
        <f ca="1"/>
        <v/>
      </c>
      <c r="CC179" s="30" t="str">
        <f ca="1"/>
        <v/>
      </c>
      <c r="CD179" s="30" t="str">
        <f ca="1"/>
        <v/>
      </c>
      <c r="CE179" s="30" t="str">
        <f ca="1"/>
        <v/>
      </c>
      <c r="CF179" s="30" t="str">
        <f ca="1"/>
        <v/>
      </c>
      <c r="CG179" s="30" t="str">
        <f ca="1"/>
        <v/>
      </c>
      <c r="CH179" s="30" t="str">
        <f ca="1"/>
        <v/>
      </c>
      <c r="CI179" s="30" t="str">
        <f ca="1"/>
        <v/>
      </c>
      <c r="CJ179" s="30" t="str">
        <f ca="1"/>
        <v/>
      </c>
      <c r="CK179" s="30" t="str">
        <f ca="1"/>
        <v/>
      </c>
      <c r="CL179" s="30" t="str">
        <f ca="1"/>
        <v/>
      </c>
      <c r="CM179" s="30" t="str">
        <f ca="1"/>
        <v/>
      </c>
      <c r="CN179" s="30" t="str">
        <f ca="1"/>
        <v/>
      </c>
      <c r="CO179" s="30" t="str">
        <f ca="1"/>
        <v/>
      </c>
      <c r="CP179" s="30" t="str">
        <f ca="1"/>
        <v/>
      </c>
      <c r="CQ179" s="30" t="str">
        <f ca="1"/>
        <v/>
      </c>
      <c r="CR179" s="30" t="str">
        <f ca="1"/>
        <v/>
      </c>
      <c r="CS179" s="30" t="str">
        <f ca="1"/>
        <v/>
      </c>
      <c r="CT179" s="31" cm="1">
        <f t="array" aca="1" ref="CT179" ca="1">SUMPRODUCT(COUNTIF($AY179:$CS179,Training!$C$3:$E$3))</f>
        <v>0</v>
      </c>
      <c r="CU179" s="31" cm="1">
        <f t="array" aca="1" ref="CU179" ca="1">SUMPRODUCT(COUNTIF($AY179:$CS179,Training!$C$4:$E$4))</f>
        <v>0</v>
      </c>
      <c r="CV179" s="31" cm="1">
        <f t="array" aca="1" ref="CV179" ca="1">SUMPRODUCT(COUNTIF($AY179:$CS179,Training!$C$5:$E$5))</f>
        <v>0</v>
      </c>
      <c r="CW179" s="31" cm="1">
        <f t="array" aca="1" ref="CW179" ca="1">SUMPRODUCT(COUNTIF($AY179:$CS179,Training!$C$6:$E$6))</f>
        <v>0</v>
      </c>
      <c r="CX179" s="31" cm="1">
        <f t="array" aca="1" ref="CX179" ca="1">SUMPRODUCT(COUNTIF($AY179:$CS179,Training!$C$7:$E$7))</f>
        <v>0</v>
      </c>
      <c r="CY179" s="31" cm="1">
        <f t="array" aca="1" ref="CY179" ca="1">SUMPRODUCT(COUNTIF($AY179:$CS179,Training!$C$8:$E$8))</f>
        <v>0</v>
      </c>
      <c r="CZ179" s="31" cm="1">
        <f t="array" aca="1" ref="CZ179" ca="1">SUMPRODUCT(COUNTIF($AY179:$CS179,Training!$C$9:$E$9))</f>
        <v>0</v>
      </c>
      <c r="DA179" s="31" cm="1">
        <f t="array" aca="1" ref="DA179" ca="1">SUMPRODUCT(COUNTIF($AY179:$CS179,Training!$C$10:$E$10))</f>
        <v>0</v>
      </c>
      <c r="DB179" s="31" cm="1">
        <f t="array" aca="1" ref="DB179" ca="1">SUMPRODUCT(COUNTIF($AY179:$CS179,Training!$C$11:$E$11))</f>
        <v>0</v>
      </c>
      <c r="DC179" s="31" cm="1">
        <f t="array" aca="1" ref="DC179" ca="1">SUMPRODUCT(COUNTIF($AY179:$CS179,Training!$C$2:$E$2))</f>
        <v>0</v>
      </c>
      <c r="DD179" s="31" cm="1">
        <f t="array" aca="1" ref="DD179" ca="1">SUMPRODUCT(COUNTIF($AY179:$CS179,Training!#REF!))</f>
        <v>0</v>
      </c>
      <c r="DE179" s="31" cm="1">
        <f t="array" aca="1" ref="DE179" ca="1">SUMPRODUCT(COUNTIF($AY179:$CS179,Training!$C$12:$E$12))</f>
        <v>0</v>
      </c>
      <c r="DF179" s="31" cm="1">
        <f t="array" aca="1" ref="DF179" ca="1">SUMPRODUCT(COUNTIF($AY179:$CS179,Training!$C$13:$E$13))</f>
        <v>0</v>
      </c>
      <c r="DG179" s="31" cm="1">
        <f t="array" aca="1" ref="DG179" ca="1">SUMPRODUCT(COUNTIF($AY179:$CS179,Training!$C$14:$E$14))</f>
        <v>0</v>
      </c>
      <c r="DH179" s="31" cm="1">
        <f t="array" aca="1" ref="DH179" ca="1">SUMPRODUCT(COUNTIF($AY179:$CS179,Training!$C$15:$E$15))</f>
        <v>0</v>
      </c>
      <c r="DI179" s="31" cm="1">
        <f t="array" aca="1" ref="DI179" ca="1">SUMPRODUCT(COUNTIF($AY179:$CS179,Training!$C$16:$E$16))</f>
        <v>0</v>
      </c>
      <c r="DJ179" s="30" t="str" cm="1">
        <f t="array" aca="1" ref="DJ179:FD179" ca="1">IF(COUNTIF(D179:AX179,1)=0,IF($D179:$AX179=2,D$1:AX$1,""),"")</f>
        <v/>
      </c>
      <c r="DK179" s="30" t="str">
        <f ca="1"/>
        <v/>
      </c>
      <c r="DL179" s="30" t="str">
        <f ca="1"/>
        <v/>
      </c>
      <c r="DM179" s="30" t="str">
        <f ca="1"/>
        <v/>
      </c>
      <c r="DN179" s="30" t="str">
        <f ca="1"/>
        <v/>
      </c>
      <c r="DO179" s="30" t="str">
        <f ca="1"/>
        <v/>
      </c>
      <c r="DP179" s="30" t="str">
        <f ca="1"/>
        <v/>
      </c>
      <c r="DQ179" s="30" t="str">
        <f ca="1"/>
        <v/>
      </c>
      <c r="DR179" s="30" t="str">
        <f ca="1"/>
        <v/>
      </c>
      <c r="DS179" s="30" t="str">
        <f ca="1"/>
        <v/>
      </c>
      <c r="DT179" s="30" t="str">
        <f ca="1"/>
        <v/>
      </c>
      <c r="DU179" s="30" t="str">
        <f ca="1"/>
        <v/>
      </c>
      <c r="DV179" s="30" t="str">
        <f ca="1"/>
        <v/>
      </c>
      <c r="DW179" s="30" t="str">
        <f ca="1"/>
        <v/>
      </c>
      <c r="DX179" s="30" t="str">
        <f ca="1"/>
        <v/>
      </c>
      <c r="DY179" s="30" t="str">
        <f ca="1"/>
        <v/>
      </c>
      <c r="DZ179" s="30" t="str">
        <f ca="1"/>
        <v/>
      </c>
      <c r="EA179" s="30" t="str">
        <f ca="1"/>
        <v/>
      </c>
      <c r="EB179" s="30" t="str">
        <f ca="1"/>
        <v/>
      </c>
      <c r="EC179" s="30" t="str">
        <f ca="1"/>
        <v/>
      </c>
      <c r="ED179" s="30" t="str">
        <f ca="1"/>
        <v/>
      </c>
      <c r="EE179" s="30" t="str">
        <f ca="1"/>
        <v/>
      </c>
      <c r="EF179" s="30" t="str">
        <f ca="1"/>
        <v/>
      </c>
      <c r="EG179" s="30" t="str">
        <f ca="1"/>
        <v/>
      </c>
      <c r="EH179" s="30" t="str">
        <f ca="1"/>
        <v/>
      </c>
      <c r="EI179" s="30" t="str">
        <f ca="1"/>
        <v/>
      </c>
      <c r="EJ179" s="30" t="str">
        <f ca="1"/>
        <v/>
      </c>
      <c r="EK179" s="30" t="str">
        <f ca="1"/>
        <v/>
      </c>
      <c r="EL179" s="30" t="str">
        <f ca="1"/>
        <v/>
      </c>
      <c r="EM179" s="30" t="str">
        <f ca="1"/>
        <v/>
      </c>
      <c r="EN179" s="30" t="str">
        <f ca="1"/>
        <v/>
      </c>
      <c r="EO179" s="30" t="str">
        <f ca="1"/>
        <v/>
      </c>
      <c r="EP179" s="30" t="str">
        <f ca="1"/>
        <v/>
      </c>
      <c r="EQ179" s="30" t="str">
        <f ca="1"/>
        <v/>
      </c>
      <c r="ER179" s="30" t="str">
        <f ca="1"/>
        <v/>
      </c>
      <c r="ES179" s="30" t="str">
        <f ca="1"/>
        <v/>
      </c>
      <c r="ET179" s="30" t="str">
        <f ca="1"/>
        <v/>
      </c>
      <c r="EU179" s="30" t="str">
        <f ca="1"/>
        <v/>
      </c>
      <c r="EV179" s="30" t="str">
        <f ca="1"/>
        <v/>
      </c>
      <c r="EW179" s="30" t="str">
        <f ca="1"/>
        <v/>
      </c>
      <c r="EX179" s="30" t="str">
        <f ca="1"/>
        <v/>
      </c>
      <c r="EY179" s="30" t="str">
        <f ca="1"/>
        <v/>
      </c>
      <c r="EZ179" s="30" t="str">
        <f ca="1"/>
        <v/>
      </c>
      <c r="FA179" s="30" t="str">
        <f ca="1"/>
        <v/>
      </c>
      <c r="FB179" s="30" t="str">
        <f ca="1"/>
        <v/>
      </c>
      <c r="FC179" s="30" t="str">
        <f ca="1"/>
        <v/>
      </c>
      <c r="FD179" s="30" t="str">
        <f ca="1"/>
        <v/>
      </c>
      <c r="FE179" s="31" cm="1">
        <f t="array" aca="1" ref="FE179" ca="1">SUMPRODUCT(COUNTIF($DJ179:$FD179,Training!$C$3:$E$3))</f>
        <v>0</v>
      </c>
      <c r="FF179" s="31" cm="1">
        <f t="array" aca="1" ref="FF179" ca="1">SUMPRODUCT(COUNTIF($DJ179:$FD179,Training!$C$4:$E$4))</f>
        <v>0</v>
      </c>
      <c r="FG179" s="31" cm="1">
        <f t="array" aca="1" ref="FG179" ca="1">SUMPRODUCT(COUNTIF($DJ179:$FD179,Training!$C$5:$E$5))</f>
        <v>0</v>
      </c>
      <c r="FH179" s="31" cm="1">
        <f t="array" aca="1" ref="FH179" ca="1">SUMPRODUCT(COUNTIF($DJ179:$FD179,Training!$C$6:$E$6))</f>
        <v>0</v>
      </c>
      <c r="FI179" s="31" cm="1">
        <f t="array" aca="1" ref="FI179" ca="1">SUMPRODUCT(COUNTIF($DJ179:$FD179,Training!$C$7:$E$7))</f>
        <v>0</v>
      </c>
      <c r="FJ179" s="31" cm="1">
        <f t="array" aca="1" ref="FJ179" ca="1">SUMPRODUCT(COUNTIF($DJ179:$FD179,Training!$C$8:$E$8))</f>
        <v>0</v>
      </c>
      <c r="FK179" s="31" cm="1">
        <f t="array" aca="1" ref="FK179" ca="1">SUMPRODUCT(COUNTIF($DJ179:$FD179,Training!$C$9:$E$9))</f>
        <v>0</v>
      </c>
      <c r="FL179" s="31" cm="1">
        <f t="array" aca="1" ref="FL179" ca="1">SUMPRODUCT(COUNTIF($DJ179:$FD179,Training!$C$10:$E$10))</f>
        <v>0</v>
      </c>
      <c r="FM179" s="31" cm="1">
        <f t="array" aca="1" ref="FM179" ca="1">SUMPRODUCT(COUNTIF($DJ179:$FD179,Training!$C$11:$E$11))</f>
        <v>0</v>
      </c>
      <c r="FN179" s="31" cm="1">
        <f t="array" aca="1" ref="FN179" ca="1">SUMPRODUCT(COUNTIF($DJ179:$FD179,Training!$C$2:$E$2))</f>
        <v>0</v>
      </c>
      <c r="FO179" s="31" cm="1">
        <f t="array" aca="1" ref="FO179" ca="1">SUMPRODUCT(COUNTIF($DJ179:$FD179,Training!#REF!))</f>
        <v>0</v>
      </c>
      <c r="FP179" s="31" cm="1">
        <f t="array" aca="1" ref="FP179" ca="1">SUMPRODUCT(COUNTIF($DJ179:$FD179,Training!$C$12:$E$12))</f>
        <v>0</v>
      </c>
      <c r="FQ179" s="31" cm="1">
        <f t="array" aca="1" ref="FQ179" ca="1">SUMPRODUCT(COUNTIF($DJ179:$FD179,Training!$C$13:$E$13))</f>
        <v>0</v>
      </c>
      <c r="FR179" s="31" cm="1">
        <f t="array" aca="1" ref="FR179" ca="1">SUMPRODUCT(COUNTIF($DJ179:$FD179,Training!$C$14:$E$14))</f>
        <v>0</v>
      </c>
      <c r="FS179" s="31" cm="1">
        <f t="array" aca="1" ref="FS179" ca="1">SUMPRODUCT(COUNTIF($DJ179:$FD179,Training!$C$15:$E$15))</f>
        <v>0</v>
      </c>
      <c r="FT179" s="31" cm="1">
        <f t="array" aca="1" ref="FT179" ca="1">SUMPRODUCT(COUNTIF($DJ179:$FD179,Training!$C$16:$E$16))</f>
        <v>0</v>
      </c>
    </row>
    <row r="180" spans="1:176" x14ac:dyDescent="0.25">
      <c r="A180" s="32" t="str">
        <f>IF(WeightedParse!A180&gt;"",WeightedParse!A180,"")</f>
        <v/>
      </c>
      <c r="B180" s="49" t="str">
        <f>IF('Weighted Summary'!A180&gt;"",'Weighted Summary'!F180,"")</f>
        <v/>
      </c>
      <c r="C180" s="39" t="str">
        <f t="shared" si="2"/>
        <v/>
      </c>
      <c r="D180" s="37" t="str">
        <f ca="1">IF($A180&gt;"",IF(ISERROR(HLOOKUP(D$1,INDIRECT("Roles!$B$"&amp;MATCH($B180,Roles!$A:$A,0)&amp;":$AF$"&amp;MATCH($B180,Roles!$A:$A,0)),1,FALSE))=FALSE,IF(SquadExport!G180&lt;10,1,IF(SquadExport!G180&lt;15,2,IF(SquadExport!G180&lt;=20,3,""))),0),"")</f>
        <v/>
      </c>
      <c r="E180" s="37" t="str">
        <f ca="1">IF($A180&gt;"",IF(ISERROR(HLOOKUP(E$1,INDIRECT("Roles!$B$"&amp;MATCH($B180,Roles!$A:$A,0)&amp;":$AF$"&amp;MATCH($B180,Roles!$A:$A,0)),1,FALSE))=FALSE,IF(SquadExport!H180&lt;10,1,IF(SquadExport!H180&lt;15,2,IF(SquadExport!H180&lt;=20,3,""))),0),"")</f>
        <v/>
      </c>
      <c r="F180" s="37" t="str">
        <f ca="1">IF($A180&gt;"",IF(ISERROR(HLOOKUP(F$1,INDIRECT("Roles!$B$"&amp;MATCH($B180,Roles!$A:$A,0)&amp;":$AF$"&amp;MATCH($B180,Roles!$A:$A,0)),1,FALSE))=FALSE,IF(SquadExport!I180&lt;10,1,IF(SquadExport!I180&lt;15,2,IF(SquadExport!I180&lt;=20,3,""))),0),"")</f>
        <v/>
      </c>
      <c r="G180" s="37" t="str">
        <f ca="1">IF($A180&gt;"",IF(ISERROR(HLOOKUP(G$1,INDIRECT("Roles!$B$"&amp;MATCH($B180,Roles!$A:$A,0)&amp;":$AF$"&amp;MATCH($B180,Roles!$A:$A,0)),1,FALSE))=FALSE,IF(SquadExport!J180&lt;10,1,IF(SquadExport!J180&lt;15,2,IF(SquadExport!J180&lt;=20,3,""))),0),"")</f>
        <v/>
      </c>
      <c r="H180" s="37" t="str">
        <f ca="1">IF($A180&gt;"",IF(ISERROR(HLOOKUP(H$1,INDIRECT("Roles!$B$"&amp;MATCH($B180,Roles!$A:$A,0)&amp;":$AF$"&amp;MATCH($B180,Roles!$A:$A,0)),1,FALSE))=FALSE,IF(SquadExport!K180&lt;10,1,IF(SquadExport!K180&lt;15,2,IF(SquadExport!K180&lt;=20,3,""))),0),"")</f>
        <v/>
      </c>
      <c r="I180" s="37" t="str">
        <f ca="1">IF($A180&gt;"",IF(ISERROR(HLOOKUP(I$1,INDIRECT("Roles!$B$"&amp;MATCH($B180,Roles!$A:$A,0)&amp;":$AF$"&amp;MATCH($B180,Roles!$A:$A,0)),1,FALSE))=FALSE,IF(SquadExport!L180&lt;10,1,IF(SquadExport!L180&lt;15,2,IF(SquadExport!L180&lt;=20,3,""))),0),"")</f>
        <v/>
      </c>
      <c r="J180" s="37" t="str">
        <f ca="1">IF($A180&gt;"",IF(ISERROR(HLOOKUP(J$1,INDIRECT("Roles!$B$"&amp;MATCH($B180,Roles!$A:$A,0)&amp;":$AF$"&amp;MATCH($B180,Roles!$A:$A,0)),1,FALSE))=FALSE,IF(SquadExport!M180&lt;10,1,IF(SquadExport!M180&lt;15,2,IF(SquadExport!M180&lt;=20,3,""))),0),"")</f>
        <v/>
      </c>
      <c r="K180" s="37" t="str">
        <f ca="1">IF($A180&gt;"",IF(ISERROR(HLOOKUP(K$1,INDIRECT("Roles!$B$"&amp;MATCH($B180,Roles!$A:$A,0)&amp;":$AF$"&amp;MATCH($B180,Roles!$A:$A,0)),1,FALSE))=FALSE,IF(SquadExport!N180&lt;10,1,IF(SquadExport!N180&lt;15,2,IF(SquadExport!N180&lt;=20,3,""))),0),"")</f>
        <v/>
      </c>
      <c r="L180" s="37" t="str">
        <f ca="1">IF($A180&gt;"",IF(ISERROR(HLOOKUP(L$1,INDIRECT("Roles!$B$"&amp;MATCH($B180,Roles!$A:$A,0)&amp;":$AF$"&amp;MATCH($B180,Roles!$A:$A,0)),1,FALSE))=FALSE,IF(SquadExport!O180&lt;10,1,IF(SquadExport!O180&lt;15,2,IF(SquadExport!O180&lt;=20,3,""))),0),"")</f>
        <v/>
      </c>
      <c r="M180" s="37" t="str">
        <f ca="1">IF($A180&gt;"",IF(ISERROR(HLOOKUP(M$1,INDIRECT("Roles!$B$"&amp;MATCH($B180,Roles!$A:$A,0)&amp;":$AF$"&amp;MATCH($B180,Roles!$A:$A,0)),1,FALSE))=FALSE,IF(SquadExport!P180&lt;10,1,IF(SquadExport!P180&lt;15,2,IF(SquadExport!P180&lt;=20,3,""))),0),"")</f>
        <v/>
      </c>
      <c r="N180" s="37" t="str">
        <f ca="1">IF($A180&gt;"",IF(ISERROR(HLOOKUP(N$1,INDIRECT("Roles!$B$"&amp;MATCH($B180,Roles!$A:$A,0)&amp;":$AF$"&amp;MATCH($B180,Roles!$A:$A,0)),1,FALSE))=FALSE,IF(SquadExport!Q180&lt;10,1,IF(SquadExport!Q180&lt;15,2,IF(SquadExport!Q180&lt;=20,3,""))),0),"")</f>
        <v/>
      </c>
      <c r="O180" s="37" t="str">
        <f ca="1">IF($A180&gt;"",IF(ISERROR(HLOOKUP(O$1,INDIRECT("Roles!$B$"&amp;MATCH($B180,Roles!$A:$A,0)&amp;":$AF$"&amp;MATCH($B180,Roles!$A:$A,0)),1,FALSE))=FALSE,IF(SquadExport!R180&lt;10,1,IF(SquadExport!R180&lt;15,2,IF(SquadExport!R180&lt;=20,3,""))),0),"")</f>
        <v/>
      </c>
      <c r="P180" s="37" t="str">
        <f ca="1">IF($A180&gt;"",IF(ISERROR(HLOOKUP(P$1,INDIRECT("Roles!$B$"&amp;MATCH($B180,Roles!$A:$A,0)&amp;":$AF$"&amp;MATCH($B180,Roles!$A:$A,0)),1,FALSE))=FALSE,IF(SquadExport!S180&lt;10,1,IF(SquadExport!S180&lt;15,2,IF(SquadExport!S180&lt;=20,3,""))),0),"")</f>
        <v/>
      </c>
      <c r="Q180" s="37" t="str">
        <f ca="1">IF($A180&gt;"",IF(ISERROR(HLOOKUP(Q$1,INDIRECT("Roles!$B$"&amp;MATCH($B180,Roles!$A:$A,0)&amp;":$AF$"&amp;MATCH($B180,Roles!$A:$A,0)),1,FALSE))=FALSE,IF(SquadExport!T180&lt;10,1,IF(SquadExport!T180&lt;15,2,IF(SquadExport!T180&lt;=20,3,""))),0),"")</f>
        <v/>
      </c>
      <c r="R180" s="37" t="str">
        <f ca="1">IF($A180&gt;"",IF(ISERROR(HLOOKUP(R$1,INDIRECT("Roles!$B$"&amp;MATCH($B180,Roles!$A:$A,0)&amp;":$AF$"&amp;MATCH($B180,Roles!$A:$A,0)),1,FALSE))=FALSE,IF(SquadExport!U180&lt;10,1,IF(SquadExport!U180&lt;15,2,IF(SquadExport!U180&lt;=20,3,""))),0),"")</f>
        <v/>
      </c>
      <c r="S180" s="37" t="str">
        <f ca="1">IF($A180&gt;"",IF(ISERROR(HLOOKUP(S$1,INDIRECT("Roles!$B$"&amp;MATCH($B180,Roles!$A:$A,0)&amp;":$AF$"&amp;MATCH($B180,Roles!$A:$A,0)),1,FALSE))=FALSE,IF(SquadExport!V180&lt;10,1,IF(SquadExport!V180&lt;15,2,IF(SquadExport!V180&lt;=20,3,""))),0),"")</f>
        <v/>
      </c>
      <c r="T180" s="37" t="str">
        <f ca="1">IF($A180&gt;"",IF(ISERROR(HLOOKUP(T$1,INDIRECT("Roles!$B$"&amp;MATCH($B180,Roles!$A:$A,0)&amp;":$AF$"&amp;MATCH($B180,Roles!$A:$A,0)),1,FALSE))=FALSE,IF(SquadExport!W180&lt;10,1,IF(SquadExport!W180&lt;15,2,IF(SquadExport!W180&lt;=20,3,""))),0),"")</f>
        <v/>
      </c>
      <c r="U180" s="37" t="str">
        <f ca="1">IF($A180&gt;"",IF(ISERROR(HLOOKUP(U$1,INDIRECT("Roles!$B$"&amp;MATCH($B180,Roles!$A:$A,0)&amp;":$AF$"&amp;MATCH($B180,Roles!$A:$A,0)),1,FALSE))=FALSE,IF(SquadExport!X180&lt;10,1,IF(SquadExport!X180&lt;15,2,IF(SquadExport!X180&lt;=20,3,""))),0),"")</f>
        <v/>
      </c>
      <c r="V180" s="37" t="str">
        <f ca="1">IF($A180&gt;"",IF(ISERROR(HLOOKUP(V$1,INDIRECT("Roles!$B$"&amp;MATCH($B180,Roles!$A:$A,0)&amp;":$AF$"&amp;MATCH($B180,Roles!$A:$A,0)),1,FALSE))=FALSE,IF(SquadExport!Y180&lt;10,1,IF(SquadExport!Y180&lt;15,2,IF(SquadExport!Y180&lt;=20,3,""))),0),"")</f>
        <v/>
      </c>
      <c r="W180" s="37" t="str">
        <f ca="1">IF($A180&gt;"",IF(ISERROR(HLOOKUP(W$1,INDIRECT("Roles!$B$"&amp;MATCH($B180,Roles!$A:$A,0)&amp;":$AF$"&amp;MATCH($B180,Roles!$A:$A,0)),1,FALSE))=FALSE,IF(SquadExport!Z180&lt;10,1,IF(SquadExport!Z180&lt;15,2,IF(SquadExport!Z180&lt;=20,3,""))),0),"")</f>
        <v/>
      </c>
      <c r="X180" s="37" t="str">
        <f ca="1">IF($A180&gt;"",IF(ISERROR(HLOOKUP(X$1,INDIRECT("Roles!$B$"&amp;MATCH($B180,Roles!$A:$A,0)&amp;":$AF$"&amp;MATCH($B180,Roles!$A:$A,0)),1,FALSE))=FALSE,IF(SquadExport!AA180&lt;10,1,IF(SquadExport!AA180&lt;15,2,IF(SquadExport!AA180&lt;=20,3,""))),0),"")</f>
        <v/>
      </c>
      <c r="Y180" s="37" t="str">
        <f ca="1">IF($A180&gt;"",IF(ISERROR(HLOOKUP(Y$1,INDIRECT("Roles!$B$"&amp;MATCH($B180,Roles!$A:$A,0)&amp;":$AF$"&amp;MATCH($B180,Roles!$A:$A,0)),1,FALSE))=FALSE,IF(SquadExport!AB180&lt;10,1,IF(SquadExport!AB180&lt;15,2,IF(SquadExport!AB180&lt;=20,3,""))),0),"")</f>
        <v/>
      </c>
      <c r="Z180" s="37" t="str">
        <f ca="1">IF($A180&gt;"",IF(ISERROR(HLOOKUP(Z$1,INDIRECT("Roles!$B$"&amp;MATCH($B180,Roles!$A:$A,0)&amp;":$AF$"&amp;MATCH($B180,Roles!$A:$A,0)),1,FALSE))=FALSE,IF(SquadExport!AC180&lt;10,1,IF(SquadExport!AC180&lt;15,2,IF(SquadExport!AC180&lt;=20,3,""))),0),"")</f>
        <v/>
      </c>
      <c r="AA180" s="37" t="str">
        <f ca="1">IF($A180&gt;"",IF(ISERROR(HLOOKUP(AA$1,INDIRECT("Roles!$B$"&amp;MATCH($B180,Roles!$A:$A,0)&amp;":$AF$"&amp;MATCH($B180,Roles!$A:$A,0)),1,FALSE))=FALSE,IF(SquadExport!AD180&lt;10,1,IF(SquadExport!AD180&lt;15,2,IF(SquadExport!AD180&lt;=20,3,""))),0),"")</f>
        <v/>
      </c>
      <c r="AB180" s="37" t="str">
        <f ca="1">IF($A180&gt;"",IF(ISERROR(HLOOKUP(AB$1,INDIRECT("Roles!$B$"&amp;MATCH($B180,Roles!$A:$A,0)&amp;":$AF$"&amp;MATCH($B180,Roles!$A:$A,0)),1,FALSE))=FALSE,IF(SquadExport!AE180&lt;10,1,IF(SquadExport!AE180&lt;15,2,IF(SquadExport!AE180&lt;=20,3,""))),0),"")</f>
        <v/>
      </c>
      <c r="AC180" s="37" t="str">
        <f ca="1">IF($A180&gt;"",IF(ISERROR(HLOOKUP(AC$1,INDIRECT("Roles!$B$"&amp;MATCH($B180,Roles!$A:$A,0)&amp;":$AF$"&amp;MATCH($B180,Roles!$A:$A,0)),1,FALSE))=FALSE,IF(SquadExport!AF180&lt;10,1,IF(SquadExport!AF180&lt;15,2,IF(SquadExport!AF180&lt;=20,3,""))),0),"")</f>
        <v/>
      </c>
      <c r="AD180" s="37" t="str">
        <f ca="1">IF($A180&gt;"",IF(ISERROR(HLOOKUP(AD$1,INDIRECT("Roles!$B$"&amp;MATCH($B180,Roles!$A:$A,0)&amp;":$AF$"&amp;MATCH($B180,Roles!$A:$A,0)),1,FALSE))=FALSE,IF(SquadExport!AG180&lt;10,1,IF(SquadExport!AG180&lt;15,2,IF(SquadExport!AG180&lt;=20,3,""))),0),"")</f>
        <v/>
      </c>
      <c r="AE180" s="37" t="str">
        <f ca="1">IF($A180&gt;"",IF(ISERROR(HLOOKUP(AE$1,INDIRECT("Roles!$B$"&amp;MATCH($B180,Roles!$A:$A,0)&amp;":$AF$"&amp;MATCH($B180,Roles!$A:$A,0)),1,FALSE))=FALSE,IF(SquadExport!AH180&lt;10,1,IF(SquadExport!AH180&lt;15,2,IF(SquadExport!AH180&lt;=20,3,""))),0),"")</f>
        <v/>
      </c>
      <c r="AF180" s="37" t="str">
        <f ca="1">IF($A180&gt;"",IF(ISERROR(HLOOKUP(AF$1,INDIRECT("Roles!$B$"&amp;MATCH($B180,Roles!$A:$A,0)&amp;":$AF$"&amp;MATCH($B180,Roles!$A:$A,0)),1,FALSE))=FALSE,IF(SquadExport!AI180&lt;10,1,IF(SquadExport!AI180&lt;15,2,IF(SquadExport!AI180&lt;=20,3,""))),0),"")</f>
        <v/>
      </c>
      <c r="AG180" s="37" t="str">
        <f ca="1">IF($A180&gt;"",IF(ISERROR(HLOOKUP(AG$1,INDIRECT("Roles!$B$"&amp;MATCH($B180,Roles!$A:$A,0)&amp;":$AF$"&amp;MATCH($B180,Roles!$A:$A,0)),1,FALSE))=FALSE,IF(SquadExport!AJ180&lt;10,1,IF(SquadExport!AJ180&lt;15,2,IF(SquadExport!AJ180&lt;=20,3,""))),0),"")</f>
        <v/>
      </c>
      <c r="AH180" s="37" t="str">
        <f ca="1">IF($A180&gt;"",IF(ISERROR(HLOOKUP(AH$1,INDIRECT("Roles!$B$"&amp;MATCH($B180,Roles!$A:$A,0)&amp;":$AF$"&amp;MATCH($B180,Roles!$A:$A,0)),1,FALSE))=FALSE,IF(SquadExport!AK180&lt;10,1,IF(SquadExport!AK180&lt;15,2,IF(SquadExport!AK180&lt;=20,3,""))),0),"")</f>
        <v/>
      </c>
      <c r="AI180" s="37" t="str">
        <f ca="1">IF($A180&gt;"",IF(ISERROR(HLOOKUP(AI$1,INDIRECT("Roles!$B$"&amp;MATCH($B180,Roles!$A:$A,0)&amp;":$AF$"&amp;MATCH($B180,Roles!$A:$A,0)),1,FALSE))=FALSE,IF(SquadExport!AL180&lt;10,1,IF(SquadExport!AL180&lt;15,2,IF(SquadExport!AL180&lt;=20,3,""))),0),"")</f>
        <v/>
      </c>
      <c r="AJ180" s="37" t="str">
        <f ca="1">IF($A180&gt;"",IF(ISERROR(HLOOKUP(AJ$1,INDIRECT("Roles!$B$"&amp;MATCH($B180,Roles!$A:$A,0)&amp;":$AF$"&amp;MATCH($B180,Roles!$A:$A,0)),1,FALSE))=FALSE,IF(SquadExport!AM180&lt;10,1,IF(SquadExport!AM180&lt;15,2,IF(SquadExport!AM180&lt;=20,3,""))),0),"")</f>
        <v/>
      </c>
      <c r="AK180" s="37" t="str">
        <f ca="1">IF($A180&gt;"",IF(ISERROR(HLOOKUP(AK$1,INDIRECT("Roles!$B$"&amp;MATCH($B180,Roles!$A:$A,0)&amp;":$AF$"&amp;MATCH($B180,Roles!$A:$A,0)),1,FALSE))=FALSE,IF(SquadExport!AN180&lt;10,1,IF(SquadExport!AN180&lt;15,2,IF(SquadExport!AN180&lt;=20,3,""))),0),"")</f>
        <v/>
      </c>
      <c r="AL180" s="37" t="str">
        <f ca="1">IF($A180&gt;"",IF(ISERROR(HLOOKUP(AL$1,INDIRECT("Roles!$B$"&amp;MATCH($B180,Roles!$A:$A,0)&amp;":$AF$"&amp;MATCH($B180,Roles!$A:$A,0)),1,FALSE))=FALSE,IF(SquadExport!AO180&lt;10,1,IF(SquadExport!AO180&lt;15,2,IF(SquadExport!AO180&lt;=20,3,""))),0),"")</f>
        <v/>
      </c>
      <c r="AM180" s="37" t="str">
        <f ca="1">IF($A180&gt;"",IF(ISERROR(HLOOKUP(AM$1,INDIRECT("Roles!$B$"&amp;MATCH($B180,Roles!$A:$A,0)&amp;":$AF$"&amp;MATCH($B180,Roles!$A:$A,0)),1,FALSE))=FALSE,IF(SquadExport!AP180&lt;10,1,IF(SquadExport!AP180&lt;15,2,IF(SquadExport!AP180&lt;=20,3,""))),0),"")</f>
        <v/>
      </c>
      <c r="AN180" s="37" t="str">
        <f ca="1">IF($A180&gt;"",IF(ISERROR(HLOOKUP(AN$1,INDIRECT("Roles!$B$"&amp;MATCH($B180,Roles!$A:$A,0)&amp;":$AF$"&amp;MATCH($B180,Roles!$A:$A,0)),1,FALSE))=FALSE,IF(SquadExport!AQ180&lt;10,1,IF(SquadExport!AQ180&lt;15,2,IF(SquadExport!AQ180&lt;=20,3,""))),0),"")</f>
        <v/>
      </c>
      <c r="AO180" s="37" t="str">
        <f ca="1">IF($A180&gt;"",IF(ISERROR(HLOOKUP(AO$1,INDIRECT("Roles!$B$"&amp;MATCH($B180,Roles!$A:$A,0)&amp;":$AF$"&amp;MATCH($B180,Roles!$A:$A,0)),1,FALSE))=FALSE,IF(SquadExport!AR180&lt;10,1,IF(SquadExport!AR180&lt;15,2,IF(SquadExport!AR180&lt;=20,3,""))),0),"")</f>
        <v/>
      </c>
      <c r="AP180" s="37" t="str">
        <f ca="1">IF($A180&gt;"",IF(ISERROR(HLOOKUP(AP$1,INDIRECT("Roles!$B$"&amp;MATCH($B180,Roles!$A:$A,0)&amp;":$AF$"&amp;MATCH($B180,Roles!$A:$A,0)),1,FALSE))=FALSE,IF(SquadExport!AS180&lt;10,1,IF(SquadExport!AS180&lt;15,2,IF(SquadExport!AS180&lt;=20,3,""))),0),"")</f>
        <v/>
      </c>
      <c r="AQ180" s="37" t="str">
        <f ca="1">IF($A180&gt;"",IF(ISERROR(HLOOKUP(AQ$1,INDIRECT("Roles!$B$"&amp;MATCH($B180,Roles!$A:$A,0)&amp;":$AF$"&amp;MATCH($B180,Roles!$A:$A,0)),1,FALSE))=FALSE,IF(SquadExport!AT180&lt;10,1,IF(SquadExport!AT180&lt;15,2,IF(SquadExport!AT180&lt;=20,3,""))),0),"")</f>
        <v/>
      </c>
      <c r="AR180" s="37" t="str">
        <f ca="1">IF($A180&gt;"",IF(ISERROR(HLOOKUP(AR$1,INDIRECT("Roles!$B$"&amp;MATCH($B180,Roles!$A:$A,0)&amp;":$AF$"&amp;MATCH($B180,Roles!$A:$A,0)),1,FALSE))=FALSE,IF(SquadExport!AU180&lt;10,1,IF(SquadExport!AU180&lt;15,2,IF(SquadExport!AU180&lt;=20,3,""))),0),"")</f>
        <v/>
      </c>
      <c r="AS180" s="37" t="str">
        <f ca="1">IF($A180&gt;"",IF(ISERROR(HLOOKUP(AS$1,INDIRECT("Roles!$B$"&amp;MATCH($B180,Roles!$A:$A,0)&amp;":$AF$"&amp;MATCH($B180,Roles!$A:$A,0)),1,FALSE))=FALSE,IF(SquadExport!AV180&lt;10,1,IF(SquadExport!AV180&lt;15,2,IF(SquadExport!AV180&lt;=20,3,""))),0),"")</f>
        <v/>
      </c>
      <c r="AT180" s="37" t="str">
        <f ca="1">IF($A180&gt;"",IF(ISERROR(HLOOKUP(AT$1,INDIRECT("Roles!$B$"&amp;MATCH($B180,Roles!$A:$A,0)&amp;":$AF$"&amp;MATCH($B180,Roles!$A:$A,0)),1,FALSE))=FALSE,IF(SquadExport!AW180&lt;10,1,IF(SquadExport!AW180&lt;15,2,IF(SquadExport!AW180&lt;=20,3,""))),0),"")</f>
        <v/>
      </c>
      <c r="AU180" s="37" t="str">
        <f ca="1">IF($A180&gt;"",IF(ISERROR(HLOOKUP(AU$1,INDIRECT("Roles!$B$"&amp;MATCH($B180,Roles!$A:$A,0)&amp;":$AF$"&amp;MATCH($B180,Roles!$A:$A,0)),1,FALSE))=FALSE,IF(SquadExport!AX180&lt;10,1,IF(SquadExport!AX180&lt;15,2,IF(SquadExport!AX180&lt;=20,3,""))),0),"")</f>
        <v/>
      </c>
      <c r="AV180" s="37" t="str">
        <f ca="1">IF($A180&gt;"",IF(ISERROR(HLOOKUP(AV$1,INDIRECT("Roles!$B$"&amp;MATCH($B180,Roles!$A:$A,0)&amp;":$AF$"&amp;MATCH($B180,Roles!$A:$A,0)),1,FALSE))=FALSE,IF(SquadExport!AY180&lt;10,1,IF(SquadExport!AY180&lt;15,2,IF(SquadExport!AY180&lt;=20,3,""))),0),"")</f>
        <v/>
      </c>
      <c r="AW180" s="37" t="str">
        <f ca="1">IF($A180&gt;"",IF(ISERROR(HLOOKUP(AW$1,INDIRECT("Roles!$B$"&amp;MATCH($B180,Roles!$A:$A,0)&amp;":$AF$"&amp;MATCH($B180,Roles!$A:$A,0)),1,FALSE))=FALSE,IF(SquadExport!AZ180&lt;10,1,IF(SquadExport!AZ180&lt;15,2,IF(SquadExport!AZ180&lt;=20,3,""))),0),"")</f>
        <v/>
      </c>
      <c r="AX180" s="37" t="str">
        <f ca="1">IF($A180&gt;"",IF(ISERROR(HLOOKUP(AX$1,INDIRECT("Roles!$B$"&amp;MATCH($B180,Roles!$A:$A,0)&amp;":$AF$"&amp;MATCH($B180,Roles!$A:$A,0)),1,FALSE))=FALSE,IF(SquadExport!BA180&lt;10,1,IF(SquadExport!BA180&lt;15,2,IF(SquadExport!BA180&lt;=20,3,""))),0),"")</f>
        <v/>
      </c>
      <c r="AY180" s="30" t="str" cm="1">
        <f t="array" aca="1" ref="AY180:CS180" ca="1">IF($D180:$AX180=1,D$1:AX$1,"")</f>
        <v/>
      </c>
      <c r="AZ180" s="30" t="str">
        <f ca="1"/>
        <v/>
      </c>
      <c r="BA180" s="30" t="str">
        <f ca="1"/>
        <v/>
      </c>
      <c r="BB180" s="30" t="str">
        <f ca="1"/>
        <v/>
      </c>
      <c r="BC180" s="30" t="str">
        <f ca="1"/>
        <v/>
      </c>
      <c r="BD180" s="30" t="str">
        <f ca="1"/>
        <v/>
      </c>
      <c r="BE180" s="30" t="str">
        <f ca="1"/>
        <v/>
      </c>
      <c r="BF180" s="30" t="str">
        <f ca="1"/>
        <v/>
      </c>
      <c r="BG180" s="30" t="str">
        <f ca="1"/>
        <v/>
      </c>
      <c r="BH180" s="30" t="str">
        <f ca="1"/>
        <v/>
      </c>
      <c r="BI180" s="30" t="str">
        <f ca="1"/>
        <v/>
      </c>
      <c r="BJ180" s="30" t="str">
        <f ca="1"/>
        <v/>
      </c>
      <c r="BK180" s="30" t="str">
        <f ca="1"/>
        <v/>
      </c>
      <c r="BL180" s="30" t="str">
        <f ca="1"/>
        <v/>
      </c>
      <c r="BM180" s="30" t="str">
        <f ca="1"/>
        <v/>
      </c>
      <c r="BN180" s="30" t="str">
        <f ca="1"/>
        <v/>
      </c>
      <c r="BO180" s="30" t="str">
        <f ca="1"/>
        <v/>
      </c>
      <c r="BP180" s="30" t="str">
        <f ca="1"/>
        <v/>
      </c>
      <c r="BQ180" s="30" t="str">
        <f ca="1"/>
        <v/>
      </c>
      <c r="BR180" s="30" t="str">
        <f ca="1"/>
        <v/>
      </c>
      <c r="BS180" s="30" t="str">
        <f ca="1"/>
        <v/>
      </c>
      <c r="BT180" s="30" t="str">
        <f ca="1"/>
        <v/>
      </c>
      <c r="BU180" s="30" t="str">
        <f ca="1"/>
        <v/>
      </c>
      <c r="BV180" s="30" t="str">
        <f ca="1"/>
        <v/>
      </c>
      <c r="BW180" s="30" t="str">
        <f ca="1"/>
        <v/>
      </c>
      <c r="BX180" s="30" t="str">
        <f ca="1"/>
        <v/>
      </c>
      <c r="BY180" s="30" t="str">
        <f ca="1"/>
        <v/>
      </c>
      <c r="BZ180" s="30" t="str">
        <f ca="1"/>
        <v/>
      </c>
      <c r="CA180" s="30" t="str">
        <f ca="1"/>
        <v/>
      </c>
      <c r="CB180" s="30" t="str">
        <f ca="1"/>
        <v/>
      </c>
      <c r="CC180" s="30" t="str">
        <f ca="1"/>
        <v/>
      </c>
      <c r="CD180" s="30" t="str">
        <f ca="1"/>
        <v/>
      </c>
      <c r="CE180" s="30" t="str">
        <f ca="1"/>
        <v/>
      </c>
      <c r="CF180" s="30" t="str">
        <f ca="1"/>
        <v/>
      </c>
      <c r="CG180" s="30" t="str">
        <f ca="1"/>
        <v/>
      </c>
      <c r="CH180" s="30" t="str">
        <f ca="1"/>
        <v/>
      </c>
      <c r="CI180" s="30" t="str">
        <f ca="1"/>
        <v/>
      </c>
      <c r="CJ180" s="30" t="str">
        <f ca="1"/>
        <v/>
      </c>
      <c r="CK180" s="30" t="str">
        <f ca="1"/>
        <v/>
      </c>
      <c r="CL180" s="30" t="str">
        <f ca="1"/>
        <v/>
      </c>
      <c r="CM180" s="30" t="str">
        <f ca="1"/>
        <v/>
      </c>
      <c r="CN180" s="30" t="str">
        <f ca="1"/>
        <v/>
      </c>
      <c r="CO180" s="30" t="str">
        <f ca="1"/>
        <v/>
      </c>
      <c r="CP180" s="30" t="str">
        <f ca="1"/>
        <v/>
      </c>
      <c r="CQ180" s="30" t="str">
        <f ca="1"/>
        <v/>
      </c>
      <c r="CR180" s="30" t="str">
        <f ca="1"/>
        <v/>
      </c>
      <c r="CS180" s="30" t="str">
        <f ca="1"/>
        <v/>
      </c>
      <c r="CT180" s="31" cm="1">
        <f t="array" aca="1" ref="CT180" ca="1">SUMPRODUCT(COUNTIF($AY180:$CS180,Training!$C$3:$E$3))</f>
        <v>0</v>
      </c>
      <c r="CU180" s="31" cm="1">
        <f t="array" aca="1" ref="CU180" ca="1">SUMPRODUCT(COUNTIF($AY180:$CS180,Training!$C$4:$E$4))</f>
        <v>0</v>
      </c>
      <c r="CV180" s="31" cm="1">
        <f t="array" aca="1" ref="CV180" ca="1">SUMPRODUCT(COUNTIF($AY180:$CS180,Training!$C$5:$E$5))</f>
        <v>0</v>
      </c>
      <c r="CW180" s="31" cm="1">
        <f t="array" aca="1" ref="CW180" ca="1">SUMPRODUCT(COUNTIF($AY180:$CS180,Training!$C$6:$E$6))</f>
        <v>0</v>
      </c>
      <c r="CX180" s="31" cm="1">
        <f t="array" aca="1" ref="CX180" ca="1">SUMPRODUCT(COUNTIF($AY180:$CS180,Training!$C$7:$E$7))</f>
        <v>0</v>
      </c>
      <c r="CY180" s="31" cm="1">
        <f t="array" aca="1" ref="CY180" ca="1">SUMPRODUCT(COUNTIF($AY180:$CS180,Training!$C$8:$E$8))</f>
        <v>0</v>
      </c>
      <c r="CZ180" s="31" cm="1">
        <f t="array" aca="1" ref="CZ180" ca="1">SUMPRODUCT(COUNTIF($AY180:$CS180,Training!$C$9:$E$9))</f>
        <v>0</v>
      </c>
      <c r="DA180" s="31" cm="1">
        <f t="array" aca="1" ref="DA180" ca="1">SUMPRODUCT(COUNTIF($AY180:$CS180,Training!$C$10:$E$10))</f>
        <v>0</v>
      </c>
      <c r="DB180" s="31" cm="1">
        <f t="array" aca="1" ref="DB180" ca="1">SUMPRODUCT(COUNTIF($AY180:$CS180,Training!$C$11:$E$11))</f>
        <v>0</v>
      </c>
      <c r="DC180" s="31" cm="1">
        <f t="array" aca="1" ref="DC180" ca="1">SUMPRODUCT(COUNTIF($AY180:$CS180,Training!$C$2:$E$2))</f>
        <v>0</v>
      </c>
      <c r="DD180" s="31" cm="1">
        <f t="array" aca="1" ref="DD180" ca="1">SUMPRODUCT(COUNTIF($AY180:$CS180,Training!#REF!))</f>
        <v>0</v>
      </c>
      <c r="DE180" s="31" cm="1">
        <f t="array" aca="1" ref="DE180" ca="1">SUMPRODUCT(COUNTIF($AY180:$CS180,Training!$C$12:$E$12))</f>
        <v>0</v>
      </c>
      <c r="DF180" s="31" cm="1">
        <f t="array" aca="1" ref="DF180" ca="1">SUMPRODUCT(COUNTIF($AY180:$CS180,Training!$C$13:$E$13))</f>
        <v>0</v>
      </c>
      <c r="DG180" s="31" cm="1">
        <f t="array" aca="1" ref="DG180" ca="1">SUMPRODUCT(COUNTIF($AY180:$CS180,Training!$C$14:$E$14))</f>
        <v>0</v>
      </c>
      <c r="DH180" s="31" cm="1">
        <f t="array" aca="1" ref="DH180" ca="1">SUMPRODUCT(COUNTIF($AY180:$CS180,Training!$C$15:$E$15))</f>
        <v>0</v>
      </c>
      <c r="DI180" s="31" cm="1">
        <f t="array" aca="1" ref="DI180" ca="1">SUMPRODUCT(COUNTIF($AY180:$CS180,Training!$C$16:$E$16))</f>
        <v>0</v>
      </c>
      <c r="DJ180" s="30" t="str" cm="1">
        <f t="array" aca="1" ref="DJ180:FD180" ca="1">IF(COUNTIF(D180:AX180,1)=0,IF($D180:$AX180=2,D$1:AX$1,""),"")</f>
        <v/>
      </c>
      <c r="DK180" s="30" t="str">
        <f ca="1"/>
        <v/>
      </c>
      <c r="DL180" s="30" t="str">
        <f ca="1"/>
        <v/>
      </c>
      <c r="DM180" s="30" t="str">
        <f ca="1"/>
        <v/>
      </c>
      <c r="DN180" s="30" t="str">
        <f ca="1"/>
        <v/>
      </c>
      <c r="DO180" s="30" t="str">
        <f ca="1"/>
        <v/>
      </c>
      <c r="DP180" s="30" t="str">
        <f ca="1"/>
        <v/>
      </c>
      <c r="DQ180" s="30" t="str">
        <f ca="1"/>
        <v/>
      </c>
      <c r="DR180" s="30" t="str">
        <f ca="1"/>
        <v/>
      </c>
      <c r="DS180" s="30" t="str">
        <f ca="1"/>
        <v/>
      </c>
      <c r="DT180" s="30" t="str">
        <f ca="1"/>
        <v/>
      </c>
      <c r="DU180" s="30" t="str">
        <f ca="1"/>
        <v/>
      </c>
      <c r="DV180" s="30" t="str">
        <f ca="1"/>
        <v/>
      </c>
      <c r="DW180" s="30" t="str">
        <f ca="1"/>
        <v/>
      </c>
      <c r="DX180" s="30" t="str">
        <f ca="1"/>
        <v/>
      </c>
      <c r="DY180" s="30" t="str">
        <f ca="1"/>
        <v/>
      </c>
      <c r="DZ180" s="30" t="str">
        <f ca="1"/>
        <v/>
      </c>
      <c r="EA180" s="30" t="str">
        <f ca="1"/>
        <v/>
      </c>
      <c r="EB180" s="30" t="str">
        <f ca="1"/>
        <v/>
      </c>
      <c r="EC180" s="30" t="str">
        <f ca="1"/>
        <v/>
      </c>
      <c r="ED180" s="30" t="str">
        <f ca="1"/>
        <v/>
      </c>
      <c r="EE180" s="30" t="str">
        <f ca="1"/>
        <v/>
      </c>
      <c r="EF180" s="30" t="str">
        <f ca="1"/>
        <v/>
      </c>
      <c r="EG180" s="30" t="str">
        <f ca="1"/>
        <v/>
      </c>
      <c r="EH180" s="30" t="str">
        <f ca="1"/>
        <v/>
      </c>
      <c r="EI180" s="30" t="str">
        <f ca="1"/>
        <v/>
      </c>
      <c r="EJ180" s="30" t="str">
        <f ca="1"/>
        <v/>
      </c>
      <c r="EK180" s="30" t="str">
        <f ca="1"/>
        <v/>
      </c>
      <c r="EL180" s="30" t="str">
        <f ca="1"/>
        <v/>
      </c>
      <c r="EM180" s="30" t="str">
        <f ca="1"/>
        <v/>
      </c>
      <c r="EN180" s="30" t="str">
        <f ca="1"/>
        <v/>
      </c>
      <c r="EO180" s="30" t="str">
        <f ca="1"/>
        <v/>
      </c>
      <c r="EP180" s="30" t="str">
        <f ca="1"/>
        <v/>
      </c>
      <c r="EQ180" s="30" t="str">
        <f ca="1"/>
        <v/>
      </c>
      <c r="ER180" s="30" t="str">
        <f ca="1"/>
        <v/>
      </c>
      <c r="ES180" s="30" t="str">
        <f ca="1"/>
        <v/>
      </c>
      <c r="ET180" s="30" t="str">
        <f ca="1"/>
        <v/>
      </c>
      <c r="EU180" s="30" t="str">
        <f ca="1"/>
        <v/>
      </c>
      <c r="EV180" s="30" t="str">
        <f ca="1"/>
        <v/>
      </c>
      <c r="EW180" s="30" t="str">
        <f ca="1"/>
        <v/>
      </c>
      <c r="EX180" s="30" t="str">
        <f ca="1"/>
        <v/>
      </c>
      <c r="EY180" s="30" t="str">
        <f ca="1"/>
        <v/>
      </c>
      <c r="EZ180" s="30" t="str">
        <f ca="1"/>
        <v/>
      </c>
      <c r="FA180" s="30" t="str">
        <f ca="1"/>
        <v/>
      </c>
      <c r="FB180" s="30" t="str">
        <f ca="1"/>
        <v/>
      </c>
      <c r="FC180" s="30" t="str">
        <f ca="1"/>
        <v/>
      </c>
      <c r="FD180" s="30" t="str">
        <f ca="1"/>
        <v/>
      </c>
      <c r="FE180" s="31" cm="1">
        <f t="array" aca="1" ref="FE180" ca="1">SUMPRODUCT(COUNTIF($DJ180:$FD180,Training!$C$3:$E$3))</f>
        <v>0</v>
      </c>
      <c r="FF180" s="31" cm="1">
        <f t="array" aca="1" ref="FF180" ca="1">SUMPRODUCT(COUNTIF($DJ180:$FD180,Training!$C$4:$E$4))</f>
        <v>0</v>
      </c>
      <c r="FG180" s="31" cm="1">
        <f t="array" aca="1" ref="FG180" ca="1">SUMPRODUCT(COUNTIF($DJ180:$FD180,Training!$C$5:$E$5))</f>
        <v>0</v>
      </c>
      <c r="FH180" s="31" cm="1">
        <f t="array" aca="1" ref="FH180" ca="1">SUMPRODUCT(COUNTIF($DJ180:$FD180,Training!$C$6:$E$6))</f>
        <v>0</v>
      </c>
      <c r="FI180" s="31" cm="1">
        <f t="array" aca="1" ref="FI180" ca="1">SUMPRODUCT(COUNTIF($DJ180:$FD180,Training!$C$7:$E$7))</f>
        <v>0</v>
      </c>
      <c r="FJ180" s="31" cm="1">
        <f t="array" aca="1" ref="FJ180" ca="1">SUMPRODUCT(COUNTIF($DJ180:$FD180,Training!$C$8:$E$8))</f>
        <v>0</v>
      </c>
      <c r="FK180" s="31" cm="1">
        <f t="array" aca="1" ref="FK180" ca="1">SUMPRODUCT(COUNTIF($DJ180:$FD180,Training!$C$9:$E$9))</f>
        <v>0</v>
      </c>
      <c r="FL180" s="31" cm="1">
        <f t="array" aca="1" ref="FL180" ca="1">SUMPRODUCT(COUNTIF($DJ180:$FD180,Training!$C$10:$E$10))</f>
        <v>0</v>
      </c>
      <c r="FM180" s="31" cm="1">
        <f t="array" aca="1" ref="FM180" ca="1">SUMPRODUCT(COUNTIF($DJ180:$FD180,Training!$C$11:$E$11))</f>
        <v>0</v>
      </c>
      <c r="FN180" s="31" cm="1">
        <f t="array" aca="1" ref="FN180" ca="1">SUMPRODUCT(COUNTIF($DJ180:$FD180,Training!$C$2:$E$2))</f>
        <v>0</v>
      </c>
      <c r="FO180" s="31" cm="1">
        <f t="array" aca="1" ref="FO180" ca="1">SUMPRODUCT(COUNTIF($DJ180:$FD180,Training!#REF!))</f>
        <v>0</v>
      </c>
      <c r="FP180" s="31" cm="1">
        <f t="array" aca="1" ref="FP180" ca="1">SUMPRODUCT(COUNTIF($DJ180:$FD180,Training!$C$12:$E$12))</f>
        <v>0</v>
      </c>
      <c r="FQ180" s="31" cm="1">
        <f t="array" aca="1" ref="FQ180" ca="1">SUMPRODUCT(COUNTIF($DJ180:$FD180,Training!$C$13:$E$13))</f>
        <v>0</v>
      </c>
      <c r="FR180" s="31" cm="1">
        <f t="array" aca="1" ref="FR180" ca="1">SUMPRODUCT(COUNTIF($DJ180:$FD180,Training!$C$14:$E$14))</f>
        <v>0</v>
      </c>
      <c r="FS180" s="31" cm="1">
        <f t="array" aca="1" ref="FS180" ca="1">SUMPRODUCT(COUNTIF($DJ180:$FD180,Training!$C$15:$E$15))</f>
        <v>0</v>
      </c>
      <c r="FT180" s="31" cm="1">
        <f t="array" aca="1" ref="FT180" ca="1">SUMPRODUCT(COUNTIF($DJ180:$FD180,Training!$C$16:$E$16))</f>
        <v>0</v>
      </c>
    </row>
    <row r="181" spans="1:176" x14ac:dyDescent="0.25">
      <c r="A181" s="32" t="str">
        <f>IF(WeightedParse!A181&gt;"",WeightedParse!A181,"")</f>
        <v/>
      </c>
      <c r="B181" s="49" t="str">
        <f>IF('Weighted Summary'!A181&gt;"",'Weighted Summary'!F181,"")</f>
        <v/>
      </c>
      <c r="C181" s="39" t="str">
        <f t="shared" si="2"/>
        <v/>
      </c>
      <c r="D181" s="37" t="str">
        <f ca="1">IF($A181&gt;"",IF(ISERROR(HLOOKUP(D$1,INDIRECT("Roles!$B$"&amp;MATCH($B181,Roles!$A:$A,0)&amp;":$AF$"&amp;MATCH($B181,Roles!$A:$A,0)),1,FALSE))=FALSE,IF(SquadExport!G181&lt;10,1,IF(SquadExport!G181&lt;15,2,IF(SquadExport!G181&lt;=20,3,""))),0),"")</f>
        <v/>
      </c>
      <c r="E181" s="37" t="str">
        <f ca="1">IF($A181&gt;"",IF(ISERROR(HLOOKUP(E$1,INDIRECT("Roles!$B$"&amp;MATCH($B181,Roles!$A:$A,0)&amp;":$AF$"&amp;MATCH($B181,Roles!$A:$A,0)),1,FALSE))=FALSE,IF(SquadExport!H181&lt;10,1,IF(SquadExport!H181&lt;15,2,IF(SquadExport!H181&lt;=20,3,""))),0),"")</f>
        <v/>
      </c>
      <c r="F181" s="37" t="str">
        <f ca="1">IF($A181&gt;"",IF(ISERROR(HLOOKUP(F$1,INDIRECT("Roles!$B$"&amp;MATCH($B181,Roles!$A:$A,0)&amp;":$AF$"&amp;MATCH($B181,Roles!$A:$A,0)),1,FALSE))=FALSE,IF(SquadExport!I181&lt;10,1,IF(SquadExport!I181&lt;15,2,IF(SquadExport!I181&lt;=20,3,""))),0),"")</f>
        <v/>
      </c>
      <c r="G181" s="37" t="str">
        <f ca="1">IF($A181&gt;"",IF(ISERROR(HLOOKUP(G$1,INDIRECT("Roles!$B$"&amp;MATCH($B181,Roles!$A:$A,0)&amp;":$AF$"&amp;MATCH($B181,Roles!$A:$A,0)),1,FALSE))=FALSE,IF(SquadExport!J181&lt;10,1,IF(SquadExport!J181&lt;15,2,IF(SquadExport!J181&lt;=20,3,""))),0),"")</f>
        <v/>
      </c>
      <c r="H181" s="37" t="str">
        <f ca="1">IF($A181&gt;"",IF(ISERROR(HLOOKUP(H$1,INDIRECT("Roles!$B$"&amp;MATCH($B181,Roles!$A:$A,0)&amp;":$AF$"&amp;MATCH($B181,Roles!$A:$A,0)),1,FALSE))=FALSE,IF(SquadExport!K181&lt;10,1,IF(SquadExport!K181&lt;15,2,IF(SquadExport!K181&lt;=20,3,""))),0),"")</f>
        <v/>
      </c>
      <c r="I181" s="37" t="str">
        <f ca="1">IF($A181&gt;"",IF(ISERROR(HLOOKUP(I$1,INDIRECT("Roles!$B$"&amp;MATCH($B181,Roles!$A:$A,0)&amp;":$AF$"&amp;MATCH($B181,Roles!$A:$A,0)),1,FALSE))=FALSE,IF(SquadExport!L181&lt;10,1,IF(SquadExport!L181&lt;15,2,IF(SquadExport!L181&lt;=20,3,""))),0),"")</f>
        <v/>
      </c>
      <c r="J181" s="37" t="str">
        <f ca="1">IF($A181&gt;"",IF(ISERROR(HLOOKUP(J$1,INDIRECT("Roles!$B$"&amp;MATCH($B181,Roles!$A:$A,0)&amp;":$AF$"&amp;MATCH($B181,Roles!$A:$A,0)),1,FALSE))=FALSE,IF(SquadExport!M181&lt;10,1,IF(SquadExport!M181&lt;15,2,IF(SquadExport!M181&lt;=20,3,""))),0),"")</f>
        <v/>
      </c>
      <c r="K181" s="37" t="str">
        <f ca="1">IF($A181&gt;"",IF(ISERROR(HLOOKUP(K$1,INDIRECT("Roles!$B$"&amp;MATCH($B181,Roles!$A:$A,0)&amp;":$AF$"&amp;MATCH($B181,Roles!$A:$A,0)),1,FALSE))=FALSE,IF(SquadExport!N181&lt;10,1,IF(SquadExport!N181&lt;15,2,IF(SquadExport!N181&lt;=20,3,""))),0),"")</f>
        <v/>
      </c>
      <c r="L181" s="37" t="str">
        <f ca="1">IF($A181&gt;"",IF(ISERROR(HLOOKUP(L$1,INDIRECT("Roles!$B$"&amp;MATCH($B181,Roles!$A:$A,0)&amp;":$AF$"&amp;MATCH($B181,Roles!$A:$A,0)),1,FALSE))=FALSE,IF(SquadExport!O181&lt;10,1,IF(SquadExport!O181&lt;15,2,IF(SquadExport!O181&lt;=20,3,""))),0),"")</f>
        <v/>
      </c>
      <c r="M181" s="37" t="str">
        <f ca="1">IF($A181&gt;"",IF(ISERROR(HLOOKUP(M$1,INDIRECT("Roles!$B$"&amp;MATCH($B181,Roles!$A:$A,0)&amp;":$AF$"&amp;MATCH($B181,Roles!$A:$A,0)),1,FALSE))=FALSE,IF(SquadExport!P181&lt;10,1,IF(SquadExport!P181&lt;15,2,IF(SquadExport!P181&lt;=20,3,""))),0),"")</f>
        <v/>
      </c>
      <c r="N181" s="37" t="str">
        <f ca="1">IF($A181&gt;"",IF(ISERROR(HLOOKUP(N$1,INDIRECT("Roles!$B$"&amp;MATCH($B181,Roles!$A:$A,0)&amp;":$AF$"&amp;MATCH($B181,Roles!$A:$A,0)),1,FALSE))=FALSE,IF(SquadExport!Q181&lt;10,1,IF(SquadExport!Q181&lt;15,2,IF(SquadExport!Q181&lt;=20,3,""))),0),"")</f>
        <v/>
      </c>
      <c r="O181" s="37" t="str">
        <f ca="1">IF($A181&gt;"",IF(ISERROR(HLOOKUP(O$1,INDIRECT("Roles!$B$"&amp;MATCH($B181,Roles!$A:$A,0)&amp;":$AF$"&amp;MATCH($B181,Roles!$A:$A,0)),1,FALSE))=FALSE,IF(SquadExport!R181&lt;10,1,IF(SquadExport!R181&lt;15,2,IF(SquadExport!R181&lt;=20,3,""))),0),"")</f>
        <v/>
      </c>
      <c r="P181" s="37" t="str">
        <f ca="1">IF($A181&gt;"",IF(ISERROR(HLOOKUP(P$1,INDIRECT("Roles!$B$"&amp;MATCH($B181,Roles!$A:$A,0)&amp;":$AF$"&amp;MATCH($B181,Roles!$A:$A,0)),1,FALSE))=FALSE,IF(SquadExport!S181&lt;10,1,IF(SquadExport!S181&lt;15,2,IF(SquadExport!S181&lt;=20,3,""))),0),"")</f>
        <v/>
      </c>
      <c r="Q181" s="37" t="str">
        <f ca="1">IF($A181&gt;"",IF(ISERROR(HLOOKUP(Q$1,INDIRECT("Roles!$B$"&amp;MATCH($B181,Roles!$A:$A,0)&amp;":$AF$"&amp;MATCH($B181,Roles!$A:$A,0)),1,FALSE))=FALSE,IF(SquadExport!T181&lt;10,1,IF(SquadExport!T181&lt;15,2,IF(SquadExport!T181&lt;=20,3,""))),0),"")</f>
        <v/>
      </c>
      <c r="R181" s="37" t="str">
        <f ca="1">IF($A181&gt;"",IF(ISERROR(HLOOKUP(R$1,INDIRECT("Roles!$B$"&amp;MATCH($B181,Roles!$A:$A,0)&amp;":$AF$"&amp;MATCH($B181,Roles!$A:$A,0)),1,FALSE))=FALSE,IF(SquadExport!U181&lt;10,1,IF(SquadExport!U181&lt;15,2,IF(SquadExport!U181&lt;=20,3,""))),0),"")</f>
        <v/>
      </c>
      <c r="S181" s="37" t="str">
        <f ca="1">IF($A181&gt;"",IF(ISERROR(HLOOKUP(S$1,INDIRECT("Roles!$B$"&amp;MATCH($B181,Roles!$A:$A,0)&amp;":$AF$"&amp;MATCH($B181,Roles!$A:$A,0)),1,FALSE))=FALSE,IF(SquadExport!V181&lt;10,1,IF(SquadExport!V181&lt;15,2,IF(SquadExport!V181&lt;=20,3,""))),0),"")</f>
        <v/>
      </c>
      <c r="T181" s="37" t="str">
        <f ca="1">IF($A181&gt;"",IF(ISERROR(HLOOKUP(T$1,INDIRECT("Roles!$B$"&amp;MATCH($B181,Roles!$A:$A,0)&amp;":$AF$"&amp;MATCH($B181,Roles!$A:$A,0)),1,FALSE))=FALSE,IF(SquadExport!W181&lt;10,1,IF(SquadExport!W181&lt;15,2,IF(SquadExport!W181&lt;=20,3,""))),0),"")</f>
        <v/>
      </c>
      <c r="U181" s="37" t="str">
        <f ca="1">IF($A181&gt;"",IF(ISERROR(HLOOKUP(U$1,INDIRECT("Roles!$B$"&amp;MATCH($B181,Roles!$A:$A,0)&amp;":$AF$"&amp;MATCH($B181,Roles!$A:$A,0)),1,FALSE))=FALSE,IF(SquadExport!X181&lt;10,1,IF(SquadExport!X181&lt;15,2,IF(SquadExport!X181&lt;=20,3,""))),0),"")</f>
        <v/>
      </c>
      <c r="V181" s="37" t="str">
        <f ca="1">IF($A181&gt;"",IF(ISERROR(HLOOKUP(V$1,INDIRECT("Roles!$B$"&amp;MATCH($B181,Roles!$A:$A,0)&amp;":$AF$"&amp;MATCH($B181,Roles!$A:$A,0)),1,FALSE))=FALSE,IF(SquadExport!Y181&lt;10,1,IF(SquadExport!Y181&lt;15,2,IF(SquadExport!Y181&lt;=20,3,""))),0),"")</f>
        <v/>
      </c>
      <c r="W181" s="37" t="str">
        <f ca="1">IF($A181&gt;"",IF(ISERROR(HLOOKUP(W$1,INDIRECT("Roles!$B$"&amp;MATCH($B181,Roles!$A:$A,0)&amp;":$AF$"&amp;MATCH($B181,Roles!$A:$A,0)),1,FALSE))=FALSE,IF(SquadExport!Z181&lt;10,1,IF(SquadExport!Z181&lt;15,2,IF(SquadExport!Z181&lt;=20,3,""))),0),"")</f>
        <v/>
      </c>
      <c r="X181" s="37" t="str">
        <f ca="1">IF($A181&gt;"",IF(ISERROR(HLOOKUP(X$1,INDIRECT("Roles!$B$"&amp;MATCH($B181,Roles!$A:$A,0)&amp;":$AF$"&amp;MATCH($B181,Roles!$A:$A,0)),1,FALSE))=FALSE,IF(SquadExport!AA181&lt;10,1,IF(SquadExport!AA181&lt;15,2,IF(SquadExport!AA181&lt;=20,3,""))),0),"")</f>
        <v/>
      </c>
      <c r="Y181" s="37" t="str">
        <f ca="1">IF($A181&gt;"",IF(ISERROR(HLOOKUP(Y$1,INDIRECT("Roles!$B$"&amp;MATCH($B181,Roles!$A:$A,0)&amp;":$AF$"&amp;MATCH($B181,Roles!$A:$A,0)),1,FALSE))=FALSE,IF(SquadExport!AB181&lt;10,1,IF(SquadExport!AB181&lt;15,2,IF(SquadExport!AB181&lt;=20,3,""))),0),"")</f>
        <v/>
      </c>
      <c r="Z181" s="37" t="str">
        <f ca="1">IF($A181&gt;"",IF(ISERROR(HLOOKUP(Z$1,INDIRECT("Roles!$B$"&amp;MATCH($B181,Roles!$A:$A,0)&amp;":$AF$"&amp;MATCH($B181,Roles!$A:$A,0)),1,FALSE))=FALSE,IF(SquadExport!AC181&lt;10,1,IF(SquadExport!AC181&lt;15,2,IF(SquadExport!AC181&lt;=20,3,""))),0),"")</f>
        <v/>
      </c>
      <c r="AA181" s="37" t="str">
        <f ca="1">IF($A181&gt;"",IF(ISERROR(HLOOKUP(AA$1,INDIRECT("Roles!$B$"&amp;MATCH($B181,Roles!$A:$A,0)&amp;":$AF$"&amp;MATCH($B181,Roles!$A:$A,0)),1,FALSE))=FALSE,IF(SquadExport!AD181&lt;10,1,IF(SquadExport!AD181&lt;15,2,IF(SquadExport!AD181&lt;=20,3,""))),0),"")</f>
        <v/>
      </c>
      <c r="AB181" s="37" t="str">
        <f ca="1">IF($A181&gt;"",IF(ISERROR(HLOOKUP(AB$1,INDIRECT("Roles!$B$"&amp;MATCH($B181,Roles!$A:$A,0)&amp;":$AF$"&amp;MATCH($B181,Roles!$A:$A,0)),1,FALSE))=FALSE,IF(SquadExport!AE181&lt;10,1,IF(SquadExport!AE181&lt;15,2,IF(SquadExport!AE181&lt;=20,3,""))),0),"")</f>
        <v/>
      </c>
      <c r="AC181" s="37" t="str">
        <f ca="1">IF($A181&gt;"",IF(ISERROR(HLOOKUP(AC$1,INDIRECT("Roles!$B$"&amp;MATCH($B181,Roles!$A:$A,0)&amp;":$AF$"&amp;MATCH($B181,Roles!$A:$A,0)),1,FALSE))=FALSE,IF(SquadExport!AF181&lt;10,1,IF(SquadExport!AF181&lt;15,2,IF(SquadExport!AF181&lt;=20,3,""))),0),"")</f>
        <v/>
      </c>
      <c r="AD181" s="37" t="str">
        <f ca="1">IF($A181&gt;"",IF(ISERROR(HLOOKUP(AD$1,INDIRECT("Roles!$B$"&amp;MATCH($B181,Roles!$A:$A,0)&amp;":$AF$"&amp;MATCH($B181,Roles!$A:$A,0)),1,FALSE))=FALSE,IF(SquadExport!AG181&lt;10,1,IF(SquadExport!AG181&lt;15,2,IF(SquadExport!AG181&lt;=20,3,""))),0),"")</f>
        <v/>
      </c>
      <c r="AE181" s="37" t="str">
        <f ca="1">IF($A181&gt;"",IF(ISERROR(HLOOKUP(AE$1,INDIRECT("Roles!$B$"&amp;MATCH($B181,Roles!$A:$A,0)&amp;":$AF$"&amp;MATCH($B181,Roles!$A:$A,0)),1,FALSE))=FALSE,IF(SquadExport!AH181&lt;10,1,IF(SquadExport!AH181&lt;15,2,IF(SquadExport!AH181&lt;=20,3,""))),0),"")</f>
        <v/>
      </c>
      <c r="AF181" s="37" t="str">
        <f ca="1">IF($A181&gt;"",IF(ISERROR(HLOOKUP(AF$1,INDIRECT("Roles!$B$"&amp;MATCH($B181,Roles!$A:$A,0)&amp;":$AF$"&amp;MATCH($B181,Roles!$A:$A,0)),1,FALSE))=FALSE,IF(SquadExport!AI181&lt;10,1,IF(SquadExport!AI181&lt;15,2,IF(SquadExport!AI181&lt;=20,3,""))),0),"")</f>
        <v/>
      </c>
      <c r="AG181" s="37" t="str">
        <f ca="1">IF($A181&gt;"",IF(ISERROR(HLOOKUP(AG$1,INDIRECT("Roles!$B$"&amp;MATCH($B181,Roles!$A:$A,0)&amp;":$AF$"&amp;MATCH($B181,Roles!$A:$A,0)),1,FALSE))=FALSE,IF(SquadExport!AJ181&lt;10,1,IF(SquadExport!AJ181&lt;15,2,IF(SquadExport!AJ181&lt;=20,3,""))),0),"")</f>
        <v/>
      </c>
      <c r="AH181" s="37" t="str">
        <f ca="1">IF($A181&gt;"",IF(ISERROR(HLOOKUP(AH$1,INDIRECT("Roles!$B$"&amp;MATCH($B181,Roles!$A:$A,0)&amp;":$AF$"&amp;MATCH($B181,Roles!$A:$A,0)),1,FALSE))=FALSE,IF(SquadExport!AK181&lt;10,1,IF(SquadExport!AK181&lt;15,2,IF(SquadExport!AK181&lt;=20,3,""))),0),"")</f>
        <v/>
      </c>
      <c r="AI181" s="37" t="str">
        <f ca="1">IF($A181&gt;"",IF(ISERROR(HLOOKUP(AI$1,INDIRECT("Roles!$B$"&amp;MATCH($B181,Roles!$A:$A,0)&amp;":$AF$"&amp;MATCH($B181,Roles!$A:$A,0)),1,FALSE))=FALSE,IF(SquadExport!AL181&lt;10,1,IF(SquadExport!AL181&lt;15,2,IF(SquadExport!AL181&lt;=20,3,""))),0),"")</f>
        <v/>
      </c>
      <c r="AJ181" s="37" t="str">
        <f ca="1">IF($A181&gt;"",IF(ISERROR(HLOOKUP(AJ$1,INDIRECT("Roles!$B$"&amp;MATCH($B181,Roles!$A:$A,0)&amp;":$AF$"&amp;MATCH($B181,Roles!$A:$A,0)),1,FALSE))=FALSE,IF(SquadExport!AM181&lt;10,1,IF(SquadExport!AM181&lt;15,2,IF(SquadExport!AM181&lt;=20,3,""))),0),"")</f>
        <v/>
      </c>
      <c r="AK181" s="37" t="str">
        <f ca="1">IF($A181&gt;"",IF(ISERROR(HLOOKUP(AK$1,INDIRECT("Roles!$B$"&amp;MATCH($B181,Roles!$A:$A,0)&amp;":$AF$"&amp;MATCH($B181,Roles!$A:$A,0)),1,FALSE))=FALSE,IF(SquadExport!AN181&lt;10,1,IF(SquadExport!AN181&lt;15,2,IF(SquadExport!AN181&lt;=20,3,""))),0),"")</f>
        <v/>
      </c>
      <c r="AL181" s="37" t="str">
        <f ca="1">IF($A181&gt;"",IF(ISERROR(HLOOKUP(AL$1,INDIRECT("Roles!$B$"&amp;MATCH($B181,Roles!$A:$A,0)&amp;":$AF$"&amp;MATCH($B181,Roles!$A:$A,0)),1,FALSE))=FALSE,IF(SquadExport!AO181&lt;10,1,IF(SquadExport!AO181&lt;15,2,IF(SquadExport!AO181&lt;=20,3,""))),0),"")</f>
        <v/>
      </c>
      <c r="AM181" s="37" t="str">
        <f ca="1">IF($A181&gt;"",IF(ISERROR(HLOOKUP(AM$1,INDIRECT("Roles!$B$"&amp;MATCH($B181,Roles!$A:$A,0)&amp;":$AF$"&amp;MATCH($B181,Roles!$A:$A,0)),1,FALSE))=FALSE,IF(SquadExport!AP181&lt;10,1,IF(SquadExport!AP181&lt;15,2,IF(SquadExport!AP181&lt;=20,3,""))),0),"")</f>
        <v/>
      </c>
      <c r="AN181" s="37" t="str">
        <f ca="1">IF($A181&gt;"",IF(ISERROR(HLOOKUP(AN$1,INDIRECT("Roles!$B$"&amp;MATCH($B181,Roles!$A:$A,0)&amp;":$AF$"&amp;MATCH($B181,Roles!$A:$A,0)),1,FALSE))=FALSE,IF(SquadExport!AQ181&lt;10,1,IF(SquadExport!AQ181&lt;15,2,IF(SquadExport!AQ181&lt;=20,3,""))),0),"")</f>
        <v/>
      </c>
      <c r="AO181" s="37" t="str">
        <f ca="1">IF($A181&gt;"",IF(ISERROR(HLOOKUP(AO$1,INDIRECT("Roles!$B$"&amp;MATCH($B181,Roles!$A:$A,0)&amp;":$AF$"&amp;MATCH($B181,Roles!$A:$A,0)),1,FALSE))=FALSE,IF(SquadExport!AR181&lt;10,1,IF(SquadExport!AR181&lt;15,2,IF(SquadExport!AR181&lt;=20,3,""))),0),"")</f>
        <v/>
      </c>
      <c r="AP181" s="37" t="str">
        <f ca="1">IF($A181&gt;"",IF(ISERROR(HLOOKUP(AP$1,INDIRECT("Roles!$B$"&amp;MATCH($B181,Roles!$A:$A,0)&amp;":$AF$"&amp;MATCH($B181,Roles!$A:$A,0)),1,FALSE))=FALSE,IF(SquadExport!AS181&lt;10,1,IF(SquadExport!AS181&lt;15,2,IF(SquadExport!AS181&lt;=20,3,""))),0),"")</f>
        <v/>
      </c>
      <c r="AQ181" s="37" t="str">
        <f ca="1">IF($A181&gt;"",IF(ISERROR(HLOOKUP(AQ$1,INDIRECT("Roles!$B$"&amp;MATCH($B181,Roles!$A:$A,0)&amp;":$AF$"&amp;MATCH($B181,Roles!$A:$A,0)),1,FALSE))=FALSE,IF(SquadExport!AT181&lt;10,1,IF(SquadExport!AT181&lt;15,2,IF(SquadExport!AT181&lt;=20,3,""))),0),"")</f>
        <v/>
      </c>
      <c r="AR181" s="37" t="str">
        <f ca="1">IF($A181&gt;"",IF(ISERROR(HLOOKUP(AR$1,INDIRECT("Roles!$B$"&amp;MATCH($B181,Roles!$A:$A,0)&amp;":$AF$"&amp;MATCH($B181,Roles!$A:$A,0)),1,FALSE))=FALSE,IF(SquadExport!AU181&lt;10,1,IF(SquadExport!AU181&lt;15,2,IF(SquadExport!AU181&lt;=20,3,""))),0),"")</f>
        <v/>
      </c>
      <c r="AS181" s="37" t="str">
        <f ca="1">IF($A181&gt;"",IF(ISERROR(HLOOKUP(AS$1,INDIRECT("Roles!$B$"&amp;MATCH($B181,Roles!$A:$A,0)&amp;":$AF$"&amp;MATCH($B181,Roles!$A:$A,0)),1,FALSE))=FALSE,IF(SquadExport!AV181&lt;10,1,IF(SquadExport!AV181&lt;15,2,IF(SquadExport!AV181&lt;=20,3,""))),0),"")</f>
        <v/>
      </c>
      <c r="AT181" s="37" t="str">
        <f ca="1">IF($A181&gt;"",IF(ISERROR(HLOOKUP(AT$1,INDIRECT("Roles!$B$"&amp;MATCH($B181,Roles!$A:$A,0)&amp;":$AF$"&amp;MATCH($B181,Roles!$A:$A,0)),1,FALSE))=FALSE,IF(SquadExport!AW181&lt;10,1,IF(SquadExport!AW181&lt;15,2,IF(SquadExport!AW181&lt;=20,3,""))),0),"")</f>
        <v/>
      </c>
      <c r="AU181" s="37" t="str">
        <f ca="1">IF($A181&gt;"",IF(ISERROR(HLOOKUP(AU$1,INDIRECT("Roles!$B$"&amp;MATCH($B181,Roles!$A:$A,0)&amp;":$AF$"&amp;MATCH($B181,Roles!$A:$A,0)),1,FALSE))=FALSE,IF(SquadExport!AX181&lt;10,1,IF(SquadExport!AX181&lt;15,2,IF(SquadExport!AX181&lt;=20,3,""))),0),"")</f>
        <v/>
      </c>
      <c r="AV181" s="37" t="str">
        <f ca="1">IF($A181&gt;"",IF(ISERROR(HLOOKUP(AV$1,INDIRECT("Roles!$B$"&amp;MATCH($B181,Roles!$A:$A,0)&amp;":$AF$"&amp;MATCH($B181,Roles!$A:$A,0)),1,FALSE))=FALSE,IF(SquadExport!AY181&lt;10,1,IF(SquadExport!AY181&lt;15,2,IF(SquadExport!AY181&lt;=20,3,""))),0),"")</f>
        <v/>
      </c>
      <c r="AW181" s="37" t="str">
        <f ca="1">IF($A181&gt;"",IF(ISERROR(HLOOKUP(AW$1,INDIRECT("Roles!$B$"&amp;MATCH($B181,Roles!$A:$A,0)&amp;":$AF$"&amp;MATCH($B181,Roles!$A:$A,0)),1,FALSE))=FALSE,IF(SquadExport!AZ181&lt;10,1,IF(SquadExport!AZ181&lt;15,2,IF(SquadExport!AZ181&lt;=20,3,""))),0),"")</f>
        <v/>
      </c>
      <c r="AX181" s="37" t="str">
        <f ca="1">IF($A181&gt;"",IF(ISERROR(HLOOKUP(AX$1,INDIRECT("Roles!$B$"&amp;MATCH($B181,Roles!$A:$A,0)&amp;":$AF$"&amp;MATCH($B181,Roles!$A:$A,0)),1,FALSE))=FALSE,IF(SquadExport!BA181&lt;10,1,IF(SquadExport!BA181&lt;15,2,IF(SquadExport!BA181&lt;=20,3,""))),0),"")</f>
        <v/>
      </c>
      <c r="AY181" s="30" t="str" cm="1">
        <f t="array" aca="1" ref="AY181:CS181" ca="1">IF($D181:$AX181=1,D$1:AX$1,"")</f>
        <v/>
      </c>
      <c r="AZ181" s="30" t="str">
        <f ca="1"/>
        <v/>
      </c>
      <c r="BA181" s="30" t="str">
        <f ca="1"/>
        <v/>
      </c>
      <c r="BB181" s="30" t="str">
        <f ca="1"/>
        <v/>
      </c>
      <c r="BC181" s="30" t="str">
        <f ca="1"/>
        <v/>
      </c>
      <c r="BD181" s="30" t="str">
        <f ca="1"/>
        <v/>
      </c>
      <c r="BE181" s="30" t="str">
        <f ca="1"/>
        <v/>
      </c>
      <c r="BF181" s="30" t="str">
        <f ca="1"/>
        <v/>
      </c>
      <c r="BG181" s="30" t="str">
        <f ca="1"/>
        <v/>
      </c>
      <c r="BH181" s="30" t="str">
        <f ca="1"/>
        <v/>
      </c>
      <c r="BI181" s="30" t="str">
        <f ca="1"/>
        <v/>
      </c>
      <c r="BJ181" s="30" t="str">
        <f ca="1"/>
        <v/>
      </c>
      <c r="BK181" s="30" t="str">
        <f ca="1"/>
        <v/>
      </c>
      <c r="BL181" s="30" t="str">
        <f ca="1"/>
        <v/>
      </c>
      <c r="BM181" s="30" t="str">
        <f ca="1"/>
        <v/>
      </c>
      <c r="BN181" s="30" t="str">
        <f ca="1"/>
        <v/>
      </c>
      <c r="BO181" s="30" t="str">
        <f ca="1"/>
        <v/>
      </c>
      <c r="BP181" s="30" t="str">
        <f ca="1"/>
        <v/>
      </c>
      <c r="BQ181" s="30" t="str">
        <f ca="1"/>
        <v/>
      </c>
      <c r="BR181" s="30" t="str">
        <f ca="1"/>
        <v/>
      </c>
      <c r="BS181" s="30" t="str">
        <f ca="1"/>
        <v/>
      </c>
      <c r="BT181" s="30" t="str">
        <f ca="1"/>
        <v/>
      </c>
      <c r="BU181" s="30" t="str">
        <f ca="1"/>
        <v/>
      </c>
      <c r="BV181" s="30" t="str">
        <f ca="1"/>
        <v/>
      </c>
      <c r="BW181" s="30" t="str">
        <f ca="1"/>
        <v/>
      </c>
      <c r="BX181" s="30" t="str">
        <f ca="1"/>
        <v/>
      </c>
      <c r="BY181" s="30" t="str">
        <f ca="1"/>
        <v/>
      </c>
      <c r="BZ181" s="30" t="str">
        <f ca="1"/>
        <v/>
      </c>
      <c r="CA181" s="30" t="str">
        <f ca="1"/>
        <v/>
      </c>
      <c r="CB181" s="30" t="str">
        <f ca="1"/>
        <v/>
      </c>
      <c r="CC181" s="30" t="str">
        <f ca="1"/>
        <v/>
      </c>
      <c r="CD181" s="30" t="str">
        <f ca="1"/>
        <v/>
      </c>
      <c r="CE181" s="30" t="str">
        <f ca="1"/>
        <v/>
      </c>
      <c r="CF181" s="30" t="str">
        <f ca="1"/>
        <v/>
      </c>
      <c r="CG181" s="30" t="str">
        <f ca="1"/>
        <v/>
      </c>
      <c r="CH181" s="30" t="str">
        <f ca="1"/>
        <v/>
      </c>
      <c r="CI181" s="30" t="str">
        <f ca="1"/>
        <v/>
      </c>
      <c r="CJ181" s="30" t="str">
        <f ca="1"/>
        <v/>
      </c>
      <c r="CK181" s="30" t="str">
        <f ca="1"/>
        <v/>
      </c>
      <c r="CL181" s="30" t="str">
        <f ca="1"/>
        <v/>
      </c>
      <c r="CM181" s="30" t="str">
        <f ca="1"/>
        <v/>
      </c>
      <c r="CN181" s="30" t="str">
        <f ca="1"/>
        <v/>
      </c>
      <c r="CO181" s="30" t="str">
        <f ca="1"/>
        <v/>
      </c>
      <c r="CP181" s="30" t="str">
        <f ca="1"/>
        <v/>
      </c>
      <c r="CQ181" s="30" t="str">
        <f ca="1"/>
        <v/>
      </c>
      <c r="CR181" s="30" t="str">
        <f ca="1"/>
        <v/>
      </c>
      <c r="CS181" s="30" t="str">
        <f ca="1"/>
        <v/>
      </c>
      <c r="CT181" s="31" cm="1">
        <f t="array" aca="1" ref="CT181" ca="1">SUMPRODUCT(COUNTIF($AY181:$CS181,Training!$C$3:$E$3))</f>
        <v>0</v>
      </c>
      <c r="CU181" s="31" cm="1">
        <f t="array" aca="1" ref="CU181" ca="1">SUMPRODUCT(COUNTIF($AY181:$CS181,Training!$C$4:$E$4))</f>
        <v>0</v>
      </c>
      <c r="CV181" s="31" cm="1">
        <f t="array" aca="1" ref="CV181" ca="1">SUMPRODUCT(COUNTIF($AY181:$CS181,Training!$C$5:$E$5))</f>
        <v>0</v>
      </c>
      <c r="CW181" s="31" cm="1">
        <f t="array" aca="1" ref="CW181" ca="1">SUMPRODUCT(COUNTIF($AY181:$CS181,Training!$C$6:$E$6))</f>
        <v>0</v>
      </c>
      <c r="CX181" s="31" cm="1">
        <f t="array" aca="1" ref="CX181" ca="1">SUMPRODUCT(COUNTIF($AY181:$CS181,Training!$C$7:$E$7))</f>
        <v>0</v>
      </c>
      <c r="CY181" s="31" cm="1">
        <f t="array" aca="1" ref="CY181" ca="1">SUMPRODUCT(COUNTIF($AY181:$CS181,Training!$C$8:$E$8))</f>
        <v>0</v>
      </c>
      <c r="CZ181" s="31" cm="1">
        <f t="array" aca="1" ref="CZ181" ca="1">SUMPRODUCT(COUNTIF($AY181:$CS181,Training!$C$9:$E$9))</f>
        <v>0</v>
      </c>
      <c r="DA181" s="31" cm="1">
        <f t="array" aca="1" ref="DA181" ca="1">SUMPRODUCT(COUNTIF($AY181:$CS181,Training!$C$10:$E$10))</f>
        <v>0</v>
      </c>
      <c r="DB181" s="31" cm="1">
        <f t="array" aca="1" ref="DB181" ca="1">SUMPRODUCT(COUNTIF($AY181:$CS181,Training!$C$11:$E$11))</f>
        <v>0</v>
      </c>
      <c r="DC181" s="31" cm="1">
        <f t="array" aca="1" ref="DC181" ca="1">SUMPRODUCT(COUNTIF($AY181:$CS181,Training!$C$2:$E$2))</f>
        <v>0</v>
      </c>
      <c r="DD181" s="31" cm="1">
        <f t="array" aca="1" ref="DD181" ca="1">SUMPRODUCT(COUNTIF($AY181:$CS181,Training!#REF!))</f>
        <v>0</v>
      </c>
      <c r="DE181" s="31" cm="1">
        <f t="array" aca="1" ref="DE181" ca="1">SUMPRODUCT(COUNTIF($AY181:$CS181,Training!$C$12:$E$12))</f>
        <v>0</v>
      </c>
      <c r="DF181" s="31" cm="1">
        <f t="array" aca="1" ref="DF181" ca="1">SUMPRODUCT(COUNTIF($AY181:$CS181,Training!$C$13:$E$13))</f>
        <v>0</v>
      </c>
      <c r="DG181" s="31" cm="1">
        <f t="array" aca="1" ref="DG181" ca="1">SUMPRODUCT(COUNTIF($AY181:$CS181,Training!$C$14:$E$14))</f>
        <v>0</v>
      </c>
      <c r="DH181" s="31" cm="1">
        <f t="array" aca="1" ref="DH181" ca="1">SUMPRODUCT(COUNTIF($AY181:$CS181,Training!$C$15:$E$15))</f>
        <v>0</v>
      </c>
      <c r="DI181" s="31" cm="1">
        <f t="array" aca="1" ref="DI181" ca="1">SUMPRODUCT(COUNTIF($AY181:$CS181,Training!$C$16:$E$16))</f>
        <v>0</v>
      </c>
      <c r="DJ181" s="30" t="str" cm="1">
        <f t="array" aca="1" ref="DJ181:FD181" ca="1">IF(COUNTIF(D181:AX181,1)=0,IF($D181:$AX181=2,D$1:AX$1,""),"")</f>
        <v/>
      </c>
      <c r="DK181" s="30" t="str">
        <f ca="1"/>
        <v/>
      </c>
      <c r="DL181" s="30" t="str">
        <f ca="1"/>
        <v/>
      </c>
      <c r="DM181" s="30" t="str">
        <f ca="1"/>
        <v/>
      </c>
      <c r="DN181" s="30" t="str">
        <f ca="1"/>
        <v/>
      </c>
      <c r="DO181" s="30" t="str">
        <f ca="1"/>
        <v/>
      </c>
      <c r="DP181" s="30" t="str">
        <f ca="1"/>
        <v/>
      </c>
      <c r="DQ181" s="30" t="str">
        <f ca="1"/>
        <v/>
      </c>
      <c r="DR181" s="30" t="str">
        <f ca="1"/>
        <v/>
      </c>
      <c r="DS181" s="30" t="str">
        <f ca="1"/>
        <v/>
      </c>
      <c r="DT181" s="30" t="str">
        <f ca="1"/>
        <v/>
      </c>
      <c r="DU181" s="30" t="str">
        <f ca="1"/>
        <v/>
      </c>
      <c r="DV181" s="30" t="str">
        <f ca="1"/>
        <v/>
      </c>
      <c r="DW181" s="30" t="str">
        <f ca="1"/>
        <v/>
      </c>
      <c r="DX181" s="30" t="str">
        <f ca="1"/>
        <v/>
      </c>
      <c r="DY181" s="30" t="str">
        <f ca="1"/>
        <v/>
      </c>
      <c r="DZ181" s="30" t="str">
        <f ca="1"/>
        <v/>
      </c>
      <c r="EA181" s="30" t="str">
        <f ca="1"/>
        <v/>
      </c>
      <c r="EB181" s="30" t="str">
        <f ca="1"/>
        <v/>
      </c>
      <c r="EC181" s="30" t="str">
        <f ca="1"/>
        <v/>
      </c>
      <c r="ED181" s="30" t="str">
        <f ca="1"/>
        <v/>
      </c>
      <c r="EE181" s="30" t="str">
        <f ca="1"/>
        <v/>
      </c>
      <c r="EF181" s="30" t="str">
        <f ca="1"/>
        <v/>
      </c>
      <c r="EG181" s="30" t="str">
        <f ca="1"/>
        <v/>
      </c>
      <c r="EH181" s="30" t="str">
        <f ca="1"/>
        <v/>
      </c>
      <c r="EI181" s="30" t="str">
        <f ca="1"/>
        <v/>
      </c>
      <c r="EJ181" s="30" t="str">
        <f ca="1"/>
        <v/>
      </c>
      <c r="EK181" s="30" t="str">
        <f ca="1"/>
        <v/>
      </c>
      <c r="EL181" s="30" t="str">
        <f ca="1"/>
        <v/>
      </c>
      <c r="EM181" s="30" t="str">
        <f ca="1"/>
        <v/>
      </c>
      <c r="EN181" s="30" t="str">
        <f ca="1"/>
        <v/>
      </c>
      <c r="EO181" s="30" t="str">
        <f ca="1"/>
        <v/>
      </c>
      <c r="EP181" s="30" t="str">
        <f ca="1"/>
        <v/>
      </c>
      <c r="EQ181" s="30" t="str">
        <f ca="1"/>
        <v/>
      </c>
      <c r="ER181" s="30" t="str">
        <f ca="1"/>
        <v/>
      </c>
      <c r="ES181" s="30" t="str">
        <f ca="1"/>
        <v/>
      </c>
      <c r="ET181" s="30" t="str">
        <f ca="1"/>
        <v/>
      </c>
      <c r="EU181" s="30" t="str">
        <f ca="1"/>
        <v/>
      </c>
      <c r="EV181" s="30" t="str">
        <f ca="1"/>
        <v/>
      </c>
      <c r="EW181" s="30" t="str">
        <f ca="1"/>
        <v/>
      </c>
      <c r="EX181" s="30" t="str">
        <f ca="1"/>
        <v/>
      </c>
      <c r="EY181" s="30" t="str">
        <f ca="1"/>
        <v/>
      </c>
      <c r="EZ181" s="30" t="str">
        <f ca="1"/>
        <v/>
      </c>
      <c r="FA181" s="30" t="str">
        <f ca="1"/>
        <v/>
      </c>
      <c r="FB181" s="30" t="str">
        <f ca="1"/>
        <v/>
      </c>
      <c r="FC181" s="30" t="str">
        <f ca="1"/>
        <v/>
      </c>
      <c r="FD181" s="30" t="str">
        <f ca="1"/>
        <v/>
      </c>
      <c r="FE181" s="31" cm="1">
        <f t="array" aca="1" ref="FE181" ca="1">SUMPRODUCT(COUNTIF($DJ181:$FD181,Training!$C$3:$E$3))</f>
        <v>0</v>
      </c>
      <c r="FF181" s="31" cm="1">
        <f t="array" aca="1" ref="FF181" ca="1">SUMPRODUCT(COUNTIF($DJ181:$FD181,Training!$C$4:$E$4))</f>
        <v>0</v>
      </c>
      <c r="FG181" s="31" cm="1">
        <f t="array" aca="1" ref="FG181" ca="1">SUMPRODUCT(COUNTIF($DJ181:$FD181,Training!$C$5:$E$5))</f>
        <v>0</v>
      </c>
      <c r="FH181" s="31" cm="1">
        <f t="array" aca="1" ref="FH181" ca="1">SUMPRODUCT(COUNTIF($DJ181:$FD181,Training!$C$6:$E$6))</f>
        <v>0</v>
      </c>
      <c r="FI181" s="31" cm="1">
        <f t="array" aca="1" ref="FI181" ca="1">SUMPRODUCT(COUNTIF($DJ181:$FD181,Training!$C$7:$E$7))</f>
        <v>0</v>
      </c>
      <c r="FJ181" s="31" cm="1">
        <f t="array" aca="1" ref="FJ181" ca="1">SUMPRODUCT(COUNTIF($DJ181:$FD181,Training!$C$8:$E$8))</f>
        <v>0</v>
      </c>
      <c r="FK181" s="31" cm="1">
        <f t="array" aca="1" ref="FK181" ca="1">SUMPRODUCT(COUNTIF($DJ181:$FD181,Training!$C$9:$E$9))</f>
        <v>0</v>
      </c>
      <c r="FL181" s="31" cm="1">
        <f t="array" aca="1" ref="FL181" ca="1">SUMPRODUCT(COUNTIF($DJ181:$FD181,Training!$C$10:$E$10))</f>
        <v>0</v>
      </c>
      <c r="FM181" s="31" cm="1">
        <f t="array" aca="1" ref="FM181" ca="1">SUMPRODUCT(COUNTIF($DJ181:$FD181,Training!$C$11:$E$11))</f>
        <v>0</v>
      </c>
      <c r="FN181" s="31" cm="1">
        <f t="array" aca="1" ref="FN181" ca="1">SUMPRODUCT(COUNTIF($DJ181:$FD181,Training!$C$2:$E$2))</f>
        <v>0</v>
      </c>
      <c r="FO181" s="31" cm="1">
        <f t="array" aca="1" ref="FO181" ca="1">SUMPRODUCT(COUNTIF($DJ181:$FD181,Training!#REF!))</f>
        <v>0</v>
      </c>
      <c r="FP181" s="31" cm="1">
        <f t="array" aca="1" ref="FP181" ca="1">SUMPRODUCT(COUNTIF($DJ181:$FD181,Training!$C$12:$E$12))</f>
        <v>0</v>
      </c>
      <c r="FQ181" s="31" cm="1">
        <f t="array" aca="1" ref="FQ181" ca="1">SUMPRODUCT(COUNTIF($DJ181:$FD181,Training!$C$13:$E$13))</f>
        <v>0</v>
      </c>
      <c r="FR181" s="31" cm="1">
        <f t="array" aca="1" ref="FR181" ca="1">SUMPRODUCT(COUNTIF($DJ181:$FD181,Training!$C$14:$E$14))</f>
        <v>0</v>
      </c>
      <c r="FS181" s="31" cm="1">
        <f t="array" aca="1" ref="FS181" ca="1">SUMPRODUCT(COUNTIF($DJ181:$FD181,Training!$C$15:$E$15))</f>
        <v>0</v>
      </c>
      <c r="FT181" s="31" cm="1">
        <f t="array" aca="1" ref="FT181" ca="1">SUMPRODUCT(COUNTIF($DJ181:$FD181,Training!$C$16:$E$16))</f>
        <v>0</v>
      </c>
    </row>
    <row r="182" spans="1:176" x14ac:dyDescent="0.25">
      <c r="A182" s="32" t="str">
        <f>IF(WeightedParse!A182&gt;"",WeightedParse!A182,"")</f>
        <v/>
      </c>
      <c r="B182" s="49" t="str">
        <f>IF('Weighted Summary'!A182&gt;"",'Weighted Summary'!F182,"")</f>
        <v/>
      </c>
      <c r="C182" s="39" t="str">
        <f t="shared" si="2"/>
        <v/>
      </c>
      <c r="D182" s="37" t="str">
        <f ca="1">IF($A182&gt;"",IF(ISERROR(HLOOKUP(D$1,INDIRECT("Roles!$B$"&amp;MATCH($B182,Roles!$A:$A,0)&amp;":$AF$"&amp;MATCH($B182,Roles!$A:$A,0)),1,FALSE))=FALSE,IF(SquadExport!G182&lt;10,1,IF(SquadExport!G182&lt;15,2,IF(SquadExport!G182&lt;=20,3,""))),0),"")</f>
        <v/>
      </c>
      <c r="E182" s="37" t="str">
        <f ca="1">IF($A182&gt;"",IF(ISERROR(HLOOKUP(E$1,INDIRECT("Roles!$B$"&amp;MATCH($B182,Roles!$A:$A,0)&amp;":$AF$"&amp;MATCH($B182,Roles!$A:$A,0)),1,FALSE))=FALSE,IF(SquadExport!H182&lt;10,1,IF(SquadExport!H182&lt;15,2,IF(SquadExport!H182&lt;=20,3,""))),0),"")</f>
        <v/>
      </c>
      <c r="F182" s="37" t="str">
        <f ca="1">IF($A182&gt;"",IF(ISERROR(HLOOKUP(F$1,INDIRECT("Roles!$B$"&amp;MATCH($B182,Roles!$A:$A,0)&amp;":$AF$"&amp;MATCH($B182,Roles!$A:$A,0)),1,FALSE))=FALSE,IF(SquadExport!I182&lt;10,1,IF(SquadExport!I182&lt;15,2,IF(SquadExport!I182&lt;=20,3,""))),0),"")</f>
        <v/>
      </c>
      <c r="G182" s="37" t="str">
        <f ca="1">IF($A182&gt;"",IF(ISERROR(HLOOKUP(G$1,INDIRECT("Roles!$B$"&amp;MATCH($B182,Roles!$A:$A,0)&amp;":$AF$"&amp;MATCH($B182,Roles!$A:$A,0)),1,FALSE))=FALSE,IF(SquadExport!J182&lt;10,1,IF(SquadExport!J182&lt;15,2,IF(SquadExport!J182&lt;=20,3,""))),0),"")</f>
        <v/>
      </c>
      <c r="H182" s="37" t="str">
        <f ca="1">IF($A182&gt;"",IF(ISERROR(HLOOKUP(H$1,INDIRECT("Roles!$B$"&amp;MATCH($B182,Roles!$A:$A,0)&amp;":$AF$"&amp;MATCH($B182,Roles!$A:$A,0)),1,FALSE))=FALSE,IF(SquadExport!K182&lt;10,1,IF(SquadExport!K182&lt;15,2,IF(SquadExport!K182&lt;=20,3,""))),0),"")</f>
        <v/>
      </c>
      <c r="I182" s="37" t="str">
        <f ca="1">IF($A182&gt;"",IF(ISERROR(HLOOKUP(I$1,INDIRECT("Roles!$B$"&amp;MATCH($B182,Roles!$A:$A,0)&amp;":$AF$"&amp;MATCH($B182,Roles!$A:$A,0)),1,FALSE))=FALSE,IF(SquadExport!L182&lt;10,1,IF(SquadExport!L182&lt;15,2,IF(SquadExport!L182&lt;=20,3,""))),0),"")</f>
        <v/>
      </c>
      <c r="J182" s="37" t="str">
        <f ca="1">IF($A182&gt;"",IF(ISERROR(HLOOKUP(J$1,INDIRECT("Roles!$B$"&amp;MATCH($B182,Roles!$A:$A,0)&amp;":$AF$"&amp;MATCH($B182,Roles!$A:$A,0)),1,FALSE))=FALSE,IF(SquadExport!M182&lt;10,1,IF(SquadExport!M182&lt;15,2,IF(SquadExport!M182&lt;=20,3,""))),0),"")</f>
        <v/>
      </c>
      <c r="K182" s="37" t="str">
        <f ca="1">IF($A182&gt;"",IF(ISERROR(HLOOKUP(K$1,INDIRECT("Roles!$B$"&amp;MATCH($B182,Roles!$A:$A,0)&amp;":$AF$"&amp;MATCH($B182,Roles!$A:$A,0)),1,FALSE))=FALSE,IF(SquadExport!N182&lt;10,1,IF(SquadExport!N182&lt;15,2,IF(SquadExport!N182&lt;=20,3,""))),0),"")</f>
        <v/>
      </c>
      <c r="L182" s="37" t="str">
        <f ca="1">IF($A182&gt;"",IF(ISERROR(HLOOKUP(L$1,INDIRECT("Roles!$B$"&amp;MATCH($B182,Roles!$A:$A,0)&amp;":$AF$"&amp;MATCH($B182,Roles!$A:$A,0)),1,FALSE))=FALSE,IF(SquadExport!O182&lt;10,1,IF(SquadExport!O182&lt;15,2,IF(SquadExport!O182&lt;=20,3,""))),0),"")</f>
        <v/>
      </c>
      <c r="M182" s="37" t="str">
        <f ca="1">IF($A182&gt;"",IF(ISERROR(HLOOKUP(M$1,INDIRECT("Roles!$B$"&amp;MATCH($B182,Roles!$A:$A,0)&amp;":$AF$"&amp;MATCH($B182,Roles!$A:$A,0)),1,FALSE))=FALSE,IF(SquadExport!P182&lt;10,1,IF(SquadExport!P182&lt;15,2,IF(SquadExport!P182&lt;=20,3,""))),0),"")</f>
        <v/>
      </c>
      <c r="N182" s="37" t="str">
        <f ca="1">IF($A182&gt;"",IF(ISERROR(HLOOKUP(N$1,INDIRECT("Roles!$B$"&amp;MATCH($B182,Roles!$A:$A,0)&amp;":$AF$"&amp;MATCH($B182,Roles!$A:$A,0)),1,FALSE))=FALSE,IF(SquadExport!Q182&lt;10,1,IF(SquadExport!Q182&lt;15,2,IF(SquadExport!Q182&lt;=20,3,""))),0),"")</f>
        <v/>
      </c>
      <c r="O182" s="37" t="str">
        <f ca="1">IF($A182&gt;"",IF(ISERROR(HLOOKUP(O$1,INDIRECT("Roles!$B$"&amp;MATCH($B182,Roles!$A:$A,0)&amp;":$AF$"&amp;MATCH($B182,Roles!$A:$A,0)),1,FALSE))=FALSE,IF(SquadExport!R182&lt;10,1,IF(SquadExport!R182&lt;15,2,IF(SquadExport!R182&lt;=20,3,""))),0),"")</f>
        <v/>
      </c>
      <c r="P182" s="37" t="str">
        <f ca="1">IF($A182&gt;"",IF(ISERROR(HLOOKUP(P$1,INDIRECT("Roles!$B$"&amp;MATCH($B182,Roles!$A:$A,0)&amp;":$AF$"&amp;MATCH($B182,Roles!$A:$A,0)),1,FALSE))=FALSE,IF(SquadExport!S182&lt;10,1,IF(SquadExport!S182&lt;15,2,IF(SquadExport!S182&lt;=20,3,""))),0),"")</f>
        <v/>
      </c>
      <c r="Q182" s="37" t="str">
        <f ca="1">IF($A182&gt;"",IF(ISERROR(HLOOKUP(Q$1,INDIRECT("Roles!$B$"&amp;MATCH($B182,Roles!$A:$A,0)&amp;":$AF$"&amp;MATCH($B182,Roles!$A:$A,0)),1,FALSE))=FALSE,IF(SquadExport!T182&lt;10,1,IF(SquadExport!T182&lt;15,2,IF(SquadExport!T182&lt;=20,3,""))),0),"")</f>
        <v/>
      </c>
      <c r="R182" s="37" t="str">
        <f ca="1">IF($A182&gt;"",IF(ISERROR(HLOOKUP(R$1,INDIRECT("Roles!$B$"&amp;MATCH($B182,Roles!$A:$A,0)&amp;":$AF$"&amp;MATCH($B182,Roles!$A:$A,0)),1,FALSE))=FALSE,IF(SquadExport!U182&lt;10,1,IF(SquadExport!U182&lt;15,2,IF(SquadExport!U182&lt;=20,3,""))),0),"")</f>
        <v/>
      </c>
      <c r="S182" s="37" t="str">
        <f ca="1">IF($A182&gt;"",IF(ISERROR(HLOOKUP(S$1,INDIRECT("Roles!$B$"&amp;MATCH($B182,Roles!$A:$A,0)&amp;":$AF$"&amp;MATCH($B182,Roles!$A:$A,0)),1,FALSE))=FALSE,IF(SquadExport!V182&lt;10,1,IF(SquadExport!V182&lt;15,2,IF(SquadExport!V182&lt;=20,3,""))),0),"")</f>
        <v/>
      </c>
      <c r="T182" s="37" t="str">
        <f ca="1">IF($A182&gt;"",IF(ISERROR(HLOOKUP(T$1,INDIRECT("Roles!$B$"&amp;MATCH($B182,Roles!$A:$A,0)&amp;":$AF$"&amp;MATCH($B182,Roles!$A:$A,0)),1,FALSE))=FALSE,IF(SquadExport!W182&lt;10,1,IF(SquadExport!W182&lt;15,2,IF(SquadExport!W182&lt;=20,3,""))),0),"")</f>
        <v/>
      </c>
      <c r="U182" s="37" t="str">
        <f ca="1">IF($A182&gt;"",IF(ISERROR(HLOOKUP(U$1,INDIRECT("Roles!$B$"&amp;MATCH($B182,Roles!$A:$A,0)&amp;":$AF$"&amp;MATCH($B182,Roles!$A:$A,0)),1,FALSE))=FALSE,IF(SquadExport!X182&lt;10,1,IF(SquadExport!X182&lt;15,2,IF(SquadExport!X182&lt;=20,3,""))),0),"")</f>
        <v/>
      </c>
      <c r="V182" s="37" t="str">
        <f ca="1">IF($A182&gt;"",IF(ISERROR(HLOOKUP(V$1,INDIRECT("Roles!$B$"&amp;MATCH($B182,Roles!$A:$A,0)&amp;":$AF$"&amp;MATCH($B182,Roles!$A:$A,0)),1,FALSE))=FALSE,IF(SquadExport!Y182&lt;10,1,IF(SquadExport!Y182&lt;15,2,IF(SquadExport!Y182&lt;=20,3,""))),0),"")</f>
        <v/>
      </c>
      <c r="W182" s="37" t="str">
        <f ca="1">IF($A182&gt;"",IF(ISERROR(HLOOKUP(W$1,INDIRECT("Roles!$B$"&amp;MATCH($B182,Roles!$A:$A,0)&amp;":$AF$"&amp;MATCH($B182,Roles!$A:$A,0)),1,FALSE))=FALSE,IF(SquadExport!Z182&lt;10,1,IF(SquadExport!Z182&lt;15,2,IF(SquadExport!Z182&lt;=20,3,""))),0),"")</f>
        <v/>
      </c>
      <c r="X182" s="37" t="str">
        <f ca="1">IF($A182&gt;"",IF(ISERROR(HLOOKUP(X$1,INDIRECT("Roles!$B$"&amp;MATCH($B182,Roles!$A:$A,0)&amp;":$AF$"&amp;MATCH($B182,Roles!$A:$A,0)),1,FALSE))=FALSE,IF(SquadExport!AA182&lt;10,1,IF(SquadExport!AA182&lt;15,2,IF(SquadExport!AA182&lt;=20,3,""))),0),"")</f>
        <v/>
      </c>
      <c r="Y182" s="37" t="str">
        <f ca="1">IF($A182&gt;"",IF(ISERROR(HLOOKUP(Y$1,INDIRECT("Roles!$B$"&amp;MATCH($B182,Roles!$A:$A,0)&amp;":$AF$"&amp;MATCH($B182,Roles!$A:$A,0)),1,FALSE))=FALSE,IF(SquadExport!AB182&lt;10,1,IF(SquadExport!AB182&lt;15,2,IF(SquadExport!AB182&lt;=20,3,""))),0),"")</f>
        <v/>
      </c>
      <c r="Z182" s="37" t="str">
        <f ca="1">IF($A182&gt;"",IF(ISERROR(HLOOKUP(Z$1,INDIRECT("Roles!$B$"&amp;MATCH($B182,Roles!$A:$A,0)&amp;":$AF$"&amp;MATCH($B182,Roles!$A:$A,0)),1,FALSE))=FALSE,IF(SquadExport!AC182&lt;10,1,IF(SquadExport!AC182&lt;15,2,IF(SquadExport!AC182&lt;=20,3,""))),0),"")</f>
        <v/>
      </c>
      <c r="AA182" s="37" t="str">
        <f ca="1">IF($A182&gt;"",IF(ISERROR(HLOOKUP(AA$1,INDIRECT("Roles!$B$"&amp;MATCH($B182,Roles!$A:$A,0)&amp;":$AF$"&amp;MATCH($B182,Roles!$A:$A,0)),1,FALSE))=FALSE,IF(SquadExport!AD182&lt;10,1,IF(SquadExport!AD182&lt;15,2,IF(SquadExport!AD182&lt;=20,3,""))),0),"")</f>
        <v/>
      </c>
      <c r="AB182" s="37" t="str">
        <f ca="1">IF($A182&gt;"",IF(ISERROR(HLOOKUP(AB$1,INDIRECT("Roles!$B$"&amp;MATCH($B182,Roles!$A:$A,0)&amp;":$AF$"&amp;MATCH($B182,Roles!$A:$A,0)),1,FALSE))=FALSE,IF(SquadExport!AE182&lt;10,1,IF(SquadExport!AE182&lt;15,2,IF(SquadExport!AE182&lt;=20,3,""))),0),"")</f>
        <v/>
      </c>
      <c r="AC182" s="37" t="str">
        <f ca="1">IF($A182&gt;"",IF(ISERROR(HLOOKUP(AC$1,INDIRECT("Roles!$B$"&amp;MATCH($B182,Roles!$A:$A,0)&amp;":$AF$"&amp;MATCH($B182,Roles!$A:$A,0)),1,FALSE))=FALSE,IF(SquadExport!AF182&lt;10,1,IF(SquadExport!AF182&lt;15,2,IF(SquadExport!AF182&lt;=20,3,""))),0),"")</f>
        <v/>
      </c>
      <c r="AD182" s="37" t="str">
        <f ca="1">IF($A182&gt;"",IF(ISERROR(HLOOKUP(AD$1,INDIRECT("Roles!$B$"&amp;MATCH($B182,Roles!$A:$A,0)&amp;":$AF$"&amp;MATCH($B182,Roles!$A:$A,0)),1,FALSE))=FALSE,IF(SquadExport!AG182&lt;10,1,IF(SquadExport!AG182&lt;15,2,IF(SquadExport!AG182&lt;=20,3,""))),0),"")</f>
        <v/>
      </c>
      <c r="AE182" s="37" t="str">
        <f ca="1">IF($A182&gt;"",IF(ISERROR(HLOOKUP(AE$1,INDIRECT("Roles!$B$"&amp;MATCH($B182,Roles!$A:$A,0)&amp;":$AF$"&amp;MATCH($B182,Roles!$A:$A,0)),1,FALSE))=FALSE,IF(SquadExport!AH182&lt;10,1,IF(SquadExport!AH182&lt;15,2,IF(SquadExport!AH182&lt;=20,3,""))),0),"")</f>
        <v/>
      </c>
      <c r="AF182" s="37" t="str">
        <f ca="1">IF($A182&gt;"",IF(ISERROR(HLOOKUP(AF$1,INDIRECT("Roles!$B$"&amp;MATCH($B182,Roles!$A:$A,0)&amp;":$AF$"&amp;MATCH($B182,Roles!$A:$A,0)),1,FALSE))=FALSE,IF(SquadExport!AI182&lt;10,1,IF(SquadExport!AI182&lt;15,2,IF(SquadExport!AI182&lt;=20,3,""))),0),"")</f>
        <v/>
      </c>
      <c r="AG182" s="37" t="str">
        <f ca="1">IF($A182&gt;"",IF(ISERROR(HLOOKUP(AG$1,INDIRECT("Roles!$B$"&amp;MATCH($B182,Roles!$A:$A,0)&amp;":$AF$"&amp;MATCH($B182,Roles!$A:$A,0)),1,FALSE))=FALSE,IF(SquadExport!AJ182&lt;10,1,IF(SquadExport!AJ182&lt;15,2,IF(SquadExport!AJ182&lt;=20,3,""))),0),"")</f>
        <v/>
      </c>
      <c r="AH182" s="37" t="str">
        <f ca="1">IF($A182&gt;"",IF(ISERROR(HLOOKUP(AH$1,INDIRECT("Roles!$B$"&amp;MATCH($B182,Roles!$A:$A,0)&amp;":$AF$"&amp;MATCH($B182,Roles!$A:$A,0)),1,FALSE))=FALSE,IF(SquadExport!AK182&lt;10,1,IF(SquadExport!AK182&lt;15,2,IF(SquadExport!AK182&lt;=20,3,""))),0),"")</f>
        <v/>
      </c>
      <c r="AI182" s="37" t="str">
        <f ca="1">IF($A182&gt;"",IF(ISERROR(HLOOKUP(AI$1,INDIRECT("Roles!$B$"&amp;MATCH($B182,Roles!$A:$A,0)&amp;":$AF$"&amp;MATCH($B182,Roles!$A:$A,0)),1,FALSE))=FALSE,IF(SquadExport!AL182&lt;10,1,IF(SquadExport!AL182&lt;15,2,IF(SquadExport!AL182&lt;=20,3,""))),0),"")</f>
        <v/>
      </c>
      <c r="AJ182" s="37" t="str">
        <f ca="1">IF($A182&gt;"",IF(ISERROR(HLOOKUP(AJ$1,INDIRECT("Roles!$B$"&amp;MATCH($B182,Roles!$A:$A,0)&amp;":$AF$"&amp;MATCH($B182,Roles!$A:$A,0)),1,FALSE))=FALSE,IF(SquadExport!AM182&lt;10,1,IF(SquadExport!AM182&lt;15,2,IF(SquadExport!AM182&lt;=20,3,""))),0),"")</f>
        <v/>
      </c>
      <c r="AK182" s="37" t="str">
        <f ca="1">IF($A182&gt;"",IF(ISERROR(HLOOKUP(AK$1,INDIRECT("Roles!$B$"&amp;MATCH($B182,Roles!$A:$A,0)&amp;":$AF$"&amp;MATCH($B182,Roles!$A:$A,0)),1,FALSE))=FALSE,IF(SquadExport!AN182&lt;10,1,IF(SquadExport!AN182&lt;15,2,IF(SquadExport!AN182&lt;=20,3,""))),0),"")</f>
        <v/>
      </c>
      <c r="AL182" s="37" t="str">
        <f ca="1">IF($A182&gt;"",IF(ISERROR(HLOOKUP(AL$1,INDIRECT("Roles!$B$"&amp;MATCH($B182,Roles!$A:$A,0)&amp;":$AF$"&amp;MATCH($B182,Roles!$A:$A,0)),1,FALSE))=FALSE,IF(SquadExport!AO182&lt;10,1,IF(SquadExport!AO182&lt;15,2,IF(SquadExport!AO182&lt;=20,3,""))),0),"")</f>
        <v/>
      </c>
      <c r="AM182" s="37" t="str">
        <f ca="1">IF($A182&gt;"",IF(ISERROR(HLOOKUP(AM$1,INDIRECT("Roles!$B$"&amp;MATCH($B182,Roles!$A:$A,0)&amp;":$AF$"&amp;MATCH($B182,Roles!$A:$A,0)),1,FALSE))=FALSE,IF(SquadExport!AP182&lt;10,1,IF(SquadExport!AP182&lt;15,2,IF(SquadExport!AP182&lt;=20,3,""))),0),"")</f>
        <v/>
      </c>
      <c r="AN182" s="37" t="str">
        <f ca="1">IF($A182&gt;"",IF(ISERROR(HLOOKUP(AN$1,INDIRECT("Roles!$B$"&amp;MATCH($B182,Roles!$A:$A,0)&amp;":$AF$"&amp;MATCH($B182,Roles!$A:$A,0)),1,FALSE))=FALSE,IF(SquadExport!AQ182&lt;10,1,IF(SquadExport!AQ182&lt;15,2,IF(SquadExport!AQ182&lt;=20,3,""))),0),"")</f>
        <v/>
      </c>
      <c r="AO182" s="37" t="str">
        <f ca="1">IF($A182&gt;"",IF(ISERROR(HLOOKUP(AO$1,INDIRECT("Roles!$B$"&amp;MATCH($B182,Roles!$A:$A,0)&amp;":$AF$"&amp;MATCH($B182,Roles!$A:$A,0)),1,FALSE))=FALSE,IF(SquadExport!AR182&lt;10,1,IF(SquadExport!AR182&lt;15,2,IF(SquadExport!AR182&lt;=20,3,""))),0),"")</f>
        <v/>
      </c>
      <c r="AP182" s="37" t="str">
        <f ca="1">IF($A182&gt;"",IF(ISERROR(HLOOKUP(AP$1,INDIRECT("Roles!$B$"&amp;MATCH($B182,Roles!$A:$A,0)&amp;":$AF$"&amp;MATCH($B182,Roles!$A:$A,0)),1,FALSE))=FALSE,IF(SquadExport!AS182&lt;10,1,IF(SquadExport!AS182&lt;15,2,IF(SquadExport!AS182&lt;=20,3,""))),0),"")</f>
        <v/>
      </c>
      <c r="AQ182" s="37" t="str">
        <f ca="1">IF($A182&gt;"",IF(ISERROR(HLOOKUP(AQ$1,INDIRECT("Roles!$B$"&amp;MATCH($B182,Roles!$A:$A,0)&amp;":$AF$"&amp;MATCH($B182,Roles!$A:$A,0)),1,FALSE))=FALSE,IF(SquadExport!AT182&lt;10,1,IF(SquadExport!AT182&lt;15,2,IF(SquadExport!AT182&lt;=20,3,""))),0),"")</f>
        <v/>
      </c>
      <c r="AR182" s="37" t="str">
        <f ca="1">IF($A182&gt;"",IF(ISERROR(HLOOKUP(AR$1,INDIRECT("Roles!$B$"&amp;MATCH($B182,Roles!$A:$A,0)&amp;":$AF$"&amp;MATCH($B182,Roles!$A:$A,0)),1,FALSE))=FALSE,IF(SquadExport!AU182&lt;10,1,IF(SquadExport!AU182&lt;15,2,IF(SquadExport!AU182&lt;=20,3,""))),0),"")</f>
        <v/>
      </c>
      <c r="AS182" s="37" t="str">
        <f ca="1">IF($A182&gt;"",IF(ISERROR(HLOOKUP(AS$1,INDIRECT("Roles!$B$"&amp;MATCH($B182,Roles!$A:$A,0)&amp;":$AF$"&amp;MATCH($B182,Roles!$A:$A,0)),1,FALSE))=FALSE,IF(SquadExport!AV182&lt;10,1,IF(SquadExport!AV182&lt;15,2,IF(SquadExport!AV182&lt;=20,3,""))),0),"")</f>
        <v/>
      </c>
      <c r="AT182" s="37" t="str">
        <f ca="1">IF($A182&gt;"",IF(ISERROR(HLOOKUP(AT$1,INDIRECT("Roles!$B$"&amp;MATCH($B182,Roles!$A:$A,0)&amp;":$AF$"&amp;MATCH($B182,Roles!$A:$A,0)),1,FALSE))=FALSE,IF(SquadExport!AW182&lt;10,1,IF(SquadExport!AW182&lt;15,2,IF(SquadExport!AW182&lt;=20,3,""))),0),"")</f>
        <v/>
      </c>
      <c r="AU182" s="37" t="str">
        <f ca="1">IF($A182&gt;"",IF(ISERROR(HLOOKUP(AU$1,INDIRECT("Roles!$B$"&amp;MATCH($B182,Roles!$A:$A,0)&amp;":$AF$"&amp;MATCH($B182,Roles!$A:$A,0)),1,FALSE))=FALSE,IF(SquadExport!AX182&lt;10,1,IF(SquadExport!AX182&lt;15,2,IF(SquadExport!AX182&lt;=20,3,""))),0),"")</f>
        <v/>
      </c>
      <c r="AV182" s="37" t="str">
        <f ca="1">IF($A182&gt;"",IF(ISERROR(HLOOKUP(AV$1,INDIRECT("Roles!$B$"&amp;MATCH($B182,Roles!$A:$A,0)&amp;":$AF$"&amp;MATCH($B182,Roles!$A:$A,0)),1,FALSE))=FALSE,IF(SquadExport!AY182&lt;10,1,IF(SquadExport!AY182&lt;15,2,IF(SquadExport!AY182&lt;=20,3,""))),0),"")</f>
        <v/>
      </c>
      <c r="AW182" s="37" t="str">
        <f ca="1">IF($A182&gt;"",IF(ISERROR(HLOOKUP(AW$1,INDIRECT("Roles!$B$"&amp;MATCH($B182,Roles!$A:$A,0)&amp;":$AF$"&amp;MATCH($B182,Roles!$A:$A,0)),1,FALSE))=FALSE,IF(SquadExport!AZ182&lt;10,1,IF(SquadExport!AZ182&lt;15,2,IF(SquadExport!AZ182&lt;=20,3,""))),0),"")</f>
        <v/>
      </c>
      <c r="AX182" s="37" t="str">
        <f ca="1">IF($A182&gt;"",IF(ISERROR(HLOOKUP(AX$1,INDIRECT("Roles!$B$"&amp;MATCH($B182,Roles!$A:$A,0)&amp;":$AF$"&amp;MATCH($B182,Roles!$A:$A,0)),1,FALSE))=FALSE,IF(SquadExport!BA182&lt;10,1,IF(SquadExport!BA182&lt;15,2,IF(SquadExport!BA182&lt;=20,3,""))),0),"")</f>
        <v/>
      </c>
      <c r="AY182" s="30" t="str" cm="1">
        <f t="array" aca="1" ref="AY182:CS182" ca="1">IF($D182:$AX182=1,D$1:AX$1,"")</f>
        <v/>
      </c>
      <c r="AZ182" s="30" t="str">
        <f ca="1"/>
        <v/>
      </c>
      <c r="BA182" s="30" t="str">
        <f ca="1"/>
        <v/>
      </c>
      <c r="BB182" s="30" t="str">
        <f ca="1"/>
        <v/>
      </c>
      <c r="BC182" s="30" t="str">
        <f ca="1"/>
        <v/>
      </c>
      <c r="BD182" s="30" t="str">
        <f ca="1"/>
        <v/>
      </c>
      <c r="BE182" s="30" t="str">
        <f ca="1"/>
        <v/>
      </c>
      <c r="BF182" s="30" t="str">
        <f ca="1"/>
        <v/>
      </c>
      <c r="BG182" s="30" t="str">
        <f ca="1"/>
        <v/>
      </c>
      <c r="BH182" s="30" t="str">
        <f ca="1"/>
        <v/>
      </c>
      <c r="BI182" s="30" t="str">
        <f ca="1"/>
        <v/>
      </c>
      <c r="BJ182" s="30" t="str">
        <f ca="1"/>
        <v/>
      </c>
      <c r="BK182" s="30" t="str">
        <f ca="1"/>
        <v/>
      </c>
      <c r="BL182" s="30" t="str">
        <f ca="1"/>
        <v/>
      </c>
      <c r="BM182" s="30" t="str">
        <f ca="1"/>
        <v/>
      </c>
      <c r="BN182" s="30" t="str">
        <f ca="1"/>
        <v/>
      </c>
      <c r="BO182" s="30" t="str">
        <f ca="1"/>
        <v/>
      </c>
      <c r="BP182" s="30" t="str">
        <f ca="1"/>
        <v/>
      </c>
      <c r="BQ182" s="30" t="str">
        <f ca="1"/>
        <v/>
      </c>
      <c r="BR182" s="30" t="str">
        <f ca="1"/>
        <v/>
      </c>
      <c r="BS182" s="30" t="str">
        <f ca="1"/>
        <v/>
      </c>
      <c r="BT182" s="30" t="str">
        <f ca="1"/>
        <v/>
      </c>
      <c r="BU182" s="30" t="str">
        <f ca="1"/>
        <v/>
      </c>
      <c r="BV182" s="30" t="str">
        <f ca="1"/>
        <v/>
      </c>
      <c r="BW182" s="30" t="str">
        <f ca="1"/>
        <v/>
      </c>
      <c r="BX182" s="30" t="str">
        <f ca="1"/>
        <v/>
      </c>
      <c r="BY182" s="30" t="str">
        <f ca="1"/>
        <v/>
      </c>
      <c r="BZ182" s="30" t="str">
        <f ca="1"/>
        <v/>
      </c>
      <c r="CA182" s="30" t="str">
        <f ca="1"/>
        <v/>
      </c>
      <c r="CB182" s="30" t="str">
        <f ca="1"/>
        <v/>
      </c>
      <c r="CC182" s="30" t="str">
        <f ca="1"/>
        <v/>
      </c>
      <c r="CD182" s="30" t="str">
        <f ca="1"/>
        <v/>
      </c>
      <c r="CE182" s="30" t="str">
        <f ca="1"/>
        <v/>
      </c>
      <c r="CF182" s="30" t="str">
        <f ca="1"/>
        <v/>
      </c>
      <c r="CG182" s="30" t="str">
        <f ca="1"/>
        <v/>
      </c>
      <c r="CH182" s="30" t="str">
        <f ca="1"/>
        <v/>
      </c>
      <c r="CI182" s="30" t="str">
        <f ca="1"/>
        <v/>
      </c>
      <c r="CJ182" s="30" t="str">
        <f ca="1"/>
        <v/>
      </c>
      <c r="CK182" s="30" t="str">
        <f ca="1"/>
        <v/>
      </c>
      <c r="CL182" s="30" t="str">
        <f ca="1"/>
        <v/>
      </c>
      <c r="CM182" s="30" t="str">
        <f ca="1"/>
        <v/>
      </c>
      <c r="CN182" s="30" t="str">
        <f ca="1"/>
        <v/>
      </c>
      <c r="CO182" s="30" t="str">
        <f ca="1"/>
        <v/>
      </c>
      <c r="CP182" s="30" t="str">
        <f ca="1"/>
        <v/>
      </c>
      <c r="CQ182" s="30" t="str">
        <f ca="1"/>
        <v/>
      </c>
      <c r="CR182" s="30" t="str">
        <f ca="1"/>
        <v/>
      </c>
      <c r="CS182" s="30" t="str">
        <f ca="1"/>
        <v/>
      </c>
      <c r="CT182" s="31" cm="1">
        <f t="array" aca="1" ref="CT182" ca="1">SUMPRODUCT(COUNTIF($AY182:$CS182,Training!$C$3:$E$3))</f>
        <v>0</v>
      </c>
      <c r="CU182" s="31" cm="1">
        <f t="array" aca="1" ref="CU182" ca="1">SUMPRODUCT(COUNTIF($AY182:$CS182,Training!$C$4:$E$4))</f>
        <v>0</v>
      </c>
      <c r="CV182" s="31" cm="1">
        <f t="array" aca="1" ref="CV182" ca="1">SUMPRODUCT(COUNTIF($AY182:$CS182,Training!$C$5:$E$5))</f>
        <v>0</v>
      </c>
      <c r="CW182" s="31" cm="1">
        <f t="array" aca="1" ref="CW182" ca="1">SUMPRODUCT(COUNTIF($AY182:$CS182,Training!$C$6:$E$6))</f>
        <v>0</v>
      </c>
      <c r="CX182" s="31" cm="1">
        <f t="array" aca="1" ref="CX182" ca="1">SUMPRODUCT(COUNTIF($AY182:$CS182,Training!$C$7:$E$7))</f>
        <v>0</v>
      </c>
      <c r="CY182" s="31" cm="1">
        <f t="array" aca="1" ref="CY182" ca="1">SUMPRODUCT(COUNTIF($AY182:$CS182,Training!$C$8:$E$8))</f>
        <v>0</v>
      </c>
      <c r="CZ182" s="31" cm="1">
        <f t="array" aca="1" ref="CZ182" ca="1">SUMPRODUCT(COUNTIF($AY182:$CS182,Training!$C$9:$E$9))</f>
        <v>0</v>
      </c>
      <c r="DA182" s="31" cm="1">
        <f t="array" aca="1" ref="DA182" ca="1">SUMPRODUCT(COUNTIF($AY182:$CS182,Training!$C$10:$E$10))</f>
        <v>0</v>
      </c>
      <c r="DB182" s="31" cm="1">
        <f t="array" aca="1" ref="DB182" ca="1">SUMPRODUCT(COUNTIF($AY182:$CS182,Training!$C$11:$E$11))</f>
        <v>0</v>
      </c>
      <c r="DC182" s="31" cm="1">
        <f t="array" aca="1" ref="DC182" ca="1">SUMPRODUCT(COUNTIF($AY182:$CS182,Training!$C$2:$E$2))</f>
        <v>0</v>
      </c>
      <c r="DD182" s="31" cm="1">
        <f t="array" aca="1" ref="DD182" ca="1">SUMPRODUCT(COUNTIF($AY182:$CS182,Training!#REF!))</f>
        <v>0</v>
      </c>
      <c r="DE182" s="31" cm="1">
        <f t="array" aca="1" ref="DE182" ca="1">SUMPRODUCT(COUNTIF($AY182:$CS182,Training!$C$12:$E$12))</f>
        <v>0</v>
      </c>
      <c r="DF182" s="31" cm="1">
        <f t="array" aca="1" ref="DF182" ca="1">SUMPRODUCT(COUNTIF($AY182:$CS182,Training!$C$13:$E$13))</f>
        <v>0</v>
      </c>
      <c r="DG182" s="31" cm="1">
        <f t="array" aca="1" ref="DG182" ca="1">SUMPRODUCT(COUNTIF($AY182:$CS182,Training!$C$14:$E$14))</f>
        <v>0</v>
      </c>
      <c r="DH182" s="31" cm="1">
        <f t="array" aca="1" ref="DH182" ca="1">SUMPRODUCT(COUNTIF($AY182:$CS182,Training!$C$15:$E$15))</f>
        <v>0</v>
      </c>
      <c r="DI182" s="31" cm="1">
        <f t="array" aca="1" ref="DI182" ca="1">SUMPRODUCT(COUNTIF($AY182:$CS182,Training!$C$16:$E$16))</f>
        <v>0</v>
      </c>
      <c r="DJ182" s="30" t="str" cm="1">
        <f t="array" aca="1" ref="DJ182:FD182" ca="1">IF(COUNTIF(D182:AX182,1)=0,IF($D182:$AX182=2,D$1:AX$1,""),"")</f>
        <v/>
      </c>
      <c r="DK182" s="30" t="str">
        <f ca="1"/>
        <v/>
      </c>
      <c r="DL182" s="30" t="str">
        <f ca="1"/>
        <v/>
      </c>
      <c r="DM182" s="30" t="str">
        <f ca="1"/>
        <v/>
      </c>
      <c r="DN182" s="30" t="str">
        <f ca="1"/>
        <v/>
      </c>
      <c r="DO182" s="30" t="str">
        <f ca="1"/>
        <v/>
      </c>
      <c r="DP182" s="30" t="str">
        <f ca="1"/>
        <v/>
      </c>
      <c r="DQ182" s="30" t="str">
        <f ca="1"/>
        <v/>
      </c>
      <c r="DR182" s="30" t="str">
        <f ca="1"/>
        <v/>
      </c>
      <c r="DS182" s="30" t="str">
        <f ca="1"/>
        <v/>
      </c>
      <c r="DT182" s="30" t="str">
        <f ca="1"/>
        <v/>
      </c>
      <c r="DU182" s="30" t="str">
        <f ca="1"/>
        <v/>
      </c>
      <c r="DV182" s="30" t="str">
        <f ca="1"/>
        <v/>
      </c>
      <c r="DW182" s="30" t="str">
        <f ca="1"/>
        <v/>
      </c>
      <c r="DX182" s="30" t="str">
        <f ca="1"/>
        <v/>
      </c>
      <c r="DY182" s="30" t="str">
        <f ca="1"/>
        <v/>
      </c>
      <c r="DZ182" s="30" t="str">
        <f ca="1"/>
        <v/>
      </c>
      <c r="EA182" s="30" t="str">
        <f ca="1"/>
        <v/>
      </c>
      <c r="EB182" s="30" t="str">
        <f ca="1"/>
        <v/>
      </c>
      <c r="EC182" s="30" t="str">
        <f ca="1"/>
        <v/>
      </c>
      <c r="ED182" s="30" t="str">
        <f ca="1"/>
        <v/>
      </c>
      <c r="EE182" s="30" t="str">
        <f ca="1"/>
        <v/>
      </c>
      <c r="EF182" s="30" t="str">
        <f ca="1"/>
        <v/>
      </c>
      <c r="EG182" s="30" t="str">
        <f ca="1"/>
        <v/>
      </c>
      <c r="EH182" s="30" t="str">
        <f ca="1"/>
        <v/>
      </c>
      <c r="EI182" s="30" t="str">
        <f ca="1"/>
        <v/>
      </c>
      <c r="EJ182" s="30" t="str">
        <f ca="1"/>
        <v/>
      </c>
      <c r="EK182" s="30" t="str">
        <f ca="1"/>
        <v/>
      </c>
      <c r="EL182" s="30" t="str">
        <f ca="1"/>
        <v/>
      </c>
      <c r="EM182" s="30" t="str">
        <f ca="1"/>
        <v/>
      </c>
      <c r="EN182" s="30" t="str">
        <f ca="1"/>
        <v/>
      </c>
      <c r="EO182" s="30" t="str">
        <f ca="1"/>
        <v/>
      </c>
      <c r="EP182" s="30" t="str">
        <f ca="1"/>
        <v/>
      </c>
      <c r="EQ182" s="30" t="str">
        <f ca="1"/>
        <v/>
      </c>
      <c r="ER182" s="30" t="str">
        <f ca="1"/>
        <v/>
      </c>
      <c r="ES182" s="30" t="str">
        <f ca="1"/>
        <v/>
      </c>
      <c r="ET182" s="30" t="str">
        <f ca="1"/>
        <v/>
      </c>
      <c r="EU182" s="30" t="str">
        <f ca="1"/>
        <v/>
      </c>
      <c r="EV182" s="30" t="str">
        <f ca="1"/>
        <v/>
      </c>
      <c r="EW182" s="30" t="str">
        <f ca="1"/>
        <v/>
      </c>
      <c r="EX182" s="30" t="str">
        <f ca="1"/>
        <v/>
      </c>
      <c r="EY182" s="30" t="str">
        <f ca="1"/>
        <v/>
      </c>
      <c r="EZ182" s="30" t="str">
        <f ca="1"/>
        <v/>
      </c>
      <c r="FA182" s="30" t="str">
        <f ca="1"/>
        <v/>
      </c>
      <c r="FB182" s="30" t="str">
        <f ca="1"/>
        <v/>
      </c>
      <c r="FC182" s="30" t="str">
        <f ca="1"/>
        <v/>
      </c>
      <c r="FD182" s="30" t="str">
        <f ca="1"/>
        <v/>
      </c>
      <c r="FE182" s="31" cm="1">
        <f t="array" aca="1" ref="FE182" ca="1">SUMPRODUCT(COUNTIF($DJ182:$FD182,Training!$C$3:$E$3))</f>
        <v>0</v>
      </c>
      <c r="FF182" s="31" cm="1">
        <f t="array" aca="1" ref="FF182" ca="1">SUMPRODUCT(COUNTIF($DJ182:$FD182,Training!$C$4:$E$4))</f>
        <v>0</v>
      </c>
      <c r="FG182" s="31" cm="1">
        <f t="array" aca="1" ref="FG182" ca="1">SUMPRODUCT(COUNTIF($DJ182:$FD182,Training!$C$5:$E$5))</f>
        <v>0</v>
      </c>
      <c r="FH182" s="31" cm="1">
        <f t="array" aca="1" ref="FH182" ca="1">SUMPRODUCT(COUNTIF($DJ182:$FD182,Training!$C$6:$E$6))</f>
        <v>0</v>
      </c>
      <c r="FI182" s="31" cm="1">
        <f t="array" aca="1" ref="FI182" ca="1">SUMPRODUCT(COUNTIF($DJ182:$FD182,Training!$C$7:$E$7))</f>
        <v>0</v>
      </c>
      <c r="FJ182" s="31" cm="1">
        <f t="array" aca="1" ref="FJ182" ca="1">SUMPRODUCT(COUNTIF($DJ182:$FD182,Training!$C$8:$E$8))</f>
        <v>0</v>
      </c>
      <c r="FK182" s="31" cm="1">
        <f t="array" aca="1" ref="FK182" ca="1">SUMPRODUCT(COUNTIF($DJ182:$FD182,Training!$C$9:$E$9))</f>
        <v>0</v>
      </c>
      <c r="FL182" s="31" cm="1">
        <f t="array" aca="1" ref="FL182" ca="1">SUMPRODUCT(COUNTIF($DJ182:$FD182,Training!$C$10:$E$10))</f>
        <v>0</v>
      </c>
      <c r="FM182" s="31" cm="1">
        <f t="array" aca="1" ref="FM182" ca="1">SUMPRODUCT(COUNTIF($DJ182:$FD182,Training!$C$11:$E$11))</f>
        <v>0</v>
      </c>
      <c r="FN182" s="31" cm="1">
        <f t="array" aca="1" ref="FN182" ca="1">SUMPRODUCT(COUNTIF($DJ182:$FD182,Training!$C$2:$E$2))</f>
        <v>0</v>
      </c>
      <c r="FO182" s="31" cm="1">
        <f t="array" aca="1" ref="FO182" ca="1">SUMPRODUCT(COUNTIF($DJ182:$FD182,Training!#REF!))</f>
        <v>0</v>
      </c>
      <c r="FP182" s="31" cm="1">
        <f t="array" aca="1" ref="FP182" ca="1">SUMPRODUCT(COUNTIF($DJ182:$FD182,Training!$C$12:$E$12))</f>
        <v>0</v>
      </c>
      <c r="FQ182" s="31" cm="1">
        <f t="array" aca="1" ref="FQ182" ca="1">SUMPRODUCT(COUNTIF($DJ182:$FD182,Training!$C$13:$E$13))</f>
        <v>0</v>
      </c>
      <c r="FR182" s="31" cm="1">
        <f t="array" aca="1" ref="FR182" ca="1">SUMPRODUCT(COUNTIF($DJ182:$FD182,Training!$C$14:$E$14))</f>
        <v>0</v>
      </c>
      <c r="FS182" s="31" cm="1">
        <f t="array" aca="1" ref="FS182" ca="1">SUMPRODUCT(COUNTIF($DJ182:$FD182,Training!$C$15:$E$15))</f>
        <v>0</v>
      </c>
      <c r="FT182" s="31" cm="1">
        <f t="array" aca="1" ref="FT182" ca="1">SUMPRODUCT(COUNTIF($DJ182:$FD182,Training!$C$16:$E$16))</f>
        <v>0</v>
      </c>
    </row>
    <row r="183" spans="1:176" x14ac:dyDescent="0.25">
      <c r="A183" s="32" t="str">
        <f>IF(WeightedParse!A183&gt;"",WeightedParse!A183,"")</f>
        <v/>
      </c>
      <c r="B183" s="49" t="str">
        <f>IF('Weighted Summary'!A183&gt;"",'Weighted Summary'!F183,"")</f>
        <v/>
      </c>
      <c r="C183" s="39" t="str">
        <f t="shared" si="2"/>
        <v/>
      </c>
      <c r="D183" s="37" t="str">
        <f ca="1">IF($A183&gt;"",IF(ISERROR(HLOOKUP(D$1,INDIRECT("Roles!$B$"&amp;MATCH($B183,Roles!$A:$A,0)&amp;":$AF$"&amp;MATCH($B183,Roles!$A:$A,0)),1,FALSE))=FALSE,IF(SquadExport!G183&lt;10,1,IF(SquadExport!G183&lt;15,2,IF(SquadExport!G183&lt;=20,3,""))),0),"")</f>
        <v/>
      </c>
      <c r="E183" s="37" t="str">
        <f ca="1">IF($A183&gt;"",IF(ISERROR(HLOOKUP(E$1,INDIRECT("Roles!$B$"&amp;MATCH($B183,Roles!$A:$A,0)&amp;":$AF$"&amp;MATCH($B183,Roles!$A:$A,0)),1,FALSE))=FALSE,IF(SquadExport!H183&lt;10,1,IF(SquadExport!H183&lt;15,2,IF(SquadExport!H183&lt;=20,3,""))),0),"")</f>
        <v/>
      </c>
      <c r="F183" s="37" t="str">
        <f ca="1">IF($A183&gt;"",IF(ISERROR(HLOOKUP(F$1,INDIRECT("Roles!$B$"&amp;MATCH($B183,Roles!$A:$A,0)&amp;":$AF$"&amp;MATCH($B183,Roles!$A:$A,0)),1,FALSE))=FALSE,IF(SquadExport!I183&lt;10,1,IF(SquadExport!I183&lt;15,2,IF(SquadExport!I183&lt;=20,3,""))),0),"")</f>
        <v/>
      </c>
      <c r="G183" s="37" t="str">
        <f ca="1">IF($A183&gt;"",IF(ISERROR(HLOOKUP(G$1,INDIRECT("Roles!$B$"&amp;MATCH($B183,Roles!$A:$A,0)&amp;":$AF$"&amp;MATCH($B183,Roles!$A:$A,0)),1,FALSE))=FALSE,IF(SquadExport!J183&lt;10,1,IF(SquadExport!J183&lt;15,2,IF(SquadExport!J183&lt;=20,3,""))),0),"")</f>
        <v/>
      </c>
      <c r="H183" s="37" t="str">
        <f ca="1">IF($A183&gt;"",IF(ISERROR(HLOOKUP(H$1,INDIRECT("Roles!$B$"&amp;MATCH($B183,Roles!$A:$A,0)&amp;":$AF$"&amp;MATCH($B183,Roles!$A:$A,0)),1,FALSE))=FALSE,IF(SquadExport!K183&lt;10,1,IF(SquadExport!K183&lt;15,2,IF(SquadExport!K183&lt;=20,3,""))),0),"")</f>
        <v/>
      </c>
      <c r="I183" s="37" t="str">
        <f ca="1">IF($A183&gt;"",IF(ISERROR(HLOOKUP(I$1,INDIRECT("Roles!$B$"&amp;MATCH($B183,Roles!$A:$A,0)&amp;":$AF$"&amp;MATCH($B183,Roles!$A:$A,0)),1,FALSE))=FALSE,IF(SquadExport!L183&lt;10,1,IF(SquadExport!L183&lt;15,2,IF(SquadExport!L183&lt;=20,3,""))),0),"")</f>
        <v/>
      </c>
      <c r="J183" s="37" t="str">
        <f ca="1">IF($A183&gt;"",IF(ISERROR(HLOOKUP(J$1,INDIRECT("Roles!$B$"&amp;MATCH($B183,Roles!$A:$A,0)&amp;":$AF$"&amp;MATCH($B183,Roles!$A:$A,0)),1,FALSE))=FALSE,IF(SquadExport!M183&lt;10,1,IF(SquadExport!M183&lt;15,2,IF(SquadExport!M183&lt;=20,3,""))),0),"")</f>
        <v/>
      </c>
      <c r="K183" s="37" t="str">
        <f ca="1">IF($A183&gt;"",IF(ISERROR(HLOOKUP(K$1,INDIRECT("Roles!$B$"&amp;MATCH($B183,Roles!$A:$A,0)&amp;":$AF$"&amp;MATCH($B183,Roles!$A:$A,0)),1,FALSE))=FALSE,IF(SquadExport!N183&lt;10,1,IF(SquadExport!N183&lt;15,2,IF(SquadExport!N183&lt;=20,3,""))),0),"")</f>
        <v/>
      </c>
      <c r="L183" s="37" t="str">
        <f ca="1">IF($A183&gt;"",IF(ISERROR(HLOOKUP(L$1,INDIRECT("Roles!$B$"&amp;MATCH($B183,Roles!$A:$A,0)&amp;":$AF$"&amp;MATCH($B183,Roles!$A:$A,0)),1,FALSE))=FALSE,IF(SquadExport!O183&lt;10,1,IF(SquadExport!O183&lt;15,2,IF(SquadExport!O183&lt;=20,3,""))),0),"")</f>
        <v/>
      </c>
      <c r="M183" s="37" t="str">
        <f ca="1">IF($A183&gt;"",IF(ISERROR(HLOOKUP(M$1,INDIRECT("Roles!$B$"&amp;MATCH($B183,Roles!$A:$A,0)&amp;":$AF$"&amp;MATCH($B183,Roles!$A:$A,0)),1,FALSE))=FALSE,IF(SquadExport!P183&lt;10,1,IF(SquadExport!P183&lt;15,2,IF(SquadExport!P183&lt;=20,3,""))),0),"")</f>
        <v/>
      </c>
      <c r="N183" s="37" t="str">
        <f ca="1">IF($A183&gt;"",IF(ISERROR(HLOOKUP(N$1,INDIRECT("Roles!$B$"&amp;MATCH($B183,Roles!$A:$A,0)&amp;":$AF$"&amp;MATCH($B183,Roles!$A:$A,0)),1,FALSE))=FALSE,IF(SquadExport!Q183&lt;10,1,IF(SquadExport!Q183&lt;15,2,IF(SquadExport!Q183&lt;=20,3,""))),0),"")</f>
        <v/>
      </c>
      <c r="O183" s="37" t="str">
        <f ca="1">IF($A183&gt;"",IF(ISERROR(HLOOKUP(O$1,INDIRECT("Roles!$B$"&amp;MATCH($B183,Roles!$A:$A,0)&amp;":$AF$"&amp;MATCH($B183,Roles!$A:$A,0)),1,FALSE))=FALSE,IF(SquadExport!R183&lt;10,1,IF(SquadExport!R183&lt;15,2,IF(SquadExport!R183&lt;=20,3,""))),0),"")</f>
        <v/>
      </c>
      <c r="P183" s="37" t="str">
        <f ca="1">IF($A183&gt;"",IF(ISERROR(HLOOKUP(P$1,INDIRECT("Roles!$B$"&amp;MATCH($B183,Roles!$A:$A,0)&amp;":$AF$"&amp;MATCH($B183,Roles!$A:$A,0)),1,FALSE))=FALSE,IF(SquadExport!S183&lt;10,1,IF(SquadExport!S183&lt;15,2,IF(SquadExport!S183&lt;=20,3,""))),0),"")</f>
        <v/>
      </c>
      <c r="Q183" s="37" t="str">
        <f ca="1">IF($A183&gt;"",IF(ISERROR(HLOOKUP(Q$1,INDIRECT("Roles!$B$"&amp;MATCH($B183,Roles!$A:$A,0)&amp;":$AF$"&amp;MATCH($B183,Roles!$A:$A,0)),1,FALSE))=FALSE,IF(SquadExport!T183&lt;10,1,IF(SquadExport!T183&lt;15,2,IF(SquadExport!T183&lt;=20,3,""))),0),"")</f>
        <v/>
      </c>
      <c r="R183" s="37" t="str">
        <f ca="1">IF($A183&gt;"",IF(ISERROR(HLOOKUP(R$1,INDIRECT("Roles!$B$"&amp;MATCH($B183,Roles!$A:$A,0)&amp;":$AF$"&amp;MATCH($B183,Roles!$A:$A,0)),1,FALSE))=FALSE,IF(SquadExport!U183&lt;10,1,IF(SquadExport!U183&lt;15,2,IF(SquadExport!U183&lt;=20,3,""))),0),"")</f>
        <v/>
      </c>
      <c r="S183" s="37" t="str">
        <f ca="1">IF($A183&gt;"",IF(ISERROR(HLOOKUP(S$1,INDIRECT("Roles!$B$"&amp;MATCH($B183,Roles!$A:$A,0)&amp;":$AF$"&amp;MATCH($B183,Roles!$A:$A,0)),1,FALSE))=FALSE,IF(SquadExport!V183&lt;10,1,IF(SquadExport!V183&lt;15,2,IF(SquadExport!V183&lt;=20,3,""))),0),"")</f>
        <v/>
      </c>
      <c r="T183" s="37" t="str">
        <f ca="1">IF($A183&gt;"",IF(ISERROR(HLOOKUP(T$1,INDIRECT("Roles!$B$"&amp;MATCH($B183,Roles!$A:$A,0)&amp;":$AF$"&amp;MATCH($B183,Roles!$A:$A,0)),1,FALSE))=FALSE,IF(SquadExport!W183&lt;10,1,IF(SquadExport!W183&lt;15,2,IF(SquadExport!W183&lt;=20,3,""))),0),"")</f>
        <v/>
      </c>
      <c r="U183" s="37" t="str">
        <f ca="1">IF($A183&gt;"",IF(ISERROR(HLOOKUP(U$1,INDIRECT("Roles!$B$"&amp;MATCH($B183,Roles!$A:$A,0)&amp;":$AF$"&amp;MATCH($B183,Roles!$A:$A,0)),1,FALSE))=FALSE,IF(SquadExport!X183&lt;10,1,IF(SquadExport!X183&lt;15,2,IF(SquadExport!X183&lt;=20,3,""))),0),"")</f>
        <v/>
      </c>
      <c r="V183" s="37" t="str">
        <f ca="1">IF($A183&gt;"",IF(ISERROR(HLOOKUP(V$1,INDIRECT("Roles!$B$"&amp;MATCH($B183,Roles!$A:$A,0)&amp;":$AF$"&amp;MATCH($B183,Roles!$A:$A,0)),1,FALSE))=FALSE,IF(SquadExport!Y183&lt;10,1,IF(SquadExport!Y183&lt;15,2,IF(SquadExport!Y183&lt;=20,3,""))),0),"")</f>
        <v/>
      </c>
      <c r="W183" s="37" t="str">
        <f ca="1">IF($A183&gt;"",IF(ISERROR(HLOOKUP(W$1,INDIRECT("Roles!$B$"&amp;MATCH($B183,Roles!$A:$A,0)&amp;":$AF$"&amp;MATCH($B183,Roles!$A:$A,0)),1,FALSE))=FALSE,IF(SquadExport!Z183&lt;10,1,IF(SquadExport!Z183&lt;15,2,IF(SquadExport!Z183&lt;=20,3,""))),0),"")</f>
        <v/>
      </c>
      <c r="X183" s="37" t="str">
        <f ca="1">IF($A183&gt;"",IF(ISERROR(HLOOKUP(X$1,INDIRECT("Roles!$B$"&amp;MATCH($B183,Roles!$A:$A,0)&amp;":$AF$"&amp;MATCH($B183,Roles!$A:$A,0)),1,FALSE))=FALSE,IF(SquadExport!AA183&lt;10,1,IF(SquadExport!AA183&lt;15,2,IF(SquadExport!AA183&lt;=20,3,""))),0),"")</f>
        <v/>
      </c>
      <c r="Y183" s="37" t="str">
        <f ca="1">IF($A183&gt;"",IF(ISERROR(HLOOKUP(Y$1,INDIRECT("Roles!$B$"&amp;MATCH($B183,Roles!$A:$A,0)&amp;":$AF$"&amp;MATCH($B183,Roles!$A:$A,0)),1,FALSE))=FALSE,IF(SquadExport!AB183&lt;10,1,IF(SquadExport!AB183&lt;15,2,IF(SquadExport!AB183&lt;=20,3,""))),0),"")</f>
        <v/>
      </c>
      <c r="Z183" s="37" t="str">
        <f ca="1">IF($A183&gt;"",IF(ISERROR(HLOOKUP(Z$1,INDIRECT("Roles!$B$"&amp;MATCH($B183,Roles!$A:$A,0)&amp;":$AF$"&amp;MATCH($B183,Roles!$A:$A,0)),1,FALSE))=FALSE,IF(SquadExport!AC183&lt;10,1,IF(SquadExport!AC183&lt;15,2,IF(SquadExport!AC183&lt;=20,3,""))),0),"")</f>
        <v/>
      </c>
      <c r="AA183" s="37" t="str">
        <f ca="1">IF($A183&gt;"",IF(ISERROR(HLOOKUP(AA$1,INDIRECT("Roles!$B$"&amp;MATCH($B183,Roles!$A:$A,0)&amp;":$AF$"&amp;MATCH($B183,Roles!$A:$A,0)),1,FALSE))=FALSE,IF(SquadExport!AD183&lt;10,1,IF(SquadExport!AD183&lt;15,2,IF(SquadExport!AD183&lt;=20,3,""))),0),"")</f>
        <v/>
      </c>
      <c r="AB183" s="37" t="str">
        <f ca="1">IF($A183&gt;"",IF(ISERROR(HLOOKUP(AB$1,INDIRECT("Roles!$B$"&amp;MATCH($B183,Roles!$A:$A,0)&amp;":$AF$"&amp;MATCH($B183,Roles!$A:$A,0)),1,FALSE))=FALSE,IF(SquadExport!AE183&lt;10,1,IF(SquadExport!AE183&lt;15,2,IF(SquadExport!AE183&lt;=20,3,""))),0),"")</f>
        <v/>
      </c>
      <c r="AC183" s="37" t="str">
        <f ca="1">IF($A183&gt;"",IF(ISERROR(HLOOKUP(AC$1,INDIRECT("Roles!$B$"&amp;MATCH($B183,Roles!$A:$A,0)&amp;":$AF$"&amp;MATCH($B183,Roles!$A:$A,0)),1,FALSE))=FALSE,IF(SquadExport!AF183&lt;10,1,IF(SquadExport!AF183&lt;15,2,IF(SquadExport!AF183&lt;=20,3,""))),0),"")</f>
        <v/>
      </c>
      <c r="AD183" s="37" t="str">
        <f ca="1">IF($A183&gt;"",IF(ISERROR(HLOOKUP(AD$1,INDIRECT("Roles!$B$"&amp;MATCH($B183,Roles!$A:$A,0)&amp;":$AF$"&amp;MATCH($B183,Roles!$A:$A,0)),1,FALSE))=FALSE,IF(SquadExport!AG183&lt;10,1,IF(SquadExport!AG183&lt;15,2,IF(SquadExport!AG183&lt;=20,3,""))),0),"")</f>
        <v/>
      </c>
      <c r="AE183" s="37" t="str">
        <f ca="1">IF($A183&gt;"",IF(ISERROR(HLOOKUP(AE$1,INDIRECT("Roles!$B$"&amp;MATCH($B183,Roles!$A:$A,0)&amp;":$AF$"&amp;MATCH($B183,Roles!$A:$A,0)),1,FALSE))=FALSE,IF(SquadExport!AH183&lt;10,1,IF(SquadExport!AH183&lt;15,2,IF(SquadExport!AH183&lt;=20,3,""))),0),"")</f>
        <v/>
      </c>
      <c r="AF183" s="37" t="str">
        <f ca="1">IF($A183&gt;"",IF(ISERROR(HLOOKUP(AF$1,INDIRECT("Roles!$B$"&amp;MATCH($B183,Roles!$A:$A,0)&amp;":$AF$"&amp;MATCH($B183,Roles!$A:$A,0)),1,FALSE))=FALSE,IF(SquadExport!AI183&lt;10,1,IF(SquadExport!AI183&lt;15,2,IF(SquadExport!AI183&lt;=20,3,""))),0),"")</f>
        <v/>
      </c>
      <c r="AG183" s="37" t="str">
        <f ca="1">IF($A183&gt;"",IF(ISERROR(HLOOKUP(AG$1,INDIRECT("Roles!$B$"&amp;MATCH($B183,Roles!$A:$A,0)&amp;":$AF$"&amp;MATCH($B183,Roles!$A:$A,0)),1,FALSE))=FALSE,IF(SquadExport!AJ183&lt;10,1,IF(SquadExport!AJ183&lt;15,2,IF(SquadExport!AJ183&lt;=20,3,""))),0),"")</f>
        <v/>
      </c>
      <c r="AH183" s="37" t="str">
        <f ca="1">IF($A183&gt;"",IF(ISERROR(HLOOKUP(AH$1,INDIRECT("Roles!$B$"&amp;MATCH($B183,Roles!$A:$A,0)&amp;":$AF$"&amp;MATCH($B183,Roles!$A:$A,0)),1,FALSE))=FALSE,IF(SquadExport!AK183&lt;10,1,IF(SquadExport!AK183&lt;15,2,IF(SquadExport!AK183&lt;=20,3,""))),0),"")</f>
        <v/>
      </c>
      <c r="AI183" s="37" t="str">
        <f ca="1">IF($A183&gt;"",IF(ISERROR(HLOOKUP(AI$1,INDIRECT("Roles!$B$"&amp;MATCH($B183,Roles!$A:$A,0)&amp;":$AF$"&amp;MATCH($B183,Roles!$A:$A,0)),1,FALSE))=FALSE,IF(SquadExport!AL183&lt;10,1,IF(SquadExport!AL183&lt;15,2,IF(SquadExport!AL183&lt;=20,3,""))),0),"")</f>
        <v/>
      </c>
      <c r="AJ183" s="37" t="str">
        <f ca="1">IF($A183&gt;"",IF(ISERROR(HLOOKUP(AJ$1,INDIRECT("Roles!$B$"&amp;MATCH($B183,Roles!$A:$A,0)&amp;":$AF$"&amp;MATCH($B183,Roles!$A:$A,0)),1,FALSE))=FALSE,IF(SquadExport!AM183&lt;10,1,IF(SquadExport!AM183&lt;15,2,IF(SquadExport!AM183&lt;=20,3,""))),0),"")</f>
        <v/>
      </c>
      <c r="AK183" s="37" t="str">
        <f ca="1">IF($A183&gt;"",IF(ISERROR(HLOOKUP(AK$1,INDIRECT("Roles!$B$"&amp;MATCH($B183,Roles!$A:$A,0)&amp;":$AF$"&amp;MATCH($B183,Roles!$A:$A,0)),1,FALSE))=FALSE,IF(SquadExport!AN183&lt;10,1,IF(SquadExport!AN183&lt;15,2,IF(SquadExport!AN183&lt;=20,3,""))),0),"")</f>
        <v/>
      </c>
      <c r="AL183" s="37" t="str">
        <f ca="1">IF($A183&gt;"",IF(ISERROR(HLOOKUP(AL$1,INDIRECT("Roles!$B$"&amp;MATCH($B183,Roles!$A:$A,0)&amp;":$AF$"&amp;MATCH($B183,Roles!$A:$A,0)),1,FALSE))=FALSE,IF(SquadExport!AO183&lt;10,1,IF(SquadExport!AO183&lt;15,2,IF(SquadExport!AO183&lt;=20,3,""))),0),"")</f>
        <v/>
      </c>
      <c r="AM183" s="37" t="str">
        <f ca="1">IF($A183&gt;"",IF(ISERROR(HLOOKUP(AM$1,INDIRECT("Roles!$B$"&amp;MATCH($B183,Roles!$A:$A,0)&amp;":$AF$"&amp;MATCH($B183,Roles!$A:$A,0)),1,FALSE))=FALSE,IF(SquadExport!AP183&lt;10,1,IF(SquadExport!AP183&lt;15,2,IF(SquadExport!AP183&lt;=20,3,""))),0),"")</f>
        <v/>
      </c>
      <c r="AN183" s="37" t="str">
        <f ca="1">IF($A183&gt;"",IF(ISERROR(HLOOKUP(AN$1,INDIRECT("Roles!$B$"&amp;MATCH($B183,Roles!$A:$A,0)&amp;":$AF$"&amp;MATCH($B183,Roles!$A:$A,0)),1,FALSE))=FALSE,IF(SquadExport!AQ183&lt;10,1,IF(SquadExport!AQ183&lt;15,2,IF(SquadExport!AQ183&lt;=20,3,""))),0),"")</f>
        <v/>
      </c>
      <c r="AO183" s="37" t="str">
        <f ca="1">IF($A183&gt;"",IF(ISERROR(HLOOKUP(AO$1,INDIRECT("Roles!$B$"&amp;MATCH($B183,Roles!$A:$A,0)&amp;":$AF$"&amp;MATCH($B183,Roles!$A:$A,0)),1,FALSE))=FALSE,IF(SquadExport!AR183&lt;10,1,IF(SquadExport!AR183&lt;15,2,IF(SquadExport!AR183&lt;=20,3,""))),0),"")</f>
        <v/>
      </c>
      <c r="AP183" s="37" t="str">
        <f ca="1">IF($A183&gt;"",IF(ISERROR(HLOOKUP(AP$1,INDIRECT("Roles!$B$"&amp;MATCH($B183,Roles!$A:$A,0)&amp;":$AF$"&amp;MATCH($B183,Roles!$A:$A,0)),1,FALSE))=FALSE,IF(SquadExport!AS183&lt;10,1,IF(SquadExport!AS183&lt;15,2,IF(SquadExport!AS183&lt;=20,3,""))),0),"")</f>
        <v/>
      </c>
      <c r="AQ183" s="37" t="str">
        <f ca="1">IF($A183&gt;"",IF(ISERROR(HLOOKUP(AQ$1,INDIRECT("Roles!$B$"&amp;MATCH($B183,Roles!$A:$A,0)&amp;":$AF$"&amp;MATCH($B183,Roles!$A:$A,0)),1,FALSE))=FALSE,IF(SquadExport!AT183&lt;10,1,IF(SquadExport!AT183&lt;15,2,IF(SquadExport!AT183&lt;=20,3,""))),0),"")</f>
        <v/>
      </c>
      <c r="AR183" s="37" t="str">
        <f ca="1">IF($A183&gt;"",IF(ISERROR(HLOOKUP(AR$1,INDIRECT("Roles!$B$"&amp;MATCH($B183,Roles!$A:$A,0)&amp;":$AF$"&amp;MATCH($B183,Roles!$A:$A,0)),1,FALSE))=FALSE,IF(SquadExport!AU183&lt;10,1,IF(SquadExport!AU183&lt;15,2,IF(SquadExport!AU183&lt;=20,3,""))),0),"")</f>
        <v/>
      </c>
      <c r="AS183" s="37" t="str">
        <f ca="1">IF($A183&gt;"",IF(ISERROR(HLOOKUP(AS$1,INDIRECT("Roles!$B$"&amp;MATCH($B183,Roles!$A:$A,0)&amp;":$AF$"&amp;MATCH($B183,Roles!$A:$A,0)),1,FALSE))=FALSE,IF(SquadExport!AV183&lt;10,1,IF(SquadExport!AV183&lt;15,2,IF(SquadExport!AV183&lt;=20,3,""))),0),"")</f>
        <v/>
      </c>
      <c r="AT183" s="37" t="str">
        <f ca="1">IF($A183&gt;"",IF(ISERROR(HLOOKUP(AT$1,INDIRECT("Roles!$B$"&amp;MATCH($B183,Roles!$A:$A,0)&amp;":$AF$"&amp;MATCH($B183,Roles!$A:$A,0)),1,FALSE))=FALSE,IF(SquadExport!AW183&lt;10,1,IF(SquadExport!AW183&lt;15,2,IF(SquadExport!AW183&lt;=20,3,""))),0),"")</f>
        <v/>
      </c>
      <c r="AU183" s="37" t="str">
        <f ca="1">IF($A183&gt;"",IF(ISERROR(HLOOKUP(AU$1,INDIRECT("Roles!$B$"&amp;MATCH($B183,Roles!$A:$A,0)&amp;":$AF$"&amp;MATCH($B183,Roles!$A:$A,0)),1,FALSE))=FALSE,IF(SquadExport!AX183&lt;10,1,IF(SquadExport!AX183&lt;15,2,IF(SquadExport!AX183&lt;=20,3,""))),0),"")</f>
        <v/>
      </c>
      <c r="AV183" s="37" t="str">
        <f ca="1">IF($A183&gt;"",IF(ISERROR(HLOOKUP(AV$1,INDIRECT("Roles!$B$"&amp;MATCH($B183,Roles!$A:$A,0)&amp;":$AF$"&amp;MATCH($B183,Roles!$A:$A,0)),1,FALSE))=FALSE,IF(SquadExport!AY183&lt;10,1,IF(SquadExport!AY183&lt;15,2,IF(SquadExport!AY183&lt;=20,3,""))),0),"")</f>
        <v/>
      </c>
      <c r="AW183" s="37" t="str">
        <f ca="1">IF($A183&gt;"",IF(ISERROR(HLOOKUP(AW$1,INDIRECT("Roles!$B$"&amp;MATCH($B183,Roles!$A:$A,0)&amp;":$AF$"&amp;MATCH($B183,Roles!$A:$A,0)),1,FALSE))=FALSE,IF(SquadExport!AZ183&lt;10,1,IF(SquadExport!AZ183&lt;15,2,IF(SquadExport!AZ183&lt;=20,3,""))),0),"")</f>
        <v/>
      </c>
      <c r="AX183" s="37" t="str">
        <f ca="1">IF($A183&gt;"",IF(ISERROR(HLOOKUP(AX$1,INDIRECT("Roles!$B$"&amp;MATCH($B183,Roles!$A:$A,0)&amp;":$AF$"&amp;MATCH($B183,Roles!$A:$A,0)),1,FALSE))=FALSE,IF(SquadExport!BA183&lt;10,1,IF(SquadExport!BA183&lt;15,2,IF(SquadExport!BA183&lt;=20,3,""))),0),"")</f>
        <v/>
      </c>
      <c r="AY183" s="30" t="str" cm="1">
        <f t="array" aca="1" ref="AY183:CS183" ca="1">IF($D183:$AX183=1,D$1:AX$1,"")</f>
        <v/>
      </c>
      <c r="AZ183" s="30" t="str">
        <f ca="1"/>
        <v/>
      </c>
      <c r="BA183" s="30" t="str">
        <f ca="1"/>
        <v/>
      </c>
      <c r="BB183" s="30" t="str">
        <f ca="1"/>
        <v/>
      </c>
      <c r="BC183" s="30" t="str">
        <f ca="1"/>
        <v/>
      </c>
      <c r="BD183" s="30" t="str">
        <f ca="1"/>
        <v/>
      </c>
      <c r="BE183" s="30" t="str">
        <f ca="1"/>
        <v/>
      </c>
      <c r="BF183" s="30" t="str">
        <f ca="1"/>
        <v/>
      </c>
      <c r="BG183" s="30" t="str">
        <f ca="1"/>
        <v/>
      </c>
      <c r="BH183" s="30" t="str">
        <f ca="1"/>
        <v/>
      </c>
      <c r="BI183" s="30" t="str">
        <f ca="1"/>
        <v/>
      </c>
      <c r="BJ183" s="30" t="str">
        <f ca="1"/>
        <v/>
      </c>
      <c r="BK183" s="30" t="str">
        <f ca="1"/>
        <v/>
      </c>
      <c r="BL183" s="30" t="str">
        <f ca="1"/>
        <v/>
      </c>
      <c r="BM183" s="30" t="str">
        <f ca="1"/>
        <v/>
      </c>
      <c r="BN183" s="30" t="str">
        <f ca="1"/>
        <v/>
      </c>
      <c r="BO183" s="30" t="str">
        <f ca="1"/>
        <v/>
      </c>
      <c r="BP183" s="30" t="str">
        <f ca="1"/>
        <v/>
      </c>
      <c r="BQ183" s="30" t="str">
        <f ca="1"/>
        <v/>
      </c>
      <c r="BR183" s="30" t="str">
        <f ca="1"/>
        <v/>
      </c>
      <c r="BS183" s="30" t="str">
        <f ca="1"/>
        <v/>
      </c>
      <c r="BT183" s="30" t="str">
        <f ca="1"/>
        <v/>
      </c>
      <c r="BU183" s="30" t="str">
        <f ca="1"/>
        <v/>
      </c>
      <c r="BV183" s="30" t="str">
        <f ca="1"/>
        <v/>
      </c>
      <c r="BW183" s="30" t="str">
        <f ca="1"/>
        <v/>
      </c>
      <c r="BX183" s="30" t="str">
        <f ca="1"/>
        <v/>
      </c>
      <c r="BY183" s="30" t="str">
        <f ca="1"/>
        <v/>
      </c>
      <c r="BZ183" s="30" t="str">
        <f ca="1"/>
        <v/>
      </c>
      <c r="CA183" s="30" t="str">
        <f ca="1"/>
        <v/>
      </c>
      <c r="CB183" s="30" t="str">
        <f ca="1"/>
        <v/>
      </c>
      <c r="CC183" s="30" t="str">
        <f ca="1"/>
        <v/>
      </c>
      <c r="CD183" s="30" t="str">
        <f ca="1"/>
        <v/>
      </c>
      <c r="CE183" s="30" t="str">
        <f ca="1"/>
        <v/>
      </c>
      <c r="CF183" s="30" t="str">
        <f ca="1"/>
        <v/>
      </c>
      <c r="CG183" s="30" t="str">
        <f ca="1"/>
        <v/>
      </c>
      <c r="CH183" s="30" t="str">
        <f ca="1"/>
        <v/>
      </c>
      <c r="CI183" s="30" t="str">
        <f ca="1"/>
        <v/>
      </c>
      <c r="CJ183" s="30" t="str">
        <f ca="1"/>
        <v/>
      </c>
      <c r="CK183" s="30" t="str">
        <f ca="1"/>
        <v/>
      </c>
      <c r="CL183" s="30" t="str">
        <f ca="1"/>
        <v/>
      </c>
      <c r="CM183" s="30" t="str">
        <f ca="1"/>
        <v/>
      </c>
      <c r="CN183" s="30" t="str">
        <f ca="1"/>
        <v/>
      </c>
      <c r="CO183" s="30" t="str">
        <f ca="1"/>
        <v/>
      </c>
      <c r="CP183" s="30" t="str">
        <f ca="1"/>
        <v/>
      </c>
      <c r="CQ183" s="30" t="str">
        <f ca="1"/>
        <v/>
      </c>
      <c r="CR183" s="30" t="str">
        <f ca="1"/>
        <v/>
      </c>
      <c r="CS183" s="30" t="str">
        <f ca="1"/>
        <v/>
      </c>
      <c r="CT183" s="31" cm="1">
        <f t="array" aca="1" ref="CT183" ca="1">SUMPRODUCT(COUNTIF($AY183:$CS183,Training!$C$3:$E$3))</f>
        <v>0</v>
      </c>
      <c r="CU183" s="31" cm="1">
        <f t="array" aca="1" ref="CU183" ca="1">SUMPRODUCT(COUNTIF($AY183:$CS183,Training!$C$4:$E$4))</f>
        <v>0</v>
      </c>
      <c r="CV183" s="31" cm="1">
        <f t="array" aca="1" ref="CV183" ca="1">SUMPRODUCT(COUNTIF($AY183:$CS183,Training!$C$5:$E$5))</f>
        <v>0</v>
      </c>
      <c r="CW183" s="31" cm="1">
        <f t="array" aca="1" ref="CW183" ca="1">SUMPRODUCT(COUNTIF($AY183:$CS183,Training!$C$6:$E$6))</f>
        <v>0</v>
      </c>
      <c r="CX183" s="31" cm="1">
        <f t="array" aca="1" ref="CX183" ca="1">SUMPRODUCT(COUNTIF($AY183:$CS183,Training!$C$7:$E$7))</f>
        <v>0</v>
      </c>
      <c r="CY183" s="31" cm="1">
        <f t="array" aca="1" ref="CY183" ca="1">SUMPRODUCT(COUNTIF($AY183:$CS183,Training!$C$8:$E$8))</f>
        <v>0</v>
      </c>
      <c r="CZ183" s="31" cm="1">
        <f t="array" aca="1" ref="CZ183" ca="1">SUMPRODUCT(COUNTIF($AY183:$CS183,Training!$C$9:$E$9))</f>
        <v>0</v>
      </c>
      <c r="DA183" s="31" cm="1">
        <f t="array" aca="1" ref="DA183" ca="1">SUMPRODUCT(COUNTIF($AY183:$CS183,Training!$C$10:$E$10))</f>
        <v>0</v>
      </c>
      <c r="DB183" s="31" cm="1">
        <f t="array" aca="1" ref="DB183" ca="1">SUMPRODUCT(COUNTIF($AY183:$CS183,Training!$C$11:$E$11))</f>
        <v>0</v>
      </c>
      <c r="DC183" s="31" cm="1">
        <f t="array" aca="1" ref="DC183" ca="1">SUMPRODUCT(COUNTIF($AY183:$CS183,Training!$C$2:$E$2))</f>
        <v>0</v>
      </c>
      <c r="DD183" s="31" cm="1">
        <f t="array" aca="1" ref="DD183" ca="1">SUMPRODUCT(COUNTIF($AY183:$CS183,Training!#REF!))</f>
        <v>0</v>
      </c>
      <c r="DE183" s="31" cm="1">
        <f t="array" aca="1" ref="DE183" ca="1">SUMPRODUCT(COUNTIF($AY183:$CS183,Training!$C$12:$E$12))</f>
        <v>0</v>
      </c>
      <c r="DF183" s="31" cm="1">
        <f t="array" aca="1" ref="DF183" ca="1">SUMPRODUCT(COUNTIF($AY183:$CS183,Training!$C$13:$E$13))</f>
        <v>0</v>
      </c>
      <c r="DG183" s="31" cm="1">
        <f t="array" aca="1" ref="DG183" ca="1">SUMPRODUCT(COUNTIF($AY183:$CS183,Training!$C$14:$E$14))</f>
        <v>0</v>
      </c>
      <c r="DH183" s="31" cm="1">
        <f t="array" aca="1" ref="DH183" ca="1">SUMPRODUCT(COUNTIF($AY183:$CS183,Training!$C$15:$E$15))</f>
        <v>0</v>
      </c>
      <c r="DI183" s="31" cm="1">
        <f t="array" aca="1" ref="DI183" ca="1">SUMPRODUCT(COUNTIF($AY183:$CS183,Training!$C$16:$E$16))</f>
        <v>0</v>
      </c>
      <c r="DJ183" s="30" t="str" cm="1">
        <f t="array" aca="1" ref="DJ183:FD183" ca="1">IF(COUNTIF(D183:AX183,1)=0,IF($D183:$AX183=2,D$1:AX$1,""),"")</f>
        <v/>
      </c>
      <c r="DK183" s="30" t="str">
        <f ca="1"/>
        <v/>
      </c>
      <c r="DL183" s="30" t="str">
        <f ca="1"/>
        <v/>
      </c>
      <c r="DM183" s="30" t="str">
        <f ca="1"/>
        <v/>
      </c>
      <c r="DN183" s="30" t="str">
        <f ca="1"/>
        <v/>
      </c>
      <c r="DO183" s="30" t="str">
        <f ca="1"/>
        <v/>
      </c>
      <c r="DP183" s="30" t="str">
        <f ca="1"/>
        <v/>
      </c>
      <c r="DQ183" s="30" t="str">
        <f ca="1"/>
        <v/>
      </c>
      <c r="DR183" s="30" t="str">
        <f ca="1"/>
        <v/>
      </c>
      <c r="DS183" s="30" t="str">
        <f ca="1"/>
        <v/>
      </c>
      <c r="DT183" s="30" t="str">
        <f ca="1"/>
        <v/>
      </c>
      <c r="DU183" s="30" t="str">
        <f ca="1"/>
        <v/>
      </c>
      <c r="DV183" s="30" t="str">
        <f ca="1"/>
        <v/>
      </c>
      <c r="DW183" s="30" t="str">
        <f ca="1"/>
        <v/>
      </c>
      <c r="DX183" s="30" t="str">
        <f ca="1"/>
        <v/>
      </c>
      <c r="DY183" s="30" t="str">
        <f ca="1"/>
        <v/>
      </c>
      <c r="DZ183" s="30" t="str">
        <f ca="1"/>
        <v/>
      </c>
      <c r="EA183" s="30" t="str">
        <f ca="1"/>
        <v/>
      </c>
      <c r="EB183" s="30" t="str">
        <f ca="1"/>
        <v/>
      </c>
      <c r="EC183" s="30" t="str">
        <f ca="1"/>
        <v/>
      </c>
      <c r="ED183" s="30" t="str">
        <f ca="1"/>
        <v/>
      </c>
      <c r="EE183" s="30" t="str">
        <f ca="1"/>
        <v/>
      </c>
      <c r="EF183" s="30" t="str">
        <f ca="1"/>
        <v/>
      </c>
      <c r="EG183" s="30" t="str">
        <f ca="1"/>
        <v/>
      </c>
      <c r="EH183" s="30" t="str">
        <f ca="1"/>
        <v/>
      </c>
      <c r="EI183" s="30" t="str">
        <f ca="1"/>
        <v/>
      </c>
      <c r="EJ183" s="30" t="str">
        <f ca="1"/>
        <v/>
      </c>
      <c r="EK183" s="30" t="str">
        <f ca="1"/>
        <v/>
      </c>
      <c r="EL183" s="30" t="str">
        <f ca="1"/>
        <v/>
      </c>
      <c r="EM183" s="30" t="str">
        <f ca="1"/>
        <v/>
      </c>
      <c r="EN183" s="30" t="str">
        <f ca="1"/>
        <v/>
      </c>
      <c r="EO183" s="30" t="str">
        <f ca="1"/>
        <v/>
      </c>
      <c r="EP183" s="30" t="str">
        <f ca="1"/>
        <v/>
      </c>
      <c r="EQ183" s="30" t="str">
        <f ca="1"/>
        <v/>
      </c>
      <c r="ER183" s="30" t="str">
        <f ca="1"/>
        <v/>
      </c>
      <c r="ES183" s="30" t="str">
        <f ca="1"/>
        <v/>
      </c>
      <c r="ET183" s="30" t="str">
        <f ca="1"/>
        <v/>
      </c>
      <c r="EU183" s="30" t="str">
        <f ca="1"/>
        <v/>
      </c>
      <c r="EV183" s="30" t="str">
        <f ca="1"/>
        <v/>
      </c>
      <c r="EW183" s="30" t="str">
        <f ca="1"/>
        <v/>
      </c>
      <c r="EX183" s="30" t="str">
        <f ca="1"/>
        <v/>
      </c>
      <c r="EY183" s="30" t="str">
        <f ca="1"/>
        <v/>
      </c>
      <c r="EZ183" s="30" t="str">
        <f ca="1"/>
        <v/>
      </c>
      <c r="FA183" s="30" t="str">
        <f ca="1"/>
        <v/>
      </c>
      <c r="FB183" s="30" t="str">
        <f ca="1"/>
        <v/>
      </c>
      <c r="FC183" s="30" t="str">
        <f ca="1"/>
        <v/>
      </c>
      <c r="FD183" s="30" t="str">
        <f ca="1"/>
        <v/>
      </c>
      <c r="FE183" s="31" cm="1">
        <f t="array" aca="1" ref="FE183" ca="1">SUMPRODUCT(COUNTIF($DJ183:$FD183,Training!$C$3:$E$3))</f>
        <v>0</v>
      </c>
      <c r="FF183" s="31" cm="1">
        <f t="array" aca="1" ref="FF183" ca="1">SUMPRODUCT(COUNTIF($DJ183:$FD183,Training!$C$4:$E$4))</f>
        <v>0</v>
      </c>
      <c r="FG183" s="31" cm="1">
        <f t="array" aca="1" ref="FG183" ca="1">SUMPRODUCT(COUNTIF($DJ183:$FD183,Training!$C$5:$E$5))</f>
        <v>0</v>
      </c>
      <c r="FH183" s="31" cm="1">
        <f t="array" aca="1" ref="FH183" ca="1">SUMPRODUCT(COUNTIF($DJ183:$FD183,Training!$C$6:$E$6))</f>
        <v>0</v>
      </c>
      <c r="FI183" s="31" cm="1">
        <f t="array" aca="1" ref="FI183" ca="1">SUMPRODUCT(COUNTIF($DJ183:$FD183,Training!$C$7:$E$7))</f>
        <v>0</v>
      </c>
      <c r="FJ183" s="31" cm="1">
        <f t="array" aca="1" ref="FJ183" ca="1">SUMPRODUCT(COUNTIF($DJ183:$FD183,Training!$C$8:$E$8))</f>
        <v>0</v>
      </c>
      <c r="FK183" s="31" cm="1">
        <f t="array" aca="1" ref="FK183" ca="1">SUMPRODUCT(COUNTIF($DJ183:$FD183,Training!$C$9:$E$9))</f>
        <v>0</v>
      </c>
      <c r="FL183" s="31" cm="1">
        <f t="array" aca="1" ref="FL183" ca="1">SUMPRODUCT(COUNTIF($DJ183:$FD183,Training!$C$10:$E$10))</f>
        <v>0</v>
      </c>
      <c r="FM183" s="31" cm="1">
        <f t="array" aca="1" ref="FM183" ca="1">SUMPRODUCT(COUNTIF($DJ183:$FD183,Training!$C$11:$E$11))</f>
        <v>0</v>
      </c>
      <c r="FN183" s="31" cm="1">
        <f t="array" aca="1" ref="FN183" ca="1">SUMPRODUCT(COUNTIF($DJ183:$FD183,Training!$C$2:$E$2))</f>
        <v>0</v>
      </c>
      <c r="FO183" s="31" cm="1">
        <f t="array" aca="1" ref="FO183" ca="1">SUMPRODUCT(COUNTIF($DJ183:$FD183,Training!#REF!))</f>
        <v>0</v>
      </c>
      <c r="FP183" s="31" cm="1">
        <f t="array" aca="1" ref="FP183" ca="1">SUMPRODUCT(COUNTIF($DJ183:$FD183,Training!$C$12:$E$12))</f>
        <v>0</v>
      </c>
      <c r="FQ183" s="31" cm="1">
        <f t="array" aca="1" ref="FQ183" ca="1">SUMPRODUCT(COUNTIF($DJ183:$FD183,Training!$C$13:$E$13))</f>
        <v>0</v>
      </c>
      <c r="FR183" s="31" cm="1">
        <f t="array" aca="1" ref="FR183" ca="1">SUMPRODUCT(COUNTIF($DJ183:$FD183,Training!$C$14:$E$14))</f>
        <v>0</v>
      </c>
      <c r="FS183" s="31" cm="1">
        <f t="array" aca="1" ref="FS183" ca="1">SUMPRODUCT(COUNTIF($DJ183:$FD183,Training!$C$15:$E$15))</f>
        <v>0</v>
      </c>
      <c r="FT183" s="31" cm="1">
        <f t="array" aca="1" ref="FT183" ca="1">SUMPRODUCT(COUNTIF($DJ183:$FD183,Training!$C$16:$E$16))</f>
        <v>0</v>
      </c>
    </row>
    <row r="184" spans="1:176" x14ac:dyDescent="0.25">
      <c r="A184" s="32" t="str">
        <f>IF(WeightedParse!A184&gt;"",WeightedParse!A184,"")</f>
        <v/>
      </c>
      <c r="B184" s="49" t="str">
        <f>IF('Weighted Summary'!A184&gt;"",'Weighted Summary'!F184,"")</f>
        <v/>
      </c>
      <c r="C184" s="39" t="str">
        <f t="shared" si="2"/>
        <v/>
      </c>
      <c r="D184" s="37" t="str">
        <f ca="1">IF($A184&gt;"",IF(ISERROR(HLOOKUP(D$1,INDIRECT("Roles!$B$"&amp;MATCH($B184,Roles!$A:$A,0)&amp;":$AF$"&amp;MATCH($B184,Roles!$A:$A,0)),1,FALSE))=FALSE,IF(SquadExport!G184&lt;10,1,IF(SquadExport!G184&lt;15,2,IF(SquadExport!G184&lt;=20,3,""))),0),"")</f>
        <v/>
      </c>
      <c r="E184" s="37" t="str">
        <f ca="1">IF($A184&gt;"",IF(ISERROR(HLOOKUP(E$1,INDIRECT("Roles!$B$"&amp;MATCH($B184,Roles!$A:$A,0)&amp;":$AF$"&amp;MATCH($B184,Roles!$A:$A,0)),1,FALSE))=FALSE,IF(SquadExport!H184&lt;10,1,IF(SquadExport!H184&lt;15,2,IF(SquadExport!H184&lt;=20,3,""))),0),"")</f>
        <v/>
      </c>
      <c r="F184" s="37" t="str">
        <f ca="1">IF($A184&gt;"",IF(ISERROR(HLOOKUP(F$1,INDIRECT("Roles!$B$"&amp;MATCH($B184,Roles!$A:$A,0)&amp;":$AF$"&amp;MATCH($B184,Roles!$A:$A,0)),1,FALSE))=FALSE,IF(SquadExport!I184&lt;10,1,IF(SquadExport!I184&lt;15,2,IF(SquadExport!I184&lt;=20,3,""))),0),"")</f>
        <v/>
      </c>
      <c r="G184" s="37" t="str">
        <f ca="1">IF($A184&gt;"",IF(ISERROR(HLOOKUP(G$1,INDIRECT("Roles!$B$"&amp;MATCH($B184,Roles!$A:$A,0)&amp;":$AF$"&amp;MATCH($B184,Roles!$A:$A,0)),1,FALSE))=FALSE,IF(SquadExport!J184&lt;10,1,IF(SquadExport!J184&lt;15,2,IF(SquadExport!J184&lt;=20,3,""))),0),"")</f>
        <v/>
      </c>
      <c r="H184" s="37" t="str">
        <f ca="1">IF($A184&gt;"",IF(ISERROR(HLOOKUP(H$1,INDIRECT("Roles!$B$"&amp;MATCH($B184,Roles!$A:$A,0)&amp;":$AF$"&amp;MATCH($B184,Roles!$A:$A,0)),1,FALSE))=FALSE,IF(SquadExport!K184&lt;10,1,IF(SquadExport!K184&lt;15,2,IF(SquadExport!K184&lt;=20,3,""))),0),"")</f>
        <v/>
      </c>
      <c r="I184" s="37" t="str">
        <f ca="1">IF($A184&gt;"",IF(ISERROR(HLOOKUP(I$1,INDIRECT("Roles!$B$"&amp;MATCH($B184,Roles!$A:$A,0)&amp;":$AF$"&amp;MATCH($B184,Roles!$A:$A,0)),1,FALSE))=FALSE,IF(SquadExport!L184&lt;10,1,IF(SquadExport!L184&lt;15,2,IF(SquadExport!L184&lt;=20,3,""))),0),"")</f>
        <v/>
      </c>
      <c r="J184" s="37" t="str">
        <f ca="1">IF($A184&gt;"",IF(ISERROR(HLOOKUP(J$1,INDIRECT("Roles!$B$"&amp;MATCH($B184,Roles!$A:$A,0)&amp;":$AF$"&amp;MATCH($B184,Roles!$A:$A,0)),1,FALSE))=FALSE,IF(SquadExport!M184&lt;10,1,IF(SquadExport!M184&lt;15,2,IF(SquadExport!M184&lt;=20,3,""))),0),"")</f>
        <v/>
      </c>
      <c r="K184" s="37" t="str">
        <f ca="1">IF($A184&gt;"",IF(ISERROR(HLOOKUP(K$1,INDIRECT("Roles!$B$"&amp;MATCH($B184,Roles!$A:$A,0)&amp;":$AF$"&amp;MATCH($B184,Roles!$A:$A,0)),1,FALSE))=FALSE,IF(SquadExport!N184&lt;10,1,IF(SquadExport!N184&lt;15,2,IF(SquadExport!N184&lt;=20,3,""))),0),"")</f>
        <v/>
      </c>
      <c r="L184" s="37" t="str">
        <f ca="1">IF($A184&gt;"",IF(ISERROR(HLOOKUP(L$1,INDIRECT("Roles!$B$"&amp;MATCH($B184,Roles!$A:$A,0)&amp;":$AF$"&amp;MATCH($B184,Roles!$A:$A,0)),1,FALSE))=FALSE,IF(SquadExport!O184&lt;10,1,IF(SquadExport!O184&lt;15,2,IF(SquadExport!O184&lt;=20,3,""))),0),"")</f>
        <v/>
      </c>
      <c r="M184" s="37" t="str">
        <f ca="1">IF($A184&gt;"",IF(ISERROR(HLOOKUP(M$1,INDIRECT("Roles!$B$"&amp;MATCH($B184,Roles!$A:$A,0)&amp;":$AF$"&amp;MATCH($B184,Roles!$A:$A,0)),1,FALSE))=FALSE,IF(SquadExport!P184&lt;10,1,IF(SquadExport!P184&lt;15,2,IF(SquadExport!P184&lt;=20,3,""))),0),"")</f>
        <v/>
      </c>
      <c r="N184" s="37" t="str">
        <f ca="1">IF($A184&gt;"",IF(ISERROR(HLOOKUP(N$1,INDIRECT("Roles!$B$"&amp;MATCH($B184,Roles!$A:$A,0)&amp;":$AF$"&amp;MATCH($B184,Roles!$A:$A,0)),1,FALSE))=FALSE,IF(SquadExport!Q184&lt;10,1,IF(SquadExport!Q184&lt;15,2,IF(SquadExport!Q184&lt;=20,3,""))),0),"")</f>
        <v/>
      </c>
      <c r="O184" s="37" t="str">
        <f ca="1">IF($A184&gt;"",IF(ISERROR(HLOOKUP(O$1,INDIRECT("Roles!$B$"&amp;MATCH($B184,Roles!$A:$A,0)&amp;":$AF$"&amp;MATCH($B184,Roles!$A:$A,0)),1,FALSE))=FALSE,IF(SquadExport!R184&lt;10,1,IF(SquadExport!R184&lt;15,2,IF(SquadExport!R184&lt;=20,3,""))),0),"")</f>
        <v/>
      </c>
      <c r="P184" s="37" t="str">
        <f ca="1">IF($A184&gt;"",IF(ISERROR(HLOOKUP(P$1,INDIRECT("Roles!$B$"&amp;MATCH($B184,Roles!$A:$A,0)&amp;":$AF$"&amp;MATCH($B184,Roles!$A:$A,0)),1,FALSE))=FALSE,IF(SquadExport!S184&lt;10,1,IF(SquadExport!S184&lt;15,2,IF(SquadExport!S184&lt;=20,3,""))),0),"")</f>
        <v/>
      </c>
      <c r="Q184" s="37" t="str">
        <f ca="1">IF($A184&gt;"",IF(ISERROR(HLOOKUP(Q$1,INDIRECT("Roles!$B$"&amp;MATCH($B184,Roles!$A:$A,0)&amp;":$AF$"&amp;MATCH($B184,Roles!$A:$A,0)),1,FALSE))=FALSE,IF(SquadExport!T184&lt;10,1,IF(SquadExport!T184&lt;15,2,IF(SquadExport!T184&lt;=20,3,""))),0),"")</f>
        <v/>
      </c>
      <c r="R184" s="37" t="str">
        <f ca="1">IF($A184&gt;"",IF(ISERROR(HLOOKUP(R$1,INDIRECT("Roles!$B$"&amp;MATCH($B184,Roles!$A:$A,0)&amp;":$AF$"&amp;MATCH($B184,Roles!$A:$A,0)),1,FALSE))=FALSE,IF(SquadExport!U184&lt;10,1,IF(SquadExport!U184&lt;15,2,IF(SquadExport!U184&lt;=20,3,""))),0),"")</f>
        <v/>
      </c>
      <c r="S184" s="37" t="str">
        <f ca="1">IF($A184&gt;"",IF(ISERROR(HLOOKUP(S$1,INDIRECT("Roles!$B$"&amp;MATCH($B184,Roles!$A:$A,0)&amp;":$AF$"&amp;MATCH($B184,Roles!$A:$A,0)),1,FALSE))=FALSE,IF(SquadExport!V184&lt;10,1,IF(SquadExport!V184&lt;15,2,IF(SquadExport!V184&lt;=20,3,""))),0),"")</f>
        <v/>
      </c>
      <c r="T184" s="37" t="str">
        <f ca="1">IF($A184&gt;"",IF(ISERROR(HLOOKUP(T$1,INDIRECT("Roles!$B$"&amp;MATCH($B184,Roles!$A:$A,0)&amp;":$AF$"&amp;MATCH($B184,Roles!$A:$A,0)),1,FALSE))=FALSE,IF(SquadExport!W184&lt;10,1,IF(SquadExport!W184&lt;15,2,IF(SquadExport!W184&lt;=20,3,""))),0),"")</f>
        <v/>
      </c>
      <c r="U184" s="37" t="str">
        <f ca="1">IF($A184&gt;"",IF(ISERROR(HLOOKUP(U$1,INDIRECT("Roles!$B$"&amp;MATCH($B184,Roles!$A:$A,0)&amp;":$AF$"&amp;MATCH($B184,Roles!$A:$A,0)),1,FALSE))=FALSE,IF(SquadExport!X184&lt;10,1,IF(SquadExport!X184&lt;15,2,IF(SquadExport!X184&lt;=20,3,""))),0),"")</f>
        <v/>
      </c>
      <c r="V184" s="37" t="str">
        <f ca="1">IF($A184&gt;"",IF(ISERROR(HLOOKUP(V$1,INDIRECT("Roles!$B$"&amp;MATCH($B184,Roles!$A:$A,0)&amp;":$AF$"&amp;MATCH($B184,Roles!$A:$A,0)),1,FALSE))=FALSE,IF(SquadExport!Y184&lt;10,1,IF(SquadExport!Y184&lt;15,2,IF(SquadExport!Y184&lt;=20,3,""))),0),"")</f>
        <v/>
      </c>
      <c r="W184" s="37" t="str">
        <f ca="1">IF($A184&gt;"",IF(ISERROR(HLOOKUP(W$1,INDIRECT("Roles!$B$"&amp;MATCH($B184,Roles!$A:$A,0)&amp;":$AF$"&amp;MATCH($B184,Roles!$A:$A,0)),1,FALSE))=FALSE,IF(SquadExport!Z184&lt;10,1,IF(SquadExport!Z184&lt;15,2,IF(SquadExport!Z184&lt;=20,3,""))),0),"")</f>
        <v/>
      </c>
      <c r="X184" s="37" t="str">
        <f ca="1">IF($A184&gt;"",IF(ISERROR(HLOOKUP(X$1,INDIRECT("Roles!$B$"&amp;MATCH($B184,Roles!$A:$A,0)&amp;":$AF$"&amp;MATCH($B184,Roles!$A:$A,0)),1,FALSE))=FALSE,IF(SquadExport!AA184&lt;10,1,IF(SquadExport!AA184&lt;15,2,IF(SquadExport!AA184&lt;=20,3,""))),0),"")</f>
        <v/>
      </c>
      <c r="Y184" s="37" t="str">
        <f ca="1">IF($A184&gt;"",IF(ISERROR(HLOOKUP(Y$1,INDIRECT("Roles!$B$"&amp;MATCH($B184,Roles!$A:$A,0)&amp;":$AF$"&amp;MATCH($B184,Roles!$A:$A,0)),1,FALSE))=FALSE,IF(SquadExport!AB184&lt;10,1,IF(SquadExport!AB184&lt;15,2,IF(SquadExport!AB184&lt;=20,3,""))),0),"")</f>
        <v/>
      </c>
      <c r="Z184" s="37" t="str">
        <f ca="1">IF($A184&gt;"",IF(ISERROR(HLOOKUP(Z$1,INDIRECT("Roles!$B$"&amp;MATCH($B184,Roles!$A:$A,0)&amp;":$AF$"&amp;MATCH($B184,Roles!$A:$A,0)),1,FALSE))=FALSE,IF(SquadExport!AC184&lt;10,1,IF(SquadExport!AC184&lt;15,2,IF(SquadExport!AC184&lt;=20,3,""))),0),"")</f>
        <v/>
      </c>
      <c r="AA184" s="37" t="str">
        <f ca="1">IF($A184&gt;"",IF(ISERROR(HLOOKUP(AA$1,INDIRECT("Roles!$B$"&amp;MATCH($B184,Roles!$A:$A,0)&amp;":$AF$"&amp;MATCH($B184,Roles!$A:$A,0)),1,FALSE))=FALSE,IF(SquadExport!AD184&lt;10,1,IF(SquadExport!AD184&lt;15,2,IF(SquadExport!AD184&lt;=20,3,""))),0),"")</f>
        <v/>
      </c>
      <c r="AB184" s="37" t="str">
        <f ca="1">IF($A184&gt;"",IF(ISERROR(HLOOKUP(AB$1,INDIRECT("Roles!$B$"&amp;MATCH($B184,Roles!$A:$A,0)&amp;":$AF$"&amp;MATCH($B184,Roles!$A:$A,0)),1,FALSE))=FALSE,IF(SquadExport!AE184&lt;10,1,IF(SquadExport!AE184&lt;15,2,IF(SquadExport!AE184&lt;=20,3,""))),0),"")</f>
        <v/>
      </c>
      <c r="AC184" s="37" t="str">
        <f ca="1">IF($A184&gt;"",IF(ISERROR(HLOOKUP(AC$1,INDIRECT("Roles!$B$"&amp;MATCH($B184,Roles!$A:$A,0)&amp;":$AF$"&amp;MATCH($B184,Roles!$A:$A,0)),1,FALSE))=FALSE,IF(SquadExport!AF184&lt;10,1,IF(SquadExport!AF184&lt;15,2,IF(SquadExport!AF184&lt;=20,3,""))),0),"")</f>
        <v/>
      </c>
      <c r="AD184" s="37" t="str">
        <f ca="1">IF($A184&gt;"",IF(ISERROR(HLOOKUP(AD$1,INDIRECT("Roles!$B$"&amp;MATCH($B184,Roles!$A:$A,0)&amp;":$AF$"&amp;MATCH($B184,Roles!$A:$A,0)),1,FALSE))=FALSE,IF(SquadExport!AG184&lt;10,1,IF(SquadExport!AG184&lt;15,2,IF(SquadExport!AG184&lt;=20,3,""))),0),"")</f>
        <v/>
      </c>
      <c r="AE184" s="37" t="str">
        <f ca="1">IF($A184&gt;"",IF(ISERROR(HLOOKUP(AE$1,INDIRECT("Roles!$B$"&amp;MATCH($B184,Roles!$A:$A,0)&amp;":$AF$"&amp;MATCH($B184,Roles!$A:$A,0)),1,FALSE))=FALSE,IF(SquadExport!AH184&lt;10,1,IF(SquadExport!AH184&lt;15,2,IF(SquadExport!AH184&lt;=20,3,""))),0),"")</f>
        <v/>
      </c>
      <c r="AF184" s="37" t="str">
        <f ca="1">IF($A184&gt;"",IF(ISERROR(HLOOKUP(AF$1,INDIRECT("Roles!$B$"&amp;MATCH($B184,Roles!$A:$A,0)&amp;":$AF$"&amp;MATCH($B184,Roles!$A:$A,0)),1,FALSE))=FALSE,IF(SquadExport!AI184&lt;10,1,IF(SquadExport!AI184&lt;15,2,IF(SquadExport!AI184&lt;=20,3,""))),0),"")</f>
        <v/>
      </c>
      <c r="AG184" s="37" t="str">
        <f ca="1">IF($A184&gt;"",IF(ISERROR(HLOOKUP(AG$1,INDIRECT("Roles!$B$"&amp;MATCH($B184,Roles!$A:$A,0)&amp;":$AF$"&amp;MATCH($B184,Roles!$A:$A,0)),1,FALSE))=FALSE,IF(SquadExport!AJ184&lt;10,1,IF(SquadExport!AJ184&lt;15,2,IF(SquadExport!AJ184&lt;=20,3,""))),0),"")</f>
        <v/>
      </c>
      <c r="AH184" s="37" t="str">
        <f ca="1">IF($A184&gt;"",IF(ISERROR(HLOOKUP(AH$1,INDIRECT("Roles!$B$"&amp;MATCH($B184,Roles!$A:$A,0)&amp;":$AF$"&amp;MATCH($B184,Roles!$A:$A,0)),1,FALSE))=FALSE,IF(SquadExport!AK184&lt;10,1,IF(SquadExport!AK184&lt;15,2,IF(SquadExport!AK184&lt;=20,3,""))),0),"")</f>
        <v/>
      </c>
      <c r="AI184" s="37" t="str">
        <f ca="1">IF($A184&gt;"",IF(ISERROR(HLOOKUP(AI$1,INDIRECT("Roles!$B$"&amp;MATCH($B184,Roles!$A:$A,0)&amp;":$AF$"&amp;MATCH($B184,Roles!$A:$A,0)),1,FALSE))=FALSE,IF(SquadExport!AL184&lt;10,1,IF(SquadExport!AL184&lt;15,2,IF(SquadExport!AL184&lt;=20,3,""))),0),"")</f>
        <v/>
      </c>
      <c r="AJ184" s="37" t="str">
        <f ca="1">IF($A184&gt;"",IF(ISERROR(HLOOKUP(AJ$1,INDIRECT("Roles!$B$"&amp;MATCH($B184,Roles!$A:$A,0)&amp;":$AF$"&amp;MATCH($B184,Roles!$A:$A,0)),1,FALSE))=FALSE,IF(SquadExport!AM184&lt;10,1,IF(SquadExport!AM184&lt;15,2,IF(SquadExport!AM184&lt;=20,3,""))),0),"")</f>
        <v/>
      </c>
      <c r="AK184" s="37" t="str">
        <f ca="1">IF($A184&gt;"",IF(ISERROR(HLOOKUP(AK$1,INDIRECT("Roles!$B$"&amp;MATCH($B184,Roles!$A:$A,0)&amp;":$AF$"&amp;MATCH($B184,Roles!$A:$A,0)),1,FALSE))=FALSE,IF(SquadExport!AN184&lt;10,1,IF(SquadExport!AN184&lt;15,2,IF(SquadExport!AN184&lt;=20,3,""))),0),"")</f>
        <v/>
      </c>
      <c r="AL184" s="37" t="str">
        <f ca="1">IF($A184&gt;"",IF(ISERROR(HLOOKUP(AL$1,INDIRECT("Roles!$B$"&amp;MATCH($B184,Roles!$A:$A,0)&amp;":$AF$"&amp;MATCH($B184,Roles!$A:$A,0)),1,FALSE))=FALSE,IF(SquadExport!AO184&lt;10,1,IF(SquadExport!AO184&lt;15,2,IF(SquadExport!AO184&lt;=20,3,""))),0),"")</f>
        <v/>
      </c>
      <c r="AM184" s="37" t="str">
        <f ca="1">IF($A184&gt;"",IF(ISERROR(HLOOKUP(AM$1,INDIRECT("Roles!$B$"&amp;MATCH($B184,Roles!$A:$A,0)&amp;":$AF$"&amp;MATCH($B184,Roles!$A:$A,0)),1,FALSE))=FALSE,IF(SquadExport!AP184&lt;10,1,IF(SquadExport!AP184&lt;15,2,IF(SquadExport!AP184&lt;=20,3,""))),0),"")</f>
        <v/>
      </c>
      <c r="AN184" s="37" t="str">
        <f ca="1">IF($A184&gt;"",IF(ISERROR(HLOOKUP(AN$1,INDIRECT("Roles!$B$"&amp;MATCH($B184,Roles!$A:$A,0)&amp;":$AF$"&amp;MATCH($B184,Roles!$A:$A,0)),1,FALSE))=FALSE,IF(SquadExport!AQ184&lt;10,1,IF(SquadExport!AQ184&lt;15,2,IF(SquadExport!AQ184&lt;=20,3,""))),0),"")</f>
        <v/>
      </c>
      <c r="AO184" s="37" t="str">
        <f ca="1">IF($A184&gt;"",IF(ISERROR(HLOOKUP(AO$1,INDIRECT("Roles!$B$"&amp;MATCH($B184,Roles!$A:$A,0)&amp;":$AF$"&amp;MATCH($B184,Roles!$A:$A,0)),1,FALSE))=FALSE,IF(SquadExport!AR184&lt;10,1,IF(SquadExport!AR184&lt;15,2,IF(SquadExport!AR184&lt;=20,3,""))),0),"")</f>
        <v/>
      </c>
      <c r="AP184" s="37" t="str">
        <f ca="1">IF($A184&gt;"",IF(ISERROR(HLOOKUP(AP$1,INDIRECT("Roles!$B$"&amp;MATCH($B184,Roles!$A:$A,0)&amp;":$AF$"&amp;MATCH($B184,Roles!$A:$A,0)),1,FALSE))=FALSE,IF(SquadExport!AS184&lt;10,1,IF(SquadExport!AS184&lt;15,2,IF(SquadExport!AS184&lt;=20,3,""))),0),"")</f>
        <v/>
      </c>
      <c r="AQ184" s="37" t="str">
        <f ca="1">IF($A184&gt;"",IF(ISERROR(HLOOKUP(AQ$1,INDIRECT("Roles!$B$"&amp;MATCH($B184,Roles!$A:$A,0)&amp;":$AF$"&amp;MATCH($B184,Roles!$A:$A,0)),1,FALSE))=FALSE,IF(SquadExport!AT184&lt;10,1,IF(SquadExport!AT184&lt;15,2,IF(SquadExport!AT184&lt;=20,3,""))),0),"")</f>
        <v/>
      </c>
      <c r="AR184" s="37" t="str">
        <f ca="1">IF($A184&gt;"",IF(ISERROR(HLOOKUP(AR$1,INDIRECT("Roles!$B$"&amp;MATCH($B184,Roles!$A:$A,0)&amp;":$AF$"&amp;MATCH($B184,Roles!$A:$A,0)),1,FALSE))=FALSE,IF(SquadExport!AU184&lt;10,1,IF(SquadExport!AU184&lt;15,2,IF(SquadExport!AU184&lt;=20,3,""))),0),"")</f>
        <v/>
      </c>
      <c r="AS184" s="37" t="str">
        <f ca="1">IF($A184&gt;"",IF(ISERROR(HLOOKUP(AS$1,INDIRECT("Roles!$B$"&amp;MATCH($B184,Roles!$A:$A,0)&amp;":$AF$"&amp;MATCH($B184,Roles!$A:$A,0)),1,FALSE))=FALSE,IF(SquadExport!AV184&lt;10,1,IF(SquadExport!AV184&lt;15,2,IF(SquadExport!AV184&lt;=20,3,""))),0),"")</f>
        <v/>
      </c>
      <c r="AT184" s="37" t="str">
        <f ca="1">IF($A184&gt;"",IF(ISERROR(HLOOKUP(AT$1,INDIRECT("Roles!$B$"&amp;MATCH($B184,Roles!$A:$A,0)&amp;":$AF$"&amp;MATCH($B184,Roles!$A:$A,0)),1,FALSE))=FALSE,IF(SquadExport!AW184&lt;10,1,IF(SquadExport!AW184&lt;15,2,IF(SquadExport!AW184&lt;=20,3,""))),0),"")</f>
        <v/>
      </c>
      <c r="AU184" s="37" t="str">
        <f ca="1">IF($A184&gt;"",IF(ISERROR(HLOOKUP(AU$1,INDIRECT("Roles!$B$"&amp;MATCH($B184,Roles!$A:$A,0)&amp;":$AF$"&amp;MATCH($B184,Roles!$A:$A,0)),1,FALSE))=FALSE,IF(SquadExport!AX184&lt;10,1,IF(SquadExport!AX184&lt;15,2,IF(SquadExport!AX184&lt;=20,3,""))),0),"")</f>
        <v/>
      </c>
      <c r="AV184" s="37" t="str">
        <f ca="1">IF($A184&gt;"",IF(ISERROR(HLOOKUP(AV$1,INDIRECT("Roles!$B$"&amp;MATCH($B184,Roles!$A:$A,0)&amp;":$AF$"&amp;MATCH($B184,Roles!$A:$A,0)),1,FALSE))=FALSE,IF(SquadExport!AY184&lt;10,1,IF(SquadExport!AY184&lt;15,2,IF(SquadExport!AY184&lt;=20,3,""))),0),"")</f>
        <v/>
      </c>
      <c r="AW184" s="37" t="str">
        <f ca="1">IF($A184&gt;"",IF(ISERROR(HLOOKUP(AW$1,INDIRECT("Roles!$B$"&amp;MATCH($B184,Roles!$A:$A,0)&amp;":$AF$"&amp;MATCH($B184,Roles!$A:$A,0)),1,FALSE))=FALSE,IF(SquadExport!AZ184&lt;10,1,IF(SquadExport!AZ184&lt;15,2,IF(SquadExport!AZ184&lt;=20,3,""))),0),"")</f>
        <v/>
      </c>
      <c r="AX184" s="37" t="str">
        <f ca="1">IF($A184&gt;"",IF(ISERROR(HLOOKUP(AX$1,INDIRECT("Roles!$B$"&amp;MATCH($B184,Roles!$A:$A,0)&amp;":$AF$"&amp;MATCH($B184,Roles!$A:$A,0)),1,FALSE))=FALSE,IF(SquadExport!BA184&lt;10,1,IF(SquadExport!BA184&lt;15,2,IF(SquadExport!BA184&lt;=20,3,""))),0),"")</f>
        <v/>
      </c>
      <c r="AY184" s="30" t="str" cm="1">
        <f t="array" aca="1" ref="AY184:CS184" ca="1">IF($D184:$AX184=1,D$1:AX$1,"")</f>
        <v/>
      </c>
      <c r="AZ184" s="30" t="str">
        <f ca="1"/>
        <v/>
      </c>
      <c r="BA184" s="30" t="str">
        <f ca="1"/>
        <v/>
      </c>
      <c r="BB184" s="30" t="str">
        <f ca="1"/>
        <v/>
      </c>
      <c r="BC184" s="30" t="str">
        <f ca="1"/>
        <v/>
      </c>
      <c r="BD184" s="30" t="str">
        <f ca="1"/>
        <v/>
      </c>
      <c r="BE184" s="30" t="str">
        <f ca="1"/>
        <v/>
      </c>
      <c r="BF184" s="30" t="str">
        <f ca="1"/>
        <v/>
      </c>
      <c r="BG184" s="30" t="str">
        <f ca="1"/>
        <v/>
      </c>
      <c r="BH184" s="30" t="str">
        <f ca="1"/>
        <v/>
      </c>
      <c r="BI184" s="30" t="str">
        <f ca="1"/>
        <v/>
      </c>
      <c r="BJ184" s="30" t="str">
        <f ca="1"/>
        <v/>
      </c>
      <c r="BK184" s="30" t="str">
        <f ca="1"/>
        <v/>
      </c>
      <c r="BL184" s="30" t="str">
        <f ca="1"/>
        <v/>
      </c>
      <c r="BM184" s="30" t="str">
        <f ca="1"/>
        <v/>
      </c>
      <c r="BN184" s="30" t="str">
        <f ca="1"/>
        <v/>
      </c>
      <c r="BO184" s="30" t="str">
        <f ca="1"/>
        <v/>
      </c>
      <c r="BP184" s="30" t="str">
        <f ca="1"/>
        <v/>
      </c>
      <c r="BQ184" s="30" t="str">
        <f ca="1"/>
        <v/>
      </c>
      <c r="BR184" s="30" t="str">
        <f ca="1"/>
        <v/>
      </c>
      <c r="BS184" s="30" t="str">
        <f ca="1"/>
        <v/>
      </c>
      <c r="BT184" s="30" t="str">
        <f ca="1"/>
        <v/>
      </c>
      <c r="BU184" s="30" t="str">
        <f ca="1"/>
        <v/>
      </c>
      <c r="BV184" s="30" t="str">
        <f ca="1"/>
        <v/>
      </c>
      <c r="BW184" s="30" t="str">
        <f ca="1"/>
        <v/>
      </c>
      <c r="BX184" s="30" t="str">
        <f ca="1"/>
        <v/>
      </c>
      <c r="BY184" s="30" t="str">
        <f ca="1"/>
        <v/>
      </c>
      <c r="BZ184" s="30" t="str">
        <f ca="1"/>
        <v/>
      </c>
      <c r="CA184" s="30" t="str">
        <f ca="1"/>
        <v/>
      </c>
      <c r="CB184" s="30" t="str">
        <f ca="1"/>
        <v/>
      </c>
      <c r="CC184" s="30" t="str">
        <f ca="1"/>
        <v/>
      </c>
      <c r="CD184" s="30" t="str">
        <f ca="1"/>
        <v/>
      </c>
      <c r="CE184" s="30" t="str">
        <f ca="1"/>
        <v/>
      </c>
      <c r="CF184" s="30" t="str">
        <f ca="1"/>
        <v/>
      </c>
      <c r="CG184" s="30" t="str">
        <f ca="1"/>
        <v/>
      </c>
      <c r="CH184" s="30" t="str">
        <f ca="1"/>
        <v/>
      </c>
      <c r="CI184" s="30" t="str">
        <f ca="1"/>
        <v/>
      </c>
      <c r="CJ184" s="30" t="str">
        <f ca="1"/>
        <v/>
      </c>
      <c r="CK184" s="30" t="str">
        <f ca="1"/>
        <v/>
      </c>
      <c r="CL184" s="30" t="str">
        <f ca="1"/>
        <v/>
      </c>
      <c r="CM184" s="30" t="str">
        <f ca="1"/>
        <v/>
      </c>
      <c r="CN184" s="30" t="str">
        <f ca="1"/>
        <v/>
      </c>
      <c r="CO184" s="30" t="str">
        <f ca="1"/>
        <v/>
      </c>
      <c r="CP184" s="30" t="str">
        <f ca="1"/>
        <v/>
      </c>
      <c r="CQ184" s="30" t="str">
        <f ca="1"/>
        <v/>
      </c>
      <c r="CR184" s="30" t="str">
        <f ca="1"/>
        <v/>
      </c>
      <c r="CS184" s="30" t="str">
        <f ca="1"/>
        <v/>
      </c>
      <c r="CT184" s="31" cm="1">
        <f t="array" aca="1" ref="CT184" ca="1">SUMPRODUCT(COUNTIF($AY184:$CS184,Training!$C$3:$E$3))</f>
        <v>0</v>
      </c>
      <c r="CU184" s="31" cm="1">
        <f t="array" aca="1" ref="CU184" ca="1">SUMPRODUCT(COUNTIF($AY184:$CS184,Training!$C$4:$E$4))</f>
        <v>0</v>
      </c>
      <c r="CV184" s="31" cm="1">
        <f t="array" aca="1" ref="CV184" ca="1">SUMPRODUCT(COUNTIF($AY184:$CS184,Training!$C$5:$E$5))</f>
        <v>0</v>
      </c>
      <c r="CW184" s="31" cm="1">
        <f t="array" aca="1" ref="CW184" ca="1">SUMPRODUCT(COUNTIF($AY184:$CS184,Training!$C$6:$E$6))</f>
        <v>0</v>
      </c>
      <c r="CX184" s="31" cm="1">
        <f t="array" aca="1" ref="CX184" ca="1">SUMPRODUCT(COUNTIF($AY184:$CS184,Training!$C$7:$E$7))</f>
        <v>0</v>
      </c>
      <c r="CY184" s="31" cm="1">
        <f t="array" aca="1" ref="CY184" ca="1">SUMPRODUCT(COUNTIF($AY184:$CS184,Training!$C$8:$E$8))</f>
        <v>0</v>
      </c>
      <c r="CZ184" s="31" cm="1">
        <f t="array" aca="1" ref="CZ184" ca="1">SUMPRODUCT(COUNTIF($AY184:$CS184,Training!$C$9:$E$9))</f>
        <v>0</v>
      </c>
      <c r="DA184" s="31" cm="1">
        <f t="array" aca="1" ref="DA184" ca="1">SUMPRODUCT(COUNTIF($AY184:$CS184,Training!$C$10:$E$10))</f>
        <v>0</v>
      </c>
      <c r="DB184" s="31" cm="1">
        <f t="array" aca="1" ref="DB184" ca="1">SUMPRODUCT(COUNTIF($AY184:$CS184,Training!$C$11:$E$11))</f>
        <v>0</v>
      </c>
      <c r="DC184" s="31" cm="1">
        <f t="array" aca="1" ref="DC184" ca="1">SUMPRODUCT(COUNTIF($AY184:$CS184,Training!$C$2:$E$2))</f>
        <v>0</v>
      </c>
      <c r="DD184" s="31" cm="1">
        <f t="array" aca="1" ref="DD184" ca="1">SUMPRODUCT(COUNTIF($AY184:$CS184,Training!#REF!))</f>
        <v>0</v>
      </c>
      <c r="DE184" s="31" cm="1">
        <f t="array" aca="1" ref="DE184" ca="1">SUMPRODUCT(COUNTIF($AY184:$CS184,Training!$C$12:$E$12))</f>
        <v>0</v>
      </c>
      <c r="DF184" s="31" cm="1">
        <f t="array" aca="1" ref="DF184" ca="1">SUMPRODUCT(COUNTIF($AY184:$CS184,Training!$C$13:$E$13))</f>
        <v>0</v>
      </c>
      <c r="DG184" s="31" cm="1">
        <f t="array" aca="1" ref="DG184" ca="1">SUMPRODUCT(COUNTIF($AY184:$CS184,Training!$C$14:$E$14))</f>
        <v>0</v>
      </c>
      <c r="DH184" s="31" cm="1">
        <f t="array" aca="1" ref="DH184" ca="1">SUMPRODUCT(COUNTIF($AY184:$CS184,Training!$C$15:$E$15))</f>
        <v>0</v>
      </c>
      <c r="DI184" s="31" cm="1">
        <f t="array" aca="1" ref="DI184" ca="1">SUMPRODUCT(COUNTIF($AY184:$CS184,Training!$C$16:$E$16))</f>
        <v>0</v>
      </c>
      <c r="DJ184" s="30" t="str" cm="1">
        <f t="array" aca="1" ref="DJ184:FD184" ca="1">IF(COUNTIF(D184:AX184,1)=0,IF($D184:$AX184=2,D$1:AX$1,""),"")</f>
        <v/>
      </c>
      <c r="DK184" s="30" t="str">
        <f ca="1"/>
        <v/>
      </c>
      <c r="DL184" s="30" t="str">
        <f ca="1"/>
        <v/>
      </c>
      <c r="DM184" s="30" t="str">
        <f ca="1"/>
        <v/>
      </c>
      <c r="DN184" s="30" t="str">
        <f ca="1"/>
        <v/>
      </c>
      <c r="DO184" s="30" t="str">
        <f ca="1"/>
        <v/>
      </c>
      <c r="DP184" s="30" t="str">
        <f ca="1"/>
        <v/>
      </c>
      <c r="DQ184" s="30" t="str">
        <f ca="1"/>
        <v/>
      </c>
      <c r="DR184" s="30" t="str">
        <f ca="1"/>
        <v/>
      </c>
      <c r="DS184" s="30" t="str">
        <f ca="1"/>
        <v/>
      </c>
      <c r="DT184" s="30" t="str">
        <f ca="1"/>
        <v/>
      </c>
      <c r="DU184" s="30" t="str">
        <f ca="1"/>
        <v/>
      </c>
      <c r="DV184" s="30" t="str">
        <f ca="1"/>
        <v/>
      </c>
      <c r="DW184" s="30" t="str">
        <f ca="1"/>
        <v/>
      </c>
      <c r="DX184" s="30" t="str">
        <f ca="1"/>
        <v/>
      </c>
      <c r="DY184" s="30" t="str">
        <f ca="1"/>
        <v/>
      </c>
      <c r="DZ184" s="30" t="str">
        <f ca="1"/>
        <v/>
      </c>
      <c r="EA184" s="30" t="str">
        <f ca="1"/>
        <v/>
      </c>
      <c r="EB184" s="30" t="str">
        <f ca="1"/>
        <v/>
      </c>
      <c r="EC184" s="30" t="str">
        <f ca="1"/>
        <v/>
      </c>
      <c r="ED184" s="30" t="str">
        <f ca="1"/>
        <v/>
      </c>
      <c r="EE184" s="30" t="str">
        <f ca="1"/>
        <v/>
      </c>
      <c r="EF184" s="30" t="str">
        <f ca="1"/>
        <v/>
      </c>
      <c r="EG184" s="30" t="str">
        <f ca="1"/>
        <v/>
      </c>
      <c r="EH184" s="30" t="str">
        <f ca="1"/>
        <v/>
      </c>
      <c r="EI184" s="30" t="str">
        <f ca="1"/>
        <v/>
      </c>
      <c r="EJ184" s="30" t="str">
        <f ca="1"/>
        <v/>
      </c>
      <c r="EK184" s="30" t="str">
        <f ca="1"/>
        <v/>
      </c>
      <c r="EL184" s="30" t="str">
        <f ca="1"/>
        <v/>
      </c>
      <c r="EM184" s="30" t="str">
        <f ca="1"/>
        <v/>
      </c>
      <c r="EN184" s="30" t="str">
        <f ca="1"/>
        <v/>
      </c>
      <c r="EO184" s="30" t="str">
        <f ca="1"/>
        <v/>
      </c>
      <c r="EP184" s="30" t="str">
        <f ca="1"/>
        <v/>
      </c>
      <c r="EQ184" s="30" t="str">
        <f ca="1"/>
        <v/>
      </c>
      <c r="ER184" s="30" t="str">
        <f ca="1"/>
        <v/>
      </c>
      <c r="ES184" s="30" t="str">
        <f ca="1"/>
        <v/>
      </c>
      <c r="ET184" s="30" t="str">
        <f ca="1"/>
        <v/>
      </c>
      <c r="EU184" s="30" t="str">
        <f ca="1"/>
        <v/>
      </c>
      <c r="EV184" s="30" t="str">
        <f ca="1"/>
        <v/>
      </c>
      <c r="EW184" s="30" t="str">
        <f ca="1"/>
        <v/>
      </c>
      <c r="EX184" s="30" t="str">
        <f ca="1"/>
        <v/>
      </c>
      <c r="EY184" s="30" t="str">
        <f ca="1"/>
        <v/>
      </c>
      <c r="EZ184" s="30" t="str">
        <f ca="1"/>
        <v/>
      </c>
      <c r="FA184" s="30" t="str">
        <f ca="1"/>
        <v/>
      </c>
      <c r="FB184" s="30" t="str">
        <f ca="1"/>
        <v/>
      </c>
      <c r="FC184" s="30" t="str">
        <f ca="1"/>
        <v/>
      </c>
      <c r="FD184" s="30" t="str">
        <f ca="1"/>
        <v/>
      </c>
      <c r="FE184" s="31" cm="1">
        <f t="array" aca="1" ref="FE184" ca="1">SUMPRODUCT(COUNTIF($DJ184:$FD184,Training!$C$3:$E$3))</f>
        <v>0</v>
      </c>
      <c r="FF184" s="31" cm="1">
        <f t="array" aca="1" ref="FF184" ca="1">SUMPRODUCT(COUNTIF($DJ184:$FD184,Training!$C$4:$E$4))</f>
        <v>0</v>
      </c>
      <c r="FG184" s="31" cm="1">
        <f t="array" aca="1" ref="FG184" ca="1">SUMPRODUCT(COUNTIF($DJ184:$FD184,Training!$C$5:$E$5))</f>
        <v>0</v>
      </c>
      <c r="FH184" s="31" cm="1">
        <f t="array" aca="1" ref="FH184" ca="1">SUMPRODUCT(COUNTIF($DJ184:$FD184,Training!$C$6:$E$6))</f>
        <v>0</v>
      </c>
      <c r="FI184" s="31" cm="1">
        <f t="array" aca="1" ref="FI184" ca="1">SUMPRODUCT(COUNTIF($DJ184:$FD184,Training!$C$7:$E$7))</f>
        <v>0</v>
      </c>
      <c r="FJ184" s="31" cm="1">
        <f t="array" aca="1" ref="FJ184" ca="1">SUMPRODUCT(COUNTIF($DJ184:$FD184,Training!$C$8:$E$8))</f>
        <v>0</v>
      </c>
      <c r="FK184" s="31" cm="1">
        <f t="array" aca="1" ref="FK184" ca="1">SUMPRODUCT(COUNTIF($DJ184:$FD184,Training!$C$9:$E$9))</f>
        <v>0</v>
      </c>
      <c r="FL184" s="31" cm="1">
        <f t="array" aca="1" ref="FL184" ca="1">SUMPRODUCT(COUNTIF($DJ184:$FD184,Training!$C$10:$E$10))</f>
        <v>0</v>
      </c>
      <c r="FM184" s="31" cm="1">
        <f t="array" aca="1" ref="FM184" ca="1">SUMPRODUCT(COUNTIF($DJ184:$FD184,Training!$C$11:$E$11))</f>
        <v>0</v>
      </c>
      <c r="FN184" s="31" cm="1">
        <f t="array" aca="1" ref="FN184" ca="1">SUMPRODUCT(COUNTIF($DJ184:$FD184,Training!$C$2:$E$2))</f>
        <v>0</v>
      </c>
      <c r="FO184" s="31" cm="1">
        <f t="array" aca="1" ref="FO184" ca="1">SUMPRODUCT(COUNTIF($DJ184:$FD184,Training!#REF!))</f>
        <v>0</v>
      </c>
      <c r="FP184" s="31" cm="1">
        <f t="array" aca="1" ref="FP184" ca="1">SUMPRODUCT(COUNTIF($DJ184:$FD184,Training!$C$12:$E$12))</f>
        <v>0</v>
      </c>
      <c r="FQ184" s="31" cm="1">
        <f t="array" aca="1" ref="FQ184" ca="1">SUMPRODUCT(COUNTIF($DJ184:$FD184,Training!$C$13:$E$13))</f>
        <v>0</v>
      </c>
      <c r="FR184" s="31" cm="1">
        <f t="array" aca="1" ref="FR184" ca="1">SUMPRODUCT(COUNTIF($DJ184:$FD184,Training!$C$14:$E$14))</f>
        <v>0</v>
      </c>
      <c r="FS184" s="31" cm="1">
        <f t="array" aca="1" ref="FS184" ca="1">SUMPRODUCT(COUNTIF($DJ184:$FD184,Training!$C$15:$E$15))</f>
        <v>0</v>
      </c>
      <c r="FT184" s="31" cm="1">
        <f t="array" aca="1" ref="FT184" ca="1">SUMPRODUCT(COUNTIF($DJ184:$FD184,Training!$C$16:$E$16))</f>
        <v>0</v>
      </c>
    </row>
    <row r="185" spans="1:176" x14ac:dyDescent="0.25">
      <c r="A185" s="32" t="str">
        <f>IF(WeightedParse!A185&gt;"",WeightedParse!A185,"")</f>
        <v/>
      </c>
      <c r="B185" s="49" t="str">
        <f>IF('Weighted Summary'!A185&gt;"",'Weighted Summary'!F185,"")</f>
        <v/>
      </c>
      <c r="C185" s="39" t="str">
        <f t="shared" si="2"/>
        <v/>
      </c>
      <c r="D185" s="37" t="str">
        <f ca="1">IF($A185&gt;"",IF(ISERROR(HLOOKUP(D$1,INDIRECT("Roles!$B$"&amp;MATCH($B185,Roles!$A:$A,0)&amp;":$AF$"&amp;MATCH($B185,Roles!$A:$A,0)),1,FALSE))=FALSE,IF(SquadExport!G185&lt;10,1,IF(SquadExport!G185&lt;15,2,IF(SquadExport!G185&lt;=20,3,""))),0),"")</f>
        <v/>
      </c>
      <c r="E185" s="37" t="str">
        <f ca="1">IF($A185&gt;"",IF(ISERROR(HLOOKUP(E$1,INDIRECT("Roles!$B$"&amp;MATCH($B185,Roles!$A:$A,0)&amp;":$AF$"&amp;MATCH($B185,Roles!$A:$A,0)),1,FALSE))=FALSE,IF(SquadExport!H185&lt;10,1,IF(SquadExport!H185&lt;15,2,IF(SquadExport!H185&lt;=20,3,""))),0),"")</f>
        <v/>
      </c>
      <c r="F185" s="37" t="str">
        <f ca="1">IF($A185&gt;"",IF(ISERROR(HLOOKUP(F$1,INDIRECT("Roles!$B$"&amp;MATCH($B185,Roles!$A:$A,0)&amp;":$AF$"&amp;MATCH($B185,Roles!$A:$A,0)),1,FALSE))=FALSE,IF(SquadExport!I185&lt;10,1,IF(SquadExport!I185&lt;15,2,IF(SquadExport!I185&lt;=20,3,""))),0),"")</f>
        <v/>
      </c>
      <c r="G185" s="37" t="str">
        <f ca="1">IF($A185&gt;"",IF(ISERROR(HLOOKUP(G$1,INDIRECT("Roles!$B$"&amp;MATCH($B185,Roles!$A:$A,0)&amp;":$AF$"&amp;MATCH($B185,Roles!$A:$A,0)),1,FALSE))=FALSE,IF(SquadExport!J185&lt;10,1,IF(SquadExport!J185&lt;15,2,IF(SquadExport!J185&lt;=20,3,""))),0),"")</f>
        <v/>
      </c>
      <c r="H185" s="37" t="str">
        <f ca="1">IF($A185&gt;"",IF(ISERROR(HLOOKUP(H$1,INDIRECT("Roles!$B$"&amp;MATCH($B185,Roles!$A:$A,0)&amp;":$AF$"&amp;MATCH($B185,Roles!$A:$A,0)),1,FALSE))=FALSE,IF(SquadExport!K185&lt;10,1,IF(SquadExport!K185&lt;15,2,IF(SquadExport!K185&lt;=20,3,""))),0),"")</f>
        <v/>
      </c>
      <c r="I185" s="37" t="str">
        <f ca="1">IF($A185&gt;"",IF(ISERROR(HLOOKUP(I$1,INDIRECT("Roles!$B$"&amp;MATCH($B185,Roles!$A:$A,0)&amp;":$AF$"&amp;MATCH($B185,Roles!$A:$A,0)),1,FALSE))=FALSE,IF(SquadExport!L185&lt;10,1,IF(SquadExport!L185&lt;15,2,IF(SquadExport!L185&lt;=20,3,""))),0),"")</f>
        <v/>
      </c>
      <c r="J185" s="37" t="str">
        <f ca="1">IF($A185&gt;"",IF(ISERROR(HLOOKUP(J$1,INDIRECT("Roles!$B$"&amp;MATCH($B185,Roles!$A:$A,0)&amp;":$AF$"&amp;MATCH($B185,Roles!$A:$A,0)),1,FALSE))=FALSE,IF(SquadExport!M185&lt;10,1,IF(SquadExport!M185&lt;15,2,IF(SquadExport!M185&lt;=20,3,""))),0),"")</f>
        <v/>
      </c>
      <c r="K185" s="37" t="str">
        <f ca="1">IF($A185&gt;"",IF(ISERROR(HLOOKUP(K$1,INDIRECT("Roles!$B$"&amp;MATCH($B185,Roles!$A:$A,0)&amp;":$AF$"&amp;MATCH($B185,Roles!$A:$A,0)),1,FALSE))=FALSE,IF(SquadExport!N185&lt;10,1,IF(SquadExport!N185&lt;15,2,IF(SquadExport!N185&lt;=20,3,""))),0),"")</f>
        <v/>
      </c>
      <c r="L185" s="37" t="str">
        <f ca="1">IF($A185&gt;"",IF(ISERROR(HLOOKUP(L$1,INDIRECT("Roles!$B$"&amp;MATCH($B185,Roles!$A:$A,0)&amp;":$AF$"&amp;MATCH($B185,Roles!$A:$A,0)),1,FALSE))=FALSE,IF(SquadExport!O185&lt;10,1,IF(SquadExport!O185&lt;15,2,IF(SquadExport!O185&lt;=20,3,""))),0),"")</f>
        <v/>
      </c>
      <c r="M185" s="37" t="str">
        <f ca="1">IF($A185&gt;"",IF(ISERROR(HLOOKUP(M$1,INDIRECT("Roles!$B$"&amp;MATCH($B185,Roles!$A:$A,0)&amp;":$AF$"&amp;MATCH($B185,Roles!$A:$A,0)),1,FALSE))=FALSE,IF(SquadExport!P185&lt;10,1,IF(SquadExport!P185&lt;15,2,IF(SquadExport!P185&lt;=20,3,""))),0),"")</f>
        <v/>
      </c>
      <c r="N185" s="37" t="str">
        <f ca="1">IF($A185&gt;"",IF(ISERROR(HLOOKUP(N$1,INDIRECT("Roles!$B$"&amp;MATCH($B185,Roles!$A:$A,0)&amp;":$AF$"&amp;MATCH($B185,Roles!$A:$A,0)),1,FALSE))=FALSE,IF(SquadExport!Q185&lt;10,1,IF(SquadExport!Q185&lt;15,2,IF(SquadExport!Q185&lt;=20,3,""))),0),"")</f>
        <v/>
      </c>
      <c r="O185" s="37" t="str">
        <f ca="1">IF($A185&gt;"",IF(ISERROR(HLOOKUP(O$1,INDIRECT("Roles!$B$"&amp;MATCH($B185,Roles!$A:$A,0)&amp;":$AF$"&amp;MATCH($B185,Roles!$A:$A,0)),1,FALSE))=FALSE,IF(SquadExport!R185&lt;10,1,IF(SquadExport!R185&lt;15,2,IF(SquadExport!R185&lt;=20,3,""))),0),"")</f>
        <v/>
      </c>
      <c r="P185" s="37" t="str">
        <f ca="1">IF($A185&gt;"",IF(ISERROR(HLOOKUP(P$1,INDIRECT("Roles!$B$"&amp;MATCH($B185,Roles!$A:$A,0)&amp;":$AF$"&amp;MATCH($B185,Roles!$A:$A,0)),1,FALSE))=FALSE,IF(SquadExport!S185&lt;10,1,IF(SquadExport!S185&lt;15,2,IF(SquadExport!S185&lt;=20,3,""))),0),"")</f>
        <v/>
      </c>
      <c r="Q185" s="37" t="str">
        <f ca="1">IF($A185&gt;"",IF(ISERROR(HLOOKUP(Q$1,INDIRECT("Roles!$B$"&amp;MATCH($B185,Roles!$A:$A,0)&amp;":$AF$"&amp;MATCH($B185,Roles!$A:$A,0)),1,FALSE))=FALSE,IF(SquadExport!T185&lt;10,1,IF(SquadExport!T185&lt;15,2,IF(SquadExport!T185&lt;=20,3,""))),0),"")</f>
        <v/>
      </c>
      <c r="R185" s="37" t="str">
        <f ca="1">IF($A185&gt;"",IF(ISERROR(HLOOKUP(R$1,INDIRECT("Roles!$B$"&amp;MATCH($B185,Roles!$A:$A,0)&amp;":$AF$"&amp;MATCH($B185,Roles!$A:$A,0)),1,FALSE))=FALSE,IF(SquadExport!U185&lt;10,1,IF(SquadExport!U185&lt;15,2,IF(SquadExport!U185&lt;=20,3,""))),0),"")</f>
        <v/>
      </c>
      <c r="S185" s="37" t="str">
        <f ca="1">IF($A185&gt;"",IF(ISERROR(HLOOKUP(S$1,INDIRECT("Roles!$B$"&amp;MATCH($B185,Roles!$A:$A,0)&amp;":$AF$"&amp;MATCH($B185,Roles!$A:$A,0)),1,FALSE))=FALSE,IF(SquadExport!V185&lt;10,1,IF(SquadExport!V185&lt;15,2,IF(SquadExport!V185&lt;=20,3,""))),0),"")</f>
        <v/>
      </c>
      <c r="T185" s="37" t="str">
        <f ca="1">IF($A185&gt;"",IF(ISERROR(HLOOKUP(T$1,INDIRECT("Roles!$B$"&amp;MATCH($B185,Roles!$A:$A,0)&amp;":$AF$"&amp;MATCH($B185,Roles!$A:$A,0)),1,FALSE))=FALSE,IF(SquadExport!W185&lt;10,1,IF(SquadExport!W185&lt;15,2,IF(SquadExport!W185&lt;=20,3,""))),0),"")</f>
        <v/>
      </c>
      <c r="U185" s="37" t="str">
        <f ca="1">IF($A185&gt;"",IF(ISERROR(HLOOKUP(U$1,INDIRECT("Roles!$B$"&amp;MATCH($B185,Roles!$A:$A,0)&amp;":$AF$"&amp;MATCH($B185,Roles!$A:$A,0)),1,FALSE))=FALSE,IF(SquadExport!X185&lt;10,1,IF(SquadExport!X185&lt;15,2,IF(SquadExport!X185&lt;=20,3,""))),0),"")</f>
        <v/>
      </c>
      <c r="V185" s="37" t="str">
        <f ca="1">IF($A185&gt;"",IF(ISERROR(HLOOKUP(V$1,INDIRECT("Roles!$B$"&amp;MATCH($B185,Roles!$A:$A,0)&amp;":$AF$"&amp;MATCH($B185,Roles!$A:$A,0)),1,FALSE))=FALSE,IF(SquadExport!Y185&lt;10,1,IF(SquadExport!Y185&lt;15,2,IF(SquadExport!Y185&lt;=20,3,""))),0),"")</f>
        <v/>
      </c>
      <c r="W185" s="37" t="str">
        <f ca="1">IF($A185&gt;"",IF(ISERROR(HLOOKUP(W$1,INDIRECT("Roles!$B$"&amp;MATCH($B185,Roles!$A:$A,0)&amp;":$AF$"&amp;MATCH($B185,Roles!$A:$A,0)),1,FALSE))=FALSE,IF(SquadExport!Z185&lt;10,1,IF(SquadExport!Z185&lt;15,2,IF(SquadExport!Z185&lt;=20,3,""))),0),"")</f>
        <v/>
      </c>
      <c r="X185" s="37" t="str">
        <f ca="1">IF($A185&gt;"",IF(ISERROR(HLOOKUP(X$1,INDIRECT("Roles!$B$"&amp;MATCH($B185,Roles!$A:$A,0)&amp;":$AF$"&amp;MATCH($B185,Roles!$A:$A,0)),1,FALSE))=FALSE,IF(SquadExport!AA185&lt;10,1,IF(SquadExport!AA185&lt;15,2,IF(SquadExport!AA185&lt;=20,3,""))),0),"")</f>
        <v/>
      </c>
      <c r="Y185" s="37" t="str">
        <f ca="1">IF($A185&gt;"",IF(ISERROR(HLOOKUP(Y$1,INDIRECT("Roles!$B$"&amp;MATCH($B185,Roles!$A:$A,0)&amp;":$AF$"&amp;MATCH($B185,Roles!$A:$A,0)),1,FALSE))=FALSE,IF(SquadExport!AB185&lt;10,1,IF(SquadExport!AB185&lt;15,2,IF(SquadExport!AB185&lt;=20,3,""))),0),"")</f>
        <v/>
      </c>
      <c r="Z185" s="37" t="str">
        <f ca="1">IF($A185&gt;"",IF(ISERROR(HLOOKUP(Z$1,INDIRECT("Roles!$B$"&amp;MATCH($B185,Roles!$A:$A,0)&amp;":$AF$"&amp;MATCH($B185,Roles!$A:$A,0)),1,FALSE))=FALSE,IF(SquadExport!AC185&lt;10,1,IF(SquadExport!AC185&lt;15,2,IF(SquadExport!AC185&lt;=20,3,""))),0),"")</f>
        <v/>
      </c>
      <c r="AA185" s="37" t="str">
        <f ca="1">IF($A185&gt;"",IF(ISERROR(HLOOKUP(AA$1,INDIRECT("Roles!$B$"&amp;MATCH($B185,Roles!$A:$A,0)&amp;":$AF$"&amp;MATCH($B185,Roles!$A:$A,0)),1,FALSE))=FALSE,IF(SquadExport!AD185&lt;10,1,IF(SquadExport!AD185&lt;15,2,IF(SquadExport!AD185&lt;=20,3,""))),0),"")</f>
        <v/>
      </c>
      <c r="AB185" s="37" t="str">
        <f ca="1">IF($A185&gt;"",IF(ISERROR(HLOOKUP(AB$1,INDIRECT("Roles!$B$"&amp;MATCH($B185,Roles!$A:$A,0)&amp;":$AF$"&amp;MATCH($B185,Roles!$A:$A,0)),1,FALSE))=FALSE,IF(SquadExport!AE185&lt;10,1,IF(SquadExport!AE185&lt;15,2,IF(SquadExport!AE185&lt;=20,3,""))),0),"")</f>
        <v/>
      </c>
      <c r="AC185" s="37" t="str">
        <f ca="1">IF($A185&gt;"",IF(ISERROR(HLOOKUP(AC$1,INDIRECT("Roles!$B$"&amp;MATCH($B185,Roles!$A:$A,0)&amp;":$AF$"&amp;MATCH($B185,Roles!$A:$A,0)),1,FALSE))=FALSE,IF(SquadExport!AF185&lt;10,1,IF(SquadExport!AF185&lt;15,2,IF(SquadExport!AF185&lt;=20,3,""))),0),"")</f>
        <v/>
      </c>
      <c r="AD185" s="37" t="str">
        <f ca="1">IF($A185&gt;"",IF(ISERROR(HLOOKUP(AD$1,INDIRECT("Roles!$B$"&amp;MATCH($B185,Roles!$A:$A,0)&amp;":$AF$"&amp;MATCH($B185,Roles!$A:$A,0)),1,FALSE))=FALSE,IF(SquadExport!AG185&lt;10,1,IF(SquadExport!AG185&lt;15,2,IF(SquadExport!AG185&lt;=20,3,""))),0),"")</f>
        <v/>
      </c>
      <c r="AE185" s="37" t="str">
        <f ca="1">IF($A185&gt;"",IF(ISERROR(HLOOKUP(AE$1,INDIRECT("Roles!$B$"&amp;MATCH($B185,Roles!$A:$A,0)&amp;":$AF$"&amp;MATCH($B185,Roles!$A:$A,0)),1,FALSE))=FALSE,IF(SquadExport!AH185&lt;10,1,IF(SquadExport!AH185&lt;15,2,IF(SquadExport!AH185&lt;=20,3,""))),0),"")</f>
        <v/>
      </c>
      <c r="AF185" s="37" t="str">
        <f ca="1">IF($A185&gt;"",IF(ISERROR(HLOOKUP(AF$1,INDIRECT("Roles!$B$"&amp;MATCH($B185,Roles!$A:$A,0)&amp;":$AF$"&amp;MATCH($B185,Roles!$A:$A,0)),1,FALSE))=FALSE,IF(SquadExport!AI185&lt;10,1,IF(SquadExport!AI185&lt;15,2,IF(SquadExport!AI185&lt;=20,3,""))),0),"")</f>
        <v/>
      </c>
      <c r="AG185" s="37" t="str">
        <f ca="1">IF($A185&gt;"",IF(ISERROR(HLOOKUP(AG$1,INDIRECT("Roles!$B$"&amp;MATCH($B185,Roles!$A:$A,0)&amp;":$AF$"&amp;MATCH($B185,Roles!$A:$A,0)),1,FALSE))=FALSE,IF(SquadExport!AJ185&lt;10,1,IF(SquadExport!AJ185&lt;15,2,IF(SquadExport!AJ185&lt;=20,3,""))),0),"")</f>
        <v/>
      </c>
      <c r="AH185" s="37" t="str">
        <f ca="1">IF($A185&gt;"",IF(ISERROR(HLOOKUP(AH$1,INDIRECT("Roles!$B$"&amp;MATCH($B185,Roles!$A:$A,0)&amp;":$AF$"&amp;MATCH($B185,Roles!$A:$A,0)),1,FALSE))=FALSE,IF(SquadExport!AK185&lt;10,1,IF(SquadExport!AK185&lt;15,2,IF(SquadExport!AK185&lt;=20,3,""))),0),"")</f>
        <v/>
      </c>
      <c r="AI185" s="37" t="str">
        <f ca="1">IF($A185&gt;"",IF(ISERROR(HLOOKUP(AI$1,INDIRECT("Roles!$B$"&amp;MATCH($B185,Roles!$A:$A,0)&amp;":$AF$"&amp;MATCH($B185,Roles!$A:$A,0)),1,FALSE))=FALSE,IF(SquadExport!AL185&lt;10,1,IF(SquadExport!AL185&lt;15,2,IF(SquadExport!AL185&lt;=20,3,""))),0),"")</f>
        <v/>
      </c>
      <c r="AJ185" s="37" t="str">
        <f ca="1">IF($A185&gt;"",IF(ISERROR(HLOOKUP(AJ$1,INDIRECT("Roles!$B$"&amp;MATCH($B185,Roles!$A:$A,0)&amp;":$AF$"&amp;MATCH($B185,Roles!$A:$A,0)),1,FALSE))=FALSE,IF(SquadExport!AM185&lt;10,1,IF(SquadExport!AM185&lt;15,2,IF(SquadExport!AM185&lt;=20,3,""))),0),"")</f>
        <v/>
      </c>
      <c r="AK185" s="37" t="str">
        <f ca="1">IF($A185&gt;"",IF(ISERROR(HLOOKUP(AK$1,INDIRECT("Roles!$B$"&amp;MATCH($B185,Roles!$A:$A,0)&amp;":$AF$"&amp;MATCH($B185,Roles!$A:$A,0)),1,FALSE))=FALSE,IF(SquadExport!AN185&lt;10,1,IF(SquadExport!AN185&lt;15,2,IF(SquadExport!AN185&lt;=20,3,""))),0),"")</f>
        <v/>
      </c>
      <c r="AL185" s="37" t="str">
        <f ca="1">IF($A185&gt;"",IF(ISERROR(HLOOKUP(AL$1,INDIRECT("Roles!$B$"&amp;MATCH($B185,Roles!$A:$A,0)&amp;":$AF$"&amp;MATCH($B185,Roles!$A:$A,0)),1,FALSE))=FALSE,IF(SquadExport!AO185&lt;10,1,IF(SquadExport!AO185&lt;15,2,IF(SquadExport!AO185&lt;=20,3,""))),0),"")</f>
        <v/>
      </c>
      <c r="AM185" s="37" t="str">
        <f ca="1">IF($A185&gt;"",IF(ISERROR(HLOOKUP(AM$1,INDIRECT("Roles!$B$"&amp;MATCH($B185,Roles!$A:$A,0)&amp;":$AF$"&amp;MATCH($B185,Roles!$A:$A,0)),1,FALSE))=FALSE,IF(SquadExport!AP185&lt;10,1,IF(SquadExport!AP185&lt;15,2,IF(SquadExport!AP185&lt;=20,3,""))),0),"")</f>
        <v/>
      </c>
      <c r="AN185" s="37" t="str">
        <f ca="1">IF($A185&gt;"",IF(ISERROR(HLOOKUP(AN$1,INDIRECT("Roles!$B$"&amp;MATCH($B185,Roles!$A:$A,0)&amp;":$AF$"&amp;MATCH($B185,Roles!$A:$A,0)),1,FALSE))=FALSE,IF(SquadExport!AQ185&lt;10,1,IF(SquadExport!AQ185&lt;15,2,IF(SquadExport!AQ185&lt;=20,3,""))),0),"")</f>
        <v/>
      </c>
      <c r="AO185" s="37" t="str">
        <f ca="1">IF($A185&gt;"",IF(ISERROR(HLOOKUP(AO$1,INDIRECT("Roles!$B$"&amp;MATCH($B185,Roles!$A:$A,0)&amp;":$AF$"&amp;MATCH($B185,Roles!$A:$A,0)),1,FALSE))=FALSE,IF(SquadExport!AR185&lt;10,1,IF(SquadExport!AR185&lt;15,2,IF(SquadExport!AR185&lt;=20,3,""))),0),"")</f>
        <v/>
      </c>
      <c r="AP185" s="37" t="str">
        <f ca="1">IF($A185&gt;"",IF(ISERROR(HLOOKUP(AP$1,INDIRECT("Roles!$B$"&amp;MATCH($B185,Roles!$A:$A,0)&amp;":$AF$"&amp;MATCH($B185,Roles!$A:$A,0)),1,FALSE))=FALSE,IF(SquadExport!AS185&lt;10,1,IF(SquadExport!AS185&lt;15,2,IF(SquadExport!AS185&lt;=20,3,""))),0),"")</f>
        <v/>
      </c>
      <c r="AQ185" s="37" t="str">
        <f ca="1">IF($A185&gt;"",IF(ISERROR(HLOOKUP(AQ$1,INDIRECT("Roles!$B$"&amp;MATCH($B185,Roles!$A:$A,0)&amp;":$AF$"&amp;MATCH($B185,Roles!$A:$A,0)),1,FALSE))=FALSE,IF(SquadExport!AT185&lt;10,1,IF(SquadExport!AT185&lt;15,2,IF(SquadExport!AT185&lt;=20,3,""))),0),"")</f>
        <v/>
      </c>
      <c r="AR185" s="37" t="str">
        <f ca="1">IF($A185&gt;"",IF(ISERROR(HLOOKUP(AR$1,INDIRECT("Roles!$B$"&amp;MATCH($B185,Roles!$A:$A,0)&amp;":$AF$"&amp;MATCH($B185,Roles!$A:$A,0)),1,FALSE))=FALSE,IF(SquadExport!AU185&lt;10,1,IF(SquadExport!AU185&lt;15,2,IF(SquadExport!AU185&lt;=20,3,""))),0),"")</f>
        <v/>
      </c>
      <c r="AS185" s="37" t="str">
        <f ca="1">IF($A185&gt;"",IF(ISERROR(HLOOKUP(AS$1,INDIRECT("Roles!$B$"&amp;MATCH($B185,Roles!$A:$A,0)&amp;":$AF$"&amp;MATCH($B185,Roles!$A:$A,0)),1,FALSE))=FALSE,IF(SquadExport!AV185&lt;10,1,IF(SquadExport!AV185&lt;15,2,IF(SquadExport!AV185&lt;=20,3,""))),0),"")</f>
        <v/>
      </c>
      <c r="AT185" s="37" t="str">
        <f ca="1">IF($A185&gt;"",IF(ISERROR(HLOOKUP(AT$1,INDIRECT("Roles!$B$"&amp;MATCH($B185,Roles!$A:$A,0)&amp;":$AF$"&amp;MATCH($B185,Roles!$A:$A,0)),1,FALSE))=FALSE,IF(SquadExport!AW185&lt;10,1,IF(SquadExport!AW185&lt;15,2,IF(SquadExport!AW185&lt;=20,3,""))),0),"")</f>
        <v/>
      </c>
      <c r="AU185" s="37" t="str">
        <f ca="1">IF($A185&gt;"",IF(ISERROR(HLOOKUP(AU$1,INDIRECT("Roles!$B$"&amp;MATCH($B185,Roles!$A:$A,0)&amp;":$AF$"&amp;MATCH($B185,Roles!$A:$A,0)),1,FALSE))=FALSE,IF(SquadExport!AX185&lt;10,1,IF(SquadExport!AX185&lt;15,2,IF(SquadExport!AX185&lt;=20,3,""))),0),"")</f>
        <v/>
      </c>
      <c r="AV185" s="37" t="str">
        <f ca="1">IF($A185&gt;"",IF(ISERROR(HLOOKUP(AV$1,INDIRECT("Roles!$B$"&amp;MATCH($B185,Roles!$A:$A,0)&amp;":$AF$"&amp;MATCH($B185,Roles!$A:$A,0)),1,FALSE))=FALSE,IF(SquadExport!AY185&lt;10,1,IF(SquadExport!AY185&lt;15,2,IF(SquadExport!AY185&lt;=20,3,""))),0),"")</f>
        <v/>
      </c>
      <c r="AW185" s="37" t="str">
        <f ca="1">IF($A185&gt;"",IF(ISERROR(HLOOKUP(AW$1,INDIRECT("Roles!$B$"&amp;MATCH($B185,Roles!$A:$A,0)&amp;":$AF$"&amp;MATCH($B185,Roles!$A:$A,0)),1,FALSE))=FALSE,IF(SquadExport!AZ185&lt;10,1,IF(SquadExport!AZ185&lt;15,2,IF(SquadExport!AZ185&lt;=20,3,""))),0),"")</f>
        <v/>
      </c>
      <c r="AX185" s="37" t="str">
        <f ca="1">IF($A185&gt;"",IF(ISERROR(HLOOKUP(AX$1,INDIRECT("Roles!$B$"&amp;MATCH($B185,Roles!$A:$A,0)&amp;":$AF$"&amp;MATCH($B185,Roles!$A:$A,0)),1,FALSE))=FALSE,IF(SquadExport!BA185&lt;10,1,IF(SquadExport!BA185&lt;15,2,IF(SquadExport!BA185&lt;=20,3,""))),0),"")</f>
        <v/>
      </c>
      <c r="AY185" s="30" t="str" cm="1">
        <f t="array" aca="1" ref="AY185:CS185" ca="1">IF($D185:$AX185=1,D$1:AX$1,"")</f>
        <v/>
      </c>
      <c r="AZ185" s="30" t="str">
        <f ca="1"/>
        <v/>
      </c>
      <c r="BA185" s="30" t="str">
        <f ca="1"/>
        <v/>
      </c>
      <c r="BB185" s="30" t="str">
        <f ca="1"/>
        <v/>
      </c>
      <c r="BC185" s="30" t="str">
        <f ca="1"/>
        <v/>
      </c>
      <c r="BD185" s="30" t="str">
        <f ca="1"/>
        <v/>
      </c>
      <c r="BE185" s="30" t="str">
        <f ca="1"/>
        <v/>
      </c>
      <c r="BF185" s="30" t="str">
        <f ca="1"/>
        <v/>
      </c>
      <c r="BG185" s="30" t="str">
        <f ca="1"/>
        <v/>
      </c>
      <c r="BH185" s="30" t="str">
        <f ca="1"/>
        <v/>
      </c>
      <c r="BI185" s="30" t="str">
        <f ca="1"/>
        <v/>
      </c>
      <c r="BJ185" s="30" t="str">
        <f ca="1"/>
        <v/>
      </c>
      <c r="BK185" s="30" t="str">
        <f ca="1"/>
        <v/>
      </c>
      <c r="BL185" s="30" t="str">
        <f ca="1"/>
        <v/>
      </c>
      <c r="BM185" s="30" t="str">
        <f ca="1"/>
        <v/>
      </c>
      <c r="BN185" s="30" t="str">
        <f ca="1"/>
        <v/>
      </c>
      <c r="BO185" s="30" t="str">
        <f ca="1"/>
        <v/>
      </c>
      <c r="BP185" s="30" t="str">
        <f ca="1"/>
        <v/>
      </c>
      <c r="BQ185" s="30" t="str">
        <f ca="1"/>
        <v/>
      </c>
      <c r="BR185" s="30" t="str">
        <f ca="1"/>
        <v/>
      </c>
      <c r="BS185" s="30" t="str">
        <f ca="1"/>
        <v/>
      </c>
      <c r="BT185" s="30" t="str">
        <f ca="1"/>
        <v/>
      </c>
      <c r="BU185" s="30" t="str">
        <f ca="1"/>
        <v/>
      </c>
      <c r="BV185" s="30" t="str">
        <f ca="1"/>
        <v/>
      </c>
      <c r="BW185" s="30" t="str">
        <f ca="1"/>
        <v/>
      </c>
      <c r="BX185" s="30" t="str">
        <f ca="1"/>
        <v/>
      </c>
      <c r="BY185" s="30" t="str">
        <f ca="1"/>
        <v/>
      </c>
      <c r="BZ185" s="30" t="str">
        <f ca="1"/>
        <v/>
      </c>
      <c r="CA185" s="30" t="str">
        <f ca="1"/>
        <v/>
      </c>
      <c r="CB185" s="30" t="str">
        <f ca="1"/>
        <v/>
      </c>
      <c r="CC185" s="30" t="str">
        <f ca="1"/>
        <v/>
      </c>
      <c r="CD185" s="30" t="str">
        <f ca="1"/>
        <v/>
      </c>
      <c r="CE185" s="30" t="str">
        <f ca="1"/>
        <v/>
      </c>
      <c r="CF185" s="30" t="str">
        <f ca="1"/>
        <v/>
      </c>
      <c r="CG185" s="30" t="str">
        <f ca="1"/>
        <v/>
      </c>
      <c r="CH185" s="30" t="str">
        <f ca="1"/>
        <v/>
      </c>
      <c r="CI185" s="30" t="str">
        <f ca="1"/>
        <v/>
      </c>
      <c r="CJ185" s="30" t="str">
        <f ca="1"/>
        <v/>
      </c>
      <c r="CK185" s="30" t="str">
        <f ca="1"/>
        <v/>
      </c>
      <c r="CL185" s="30" t="str">
        <f ca="1"/>
        <v/>
      </c>
      <c r="CM185" s="30" t="str">
        <f ca="1"/>
        <v/>
      </c>
      <c r="CN185" s="30" t="str">
        <f ca="1"/>
        <v/>
      </c>
      <c r="CO185" s="30" t="str">
        <f ca="1"/>
        <v/>
      </c>
      <c r="CP185" s="30" t="str">
        <f ca="1"/>
        <v/>
      </c>
      <c r="CQ185" s="30" t="str">
        <f ca="1"/>
        <v/>
      </c>
      <c r="CR185" s="30" t="str">
        <f ca="1"/>
        <v/>
      </c>
      <c r="CS185" s="30" t="str">
        <f ca="1"/>
        <v/>
      </c>
      <c r="CT185" s="31" cm="1">
        <f t="array" aca="1" ref="CT185" ca="1">SUMPRODUCT(COUNTIF($AY185:$CS185,Training!$C$3:$E$3))</f>
        <v>0</v>
      </c>
      <c r="CU185" s="31" cm="1">
        <f t="array" aca="1" ref="CU185" ca="1">SUMPRODUCT(COUNTIF($AY185:$CS185,Training!$C$4:$E$4))</f>
        <v>0</v>
      </c>
      <c r="CV185" s="31" cm="1">
        <f t="array" aca="1" ref="CV185" ca="1">SUMPRODUCT(COUNTIF($AY185:$CS185,Training!$C$5:$E$5))</f>
        <v>0</v>
      </c>
      <c r="CW185" s="31" cm="1">
        <f t="array" aca="1" ref="CW185" ca="1">SUMPRODUCT(COUNTIF($AY185:$CS185,Training!$C$6:$E$6))</f>
        <v>0</v>
      </c>
      <c r="CX185" s="31" cm="1">
        <f t="array" aca="1" ref="CX185" ca="1">SUMPRODUCT(COUNTIF($AY185:$CS185,Training!$C$7:$E$7))</f>
        <v>0</v>
      </c>
      <c r="CY185" s="31" cm="1">
        <f t="array" aca="1" ref="CY185" ca="1">SUMPRODUCT(COUNTIF($AY185:$CS185,Training!$C$8:$E$8))</f>
        <v>0</v>
      </c>
      <c r="CZ185" s="31" cm="1">
        <f t="array" aca="1" ref="CZ185" ca="1">SUMPRODUCT(COUNTIF($AY185:$CS185,Training!$C$9:$E$9))</f>
        <v>0</v>
      </c>
      <c r="DA185" s="31" cm="1">
        <f t="array" aca="1" ref="DA185" ca="1">SUMPRODUCT(COUNTIF($AY185:$CS185,Training!$C$10:$E$10))</f>
        <v>0</v>
      </c>
      <c r="DB185" s="31" cm="1">
        <f t="array" aca="1" ref="DB185" ca="1">SUMPRODUCT(COUNTIF($AY185:$CS185,Training!$C$11:$E$11))</f>
        <v>0</v>
      </c>
      <c r="DC185" s="31" cm="1">
        <f t="array" aca="1" ref="DC185" ca="1">SUMPRODUCT(COUNTIF($AY185:$CS185,Training!$C$2:$E$2))</f>
        <v>0</v>
      </c>
      <c r="DD185" s="31" cm="1">
        <f t="array" aca="1" ref="DD185" ca="1">SUMPRODUCT(COUNTIF($AY185:$CS185,Training!#REF!))</f>
        <v>0</v>
      </c>
      <c r="DE185" s="31" cm="1">
        <f t="array" aca="1" ref="DE185" ca="1">SUMPRODUCT(COUNTIF($AY185:$CS185,Training!$C$12:$E$12))</f>
        <v>0</v>
      </c>
      <c r="DF185" s="31" cm="1">
        <f t="array" aca="1" ref="DF185" ca="1">SUMPRODUCT(COUNTIF($AY185:$CS185,Training!$C$13:$E$13))</f>
        <v>0</v>
      </c>
      <c r="DG185" s="31" cm="1">
        <f t="array" aca="1" ref="DG185" ca="1">SUMPRODUCT(COUNTIF($AY185:$CS185,Training!$C$14:$E$14))</f>
        <v>0</v>
      </c>
      <c r="DH185" s="31" cm="1">
        <f t="array" aca="1" ref="DH185" ca="1">SUMPRODUCT(COUNTIF($AY185:$CS185,Training!$C$15:$E$15))</f>
        <v>0</v>
      </c>
      <c r="DI185" s="31" cm="1">
        <f t="array" aca="1" ref="DI185" ca="1">SUMPRODUCT(COUNTIF($AY185:$CS185,Training!$C$16:$E$16))</f>
        <v>0</v>
      </c>
      <c r="DJ185" s="30" t="str" cm="1">
        <f t="array" aca="1" ref="DJ185:FD185" ca="1">IF(COUNTIF(D185:AX185,1)=0,IF($D185:$AX185=2,D$1:AX$1,""),"")</f>
        <v/>
      </c>
      <c r="DK185" s="30" t="str">
        <f ca="1"/>
        <v/>
      </c>
      <c r="DL185" s="30" t="str">
        <f ca="1"/>
        <v/>
      </c>
      <c r="DM185" s="30" t="str">
        <f ca="1"/>
        <v/>
      </c>
      <c r="DN185" s="30" t="str">
        <f ca="1"/>
        <v/>
      </c>
      <c r="DO185" s="30" t="str">
        <f ca="1"/>
        <v/>
      </c>
      <c r="DP185" s="30" t="str">
        <f ca="1"/>
        <v/>
      </c>
      <c r="DQ185" s="30" t="str">
        <f ca="1"/>
        <v/>
      </c>
      <c r="DR185" s="30" t="str">
        <f ca="1"/>
        <v/>
      </c>
      <c r="DS185" s="30" t="str">
        <f ca="1"/>
        <v/>
      </c>
      <c r="DT185" s="30" t="str">
        <f ca="1"/>
        <v/>
      </c>
      <c r="DU185" s="30" t="str">
        <f ca="1"/>
        <v/>
      </c>
      <c r="DV185" s="30" t="str">
        <f ca="1"/>
        <v/>
      </c>
      <c r="DW185" s="30" t="str">
        <f ca="1"/>
        <v/>
      </c>
      <c r="DX185" s="30" t="str">
        <f ca="1"/>
        <v/>
      </c>
      <c r="DY185" s="30" t="str">
        <f ca="1"/>
        <v/>
      </c>
      <c r="DZ185" s="30" t="str">
        <f ca="1"/>
        <v/>
      </c>
      <c r="EA185" s="30" t="str">
        <f ca="1"/>
        <v/>
      </c>
      <c r="EB185" s="30" t="str">
        <f ca="1"/>
        <v/>
      </c>
      <c r="EC185" s="30" t="str">
        <f ca="1"/>
        <v/>
      </c>
      <c r="ED185" s="30" t="str">
        <f ca="1"/>
        <v/>
      </c>
      <c r="EE185" s="30" t="str">
        <f ca="1"/>
        <v/>
      </c>
      <c r="EF185" s="30" t="str">
        <f ca="1"/>
        <v/>
      </c>
      <c r="EG185" s="30" t="str">
        <f ca="1"/>
        <v/>
      </c>
      <c r="EH185" s="30" t="str">
        <f ca="1"/>
        <v/>
      </c>
      <c r="EI185" s="30" t="str">
        <f ca="1"/>
        <v/>
      </c>
      <c r="EJ185" s="30" t="str">
        <f ca="1"/>
        <v/>
      </c>
      <c r="EK185" s="30" t="str">
        <f ca="1"/>
        <v/>
      </c>
      <c r="EL185" s="30" t="str">
        <f ca="1"/>
        <v/>
      </c>
      <c r="EM185" s="30" t="str">
        <f ca="1"/>
        <v/>
      </c>
      <c r="EN185" s="30" t="str">
        <f ca="1"/>
        <v/>
      </c>
      <c r="EO185" s="30" t="str">
        <f ca="1"/>
        <v/>
      </c>
      <c r="EP185" s="30" t="str">
        <f ca="1"/>
        <v/>
      </c>
      <c r="EQ185" s="30" t="str">
        <f ca="1"/>
        <v/>
      </c>
      <c r="ER185" s="30" t="str">
        <f ca="1"/>
        <v/>
      </c>
      <c r="ES185" s="30" t="str">
        <f ca="1"/>
        <v/>
      </c>
      <c r="ET185" s="30" t="str">
        <f ca="1"/>
        <v/>
      </c>
      <c r="EU185" s="30" t="str">
        <f ca="1"/>
        <v/>
      </c>
      <c r="EV185" s="30" t="str">
        <f ca="1"/>
        <v/>
      </c>
      <c r="EW185" s="30" t="str">
        <f ca="1"/>
        <v/>
      </c>
      <c r="EX185" s="30" t="str">
        <f ca="1"/>
        <v/>
      </c>
      <c r="EY185" s="30" t="str">
        <f ca="1"/>
        <v/>
      </c>
      <c r="EZ185" s="30" t="str">
        <f ca="1"/>
        <v/>
      </c>
      <c r="FA185" s="30" t="str">
        <f ca="1"/>
        <v/>
      </c>
      <c r="FB185" s="30" t="str">
        <f ca="1"/>
        <v/>
      </c>
      <c r="FC185" s="30" t="str">
        <f ca="1"/>
        <v/>
      </c>
      <c r="FD185" s="30" t="str">
        <f ca="1"/>
        <v/>
      </c>
      <c r="FE185" s="31" cm="1">
        <f t="array" aca="1" ref="FE185" ca="1">SUMPRODUCT(COUNTIF($DJ185:$FD185,Training!$C$3:$E$3))</f>
        <v>0</v>
      </c>
      <c r="FF185" s="31" cm="1">
        <f t="array" aca="1" ref="FF185" ca="1">SUMPRODUCT(COUNTIF($DJ185:$FD185,Training!$C$4:$E$4))</f>
        <v>0</v>
      </c>
      <c r="FG185" s="31" cm="1">
        <f t="array" aca="1" ref="FG185" ca="1">SUMPRODUCT(COUNTIF($DJ185:$FD185,Training!$C$5:$E$5))</f>
        <v>0</v>
      </c>
      <c r="FH185" s="31" cm="1">
        <f t="array" aca="1" ref="FH185" ca="1">SUMPRODUCT(COUNTIF($DJ185:$FD185,Training!$C$6:$E$6))</f>
        <v>0</v>
      </c>
      <c r="FI185" s="31" cm="1">
        <f t="array" aca="1" ref="FI185" ca="1">SUMPRODUCT(COUNTIF($DJ185:$FD185,Training!$C$7:$E$7))</f>
        <v>0</v>
      </c>
      <c r="FJ185" s="31" cm="1">
        <f t="array" aca="1" ref="FJ185" ca="1">SUMPRODUCT(COUNTIF($DJ185:$FD185,Training!$C$8:$E$8))</f>
        <v>0</v>
      </c>
      <c r="FK185" s="31" cm="1">
        <f t="array" aca="1" ref="FK185" ca="1">SUMPRODUCT(COUNTIF($DJ185:$FD185,Training!$C$9:$E$9))</f>
        <v>0</v>
      </c>
      <c r="FL185" s="31" cm="1">
        <f t="array" aca="1" ref="FL185" ca="1">SUMPRODUCT(COUNTIF($DJ185:$FD185,Training!$C$10:$E$10))</f>
        <v>0</v>
      </c>
      <c r="FM185" s="31" cm="1">
        <f t="array" aca="1" ref="FM185" ca="1">SUMPRODUCT(COUNTIF($DJ185:$FD185,Training!$C$11:$E$11))</f>
        <v>0</v>
      </c>
      <c r="FN185" s="31" cm="1">
        <f t="array" aca="1" ref="FN185" ca="1">SUMPRODUCT(COUNTIF($DJ185:$FD185,Training!$C$2:$E$2))</f>
        <v>0</v>
      </c>
      <c r="FO185" s="31" cm="1">
        <f t="array" aca="1" ref="FO185" ca="1">SUMPRODUCT(COUNTIF($DJ185:$FD185,Training!#REF!))</f>
        <v>0</v>
      </c>
      <c r="FP185" s="31" cm="1">
        <f t="array" aca="1" ref="FP185" ca="1">SUMPRODUCT(COUNTIF($DJ185:$FD185,Training!$C$12:$E$12))</f>
        <v>0</v>
      </c>
      <c r="FQ185" s="31" cm="1">
        <f t="array" aca="1" ref="FQ185" ca="1">SUMPRODUCT(COUNTIF($DJ185:$FD185,Training!$C$13:$E$13))</f>
        <v>0</v>
      </c>
      <c r="FR185" s="31" cm="1">
        <f t="array" aca="1" ref="FR185" ca="1">SUMPRODUCT(COUNTIF($DJ185:$FD185,Training!$C$14:$E$14))</f>
        <v>0</v>
      </c>
      <c r="FS185" s="31" cm="1">
        <f t="array" aca="1" ref="FS185" ca="1">SUMPRODUCT(COUNTIF($DJ185:$FD185,Training!$C$15:$E$15))</f>
        <v>0</v>
      </c>
      <c r="FT185" s="31" cm="1">
        <f t="array" aca="1" ref="FT185" ca="1">SUMPRODUCT(COUNTIF($DJ185:$FD185,Training!$C$16:$E$16))</f>
        <v>0</v>
      </c>
    </row>
    <row r="186" spans="1:176" x14ac:dyDescent="0.25">
      <c r="A186" s="32" t="str">
        <f>IF(WeightedParse!A186&gt;"",WeightedParse!A186,"")</f>
        <v/>
      </c>
      <c r="B186" s="49" t="str">
        <f>IF('Weighted Summary'!A186&gt;"",'Weighted Summary'!F186,"")</f>
        <v/>
      </c>
      <c r="C186" s="39" t="str">
        <f t="shared" si="2"/>
        <v/>
      </c>
      <c r="D186" s="37" t="str">
        <f ca="1">IF($A186&gt;"",IF(ISERROR(HLOOKUP(D$1,INDIRECT("Roles!$B$"&amp;MATCH($B186,Roles!$A:$A,0)&amp;":$AF$"&amp;MATCH($B186,Roles!$A:$A,0)),1,FALSE))=FALSE,IF(SquadExport!G186&lt;10,1,IF(SquadExport!G186&lt;15,2,IF(SquadExport!G186&lt;=20,3,""))),0),"")</f>
        <v/>
      </c>
      <c r="E186" s="37" t="str">
        <f ca="1">IF($A186&gt;"",IF(ISERROR(HLOOKUP(E$1,INDIRECT("Roles!$B$"&amp;MATCH($B186,Roles!$A:$A,0)&amp;":$AF$"&amp;MATCH($B186,Roles!$A:$A,0)),1,FALSE))=FALSE,IF(SquadExport!H186&lt;10,1,IF(SquadExport!H186&lt;15,2,IF(SquadExport!H186&lt;=20,3,""))),0),"")</f>
        <v/>
      </c>
      <c r="F186" s="37" t="str">
        <f ca="1">IF($A186&gt;"",IF(ISERROR(HLOOKUP(F$1,INDIRECT("Roles!$B$"&amp;MATCH($B186,Roles!$A:$A,0)&amp;":$AF$"&amp;MATCH($B186,Roles!$A:$A,0)),1,FALSE))=FALSE,IF(SquadExport!I186&lt;10,1,IF(SquadExport!I186&lt;15,2,IF(SquadExport!I186&lt;=20,3,""))),0),"")</f>
        <v/>
      </c>
      <c r="G186" s="37" t="str">
        <f ca="1">IF($A186&gt;"",IF(ISERROR(HLOOKUP(G$1,INDIRECT("Roles!$B$"&amp;MATCH($B186,Roles!$A:$A,0)&amp;":$AF$"&amp;MATCH($B186,Roles!$A:$A,0)),1,FALSE))=FALSE,IF(SquadExport!J186&lt;10,1,IF(SquadExport!J186&lt;15,2,IF(SquadExport!J186&lt;=20,3,""))),0),"")</f>
        <v/>
      </c>
      <c r="H186" s="37" t="str">
        <f ca="1">IF($A186&gt;"",IF(ISERROR(HLOOKUP(H$1,INDIRECT("Roles!$B$"&amp;MATCH($B186,Roles!$A:$A,0)&amp;":$AF$"&amp;MATCH($B186,Roles!$A:$A,0)),1,FALSE))=FALSE,IF(SquadExport!K186&lt;10,1,IF(SquadExport!K186&lt;15,2,IF(SquadExport!K186&lt;=20,3,""))),0),"")</f>
        <v/>
      </c>
      <c r="I186" s="37" t="str">
        <f ca="1">IF($A186&gt;"",IF(ISERROR(HLOOKUP(I$1,INDIRECT("Roles!$B$"&amp;MATCH($B186,Roles!$A:$A,0)&amp;":$AF$"&amp;MATCH($B186,Roles!$A:$A,0)),1,FALSE))=FALSE,IF(SquadExport!L186&lt;10,1,IF(SquadExport!L186&lt;15,2,IF(SquadExport!L186&lt;=20,3,""))),0),"")</f>
        <v/>
      </c>
      <c r="J186" s="37" t="str">
        <f ca="1">IF($A186&gt;"",IF(ISERROR(HLOOKUP(J$1,INDIRECT("Roles!$B$"&amp;MATCH($B186,Roles!$A:$A,0)&amp;":$AF$"&amp;MATCH($B186,Roles!$A:$A,0)),1,FALSE))=FALSE,IF(SquadExport!M186&lt;10,1,IF(SquadExport!M186&lt;15,2,IF(SquadExport!M186&lt;=20,3,""))),0),"")</f>
        <v/>
      </c>
      <c r="K186" s="37" t="str">
        <f ca="1">IF($A186&gt;"",IF(ISERROR(HLOOKUP(K$1,INDIRECT("Roles!$B$"&amp;MATCH($B186,Roles!$A:$A,0)&amp;":$AF$"&amp;MATCH($B186,Roles!$A:$A,0)),1,FALSE))=FALSE,IF(SquadExport!N186&lt;10,1,IF(SquadExport!N186&lt;15,2,IF(SquadExport!N186&lt;=20,3,""))),0),"")</f>
        <v/>
      </c>
      <c r="L186" s="37" t="str">
        <f ca="1">IF($A186&gt;"",IF(ISERROR(HLOOKUP(L$1,INDIRECT("Roles!$B$"&amp;MATCH($B186,Roles!$A:$A,0)&amp;":$AF$"&amp;MATCH($B186,Roles!$A:$A,0)),1,FALSE))=FALSE,IF(SquadExport!O186&lt;10,1,IF(SquadExport!O186&lt;15,2,IF(SquadExport!O186&lt;=20,3,""))),0),"")</f>
        <v/>
      </c>
      <c r="M186" s="37" t="str">
        <f ca="1">IF($A186&gt;"",IF(ISERROR(HLOOKUP(M$1,INDIRECT("Roles!$B$"&amp;MATCH($B186,Roles!$A:$A,0)&amp;":$AF$"&amp;MATCH($B186,Roles!$A:$A,0)),1,FALSE))=FALSE,IF(SquadExport!P186&lt;10,1,IF(SquadExport!P186&lt;15,2,IF(SquadExport!P186&lt;=20,3,""))),0),"")</f>
        <v/>
      </c>
      <c r="N186" s="37" t="str">
        <f ca="1">IF($A186&gt;"",IF(ISERROR(HLOOKUP(N$1,INDIRECT("Roles!$B$"&amp;MATCH($B186,Roles!$A:$A,0)&amp;":$AF$"&amp;MATCH($B186,Roles!$A:$A,0)),1,FALSE))=FALSE,IF(SquadExport!Q186&lt;10,1,IF(SquadExport!Q186&lt;15,2,IF(SquadExport!Q186&lt;=20,3,""))),0),"")</f>
        <v/>
      </c>
      <c r="O186" s="37" t="str">
        <f ca="1">IF($A186&gt;"",IF(ISERROR(HLOOKUP(O$1,INDIRECT("Roles!$B$"&amp;MATCH($B186,Roles!$A:$A,0)&amp;":$AF$"&amp;MATCH($B186,Roles!$A:$A,0)),1,FALSE))=FALSE,IF(SquadExport!R186&lt;10,1,IF(SquadExport!R186&lt;15,2,IF(SquadExport!R186&lt;=20,3,""))),0),"")</f>
        <v/>
      </c>
      <c r="P186" s="37" t="str">
        <f ca="1">IF($A186&gt;"",IF(ISERROR(HLOOKUP(P$1,INDIRECT("Roles!$B$"&amp;MATCH($B186,Roles!$A:$A,0)&amp;":$AF$"&amp;MATCH($B186,Roles!$A:$A,0)),1,FALSE))=FALSE,IF(SquadExport!S186&lt;10,1,IF(SquadExport!S186&lt;15,2,IF(SquadExport!S186&lt;=20,3,""))),0),"")</f>
        <v/>
      </c>
      <c r="Q186" s="37" t="str">
        <f ca="1">IF($A186&gt;"",IF(ISERROR(HLOOKUP(Q$1,INDIRECT("Roles!$B$"&amp;MATCH($B186,Roles!$A:$A,0)&amp;":$AF$"&amp;MATCH($B186,Roles!$A:$A,0)),1,FALSE))=FALSE,IF(SquadExport!T186&lt;10,1,IF(SquadExport!T186&lt;15,2,IF(SquadExport!T186&lt;=20,3,""))),0),"")</f>
        <v/>
      </c>
      <c r="R186" s="37" t="str">
        <f ca="1">IF($A186&gt;"",IF(ISERROR(HLOOKUP(R$1,INDIRECT("Roles!$B$"&amp;MATCH($B186,Roles!$A:$A,0)&amp;":$AF$"&amp;MATCH($B186,Roles!$A:$A,0)),1,FALSE))=FALSE,IF(SquadExport!U186&lt;10,1,IF(SquadExport!U186&lt;15,2,IF(SquadExport!U186&lt;=20,3,""))),0),"")</f>
        <v/>
      </c>
      <c r="S186" s="37" t="str">
        <f ca="1">IF($A186&gt;"",IF(ISERROR(HLOOKUP(S$1,INDIRECT("Roles!$B$"&amp;MATCH($B186,Roles!$A:$A,0)&amp;":$AF$"&amp;MATCH($B186,Roles!$A:$A,0)),1,FALSE))=FALSE,IF(SquadExport!V186&lt;10,1,IF(SquadExport!V186&lt;15,2,IF(SquadExport!V186&lt;=20,3,""))),0),"")</f>
        <v/>
      </c>
      <c r="T186" s="37" t="str">
        <f ca="1">IF($A186&gt;"",IF(ISERROR(HLOOKUP(T$1,INDIRECT("Roles!$B$"&amp;MATCH($B186,Roles!$A:$A,0)&amp;":$AF$"&amp;MATCH($B186,Roles!$A:$A,0)),1,FALSE))=FALSE,IF(SquadExport!W186&lt;10,1,IF(SquadExport!W186&lt;15,2,IF(SquadExport!W186&lt;=20,3,""))),0),"")</f>
        <v/>
      </c>
      <c r="U186" s="37" t="str">
        <f ca="1">IF($A186&gt;"",IF(ISERROR(HLOOKUP(U$1,INDIRECT("Roles!$B$"&amp;MATCH($B186,Roles!$A:$A,0)&amp;":$AF$"&amp;MATCH($B186,Roles!$A:$A,0)),1,FALSE))=FALSE,IF(SquadExport!X186&lt;10,1,IF(SquadExport!X186&lt;15,2,IF(SquadExport!X186&lt;=20,3,""))),0),"")</f>
        <v/>
      </c>
      <c r="V186" s="37" t="str">
        <f ca="1">IF($A186&gt;"",IF(ISERROR(HLOOKUP(V$1,INDIRECT("Roles!$B$"&amp;MATCH($B186,Roles!$A:$A,0)&amp;":$AF$"&amp;MATCH($B186,Roles!$A:$A,0)),1,FALSE))=FALSE,IF(SquadExport!Y186&lt;10,1,IF(SquadExport!Y186&lt;15,2,IF(SquadExport!Y186&lt;=20,3,""))),0),"")</f>
        <v/>
      </c>
      <c r="W186" s="37" t="str">
        <f ca="1">IF($A186&gt;"",IF(ISERROR(HLOOKUP(W$1,INDIRECT("Roles!$B$"&amp;MATCH($B186,Roles!$A:$A,0)&amp;":$AF$"&amp;MATCH($B186,Roles!$A:$A,0)),1,FALSE))=FALSE,IF(SquadExport!Z186&lt;10,1,IF(SquadExport!Z186&lt;15,2,IF(SquadExport!Z186&lt;=20,3,""))),0),"")</f>
        <v/>
      </c>
      <c r="X186" s="37" t="str">
        <f ca="1">IF($A186&gt;"",IF(ISERROR(HLOOKUP(X$1,INDIRECT("Roles!$B$"&amp;MATCH($B186,Roles!$A:$A,0)&amp;":$AF$"&amp;MATCH($B186,Roles!$A:$A,0)),1,FALSE))=FALSE,IF(SquadExport!AA186&lt;10,1,IF(SquadExport!AA186&lt;15,2,IF(SquadExport!AA186&lt;=20,3,""))),0),"")</f>
        <v/>
      </c>
      <c r="Y186" s="37" t="str">
        <f ca="1">IF($A186&gt;"",IF(ISERROR(HLOOKUP(Y$1,INDIRECT("Roles!$B$"&amp;MATCH($B186,Roles!$A:$A,0)&amp;":$AF$"&amp;MATCH($B186,Roles!$A:$A,0)),1,FALSE))=FALSE,IF(SquadExport!AB186&lt;10,1,IF(SquadExport!AB186&lt;15,2,IF(SquadExport!AB186&lt;=20,3,""))),0),"")</f>
        <v/>
      </c>
      <c r="Z186" s="37" t="str">
        <f ca="1">IF($A186&gt;"",IF(ISERROR(HLOOKUP(Z$1,INDIRECT("Roles!$B$"&amp;MATCH($B186,Roles!$A:$A,0)&amp;":$AF$"&amp;MATCH($B186,Roles!$A:$A,0)),1,FALSE))=FALSE,IF(SquadExport!AC186&lt;10,1,IF(SquadExport!AC186&lt;15,2,IF(SquadExport!AC186&lt;=20,3,""))),0),"")</f>
        <v/>
      </c>
      <c r="AA186" s="37" t="str">
        <f ca="1">IF($A186&gt;"",IF(ISERROR(HLOOKUP(AA$1,INDIRECT("Roles!$B$"&amp;MATCH($B186,Roles!$A:$A,0)&amp;":$AF$"&amp;MATCH($B186,Roles!$A:$A,0)),1,FALSE))=FALSE,IF(SquadExport!AD186&lt;10,1,IF(SquadExport!AD186&lt;15,2,IF(SquadExport!AD186&lt;=20,3,""))),0),"")</f>
        <v/>
      </c>
      <c r="AB186" s="37" t="str">
        <f ca="1">IF($A186&gt;"",IF(ISERROR(HLOOKUP(AB$1,INDIRECT("Roles!$B$"&amp;MATCH($B186,Roles!$A:$A,0)&amp;":$AF$"&amp;MATCH($B186,Roles!$A:$A,0)),1,FALSE))=FALSE,IF(SquadExport!AE186&lt;10,1,IF(SquadExport!AE186&lt;15,2,IF(SquadExport!AE186&lt;=20,3,""))),0),"")</f>
        <v/>
      </c>
      <c r="AC186" s="37" t="str">
        <f ca="1">IF($A186&gt;"",IF(ISERROR(HLOOKUP(AC$1,INDIRECT("Roles!$B$"&amp;MATCH($B186,Roles!$A:$A,0)&amp;":$AF$"&amp;MATCH($B186,Roles!$A:$A,0)),1,FALSE))=FALSE,IF(SquadExport!AF186&lt;10,1,IF(SquadExport!AF186&lt;15,2,IF(SquadExport!AF186&lt;=20,3,""))),0),"")</f>
        <v/>
      </c>
      <c r="AD186" s="37" t="str">
        <f ca="1">IF($A186&gt;"",IF(ISERROR(HLOOKUP(AD$1,INDIRECT("Roles!$B$"&amp;MATCH($B186,Roles!$A:$A,0)&amp;":$AF$"&amp;MATCH($B186,Roles!$A:$A,0)),1,FALSE))=FALSE,IF(SquadExport!AG186&lt;10,1,IF(SquadExport!AG186&lt;15,2,IF(SquadExport!AG186&lt;=20,3,""))),0),"")</f>
        <v/>
      </c>
      <c r="AE186" s="37" t="str">
        <f ca="1">IF($A186&gt;"",IF(ISERROR(HLOOKUP(AE$1,INDIRECT("Roles!$B$"&amp;MATCH($B186,Roles!$A:$A,0)&amp;":$AF$"&amp;MATCH($B186,Roles!$A:$A,0)),1,FALSE))=FALSE,IF(SquadExport!AH186&lt;10,1,IF(SquadExport!AH186&lt;15,2,IF(SquadExport!AH186&lt;=20,3,""))),0),"")</f>
        <v/>
      </c>
      <c r="AF186" s="37" t="str">
        <f ca="1">IF($A186&gt;"",IF(ISERROR(HLOOKUP(AF$1,INDIRECT("Roles!$B$"&amp;MATCH($B186,Roles!$A:$A,0)&amp;":$AF$"&amp;MATCH($B186,Roles!$A:$A,0)),1,FALSE))=FALSE,IF(SquadExport!AI186&lt;10,1,IF(SquadExport!AI186&lt;15,2,IF(SquadExport!AI186&lt;=20,3,""))),0),"")</f>
        <v/>
      </c>
      <c r="AG186" s="37" t="str">
        <f ca="1">IF($A186&gt;"",IF(ISERROR(HLOOKUP(AG$1,INDIRECT("Roles!$B$"&amp;MATCH($B186,Roles!$A:$A,0)&amp;":$AF$"&amp;MATCH($B186,Roles!$A:$A,0)),1,FALSE))=FALSE,IF(SquadExport!AJ186&lt;10,1,IF(SquadExport!AJ186&lt;15,2,IF(SquadExport!AJ186&lt;=20,3,""))),0),"")</f>
        <v/>
      </c>
      <c r="AH186" s="37" t="str">
        <f ca="1">IF($A186&gt;"",IF(ISERROR(HLOOKUP(AH$1,INDIRECT("Roles!$B$"&amp;MATCH($B186,Roles!$A:$A,0)&amp;":$AF$"&amp;MATCH($B186,Roles!$A:$A,0)),1,FALSE))=FALSE,IF(SquadExport!AK186&lt;10,1,IF(SquadExport!AK186&lt;15,2,IF(SquadExport!AK186&lt;=20,3,""))),0),"")</f>
        <v/>
      </c>
      <c r="AI186" s="37" t="str">
        <f ca="1">IF($A186&gt;"",IF(ISERROR(HLOOKUP(AI$1,INDIRECT("Roles!$B$"&amp;MATCH($B186,Roles!$A:$A,0)&amp;":$AF$"&amp;MATCH($B186,Roles!$A:$A,0)),1,FALSE))=FALSE,IF(SquadExport!AL186&lt;10,1,IF(SquadExport!AL186&lt;15,2,IF(SquadExport!AL186&lt;=20,3,""))),0),"")</f>
        <v/>
      </c>
      <c r="AJ186" s="37" t="str">
        <f ca="1">IF($A186&gt;"",IF(ISERROR(HLOOKUP(AJ$1,INDIRECT("Roles!$B$"&amp;MATCH($B186,Roles!$A:$A,0)&amp;":$AF$"&amp;MATCH($B186,Roles!$A:$A,0)),1,FALSE))=FALSE,IF(SquadExport!AM186&lt;10,1,IF(SquadExport!AM186&lt;15,2,IF(SquadExport!AM186&lt;=20,3,""))),0),"")</f>
        <v/>
      </c>
      <c r="AK186" s="37" t="str">
        <f ca="1">IF($A186&gt;"",IF(ISERROR(HLOOKUP(AK$1,INDIRECT("Roles!$B$"&amp;MATCH($B186,Roles!$A:$A,0)&amp;":$AF$"&amp;MATCH($B186,Roles!$A:$A,0)),1,FALSE))=FALSE,IF(SquadExport!AN186&lt;10,1,IF(SquadExport!AN186&lt;15,2,IF(SquadExport!AN186&lt;=20,3,""))),0),"")</f>
        <v/>
      </c>
      <c r="AL186" s="37" t="str">
        <f ca="1">IF($A186&gt;"",IF(ISERROR(HLOOKUP(AL$1,INDIRECT("Roles!$B$"&amp;MATCH($B186,Roles!$A:$A,0)&amp;":$AF$"&amp;MATCH($B186,Roles!$A:$A,0)),1,FALSE))=FALSE,IF(SquadExport!AO186&lt;10,1,IF(SquadExport!AO186&lt;15,2,IF(SquadExport!AO186&lt;=20,3,""))),0),"")</f>
        <v/>
      </c>
      <c r="AM186" s="37" t="str">
        <f ca="1">IF($A186&gt;"",IF(ISERROR(HLOOKUP(AM$1,INDIRECT("Roles!$B$"&amp;MATCH($B186,Roles!$A:$A,0)&amp;":$AF$"&amp;MATCH($B186,Roles!$A:$A,0)),1,FALSE))=FALSE,IF(SquadExport!AP186&lt;10,1,IF(SquadExport!AP186&lt;15,2,IF(SquadExport!AP186&lt;=20,3,""))),0),"")</f>
        <v/>
      </c>
      <c r="AN186" s="37" t="str">
        <f ca="1">IF($A186&gt;"",IF(ISERROR(HLOOKUP(AN$1,INDIRECT("Roles!$B$"&amp;MATCH($B186,Roles!$A:$A,0)&amp;":$AF$"&amp;MATCH($B186,Roles!$A:$A,0)),1,FALSE))=FALSE,IF(SquadExport!AQ186&lt;10,1,IF(SquadExport!AQ186&lt;15,2,IF(SquadExport!AQ186&lt;=20,3,""))),0),"")</f>
        <v/>
      </c>
      <c r="AO186" s="37" t="str">
        <f ca="1">IF($A186&gt;"",IF(ISERROR(HLOOKUP(AO$1,INDIRECT("Roles!$B$"&amp;MATCH($B186,Roles!$A:$A,0)&amp;":$AF$"&amp;MATCH($B186,Roles!$A:$A,0)),1,FALSE))=FALSE,IF(SquadExport!AR186&lt;10,1,IF(SquadExport!AR186&lt;15,2,IF(SquadExport!AR186&lt;=20,3,""))),0),"")</f>
        <v/>
      </c>
      <c r="AP186" s="37" t="str">
        <f ca="1">IF($A186&gt;"",IF(ISERROR(HLOOKUP(AP$1,INDIRECT("Roles!$B$"&amp;MATCH($B186,Roles!$A:$A,0)&amp;":$AF$"&amp;MATCH($B186,Roles!$A:$A,0)),1,FALSE))=FALSE,IF(SquadExport!AS186&lt;10,1,IF(SquadExport!AS186&lt;15,2,IF(SquadExport!AS186&lt;=20,3,""))),0),"")</f>
        <v/>
      </c>
      <c r="AQ186" s="37" t="str">
        <f ca="1">IF($A186&gt;"",IF(ISERROR(HLOOKUP(AQ$1,INDIRECT("Roles!$B$"&amp;MATCH($B186,Roles!$A:$A,0)&amp;":$AF$"&amp;MATCH($B186,Roles!$A:$A,0)),1,FALSE))=FALSE,IF(SquadExport!AT186&lt;10,1,IF(SquadExport!AT186&lt;15,2,IF(SquadExport!AT186&lt;=20,3,""))),0),"")</f>
        <v/>
      </c>
      <c r="AR186" s="37" t="str">
        <f ca="1">IF($A186&gt;"",IF(ISERROR(HLOOKUP(AR$1,INDIRECT("Roles!$B$"&amp;MATCH($B186,Roles!$A:$A,0)&amp;":$AF$"&amp;MATCH($B186,Roles!$A:$A,0)),1,FALSE))=FALSE,IF(SquadExport!AU186&lt;10,1,IF(SquadExport!AU186&lt;15,2,IF(SquadExport!AU186&lt;=20,3,""))),0),"")</f>
        <v/>
      </c>
      <c r="AS186" s="37" t="str">
        <f ca="1">IF($A186&gt;"",IF(ISERROR(HLOOKUP(AS$1,INDIRECT("Roles!$B$"&amp;MATCH($B186,Roles!$A:$A,0)&amp;":$AF$"&amp;MATCH($B186,Roles!$A:$A,0)),1,FALSE))=FALSE,IF(SquadExport!AV186&lt;10,1,IF(SquadExport!AV186&lt;15,2,IF(SquadExport!AV186&lt;=20,3,""))),0),"")</f>
        <v/>
      </c>
      <c r="AT186" s="37" t="str">
        <f ca="1">IF($A186&gt;"",IF(ISERROR(HLOOKUP(AT$1,INDIRECT("Roles!$B$"&amp;MATCH($B186,Roles!$A:$A,0)&amp;":$AF$"&amp;MATCH($B186,Roles!$A:$A,0)),1,FALSE))=FALSE,IF(SquadExport!AW186&lt;10,1,IF(SquadExport!AW186&lt;15,2,IF(SquadExport!AW186&lt;=20,3,""))),0),"")</f>
        <v/>
      </c>
      <c r="AU186" s="37" t="str">
        <f ca="1">IF($A186&gt;"",IF(ISERROR(HLOOKUP(AU$1,INDIRECT("Roles!$B$"&amp;MATCH($B186,Roles!$A:$A,0)&amp;":$AF$"&amp;MATCH($B186,Roles!$A:$A,0)),1,FALSE))=FALSE,IF(SquadExport!AX186&lt;10,1,IF(SquadExport!AX186&lt;15,2,IF(SquadExport!AX186&lt;=20,3,""))),0),"")</f>
        <v/>
      </c>
      <c r="AV186" s="37" t="str">
        <f ca="1">IF($A186&gt;"",IF(ISERROR(HLOOKUP(AV$1,INDIRECT("Roles!$B$"&amp;MATCH($B186,Roles!$A:$A,0)&amp;":$AF$"&amp;MATCH($B186,Roles!$A:$A,0)),1,FALSE))=FALSE,IF(SquadExport!AY186&lt;10,1,IF(SquadExport!AY186&lt;15,2,IF(SquadExport!AY186&lt;=20,3,""))),0),"")</f>
        <v/>
      </c>
      <c r="AW186" s="37" t="str">
        <f ca="1">IF($A186&gt;"",IF(ISERROR(HLOOKUP(AW$1,INDIRECT("Roles!$B$"&amp;MATCH($B186,Roles!$A:$A,0)&amp;":$AF$"&amp;MATCH($B186,Roles!$A:$A,0)),1,FALSE))=FALSE,IF(SquadExport!AZ186&lt;10,1,IF(SquadExport!AZ186&lt;15,2,IF(SquadExport!AZ186&lt;=20,3,""))),0),"")</f>
        <v/>
      </c>
      <c r="AX186" s="37" t="str">
        <f ca="1">IF($A186&gt;"",IF(ISERROR(HLOOKUP(AX$1,INDIRECT("Roles!$B$"&amp;MATCH($B186,Roles!$A:$A,0)&amp;":$AF$"&amp;MATCH($B186,Roles!$A:$A,0)),1,FALSE))=FALSE,IF(SquadExport!BA186&lt;10,1,IF(SquadExport!BA186&lt;15,2,IF(SquadExport!BA186&lt;=20,3,""))),0),"")</f>
        <v/>
      </c>
      <c r="AY186" s="30" t="str" cm="1">
        <f t="array" aca="1" ref="AY186:CS186" ca="1">IF($D186:$AX186=1,D$1:AX$1,"")</f>
        <v/>
      </c>
      <c r="AZ186" s="30" t="str">
        <f ca="1"/>
        <v/>
      </c>
      <c r="BA186" s="30" t="str">
        <f ca="1"/>
        <v/>
      </c>
      <c r="BB186" s="30" t="str">
        <f ca="1"/>
        <v/>
      </c>
      <c r="BC186" s="30" t="str">
        <f ca="1"/>
        <v/>
      </c>
      <c r="BD186" s="30" t="str">
        <f ca="1"/>
        <v/>
      </c>
      <c r="BE186" s="30" t="str">
        <f ca="1"/>
        <v/>
      </c>
      <c r="BF186" s="30" t="str">
        <f ca="1"/>
        <v/>
      </c>
      <c r="BG186" s="30" t="str">
        <f ca="1"/>
        <v/>
      </c>
      <c r="BH186" s="30" t="str">
        <f ca="1"/>
        <v/>
      </c>
      <c r="BI186" s="30" t="str">
        <f ca="1"/>
        <v/>
      </c>
      <c r="BJ186" s="30" t="str">
        <f ca="1"/>
        <v/>
      </c>
      <c r="BK186" s="30" t="str">
        <f ca="1"/>
        <v/>
      </c>
      <c r="BL186" s="30" t="str">
        <f ca="1"/>
        <v/>
      </c>
      <c r="BM186" s="30" t="str">
        <f ca="1"/>
        <v/>
      </c>
      <c r="BN186" s="30" t="str">
        <f ca="1"/>
        <v/>
      </c>
      <c r="BO186" s="30" t="str">
        <f ca="1"/>
        <v/>
      </c>
      <c r="BP186" s="30" t="str">
        <f ca="1"/>
        <v/>
      </c>
      <c r="BQ186" s="30" t="str">
        <f ca="1"/>
        <v/>
      </c>
      <c r="BR186" s="30" t="str">
        <f ca="1"/>
        <v/>
      </c>
      <c r="BS186" s="30" t="str">
        <f ca="1"/>
        <v/>
      </c>
      <c r="BT186" s="30" t="str">
        <f ca="1"/>
        <v/>
      </c>
      <c r="BU186" s="30" t="str">
        <f ca="1"/>
        <v/>
      </c>
      <c r="BV186" s="30" t="str">
        <f ca="1"/>
        <v/>
      </c>
      <c r="BW186" s="30" t="str">
        <f ca="1"/>
        <v/>
      </c>
      <c r="BX186" s="30" t="str">
        <f ca="1"/>
        <v/>
      </c>
      <c r="BY186" s="30" t="str">
        <f ca="1"/>
        <v/>
      </c>
      <c r="BZ186" s="30" t="str">
        <f ca="1"/>
        <v/>
      </c>
      <c r="CA186" s="30" t="str">
        <f ca="1"/>
        <v/>
      </c>
      <c r="CB186" s="30" t="str">
        <f ca="1"/>
        <v/>
      </c>
      <c r="CC186" s="30" t="str">
        <f ca="1"/>
        <v/>
      </c>
      <c r="CD186" s="30" t="str">
        <f ca="1"/>
        <v/>
      </c>
      <c r="CE186" s="30" t="str">
        <f ca="1"/>
        <v/>
      </c>
      <c r="CF186" s="30" t="str">
        <f ca="1"/>
        <v/>
      </c>
      <c r="CG186" s="30" t="str">
        <f ca="1"/>
        <v/>
      </c>
      <c r="CH186" s="30" t="str">
        <f ca="1"/>
        <v/>
      </c>
      <c r="CI186" s="30" t="str">
        <f ca="1"/>
        <v/>
      </c>
      <c r="CJ186" s="30" t="str">
        <f ca="1"/>
        <v/>
      </c>
      <c r="CK186" s="30" t="str">
        <f ca="1"/>
        <v/>
      </c>
      <c r="CL186" s="30" t="str">
        <f ca="1"/>
        <v/>
      </c>
      <c r="CM186" s="30" t="str">
        <f ca="1"/>
        <v/>
      </c>
      <c r="CN186" s="30" t="str">
        <f ca="1"/>
        <v/>
      </c>
      <c r="CO186" s="30" t="str">
        <f ca="1"/>
        <v/>
      </c>
      <c r="CP186" s="30" t="str">
        <f ca="1"/>
        <v/>
      </c>
      <c r="CQ186" s="30" t="str">
        <f ca="1"/>
        <v/>
      </c>
      <c r="CR186" s="30" t="str">
        <f ca="1"/>
        <v/>
      </c>
      <c r="CS186" s="30" t="str">
        <f ca="1"/>
        <v/>
      </c>
      <c r="CT186" s="31" cm="1">
        <f t="array" aca="1" ref="CT186" ca="1">SUMPRODUCT(COUNTIF($AY186:$CS186,Training!$C$3:$E$3))</f>
        <v>0</v>
      </c>
      <c r="CU186" s="31" cm="1">
        <f t="array" aca="1" ref="CU186" ca="1">SUMPRODUCT(COUNTIF($AY186:$CS186,Training!$C$4:$E$4))</f>
        <v>0</v>
      </c>
      <c r="CV186" s="31" cm="1">
        <f t="array" aca="1" ref="CV186" ca="1">SUMPRODUCT(COUNTIF($AY186:$CS186,Training!$C$5:$E$5))</f>
        <v>0</v>
      </c>
      <c r="CW186" s="31" cm="1">
        <f t="array" aca="1" ref="CW186" ca="1">SUMPRODUCT(COUNTIF($AY186:$CS186,Training!$C$6:$E$6))</f>
        <v>0</v>
      </c>
      <c r="CX186" s="31" cm="1">
        <f t="array" aca="1" ref="CX186" ca="1">SUMPRODUCT(COUNTIF($AY186:$CS186,Training!$C$7:$E$7))</f>
        <v>0</v>
      </c>
      <c r="CY186" s="31" cm="1">
        <f t="array" aca="1" ref="CY186" ca="1">SUMPRODUCT(COUNTIF($AY186:$CS186,Training!$C$8:$E$8))</f>
        <v>0</v>
      </c>
      <c r="CZ186" s="31" cm="1">
        <f t="array" aca="1" ref="CZ186" ca="1">SUMPRODUCT(COUNTIF($AY186:$CS186,Training!$C$9:$E$9))</f>
        <v>0</v>
      </c>
      <c r="DA186" s="31" cm="1">
        <f t="array" aca="1" ref="DA186" ca="1">SUMPRODUCT(COUNTIF($AY186:$CS186,Training!$C$10:$E$10))</f>
        <v>0</v>
      </c>
      <c r="DB186" s="31" cm="1">
        <f t="array" aca="1" ref="DB186" ca="1">SUMPRODUCT(COUNTIF($AY186:$CS186,Training!$C$11:$E$11))</f>
        <v>0</v>
      </c>
      <c r="DC186" s="31" cm="1">
        <f t="array" aca="1" ref="DC186" ca="1">SUMPRODUCT(COUNTIF($AY186:$CS186,Training!$C$2:$E$2))</f>
        <v>0</v>
      </c>
      <c r="DD186" s="31" cm="1">
        <f t="array" aca="1" ref="DD186" ca="1">SUMPRODUCT(COUNTIF($AY186:$CS186,Training!#REF!))</f>
        <v>0</v>
      </c>
      <c r="DE186" s="31" cm="1">
        <f t="array" aca="1" ref="DE186" ca="1">SUMPRODUCT(COUNTIF($AY186:$CS186,Training!$C$12:$E$12))</f>
        <v>0</v>
      </c>
      <c r="DF186" s="31" cm="1">
        <f t="array" aca="1" ref="DF186" ca="1">SUMPRODUCT(COUNTIF($AY186:$CS186,Training!$C$13:$E$13))</f>
        <v>0</v>
      </c>
      <c r="DG186" s="31" cm="1">
        <f t="array" aca="1" ref="DG186" ca="1">SUMPRODUCT(COUNTIF($AY186:$CS186,Training!$C$14:$E$14))</f>
        <v>0</v>
      </c>
      <c r="DH186" s="31" cm="1">
        <f t="array" aca="1" ref="DH186" ca="1">SUMPRODUCT(COUNTIF($AY186:$CS186,Training!$C$15:$E$15))</f>
        <v>0</v>
      </c>
      <c r="DI186" s="31" cm="1">
        <f t="array" aca="1" ref="DI186" ca="1">SUMPRODUCT(COUNTIF($AY186:$CS186,Training!$C$16:$E$16))</f>
        <v>0</v>
      </c>
      <c r="DJ186" s="30" t="str" cm="1">
        <f t="array" aca="1" ref="DJ186:FD186" ca="1">IF(COUNTIF(D186:AX186,1)=0,IF($D186:$AX186=2,D$1:AX$1,""),"")</f>
        <v/>
      </c>
      <c r="DK186" s="30" t="str">
        <f ca="1"/>
        <v/>
      </c>
      <c r="DL186" s="30" t="str">
        <f ca="1"/>
        <v/>
      </c>
      <c r="DM186" s="30" t="str">
        <f ca="1"/>
        <v/>
      </c>
      <c r="DN186" s="30" t="str">
        <f ca="1"/>
        <v/>
      </c>
      <c r="DO186" s="30" t="str">
        <f ca="1"/>
        <v/>
      </c>
      <c r="DP186" s="30" t="str">
        <f ca="1"/>
        <v/>
      </c>
      <c r="DQ186" s="30" t="str">
        <f ca="1"/>
        <v/>
      </c>
      <c r="DR186" s="30" t="str">
        <f ca="1"/>
        <v/>
      </c>
      <c r="DS186" s="30" t="str">
        <f ca="1"/>
        <v/>
      </c>
      <c r="DT186" s="30" t="str">
        <f ca="1"/>
        <v/>
      </c>
      <c r="DU186" s="30" t="str">
        <f ca="1"/>
        <v/>
      </c>
      <c r="DV186" s="30" t="str">
        <f ca="1"/>
        <v/>
      </c>
      <c r="DW186" s="30" t="str">
        <f ca="1"/>
        <v/>
      </c>
      <c r="DX186" s="30" t="str">
        <f ca="1"/>
        <v/>
      </c>
      <c r="DY186" s="30" t="str">
        <f ca="1"/>
        <v/>
      </c>
      <c r="DZ186" s="30" t="str">
        <f ca="1"/>
        <v/>
      </c>
      <c r="EA186" s="30" t="str">
        <f ca="1"/>
        <v/>
      </c>
      <c r="EB186" s="30" t="str">
        <f ca="1"/>
        <v/>
      </c>
      <c r="EC186" s="30" t="str">
        <f ca="1"/>
        <v/>
      </c>
      <c r="ED186" s="30" t="str">
        <f ca="1"/>
        <v/>
      </c>
      <c r="EE186" s="30" t="str">
        <f ca="1"/>
        <v/>
      </c>
      <c r="EF186" s="30" t="str">
        <f ca="1"/>
        <v/>
      </c>
      <c r="EG186" s="30" t="str">
        <f ca="1"/>
        <v/>
      </c>
      <c r="EH186" s="30" t="str">
        <f ca="1"/>
        <v/>
      </c>
      <c r="EI186" s="30" t="str">
        <f ca="1"/>
        <v/>
      </c>
      <c r="EJ186" s="30" t="str">
        <f ca="1"/>
        <v/>
      </c>
      <c r="EK186" s="30" t="str">
        <f ca="1"/>
        <v/>
      </c>
      <c r="EL186" s="30" t="str">
        <f ca="1"/>
        <v/>
      </c>
      <c r="EM186" s="30" t="str">
        <f ca="1"/>
        <v/>
      </c>
      <c r="EN186" s="30" t="str">
        <f ca="1"/>
        <v/>
      </c>
      <c r="EO186" s="30" t="str">
        <f ca="1"/>
        <v/>
      </c>
      <c r="EP186" s="30" t="str">
        <f ca="1"/>
        <v/>
      </c>
      <c r="EQ186" s="30" t="str">
        <f ca="1"/>
        <v/>
      </c>
      <c r="ER186" s="30" t="str">
        <f ca="1"/>
        <v/>
      </c>
      <c r="ES186" s="30" t="str">
        <f ca="1"/>
        <v/>
      </c>
      <c r="ET186" s="30" t="str">
        <f ca="1"/>
        <v/>
      </c>
      <c r="EU186" s="30" t="str">
        <f ca="1"/>
        <v/>
      </c>
      <c r="EV186" s="30" t="str">
        <f ca="1"/>
        <v/>
      </c>
      <c r="EW186" s="30" t="str">
        <f ca="1"/>
        <v/>
      </c>
      <c r="EX186" s="30" t="str">
        <f ca="1"/>
        <v/>
      </c>
      <c r="EY186" s="30" t="str">
        <f ca="1"/>
        <v/>
      </c>
      <c r="EZ186" s="30" t="str">
        <f ca="1"/>
        <v/>
      </c>
      <c r="FA186" s="30" t="str">
        <f ca="1"/>
        <v/>
      </c>
      <c r="FB186" s="30" t="str">
        <f ca="1"/>
        <v/>
      </c>
      <c r="FC186" s="30" t="str">
        <f ca="1"/>
        <v/>
      </c>
      <c r="FD186" s="30" t="str">
        <f ca="1"/>
        <v/>
      </c>
      <c r="FE186" s="31" cm="1">
        <f t="array" aca="1" ref="FE186" ca="1">SUMPRODUCT(COUNTIF($DJ186:$FD186,Training!$C$3:$E$3))</f>
        <v>0</v>
      </c>
      <c r="FF186" s="31" cm="1">
        <f t="array" aca="1" ref="FF186" ca="1">SUMPRODUCT(COUNTIF($DJ186:$FD186,Training!$C$4:$E$4))</f>
        <v>0</v>
      </c>
      <c r="FG186" s="31" cm="1">
        <f t="array" aca="1" ref="FG186" ca="1">SUMPRODUCT(COUNTIF($DJ186:$FD186,Training!$C$5:$E$5))</f>
        <v>0</v>
      </c>
      <c r="FH186" s="31" cm="1">
        <f t="array" aca="1" ref="FH186" ca="1">SUMPRODUCT(COUNTIF($DJ186:$FD186,Training!$C$6:$E$6))</f>
        <v>0</v>
      </c>
      <c r="FI186" s="31" cm="1">
        <f t="array" aca="1" ref="FI186" ca="1">SUMPRODUCT(COUNTIF($DJ186:$FD186,Training!$C$7:$E$7))</f>
        <v>0</v>
      </c>
      <c r="FJ186" s="31" cm="1">
        <f t="array" aca="1" ref="FJ186" ca="1">SUMPRODUCT(COUNTIF($DJ186:$FD186,Training!$C$8:$E$8))</f>
        <v>0</v>
      </c>
      <c r="FK186" s="31" cm="1">
        <f t="array" aca="1" ref="FK186" ca="1">SUMPRODUCT(COUNTIF($DJ186:$FD186,Training!$C$9:$E$9))</f>
        <v>0</v>
      </c>
      <c r="FL186" s="31" cm="1">
        <f t="array" aca="1" ref="FL186" ca="1">SUMPRODUCT(COUNTIF($DJ186:$FD186,Training!$C$10:$E$10))</f>
        <v>0</v>
      </c>
      <c r="FM186" s="31" cm="1">
        <f t="array" aca="1" ref="FM186" ca="1">SUMPRODUCT(COUNTIF($DJ186:$FD186,Training!$C$11:$E$11))</f>
        <v>0</v>
      </c>
      <c r="FN186" s="31" cm="1">
        <f t="array" aca="1" ref="FN186" ca="1">SUMPRODUCT(COUNTIF($DJ186:$FD186,Training!$C$2:$E$2))</f>
        <v>0</v>
      </c>
      <c r="FO186" s="31" cm="1">
        <f t="array" aca="1" ref="FO186" ca="1">SUMPRODUCT(COUNTIF($DJ186:$FD186,Training!#REF!))</f>
        <v>0</v>
      </c>
      <c r="FP186" s="31" cm="1">
        <f t="array" aca="1" ref="FP186" ca="1">SUMPRODUCT(COUNTIF($DJ186:$FD186,Training!$C$12:$E$12))</f>
        <v>0</v>
      </c>
      <c r="FQ186" s="31" cm="1">
        <f t="array" aca="1" ref="FQ186" ca="1">SUMPRODUCT(COUNTIF($DJ186:$FD186,Training!$C$13:$E$13))</f>
        <v>0</v>
      </c>
      <c r="FR186" s="31" cm="1">
        <f t="array" aca="1" ref="FR186" ca="1">SUMPRODUCT(COUNTIF($DJ186:$FD186,Training!$C$14:$E$14))</f>
        <v>0</v>
      </c>
      <c r="FS186" s="31" cm="1">
        <f t="array" aca="1" ref="FS186" ca="1">SUMPRODUCT(COUNTIF($DJ186:$FD186,Training!$C$15:$E$15))</f>
        <v>0</v>
      </c>
      <c r="FT186" s="31" cm="1">
        <f t="array" aca="1" ref="FT186" ca="1">SUMPRODUCT(COUNTIF($DJ186:$FD186,Training!$C$16:$E$16))</f>
        <v>0</v>
      </c>
    </row>
    <row r="187" spans="1:176" x14ac:dyDescent="0.25">
      <c r="A187" s="32" t="str">
        <f>IF(WeightedParse!A187&gt;"",WeightedParse!A187,"")</f>
        <v/>
      </c>
      <c r="B187" s="49" t="str">
        <f>IF('Weighted Summary'!A187&gt;"",'Weighted Summary'!F187,"")</f>
        <v/>
      </c>
      <c r="C187" s="39" t="str">
        <f t="shared" si="2"/>
        <v/>
      </c>
      <c r="D187" s="37" t="str">
        <f ca="1">IF($A187&gt;"",IF(ISERROR(HLOOKUP(D$1,INDIRECT("Roles!$B$"&amp;MATCH($B187,Roles!$A:$A,0)&amp;":$AF$"&amp;MATCH($B187,Roles!$A:$A,0)),1,FALSE))=FALSE,IF(SquadExport!G187&lt;10,1,IF(SquadExport!G187&lt;15,2,IF(SquadExport!G187&lt;=20,3,""))),0),"")</f>
        <v/>
      </c>
      <c r="E187" s="37" t="str">
        <f ca="1">IF($A187&gt;"",IF(ISERROR(HLOOKUP(E$1,INDIRECT("Roles!$B$"&amp;MATCH($B187,Roles!$A:$A,0)&amp;":$AF$"&amp;MATCH($B187,Roles!$A:$A,0)),1,FALSE))=FALSE,IF(SquadExport!H187&lt;10,1,IF(SquadExport!H187&lt;15,2,IF(SquadExport!H187&lt;=20,3,""))),0),"")</f>
        <v/>
      </c>
      <c r="F187" s="37" t="str">
        <f ca="1">IF($A187&gt;"",IF(ISERROR(HLOOKUP(F$1,INDIRECT("Roles!$B$"&amp;MATCH($B187,Roles!$A:$A,0)&amp;":$AF$"&amp;MATCH($B187,Roles!$A:$A,0)),1,FALSE))=FALSE,IF(SquadExport!I187&lt;10,1,IF(SquadExport!I187&lt;15,2,IF(SquadExport!I187&lt;=20,3,""))),0),"")</f>
        <v/>
      </c>
      <c r="G187" s="37" t="str">
        <f ca="1">IF($A187&gt;"",IF(ISERROR(HLOOKUP(G$1,INDIRECT("Roles!$B$"&amp;MATCH($B187,Roles!$A:$A,0)&amp;":$AF$"&amp;MATCH($B187,Roles!$A:$A,0)),1,FALSE))=FALSE,IF(SquadExport!J187&lt;10,1,IF(SquadExport!J187&lt;15,2,IF(SquadExport!J187&lt;=20,3,""))),0),"")</f>
        <v/>
      </c>
      <c r="H187" s="37" t="str">
        <f ca="1">IF($A187&gt;"",IF(ISERROR(HLOOKUP(H$1,INDIRECT("Roles!$B$"&amp;MATCH($B187,Roles!$A:$A,0)&amp;":$AF$"&amp;MATCH($B187,Roles!$A:$A,0)),1,FALSE))=FALSE,IF(SquadExport!K187&lt;10,1,IF(SquadExport!K187&lt;15,2,IF(SquadExport!K187&lt;=20,3,""))),0),"")</f>
        <v/>
      </c>
      <c r="I187" s="37" t="str">
        <f ca="1">IF($A187&gt;"",IF(ISERROR(HLOOKUP(I$1,INDIRECT("Roles!$B$"&amp;MATCH($B187,Roles!$A:$A,0)&amp;":$AF$"&amp;MATCH($B187,Roles!$A:$A,0)),1,FALSE))=FALSE,IF(SquadExport!L187&lt;10,1,IF(SquadExport!L187&lt;15,2,IF(SquadExport!L187&lt;=20,3,""))),0),"")</f>
        <v/>
      </c>
      <c r="J187" s="37" t="str">
        <f ca="1">IF($A187&gt;"",IF(ISERROR(HLOOKUP(J$1,INDIRECT("Roles!$B$"&amp;MATCH($B187,Roles!$A:$A,0)&amp;":$AF$"&amp;MATCH($B187,Roles!$A:$A,0)),1,FALSE))=FALSE,IF(SquadExport!M187&lt;10,1,IF(SquadExport!M187&lt;15,2,IF(SquadExport!M187&lt;=20,3,""))),0),"")</f>
        <v/>
      </c>
      <c r="K187" s="37" t="str">
        <f ca="1">IF($A187&gt;"",IF(ISERROR(HLOOKUP(K$1,INDIRECT("Roles!$B$"&amp;MATCH($B187,Roles!$A:$A,0)&amp;":$AF$"&amp;MATCH($B187,Roles!$A:$A,0)),1,FALSE))=FALSE,IF(SquadExport!N187&lt;10,1,IF(SquadExport!N187&lt;15,2,IF(SquadExport!N187&lt;=20,3,""))),0),"")</f>
        <v/>
      </c>
      <c r="L187" s="37" t="str">
        <f ca="1">IF($A187&gt;"",IF(ISERROR(HLOOKUP(L$1,INDIRECT("Roles!$B$"&amp;MATCH($B187,Roles!$A:$A,0)&amp;":$AF$"&amp;MATCH($B187,Roles!$A:$A,0)),1,FALSE))=FALSE,IF(SquadExport!O187&lt;10,1,IF(SquadExport!O187&lt;15,2,IF(SquadExport!O187&lt;=20,3,""))),0),"")</f>
        <v/>
      </c>
      <c r="M187" s="37" t="str">
        <f ca="1">IF($A187&gt;"",IF(ISERROR(HLOOKUP(M$1,INDIRECT("Roles!$B$"&amp;MATCH($B187,Roles!$A:$A,0)&amp;":$AF$"&amp;MATCH($B187,Roles!$A:$A,0)),1,FALSE))=FALSE,IF(SquadExport!P187&lt;10,1,IF(SquadExport!P187&lt;15,2,IF(SquadExport!P187&lt;=20,3,""))),0),"")</f>
        <v/>
      </c>
      <c r="N187" s="37" t="str">
        <f ca="1">IF($A187&gt;"",IF(ISERROR(HLOOKUP(N$1,INDIRECT("Roles!$B$"&amp;MATCH($B187,Roles!$A:$A,0)&amp;":$AF$"&amp;MATCH($B187,Roles!$A:$A,0)),1,FALSE))=FALSE,IF(SquadExport!Q187&lt;10,1,IF(SquadExport!Q187&lt;15,2,IF(SquadExport!Q187&lt;=20,3,""))),0),"")</f>
        <v/>
      </c>
      <c r="O187" s="37" t="str">
        <f ca="1">IF($A187&gt;"",IF(ISERROR(HLOOKUP(O$1,INDIRECT("Roles!$B$"&amp;MATCH($B187,Roles!$A:$A,0)&amp;":$AF$"&amp;MATCH($B187,Roles!$A:$A,0)),1,FALSE))=FALSE,IF(SquadExport!R187&lt;10,1,IF(SquadExport!R187&lt;15,2,IF(SquadExport!R187&lt;=20,3,""))),0),"")</f>
        <v/>
      </c>
      <c r="P187" s="37" t="str">
        <f ca="1">IF($A187&gt;"",IF(ISERROR(HLOOKUP(P$1,INDIRECT("Roles!$B$"&amp;MATCH($B187,Roles!$A:$A,0)&amp;":$AF$"&amp;MATCH($B187,Roles!$A:$A,0)),1,FALSE))=FALSE,IF(SquadExport!S187&lt;10,1,IF(SquadExport!S187&lt;15,2,IF(SquadExport!S187&lt;=20,3,""))),0),"")</f>
        <v/>
      </c>
      <c r="Q187" s="37" t="str">
        <f ca="1">IF($A187&gt;"",IF(ISERROR(HLOOKUP(Q$1,INDIRECT("Roles!$B$"&amp;MATCH($B187,Roles!$A:$A,0)&amp;":$AF$"&amp;MATCH($B187,Roles!$A:$A,0)),1,FALSE))=FALSE,IF(SquadExport!T187&lt;10,1,IF(SquadExport!T187&lt;15,2,IF(SquadExport!T187&lt;=20,3,""))),0),"")</f>
        <v/>
      </c>
      <c r="R187" s="37" t="str">
        <f ca="1">IF($A187&gt;"",IF(ISERROR(HLOOKUP(R$1,INDIRECT("Roles!$B$"&amp;MATCH($B187,Roles!$A:$A,0)&amp;":$AF$"&amp;MATCH($B187,Roles!$A:$A,0)),1,FALSE))=FALSE,IF(SquadExport!U187&lt;10,1,IF(SquadExport!U187&lt;15,2,IF(SquadExport!U187&lt;=20,3,""))),0),"")</f>
        <v/>
      </c>
      <c r="S187" s="37" t="str">
        <f ca="1">IF($A187&gt;"",IF(ISERROR(HLOOKUP(S$1,INDIRECT("Roles!$B$"&amp;MATCH($B187,Roles!$A:$A,0)&amp;":$AF$"&amp;MATCH($B187,Roles!$A:$A,0)),1,FALSE))=FALSE,IF(SquadExport!V187&lt;10,1,IF(SquadExport!V187&lt;15,2,IF(SquadExport!V187&lt;=20,3,""))),0),"")</f>
        <v/>
      </c>
      <c r="T187" s="37" t="str">
        <f ca="1">IF($A187&gt;"",IF(ISERROR(HLOOKUP(T$1,INDIRECT("Roles!$B$"&amp;MATCH($B187,Roles!$A:$A,0)&amp;":$AF$"&amp;MATCH($B187,Roles!$A:$A,0)),1,FALSE))=FALSE,IF(SquadExport!W187&lt;10,1,IF(SquadExport!W187&lt;15,2,IF(SquadExport!W187&lt;=20,3,""))),0),"")</f>
        <v/>
      </c>
      <c r="U187" s="37" t="str">
        <f ca="1">IF($A187&gt;"",IF(ISERROR(HLOOKUP(U$1,INDIRECT("Roles!$B$"&amp;MATCH($B187,Roles!$A:$A,0)&amp;":$AF$"&amp;MATCH($B187,Roles!$A:$A,0)),1,FALSE))=FALSE,IF(SquadExport!X187&lt;10,1,IF(SquadExport!X187&lt;15,2,IF(SquadExport!X187&lt;=20,3,""))),0),"")</f>
        <v/>
      </c>
      <c r="V187" s="37" t="str">
        <f ca="1">IF($A187&gt;"",IF(ISERROR(HLOOKUP(V$1,INDIRECT("Roles!$B$"&amp;MATCH($B187,Roles!$A:$A,0)&amp;":$AF$"&amp;MATCH($B187,Roles!$A:$A,0)),1,FALSE))=FALSE,IF(SquadExport!Y187&lt;10,1,IF(SquadExport!Y187&lt;15,2,IF(SquadExport!Y187&lt;=20,3,""))),0),"")</f>
        <v/>
      </c>
      <c r="W187" s="37" t="str">
        <f ca="1">IF($A187&gt;"",IF(ISERROR(HLOOKUP(W$1,INDIRECT("Roles!$B$"&amp;MATCH($B187,Roles!$A:$A,0)&amp;":$AF$"&amp;MATCH($B187,Roles!$A:$A,0)),1,FALSE))=FALSE,IF(SquadExport!Z187&lt;10,1,IF(SquadExport!Z187&lt;15,2,IF(SquadExport!Z187&lt;=20,3,""))),0),"")</f>
        <v/>
      </c>
      <c r="X187" s="37" t="str">
        <f ca="1">IF($A187&gt;"",IF(ISERROR(HLOOKUP(X$1,INDIRECT("Roles!$B$"&amp;MATCH($B187,Roles!$A:$A,0)&amp;":$AF$"&amp;MATCH($B187,Roles!$A:$A,0)),1,FALSE))=FALSE,IF(SquadExport!AA187&lt;10,1,IF(SquadExport!AA187&lt;15,2,IF(SquadExport!AA187&lt;=20,3,""))),0),"")</f>
        <v/>
      </c>
      <c r="Y187" s="37" t="str">
        <f ca="1">IF($A187&gt;"",IF(ISERROR(HLOOKUP(Y$1,INDIRECT("Roles!$B$"&amp;MATCH($B187,Roles!$A:$A,0)&amp;":$AF$"&amp;MATCH($B187,Roles!$A:$A,0)),1,FALSE))=FALSE,IF(SquadExport!AB187&lt;10,1,IF(SquadExport!AB187&lt;15,2,IF(SquadExport!AB187&lt;=20,3,""))),0),"")</f>
        <v/>
      </c>
      <c r="Z187" s="37" t="str">
        <f ca="1">IF($A187&gt;"",IF(ISERROR(HLOOKUP(Z$1,INDIRECT("Roles!$B$"&amp;MATCH($B187,Roles!$A:$A,0)&amp;":$AF$"&amp;MATCH($B187,Roles!$A:$A,0)),1,FALSE))=FALSE,IF(SquadExport!AC187&lt;10,1,IF(SquadExport!AC187&lt;15,2,IF(SquadExport!AC187&lt;=20,3,""))),0),"")</f>
        <v/>
      </c>
      <c r="AA187" s="37" t="str">
        <f ca="1">IF($A187&gt;"",IF(ISERROR(HLOOKUP(AA$1,INDIRECT("Roles!$B$"&amp;MATCH($B187,Roles!$A:$A,0)&amp;":$AF$"&amp;MATCH($B187,Roles!$A:$A,0)),1,FALSE))=FALSE,IF(SquadExport!AD187&lt;10,1,IF(SquadExport!AD187&lt;15,2,IF(SquadExport!AD187&lt;=20,3,""))),0),"")</f>
        <v/>
      </c>
      <c r="AB187" s="37" t="str">
        <f ca="1">IF($A187&gt;"",IF(ISERROR(HLOOKUP(AB$1,INDIRECT("Roles!$B$"&amp;MATCH($B187,Roles!$A:$A,0)&amp;":$AF$"&amp;MATCH($B187,Roles!$A:$A,0)),1,FALSE))=FALSE,IF(SquadExport!AE187&lt;10,1,IF(SquadExport!AE187&lt;15,2,IF(SquadExport!AE187&lt;=20,3,""))),0),"")</f>
        <v/>
      </c>
      <c r="AC187" s="37" t="str">
        <f ca="1">IF($A187&gt;"",IF(ISERROR(HLOOKUP(AC$1,INDIRECT("Roles!$B$"&amp;MATCH($B187,Roles!$A:$A,0)&amp;":$AF$"&amp;MATCH($B187,Roles!$A:$A,0)),1,FALSE))=FALSE,IF(SquadExport!AF187&lt;10,1,IF(SquadExport!AF187&lt;15,2,IF(SquadExport!AF187&lt;=20,3,""))),0),"")</f>
        <v/>
      </c>
      <c r="AD187" s="37" t="str">
        <f ca="1">IF($A187&gt;"",IF(ISERROR(HLOOKUP(AD$1,INDIRECT("Roles!$B$"&amp;MATCH($B187,Roles!$A:$A,0)&amp;":$AF$"&amp;MATCH($B187,Roles!$A:$A,0)),1,FALSE))=FALSE,IF(SquadExport!AG187&lt;10,1,IF(SquadExport!AG187&lt;15,2,IF(SquadExport!AG187&lt;=20,3,""))),0),"")</f>
        <v/>
      </c>
      <c r="AE187" s="37" t="str">
        <f ca="1">IF($A187&gt;"",IF(ISERROR(HLOOKUP(AE$1,INDIRECT("Roles!$B$"&amp;MATCH($B187,Roles!$A:$A,0)&amp;":$AF$"&amp;MATCH($B187,Roles!$A:$A,0)),1,FALSE))=FALSE,IF(SquadExport!AH187&lt;10,1,IF(SquadExport!AH187&lt;15,2,IF(SquadExport!AH187&lt;=20,3,""))),0),"")</f>
        <v/>
      </c>
      <c r="AF187" s="37" t="str">
        <f ca="1">IF($A187&gt;"",IF(ISERROR(HLOOKUP(AF$1,INDIRECT("Roles!$B$"&amp;MATCH($B187,Roles!$A:$A,0)&amp;":$AF$"&amp;MATCH($B187,Roles!$A:$A,0)),1,FALSE))=FALSE,IF(SquadExport!AI187&lt;10,1,IF(SquadExport!AI187&lt;15,2,IF(SquadExport!AI187&lt;=20,3,""))),0),"")</f>
        <v/>
      </c>
      <c r="AG187" s="37" t="str">
        <f ca="1">IF($A187&gt;"",IF(ISERROR(HLOOKUP(AG$1,INDIRECT("Roles!$B$"&amp;MATCH($B187,Roles!$A:$A,0)&amp;":$AF$"&amp;MATCH($B187,Roles!$A:$A,0)),1,FALSE))=FALSE,IF(SquadExport!AJ187&lt;10,1,IF(SquadExport!AJ187&lt;15,2,IF(SquadExport!AJ187&lt;=20,3,""))),0),"")</f>
        <v/>
      </c>
      <c r="AH187" s="37" t="str">
        <f ca="1">IF($A187&gt;"",IF(ISERROR(HLOOKUP(AH$1,INDIRECT("Roles!$B$"&amp;MATCH($B187,Roles!$A:$A,0)&amp;":$AF$"&amp;MATCH($B187,Roles!$A:$A,0)),1,FALSE))=FALSE,IF(SquadExport!AK187&lt;10,1,IF(SquadExport!AK187&lt;15,2,IF(SquadExport!AK187&lt;=20,3,""))),0),"")</f>
        <v/>
      </c>
      <c r="AI187" s="37" t="str">
        <f ca="1">IF($A187&gt;"",IF(ISERROR(HLOOKUP(AI$1,INDIRECT("Roles!$B$"&amp;MATCH($B187,Roles!$A:$A,0)&amp;":$AF$"&amp;MATCH($B187,Roles!$A:$A,0)),1,FALSE))=FALSE,IF(SquadExport!AL187&lt;10,1,IF(SquadExport!AL187&lt;15,2,IF(SquadExport!AL187&lt;=20,3,""))),0),"")</f>
        <v/>
      </c>
      <c r="AJ187" s="37" t="str">
        <f ca="1">IF($A187&gt;"",IF(ISERROR(HLOOKUP(AJ$1,INDIRECT("Roles!$B$"&amp;MATCH($B187,Roles!$A:$A,0)&amp;":$AF$"&amp;MATCH($B187,Roles!$A:$A,0)),1,FALSE))=FALSE,IF(SquadExport!AM187&lt;10,1,IF(SquadExport!AM187&lt;15,2,IF(SquadExport!AM187&lt;=20,3,""))),0),"")</f>
        <v/>
      </c>
      <c r="AK187" s="37" t="str">
        <f ca="1">IF($A187&gt;"",IF(ISERROR(HLOOKUP(AK$1,INDIRECT("Roles!$B$"&amp;MATCH($B187,Roles!$A:$A,0)&amp;":$AF$"&amp;MATCH($B187,Roles!$A:$A,0)),1,FALSE))=FALSE,IF(SquadExport!AN187&lt;10,1,IF(SquadExport!AN187&lt;15,2,IF(SquadExport!AN187&lt;=20,3,""))),0),"")</f>
        <v/>
      </c>
      <c r="AL187" s="37" t="str">
        <f ca="1">IF($A187&gt;"",IF(ISERROR(HLOOKUP(AL$1,INDIRECT("Roles!$B$"&amp;MATCH($B187,Roles!$A:$A,0)&amp;":$AF$"&amp;MATCH($B187,Roles!$A:$A,0)),1,FALSE))=FALSE,IF(SquadExport!AO187&lt;10,1,IF(SquadExport!AO187&lt;15,2,IF(SquadExport!AO187&lt;=20,3,""))),0),"")</f>
        <v/>
      </c>
      <c r="AM187" s="37" t="str">
        <f ca="1">IF($A187&gt;"",IF(ISERROR(HLOOKUP(AM$1,INDIRECT("Roles!$B$"&amp;MATCH($B187,Roles!$A:$A,0)&amp;":$AF$"&amp;MATCH($B187,Roles!$A:$A,0)),1,FALSE))=FALSE,IF(SquadExport!AP187&lt;10,1,IF(SquadExport!AP187&lt;15,2,IF(SquadExport!AP187&lt;=20,3,""))),0),"")</f>
        <v/>
      </c>
      <c r="AN187" s="37" t="str">
        <f ca="1">IF($A187&gt;"",IF(ISERROR(HLOOKUP(AN$1,INDIRECT("Roles!$B$"&amp;MATCH($B187,Roles!$A:$A,0)&amp;":$AF$"&amp;MATCH($B187,Roles!$A:$A,0)),1,FALSE))=FALSE,IF(SquadExport!AQ187&lt;10,1,IF(SquadExport!AQ187&lt;15,2,IF(SquadExport!AQ187&lt;=20,3,""))),0),"")</f>
        <v/>
      </c>
      <c r="AO187" s="37" t="str">
        <f ca="1">IF($A187&gt;"",IF(ISERROR(HLOOKUP(AO$1,INDIRECT("Roles!$B$"&amp;MATCH($B187,Roles!$A:$A,0)&amp;":$AF$"&amp;MATCH($B187,Roles!$A:$A,0)),1,FALSE))=FALSE,IF(SquadExport!AR187&lt;10,1,IF(SquadExport!AR187&lt;15,2,IF(SquadExport!AR187&lt;=20,3,""))),0),"")</f>
        <v/>
      </c>
      <c r="AP187" s="37" t="str">
        <f ca="1">IF($A187&gt;"",IF(ISERROR(HLOOKUP(AP$1,INDIRECT("Roles!$B$"&amp;MATCH($B187,Roles!$A:$A,0)&amp;":$AF$"&amp;MATCH($B187,Roles!$A:$A,0)),1,FALSE))=FALSE,IF(SquadExport!AS187&lt;10,1,IF(SquadExport!AS187&lt;15,2,IF(SquadExport!AS187&lt;=20,3,""))),0),"")</f>
        <v/>
      </c>
      <c r="AQ187" s="37" t="str">
        <f ca="1">IF($A187&gt;"",IF(ISERROR(HLOOKUP(AQ$1,INDIRECT("Roles!$B$"&amp;MATCH($B187,Roles!$A:$A,0)&amp;":$AF$"&amp;MATCH($B187,Roles!$A:$A,0)),1,FALSE))=FALSE,IF(SquadExport!AT187&lt;10,1,IF(SquadExport!AT187&lt;15,2,IF(SquadExport!AT187&lt;=20,3,""))),0),"")</f>
        <v/>
      </c>
      <c r="AR187" s="37" t="str">
        <f ca="1">IF($A187&gt;"",IF(ISERROR(HLOOKUP(AR$1,INDIRECT("Roles!$B$"&amp;MATCH($B187,Roles!$A:$A,0)&amp;":$AF$"&amp;MATCH($B187,Roles!$A:$A,0)),1,FALSE))=FALSE,IF(SquadExport!AU187&lt;10,1,IF(SquadExport!AU187&lt;15,2,IF(SquadExport!AU187&lt;=20,3,""))),0),"")</f>
        <v/>
      </c>
      <c r="AS187" s="37" t="str">
        <f ca="1">IF($A187&gt;"",IF(ISERROR(HLOOKUP(AS$1,INDIRECT("Roles!$B$"&amp;MATCH($B187,Roles!$A:$A,0)&amp;":$AF$"&amp;MATCH($B187,Roles!$A:$A,0)),1,FALSE))=FALSE,IF(SquadExport!AV187&lt;10,1,IF(SquadExport!AV187&lt;15,2,IF(SquadExport!AV187&lt;=20,3,""))),0),"")</f>
        <v/>
      </c>
      <c r="AT187" s="37" t="str">
        <f ca="1">IF($A187&gt;"",IF(ISERROR(HLOOKUP(AT$1,INDIRECT("Roles!$B$"&amp;MATCH($B187,Roles!$A:$A,0)&amp;":$AF$"&amp;MATCH($B187,Roles!$A:$A,0)),1,FALSE))=FALSE,IF(SquadExport!AW187&lt;10,1,IF(SquadExport!AW187&lt;15,2,IF(SquadExport!AW187&lt;=20,3,""))),0),"")</f>
        <v/>
      </c>
      <c r="AU187" s="37" t="str">
        <f ca="1">IF($A187&gt;"",IF(ISERROR(HLOOKUP(AU$1,INDIRECT("Roles!$B$"&amp;MATCH($B187,Roles!$A:$A,0)&amp;":$AF$"&amp;MATCH($B187,Roles!$A:$A,0)),1,FALSE))=FALSE,IF(SquadExport!AX187&lt;10,1,IF(SquadExport!AX187&lt;15,2,IF(SquadExport!AX187&lt;=20,3,""))),0),"")</f>
        <v/>
      </c>
      <c r="AV187" s="37" t="str">
        <f ca="1">IF($A187&gt;"",IF(ISERROR(HLOOKUP(AV$1,INDIRECT("Roles!$B$"&amp;MATCH($B187,Roles!$A:$A,0)&amp;":$AF$"&amp;MATCH($B187,Roles!$A:$A,0)),1,FALSE))=FALSE,IF(SquadExport!AY187&lt;10,1,IF(SquadExport!AY187&lt;15,2,IF(SquadExport!AY187&lt;=20,3,""))),0),"")</f>
        <v/>
      </c>
      <c r="AW187" s="37" t="str">
        <f ca="1">IF($A187&gt;"",IF(ISERROR(HLOOKUP(AW$1,INDIRECT("Roles!$B$"&amp;MATCH($B187,Roles!$A:$A,0)&amp;":$AF$"&amp;MATCH($B187,Roles!$A:$A,0)),1,FALSE))=FALSE,IF(SquadExport!AZ187&lt;10,1,IF(SquadExport!AZ187&lt;15,2,IF(SquadExport!AZ187&lt;=20,3,""))),0),"")</f>
        <v/>
      </c>
      <c r="AX187" s="37" t="str">
        <f ca="1">IF($A187&gt;"",IF(ISERROR(HLOOKUP(AX$1,INDIRECT("Roles!$B$"&amp;MATCH($B187,Roles!$A:$A,0)&amp;":$AF$"&amp;MATCH($B187,Roles!$A:$A,0)),1,FALSE))=FALSE,IF(SquadExport!BA187&lt;10,1,IF(SquadExport!BA187&lt;15,2,IF(SquadExport!BA187&lt;=20,3,""))),0),"")</f>
        <v/>
      </c>
      <c r="AY187" s="30" t="str" cm="1">
        <f t="array" aca="1" ref="AY187:CS187" ca="1">IF($D187:$AX187=1,D$1:AX$1,"")</f>
        <v/>
      </c>
      <c r="AZ187" s="30" t="str">
        <f ca="1"/>
        <v/>
      </c>
      <c r="BA187" s="30" t="str">
        <f ca="1"/>
        <v/>
      </c>
      <c r="BB187" s="30" t="str">
        <f ca="1"/>
        <v/>
      </c>
      <c r="BC187" s="30" t="str">
        <f ca="1"/>
        <v/>
      </c>
      <c r="BD187" s="30" t="str">
        <f ca="1"/>
        <v/>
      </c>
      <c r="BE187" s="30" t="str">
        <f ca="1"/>
        <v/>
      </c>
      <c r="BF187" s="30" t="str">
        <f ca="1"/>
        <v/>
      </c>
      <c r="BG187" s="30" t="str">
        <f ca="1"/>
        <v/>
      </c>
      <c r="BH187" s="30" t="str">
        <f ca="1"/>
        <v/>
      </c>
      <c r="BI187" s="30" t="str">
        <f ca="1"/>
        <v/>
      </c>
      <c r="BJ187" s="30" t="str">
        <f ca="1"/>
        <v/>
      </c>
      <c r="BK187" s="30" t="str">
        <f ca="1"/>
        <v/>
      </c>
      <c r="BL187" s="30" t="str">
        <f ca="1"/>
        <v/>
      </c>
      <c r="BM187" s="30" t="str">
        <f ca="1"/>
        <v/>
      </c>
      <c r="BN187" s="30" t="str">
        <f ca="1"/>
        <v/>
      </c>
      <c r="BO187" s="30" t="str">
        <f ca="1"/>
        <v/>
      </c>
      <c r="BP187" s="30" t="str">
        <f ca="1"/>
        <v/>
      </c>
      <c r="BQ187" s="30" t="str">
        <f ca="1"/>
        <v/>
      </c>
      <c r="BR187" s="30" t="str">
        <f ca="1"/>
        <v/>
      </c>
      <c r="BS187" s="30" t="str">
        <f ca="1"/>
        <v/>
      </c>
      <c r="BT187" s="30" t="str">
        <f ca="1"/>
        <v/>
      </c>
      <c r="BU187" s="30" t="str">
        <f ca="1"/>
        <v/>
      </c>
      <c r="BV187" s="30" t="str">
        <f ca="1"/>
        <v/>
      </c>
      <c r="BW187" s="30" t="str">
        <f ca="1"/>
        <v/>
      </c>
      <c r="BX187" s="30" t="str">
        <f ca="1"/>
        <v/>
      </c>
      <c r="BY187" s="30" t="str">
        <f ca="1"/>
        <v/>
      </c>
      <c r="BZ187" s="30" t="str">
        <f ca="1"/>
        <v/>
      </c>
      <c r="CA187" s="30" t="str">
        <f ca="1"/>
        <v/>
      </c>
      <c r="CB187" s="30" t="str">
        <f ca="1"/>
        <v/>
      </c>
      <c r="CC187" s="30" t="str">
        <f ca="1"/>
        <v/>
      </c>
      <c r="CD187" s="30" t="str">
        <f ca="1"/>
        <v/>
      </c>
      <c r="CE187" s="30" t="str">
        <f ca="1"/>
        <v/>
      </c>
      <c r="CF187" s="30" t="str">
        <f ca="1"/>
        <v/>
      </c>
      <c r="CG187" s="30" t="str">
        <f ca="1"/>
        <v/>
      </c>
      <c r="CH187" s="30" t="str">
        <f ca="1"/>
        <v/>
      </c>
      <c r="CI187" s="30" t="str">
        <f ca="1"/>
        <v/>
      </c>
      <c r="CJ187" s="30" t="str">
        <f ca="1"/>
        <v/>
      </c>
      <c r="CK187" s="30" t="str">
        <f ca="1"/>
        <v/>
      </c>
      <c r="CL187" s="30" t="str">
        <f ca="1"/>
        <v/>
      </c>
      <c r="CM187" s="30" t="str">
        <f ca="1"/>
        <v/>
      </c>
      <c r="CN187" s="30" t="str">
        <f ca="1"/>
        <v/>
      </c>
      <c r="CO187" s="30" t="str">
        <f ca="1"/>
        <v/>
      </c>
      <c r="CP187" s="30" t="str">
        <f ca="1"/>
        <v/>
      </c>
      <c r="CQ187" s="30" t="str">
        <f ca="1"/>
        <v/>
      </c>
      <c r="CR187" s="30" t="str">
        <f ca="1"/>
        <v/>
      </c>
      <c r="CS187" s="30" t="str">
        <f ca="1"/>
        <v/>
      </c>
      <c r="CT187" s="31" cm="1">
        <f t="array" aca="1" ref="CT187" ca="1">SUMPRODUCT(COUNTIF($AY187:$CS187,Training!$C$3:$E$3))</f>
        <v>0</v>
      </c>
      <c r="CU187" s="31" cm="1">
        <f t="array" aca="1" ref="CU187" ca="1">SUMPRODUCT(COUNTIF($AY187:$CS187,Training!$C$4:$E$4))</f>
        <v>0</v>
      </c>
      <c r="CV187" s="31" cm="1">
        <f t="array" aca="1" ref="CV187" ca="1">SUMPRODUCT(COUNTIF($AY187:$CS187,Training!$C$5:$E$5))</f>
        <v>0</v>
      </c>
      <c r="CW187" s="31" cm="1">
        <f t="array" aca="1" ref="CW187" ca="1">SUMPRODUCT(COUNTIF($AY187:$CS187,Training!$C$6:$E$6))</f>
        <v>0</v>
      </c>
      <c r="CX187" s="31" cm="1">
        <f t="array" aca="1" ref="CX187" ca="1">SUMPRODUCT(COUNTIF($AY187:$CS187,Training!$C$7:$E$7))</f>
        <v>0</v>
      </c>
      <c r="CY187" s="31" cm="1">
        <f t="array" aca="1" ref="CY187" ca="1">SUMPRODUCT(COUNTIF($AY187:$CS187,Training!$C$8:$E$8))</f>
        <v>0</v>
      </c>
      <c r="CZ187" s="31" cm="1">
        <f t="array" aca="1" ref="CZ187" ca="1">SUMPRODUCT(COUNTIF($AY187:$CS187,Training!$C$9:$E$9))</f>
        <v>0</v>
      </c>
      <c r="DA187" s="31" cm="1">
        <f t="array" aca="1" ref="DA187" ca="1">SUMPRODUCT(COUNTIF($AY187:$CS187,Training!$C$10:$E$10))</f>
        <v>0</v>
      </c>
      <c r="DB187" s="31" cm="1">
        <f t="array" aca="1" ref="DB187" ca="1">SUMPRODUCT(COUNTIF($AY187:$CS187,Training!$C$11:$E$11))</f>
        <v>0</v>
      </c>
      <c r="DC187" s="31" cm="1">
        <f t="array" aca="1" ref="DC187" ca="1">SUMPRODUCT(COUNTIF($AY187:$CS187,Training!$C$2:$E$2))</f>
        <v>0</v>
      </c>
      <c r="DD187" s="31" cm="1">
        <f t="array" aca="1" ref="DD187" ca="1">SUMPRODUCT(COUNTIF($AY187:$CS187,Training!#REF!))</f>
        <v>0</v>
      </c>
      <c r="DE187" s="31" cm="1">
        <f t="array" aca="1" ref="DE187" ca="1">SUMPRODUCT(COUNTIF($AY187:$CS187,Training!$C$12:$E$12))</f>
        <v>0</v>
      </c>
      <c r="DF187" s="31" cm="1">
        <f t="array" aca="1" ref="DF187" ca="1">SUMPRODUCT(COUNTIF($AY187:$CS187,Training!$C$13:$E$13))</f>
        <v>0</v>
      </c>
      <c r="DG187" s="31" cm="1">
        <f t="array" aca="1" ref="DG187" ca="1">SUMPRODUCT(COUNTIF($AY187:$CS187,Training!$C$14:$E$14))</f>
        <v>0</v>
      </c>
      <c r="DH187" s="31" cm="1">
        <f t="array" aca="1" ref="DH187" ca="1">SUMPRODUCT(COUNTIF($AY187:$CS187,Training!$C$15:$E$15))</f>
        <v>0</v>
      </c>
      <c r="DI187" s="31" cm="1">
        <f t="array" aca="1" ref="DI187" ca="1">SUMPRODUCT(COUNTIF($AY187:$CS187,Training!$C$16:$E$16))</f>
        <v>0</v>
      </c>
      <c r="DJ187" s="30" t="str" cm="1">
        <f t="array" aca="1" ref="DJ187:FD187" ca="1">IF(COUNTIF(D187:AX187,1)=0,IF($D187:$AX187=2,D$1:AX$1,""),"")</f>
        <v/>
      </c>
      <c r="DK187" s="30" t="str">
        <f ca="1"/>
        <v/>
      </c>
      <c r="DL187" s="30" t="str">
        <f ca="1"/>
        <v/>
      </c>
      <c r="DM187" s="30" t="str">
        <f ca="1"/>
        <v/>
      </c>
      <c r="DN187" s="30" t="str">
        <f ca="1"/>
        <v/>
      </c>
      <c r="DO187" s="30" t="str">
        <f ca="1"/>
        <v/>
      </c>
      <c r="DP187" s="30" t="str">
        <f ca="1"/>
        <v/>
      </c>
      <c r="DQ187" s="30" t="str">
        <f ca="1"/>
        <v/>
      </c>
      <c r="DR187" s="30" t="str">
        <f ca="1"/>
        <v/>
      </c>
      <c r="DS187" s="30" t="str">
        <f ca="1"/>
        <v/>
      </c>
      <c r="DT187" s="30" t="str">
        <f ca="1"/>
        <v/>
      </c>
      <c r="DU187" s="30" t="str">
        <f ca="1"/>
        <v/>
      </c>
      <c r="DV187" s="30" t="str">
        <f ca="1"/>
        <v/>
      </c>
      <c r="DW187" s="30" t="str">
        <f ca="1"/>
        <v/>
      </c>
      <c r="DX187" s="30" t="str">
        <f ca="1"/>
        <v/>
      </c>
      <c r="DY187" s="30" t="str">
        <f ca="1"/>
        <v/>
      </c>
      <c r="DZ187" s="30" t="str">
        <f ca="1"/>
        <v/>
      </c>
      <c r="EA187" s="30" t="str">
        <f ca="1"/>
        <v/>
      </c>
      <c r="EB187" s="30" t="str">
        <f ca="1"/>
        <v/>
      </c>
      <c r="EC187" s="30" t="str">
        <f ca="1"/>
        <v/>
      </c>
      <c r="ED187" s="30" t="str">
        <f ca="1"/>
        <v/>
      </c>
      <c r="EE187" s="30" t="str">
        <f ca="1"/>
        <v/>
      </c>
      <c r="EF187" s="30" t="str">
        <f ca="1"/>
        <v/>
      </c>
      <c r="EG187" s="30" t="str">
        <f ca="1"/>
        <v/>
      </c>
      <c r="EH187" s="30" t="str">
        <f ca="1"/>
        <v/>
      </c>
      <c r="EI187" s="30" t="str">
        <f ca="1"/>
        <v/>
      </c>
      <c r="EJ187" s="30" t="str">
        <f ca="1"/>
        <v/>
      </c>
      <c r="EK187" s="30" t="str">
        <f ca="1"/>
        <v/>
      </c>
      <c r="EL187" s="30" t="str">
        <f ca="1"/>
        <v/>
      </c>
      <c r="EM187" s="30" t="str">
        <f ca="1"/>
        <v/>
      </c>
      <c r="EN187" s="30" t="str">
        <f ca="1"/>
        <v/>
      </c>
      <c r="EO187" s="30" t="str">
        <f ca="1"/>
        <v/>
      </c>
      <c r="EP187" s="30" t="str">
        <f ca="1"/>
        <v/>
      </c>
      <c r="EQ187" s="30" t="str">
        <f ca="1"/>
        <v/>
      </c>
      <c r="ER187" s="30" t="str">
        <f ca="1"/>
        <v/>
      </c>
      <c r="ES187" s="30" t="str">
        <f ca="1"/>
        <v/>
      </c>
      <c r="ET187" s="30" t="str">
        <f ca="1"/>
        <v/>
      </c>
      <c r="EU187" s="30" t="str">
        <f ca="1"/>
        <v/>
      </c>
      <c r="EV187" s="30" t="str">
        <f ca="1"/>
        <v/>
      </c>
      <c r="EW187" s="30" t="str">
        <f ca="1"/>
        <v/>
      </c>
      <c r="EX187" s="30" t="str">
        <f ca="1"/>
        <v/>
      </c>
      <c r="EY187" s="30" t="str">
        <f ca="1"/>
        <v/>
      </c>
      <c r="EZ187" s="30" t="str">
        <f ca="1"/>
        <v/>
      </c>
      <c r="FA187" s="30" t="str">
        <f ca="1"/>
        <v/>
      </c>
      <c r="FB187" s="30" t="str">
        <f ca="1"/>
        <v/>
      </c>
      <c r="FC187" s="30" t="str">
        <f ca="1"/>
        <v/>
      </c>
      <c r="FD187" s="30" t="str">
        <f ca="1"/>
        <v/>
      </c>
      <c r="FE187" s="31" cm="1">
        <f t="array" aca="1" ref="FE187" ca="1">SUMPRODUCT(COUNTIF($DJ187:$FD187,Training!$C$3:$E$3))</f>
        <v>0</v>
      </c>
      <c r="FF187" s="31" cm="1">
        <f t="array" aca="1" ref="FF187" ca="1">SUMPRODUCT(COUNTIF($DJ187:$FD187,Training!$C$4:$E$4))</f>
        <v>0</v>
      </c>
      <c r="FG187" s="31" cm="1">
        <f t="array" aca="1" ref="FG187" ca="1">SUMPRODUCT(COUNTIF($DJ187:$FD187,Training!$C$5:$E$5))</f>
        <v>0</v>
      </c>
      <c r="FH187" s="31" cm="1">
        <f t="array" aca="1" ref="FH187" ca="1">SUMPRODUCT(COUNTIF($DJ187:$FD187,Training!$C$6:$E$6))</f>
        <v>0</v>
      </c>
      <c r="FI187" s="31" cm="1">
        <f t="array" aca="1" ref="FI187" ca="1">SUMPRODUCT(COUNTIF($DJ187:$FD187,Training!$C$7:$E$7))</f>
        <v>0</v>
      </c>
      <c r="FJ187" s="31" cm="1">
        <f t="array" aca="1" ref="FJ187" ca="1">SUMPRODUCT(COUNTIF($DJ187:$FD187,Training!$C$8:$E$8))</f>
        <v>0</v>
      </c>
      <c r="FK187" s="31" cm="1">
        <f t="array" aca="1" ref="FK187" ca="1">SUMPRODUCT(COUNTIF($DJ187:$FD187,Training!$C$9:$E$9))</f>
        <v>0</v>
      </c>
      <c r="FL187" s="31" cm="1">
        <f t="array" aca="1" ref="FL187" ca="1">SUMPRODUCT(COUNTIF($DJ187:$FD187,Training!$C$10:$E$10))</f>
        <v>0</v>
      </c>
      <c r="FM187" s="31" cm="1">
        <f t="array" aca="1" ref="FM187" ca="1">SUMPRODUCT(COUNTIF($DJ187:$FD187,Training!$C$11:$E$11))</f>
        <v>0</v>
      </c>
      <c r="FN187" s="31" cm="1">
        <f t="array" aca="1" ref="FN187" ca="1">SUMPRODUCT(COUNTIF($DJ187:$FD187,Training!$C$2:$E$2))</f>
        <v>0</v>
      </c>
      <c r="FO187" s="31" cm="1">
        <f t="array" aca="1" ref="FO187" ca="1">SUMPRODUCT(COUNTIF($DJ187:$FD187,Training!#REF!))</f>
        <v>0</v>
      </c>
      <c r="FP187" s="31" cm="1">
        <f t="array" aca="1" ref="FP187" ca="1">SUMPRODUCT(COUNTIF($DJ187:$FD187,Training!$C$12:$E$12))</f>
        <v>0</v>
      </c>
      <c r="FQ187" s="31" cm="1">
        <f t="array" aca="1" ref="FQ187" ca="1">SUMPRODUCT(COUNTIF($DJ187:$FD187,Training!$C$13:$E$13))</f>
        <v>0</v>
      </c>
      <c r="FR187" s="31" cm="1">
        <f t="array" aca="1" ref="FR187" ca="1">SUMPRODUCT(COUNTIF($DJ187:$FD187,Training!$C$14:$E$14))</f>
        <v>0</v>
      </c>
      <c r="FS187" s="31" cm="1">
        <f t="array" aca="1" ref="FS187" ca="1">SUMPRODUCT(COUNTIF($DJ187:$FD187,Training!$C$15:$E$15))</f>
        <v>0</v>
      </c>
      <c r="FT187" s="31" cm="1">
        <f t="array" aca="1" ref="FT187" ca="1">SUMPRODUCT(COUNTIF($DJ187:$FD187,Training!$C$16:$E$16))</f>
        <v>0</v>
      </c>
    </row>
    <row r="188" spans="1:176" x14ac:dyDescent="0.25">
      <c r="A188" s="32" t="str">
        <f>IF(WeightedParse!A188&gt;"",WeightedParse!A188,"")</f>
        <v/>
      </c>
      <c r="B188" s="49" t="str">
        <f>IF('Weighted Summary'!A188&gt;"",'Weighted Summary'!F188,"")</f>
        <v/>
      </c>
      <c r="C188" s="39" t="str">
        <f t="shared" si="2"/>
        <v/>
      </c>
      <c r="D188" s="37" t="str">
        <f ca="1">IF($A188&gt;"",IF(ISERROR(HLOOKUP(D$1,INDIRECT("Roles!$B$"&amp;MATCH($B188,Roles!$A:$A,0)&amp;":$AF$"&amp;MATCH($B188,Roles!$A:$A,0)),1,FALSE))=FALSE,IF(SquadExport!G188&lt;10,1,IF(SquadExport!G188&lt;15,2,IF(SquadExport!G188&lt;=20,3,""))),0),"")</f>
        <v/>
      </c>
      <c r="E188" s="37" t="str">
        <f ca="1">IF($A188&gt;"",IF(ISERROR(HLOOKUP(E$1,INDIRECT("Roles!$B$"&amp;MATCH($B188,Roles!$A:$A,0)&amp;":$AF$"&amp;MATCH($B188,Roles!$A:$A,0)),1,FALSE))=FALSE,IF(SquadExport!H188&lt;10,1,IF(SquadExport!H188&lt;15,2,IF(SquadExport!H188&lt;=20,3,""))),0),"")</f>
        <v/>
      </c>
      <c r="F188" s="37" t="str">
        <f ca="1">IF($A188&gt;"",IF(ISERROR(HLOOKUP(F$1,INDIRECT("Roles!$B$"&amp;MATCH($B188,Roles!$A:$A,0)&amp;":$AF$"&amp;MATCH($B188,Roles!$A:$A,0)),1,FALSE))=FALSE,IF(SquadExport!I188&lt;10,1,IF(SquadExport!I188&lt;15,2,IF(SquadExport!I188&lt;=20,3,""))),0),"")</f>
        <v/>
      </c>
      <c r="G188" s="37" t="str">
        <f ca="1">IF($A188&gt;"",IF(ISERROR(HLOOKUP(G$1,INDIRECT("Roles!$B$"&amp;MATCH($B188,Roles!$A:$A,0)&amp;":$AF$"&amp;MATCH($B188,Roles!$A:$A,0)),1,FALSE))=FALSE,IF(SquadExport!J188&lt;10,1,IF(SquadExport!J188&lt;15,2,IF(SquadExport!J188&lt;=20,3,""))),0),"")</f>
        <v/>
      </c>
      <c r="H188" s="37" t="str">
        <f ca="1">IF($A188&gt;"",IF(ISERROR(HLOOKUP(H$1,INDIRECT("Roles!$B$"&amp;MATCH($B188,Roles!$A:$A,0)&amp;":$AF$"&amp;MATCH($B188,Roles!$A:$A,0)),1,FALSE))=FALSE,IF(SquadExport!K188&lt;10,1,IF(SquadExport!K188&lt;15,2,IF(SquadExport!K188&lt;=20,3,""))),0),"")</f>
        <v/>
      </c>
      <c r="I188" s="37" t="str">
        <f ca="1">IF($A188&gt;"",IF(ISERROR(HLOOKUP(I$1,INDIRECT("Roles!$B$"&amp;MATCH($B188,Roles!$A:$A,0)&amp;":$AF$"&amp;MATCH($B188,Roles!$A:$A,0)),1,FALSE))=FALSE,IF(SquadExport!L188&lt;10,1,IF(SquadExport!L188&lt;15,2,IF(SquadExport!L188&lt;=20,3,""))),0),"")</f>
        <v/>
      </c>
      <c r="J188" s="37" t="str">
        <f ca="1">IF($A188&gt;"",IF(ISERROR(HLOOKUP(J$1,INDIRECT("Roles!$B$"&amp;MATCH($B188,Roles!$A:$A,0)&amp;":$AF$"&amp;MATCH($B188,Roles!$A:$A,0)),1,FALSE))=FALSE,IF(SquadExport!M188&lt;10,1,IF(SquadExport!M188&lt;15,2,IF(SquadExport!M188&lt;=20,3,""))),0),"")</f>
        <v/>
      </c>
      <c r="K188" s="37" t="str">
        <f ca="1">IF($A188&gt;"",IF(ISERROR(HLOOKUP(K$1,INDIRECT("Roles!$B$"&amp;MATCH($B188,Roles!$A:$A,0)&amp;":$AF$"&amp;MATCH($B188,Roles!$A:$A,0)),1,FALSE))=FALSE,IF(SquadExport!N188&lt;10,1,IF(SquadExport!N188&lt;15,2,IF(SquadExport!N188&lt;=20,3,""))),0),"")</f>
        <v/>
      </c>
      <c r="L188" s="37" t="str">
        <f ca="1">IF($A188&gt;"",IF(ISERROR(HLOOKUP(L$1,INDIRECT("Roles!$B$"&amp;MATCH($B188,Roles!$A:$A,0)&amp;":$AF$"&amp;MATCH($B188,Roles!$A:$A,0)),1,FALSE))=FALSE,IF(SquadExport!O188&lt;10,1,IF(SquadExport!O188&lt;15,2,IF(SquadExport!O188&lt;=20,3,""))),0),"")</f>
        <v/>
      </c>
      <c r="M188" s="37" t="str">
        <f ca="1">IF($A188&gt;"",IF(ISERROR(HLOOKUP(M$1,INDIRECT("Roles!$B$"&amp;MATCH($B188,Roles!$A:$A,0)&amp;":$AF$"&amp;MATCH($B188,Roles!$A:$A,0)),1,FALSE))=FALSE,IF(SquadExport!P188&lt;10,1,IF(SquadExport!P188&lt;15,2,IF(SquadExport!P188&lt;=20,3,""))),0),"")</f>
        <v/>
      </c>
      <c r="N188" s="37" t="str">
        <f ca="1">IF($A188&gt;"",IF(ISERROR(HLOOKUP(N$1,INDIRECT("Roles!$B$"&amp;MATCH($B188,Roles!$A:$A,0)&amp;":$AF$"&amp;MATCH($B188,Roles!$A:$A,0)),1,FALSE))=FALSE,IF(SquadExport!Q188&lt;10,1,IF(SquadExport!Q188&lt;15,2,IF(SquadExport!Q188&lt;=20,3,""))),0),"")</f>
        <v/>
      </c>
      <c r="O188" s="37" t="str">
        <f ca="1">IF($A188&gt;"",IF(ISERROR(HLOOKUP(O$1,INDIRECT("Roles!$B$"&amp;MATCH($B188,Roles!$A:$A,0)&amp;":$AF$"&amp;MATCH($B188,Roles!$A:$A,0)),1,FALSE))=FALSE,IF(SquadExport!R188&lt;10,1,IF(SquadExport!R188&lt;15,2,IF(SquadExport!R188&lt;=20,3,""))),0),"")</f>
        <v/>
      </c>
      <c r="P188" s="37" t="str">
        <f ca="1">IF($A188&gt;"",IF(ISERROR(HLOOKUP(P$1,INDIRECT("Roles!$B$"&amp;MATCH($B188,Roles!$A:$A,0)&amp;":$AF$"&amp;MATCH($B188,Roles!$A:$A,0)),1,FALSE))=FALSE,IF(SquadExport!S188&lt;10,1,IF(SquadExport!S188&lt;15,2,IF(SquadExport!S188&lt;=20,3,""))),0),"")</f>
        <v/>
      </c>
      <c r="Q188" s="37" t="str">
        <f ca="1">IF($A188&gt;"",IF(ISERROR(HLOOKUP(Q$1,INDIRECT("Roles!$B$"&amp;MATCH($B188,Roles!$A:$A,0)&amp;":$AF$"&amp;MATCH($B188,Roles!$A:$A,0)),1,FALSE))=FALSE,IF(SquadExport!T188&lt;10,1,IF(SquadExport!T188&lt;15,2,IF(SquadExport!T188&lt;=20,3,""))),0),"")</f>
        <v/>
      </c>
      <c r="R188" s="37" t="str">
        <f ca="1">IF($A188&gt;"",IF(ISERROR(HLOOKUP(R$1,INDIRECT("Roles!$B$"&amp;MATCH($B188,Roles!$A:$A,0)&amp;":$AF$"&amp;MATCH($B188,Roles!$A:$A,0)),1,FALSE))=FALSE,IF(SquadExport!U188&lt;10,1,IF(SquadExport!U188&lt;15,2,IF(SquadExport!U188&lt;=20,3,""))),0),"")</f>
        <v/>
      </c>
      <c r="S188" s="37" t="str">
        <f ca="1">IF($A188&gt;"",IF(ISERROR(HLOOKUP(S$1,INDIRECT("Roles!$B$"&amp;MATCH($B188,Roles!$A:$A,0)&amp;":$AF$"&amp;MATCH($B188,Roles!$A:$A,0)),1,FALSE))=FALSE,IF(SquadExport!V188&lt;10,1,IF(SquadExport!V188&lt;15,2,IF(SquadExport!V188&lt;=20,3,""))),0),"")</f>
        <v/>
      </c>
      <c r="T188" s="37" t="str">
        <f ca="1">IF($A188&gt;"",IF(ISERROR(HLOOKUP(T$1,INDIRECT("Roles!$B$"&amp;MATCH($B188,Roles!$A:$A,0)&amp;":$AF$"&amp;MATCH($B188,Roles!$A:$A,0)),1,FALSE))=FALSE,IF(SquadExport!W188&lt;10,1,IF(SquadExport!W188&lt;15,2,IF(SquadExport!W188&lt;=20,3,""))),0),"")</f>
        <v/>
      </c>
      <c r="U188" s="37" t="str">
        <f ca="1">IF($A188&gt;"",IF(ISERROR(HLOOKUP(U$1,INDIRECT("Roles!$B$"&amp;MATCH($B188,Roles!$A:$A,0)&amp;":$AF$"&amp;MATCH($B188,Roles!$A:$A,0)),1,FALSE))=FALSE,IF(SquadExport!X188&lt;10,1,IF(SquadExport!X188&lt;15,2,IF(SquadExport!X188&lt;=20,3,""))),0),"")</f>
        <v/>
      </c>
      <c r="V188" s="37" t="str">
        <f ca="1">IF($A188&gt;"",IF(ISERROR(HLOOKUP(V$1,INDIRECT("Roles!$B$"&amp;MATCH($B188,Roles!$A:$A,0)&amp;":$AF$"&amp;MATCH($B188,Roles!$A:$A,0)),1,FALSE))=FALSE,IF(SquadExport!Y188&lt;10,1,IF(SquadExport!Y188&lt;15,2,IF(SquadExport!Y188&lt;=20,3,""))),0),"")</f>
        <v/>
      </c>
      <c r="W188" s="37" t="str">
        <f ca="1">IF($A188&gt;"",IF(ISERROR(HLOOKUP(W$1,INDIRECT("Roles!$B$"&amp;MATCH($B188,Roles!$A:$A,0)&amp;":$AF$"&amp;MATCH($B188,Roles!$A:$A,0)),1,FALSE))=FALSE,IF(SquadExport!Z188&lt;10,1,IF(SquadExport!Z188&lt;15,2,IF(SquadExport!Z188&lt;=20,3,""))),0),"")</f>
        <v/>
      </c>
      <c r="X188" s="37" t="str">
        <f ca="1">IF($A188&gt;"",IF(ISERROR(HLOOKUP(X$1,INDIRECT("Roles!$B$"&amp;MATCH($B188,Roles!$A:$A,0)&amp;":$AF$"&amp;MATCH($B188,Roles!$A:$A,0)),1,FALSE))=FALSE,IF(SquadExport!AA188&lt;10,1,IF(SquadExport!AA188&lt;15,2,IF(SquadExport!AA188&lt;=20,3,""))),0),"")</f>
        <v/>
      </c>
      <c r="Y188" s="37" t="str">
        <f ca="1">IF($A188&gt;"",IF(ISERROR(HLOOKUP(Y$1,INDIRECT("Roles!$B$"&amp;MATCH($B188,Roles!$A:$A,0)&amp;":$AF$"&amp;MATCH($B188,Roles!$A:$A,0)),1,FALSE))=FALSE,IF(SquadExport!AB188&lt;10,1,IF(SquadExport!AB188&lt;15,2,IF(SquadExport!AB188&lt;=20,3,""))),0),"")</f>
        <v/>
      </c>
      <c r="Z188" s="37" t="str">
        <f ca="1">IF($A188&gt;"",IF(ISERROR(HLOOKUP(Z$1,INDIRECT("Roles!$B$"&amp;MATCH($B188,Roles!$A:$A,0)&amp;":$AF$"&amp;MATCH($B188,Roles!$A:$A,0)),1,FALSE))=FALSE,IF(SquadExport!AC188&lt;10,1,IF(SquadExport!AC188&lt;15,2,IF(SquadExport!AC188&lt;=20,3,""))),0),"")</f>
        <v/>
      </c>
      <c r="AA188" s="37" t="str">
        <f ca="1">IF($A188&gt;"",IF(ISERROR(HLOOKUP(AA$1,INDIRECT("Roles!$B$"&amp;MATCH($B188,Roles!$A:$A,0)&amp;":$AF$"&amp;MATCH($B188,Roles!$A:$A,0)),1,FALSE))=FALSE,IF(SquadExport!AD188&lt;10,1,IF(SquadExport!AD188&lt;15,2,IF(SquadExport!AD188&lt;=20,3,""))),0),"")</f>
        <v/>
      </c>
      <c r="AB188" s="37" t="str">
        <f ca="1">IF($A188&gt;"",IF(ISERROR(HLOOKUP(AB$1,INDIRECT("Roles!$B$"&amp;MATCH($B188,Roles!$A:$A,0)&amp;":$AF$"&amp;MATCH($B188,Roles!$A:$A,0)),1,FALSE))=FALSE,IF(SquadExport!AE188&lt;10,1,IF(SquadExport!AE188&lt;15,2,IF(SquadExport!AE188&lt;=20,3,""))),0),"")</f>
        <v/>
      </c>
      <c r="AC188" s="37" t="str">
        <f ca="1">IF($A188&gt;"",IF(ISERROR(HLOOKUP(AC$1,INDIRECT("Roles!$B$"&amp;MATCH($B188,Roles!$A:$A,0)&amp;":$AF$"&amp;MATCH($B188,Roles!$A:$A,0)),1,FALSE))=FALSE,IF(SquadExport!AF188&lt;10,1,IF(SquadExport!AF188&lt;15,2,IF(SquadExport!AF188&lt;=20,3,""))),0),"")</f>
        <v/>
      </c>
      <c r="AD188" s="37" t="str">
        <f ca="1">IF($A188&gt;"",IF(ISERROR(HLOOKUP(AD$1,INDIRECT("Roles!$B$"&amp;MATCH($B188,Roles!$A:$A,0)&amp;":$AF$"&amp;MATCH($B188,Roles!$A:$A,0)),1,FALSE))=FALSE,IF(SquadExport!AG188&lt;10,1,IF(SquadExport!AG188&lt;15,2,IF(SquadExport!AG188&lt;=20,3,""))),0),"")</f>
        <v/>
      </c>
      <c r="AE188" s="37" t="str">
        <f ca="1">IF($A188&gt;"",IF(ISERROR(HLOOKUP(AE$1,INDIRECT("Roles!$B$"&amp;MATCH($B188,Roles!$A:$A,0)&amp;":$AF$"&amp;MATCH($B188,Roles!$A:$A,0)),1,FALSE))=FALSE,IF(SquadExport!AH188&lt;10,1,IF(SquadExport!AH188&lt;15,2,IF(SquadExport!AH188&lt;=20,3,""))),0),"")</f>
        <v/>
      </c>
      <c r="AF188" s="37" t="str">
        <f ca="1">IF($A188&gt;"",IF(ISERROR(HLOOKUP(AF$1,INDIRECT("Roles!$B$"&amp;MATCH($B188,Roles!$A:$A,0)&amp;":$AF$"&amp;MATCH($B188,Roles!$A:$A,0)),1,FALSE))=FALSE,IF(SquadExport!AI188&lt;10,1,IF(SquadExport!AI188&lt;15,2,IF(SquadExport!AI188&lt;=20,3,""))),0),"")</f>
        <v/>
      </c>
      <c r="AG188" s="37" t="str">
        <f ca="1">IF($A188&gt;"",IF(ISERROR(HLOOKUP(AG$1,INDIRECT("Roles!$B$"&amp;MATCH($B188,Roles!$A:$A,0)&amp;":$AF$"&amp;MATCH($B188,Roles!$A:$A,0)),1,FALSE))=FALSE,IF(SquadExport!AJ188&lt;10,1,IF(SquadExport!AJ188&lt;15,2,IF(SquadExport!AJ188&lt;=20,3,""))),0),"")</f>
        <v/>
      </c>
      <c r="AH188" s="37" t="str">
        <f ca="1">IF($A188&gt;"",IF(ISERROR(HLOOKUP(AH$1,INDIRECT("Roles!$B$"&amp;MATCH($B188,Roles!$A:$A,0)&amp;":$AF$"&amp;MATCH($B188,Roles!$A:$A,0)),1,FALSE))=FALSE,IF(SquadExport!AK188&lt;10,1,IF(SquadExport!AK188&lt;15,2,IF(SquadExport!AK188&lt;=20,3,""))),0),"")</f>
        <v/>
      </c>
      <c r="AI188" s="37" t="str">
        <f ca="1">IF($A188&gt;"",IF(ISERROR(HLOOKUP(AI$1,INDIRECT("Roles!$B$"&amp;MATCH($B188,Roles!$A:$A,0)&amp;":$AF$"&amp;MATCH($B188,Roles!$A:$A,0)),1,FALSE))=FALSE,IF(SquadExport!AL188&lt;10,1,IF(SquadExport!AL188&lt;15,2,IF(SquadExport!AL188&lt;=20,3,""))),0),"")</f>
        <v/>
      </c>
      <c r="AJ188" s="37" t="str">
        <f ca="1">IF($A188&gt;"",IF(ISERROR(HLOOKUP(AJ$1,INDIRECT("Roles!$B$"&amp;MATCH($B188,Roles!$A:$A,0)&amp;":$AF$"&amp;MATCH($B188,Roles!$A:$A,0)),1,FALSE))=FALSE,IF(SquadExport!AM188&lt;10,1,IF(SquadExport!AM188&lt;15,2,IF(SquadExport!AM188&lt;=20,3,""))),0),"")</f>
        <v/>
      </c>
      <c r="AK188" s="37" t="str">
        <f ca="1">IF($A188&gt;"",IF(ISERROR(HLOOKUP(AK$1,INDIRECT("Roles!$B$"&amp;MATCH($B188,Roles!$A:$A,0)&amp;":$AF$"&amp;MATCH($B188,Roles!$A:$A,0)),1,FALSE))=FALSE,IF(SquadExport!AN188&lt;10,1,IF(SquadExport!AN188&lt;15,2,IF(SquadExport!AN188&lt;=20,3,""))),0),"")</f>
        <v/>
      </c>
      <c r="AL188" s="37" t="str">
        <f ca="1">IF($A188&gt;"",IF(ISERROR(HLOOKUP(AL$1,INDIRECT("Roles!$B$"&amp;MATCH($B188,Roles!$A:$A,0)&amp;":$AF$"&amp;MATCH($B188,Roles!$A:$A,0)),1,FALSE))=FALSE,IF(SquadExport!AO188&lt;10,1,IF(SquadExport!AO188&lt;15,2,IF(SquadExport!AO188&lt;=20,3,""))),0),"")</f>
        <v/>
      </c>
      <c r="AM188" s="37" t="str">
        <f ca="1">IF($A188&gt;"",IF(ISERROR(HLOOKUP(AM$1,INDIRECT("Roles!$B$"&amp;MATCH($B188,Roles!$A:$A,0)&amp;":$AF$"&amp;MATCH($B188,Roles!$A:$A,0)),1,FALSE))=FALSE,IF(SquadExport!AP188&lt;10,1,IF(SquadExport!AP188&lt;15,2,IF(SquadExport!AP188&lt;=20,3,""))),0),"")</f>
        <v/>
      </c>
      <c r="AN188" s="37" t="str">
        <f ca="1">IF($A188&gt;"",IF(ISERROR(HLOOKUP(AN$1,INDIRECT("Roles!$B$"&amp;MATCH($B188,Roles!$A:$A,0)&amp;":$AF$"&amp;MATCH($B188,Roles!$A:$A,0)),1,FALSE))=FALSE,IF(SquadExport!AQ188&lt;10,1,IF(SquadExport!AQ188&lt;15,2,IF(SquadExport!AQ188&lt;=20,3,""))),0),"")</f>
        <v/>
      </c>
      <c r="AO188" s="37" t="str">
        <f ca="1">IF($A188&gt;"",IF(ISERROR(HLOOKUP(AO$1,INDIRECT("Roles!$B$"&amp;MATCH($B188,Roles!$A:$A,0)&amp;":$AF$"&amp;MATCH($B188,Roles!$A:$A,0)),1,FALSE))=FALSE,IF(SquadExport!AR188&lt;10,1,IF(SquadExport!AR188&lt;15,2,IF(SquadExport!AR188&lt;=20,3,""))),0),"")</f>
        <v/>
      </c>
      <c r="AP188" s="37" t="str">
        <f ca="1">IF($A188&gt;"",IF(ISERROR(HLOOKUP(AP$1,INDIRECT("Roles!$B$"&amp;MATCH($B188,Roles!$A:$A,0)&amp;":$AF$"&amp;MATCH($B188,Roles!$A:$A,0)),1,FALSE))=FALSE,IF(SquadExport!AS188&lt;10,1,IF(SquadExport!AS188&lt;15,2,IF(SquadExport!AS188&lt;=20,3,""))),0),"")</f>
        <v/>
      </c>
      <c r="AQ188" s="37" t="str">
        <f ca="1">IF($A188&gt;"",IF(ISERROR(HLOOKUP(AQ$1,INDIRECT("Roles!$B$"&amp;MATCH($B188,Roles!$A:$A,0)&amp;":$AF$"&amp;MATCH($B188,Roles!$A:$A,0)),1,FALSE))=FALSE,IF(SquadExport!AT188&lt;10,1,IF(SquadExport!AT188&lt;15,2,IF(SquadExport!AT188&lt;=20,3,""))),0),"")</f>
        <v/>
      </c>
      <c r="AR188" s="37" t="str">
        <f ca="1">IF($A188&gt;"",IF(ISERROR(HLOOKUP(AR$1,INDIRECT("Roles!$B$"&amp;MATCH($B188,Roles!$A:$A,0)&amp;":$AF$"&amp;MATCH($B188,Roles!$A:$A,0)),1,FALSE))=FALSE,IF(SquadExport!AU188&lt;10,1,IF(SquadExport!AU188&lt;15,2,IF(SquadExport!AU188&lt;=20,3,""))),0),"")</f>
        <v/>
      </c>
      <c r="AS188" s="37" t="str">
        <f ca="1">IF($A188&gt;"",IF(ISERROR(HLOOKUP(AS$1,INDIRECT("Roles!$B$"&amp;MATCH($B188,Roles!$A:$A,0)&amp;":$AF$"&amp;MATCH($B188,Roles!$A:$A,0)),1,FALSE))=FALSE,IF(SquadExport!AV188&lt;10,1,IF(SquadExport!AV188&lt;15,2,IF(SquadExport!AV188&lt;=20,3,""))),0),"")</f>
        <v/>
      </c>
      <c r="AT188" s="37" t="str">
        <f ca="1">IF($A188&gt;"",IF(ISERROR(HLOOKUP(AT$1,INDIRECT("Roles!$B$"&amp;MATCH($B188,Roles!$A:$A,0)&amp;":$AF$"&amp;MATCH($B188,Roles!$A:$A,0)),1,FALSE))=FALSE,IF(SquadExport!AW188&lt;10,1,IF(SquadExport!AW188&lt;15,2,IF(SquadExport!AW188&lt;=20,3,""))),0),"")</f>
        <v/>
      </c>
      <c r="AU188" s="37" t="str">
        <f ca="1">IF($A188&gt;"",IF(ISERROR(HLOOKUP(AU$1,INDIRECT("Roles!$B$"&amp;MATCH($B188,Roles!$A:$A,0)&amp;":$AF$"&amp;MATCH($B188,Roles!$A:$A,0)),1,FALSE))=FALSE,IF(SquadExport!AX188&lt;10,1,IF(SquadExport!AX188&lt;15,2,IF(SquadExport!AX188&lt;=20,3,""))),0),"")</f>
        <v/>
      </c>
      <c r="AV188" s="37" t="str">
        <f ca="1">IF($A188&gt;"",IF(ISERROR(HLOOKUP(AV$1,INDIRECT("Roles!$B$"&amp;MATCH($B188,Roles!$A:$A,0)&amp;":$AF$"&amp;MATCH($B188,Roles!$A:$A,0)),1,FALSE))=FALSE,IF(SquadExport!AY188&lt;10,1,IF(SquadExport!AY188&lt;15,2,IF(SquadExport!AY188&lt;=20,3,""))),0),"")</f>
        <v/>
      </c>
      <c r="AW188" s="37" t="str">
        <f ca="1">IF($A188&gt;"",IF(ISERROR(HLOOKUP(AW$1,INDIRECT("Roles!$B$"&amp;MATCH($B188,Roles!$A:$A,0)&amp;":$AF$"&amp;MATCH($B188,Roles!$A:$A,0)),1,FALSE))=FALSE,IF(SquadExport!AZ188&lt;10,1,IF(SquadExport!AZ188&lt;15,2,IF(SquadExport!AZ188&lt;=20,3,""))),0),"")</f>
        <v/>
      </c>
      <c r="AX188" s="37" t="str">
        <f ca="1">IF($A188&gt;"",IF(ISERROR(HLOOKUP(AX$1,INDIRECT("Roles!$B$"&amp;MATCH($B188,Roles!$A:$A,0)&amp;":$AF$"&amp;MATCH($B188,Roles!$A:$A,0)),1,FALSE))=FALSE,IF(SquadExport!BA188&lt;10,1,IF(SquadExport!BA188&lt;15,2,IF(SquadExport!BA188&lt;=20,3,""))),0),"")</f>
        <v/>
      </c>
      <c r="AY188" s="30" t="str" cm="1">
        <f t="array" aca="1" ref="AY188:CS188" ca="1">IF($D188:$AX188=1,D$1:AX$1,"")</f>
        <v/>
      </c>
      <c r="AZ188" s="30" t="str">
        <f ca="1"/>
        <v/>
      </c>
      <c r="BA188" s="30" t="str">
        <f ca="1"/>
        <v/>
      </c>
      <c r="BB188" s="30" t="str">
        <f ca="1"/>
        <v/>
      </c>
      <c r="BC188" s="30" t="str">
        <f ca="1"/>
        <v/>
      </c>
      <c r="BD188" s="30" t="str">
        <f ca="1"/>
        <v/>
      </c>
      <c r="BE188" s="30" t="str">
        <f ca="1"/>
        <v/>
      </c>
      <c r="BF188" s="30" t="str">
        <f ca="1"/>
        <v/>
      </c>
      <c r="BG188" s="30" t="str">
        <f ca="1"/>
        <v/>
      </c>
      <c r="BH188" s="30" t="str">
        <f ca="1"/>
        <v/>
      </c>
      <c r="BI188" s="30" t="str">
        <f ca="1"/>
        <v/>
      </c>
      <c r="BJ188" s="30" t="str">
        <f ca="1"/>
        <v/>
      </c>
      <c r="BK188" s="30" t="str">
        <f ca="1"/>
        <v/>
      </c>
      <c r="BL188" s="30" t="str">
        <f ca="1"/>
        <v/>
      </c>
      <c r="BM188" s="30" t="str">
        <f ca="1"/>
        <v/>
      </c>
      <c r="BN188" s="30" t="str">
        <f ca="1"/>
        <v/>
      </c>
      <c r="BO188" s="30" t="str">
        <f ca="1"/>
        <v/>
      </c>
      <c r="BP188" s="30" t="str">
        <f ca="1"/>
        <v/>
      </c>
      <c r="BQ188" s="30" t="str">
        <f ca="1"/>
        <v/>
      </c>
      <c r="BR188" s="30" t="str">
        <f ca="1"/>
        <v/>
      </c>
      <c r="BS188" s="30" t="str">
        <f ca="1"/>
        <v/>
      </c>
      <c r="BT188" s="30" t="str">
        <f ca="1"/>
        <v/>
      </c>
      <c r="BU188" s="30" t="str">
        <f ca="1"/>
        <v/>
      </c>
      <c r="BV188" s="30" t="str">
        <f ca="1"/>
        <v/>
      </c>
      <c r="BW188" s="30" t="str">
        <f ca="1"/>
        <v/>
      </c>
      <c r="BX188" s="30" t="str">
        <f ca="1"/>
        <v/>
      </c>
      <c r="BY188" s="30" t="str">
        <f ca="1"/>
        <v/>
      </c>
      <c r="BZ188" s="30" t="str">
        <f ca="1"/>
        <v/>
      </c>
      <c r="CA188" s="30" t="str">
        <f ca="1"/>
        <v/>
      </c>
      <c r="CB188" s="30" t="str">
        <f ca="1"/>
        <v/>
      </c>
      <c r="CC188" s="30" t="str">
        <f ca="1"/>
        <v/>
      </c>
      <c r="CD188" s="30" t="str">
        <f ca="1"/>
        <v/>
      </c>
      <c r="CE188" s="30" t="str">
        <f ca="1"/>
        <v/>
      </c>
      <c r="CF188" s="30" t="str">
        <f ca="1"/>
        <v/>
      </c>
      <c r="CG188" s="30" t="str">
        <f ca="1"/>
        <v/>
      </c>
      <c r="CH188" s="30" t="str">
        <f ca="1"/>
        <v/>
      </c>
      <c r="CI188" s="30" t="str">
        <f ca="1"/>
        <v/>
      </c>
      <c r="CJ188" s="30" t="str">
        <f ca="1"/>
        <v/>
      </c>
      <c r="CK188" s="30" t="str">
        <f ca="1"/>
        <v/>
      </c>
      <c r="CL188" s="30" t="str">
        <f ca="1"/>
        <v/>
      </c>
      <c r="CM188" s="30" t="str">
        <f ca="1"/>
        <v/>
      </c>
      <c r="CN188" s="30" t="str">
        <f ca="1"/>
        <v/>
      </c>
      <c r="CO188" s="30" t="str">
        <f ca="1"/>
        <v/>
      </c>
      <c r="CP188" s="30" t="str">
        <f ca="1"/>
        <v/>
      </c>
      <c r="CQ188" s="30" t="str">
        <f ca="1"/>
        <v/>
      </c>
      <c r="CR188" s="30" t="str">
        <f ca="1"/>
        <v/>
      </c>
      <c r="CS188" s="30" t="str">
        <f ca="1"/>
        <v/>
      </c>
      <c r="CT188" s="31" cm="1">
        <f t="array" aca="1" ref="CT188" ca="1">SUMPRODUCT(COUNTIF($AY188:$CS188,Training!$C$3:$E$3))</f>
        <v>0</v>
      </c>
      <c r="CU188" s="31" cm="1">
        <f t="array" aca="1" ref="CU188" ca="1">SUMPRODUCT(COUNTIF($AY188:$CS188,Training!$C$4:$E$4))</f>
        <v>0</v>
      </c>
      <c r="CV188" s="31" cm="1">
        <f t="array" aca="1" ref="CV188" ca="1">SUMPRODUCT(COUNTIF($AY188:$CS188,Training!$C$5:$E$5))</f>
        <v>0</v>
      </c>
      <c r="CW188" s="31" cm="1">
        <f t="array" aca="1" ref="CW188" ca="1">SUMPRODUCT(COUNTIF($AY188:$CS188,Training!$C$6:$E$6))</f>
        <v>0</v>
      </c>
      <c r="CX188" s="31" cm="1">
        <f t="array" aca="1" ref="CX188" ca="1">SUMPRODUCT(COUNTIF($AY188:$CS188,Training!$C$7:$E$7))</f>
        <v>0</v>
      </c>
      <c r="CY188" s="31" cm="1">
        <f t="array" aca="1" ref="CY188" ca="1">SUMPRODUCT(COUNTIF($AY188:$CS188,Training!$C$8:$E$8))</f>
        <v>0</v>
      </c>
      <c r="CZ188" s="31" cm="1">
        <f t="array" aca="1" ref="CZ188" ca="1">SUMPRODUCT(COUNTIF($AY188:$CS188,Training!$C$9:$E$9))</f>
        <v>0</v>
      </c>
      <c r="DA188" s="31" cm="1">
        <f t="array" aca="1" ref="DA188" ca="1">SUMPRODUCT(COUNTIF($AY188:$CS188,Training!$C$10:$E$10))</f>
        <v>0</v>
      </c>
      <c r="DB188" s="31" cm="1">
        <f t="array" aca="1" ref="DB188" ca="1">SUMPRODUCT(COUNTIF($AY188:$CS188,Training!$C$11:$E$11))</f>
        <v>0</v>
      </c>
      <c r="DC188" s="31" cm="1">
        <f t="array" aca="1" ref="DC188" ca="1">SUMPRODUCT(COUNTIF($AY188:$CS188,Training!$C$2:$E$2))</f>
        <v>0</v>
      </c>
      <c r="DD188" s="31" cm="1">
        <f t="array" aca="1" ref="DD188" ca="1">SUMPRODUCT(COUNTIF($AY188:$CS188,Training!#REF!))</f>
        <v>0</v>
      </c>
      <c r="DE188" s="31" cm="1">
        <f t="array" aca="1" ref="DE188" ca="1">SUMPRODUCT(COUNTIF($AY188:$CS188,Training!$C$12:$E$12))</f>
        <v>0</v>
      </c>
      <c r="DF188" s="31" cm="1">
        <f t="array" aca="1" ref="DF188" ca="1">SUMPRODUCT(COUNTIF($AY188:$CS188,Training!$C$13:$E$13))</f>
        <v>0</v>
      </c>
      <c r="DG188" s="31" cm="1">
        <f t="array" aca="1" ref="DG188" ca="1">SUMPRODUCT(COUNTIF($AY188:$CS188,Training!$C$14:$E$14))</f>
        <v>0</v>
      </c>
      <c r="DH188" s="31" cm="1">
        <f t="array" aca="1" ref="DH188" ca="1">SUMPRODUCT(COUNTIF($AY188:$CS188,Training!$C$15:$E$15))</f>
        <v>0</v>
      </c>
      <c r="DI188" s="31" cm="1">
        <f t="array" aca="1" ref="DI188" ca="1">SUMPRODUCT(COUNTIF($AY188:$CS188,Training!$C$16:$E$16))</f>
        <v>0</v>
      </c>
      <c r="DJ188" s="30" t="str" cm="1">
        <f t="array" aca="1" ref="DJ188:FD188" ca="1">IF(COUNTIF(D188:AX188,1)=0,IF($D188:$AX188=2,D$1:AX$1,""),"")</f>
        <v/>
      </c>
      <c r="DK188" s="30" t="str">
        <f ca="1"/>
        <v/>
      </c>
      <c r="DL188" s="30" t="str">
        <f ca="1"/>
        <v/>
      </c>
      <c r="DM188" s="30" t="str">
        <f ca="1"/>
        <v/>
      </c>
      <c r="DN188" s="30" t="str">
        <f ca="1"/>
        <v/>
      </c>
      <c r="DO188" s="30" t="str">
        <f ca="1"/>
        <v/>
      </c>
      <c r="DP188" s="30" t="str">
        <f ca="1"/>
        <v/>
      </c>
      <c r="DQ188" s="30" t="str">
        <f ca="1"/>
        <v/>
      </c>
      <c r="DR188" s="30" t="str">
        <f ca="1"/>
        <v/>
      </c>
      <c r="DS188" s="30" t="str">
        <f ca="1"/>
        <v/>
      </c>
      <c r="DT188" s="30" t="str">
        <f ca="1"/>
        <v/>
      </c>
      <c r="DU188" s="30" t="str">
        <f ca="1"/>
        <v/>
      </c>
      <c r="DV188" s="30" t="str">
        <f ca="1"/>
        <v/>
      </c>
      <c r="DW188" s="30" t="str">
        <f ca="1"/>
        <v/>
      </c>
      <c r="DX188" s="30" t="str">
        <f ca="1"/>
        <v/>
      </c>
      <c r="DY188" s="30" t="str">
        <f ca="1"/>
        <v/>
      </c>
      <c r="DZ188" s="30" t="str">
        <f ca="1"/>
        <v/>
      </c>
      <c r="EA188" s="30" t="str">
        <f ca="1"/>
        <v/>
      </c>
      <c r="EB188" s="30" t="str">
        <f ca="1"/>
        <v/>
      </c>
      <c r="EC188" s="30" t="str">
        <f ca="1"/>
        <v/>
      </c>
      <c r="ED188" s="30" t="str">
        <f ca="1"/>
        <v/>
      </c>
      <c r="EE188" s="30" t="str">
        <f ca="1"/>
        <v/>
      </c>
      <c r="EF188" s="30" t="str">
        <f ca="1"/>
        <v/>
      </c>
      <c r="EG188" s="30" t="str">
        <f ca="1"/>
        <v/>
      </c>
      <c r="EH188" s="30" t="str">
        <f ca="1"/>
        <v/>
      </c>
      <c r="EI188" s="30" t="str">
        <f ca="1"/>
        <v/>
      </c>
      <c r="EJ188" s="30" t="str">
        <f ca="1"/>
        <v/>
      </c>
      <c r="EK188" s="30" t="str">
        <f ca="1"/>
        <v/>
      </c>
      <c r="EL188" s="30" t="str">
        <f ca="1"/>
        <v/>
      </c>
      <c r="EM188" s="30" t="str">
        <f ca="1"/>
        <v/>
      </c>
      <c r="EN188" s="30" t="str">
        <f ca="1"/>
        <v/>
      </c>
      <c r="EO188" s="30" t="str">
        <f ca="1"/>
        <v/>
      </c>
      <c r="EP188" s="30" t="str">
        <f ca="1"/>
        <v/>
      </c>
      <c r="EQ188" s="30" t="str">
        <f ca="1"/>
        <v/>
      </c>
      <c r="ER188" s="30" t="str">
        <f ca="1"/>
        <v/>
      </c>
      <c r="ES188" s="30" t="str">
        <f ca="1"/>
        <v/>
      </c>
      <c r="ET188" s="30" t="str">
        <f ca="1"/>
        <v/>
      </c>
      <c r="EU188" s="30" t="str">
        <f ca="1"/>
        <v/>
      </c>
      <c r="EV188" s="30" t="str">
        <f ca="1"/>
        <v/>
      </c>
      <c r="EW188" s="30" t="str">
        <f ca="1"/>
        <v/>
      </c>
      <c r="EX188" s="30" t="str">
        <f ca="1"/>
        <v/>
      </c>
      <c r="EY188" s="30" t="str">
        <f ca="1"/>
        <v/>
      </c>
      <c r="EZ188" s="30" t="str">
        <f ca="1"/>
        <v/>
      </c>
      <c r="FA188" s="30" t="str">
        <f ca="1"/>
        <v/>
      </c>
      <c r="FB188" s="30" t="str">
        <f ca="1"/>
        <v/>
      </c>
      <c r="FC188" s="30" t="str">
        <f ca="1"/>
        <v/>
      </c>
      <c r="FD188" s="30" t="str">
        <f ca="1"/>
        <v/>
      </c>
      <c r="FE188" s="31" cm="1">
        <f t="array" aca="1" ref="FE188" ca="1">SUMPRODUCT(COUNTIF($DJ188:$FD188,Training!$C$3:$E$3))</f>
        <v>0</v>
      </c>
      <c r="FF188" s="31" cm="1">
        <f t="array" aca="1" ref="FF188" ca="1">SUMPRODUCT(COUNTIF($DJ188:$FD188,Training!$C$4:$E$4))</f>
        <v>0</v>
      </c>
      <c r="FG188" s="31" cm="1">
        <f t="array" aca="1" ref="FG188" ca="1">SUMPRODUCT(COUNTIF($DJ188:$FD188,Training!$C$5:$E$5))</f>
        <v>0</v>
      </c>
      <c r="FH188" s="31" cm="1">
        <f t="array" aca="1" ref="FH188" ca="1">SUMPRODUCT(COUNTIF($DJ188:$FD188,Training!$C$6:$E$6))</f>
        <v>0</v>
      </c>
      <c r="FI188" s="31" cm="1">
        <f t="array" aca="1" ref="FI188" ca="1">SUMPRODUCT(COUNTIF($DJ188:$FD188,Training!$C$7:$E$7))</f>
        <v>0</v>
      </c>
      <c r="FJ188" s="31" cm="1">
        <f t="array" aca="1" ref="FJ188" ca="1">SUMPRODUCT(COUNTIF($DJ188:$FD188,Training!$C$8:$E$8))</f>
        <v>0</v>
      </c>
      <c r="FK188" s="31" cm="1">
        <f t="array" aca="1" ref="FK188" ca="1">SUMPRODUCT(COUNTIF($DJ188:$FD188,Training!$C$9:$E$9))</f>
        <v>0</v>
      </c>
      <c r="FL188" s="31" cm="1">
        <f t="array" aca="1" ref="FL188" ca="1">SUMPRODUCT(COUNTIF($DJ188:$FD188,Training!$C$10:$E$10))</f>
        <v>0</v>
      </c>
      <c r="FM188" s="31" cm="1">
        <f t="array" aca="1" ref="FM188" ca="1">SUMPRODUCT(COUNTIF($DJ188:$FD188,Training!$C$11:$E$11))</f>
        <v>0</v>
      </c>
      <c r="FN188" s="31" cm="1">
        <f t="array" aca="1" ref="FN188" ca="1">SUMPRODUCT(COUNTIF($DJ188:$FD188,Training!$C$2:$E$2))</f>
        <v>0</v>
      </c>
      <c r="FO188" s="31" cm="1">
        <f t="array" aca="1" ref="FO188" ca="1">SUMPRODUCT(COUNTIF($DJ188:$FD188,Training!#REF!))</f>
        <v>0</v>
      </c>
      <c r="FP188" s="31" cm="1">
        <f t="array" aca="1" ref="FP188" ca="1">SUMPRODUCT(COUNTIF($DJ188:$FD188,Training!$C$12:$E$12))</f>
        <v>0</v>
      </c>
      <c r="FQ188" s="31" cm="1">
        <f t="array" aca="1" ref="FQ188" ca="1">SUMPRODUCT(COUNTIF($DJ188:$FD188,Training!$C$13:$E$13))</f>
        <v>0</v>
      </c>
      <c r="FR188" s="31" cm="1">
        <f t="array" aca="1" ref="FR188" ca="1">SUMPRODUCT(COUNTIF($DJ188:$FD188,Training!$C$14:$E$14))</f>
        <v>0</v>
      </c>
      <c r="FS188" s="31" cm="1">
        <f t="array" aca="1" ref="FS188" ca="1">SUMPRODUCT(COUNTIF($DJ188:$FD188,Training!$C$15:$E$15))</f>
        <v>0</v>
      </c>
      <c r="FT188" s="31" cm="1">
        <f t="array" aca="1" ref="FT188" ca="1">SUMPRODUCT(COUNTIF($DJ188:$FD188,Training!$C$16:$E$16))</f>
        <v>0</v>
      </c>
    </row>
    <row r="189" spans="1:176" x14ac:dyDescent="0.25">
      <c r="A189" s="32" t="str">
        <f>IF(WeightedParse!A189&gt;"",WeightedParse!A189,"")</f>
        <v/>
      </c>
      <c r="B189" s="49" t="str">
        <f>IF('Weighted Summary'!A189&gt;"",'Weighted Summary'!F189,"")</f>
        <v/>
      </c>
      <c r="C189" s="39" t="str">
        <f t="shared" si="2"/>
        <v/>
      </c>
      <c r="D189" s="37" t="str">
        <f ca="1">IF($A189&gt;"",IF(ISERROR(HLOOKUP(D$1,INDIRECT("Roles!$B$"&amp;MATCH($B189,Roles!$A:$A,0)&amp;":$AF$"&amp;MATCH($B189,Roles!$A:$A,0)),1,FALSE))=FALSE,IF(SquadExport!G189&lt;10,1,IF(SquadExport!G189&lt;15,2,IF(SquadExport!G189&lt;=20,3,""))),0),"")</f>
        <v/>
      </c>
      <c r="E189" s="37" t="str">
        <f ca="1">IF($A189&gt;"",IF(ISERROR(HLOOKUP(E$1,INDIRECT("Roles!$B$"&amp;MATCH($B189,Roles!$A:$A,0)&amp;":$AF$"&amp;MATCH($B189,Roles!$A:$A,0)),1,FALSE))=FALSE,IF(SquadExport!H189&lt;10,1,IF(SquadExport!H189&lt;15,2,IF(SquadExport!H189&lt;=20,3,""))),0),"")</f>
        <v/>
      </c>
      <c r="F189" s="37" t="str">
        <f ca="1">IF($A189&gt;"",IF(ISERROR(HLOOKUP(F$1,INDIRECT("Roles!$B$"&amp;MATCH($B189,Roles!$A:$A,0)&amp;":$AF$"&amp;MATCH($B189,Roles!$A:$A,0)),1,FALSE))=FALSE,IF(SquadExport!I189&lt;10,1,IF(SquadExport!I189&lt;15,2,IF(SquadExport!I189&lt;=20,3,""))),0),"")</f>
        <v/>
      </c>
      <c r="G189" s="37" t="str">
        <f ca="1">IF($A189&gt;"",IF(ISERROR(HLOOKUP(G$1,INDIRECT("Roles!$B$"&amp;MATCH($B189,Roles!$A:$A,0)&amp;":$AF$"&amp;MATCH($B189,Roles!$A:$A,0)),1,FALSE))=FALSE,IF(SquadExport!J189&lt;10,1,IF(SquadExport!J189&lt;15,2,IF(SquadExport!J189&lt;=20,3,""))),0),"")</f>
        <v/>
      </c>
      <c r="H189" s="37" t="str">
        <f ca="1">IF($A189&gt;"",IF(ISERROR(HLOOKUP(H$1,INDIRECT("Roles!$B$"&amp;MATCH($B189,Roles!$A:$A,0)&amp;":$AF$"&amp;MATCH($B189,Roles!$A:$A,0)),1,FALSE))=FALSE,IF(SquadExport!K189&lt;10,1,IF(SquadExport!K189&lt;15,2,IF(SquadExport!K189&lt;=20,3,""))),0),"")</f>
        <v/>
      </c>
      <c r="I189" s="37" t="str">
        <f ca="1">IF($A189&gt;"",IF(ISERROR(HLOOKUP(I$1,INDIRECT("Roles!$B$"&amp;MATCH($B189,Roles!$A:$A,0)&amp;":$AF$"&amp;MATCH($B189,Roles!$A:$A,0)),1,FALSE))=FALSE,IF(SquadExport!L189&lt;10,1,IF(SquadExport!L189&lt;15,2,IF(SquadExport!L189&lt;=20,3,""))),0),"")</f>
        <v/>
      </c>
      <c r="J189" s="37" t="str">
        <f ca="1">IF($A189&gt;"",IF(ISERROR(HLOOKUP(J$1,INDIRECT("Roles!$B$"&amp;MATCH($B189,Roles!$A:$A,0)&amp;":$AF$"&amp;MATCH($B189,Roles!$A:$A,0)),1,FALSE))=FALSE,IF(SquadExport!M189&lt;10,1,IF(SquadExport!M189&lt;15,2,IF(SquadExport!M189&lt;=20,3,""))),0),"")</f>
        <v/>
      </c>
      <c r="K189" s="37" t="str">
        <f ca="1">IF($A189&gt;"",IF(ISERROR(HLOOKUP(K$1,INDIRECT("Roles!$B$"&amp;MATCH($B189,Roles!$A:$A,0)&amp;":$AF$"&amp;MATCH($B189,Roles!$A:$A,0)),1,FALSE))=FALSE,IF(SquadExport!N189&lt;10,1,IF(SquadExport!N189&lt;15,2,IF(SquadExport!N189&lt;=20,3,""))),0),"")</f>
        <v/>
      </c>
      <c r="L189" s="37" t="str">
        <f ca="1">IF($A189&gt;"",IF(ISERROR(HLOOKUP(L$1,INDIRECT("Roles!$B$"&amp;MATCH($B189,Roles!$A:$A,0)&amp;":$AF$"&amp;MATCH($B189,Roles!$A:$A,0)),1,FALSE))=FALSE,IF(SquadExport!O189&lt;10,1,IF(SquadExport!O189&lt;15,2,IF(SquadExport!O189&lt;=20,3,""))),0),"")</f>
        <v/>
      </c>
      <c r="M189" s="37" t="str">
        <f ca="1">IF($A189&gt;"",IF(ISERROR(HLOOKUP(M$1,INDIRECT("Roles!$B$"&amp;MATCH($B189,Roles!$A:$A,0)&amp;":$AF$"&amp;MATCH($B189,Roles!$A:$A,0)),1,FALSE))=FALSE,IF(SquadExport!P189&lt;10,1,IF(SquadExport!P189&lt;15,2,IF(SquadExport!P189&lt;=20,3,""))),0),"")</f>
        <v/>
      </c>
      <c r="N189" s="37" t="str">
        <f ca="1">IF($A189&gt;"",IF(ISERROR(HLOOKUP(N$1,INDIRECT("Roles!$B$"&amp;MATCH($B189,Roles!$A:$A,0)&amp;":$AF$"&amp;MATCH($B189,Roles!$A:$A,0)),1,FALSE))=FALSE,IF(SquadExport!Q189&lt;10,1,IF(SquadExport!Q189&lt;15,2,IF(SquadExport!Q189&lt;=20,3,""))),0),"")</f>
        <v/>
      </c>
      <c r="O189" s="37" t="str">
        <f ca="1">IF($A189&gt;"",IF(ISERROR(HLOOKUP(O$1,INDIRECT("Roles!$B$"&amp;MATCH($B189,Roles!$A:$A,0)&amp;":$AF$"&amp;MATCH($B189,Roles!$A:$A,0)),1,FALSE))=FALSE,IF(SquadExport!R189&lt;10,1,IF(SquadExport!R189&lt;15,2,IF(SquadExport!R189&lt;=20,3,""))),0),"")</f>
        <v/>
      </c>
      <c r="P189" s="37" t="str">
        <f ca="1">IF($A189&gt;"",IF(ISERROR(HLOOKUP(P$1,INDIRECT("Roles!$B$"&amp;MATCH($B189,Roles!$A:$A,0)&amp;":$AF$"&amp;MATCH($B189,Roles!$A:$A,0)),1,FALSE))=FALSE,IF(SquadExport!S189&lt;10,1,IF(SquadExport!S189&lt;15,2,IF(SquadExport!S189&lt;=20,3,""))),0),"")</f>
        <v/>
      </c>
      <c r="Q189" s="37" t="str">
        <f ca="1">IF($A189&gt;"",IF(ISERROR(HLOOKUP(Q$1,INDIRECT("Roles!$B$"&amp;MATCH($B189,Roles!$A:$A,0)&amp;":$AF$"&amp;MATCH($B189,Roles!$A:$A,0)),1,FALSE))=FALSE,IF(SquadExport!T189&lt;10,1,IF(SquadExport!T189&lt;15,2,IF(SquadExport!T189&lt;=20,3,""))),0),"")</f>
        <v/>
      </c>
      <c r="R189" s="37" t="str">
        <f ca="1">IF($A189&gt;"",IF(ISERROR(HLOOKUP(R$1,INDIRECT("Roles!$B$"&amp;MATCH($B189,Roles!$A:$A,0)&amp;":$AF$"&amp;MATCH($B189,Roles!$A:$A,0)),1,FALSE))=FALSE,IF(SquadExport!U189&lt;10,1,IF(SquadExport!U189&lt;15,2,IF(SquadExport!U189&lt;=20,3,""))),0),"")</f>
        <v/>
      </c>
      <c r="S189" s="37" t="str">
        <f ca="1">IF($A189&gt;"",IF(ISERROR(HLOOKUP(S$1,INDIRECT("Roles!$B$"&amp;MATCH($B189,Roles!$A:$A,0)&amp;":$AF$"&amp;MATCH($B189,Roles!$A:$A,0)),1,FALSE))=FALSE,IF(SquadExport!V189&lt;10,1,IF(SquadExport!V189&lt;15,2,IF(SquadExport!V189&lt;=20,3,""))),0),"")</f>
        <v/>
      </c>
      <c r="T189" s="37" t="str">
        <f ca="1">IF($A189&gt;"",IF(ISERROR(HLOOKUP(T$1,INDIRECT("Roles!$B$"&amp;MATCH($B189,Roles!$A:$A,0)&amp;":$AF$"&amp;MATCH($B189,Roles!$A:$A,0)),1,FALSE))=FALSE,IF(SquadExport!W189&lt;10,1,IF(SquadExport!W189&lt;15,2,IF(SquadExport!W189&lt;=20,3,""))),0),"")</f>
        <v/>
      </c>
      <c r="U189" s="37" t="str">
        <f ca="1">IF($A189&gt;"",IF(ISERROR(HLOOKUP(U$1,INDIRECT("Roles!$B$"&amp;MATCH($B189,Roles!$A:$A,0)&amp;":$AF$"&amp;MATCH($B189,Roles!$A:$A,0)),1,FALSE))=FALSE,IF(SquadExport!X189&lt;10,1,IF(SquadExport!X189&lt;15,2,IF(SquadExport!X189&lt;=20,3,""))),0),"")</f>
        <v/>
      </c>
      <c r="V189" s="37" t="str">
        <f ca="1">IF($A189&gt;"",IF(ISERROR(HLOOKUP(V$1,INDIRECT("Roles!$B$"&amp;MATCH($B189,Roles!$A:$A,0)&amp;":$AF$"&amp;MATCH($B189,Roles!$A:$A,0)),1,FALSE))=FALSE,IF(SquadExport!Y189&lt;10,1,IF(SquadExport!Y189&lt;15,2,IF(SquadExport!Y189&lt;=20,3,""))),0),"")</f>
        <v/>
      </c>
      <c r="W189" s="37" t="str">
        <f ca="1">IF($A189&gt;"",IF(ISERROR(HLOOKUP(W$1,INDIRECT("Roles!$B$"&amp;MATCH($B189,Roles!$A:$A,0)&amp;":$AF$"&amp;MATCH($B189,Roles!$A:$A,0)),1,FALSE))=FALSE,IF(SquadExport!Z189&lt;10,1,IF(SquadExport!Z189&lt;15,2,IF(SquadExport!Z189&lt;=20,3,""))),0),"")</f>
        <v/>
      </c>
      <c r="X189" s="37" t="str">
        <f ca="1">IF($A189&gt;"",IF(ISERROR(HLOOKUP(X$1,INDIRECT("Roles!$B$"&amp;MATCH($B189,Roles!$A:$A,0)&amp;":$AF$"&amp;MATCH($B189,Roles!$A:$A,0)),1,FALSE))=FALSE,IF(SquadExport!AA189&lt;10,1,IF(SquadExport!AA189&lt;15,2,IF(SquadExport!AA189&lt;=20,3,""))),0),"")</f>
        <v/>
      </c>
      <c r="Y189" s="37" t="str">
        <f ca="1">IF($A189&gt;"",IF(ISERROR(HLOOKUP(Y$1,INDIRECT("Roles!$B$"&amp;MATCH($B189,Roles!$A:$A,0)&amp;":$AF$"&amp;MATCH($B189,Roles!$A:$A,0)),1,FALSE))=FALSE,IF(SquadExport!AB189&lt;10,1,IF(SquadExport!AB189&lt;15,2,IF(SquadExport!AB189&lt;=20,3,""))),0),"")</f>
        <v/>
      </c>
      <c r="Z189" s="37" t="str">
        <f ca="1">IF($A189&gt;"",IF(ISERROR(HLOOKUP(Z$1,INDIRECT("Roles!$B$"&amp;MATCH($B189,Roles!$A:$A,0)&amp;":$AF$"&amp;MATCH($B189,Roles!$A:$A,0)),1,FALSE))=FALSE,IF(SquadExport!AC189&lt;10,1,IF(SquadExport!AC189&lt;15,2,IF(SquadExport!AC189&lt;=20,3,""))),0),"")</f>
        <v/>
      </c>
      <c r="AA189" s="37" t="str">
        <f ca="1">IF($A189&gt;"",IF(ISERROR(HLOOKUP(AA$1,INDIRECT("Roles!$B$"&amp;MATCH($B189,Roles!$A:$A,0)&amp;":$AF$"&amp;MATCH($B189,Roles!$A:$A,0)),1,FALSE))=FALSE,IF(SquadExport!AD189&lt;10,1,IF(SquadExport!AD189&lt;15,2,IF(SquadExport!AD189&lt;=20,3,""))),0),"")</f>
        <v/>
      </c>
      <c r="AB189" s="37" t="str">
        <f ca="1">IF($A189&gt;"",IF(ISERROR(HLOOKUP(AB$1,INDIRECT("Roles!$B$"&amp;MATCH($B189,Roles!$A:$A,0)&amp;":$AF$"&amp;MATCH($B189,Roles!$A:$A,0)),1,FALSE))=FALSE,IF(SquadExport!AE189&lt;10,1,IF(SquadExport!AE189&lt;15,2,IF(SquadExport!AE189&lt;=20,3,""))),0),"")</f>
        <v/>
      </c>
      <c r="AC189" s="37" t="str">
        <f ca="1">IF($A189&gt;"",IF(ISERROR(HLOOKUP(AC$1,INDIRECT("Roles!$B$"&amp;MATCH($B189,Roles!$A:$A,0)&amp;":$AF$"&amp;MATCH($B189,Roles!$A:$A,0)),1,FALSE))=FALSE,IF(SquadExport!AF189&lt;10,1,IF(SquadExport!AF189&lt;15,2,IF(SquadExport!AF189&lt;=20,3,""))),0),"")</f>
        <v/>
      </c>
      <c r="AD189" s="37" t="str">
        <f ca="1">IF($A189&gt;"",IF(ISERROR(HLOOKUP(AD$1,INDIRECT("Roles!$B$"&amp;MATCH($B189,Roles!$A:$A,0)&amp;":$AF$"&amp;MATCH($B189,Roles!$A:$A,0)),1,FALSE))=FALSE,IF(SquadExport!AG189&lt;10,1,IF(SquadExport!AG189&lt;15,2,IF(SquadExport!AG189&lt;=20,3,""))),0),"")</f>
        <v/>
      </c>
      <c r="AE189" s="37" t="str">
        <f ca="1">IF($A189&gt;"",IF(ISERROR(HLOOKUP(AE$1,INDIRECT("Roles!$B$"&amp;MATCH($B189,Roles!$A:$A,0)&amp;":$AF$"&amp;MATCH($B189,Roles!$A:$A,0)),1,FALSE))=FALSE,IF(SquadExport!AH189&lt;10,1,IF(SquadExport!AH189&lt;15,2,IF(SquadExport!AH189&lt;=20,3,""))),0),"")</f>
        <v/>
      </c>
      <c r="AF189" s="37" t="str">
        <f ca="1">IF($A189&gt;"",IF(ISERROR(HLOOKUP(AF$1,INDIRECT("Roles!$B$"&amp;MATCH($B189,Roles!$A:$A,0)&amp;":$AF$"&amp;MATCH($B189,Roles!$A:$A,0)),1,FALSE))=FALSE,IF(SquadExport!AI189&lt;10,1,IF(SquadExport!AI189&lt;15,2,IF(SquadExport!AI189&lt;=20,3,""))),0),"")</f>
        <v/>
      </c>
      <c r="AG189" s="37" t="str">
        <f ca="1">IF($A189&gt;"",IF(ISERROR(HLOOKUP(AG$1,INDIRECT("Roles!$B$"&amp;MATCH($B189,Roles!$A:$A,0)&amp;":$AF$"&amp;MATCH($B189,Roles!$A:$A,0)),1,FALSE))=FALSE,IF(SquadExport!AJ189&lt;10,1,IF(SquadExport!AJ189&lt;15,2,IF(SquadExport!AJ189&lt;=20,3,""))),0),"")</f>
        <v/>
      </c>
      <c r="AH189" s="37" t="str">
        <f ca="1">IF($A189&gt;"",IF(ISERROR(HLOOKUP(AH$1,INDIRECT("Roles!$B$"&amp;MATCH($B189,Roles!$A:$A,0)&amp;":$AF$"&amp;MATCH($B189,Roles!$A:$A,0)),1,FALSE))=FALSE,IF(SquadExport!AK189&lt;10,1,IF(SquadExport!AK189&lt;15,2,IF(SquadExport!AK189&lt;=20,3,""))),0),"")</f>
        <v/>
      </c>
      <c r="AI189" s="37" t="str">
        <f ca="1">IF($A189&gt;"",IF(ISERROR(HLOOKUP(AI$1,INDIRECT("Roles!$B$"&amp;MATCH($B189,Roles!$A:$A,0)&amp;":$AF$"&amp;MATCH($B189,Roles!$A:$A,0)),1,FALSE))=FALSE,IF(SquadExport!AL189&lt;10,1,IF(SquadExport!AL189&lt;15,2,IF(SquadExport!AL189&lt;=20,3,""))),0),"")</f>
        <v/>
      </c>
      <c r="AJ189" s="37" t="str">
        <f ca="1">IF($A189&gt;"",IF(ISERROR(HLOOKUP(AJ$1,INDIRECT("Roles!$B$"&amp;MATCH($B189,Roles!$A:$A,0)&amp;":$AF$"&amp;MATCH($B189,Roles!$A:$A,0)),1,FALSE))=FALSE,IF(SquadExport!AM189&lt;10,1,IF(SquadExport!AM189&lt;15,2,IF(SquadExport!AM189&lt;=20,3,""))),0),"")</f>
        <v/>
      </c>
      <c r="AK189" s="37" t="str">
        <f ca="1">IF($A189&gt;"",IF(ISERROR(HLOOKUP(AK$1,INDIRECT("Roles!$B$"&amp;MATCH($B189,Roles!$A:$A,0)&amp;":$AF$"&amp;MATCH($B189,Roles!$A:$A,0)),1,FALSE))=FALSE,IF(SquadExport!AN189&lt;10,1,IF(SquadExport!AN189&lt;15,2,IF(SquadExport!AN189&lt;=20,3,""))),0),"")</f>
        <v/>
      </c>
      <c r="AL189" s="37" t="str">
        <f ca="1">IF($A189&gt;"",IF(ISERROR(HLOOKUP(AL$1,INDIRECT("Roles!$B$"&amp;MATCH($B189,Roles!$A:$A,0)&amp;":$AF$"&amp;MATCH($B189,Roles!$A:$A,0)),1,FALSE))=FALSE,IF(SquadExport!AO189&lt;10,1,IF(SquadExport!AO189&lt;15,2,IF(SquadExport!AO189&lt;=20,3,""))),0),"")</f>
        <v/>
      </c>
      <c r="AM189" s="37" t="str">
        <f ca="1">IF($A189&gt;"",IF(ISERROR(HLOOKUP(AM$1,INDIRECT("Roles!$B$"&amp;MATCH($B189,Roles!$A:$A,0)&amp;":$AF$"&amp;MATCH($B189,Roles!$A:$A,0)),1,FALSE))=FALSE,IF(SquadExport!AP189&lt;10,1,IF(SquadExport!AP189&lt;15,2,IF(SquadExport!AP189&lt;=20,3,""))),0),"")</f>
        <v/>
      </c>
      <c r="AN189" s="37" t="str">
        <f ca="1">IF($A189&gt;"",IF(ISERROR(HLOOKUP(AN$1,INDIRECT("Roles!$B$"&amp;MATCH($B189,Roles!$A:$A,0)&amp;":$AF$"&amp;MATCH($B189,Roles!$A:$A,0)),1,FALSE))=FALSE,IF(SquadExport!AQ189&lt;10,1,IF(SquadExport!AQ189&lt;15,2,IF(SquadExport!AQ189&lt;=20,3,""))),0),"")</f>
        <v/>
      </c>
      <c r="AO189" s="37" t="str">
        <f ca="1">IF($A189&gt;"",IF(ISERROR(HLOOKUP(AO$1,INDIRECT("Roles!$B$"&amp;MATCH($B189,Roles!$A:$A,0)&amp;":$AF$"&amp;MATCH($B189,Roles!$A:$A,0)),1,FALSE))=FALSE,IF(SquadExport!AR189&lt;10,1,IF(SquadExport!AR189&lt;15,2,IF(SquadExport!AR189&lt;=20,3,""))),0),"")</f>
        <v/>
      </c>
      <c r="AP189" s="37" t="str">
        <f ca="1">IF($A189&gt;"",IF(ISERROR(HLOOKUP(AP$1,INDIRECT("Roles!$B$"&amp;MATCH($B189,Roles!$A:$A,0)&amp;":$AF$"&amp;MATCH($B189,Roles!$A:$A,0)),1,FALSE))=FALSE,IF(SquadExport!AS189&lt;10,1,IF(SquadExport!AS189&lt;15,2,IF(SquadExport!AS189&lt;=20,3,""))),0),"")</f>
        <v/>
      </c>
      <c r="AQ189" s="37" t="str">
        <f ca="1">IF($A189&gt;"",IF(ISERROR(HLOOKUP(AQ$1,INDIRECT("Roles!$B$"&amp;MATCH($B189,Roles!$A:$A,0)&amp;":$AF$"&amp;MATCH($B189,Roles!$A:$A,0)),1,FALSE))=FALSE,IF(SquadExport!AT189&lt;10,1,IF(SquadExport!AT189&lt;15,2,IF(SquadExport!AT189&lt;=20,3,""))),0),"")</f>
        <v/>
      </c>
      <c r="AR189" s="37" t="str">
        <f ca="1">IF($A189&gt;"",IF(ISERROR(HLOOKUP(AR$1,INDIRECT("Roles!$B$"&amp;MATCH($B189,Roles!$A:$A,0)&amp;":$AF$"&amp;MATCH($B189,Roles!$A:$A,0)),1,FALSE))=FALSE,IF(SquadExport!AU189&lt;10,1,IF(SquadExport!AU189&lt;15,2,IF(SquadExport!AU189&lt;=20,3,""))),0),"")</f>
        <v/>
      </c>
      <c r="AS189" s="37" t="str">
        <f ca="1">IF($A189&gt;"",IF(ISERROR(HLOOKUP(AS$1,INDIRECT("Roles!$B$"&amp;MATCH($B189,Roles!$A:$A,0)&amp;":$AF$"&amp;MATCH($B189,Roles!$A:$A,0)),1,FALSE))=FALSE,IF(SquadExport!AV189&lt;10,1,IF(SquadExport!AV189&lt;15,2,IF(SquadExport!AV189&lt;=20,3,""))),0),"")</f>
        <v/>
      </c>
      <c r="AT189" s="37" t="str">
        <f ca="1">IF($A189&gt;"",IF(ISERROR(HLOOKUP(AT$1,INDIRECT("Roles!$B$"&amp;MATCH($B189,Roles!$A:$A,0)&amp;":$AF$"&amp;MATCH($B189,Roles!$A:$A,0)),1,FALSE))=FALSE,IF(SquadExport!AW189&lt;10,1,IF(SquadExport!AW189&lt;15,2,IF(SquadExport!AW189&lt;=20,3,""))),0),"")</f>
        <v/>
      </c>
      <c r="AU189" s="37" t="str">
        <f ca="1">IF($A189&gt;"",IF(ISERROR(HLOOKUP(AU$1,INDIRECT("Roles!$B$"&amp;MATCH($B189,Roles!$A:$A,0)&amp;":$AF$"&amp;MATCH($B189,Roles!$A:$A,0)),1,FALSE))=FALSE,IF(SquadExport!AX189&lt;10,1,IF(SquadExport!AX189&lt;15,2,IF(SquadExport!AX189&lt;=20,3,""))),0),"")</f>
        <v/>
      </c>
      <c r="AV189" s="37" t="str">
        <f ca="1">IF($A189&gt;"",IF(ISERROR(HLOOKUP(AV$1,INDIRECT("Roles!$B$"&amp;MATCH($B189,Roles!$A:$A,0)&amp;":$AF$"&amp;MATCH($B189,Roles!$A:$A,0)),1,FALSE))=FALSE,IF(SquadExport!AY189&lt;10,1,IF(SquadExport!AY189&lt;15,2,IF(SquadExport!AY189&lt;=20,3,""))),0),"")</f>
        <v/>
      </c>
      <c r="AW189" s="37" t="str">
        <f ca="1">IF($A189&gt;"",IF(ISERROR(HLOOKUP(AW$1,INDIRECT("Roles!$B$"&amp;MATCH($B189,Roles!$A:$A,0)&amp;":$AF$"&amp;MATCH($B189,Roles!$A:$A,0)),1,FALSE))=FALSE,IF(SquadExport!AZ189&lt;10,1,IF(SquadExport!AZ189&lt;15,2,IF(SquadExport!AZ189&lt;=20,3,""))),0),"")</f>
        <v/>
      </c>
      <c r="AX189" s="37" t="str">
        <f ca="1">IF($A189&gt;"",IF(ISERROR(HLOOKUP(AX$1,INDIRECT("Roles!$B$"&amp;MATCH($B189,Roles!$A:$A,0)&amp;":$AF$"&amp;MATCH($B189,Roles!$A:$A,0)),1,FALSE))=FALSE,IF(SquadExport!BA189&lt;10,1,IF(SquadExport!BA189&lt;15,2,IF(SquadExport!BA189&lt;=20,3,""))),0),"")</f>
        <v/>
      </c>
      <c r="AY189" s="30" t="str" cm="1">
        <f t="array" aca="1" ref="AY189:CS189" ca="1">IF($D189:$AX189=1,D$1:AX$1,"")</f>
        <v/>
      </c>
      <c r="AZ189" s="30" t="str">
        <f ca="1"/>
        <v/>
      </c>
      <c r="BA189" s="30" t="str">
        <f ca="1"/>
        <v/>
      </c>
      <c r="BB189" s="30" t="str">
        <f ca="1"/>
        <v/>
      </c>
      <c r="BC189" s="30" t="str">
        <f ca="1"/>
        <v/>
      </c>
      <c r="BD189" s="30" t="str">
        <f ca="1"/>
        <v/>
      </c>
      <c r="BE189" s="30" t="str">
        <f ca="1"/>
        <v/>
      </c>
      <c r="BF189" s="30" t="str">
        <f ca="1"/>
        <v/>
      </c>
      <c r="BG189" s="30" t="str">
        <f ca="1"/>
        <v/>
      </c>
      <c r="BH189" s="30" t="str">
        <f ca="1"/>
        <v/>
      </c>
      <c r="BI189" s="30" t="str">
        <f ca="1"/>
        <v/>
      </c>
      <c r="BJ189" s="30" t="str">
        <f ca="1"/>
        <v/>
      </c>
      <c r="BK189" s="30" t="str">
        <f ca="1"/>
        <v/>
      </c>
      <c r="BL189" s="30" t="str">
        <f ca="1"/>
        <v/>
      </c>
      <c r="BM189" s="30" t="str">
        <f ca="1"/>
        <v/>
      </c>
      <c r="BN189" s="30" t="str">
        <f ca="1"/>
        <v/>
      </c>
      <c r="BO189" s="30" t="str">
        <f ca="1"/>
        <v/>
      </c>
      <c r="BP189" s="30" t="str">
        <f ca="1"/>
        <v/>
      </c>
      <c r="BQ189" s="30" t="str">
        <f ca="1"/>
        <v/>
      </c>
      <c r="BR189" s="30" t="str">
        <f ca="1"/>
        <v/>
      </c>
      <c r="BS189" s="30" t="str">
        <f ca="1"/>
        <v/>
      </c>
      <c r="BT189" s="30" t="str">
        <f ca="1"/>
        <v/>
      </c>
      <c r="BU189" s="30" t="str">
        <f ca="1"/>
        <v/>
      </c>
      <c r="BV189" s="30" t="str">
        <f ca="1"/>
        <v/>
      </c>
      <c r="BW189" s="30" t="str">
        <f ca="1"/>
        <v/>
      </c>
      <c r="BX189" s="30" t="str">
        <f ca="1"/>
        <v/>
      </c>
      <c r="BY189" s="30" t="str">
        <f ca="1"/>
        <v/>
      </c>
      <c r="BZ189" s="30" t="str">
        <f ca="1"/>
        <v/>
      </c>
      <c r="CA189" s="30" t="str">
        <f ca="1"/>
        <v/>
      </c>
      <c r="CB189" s="30" t="str">
        <f ca="1"/>
        <v/>
      </c>
      <c r="CC189" s="30" t="str">
        <f ca="1"/>
        <v/>
      </c>
      <c r="CD189" s="30" t="str">
        <f ca="1"/>
        <v/>
      </c>
      <c r="CE189" s="30" t="str">
        <f ca="1"/>
        <v/>
      </c>
      <c r="CF189" s="30" t="str">
        <f ca="1"/>
        <v/>
      </c>
      <c r="CG189" s="30" t="str">
        <f ca="1"/>
        <v/>
      </c>
      <c r="CH189" s="30" t="str">
        <f ca="1"/>
        <v/>
      </c>
      <c r="CI189" s="30" t="str">
        <f ca="1"/>
        <v/>
      </c>
      <c r="CJ189" s="30" t="str">
        <f ca="1"/>
        <v/>
      </c>
      <c r="CK189" s="30" t="str">
        <f ca="1"/>
        <v/>
      </c>
      <c r="CL189" s="30" t="str">
        <f ca="1"/>
        <v/>
      </c>
      <c r="CM189" s="30" t="str">
        <f ca="1"/>
        <v/>
      </c>
      <c r="CN189" s="30" t="str">
        <f ca="1"/>
        <v/>
      </c>
      <c r="CO189" s="30" t="str">
        <f ca="1"/>
        <v/>
      </c>
      <c r="CP189" s="30" t="str">
        <f ca="1"/>
        <v/>
      </c>
      <c r="CQ189" s="30" t="str">
        <f ca="1"/>
        <v/>
      </c>
      <c r="CR189" s="30" t="str">
        <f ca="1"/>
        <v/>
      </c>
      <c r="CS189" s="30" t="str">
        <f ca="1"/>
        <v/>
      </c>
      <c r="CT189" s="31" cm="1">
        <f t="array" aca="1" ref="CT189" ca="1">SUMPRODUCT(COUNTIF($AY189:$CS189,Training!$C$3:$E$3))</f>
        <v>0</v>
      </c>
      <c r="CU189" s="31" cm="1">
        <f t="array" aca="1" ref="CU189" ca="1">SUMPRODUCT(COUNTIF($AY189:$CS189,Training!$C$4:$E$4))</f>
        <v>0</v>
      </c>
      <c r="CV189" s="31" cm="1">
        <f t="array" aca="1" ref="CV189" ca="1">SUMPRODUCT(COUNTIF($AY189:$CS189,Training!$C$5:$E$5))</f>
        <v>0</v>
      </c>
      <c r="CW189" s="31" cm="1">
        <f t="array" aca="1" ref="CW189" ca="1">SUMPRODUCT(COUNTIF($AY189:$CS189,Training!$C$6:$E$6))</f>
        <v>0</v>
      </c>
      <c r="CX189" s="31" cm="1">
        <f t="array" aca="1" ref="CX189" ca="1">SUMPRODUCT(COUNTIF($AY189:$CS189,Training!$C$7:$E$7))</f>
        <v>0</v>
      </c>
      <c r="CY189" s="31" cm="1">
        <f t="array" aca="1" ref="CY189" ca="1">SUMPRODUCT(COUNTIF($AY189:$CS189,Training!$C$8:$E$8))</f>
        <v>0</v>
      </c>
      <c r="CZ189" s="31" cm="1">
        <f t="array" aca="1" ref="CZ189" ca="1">SUMPRODUCT(COUNTIF($AY189:$CS189,Training!$C$9:$E$9))</f>
        <v>0</v>
      </c>
      <c r="DA189" s="31" cm="1">
        <f t="array" aca="1" ref="DA189" ca="1">SUMPRODUCT(COUNTIF($AY189:$CS189,Training!$C$10:$E$10))</f>
        <v>0</v>
      </c>
      <c r="DB189" s="31" cm="1">
        <f t="array" aca="1" ref="DB189" ca="1">SUMPRODUCT(COUNTIF($AY189:$CS189,Training!$C$11:$E$11))</f>
        <v>0</v>
      </c>
      <c r="DC189" s="31" cm="1">
        <f t="array" aca="1" ref="DC189" ca="1">SUMPRODUCT(COUNTIF($AY189:$CS189,Training!$C$2:$E$2))</f>
        <v>0</v>
      </c>
      <c r="DD189" s="31" cm="1">
        <f t="array" aca="1" ref="DD189" ca="1">SUMPRODUCT(COUNTIF($AY189:$CS189,Training!#REF!))</f>
        <v>0</v>
      </c>
      <c r="DE189" s="31" cm="1">
        <f t="array" aca="1" ref="DE189" ca="1">SUMPRODUCT(COUNTIF($AY189:$CS189,Training!$C$12:$E$12))</f>
        <v>0</v>
      </c>
      <c r="DF189" s="31" cm="1">
        <f t="array" aca="1" ref="DF189" ca="1">SUMPRODUCT(COUNTIF($AY189:$CS189,Training!$C$13:$E$13))</f>
        <v>0</v>
      </c>
      <c r="DG189" s="31" cm="1">
        <f t="array" aca="1" ref="DG189" ca="1">SUMPRODUCT(COUNTIF($AY189:$CS189,Training!$C$14:$E$14))</f>
        <v>0</v>
      </c>
      <c r="DH189" s="31" cm="1">
        <f t="array" aca="1" ref="DH189" ca="1">SUMPRODUCT(COUNTIF($AY189:$CS189,Training!$C$15:$E$15))</f>
        <v>0</v>
      </c>
      <c r="DI189" s="31" cm="1">
        <f t="array" aca="1" ref="DI189" ca="1">SUMPRODUCT(COUNTIF($AY189:$CS189,Training!$C$16:$E$16))</f>
        <v>0</v>
      </c>
      <c r="DJ189" s="30" t="str" cm="1">
        <f t="array" aca="1" ref="DJ189:FD189" ca="1">IF(COUNTIF(D189:AX189,1)=0,IF($D189:$AX189=2,D$1:AX$1,""),"")</f>
        <v/>
      </c>
      <c r="DK189" s="30" t="str">
        <f ca="1"/>
        <v/>
      </c>
      <c r="DL189" s="30" t="str">
        <f ca="1"/>
        <v/>
      </c>
      <c r="DM189" s="30" t="str">
        <f ca="1"/>
        <v/>
      </c>
      <c r="DN189" s="30" t="str">
        <f ca="1"/>
        <v/>
      </c>
      <c r="DO189" s="30" t="str">
        <f ca="1"/>
        <v/>
      </c>
      <c r="DP189" s="30" t="str">
        <f ca="1"/>
        <v/>
      </c>
      <c r="DQ189" s="30" t="str">
        <f ca="1"/>
        <v/>
      </c>
      <c r="DR189" s="30" t="str">
        <f ca="1"/>
        <v/>
      </c>
      <c r="DS189" s="30" t="str">
        <f ca="1"/>
        <v/>
      </c>
      <c r="DT189" s="30" t="str">
        <f ca="1"/>
        <v/>
      </c>
      <c r="DU189" s="30" t="str">
        <f ca="1"/>
        <v/>
      </c>
      <c r="DV189" s="30" t="str">
        <f ca="1"/>
        <v/>
      </c>
      <c r="DW189" s="30" t="str">
        <f ca="1"/>
        <v/>
      </c>
      <c r="DX189" s="30" t="str">
        <f ca="1"/>
        <v/>
      </c>
      <c r="DY189" s="30" t="str">
        <f ca="1"/>
        <v/>
      </c>
      <c r="DZ189" s="30" t="str">
        <f ca="1"/>
        <v/>
      </c>
      <c r="EA189" s="30" t="str">
        <f ca="1"/>
        <v/>
      </c>
      <c r="EB189" s="30" t="str">
        <f ca="1"/>
        <v/>
      </c>
      <c r="EC189" s="30" t="str">
        <f ca="1"/>
        <v/>
      </c>
      <c r="ED189" s="30" t="str">
        <f ca="1"/>
        <v/>
      </c>
      <c r="EE189" s="30" t="str">
        <f ca="1"/>
        <v/>
      </c>
      <c r="EF189" s="30" t="str">
        <f ca="1"/>
        <v/>
      </c>
      <c r="EG189" s="30" t="str">
        <f ca="1"/>
        <v/>
      </c>
      <c r="EH189" s="30" t="str">
        <f ca="1"/>
        <v/>
      </c>
      <c r="EI189" s="30" t="str">
        <f ca="1"/>
        <v/>
      </c>
      <c r="EJ189" s="30" t="str">
        <f ca="1"/>
        <v/>
      </c>
      <c r="EK189" s="30" t="str">
        <f ca="1"/>
        <v/>
      </c>
      <c r="EL189" s="30" t="str">
        <f ca="1"/>
        <v/>
      </c>
      <c r="EM189" s="30" t="str">
        <f ca="1"/>
        <v/>
      </c>
      <c r="EN189" s="30" t="str">
        <f ca="1"/>
        <v/>
      </c>
      <c r="EO189" s="30" t="str">
        <f ca="1"/>
        <v/>
      </c>
      <c r="EP189" s="30" t="str">
        <f ca="1"/>
        <v/>
      </c>
      <c r="EQ189" s="30" t="str">
        <f ca="1"/>
        <v/>
      </c>
      <c r="ER189" s="30" t="str">
        <f ca="1"/>
        <v/>
      </c>
      <c r="ES189" s="30" t="str">
        <f ca="1"/>
        <v/>
      </c>
      <c r="ET189" s="30" t="str">
        <f ca="1"/>
        <v/>
      </c>
      <c r="EU189" s="30" t="str">
        <f ca="1"/>
        <v/>
      </c>
      <c r="EV189" s="30" t="str">
        <f ca="1"/>
        <v/>
      </c>
      <c r="EW189" s="30" t="str">
        <f ca="1"/>
        <v/>
      </c>
      <c r="EX189" s="30" t="str">
        <f ca="1"/>
        <v/>
      </c>
      <c r="EY189" s="30" t="str">
        <f ca="1"/>
        <v/>
      </c>
      <c r="EZ189" s="30" t="str">
        <f ca="1"/>
        <v/>
      </c>
      <c r="FA189" s="30" t="str">
        <f ca="1"/>
        <v/>
      </c>
      <c r="FB189" s="30" t="str">
        <f ca="1"/>
        <v/>
      </c>
      <c r="FC189" s="30" t="str">
        <f ca="1"/>
        <v/>
      </c>
      <c r="FD189" s="30" t="str">
        <f ca="1"/>
        <v/>
      </c>
      <c r="FE189" s="31" cm="1">
        <f t="array" aca="1" ref="FE189" ca="1">SUMPRODUCT(COUNTIF($DJ189:$FD189,Training!$C$3:$E$3))</f>
        <v>0</v>
      </c>
      <c r="FF189" s="31" cm="1">
        <f t="array" aca="1" ref="FF189" ca="1">SUMPRODUCT(COUNTIF($DJ189:$FD189,Training!$C$4:$E$4))</f>
        <v>0</v>
      </c>
      <c r="FG189" s="31" cm="1">
        <f t="array" aca="1" ref="FG189" ca="1">SUMPRODUCT(COUNTIF($DJ189:$FD189,Training!$C$5:$E$5))</f>
        <v>0</v>
      </c>
      <c r="FH189" s="31" cm="1">
        <f t="array" aca="1" ref="FH189" ca="1">SUMPRODUCT(COUNTIF($DJ189:$FD189,Training!$C$6:$E$6))</f>
        <v>0</v>
      </c>
      <c r="FI189" s="31" cm="1">
        <f t="array" aca="1" ref="FI189" ca="1">SUMPRODUCT(COUNTIF($DJ189:$FD189,Training!$C$7:$E$7))</f>
        <v>0</v>
      </c>
      <c r="FJ189" s="31" cm="1">
        <f t="array" aca="1" ref="FJ189" ca="1">SUMPRODUCT(COUNTIF($DJ189:$FD189,Training!$C$8:$E$8))</f>
        <v>0</v>
      </c>
      <c r="FK189" s="31" cm="1">
        <f t="array" aca="1" ref="FK189" ca="1">SUMPRODUCT(COUNTIF($DJ189:$FD189,Training!$C$9:$E$9))</f>
        <v>0</v>
      </c>
      <c r="FL189" s="31" cm="1">
        <f t="array" aca="1" ref="FL189" ca="1">SUMPRODUCT(COUNTIF($DJ189:$FD189,Training!$C$10:$E$10))</f>
        <v>0</v>
      </c>
      <c r="FM189" s="31" cm="1">
        <f t="array" aca="1" ref="FM189" ca="1">SUMPRODUCT(COUNTIF($DJ189:$FD189,Training!$C$11:$E$11))</f>
        <v>0</v>
      </c>
      <c r="FN189" s="31" cm="1">
        <f t="array" aca="1" ref="FN189" ca="1">SUMPRODUCT(COUNTIF($DJ189:$FD189,Training!$C$2:$E$2))</f>
        <v>0</v>
      </c>
      <c r="FO189" s="31" cm="1">
        <f t="array" aca="1" ref="FO189" ca="1">SUMPRODUCT(COUNTIF($DJ189:$FD189,Training!#REF!))</f>
        <v>0</v>
      </c>
      <c r="FP189" s="31" cm="1">
        <f t="array" aca="1" ref="FP189" ca="1">SUMPRODUCT(COUNTIF($DJ189:$FD189,Training!$C$12:$E$12))</f>
        <v>0</v>
      </c>
      <c r="FQ189" s="31" cm="1">
        <f t="array" aca="1" ref="FQ189" ca="1">SUMPRODUCT(COUNTIF($DJ189:$FD189,Training!$C$13:$E$13))</f>
        <v>0</v>
      </c>
      <c r="FR189" s="31" cm="1">
        <f t="array" aca="1" ref="FR189" ca="1">SUMPRODUCT(COUNTIF($DJ189:$FD189,Training!$C$14:$E$14))</f>
        <v>0</v>
      </c>
      <c r="FS189" s="31" cm="1">
        <f t="array" aca="1" ref="FS189" ca="1">SUMPRODUCT(COUNTIF($DJ189:$FD189,Training!$C$15:$E$15))</f>
        <v>0</v>
      </c>
      <c r="FT189" s="31" cm="1">
        <f t="array" aca="1" ref="FT189" ca="1">SUMPRODUCT(COUNTIF($DJ189:$FD189,Training!$C$16:$E$16))</f>
        <v>0</v>
      </c>
    </row>
    <row r="190" spans="1:176" x14ac:dyDescent="0.25">
      <c r="A190" s="32" t="str">
        <f>IF(WeightedParse!A190&gt;"",WeightedParse!A190,"")</f>
        <v/>
      </c>
      <c r="B190" s="49" t="str">
        <f>IF('Weighted Summary'!A190&gt;"",'Weighted Summary'!F190,"")</f>
        <v/>
      </c>
      <c r="C190" s="39" t="str">
        <f t="shared" si="2"/>
        <v/>
      </c>
      <c r="D190" s="37" t="str">
        <f ca="1">IF($A190&gt;"",IF(ISERROR(HLOOKUP(D$1,INDIRECT("Roles!$B$"&amp;MATCH($B190,Roles!$A:$A,0)&amp;":$AF$"&amp;MATCH($B190,Roles!$A:$A,0)),1,FALSE))=FALSE,IF(SquadExport!G190&lt;10,1,IF(SquadExport!G190&lt;15,2,IF(SquadExport!G190&lt;=20,3,""))),0),"")</f>
        <v/>
      </c>
      <c r="E190" s="37" t="str">
        <f ca="1">IF($A190&gt;"",IF(ISERROR(HLOOKUP(E$1,INDIRECT("Roles!$B$"&amp;MATCH($B190,Roles!$A:$A,0)&amp;":$AF$"&amp;MATCH($B190,Roles!$A:$A,0)),1,FALSE))=FALSE,IF(SquadExport!H190&lt;10,1,IF(SquadExport!H190&lt;15,2,IF(SquadExport!H190&lt;=20,3,""))),0),"")</f>
        <v/>
      </c>
      <c r="F190" s="37" t="str">
        <f ca="1">IF($A190&gt;"",IF(ISERROR(HLOOKUP(F$1,INDIRECT("Roles!$B$"&amp;MATCH($B190,Roles!$A:$A,0)&amp;":$AF$"&amp;MATCH($B190,Roles!$A:$A,0)),1,FALSE))=FALSE,IF(SquadExport!I190&lt;10,1,IF(SquadExport!I190&lt;15,2,IF(SquadExport!I190&lt;=20,3,""))),0),"")</f>
        <v/>
      </c>
      <c r="G190" s="37" t="str">
        <f ca="1">IF($A190&gt;"",IF(ISERROR(HLOOKUP(G$1,INDIRECT("Roles!$B$"&amp;MATCH($B190,Roles!$A:$A,0)&amp;":$AF$"&amp;MATCH($B190,Roles!$A:$A,0)),1,FALSE))=FALSE,IF(SquadExport!J190&lt;10,1,IF(SquadExport!J190&lt;15,2,IF(SquadExport!J190&lt;=20,3,""))),0),"")</f>
        <v/>
      </c>
      <c r="H190" s="37" t="str">
        <f ca="1">IF($A190&gt;"",IF(ISERROR(HLOOKUP(H$1,INDIRECT("Roles!$B$"&amp;MATCH($B190,Roles!$A:$A,0)&amp;":$AF$"&amp;MATCH($B190,Roles!$A:$A,0)),1,FALSE))=FALSE,IF(SquadExport!K190&lt;10,1,IF(SquadExport!K190&lt;15,2,IF(SquadExport!K190&lt;=20,3,""))),0),"")</f>
        <v/>
      </c>
      <c r="I190" s="37" t="str">
        <f ca="1">IF($A190&gt;"",IF(ISERROR(HLOOKUP(I$1,INDIRECT("Roles!$B$"&amp;MATCH($B190,Roles!$A:$A,0)&amp;":$AF$"&amp;MATCH($B190,Roles!$A:$A,0)),1,FALSE))=FALSE,IF(SquadExport!L190&lt;10,1,IF(SquadExport!L190&lt;15,2,IF(SquadExport!L190&lt;=20,3,""))),0),"")</f>
        <v/>
      </c>
      <c r="J190" s="37" t="str">
        <f ca="1">IF($A190&gt;"",IF(ISERROR(HLOOKUP(J$1,INDIRECT("Roles!$B$"&amp;MATCH($B190,Roles!$A:$A,0)&amp;":$AF$"&amp;MATCH($B190,Roles!$A:$A,0)),1,FALSE))=FALSE,IF(SquadExport!M190&lt;10,1,IF(SquadExport!M190&lt;15,2,IF(SquadExport!M190&lt;=20,3,""))),0),"")</f>
        <v/>
      </c>
      <c r="K190" s="37" t="str">
        <f ca="1">IF($A190&gt;"",IF(ISERROR(HLOOKUP(K$1,INDIRECT("Roles!$B$"&amp;MATCH($B190,Roles!$A:$A,0)&amp;":$AF$"&amp;MATCH($B190,Roles!$A:$A,0)),1,FALSE))=FALSE,IF(SquadExport!N190&lt;10,1,IF(SquadExport!N190&lt;15,2,IF(SquadExport!N190&lt;=20,3,""))),0),"")</f>
        <v/>
      </c>
      <c r="L190" s="37" t="str">
        <f ca="1">IF($A190&gt;"",IF(ISERROR(HLOOKUP(L$1,INDIRECT("Roles!$B$"&amp;MATCH($B190,Roles!$A:$A,0)&amp;":$AF$"&amp;MATCH($B190,Roles!$A:$A,0)),1,FALSE))=FALSE,IF(SquadExport!O190&lt;10,1,IF(SquadExport!O190&lt;15,2,IF(SquadExport!O190&lt;=20,3,""))),0),"")</f>
        <v/>
      </c>
      <c r="M190" s="37" t="str">
        <f ca="1">IF($A190&gt;"",IF(ISERROR(HLOOKUP(M$1,INDIRECT("Roles!$B$"&amp;MATCH($B190,Roles!$A:$A,0)&amp;":$AF$"&amp;MATCH($B190,Roles!$A:$A,0)),1,FALSE))=FALSE,IF(SquadExport!P190&lt;10,1,IF(SquadExport!P190&lt;15,2,IF(SquadExport!P190&lt;=20,3,""))),0),"")</f>
        <v/>
      </c>
      <c r="N190" s="37" t="str">
        <f ca="1">IF($A190&gt;"",IF(ISERROR(HLOOKUP(N$1,INDIRECT("Roles!$B$"&amp;MATCH($B190,Roles!$A:$A,0)&amp;":$AF$"&amp;MATCH($B190,Roles!$A:$A,0)),1,FALSE))=FALSE,IF(SquadExport!Q190&lt;10,1,IF(SquadExport!Q190&lt;15,2,IF(SquadExport!Q190&lt;=20,3,""))),0),"")</f>
        <v/>
      </c>
      <c r="O190" s="37" t="str">
        <f ca="1">IF($A190&gt;"",IF(ISERROR(HLOOKUP(O$1,INDIRECT("Roles!$B$"&amp;MATCH($B190,Roles!$A:$A,0)&amp;":$AF$"&amp;MATCH($B190,Roles!$A:$A,0)),1,FALSE))=FALSE,IF(SquadExport!R190&lt;10,1,IF(SquadExport!R190&lt;15,2,IF(SquadExport!R190&lt;=20,3,""))),0),"")</f>
        <v/>
      </c>
      <c r="P190" s="37" t="str">
        <f ca="1">IF($A190&gt;"",IF(ISERROR(HLOOKUP(P$1,INDIRECT("Roles!$B$"&amp;MATCH($B190,Roles!$A:$A,0)&amp;":$AF$"&amp;MATCH($B190,Roles!$A:$A,0)),1,FALSE))=FALSE,IF(SquadExport!S190&lt;10,1,IF(SquadExport!S190&lt;15,2,IF(SquadExport!S190&lt;=20,3,""))),0),"")</f>
        <v/>
      </c>
      <c r="Q190" s="37" t="str">
        <f ca="1">IF($A190&gt;"",IF(ISERROR(HLOOKUP(Q$1,INDIRECT("Roles!$B$"&amp;MATCH($B190,Roles!$A:$A,0)&amp;":$AF$"&amp;MATCH($B190,Roles!$A:$A,0)),1,FALSE))=FALSE,IF(SquadExport!T190&lt;10,1,IF(SquadExport!T190&lt;15,2,IF(SquadExport!T190&lt;=20,3,""))),0),"")</f>
        <v/>
      </c>
      <c r="R190" s="37" t="str">
        <f ca="1">IF($A190&gt;"",IF(ISERROR(HLOOKUP(R$1,INDIRECT("Roles!$B$"&amp;MATCH($B190,Roles!$A:$A,0)&amp;":$AF$"&amp;MATCH($B190,Roles!$A:$A,0)),1,FALSE))=FALSE,IF(SquadExport!U190&lt;10,1,IF(SquadExport!U190&lt;15,2,IF(SquadExport!U190&lt;=20,3,""))),0),"")</f>
        <v/>
      </c>
      <c r="S190" s="37" t="str">
        <f ca="1">IF($A190&gt;"",IF(ISERROR(HLOOKUP(S$1,INDIRECT("Roles!$B$"&amp;MATCH($B190,Roles!$A:$A,0)&amp;":$AF$"&amp;MATCH($B190,Roles!$A:$A,0)),1,FALSE))=FALSE,IF(SquadExport!V190&lt;10,1,IF(SquadExport!V190&lt;15,2,IF(SquadExport!V190&lt;=20,3,""))),0),"")</f>
        <v/>
      </c>
      <c r="T190" s="37" t="str">
        <f ca="1">IF($A190&gt;"",IF(ISERROR(HLOOKUP(T$1,INDIRECT("Roles!$B$"&amp;MATCH($B190,Roles!$A:$A,0)&amp;":$AF$"&amp;MATCH($B190,Roles!$A:$A,0)),1,FALSE))=FALSE,IF(SquadExport!W190&lt;10,1,IF(SquadExport!W190&lt;15,2,IF(SquadExport!W190&lt;=20,3,""))),0),"")</f>
        <v/>
      </c>
      <c r="U190" s="37" t="str">
        <f ca="1">IF($A190&gt;"",IF(ISERROR(HLOOKUP(U$1,INDIRECT("Roles!$B$"&amp;MATCH($B190,Roles!$A:$A,0)&amp;":$AF$"&amp;MATCH($B190,Roles!$A:$A,0)),1,FALSE))=FALSE,IF(SquadExport!X190&lt;10,1,IF(SquadExport!X190&lt;15,2,IF(SquadExport!X190&lt;=20,3,""))),0),"")</f>
        <v/>
      </c>
      <c r="V190" s="37" t="str">
        <f ca="1">IF($A190&gt;"",IF(ISERROR(HLOOKUP(V$1,INDIRECT("Roles!$B$"&amp;MATCH($B190,Roles!$A:$A,0)&amp;":$AF$"&amp;MATCH($B190,Roles!$A:$A,0)),1,FALSE))=FALSE,IF(SquadExport!Y190&lt;10,1,IF(SquadExport!Y190&lt;15,2,IF(SquadExport!Y190&lt;=20,3,""))),0),"")</f>
        <v/>
      </c>
      <c r="W190" s="37" t="str">
        <f ca="1">IF($A190&gt;"",IF(ISERROR(HLOOKUP(W$1,INDIRECT("Roles!$B$"&amp;MATCH($B190,Roles!$A:$A,0)&amp;":$AF$"&amp;MATCH($B190,Roles!$A:$A,0)),1,FALSE))=FALSE,IF(SquadExport!Z190&lt;10,1,IF(SquadExport!Z190&lt;15,2,IF(SquadExport!Z190&lt;=20,3,""))),0),"")</f>
        <v/>
      </c>
      <c r="X190" s="37" t="str">
        <f ca="1">IF($A190&gt;"",IF(ISERROR(HLOOKUP(X$1,INDIRECT("Roles!$B$"&amp;MATCH($B190,Roles!$A:$A,0)&amp;":$AF$"&amp;MATCH($B190,Roles!$A:$A,0)),1,FALSE))=FALSE,IF(SquadExport!AA190&lt;10,1,IF(SquadExport!AA190&lt;15,2,IF(SquadExport!AA190&lt;=20,3,""))),0),"")</f>
        <v/>
      </c>
      <c r="Y190" s="37" t="str">
        <f ca="1">IF($A190&gt;"",IF(ISERROR(HLOOKUP(Y$1,INDIRECT("Roles!$B$"&amp;MATCH($B190,Roles!$A:$A,0)&amp;":$AF$"&amp;MATCH($B190,Roles!$A:$A,0)),1,FALSE))=FALSE,IF(SquadExport!AB190&lt;10,1,IF(SquadExport!AB190&lt;15,2,IF(SquadExport!AB190&lt;=20,3,""))),0),"")</f>
        <v/>
      </c>
      <c r="Z190" s="37" t="str">
        <f ca="1">IF($A190&gt;"",IF(ISERROR(HLOOKUP(Z$1,INDIRECT("Roles!$B$"&amp;MATCH($B190,Roles!$A:$A,0)&amp;":$AF$"&amp;MATCH($B190,Roles!$A:$A,0)),1,FALSE))=FALSE,IF(SquadExport!AC190&lt;10,1,IF(SquadExport!AC190&lt;15,2,IF(SquadExport!AC190&lt;=20,3,""))),0),"")</f>
        <v/>
      </c>
      <c r="AA190" s="37" t="str">
        <f ca="1">IF($A190&gt;"",IF(ISERROR(HLOOKUP(AA$1,INDIRECT("Roles!$B$"&amp;MATCH($B190,Roles!$A:$A,0)&amp;":$AF$"&amp;MATCH($B190,Roles!$A:$A,0)),1,FALSE))=FALSE,IF(SquadExport!AD190&lt;10,1,IF(SquadExport!AD190&lt;15,2,IF(SquadExport!AD190&lt;=20,3,""))),0),"")</f>
        <v/>
      </c>
      <c r="AB190" s="37" t="str">
        <f ca="1">IF($A190&gt;"",IF(ISERROR(HLOOKUP(AB$1,INDIRECT("Roles!$B$"&amp;MATCH($B190,Roles!$A:$A,0)&amp;":$AF$"&amp;MATCH($B190,Roles!$A:$A,0)),1,FALSE))=FALSE,IF(SquadExport!AE190&lt;10,1,IF(SquadExport!AE190&lt;15,2,IF(SquadExport!AE190&lt;=20,3,""))),0),"")</f>
        <v/>
      </c>
      <c r="AC190" s="37" t="str">
        <f ca="1">IF($A190&gt;"",IF(ISERROR(HLOOKUP(AC$1,INDIRECT("Roles!$B$"&amp;MATCH($B190,Roles!$A:$A,0)&amp;":$AF$"&amp;MATCH($B190,Roles!$A:$A,0)),1,FALSE))=FALSE,IF(SquadExport!AF190&lt;10,1,IF(SquadExport!AF190&lt;15,2,IF(SquadExport!AF190&lt;=20,3,""))),0),"")</f>
        <v/>
      </c>
      <c r="AD190" s="37" t="str">
        <f ca="1">IF($A190&gt;"",IF(ISERROR(HLOOKUP(AD$1,INDIRECT("Roles!$B$"&amp;MATCH($B190,Roles!$A:$A,0)&amp;":$AF$"&amp;MATCH($B190,Roles!$A:$A,0)),1,FALSE))=FALSE,IF(SquadExport!AG190&lt;10,1,IF(SquadExport!AG190&lt;15,2,IF(SquadExport!AG190&lt;=20,3,""))),0),"")</f>
        <v/>
      </c>
      <c r="AE190" s="37" t="str">
        <f ca="1">IF($A190&gt;"",IF(ISERROR(HLOOKUP(AE$1,INDIRECT("Roles!$B$"&amp;MATCH($B190,Roles!$A:$A,0)&amp;":$AF$"&amp;MATCH($B190,Roles!$A:$A,0)),1,FALSE))=FALSE,IF(SquadExport!AH190&lt;10,1,IF(SquadExport!AH190&lt;15,2,IF(SquadExport!AH190&lt;=20,3,""))),0),"")</f>
        <v/>
      </c>
      <c r="AF190" s="37" t="str">
        <f ca="1">IF($A190&gt;"",IF(ISERROR(HLOOKUP(AF$1,INDIRECT("Roles!$B$"&amp;MATCH($B190,Roles!$A:$A,0)&amp;":$AF$"&amp;MATCH($B190,Roles!$A:$A,0)),1,FALSE))=FALSE,IF(SquadExport!AI190&lt;10,1,IF(SquadExport!AI190&lt;15,2,IF(SquadExport!AI190&lt;=20,3,""))),0),"")</f>
        <v/>
      </c>
      <c r="AG190" s="37" t="str">
        <f ca="1">IF($A190&gt;"",IF(ISERROR(HLOOKUP(AG$1,INDIRECT("Roles!$B$"&amp;MATCH($B190,Roles!$A:$A,0)&amp;":$AF$"&amp;MATCH($B190,Roles!$A:$A,0)),1,FALSE))=FALSE,IF(SquadExport!AJ190&lt;10,1,IF(SquadExport!AJ190&lt;15,2,IF(SquadExport!AJ190&lt;=20,3,""))),0),"")</f>
        <v/>
      </c>
      <c r="AH190" s="37" t="str">
        <f ca="1">IF($A190&gt;"",IF(ISERROR(HLOOKUP(AH$1,INDIRECT("Roles!$B$"&amp;MATCH($B190,Roles!$A:$A,0)&amp;":$AF$"&amp;MATCH($B190,Roles!$A:$A,0)),1,FALSE))=FALSE,IF(SquadExport!AK190&lt;10,1,IF(SquadExport!AK190&lt;15,2,IF(SquadExport!AK190&lt;=20,3,""))),0),"")</f>
        <v/>
      </c>
      <c r="AI190" s="37" t="str">
        <f ca="1">IF($A190&gt;"",IF(ISERROR(HLOOKUP(AI$1,INDIRECT("Roles!$B$"&amp;MATCH($B190,Roles!$A:$A,0)&amp;":$AF$"&amp;MATCH($B190,Roles!$A:$A,0)),1,FALSE))=FALSE,IF(SquadExport!AL190&lt;10,1,IF(SquadExport!AL190&lt;15,2,IF(SquadExport!AL190&lt;=20,3,""))),0),"")</f>
        <v/>
      </c>
      <c r="AJ190" s="37" t="str">
        <f ca="1">IF($A190&gt;"",IF(ISERROR(HLOOKUP(AJ$1,INDIRECT("Roles!$B$"&amp;MATCH($B190,Roles!$A:$A,0)&amp;":$AF$"&amp;MATCH($B190,Roles!$A:$A,0)),1,FALSE))=FALSE,IF(SquadExport!AM190&lt;10,1,IF(SquadExport!AM190&lt;15,2,IF(SquadExport!AM190&lt;=20,3,""))),0),"")</f>
        <v/>
      </c>
      <c r="AK190" s="37" t="str">
        <f ca="1">IF($A190&gt;"",IF(ISERROR(HLOOKUP(AK$1,INDIRECT("Roles!$B$"&amp;MATCH($B190,Roles!$A:$A,0)&amp;":$AF$"&amp;MATCH($B190,Roles!$A:$A,0)),1,FALSE))=FALSE,IF(SquadExport!AN190&lt;10,1,IF(SquadExport!AN190&lt;15,2,IF(SquadExport!AN190&lt;=20,3,""))),0),"")</f>
        <v/>
      </c>
      <c r="AL190" s="37" t="str">
        <f ca="1">IF($A190&gt;"",IF(ISERROR(HLOOKUP(AL$1,INDIRECT("Roles!$B$"&amp;MATCH($B190,Roles!$A:$A,0)&amp;":$AF$"&amp;MATCH($B190,Roles!$A:$A,0)),1,FALSE))=FALSE,IF(SquadExport!AO190&lt;10,1,IF(SquadExport!AO190&lt;15,2,IF(SquadExport!AO190&lt;=20,3,""))),0),"")</f>
        <v/>
      </c>
      <c r="AM190" s="37" t="str">
        <f ca="1">IF($A190&gt;"",IF(ISERROR(HLOOKUP(AM$1,INDIRECT("Roles!$B$"&amp;MATCH($B190,Roles!$A:$A,0)&amp;":$AF$"&amp;MATCH($B190,Roles!$A:$A,0)),1,FALSE))=FALSE,IF(SquadExport!AP190&lt;10,1,IF(SquadExport!AP190&lt;15,2,IF(SquadExport!AP190&lt;=20,3,""))),0),"")</f>
        <v/>
      </c>
      <c r="AN190" s="37" t="str">
        <f ca="1">IF($A190&gt;"",IF(ISERROR(HLOOKUP(AN$1,INDIRECT("Roles!$B$"&amp;MATCH($B190,Roles!$A:$A,0)&amp;":$AF$"&amp;MATCH($B190,Roles!$A:$A,0)),1,FALSE))=FALSE,IF(SquadExport!AQ190&lt;10,1,IF(SquadExport!AQ190&lt;15,2,IF(SquadExport!AQ190&lt;=20,3,""))),0),"")</f>
        <v/>
      </c>
      <c r="AO190" s="37" t="str">
        <f ca="1">IF($A190&gt;"",IF(ISERROR(HLOOKUP(AO$1,INDIRECT("Roles!$B$"&amp;MATCH($B190,Roles!$A:$A,0)&amp;":$AF$"&amp;MATCH($B190,Roles!$A:$A,0)),1,FALSE))=FALSE,IF(SquadExport!AR190&lt;10,1,IF(SquadExport!AR190&lt;15,2,IF(SquadExport!AR190&lt;=20,3,""))),0),"")</f>
        <v/>
      </c>
      <c r="AP190" s="37" t="str">
        <f ca="1">IF($A190&gt;"",IF(ISERROR(HLOOKUP(AP$1,INDIRECT("Roles!$B$"&amp;MATCH($B190,Roles!$A:$A,0)&amp;":$AF$"&amp;MATCH($B190,Roles!$A:$A,0)),1,FALSE))=FALSE,IF(SquadExport!AS190&lt;10,1,IF(SquadExport!AS190&lt;15,2,IF(SquadExport!AS190&lt;=20,3,""))),0),"")</f>
        <v/>
      </c>
      <c r="AQ190" s="37" t="str">
        <f ca="1">IF($A190&gt;"",IF(ISERROR(HLOOKUP(AQ$1,INDIRECT("Roles!$B$"&amp;MATCH($B190,Roles!$A:$A,0)&amp;":$AF$"&amp;MATCH($B190,Roles!$A:$A,0)),1,FALSE))=FALSE,IF(SquadExport!AT190&lt;10,1,IF(SquadExport!AT190&lt;15,2,IF(SquadExport!AT190&lt;=20,3,""))),0),"")</f>
        <v/>
      </c>
      <c r="AR190" s="37" t="str">
        <f ca="1">IF($A190&gt;"",IF(ISERROR(HLOOKUP(AR$1,INDIRECT("Roles!$B$"&amp;MATCH($B190,Roles!$A:$A,0)&amp;":$AF$"&amp;MATCH($B190,Roles!$A:$A,0)),1,FALSE))=FALSE,IF(SquadExport!AU190&lt;10,1,IF(SquadExport!AU190&lt;15,2,IF(SquadExport!AU190&lt;=20,3,""))),0),"")</f>
        <v/>
      </c>
      <c r="AS190" s="37" t="str">
        <f ca="1">IF($A190&gt;"",IF(ISERROR(HLOOKUP(AS$1,INDIRECT("Roles!$B$"&amp;MATCH($B190,Roles!$A:$A,0)&amp;":$AF$"&amp;MATCH($B190,Roles!$A:$A,0)),1,FALSE))=FALSE,IF(SquadExport!AV190&lt;10,1,IF(SquadExport!AV190&lt;15,2,IF(SquadExport!AV190&lt;=20,3,""))),0),"")</f>
        <v/>
      </c>
      <c r="AT190" s="37" t="str">
        <f ca="1">IF($A190&gt;"",IF(ISERROR(HLOOKUP(AT$1,INDIRECT("Roles!$B$"&amp;MATCH($B190,Roles!$A:$A,0)&amp;":$AF$"&amp;MATCH($B190,Roles!$A:$A,0)),1,FALSE))=FALSE,IF(SquadExport!AW190&lt;10,1,IF(SquadExport!AW190&lt;15,2,IF(SquadExport!AW190&lt;=20,3,""))),0),"")</f>
        <v/>
      </c>
      <c r="AU190" s="37" t="str">
        <f ca="1">IF($A190&gt;"",IF(ISERROR(HLOOKUP(AU$1,INDIRECT("Roles!$B$"&amp;MATCH($B190,Roles!$A:$A,0)&amp;":$AF$"&amp;MATCH($B190,Roles!$A:$A,0)),1,FALSE))=FALSE,IF(SquadExport!AX190&lt;10,1,IF(SquadExport!AX190&lt;15,2,IF(SquadExport!AX190&lt;=20,3,""))),0),"")</f>
        <v/>
      </c>
      <c r="AV190" s="37" t="str">
        <f ca="1">IF($A190&gt;"",IF(ISERROR(HLOOKUP(AV$1,INDIRECT("Roles!$B$"&amp;MATCH($B190,Roles!$A:$A,0)&amp;":$AF$"&amp;MATCH($B190,Roles!$A:$A,0)),1,FALSE))=FALSE,IF(SquadExport!AY190&lt;10,1,IF(SquadExport!AY190&lt;15,2,IF(SquadExport!AY190&lt;=20,3,""))),0),"")</f>
        <v/>
      </c>
      <c r="AW190" s="37" t="str">
        <f ca="1">IF($A190&gt;"",IF(ISERROR(HLOOKUP(AW$1,INDIRECT("Roles!$B$"&amp;MATCH($B190,Roles!$A:$A,0)&amp;":$AF$"&amp;MATCH($B190,Roles!$A:$A,0)),1,FALSE))=FALSE,IF(SquadExport!AZ190&lt;10,1,IF(SquadExport!AZ190&lt;15,2,IF(SquadExport!AZ190&lt;=20,3,""))),0),"")</f>
        <v/>
      </c>
      <c r="AX190" s="37" t="str">
        <f ca="1">IF($A190&gt;"",IF(ISERROR(HLOOKUP(AX$1,INDIRECT("Roles!$B$"&amp;MATCH($B190,Roles!$A:$A,0)&amp;":$AF$"&amp;MATCH($B190,Roles!$A:$A,0)),1,FALSE))=FALSE,IF(SquadExport!BA190&lt;10,1,IF(SquadExport!BA190&lt;15,2,IF(SquadExport!BA190&lt;=20,3,""))),0),"")</f>
        <v/>
      </c>
      <c r="AY190" s="30" t="str" cm="1">
        <f t="array" aca="1" ref="AY190:CS190" ca="1">IF($D190:$AX190=1,D$1:AX$1,"")</f>
        <v/>
      </c>
      <c r="AZ190" s="30" t="str">
        <f ca="1"/>
        <v/>
      </c>
      <c r="BA190" s="30" t="str">
        <f ca="1"/>
        <v/>
      </c>
      <c r="BB190" s="30" t="str">
        <f ca="1"/>
        <v/>
      </c>
      <c r="BC190" s="30" t="str">
        <f ca="1"/>
        <v/>
      </c>
      <c r="BD190" s="30" t="str">
        <f ca="1"/>
        <v/>
      </c>
      <c r="BE190" s="30" t="str">
        <f ca="1"/>
        <v/>
      </c>
      <c r="BF190" s="30" t="str">
        <f ca="1"/>
        <v/>
      </c>
      <c r="BG190" s="30" t="str">
        <f ca="1"/>
        <v/>
      </c>
      <c r="BH190" s="30" t="str">
        <f ca="1"/>
        <v/>
      </c>
      <c r="BI190" s="30" t="str">
        <f ca="1"/>
        <v/>
      </c>
      <c r="BJ190" s="30" t="str">
        <f ca="1"/>
        <v/>
      </c>
      <c r="BK190" s="30" t="str">
        <f ca="1"/>
        <v/>
      </c>
      <c r="BL190" s="30" t="str">
        <f ca="1"/>
        <v/>
      </c>
      <c r="BM190" s="30" t="str">
        <f ca="1"/>
        <v/>
      </c>
      <c r="BN190" s="30" t="str">
        <f ca="1"/>
        <v/>
      </c>
      <c r="BO190" s="30" t="str">
        <f ca="1"/>
        <v/>
      </c>
      <c r="BP190" s="30" t="str">
        <f ca="1"/>
        <v/>
      </c>
      <c r="BQ190" s="30" t="str">
        <f ca="1"/>
        <v/>
      </c>
      <c r="BR190" s="30" t="str">
        <f ca="1"/>
        <v/>
      </c>
      <c r="BS190" s="30" t="str">
        <f ca="1"/>
        <v/>
      </c>
      <c r="BT190" s="30" t="str">
        <f ca="1"/>
        <v/>
      </c>
      <c r="BU190" s="30" t="str">
        <f ca="1"/>
        <v/>
      </c>
      <c r="BV190" s="30" t="str">
        <f ca="1"/>
        <v/>
      </c>
      <c r="BW190" s="30" t="str">
        <f ca="1"/>
        <v/>
      </c>
      <c r="BX190" s="30" t="str">
        <f ca="1"/>
        <v/>
      </c>
      <c r="BY190" s="30" t="str">
        <f ca="1"/>
        <v/>
      </c>
      <c r="BZ190" s="30" t="str">
        <f ca="1"/>
        <v/>
      </c>
      <c r="CA190" s="30" t="str">
        <f ca="1"/>
        <v/>
      </c>
      <c r="CB190" s="30" t="str">
        <f ca="1"/>
        <v/>
      </c>
      <c r="CC190" s="30" t="str">
        <f ca="1"/>
        <v/>
      </c>
      <c r="CD190" s="30" t="str">
        <f ca="1"/>
        <v/>
      </c>
      <c r="CE190" s="30" t="str">
        <f ca="1"/>
        <v/>
      </c>
      <c r="CF190" s="30" t="str">
        <f ca="1"/>
        <v/>
      </c>
      <c r="CG190" s="30" t="str">
        <f ca="1"/>
        <v/>
      </c>
      <c r="CH190" s="30" t="str">
        <f ca="1"/>
        <v/>
      </c>
      <c r="CI190" s="30" t="str">
        <f ca="1"/>
        <v/>
      </c>
      <c r="CJ190" s="30" t="str">
        <f ca="1"/>
        <v/>
      </c>
      <c r="CK190" s="30" t="str">
        <f ca="1"/>
        <v/>
      </c>
      <c r="CL190" s="30" t="str">
        <f ca="1"/>
        <v/>
      </c>
      <c r="CM190" s="30" t="str">
        <f ca="1"/>
        <v/>
      </c>
      <c r="CN190" s="30" t="str">
        <f ca="1"/>
        <v/>
      </c>
      <c r="CO190" s="30" t="str">
        <f ca="1"/>
        <v/>
      </c>
      <c r="CP190" s="30" t="str">
        <f ca="1"/>
        <v/>
      </c>
      <c r="CQ190" s="30" t="str">
        <f ca="1"/>
        <v/>
      </c>
      <c r="CR190" s="30" t="str">
        <f ca="1"/>
        <v/>
      </c>
      <c r="CS190" s="30" t="str">
        <f ca="1"/>
        <v/>
      </c>
      <c r="CT190" s="31" cm="1">
        <f t="array" aca="1" ref="CT190" ca="1">SUMPRODUCT(COUNTIF($AY190:$CS190,Training!$C$3:$E$3))</f>
        <v>0</v>
      </c>
      <c r="CU190" s="31" cm="1">
        <f t="array" aca="1" ref="CU190" ca="1">SUMPRODUCT(COUNTIF($AY190:$CS190,Training!$C$4:$E$4))</f>
        <v>0</v>
      </c>
      <c r="CV190" s="31" cm="1">
        <f t="array" aca="1" ref="CV190" ca="1">SUMPRODUCT(COUNTIF($AY190:$CS190,Training!$C$5:$E$5))</f>
        <v>0</v>
      </c>
      <c r="CW190" s="31" cm="1">
        <f t="array" aca="1" ref="CW190" ca="1">SUMPRODUCT(COUNTIF($AY190:$CS190,Training!$C$6:$E$6))</f>
        <v>0</v>
      </c>
      <c r="CX190" s="31" cm="1">
        <f t="array" aca="1" ref="CX190" ca="1">SUMPRODUCT(COUNTIF($AY190:$CS190,Training!$C$7:$E$7))</f>
        <v>0</v>
      </c>
      <c r="CY190" s="31" cm="1">
        <f t="array" aca="1" ref="CY190" ca="1">SUMPRODUCT(COUNTIF($AY190:$CS190,Training!$C$8:$E$8))</f>
        <v>0</v>
      </c>
      <c r="CZ190" s="31" cm="1">
        <f t="array" aca="1" ref="CZ190" ca="1">SUMPRODUCT(COUNTIF($AY190:$CS190,Training!$C$9:$E$9))</f>
        <v>0</v>
      </c>
      <c r="DA190" s="31" cm="1">
        <f t="array" aca="1" ref="DA190" ca="1">SUMPRODUCT(COUNTIF($AY190:$CS190,Training!$C$10:$E$10))</f>
        <v>0</v>
      </c>
      <c r="DB190" s="31" cm="1">
        <f t="array" aca="1" ref="DB190" ca="1">SUMPRODUCT(COUNTIF($AY190:$CS190,Training!$C$11:$E$11))</f>
        <v>0</v>
      </c>
      <c r="DC190" s="31" cm="1">
        <f t="array" aca="1" ref="DC190" ca="1">SUMPRODUCT(COUNTIF($AY190:$CS190,Training!$C$2:$E$2))</f>
        <v>0</v>
      </c>
      <c r="DD190" s="31" cm="1">
        <f t="array" aca="1" ref="DD190" ca="1">SUMPRODUCT(COUNTIF($AY190:$CS190,Training!#REF!))</f>
        <v>0</v>
      </c>
      <c r="DE190" s="31" cm="1">
        <f t="array" aca="1" ref="DE190" ca="1">SUMPRODUCT(COUNTIF($AY190:$CS190,Training!$C$12:$E$12))</f>
        <v>0</v>
      </c>
      <c r="DF190" s="31" cm="1">
        <f t="array" aca="1" ref="DF190" ca="1">SUMPRODUCT(COUNTIF($AY190:$CS190,Training!$C$13:$E$13))</f>
        <v>0</v>
      </c>
      <c r="DG190" s="31" cm="1">
        <f t="array" aca="1" ref="DG190" ca="1">SUMPRODUCT(COUNTIF($AY190:$CS190,Training!$C$14:$E$14))</f>
        <v>0</v>
      </c>
      <c r="DH190" s="31" cm="1">
        <f t="array" aca="1" ref="DH190" ca="1">SUMPRODUCT(COUNTIF($AY190:$CS190,Training!$C$15:$E$15))</f>
        <v>0</v>
      </c>
      <c r="DI190" s="31" cm="1">
        <f t="array" aca="1" ref="DI190" ca="1">SUMPRODUCT(COUNTIF($AY190:$CS190,Training!$C$16:$E$16))</f>
        <v>0</v>
      </c>
      <c r="DJ190" s="30" t="str" cm="1">
        <f t="array" aca="1" ref="DJ190:FD190" ca="1">IF(COUNTIF(D190:AX190,1)=0,IF($D190:$AX190=2,D$1:AX$1,""),"")</f>
        <v/>
      </c>
      <c r="DK190" s="30" t="str">
        <f ca="1"/>
        <v/>
      </c>
      <c r="DL190" s="30" t="str">
        <f ca="1"/>
        <v/>
      </c>
      <c r="DM190" s="30" t="str">
        <f ca="1"/>
        <v/>
      </c>
      <c r="DN190" s="30" t="str">
        <f ca="1"/>
        <v/>
      </c>
      <c r="DO190" s="30" t="str">
        <f ca="1"/>
        <v/>
      </c>
      <c r="DP190" s="30" t="str">
        <f ca="1"/>
        <v/>
      </c>
      <c r="DQ190" s="30" t="str">
        <f ca="1"/>
        <v/>
      </c>
      <c r="DR190" s="30" t="str">
        <f ca="1"/>
        <v/>
      </c>
      <c r="DS190" s="30" t="str">
        <f ca="1"/>
        <v/>
      </c>
      <c r="DT190" s="30" t="str">
        <f ca="1"/>
        <v/>
      </c>
      <c r="DU190" s="30" t="str">
        <f ca="1"/>
        <v/>
      </c>
      <c r="DV190" s="30" t="str">
        <f ca="1"/>
        <v/>
      </c>
      <c r="DW190" s="30" t="str">
        <f ca="1"/>
        <v/>
      </c>
      <c r="DX190" s="30" t="str">
        <f ca="1"/>
        <v/>
      </c>
      <c r="DY190" s="30" t="str">
        <f ca="1"/>
        <v/>
      </c>
      <c r="DZ190" s="30" t="str">
        <f ca="1"/>
        <v/>
      </c>
      <c r="EA190" s="30" t="str">
        <f ca="1"/>
        <v/>
      </c>
      <c r="EB190" s="30" t="str">
        <f ca="1"/>
        <v/>
      </c>
      <c r="EC190" s="30" t="str">
        <f ca="1"/>
        <v/>
      </c>
      <c r="ED190" s="30" t="str">
        <f ca="1"/>
        <v/>
      </c>
      <c r="EE190" s="30" t="str">
        <f ca="1"/>
        <v/>
      </c>
      <c r="EF190" s="30" t="str">
        <f ca="1"/>
        <v/>
      </c>
      <c r="EG190" s="30" t="str">
        <f ca="1"/>
        <v/>
      </c>
      <c r="EH190" s="30" t="str">
        <f ca="1"/>
        <v/>
      </c>
      <c r="EI190" s="30" t="str">
        <f ca="1"/>
        <v/>
      </c>
      <c r="EJ190" s="30" t="str">
        <f ca="1"/>
        <v/>
      </c>
      <c r="EK190" s="30" t="str">
        <f ca="1"/>
        <v/>
      </c>
      <c r="EL190" s="30" t="str">
        <f ca="1"/>
        <v/>
      </c>
      <c r="EM190" s="30" t="str">
        <f ca="1"/>
        <v/>
      </c>
      <c r="EN190" s="30" t="str">
        <f ca="1"/>
        <v/>
      </c>
      <c r="EO190" s="30" t="str">
        <f ca="1"/>
        <v/>
      </c>
      <c r="EP190" s="30" t="str">
        <f ca="1"/>
        <v/>
      </c>
      <c r="EQ190" s="30" t="str">
        <f ca="1"/>
        <v/>
      </c>
      <c r="ER190" s="30" t="str">
        <f ca="1"/>
        <v/>
      </c>
      <c r="ES190" s="30" t="str">
        <f ca="1"/>
        <v/>
      </c>
      <c r="ET190" s="30" t="str">
        <f ca="1"/>
        <v/>
      </c>
      <c r="EU190" s="30" t="str">
        <f ca="1"/>
        <v/>
      </c>
      <c r="EV190" s="30" t="str">
        <f ca="1"/>
        <v/>
      </c>
      <c r="EW190" s="30" t="str">
        <f ca="1"/>
        <v/>
      </c>
      <c r="EX190" s="30" t="str">
        <f ca="1"/>
        <v/>
      </c>
      <c r="EY190" s="30" t="str">
        <f ca="1"/>
        <v/>
      </c>
      <c r="EZ190" s="30" t="str">
        <f ca="1"/>
        <v/>
      </c>
      <c r="FA190" s="30" t="str">
        <f ca="1"/>
        <v/>
      </c>
      <c r="FB190" s="30" t="str">
        <f ca="1"/>
        <v/>
      </c>
      <c r="FC190" s="30" t="str">
        <f ca="1"/>
        <v/>
      </c>
      <c r="FD190" s="30" t="str">
        <f ca="1"/>
        <v/>
      </c>
      <c r="FE190" s="31" cm="1">
        <f t="array" aca="1" ref="FE190" ca="1">SUMPRODUCT(COUNTIF($DJ190:$FD190,Training!$C$3:$E$3))</f>
        <v>0</v>
      </c>
      <c r="FF190" s="31" cm="1">
        <f t="array" aca="1" ref="FF190" ca="1">SUMPRODUCT(COUNTIF($DJ190:$FD190,Training!$C$4:$E$4))</f>
        <v>0</v>
      </c>
      <c r="FG190" s="31" cm="1">
        <f t="array" aca="1" ref="FG190" ca="1">SUMPRODUCT(COUNTIF($DJ190:$FD190,Training!$C$5:$E$5))</f>
        <v>0</v>
      </c>
      <c r="FH190" s="31" cm="1">
        <f t="array" aca="1" ref="FH190" ca="1">SUMPRODUCT(COUNTIF($DJ190:$FD190,Training!$C$6:$E$6))</f>
        <v>0</v>
      </c>
      <c r="FI190" s="31" cm="1">
        <f t="array" aca="1" ref="FI190" ca="1">SUMPRODUCT(COUNTIF($DJ190:$FD190,Training!$C$7:$E$7))</f>
        <v>0</v>
      </c>
      <c r="FJ190" s="31" cm="1">
        <f t="array" aca="1" ref="FJ190" ca="1">SUMPRODUCT(COUNTIF($DJ190:$FD190,Training!$C$8:$E$8))</f>
        <v>0</v>
      </c>
      <c r="FK190" s="31" cm="1">
        <f t="array" aca="1" ref="FK190" ca="1">SUMPRODUCT(COUNTIF($DJ190:$FD190,Training!$C$9:$E$9))</f>
        <v>0</v>
      </c>
      <c r="FL190" s="31" cm="1">
        <f t="array" aca="1" ref="FL190" ca="1">SUMPRODUCT(COUNTIF($DJ190:$FD190,Training!$C$10:$E$10))</f>
        <v>0</v>
      </c>
      <c r="FM190" s="31" cm="1">
        <f t="array" aca="1" ref="FM190" ca="1">SUMPRODUCT(COUNTIF($DJ190:$FD190,Training!$C$11:$E$11))</f>
        <v>0</v>
      </c>
      <c r="FN190" s="31" cm="1">
        <f t="array" aca="1" ref="FN190" ca="1">SUMPRODUCT(COUNTIF($DJ190:$FD190,Training!$C$2:$E$2))</f>
        <v>0</v>
      </c>
      <c r="FO190" s="31" cm="1">
        <f t="array" aca="1" ref="FO190" ca="1">SUMPRODUCT(COUNTIF($DJ190:$FD190,Training!#REF!))</f>
        <v>0</v>
      </c>
      <c r="FP190" s="31" cm="1">
        <f t="array" aca="1" ref="FP190" ca="1">SUMPRODUCT(COUNTIF($DJ190:$FD190,Training!$C$12:$E$12))</f>
        <v>0</v>
      </c>
      <c r="FQ190" s="31" cm="1">
        <f t="array" aca="1" ref="FQ190" ca="1">SUMPRODUCT(COUNTIF($DJ190:$FD190,Training!$C$13:$E$13))</f>
        <v>0</v>
      </c>
      <c r="FR190" s="31" cm="1">
        <f t="array" aca="1" ref="FR190" ca="1">SUMPRODUCT(COUNTIF($DJ190:$FD190,Training!$C$14:$E$14))</f>
        <v>0</v>
      </c>
      <c r="FS190" s="31" cm="1">
        <f t="array" aca="1" ref="FS190" ca="1">SUMPRODUCT(COUNTIF($DJ190:$FD190,Training!$C$15:$E$15))</f>
        <v>0</v>
      </c>
      <c r="FT190" s="31" cm="1">
        <f t="array" aca="1" ref="FT190" ca="1">SUMPRODUCT(COUNTIF($DJ190:$FD190,Training!$C$16:$E$16))</f>
        <v>0</v>
      </c>
    </row>
    <row r="191" spans="1:176" x14ac:dyDescent="0.25">
      <c r="A191" s="32" t="str">
        <f>IF(WeightedParse!A191&gt;"",WeightedParse!A191,"")</f>
        <v/>
      </c>
      <c r="B191" s="49" t="str">
        <f>IF('Weighted Summary'!A191&gt;"",'Weighted Summary'!F191,"")</f>
        <v/>
      </c>
      <c r="C191" s="39" t="str">
        <f t="shared" si="2"/>
        <v/>
      </c>
      <c r="D191" s="37" t="str">
        <f ca="1">IF($A191&gt;"",IF(ISERROR(HLOOKUP(D$1,INDIRECT("Roles!$B$"&amp;MATCH($B191,Roles!$A:$A,0)&amp;":$AF$"&amp;MATCH($B191,Roles!$A:$A,0)),1,FALSE))=FALSE,IF(SquadExport!G191&lt;10,1,IF(SquadExport!G191&lt;15,2,IF(SquadExport!G191&lt;=20,3,""))),0),"")</f>
        <v/>
      </c>
      <c r="E191" s="37" t="str">
        <f ca="1">IF($A191&gt;"",IF(ISERROR(HLOOKUP(E$1,INDIRECT("Roles!$B$"&amp;MATCH($B191,Roles!$A:$A,0)&amp;":$AF$"&amp;MATCH($B191,Roles!$A:$A,0)),1,FALSE))=FALSE,IF(SquadExport!H191&lt;10,1,IF(SquadExport!H191&lt;15,2,IF(SquadExport!H191&lt;=20,3,""))),0),"")</f>
        <v/>
      </c>
      <c r="F191" s="37" t="str">
        <f ca="1">IF($A191&gt;"",IF(ISERROR(HLOOKUP(F$1,INDIRECT("Roles!$B$"&amp;MATCH($B191,Roles!$A:$A,0)&amp;":$AF$"&amp;MATCH($B191,Roles!$A:$A,0)),1,FALSE))=FALSE,IF(SquadExport!I191&lt;10,1,IF(SquadExport!I191&lt;15,2,IF(SquadExport!I191&lt;=20,3,""))),0),"")</f>
        <v/>
      </c>
      <c r="G191" s="37" t="str">
        <f ca="1">IF($A191&gt;"",IF(ISERROR(HLOOKUP(G$1,INDIRECT("Roles!$B$"&amp;MATCH($B191,Roles!$A:$A,0)&amp;":$AF$"&amp;MATCH($B191,Roles!$A:$A,0)),1,FALSE))=FALSE,IF(SquadExport!J191&lt;10,1,IF(SquadExport!J191&lt;15,2,IF(SquadExport!J191&lt;=20,3,""))),0),"")</f>
        <v/>
      </c>
      <c r="H191" s="37" t="str">
        <f ca="1">IF($A191&gt;"",IF(ISERROR(HLOOKUP(H$1,INDIRECT("Roles!$B$"&amp;MATCH($B191,Roles!$A:$A,0)&amp;":$AF$"&amp;MATCH($B191,Roles!$A:$A,0)),1,FALSE))=FALSE,IF(SquadExport!K191&lt;10,1,IF(SquadExport!K191&lt;15,2,IF(SquadExport!K191&lt;=20,3,""))),0),"")</f>
        <v/>
      </c>
      <c r="I191" s="37" t="str">
        <f ca="1">IF($A191&gt;"",IF(ISERROR(HLOOKUP(I$1,INDIRECT("Roles!$B$"&amp;MATCH($B191,Roles!$A:$A,0)&amp;":$AF$"&amp;MATCH($B191,Roles!$A:$A,0)),1,FALSE))=FALSE,IF(SquadExport!L191&lt;10,1,IF(SquadExport!L191&lt;15,2,IF(SquadExport!L191&lt;=20,3,""))),0),"")</f>
        <v/>
      </c>
      <c r="J191" s="37" t="str">
        <f ca="1">IF($A191&gt;"",IF(ISERROR(HLOOKUP(J$1,INDIRECT("Roles!$B$"&amp;MATCH($B191,Roles!$A:$A,0)&amp;":$AF$"&amp;MATCH($B191,Roles!$A:$A,0)),1,FALSE))=FALSE,IF(SquadExport!M191&lt;10,1,IF(SquadExport!M191&lt;15,2,IF(SquadExport!M191&lt;=20,3,""))),0),"")</f>
        <v/>
      </c>
      <c r="K191" s="37" t="str">
        <f ca="1">IF($A191&gt;"",IF(ISERROR(HLOOKUP(K$1,INDIRECT("Roles!$B$"&amp;MATCH($B191,Roles!$A:$A,0)&amp;":$AF$"&amp;MATCH($B191,Roles!$A:$A,0)),1,FALSE))=FALSE,IF(SquadExport!N191&lt;10,1,IF(SquadExport!N191&lt;15,2,IF(SquadExport!N191&lt;=20,3,""))),0),"")</f>
        <v/>
      </c>
      <c r="L191" s="37" t="str">
        <f ca="1">IF($A191&gt;"",IF(ISERROR(HLOOKUP(L$1,INDIRECT("Roles!$B$"&amp;MATCH($B191,Roles!$A:$A,0)&amp;":$AF$"&amp;MATCH($B191,Roles!$A:$A,0)),1,FALSE))=FALSE,IF(SquadExport!O191&lt;10,1,IF(SquadExport!O191&lt;15,2,IF(SquadExport!O191&lt;=20,3,""))),0),"")</f>
        <v/>
      </c>
      <c r="M191" s="37" t="str">
        <f ca="1">IF($A191&gt;"",IF(ISERROR(HLOOKUP(M$1,INDIRECT("Roles!$B$"&amp;MATCH($B191,Roles!$A:$A,0)&amp;":$AF$"&amp;MATCH($B191,Roles!$A:$A,0)),1,FALSE))=FALSE,IF(SquadExport!P191&lt;10,1,IF(SquadExport!P191&lt;15,2,IF(SquadExport!P191&lt;=20,3,""))),0),"")</f>
        <v/>
      </c>
      <c r="N191" s="37" t="str">
        <f ca="1">IF($A191&gt;"",IF(ISERROR(HLOOKUP(N$1,INDIRECT("Roles!$B$"&amp;MATCH($B191,Roles!$A:$A,0)&amp;":$AF$"&amp;MATCH($B191,Roles!$A:$A,0)),1,FALSE))=FALSE,IF(SquadExport!Q191&lt;10,1,IF(SquadExport!Q191&lt;15,2,IF(SquadExport!Q191&lt;=20,3,""))),0),"")</f>
        <v/>
      </c>
      <c r="O191" s="37" t="str">
        <f ca="1">IF($A191&gt;"",IF(ISERROR(HLOOKUP(O$1,INDIRECT("Roles!$B$"&amp;MATCH($B191,Roles!$A:$A,0)&amp;":$AF$"&amp;MATCH($B191,Roles!$A:$A,0)),1,FALSE))=FALSE,IF(SquadExport!R191&lt;10,1,IF(SquadExport!R191&lt;15,2,IF(SquadExport!R191&lt;=20,3,""))),0),"")</f>
        <v/>
      </c>
      <c r="P191" s="37" t="str">
        <f ca="1">IF($A191&gt;"",IF(ISERROR(HLOOKUP(P$1,INDIRECT("Roles!$B$"&amp;MATCH($B191,Roles!$A:$A,0)&amp;":$AF$"&amp;MATCH($B191,Roles!$A:$A,0)),1,FALSE))=FALSE,IF(SquadExport!S191&lt;10,1,IF(SquadExport!S191&lt;15,2,IF(SquadExport!S191&lt;=20,3,""))),0),"")</f>
        <v/>
      </c>
      <c r="Q191" s="37" t="str">
        <f ca="1">IF($A191&gt;"",IF(ISERROR(HLOOKUP(Q$1,INDIRECT("Roles!$B$"&amp;MATCH($B191,Roles!$A:$A,0)&amp;":$AF$"&amp;MATCH($B191,Roles!$A:$A,0)),1,FALSE))=FALSE,IF(SquadExport!T191&lt;10,1,IF(SquadExport!T191&lt;15,2,IF(SquadExport!T191&lt;=20,3,""))),0),"")</f>
        <v/>
      </c>
      <c r="R191" s="37" t="str">
        <f ca="1">IF($A191&gt;"",IF(ISERROR(HLOOKUP(R$1,INDIRECT("Roles!$B$"&amp;MATCH($B191,Roles!$A:$A,0)&amp;":$AF$"&amp;MATCH($B191,Roles!$A:$A,0)),1,FALSE))=FALSE,IF(SquadExport!U191&lt;10,1,IF(SquadExport!U191&lt;15,2,IF(SquadExport!U191&lt;=20,3,""))),0),"")</f>
        <v/>
      </c>
      <c r="S191" s="37" t="str">
        <f ca="1">IF($A191&gt;"",IF(ISERROR(HLOOKUP(S$1,INDIRECT("Roles!$B$"&amp;MATCH($B191,Roles!$A:$A,0)&amp;":$AF$"&amp;MATCH($B191,Roles!$A:$A,0)),1,FALSE))=FALSE,IF(SquadExport!V191&lt;10,1,IF(SquadExport!V191&lt;15,2,IF(SquadExport!V191&lt;=20,3,""))),0),"")</f>
        <v/>
      </c>
      <c r="T191" s="37" t="str">
        <f ca="1">IF($A191&gt;"",IF(ISERROR(HLOOKUP(T$1,INDIRECT("Roles!$B$"&amp;MATCH($B191,Roles!$A:$A,0)&amp;":$AF$"&amp;MATCH($B191,Roles!$A:$A,0)),1,FALSE))=FALSE,IF(SquadExport!W191&lt;10,1,IF(SquadExport!W191&lt;15,2,IF(SquadExport!W191&lt;=20,3,""))),0),"")</f>
        <v/>
      </c>
      <c r="U191" s="37" t="str">
        <f ca="1">IF($A191&gt;"",IF(ISERROR(HLOOKUP(U$1,INDIRECT("Roles!$B$"&amp;MATCH($B191,Roles!$A:$A,0)&amp;":$AF$"&amp;MATCH($B191,Roles!$A:$A,0)),1,FALSE))=FALSE,IF(SquadExport!X191&lt;10,1,IF(SquadExport!X191&lt;15,2,IF(SquadExport!X191&lt;=20,3,""))),0),"")</f>
        <v/>
      </c>
      <c r="V191" s="37" t="str">
        <f ca="1">IF($A191&gt;"",IF(ISERROR(HLOOKUP(V$1,INDIRECT("Roles!$B$"&amp;MATCH($B191,Roles!$A:$A,0)&amp;":$AF$"&amp;MATCH($B191,Roles!$A:$A,0)),1,FALSE))=FALSE,IF(SquadExport!Y191&lt;10,1,IF(SquadExport!Y191&lt;15,2,IF(SquadExport!Y191&lt;=20,3,""))),0),"")</f>
        <v/>
      </c>
      <c r="W191" s="37" t="str">
        <f ca="1">IF($A191&gt;"",IF(ISERROR(HLOOKUP(W$1,INDIRECT("Roles!$B$"&amp;MATCH($B191,Roles!$A:$A,0)&amp;":$AF$"&amp;MATCH($B191,Roles!$A:$A,0)),1,FALSE))=FALSE,IF(SquadExport!Z191&lt;10,1,IF(SquadExport!Z191&lt;15,2,IF(SquadExport!Z191&lt;=20,3,""))),0),"")</f>
        <v/>
      </c>
      <c r="X191" s="37" t="str">
        <f ca="1">IF($A191&gt;"",IF(ISERROR(HLOOKUP(X$1,INDIRECT("Roles!$B$"&amp;MATCH($B191,Roles!$A:$A,0)&amp;":$AF$"&amp;MATCH($B191,Roles!$A:$A,0)),1,FALSE))=FALSE,IF(SquadExport!AA191&lt;10,1,IF(SquadExport!AA191&lt;15,2,IF(SquadExport!AA191&lt;=20,3,""))),0),"")</f>
        <v/>
      </c>
      <c r="Y191" s="37" t="str">
        <f ca="1">IF($A191&gt;"",IF(ISERROR(HLOOKUP(Y$1,INDIRECT("Roles!$B$"&amp;MATCH($B191,Roles!$A:$A,0)&amp;":$AF$"&amp;MATCH($B191,Roles!$A:$A,0)),1,FALSE))=FALSE,IF(SquadExport!AB191&lt;10,1,IF(SquadExport!AB191&lt;15,2,IF(SquadExport!AB191&lt;=20,3,""))),0),"")</f>
        <v/>
      </c>
      <c r="Z191" s="37" t="str">
        <f ca="1">IF($A191&gt;"",IF(ISERROR(HLOOKUP(Z$1,INDIRECT("Roles!$B$"&amp;MATCH($B191,Roles!$A:$A,0)&amp;":$AF$"&amp;MATCH($B191,Roles!$A:$A,0)),1,FALSE))=FALSE,IF(SquadExport!AC191&lt;10,1,IF(SquadExport!AC191&lt;15,2,IF(SquadExport!AC191&lt;=20,3,""))),0),"")</f>
        <v/>
      </c>
      <c r="AA191" s="37" t="str">
        <f ca="1">IF($A191&gt;"",IF(ISERROR(HLOOKUP(AA$1,INDIRECT("Roles!$B$"&amp;MATCH($B191,Roles!$A:$A,0)&amp;":$AF$"&amp;MATCH($B191,Roles!$A:$A,0)),1,FALSE))=FALSE,IF(SquadExport!AD191&lt;10,1,IF(SquadExport!AD191&lt;15,2,IF(SquadExport!AD191&lt;=20,3,""))),0),"")</f>
        <v/>
      </c>
      <c r="AB191" s="37" t="str">
        <f ca="1">IF($A191&gt;"",IF(ISERROR(HLOOKUP(AB$1,INDIRECT("Roles!$B$"&amp;MATCH($B191,Roles!$A:$A,0)&amp;":$AF$"&amp;MATCH($B191,Roles!$A:$A,0)),1,FALSE))=FALSE,IF(SquadExport!AE191&lt;10,1,IF(SquadExport!AE191&lt;15,2,IF(SquadExport!AE191&lt;=20,3,""))),0),"")</f>
        <v/>
      </c>
      <c r="AC191" s="37" t="str">
        <f ca="1">IF($A191&gt;"",IF(ISERROR(HLOOKUP(AC$1,INDIRECT("Roles!$B$"&amp;MATCH($B191,Roles!$A:$A,0)&amp;":$AF$"&amp;MATCH($B191,Roles!$A:$A,0)),1,FALSE))=FALSE,IF(SquadExport!AF191&lt;10,1,IF(SquadExport!AF191&lt;15,2,IF(SquadExport!AF191&lt;=20,3,""))),0),"")</f>
        <v/>
      </c>
      <c r="AD191" s="37" t="str">
        <f ca="1">IF($A191&gt;"",IF(ISERROR(HLOOKUP(AD$1,INDIRECT("Roles!$B$"&amp;MATCH($B191,Roles!$A:$A,0)&amp;":$AF$"&amp;MATCH($B191,Roles!$A:$A,0)),1,FALSE))=FALSE,IF(SquadExport!AG191&lt;10,1,IF(SquadExport!AG191&lt;15,2,IF(SquadExport!AG191&lt;=20,3,""))),0),"")</f>
        <v/>
      </c>
      <c r="AE191" s="37" t="str">
        <f ca="1">IF($A191&gt;"",IF(ISERROR(HLOOKUP(AE$1,INDIRECT("Roles!$B$"&amp;MATCH($B191,Roles!$A:$A,0)&amp;":$AF$"&amp;MATCH($B191,Roles!$A:$A,0)),1,FALSE))=FALSE,IF(SquadExport!AH191&lt;10,1,IF(SquadExport!AH191&lt;15,2,IF(SquadExport!AH191&lt;=20,3,""))),0),"")</f>
        <v/>
      </c>
      <c r="AF191" s="37" t="str">
        <f ca="1">IF($A191&gt;"",IF(ISERROR(HLOOKUP(AF$1,INDIRECT("Roles!$B$"&amp;MATCH($B191,Roles!$A:$A,0)&amp;":$AF$"&amp;MATCH($B191,Roles!$A:$A,0)),1,FALSE))=FALSE,IF(SquadExport!AI191&lt;10,1,IF(SquadExport!AI191&lt;15,2,IF(SquadExport!AI191&lt;=20,3,""))),0),"")</f>
        <v/>
      </c>
      <c r="AG191" s="37" t="str">
        <f ca="1">IF($A191&gt;"",IF(ISERROR(HLOOKUP(AG$1,INDIRECT("Roles!$B$"&amp;MATCH($B191,Roles!$A:$A,0)&amp;":$AF$"&amp;MATCH($B191,Roles!$A:$A,0)),1,FALSE))=FALSE,IF(SquadExport!AJ191&lt;10,1,IF(SquadExport!AJ191&lt;15,2,IF(SquadExport!AJ191&lt;=20,3,""))),0),"")</f>
        <v/>
      </c>
      <c r="AH191" s="37" t="str">
        <f ca="1">IF($A191&gt;"",IF(ISERROR(HLOOKUP(AH$1,INDIRECT("Roles!$B$"&amp;MATCH($B191,Roles!$A:$A,0)&amp;":$AF$"&amp;MATCH($B191,Roles!$A:$A,0)),1,FALSE))=FALSE,IF(SquadExport!AK191&lt;10,1,IF(SquadExport!AK191&lt;15,2,IF(SquadExport!AK191&lt;=20,3,""))),0),"")</f>
        <v/>
      </c>
      <c r="AI191" s="37" t="str">
        <f ca="1">IF($A191&gt;"",IF(ISERROR(HLOOKUP(AI$1,INDIRECT("Roles!$B$"&amp;MATCH($B191,Roles!$A:$A,0)&amp;":$AF$"&amp;MATCH($B191,Roles!$A:$A,0)),1,FALSE))=FALSE,IF(SquadExport!AL191&lt;10,1,IF(SquadExport!AL191&lt;15,2,IF(SquadExport!AL191&lt;=20,3,""))),0),"")</f>
        <v/>
      </c>
      <c r="AJ191" s="37" t="str">
        <f ca="1">IF($A191&gt;"",IF(ISERROR(HLOOKUP(AJ$1,INDIRECT("Roles!$B$"&amp;MATCH($B191,Roles!$A:$A,0)&amp;":$AF$"&amp;MATCH($B191,Roles!$A:$A,0)),1,FALSE))=FALSE,IF(SquadExport!AM191&lt;10,1,IF(SquadExport!AM191&lt;15,2,IF(SquadExport!AM191&lt;=20,3,""))),0),"")</f>
        <v/>
      </c>
      <c r="AK191" s="37" t="str">
        <f ca="1">IF($A191&gt;"",IF(ISERROR(HLOOKUP(AK$1,INDIRECT("Roles!$B$"&amp;MATCH($B191,Roles!$A:$A,0)&amp;":$AF$"&amp;MATCH($B191,Roles!$A:$A,0)),1,FALSE))=FALSE,IF(SquadExport!AN191&lt;10,1,IF(SquadExport!AN191&lt;15,2,IF(SquadExport!AN191&lt;=20,3,""))),0),"")</f>
        <v/>
      </c>
      <c r="AL191" s="37" t="str">
        <f ca="1">IF($A191&gt;"",IF(ISERROR(HLOOKUP(AL$1,INDIRECT("Roles!$B$"&amp;MATCH($B191,Roles!$A:$A,0)&amp;":$AF$"&amp;MATCH($B191,Roles!$A:$A,0)),1,FALSE))=FALSE,IF(SquadExport!AO191&lt;10,1,IF(SquadExport!AO191&lt;15,2,IF(SquadExport!AO191&lt;=20,3,""))),0),"")</f>
        <v/>
      </c>
      <c r="AM191" s="37" t="str">
        <f ca="1">IF($A191&gt;"",IF(ISERROR(HLOOKUP(AM$1,INDIRECT("Roles!$B$"&amp;MATCH($B191,Roles!$A:$A,0)&amp;":$AF$"&amp;MATCH($B191,Roles!$A:$A,0)),1,FALSE))=FALSE,IF(SquadExport!AP191&lt;10,1,IF(SquadExport!AP191&lt;15,2,IF(SquadExport!AP191&lt;=20,3,""))),0),"")</f>
        <v/>
      </c>
      <c r="AN191" s="37" t="str">
        <f ca="1">IF($A191&gt;"",IF(ISERROR(HLOOKUP(AN$1,INDIRECT("Roles!$B$"&amp;MATCH($B191,Roles!$A:$A,0)&amp;":$AF$"&amp;MATCH($B191,Roles!$A:$A,0)),1,FALSE))=FALSE,IF(SquadExport!AQ191&lt;10,1,IF(SquadExport!AQ191&lt;15,2,IF(SquadExport!AQ191&lt;=20,3,""))),0),"")</f>
        <v/>
      </c>
      <c r="AO191" s="37" t="str">
        <f ca="1">IF($A191&gt;"",IF(ISERROR(HLOOKUP(AO$1,INDIRECT("Roles!$B$"&amp;MATCH($B191,Roles!$A:$A,0)&amp;":$AF$"&amp;MATCH($B191,Roles!$A:$A,0)),1,FALSE))=FALSE,IF(SquadExport!AR191&lt;10,1,IF(SquadExport!AR191&lt;15,2,IF(SquadExport!AR191&lt;=20,3,""))),0),"")</f>
        <v/>
      </c>
      <c r="AP191" s="37" t="str">
        <f ca="1">IF($A191&gt;"",IF(ISERROR(HLOOKUP(AP$1,INDIRECT("Roles!$B$"&amp;MATCH($B191,Roles!$A:$A,0)&amp;":$AF$"&amp;MATCH($B191,Roles!$A:$A,0)),1,FALSE))=FALSE,IF(SquadExport!AS191&lt;10,1,IF(SquadExport!AS191&lt;15,2,IF(SquadExport!AS191&lt;=20,3,""))),0),"")</f>
        <v/>
      </c>
      <c r="AQ191" s="37" t="str">
        <f ca="1">IF($A191&gt;"",IF(ISERROR(HLOOKUP(AQ$1,INDIRECT("Roles!$B$"&amp;MATCH($B191,Roles!$A:$A,0)&amp;":$AF$"&amp;MATCH($B191,Roles!$A:$A,0)),1,FALSE))=FALSE,IF(SquadExport!AT191&lt;10,1,IF(SquadExport!AT191&lt;15,2,IF(SquadExport!AT191&lt;=20,3,""))),0),"")</f>
        <v/>
      </c>
      <c r="AR191" s="37" t="str">
        <f ca="1">IF($A191&gt;"",IF(ISERROR(HLOOKUP(AR$1,INDIRECT("Roles!$B$"&amp;MATCH($B191,Roles!$A:$A,0)&amp;":$AF$"&amp;MATCH($B191,Roles!$A:$A,0)),1,FALSE))=FALSE,IF(SquadExport!AU191&lt;10,1,IF(SquadExport!AU191&lt;15,2,IF(SquadExport!AU191&lt;=20,3,""))),0),"")</f>
        <v/>
      </c>
      <c r="AS191" s="37" t="str">
        <f ca="1">IF($A191&gt;"",IF(ISERROR(HLOOKUP(AS$1,INDIRECT("Roles!$B$"&amp;MATCH($B191,Roles!$A:$A,0)&amp;":$AF$"&amp;MATCH($B191,Roles!$A:$A,0)),1,FALSE))=FALSE,IF(SquadExport!AV191&lt;10,1,IF(SquadExport!AV191&lt;15,2,IF(SquadExport!AV191&lt;=20,3,""))),0),"")</f>
        <v/>
      </c>
      <c r="AT191" s="37" t="str">
        <f ca="1">IF($A191&gt;"",IF(ISERROR(HLOOKUP(AT$1,INDIRECT("Roles!$B$"&amp;MATCH($B191,Roles!$A:$A,0)&amp;":$AF$"&amp;MATCH($B191,Roles!$A:$A,0)),1,FALSE))=FALSE,IF(SquadExport!AW191&lt;10,1,IF(SquadExport!AW191&lt;15,2,IF(SquadExport!AW191&lt;=20,3,""))),0),"")</f>
        <v/>
      </c>
      <c r="AU191" s="37" t="str">
        <f ca="1">IF($A191&gt;"",IF(ISERROR(HLOOKUP(AU$1,INDIRECT("Roles!$B$"&amp;MATCH($B191,Roles!$A:$A,0)&amp;":$AF$"&amp;MATCH($B191,Roles!$A:$A,0)),1,FALSE))=FALSE,IF(SquadExport!AX191&lt;10,1,IF(SquadExport!AX191&lt;15,2,IF(SquadExport!AX191&lt;=20,3,""))),0),"")</f>
        <v/>
      </c>
      <c r="AV191" s="37" t="str">
        <f ca="1">IF($A191&gt;"",IF(ISERROR(HLOOKUP(AV$1,INDIRECT("Roles!$B$"&amp;MATCH($B191,Roles!$A:$A,0)&amp;":$AF$"&amp;MATCH($B191,Roles!$A:$A,0)),1,FALSE))=FALSE,IF(SquadExport!AY191&lt;10,1,IF(SquadExport!AY191&lt;15,2,IF(SquadExport!AY191&lt;=20,3,""))),0),"")</f>
        <v/>
      </c>
      <c r="AW191" s="37" t="str">
        <f ca="1">IF($A191&gt;"",IF(ISERROR(HLOOKUP(AW$1,INDIRECT("Roles!$B$"&amp;MATCH($B191,Roles!$A:$A,0)&amp;":$AF$"&amp;MATCH($B191,Roles!$A:$A,0)),1,FALSE))=FALSE,IF(SquadExport!AZ191&lt;10,1,IF(SquadExport!AZ191&lt;15,2,IF(SquadExport!AZ191&lt;=20,3,""))),0),"")</f>
        <v/>
      </c>
      <c r="AX191" s="37" t="str">
        <f ca="1">IF($A191&gt;"",IF(ISERROR(HLOOKUP(AX$1,INDIRECT("Roles!$B$"&amp;MATCH($B191,Roles!$A:$A,0)&amp;":$AF$"&amp;MATCH($B191,Roles!$A:$A,0)),1,FALSE))=FALSE,IF(SquadExport!BA191&lt;10,1,IF(SquadExport!BA191&lt;15,2,IF(SquadExport!BA191&lt;=20,3,""))),0),"")</f>
        <v/>
      </c>
      <c r="AY191" s="30" t="str" cm="1">
        <f t="array" aca="1" ref="AY191:CS191" ca="1">IF($D191:$AX191=1,D$1:AX$1,"")</f>
        <v/>
      </c>
      <c r="AZ191" s="30" t="str">
        <f ca="1"/>
        <v/>
      </c>
      <c r="BA191" s="30" t="str">
        <f ca="1"/>
        <v/>
      </c>
      <c r="BB191" s="30" t="str">
        <f ca="1"/>
        <v/>
      </c>
      <c r="BC191" s="30" t="str">
        <f ca="1"/>
        <v/>
      </c>
      <c r="BD191" s="30" t="str">
        <f ca="1"/>
        <v/>
      </c>
      <c r="BE191" s="30" t="str">
        <f ca="1"/>
        <v/>
      </c>
      <c r="BF191" s="30" t="str">
        <f ca="1"/>
        <v/>
      </c>
      <c r="BG191" s="30" t="str">
        <f ca="1"/>
        <v/>
      </c>
      <c r="BH191" s="30" t="str">
        <f ca="1"/>
        <v/>
      </c>
      <c r="BI191" s="30" t="str">
        <f ca="1"/>
        <v/>
      </c>
      <c r="BJ191" s="30" t="str">
        <f ca="1"/>
        <v/>
      </c>
      <c r="BK191" s="30" t="str">
        <f ca="1"/>
        <v/>
      </c>
      <c r="BL191" s="30" t="str">
        <f ca="1"/>
        <v/>
      </c>
      <c r="BM191" s="30" t="str">
        <f ca="1"/>
        <v/>
      </c>
      <c r="BN191" s="30" t="str">
        <f ca="1"/>
        <v/>
      </c>
      <c r="BO191" s="30" t="str">
        <f ca="1"/>
        <v/>
      </c>
      <c r="BP191" s="30" t="str">
        <f ca="1"/>
        <v/>
      </c>
      <c r="BQ191" s="30" t="str">
        <f ca="1"/>
        <v/>
      </c>
      <c r="BR191" s="30" t="str">
        <f ca="1"/>
        <v/>
      </c>
      <c r="BS191" s="30" t="str">
        <f ca="1"/>
        <v/>
      </c>
      <c r="BT191" s="30" t="str">
        <f ca="1"/>
        <v/>
      </c>
      <c r="BU191" s="30" t="str">
        <f ca="1"/>
        <v/>
      </c>
      <c r="BV191" s="30" t="str">
        <f ca="1"/>
        <v/>
      </c>
      <c r="BW191" s="30" t="str">
        <f ca="1"/>
        <v/>
      </c>
      <c r="BX191" s="30" t="str">
        <f ca="1"/>
        <v/>
      </c>
      <c r="BY191" s="30" t="str">
        <f ca="1"/>
        <v/>
      </c>
      <c r="BZ191" s="30" t="str">
        <f ca="1"/>
        <v/>
      </c>
      <c r="CA191" s="30" t="str">
        <f ca="1"/>
        <v/>
      </c>
      <c r="CB191" s="30" t="str">
        <f ca="1"/>
        <v/>
      </c>
      <c r="CC191" s="30" t="str">
        <f ca="1"/>
        <v/>
      </c>
      <c r="CD191" s="30" t="str">
        <f ca="1"/>
        <v/>
      </c>
      <c r="CE191" s="30" t="str">
        <f ca="1"/>
        <v/>
      </c>
      <c r="CF191" s="30" t="str">
        <f ca="1"/>
        <v/>
      </c>
      <c r="CG191" s="30" t="str">
        <f ca="1"/>
        <v/>
      </c>
      <c r="CH191" s="30" t="str">
        <f ca="1"/>
        <v/>
      </c>
      <c r="CI191" s="30" t="str">
        <f ca="1"/>
        <v/>
      </c>
      <c r="CJ191" s="30" t="str">
        <f ca="1"/>
        <v/>
      </c>
      <c r="CK191" s="30" t="str">
        <f ca="1"/>
        <v/>
      </c>
      <c r="CL191" s="30" t="str">
        <f ca="1"/>
        <v/>
      </c>
      <c r="CM191" s="30" t="str">
        <f ca="1"/>
        <v/>
      </c>
      <c r="CN191" s="30" t="str">
        <f ca="1"/>
        <v/>
      </c>
      <c r="CO191" s="30" t="str">
        <f ca="1"/>
        <v/>
      </c>
      <c r="CP191" s="30" t="str">
        <f ca="1"/>
        <v/>
      </c>
      <c r="CQ191" s="30" t="str">
        <f ca="1"/>
        <v/>
      </c>
      <c r="CR191" s="30" t="str">
        <f ca="1"/>
        <v/>
      </c>
      <c r="CS191" s="30" t="str">
        <f ca="1"/>
        <v/>
      </c>
      <c r="CT191" s="31" cm="1">
        <f t="array" aca="1" ref="CT191" ca="1">SUMPRODUCT(COUNTIF($AY191:$CS191,Training!$C$3:$E$3))</f>
        <v>0</v>
      </c>
      <c r="CU191" s="31" cm="1">
        <f t="array" aca="1" ref="CU191" ca="1">SUMPRODUCT(COUNTIF($AY191:$CS191,Training!$C$4:$E$4))</f>
        <v>0</v>
      </c>
      <c r="CV191" s="31" cm="1">
        <f t="array" aca="1" ref="CV191" ca="1">SUMPRODUCT(COUNTIF($AY191:$CS191,Training!$C$5:$E$5))</f>
        <v>0</v>
      </c>
      <c r="CW191" s="31" cm="1">
        <f t="array" aca="1" ref="CW191" ca="1">SUMPRODUCT(COUNTIF($AY191:$CS191,Training!$C$6:$E$6))</f>
        <v>0</v>
      </c>
      <c r="CX191" s="31" cm="1">
        <f t="array" aca="1" ref="CX191" ca="1">SUMPRODUCT(COUNTIF($AY191:$CS191,Training!$C$7:$E$7))</f>
        <v>0</v>
      </c>
      <c r="CY191" s="31" cm="1">
        <f t="array" aca="1" ref="CY191" ca="1">SUMPRODUCT(COUNTIF($AY191:$CS191,Training!$C$8:$E$8))</f>
        <v>0</v>
      </c>
      <c r="CZ191" s="31" cm="1">
        <f t="array" aca="1" ref="CZ191" ca="1">SUMPRODUCT(COUNTIF($AY191:$CS191,Training!$C$9:$E$9))</f>
        <v>0</v>
      </c>
      <c r="DA191" s="31" cm="1">
        <f t="array" aca="1" ref="DA191" ca="1">SUMPRODUCT(COUNTIF($AY191:$CS191,Training!$C$10:$E$10))</f>
        <v>0</v>
      </c>
      <c r="DB191" s="31" cm="1">
        <f t="array" aca="1" ref="DB191" ca="1">SUMPRODUCT(COUNTIF($AY191:$CS191,Training!$C$11:$E$11))</f>
        <v>0</v>
      </c>
      <c r="DC191" s="31" cm="1">
        <f t="array" aca="1" ref="DC191" ca="1">SUMPRODUCT(COUNTIF($AY191:$CS191,Training!$C$2:$E$2))</f>
        <v>0</v>
      </c>
      <c r="DD191" s="31" cm="1">
        <f t="array" aca="1" ref="DD191" ca="1">SUMPRODUCT(COUNTIF($AY191:$CS191,Training!#REF!))</f>
        <v>0</v>
      </c>
      <c r="DE191" s="31" cm="1">
        <f t="array" aca="1" ref="DE191" ca="1">SUMPRODUCT(COUNTIF($AY191:$CS191,Training!$C$12:$E$12))</f>
        <v>0</v>
      </c>
      <c r="DF191" s="31" cm="1">
        <f t="array" aca="1" ref="DF191" ca="1">SUMPRODUCT(COUNTIF($AY191:$CS191,Training!$C$13:$E$13))</f>
        <v>0</v>
      </c>
      <c r="DG191" s="31" cm="1">
        <f t="array" aca="1" ref="DG191" ca="1">SUMPRODUCT(COUNTIF($AY191:$CS191,Training!$C$14:$E$14))</f>
        <v>0</v>
      </c>
      <c r="DH191" s="31" cm="1">
        <f t="array" aca="1" ref="DH191" ca="1">SUMPRODUCT(COUNTIF($AY191:$CS191,Training!$C$15:$E$15))</f>
        <v>0</v>
      </c>
      <c r="DI191" s="31" cm="1">
        <f t="array" aca="1" ref="DI191" ca="1">SUMPRODUCT(COUNTIF($AY191:$CS191,Training!$C$16:$E$16))</f>
        <v>0</v>
      </c>
      <c r="DJ191" s="30" t="str" cm="1">
        <f t="array" aca="1" ref="DJ191:FD191" ca="1">IF(COUNTIF(D191:AX191,1)=0,IF($D191:$AX191=2,D$1:AX$1,""),"")</f>
        <v/>
      </c>
      <c r="DK191" s="30" t="str">
        <f ca="1"/>
        <v/>
      </c>
      <c r="DL191" s="30" t="str">
        <f ca="1"/>
        <v/>
      </c>
      <c r="DM191" s="30" t="str">
        <f ca="1"/>
        <v/>
      </c>
      <c r="DN191" s="30" t="str">
        <f ca="1"/>
        <v/>
      </c>
      <c r="DO191" s="30" t="str">
        <f ca="1"/>
        <v/>
      </c>
      <c r="DP191" s="30" t="str">
        <f ca="1"/>
        <v/>
      </c>
      <c r="DQ191" s="30" t="str">
        <f ca="1"/>
        <v/>
      </c>
      <c r="DR191" s="30" t="str">
        <f ca="1"/>
        <v/>
      </c>
      <c r="DS191" s="30" t="str">
        <f ca="1"/>
        <v/>
      </c>
      <c r="DT191" s="30" t="str">
        <f ca="1"/>
        <v/>
      </c>
      <c r="DU191" s="30" t="str">
        <f ca="1"/>
        <v/>
      </c>
      <c r="DV191" s="30" t="str">
        <f ca="1"/>
        <v/>
      </c>
      <c r="DW191" s="30" t="str">
        <f ca="1"/>
        <v/>
      </c>
      <c r="DX191" s="30" t="str">
        <f ca="1"/>
        <v/>
      </c>
      <c r="DY191" s="30" t="str">
        <f ca="1"/>
        <v/>
      </c>
      <c r="DZ191" s="30" t="str">
        <f ca="1"/>
        <v/>
      </c>
      <c r="EA191" s="30" t="str">
        <f ca="1"/>
        <v/>
      </c>
      <c r="EB191" s="30" t="str">
        <f ca="1"/>
        <v/>
      </c>
      <c r="EC191" s="30" t="str">
        <f ca="1"/>
        <v/>
      </c>
      <c r="ED191" s="30" t="str">
        <f ca="1"/>
        <v/>
      </c>
      <c r="EE191" s="30" t="str">
        <f ca="1"/>
        <v/>
      </c>
      <c r="EF191" s="30" t="str">
        <f ca="1"/>
        <v/>
      </c>
      <c r="EG191" s="30" t="str">
        <f ca="1"/>
        <v/>
      </c>
      <c r="EH191" s="30" t="str">
        <f ca="1"/>
        <v/>
      </c>
      <c r="EI191" s="30" t="str">
        <f ca="1"/>
        <v/>
      </c>
      <c r="EJ191" s="30" t="str">
        <f ca="1"/>
        <v/>
      </c>
      <c r="EK191" s="30" t="str">
        <f ca="1"/>
        <v/>
      </c>
      <c r="EL191" s="30" t="str">
        <f ca="1"/>
        <v/>
      </c>
      <c r="EM191" s="30" t="str">
        <f ca="1"/>
        <v/>
      </c>
      <c r="EN191" s="30" t="str">
        <f ca="1"/>
        <v/>
      </c>
      <c r="EO191" s="30" t="str">
        <f ca="1"/>
        <v/>
      </c>
      <c r="EP191" s="30" t="str">
        <f ca="1"/>
        <v/>
      </c>
      <c r="EQ191" s="30" t="str">
        <f ca="1"/>
        <v/>
      </c>
      <c r="ER191" s="30" t="str">
        <f ca="1"/>
        <v/>
      </c>
      <c r="ES191" s="30" t="str">
        <f ca="1"/>
        <v/>
      </c>
      <c r="ET191" s="30" t="str">
        <f ca="1"/>
        <v/>
      </c>
      <c r="EU191" s="30" t="str">
        <f ca="1"/>
        <v/>
      </c>
      <c r="EV191" s="30" t="str">
        <f ca="1"/>
        <v/>
      </c>
      <c r="EW191" s="30" t="str">
        <f ca="1"/>
        <v/>
      </c>
      <c r="EX191" s="30" t="str">
        <f ca="1"/>
        <v/>
      </c>
      <c r="EY191" s="30" t="str">
        <f ca="1"/>
        <v/>
      </c>
      <c r="EZ191" s="30" t="str">
        <f ca="1"/>
        <v/>
      </c>
      <c r="FA191" s="30" t="str">
        <f ca="1"/>
        <v/>
      </c>
      <c r="FB191" s="30" t="str">
        <f ca="1"/>
        <v/>
      </c>
      <c r="FC191" s="30" t="str">
        <f ca="1"/>
        <v/>
      </c>
      <c r="FD191" s="30" t="str">
        <f ca="1"/>
        <v/>
      </c>
      <c r="FE191" s="31" cm="1">
        <f t="array" aca="1" ref="FE191" ca="1">SUMPRODUCT(COUNTIF($DJ191:$FD191,Training!$C$3:$E$3))</f>
        <v>0</v>
      </c>
      <c r="FF191" s="31" cm="1">
        <f t="array" aca="1" ref="FF191" ca="1">SUMPRODUCT(COUNTIF($DJ191:$FD191,Training!$C$4:$E$4))</f>
        <v>0</v>
      </c>
      <c r="FG191" s="31" cm="1">
        <f t="array" aca="1" ref="FG191" ca="1">SUMPRODUCT(COUNTIF($DJ191:$FD191,Training!$C$5:$E$5))</f>
        <v>0</v>
      </c>
      <c r="FH191" s="31" cm="1">
        <f t="array" aca="1" ref="FH191" ca="1">SUMPRODUCT(COUNTIF($DJ191:$FD191,Training!$C$6:$E$6))</f>
        <v>0</v>
      </c>
      <c r="FI191" s="31" cm="1">
        <f t="array" aca="1" ref="FI191" ca="1">SUMPRODUCT(COUNTIF($DJ191:$FD191,Training!$C$7:$E$7))</f>
        <v>0</v>
      </c>
      <c r="FJ191" s="31" cm="1">
        <f t="array" aca="1" ref="FJ191" ca="1">SUMPRODUCT(COUNTIF($DJ191:$FD191,Training!$C$8:$E$8))</f>
        <v>0</v>
      </c>
      <c r="FK191" s="31" cm="1">
        <f t="array" aca="1" ref="FK191" ca="1">SUMPRODUCT(COUNTIF($DJ191:$FD191,Training!$C$9:$E$9))</f>
        <v>0</v>
      </c>
      <c r="FL191" s="31" cm="1">
        <f t="array" aca="1" ref="FL191" ca="1">SUMPRODUCT(COUNTIF($DJ191:$FD191,Training!$C$10:$E$10))</f>
        <v>0</v>
      </c>
      <c r="FM191" s="31" cm="1">
        <f t="array" aca="1" ref="FM191" ca="1">SUMPRODUCT(COUNTIF($DJ191:$FD191,Training!$C$11:$E$11))</f>
        <v>0</v>
      </c>
      <c r="FN191" s="31" cm="1">
        <f t="array" aca="1" ref="FN191" ca="1">SUMPRODUCT(COUNTIF($DJ191:$FD191,Training!$C$2:$E$2))</f>
        <v>0</v>
      </c>
      <c r="FO191" s="31" cm="1">
        <f t="array" aca="1" ref="FO191" ca="1">SUMPRODUCT(COUNTIF($DJ191:$FD191,Training!#REF!))</f>
        <v>0</v>
      </c>
      <c r="FP191" s="31" cm="1">
        <f t="array" aca="1" ref="FP191" ca="1">SUMPRODUCT(COUNTIF($DJ191:$FD191,Training!$C$12:$E$12))</f>
        <v>0</v>
      </c>
      <c r="FQ191" s="31" cm="1">
        <f t="array" aca="1" ref="FQ191" ca="1">SUMPRODUCT(COUNTIF($DJ191:$FD191,Training!$C$13:$E$13))</f>
        <v>0</v>
      </c>
      <c r="FR191" s="31" cm="1">
        <f t="array" aca="1" ref="FR191" ca="1">SUMPRODUCT(COUNTIF($DJ191:$FD191,Training!$C$14:$E$14))</f>
        <v>0</v>
      </c>
      <c r="FS191" s="31" cm="1">
        <f t="array" aca="1" ref="FS191" ca="1">SUMPRODUCT(COUNTIF($DJ191:$FD191,Training!$C$15:$E$15))</f>
        <v>0</v>
      </c>
      <c r="FT191" s="31" cm="1">
        <f t="array" aca="1" ref="FT191" ca="1">SUMPRODUCT(COUNTIF($DJ191:$FD191,Training!$C$16:$E$16))</f>
        <v>0</v>
      </c>
    </row>
    <row r="192" spans="1:176" x14ac:dyDescent="0.25">
      <c r="A192" s="32" t="str">
        <f>IF(WeightedParse!A192&gt;"",WeightedParse!A192,"")</f>
        <v/>
      </c>
      <c r="B192" s="49" t="str">
        <f>IF('Weighted Summary'!A192&gt;"",'Weighted Summary'!F192,"")</f>
        <v/>
      </c>
      <c r="C192" s="39" t="str">
        <f t="shared" si="2"/>
        <v/>
      </c>
      <c r="D192" s="37" t="str">
        <f ca="1">IF($A192&gt;"",IF(ISERROR(HLOOKUP(D$1,INDIRECT("Roles!$B$"&amp;MATCH($B192,Roles!$A:$A,0)&amp;":$AF$"&amp;MATCH($B192,Roles!$A:$A,0)),1,FALSE))=FALSE,IF(SquadExport!G192&lt;10,1,IF(SquadExport!G192&lt;15,2,IF(SquadExport!G192&lt;=20,3,""))),0),"")</f>
        <v/>
      </c>
      <c r="E192" s="37" t="str">
        <f ca="1">IF($A192&gt;"",IF(ISERROR(HLOOKUP(E$1,INDIRECT("Roles!$B$"&amp;MATCH($B192,Roles!$A:$A,0)&amp;":$AF$"&amp;MATCH($B192,Roles!$A:$A,0)),1,FALSE))=FALSE,IF(SquadExport!H192&lt;10,1,IF(SquadExport!H192&lt;15,2,IF(SquadExport!H192&lt;=20,3,""))),0),"")</f>
        <v/>
      </c>
      <c r="F192" s="37" t="str">
        <f ca="1">IF($A192&gt;"",IF(ISERROR(HLOOKUP(F$1,INDIRECT("Roles!$B$"&amp;MATCH($B192,Roles!$A:$A,0)&amp;":$AF$"&amp;MATCH($B192,Roles!$A:$A,0)),1,FALSE))=FALSE,IF(SquadExport!I192&lt;10,1,IF(SquadExport!I192&lt;15,2,IF(SquadExport!I192&lt;=20,3,""))),0),"")</f>
        <v/>
      </c>
      <c r="G192" s="37" t="str">
        <f ca="1">IF($A192&gt;"",IF(ISERROR(HLOOKUP(G$1,INDIRECT("Roles!$B$"&amp;MATCH($B192,Roles!$A:$A,0)&amp;":$AF$"&amp;MATCH($B192,Roles!$A:$A,0)),1,FALSE))=FALSE,IF(SquadExport!J192&lt;10,1,IF(SquadExport!J192&lt;15,2,IF(SquadExport!J192&lt;=20,3,""))),0),"")</f>
        <v/>
      </c>
      <c r="H192" s="37" t="str">
        <f ca="1">IF($A192&gt;"",IF(ISERROR(HLOOKUP(H$1,INDIRECT("Roles!$B$"&amp;MATCH($B192,Roles!$A:$A,0)&amp;":$AF$"&amp;MATCH($B192,Roles!$A:$A,0)),1,FALSE))=FALSE,IF(SquadExport!K192&lt;10,1,IF(SquadExport!K192&lt;15,2,IF(SquadExport!K192&lt;=20,3,""))),0),"")</f>
        <v/>
      </c>
      <c r="I192" s="37" t="str">
        <f ca="1">IF($A192&gt;"",IF(ISERROR(HLOOKUP(I$1,INDIRECT("Roles!$B$"&amp;MATCH($B192,Roles!$A:$A,0)&amp;":$AF$"&amp;MATCH($B192,Roles!$A:$A,0)),1,FALSE))=FALSE,IF(SquadExport!L192&lt;10,1,IF(SquadExport!L192&lt;15,2,IF(SquadExport!L192&lt;=20,3,""))),0),"")</f>
        <v/>
      </c>
      <c r="J192" s="37" t="str">
        <f ca="1">IF($A192&gt;"",IF(ISERROR(HLOOKUP(J$1,INDIRECT("Roles!$B$"&amp;MATCH($B192,Roles!$A:$A,0)&amp;":$AF$"&amp;MATCH($B192,Roles!$A:$A,0)),1,FALSE))=FALSE,IF(SquadExport!M192&lt;10,1,IF(SquadExport!M192&lt;15,2,IF(SquadExport!M192&lt;=20,3,""))),0),"")</f>
        <v/>
      </c>
      <c r="K192" s="37" t="str">
        <f ca="1">IF($A192&gt;"",IF(ISERROR(HLOOKUP(K$1,INDIRECT("Roles!$B$"&amp;MATCH($B192,Roles!$A:$A,0)&amp;":$AF$"&amp;MATCH($B192,Roles!$A:$A,0)),1,FALSE))=FALSE,IF(SquadExport!N192&lt;10,1,IF(SquadExport!N192&lt;15,2,IF(SquadExport!N192&lt;=20,3,""))),0),"")</f>
        <v/>
      </c>
      <c r="L192" s="37" t="str">
        <f ca="1">IF($A192&gt;"",IF(ISERROR(HLOOKUP(L$1,INDIRECT("Roles!$B$"&amp;MATCH($B192,Roles!$A:$A,0)&amp;":$AF$"&amp;MATCH($B192,Roles!$A:$A,0)),1,FALSE))=FALSE,IF(SquadExport!O192&lt;10,1,IF(SquadExport!O192&lt;15,2,IF(SquadExport!O192&lt;=20,3,""))),0),"")</f>
        <v/>
      </c>
      <c r="M192" s="37" t="str">
        <f ca="1">IF($A192&gt;"",IF(ISERROR(HLOOKUP(M$1,INDIRECT("Roles!$B$"&amp;MATCH($B192,Roles!$A:$A,0)&amp;":$AF$"&amp;MATCH($B192,Roles!$A:$A,0)),1,FALSE))=FALSE,IF(SquadExport!P192&lt;10,1,IF(SquadExport!P192&lt;15,2,IF(SquadExport!P192&lt;=20,3,""))),0),"")</f>
        <v/>
      </c>
      <c r="N192" s="37" t="str">
        <f ca="1">IF($A192&gt;"",IF(ISERROR(HLOOKUP(N$1,INDIRECT("Roles!$B$"&amp;MATCH($B192,Roles!$A:$A,0)&amp;":$AF$"&amp;MATCH($B192,Roles!$A:$A,0)),1,FALSE))=FALSE,IF(SquadExport!Q192&lt;10,1,IF(SquadExport!Q192&lt;15,2,IF(SquadExport!Q192&lt;=20,3,""))),0),"")</f>
        <v/>
      </c>
      <c r="O192" s="37" t="str">
        <f ca="1">IF($A192&gt;"",IF(ISERROR(HLOOKUP(O$1,INDIRECT("Roles!$B$"&amp;MATCH($B192,Roles!$A:$A,0)&amp;":$AF$"&amp;MATCH($B192,Roles!$A:$A,0)),1,FALSE))=FALSE,IF(SquadExport!R192&lt;10,1,IF(SquadExport!R192&lt;15,2,IF(SquadExport!R192&lt;=20,3,""))),0),"")</f>
        <v/>
      </c>
      <c r="P192" s="37" t="str">
        <f ca="1">IF($A192&gt;"",IF(ISERROR(HLOOKUP(P$1,INDIRECT("Roles!$B$"&amp;MATCH($B192,Roles!$A:$A,0)&amp;":$AF$"&amp;MATCH($B192,Roles!$A:$A,0)),1,FALSE))=FALSE,IF(SquadExport!S192&lt;10,1,IF(SquadExport!S192&lt;15,2,IF(SquadExport!S192&lt;=20,3,""))),0),"")</f>
        <v/>
      </c>
      <c r="Q192" s="37" t="str">
        <f ca="1">IF($A192&gt;"",IF(ISERROR(HLOOKUP(Q$1,INDIRECT("Roles!$B$"&amp;MATCH($B192,Roles!$A:$A,0)&amp;":$AF$"&amp;MATCH($B192,Roles!$A:$A,0)),1,FALSE))=FALSE,IF(SquadExport!T192&lt;10,1,IF(SquadExport!T192&lt;15,2,IF(SquadExport!T192&lt;=20,3,""))),0),"")</f>
        <v/>
      </c>
      <c r="R192" s="37" t="str">
        <f ca="1">IF($A192&gt;"",IF(ISERROR(HLOOKUP(R$1,INDIRECT("Roles!$B$"&amp;MATCH($B192,Roles!$A:$A,0)&amp;":$AF$"&amp;MATCH($B192,Roles!$A:$A,0)),1,FALSE))=FALSE,IF(SquadExport!U192&lt;10,1,IF(SquadExport!U192&lt;15,2,IF(SquadExport!U192&lt;=20,3,""))),0),"")</f>
        <v/>
      </c>
      <c r="S192" s="37" t="str">
        <f ca="1">IF($A192&gt;"",IF(ISERROR(HLOOKUP(S$1,INDIRECT("Roles!$B$"&amp;MATCH($B192,Roles!$A:$A,0)&amp;":$AF$"&amp;MATCH($B192,Roles!$A:$A,0)),1,FALSE))=FALSE,IF(SquadExport!V192&lt;10,1,IF(SquadExport!V192&lt;15,2,IF(SquadExport!V192&lt;=20,3,""))),0),"")</f>
        <v/>
      </c>
      <c r="T192" s="37" t="str">
        <f ca="1">IF($A192&gt;"",IF(ISERROR(HLOOKUP(T$1,INDIRECT("Roles!$B$"&amp;MATCH($B192,Roles!$A:$A,0)&amp;":$AF$"&amp;MATCH($B192,Roles!$A:$A,0)),1,FALSE))=FALSE,IF(SquadExport!W192&lt;10,1,IF(SquadExport!W192&lt;15,2,IF(SquadExport!W192&lt;=20,3,""))),0),"")</f>
        <v/>
      </c>
      <c r="U192" s="37" t="str">
        <f ca="1">IF($A192&gt;"",IF(ISERROR(HLOOKUP(U$1,INDIRECT("Roles!$B$"&amp;MATCH($B192,Roles!$A:$A,0)&amp;":$AF$"&amp;MATCH($B192,Roles!$A:$A,0)),1,FALSE))=FALSE,IF(SquadExport!X192&lt;10,1,IF(SquadExport!X192&lt;15,2,IF(SquadExport!X192&lt;=20,3,""))),0),"")</f>
        <v/>
      </c>
      <c r="V192" s="37" t="str">
        <f ca="1">IF($A192&gt;"",IF(ISERROR(HLOOKUP(V$1,INDIRECT("Roles!$B$"&amp;MATCH($B192,Roles!$A:$A,0)&amp;":$AF$"&amp;MATCH($B192,Roles!$A:$A,0)),1,FALSE))=FALSE,IF(SquadExport!Y192&lt;10,1,IF(SquadExport!Y192&lt;15,2,IF(SquadExport!Y192&lt;=20,3,""))),0),"")</f>
        <v/>
      </c>
      <c r="W192" s="37" t="str">
        <f ca="1">IF($A192&gt;"",IF(ISERROR(HLOOKUP(W$1,INDIRECT("Roles!$B$"&amp;MATCH($B192,Roles!$A:$A,0)&amp;":$AF$"&amp;MATCH($B192,Roles!$A:$A,0)),1,FALSE))=FALSE,IF(SquadExport!Z192&lt;10,1,IF(SquadExport!Z192&lt;15,2,IF(SquadExport!Z192&lt;=20,3,""))),0),"")</f>
        <v/>
      </c>
      <c r="X192" s="37" t="str">
        <f ca="1">IF($A192&gt;"",IF(ISERROR(HLOOKUP(X$1,INDIRECT("Roles!$B$"&amp;MATCH($B192,Roles!$A:$A,0)&amp;":$AF$"&amp;MATCH($B192,Roles!$A:$A,0)),1,FALSE))=FALSE,IF(SquadExport!AA192&lt;10,1,IF(SquadExport!AA192&lt;15,2,IF(SquadExport!AA192&lt;=20,3,""))),0),"")</f>
        <v/>
      </c>
      <c r="Y192" s="37" t="str">
        <f ca="1">IF($A192&gt;"",IF(ISERROR(HLOOKUP(Y$1,INDIRECT("Roles!$B$"&amp;MATCH($B192,Roles!$A:$A,0)&amp;":$AF$"&amp;MATCH($B192,Roles!$A:$A,0)),1,FALSE))=FALSE,IF(SquadExport!AB192&lt;10,1,IF(SquadExport!AB192&lt;15,2,IF(SquadExport!AB192&lt;=20,3,""))),0),"")</f>
        <v/>
      </c>
      <c r="Z192" s="37" t="str">
        <f ca="1">IF($A192&gt;"",IF(ISERROR(HLOOKUP(Z$1,INDIRECT("Roles!$B$"&amp;MATCH($B192,Roles!$A:$A,0)&amp;":$AF$"&amp;MATCH($B192,Roles!$A:$A,0)),1,FALSE))=FALSE,IF(SquadExport!AC192&lt;10,1,IF(SquadExport!AC192&lt;15,2,IF(SquadExport!AC192&lt;=20,3,""))),0),"")</f>
        <v/>
      </c>
      <c r="AA192" s="37" t="str">
        <f ca="1">IF($A192&gt;"",IF(ISERROR(HLOOKUP(AA$1,INDIRECT("Roles!$B$"&amp;MATCH($B192,Roles!$A:$A,0)&amp;":$AF$"&amp;MATCH($B192,Roles!$A:$A,0)),1,FALSE))=FALSE,IF(SquadExport!AD192&lt;10,1,IF(SquadExport!AD192&lt;15,2,IF(SquadExport!AD192&lt;=20,3,""))),0),"")</f>
        <v/>
      </c>
      <c r="AB192" s="37" t="str">
        <f ca="1">IF($A192&gt;"",IF(ISERROR(HLOOKUP(AB$1,INDIRECT("Roles!$B$"&amp;MATCH($B192,Roles!$A:$A,0)&amp;":$AF$"&amp;MATCH($B192,Roles!$A:$A,0)),1,FALSE))=FALSE,IF(SquadExport!AE192&lt;10,1,IF(SquadExport!AE192&lt;15,2,IF(SquadExport!AE192&lt;=20,3,""))),0),"")</f>
        <v/>
      </c>
      <c r="AC192" s="37" t="str">
        <f ca="1">IF($A192&gt;"",IF(ISERROR(HLOOKUP(AC$1,INDIRECT("Roles!$B$"&amp;MATCH($B192,Roles!$A:$A,0)&amp;":$AF$"&amp;MATCH($B192,Roles!$A:$A,0)),1,FALSE))=FALSE,IF(SquadExport!AF192&lt;10,1,IF(SquadExport!AF192&lt;15,2,IF(SquadExport!AF192&lt;=20,3,""))),0),"")</f>
        <v/>
      </c>
      <c r="AD192" s="37" t="str">
        <f ca="1">IF($A192&gt;"",IF(ISERROR(HLOOKUP(AD$1,INDIRECT("Roles!$B$"&amp;MATCH($B192,Roles!$A:$A,0)&amp;":$AF$"&amp;MATCH($B192,Roles!$A:$A,0)),1,FALSE))=FALSE,IF(SquadExport!AG192&lt;10,1,IF(SquadExport!AG192&lt;15,2,IF(SquadExport!AG192&lt;=20,3,""))),0),"")</f>
        <v/>
      </c>
      <c r="AE192" s="37" t="str">
        <f ca="1">IF($A192&gt;"",IF(ISERROR(HLOOKUP(AE$1,INDIRECT("Roles!$B$"&amp;MATCH($B192,Roles!$A:$A,0)&amp;":$AF$"&amp;MATCH($B192,Roles!$A:$A,0)),1,FALSE))=FALSE,IF(SquadExport!AH192&lt;10,1,IF(SquadExport!AH192&lt;15,2,IF(SquadExport!AH192&lt;=20,3,""))),0),"")</f>
        <v/>
      </c>
      <c r="AF192" s="37" t="str">
        <f ca="1">IF($A192&gt;"",IF(ISERROR(HLOOKUP(AF$1,INDIRECT("Roles!$B$"&amp;MATCH($B192,Roles!$A:$A,0)&amp;":$AF$"&amp;MATCH($B192,Roles!$A:$A,0)),1,FALSE))=FALSE,IF(SquadExport!AI192&lt;10,1,IF(SquadExport!AI192&lt;15,2,IF(SquadExport!AI192&lt;=20,3,""))),0),"")</f>
        <v/>
      </c>
      <c r="AG192" s="37" t="str">
        <f ca="1">IF($A192&gt;"",IF(ISERROR(HLOOKUP(AG$1,INDIRECT("Roles!$B$"&amp;MATCH($B192,Roles!$A:$A,0)&amp;":$AF$"&amp;MATCH($B192,Roles!$A:$A,0)),1,FALSE))=FALSE,IF(SquadExport!AJ192&lt;10,1,IF(SquadExport!AJ192&lt;15,2,IF(SquadExport!AJ192&lt;=20,3,""))),0),"")</f>
        <v/>
      </c>
      <c r="AH192" s="37" t="str">
        <f ca="1">IF($A192&gt;"",IF(ISERROR(HLOOKUP(AH$1,INDIRECT("Roles!$B$"&amp;MATCH($B192,Roles!$A:$A,0)&amp;":$AF$"&amp;MATCH($B192,Roles!$A:$A,0)),1,FALSE))=FALSE,IF(SquadExport!AK192&lt;10,1,IF(SquadExport!AK192&lt;15,2,IF(SquadExport!AK192&lt;=20,3,""))),0),"")</f>
        <v/>
      </c>
      <c r="AI192" s="37" t="str">
        <f ca="1">IF($A192&gt;"",IF(ISERROR(HLOOKUP(AI$1,INDIRECT("Roles!$B$"&amp;MATCH($B192,Roles!$A:$A,0)&amp;":$AF$"&amp;MATCH($B192,Roles!$A:$A,0)),1,FALSE))=FALSE,IF(SquadExport!AL192&lt;10,1,IF(SquadExport!AL192&lt;15,2,IF(SquadExport!AL192&lt;=20,3,""))),0),"")</f>
        <v/>
      </c>
      <c r="AJ192" s="37" t="str">
        <f ca="1">IF($A192&gt;"",IF(ISERROR(HLOOKUP(AJ$1,INDIRECT("Roles!$B$"&amp;MATCH($B192,Roles!$A:$A,0)&amp;":$AF$"&amp;MATCH($B192,Roles!$A:$A,0)),1,FALSE))=FALSE,IF(SquadExport!AM192&lt;10,1,IF(SquadExport!AM192&lt;15,2,IF(SquadExport!AM192&lt;=20,3,""))),0),"")</f>
        <v/>
      </c>
      <c r="AK192" s="37" t="str">
        <f ca="1">IF($A192&gt;"",IF(ISERROR(HLOOKUP(AK$1,INDIRECT("Roles!$B$"&amp;MATCH($B192,Roles!$A:$A,0)&amp;":$AF$"&amp;MATCH($B192,Roles!$A:$A,0)),1,FALSE))=FALSE,IF(SquadExport!AN192&lt;10,1,IF(SquadExport!AN192&lt;15,2,IF(SquadExport!AN192&lt;=20,3,""))),0),"")</f>
        <v/>
      </c>
      <c r="AL192" s="37" t="str">
        <f ca="1">IF($A192&gt;"",IF(ISERROR(HLOOKUP(AL$1,INDIRECT("Roles!$B$"&amp;MATCH($B192,Roles!$A:$A,0)&amp;":$AF$"&amp;MATCH($B192,Roles!$A:$A,0)),1,FALSE))=FALSE,IF(SquadExport!AO192&lt;10,1,IF(SquadExport!AO192&lt;15,2,IF(SquadExport!AO192&lt;=20,3,""))),0),"")</f>
        <v/>
      </c>
      <c r="AM192" s="37" t="str">
        <f ca="1">IF($A192&gt;"",IF(ISERROR(HLOOKUP(AM$1,INDIRECT("Roles!$B$"&amp;MATCH($B192,Roles!$A:$A,0)&amp;":$AF$"&amp;MATCH($B192,Roles!$A:$A,0)),1,FALSE))=FALSE,IF(SquadExport!AP192&lt;10,1,IF(SquadExport!AP192&lt;15,2,IF(SquadExport!AP192&lt;=20,3,""))),0),"")</f>
        <v/>
      </c>
      <c r="AN192" s="37" t="str">
        <f ca="1">IF($A192&gt;"",IF(ISERROR(HLOOKUP(AN$1,INDIRECT("Roles!$B$"&amp;MATCH($B192,Roles!$A:$A,0)&amp;":$AF$"&amp;MATCH($B192,Roles!$A:$A,0)),1,FALSE))=FALSE,IF(SquadExport!AQ192&lt;10,1,IF(SquadExport!AQ192&lt;15,2,IF(SquadExport!AQ192&lt;=20,3,""))),0),"")</f>
        <v/>
      </c>
      <c r="AO192" s="37" t="str">
        <f ca="1">IF($A192&gt;"",IF(ISERROR(HLOOKUP(AO$1,INDIRECT("Roles!$B$"&amp;MATCH($B192,Roles!$A:$A,0)&amp;":$AF$"&amp;MATCH($B192,Roles!$A:$A,0)),1,FALSE))=FALSE,IF(SquadExport!AR192&lt;10,1,IF(SquadExport!AR192&lt;15,2,IF(SquadExport!AR192&lt;=20,3,""))),0),"")</f>
        <v/>
      </c>
      <c r="AP192" s="37" t="str">
        <f ca="1">IF($A192&gt;"",IF(ISERROR(HLOOKUP(AP$1,INDIRECT("Roles!$B$"&amp;MATCH($B192,Roles!$A:$A,0)&amp;":$AF$"&amp;MATCH($B192,Roles!$A:$A,0)),1,FALSE))=FALSE,IF(SquadExport!AS192&lt;10,1,IF(SquadExport!AS192&lt;15,2,IF(SquadExport!AS192&lt;=20,3,""))),0),"")</f>
        <v/>
      </c>
      <c r="AQ192" s="37" t="str">
        <f ca="1">IF($A192&gt;"",IF(ISERROR(HLOOKUP(AQ$1,INDIRECT("Roles!$B$"&amp;MATCH($B192,Roles!$A:$A,0)&amp;":$AF$"&amp;MATCH($B192,Roles!$A:$A,0)),1,FALSE))=FALSE,IF(SquadExport!AT192&lt;10,1,IF(SquadExport!AT192&lt;15,2,IF(SquadExport!AT192&lt;=20,3,""))),0),"")</f>
        <v/>
      </c>
      <c r="AR192" s="37" t="str">
        <f ca="1">IF($A192&gt;"",IF(ISERROR(HLOOKUP(AR$1,INDIRECT("Roles!$B$"&amp;MATCH($B192,Roles!$A:$A,0)&amp;":$AF$"&amp;MATCH($B192,Roles!$A:$A,0)),1,FALSE))=FALSE,IF(SquadExport!AU192&lt;10,1,IF(SquadExport!AU192&lt;15,2,IF(SquadExport!AU192&lt;=20,3,""))),0),"")</f>
        <v/>
      </c>
      <c r="AS192" s="37" t="str">
        <f ca="1">IF($A192&gt;"",IF(ISERROR(HLOOKUP(AS$1,INDIRECT("Roles!$B$"&amp;MATCH($B192,Roles!$A:$A,0)&amp;":$AF$"&amp;MATCH($B192,Roles!$A:$A,0)),1,FALSE))=FALSE,IF(SquadExport!AV192&lt;10,1,IF(SquadExport!AV192&lt;15,2,IF(SquadExport!AV192&lt;=20,3,""))),0),"")</f>
        <v/>
      </c>
      <c r="AT192" s="37" t="str">
        <f ca="1">IF($A192&gt;"",IF(ISERROR(HLOOKUP(AT$1,INDIRECT("Roles!$B$"&amp;MATCH($B192,Roles!$A:$A,0)&amp;":$AF$"&amp;MATCH($B192,Roles!$A:$A,0)),1,FALSE))=FALSE,IF(SquadExport!AW192&lt;10,1,IF(SquadExport!AW192&lt;15,2,IF(SquadExport!AW192&lt;=20,3,""))),0),"")</f>
        <v/>
      </c>
      <c r="AU192" s="37" t="str">
        <f ca="1">IF($A192&gt;"",IF(ISERROR(HLOOKUP(AU$1,INDIRECT("Roles!$B$"&amp;MATCH($B192,Roles!$A:$A,0)&amp;":$AF$"&amp;MATCH($B192,Roles!$A:$A,0)),1,FALSE))=FALSE,IF(SquadExport!AX192&lt;10,1,IF(SquadExport!AX192&lt;15,2,IF(SquadExport!AX192&lt;=20,3,""))),0),"")</f>
        <v/>
      </c>
      <c r="AV192" s="37" t="str">
        <f ca="1">IF($A192&gt;"",IF(ISERROR(HLOOKUP(AV$1,INDIRECT("Roles!$B$"&amp;MATCH($B192,Roles!$A:$A,0)&amp;":$AF$"&amp;MATCH($B192,Roles!$A:$A,0)),1,FALSE))=FALSE,IF(SquadExport!AY192&lt;10,1,IF(SquadExport!AY192&lt;15,2,IF(SquadExport!AY192&lt;=20,3,""))),0),"")</f>
        <v/>
      </c>
      <c r="AW192" s="37" t="str">
        <f ca="1">IF($A192&gt;"",IF(ISERROR(HLOOKUP(AW$1,INDIRECT("Roles!$B$"&amp;MATCH($B192,Roles!$A:$A,0)&amp;":$AF$"&amp;MATCH($B192,Roles!$A:$A,0)),1,FALSE))=FALSE,IF(SquadExport!AZ192&lt;10,1,IF(SquadExport!AZ192&lt;15,2,IF(SquadExport!AZ192&lt;=20,3,""))),0),"")</f>
        <v/>
      </c>
      <c r="AX192" s="37" t="str">
        <f ca="1">IF($A192&gt;"",IF(ISERROR(HLOOKUP(AX$1,INDIRECT("Roles!$B$"&amp;MATCH($B192,Roles!$A:$A,0)&amp;":$AF$"&amp;MATCH($B192,Roles!$A:$A,0)),1,FALSE))=FALSE,IF(SquadExport!BA192&lt;10,1,IF(SquadExport!BA192&lt;15,2,IF(SquadExport!BA192&lt;=20,3,""))),0),"")</f>
        <v/>
      </c>
      <c r="AY192" s="30" t="str" cm="1">
        <f t="array" aca="1" ref="AY192:CS192" ca="1">IF($D192:$AX192=1,D$1:AX$1,"")</f>
        <v/>
      </c>
      <c r="AZ192" s="30" t="str">
        <f ca="1"/>
        <v/>
      </c>
      <c r="BA192" s="30" t="str">
        <f ca="1"/>
        <v/>
      </c>
      <c r="BB192" s="30" t="str">
        <f ca="1"/>
        <v/>
      </c>
      <c r="BC192" s="30" t="str">
        <f ca="1"/>
        <v/>
      </c>
      <c r="BD192" s="30" t="str">
        <f ca="1"/>
        <v/>
      </c>
      <c r="BE192" s="30" t="str">
        <f ca="1"/>
        <v/>
      </c>
      <c r="BF192" s="30" t="str">
        <f ca="1"/>
        <v/>
      </c>
      <c r="BG192" s="30" t="str">
        <f ca="1"/>
        <v/>
      </c>
      <c r="BH192" s="30" t="str">
        <f ca="1"/>
        <v/>
      </c>
      <c r="BI192" s="30" t="str">
        <f ca="1"/>
        <v/>
      </c>
      <c r="BJ192" s="30" t="str">
        <f ca="1"/>
        <v/>
      </c>
      <c r="BK192" s="30" t="str">
        <f ca="1"/>
        <v/>
      </c>
      <c r="BL192" s="30" t="str">
        <f ca="1"/>
        <v/>
      </c>
      <c r="BM192" s="30" t="str">
        <f ca="1"/>
        <v/>
      </c>
      <c r="BN192" s="30" t="str">
        <f ca="1"/>
        <v/>
      </c>
      <c r="BO192" s="30" t="str">
        <f ca="1"/>
        <v/>
      </c>
      <c r="BP192" s="30" t="str">
        <f ca="1"/>
        <v/>
      </c>
      <c r="BQ192" s="30" t="str">
        <f ca="1"/>
        <v/>
      </c>
      <c r="BR192" s="30" t="str">
        <f ca="1"/>
        <v/>
      </c>
      <c r="BS192" s="30" t="str">
        <f ca="1"/>
        <v/>
      </c>
      <c r="BT192" s="30" t="str">
        <f ca="1"/>
        <v/>
      </c>
      <c r="BU192" s="30" t="str">
        <f ca="1"/>
        <v/>
      </c>
      <c r="BV192" s="30" t="str">
        <f ca="1"/>
        <v/>
      </c>
      <c r="BW192" s="30" t="str">
        <f ca="1"/>
        <v/>
      </c>
      <c r="BX192" s="30" t="str">
        <f ca="1"/>
        <v/>
      </c>
      <c r="BY192" s="30" t="str">
        <f ca="1"/>
        <v/>
      </c>
      <c r="BZ192" s="30" t="str">
        <f ca="1"/>
        <v/>
      </c>
      <c r="CA192" s="30" t="str">
        <f ca="1"/>
        <v/>
      </c>
      <c r="CB192" s="30" t="str">
        <f ca="1"/>
        <v/>
      </c>
      <c r="CC192" s="30" t="str">
        <f ca="1"/>
        <v/>
      </c>
      <c r="CD192" s="30" t="str">
        <f ca="1"/>
        <v/>
      </c>
      <c r="CE192" s="30" t="str">
        <f ca="1"/>
        <v/>
      </c>
      <c r="CF192" s="30" t="str">
        <f ca="1"/>
        <v/>
      </c>
      <c r="CG192" s="30" t="str">
        <f ca="1"/>
        <v/>
      </c>
      <c r="CH192" s="30" t="str">
        <f ca="1"/>
        <v/>
      </c>
      <c r="CI192" s="30" t="str">
        <f ca="1"/>
        <v/>
      </c>
      <c r="CJ192" s="30" t="str">
        <f ca="1"/>
        <v/>
      </c>
      <c r="CK192" s="30" t="str">
        <f ca="1"/>
        <v/>
      </c>
      <c r="CL192" s="30" t="str">
        <f ca="1"/>
        <v/>
      </c>
      <c r="CM192" s="30" t="str">
        <f ca="1"/>
        <v/>
      </c>
      <c r="CN192" s="30" t="str">
        <f ca="1"/>
        <v/>
      </c>
      <c r="CO192" s="30" t="str">
        <f ca="1"/>
        <v/>
      </c>
      <c r="CP192" s="30" t="str">
        <f ca="1"/>
        <v/>
      </c>
      <c r="CQ192" s="30" t="str">
        <f ca="1"/>
        <v/>
      </c>
      <c r="CR192" s="30" t="str">
        <f ca="1"/>
        <v/>
      </c>
      <c r="CS192" s="30" t="str">
        <f ca="1"/>
        <v/>
      </c>
      <c r="CT192" s="31" cm="1">
        <f t="array" aca="1" ref="CT192" ca="1">SUMPRODUCT(COUNTIF($AY192:$CS192,Training!$C$3:$E$3))</f>
        <v>0</v>
      </c>
      <c r="CU192" s="31" cm="1">
        <f t="array" aca="1" ref="CU192" ca="1">SUMPRODUCT(COUNTIF($AY192:$CS192,Training!$C$4:$E$4))</f>
        <v>0</v>
      </c>
      <c r="CV192" s="31" cm="1">
        <f t="array" aca="1" ref="CV192" ca="1">SUMPRODUCT(COUNTIF($AY192:$CS192,Training!$C$5:$E$5))</f>
        <v>0</v>
      </c>
      <c r="CW192" s="31" cm="1">
        <f t="array" aca="1" ref="CW192" ca="1">SUMPRODUCT(COUNTIF($AY192:$CS192,Training!$C$6:$E$6))</f>
        <v>0</v>
      </c>
      <c r="CX192" s="31" cm="1">
        <f t="array" aca="1" ref="CX192" ca="1">SUMPRODUCT(COUNTIF($AY192:$CS192,Training!$C$7:$E$7))</f>
        <v>0</v>
      </c>
      <c r="CY192" s="31" cm="1">
        <f t="array" aca="1" ref="CY192" ca="1">SUMPRODUCT(COUNTIF($AY192:$CS192,Training!$C$8:$E$8))</f>
        <v>0</v>
      </c>
      <c r="CZ192" s="31" cm="1">
        <f t="array" aca="1" ref="CZ192" ca="1">SUMPRODUCT(COUNTIF($AY192:$CS192,Training!$C$9:$E$9))</f>
        <v>0</v>
      </c>
      <c r="DA192" s="31" cm="1">
        <f t="array" aca="1" ref="DA192" ca="1">SUMPRODUCT(COUNTIF($AY192:$CS192,Training!$C$10:$E$10))</f>
        <v>0</v>
      </c>
      <c r="DB192" s="31" cm="1">
        <f t="array" aca="1" ref="DB192" ca="1">SUMPRODUCT(COUNTIF($AY192:$CS192,Training!$C$11:$E$11))</f>
        <v>0</v>
      </c>
      <c r="DC192" s="31" cm="1">
        <f t="array" aca="1" ref="DC192" ca="1">SUMPRODUCT(COUNTIF($AY192:$CS192,Training!$C$2:$E$2))</f>
        <v>0</v>
      </c>
      <c r="DD192" s="31" cm="1">
        <f t="array" aca="1" ref="DD192" ca="1">SUMPRODUCT(COUNTIF($AY192:$CS192,Training!#REF!))</f>
        <v>0</v>
      </c>
      <c r="DE192" s="31" cm="1">
        <f t="array" aca="1" ref="DE192" ca="1">SUMPRODUCT(COUNTIF($AY192:$CS192,Training!$C$12:$E$12))</f>
        <v>0</v>
      </c>
      <c r="DF192" s="31" cm="1">
        <f t="array" aca="1" ref="DF192" ca="1">SUMPRODUCT(COUNTIF($AY192:$CS192,Training!$C$13:$E$13))</f>
        <v>0</v>
      </c>
      <c r="DG192" s="31" cm="1">
        <f t="array" aca="1" ref="DG192" ca="1">SUMPRODUCT(COUNTIF($AY192:$CS192,Training!$C$14:$E$14))</f>
        <v>0</v>
      </c>
      <c r="DH192" s="31" cm="1">
        <f t="array" aca="1" ref="DH192" ca="1">SUMPRODUCT(COUNTIF($AY192:$CS192,Training!$C$15:$E$15))</f>
        <v>0</v>
      </c>
      <c r="DI192" s="31" cm="1">
        <f t="array" aca="1" ref="DI192" ca="1">SUMPRODUCT(COUNTIF($AY192:$CS192,Training!$C$16:$E$16))</f>
        <v>0</v>
      </c>
      <c r="DJ192" s="30" t="str" cm="1">
        <f t="array" aca="1" ref="DJ192:FD192" ca="1">IF(COUNTIF(D192:AX192,1)=0,IF($D192:$AX192=2,D$1:AX$1,""),"")</f>
        <v/>
      </c>
      <c r="DK192" s="30" t="str">
        <f ca="1"/>
        <v/>
      </c>
      <c r="DL192" s="30" t="str">
        <f ca="1"/>
        <v/>
      </c>
      <c r="DM192" s="30" t="str">
        <f ca="1"/>
        <v/>
      </c>
      <c r="DN192" s="30" t="str">
        <f ca="1"/>
        <v/>
      </c>
      <c r="DO192" s="30" t="str">
        <f ca="1"/>
        <v/>
      </c>
      <c r="DP192" s="30" t="str">
        <f ca="1"/>
        <v/>
      </c>
      <c r="DQ192" s="30" t="str">
        <f ca="1"/>
        <v/>
      </c>
      <c r="DR192" s="30" t="str">
        <f ca="1"/>
        <v/>
      </c>
      <c r="DS192" s="30" t="str">
        <f ca="1"/>
        <v/>
      </c>
      <c r="DT192" s="30" t="str">
        <f ca="1"/>
        <v/>
      </c>
      <c r="DU192" s="30" t="str">
        <f ca="1"/>
        <v/>
      </c>
      <c r="DV192" s="30" t="str">
        <f ca="1"/>
        <v/>
      </c>
      <c r="DW192" s="30" t="str">
        <f ca="1"/>
        <v/>
      </c>
      <c r="DX192" s="30" t="str">
        <f ca="1"/>
        <v/>
      </c>
      <c r="DY192" s="30" t="str">
        <f ca="1"/>
        <v/>
      </c>
      <c r="DZ192" s="30" t="str">
        <f ca="1"/>
        <v/>
      </c>
      <c r="EA192" s="30" t="str">
        <f ca="1"/>
        <v/>
      </c>
      <c r="EB192" s="30" t="str">
        <f ca="1"/>
        <v/>
      </c>
      <c r="EC192" s="30" t="str">
        <f ca="1"/>
        <v/>
      </c>
      <c r="ED192" s="30" t="str">
        <f ca="1"/>
        <v/>
      </c>
      <c r="EE192" s="30" t="str">
        <f ca="1"/>
        <v/>
      </c>
      <c r="EF192" s="30" t="str">
        <f ca="1"/>
        <v/>
      </c>
      <c r="EG192" s="30" t="str">
        <f ca="1"/>
        <v/>
      </c>
      <c r="EH192" s="30" t="str">
        <f ca="1"/>
        <v/>
      </c>
      <c r="EI192" s="30" t="str">
        <f ca="1"/>
        <v/>
      </c>
      <c r="EJ192" s="30" t="str">
        <f ca="1"/>
        <v/>
      </c>
      <c r="EK192" s="30" t="str">
        <f ca="1"/>
        <v/>
      </c>
      <c r="EL192" s="30" t="str">
        <f ca="1"/>
        <v/>
      </c>
      <c r="EM192" s="30" t="str">
        <f ca="1"/>
        <v/>
      </c>
      <c r="EN192" s="30" t="str">
        <f ca="1"/>
        <v/>
      </c>
      <c r="EO192" s="30" t="str">
        <f ca="1"/>
        <v/>
      </c>
      <c r="EP192" s="30" t="str">
        <f ca="1"/>
        <v/>
      </c>
      <c r="EQ192" s="30" t="str">
        <f ca="1"/>
        <v/>
      </c>
      <c r="ER192" s="30" t="str">
        <f ca="1"/>
        <v/>
      </c>
      <c r="ES192" s="30" t="str">
        <f ca="1"/>
        <v/>
      </c>
      <c r="ET192" s="30" t="str">
        <f ca="1"/>
        <v/>
      </c>
      <c r="EU192" s="30" t="str">
        <f ca="1"/>
        <v/>
      </c>
      <c r="EV192" s="30" t="str">
        <f ca="1"/>
        <v/>
      </c>
      <c r="EW192" s="30" t="str">
        <f ca="1"/>
        <v/>
      </c>
      <c r="EX192" s="30" t="str">
        <f ca="1"/>
        <v/>
      </c>
      <c r="EY192" s="30" t="str">
        <f ca="1"/>
        <v/>
      </c>
      <c r="EZ192" s="30" t="str">
        <f ca="1"/>
        <v/>
      </c>
      <c r="FA192" s="30" t="str">
        <f ca="1"/>
        <v/>
      </c>
      <c r="FB192" s="30" t="str">
        <f ca="1"/>
        <v/>
      </c>
      <c r="FC192" s="30" t="str">
        <f ca="1"/>
        <v/>
      </c>
      <c r="FD192" s="30" t="str">
        <f ca="1"/>
        <v/>
      </c>
      <c r="FE192" s="31" cm="1">
        <f t="array" aca="1" ref="FE192" ca="1">SUMPRODUCT(COUNTIF($DJ192:$FD192,Training!$C$3:$E$3))</f>
        <v>0</v>
      </c>
      <c r="FF192" s="31" cm="1">
        <f t="array" aca="1" ref="FF192" ca="1">SUMPRODUCT(COUNTIF($DJ192:$FD192,Training!$C$4:$E$4))</f>
        <v>0</v>
      </c>
      <c r="FG192" s="31" cm="1">
        <f t="array" aca="1" ref="FG192" ca="1">SUMPRODUCT(COUNTIF($DJ192:$FD192,Training!$C$5:$E$5))</f>
        <v>0</v>
      </c>
      <c r="FH192" s="31" cm="1">
        <f t="array" aca="1" ref="FH192" ca="1">SUMPRODUCT(COUNTIF($DJ192:$FD192,Training!$C$6:$E$6))</f>
        <v>0</v>
      </c>
      <c r="FI192" s="31" cm="1">
        <f t="array" aca="1" ref="FI192" ca="1">SUMPRODUCT(COUNTIF($DJ192:$FD192,Training!$C$7:$E$7))</f>
        <v>0</v>
      </c>
      <c r="FJ192" s="31" cm="1">
        <f t="array" aca="1" ref="FJ192" ca="1">SUMPRODUCT(COUNTIF($DJ192:$FD192,Training!$C$8:$E$8))</f>
        <v>0</v>
      </c>
      <c r="FK192" s="31" cm="1">
        <f t="array" aca="1" ref="FK192" ca="1">SUMPRODUCT(COUNTIF($DJ192:$FD192,Training!$C$9:$E$9))</f>
        <v>0</v>
      </c>
      <c r="FL192" s="31" cm="1">
        <f t="array" aca="1" ref="FL192" ca="1">SUMPRODUCT(COUNTIF($DJ192:$FD192,Training!$C$10:$E$10))</f>
        <v>0</v>
      </c>
      <c r="FM192" s="31" cm="1">
        <f t="array" aca="1" ref="FM192" ca="1">SUMPRODUCT(COUNTIF($DJ192:$FD192,Training!$C$11:$E$11))</f>
        <v>0</v>
      </c>
      <c r="FN192" s="31" cm="1">
        <f t="array" aca="1" ref="FN192" ca="1">SUMPRODUCT(COUNTIF($DJ192:$FD192,Training!$C$2:$E$2))</f>
        <v>0</v>
      </c>
      <c r="FO192" s="31" cm="1">
        <f t="array" aca="1" ref="FO192" ca="1">SUMPRODUCT(COUNTIF($DJ192:$FD192,Training!#REF!))</f>
        <v>0</v>
      </c>
      <c r="FP192" s="31" cm="1">
        <f t="array" aca="1" ref="FP192" ca="1">SUMPRODUCT(COUNTIF($DJ192:$FD192,Training!$C$12:$E$12))</f>
        <v>0</v>
      </c>
      <c r="FQ192" s="31" cm="1">
        <f t="array" aca="1" ref="FQ192" ca="1">SUMPRODUCT(COUNTIF($DJ192:$FD192,Training!$C$13:$E$13))</f>
        <v>0</v>
      </c>
      <c r="FR192" s="31" cm="1">
        <f t="array" aca="1" ref="FR192" ca="1">SUMPRODUCT(COUNTIF($DJ192:$FD192,Training!$C$14:$E$14))</f>
        <v>0</v>
      </c>
      <c r="FS192" s="31" cm="1">
        <f t="array" aca="1" ref="FS192" ca="1">SUMPRODUCT(COUNTIF($DJ192:$FD192,Training!$C$15:$E$15))</f>
        <v>0</v>
      </c>
      <c r="FT192" s="31" cm="1">
        <f t="array" aca="1" ref="FT192" ca="1">SUMPRODUCT(COUNTIF($DJ192:$FD192,Training!$C$16:$E$16))</f>
        <v>0</v>
      </c>
    </row>
    <row r="193" spans="1:176" x14ac:dyDescent="0.25">
      <c r="A193" s="32" t="str">
        <f>IF(WeightedParse!A193&gt;"",WeightedParse!A193,"")</f>
        <v/>
      </c>
      <c r="B193" s="49" t="str">
        <f>IF('Weighted Summary'!A193&gt;"",'Weighted Summary'!F193,"")</f>
        <v/>
      </c>
      <c r="C193" s="39" t="str">
        <f t="shared" si="2"/>
        <v/>
      </c>
      <c r="D193" s="37" t="str">
        <f ca="1">IF($A193&gt;"",IF(ISERROR(HLOOKUP(D$1,INDIRECT("Roles!$B$"&amp;MATCH($B193,Roles!$A:$A,0)&amp;":$AF$"&amp;MATCH($B193,Roles!$A:$A,0)),1,FALSE))=FALSE,IF(SquadExport!G193&lt;10,1,IF(SquadExport!G193&lt;15,2,IF(SquadExport!G193&lt;=20,3,""))),0),"")</f>
        <v/>
      </c>
      <c r="E193" s="37" t="str">
        <f ca="1">IF($A193&gt;"",IF(ISERROR(HLOOKUP(E$1,INDIRECT("Roles!$B$"&amp;MATCH($B193,Roles!$A:$A,0)&amp;":$AF$"&amp;MATCH($B193,Roles!$A:$A,0)),1,FALSE))=FALSE,IF(SquadExport!H193&lt;10,1,IF(SquadExport!H193&lt;15,2,IF(SquadExport!H193&lt;=20,3,""))),0),"")</f>
        <v/>
      </c>
      <c r="F193" s="37" t="str">
        <f ca="1">IF($A193&gt;"",IF(ISERROR(HLOOKUP(F$1,INDIRECT("Roles!$B$"&amp;MATCH($B193,Roles!$A:$A,0)&amp;":$AF$"&amp;MATCH($B193,Roles!$A:$A,0)),1,FALSE))=FALSE,IF(SquadExport!I193&lt;10,1,IF(SquadExport!I193&lt;15,2,IF(SquadExport!I193&lt;=20,3,""))),0),"")</f>
        <v/>
      </c>
      <c r="G193" s="37" t="str">
        <f ca="1">IF($A193&gt;"",IF(ISERROR(HLOOKUP(G$1,INDIRECT("Roles!$B$"&amp;MATCH($B193,Roles!$A:$A,0)&amp;":$AF$"&amp;MATCH($B193,Roles!$A:$A,0)),1,FALSE))=FALSE,IF(SquadExport!J193&lt;10,1,IF(SquadExport!J193&lt;15,2,IF(SquadExport!J193&lt;=20,3,""))),0),"")</f>
        <v/>
      </c>
      <c r="H193" s="37" t="str">
        <f ca="1">IF($A193&gt;"",IF(ISERROR(HLOOKUP(H$1,INDIRECT("Roles!$B$"&amp;MATCH($B193,Roles!$A:$A,0)&amp;":$AF$"&amp;MATCH($B193,Roles!$A:$A,0)),1,FALSE))=FALSE,IF(SquadExport!K193&lt;10,1,IF(SquadExport!K193&lt;15,2,IF(SquadExport!K193&lt;=20,3,""))),0),"")</f>
        <v/>
      </c>
      <c r="I193" s="37" t="str">
        <f ca="1">IF($A193&gt;"",IF(ISERROR(HLOOKUP(I$1,INDIRECT("Roles!$B$"&amp;MATCH($B193,Roles!$A:$A,0)&amp;":$AF$"&amp;MATCH($B193,Roles!$A:$A,0)),1,FALSE))=FALSE,IF(SquadExport!L193&lt;10,1,IF(SquadExport!L193&lt;15,2,IF(SquadExport!L193&lt;=20,3,""))),0),"")</f>
        <v/>
      </c>
      <c r="J193" s="37" t="str">
        <f ca="1">IF($A193&gt;"",IF(ISERROR(HLOOKUP(J$1,INDIRECT("Roles!$B$"&amp;MATCH($B193,Roles!$A:$A,0)&amp;":$AF$"&amp;MATCH($B193,Roles!$A:$A,0)),1,FALSE))=FALSE,IF(SquadExport!M193&lt;10,1,IF(SquadExport!M193&lt;15,2,IF(SquadExport!M193&lt;=20,3,""))),0),"")</f>
        <v/>
      </c>
      <c r="K193" s="37" t="str">
        <f ca="1">IF($A193&gt;"",IF(ISERROR(HLOOKUP(K$1,INDIRECT("Roles!$B$"&amp;MATCH($B193,Roles!$A:$A,0)&amp;":$AF$"&amp;MATCH($B193,Roles!$A:$A,0)),1,FALSE))=FALSE,IF(SquadExport!N193&lt;10,1,IF(SquadExport!N193&lt;15,2,IF(SquadExport!N193&lt;=20,3,""))),0),"")</f>
        <v/>
      </c>
      <c r="L193" s="37" t="str">
        <f ca="1">IF($A193&gt;"",IF(ISERROR(HLOOKUP(L$1,INDIRECT("Roles!$B$"&amp;MATCH($B193,Roles!$A:$A,0)&amp;":$AF$"&amp;MATCH($B193,Roles!$A:$A,0)),1,FALSE))=FALSE,IF(SquadExport!O193&lt;10,1,IF(SquadExport!O193&lt;15,2,IF(SquadExport!O193&lt;=20,3,""))),0),"")</f>
        <v/>
      </c>
      <c r="M193" s="37" t="str">
        <f ca="1">IF($A193&gt;"",IF(ISERROR(HLOOKUP(M$1,INDIRECT("Roles!$B$"&amp;MATCH($B193,Roles!$A:$A,0)&amp;":$AF$"&amp;MATCH($B193,Roles!$A:$A,0)),1,FALSE))=FALSE,IF(SquadExport!P193&lt;10,1,IF(SquadExport!P193&lt;15,2,IF(SquadExport!P193&lt;=20,3,""))),0),"")</f>
        <v/>
      </c>
      <c r="N193" s="37" t="str">
        <f ca="1">IF($A193&gt;"",IF(ISERROR(HLOOKUP(N$1,INDIRECT("Roles!$B$"&amp;MATCH($B193,Roles!$A:$A,0)&amp;":$AF$"&amp;MATCH($B193,Roles!$A:$A,0)),1,FALSE))=FALSE,IF(SquadExport!Q193&lt;10,1,IF(SquadExport!Q193&lt;15,2,IF(SquadExport!Q193&lt;=20,3,""))),0),"")</f>
        <v/>
      </c>
      <c r="O193" s="37" t="str">
        <f ca="1">IF($A193&gt;"",IF(ISERROR(HLOOKUP(O$1,INDIRECT("Roles!$B$"&amp;MATCH($B193,Roles!$A:$A,0)&amp;":$AF$"&amp;MATCH($B193,Roles!$A:$A,0)),1,FALSE))=FALSE,IF(SquadExport!R193&lt;10,1,IF(SquadExport!R193&lt;15,2,IF(SquadExport!R193&lt;=20,3,""))),0),"")</f>
        <v/>
      </c>
      <c r="P193" s="37" t="str">
        <f ca="1">IF($A193&gt;"",IF(ISERROR(HLOOKUP(P$1,INDIRECT("Roles!$B$"&amp;MATCH($B193,Roles!$A:$A,0)&amp;":$AF$"&amp;MATCH($B193,Roles!$A:$A,0)),1,FALSE))=FALSE,IF(SquadExport!S193&lt;10,1,IF(SquadExport!S193&lt;15,2,IF(SquadExport!S193&lt;=20,3,""))),0),"")</f>
        <v/>
      </c>
      <c r="Q193" s="37" t="str">
        <f ca="1">IF($A193&gt;"",IF(ISERROR(HLOOKUP(Q$1,INDIRECT("Roles!$B$"&amp;MATCH($B193,Roles!$A:$A,0)&amp;":$AF$"&amp;MATCH($B193,Roles!$A:$A,0)),1,FALSE))=FALSE,IF(SquadExport!T193&lt;10,1,IF(SquadExport!T193&lt;15,2,IF(SquadExport!T193&lt;=20,3,""))),0),"")</f>
        <v/>
      </c>
      <c r="R193" s="37" t="str">
        <f ca="1">IF($A193&gt;"",IF(ISERROR(HLOOKUP(R$1,INDIRECT("Roles!$B$"&amp;MATCH($B193,Roles!$A:$A,0)&amp;":$AF$"&amp;MATCH($B193,Roles!$A:$A,0)),1,FALSE))=FALSE,IF(SquadExport!U193&lt;10,1,IF(SquadExport!U193&lt;15,2,IF(SquadExport!U193&lt;=20,3,""))),0),"")</f>
        <v/>
      </c>
      <c r="S193" s="37" t="str">
        <f ca="1">IF($A193&gt;"",IF(ISERROR(HLOOKUP(S$1,INDIRECT("Roles!$B$"&amp;MATCH($B193,Roles!$A:$A,0)&amp;":$AF$"&amp;MATCH($B193,Roles!$A:$A,0)),1,FALSE))=FALSE,IF(SquadExport!V193&lt;10,1,IF(SquadExport!V193&lt;15,2,IF(SquadExport!V193&lt;=20,3,""))),0),"")</f>
        <v/>
      </c>
      <c r="T193" s="37" t="str">
        <f ca="1">IF($A193&gt;"",IF(ISERROR(HLOOKUP(T$1,INDIRECT("Roles!$B$"&amp;MATCH($B193,Roles!$A:$A,0)&amp;":$AF$"&amp;MATCH($B193,Roles!$A:$A,0)),1,FALSE))=FALSE,IF(SquadExport!W193&lt;10,1,IF(SquadExport!W193&lt;15,2,IF(SquadExport!W193&lt;=20,3,""))),0),"")</f>
        <v/>
      </c>
      <c r="U193" s="37" t="str">
        <f ca="1">IF($A193&gt;"",IF(ISERROR(HLOOKUP(U$1,INDIRECT("Roles!$B$"&amp;MATCH($B193,Roles!$A:$A,0)&amp;":$AF$"&amp;MATCH($B193,Roles!$A:$A,0)),1,FALSE))=FALSE,IF(SquadExport!X193&lt;10,1,IF(SquadExport!X193&lt;15,2,IF(SquadExport!X193&lt;=20,3,""))),0),"")</f>
        <v/>
      </c>
      <c r="V193" s="37" t="str">
        <f ca="1">IF($A193&gt;"",IF(ISERROR(HLOOKUP(V$1,INDIRECT("Roles!$B$"&amp;MATCH($B193,Roles!$A:$A,0)&amp;":$AF$"&amp;MATCH($B193,Roles!$A:$A,0)),1,FALSE))=FALSE,IF(SquadExport!Y193&lt;10,1,IF(SquadExport!Y193&lt;15,2,IF(SquadExport!Y193&lt;=20,3,""))),0),"")</f>
        <v/>
      </c>
      <c r="W193" s="37" t="str">
        <f ca="1">IF($A193&gt;"",IF(ISERROR(HLOOKUP(W$1,INDIRECT("Roles!$B$"&amp;MATCH($B193,Roles!$A:$A,0)&amp;":$AF$"&amp;MATCH($B193,Roles!$A:$A,0)),1,FALSE))=FALSE,IF(SquadExport!Z193&lt;10,1,IF(SquadExport!Z193&lt;15,2,IF(SquadExport!Z193&lt;=20,3,""))),0),"")</f>
        <v/>
      </c>
      <c r="X193" s="37" t="str">
        <f ca="1">IF($A193&gt;"",IF(ISERROR(HLOOKUP(X$1,INDIRECT("Roles!$B$"&amp;MATCH($B193,Roles!$A:$A,0)&amp;":$AF$"&amp;MATCH($B193,Roles!$A:$A,0)),1,FALSE))=FALSE,IF(SquadExport!AA193&lt;10,1,IF(SquadExport!AA193&lt;15,2,IF(SquadExport!AA193&lt;=20,3,""))),0),"")</f>
        <v/>
      </c>
      <c r="Y193" s="37" t="str">
        <f ca="1">IF($A193&gt;"",IF(ISERROR(HLOOKUP(Y$1,INDIRECT("Roles!$B$"&amp;MATCH($B193,Roles!$A:$A,0)&amp;":$AF$"&amp;MATCH($B193,Roles!$A:$A,0)),1,FALSE))=FALSE,IF(SquadExport!AB193&lt;10,1,IF(SquadExport!AB193&lt;15,2,IF(SquadExport!AB193&lt;=20,3,""))),0),"")</f>
        <v/>
      </c>
      <c r="Z193" s="37" t="str">
        <f ca="1">IF($A193&gt;"",IF(ISERROR(HLOOKUP(Z$1,INDIRECT("Roles!$B$"&amp;MATCH($B193,Roles!$A:$A,0)&amp;":$AF$"&amp;MATCH($B193,Roles!$A:$A,0)),1,FALSE))=FALSE,IF(SquadExport!AC193&lt;10,1,IF(SquadExport!AC193&lt;15,2,IF(SquadExport!AC193&lt;=20,3,""))),0),"")</f>
        <v/>
      </c>
      <c r="AA193" s="37" t="str">
        <f ca="1">IF($A193&gt;"",IF(ISERROR(HLOOKUP(AA$1,INDIRECT("Roles!$B$"&amp;MATCH($B193,Roles!$A:$A,0)&amp;":$AF$"&amp;MATCH($B193,Roles!$A:$A,0)),1,FALSE))=FALSE,IF(SquadExport!AD193&lt;10,1,IF(SquadExport!AD193&lt;15,2,IF(SquadExport!AD193&lt;=20,3,""))),0),"")</f>
        <v/>
      </c>
      <c r="AB193" s="37" t="str">
        <f ca="1">IF($A193&gt;"",IF(ISERROR(HLOOKUP(AB$1,INDIRECT("Roles!$B$"&amp;MATCH($B193,Roles!$A:$A,0)&amp;":$AF$"&amp;MATCH($B193,Roles!$A:$A,0)),1,FALSE))=FALSE,IF(SquadExport!AE193&lt;10,1,IF(SquadExport!AE193&lt;15,2,IF(SquadExport!AE193&lt;=20,3,""))),0),"")</f>
        <v/>
      </c>
      <c r="AC193" s="37" t="str">
        <f ca="1">IF($A193&gt;"",IF(ISERROR(HLOOKUP(AC$1,INDIRECT("Roles!$B$"&amp;MATCH($B193,Roles!$A:$A,0)&amp;":$AF$"&amp;MATCH($B193,Roles!$A:$A,0)),1,FALSE))=FALSE,IF(SquadExport!AF193&lt;10,1,IF(SquadExport!AF193&lt;15,2,IF(SquadExport!AF193&lt;=20,3,""))),0),"")</f>
        <v/>
      </c>
      <c r="AD193" s="37" t="str">
        <f ca="1">IF($A193&gt;"",IF(ISERROR(HLOOKUP(AD$1,INDIRECT("Roles!$B$"&amp;MATCH($B193,Roles!$A:$A,0)&amp;":$AF$"&amp;MATCH($B193,Roles!$A:$A,0)),1,FALSE))=FALSE,IF(SquadExport!AG193&lt;10,1,IF(SquadExport!AG193&lt;15,2,IF(SquadExport!AG193&lt;=20,3,""))),0),"")</f>
        <v/>
      </c>
      <c r="AE193" s="37" t="str">
        <f ca="1">IF($A193&gt;"",IF(ISERROR(HLOOKUP(AE$1,INDIRECT("Roles!$B$"&amp;MATCH($B193,Roles!$A:$A,0)&amp;":$AF$"&amp;MATCH($B193,Roles!$A:$A,0)),1,FALSE))=FALSE,IF(SquadExport!AH193&lt;10,1,IF(SquadExport!AH193&lt;15,2,IF(SquadExport!AH193&lt;=20,3,""))),0),"")</f>
        <v/>
      </c>
      <c r="AF193" s="37" t="str">
        <f ca="1">IF($A193&gt;"",IF(ISERROR(HLOOKUP(AF$1,INDIRECT("Roles!$B$"&amp;MATCH($B193,Roles!$A:$A,0)&amp;":$AF$"&amp;MATCH($B193,Roles!$A:$A,0)),1,FALSE))=FALSE,IF(SquadExport!AI193&lt;10,1,IF(SquadExport!AI193&lt;15,2,IF(SquadExport!AI193&lt;=20,3,""))),0),"")</f>
        <v/>
      </c>
      <c r="AG193" s="37" t="str">
        <f ca="1">IF($A193&gt;"",IF(ISERROR(HLOOKUP(AG$1,INDIRECT("Roles!$B$"&amp;MATCH($B193,Roles!$A:$A,0)&amp;":$AF$"&amp;MATCH($B193,Roles!$A:$A,0)),1,FALSE))=FALSE,IF(SquadExport!AJ193&lt;10,1,IF(SquadExport!AJ193&lt;15,2,IF(SquadExport!AJ193&lt;=20,3,""))),0),"")</f>
        <v/>
      </c>
      <c r="AH193" s="37" t="str">
        <f ca="1">IF($A193&gt;"",IF(ISERROR(HLOOKUP(AH$1,INDIRECT("Roles!$B$"&amp;MATCH($B193,Roles!$A:$A,0)&amp;":$AF$"&amp;MATCH($B193,Roles!$A:$A,0)),1,FALSE))=FALSE,IF(SquadExport!AK193&lt;10,1,IF(SquadExport!AK193&lt;15,2,IF(SquadExport!AK193&lt;=20,3,""))),0),"")</f>
        <v/>
      </c>
      <c r="AI193" s="37" t="str">
        <f ca="1">IF($A193&gt;"",IF(ISERROR(HLOOKUP(AI$1,INDIRECT("Roles!$B$"&amp;MATCH($B193,Roles!$A:$A,0)&amp;":$AF$"&amp;MATCH($B193,Roles!$A:$A,0)),1,FALSE))=FALSE,IF(SquadExport!AL193&lt;10,1,IF(SquadExport!AL193&lt;15,2,IF(SquadExport!AL193&lt;=20,3,""))),0),"")</f>
        <v/>
      </c>
      <c r="AJ193" s="37" t="str">
        <f ca="1">IF($A193&gt;"",IF(ISERROR(HLOOKUP(AJ$1,INDIRECT("Roles!$B$"&amp;MATCH($B193,Roles!$A:$A,0)&amp;":$AF$"&amp;MATCH($B193,Roles!$A:$A,0)),1,FALSE))=FALSE,IF(SquadExport!AM193&lt;10,1,IF(SquadExport!AM193&lt;15,2,IF(SquadExport!AM193&lt;=20,3,""))),0),"")</f>
        <v/>
      </c>
      <c r="AK193" s="37" t="str">
        <f ca="1">IF($A193&gt;"",IF(ISERROR(HLOOKUP(AK$1,INDIRECT("Roles!$B$"&amp;MATCH($B193,Roles!$A:$A,0)&amp;":$AF$"&amp;MATCH($B193,Roles!$A:$A,0)),1,FALSE))=FALSE,IF(SquadExport!AN193&lt;10,1,IF(SquadExport!AN193&lt;15,2,IF(SquadExport!AN193&lt;=20,3,""))),0),"")</f>
        <v/>
      </c>
      <c r="AL193" s="37" t="str">
        <f ca="1">IF($A193&gt;"",IF(ISERROR(HLOOKUP(AL$1,INDIRECT("Roles!$B$"&amp;MATCH($B193,Roles!$A:$A,0)&amp;":$AF$"&amp;MATCH($B193,Roles!$A:$A,0)),1,FALSE))=FALSE,IF(SquadExport!AO193&lt;10,1,IF(SquadExport!AO193&lt;15,2,IF(SquadExport!AO193&lt;=20,3,""))),0),"")</f>
        <v/>
      </c>
      <c r="AM193" s="37" t="str">
        <f ca="1">IF($A193&gt;"",IF(ISERROR(HLOOKUP(AM$1,INDIRECT("Roles!$B$"&amp;MATCH($B193,Roles!$A:$A,0)&amp;":$AF$"&amp;MATCH($B193,Roles!$A:$A,0)),1,FALSE))=FALSE,IF(SquadExport!AP193&lt;10,1,IF(SquadExport!AP193&lt;15,2,IF(SquadExport!AP193&lt;=20,3,""))),0),"")</f>
        <v/>
      </c>
      <c r="AN193" s="37" t="str">
        <f ca="1">IF($A193&gt;"",IF(ISERROR(HLOOKUP(AN$1,INDIRECT("Roles!$B$"&amp;MATCH($B193,Roles!$A:$A,0)&amp;":$AF$"&amp;MATCH($B193,Roles!$A:$A,0)),1,FALSE))=FALSE,IF(SquadExport!AQ193&lt;10,1,IF(SquadExport!AQ193&lt;15,2,IF(SquadExport!AQ193&lt;=20,3,""))),0),"")</f>
        <v/>
      </c>
      <c r="AO193" s="37" t="str">
        <f ca="1">IF($A193&gt;"",IF(ISERROR(HLOOKUP(AO$1,INDIRECT("Roles!$B$"&amp;MATCH($B193,Roles!$A:$A,0)&amp;":$AF$"&amp;MATCH($B193,Roles!$A:$A,0)),1,FALSE))=FALSE,IF(SquadExport!AR193&lt;10,1,IF(SquadExport!AR193&lt;15,2,IF(SquadExport!AR193&lt;=20,3,""))),0),"")</f>
        <v/>
      </c>
      <c r="AP193" s="37" t="str">
        <f ca="1">IF($A193&gt;"",IF(ISERROR(HLOOKUP(AP$1,INDIRECT("Roles!$B$"&amp;MATCH($B193,Roles!$A:$A,0)&amp;":$AF$"&amp;MATCH($B193,Roles!$A:$A,0)),1,FALSE))=FALSE,IF(SquadExport!AS193&lt;10,1,IF(SquadExport!AS193&lt;15,2,IF(SquadExport!AS193&lt;=20,3,""))),0),"")</f>
        <v/>
      </c>
      <c r="AQ193" s="37" t="str">
        <f ca="1">IF($A193&gt;"",IF(ISERROR(HLOOKUP(AQ$1,INDIRECT("Roles!$B$"&amp;MATCH($B193,Roles!$A:$A,0)&amp;":$AF$"&amp;MATCH($B193,Roles!$A:$A,0)),1,FALSE))=FALSE,IF(SquadExport!AT193&lt;10,1,IF(SquadExport!AT193&lt;15,2,IF(SquadExport!AT193&lt;=20,3,""))),0),"")</f>
        <v/>
      </c>
      <c r="AR193" s="37" t="str">
        <f ca="1">IF($A193&gt;"",IF(ISERROR(HLOOKUP(AR$1,INDIRECT("Roles!$B$"&amp;MATCH($B193,Roles!$A:$A,0)&amp;":$AF$"&amp;MATCH($B193,Roles!$A:$A,0)),1,FALSE))=FALSE,IF(SquadExport!AU193&lt;10,1,IF(SquadExport!AU193&lt;15,2,IF(SquadExport!AU193&lt;=20,3,""))),0),"")</f>
        <v/>
      </c>
      <c r="AS193" s="37" t="str">
        <f ca="1">IF($A193&gt;"",IF(ISERROR(HLOOKUP(AS$1,INDIRECT("Roles!$B$"&amp;MATCH($B193,Roles!$A:$A,0)&amp;":$AF$"&amp;MATCH($B193,Roles!$A:$A,0)),1,FALSE))=FALSE,IF(SquadExport!AV193&lt;10,1,IF(SquadExport!AV193&lt;15,2,IF(SquadExport!AV193&lt;=20,3,""))),0),"")</f>
        <v/>
      </c>
      <c r="AT193" s="37" t="str">
        <f ca="1">IF($A193&gt;"",IF(ISERROR(HLOOKUP(AT$1,INDIRECT("Roles!$B$"&amp;MATCH($B193,Roles!$A:$A,0)&amp;":$AF$"&amp;MATCH($B193,Roles!$A:$A,0)),1,FALSE))=FALSE,IF(SquadExport!AW193&lt;10,1,IF(SquadExport!AW193&lt;15,2,IF(SquadExport!AW193&lt;=20,3,""))),0),"")</f>
        <v/>
      </c>
      <c r="AU193" s="37" t="str">
        <f ca="1">IF($A193&gt;"",IF(ISERROR(HLOOKUP(AU$1,INDIRECT("Roles!$B$"&amp;MATCH($B193,Roles!$A:$A,0)&amp;":$AF$"&amp;MATCH($B193,Roles!$A:$A,0)),1,FALSE))=FALSE,IF(SquadExport!AX193&lt;10,1,IF(SquadExport!AX193&lt;15,2,IF(SquadExport!AX193&lt;=20,3,""))),0),"")</f>
        <v/>
      </c>
      <c r="AV193" s="37" t="str">
        <f ca="1">IF($A193&gt;"",IF(ISERROR(HLOOKUP(AV$1,INDIRECT("Roles!$B$"&amp;MATCH($B193,Roles!$A:$A,0)&amp;":$AF$"&amp;MATCH($B193,Roles!$A:$A,0)),1,FALSE))=FALSE,IF(SquadExport!AY193&lt;10,1,IF(SquadExport!AY193&lt;15,2,IF(SquadExport!AY193&lt;=20,3,""))),0),"")</f>
        <v/>
      </c>
      <c r="AW193" s="37" t="str">
        <f ca="1">IF($A193&gt;"",IF(ISERROR(HLOOKUP(AW$1,INDIRECT("Roles!$B$"&amp;MATCH($B193,Roles!$A:$A,0)&amp;":$AF$"&amp;MATCH($B193,Roles!$A:$A,0)),1,FALSE))=FALSE,IF(SquadExport!AZ193&lt;10,1,IF(SquadExport!AZ193&lt;15,2,IF(SquadExport!AZ193&lt;=20,3,""))),0),"")</f>
        <v/>
      </c>
      <c r="AX193" s="37" t="str">
        <f ca="1">IF($A193&gt;"",IF(ISERROR(HLOOKUP(AX$1,INDIRECT("Roles!$B$"&amp;MATCH($B193,Roles!$A:$A,0)&amp;":$AF$"&amp;MATCH($B193,Roles!$A:$A,0)),1,FALSE))=FALSE,IF(SquadExport!BA193&lt;10,1,IF(SquadExport!BA193&lt;15,2,IF(SquadExport!BA193&lt;=20,3,""))),0),"")</f>
        <v/>
      </c>
      <c r="AY193" s="30" t="str" cm="1">
        <f t="array" aca="1" ref="AY193:CS193" ca="1">IF($D193:$AX193=1,D$1:AX$1,"")</f>
        <v/>
      </c>
      <c r="AZ193" s="30" t="str">
        <f ca="1"/>
        <v/>
      </c>
      <c r="BA193" s="30" t="str">
        <f ca="1"/>
        <v/>
      </c>
      <c r="BB193" s="30" t="str">
        <f ca="1"/>
        <v/>
      </c>
      <c r="BC193" s="30" t="str">
        <f ca="1"/>
        <v/>
      </c>
      <c r="BD193" s="30" t="str">
        <f ca="1"/>
        <v/>
      </c>
      <c r="BE193" s="30" t="str">
        <f ca="1"/>
        <v/>
      </c>
      <c r="BF193" s="30" t="str">
        <f ca="1"/>
        <v/>
      </c>
      <c r="BG193" s="30" t="str">
        <f ca="1"/>
        <v/>
      </c>
      <c r="BH193" s="30" t="str">
        <f ca="1"/>
        <v/>
      </c>
      <c r="BI193" s="30" t="str">
        <f ca="1"/>
        <v/>
      </c>
      <c r="BJ193" s="30" t="str">
        <f ca="1"/>
        <v/>
      </c>
      <c r="BK193" s="30" t="str">
        <f ca="1"/>
        <v/>
      </c>
      <c r="BL193" s="30" t="str">
        <f ca="1"/>
        <v/>
      </c>
      <c r="BM193" s="30" t="str">
        <f ca="1"/>
        <v/>
      </c>
      <c r="BN193" s="30" t="str">
        <f ca="1"/>
        <v/>
      </c>
      <c r="BO193" s="30" t="str">
        <f ca="1"/>
        <v/>
      </c>
      <c r="BP193" s="30" t="str">
        <f ca="1"/>
        <v/>
      </c>
      <c r="BQ193" s="30" t="str">
        <f ca="1"/>
        <v/>
      </c>
      <c r="BR193" s="30" t="str">
        <f ca="1"/>
        <v/>
      </c>
      <c r="BS193" s="30" t="str">
        <f ca="1"/>
        <v/>
      </c>
      <c r="BT193" s="30" t="str">
        <f ca="1"/>
        <v/>
      </c>
      <c r="BU193" s="30" t="str">
        <f ca="1"/>
        <v/>
      </c>
      <c r="BV193" s="30" t="str">
        <f ca="1"/>
        <v/>
      </c>
      <c r="BW193" s="30" t="str">
        <f ca="1"/>
        <v/>
      </c>
      <c r="BX193" s="30" t="str">
        <f ca="1"/>
        <v/>
      </c>
      <c r="BY193" s="30" t="str">
        <f ca="1"/>
        <v/>
      </c>
      <c r="BZ193" s="30" t="str">
        <f ca="1"/>
        <v/>
      </c>
      <c r="CA193" s="30" t="str">
        <f ca="1"/>
        <v/>
      </c>
      <c r="CB193" s="30" t="str">
        <f ca="1"/>
        <v/>
      </c>
      <c r="CC193" s="30" t="str">
        <f ca="1"/>
        <v/>
      </c>
      <c r="CD193" s="30" t="str">
        <f ca="1"/>
        <v/>
      </c>
      <c r="CE193" s="30" t="str">
        <f ca="1"/>
        <v/>
      </c>
      <c r="CF193" s="30" t="str">
        <f ca="1"/>
        <v/>
      </c>
      <c r="CG193" s="30" t="str">
        <f ca="1"/>
        <v/>
      </c>
      <c r="CH193" s="30" t="str">
        <f ca="1"/>
        <v/>
      </c>
      <c r="CI193" s="30" t="str">
        <f ca="1"/>
        <v/>
      </c>
      <c r="CJ193" s="30" t="str">
        <f ca="1"/>
        <v/>
      </c>
      <c r="CK193" s="30" t="str">
        <f ca="1"/>
        <v/>
      </c>
      <c r="CL193" s="30" t="str">
        <f ca="1"/>
        <v/>
      </c>
      <c r="CM193" s="30" t="str">
        <f ca="1"/>
        <v/>
      </c>
      <c r="CN193" s="30" t="str">
        <f ca="1"/>
        <v/>
      </c>
      <c r="CO193" s="30" t="str">
        <f ca="1"/>
        <v/>
      </c>
      <c r="CP193" s="30" t="str">
        <f ca="1"/>
        <v/>
      </c>
      <c r="CQ193" s="30" t="str">
        <f ca="1"/>
        <v/>
      </c>
      <c r="CR193" s="30" t="str">
        <f ca="1"/>
        <v/>
      </c>
      <c r="CS193" s="30" t="str">
        <f ca="1"/>
        <v/>
      </c>
      <c r="CT193" s="31" cm="1">
        <f t="array" aca="1" ref="CT193" ca="1">SUMPRODUCT(COUNTIF($AY193:$CS193,Training!$C$3:$E$3))</f>
        <v>0</v>
      </c>
      <c r="CU193" s="31" cm="1">
        <f t="array" aca="1" ref="CU193" ca="1">SUMPRODUCT(COUNTIF($AY193:$CS193,Training!$C$4:$E$4))</f>
        <v>0</v>
      </c>
      <c r="CV193" s="31" cm="1">
        <f t="array" aca="1" ref="CV193" ca="1">SUMPRODUCT(COUNTIF($AY193:$CS193,Training!$C$5:$E$5))</f>
        <v>0</v>
      </c>
      <c r="CW193" s="31" cm="1">
        <f t="array" aca="1" ref="CW193" ca="1">SUMPRODUCT(COUNTIF($AY193:$CS193,Training!$C$6:$E$6))</f>
        <v>0</v>
      </c>
      <c r="CX193" s="31" cm="1">
        <f t="array" aca="1" ref="CX193" ca="1">SUMPRODUCT(COUNTIF($AY193:$CS193,Training!$C$7:$E$7))</f>
        <v>0</v>
      </c>
      <c r="CY193" s="31" cm="1">
        <f t="array" aca="1" ref="CY193" ca="1">SUMPRODUCT(COUNTIF($AY193:$CS193,Training!$C$8:$E$8))</f>
        <v>0</v>
      </c>
      <c r="CZ193" s="31" cm="1">
        <f t="array" aca="1" ref="CZ193" ca="1">SUMPRODUCT(COUNTIF($AY193:$CS193,Training!$C$9:$E$9))</f>
        <v>0</v>
      </c>
      <c r="DA193" s="31" cm="1">
        <f t="array" aca="1" ref="DA193" ca="1">SUMPRODUCT(COUNTIF($AY193:$CS193,Training!$C$10:$E$10))</f>
        <v>0</v>
      </c>
      <c r="DB193" s="31" cm="1">
        <f t="array" aca="1" ref="DB193" ca="1">SUMPRODUCT(COUNTIF($AY193:$CS193,Training!$C$11:$E$11))</f>
        <v>0</v>
      </c>
      <c r="DC193" s="31" cm="1">
        <f t="array" aca="1" ref="DC193" ca="1">SUMPRODUCT(COUNTIF($AY193:$CS193,Training!$C$2:$E$2))</f>
        <v>0</v>
      </c>
      <c r="DD193" s="31" cm="1">
        <f t="array" aca="1" ref="DD193" ca="1">SUMPRODUCT(COUNTIF($AY193:$CS193,Training!#REF!))</f>
        <v>0</v>
      </c>
      <c r="DE193" s="31" cm="1">
        <f t="array" aca="1" ref="DE193" ca="1">SUMPRODUCT(COUNTIF($AY193:$CS193,Training!$C$12:$E$12))</f>
        <v>0</v>
      </c>
      <c r="DF193" s="31" cm="1">
        <f t="array" aca="1" ref="DF193" ca="1">SUMPRODUCT(COUNTIF($AY193:$CS193,Training!$C$13:$E$13))</f>
        <v>0</v>
      </c>
      <c r="DG193" s="31" cm="1">
        <f t="array" aca="1" ref="DG193" ca="1">SUMPRODUCT(COUNTIF($AY193:$CS193,Training!$C$14:$E$14))</f>
        <v>0</v>
      </c>
      <c r="DH193" s="31" cm="1">
        <f t="array" aca="1" ref="DH193" ca="1">SUMPRODUCT(COUNTIF($AY193:$CS193,Training!$C$15:$E$15))</f>
        <v>0</v>
      </c>
      <c r="DI193" s="31" cm="1">
        <f t="array" aca="1" ref="DI193" ca="1">SUMPRODUCT(COUNTIF($AY193:$CS193,Training!$C$16:$E$16))</f>
        <v>0</v>
      </c>
      <c r="DJ193" s="30" t="str" cm="1">
        <f t="array" aca="1" ref="DJ193:FD193" ca="1">IF(COUNTIF(D193:AX193,1)=0,IF($D193:$AX193=2,D$1:AX$1,""),"")</f>
        <v/>
      </c>
      <c r="DK193" s="30" t="str">
        <f ca="1"/>
        <v/>
      </c>
      <c r="DL193" s="30" t="str">
        <f ca="1"/>
        <v/>
      </c>
      <c r="DM193" s="30" t="str">
        <f ca="1"/>
        <v/>
      </c>
      <c r="DN193" s="30" t="str">
        <f ca="1"/>
        <v/>
      </c>
      <c r="DO193" s="30" t="str">
        <f ca="1"/>
        <v/>
      </c>
      <c r="DP193" s="30" t="str">
        <f ca="1"/>
        <v/>
      </c>
      <c r="DQ193" s="30" t="str">
        <f ca="1"/>
        <v/>
      </c>
      <c r="DR193" s="30" t="str">
        <f ca="1"/>
        <v/>
      </c>
      <c r="DS193" s="30" t="str">
        <f ca="1"/>
        <v/>
      </c>
      <c r="DT193" s="30" t="str">
        <f ca="1"/>
        <v/>
      </c>
      <c r="DU193" s="30" t="str">
        <f ca="1"/>
        <v/>
      </c>
      <c r="DV193" s="30" t="str">
        <f ca="1"/>
        <v/>
      </c>
      <c r="DW193" s="30" t="str">
        <f ca="1"/>
        <v/>
      </c>
      <c r="DX193" s="30" t="str">
        <f ca="1"/>
        <v/>
      </c>
      <c r="DY193" s="30" t="str">
        <f ca="1"/>
        <v/>
      </c>
      <c r="DZ193" s="30" t="str">
        <f ca="1"/>
        <v/>
      </c>
      <c r="EA193" s="30" t="str">
        <f ca="1"/>
        <v/>
      </c>
      <c r="EB193" s="30" t="str">
        <f ca="1"/>
        <v/>
      </c>
      <c r="EC193" s="30" t="str">
        <f ca="1"/>
        <v/>
      </c>
      <c r="ED193" s="30" t="str">
        <f ca="1"/>
        <v/>
      </c>
      <c r="EE193" s="30" t="str">
        <f ca="1"/>
        <v/>
      </c>
      <c r="EF193" s="30" t="str">
        <f ca="1"/>
        <v/>
      </c>
      <c r="EG193" s="30" t="str">
        <f ca="1"/>
        <v/>
      </c>
      <c r="EH193" s="30" t="str">
        <f ca="1"/>
        <v/>
      </c>
      <c r="EI193" s="30" t="str">
        <f ca="1"/>
        <v/>
      </c>
      <c r="EJ193" s="30" t="str">
        <f ca="1"/>
        <v/>
      </c>
      <c r="EK193" s="30" t="str">
        <f ca="1"/>
        <v/>
      </c>
      <c r="EL193" s="30" t="str">
        <f ca="1"/>
        <v/>
      </c>
      <c r="EM193" s="30" t="str">
        <f ca="1"/>
        <v/>
      </c>
      <c r="EN193" s="30" t="str">
        <f ca="1"/>
        <v/>
      </c>
      <c r="EO193" s="30" t="str">
        <f ca="1"/>
        <v/>
      </c>
      <c r="EP193" s="30" t="str">
        <f ca="1"/>
        <v/>
      </c>
      <c r="EQ193" s="30" t="str">
        <f ca="1"/>
        <v/>
      </c>
      <c r="ER193" s="30" t="str">
        <f ca="1"/>
        <v/>
      </c>
      <c r="ES193" s="30" t="str">
        <f ca="1"/>
        <v/>
      </c>
      <c r="ET193" s="30" t="str">
        <f ca="1"/>
        <v/>
      </c>
      <c r="EU193" s="30" t="str">
        <f ca="1"/>
        <v/>
      </c>
      <c r="EV193" s="30" t="str">
        <f ca="1"/>
        <v/>
      </c>
      <c r="EW193" s="30" t="str">
        <f ca="1"/>
        <v/>
      </c>
      <c r="EX193" s="30" t="str">
        <f ca="1"/>
        <v/>
      </c>
      <c r="EY193" s="30" t="str">
        <f ca="1"/>
        <v/>
      </c>
      <c r="EZ193" s="30" t="str">
        <f ca="1"/>
        <v/>
      </c>
      <c r="FA193" s="30" t="str">
        <f ca="1"/>
        <v/>
      </c>
      <c r="FB193" s="30" t="str">
        <f ca="1"/>
        <v/>
      </c>
      <c r="FC193" s="30" t="str">
        <f ca="1"/>
        <v/>
      </c>
      <c r="FD193" s="30" t="str">
        <f ca="1"/>
        <v/>
      </c>
      <c r="FE193" s="31" cm="1">
        <f t="array" aca="1" ref="FE193" ca="1">SUMPRODUCT(COUNTIF($DJ193:$FD193,Training!$C$3:$E$3))</f>
        <v>0</v>
      </c>
      <c r="FF193" s="31" cm="1">
        <f t="array" aca="1" ref="FF193" ca="1">SUMPRODUCT(COUNTIF($DJ193:$FD193,Training!$C$4:$E$4))</f>
        <v>0</v>
      </c>
      <c r="FG193" s="31" cm="1">
        <f t="array" aca="1" ref="FG193" ca="1">SUMPRODUCT(COUNTIF($DJ193:$FD193,Training!$C$5:$E$5))</f>
        <v>0</v>
      </c>
      <c r="FH193" s="31" cm="1">
        <f t="array" aca="1" ref="FH193" ca="1">SUMPRODUCT(COUNTIF($DJ193:$FD193,Training!$C$6:$E$6))</f>
        <v>0</v>
      </c>
      <c r="FI193" s="31" cm="1">
        <f t="array" aca="1" ref="FI193" ca="1">SUMPRODUCT(COUNTIF($DJ193:$FD193,Training!$C$7:$E$7))</f>
        <v>0</v>
      </c>
      <c r="FJ193" s="31" cm="1">
        <f t="array" aca="1" ref="FJ193" ca="1">SUMPRODUCT(COUNTIF($DJ193:$FD193,Training!$C$8:$E$8))</f>
        <v>0</v>
      </c>
      <c r="FK193" s="31" cm="1">
        <f t="array" aca="1" ref="FK193" ca="1">SUMPRODUCT(COUNTIF($DJ193:$FD193,Training!$C$9:$E$9))</f>
        <v>0</v>
      </c>
      <c r="FL193" s="31" cm="1">
        <f t="array" aca="1" ref="FL193" ca="1">SUMPRODUCT(COUNTIF($DJ193:$FD193,Training!$C$10:$E$10))</f>
        <v>0</v>
      </c>
      <c r="FM193" s="31" cm="1">
        <f t="array" aca="1" ref="FM193" ca="1">SUMPRODUCT(COUNTIF($DJ193:$FD193,Training!$C$11:$E$11))</f>
        <v>0</v>
      </c>
      <c r="FN193" s="31" cm="1">
        <f t="array" aca="1" ref="FN193" ca="1">SUMPRODUCT(COUNTIF($DJ193:$FD193,Training!$C$2:$E$2))</f>
        <v>0</v>
      </c>
      <c r="FO193" s="31" cm="1">
        <f t="array" aca="1" ref="FO193" ca="1">SUMPRODUCT(COUNTIF($DJ193:$FD193,Training!#REF!))</f>
        <v>0</v>
      </c>
      <c r="FP193" s="31" cm="1">
        <f t="array" aca="1" ref="FP193" ca="1">SUMPRODUCT(COUNTIF($DJ193:$FD193,Training!$C$12:$E$12))</f>
        <v>0</v>
      </c>
      <c r="FQ193" s="31" cm="1">
        <f t="array" aca="1" ref="FQ193" ca="1">SUMPRODUCT(COUNTIF($DJ193:$FD193,Training!$C$13:$E$13))</f>
        <v>0</v>
      </c>
      <c r="FR193" s="31" cm="1">
        <f t="array" aca="1" ref="FR193" ca="1">SUMPRODUCT(COUNTIF($DJ193:$FD193,Training!$C$14:$E$14))</f>
        <v>0</v>
      </c>
      <c r="FS193" s="31" cm="1">
        <f t="array" aca="1" ref="FS193" ca="1">SUMPRODUCT(COUNTIF($DJ193:$FD193,Training!$C$15:$E$15))</f>
        <v>0</v>
      </c>
      <c r="FT193" s="31" cm="1">
        <f t="array" aca="1" ref="FT193" ca="1">SUMPRODUCT(COUNTIF($DJ193:$FD193,Training!$C$16:$E$16))</f>
        <v>0</v>
      </c>
    </row>
    <row r="194" spans="1:176" x14ac:dyDescent="0.25">
      <c r="A194" s="32" t="str">
        <f>IF(WeightedParse!A194&gt;"",WeightedParse!A194,"")</f>
        <v/>
      </c>
      <c r="B194" s="49" t="str">
        <f>IF('Weighted Summary'!A194&gt;"",'Weighted Summary'!F194,"")</f>
        <v/>
      </c>
      <c r="C194" s="39" t="str">
        <f t="shared" si="2"/>
        <v/>
      </c>
      <c r="D194" s="37" t="str">
        <f ca="1">IF($A194&gt;"",IF(ISERROR(HLOOKUP(D$1,INDIRECT("Roles!$B$"&amp;MATCH($B194,Roles!$A:$A,0)&amp;":$AF$"&amp;MATCH($B194,Roles!$A:$A,0)),1,FALSE))=FALSE,IF(SquadExport!G194&lt;10,1,IF(SquadExport!G194&lt;15,2,IF(SquadExport!G194&lt;=20,3,""))),0),"")</f>
        <v/>
      </c>
      <c r="E194" s="37" t="str">
        <f ca="1">IF($A194&gt;"",IF(ISERROR(HLOOKUP(E$1,INDIRECT("Roles!$B$"&amp;MATCH($B194,Roles!$A:$A,0)&amp;":$AF$"&amp;MATCH($B194,Roles!$A:$A,0)),1,FALSE))=FALSE,IF(SquadExport!H194&lt;10,1,IF(SquadExport!H194&lt;15,2,IF(SquadExport!H194&lt;=20,3,""))),0),"")</f>
        <v/>
      </c>
      <c r="F194" s="37" t="str">
        <f ca="1">IF($A194&gt;"",IF(ISERROR(HLOOKUP(F$1,INDIRECT("Roles!$B$"&amp;MATCH($B194,Roles!$A:$A,0)&amp;":$AF$"&amp;MATCH($B194,Roles!$A:$A,0)),1,FALSE))=FALSE,IF(SquadExport!I194&lt;10,1,IF(SquadExport!I194&lt;15,2,IF(SquadExport!I194&lt;=20,3,""))),0),"")</f>
        <v/>
      </c>
      <c r="G194" s="37" t="str">
        <f ca="1">IF($A194&gt;"",IF(ISERROR(HLOOKUP(G$1,INDIRECT("Roles!$B$"&amp;MATCH($B194,Roles!$A:$A,0)&amp;":$AF$"&amp;MATCH($B194,Roles!$A:$A,0)),1,FALSE))=FALSE,IF(SquadExport!J194&lt;10,1,IF(SquadExport!J194&lt;15,2,IF(SquadExport!J194&lt;=20,3,""))),0),"")</f>
        <v/>
      </c>
      <c r="H194" s="37" t="str">
        <f ca="1">IF($A194&gt;"",IF(ISERROR(HLOOKUP(H$1,INDIRECT("Roles!$B$"&amp;MATCH($B194,Roles!$A:$A,0)&amp;":$AF$"&amp;MATCH($B194,Roles!$A:$A,0)),1,FALSE))=FALSE,IF(SquadExport!K194&lt;10,1,IF(SquadExport!K194&lt;15,2,IF(SquadExport!K194&lt;=20,3,""))),0),"")</f>
        <v/>
      </c>
      <c r="I194" s="37" t="str">
        <f ca="1">IF($A194&gt;"",IF(ISERROR(HLOOKUP(I$1,INDIRECT("Roles!$B$"&amp;MATCH($B194,Roles!$A:$A,0)&amp;":$AF$"&amp;MATCH($B194,Roles!$A:$A,0)),1,FALSE))=FALSE,IF(SquadExport!L194&lt;10,1,IF(SquadExport!L194&lt;15,2,IF(SquadExport!L194&lt;=20,3,""))),0),"")</f>
        <v/>
      </c>
      <c r="J194" s="37" t="str">
        <f ca="1">IF($A194&gt;"",IF(ISERROR(HLOOKUP(J$1,INDIRECT("Roles!$B$"&amp;MATCH($B194,Roles!$A:$A,0)&amp;":$AF$"&amp;MATCH($B194,Roles!$A:$A,0)),1,FALSE))=FALSE,IF(SquadExport!M194&lt;10,1,IF(SquadExport!M194&lt;15,2,IF(SquadExport!M194&lt;=20,3,""))),0),"")</f>
        <v/>
      </c>
      <c r="K194" s="37" t="str">
        <f ca="1">IF($A194&gt;"",IF(ISERROR(HLOOKUP(K$1,INDIRECT("Roles!$B$"&amp;MATCH($B194,Roles!$A:$A,0)&amp;":$AF$"&amp;MATCH($B194,Roles!$A:$A,0)),1,FALSE))=FALSE,IF(SquadExport!N194&lt;10,1,IF(SquadExport!N194&lt;15,2,IF(SquadExport!N194&lt;=20,3,""))),0),"")</f>
        <v/>
      </c>
      <c r="L194" s="37" t="str">
        <f ca="1">IF($A194&gt;"",IF(ISERROR(HLOOKUP(L$1,INDIRECT("Roles!$B$"&amp;MATCH($B194,Roles!$A:$A,0)&amp;":$AF$"&amp;MATCH($B194,Roles!$A:$A,0)),1,FALSE))=FALSE,IF(SquadExport!O194&lt;10,1,IF(SquadExport!O194&lt;15,2,IF(SquadExport!O194&lt;=20,3,""))),0),"")</f>
        <v/>
      </c>
      <c r="M194" s="37" t="str">
        <f ca="1">IF($A194&gt;"",IF(ISERROR(HLOOKUP(M$1,INDIRECT("Roles!$B$"&amp;MATCH($B194,Roles!$A:$A,0)&amp;":$AF$"&amp;MATCH($B194,Roles!$A:$A,0)),1,FALSE))=FALSE,IF(SquadExport!P194&lt;10,1,IF(SquadExport!P194&lt;15,2,IF(SquadExport!P194&lt;=20,3,""))),0),"")</f>
        <v/>
      </c>
      <c r="N194" s="37" t="str">
        <f ca="1">IF($A194&gt;"",IF(ISERROR(HLOOKUP(N$1,INDIRECT("Roles!$B$"&amp;MATCH($B194,Roles!$A:$A,0)&amp;":$AF$"&amp;MATCH($B194,Roles!$A:$A,0)),1,FALSE))=FALSE,IF(SquadExport!Q194&lt;10,1,IF(SquadExport!Q194&lt;15,2,IF(SquadExport!Q194&lt;=20,3,""))),0),"")</f>
        <v/>
      </c>
      <c r="O194" s="37" t="str">
        <f ca="1">IF($A194&gt;"",IF(ISERROR(HLOOKUP(O$1,INDIRECT("Roles!$B$"&amp;MATCH($B194,Roles!$A:$A,0)&amp;":$AF$"&amp;MATCH($B194,Roles!$A:$A,0)),1,FALSE))=FALSE,IF(SquadExport!R194&lt;10,1,IF(SquadExport!R194&lt;15,2,IF(SquadExport!R194&lt;=20,3,""))),0),"")</f>
        <v/>
      </c>
      <c r="P194" s="37" t="str">
        <f ca="1">IF($A194&gt;"",IF(ISERROR(HLOOKUP(P$1,INDIRECT("Roles!$B$"&amp;MATCH($B194,Roles!$A:$A,0)&amp;":$AF$"&amp;MATCH($B194,Roles!$A:$A,0)),1,FALSE))=FALSE,IF(SquadExport!S194&lt;10,1,IF(SquadExport!S194&lt;15,2,IF(SquadExport!S194&lt;=20,3,""))),0),"")</f>
        <v/>
      </c>
      <c r="Q194" s="37" t="str">
        <f ca="1">IF($A194&gt;"",IF(ISERROR(HLOOKUP(Q$1,INDIRECT("Roles!$B$"&amp;MATCH($B194,Roles!$A:$A,0)&amp;":$AF$"&amp;MATCH($B194,Roles!$A:$A,0)),1,FALSE))=FALSE,IF(SquadExport!T194&lt;10,1,IF(SquadExport!T194&lt;15,2,IF(SquadExport!T194&lt;=20,3,""))),0),"")</f>
        <v/>
      </c>
      <c r="R194" s="37" t="str">
        <f ca="1">IF($A194&gt;"",IF(ISERROR(HLOOKUP(R$1,INDIRECT("Roles!$B$"&amp;MATCH($B194,Roles!$A:$A,0)&amp;":$AF$"&amp;MATCH($B194,Roles!$A:$A,0)),1,FALSE))=FALSE,IF(SquadExport!U194&lt;10,1,IF(SquadExport!U194&lt;15,2,IF(SquadExport!U194&lt;=20,3,""))),0),"")</f>
        <v/>
      </c>
      <c r="S194" s="37" t="str">
        <f ca="1">IF($A194&gt;"",IF(ISERROR(HLOOKUP(S$1,INDIRECT("Roles!$B$"&amp;MATCH($B194,Roles!$A:$A,0)&amp;":$AF$"&amp;MATCH($B194,Roles!$A:$A,0)),1,FALSE))=FALSE,IF(SquadExport!V194&lt;10,1,IF(SquadExport!V194&lt;15,2,IF(SquadExport!V194&lt;=20,3,""))),0),"")</f>
        <v/>
      </c>
      <c r="T194" s="37" t="str">
        <f ca="1">IF($A194&gt;"",IF(ISERROR(HLOOKUP(T$1,INDIRECT("Roles!$B$"&amp;MATCH($B194,Roles!$A:$A,0)&amp;":$AF$"&amp;MATCH($B194,Roles!$A:$A,0)),1,FALSE))=FALSE,IF(SquadExport!W194&lt;10,1,IF(SquadExport!W194&lt;15,2,IF(SquadExport!W194&lt;=20,3,""))),0),"")</f>
        <v/>
      </c>
      <c r="U194" s="37" t="str">
        <f ca="1">IF($A194&gt;"",IF(ISERROR(HLOOKUP(U$1,INDIRECT("Roles!$B$"&amp;MATCH($B194,Roles!$A:$A,0)&amp;":$AF$"&amp;MATCH($B194,Roles!$A:$A,0)),1,FALSE))=FALSE,IF(SquadExport!X194&lt;10,1,IF(SquadExport!X194&lt;15,2,IF(SquadExport!X194&lt;=20,3,""))),0),"")</f>
        <v/>
      </c>
      <c r="V194" s="37" t="str">
        <f ca="1">IF($A194&gt;"",IF(ISERROR(HLOOKUP(V$1,INDIRECT("Roles!$B$"&amp;MATCH($B194,Roles!$A:$A,0)&amp;":$AF$"&amp;MATCH($B194,Roles!$A:$A,0)),1,FALSE))=FALSE,IF(SquadExport!Y194&lt;10,1,IF(SquadExport!Y194&lt;15,2,IF(SquadExport!Y194&lt;=20,3,""))),0),"")</f>
        <v/>
      </c>
      <c r="W194" s="37" t="str">
        <f ca="1">IF($A194&gt;"",IF(ISERROR(HLOOKUP(W$1,INDIRECT("Roles!$B$"&amp;MATCH($B194,Roles!$A:$A,0)&amp;":$AF$"&amp;MATCH($B194,Roles!$A:$A,0)),1,FALSE))=FALSE,IF(SquadExport!Z194&lt;10,1,IF(SquadExport!Z194&lt;15,2,IF(SquadExport!Z194&lt;=20,3,""))),0),"")</f>
        <v/>
      </c>
      <c r="X194" s="37" t="str">
        <f ca="1">IF($A194&gt;"",IF(ISERROR(HLOOKUP(X$1,INDIRECT("Roles!$B$"&amp;MATCH($B194,Roles!$A:$A,0)&amp;":$AF$"&amp;MATCH($B194,Roles!$A:$A,0)),1,FALSE))=FALSE,IF(SquadExport!AA194&lt;10,1,IF(SquadExport!AA194&lt;15,2,IF(SquadExport!AA194&lt;=20,3,""))),0),"")</f>
        <v/>
      </c>
      <c r="Y194" s="37" t="str">
        <f ca="1">IF($A194&gt;"",IF(ISERROR(HLOOKUP(Y$1,INDIRECT("Roles!$B$"&amp;MATCH($B194,Roles!$A:$A,0)&amp;":$AF$"&amp;MATCH($B194,Roles!$A:$A,0)),1,FALSE))=FALSE,IF(SquadExport!AB194&lt;10,1,IF(SquadExport!AB194&lt;15,2,IF(SquadExport!AB194&lt;=20,3,""))),0),"")</f>
        <v/>
      </c>
      <c r="Z194" s="37" t="str">
        <f ca="1">IF($A194&gt;"",IF(ISERROR(HLOOKUP(Z$1,INDIRECT("Roles!$B$"&amp;MATCH($B194,Roles!$A:$A,0)&amp;":$AF$"&amp;MATCH($B194,Roles!$A:$A,0)),1,FALSE))=FALSE,IF(SquadExport!AC194&lt;10,1,IF(SquadExport!AC194&lt;15,2,IF(SquadExport!AC194&lt;=20,3,""))),0),"")</f>
        <v/>
      </c>
      <c r="AA194" s="37" t="str">
        <f ca="1">IF($A194&gt;"",IF(ISERROR(HLOOKUP(AA$1,INDIRECT("Roles!$B$"&amp;MATCH($B194,Roles!$A:$A,0)&amp;":$AF$"&amp;MATCH($B194,Roles!$A:$A,0)),1,FALSE))=FALSE,IF(SquadExport!AD194&lt;10,1,IF(SquadExport!AD194&lt;15,2,IF(SquadExport!AD194&lt;=20,3,""))),0),"")</f>
        <v/>
      </c>
      <c r="AB194" s="37" t="str">
        <f ca="1">IF($A194&gt;"",IF(ISERROR(HLOOKUP(AB$1,INDIRECT("Roles!$B$"&amp;MATCH($B194,Roles!$A:$A,0)&amp;":$AF$"&amp;MATCH($B194,Roles!$A:$A,0)),1,FALSE))=FALSE,IF(SquadExport!AE194&lt;10,1,IF(SquadExport!AE194&lt;15,2,IF(SquadExport!AE194&lt;=20,3,""))),0),"")</f>
        <v/>
      </c>
      <c r="AC194" s="37" t="str">
        <f ca="1">IF($A194&gt;"",IF(ISERROR(HLOOKUP(AC$1,INDIRECT("Roles!$B$"&amp;MATCH($B194,Roles!$A:$A,0)&amp;":$AF$"&amp;MATCH($B194,Roles!$A:$A,0)),1,FALSE))=FALSE,IF(SquadExport!AF194&lt;10,1,IF(SquadExport!AF194&lt;15,2,IF(SquadExport!AF194&lt;=20,3,""))),0),"")</f>
        <v/>
      </c>
      <c r="AD194" s="37" t="str">
        <f ca="1">IF($A194&gt;"",IF(ISERROR(HLOOKUP(AD$1,INDIRECT("Roles!$B$"&amp;MATCH($B194,Roles!$A:$A,0)&amp;":$AF$"&amp;MATCH($B194,Roles!$A:$A,0)),1,FALSE))=FALSE,IF(SquadExport!AG194&lt;10,1,IF(SquadExport!AG194&lt;15,2,IF(SquadExport!AG194&lt;=20,3,""))),0),"")</f>
        <v/>
      </c>
      <c r="AE194" s="37" t="str">
        <f ca="1">IF($A194&gt;"",IF(ISERROR(HLOOKUP(AE$1,INDIRECT("Roles!$B$"&amp;MATCH($B194,Roles!$A:$A,0)&amp;":$AF$"&amp;MATCH($B194,Roles!$A:$A,0)),1,FALSE))=FALSE,IF(SquadExport!AH194&lt;10,1,IF(SquadExport!AH194&lt;15,2,IF(SquadExport!AH194&lt;=20,3,""))),0),"")</f>
        <v/>
      </c>
      <c r="AF194" s="37" t="str">
        <f ca="1">IF($A194&gt;"",IF(ISERROR(HLOOKUP(AF$1,INDIRECT("Roles!$B$"&amp;MATCH($B194,Roles!$A:$A,0)&amp;":$AF$"&amp;MATCH($B194,Roles!$A:$A,0)),1,FALSE))=FALSE,IF(SquadExport!AI194&lt;10,1,IF(SquadExport!AI194&lt;15,2,IF(SquadExport!AI194&lt;=20,3,""))),0),"")</f>
        <v/>
      </c>
      <c r="AG194" s="37" t="str">
        <f ca="1">IF($A194&gt;"",IF(ISERROR(HLOOKUP(AG$1,INDIRECT("Roles!$B$"&amp;MATCH($B194,Roles!$A:$A,0)&amp;":$AF$"&amp;MATCH($B194,Roles!$A:$A,0)),1,FALSE))=FALSE,IF(SquadExport!AJ194&lt;10,1,IF(SquadExport!AJ194&lt;15,2,IF(SquadExport!AJ194&lt;=20,3,""))),0),"")</f>
        <v/>
      </c>
      <c r="AH194" s="37" t="str">
        <f ca="1">IF($A194&gt;"",IF(ISERROR(HLOOKUP(AH$1,INDIRECT("Roles!$B$"&amp;MATCH($B194,Roles!$A:$A,0)&amp;":$AF$"&amp;MATCH($B194,Roles!$A:$A,0)),1,FALSE))=FALSE,IF(SquadExport!AK194&lt;10,1,IF(SquadExport!AK194&lt;15,2,IF(SquadExport!AK194&lt;=20,3,""))),0),"")</f>
        <v/>
      </c>
      <c r="AI194" s="37" t="str">
        <f ca="1">IF($A194&gt;"",IF(ISERROR(HLOOKUP(AI$1,INDIRECT("Roles!$B$"&amp;MATCH($B194,Roles!$A:$A,0)&amp;":$AF$"&amp;MATCH($B194,Roles!$A:$A,0)),1,FALSE))=FALSE,IF(SquadExport!AL194&lt;10,1,IF(SquadExport!AL194&lt;15,2,IF(SquadExport!AL194&lt;=20,3,""))),0),"")</f>
        <v/>
      </c>
      <c r="AJ194" s="37" t="str">
        <f ca="1">IF($A194&gt;"",IF(ISERROR(HLOOKUP(AJ$1,INDIRECT("Roles!$B$"&amp;MATCH($B194,Roles!$A:$A,0)&amp;":$AF$"&amp;MATCH($B194,Roles!$A:$A,0)),1,FALSE))=FALSE,IF(SquadExport!AM194&lt;10,1,IF(SquadExport!AM194&lt;15,2,IF(SquadExport!AM194&lt;=20,3,""))),0),"")</f>
        <v/>
      </c>
      <c r="AK194" s="37" t="str">
        <f ca="1">IF($A194&gt;"",IF(ISERROR(HLOOKUP(AK$1,INDIRECT("Roles!$B$"&amp;MATCH($B194,Roles!$A:$A,0)&amp;":$AF$"&amp;MATCH($B194,Roles!$A:$A,0)),1,FALSE))=FALSE,IF(SquadExport!AN194&lt;10,1,IF(SquadExport!AN194&lt;15,2,IF(SquadExport!AN194&lt;=20,3,""))),0),"")</f>
        <v/>
      </c>
      <c r="AL194" s="37" t="str">
        <f ca="1">IF($A194&gt;"",IF(ISERROR(HLOOKUP(AL$1,INDIRECT("Roles!$B$"&amp;MATCH($B194,Roles!$A:$A,0)&amp;":$AF$"&amp;MATCH($B194,Roles!$A:$A,0)),1,FALSE))=FALSE,IF(SquadExport!AO194&lt;10,1,IF(SquadExport!AO194&lt;15,2,IF(SquadExport!AO194&lt;=20,3,""))),0),"")</f>
        <v/>
      </c>
      <c r="AM194" s="37" t="str">
        <f ca="1">IF($A194&gt;"",IF(ISERROR(HLOOKUP(AM$1,INDIRECT("Roles!$B$"&amp;MATCH($B194,Roles!$A:$A,0)&amp;":$AF$"&amp;MATCH($B194,Roles!$A:$A,0)),1,FALSE))=FALSE,IF(SquadExport!AP194&lt;10,1,IF(SquadExport!AP194&lt;15,2,IF(SquadExport!AP194&lt;=20,3,""))),0),"")</f>
        <v/>
      </c>
      <c r="AN194" s="37" t="str">
        <f ca="1">IF($A194&gt;"",IF(ISERROR(HLOOKUP(AN$1,INDIRECT("Roles!$B$"&amp;MATCH($B194,Roles!$A:$A,0)&amp;":$AF$"&amp;MATCH($B194,Roles!$A:$A,0)),1,FALSE))=FALSE,IF(SquadExport!AQ194&lt;10,1,IF(SquadExport!AQ194&lt;15,2,IF(SquadExport!AQ194&lt;=20,3,""))),0),"")</f>
        <v/>
      </c>
      <c r="AO194" s="37" t="str">
        <f ca="1">IF($A194&gt;"",IF(ISERROR(HLOOKUP(AO$1,INDIRECT("Roles!$B$"&amp;MATCH($B194,Roles!$A:$A,0)&amp;":$AF$"&amp;MATCH($B194,Roles!$A:$A,0)),1,FALSE))=FALSE,IF(SquadExport!AR194&lt;10,1,IF(SquadExport!AR194&lt;15,2,IF(SquadExport!AR194&lt;=20,3,""))),0),"")</f>
        <v/>
      </c>
      <c r="AP194" s="37" t="str">
        <f ca="1">IF($A194&gt;"",IF(ISERROR(HLOOKUP(AP$1,INDIRECT("Roles!$B$"&amp;MATCH($B194,Roles!$A:$A,0)&amp;":$AF$"&amp;MATCH($B194,Roles!$A:$A,0)),1,FALSE))=FALSE,IF(SquadExport!AS194&lt;10,1,IF(SquadExport!AS194&lt;15,2,IF(SquadExport!AS194&lt;=20,3,""))),0),"")</f>
        <v/>
      </c>
      <c r="AQ194" s="37" t="str">
        <f ca="1">IF($A194&gt;"",IF(ISERROR(HLOOKUP(AQ$1,INDIRECT("Roles!$B$"&amp;MATCH($B194,Roles!$A:$A,0)&amp;":$AF$"&amp;MATCH($B194,Roles!$A:$A,0)),1,FALSE))=FALSE,IF(SquadExport!AT194&lt;10,1,IF(SquadExport!AT194&lt;15,2,IF(SquadExport!AT194&lt;=20,3,""))),0),"")</f>
        <v/>
      </c>
      <c r="AR194" s="37" t="str">
        <f ca="1">IF($A194&gt;"",IF(ISERROR(HLOOKUP(AR$1,INDIRECT("Roles!$B$"&amp;MATCH($B194,Roles!$A:$A,0)&amp;":$AF$"&amp;MATCH($B194,Roles!$A:$A,0)),1,FALSE))=FALSE,IF(SquadExport!AU194&lt;10,1,IF(SquadExport!AU194&lt;15,2,IF(SquadExport!AU194&lt;=20,3,""))),0),"")</f>
        <v/>
      </c>
      <c r="AS194" s="37" t="str">
        <f ca="1">IF($A194&gt;"",IF(ISERROR(HLOOKUP(AS$1,INDIRECT("Roles!$B$"&amp;MATCH($B194,Roles!$A:$A,0)&amp;":$AF$"&amp;MATCH($B194,Roles!$A:$A,0)),1,FALSE))=FALSE,IF(SquadExport!AV194&lt;10,1,IF(SquadExport!AV194&lt;15,2,IF(SquadExport!AV194&lt;=20,3,""))),0),"")</f>
        <v/>
      </c>
      <c r="AT194" s="37" t="str">
        <f ca="1">IF($A194&gt;"",IF(ISERROR(HLOOKUP(AT$1,INDIRECT("Roles!$B$"&amp;MATCH($B194,Roles!$A:$A,0)&amp;":$AF$"&amp;MATCH($B194,Roles!$A:$A,0)),1,FALSE))=FALSE,IF(SquadExport!AW194&lt;10,1,IF(SquadExport!AW194&lt;15,2,IF(SquadExport!AW194&lt;=20,3,""))),0),"")</f>
        <v/>
      </c>
      <c r="AU194" s="37" t="str">
        <f ca="1">IF($A194&gt;"",IF(ISERROR(HLOOKUP(AU$1,INDIRECT("Roles!$B$"&amp;MATCH($B194,Roles!$A:$A,0)&amp;":$AF$"&amp;MATCH($B194,Roles!$A:$A,0)),1,FALSE))=FALSE,IF(SquadExport!AX194&lt;10,1,IF(SquadExport!AX194&lt;15,2,IF(SquadExport!AX194&lt;=20,3,""))),0),"")</f>
        <v/>
      </c>
      <c r="AV194" s="37" t="str">
        <f ca="1">IF($A194&gt;"",IF(ISERROR(HLOOKUP(AV$1,INDIRECT("Roles!$B$"&amp;MATCH($B194,Roles!$A:$A,0)&amp;":$AF$"&amp;MATCH($B194,Roles!$A:$A,0)),1,FALSE))=FALSE,IF(SquadExport!AY194&lt;10,1,IF(SquadExport!AY194&lt;15,2,IF(SquadExport!AY194&lt;=20,3,""))),0),"")</f>
        <v/>
      </c>
      <c r="AW194" s="37" t="str">
        <f ca="1">IF($A194&gt;"",IF(ISERROR(HLOOKUP(AW$1,INDIRECT("Roles!$B$"&amp;MATCH($B194,Roles!$A:$A,0)&amp;":$AF$"&amp;MATCH($B194,Roles!$A:$A,0)),1,FALSE))=FALSE,IF(SquadExport!AZ194&lt;10,1,IF(SquadExport!AZ194&lt;15,2,IF(SquadExport!AZ194&lt;=20,3,""))),0),"")</f>
        <v/>
      </c>
      <c r="AX194" s="37" t="str">
        <f ca="1">IF($A194&gt;"",IF(ISERROR(HLOOKUP(AX$1,INDIRECT("Roles!$B$"&amp;MATCH($B194,Roles!$A:$A,0)&amp;":$AF$"&amp;MATCH($B194,Roles!$A:$A,0)),1,FALSE))=FALSE,IF(SquadExport!BA194&lt;10,1,IF(SquadExport!BA194&lt;15,2,IF(SquadExport!BA194&lt;=20,3,""))),0),"")</f>
        <v/>
      </c>
      <c r="AY194" s="30" t="str" cm="1">
        <f t="array" aca="1" ref="AY194:CS194" ca="1">IF($D194:$AX194=1,D$1:AX$1,"")</f>
        <v/>
      </c>
      <c r="AZ194" s="30" t="str">
        <f ca="1"/>
        <v/>
      </c>
      <c r="BA194" s="30" t="str">
        <f ca="1"/>
        <v/>
      </c>
      <c r="BB194" s="30" t="str">
        <f ca="1"/>
        <v/>
      </c>
      <c r="BC194" s="30" t="str">
        <f ca="1"/>
        <v/>
      </c>
      <c r="BD194" s="30" t="str">
        <f ca="1"/>
        <v/>
      </c>
      <c r="BE194" s="30" t="str">
        <f ca="1"/>
        <v/>
      </c>
      <c r="BF194" s="30" t="str">
        <f ca="1"/>
        <v/>
      </c>
      <c r="BG194" s="30" t="str">
        <f ca="1"/>
        <v/>
      </c>
      <c r="BH194" s="30" t="str">
        <f ca="1"/>
        <v/>
      </c>
      <c r="BI194" s="30" t="str">
        <f ca="1"/>
        <v/>
      </c>
      <c r="BJ194" s="30" t="str">
        <f ca="1"/>
        <v/>
      </c>
      <c r="BK194" s="30" t="str">
        <f ca="1"/>
        <v/>
      </c>
      <c r="BL194" s="30" t="str">
        <f ca="1"/>
        <v/>
      </c>
      <c r="BM194" s="30" t="str">
        <f ca="1"/>
        <v/>
      </c>
      <c r="BN194" s="30" t="str">
        <f ca="1"/>
        <v/>
      </c>
      <c r="BO194" s="30" t="str">
        <f ca="1"/>
        <v/>
      </c>
      <c r="BP194" s="30" t="str">
        <f ca="1"/>
        <v/>
      </c>
      <c r="BQ194" s="30" t="str">
        <f ca="1"/>
        <v/>
      </c>
      <c r="BR194" s="30" t="str">
        <f ca="1"/>
        <v/>
      </c>
      <c r="BS194" s="30" t="str">
        <f ca="1"/>
        <v/>
      </c>
      <c r="BT194" s="30" t="str">
        <f ca="1"/>
        <v/>
      </c>
      <c r="BU194" s="30" t="str">
        <f ca="1"/>
        <v/>
      </c>
      <c r="BV194" s="30" t="str">
        <f ca="1"/>
        <v/>
      </c>
      <c r="BW194" s="30" t="str">
        <f ca="1"/>
        <v/>
      </c>
      <c r="BX194" s="30" t="str">
        <f ca="1"/>
        <v/>
      </c>
      <c r="BY194" s="30" t="str">
        <f ca="1"/>
        <v/>
      </c>
      <c r="BZ194" s="30" t="str">
        <f ca="1"/>
        <v/>
      </c>
      <c r="CA194" s="30" t="str">
        <f ca="1"/>
        <v/>
      </c>
      <c r="CB194" s="30" t="str">
        <f ca="1"/>
        <v/>
      </c>
      <c r="CC194" s="30" t="str">
        <f ca="1"/>
        <v/>
      </c>
      <c r="CD194" s="30" t="str">
        <f ca="1"/>
        <v/>
      </c>
      <c r="CE194" s="30" t="str">
        <f ca="1"/>
        <v/>
      </c>
      <c r="CF194" s="30" t="str">
        <f ca="1"/>
        <v/>
      </c>
      <c r="CG194" s="30" t="str">
        <f ca="1"/>
        <v/>
      </c>
      <c r="CH194" s="30" t="str">
        <f ca="1"/>
        <v/>
      </c>
      <c r="CI194" s="30" t="str">
        <f ca="1"/>
        <v/>
      </c>
      <c r="CJ194" s="30" t="str">
        <f ca="1"/>
        <v/>
      </c>
      <c r="CK194" s="30" t="str">
        <f ca="1"/>
        <v/>
      </c>
      <c r="CL194" s="30" t="str">
        <f ca="1"/>
        <v/>
      </c>
      <c r="CM194" s="30" t="str">
        <f ca="1"/>
        <v/>
      </c>
      <c r="CN194" s="30" t="str">
        <f ca="1"/>
        <v/>
      </c>
      <c r="CO194" s="30" t="str">
        <f ca="1"/>
        <v/>
      </c>
      <c r="CP194" s="30" t="str">
        <f ca="1"/>
        <v/>
      </c>
      <c r="CQ194" s="30" t="str">
        <f ca="1"/>
        <v/>
      </c>
      <c r="CR194" s="30" t="str">
        <f ca="1"/>
        <v/>
      </c>
      <c r="CS194" s="30" t="str">
        <f ca="1"/>
        <v/>
      </c>
      <c r="CT194" s="31" cm="1">
        <f t="array" aca="1" ref="CT194" ca="1">SUMPRODUCT(COUNTIF($AY194:$CS194,Training!$C$3:$E$3))</f>
        <v>0</v>
      </c>
      <c r="CU194" s="31" cm="1">
        <f t="array" aca="1" ref="CU194" ca="1">SUMPRODUCT(COUNTIF($AY194:$CS194,Training!$C$4:$E$4))</f>
        <v>0</v>
      </c>
      <c r="CV194" s="31" cm="1">
        <f t="array" aca="1" ref="CV194" ca="1">SUMPRODUCT(COUNTIF($AY194:$CS194,Training!$C$5:$E$5))</f>
        <v>0</v>
      </c>
      <c r="CW194" s="31" cm="1">
        <f t="array" aca="1" ref="CW194" ca="1">SUMPRODUCT(COUNTIF($AY194:$CS194,Training!$C$6:$E$6))</f>
        <v>0</v>
      </c>
      <c r="CX194" s="31" cm="1">
        <f t="array" aca="1" ref="CX194" ca="1">SUMPRODUCT(COUNTIF($AY194:$CS194,Training!$C$7:$E$7))</f>
        <v>0</v>
      </c>
      <c r="CY194" s="31" cm="1">
        <f t="array" aca="1" ref="CY194" ca="1">SUMPRODUCT(COUNTIF($AY194:$CS194,Training!$C$8:$E$8))</f>
        <v>0</v>
      </c>
      <c r="CZ194" s="31" cm="1">
        <f t="array" aca="1" ref="CZ194" ca="1">SUMPRODUCT(COUNTIF($AY194:$CS194,Training!$C$9:$E$9))</f>
        <v>0</v>
      </c>
      <c r="DA194" s="31" cm="1">
        <f t="array" aca="1" ref="DA194" ca="1">SUMPRODUCT(COUNTIF($AY194:$CS194,Training!$C$10:$E$10))</f>
        <v>0</v>
      </c>
      <c r="DB194" s="31" cm="1">
        <f t="array" aca="1" ref="DB194" ca="1">SUMPRODUCT(COUNTIF($AY194:$CS194,Training!$C$11:$E$11))</f>
        <v>0</v>
      </c>
      <c r="DC194" s="31" cm="1">
        <f t="array" aca="1" ref="DC194" ca="1">SUMPRODUCT(COUNTIF($AY194:$CS194,Training!$C$2:$E$2))</f>
        <v>0</v>
      </c>
      <c r="DD194" s="31" cm="1">
        <f t="array" aca="1" ref="DD194" ca="1">SUMPRODUCT(COUNTIF($AY194:$CS194,Training!#REF!))</f>
        <v>0</v>
      </c>
      <c r="DE194" s="31" cm="1">
        <f t="array" aca="1" ref="DE194" ca="1">SUMPRODUCT(COUNTIF($AY194:$CS194,Training!$C$12:$E$12))</f>
        <v>0</v>
      </c>
      <c r="DF194" s="31" cm="1">
        <f t="array" aca="1" ref="DF194" ca="1">SUMPRODUCT(COUNTIF($AY194:$CS194,Training!$C$13:$E$13))</f>
        <v>0</v>
      </c>
      <c r="DG194" s="31" cm="1">
        <f t="array" aca="1" ref="DG194" ca="1">SUMPRODUCT(COUNTIF($AY194:$CS194,Training!$C$14:$E$14))</f>
        <v>0</v>
      </c>
      <c r="DH194" s="31" cm="1">
        <f t="array" aca="1" ref="DH194" ca="1">SUMPRODUCT(COUNTIF($AY194:$CS194,Training!$C$15:$E$15))</f>
        <v>0</v>
      </c>
      <c r="DI194" s="31" cm="1">
        <f t="array" aca="1" ref="DI194" ca="1">SUMPRODUCT(COUNTIF($AY194:$CS194,Training!$C$16:$E$16))</f>
        <v>0</v>
      </c>
      <c r="DJ194" s="30" t="str" cm="1">
        <f t="array" aca="1" ref="DJ194:FD194" ca="1">IF(COUNTIF(D194:AX194,1)=0,IF($D194:$AX194=2,D$1:AX$1,""),"")</f>
        <v/>
      </c>
      <c r="DK194" s="30" t="str">
        <f ca="1"/>
        <v/>
      </c>
      <c r="DL194" s="30" t="str">
        <f ca="1"/>
        <v/>
      </c>
      <c r="DM194" s="30" t="str">
        <f ca="1"/>
        <v/>
      </c>
      <c r="DN194" s="30" t="str">
        <f ca="1"/>
        <v/>
      </c>
      <c r="DO194" s="30" t="str">
        <f ca="1"/>
        <v/>
      </c>
      <c r="DP194" s="30" t="str">
        <f ca="1"/>
        <v/>
      </c>
      <c r="DQ194" s="30" t="str">
        <f ca="1"/>
        <v/>
      </c>
      <c r="DR194" s="30" t="str">
        <f ca="1"/>
        <v/>
      </c>
      <c r="DS194" s="30" t="str">
        <f ca="1"/>
        <v/>
      </c>
      <c r="DT194" s="30" t="str">
        <f ca="1"/>
        <v/>
      </c>
      <c r="DU194" s="30" t="str">
        <f ca="1"/>
        <v/>
      </c>
      <c r="DV194" s="30" t="str">
        <f ca="1"/>
        <v/>
      </c>
      <c r="DW194" s="30" t="str">
        <f ca="1"/>
        <v/>
      </c>
      <c r="DX194" s="30" t="str">
        <f ca="1"/>
        <v/>
      </c>
      <c r="DY194" s="30" t="str">
        <f ca="1"/>
        <v/>
      </c>
      <c r="DZ194" s="30" t="str">
        <f ca="1"/>
        <v/>
      </c>
      <c r="EA194" s="30" t="str">
        <f ca="1"/>
        <v/>
      </c>
      <c r="EB194" s="30" t="str">
        <f ca="1"/>
        <v/>
      </c>
      <c r="EC194" s="30" t="str">
        <f ca="1"/>
        <v/>
      </c>
      <c r="ED194" s="30" t="str">
        <f ca="1"/>
        <v/>
      </c>
      <c r="EE194" s="30" t="str">
        <f ca="1"/>
        <v/>
      </c>
      <c r="EF194" s="30" t="str">
        <f ca="1"/>
        <v/>
      </c>
      <c r="EG194" s="30" t="str">
        <f ca="1"/>
        <v/>
      </c>
      <c r="EH194" s="30" t="str">
        <f ca="1"/>
        <v/>
      </c>
      <c r="EI194" s="30" t="str">
        <f ca="1"/>
        <v/>
      </c>
      <c r="EJ194" s="30" t="str">
        <f ca="1"/>
        <v/>
      </c>
      <c r="EK194" s="30" t="str">
        <f ca="1"/>
        <v/>
      </c>
      <c r="EL194" s="30" t="str">
        <f ca="1"/>
        <v/>
      </c>
      <c r="EM194" s="30" t="str">
        <f ca="1"/>
        <v/>
      </c>
      <c r="EN194" s="30" t="str">
        <f ca="1"/>
        <v/>
      </c>
      <c r="EO194" s="30" t="str">
        <f ca="1"/>
        <v/>
      </c>
      <c r="EP194" s="30" t="str">
        <f ca="1"/>
        <v/>
      </c>
      <c r="EQ194" s="30" t="str">
        <f ca="1"/>
        <v/>
      </c>
      <c r="ER194" s="30" t="str">
        <f ca="1"/>
        <v/>
      </c>
      <c r="ES194" s="30" t="str">
        <f ca="1"/>
        <v/>
      </c>
      <c r="ET194" s="30" t="str">
        <f ca="1"/>
        <v/>
      </c>
      <c r="EU194" s="30" t="str">
        <f ca="1"/>
        <v/>
      </c>
      <c r="EV194" s="30" t="str">
        <f ca="1"/>
        <v/>
      </c>
      <c r="EW194" s="30" t="str">
        <f ca="1"/>
        <v/>
      </c>
      <c r="EX194" s="30" t="str">
        <f ca="1"/>
        <v/>
      </c>
      <c r="EY194" s="30" t="str">
        <f ca="1"/>
        <v/>
      </c>
      <c r="EZ194" s="30" t="str">
        <f ca="1"/>
        <v/>
      </c>
      <c r="FA194" s="30" t="str">
        <f ca="1"/>
        <v/>
      </c>
      <c r="FB194" s="30" t="str">
        <f ca="1"/>
        <v/>
      </c>
      <c r="FC194" s="30" t="str">
        <f ca="1"/>
        <v/>
      </c>
      <c r="FD194" s="30" t="str">
        <f ca="1"/>
        <v/>
      </c>
      <c r="FE194" s="31" cm="1">
        <f t="array" aca="1" ref="FE194" ca="1">SUMPRODUCT(COUNTIF($DJ194:$FD194,Training!$C$3:$E$3))</f>
        <v>0</v>
      </c>
      <c r="FF194" s="31" cm="1">
        <f t="array" aca="1" ref="FF194" ca="1">SUMPRODUCT(COUNTIF($DJ194:$FD194,Training!$C$4:$E$4))</f>
        <v>0</v>
      </c>
      <c r="FG194" s="31" cm="1">
        <f t="array" aca="1" ref="FG194" ca="1">SUMPRODUCT(COUNTIF($DJ194:$FD194,Training!$C$5:$E$5))</f>
        <v>0</v>
      </c>
      <c r="FH194" s="31" cm="1">
        <f t="array" aca="1" ref="FH194" ca="1">SUMPRODUCT(COUNTIF($DJ194:$FD194,Training!$C$6:$E$6))</f>
        <v>0</v>
      </c>
      <c r="FI194" s="31" cm="1">
        <f t="array" aca="1" ref="FI194" ca="1">SUMPRODUCT(COUNTIF($DJ194:$FD194,Training!$C$7:$E$7))</f>
        <v>0</v>
      </c>
      <c r="FJ194" s="31" cm="1">
        <f t="array" aca="1" ref="FJ194" ca="1">SUMPRODUCT(COUNTIF($DJ194:$FD194,Training!$C$8:$E$8))</f>
        <v>0</v>
      </c>
      <c r="FK194" s="31" cm="1">
        <f t="array" aca="1" ref="FK194" ca="1">SUMPRODUCT(COUNTIF($DJ194:$FD194,Training!$C$9:$E$9))</f>
        <v>0</v>
      </c>
      <c r="FL194" s="31" cm="1">
        <f t="array" aca="1" ref="FL194" ca="1">SUMPRODUCT(COUNTIF($DJ194:$FD194,Training!$C$10:$E$10))</f>
        <v>0</v>
      </c>
      <c r="FM194" s="31" cm="1">
        <f t="array" aca="1" ref="FM194" ca="1">SUMPRODUCT(COUNTIF($DJ194:$FD194,Training!$C$11:$E$11))</f>
        <v>0</v>
      </c>
      <c r="FN194" s="31" cm="1">
        <f t="array" aca="1" ref="FN194" ca="1">SUMPRODUCT(COUNTIF($DJ194:$FD194,Training!$C$2:$E$2))</f>
        <v>0</v>
      </c>
      <c r="FO194" s="31" cm="1">
        <f t="array" aca="1" ref="FO194" ca="1">SUMPRODUCT(COUNTIF($DJ194:$FD194,Training!#REF!))</f>
        <v>0</v>
      </c>
      <c r="FP194" s="31" cm="1">
        <f t="array" aca="1" ref="FP194" ca="1">SUMPRODUCT(COUNTIF($DJ194:$FD194,Training!$C$12:$E$12))</f>
        <v>0</v>
      </c>
      <c r="FQ194" s="31" cm="1">
        <f t="array" aca="1" ref="FQ194" ca="1">SUMPRODUCT(COUNTIF($DJ194:$FD194,Training!$C$13:$E$13))</f>
        <v>0</v>
      </c>
      <c r="FR194" s="31" cm="1">
        <f t="array" aca="1" ref="FR194" ca="1">SUMPRODUCT(COUNTIF($DJ194:$FD194,Training!$C$14:$E$14))</f>
        <v>0</v>
      </c>
      <c r="FS194" s="31" cm="1">
        <f t="array" aca="1" ref="FS194" ca="1">SUMPRODUCT(COUNTIF($DJ194:$FD194,Training!$C$15:$E$15))</f>
        <v>0</v>
      </c>
      <c r="FT194" s="31" cm="1">
        <f t="array" aca="1" ref="FT194" ca="1">SUMPRODUCT(COUNTIF($DJ194:$FD194,Training!$C$16:$E$16))</f>
        <v>0</v>
      </c>
    </row>
    <row r="195" spans="1:176" x14ac:dyDescent="0.25">
      <c r="A195" s="32" t="str">
        <f>IF(WeightedParse!A195&gt;"",WeightedParse!A195,"")</f>
        <v/>
      </c>
      <c r="B195" s="49" t="str">
        <f>IF('Weighted Summary'!A195&gt;"",'Weighted Summary'!F195,"")</f>
        <v/>
      </c>
      <c r="C195" s="39" t="str">
        <f t="shared" si="2"/>
        <v/>
      </c>
      <c r="D195" s="37" t="str">
        <f ca="1">IF($A195&gt;"",IF(ISERROR(HLOOKUP(D$1,INDIRECT("Roles!$B$"&amp;MATCH($B195,Roles!$A:$A,0)&amp;":$AF$"&amp;MATCH($B195,Roles!$A:$A,0)),1,FALSE))=FALSE,IF(SquadExport!G195&lt;10,1,IF(SquadExport!G195&lt;15,2,IF(SquadExport!G195&lt;=20,3,""))),0),"")</f>
        <v/>
      </c>
      <c r="E195" s="37" t="str">
        <f ca="1">IF($A195&gt;"",IF(ISERROR(HLOOKUP(E$1,INDIRECT("Roles!$B$"&amp;MATCH($B195,Roles!$A:$A,0)&amp;":$AF$"&amp;MATCH($B195,Roles!$A:$A,0)),1,FALSE))=FALSE,IF(SquadExport!H195&lt;10,1,IF(SquadExport!H195&lt;15,2,IF(SquadExport!H195&lt;=20,3,""))),0),"")</f>
        <v/>
      </c>
      <c r="F195" s="37" t="str">
        <f ca="1">IF($A195&gt;"",IF(ISERROR(HLOOKUP(F$1,INDIRECT("Roles!$B$"&amp;MATCH($B195,Roles!$A:$A,0)&amp;":$AF$"&amp;MATCH($B195,Roles!$A:$A,0)),1,FALSE))=FALSE,IF(SquadExport!I195&lt;10,1,IF(SquadExport!I195&lt;15,2,IF(SquadExport!I195&lt;=20,3,""))),0),"")</f>
        <v/>
      </c>
      <c r="G195" s="37" t="str">
        <f ca="1">IF($A195&gt;"",IF(ISERROR(HLOOKUP(G$1,INDIRECT("Roles!$B$"&amp;MATCH($B195,Roles!$A:$A,0)&amp;":$AF$"&amp;MATCH($B195,Roles!$A:$A,0)),1,FALSE))=FALSE,IF(SquadExport!J195&lt;10,1,IF(SquadExport!J195&lt;15,2,IF(SquadExport!J195&lt;=20,3,""))),0),"")</f>
        <v/>
      </c>
      <c r="H195" s="37" t="str">
        <f ca="1">IF($A195&gt;"",IF(ISERROR(HLOOKUP(H$1,INDIRECT("Roles!$B$"&amp;MATCH($B195,Roles!$A:$A,0)&amp;":$AF$"&amp;MATCH($B195,Roles!$A:$A,0)),1,FALSE))=FALSE,IF(SquadExport!K195&lt;10,1,IF(SquadExport!K195&lt;15,2,IF(SquadExport!K195&lt;=20,3,""))),0),"")</f>
        <v/>
      </c>
      <c r="I195" s="37" t="str">
        <f ca="1">IF($A195&gt;"",IF(ISERROR(HLOOKUP(I$1,INDIRECT("Roles!$B$"&amp;MATCH($B195,Roles!$A:$A,0)&amp;":$AF$"&amp;MATCH($B195,Roles!$A:$A,0)),1,FALSE))=FALSE,IF(SquadExport!L195&lt;10,1,IF(SquadExport!L195&lt;15,2,IF(SquadExport!L195&lt;=20,3,""))),0),"")</f>
        <v/>
      </c>
      <c r="J195" s="37" t="str">
        <f ca="1">IF($A195&gt;"",IF(ISERROR(HLOOKUP(J$1,INDIRECT("Roles!$B$"&amp;MATCH($B195,Roles!$A:$A,0)&amp;":$AF$"&amp;MATCH($B195,Roles!$A:$A,0)),1,FALSE))=FALSE,IF(SquadExport!M195&lt;10,1,IF(SquadExport!M195&lt;15,2,IF(SquadExport!M195&lt;=20,3,""))),0),"")</f>
        <v/>
      </c>
      <c r="K195" s="37" t="str">
        <f ca="1">IF($A195&gt;"",IF(ISERROR(HLOOKUP(K$1,INDIRECT("Roles!$B$"&amp;MATCH($B195,Roles!$A:$A,0)&amp;":$AF$"&amp;MATCH($B195,Roles!$A:$A,0)),1,FALSE))=FALSE,IF(SquadExport!N195&lt;10,1,IF(SquadExport!N195&lt;15,2,IF(SquadExport!N195&lt;=20,3,""))),0),"")</f>
        <v/>
      </c>
      <c r="L195" s="37" t="str">
        <f ca="1">IF($A195&gt;"",IF(ISERROR(HLOOKUP(L$1,INDIRECT("Roles!$B$"&amp;MATCH($B195,Roles!$A:$A,0)&amp;":$AF$"&amp;MATCH($B195,Roles!$A:$A,0)),1,FALSE))=FALSE,IF(SquadExport!O195&lt;10,1,IF(SquadExport!O195&lt;15,2,IF(SquadExport!O195&lt;=20,3,""))),0),"")</f>
        <v/>
      </c>
      <c r="M195" s="37" t="str">
        <f ca="1">IF($A195&gt;"",IF(ISERROR(HLOOKUP(M$1,INDIRECT("Roles!$B$"&amp;MATCH($B195,Roles!$A:$A,0)&amp;":$AF$"&amp;MATCH($B195,Roles!$A:$A,0)),1,FALSE))=FALSE,IF(SquadExport!P195&lt;10,1,IF(SquadExport!P195&lt;15,2,IF(SquadExport!P195&lt;=20,3,""))),0),"")</f>
        <v/>
      </c>
      <c r="N195" s="37" t="str">
        <f ca="1">IF($A195&gt;"",IF(ISERROR(HLOOKUP(N$1,INDIRECT("Roles!$B$"&amp;MATCH($B195,Roles!$A:$A,0)&amp;":$AF$"&amp;MATCH($B195,Roles!$A:$A,0)),1,FALSE))=FALSE,IF(SquadExport!Q195&lt;10,1,IF(SquadExport!Q195&lt;15,2,IF(SquadExport!Q195&lt;=20,3,""))),0),"")</f>
        <v/>
      </c>
      <c r="O195" s="37" t="str">
        <f ca="1">IF($A195&gt;"",IF(ISERROR(HLOOKUP(O$1,INDIRECT("Roles!$B$"&amp;MATCH($B195,Roles!$A:$A,0)&amp;":$AF$"&amp;MATCH($B195,Roles!$A:$A,0)),1,FALSE))=FALSE,IF(SquadExport!R195&lt;10,1,IF(SquadExport!R195&lt;15,2,IF(SquadExport!R195&lt;=20,3,""))),0),"")</f>
        <v/>
      </c>
      <c r="P195" s="37" t="str">
        <f ca="1">IF($A195&gt;"",IF(ISERROR(HLOOKUP(P$1,INDIRECT("Roles!$B$"&amp;MATCH($B195,Roles!$A:$A,0)&amp;":$AF$"&amp;MATCH($B195,Roles!$A:$A,0)),1,FALSE))=FALSE,IF(SquadExport!S195&lt;10,1,IF(SquadExport!S195&lt;15,2,IF(SquadExport!S195&lt;=20,3,""))),0),"")</f>
        <v/>
      </c>
      <c r="Q195" s="37" t="str">
        <f ca="1">IF($A195&gt;"",IF(ISERROR(HLOOKUP(Q$1,INDIRECT("Roles!$B$"&amp;MATCH($B195,Roles!$A:$A,0)&amp;":$AF$"&amp;MATCH($B195,Roles!$A:$A,0)),1,FALSE))=FALSE,IF(SquadExport!T195&lt;10,1,IF(SquadExport!T195&lt;15,2,IF(SquadExport!T195&lt;=20,3,""))),0),"")</f>
        <v/>
      </c>
      <c r="R195" s="37" t="str">
        <f ca="1">IF($A195&gt;"",IF(ISERROR(HLOOKUP(R$1,INDIRECT("Roles!$B$"&amp;MATCH($B195,Roles!$A:$A,0)&amp;":$AF$"&amp;MATCH($B195,Roles!$A:$A,0)),1,FALSE))=FALSE,IF(SquadExport!U195&lt;10,1,IF(SquadExport!U195&lt;15,2,IF(SquadExport!U195&lt;=20,3,""))),0),"")</f>
        <v/>
      </c>
      <c r="S195" s="37" t="str">
        <f ca="1">IF($A195&gt;"",IF(ISERROR(HLOOKUP(S$1,INDIRECT("Roles!$B$"&amp;MATCH($B195,Roles!$A:$A,0)&amp;":$AF$"&amp;MATCH($B195,Roles!$A:$A,0)),1,FALSE))=FALSE,IF(SquadExport!V195&lt;10,1,IF(SquadExport!V195&lt;15,2,IF(SquadExport!V195&lt;=20,3,""))),0),"")</f>
        <v/>
      </c>
      <c r="T195" s="37" t="str">
        <f ca="1">IF($A195&gt;"",IF(ISERROR(HLOOKUP(T$1,INDIRECT("Roles!$B$"&amp;MATCH($B195,Roles!$A:$A,0)&amp;":$AF$"&amp;MATCH($B195,Roles!$A:$A,0)),1,FALSE))=FALSE,IF(SquadExport!W195&lt;10,1,IF(SquadExport!W195&lt;15,2,IF(SquadExport!W195&lt;=20,3,""))),0),"")</f>
        <v/>
      </c>
      <c r="U195" s="37" t="str">
        <f ca="1">IF($A195&gt;"",IF(ISERROR(HLOOKUP(U$1,INDIRECT("Roles!$B$"&amp;MATCH($B195,Roles!$A:$A,0)&amp;":$AF$"&amp;MATCH($B195,Roles!$A:$A,0)),1,FALSE))=FALSE,IF(SquadExport!X195&lt;10,1,IF(SquadExport!X195&lt;15,2,IF(SquadExport!X195&lt;=20,3,""))),0),"")</f>
        <v/>
      </c>
      <c r="V195" s="37" t="str">
        <f ca="1">IF($A195&gt;"",IF(ISERROR(HLOOKUP(V$1,INDIRECT("Roles!$B$"&amp;MATCH($B195,Roles!$A:$A,0)&amp;":$AF$"&amp;MATCH($B195,Roles!$A:$A,0)),1,FALSE))=FALSE,IF(SquadExport!Y195&lt;10,1,IF(SquadExport!Y195&lt;15,2,IF(SquadExport!Y195&lt;=20,3,""))),0),"")</f>
        <v/>
      </c>
      <c r="W195" s="37" t="str">
        <f ca="1">IF($A195&gt;"",IF(ISERROR(HLOOKUP(W$1,INDIRECT("Roles!$B$"&amp;MATCH($B195,Roles!$A:$A,0)&amp;":$AF$"&amp;MATCH($B195,Roles!$A:$A,0)),1,FALSE))=FALSE,IF(SquadExport!Z195&lt;10,1,IF(SquadExport!Z195&lt;15,2,IF(SquadExport!Z195&lt;=20,3,""))),0),"")</f>
        <v/>
      </c>
      <c r="X195" s="37" t="str">
        <f ca="1">IF($A195&gt;"",IF(ISERROR(HLOOKUP(X$1,INDIRECT("Roles!$B$"&amp;MATCH($B195,Roles!$A:$A,0)&amp;":$AF$"&amp;MATCH($B195,Roles!$A:$A,0)),1,FALSE))=FALSE,IF(SquadExport!AA195&lt;10,1,IF(SquadExport!AA195&lt;15,2,IF(SquadExport!AA195&lt;=20,3,""))),0),"")</f>
        <v/>
      </c>
      <c r="Y195" s="37" t="str">
        <f ca="1">IF($A195&gt;"",IF(ISERROR(HLOOKUP(Y$1,INDIRECT("Roles!$B$"&amp;MATCH($B195,Roles!$A:$A,0)&amp;":$AF$"&amp;MATCH($B195,Roles!$A:$A,0)),1,FALSE))=FALSE,IF(SquadExport!AB195&lt;10,1,IF(SquadExport!AB195&lt;15,2,IF(SquadExport!AB195&lt;=20,3,""))),0),"")</f>
        <v/>
      </c>
      <c r="Z195" s="37" t="str">
        <f ca="1">IF($A195&gt;"",IF(ISERROR(HLOOKUP(Z$1,INDIRECT("Roles!$B$"&amp;MATCH($B195,Roles!$A:$A,0)&amp;":$AF$"&amp;MATCH($B195,Roles!$A:$A,0)),1,FALSE))=FALSE,IF(SquadExport!AC195&lt;10,1,IF(SquadExport!AC195&lt;15,2,IF(SquadExport!AC195&lt;=20,3,""))),0),"")</f>
        <v/>
      </c>
      <c r="AA195" s="37" t="str">
        <f ca="1">IF($A195&gt;"",IF(ISERROR(HLOOKUP(AA$1,INDIRECT("Roles!$B$"&amp;MATCH($B195,Roles!$A:$A,0)&amp;":$AF$"&amp;MATCH($B195,Roles!$A:$A,0)),1,FALSE))=FALSE,IF(SquadExport!AD195&lt;10,1,IF(SquadExport!AD195&lt;15,2,IF(SquadExport!AD195&lt;=20,3,""))),0),"")</f>
        <v/>
      </c>
      <c r="AB195" s="37" t="str">
        <f ca="1">IF($A195&gt;"",IF(ISERROR(HLOOKUP(AB$1,INDIRECT("Roles!$B$"&amp;MATCH($B195,Roles!$A:$A,0)&amp;":$AF$"&amp;MATCH($B195,Roles!$A:$A,0)),1,FALSE))=FALSE,IF(SquadExport!AE195&lt;10,1,IF(SquadExport!AE195&lt;15,2,IF(SquadExport!AE195&lt;=20,3,""))),0),"")</f>
        <v/>
      </c>
      <c r="AC195" s="37" t="str">
        <f ca="1">IF($A195&gt;"",IF(ISERROR(HLOOKUP(AC$1,INDIRECT("Roles!$B$"&amp;MATCH($B195,Roles!$A:$A,0)&amp;":$AF$"&amp;MATCH($B195,Roles!$A:$A,0)),1,FALSE))=FALSE,IF(SquadExport!AF195&lt;10,1,IF(SquadExport!AF195&lt;15,2,IF(SquadExport!AF195&lt;=20,3,""))),0),"")</f>
        <v/>
      </c>
      <c r="AD195" s="37" t="str">
        <f ca="1">IF($A195&gt;"",IF(ISERROR(HLOOKUP(AD$1,INDIRECT("Roles!$B$"&amp;MATCH($B195,Roles!$A:$A,0)&amp;":$AF$"&amp;MATCH($B195,Roles!$A:$A,0)),1,FALSE))=FALSE,IF(SquadExport!AG195&lt;10,1,IF(SquadExport!AG195&lt;15,2,IF(SquadExport!AG195&lt;=20,3,""))),0),"")</f>
        <v/>
      </c>
      <c r="AE195" s="37" t="str">
        <f ca="1">IF($A195&gt;"",IF(ISERROR(HLOOKUP(AE$1,INDIRECT("Roles!$B$"&amp;MATCH($B195,Roles!$A:$A,0)&amp;":$AF$"&amp;MATCH($B195,Roles!$A:$A,0)),1,FALSE))=FALSE,IF(SquadExport!AH195&lt;10,1,IF(SquadExport!AH195&lt;15,2,IF(SquadExport!AH195&lt;=20,3,""))),0),"")</f>
        <v/>
      </c>
      <c r="AF195" s="37" t="str">
        <f ca="1">IF($A195&gt;"",IF(ISERROR(HLOOKUP(AF$1,INDIRECT("Roles!$B$"&amp;MATCH($B195,Roles!$A:$A,0)&amp;":$AF$"&amp;MATCH($B195,Roles!$A:$A,0)),1,FALSE))=FALSE,IF(SquadExport!AI195&lt;10,1,IF(SquadExport!AI195&lt;15,2,IF(SquadExport!AI195&lt;=20,3,""))),0),"")</f>
        <v/>
      </c>
      <c r="AG195" s="37" t="str">
        <f ca="1">IF($A195&gt;"",IF(ISERROR(HLOOKUP(AG$1,INDIRECT("Roles!$B$"&amp;MATCH($B195,Roles!$A:$A,0)&amp;":$AF$"&amp;MATCH($B195,Roles!$A:$A,0)),1,FALSE))=FALSE,IF(SquadExport!AJ195&lt;10,1,IF(SquadExport!AJ195&lt;15,2,IF(SquadExport!AJ195&lt;=20,3,""))),0),"")</f>
        <v/>
      </c>
      <c r="AH195" s="37" t="str">
        <f ca="1">IF($A195&gt;"",IF(ISERROR(HLOOKUP(AH$1,INDIRECT("Roles!$B$"&amp;MATCH($B195,Roles!$A:$A,0)&amp;":$AF$"&amp;MATCH($B195,Roles!$A:$A,0)),1,FALSE))=FALSE,IF(SquadExport!AK195&lt;10,1,IF(SquadExport!AK195&lt;15,2,IF(SquadExport!AK195&lt;=20,3,""))),0),"")</f>
        <v/>
      </c>
      <c r="AI195" s="37" t="str">
        <f ca="1">IF($A195&gt;"",IF(ISERROR(HLOOKUP(AI$1,INDIRECT("Roles!$B$"&amp;MATCH($B195,Roles!$A:$A,0)&amp;":$AF$"&amp;MATCH($B195,Roles!$A:$A,0)),1,FALSE))=FALSE,IF(SquadExport!AL195&lt;10,1,IF(SquadExport!AL195&lt;15,2,IF(SquadExport!AL195&lt;=20,3,""))),0),"")</f>
        <v/>
      </c>
      <c r="AJ195" s="37" t="str">
        <f ca="1">IF($A195&gt;"",IF(ISERROR(HLOOKUP(AJ$1,INDIRECT("Roles!$B$"&amp;MATCH($B195,Roles!$A:$A,0)&amp;":$AF$"&amp;MATCH($B195,Roles!$A:$A,0)),1,FALSE))=FALSE,IF(SquadExport!AM195&lt;10,1,IF(SquadExport!AM195&lt;15,2,IF(SquadExport!AM195&lt;=20,3,""))),0),"")</f>
        <v/>
      </c>
      <c r="AK195" s="37" t="str">
        <f ca="1">IF($A195&gt;"",IF(ISERROR(HLOOKUP(AK$1,INDIRECT("Roles!$B$"&amp;MATCH($B195,Roles!$A:$A,0)&amp;":$AF$"&amp;MATCH($B195,Roles!$A:$A,0)),1,FALSE))=FALSE,IF(SquadExport!AN195&lt;10,1,IF(SquadExport!AN195&lt;15,2,IF(SquadExport!AN195&lt;=20,3,""))),0),"")</f>
        <v/>
      </c>
      <c r="AL195" s="37" t="str">
        <f ca="1">IF($A195&gt;"",IF(ISERROR(HLOOKUP(AL$1,INDIRECT("Roles!$B$"&amp;MATCH($B195,Roles!$A:$A,0)&amp;":$AF$"&amp;MATCH($B195,Roles!$A:$A,0)),1,FALSE))=FALSE,IF(SquadExport!AO195&lt;10,1,IF(SquadExport!AO195&lt;15,2,IF(SquadExport!AO195&lt;=20,3,""))),0),"")</f>
        <v/>
      </c>
      <c r="AM195" s="37" t="str">
        <f ca="1">IF($A195&gt;"",IF(ISERROR(HLOOKUP(AM$1,INDIRECT("Roles!$B$"&amp;MATCH($B195,Roles!$A:$A,0)&amp;":$AF$"&amp;MATCH($B195,Roles!$A:$A,0)),1,FALSE))=FALSE,IF(SquadExport!AP195&lt;10,1,IF(SquadExport!AP195&lt;15,2,IF(SquadExport!AP195&lt;=20,3,""))),0),"")</f>
        <v/>
      </c>
      <c r="AN195" s="37" t="str">
        <f ca="1">IF($A195&gt;"",IF(ISERROR(HLOOKUP(AN$1,INDIRECT("Roles!$B$"&amp;MATCH($B195,Roles!$A:$A,0)&amp;":$AF$"&amp;MATCH($B195,Roles!$A:$A,0)),1,FALSE))=FALSE,IF(SquadExport!AQ195&lt;10,1,IF(SquadExport!AQ195&lt;15,2,IF(SquadExport!AQ195&lt;=20,3,""))),0),"")</f>
        <v/>
      </c>
      <c r="AO195" s="37" t="str">
        <f ca="1">IF($A195&gt;"",IF(ISERROR(HLOOKUP(AO$1,INDIRECT("Roles!$B$"&amp;MATCH($B195,Roles!$A:$A,0)&amp;":$AF$"&amp;MATCH($B195,Roles!$A:$A,0)),1,FALSE))=FALSE,IF(SquadExport!AR195&lt;10,1,IF(SquadExport!AR195&lt;15,2,IF(SquadExport!AR195&lt;=20,3,""))),0),"")</f>
        <v/>
      </c>
      <c r="AP195" s="37" t="str">
        <f ca="1">IF($A195&gt;"",IF(ISERROR(HLOOKUP(AP$1,INDIRECT("Roles!$B$"&amp;MATCH($B195,Roles!$A:$A,0)&amp;":$AF$"&amp;MATCH($B195,Roles!$A:$A,0)),1,FALSE))=FALSE,IF(SquadExport!AS195&lt;10,1,IF(SquadExport!AS195&lt;15,2,IF(SquadExport!AS195&lt;=20,3,""))),0),"")</f>
        <v/>
      </c>
      <c r="AQ195" s="37" t="str">
        <f ca="1">IF($A195&gt;"",IF(ISERROR(HLOOKUP(AQ$1,INDIRECT("Roles!$B$"&amp;MATCH($B195,Roles!$A:$A,0)&amp;":$AF$"&amp;MATCH($B195,Roles!$A:$A,0)),1,FALSE))=FALSE,IF(SquadExport!AT195&lt;10,1,IF(SquadExport!AT195&lt;15,2,IF(SquadExport!AT195&lt;=20,3,""))),0),"")</f>
        <v/>
      </c>
      <c r="AR195" s="37" t="str">
        <f ca="1">IF($A195&gt;"",IF(ISERROR(HLOOKUP(AR$1,INDIRECT("Roles!$B$"&amp;MATCH($B195,Roles!$A:$A,0)&amp;":$AF$"&amp;MATCH($B195,Roles!$A:$A,0)),1,FALSE))=FALSE,IF(SquadExport!AU195&lt;10,1,IF(SquadExport!AU195&lt;15,2,IF(SquadExport!AU195&lt;=20,3,""))),0),"")</f>
        <v/>
      </c>
      <c r="AS195" s="37" t="str">
        <f ca="1">IF($A195&gt;"",IF(ISERROR(HLOOKUP(AS$1,INDIRECT("Roles!$B$"&amp;MATCH($B195,Roles!$A:$A,0)&amp;":$AF$"&amp;MATCH($B195,Roles!$A:$A,0)),1,FALSE))=FALSE,IF(SquadExport!AV195&lt;10,1,IF(SquadExport!AV195&lt;15,2,IF(SquadExport!AV195&lt;=20,3,""))),0),"")</f>
        <v/>
      </c>
      <c r="AT195" s="37" t="str">
        <f ca="1">IF($A195&gt;"",IF(ISERROR(HLOOKUP(AT$1,INDIRECT("Roles!$B$"&amp;MATCH($B195,Roles!$A:$A,0)&amp;":$AF$"&amp;MATCH($B195,Roles!$A:$A,0)),1,FALSE))=FALSE,IF(SquadExport!AW195&lt;10,1,IF(SquadExport!AW195&lt;15,2,IF(SquadExport!AW195&lt;=20,3,""))),0),"")</f>
        <v/>
      </c>
      <c r="AU195" s="37" t="str">
        <f ca="1">IF($A195&gt;"",IF(ISERROR(HLOOKUP(AU$1,INDIRECT("Roles!$B$"&amp;MATCH($B195,Roles!$A:$A,0)&amp;":$AF$"&amp;MATCH($B195,Roles!$A:$A,0)),1,FALSE))=FALSE,IF(SquadExport!AX195&lt;10,1,IF(SquadExport!AX195&lt;15,2,IF(SquadExport!AX195&lt;=20,3,""))),0),"")</f>
        <v/>
      </c>
      <c r="AV195" s="37" t="str">
        <f ca="1">IF($A195&gt;"",IF(ISERROR(HLOOKUP(AV$1,INDIRECT("Roles!$B$"&amp;MATCH($B195,Roles!$A:$A,0)&amp;":$AF$"&amp;MATCH($B195,Roles!$A:$A,0)),1,FALSE))=FALSE,IF(SquadExport!AY195&lt;10,1,IF(SquadExport!AY195&lt;15,2,IF(SquadExport!AY195&lt;=20,3,""))),0),"")</f>
        <v/>
      </c>
      <c r="AW195" s="37" t="str">
        <f ca="1">IF($A195&gt;"",IF(ISERROR(HLOOKUP(AW$1,INDIRECT("Roles!$B$"&amp;MATCH($B195,Roles!$A:$A,0)&amp;":$AF$"&amp;MATCH($B195,Roles!$A:$A,0)),1,FALSE))=FALSE,IF(SquadExport!AZ195&lt;10,1,IF(SquadExport!AZ195&lt;15,2,IF(SquadExport!AZ195&lt;=20,3,""))),0),"")</f>
        <v/>
      </c>
      <c r="AX195" s="37" t="str">
        <f ca="1">IF($A195&gt;"",IF(ISERROR(HLOOKUP(AX$1,INDIRECT("Roles!$B$"&amp;MATCH($B195,Roles!$A:$A,0)&amp;":$AF$"&amp;MATCH($B195,Roles!$A:$A,0)),1,FALSE))=FALSE,IF(SquadExport!BA195&lt;10,1,IF(SquadExport!BA195&lt;15,2,IF(SquadExport!BA195&lt;=20,3,""))),0),"")</f>
        <v/>
      </c>
      <c r="AY195" s="30" t="str" cm="1">
        <f t="array" aca="1" ref="AY195:CS195" ca="1">IF($D195:$AX195=1,D$1:AX$1,"")</f>
        <v/>
      </c>
      <c r="AZ195" s="30" t="str">
        <f ca="1"/>
        <v/>
      </c>
      <c r="BA195" s="30" t="str">
        <f ca="1"/>
        <v/>
      </c>
      <c r="BB195" s="30" t="str">
        <f ca="1"/>
        <v/>
      </c>
      <c r="BC195" s="30" t="str">
        <f ca="1"/>
        <v/>
      </c>
      <c r="BD195" s="30" t="str">
        <f ca="1"/>
        <v/>
      </c>
      <c r="BE195" s="30" t="str">
        <f ca="1"/>
        <v/>
      </c>
      <c r="BF195" s="30" t="str">
        <f ca="1"/>
        <v/>
      </c>
      <c r="BG195" s="30" t="str">
        <f ca="1"/>
        <v/>
      </c>
      <c r="BH195" s="30" t="str">
        <f ca="1"/>
        <v/>
      </c>
      <c r="BI195" s="30" t="str">
        <f ca="1"/>
        <v/>
      </c>
      <c r="BJ195" s="30" t="str">
        <f ca="1"/>
        <v/>
      </c>
      <c r="BK195" s="30" t="str">
        <f ca="1"/>
        <v/>
      </c>
      <c r="BL195" s="30" t="str">
        <f ca="1"/>
        <v/>
      </c>
      <c r="BM195" s="30" t="str">
        <f ca="1"/>
        <v/>
      </c>
      <c r="BN195" s="30" t="str">
        <f ca="1"/>
        <v/>
      </c>
      <c r="BO195" s="30" t="str">
        <f ca="1"/>
        <v/>
      </c>
      <c r="BP195" s="30" t="str">
        <f ca="1"/>
        <v/>
      </c>
      <c r="BQ195" s="30" t="str">
        <f ca="1"/>
        <v/>
      </c>
      <c r="BR195" s="30" t="str">
        <f ca="1"/>
        <v/>
      </c>
      <c r="BS195" s="30" t="str">
        <f ca="1"/>
        <v/>
      </c>
      <c r="BT195" s="30" t="str">
        <f ca="1"/>
        <v/>
      </c>
      <c r="BU195" s="30" t="str">
        <f ca="1"/>
        <v/>
      </c>
      <c r="BV195" s="30" t="str">
        <f ca="1"/>
        <v/>
      </c>
      <c r="BW195" s="30" t="str">
        <f ca="1"/>
        <v/>
      </c>
      <c r="BX195" s="30" t="str">
        <f ca="1"/>
        <v/>
      </c>
      <c r="BY195" s="30" t="str">
        <f ca="1"/>
        <v/>
      </c>
      <c r="BZ195" s="30" t="str">
        <f ca="1"/>
        <v/>
      </c>
      <c r="CA195" s="30" t="str">
        <f ca="1"/>
        <v/>
      </c>
      <c r="CB195" s="30" t="str">
        <f ca="1"/>
        <v/>
      </c>
      <c r="CC195" s="30" t="str">
        <f ca="1"/>
        <v/>
      </c>
      <c r="CD195" s="30" t="str">
        <f ca="1"/>
        <v/>
      </c>
      <c r="CE195" s="30" t="str">
        <f ca="1"/>
        <v/>
      </c>
      <c r="CF195" s="30" t="str">
        <f ca="1"/>
        <v/>
      </c>
      <c r="CG195" s="30" t="str">
        <f ca="1"/>
        <v/>
      </c>
      <c r="CH195" s="30" t="str">
        <f ca="1"/>
        <v/>
      </c>
      <c r="CI195" s="30" t="str">
        <f ca="1"/>
        <v/>
      </c>
      <c r="CJ195" s="30" t="str">
        <f ca="1"/>
        <v/>
      </c>
      <c r="CK195" s="30" t="str">
        <f ca="1"/>
        <v/>
      </c>
      <c r="CL195" s="30" t="str">
        <f ca="1"/>
        <v/>
      </c>
      <c r="CM195" s="30" t="str">
        <f ca="1"/>
        <v/>
      </c>
      <c r="CN195" s="30" t="str">
        <f ca="1"/>
        <v/>
      </c>
      <c r="CO195" s="30" t="str">
        <f ca="1"/>
        <v/>
      </c>
      <c r="CP195" s="30" t="str">
        <f ca="1"/>
        <v/>
      </c>
      <c r="CQ195" s="30" t="str">
        <f ca="1"/>
        <v/>
      </c>
      <c r="CR195" s="30" t="str">
        <f ca="1"/>
        <v/>
      </c>
      <c r="CS195" s="30" t="str">
        <f ca="1"/>
        <v/>
      </c>
      <c r="CT195" s="31" cm="1">
        <f t="array" aca="1" ref="CT195" ca="1">SUMPRODUCT(COUNTIF($AY195:$CS195,Training!$C$3:$E$3))</f>
        <v>0</v>
      </c>
      <c r="CU195" s="31" cm="1">
        <f t="array" aca="1" ref="CU195" ca="1">SUMPRODUCT(COUNTIF($AY195:$CS195,Training!$C$4:$E$4))</f>
        <v>0</v>
      </c>
      <c r="CV195" s="31" cm="1">
        <f t="array" aca="1" ref="CV195" ca="1">SUMPRODUCT(COUNTIF($AY195:$CS195,Training!$C$5:$E$5))</f>
        <v>0</v>
      </c>
      <c r="CW195" s="31" cm="1">
        <f t="array" aca="1" ref="CW195" ca="1">SUMPRODUCT(COUNTIF($AY195:$CS195,Training!$C$6:$E$6))</f>
        <v>0</v>
      </c>
      <c r="CX195" s="31" cm="1">
        <f t="array" aca="1" ref="CX195" ca="1">SUMPRODUCT(COUNTIF($AY195:$CS195,Training!$C$7:$E$7))</f>
        <v>0</v>
      </c>
      <c r="CY195" s="31" cm="1">
        <f t="array" aca="1" ref="CY195" ca="1">SUMPRODUCT(COUNTIF($AY195:$CS195,Training!$C$8:$E$8))</f>
        <v>0</v>
      </c>
      <c r="CZ195" s="31" cm="1">
        <f t="array" aca="1" ref="CZ195" ca="1">SUMPRODUCT(COUNTIF($AY195:$CS195,Training!$C$9:$E$9))</f>
        <v>0</v>
      </c>
      <c r="DA195" s="31" cm="1">
        <f t="array" aca="1" ref="DA195" ca="1">SUMPRODUCT(COUNTIF($AY195:$CS195,Training!$C$10:$E$10))</f>
        <v>0</v>
      </c>
      <c r="DB195" s="31" cm="1">
        <f t="array" aca="1" ref="DB195" ca="1">SUMPRODUCT(COUNTIF($AY195:$CS195,Training!$C$11:$E$11))</f>
        <v>0</v>
      </c>
      <c r="DC195" s="31" cm="1">
        <f t="array" aca="1" ref="DC195" ca="1">SUMPRODUCT(COUNTIF($AY195:$CS195,Training!$C$2:$E$2))</f>
        <v>0</v>
      </c>
      <c r="DD195" s="31" cm="1">
        <f t="array" aca="1" ref="DD195" ca="1">SUMPRODUCT(COUNTIF($AY195:$CS195,Training!#REF!))</f>
        <v>0</v>
      </c>
      <c r="DE195" s="31" cm="1">
        <f t="array" aca="1" ref="DE195" ca="1">SUMPRODUCT(COUNTIF($AY195:$CS195,Training!$C$12:$E$12))</f>
        <v>0</v>
      </c>
      <c r="DF195" s="31" cm="1">
        <f t="array" aca="1" ref="DF195" ca="1">SUMPRODUCT(COUNTIF($AY195:$CS195,Training!$C$13:$E$13))</f>
        <v>0</v>
      </c>
      <c r="DG195" s="31" cm="1">
        <f t="array" aca="1" ref="DG195" ca="1">SUMPRODUCT(COUNTIF($AY195:$CS195,Training!$C$14:$E$14))</f>
        <v>0</v>
      </c>
      <c r="DH195" s="31" cm="1">
        <f t="array" aca="1" ref="DH195" ca="1">SUMPRODUCT(COUNTIF($AY195:$CS195,Training!$C$15:$E$15))</f>
        <v>0</v>
      </c>
      <c r="DI195" s="31" cm="1">
        <f t="array" aca="1" ref="DI195" ca="1">SUMPRODUCT(COUNTIF($AY195:$CS195,Training!$C$16:$E$16))</f>
        <v>0</v>
      </c>
      <c r="DJ195" s="30" t="str" cm="1">
        <f t="array" aca="1" ref="DJ195:FD195" ca="1">IF(COUNTIF(D195:AX195,1)=0,IF($D195:$AX195=2,D$1:AX$1,""),"")</f>
        <v/>
      </c>
      <c r="DK195" s="30" t="str">
        <f ca="1"/>
        <v/>
      </c>
      <c r="DL195" s="30" t="str">
        <f ca="1"/>
        <v/>
      </c>
      <c r="DM195" s="30" t="str">
        <f ca="1"/>
        <v/>
      </c>
      <c r="DN195" s="30" t="str">
        <f ca="1"/>
        <v/>
      </c>
      <c r="DO195" s="30" t="str">
        <f ca="1"/>
        <v/>
      </c>
      <c r="DP195" s="30" t="str">
        <f ca="1"/>
        <v/>
      </c>
      <c r="DQ195" s="30" t="str">
        <f ca="1"/>
        <v/>
      </c>
      <c r="DR195" s="30" t="str">
        <f ca="1"/>
        <v/>
      </c>
      <c r="DS195" s="30" t="str">
        <f ca="1"/>
        <v/>
      </c>
      <c r="DT195" s="30" t="str">
        <f ca="1"/>
        <v/>
      </c>
      <c r="DU195" s="30" t="str">
        <f ca="1"/>
        <v/>
      </c>
      <c r="DV195" s="30" t="str">
        <f ca="1"/>
        <v/>
      </c>
      <c r="DW195" s="30" t="str">
        <f ca="1"/>
        <v/>
      </c>
      <c r="DX195" s="30" t="str">
        <f ca="1"/>
        <v/>
      </c>
      <c r="DY195" s="30" t="str">
        <f ca="1"/>
        <v/>
      </c>
      <c r="DZ195" s="30" t="str">
        <f ca="1"/>
        <v/>
      </c>
      <c r="EA195" s="30" t="str">
        <f ca="1"/>
        <v/>
      </c>
      <c r="EB195" s="30" t="str">
        <f ca="1"/>
        <v/>
      </c>
      <c r="EC195" s="30" t="str">
        <f ca="1"/>
        <v/>
      </c>
      <c r="ED195" s="30" t="str">
        <f ca="1"/>
        <v/>
      </c>
      <c r="EE195" s="30" t="str">
        <f ca="1"/>
        <v/>
      </c>
      <c r="EF195" s="30" t="str">
        <f ca="1"/>
        <v/>
      </c>
      <c r="EG195" s="30" t="str">
        <f ca="1"/>
        <v/>
      </c>
      <c r="EH195" s="30" t="str">
        <f ca="1"/>
        <v/>
      </c>
      <c r="EI195" s="30" t="str">
        <f ca="1"/>
        <v/>
      </c>
      <c r="EJ195" s="30" t="str">
        <f ca="1"/>
        <v/>
      </c>
      <c r="EK195" s="30" t="str">
        <f ca="1"/>
        <v/>
      </c>
      <c r="EL195" s="30" t="str">
        <f ca="1"/>
        <v/>
      </c>
      <c r="EM195" s="30" t="str">
        <f ca="1"/>
        <v/>
      </c>
      <c r="EN195" s="30" t="str">
        <f ca="1"/>
        <v/>
      </c>
      <c r="EO195" s="30" t="str">
        <f ca="1"/>
        <v/>
      </c>
      <c r="EP195" s="30" t="str">
        <f ca="1"/>
        <v/>
      </c>
      <c r="EQ195" s="30" t="str">
        <f ca="1"/>
        <v/>
      </c>
      <c r="ER195" s="30" t="str">
        <f ca="1"/>
        <v/>
      </c>
      <c r="ES195" s="30" t="str">
        <f ca="1"/>
        <v/>
      </c>
      <c r="ET195" s="30" t="str">
        <f ca="1"/>
        <v/>
      </c>
      <c r="EU195" s="30" t="str">
        <f ca="1"/>
        <v/>
      </c>
      <c r="EV195" s="30" t="str">
        <f ca="1"/>
        <v/>
      </c>
      <c r="EW195" s="30" t="str">
        <f ca="1"/>
        <v/>
      </c>
      <c r="EX195" s="30" t="str">
        <f ca="1"/>
        <v/>
      </c>
      <c r="EY195" s="30" t="str">
        <f ca="1"/>
        <v/>
      </c>
      <c r="EZ195" s="30" t="str">
        <f ca="1"/>
        <v/>
      </c>
      <c r="FA195" s="30" t="str">
        <f ca="1"/>
        <v/>
      </c>
      <c r="FB195" s="30" t="str">
        <f ca="1"/>
        <v/>
      </c>
      <c r="FC195" s="30" t="str">
        <f ca="1"/>
        <v/>
      </c>
      <c r="FD195" s="30" t="str">
        <f ca="1"/>
        <v/>
      </c>
      <c r="FE195" s="31" cm="1">
        <f t="array" aca="1" ref="FE195" ca="1">SUMPRODUCT(COUNTIF($DJ195:$FD195,Training!$C$3:$E$3))</f>
        <v>0</v>
      </c>
      <c r="FF195" s="31" cm="1">
        <f t="array" aca="1" ref="FF195" ca="1">SUMPRODUCT(COUNTIF($DJ195:$FD195,Training!$C$4:$E$4))</f>
        <v>0</v>
      </c>
      <c r="FG195" s="31" cm="1">
        <f t="array" aca="1" ref="FG195" ca="1">SUMPRODUCT(COUNTIF($DJ195:$FD195,Training!$C$5:$E$5))</f>
        <v>0</v>
      </c>
      <c r="FH195" s="31" cm="1">
        <f t="array" aca="1" ref="FH195" ca="1">SUMPRODUCT(COUNTIF($DJ195:$FD195,Training!$C$6:$E$6))</f>
        <v>0</v>
      </c>
      <c r="FI195" s="31" cm="1">
        <f t="array" aca="1" ref="FI195" ca="1">SUMPRODUCT(COUNTIF($DJ195:$FD195,Training!$C$7:$E$7))</f>
        <v>0</v>
      </c>
      <c r="FJ195" s="31" cm="1">
        <f t="array" aca="1" ref="FJ195" ca="1">SUMPRODUCT(COUNTIF($DJ195:$FD195,Training!$C$8:$E$8))</f>
        <v>0</v>
      </c>
      <c r="FK195" s="31" cm="1">
        <f t="array" aca="1" ref="FK195" ca="1">SUMPRODUCT(COUNTIF($DJ195:$FD195,Training!$C$9:$E$9))</f>
        <v>0</v>
      </c>
      <c r="FL195" s="31" cm="1">
        <f t="array" aca="1" ref="FL195" ca="1">SUMPRODUCT(COUNTIF($DJ195:$FD195,Training!$C$10:$E$10))</f>
        <v>0</v>
      </c>
      <c r="FM195" s="31" cm="1">
        <f t="array" aca="1" ref="FM195" ca="1">SUMPRODUCT(COUNTIF($DJ195:$FD195,Training!$C$11:$E$11))</f>
        <v>0</v>
      </c>
      <c r="FN195" s="31" cm="1">
        <f t="array" aca="1" ref="FN195" ca="1">SUMPRODUCT(COUNTIF($DJ195:$FD195,Training!$C$2:$E$2))</f>
        <v>0</v>
      </c>
      <c r="FO195" s="31" cm="1">
        <f t="array" aca="1" ref="FO195" ca="1">SUMPRODUCT(COUNTIF($DJ195:$FD195,Training!#REF!))</f>
        <v>0</v>
      </c>
      <c r="FP195" s="31" cm="1">
        <f t="array" aca="1" ref="FP195" ca="1">SUMPRODUCT(COUNTIF($DJ195:$FD195,Training!$C$12:$E$12))</f>
        <v>0</v>
      </c>
      <c r="FQ195" s="31" cm="1">
        <f t="array" aca="1" ref="FQ195" ca="1">SUMPRODUCT(COUNTIF($DJ195:$FD195,Training!$C$13:$E$13))</f>
        <v>0</v>
      </c>
      <c r="FR195" s="31" cm="1">
        <f t="array" aca="1" ref="FR195" ca="1">SUMPRODUCT(COUNTIF($DJ195:$FD195,Training!$C$14:$E$14))</f>
        <v>0</v>
      </c>
      <c r="FS195" s="31" cm="1">
        <f t="array" aca="1" ref="FS195" ca="1">SUMPRODUCT(COUNTIF($DJ195:$FD195,Training!$C$15:$E$15))</f>
        <v>0</v>
      </c>
      <c r="FT195" s="31" cm="1">
        <f t="array" aca="1" ref="FT195" ca="1">SUMPRODUCT(COUNTIF($DJ195:$FD195,Training!$C$16:$E$16))</f>
        <v>0</v>
      </c>
    </row>
    <row r="196" spans="1:176" x14ac:dyDescent="0.25">
      <c r="A196" s="32" t="str">
        <f>IF(WeightedParse!A196&gt;"",WeightedParse!A196,"")</f>
        <v/>
      </c>
      <c r="B196" s="49" t="str">
        <f>IF('Weighted Summary'!A196&gt;"",'Weighted Summary'!F196,"")</f>
        <v/>
      </c>
      <c r="C196" s="39" t="str">
        <f t="shared" si="2"/>
        <v/>
      </c>
      <c r="D196" s="37" t="str">
        <f ca="1">IF($A196&gt;"",IF(ISERROR(HLOOKUP(D$1,INDIRECT("Roles!$B$"&amp;MATCH($B196,Roles!$A:$A,0)&amp;":$AF$"&amp;MATCH($B196,Roles!$A:$A,0)),1,FALSE))=FALSE,IF(SquadExport!G196&lt;10,1,IF(SquadExport!G196&lt;15,2,IF(SquadExport!G196&lt;=20,3,""))),0),"")</f>
        <v/>
      </c>
      <c r="E196" s="37" t="str">
        <f ca="1">IF($A196&gt;"",IF(ISERROR(HLOOKUP(E$1,INDIRECT("Roles!$B$"&amp;MATCH($B196,Roles!$A:$A,0)&amp;":$AF$"&amp;MATCH($B196,Roles!$A:$A,0)),1,FALSE))=FALSE,IF(SquadExport!H196&lt;10,1,IF(SquadExport!H196&lt;15,2,IF(SquadExport!H196&lt;=20,3,""))),0),"")</f>
        <v/>
      </c>
      <c r="F196" s="37" t="str">
        <f ca="1">IF($A196&gt;"",IF(ISERROR(HLOOKUP(F$1,INDIRECT("Roles!$B$"&amp;MATCH($B196,Roles!$A:$A,0)&amp;":$AF$"&amp;MATCH($B196,Roles!$A:$A,0)),1,FALSE))=FALSE,IF(SquadExport!I196&lt;10,1,IF(SquadExport!I196&lt;15,2,IF(SquadExport!I196&lt;=20,3,""))),0),"")</f>
        <v/>
      </c>
      <c r="G196" s="37" t="str">
        <f ca="1">IF($A196&gt;"",IF(ISERROR(HLOOKUP(G$1,INDIRECT("Roles!$B$"&amp;MATCH($B196,Roles!$A:$A,0)&amp;":$AF$"&amp;MATCH($B196,Roles!$A:$A,0)),1,FALSE))=FALSE,IF(SquadExport!J196&lt;10,1,IF(SquadExport!J196&lt;15,2,IF(SquadExport!J196&lt;=20,3,""))),0),"")</f>
        <v/>
      </c>
      <c r="H196" s="37" t="str">
        <f ca="1">IF($A196&gt;"",IF(ISERROR(HLOOKUP(H$1,INDIRECT("Roles!$B$"&amp;MATCH($B196,Roles!$A:$A,0)&amp;":$AF$"&amp;MATCH($B196,Roles!$A:$A,0)),1,FALSE))=FALSE,IF(SquadExport!K196&lt;10,1,IF(SquadExport!K196&lt;15,2,IF(SquadExport!K196&lt;=20,3,""))),0),"")</f>
        <v/>
      </c>
      <c r="I196" s="37" t="str">
        <f ca="1">IF($A196&gt;"",IF(ISERROR(HLOOKUP(I$1,INDIRECT("Roles!$B$"&amp;MATCH($B196,Roles!$A:$A,0)&amp;":$AF$"&amp;MATCH($B196,Roles!$A:$A,0)),1,FALSE))=FALSE,IF(SquadExport!L196&lt;10,1,IF(SquadExport!L196&lt;15,2,IF(SquadExport!L196&lt;=20,3,""))),0),"")</f>
        <v/>
      </c>
      <c r="J196" s="37" t="str">
        <f ca="1">IF($A196&gt;"",IF(ISERROR(HLOOKUP(J$1,INDIRECT("Roles!$B$"&amp;MATCH($B196,Roles!$A:$A,0)&amp;":$AF$"&amp;MATCH($B196,Roles!$A:$A,0)),1,FALSE))=FALSE,IF(SquadExport!M196&lt;10,1,IF(SquadExport!M196&lt;15,2,IF(SquadExport!M196&lt;=20,3,""))),0),"")</f>
        <v/>
      </c>
      <c r="K196" s="37" t="str">
        <f ca="1">IF($A196&gt;"",IF(ISERROR(HLOOKUP(K$1,INDIRECT("Roles!$B$"&amp;MATCH($B196,Roles!$A:$A,0)&amp;":$AF$"&amp;MATCH($B196,Roles!$A:$A,0)),1,FALSE))=FALSE,IF(SquadExport!N196&lt;10,1,IF(SquadExport!N196&lt;15,2,IF(SquadExport!N196&lt;=20,3,""))),0),"")</f>
        <v/>
      </c>
      <c r="L196" s="37" t="str">
        <f ca="1">IF($A196&gt;"",IF(ISERROR(HLOOKUP(L$1,INDIRECT("Roles!$B$"&amp;MATCH($B196,Roles!$A:$A,0)&amp;":$AF$"&amp;MATCH($B196,Roles!$A:$A,0)),1,FALSE))=FALSE,IF(SquadExport!O196&lt;10,1,IF(SquadExport!O196&lt;15,2,IF(SquadExport!O196&lt;=20,3,""))),0),"")</f>
        <v/>
      </c>
      <c r="M196" s="37" t="str">
        <f ca="1">IF($A196&gt;"",IF(ISERROR(HLOOKUP(M$1,INDIRECT("Roles!$B$"&amp;MATCH($B196,Roles!$A:$A,0)&amp;":$AF$"&amp;MATCH($B196,Roles!$A:$A,0)),1,FALSE))=FALSE,IF(SquadExport!P196&lt;10,1,IF(SquadExport!P196&lt;15,2,IF(SquadExport!P196&lt;=20,3,""))),0),"")</f>
        <v/>
      </c>
      <c r="N196" s="37" t="str">
        <f ca="1">IF($A196&gt;"",IF(ISERROR(HLOOKUP(N$1,INDIRECT("Roles!$B$"&amp;MATCH($B196,Roles!$A:$A,0)&amp;":$AF$"&amp;MATCH($B196,Roles!$A:$A,0)),1,FALSE))=FALSE,IF(SquadExport!Q196&lt;10,1,IF(SquadExport!Q196&lt;15,2,IF(SquadExport!Q196&lt;=20,3,""))),0),"")</f>
        <v/>
      </c>
      <c r="O196" s="37" t="str">
        <f ca="1">IF($A196&gt;"",IF(ISERROR(HLOOKUP(O$1,INDIRECT("Roles!$B$"&amp;MATCH($B196,Roles!$A:$A,0)&amp;":$AF$"&amp;MATCH($B196,Roles!$A:$A,0)),1,FALSE))=FALSE,IF(SquadExport!R196&lt;10,1,IF(SquadExport!R196&lt;15,2,IF(SquadExport!R196&lt;=20,3,""))),0),"")</f>
        <v/>
      </c>
      <c r="P196" s="37" t="str">
        <f ca="1">IF($A196&gt;"",IF(ISERROR(HLOOKUP(P$1,INDIRECT("Roles!$B$"&amp;MATCH($B196,Roles!$A:$A,0)&amp;":$AF$"&amp;MATCH($B196,Roles!$A:$A,0)),1,FALSE))=FALSE,IF(SquadExport!S196&lt;10,1,IF(SquadExport!S196&lt;15,2,IF(SquadExport!S196&lt;=20,3,""))),0),"")</f>
        <v/>
      </c>
      <c r="Q196" s="37" t="str">
        <f ca="1">IF($A196&gt;"",IF(ISERROR(HLOOKUP(Q$1,INDIRECT("Roles!$B$"&amp;MATCH($B196,Roles!$A:$A,0)&amp;":$AF$"&amp;MATCH($B196,Roles!$A:$A,0)),1,FALSE))=FALSE,IF(SquadExport!T196&lt;10,1,IF(SquadExport!T196&lt;15,2,IF(SquadExport!T196&lt;=20,3,""))),0),"")</f>
        <v/>
      </c>
      <c r="R196" s="37" t="str">
        <f ca="1">IF($A196&gt;"",IF(ISERROR(HLOOKUP(R$1,INDIRECT("Roles!$B$"&amp;MATCH($B196,Roles!$A:$A,0)&amp;":$AF$"&amp;MATCH($B196,Roles!$A:$A,0)),1,FALSE))=FALSE,IF(SquadExport!U196&lt;10,1,IF(SquadExport!U196&lt;15,2,IF(SquadExport!U196&lt;=20,3,""))),0),"")</f>
        <v/>
      </c>
      <c r="S196" s="37" t="str">
        <f ca="1">IF($A196&gt;"",IF(ISERROR(HLOOKUP(S$1,INDIRECT("Roles!$B$"&amp;MATCH($B196,Roles!$A:$A,0)&amp;":$AF$"&amp;MATCH($B196,Roles!$A:$A,0)),1,FALSE))=FALSE,IF(SquadExport!V196&lt;10,1,IF(SquadExport!V196&lt;15,2,IF(SquadExport!V196&lt;=20,3,""))),0),"")</f>
        <v/>
      </c>
      <c r="T196" s="37" t="str">
        <f ca="1">IF($A196&gt;"",IF(ISERROR(HLOOKUP(T$1,INDIRECT("Roles!$B$"&amp;MATCH($B196,Roles!$A:$A,0)&amp;":$AF$"&amp;MATCH($B196,Roles!$A:$A,0)),1,FALSE))=FALSE,IF(SquadExport!W196&lt;10,1,IF(SquadExport!W196&lt;15,2,IF(SquadExport!W196&lt;=20,3,""))),0),"")</f>
        <v/>
      </c>
      <c r="U196" s="37" t="str">
        <f ca="1">IF($A196&gt;"",IF(ISERROR(HLOOKUP(U$1,INDIRECT("Roles!$B$"&amp;MATCH($B196,Roles!$A:$A,0)&amp;":$AF$"&amp;MATCH($B196,Roles!$A:$A,0)),1,FALSE))=FALSE,IF(SquadExport!X196&lt;10,1,IF(SquadExport!X196&lt;15,2,IF(SquadExport!X196&lt;=20,3,""))),0),"")</f>
        <v/>
      </c>
      <c r="V196" s="37" t="str">
        <f ca="1">IF($A196&gt;"",IF(ISERROR(HLOOKUP(V$1,INDIRECT("Roles!$B$"&amp;MATCH($B196,Roles!$A:$A,0)&amp;":$AF$"&amp;MATCH($B196,Roles!$A:$A,0)),1,FALSE))=FALSE,IF(SquadExport!Y196&lt;10,1,IF(SquadExport!Y196&lt;15,2,IF(SquadExport!Y196&lt;=20,3,""))),0),"")</f>
        <v/>
      </c>
      <c r="W196" s="37" t="str">
        <f ca="1">IF($A196&gt;"",IF(ISERROR(HLOOKUP(W$1,INDIRECT("Roles!$B$"&amp;MATCH($B196,Roles!$A:$A,0)&amp;":$AF$"&amp;MATCH($B196,Roles!$A:$A,0)),1,FALSE))=FALSE,IF(SquadExport!Z196&lt;10,1,IF(SquadExport!Z196&lt;15,2,IF(SquadExport!Z196&lt;=20,3,""))),0),"")</f>
        <v/>
      </c>
      <c r="X196" s="37" t="str">
        <f ca="1">IF($A196&gt;"",IF(ISERROR(HLOOKUP(X$1,INDIRECT("Roles!$B$"&amp;MATCH($B196,Roles!$A:$A,0)&amp;":$AF$"&amp;MATCH($B196,Roles!$A:$A,0)),1,FALSE))=FALSE,IF(SquadExport!AA196&lt;10,1,IF(SquadExport!AA196&lt;15,2,IF(SquadExport!AA196&lt;=20,3,""))),0),"")</f>
        <v/>
      </c>
      <c r="Y196" s="37" t="str">
        <f ca="1">IF($A196&gt;"",IF(ISERROR(HLOOKUP(Y$1,INDIRECT("Roles!$B$"&amp;MATCH($B196,Roles!$A:$A,0)&amp;":$AF$"&amp;MATCH($B196,Roles!$A:$A,0)),1,FALSE))=FALSE,IF(SquadExport!AB196&lt;10,1,IF(SquadExport!AB196&lt;15,2,IF(SquadExport!AB196&lt;=20,3,""))),0),"")</f>
        <v/>
      </c>
      <c r="Z196" s="37" t="str">
        <f ca="1">IF($A196&gt;"",IF(ISERROR(HLOOKUP(Z$1,INDIRECT("Roles!$B$"&amp;MATCH($B196,Roles!$A:$A,0)&amp;":$AF$"&amp;MATCH($B196,Roles!$A:$A,0)),1,FALSE))=FALSE,IF(SquadExport!AC196&lt;10,1,IF(SquadExport!AC196&lt;15,2,IF(SquadExport!AC196&lt;=20,3,""))),0),"")</f>
        <v/>
      </c>
      <c r="AA196" s="37" t="str">
        <f ca="1">IF($A196&gt;"",IF(ISERROR(HLOOKUP(AA$1,INDIRECT("Roles!$B$"&amp;MATCH($B196,Roles!$A:$A,0)&amp;":$AF$"&amp;MATCH($B196,Roles!$A:$A,0)),1,FALSE))=FALSE,IF(SquadExport!AD196&lt;10,1,IF(SquadExport!AD196&lt;15,2,IF(SquadExport!AD196&lt;=20,3,""))),0),"")</f>
        <v/>
      </c>
      <c r="AB196" s="37" t="str">
        <f ca="1">IF($A196&gt;"",IF(ISERROR(HLOOKUP(AB$1,INDIRECT("Roles!$B$"&amp;MATCH($B196,Roles!$A:$A,0)&amp;":$AF$"&amp;MATCH($B196,Roles!$A:$A,0)),1,FALSE))=FALSE,IF(SquadExport!AE196&lt;10,1,IF(SquadExport!AE196&lt;15,2,IF(SquadExport!AE196&lt;=20,3,""))),0),"")</f>
        <v/>
      </c>
      <c r="AC196" s="37" t="str">
        <f ca="1">IF($A196&gt;"",IF(ISERROR(HLOOKUP(AC$1,INDIRECT("Roles!$B$"&amp;MATCH($B196,Roles!$A:$A,0)&amp;":$AF$"&amp;MATCH($B196,Roles!$A:$A,0)),1,FALSE))=FALSE,IF(SquadExport!AF196&lt;10,1,IF(SquadExport!AF196&lt;15,2,IF(SquadExport!AF196&lt;=20,3,""))),0),"")</f>
        <v/>
      </c>
      <c r="AD196" s="37" t="str">
        <f ca="1">IF($A196&gt;"",IF(ISERROR(HLOOKUP(AD$1,INDIRECT("Roles!$B$"&amp;MATCH($B196,Roles!$A:$A,0)&amp;":$AF$"&amp;MATCH($B196,Roles!$A:$A,0)),1,FALSE))=FALSE,IF(SquadExport!AG196&lt;10,1,IF(SquadExport!AG196&lt;15,2,IF(SquadExport!AG196&lt;=20,3,""))),0),"")</f>
        <v/>
      </c>
      <c r="AE196" s="37" t="str">
        <f ca="1">IF($A196&gt;"",IF(ISERROR(HLOOKUP(AE$1,INDIRECT("Roles!$B$"&amp;MATCH($B196,Roles!$A:$A,0)&amp;":$AF$"&amp;MATCH($B196,Roles!$A:$A,0)),1,FALSE))=FALSE,IF(SquadExport!AH196&lt;10,1,IF(SquadExport!AH196&lt;15,2,IF(SquadExport!AH196&lt;=20,3,""))),0),"")</f>
        <v/>
      </c>
      <c r="AF196" s="37" t="str">
        <f ca="1">IF($A196&gt;"",IF(ISERROR(HLOOKUP(AF$1,INDIRECT("Roles!$B$"&amp;MATCH($B196,Roles!$A:$A,0)&amp;":$AF$"&amp;MATCH($B196,Roles!$A:$A,0)),1,FALSE))=FALSE,IF(SquadExport!AI196&lt;10,1,IF(SquadExport!AI196&lt;15,2,IF(SquadExport!AI196&lt;=20,3,""))),0),"")</f>
        <v/>
      </c>
      <c r="AG196" s="37" t="str">
        <f ca="1">IF($A196&gt;"",IF(ISERROR(HLOOKUP(AG$1,INDIRECT("Roles!$B$"&amp;MATCH($B196,Roles!$A:$A,0)&amp;":$AF$"&amp;MATCH($B196,Roles!$A:$A,0)),1,FALSE))=FALSE,IF(SquadExport!AJ196&lt;10,1,IF(SquadExport!AJ196&lt;15,2,IF(SquadExport!AJ196&lt;=20,3,""))),0),"")</f>
        <v/>
      </c>
      <c r="AH196" s="37" t="str">
        <f ca="1">IF($A196&gt;"",IF(ISERROR(HLOOKUP(AH$1,INDIRECT("Roles!$B$"&amp;MATCH($B196,Roles!$A:$A,0)&amp;":$AF$"&amp;MATCH($B196,Roles!$A:$A,0)),1,FALSE))=FALSE,IF(SquadExport!AK196&lt;10,1,IF(SquadExport!AK196&lt;15,2,IF(SquadExport!AK196&lt;=20,3,""))),0),"")</f>
        <v/>
      </c>
      <c r="AI196" s="37" t="str">
        <f ca="1">IF($A196&gt;"",IF(ISERROR(HLOOKUP(AI$1,INDIRECT("Roles!$B$"&amp;MATCH($B196,Roles!$A:$A,0)&amp;":$AF$"&amp;MATCH($B196,Roles!$A:$A,0)),1,FALSE))=FALSE,IF(SquadExport!AL196&lt;10,1,IF(SquadExport!AL196&lt;15,2,IF(SquadExport!AL196&lt;=20,3,""))),0),"")</f>
        <v/>
      </c>
      <c r="AJ196" s="37" t="str">
        <f ca="1">IF($A196&gt;"",IF(ISERROR(HLOOKUP(AJ$1,INDIRECT("Roles!$B$"&amp;MATCH($B196,Roles!$A:$A,0)&amp;":$AF$"&amp;MATCH($B196,Roles!$A:$A,0)),1,FALSE))=FALSE,IF(SquadExport!AM196&lt;10,1,IF(SquadExport!AM196&lt;15,2,IF(SquadExport!AM196&lt;=20,3,""))),0),"")</f>
        <v/>
      </c>
      <c r="AK196" s="37" t="str">
        <f ca="1">IF($A196&gt;"",IF(ISERROR(HLOOKUP(AK$1,INDIRECT("Roles!$B$"&amp;MATCH($B196,Roles!$A:$A,0)&amp;":$AF$"&amp;MATCH($B196,Roles!$A:$A,0)),1,FALSE))=FALSE,IF(SquadExport!AN196&lt;10,1,IF(SquadExport!AN196&lt;15,2,IF(SquadExport!AN196&lt;=20,3,""))),0),"")</f>
        <v/>
      </c>
      <c r="AL196" s="37" t="str">
        <f ca="1">IF($A196&gt;"",IF(ISERROR(HLOOKUP(AL$1,INDIRECT("Roles!$B$"&amp;MATCH($B196,Roles!$A:$A,0)&amp;":$AF$"&amp;MATCH($B196,Roles!$A:$A,0)),1,FALSE))=FALSE,IF(SquadExport!AO196&lt;10,1,IF(SquadExport!AO196&lt;15,2,IF(SquadExport!AO196&lt;=20,3,""))),0),"")</f>
        <v/>
      </c>
      <c r="AM196" s="37" t="str">
        <f ca="1">IF($A196&gt;"",IF(ISERROR(HLOOKUP(AM$1,INDIRECT("Roles!$B$"&amp;MATCH($B196,Roles!$A:$A,0)&amp;":$AF$"&amp;MATCH($B196,Roles!$A:$A,0)),1,FALSE))=FALSE,IF(SquadExport!AP196&lt;10,1,IF(SquadExport!AP196&lt;15,2,IF(SquadExport!AP196&lt;=20,3,""))),0),"")</f>
        <v/>
      </c>
      <c r="AN196" s="37" t="str">
        <f ca="1">IF($A196&gt;"",IF(ISERROR(HLOOKUP(AN$1,INDIRECT("Roles!$B$"&amp;MATCH($B196,Roles!$A:$A,0)&amp;":$AF$"&amp;MATCH($B196,Roles!$A:$A,0)),1,FALSE))=FALSE,IF(SquadExport!AQ196&lt;10,1,IF(SquadExport!AQ196&lt;15,2,IF(SquadExport!AQ196&lt;=20,3,""))),0),"")</f>
        <v/>
      </c>
      <c r="AO196" s="37" t="str">
        <f ca="1">IF($A196&gt;"",IF(ISERROR(HLOOKUP(AO$1,INDIRECT("Roles!$B$"&amp;MATCH($B196,Roles!$A:$A,0)&amp;":$AF$"&amp;MATCH($B196,Roles!$A:$A,0)),1,FALSE))=FALSE,IF(SquadExport!AR196&lt;10,1,IF(SquadExport!AR196&lt;15,2,IF(SquadExport!AR196&lt;=20,3,""))),0),"")</f>
        <v/>
      </c>
      <c r="AP196" s="37" t="str">
        <f ca="1">IF($A196&gt;"",IF(ISERROR(HLOOKUP(AP$1,INDIRECT("Roles!$B$"&amp;MATCH($B196,Roles!$A:$A,0)&amp;":$AF$"&amp;MATCH($B196,Roles!$A:$A,0)),1,FALSE))=FALSE,IF(SquadExport!AS196&lt;10,1,IF(SquadExport!AS196&lt;15,2,IF(SquadExport!AS196&lt;=20,3,""))),0),"")</f>
        <v/>
      </c>
      <c r="AQ196" s="37" t="str">
        <f ca="1">IF($A196&gt;"",IF(ISERROR(HLOOKUP(AQ$1,INDIRECT("Roles!$B$"&amp;MATCH($B196,Roles!$A:$A,0)&amp;":$AF$"&amp;MATCH($B196,Roles!$A:$A,0)),1,FALSE))=FALSE,IF(SquadExport!AT196&lt;10,1,IF(SquadExport!AT196&lt;15,2,IF(SquadExport!AT196&lt;=20,3,""))),0),"")</f>
        <v/>
      </c>
      <c r="AR196" s="37" t="str">
        <f ca="1">IF($A196&gt;"",IF(ISERROR(HLOOKUP(AR$1,INDIRECT("Roles!$B$"&amp;MATCH($B196,Roles!$A:$A,0)&amp;":$AF$"&amp;MATCH($B196,Roles!$A:$A,0)),1,FALSE))=FALSE,IF(SquadExport!AU196&lt;10,1,IF(SquadExport!AU196&lt;15,2,IF(SquadExport!AU196&lt;=20,3,""))),0),"")</f>
        <v/>
      </c>
      <c r="AS196" s="37" t="str">
        <f ca="1">IF($A196&gt;"",IF(ISERROR(HLOOKUP(AS$1,INDIRECT("Roles!$B$"&amp;MATCH($B196,Roles!$A:$A,0)&amp;":$AF$"&amp;MATCH($B196,Roles!$A:$A,0)),1,FALSE))=FALSE,IF(SquadExport!AV196&lt;10,1,IF(SquadExport!AV196&lt;15,2,IF(SquadExport!AV196&lt;=20,3,""))),0),"")</f>
        <v/>
      </c>
      <c r="AT196" s="37" t="str">
        <f ca="1">IF($A196&gt;"",IF(ISERROR(HLOOKUP(AT$1,INDIRECT("Roles!$B$"&amp;MATCH($B196,Roles!$A:$A,0)&amp;":$AF$"&amp;MATCH($B196,Roles!$A:$A,0)),1,FALSE))=FALSE,IF(SquadExport!AW196&lt;10,1,IF(SquadExport!AW196&lt;15,2,IF(SquadExport!AW196&lt;=20,3,""))),0),"")</f>
        <v/>
      </c>
      <c r="AU196" s="37" t="str">
        <f ca="1">IF($A196&gt;"",IF(ISERROR(HLOOKUP(AU$1,INDIRECT("Roles!$B$"&amp;MATCH($B196,Roles!$A:$A,0)&amp;":$AF$"&amp;MATCH($B196,Roles!$A:$A,0)),1,FALSE))=FALSE,IF(SquadExport!AX196&lt;10,1,IF(SquadExport!AX196&lt;15,2,IF(SquadExport!AX196&lt;=20,3,""))),0),"")</f>
        <v/>
      </c>
      <c r="AV196" s="37" t="str">
        <f ca="1">IF($A196&gt;"",IF(ISERROR(HLOOKUP(AV$1,INDIRECT("Roles!$B$"&amp;MATCH($B196,Roles!$A:$A,0)&amp;":$AF$"&amp;MATCH($B196,Roles!$A:$A,0)),1,FALSE))=FALSE,IF(SquadExport!AY196&lt;10,1,IF(SquadExport!AY196&lt;15,2,IF(SquadExport!AY196&lt;=20,3,""))),0),"")</f>
        <v/>
      </c>
      <c r="AW196" s="37" t="str">
        <f ca="1">IF($A196&gt;"",IF(ISERROR(HLOOKUP(AW$1,INDIRECT("Roles!$B$"&amp;MATCH($B196,Roles!$A:$A,0)&amp;":$AF$"&amp;MATCH($B196,Roles!$A:$A,0)),1,FALSE))=FALSE,IF(SquadExport!AZ196&lt;10,1,IF(SquadExport!AZ196&lt;15,2,IF(SquadExport!AZ196&lt;=20,3,""))),0),"")</f>
        <v/>
      </c>
      <c r="AX196" s="37" t="str">
        <f ca="1">IF($A196&gt;"",IF(ISERROR(HLOOKUP(AX$1,INDIRECT("Roles!$B$"&amp;MATCH($B196,Roles!$A:$A,0)&amp;":$AF$"&amp;MATCH($B196,Roles!$A:$A,0)),1,FALSE))=FALSE,IF(SquadExport!BA196&lt;10,1,IF(SquadExport!BA196&lt;15,2,IF(SquadExport!BA196&lt;=20,3,""))),0),"")</f>
        <v/>
      </c>
      <c r="AY196" s="30" t="str" cm="1">
        <f t="array" aca="1" ref="AY196:CS196" ca="1">IF($D196:$AX196=1,D$1:AX$1,"")</f>
        <v/>
      </c>
      <c r="AZ196" s="30" t="str">
        <f ca="1"/>
        <v/>
      </c>
      <c r="BA196" s="30" t="str">
        <f ca="1"/>
        <v/>
      </c>
      <c r="BB196" s="30" t="str">
        <f ca="1"/>
        <v/>
      </c>
      <c r="BC196" s="30" t="str">
        <f ca="1"/>
        <v/>
      </c>
      <c r="BD196" s="30" t="str">
        <f ca="1"/>
        <v/>
      </c>
      <c r="BE196" s="30" t="str">
        <f ca="1"/>
        <v/>
      </c>
      <c r="BF196" s="30" t="str">
        <f ca="1"/>
        <v/>
      </c>
      <c r="BG196" s="30" t="str">
        <f ca="1"/>
        <v/>
      </c>
      <c r="BH196" s="30" t="str">
        <f ca="1"/>
        <v/>
      </c>
      <c r="BI196" s="30" t="str">
        <f ca="1"/>
        <v/>
      </c>
      <c r="BJ196" s="30" t="str">
        <f ca="1"/>
        <v/>
      </c>
      <c r="BK196" s="30" t="str">
        <f ca="1"/>
        <v/>
      </c>
      <c r="BL196" s="30" t="str">
        <f ca="1"/>
        <v/>
      </c>
      <c r="BM196" s="30" t="str">
        <f ca="1"/>
        <v/>
      </c>
      <c r="BN196" s="30" t="str">
        <f ca="1"/>
        <v/>
      </c>
      <c r="BO196" s="30" t="str">
        <f ca="1"/>
        <v/>
      </c>
      <c r="BP196" s="30" t="str">
        <f ca="1"/>
        <v/>
      </c>
      <c r="BQ196" s="30" t="str">
        <f ca="1"/>
        <v/>
      </c>
      <c r="BR196" s="30" t="str">
        <f ca="1"/>
        <v/>
      </c>
      <c r="BS196" s="30" t="str">
        <f ca="1"/>
        <v/>
      </c>
      <c r="BT196" s="30" t="str">
        <f ca="1"/>
        <v/>
      </c>
      <c r="BU196" s="30" t="str">
        <f ca="1"/>
        <v/>
      </c>
      <c r="BV196" s="30" t="str">
        <f ca="1"/>
        <v/>
      </c>
      <c r="BW196" s="30" t="str">
        <f ca="1"/>
        <v/>
      </c>
      <c r="BX196" s="30" t="str">
        <f ca="1"/>
        <v/>
      </c>
      <c r="BY196" s="30" t="str">
        <f ca="1"/>
        <v/>
      </c>
      <c r="BZ196" s="30" t="str">
        <f ca="1"/>
        <v/>
      </c>
      <c r="CA196" s="30" t="str">
        <f ca="1"/>
        <v/>
      </c>
      <c r="CB196" s="30" t="str">
        <f ca="1"/>
        <v/>
      </c>
      <c r="CC196" s="30" t="str">
        <f ca="1"/>
        <v/>
      </c>
      <c r="CD196" s="30" t="str">
        <f ca="1"/>
        <v/>
      </c>
      <c r="CE196" s="30" t="str">
        <f ca="1"/>
        <v/>
      </c>
      <c r="CF196" s="30" t="str">
        <f ca="1"/>
        <v/>
      </c>
      <c r="CG196" s="30" t="str">
        <f ca="1"/>
        <v/>
      </c>
      <c r="CH196" s="30" t="str">
        <f ca="1"/>
        <v/>
      </c>
      <c r="CI196" s="30" t="str">
        <f ca="1"/>
        <v/>
      </c>
      <c r="CJ196" s="30" t="str">
        <f ca="1"/>
        <v/>
      </c>
      <c r="CK196" s="30" t="str">
        <f ca="1"/>
        <v/>
      </c>
      <c r="CL196" s="30" t="str">
        <f ca="1"/>
        <v/>
      </c>
      <c r="CM196" s="30" t="str">
        <f ca="1"/>
        <v/>
      </c>
      <c r="CN196" s="30" t="str">
        <f ca="1"/>
        <v/>
      </c>
      <c r="CO196" s="30" t="str">
        <f ca="1"/>
        <v/>
      </c>
      <c r="CP196" s="30" t="str">
        <f ca="1"/>
        <v/>
      </c>
      <c r="CQ196" s="30" t="str">
        <f ca="1"/>
        <v/>
      </c>
      <c r="CR196" s="30" t="str">
        <f ca="1"/>
        <v/>
      </c>
      <c r="CS196" s="30" t="str">
        <f ca="1"/>
        <v/>
      </c>
      <c r="CT196" s="31" cm="1">
        <f t="array" aca="1" ref="CT196" ca="1">SUMPRODUCT(COUNTIF($AY196:$CS196,Training!$C$3:$E$3))</f>
        <v>0</v>
      </c>
      <c r="CU196" s="31" cm="1">
        <f t="array" aca="1" ref="CU196" ca="1">SUMPRODUCT(COUNTIF($AY196:$CS196,Training!$C$4:$E$4))</f>
        <v>0</v>
      </c>
      <c r="CV196" s="31" cm="1">
        <f t="array" aca="1" ref="CV196" ca="1">SUMPRODUCT(COUNTIF($AY196:$CS196,Training!$C$5:$E$5))</f>
        <v>0</v>
      </c>
      <c r="CW196" s="31" cm="1">
        <f t="array" aca="1" ref="CW196" ca="1">SUMPRODUCT(COUNTIF($AY196:$CS196,Training!$C$6:$E$6))</f>
        <v>0</v>
      </c>
      <c r="CX196" s="31" cm="1">
        <f t="array" aca="1" ref="CX196" ca="1">SUMPRODUCT(COUNTIF($AY196:$CS196,Training!$C$7:$E$7))</f>
        <v>0</v>
      </c>
      <c r="CY196" s="31" cm="1">
        <f t="array" aca="1" ref="CY196" ca="1">SUMPRODUCT(COUNTIF($AY196:$CS196,Training!$C$8:$E$8))</f>
        <v>0</v>
      </c>
      <c r="CZ196" s="31" cm="1">
        <f t="array" aca="1" ref="CZ196" ca="1">SUMPRODUCT(COUNTIF($AY196:$CS196,Training!$C$9:$E$9))</f>
        <v>0</v>
      </c>
      <c r="DA196" s="31" cm="1">
        <f t="array" aca="1" ref="DA196" ca="1">SUMPRODUCT(COUNTIF($AY196:$CS196,Training!$C$10:$E$10))</f>
        <v>0</v>
      </c>
      <c r="DB196" s="31" cm="1">
        <f t="array" aca="1" ref="DB196" ca="1">SUMPRODUCT(COUNTIF($AY196:$CS196,Training!$C$11:$E$11))</f>
        <v>0</v>
      </c>
      <c r="DC196" s="31" cm="1">
        <f t="array" aca="1" ref="DC196" ca="1">SUMPRODUCT(COUNTIF($AY196:$CS196,Training!$C$2:$E$2))</f>
        <v>0</v>
      </c>
      <c r="DD196" s="31" cm="1">
        <f t="array" aca="1" ref="DD196" ca="1">SUMPRODUCT(COUNTIF($AY196:$CS196,Training!#REF!))</f>
        <v>0</v>
      </c>
      <c r="DE196" s="31" cm="1">
        <f t="array" aca="1" ref="DE196" ca="1">SUMPRODUCT(COUNTIF($AY196:$CS196,Training!$C$12:$E$12))</f>
        <v>0</v>
      </c>
      <c r="DF196" s="31" cm="1">
        <f t="array" aca="1" ref="DF196" ca="1">SUMPRODUCT(COUNTIF($AY196:$CS196,Training!$C$13:$E$13))</f>
        <v>0</v>
      </c>
      <c r="DG196" s="31" cm="1">
        <f t="array" aca="1" ref="DG196" ca="1">SUMPRODUCT(COUNTIF($AY196:$CS196,Training!$C$14:$E$14))</f>
        <v>0</v>
      </c>
      <c r="DH196" s="31" cm="1">
        <f t="array" aca="1" ref="DH196" ca="1">SUMPRODUCT(COUNTIF($AY196:$CS196,Training!$C$15:$E$15))</f>
        <v>0</v>
      </c>
      <c r="DI196" s="31" cm="1">
        <f t="array" aca="1" ref="DI196" ca="1">SUMPRODUCT(COUNTIF($AY196:$CS196,Training!$C$16:$E$16))</f>
        <v>0</v>
      </c>
      <c r="DJ196" s="30" t="str" cm="1">
        <f t="array" aca="1" ref="DJ196:FD196" ca="1">IF(COUNTIF(D196:AX196,1)=0,IF($D196:$AX196=2,D$1:AX$1,""),"")</f>
        <v/>
      </c>
      <c r="DK196" s="30" t="str">
        <f ca="1"/>
        <v/>
      </c>
      <c r="DL196" s="30" t="str">
        <f ca="1"/>
        <v/>
      </c>
      <c r="DM196" s="30" t="str">
        <f ca="1"/>
        <v/>
      </c>
      <c r="DN196" s="30" t="str">
        <f ca="1"/>
        <v/>
      </c>
      <c r="DO196" s="30" t="str">
        <f ca="1"/>
        <v/>
      </c>
      <c r="DP196" s="30" t="str">
        <f ca="1"/>
        <v/>
      </c>
      <c r="DQ196" s="30" t="str">
        <f ca="1"/>
        <v/>
      </c>
      <c r="DR196" s="30" t="str">
        <f ca="1"/>
        <v/>
      </c>
      <c r="DS196" s="30" t="str">
        <f ca="1"/>
        <v/>
      </c>
      <c r="DT196" s="30" t="str">
        <f ca="1"/>
        <v/>
      </c>
      <c r="DU196" s="30" t="str">
        <f ca="1"/>
        <v/>
      </c>
      <c r="DV196" s="30" t="str">
        <f ca="1"/>
        <v/>
      </c>
      <c r="DW196" s="30" t="str">
        <f ca="1"/>
        <v/>
      </c>
      <c r="DX196" s="30" t="str">
        <f ca="1"/>
        <v/>
      </c>
      <c r="DY196" s="30" t="str">
        <f ca="1"/>
        <v/>
      </c>
      <c r="DZ196" s="30" t="str">
        <f ca="1"/>
        <v/>
      </c>
      <c r="EA196" s="30" t="str">
        <f ca="1"/>
        <v/>
      </c>
      <c r="EB196" s="30" t="str">
        <f ca="1"/>
        <v/>
      </c>
      <c r="EC196" s="30" t="str">
        <f ca="1"/>
        <v/>
      </c>
      <c r="ED196" s="30" t="str">
        <f ca="1"/>
        <v/>
      </c>
      <c r="EE196" s="30" t="str">
        <f ca="1"/>
        <v/>
      </c>
      <c r="EF196" s="30" t="str">
        <f ca="1"/>
        <v/>
      </c>
      <c r="EG196" s="30" t="str">
        <f ca="1"/>
        <v/>
      </c>
      <c r="EH196" s="30" t="str">
        <f ca="1"/>
        <v/>
      </c>
      <c r="EI196" s="30" t="str">
        <f ca="1"/>
        <v/>
      </c>
      <c r="EJ196" s="30" t="str">
        <f ca="1"/>
        <v/>
      </c>
      <c r="EK196" s="30" t="str">
        <f ca="1"/>
        <v/>
      </c>
      <c r="EL196" s="30" t="str">
        <f ca="1"/>
        <v/>
      </c>
      <c r="EM196" s="30" t="str">
        <f ca="1"/>
        <v/>
      </c>
      <c r="EN196" s="30" t="str">
        <f ca="1"/>
        <v/>
      </c>
      <c r="EO196" s="30" t="str">
        <f ca="1"/>
        <v/>
      </c>
      <c r="EP196" s="30" t="str">
        <f ca="1"/>
        <v/>
      </c>
      <c r="EQ196" s="30" t="str">
        <f ca="1"/>
        <v/>
      </c>
      <c r="ER196" s="30" t="str">
        <f ca="1"/>
        <v/>
      </c>
      <c r="ES196" s="30" t="str">
        <f ca="1"/>
        <v/>
      </c>
      <c r="ET196" s="30" t="str">
        <f ca="1"/>
        <v/>
      </c>
      <c r="EU196" s="30" t="str">
        <f ca="1"/>
        <v/>
      </c>
      <c r="EV196" s="30" t="str">
        <f ca="1"/>
        <v/>
      </c>
      <c r="EW196" s="30" t="str">
        <f ca="1"/>
        <v/>
      </c>
      <c r="EX196" s="30" t="str">
        <f ca="1"/>
        <v/>
      </c>
      <c r="EY196" s="30" t="str">
        <f ca="1"/>
        <v/>
      </c>
      <c r="EZ196" s="30" t="str">
        <f ca="1"/>
        <v/>
      </c>
      <c r="FA196" s="30" t="str">
        <f ca="1"/>
        <v/>
      </c>
      <c r="FB196" s="30" t="str">
        <f ca="1"/>
        <v/>
      </c>
      <c r="FC196" s="30" t="str">
        <f ca="1"/>
        <v/>
      </c>
      <c r="FD196" s="30" t="str">
        <f ca="1"/>
        <v/>
      </c>
      <c r="FE196" s="31" cm="1">
        <f t="array" aca="1" ref="FE196" ca="1">SUMPRODUCT(COUNTIF($DJ196:$FD196,Training!$C$3:$E$3))</f>
        <v>0</v>
      </c>
      <c r="FF196" s="31" cm="1">
        <f t="array" aca="1" ref="FF196" ca="1">SUMPRODUCT(COUNTIF($DJ196:$FD196,Training!$C$4:$E$4))</f>
        <v>0</v>
      </c>
      <c r="FG196" s="31" cm="1">
        <f t="array" aca="1" ref="FG196" ca="1">SUMPRODUCT(COUNTIF($DJ196:$FD196,Training!$C$5:$E$5))</f>
        <v>0</v>
      </c>
      <c r="FH196" s="31" cm="1">
        <f t="array" aca="1" ref="FH196" ca="1">SUMPRODUCT(COUNTIF($DJ196:$FD196,Training!$C$6:$E$6))</f>
        <v>0</v>
      </c>
      <c r="FI196" s="31" cm="1">
        <f t="array" aca="1" ref="FI196" ca="1">SUMPRODUCT(COUNTIF($DJ196:$FD196,Training!$C$7:$E$7))</f>
        <v>0</v>
      </c>
      <c r="FJ196" s="31" cm="1">
        <f t="array" aca="1" ref="FJ196" ca="1">SUMPRODUCT(COUNTIF($DJ196:$FD196,Training!$C$8:$E$8))</f>
        <v>0</v>
      </c>
      <c r="FK196" s="31" cm="1">
        <f t="array" aca="1" ref="FK196" ca="1">SUMPRODUCT(COUNTIF($DJ196:$FD196,Training!$C$9:$E$9))</f>
        <v>0</v>
      </c>
      <c r="FL196" s="31" cm="1">
        <f t="array" aca="1" ref="FL196" ca="1">SUMPRODUCT(COUNTIF($DJ196:$FD196,Training!$C$10:$E$10))</f>
        <v>0</v>
      </c>
      <c r="FM196" s="31" cm="1">
        <f t="array" aca="1" ref="FM196" ca="1">SUMPRODUCT(COUNTIF($DJ196:$FD196,Training!$C$11:$E$11))</f>
        <v>0</v>
      </c>
      <c r="FN196" s="31" cm="1">
        <f t="array" aca="1" ref="FN196" ca="1">SUMPRODUCT(COUNTIF($DJ196:$FD196,Training!$C$2:$E$2))</f>
        <v>0</v>
      </c>
      <c r="FO196" s="31" cm="1">
        <f t="array" aca="1" ref="FO196" ca="1">SUMPRODUCT(COUNTIF($DJ196:$FD196,Training!#REF!))</f>
        <v>0</v>
      </c>
      <c r="FP196" s="31" cm="1">
        <f t="array" aca="1" ref="FP196" ca="1">SUMPRODUCT(COUNTIF($DJ196:$FD196,Training!$C$12:$E$12))</f>
        <v>0</v>
      </c>
      <c r="FQ196" s="31" cm="1">
        <f t="array" aca="1" ref="FQ196" ca="1">SUMPRODUCT(COUNTIF($DJ196:$FD196,Training!$C$13:$E$13))</f>
        <v>0</v>
      </c>
      <c r="FR196" s="31" cm="1">
        <f t="array" aca="1" ref="FR196" ca="1">SUMPRODUCT(COUNTIF($DJ196:$FD196,Training!$C$14:$E$14))</f>
        <v>0</v>
      </c>
      <c r="FS196" s="31" cm="1">
        <f t="array" aca="1" ref="FS196" ca="1">SUMPRODUCT(COUNTIF($DJ196:$FD196,Training!$C$15:$E$15))</f>
        <v>0</v>
      </c>
      <c r="FT196" s="31" cm="1">
        <f t="array" aca="1" ref="FT196" ca="1">SUMPRODUCT(COUNTIF($DJ196:$FD196,Training!$C$16:$E$16))</f>
        <v>0</v>
      </c>
    </row>
    <row r="197" spans="1:176" x14ac:dyDescent="0.25">
      <c r="A197" s="32" t="str">
        <f>IF(WeightedParse!A197&gt;"",WeightedParse!A197,"")</f>
        <v/>
      </c>
      <c r="B197" s="49" t="str">
        <f>IF('Weighted Summary'!A197&gt;"",'Weighted Summary'!F197,"")</f>
        <v/>
      </c>
      <c r="C197" s="39" t="str">
        <f>IF($B197&gt;"",IF(COUNTIF(D197:AX197,1)&gt;0,IF(OR(B197="GK",B197="SK"),INDEX($DD$1:$DI$1,MATCH(MAX(DD197:DI197),DD197:DI197,0)),INDEX($CT$1:$DC$1,MATCH(MAX(CT197:DC197),CT197:DC197,0))),IF(OR(B197="GK",B197="SK"),INDEX($FO$1:$FT$1,MATCH(MAX(FO197:FT197),FO197:FT197,0)),INDEX($FE$1:$FN$1,MATCH(MAX(FE197:FN197),FE197:FN197,0)))),"")</f>
        <v/>
      </c>
      <c r="D197" s="37" t="str">
        <f ca="1">IF($A197&gt;"",IF(ISERROR(HLOOKUP(D$1,INDIRECT("Roles!$B$"&amp;MATCH($B197,Roles!$A:$A,0)&amp;":$AF$"&amp;MATCH($B197,Roles!$A:$A,0)),1,FALSE))=FALSE,IF(SquadExport!G197&lt;10,1,IF(SquadExport!G197&lt;15,2,IF(SquadExport!G197&lt;=20,3,""))),0),"")</f>
        <v/>
      </c>
      <c r="E197" s="37" t="str">
        <f ca="1">IF($A197&gt;"",IF(ISERROR(HLOOKUP(E$1,INDIRECT("Roles!$B$"&amp;MATCH($B197,Roles!$A:$A,0)&amp;":$AF$"&amp;MATCH($B197,Roles!$A:$A,0)),1,FALSE))=FALSE,IF(SquadExport!H197&lt;10,1,IF(SquadExport!H197&lt;15,2,IF(SquadExport!H197&lt;=20,3,""))),0),"")</f>
        <v/>
      </c>
      <c r="F197" s="37" t="str">
        <f ca="1">IF($A197&gt;"",IF(ISERROR(HLOOKUP(F$1,INDIRECT("Roles!$B$"&amp;MATCH($B197,Roles!$A:$A,0)&amp;":$AF$"&amp;MATCH($B197,Roles!$A:$A,0)),1,FALSE))=FALSE,IF(SquadExport!I197&lt;10,1,IF(SquadExport!I197&lt;15,2,IF(SquadExport!I197&lt;=20,3,""))),0),"")</f>
        <v/>
      </c>
      <c r="G197" s="37" t="str">
        <f ca="1">IF($A197&gt;"",IF(ISERROR(HLOOKUP(G$1,INDIRECT("Roles!$B$"&amp;MATCH($B197,Roles!$A:$A,0)&amp;":$AF$"&amp;MATCH($B197,Roles!$A:$A,0)),1,FALSE))=FALSE,IF(SquadExport!J197&lt;10,1,IF(SquadExport!J197&lt;15,2,IF(SquadExport!J197&lt;=20,3,""))),0),"")</f>
        <v/>
      </c>
      <c r="H197" s="37" t="str">
        <f ca="1">IF($A197&gt;"",IF(ISERROR(HLOOKUP(H$1,INDIRECT("Roles!$B$"&amp;MATCH($B197,Roles!$A:$A,0)&amp;":$AF$"&amp;MATCH($B197,Roles!$A:$A,0)),1,FALSE))=FALSE,IF(SquadExport!K197&lt;10,1,IF(SquadExport!K197&lt;15,2,IF(SquadExport!K197&lt;=20,3,""))),0),"")</f>
        <v/>
      </c>
      <c r="I197" s="37" t="str">
        <f ca="1">IF($A197&gt;"",IF(ISERROR(HLOOKUP(I$1,INDIRECT("Roles!$B$"&amp;MATCH($B197,Roles!$A:$A,0)&amp;":$AF$"&amp;MATCH($B197,Roles!$A:$A,0)),1,FALSE))=FALSE,IF(SquadExport!L197&lt;10,1,IF(SquadExport!L197&lt;15,2,IF(SquadExport!L197&lt;=20,3,""))),0),"")</f>
        <v/>
      </c>
      <c r="J197" s="37" t="str">
        <f ca="1">IF($A197&gt;"",IF(ISERROR(HLOOKUP(J$1,INDIRECT("Roles!$B$"&amp;MATCH($B197,Roles!$A:$A,0)&amp;":$AF$"&amp;MATCH($B197,Roles!$A:$A,0)),1,FALSE))=FALSE,IF(SquadExport!M197&lt;10,1,IF(SquadExport!M197&lt;15,2,IF(SquadExport!M197&lt;=20,3,""))),0),"")</f>
        <v/>
      </c>
      <c r="K197" s="37" t="str">
        <f ca="1">IF($A197&gt;"",IF(ISERROR(HLOOKUP(K$1,INDIRECT("Roles!$B$"&amp;MATCH($B197,Roles!$A:$A,0)&amp;":$AF$"&amp;MATCH($B197,Roles!$A:$A,0)),1,FALSE))=FALSE,IF(SquadExport!N197&lt;10,1,IF(SquadExport!N197&lt;15,2,IF(SquadExport!N197&lt;=20,3,""))),0),"")</f>
        <v/>
      </c>
      <c r="L197" s="37" t="str">
        <f ca="1">IF($A197&gt;"",IF(ISERROR(HLOOKUP(L$1,INDIRECT("Roles!$B$"&amp;MATCH($B197,Roles!$A:$A,0)&amp;":$AF$"&amp;MATCH($B197,Roles!$A:$A,0)),1,FALSE))=FALSE,IF(SquadExport!O197&lt;10,1,IF(SquadExport!O197&lt;15,2,IF(SquadExport!O197&lt;=20,3,""))),0),"")</f>
        <v/>
      </c>
      <c r="M197" s="37" t="str">
        <f ca="1">IF($A197&gt;"",IF(ISERROR(HLOOKUP(M$1,INDIRECT("Roles!$B$"&amp;MATCH($B197,Roles!$A:$A,0)&amp;":$AF$"&amp;MATCH($B197,Roles!$A:$A,0)),1,FALSE))=FALSE,IF(SquadExport!P197&lt;10,1,IF(SquadExport!P197&lt;15,2,IF(SquadExport!P197&lt;=20,3,""))),0),"")</f>
        <v/>
      </c>
      <c r="N197" s="37" t="str">
        <f ca="1">IF($A197&gt;"",IF(ISERROR(HLOOKUP(N$1,INDIRECT("Roles!$B$"&amp;MATCH($B197,Roles!$A:$A,0)&amp;":$AF$"&amp;MATCH($B197,Roles!$A:$A,0)),1,FALSE))=FALSE,IF(SquadExport!Q197&lt;10,1,IF(SquadExport!Q197&lt;15,2,IF(SquadExport!Q197&lt;=20,3,""))),0),"")</f>
        <v/>
      </c>
      <c r="O197" s="37" t="str">
        <f ca="1">IF($A197&gt;"",IF(ISERROR(HLOOKUP(O$1,INDIRECT("Roles!$B$"&amp;MATCH($B197,Roles!$A:$A,0)&amp;":$AF$"&amp;MATCH($B197,Roles!$A:$A,0)),1,FALSE))=FALSE,IF(SquadExport!R197&lt;10,1,IF(SquadExport!R197&lt;15,2,IF(SquadExport!R197&lt;=20,3,""))),0),"")</f>
        <v/>
      </c>
      <c r="P197" s="37" t="str">
        <f ca="1">IF($A197&gt;"",IF(ISERROR(HLOOKUP(P$1,INDIRECT("Roles!$B$"&amp;MATCH($B197,Roles!$A:$A,0)&amp;":$AF$"&amp;MATCH($B197,Roles!$A:$A,0)),1,FALSE))=FALSE,IF(SquadExport!S197&lt;10,1,IF(SquadExport!S197&lt;15,2,IF(SquadExport!S197&lt;=20,3,""))),0),"")</f>
        <v/>
      </c>
      <c r="Q197" s="37" t="str">
        <f ca="1">IF($A197&gt;"",IF(ISERROR(HLOOKUP(Q$1,INDIRECT("Roles!$B$"&amp;MATCH($B197,Roles!$A:$A,0)&amp;":$AF$"&amp;MATCH($B197,Roles!$A:$A,0)),1,FALSE))=FALSE,IF(SquadExport!T197&lt;10,1,IF(SquadExport!T197&lt;15,2,IF(SquadExport!T197&lt;=20,3,""))),0),"")</f>
        <v/>
      </c>
      <c r="R197" s="37" t="str">
        <f ca="1">IF($A197&gt;"",IF(ISERROR(HLOOKUP(R$1,INDIRECT("Roles!$B$"&amp;MATCH($B197,Roles!$A:$A,0)&amp;":$AF$"&amp;MATCH($B197,Roles!$A:$A,0)),1,FALSE))=FALSE,IF(SquadExport!U197&lt;10,1,IF(SquadExport!U197&lt;15,2,IF(SquadExport!U197&lt;=20,3,""))),0),"")</f>
        <v/>
      </c>
      <c r="S197" s="37" t="str">
        <f ca="1">IF($A197&gt;"",IF(ISERROR(HLOOKUP(S$1,INDIRECT("Roles!$B$"&amp;MATCH($B197,Roles!$A:$A,0)&amp;":$AF$"&amp;MATCH($B197,Roles!$A:$A,0)),1,FALSE))=FALSE,IF(SquadExport!V197&lt;10,1,IF(SquadExport!V197&lt;15,2,IF(SquadExport!V197&lt;=20,3,""))),0),"")</f>
        <v/>
      </c>
      <c r="T197" s="37" t="str">
        <f ca="1">IF($A197&gt;"",IF(ISERROR(HLOOKUP(T$1,INDIRECT("Roles!$B$"&amp;MATCH($B197,Roles!$A:$A,0)&amp;":$AF$"&amp;MATCH($B197,Roles!$A:$A,0)),1,FALSE))=FALSE,IF(SquadExport!W197&lt;10,1,IF(SquadExport!W197&lt;15,2,IF(SquadExport!W197&lt;=20,3,""))),0),"")</f>
        <v/>
      </c>
      <c r="U197" s="37" t="str">
        <f ca="1">IF($A197&gt;"",IF(ISERROR(HLOOKUP(U$1,INDIRECT("Roles!$B$"&amp;MATCH($B197,Roles!$A:$A,0)&amp;":$AF$"&amp;MATCH($B197,Roles!$A:$A,0)),1,FALSE))=FALSE,IF(SquadExport!X197&lt;10,1,IF(SquadExport!X197&lt;15,2,IF(SquadExport!X197&lt;=20,3,""))),0),"")</f>
        <v/>
      </c>
      <c r="V197" s="37" t="str">
        <f ca="1">IF($A197&gt;"",IF(ISERROR(HLOOKUP(V$1,INDIRECT("Roles!$B$"&amp;MATCH($B197,Roles!$A:$A,0)&amp;":$AF$"&amp;MATCH($B197,Roles!$A:$A,0)),1,FALSE))=FALSE,IF(SquadExport!Y197&lt;10,1,IF(SquadExport!Y197&lt;15,2,IF(SquadExport!Y197&lt;=20,3,""))),0),"")</f>
        <v/>
      </c>
      <c r="W197" s="37" t="str">
        <f ca="1">IF($A197&gt;"",IF(ISERROR(HLOOKUP(W$1,INDIRECT("Roles!$B$"&amp;MATCH($B197,Roles!$A:$A,0)&amp;":$AF$"&amp;MATCH($B197,Roles!$A:$A,0)),1,FALSE))=FALSE,IF(SquadExport!Z197&lt;10,1,IF(SquadExport!Z197&lt;15,2,IF(SquadExport!Z197&lt;=20,3,""))),0),"")</f>
        <v/>
      </c>
      <c r="X197" s="37" t="str">
        <f ca="1">IF($A197&gt;"",IF(ISERROR(HLOOKUP(X$1,INDIRECT("Roles!$B$"&amp;MATCH($B197,Roles!$A:$A,0)&amp;":$AF$"&amp;MATCH($B197,Roles!$A:$A,0)),1,FALSE))=FALSE,IF(SquadExport!AA197&lt;10,1,IF(SquadExport!AA197&lt;15,2,IF(SquadExport!AA197&lt;=20,3,""))),0),"")</f>
        <v/>
      </c>
      <c r="Y197" s="37" t="str">
        <f ca="1">IF($A197&gt;"",IF(ISERROR(HLOOKUP(Y$1,INDIRECT("Roles!$B$"&amp;MATCH($B197,Roles!$A:$A,0)&amp;":$AF$"&amp;MATCH($B197,Roles!$A:$A,0)),1,FALSE))=FALSE,IF(SquadExport!AB197&lt;10,1,IF(SquadExport!AB197&lt;15,2,IF(SquadExport!AB197&lt;=20,3,""))),0),"")</f>
        <v/>
      </c>
      <c r="Z197" s="37" t="str">
        <f ca="1">IF($A197&gt;"",IF(ISERROR(HLOOKUP(Z$1,INDIRECT("Roles!$B$"&amp;MATCH($B197,Roles!$A:$A,0)&amp;":$AF$"&amp;MATCH($B197,Roles!$A:$A,0)),1,FALSE))=FALSE,IF(SquadExport!AC197&lt;10,1,IF(SquadExport!AC197&lt;15,2,IF(SquadExport!AC197&lt;=20,3,""))),0),"")</f>
        <v/>
      </c>
      <c r="AA197" s="37" t="str">
        <f ca="1">IF($A197&gt;"",IF(ISERROR(HLOOKUP(AA$1,INDIRECT("Roles!$B$"&amp;MATCH($B197,Roles!$A:$A,0)&amp;":$AF$"&amp;MATCH($B197,Roles!$A:$A,0)),1,FALSE))=FALSE,IF(SquadExport!AD197&lt;10,1,IF(SquadExport!AD197&lt;15,2,IF(SquadExport!AD197&lt;=20,3,""))),0),"")</f>
        <v/>
      </c>
      <c r="AB197" s="37" t="str">
        <f ca="1">IF($A197&gt;"",IF(ISERROR(HLOOKUP(AB$1,INDIRECT("Roles!$B$"&amp;MATCH($B197,Roles!$A:$A,0)&amp;":$AF$"&amp;MATCH($B197,Roles!$A:$A,0)),1,FALSE))=FALSE,IF(SquadExport!AE197&lt;10,1,IF(SquadExport!AE197&lt;15,2,IF(SquadExport!AE197&lt;=20,3,""))),0),"")</f>
        <v/>
      </c>
      <c r="AC197" s="37" t="str">
        <f ca="1">IF($A197&gt;"",IF(ISERROR(HLOOKUP(AC$1,INDIRECT("Roles!$B$"&amp;MATCH($B197,Roles!$A:$A,0)&amp;":$AF$"&amp;MATCH($B197,Roles!$A:$A,0)),1,FALSE))=FALSE,IF(SquadExport!AF197&lt;10,1,IF(SquadExport!AF197&lt;15,2,IF(SquadExport!AF197&lt;=20,3,""))),0),"")</f>
        <v/>
      </c>
      <c r="AD197" s="37" t="str">
        <f ca="1">IF($A197&gt;"",IF(ISERROR(HLOOKUP(AD$1,INDIRECT("Roles!$B$"&amp;MATCH($B197,Roles!$A:$A,0)&amp;":$AF$"&amp;MATCH($B197,Roles!$A:$A,0)),1,FALSE))=FALSE,IF(SquadExport!AG197&lt;10,1,IF(SquadExport!AG197&lt;15,2,IF(SquadExport!AG197&lt;=20,3,""))),0),"")</f>
        <v/>
      </c>
      <c r="AE197" s="37" t="str">
        <f ca="1">IF($A197&gt;"",IF(ISERROR(HLOOKUP(AE$1,INDIRECT("Roles!$B$"&amp;MATCH($B197,Roles!$A:$A,0)&amp;":$AF$"&amp;MATCH($B197,Roles!$A:$A,0)),1,FALSE))=FALSE,IF(SquadExport!AH197&lt;10,1,IF(SquadExport!AH197&lt;15,2,IF(SquadExport!AH197&lt;=20,3,""))),0),"")</f>
        <v/>
      </c>
      <c r="AF197" s="37" t="str">
        <f ca="1">IF($A197&gt;"",IF(ISERROR(HLOOKUP(AF$1,INDIRECT("Roles!$B$"&amp;MATCH($B197,Roles!$A:$A,0)&amp;":$AF$"&amp;MATCH($B197,Roles!$A:$A,0)),1,FALSE))=FALSE,IF(SquadExport!AI197&lt;10,1,IF(SquadExport!AI197&lt;15,2,IF(SquadExport!AI197&lt;=20,3,""))),0),"")</f>
        <v/>
      </c>
      <c r="AG197" s="37" t="str">
        <f ca="1">IF($A197&gt;"",IF(ISERROR(HLOOKUP(AG$1,INDIRECT("Roles!$B$"&amp;MATCH($B197,Roles!$A:$A,0)&amp;":$AF$"&amp;MATCH($B197,Roles!$A:$A,0)),1,FALSE))=FALSE,IF(SquadExport!AJ197&lt;10,1,IF(SquadExport!AJ197&lt;15,2,IF(SquadExport!AJ197&lt;=20,3,""))),0),"")</f>
        <v/>
      </c>
      <c r="AH197" s="37" t="str">
        <f ca="1">IF($A197&gt;"",IF(ISERROR(HLOOKUP(AH$1,INDIRECT("Roles!$B$"&amp;MATCH($B197,Roles!$A:$A,0)&amp;":$AF$"&amp;MATCH($B197,Roles!$A:$A,0)),1,FALSE))=FALSE,IF(SquadExport!AK197&lt;10,1,IF(SquadExport!AK197&lt;15,2,IF(SquadExport!AK197&lt;=20,3,""))),0),"")</f>
        <v/>
      </c>
      <c r="AI197" s="37" t="str">
        <f ca="1">IF($A197&gt;"",IF(ISERROR(HLOOKUP(AI$1,INDIRECT("Roles!$B$"&amp;MATCH($B197,Roles!$A:$A,0)&amp;":$AF$"&amp;MATCH($B197,Roles!$A:$A,0)),1,FALSE))=FALSE,IF(SquadExport!AL197&lt;10,1,IF(SquadExport!AL197&lt;15,2,IF(SquadExport!AL197&lt;=20,3,""))),0),"")</f>
        <v/>
      </c>
      <c r="AJ197" s="37" t="str">
        <f ca="1">IF($A197&gt;"",IF(ISERROR(HLOOKUP(AJ$1,INDIRECT("Roles!$B$"&amp;MATCH($B197,Roles!$A:$A,0)&amp;":$AF$"&amp;MATCH($B197,Roles!$A:$A,0)),1,FALSE))=FALSE,IF(SquadExport!AM197&lt;10,1,IF(SquadExport!AM197&lt;15,2,IF(SquadExport!AM197&lt;=20,3,""))),0),"")</f>
        <v/>
      </c>
      <c r="AK197" s="37" t="str">
        <f ca="1">IF($A197&gt;"",IF(ISERROR(HLOOKUP(AK$1,INDIRECT("Roles!$B$"&amp;MATCH($B197,Roles!$A:$A,0)&amp;":$AF$"&amp;MATCH($B197,Roles!$A:$A,0)),1,FALSE))=FALSE,IF(SquadExport!AN197&lt;10,1,IF(SquadExport!AN197&lt;15,2,IF(SquadExport!AN197&lt;=20,3,""))),0),"")</f>
        <v/>
      </c>
      <c r="AL197" s="37" t="str">
        <f ca="1">IF($A197&gt;"",IF(ISERROR(HLOOKUP(AL$1,INDIRECT("Roles!$B$"&amp;MATCH($B197,Roles!$A:$A,0)&amp;":$AF$"&amp;MATCH($B197,Roles!$A:$A,0)),1,FALSE))=FALSE,IF(SquadExport!AO197&lt;10,1,IF(SquadExport!AO197&lt;15,2,IF(SquadExport!AO197&lt;=20,3,""))),0),"")</f>
        <v/>
      </c>
      <c r="AM197" s="37" t="str">
        <f ca="1">IF($A197&gt;"",IF(ISERROR(HLOOKUP(AM$1,INDIRECT("Roles!$B$"&amp;MATCH($B197,Roles!$A:$A,0)&amp;":$AF$"&amp;MATCH($B197,Roles!$A:$A,0)),1,FALSE))=FALSE,IF(SquadExport!AP197&lt;10,1,IF(SquadExport!AP197&lt;15,2,IF(SquadExport!AP197&lt;=20,3,""))),0),"")</f>
        <v/>
      </c>
      <c r="AN197" s="37" t="str">
        <f ca="1">IF($A197&gt;"",IF(ISERROR(HLOOKUP(AN$1,INDIRECT("Roles!$B$"&amp;MATCH($B197,Roles!$A:$A,0)&amp;":$AF$"&amp;MATCH($B197,Roles!$A:$A,0)),1,FALSE))=FALSE,IF(SquadExport!AQ197&lt;10,1,IF(SquadExport!AQ197&lt;15,2,IF(SquadExport!AQ197&lt;=20,3,""))),0),"")</f>
        <v/>
      </c>
      <c r="AO197" s="37" t="str">
        <f ca="1">IF($A197&gt;"",IF(ISERROR(HLOOKUP(AO$1,INDIRECT("Roles!$B$"&amp;MATCH($B197,Roles!$A:$A,0)&amp;":$AF$"&amp;MATCH($B197,Roles!$A:$A,0)),1,FALSE))=FALSE,IF(SquadExport!AR197&lt;10,1,IF(SquadExport!AR197&lt;15,2,IF(SquadExport!AR197&lt;=20,3,""))),0),"")</f>
        <v/>
      </c>
      <c r="AP197" s="37" t="str">
        <f ca="1">IF($A197&gt;"",IF(ISERROR(HLOOKUP(AP$1,INDIRECT("Roles!$B$"&amp;MATCH($B197,Roles!$A:$A,0)&amp;":$AF$"&amp;MATCH($B197,Roles!$A:$A,0)),1,FALSE))=FALSE,IF(SquadExport!AS197&lt;10,1,IF(SquadExport!AS197&lt;15,2,IF(SquadExport!AS197&lt;=20,3,""))),0),"")</f>
        <v/>
      </c>
      <c r="AQ197" s="37" t="str">
        <f ca="1">IF($A197&gt;"",IF(ISERROR(HLOOKUP(AQ$1,INDIRECT("Roles!$B$"&amp;MATCH($B197,Roles!$A:$A,0)&amp;":$AF$"&amp;MATCH($B197,Roles!$A:$A,0)),1,FALSE))=FALSE,IF(SquadExport!AT197&lt;10,1,IF(SquadExport!AT197&lt;15,2,IF(SquadExport!AT197&lt;=20,3,""))),0),"")</f>
        <v/>
      </c>
      <c r="AR197" s="37" t="str">
        <f ca="1">IF($A197&gt;"",IF(ISERROR(HLOOKUP(AR$1,INDIRECT("Roles!$B$"&amp;MATCH($B197,Roles!$A:$A,0)&amp;":$AF$"&amp;MATCH($B197,Roles!$A:$A,0)),1,FALSE))=FALSE,IF(SquadExport!AU197&lt;10,1,IF(SquadExport!AU197&lt;15,2,IF(SquadExport!AU197&lt;=20,3,""))),0),"")</f>
        <v/>
      </c>
      <c r="AS197" s="37" t="str">
        <f ca="1">IF($A197&gt;"",IF(ISERROR(HLOOKUP(AS$1,INDIRECT("Roles!$B$"&amp;MATCH($B197,Roles!$A:$A,0)&amp;":$AF$"&amp;MATCH($B197,Roles!$A:$A,0)),1,FALSE))=FALSE,IF(SquadExport!AV197&lt;10,1,IF(SquadExport!AV197&lt;15,2,IF(SquadExport!AV197&lt;=20,3,""))),0),"")</f>
        <v/>
      </c>
      <c r="AT197" s="37" t="str">
        <f ca="1">IF($A197&gt;"",IF(ISERROR(HLOOKUP(AT$1,INDIRECT("Roles!$B$"&amp;MATCH($B197,Roles!$A:$A,0)&amp;":$AF$"&amp;MATCH($B197,Roles!$A:$A,0)),1,FALSE))=FALSE,IF(SquadExport!AW197&lt;10,1,IF(SquadExport!AW197&lt;15,2,IF(SquadExport!AW197&lt;=20,3,""))),0),"")</f>
        <v/>
      </c>
      <c r="AU197" s="37" t="str">
        <f ca="1">IF($A197&gt;"",IF(ISERROR(HLOOKUP(AU$1,INDIRECT("Roles!$B$"&amp;MATCH($B197,Roles!$A:$A,0)&amp;":$AF$"&amp;MATCH($B197,Roles!$A:$A,0)),1,FALSE))=FALSE,IF(SquadExport!AX197&lt;10,1,IF(SquadExport!AX197&lt;15,2,IF(SquadExport!AX197&lt;=20,3,""))),0),"")</f>
        <v/>
      </c>
      <c r="AV197" s="37" t="str">
        <f ca="1">IF($A197&gt;"",IF(ISERROR(HLOOKUP(AV$1,INDIRECT("Roles!$B$"&amp;MATCH($B197,Roles!$A:$A,0)&amp;":$AF$"&amp;MATCH($B197,Roles!$A:$A,0)),1,FALSE))=FALSE,IF(SquadExport!AY197&lt;10,1,IF(SquadExport!AY197&lt;15,2,IF(SquadExport!AY197&lt;=20,3,""))),0),"")</f>
        <v/>
      </c>
      <c r="AW197" s="37" t="str">
        <f ca="1">IF($A197&gt;"",IF(ISERROR(HLOOKUP(AW$1,INDIRECT("Roles!$B$"&amp;MATCH($B197,Roles!$A:$A,0)&amp;":$AF$"&amp;MATCH($B197,Roles!$A:$A,0)),1,FALSE))=FALSE,IF(SquadExport!AZ197&lt;10,1,IF(SquadExport!AZ197&lt;15,2,IF(SquadExport!AZ197&lt;=20,3,""))),0),"")</f>
        <v/>
      </c>
      <c r="AX197" s="37" t="str">
        <f ca="1">IF($A197&gt;"",IF(ISERROR(HLOOKUP(AX$1,INDIRECT("Roles!$B$"&amp;MATCH($B197,Roles!$A:$A,0)&amp;":$AF$"&amp;MATCH($B197,Roles!$A:$A,0)),1,FALSE))=FALSE,IF(SquadExport!BA197&lt;10,1,IF(SquadExport!BA197&lt;15,2,IF(SquadExport!BA197&lt;=20,3,""))),0),"")</f>
        <v/>
      </c>
      <c r="AY197" s="30" t="str" cm="1">
        <f t="array" aca="1" ref="AY197:CS197" ca="1">IF($D197:$AX197=1,D$1:AX$1,"")</f>
        <v/>
      </c>
      <c r="AZ197" s="30" t="str">
        <f ca="1"/>
        <v/>
      </c>
      <c r="BA197" s="30" t="str">
        <f ca="1"/>
        <v/>
      </c>
      <c r="BB197" s="30" t="str">
        <f ca="1"/>
        <v/>
      </c>
      <c r="BC197" s="30" t="str">
        <f ca="1"/>
        <v/>
      </c>
      <c r="BD197" s="30" t="str">
        <f ca="1"/>
        <v/>
      </c>
      <c r="BE197" s="30" t="str">
        <f ca="1"/>
        <v/>
      </c>
      <c r="BF197" s="30" t="str">
        <f ca="1"/>
        <v/>
      </c>
      <c r="BG197" s="30" t="str">
        <f ca="1"/>
        <v/>
      </c>
      <c r="BH197" s="30" t="str">
        <f ca="1"/>
        <v/>
      </c>
      <c r="BI197" s="30" t="str">
        <f ca="1"/>
        <v/>
      </c>
      <c r="BJ197" s="30" t="str">
        <f ca="1"/>
        <v/>
      </c>
      <c r="BK197" s="30" t="str">
        <f ca="1"/>
        <v/>
      </c>
      <c r="BL197" s="30" t="str">
        <f ca="1"/>
        <v/>
      </c>
      <c r="BM197" s="30" t="str">
        <f ca="1"/>
        <v/>
      </c>
      <c r="BN197" s="30" t="str">
        <f ca="1"/>
        <v/>
      </c>
      <c r="BO197" s="30" t="str">
        <f ca="1"/>
        <v/>
      </c>
      <c r="BP197" s="30" t="str">
        <f ca="1"/>
        <v/>
      </c>
      <c r="BQ197" s="30" t="str">
        <f ca="1"/>
        <v/>
      </c>
      <c r="BR197" s="30" t="str">
        <f ca="1"/>
        <v/>
      </c>
      <c r="BS197" s="30" t="str">
        <f ca="1"/>
        <v/>
      </c>
      <c r="BT197" s="30" t="str">
        <f ca="1"/>
        <v/>
      </c>
      <c r="BU197" s="30" t="str">
        <f ca="1"/>
        <v/>
      </c>
      <c r="BV197" s="30" t="str">
        <f ca="1"/>
        <v/>
      </c>
      <c r="BW197" s="30" t="str">
        <f ca="1"/>
        <v/>
      </c>
      <c r="BX197" s="30" t="str">
        <f ca="1"/>
        <v/>
      </c>
      <c r="BY197" s="30" t="str">
        <f ca="1"/>
        <v/>
      </c>
      <c r="BZ197" s="30" t="str">
        <f ca="1"/>
        <v/>
      </c>
      <c r="CA197" s="30" t="str">
        <f ca="1"/>
        <v/>
      </c>
      <c r="CB197" s="30" t="str">
        <f ca="1"/>
        <v/>
      </c>
      <c r="CC197" s="30" t="str">
        <f ca="1"/>
        <v/>
      </c>
      <c r="CD197" s="30" t="str">
        <f ca="1"/>
        <v/>
      </c>
      <c r="CE197" s="30" t="str">
        <f ca="1"/>
        <v/>
      </c>
      <c r="CF197" s="30" t="str">
        <f ca="1"/>
        <v/>
      </c>
      <c r="CG197" s="30" t="str">
        <f ca="1"/>
        <v/>
      </c>
      <c r="CH197" s="30" t="str">
        <f ca="1"/>
        <v/>
      </c>
      <c r="CI197" s="30" t="str">
        <f ca="1"/>
        <v/>
      </c>
      <c r="CJ197" s="30" t="str">
        <f ca="1"/>
        <v/>
      </c>
      <c r="CK197" s="30" t="str">
        <f ca="1"/>
        <v/>
      </c>
      <c r="CL197" s="30" t="str">
        <f ca="1"/>
        <v/>
      </c>
      <c r="CM197" s="30" t="str">
        <f ca="1"/>
        <v/>
      </c>
      <c r="CN197" s="30" t="str">
        <f ca="1"/>
        <v/>
      </c>
      <c r="CO197" s="30" t="str">
        <f ca="1"/>
        <v/>
      </c>
      <c r="CP197" s="30" t="str">
        <f ca="1"/>
        <v/>
      </c>
      <c r="CQ197" s="30" t="str">
        <f ca="1"/>
        <v/>
      </c>
      <c r="CR197" s="30" t="str">
        <f ca="1"/>
        <v/>
      </c>
      <c r="CS197" s="30" t="str">
        <f ca="1"/>
        <v/>
      </c>
      <c r="CT197" s="31" cm="1">
        <f t="array" aca="1" ref="CT197" ca="1">SUMPRODUCT(COUNTIF($AY197:$CS197,Training!$C$3:$E$3))</f>
        <v>0</v>
      </c>
      <c r="CU197" s="31" cm="1">
        <f t="array" aca="1" ref="CU197" ca="1">SUMPRODUCT(COUNTIF($AY197:$CS197,Training!$C$4:$E$4))</f>
        <v>0</v>
      </c>
      <c r="CV197" s="31" cm="1">
        <f t="array" aca="1" ref="CV197" ca="1">SUMPRODUCT(COUNTIF($AY197:$CS197,Training!$C$5:$E$5))</f>
        <v>0</v>
      </c>
      <c r="CW197" s="31" cm="1">
        <f t="array" aca="1" ref="CW197" ca="1">SUMPRODUCT(COUNTIF($AY197:$CS197,Training!$C$6:$E$6))</f>
        <v>0</v>
      </c>
      <c r="CX197" s="31" cm="1">
        <f t="array" aca="1" ref="CX197" ca="1">SUMPRODUCT(COUNTIF($AY197:$CS197,Training!$C$7:$E$7))</f>
        <v>0</v>
      </c>
      <c r="CY197" s="31" cm="1">
        <f t="array" aca="1" ref="CY197" ca="1">SUMPRODUCT(COUNTIF($AY197:$CS197,Training!$C$8:$E$8))</f>
        <v>0</v>
      </c>
      <c r="CZ197" s="31" cm="1">
        <f t="array" aca="1" ref="CZ197" ca="1">SUMPRODUCT(COUNTIF($AY197:$CS197,Training!$C$9:$E$9))</f>
        <v>0</v>
      </c>
      <c r="DA197" s="31" cm="1">
        <f t="array" aca="1" ref="DA197" ca="1">SUMPRODUCT(COUNTIF($AY197:$CS197,Training!$C$10:$E$10))</f>
        <v>0</v>
      </c>
      <c r="DB197" s="31" cm="1">
        <f t="array" aca="1" ref="DB197" ca="1">SUMPRODUCT(COUNTIF($AY197:$CS197,Training!$C$11:$E$11))</f>
        <v>0</v>
      </c>
      <c r="DC197" s="31" cm="1">
        <f t="array" aca="1" ref="DC197" ca="1">SUMPRODUCT(COUNTIF($AY197:$CS197,Training!$C$2:$E$2))</f>
        <v>0</v>
      </c>
      <c r="DD197" s="31" cm="1">
        <f t="array" aca="1" ref="DD197" ca="1">SUMPRODUCT(COUNTIF($AY197:$CS197,Training!#REF!))</f>
        <v>0</v>
      </c>
      <c r="DE197" s="31" cm="1">
        <f t="array" aca="1" ref="DE197" ca="1">SUMPRODUCT(COUNTIF($AY197:$CS197,Training!$C$12:$E$12))</f>
        <v>0</v>
      </c>
      <c r="DF197" s="31" cm="1">
        <f t="array" aca="1" ref="DF197" ca="1">SUMPRODUCT(COUNTIF($AY197:$CS197,Training!$C$13:$E$13))</f>
        <v>0</v>
      </c>
      <c r="DG197" s="31" cm="1">
        <f t="array" aca="1" ref="DG197" ca="1">SUMPRODUCT(COUNTIF($AY197:$CS197,Training!$C$14:$E$14))</f>
        <v>0</v>
      </c>
      <c r="DH197" s="31" cm="1">
        <f t="array" aca="1" ref="DH197" ca="1">SUMPRODUCT(COUNTIF($AY197:$CS197,Training!$C$15:$E$15))</f>
        <v>0</v>
      </c>
      <c r="DI197" s="31" cm="1">
        <f t="array" aca="1" ref="DI197" ca="1">SUMPRODUCT(COUNTIF($AY197:$CS197,Training!$C$16:$E$16))</f>
        <v>0</v>
      </c>
      <c r="DJ197" s="30" t="str" cm="1">
        <f t="array" aca="1" ref="DJ197:FD197" ca="1">IF(COUNTIF(D197:AX197,1)=0,IF($D197:$AX197=2,D$1:AX$1,""),"")</f>
        <v/>
      </c>
      <c r="DK197" s="30" t="str">
        <f ca="1"/>
        <v/>
      </c>
      <c r="DL197" s="30" t="str">
        <f ca="1"/>
        <v/>
      </c>
      <c r="DM197" s="30" t="str">
        <f ca="1"/>
        <v/>
      </c>
      <c r="DN197" s="30" t="str">
        <f ca="1"/>
        <v/>
      </c>
      <c r="DO197" s="30" t="str">
        <f ca="1"/>
        <v/>
      </c>
      <c r="DP197" s="30" t="str">
        <f ca="1"/>
        <v/>
      </c>
      <c r="DQ197" s="30" t="str">
        <f ca="1"/>
        <v/>
      </c>
      <c r="DR197" s="30" t="str">
        <f ca="1"/>
        <v/>
      </c>
      <c r="DS197" s="30" t="str">
        <f ca="1"/>
        <v/>
      </c>
      <c r="DT197" s="30" t="str">
        <f ca="1"/>
        <v/>
      </c>
      <c r="DU197" s="30" t="str">
        <f ca="1"/>
        <v/>
      </c>
      <c r="DV197" s="30" t="str">
        <f ca="1"/>
        <v/>
      </c>
      <c r="DW197" s="30" t="str">
        <f ca="1"/>
        <v/>
      </c>
      <c r="DX197" s="30" t="str">
        <f ca="1"/>
        <v/>
      </c>
      <c r="DY197" s="30" t="str">
        <f ca="1"/>
        <v/>
      </c>
      <c r="DZ197" s="30" t="str">
        <f ca="1"/>
        <v/>
      </c>
      <c r="EA197" s="30" t="str">
        <f ca="1"/>
        <v/>
      </c>
      <c r="EB197" s="30" t="str">
        <f ca="1"/>
        <v/>
      </c>
      <c r="EC197" s="30" t="str">
        <f ca="1"/>
        <v/>
      </c>
      <c r="ED197" s="30" t="str">
        <f ca="1"/>
        <v/>
      </c>
      <c r="EE197" s="30" t="str">
        <f ca="1"/>
        <v/>
      </c>
      <c r="EF197" s="30" t="str">
        <f ca="1"/>
        <v/>
      </c>
      <c r="EG197" s="30" t="str">
        <f ca="1"/>
        <v/>
      </c>
      <c r="EH197" s="30" t="str">
        <f ca="1"/>
        <v/>
      </c>
      <c r="EI197" s="30" t="str">
        <f ca="1"/>
        <v/>
      </c>
      <c r="EJ197" s="30" t="str">
        <f ca="1"/>
        <v/>
      </c>
      <c r="EK197" s="30" t="str">
        <f ca="1"/>
        <v/>
      </c>
      <c r="EL197" s="30" t="str">
        <f ca="1"/>
        <v/>
      </c>
      <c r="EM197" s="30" t="str">
        <f ca="1"/>
        <v/>
      </c>
      <c r="EN197" s="30" t="str">
        <f ca="1"/>
        <v/>
      </c>
      <c r="EO197" s="30" t="str">
        <f ca="1"/>
        <v/>
      </c>
      <c r="EP197" s="30" t="str">
        <f ca="1"/>
        <v/>
      </c>
      <c r="EQ197" s="30" t="str">
        <f ca="1"/>
        <v/>
      </c>
      <c r="ER197" s="30" t="str">
        <f ca="1"/>
        <v/>
      </c>
      <c r="ES197" s="30" t="str">
        <f ca="1"/>
        <v/>
      </c>
      <c r="ET197" s="30" t="str">
        <f ca="1"/>
        <v/>
      </c>
      <c r="EU197" s="30" t="str">
        <f ca="1"/>
        <v/>
      </c>
      <c r="EV197" s="30" t="str">
        <f ca="1"/>
        <v/>
      </c>
      <c r="EW197" s="30" t="str">
        <f ca="1"/>
        <v/>
      </c>
      <c r="EX197" s="30" t="str">
        <f ca="1"/>
        <v/>
      </c>
      <c r="EY197" s="30" t="str">
        <f ca="1"/>
        <v/>
      </c>
      <c r="EZ197" s="30" t="str">
        <f ca="1"/>
        <v/>
      </c>
      <c r="FA197" s="30" t="str">
        <f ca="1"/>
        <v/>
      </c>
      <c r="FB197" s="30" t="str">
        <f ca="1"/>
        <v/>
      </c>
      <c r="FC197" s="30" t="str">
        <f ca="1"/>
        <v/>
      </c>
      <c r="FD197" s="30" t="str">
        <f ca="1"/>
        <v/>
      </c>
      <c r="FE197" s="31" cm="1">
        <f t="array" aca="1" ref="FE197" ca="1">SUMPRODUCT(COUNTIF($DJ197:$FD197,Training!$C$3:$E$3))</f>
        <v>0</v>
      </c>
      <c r="FF197" s="31" cm="1">
        <f t="array" aca="1" ref="FF197" ca="1">SUMPRODUCT(COUNTIF($DJ197:$FD197,Training!$C$4:$E$4))</f>
        <v>0</v>
      </c>
      <c r="FG197" s="31" cm="1">
        <f t="array" aca="1" ref="FG197" ca="1">SUMPRODUCT(COUNTIF($DJ197:$FD197,Training!$C$5:$E$5))</f>
        <v>0</v>
      </c>
      <c r="FH197" s="31" cm="1">
        <f t="array" aca="1" ref="FH197" ca="1">SUMPRODUCT(COUNTIF($DJ197:$FD197,Training!$C$6:$E$6))</f>
        <v>0</v>
      </c>
      <c r="FI197" s="31" cm="1">
        <f t="array" aca="1" ref="FI197" ca="1">SUMPRODUCT(COUNTIF($DJ197:$FD197,Training!$C$7:$E$7))</f>
        <v>0</v>
      </c>
      <c r="FJ197" s="31" cm="1">
        <f t="array" aca="1" ref="FJ197" ca="1">SUMPRODUCT(COUNTIF($DJ197:$FD197,Training!$C$8:$E$8))</f>
        <v>0</v>
      </c>
      <c r="FK197" s="31" cm="1">
        <f t="array" aca="1" ref="FK197" ca="1">SUMPRODUCT(COUNTIF($DJ197:$FD197,Training!$C$9:$E$9))</f>
        <v>0</v>
      </c>
      <c r="FL197" s="31" cm="1">
        <f t="array" aca="1" ref="FL197" ca="1">SUMPRODUCT(COUNTIF($DJ197:$FD197,Training!$C$10:$E$10))</f>
        <v>0</v>
      </c>
      <c r="FM197" s="31" cm="1">
        <f t="array" aca="1" ref="FM197" ca="1">SUMPRODUCT(COUNTIF($DJ197:$FD197,Training!$C$11:$E$11))</f>
        <v>0</v>
      </c>
      <c r="FN197" s="31" cm="1">
        <f t="array" aca="1" ref="FN197" ca="1">SUMPRODUCT(COUNTIF($DJ197:$FD197,Training!$C$2:$E$2))</f>
        <v>0</v>
      </c>
      <c r="FO197" s="31" cm="1">
        <f t="array" aca="1" ref="FO197" ca="1">SUMPRODUCT(COUNTIF($DJ197:$FD197,Training!#REF!))</f>
        <v>0</v>
      </c>
      <c r="FP197" s="31" cm="1">
        <f t="array" aca="1" ref="FP197" ca="1">SUMPRODUCT(COUNTIF($DJ197:$FD197,Training!$C$12:$E$12))</f>
        <v>0</v>
      </c>
      <c r="FQ197" s="31" cm="1">
        <f t="array" aca="1" ref="FQ197" ca="1">SUMPRODUCT(COUNTIF($DJ197:$FD197,Training!$C$13:$E$13))</f>
        <v>0</v>
      </c>
      <c r="FR197" s="31" cm="1">
        <f t="array" aca="1" ref="FR197" ca="1">SUMPRODUCT(COUNTIF($DJ197:$FD197,Training!$C$14:$E$14))</f>
        <v>0</v>
      </c>
      <c r="FS197" s="31" cm="1">
        <f t="array" aca="1" ref="FS197" ca="1">SUMPRODUCT(COUNTIF($DJ197:$FD197,Training!$C$15:$E$15))</f>
        <v>0</v>
      </c>
      <c r="FT197" s="31" cm="1">
        <f t="array" aca="1" ref="FT197" ca="1">SUMPRODUCT(COUNTIF($DJ197:$FD197,Training!$C$16:$E$16))</f>
        <v>0</v>
      </c>
    </row>
    <row r="198" spans="1:176" x14ac:dyDescent="0.25">
      <c r="A198" s="32" t="str">
        <f>IF(WeightedParse!A198&gt;"",WeightedParse!A198,"")</f>
        <v/>
      </c>
      <c r="B198" s="49" t="str">
        <f>IF('Weighted Summary'!A198&gt;"",'Weighted Summary'!F198,"")</f>
        <v/>
      </c>
      <c r="C198" s="39" t="str">
        <f>IF($B198&gt;"",IF(COUNTIF(D198:AX198,1)&gt;0,IF(OR(B198="GK",B198="SK"),INDEX($DD$1:$DI$1,MATCH(MAX(DD198:DI198),DD198:DI198,0)),INDEX($CT$1:$DC$1,MATCH(MAX(CT198:DC198),CT198:DC198,0))),IF(OR(B198="GK",B198="SK"),INDEX($FO$1:$FT$1,MATCH(MAX(FO198:FT198),FO198:FT198,0)),INDEX($FE$1:$FN$1,MATCH(MAX(FE198:FN198),FE198:FN198,0)))),"")</f>
        <v/>
      </c>
      <c r="D198" s="37" t="str">
        <f ca="1">IF($A198&gt;"",IF(ISERROR(HLOOKUP(D$1,INDIRECT("Roles!$B$"&amp;MATCH($B198,Roles!$A:$A,0)&amp;":$AF$"&amp;MATCH($B198,Roles!$A:$A,0)),1,FALSE))=FALSE,IF(SquadExport!G198&lt;10,1,IF(SquadExport!G198&lt;15,2,IF(SquadExport!G198&lt;=20,3,""))),0),"")</f>
        <v/>
      </c>
      <c r="E198" s="37" t="str">
        <f ca="1">IF($A198&gt;"",IF(ISERROR(HLOOKUP(E$1,INDIRECT("Roles!$B$"&amp;MATCH($B198,Roles!$A:$A,0)&amp;":$AF$"&amp;MATCH($B198,Roles!$A:$A,0)),1,FALSE))=FALSE,IF(SquadExport!H198&lt;10,1,IF(SquadExport!H198&lt;15,2,IF(SquadExport!H198&lt;=20,3,""))),0),"")</f>
        <v/>
      </c>
      <c r="F198" s="37" t="str">
        <f ca="1">IF($A198&gt;"",IF(ISERROR(HLOOKUP(F$1,INDIRECT("Roles!$B$"&amp;MATCH($B198,Roles!$A:$A,0)&amp;":$AF$"&amp;MATCH($B198,Roles!$A:$A,0)),1,FALSE))=FALSE,IF(SquadExport!I198&lt;10,1,IF(SquadExport!I198&lt;15,2,IF(SquadExport!I198&lt;=20,3,""))),0),"")</f>
        <v/>
      </c>
      <c r="G198" s="37" t="str">
        <f ca="1">IF($A198&gt;"",IF(ISERROR(HLOOKUP(G$1,INDIRECT("Roles!$B$"&amp;MATCH($B198,Roles!$A:$A,0)&amp;":$AF$"&amp;MATCH($B198,Roles!$A:$A,0)),1,FALSE))=FALSE,IF(SquadExport!J198&lt;10,1,IF(SquadExport!J198&lt;15,2,IF(SquadExport!J198&lt;=20,3,""))),0),"")</f>
        <v/>
      </c>
      <c r="H198" s="37" t="str">
        <f ca="1">IF($A198&gt;"",IF(ISERROR(HLOOKUP(H$1,INDIRECT("Roles!$B$"&amp;MATCH($B198,Roles!$A:$A,0)&amp;":$AF$"&amp;MATCH($B198,Roles!$A:$A,0)),1,FALSE))=FALSE,IF(SquadExport!K198&lt;10,1,IF(SquadExport!K198&lt;15,2,IF(SquadExport!K198&lt;=20,3,""))),0),"")</f>
        <v/>
      </c>
      <c r="I198" s="37" t="str">
        <f ca="1">IF($A198&gt;"",IF(ISERROR(HLOOKUP(I$1,INDIRECT("Roles!$B$"&amp;MATCH($B198,Roles!$A:$A,0)&amp;":$AF$"&amp;MATCH($B198,Roles!$A:$A,0)),1,FALSE))=FALSE,IF(SquadExport!L198&lt;10,1,IF(SquadExport!L198&lt;15,2,IF(SquadExport!L198&lt;=20,3,""))),0),"")</f>
        <v/>
      </c>
      <c r="J198" s="37" t="str">
        <f ca="1">IF($A198&gt;"",IF(ISERROR(HLOOKUP(J$1,INDIRECT("Roles!$B$"&amp;MATCH($B198,Roles!$A:$A,0)&amp;":$AF$"&amp;MATCH($B198,Roles!$A:$A,0)),1,FALSE))=FALSE,IF(SquadExport!M198&lt;10,1,IF(SquadExport!M198&lt;15,2,IF(SquadExport!M198&lt;=20,3,""))),0),"")</f>
        <v/>
      </c>
      <c r="K198" s="37" t="str">
        <f ca="1">IF($A198&gt;"",IF(ISERROR(HLOOKUP(K$1,INDIRECT("Roles!$B$"&amp;MATCH($B198,Roles!$A:$A,0)&amp;":$AF$"&amp;MATCH($B198,Roles!$A:$A,0)),1,FALSE))=FALSE,IF(SquadExport!N198&lt;10,1,IF(SquadExport!N198&lt;15,2,IF(SquadExport!N198&lt;=20,3,""))),0),"")</f>
        <v/>
      </c>
      <c r="L198" s="37" t="str">
        <f ca="1">IF($A198&gt;"",IF(ISERROR(HLOOKUP(L$1,INDIRECT("Roles!$B$"&amp;MATCH($B198,Roles!$A:$A,0)&amp;":$AF$"&amp;MATCH($B198,Roles!$A:$A,0)),1,FALSE))=FALSE,IF(SquadExport!O198&lt;10,1,IF(SquadExport!O198&lt;15,2,IF(SquadExport!O198&lt;=20,3,""))),0),"")</f>
        <v/>
      </c>
      <c r="M198" s="37" t="str">
        <f ca="1">IF($A198&gt;"",IF(ISERROR(HLOOKUP(M$1,INDIRECT("Roles!$B$"&amp;MATCH($B198,Roles!$A:$A,0)&amp;":$AF$"&amp;MATCH($B198,Roles!$A:$A,0)),1,FALSE))=FALSE,IF(SquadExport!P198&lt;10,1,IF(SquadExport!P198&lt;15,2,IF(SquadExport!P198&lt;=20,3,""))),0),"")</f>
        <v/>
      </c>
      <c r="N198" s="37" t="str">
        <f ca="1">IF($A198&gt;"",IF(ISERROR(HLOOKUP(N$1,INDIRECT("Roles!$B$"&amp;MATCH($B198,Roles!$A:$A,0)&amp;":$AF$"&amp;MATCH($B198,Roles!$A:$A,0)),1,FALSE))=FALSE,IF(SquadExport!Q198&lt;10,1,IF(SquadExport!Q198&lt;15,2,IF(SquadExport!Q198&lt;=20,3,""))),0),"")</f>
        <v/>
      </c>
      <c r="O198" s="37" t="str">
        <f ca="1">IF($A198&gt;"",IF(ISERROR(HLOOKUP(O$1,INDIRECT("Roles!$B$"&amp;MATCH($B198,Roles!$A:$A,0)&amp;":$AF$"&amp;MATCH($B198,Roles!$A:$A,0)),1,FALSE))=FALSE,IF(SquadExport!R198&lt;10,1,IF(SquadExport!R198&lt;15,2,IF(SquadExport!R198&lt;=20,3,""))),0),"")</f>
        <v/>
      </c>
      <c r="P198" s="37" t="str">
        <f ca="1">IF($A198&gt;"",IF(ISERROR(HLOOKUP(P$1,INDIRECT("Roles!$B$"&amp;MATCH($B198,Roles!$A:$A,0)&amp;":$AF$"&amp;MATCH($B198,Roles!$A:$A,0)),1,FALSE))=FALSE,IF(SquadExport!S198&lt;10,1,IF(SquadExport!S198&lt;15,2,IF(SquadExport!S198&lt;=20,3,""))),0),"")</f>
        <v/>
      </c>
      <c r="Q198" s="37" t="str">
        <f ca="1">IF($A198&gt;"",IF(ISERROR(HLOOKUP(Q$1,INDIRECT("Roles!$B$"&amp;MATCH($B198,Roles!$A:$A,0)&amp;":$AF$"&amp;MATCH($B198,Roles!$A:$A,0)),1,FALSE))=FALSE,IF(SquadExport!T198&lt;10,1,IF(SquadExport!T198&lt;15,2,IF(SquadExport!T198&lt;=20,3,""))),0),"")</f>
        <v/>
      </c>
      <c r="R198" s="37" t="str">
        <f ca="1">IF($A198&gt;"",IF(ISERROR(HLOOKUP(R$1,INDIRECT("Roles!$B$"&amp;MATCH($B198,Roles!$A:$A,0)&amp;":$AF$"&amp;MATCH($B198,Roles!$A:$A,0)),1,FALSE))=FALSE,IF(SquadExport!U198&lt;10,1,IF(SquadExport!U198&lt;15,2,IF(SquadExport!U198&lt;=20,3,""))),0),"")</f>
        <v/>
      </c>
      <c r="S198" s="37" t="str">
        <f ca="1">IF($A198&gt;"",IF(ISERROR(HLOOKUP(S$1,INDIRECT("Roles!$B$"&amp;MATCH($B198,Roles!$A:$A,0)&amp;":$AF$"&amp;MATCH($B198,Roles!$A:$A,0)),1,FALSE))=FALSE,IF(SquadExport!V198&lt;10,1,IF(SquadExport!V198&lt;15,2,IF(SquadExport!V198&lt;=20,3,""))),0),"")</f>
        <v/>
      </c>
      <c r="T198" s="37" t="str">
        <f ca="1">IF($A198&gt;"",IF(ISERROR(HLOOKUP(T$1,INDIRECT("Roles!$B$"&amp;MATCH($B198,Roles!$A:$A,0)&amp;":$AF$"&amp;MATCH($B198,Roles!$A:$A,0)),1,FALSE))=FALSE,IF(SquadExport!W198&lt;10,1,IF(SquadExport!W198&lt;15,2,IF(SquadExport!W198&lt;=20,3,""))),0),"")</f>
        <v/>
      </c>
      <c r="U198" s="37" t="str">
        <f ca="1">IF($A198&gt;"",IF(ISERROR(HLOOKUP(U$1,INDIRECT("Roles!$B$"&amp;MATCH($B198,Roles!$A:$A,0)&amp;":$AF$"&amp;MATCH($B198,Roles!$A:$A,0)),1,FALSE))=FALSE,IF(SquadExport!X198&lt;10,1,IF(SquadExport!X198&lt;15,2,IF(SquadExport!X198&lt;=20,3,""))),0),"")</f>
        <v/>
      </c>
      <c r="V198" s="37" t="str">
        <f ca="1">IF($A198&gt;"",IF(ISERROR(HLOOKUP(V$1,INDIRECT("Roles!$B$"&amp;MATCH($B198,Roles!$A:$A,0)&amp;":$AF$"&amp;MATCH($B198,Roles!$A:$A,0)),1,FALSE))=FALSE,IF(SquadExport!Y198&lt;10,1,IF(SquadExport!Y198&lt;15,2,IF(SquadExport!Y198&lt;=20,3,""))),0),"")</f>
        <v/>
      </c>
      <c r="W198" s="37" t="str">
        <f ca="1">IF($A198&gt;"",IF(ISERROR(HLOOKUP(W$1,INDIRECT("Roles!$B$"&amp;MATCH($B198,Roles!$A:$A,0)&amp;":$AF$"&amp;MATCH($B198,Roles!$A:$A,0)),1,FALSE))=FALSE,IF(SquadExport!Z198&lt;10,1,IF(SquadExport!Z198&lt;15,2,IF(SquadExport!Z198&lt;=20,3,""))),0),"")</f>
        <v/>
      </c>
      <c r="X198" s="37" t="str">
        <f ca="1">IF($A198&gt;"",IF(ISERROR(HLOOKUP(X$1,INDIRECT("Roles!$B$"&amp;MATCH($B198,Roles!$A:$A,0)&amp;":$AF$"&amp;MATCH($B198,Roles!$A:$A,0)),1,FALSE))=FALSE,IF(SquadExport!AA198&lt;10,1,IF(SquadExport!AA198&lt;15,2,IF(SquadExport!AA198&lt;=20,3,""))),0),"")</f>
        <v/>
      </c>
      <c r="Y198" s="37" t="str">
        <f ca="1">IF($A198&gt;"",IF(ISERROR(HLOOKUP(Y$1,INDIRECT("Roles!$B$"&amp;MATCH($B198,Roles!$A:$A,0)&amp;":$AF$"&amp;MATCH($B198,Roles!$A:$A,0)),1,FALSE))=FALSE,IF(SquadExport!AB198&lt;10,1,IF(SquadExport!AB198&lt;15,2,IF(SquadExport!AB198&lt;=20,3,""))),0),"")</f>
        <v/>
      </c>
      <c r="Z198" s="37" t="str">
        <f ca="1">IF($A198&gt;"",IF(ISERROR(HLOOKUP(Z$1,INDIRECT("Roles!$B$"&amp;MATCH($B198,Roles!$A:$A,0)&amp;":$AF$"&amp;MATCH($B198,Roles!$A:$A,0)),1,FALSE))=FALSE,IF(SquadExport!AC198&lt;10,1,IF(SquadExport!AC198&lt;15,2,IF(SquadExport!AC198&lt;=20,3,""))),0),"")</f>
        <v/>
      </c>
      <c r="AA198" s="37" t="str">
        <f ca="1">IF($A198&gt;"",IF(ISERROR(HLOOKUP(AA$1,INDIRECT("Roles!$B$"&amp;MATCH($B198,Roles!$A:$A,0)&amp;":$AF$"&amp;MATCH($B198,Roles!$A:$A,0)),1,FALSE))=FALSE,IF(SquadExport!AD198&lt;10,1,IF(SquadExport!AD198&lt;15,2,IF(SquadExport!AD198&lt;=20,3,""))),0),"")</f>
        <v/>
      </c>
      <c r="AB198" s="37" t="str">
        <f ca="1">IF($A198&gt;"",IF(ISERROR(HLOOKUP(AB$1,INDIRECT("Roles!$B$"&amp;MATCH($B198,Roles!$A:$A,0)&amp;":$AF$"&amp;MATCH($B198,Roles!$A:$A,0)),1,FALSE))=FALSE,IF(SquadExport!AE198&lt;10,1,IF(SquadExport!AE198&lt;15,2,IF(SquadExport!AE198&lt;=20,3,""))),0),"")</f>
        <v/>
      </c>
      <c r="AC198" s="37" t="str">
        <f ca="1">IF($A198&gt;"",IF(ISERROR(HLOOKUP(AC$1,INDIRECT("Roles!$B$"&amp;MATCH($B198,Roles!$A:$A,0)&amp;":$AF$"&amp;MATCH($B198,Roles!$A:$A,0)),1,FALSE))=FALSE,IF(SquadExport!AF198&lt;10,1,IF(SquadExport!AF198&lt;15,2,IF(SquadExport!AF198&lt;=20,3,""))),0),"")</f>
        <v/>
      </c>
      <c r="AD198" s="37" t="str">
        <f ca="1">IF($A198&gt;"",IF(ISERROR(HLOOKUP(AD$1,INDIRECT("Roles!$B$"&amp;MATCH($B198,Roles!$A:$A,0)&amp;":$AF$"&amp;MATCH($B198,Roles!$A:$A,0)),1,FALSE))=FALSE,IF(SquadExport!AG198&lt;10,1,IF(SquadExport!AG198&lt;15,2,IF(SquadExport!AG198&lt;=20,3,""))),0),"")</f>
        <v/>
      </c>
      <c r="AE198" s="37" t="str">
        <f ca="1">IF($A198&gt;"",IF(ISERROR(HLOOKUP(AE$1,INDIRECT("Roles!$B$"&amp;MATCH($B198,Roles!$A:$A,0)&amp;":$AF$"&amp;MATCH($B198,Roles!$A:$A,0)),1,FALSE))=FALSE,IF(SquadExport!AH198&lt;10,1,IF(SquadExport!AH198&lt;15,2,IF(SquadExport!AH198&lt;=20,3,""))),0),"")</f>
        <v/>
      </c>
      <c r="AF198" s="37" t="str">
        <f ca="1">IF($A198&gt;"",IF(ISERROR(HLOOKUP(AF$1,INDIRECT("Roles!$B$"&amp;MATCH($B198,Roles!$A:$A,0)&amp;":$AF$"&amp;MATCH($B198,Roles!$A:$A,0)),1,FALSE))=FALSE,IF(SquadExport!AI198&lt;10,1,IF(SquadExport!AI198&lt;15,2,IF(SquadExport!AI198&lt;=20,3,""))),0),"")</f>
        <v/>
      </c>
      <c r="AG198" s="37" t="str">
        <f ca="1">IF($A198&gt;"",IF(ISERROR(HLOOKUP(AG$1,INDIRECT("Roles!$B$"&amp;MATCH($B198,Roles!$A:$A,0)&amp;":$AF$"&amp;MATCH($B198,Roles!$A:$A,0)),1,FALSE))=FALSE,IF(SquadExport!AJ198&lt;10,1,IF(SquadExport!AJ198&lt;15,2,IF(SquadExport!AJ198&lt;=20,3,""))),0),"")</f>
        <v/>
      </c>
      <c r="AH198" s="37" t="str">
        <f ca="1">IF($A198&gt;"",IF(ISERROR(HLOOKUP(AH$1,INDIRECT("Roles!$B$"&amp;MATCH($B198,Roles!$A:$A,0)&amp;":$AF$"&amp;MATCH($B198,Roles!$A:$A,0)),1,FALSE))=FALSE,IF(SquadExport!AK198&lt;10,1,IF(SquadExport!AK198&lt;15,2,IF(SquadExport!AK198&lt;=20,3,""))),0),"")</f>
        <v/>
      </c>
      <c r="AI198" s="37" t="str">
        <f ca="1">IF($A198&gt;"",IF(ISERROR(HLOOKUP(AI$1,INDIRECT("Roles!$B$"&amp;MATCH($B198,Roles!$A:$A,0)&amp;":$AF$"&amp;MATCH($B198,Roles!$A:$A,0)),1,FALSE))=FALSE,IF(SquadExport!AL198&lt;10,1,IF(SquadExport!AL198&lt;15,2,IF(SquadExport!AL198&lt;=20,3,""))),0),"")</f>
        <v/>
      </c>
      <c r="AJ198" s="37" t="str">
        <f ca="1">IF($A198&gt;"",IF(ISERROR(HLOOKUP(AJ$1,INDIRECT("Roles!$B$"&amp;MATCH($B198,Roles!$A:$A,0)&amp;":$AF$"&amp;MATCH($B198,Roles!$A:$A,0)),1,FALSE))=FALSE,IF(SquadExport!AM198&lt;10,1,IF(SquadExport!AM198&lt;15,2,IF(SquadExport!AM198&lt;=20,3,""))),0),"")</f>
        <v/>
      </c>
      <c r="AK198" s="37" t="str">
        <f ca="1">IF($A198&gt;"",IF(ISERROR(HLOOKUP(AK$1,INDIRECT("Roles!$B$"&amp;MATCH($B198,Roles!$A:$A,0)&amp;":$AF$"&amp;MATCH($B198,Roles!$A:$A,0)),1,FALSE))=FALSE,IF(SquadExport!AN198&lt;10,1,IF(SquadExport!AN198&lt;15,2,IF(SquadExport!AN198&lt;=20,3,""))),0),"")</f>
        <v/>
      </c>
      <c r="AL198" s="37" t="str">
        <f ca="1">IF($A198&gt;"",IF(ISERROR(HLOOKUP(AL$1,INDIRECT("Roles!$B$"&amp;MATCH($B198,Roles!$A:$A,0)&amp;":$AF$"&amp;MATCH($B198,Roles!$A:$A,0)),1,FALSE))=FALSE,IF(SquadExport!AO198&lt;10,1,IF(SquadExport!AO198&lt;15,2,IF(SquadExport!AO198&lt;=20,3,""))),0),"")</f>
        <v/>
      </c>
      <c r="AM198" s="37" t="str">
        <f ca="1">IF($A198&gt;"",IF(ISERROR(HLOOKUP(AM$1,INDIRECT("Roles!$B$"&amp;MATCH($B198,Roles!$A:$A,0)&amp;":$AF$"&amp;MATCH($B198,Roles!$A:$A,0)),1,FALSE))=FALSE,IF(SquadExport!AP198&lt;10,1,IF(SquadExport!AP198&lt;15,2,IF(SquadExport!AP198&lt;=20,3,""))),0),"")</f>
        <v/>
      </c>
      <c r="AN198" s="37" t="str">
        <f ca="1">IF($A198&gt;"",IF(ISERROR(HLOOKUP(AN$1,INDIRECT("Roles!$B$"&amp;MATCH($B198,Roles!$A:$A,0)&amp;":$AF$"&amp;MATCH($B198,Roles!$A:$A,0)),1,FALSE))=FALSE,IF(SquadExport!AQ198&lt;10,1,IF(SquadExport!AQ198&lt;15,2,IF(SquadExport!AQ198&lt;=20,3,""))),0),"")</f>
        <v/>
      </c>
      <c r="AO198" s="37" t="str">
        <f ca="1">IF($A198&gt;"",IF(ISERROR(HLOOKUP(AO$1,INDIRECT("Roles!$B$"&amp;MATCH($B198,Roles!$A:$A,0)&amp;":$AF$"&amp;MATCH($B198,Roles!$A:$A,0)),1,FALSE))=FALSE,IF(SquadExport!AR198&lt;10,1,IF(SquadExport!AR198&lt;15,2,IF(SquadExport!AR198&lt;=20,3,""))),0),"")</f>
        <v/>
      </c>
      <c r="AP198" s="37" t="str">
        <f ca="1">IF($A198&gt;"",IF(ISERROR(HLOOKUP(AP$1,INDIRECT("Roles!$B$"&amp;MATCH($B198,Roles!$A:$A,0)&amp;":$AF$"&amp;MATCH($B198,Roles!$A:$A,0)),1,FALSE))=FALSE,IF(SquadExport!AS198&lt;10,1,IF(SquadExport!AS198&lt;15,2,IF(SquadExport!AS198&lt;=20,3,""))),0),"")</f>
        <v/>
      </c>
      <c r="AQ198" s="37" t="str">
        <f ca="1">IF($A198&gt;"",IF(ISERROR(HLOOKUP(AQ$1,INDIRECT("Roles!$B$"&amp;MATCH($B198,Roles!$A:$A,0)&amp;":$AF$"&amp;MATCH($B198,Roles!$A:$A,0)),1,FALSE))=FALSE,IF(SquadExport!AT198&lt;10,1,IF(SquadExport!AT198&lt;15,2,IF(SquadExport!AT198&lt;=20,3,""))),0),"")</f>
        <v/>
      </c>
      <c r="AR198" s="37" t="str">
        <f ca="1">IF($A198&gt;"",IF(ISERROR(HLOOKUP(AR$1,INDIRECT("Roles!$B$"&amp;MATCH($B198,Roles!$A:$A,0)&amp;":$AF$"&amp;MATCH($B198,Roles!$A:$A,0)),1,FALSE))=FALSE,IF(SquadExport!AU198&lt;10,1,IF(SquadExport!AU198&lt;15,2,IF(SquadExport!AU198&lt;=20,3,""))),0),"")</f>
        <v/>
      </c>
      <c r="AS198" s="37" t="str">
        <f ca="1">IF($A198&gt;"",IF(ISERROR(HLOOKUP(AS$1,INDIRECT("Roles!$B$"&amp;MATCH($B198,Roles!$A:$A,0)&amp;":$AF$"&amp;MATCH($B198,Roles!$A:$A,0)),1,FALSE))=FALSE,IF(SquadExport!AV198&lt;10,1,IF(SquadExport!AV198&lt;15,2,IF(SquadExport!AV198&lt;=20,3,""))),0),"")</f>
        <v/>
      </c>
      <c r="AT198" s="37" t="str">
        <f ca="1">IF($A198&gt;"",IF(ISERROR(HLOOKUP(AT$1,INDIRECT("Roles!$B$"&amp;MATCH($B198,Roles!$A:$A,0)&amp;":$AF$"&amp;MATCH($B198,Roles!$A:$A,0)),1,FALSE))=FALSE,IF(SquadExport!AW198&lt;10,1,IF(SquadExport!AW198&lt;15,2,IF(SquadExport!AW198&lt;=20,3,""))),0),"")</f>
        <v/>
      </c>
      <c r="AU198" s="37" t="str">
        <f ca="1">IF($A198&gt;"",IF(ISERROR(HLOOKUP(AU$1,INDIRECT("Roles!$B$"&amp;MATCH($B198,Roles!$A:$A,0)&amp;":$AF$"&amp;MATCH($B198,Roles!$A:$A,0)),1,FALSE))=FALSE,IF(SquadExport!AX198&lt;10,1,IF(SquadExport!AX198&lt;15,2,IF(SquadExport!AX198&lt;=20,3,""))),0),"")</f>
        <v/>
      </c>
      <c r="AV198" s="37" t="str">
        <f ca="1">IF($A198&gt;"",IF(ISERROR(HLOOKUP(AV$1,INDIRECT("Roles!$B$"&amp;MATCH($B198,Roles!$A:$A,0)&amp;":$AF$"&amp;MATCH($B198,Roles!$A:$A,0)),1,FALSE))=FALSE,IF(SquadExport!AY198&lt;10,1,IF(SquadExport!AY198&lt;15,2,IF(SquadExport!AY198&lt;=20,3,""))),0),"")</f>
        <v/>
      </c>
      <c r="AW198" s="37" t="str">
        <f ca="1">IF($A198&gt;"",IF(ISERROR(HLOOKUP(AW$1,INDIRECT("Roles!$B$"&amp;MATCH($B198,Roles!$A:$A,0)&amp;":$AF$"&amp;MATCH($B198,Roles!$A:$A,0)),1,FALSE))=FALSE,IF(SquadExport!AZ198&lt;10,1,IF(SquadExport!AZ198&lt;15,2,IF(SquadExport!AZ198&lt;=20,3,""))),0),"")</f>
        <v/>
      </c>
      <c r="AX198" s="37" t="str">
        <f ca="1">IF($A198&gt;"",IF(ISERROR(HLOOKUP(AX$1,INDIRECT("Roles!$B$"&amp;MATCH($B198,Roles!$A:$A,0)&amp;":$AF$"&amp;MATCH($B198,Roles!$A:$A,0)),1,FALSE))=FALSE,IF(SquadExport!BA198&lt;10,1,IF(SquadExport!BA198&lt;15,2,IF(SquadExport!BA198&lt;=20,3,""))),0),"")</f>
        <v/>
      </c>
      <c r="AY198" s="30" t="str" cm="1">
        <f t="array" aca="1" ref="AY198:CS198" ca="1">IF($D198:$AX198=1,D$1:AX$1,"")</f>
        <v/>
      </c>
      <c r="AZ198" s="30" t="str">
        <f ca="1"/>
        <v/>
      </c>
      <c r="BA198" s="30" t="str">
        <f ca="1"/>
        <v/>
      </c>
      <c r="BB198" s="30" t="str">
        <f ca="1"/>
        <v/>
      </c>
      <c r="BC198" s="30" t="str">
        <f ca="1"/>
        <v/>
      </c>
      <c r="BD198" s="30" t="str">
        <f ca="1"/>
        <v/>
      </c>
      <c r="BE198" s="30" t="str">
        <f ca="1"/>
        <v/>
      </c>
      <c r="BF198" s="30" t="str">
        <f ca="1"/>
        <v/>
      </c>
      <c r="BG198" s="30" t="str">
        <f ca="1"/>
        <v/>
      </c>
      <c r="BH198" s="30" t="str">
        <f ca="1"/>
        <v/>
      </c>
      <c r="BI198" s="30" t="str">
        <f ca="1"/>
        <v/>
      </c>
      <c r="BJ198" s="30" t="str">
        <f ca="1"/>
        <v/>
      </c>
      <c r="BK198" s="30" t="str">
        <f ca="1"/>
        <v/>
      </c>
      <c r="BL198" s="30" t="str">
        <f ca="1"/>
        <v/>
      </c>
      <c r="BM198" s="30" t="str">
        <f ca="1"/>
        <v/>
      </c>
      <c r="BN198" s="30" t="str">
        <f ca="1"/>
        <v/>
      </c>
      <c r="BO198" s="30" t="str">
        <f ca="1"/>
        <v/>
      </c>
      <c r="BP198" s="30" t="str">
        <f ca="1"/>
        <v/>
      </c>
      <c r="BQ198" s="30" t="str">
        <f ca="1"/>
        <v/>
      </c>
      <c r="BR198" s="30" t="str">
        <f ca="1"/>
        <v/>
      </c>
      <c r="BS198" s="30" t="str">
        <f ca="1"/>
        <v/>
      </c>
      <c r="BT198" s="30" t="str">
        <f ca="1"/>
        <v/>
      </c>
      <c r="BU198" s="30" t="str">
        <f ca="1"/>
        <v/>
      </c>
      <c r="BV198" s="30" t="str">
        <f ca="1"/>
        <v/>
      </c>
      <c r="BW198" s="30" t="str">
        <f ca="1"/>
        <v/>
      </c>
      <c r="BX198" s="30" t="str">
        <f ca="1"/>
        <v/>
      </c>
      <c r="BY198" s="30" t="str">
        <f ca="1"/>
        <v/>
      </c>
      <c r="BZ198" s="30" t="str">
        <f ca="1"/>
        <v/>
      </c>
      <c r="CA198" s="30" t="str">
        <f ca="1"/>
        <v/>
      </c>
      <c r="CB198" s="30" t="str">
        <f ca="1"/>
        <v/>
      </c>
      <c r="CC198" s="30" t="str">
        <f ca="1"/>
        <v/>
      </c>
      <c r="CD198" s="30" t="str">
        <f ca="1"/>
        <v/>
      </c>
      <c r="CE198" s="30" t="str">
        <f ca="1"/>
        <v/>
      </c>
      <c r="CF198" s="30" t="str">
        <f ca="1"/>
        <v/>
      </c>
      <c r="CG198" s="30" t="str">
        <f ca="1"/>
        <v/>
      </c>
      <c r="CH198" s="30" t="str">
        <f ca="1"/>
        <v/>
      </c>
      <c r="CI198" s="30" t="str">
        <f ca="1"/>
        <v/>
      </c>
      <c r="CJ198" s="30" t="str">
        <f ca="1"/>
        <v/>
      </c>
      <c r="CK198" s="30" t="str">
        <f ca="1"/>
        <v/>
      </c>
      <c r="CL198" s="30" t="str">
        <f ca="1"/>
        <v/>
      </c>
      <c r="CM198" s="30" t="str">
        <f ca="1"/>
        <v/>
      </c>
      <c r="CN198" s="30" t="str">
        <f ca="1"/>
        <v/>
      </c>
      <c r="CO198" s="30" t="str">
        <f ca="1"/>
        <v/>
      </c>
      <c r="CP198" s="30" t="str">
        <f ca="1"/>
        <v/>
      </c>
      <c r="CQ198" s="30" t="str">
        <f ca="1"/>
        <v/>
      </c>
      <c r="CR198" s="30" t="str">
        <f ca="1"/>
        <v/>
      </c>
      <c r="CS198" s="30" t="str">
        <f ca="1"/>
        <v/>
      </c>
      <c r="CT198" s="31" cm="1">
        <f t="array" aca="1" ref="CT198" ca="1">SUMPRODUCT(COUNTIF($AY198:$CS198,Training!$C$3:$E$3))</f>
        <v>0</v>
      </c>
      <c r="CU198" s="31" cm="1">
        <f t="array" aca="1" ref="CU198" ca="1">SUMPRODUCT(COUNTIF($AY198:$CS198,Training!$C$4:$E$4))</f>
        <v>0</v>
      </c>
      <c r="CV198" s="31" cm="1">
        <f t="array" aca="1" ref="CV198" ca="1">SUMPRODUCT(COUNTIF($AY198:$CS198,Training!$C$5:$E$5))</f>
        <v>0</v>
      </c>
      <c r="CW198" s="31" cm="1">
        <f t="array" aca="1" ref="CW198" ca="1">SUMPRODUCT(COUNTIF($AY198:$CS198,Training!$C$6:$E$6))</f>
        <v>0</v>
      </c>
      <c r="CX198" s="31" cm="1">
        <f t="array" aca="1" ref="CX198" ca="1">SUMPRODUCT(COUNTIF($AY198:$CS198,Training!$C$7:$E$7))</f>
        <v>0</v>
      </c>
      <c r="CY198" s="31" cm="1">
        <f t="array" aca="1" ref="CY198" ca="1">SUMPRODUCT(COUNTIF($AY198:$CS198,Training!$C$8:$E$8))</f>
        <v>0</v>
      </c>
      <c r="CZ198" s="31" cm="1">
        <f t="array" aca="1" ref="CZ198" ca="1">SUMPRODUCT(COUNTIF($AY198:$CS198,Training!$C$9:$E$9))</f>
        <v>0</v>
      </c>
      <c r="DA198" s="31" cm="1">
        <f t="array" aca="1" ref="DA198" ca="1">SUMPRODUCT(COUNTIF($AY198:$CS198,Training!$C$10:$E$10))</f>
        <v>0</v>
      </c>
      <c r="DB198" s="31" cm="1">
        <f t="array" aca="1" ref="DB198" ca="1">SUMPRODUCT(COUNTIF($AY198:$CS198,Training!$C$11:$E$11))</f>
        <v>0</v>
      </c>
      <c r="DC198" s="31" cm="1">
        <f t="array" aca="1" ref="DC198" ca="1">SUMPRODUCT(COUNTIF($AY198:$CS198,Training!$C$2:$E$2))</f>
        <v>0</v>
      </c>
      <c r="DD198" s="31" cm="1">
        <f t="array" aca="1" ref="DD198" ca="1">SUMPRODUCT(COUNTIF($AY198:$CS198,Training!#REF!))</f>
        <v>0</v>
      </c>
      <c r="DE198" s="31" cm="1">
        <f t="array" aca="1" ref="DE198" ca="1">SUMPRODUCT(COUNTIF($AY198:$CS198,Training!$C$12:$E$12))</f>
        <v>0</v>
      </c>
      <c r="DF198" s="31" cm="1">
        <f t="array" aca="1" ref="DF198" ca="1">SUMPRODUCT(COUNTIF($AY198:$CS198,Training!$C$13:$E$13))</f>
        <v>0</v>
      </c>
      <c r="DG198" s="31" cm="1">
        <f t="array" aca="1" ref="DG198" ca="1">SUMPRODUCT(COUNTIF($AY198:$CS198,Training!$C$14:$E$14))</f>
        <v>0</v>
      </c>
      <c r="DH198" s="31" cm="1">
        <f t="array" aca="1" ref="DH198" ca="1">SUMPRODUCT(COUNTIF($AY198:$CS198,Training!$C$15:$E$15))</f>
        <v>0</v>
      </c>
      <c r="DI198" s="31" cm="1">
        <f t="array" aca="1" ref="DI198" ca="1">SUMPRODUCT(COUNTIF($AY198:$CS198,Training!$C$16:$E$16))</f>
        <v>0</v>
      </c>
      <c r="DJ198" s="30" t="str" cm="1">
        <f t="array" aca="1" ref="DJ198:FD198" ca="1">IF(COUNTIF(D198:AX198,1)=0,IF($D198:$AX198=2,D$1:AX$1,""),"")</f>
        <v/>
      </c>
      <c r="DK198" s="30" t="str">
        <f ca="1"/>
        <v/>
      </c>
      <c r="DL198" s="30" t="str">
        <f ca="1"/>
        <v/>
      </c>
      <c r="DM198" s="30" t="str">
        <f ca="1"/>
        <v/>
      </c>
      <c r="DN198" s="30" t="str">
        <f ca="1"/>
        <v/>
      </c>
      <c r="DO198" s="30" t="str">
        <f ca="1"/>
        <v/>
      </c>
      <c r="DP198" s="30" t="str">
        <f ca="1"/>
        <v/>
      </c>
      <c r="DQ198" s="30" t="str">
        <f ca="1"/>
        <v/>
      </c>
      <c r="DR198" s="30" t="str">
        <f ca="1"/>
        <v/>
      </c>
      <c r="DS198" s="30" t="str">
        <f ca="1"/>
        <v/>
      </c>
      <c r="DT198" s="30" t="str">
        <f ca="1"/>
        <v/>
      </c>
      <c r="DU198" s="30" t="str">
        <f ca="1"/>
        <v/>
      </c>
      <c r="DV198" s="30" t="str">
        <f ca="1"/>
        <v/>
      </c>
      <c r="DW198" s="30" t="str">
        <f ca="1"/>
        <v/>
      </c>
      <c r="DX198" s="30" t="str">
        <f ca="1"/>
        <v/>
      </c>
      <c r="DY198" s="30" t="str">
        <f ca="1"/>
        <v/>
      </c>
      <c r="DZ198" s="30" t="str">
        <f ca="1"/>
        <v/>
      </c>
      <c r="EA198" s="30" t="str">
        <f ca="1"/>
        <v/>
      </c>
      <c r="EB198" s="30" t="str">
        <f ca="1"/>
        <v/>
      </c>
      <c r="EC198" s="30" t="str">
        <f ca="1"/>
        <v/>
      </c>
      <c r="ED198" s="30" t="str">
        <f ca="1"/>
        <v/>
      </c>
      <c r="EE198" s="30" t="str">
        <f ca="1"/>
        <v/>
      </c>
      <c r="EF198" s="30" t="str">
        <f ca="1"/>
        <v/>
      </c>
      <c r="EG198" s="30" t="str">
        <f ca="1"/>
        <v/>
      </c>
      <c r="EH198" s="30" t="str">
        <f ca="1"/>
        <v/>
      </c>
      <c r="EI198" s="30" t="str">
        <f ca="1"/>
        <v/>
      </c>
      <c r="EJ198" s="30" t="str">
        <f ca="1"/>
        <v/>
      </c>
      <c r="EK198" s="30" t="str">
        <f ca="1"/>
        <v/>
      </c>
      <c r="EL198" s="30" t="str">
        <f ca="1"/>
        <v/>
      </c>
      <c r="EM198" s="30" t="str">
        <f ca="1"/>
        <v/>
      </c>
      <c r="EN198" s="30" t="str">
        <f ca="1"/>
        <v/>
      </c>
      <c r="EO198" s="30" t="str">
        <f ca="1"/>
        <v/>
      </c>
      <c r="EP198" s="30" t="str">
        <f ca="1"/>
        <v/>
      </c>
      <c r="EQ198" s="30" t="str">
        <f ca="1"/>
        <v/>
      </c>
      <c r="ER198" s="30" t="str">
        <f ca="1"/>
        <v/>
      </c>
      <c r="ES198" s="30" t="str">
        <f ca="1"/>
        <v/>
      </c>
      <c r="ET198" s="30" t="str">
        <f ca="1"/>
        <v/>
      </c>
      <c r="EU198" s="30" t="str">
        <f ca="1"/>
        <v/>
      </c>
      <c r="EV198" s="30" t="str">
        <f ca="1"/>
        <v/>
      </c>
      <c r="EW198" s="30" t="str">
        <f ca="1"/>
        <v/>
      </c>
      <c r="EX198" s="30" t="str">
        <f ca="1"/>
        <v/>
      </c>
      <c r="EY198" s="30" t="str">
        <f ca="1"/>
        <v/>
      </c>
      <c r="EZ198" s="30" t="str">
        <f ca="1"/>
        <v/>
      </c>
      <c r="FA198" s="30" t="str">
        <f ca="1"/>
        <v/>
      </c>
      <c r="FB198" s="30" t="str">
        <f ca="1"/>
        <v/>
      </c>
      <c r="FC198" s="30" t="str">
        <f ca="1"/>
        <v/>
      </c>
      <c r="FD198" s="30" t="str">
        <f ca="1"/>
        <v/>
      </c>
      <c r="FE198" s="31" cm="1">
        <f t="array" aca="1" ref="FE198" ca="1">SUMPRODUCT(COUNTIF($DJ198:$FD198,Training!$C$3:$E$3))</f>
        <v>0</v>
      </c>
      <c r="FF198" s="31" cm="1">
        <f t="array" aca="1" ref="FF198" ca="1">SUMPRODUCT(COUNTIF($DJ198:$FD198,Training!$C$4:$E$4))</f>
        <v>0</v>
      </c>
      <c r="FG198" s="31" cm="1">
        <f t="array" aca="1" ref="FG198" ca="1">SUMPRODUCT(COUNTIF($DJ198:$FD198,Training!$C$5:$E$5))</f>
        <v>0</v>
      </c>
      <c r="FH198" s="31" cm="1">
        <f t="array" aca="1" ref="FH198" ca="1">SUMPRODUCT(COUNTIF($DJ198:$FD198,Training!$C$6:$E$6))</f>
        <v>0</v>
      </c>
      <c r="FI198" s="31" cm="1">
        <f t="array" aca="1" ref="FI198" ca="1">SUMPRODUCT(COUNTIF($DJ198:$FD198,Training!$C$7:$E$7))</f>
        <v>0</v>
      </c>
      <c r="FJ198" s="31" cm="1">
        <f t="array" aca="1" ref="FJ198" ca="1">SUMPRODUCT(COUNTIF($DJ198:$FD198,Training!$C$8:$E$8))</f>
        <v>0</v>
      </c>
      <c r="FK198" s="31" cm="1">
        <f t="array" aca="1" ref="FK198" ca="1">SUMPRODUCT(COUNTIF($DJ198:$FD198,Training!$C$9:$E$9))</f>
        <v>0</v>
      </c>
      <c r="FL198" s="31" cm="1">
        <f t="array" aca="1" ref="FL198" ca="1">SUMPRODUCT(COUNTIF($DJ198:$FD198,Training!$C$10:$E$10))</f>
        <v>0</v>
      </c>
      <c r="FM198" s="31" cm="1">
        <f t="array" aca="1" ref="FM198" ca="1">SUMPRODUCT(COUNTIF($DJ198:$FD198,Training!$C$11:$E$11))</f>
        <v>0</v>
      </c>
      <c r="FN198" s="31" cm="1">
        <f t="array" aca="1" ref="FN198" ca="1">SUMPRODUCT(COUNTIF($DJ198:$FD198,Training!$C$2:$E$2))</f>
        <v>0</v>
      </c>
      <c r="FO198" s="31" cm="1">
        <f t="array" aca="1" ref="FO198" ca="1">SUMPRODUCT(COUNTIF($DJ198:$FD198,Training!#REF!))</f>
        <v>0</v>
      </c>
      <c r="FP198" s="31" cm="1">
        <f t="array" aca="1" ref="FP198" ca="1">SUMPRODUCT(COUNTIF($DJ198:$FD198,Training!$C$12:$E$12))</f>
        <v>0</v>
      </c>
      <c r="FQ198" s="31" cm="1">
        <f t="array" aca="1" ref="FQ198" ca="1">SUMPRODUCT(COUNTIF($DJ198:$FD198,Training!$C$13:$E$13))</f>
        <v>0</v>
      </c>
      <c r="FR198" s="31" cm="1">
        <f t="array" aca="1" ref="FR198" ca="1">SUMPRODUCT(COUNTIF($DJ198:$FD198,Training!$C$14:$E$14))</f>
        <v>0</v>
      </c>
      <c r="FS198" s="31" cm="1">
        <f t="array" aca="1" ref="FS198" ca="1">SUMPRODUCT(COUNTIF($DJ198:$FD198,Training!$C$15:$E$15))</f>
        <v>0</v>
      </c>
      <c r="FT198" s="31" cm="1">
        <f t="array" aca="1" ref="FT198" ca="1">SUMPRODUCT(COUNTIF($DJ198:$FD198,Training!$C$16:$E$16))</f>
        <v>0</v>
      </c>
    </row>
    <row r="199" spans="1:176" x14ac:dyDescent="0.25">
      <c r="A199" s="32" t="str">
        <f>IF(WeightedParse!A199&gt;"",WeightedParse!A199,"")</f>
        <v/>
      </c>
      <c r="B199" s="49" t="str">
        <f>IF('Weighted Summary'!A199&gt;"",'Weighted Summary'!F199,"")</f>
        <v/>
      </c>
      <c r="C199" s="39" t="str">
        <f>IF($B199&gt;"",IF(COUNTIF(D199:AX199,1)&gt;0,IF(OR(B199="GK",B199="SK"),INDEX($DD$1:$DI$1,MATCH(MAX(DD199:DI199),DD199:DI199,0)),INDEX($CT$1:$DC$1,MATCH(MAX(CT199:DC199),CT199:DC199,0))),IF(OR(B199="GK",B199="SK"),INDEX($FO$1:$FT$1,MATCH(MAX(FO199:FT199),FO199:FT199,0)),INDEX($FE$1:$FN$1,MATCH(MAX(FE199:FN199),FE199:FN199,0)))),"")</f>
        <v/>
      </c>
      <c r="D199" s="37" t="str">
        <f ca="1">IF($A199&gt;"",IF(ISERROR(HLOOKUP(D$1,INDIRECT("Roles!$B$"&amp;MATCH($B199,Roles!$A:$A,0)&amp;":$AF$"&amp;MATCH($B199,Roles!$A:$A,0)),1,FALSE))=FALSE,IF(SquadExport!G199&lt;10,1,IF(SquadExport!G199&lt;15,2,IF(SquadExport!G199&lt;=20,3,""))),0),"")</f>
        <v/>
      </c>
      <c r="E199" s="37" t="str">
        <f ca="1">IF($A199&gt;"",IF(ISERROR(HLOOKUP(E$1,INDIRECT("Roles!$B$"&amp;MATCH($B199,Roles!$A:$A,0)&amp;":$AF$"&amp;MATCH($B199,Roles!$A:$A,0)),1,FALSE))=FALSE,IF(SquadExport!H199&lt;10,1,IF(SquadExport!H199&lt;15,2,IF(SquadExport!H199&lt;=20,3,""))),0),"")</f>
        <v/>
      </c>
      <c r="F199" s="37" t="str">
        <f ca="1">IF($A199&gt;"",IF(ISERROR(HLOOKUP(F$1,INDIRECT("Roles!$B$"&amp;MATCH($B199,Roles!$A:$A,0)&amp;":$AF$"&amp;MATCH($B199,Roles!$A:$A,0)),1,FALSE))=FALSE,IF(SquadExport!I199&lt;10,1,IF(SquadExport!I199&lt;15,2,IF(SquadExport!I199&lt;=20,3,""))),0),"")</f>
        <v/>
      </c>
      <c r="G199" s="37" t="str">
        <f ca="1">IF($A199&gt;"",IF(ISERROR(HLOOKUP(G$1,INDIRECT("Roles!$B$"&amp;MATCH($B199,Roles!$A:$A,0)&amp;":$AF$"&amp;MATCH($B199,Roles!$A:$A,0)),1,FALSE))=FALSE,IF(SquadExport!J199&lt;10,1,IF(SquadExport!J199&lt;15,2,IF(SquadExport!J199&lt;=20,3,""))),0),"")</f>
        <v/>
      </c>
      <c r="H199" s="37" t="str">
        <f ca="1">IF($A199&gt;"",IF(ISERROR(HLOOKUP(H$1,INDIRECT("Roles!$B$"&amp;MATCH($B199,Roles!$A:$A,0)&amp;":$AF$"&amp;MATCH($B199,Roles!$A:$A,0)),1,FALSE))=FALSE,IF(SquadExport!K199&lt;10,1,IF(SquadExport!K199&lt;15,2,IF(SquadExport!K199&lt;=20,3,""))),0),"")</f>
        <v/>
      </c>
      <c r="I199" s="37" t="str">
        <f ca="1">IF($A199&gt;"",IF(ISERROR(HLOOKUP(I$1,INDIRECT("Roles!$B$"&amp;MATCH($B199,Roles!$A:$A,0)&amp;":$AF$"&amp;MATCH($B199,Roles!$A:$A,0)),1,FALSE))=FALSE,IF(SquadExport!L199&lt;10,1,IF(SquadExport!L199&lt;15,2,IF(SquadExport!L199&lt;=20,3,""))),0),"")</f>
        <v/>
      </c>
      <c r="J199" s="37" t="str">
        <f ca="1">IF($A199&gt;"",IF(ISERROR(HLOOKUP(J$1,INDIRECT("Roles!$B$"&amp;MATCH($B199,Roles!$A:$A,0)&amp;":$AF$"&amp;MATCH($B199,Roles!$A:$A,0)),1,FALSE))=FALSE,IF(SquadExport!M199&lt;10,1,IF(SquadExport!M199&lt;15,2,IF(SquadExport!M199&lt;=20,3,""))),0),"")</f>
        <v/>
      </c>
      <c r="K199" s="37" t="str">
        <f ca="1">IF($A199&gt;"",IF(ISERROR(HLOOKUP(K$1,INDIRECT("Roles!$B$"&amp;MATCH($B199,Roles!$A:$A,0)&amp;":$AF$"&amp;MATCH($B199,Roles!$A:$A,0)),1,FALSE))=FALSE,IF(SquadExport!N199&lt;10,1,IF(SquadExport!N199&lt;15,2,IF(SquadExport!N199&lt;=20,3,""))),0),"")</f>
        <v/>
      </c>
      <c r="L199" s="37" t="str">
        <f ca="1">IF($A199&gt;"",IF(ISERROR(HLOOKUP(L$1,INDIRECT("Roles!$B$"&amp;MATCH($B199,Roles!$A:$A,0)&amp;":$AF$"&amp;MATCH($B199,Roles!$A:$A,0)),1,FALSE))=FALSE,IF(SquadExport!O199&lt;10,1,IF(SquadExport!O199&lt;15,2,IF(SquadExport!O199&lt;=20,3,""))),0),"")</f>
        <v/>
      </c>
      <c r="M199" s="37" t="str">
        <f ca="1">IF($A199&gt;"",IF(ISERROR(HLOOKUP(M$1,INDIRECT("Roles!$B$"&amp;MATCH($B199,Roles!$A:$A,0)&amp;":$AF$"&amp;MATCH($B199,Roles!$A:$A,0)),1,FALSE))=FALSE,IF(SquadExport!P199&lt;10,1,IF(SquadExport!P199&lt;15,2,IF(SquadExport!P199&lt;=20,3,""))),0),"")</f>
        <v/>
      </c>
      <c r="N199" s="37" t="str">
        <f ca="1">IF($A199&gt;"",IF(ISERROR(HLOOKUP(N$1,INDIRECT("Roles!$B$"&amp;MATCH($B199,Roles!$A:$A,0)&amp;":$AF$"&amp;MATCH($B199,Roles!$A:$A,0)),1,FALSE))=FALSE,IF(SquadExport!Q199&lt;10,1,IF(SquadExport!Q199&lt;15,2,IF(SquadExport!Q199&lt;=20,3,""))),0),"")</f>
        <v/>
      </c>
      <c r="O199" s="37" t="str">
        <f ca="1">IF($A199&gt;"",IF(ISERROR(HLOOKUP(O$1,INDIRECT("Roles!$B$"&amp;MATCH($B199,Roles!$A:$A,0)&amp;":$AF$"&amp;MATCH($B199,Roles!$A:$A,0)),1,FALSE))=FALSE,IF(SquadExport!R199&lt;10,1,IF(SquadExport!R199&lt;15,2,IF(SquadExport!R199&lt;=20,3,""))),0),"")</f>
        <v/>
      </c>
      <c r="P199" s="37" t="str">
        <f ca="1">IF($A199&gt;"",IF(ISERROR(HLOOKUP(P$1,INDIRECT("Roles!$B$"&amp;MATCH($B199,Roles!$A:$A,0)&amp;":$AF$"&amp;MATCH($B199,Roles!$A:$A,0)),1,FALSE))=FALSE,IF(SquadExport!S199&lt;10,1,IF(SquadExport!S199&lt;15,2,IF(SquadExport!S199&lt;=20,3,""))),0),"")</f>
        <v/>
      </c>
      <c r="Q199" s="37" t="str">
        <f ca="1">IF($A199&gt;"",IF(ISERROR(HLOOKUP(Q$1,INDIRECT("Roles!$B$"&amp;MATCH($B199,Roles!$A:$A,0)&amp;":$AF$"&amp;MATCH($B199,Roles!$A:$A,0)),1,FALSE))=FALSE,IF(SquadExport!T199&lt;10,1,IF(SquadExport!T199&lt;15,2,IF(SquadExport!T199&lt;=20,3,""))),0),"")</f>
        <v/>
      </c>
      <c r="R199" s="37" t="str">
        <f ca="1">IF($A199&gt;"",IF(ISERROR(HLOOKUP(R$1,INDIRECT("Roles!$B$"&amp;MATCH($B199,Roles!$A:$A,0)&amp;":$AF$"&amp;MATCH($B199,Roles!$A:$A,0)),1,FALSE))=FALSE,IF(SquadExport!U199&lt;10,1,IF(SquadExport!U199&lt;15,2,IF(SquadExport!U199&lt;=20,3,""))),0),"")</f>
        <v/>
      </c>
      <c r="S199" s="37" t="str">
        <f ca="1">IF($A199&gt;"",IF(ISERROR(HLOOKUP(S$1,INDIRECT("Roles!$B$"&amp;MATCH($B199,Roles!$A:$A,0)&amp;":$AF$"&amp;MATCH($B199,Roles!$A:$A,0)),1,FALSE))=FALSE,IF(SquadExport!V199&lt;10,1,IF(SquadExport!V199&lt;15,2,IF(SquadExport!V199&lt;=20,3,""))),0),"")</f>
        <v/>
      </c>
      <c r="T199" s="37" t="str">
        <f ca="1">IF($A199&gt;"",IF(ISERROR(HLOOKUP(T$1,INDIRECT("Roles!$B$"&amp;MATCH($B199,Roles!$A:$A,0)&amp;":$AF$"&amp;MATCH($B199,Roles!$A:$A,0)),1,FALSE))=FALSE,IF(SquadExport!W199&lt;10,1,IF(SquadExport!W199&lt;15,2,IF(SquadExport!W199&lt;=20,3,""))),0),"")</f>
        <v/>
      </c>
      <c r="U199" s="37" t="str">
        <f ca="1">IF($A199&gt;"",IF(ISERROR(HLOOKUP(U$1,INDIRECT("Roles!$B$"&amp;MATCH($B199,Roles!$A:$A,0)&amp;":$AF$"&amp;MATCH($B199,Roles!$A:$A,0)),1,FALSE))=FALSE,IF(SquadExport!X199&lt;10,1,IF(SquadExport!X199&lt;15,2,IF(SquadExport!X199&lt;=20,3,""))),0),"")</f>
        <v/>
      </c>
      <c r="V199" s="37" t="str">
        <f ca="1">IF($A199&gt;"",IF(ISERROR(HLOOKUP(V$1,INDIRECT("Roles!$B$"&amp;MATCH($B199,Roles!$A:$A,0)&amp;":$AF$"&amp;MATCH($B199,Roles!$A:$A,0)),1,FALSE))=FALSE,IF(SquadExport!Y199&lt;10,1,IF(SquadExport!Y199&lt;15,2,IF(SquadExport!Y199&lt;=20,3,""))),0),"")</f>
        <v/>
      </c>
      <c r="W199" s="37" t="str">
        <f ca="1">IF($A199&gt;"",IF(ISERROR(HLOOKUP(W$1,INDIRECT("Roles!$B$"&amp;MATCH($B199,Roles!$A:$A,0)&amp;":$AF$"&amp;MATCH($B199,Roles!$A:$A,0)),1,FALSE))=FALSE,IF(SquadExport!Z199&lt;10,1,IF(SquadExport!Z199&lt;15,2,IF(SquadExport!Z199&lt;=20,3,""))),0),"")</f>
        <v/>
      </c>
      <c r="X199" s="37" t="str">
        <f ca="1">IF($A199&gt;"",IF(ISERROR(HLOOKUP(X$1,INDIRECT("Roles!$B$"&amp;MATCH($B199,Roles!$A:$A,0)&amp;":$AF$"&amp;MATCH($B199,Roles!$A:$A,0)),1,FALSE))=FALSE,IF(SquadExport!AA199&lt;10,1,IF(SquadExport!AA199&lt;15,2,IF(SquadExport!AA199&lt;=20,3,""))),0),"")</f>
        <v/>
      </c>
      <c r="Y199" s="37" t="str">
        <f ca="1">IF($A199&gt;"",IF(ISERROR(HLOOKUP(Y$1,INDIRECT("Roles!$B$"&amp;MATCH($B199,Roles!$A:$A,0)&amp;":$AF$"&amp;MATCH($B199,Roles!$A:$A,0)),1,FALSE))=FALSE,IF(SquadExport!AB199&lt;10,1,IF(SquadExport!AB199&lt;15,2,IF(SquadExport!AB199&lt;=20,3,""))),0),"")</f>
        <v/>
      </c>
      <c r="Z199" s="37" t="str">
        <f ca="1">IF($A199&gt;"",IF(ISERROR(HLOOKUP(Z$1,INDIRECT("Roles!$B$"&amp;MATCH($B199,Roles!$A:$A,0)&amp;":$AF$"&amp;MATCH($B199,Roles!$A:$A,0)),1,FALSE))=FALSE,IF(SquadExport!AC199&lt;10,1,IF(SquadExport!AC199&lt;15,2,IF(SquadExport!AC199&lt;=20,3,""))),0),"")</f>
        <v/>
      </c>
      <c r="AA199" s="37" t="str">
        <f ca="1">IF($A199&gt;"",IF(ISERROR(HLOOKUP(AA$1,INDIRECT("Roles!$B$"&amp;MATCH($B199,Roles!$A:$A,0)&amp;":$AF$"&amp;MATCH($B199,Roles!$A:$A,0)),1,FALSE))=FALSE,IF(SquadExport!AD199&lt;10,1,IF(SquadExport!AD199&lt;15,2,IF(SquadExport!AD199&lt;=20,3,""))),0),"")</f>
        <v/>
      </c>
      <c r="AB199" s="37" t="str">
        <f ca="1">IF($A199&gt;"",IF(ISERROR(HLOOKUP(AB$1,INDIRECT("Roles!$B$"&amp;MATCH($B199,Roles!$A:$A,0)&amp;":$AF$"&amp;MATCH($B199,Roles!$A:$A,0)),1,FALSE))=FALSE,IF(SquadExport!AE199&lt;10,1,IF(SquadExport!AE199&lt;15,2,IF(SquadExport!AE199&lt;=20,3,""))),0),"")</f>
        <v/>
      </c>
      <c r="AC199" s="37" t="str">
        <f ca="1">IF($A199&gt;"",IF(ISERROR(HLOOKUP(AC$1,INDIRECT("Roles!$B$"&amp;MATCH($B199,Roles!$A:$A,0)&amp;":$AF$"&amp;MATCH($B199,Roles!$A:$A,0)),1,FALSE))=FALSE,IF(SquadExport!AF199&lt;10,1,IF(SquadExport!AF199&lt;15,2,IF(SquadExport!AF199&lt;=20,3,""))),0),"")</f>
        <v/>
      </c>
      <c r="AD199" s="37" t="str">
        <f ca="1">IF($A199&gt;"",IF(ISERROR(HLOOKUP(AD$1,INDIRECT("Roles!$B$"&amp;MATCH($B199,Roles!$A:$A,0)&amp;":$AF$"&amp;MATCH($B199,Roles!$A:$A,0)),1,FALSE))=FALSE,IF(SquadExport!AG199&lt;10,1,IF(SquadExport!AG199&lt;15,2,IF(SquadExport!AG199&lt;=20,3,""))),0),"")</f>
        <v/>
      </c>
      <c r="AE199" s="37" t="str">
        <f ca="1">IF($A199&gt;"",IF(ISERROR(HLOOKUP(AE$1,INDIRECT("Roles!$B$"&amp;MATCH($B199,Roles!$A:$A,0)&amp;":$AF$"&amp;MATCH($B199,Roles!$A:$A,0)),1,FALSE))=FALSE,IF(SquadExport!AH199&lt;10,1,IF(SquadExport!AH199&lt;15,2,IF(SquadExport!AH199&lt;=20,3,""))),0),"")</f>
        <v/>
      </c>
      <c r="AF199" s="37" t="str">
        <f ca="1">IF($A199&gt;"",IF(ISERROR(HLOOKUP(AF$1,INDIRECT("Roles!$B$"&amp;MATCH($B199,Roles!$A:$A,0)&amp;":$AF$"&amp;MATCH($B199,Roles!$A:$A,0)),1,FALSE))=FALSE,IF(SquadExport!AI199&lt;10,1,IF(SquadExport!AI199&lt;15,2,IF(SquadExport!AI199&lt;=20,3,""))),0),"")</f>
        <v/>
      </c>
      <c r="AG199" s="37" t="str">
        <f ca="1">IF($A199&gt;"",IF(ISERROR(HLOOKUP(AG$1,INDIRECT("Roles!$B$"&amp;MATCH($B199,Roles!$A:$A,0)&amp;":$AF$"&amp;MATCH($B199,Roles!$A:$A,0)),1,FALSE))=FALSE,IF(SquadExport!AJ199&lt;10,1,IF(SquadExport!AJ199&lt;15,2,IF(SquadExport!AJ199&lt;=20,3,""))),0),"")</f>
        <v/>
      </c>
      <c r="AH199" s="37" t="str">
        <f ca="1">IF($A199&gt;"",IF(ISERROR(HLOOKUP(AH$1,INDIRECT("Roles!$B$"&amp;MATCH($B199,Roles!$A:$A,0)&amp;":$AF$"&amp;MATCH($B199,Roles!$A:$A,0)),1,FALSE))=FALSE,IF(SquadExport!AK199&lt;10,1,IF(SquadExport!AK199&lt;15,2,IF(SquadExport!AK199&lt;=20,3,""))),0),"")</f>
        <v/>
      </c>
      <c r="AI199" s="37" t="str">
        <f ca="1">IF($A199&gt;"",IF(ISERROR(HLOOKUP(AI$1,INDIRECT("Roles!$B$"&amp;MATCH($B199,Roles!$A:$A,0)&amp;":$AF$"&amp;MATCH($B199,Roles!$A:$A,0)),1,FALSE))=FALSE,IF(SquadExport!AL199&lt;10,1,IF(SquadExport!AL199&lt;15,2,IF(SquadExport!AL199&lt;=20,3,""))),0),"")</f>
        <v/>
      </c>
      <c r="AJ199" s="37" t="str">
        <f ca="1">IF($A199&gt;"",IF(ISERROR(HLOOKUP(AJ$1,INDIRECT("Roles!$B$"&amp;MATCH($B199,Roles!$A:$A,0)&amp;":$AF$"&amp;MATCH($B199,Roles!$A:$A,0)),1,FALSE))=FALSE,IF(SquadExport!AM199&lt;10,1,IF(SquadExport!AM199&lt;15,2,IF(SquadExport!AM199&lt;=20,3,""))),0),"")</f>
        <v/>
      </c>
      <c r="AK199" s="37" t="str">
        <f ca="1">IF($A199&gt;"",IF(ISERROR(HLOOKUP(AK$1,INDIRECT("Roles!$B$"&amp;MATCH($B199,Roles!$A:$A,0)&amp;":$AF$"&amp;MATCH($B199,Roles!$A:$A,0)),1,FALSE))=FALSE,IF(SquadExport!AN199&lt;10,1,IF(SquadExport!AN199&lt;15,2,IF(SquadExport!AN199&lt;=20,3,""))),0),"")</f>
        <v/>
      </c>
      <c r="AL199" s="37" t="str">
        <f ca="1">IF($A199&gt;"",IF(ISERROR(HLOOKUP(AL$1,INDIRECT("Roles!$B$"&amp;MATCH($B199,Roles!$A:$A,0)&amp;":$AF$"&amp;MATCH($B199,Roles!$A:$A,0)),1,FALSE))=FALSE,IF(SquadExport!AO199&lt;10,1,IF(SquadExport!AO199&lt;15,2,IF(SquadExport!AO199&lt;=20,3,""))),0),"")</f>
        <v/>
      </c>
      <c r="AM199" s="37" t="str">
        <f ca="1">IF($A199&gt;"",IF(ISERROR(HLOOKUP(AM$1,INDIRECT("Roles!$B$"&amp;MATCH($B199,Roles!$A:$A,0)&amp;":$AF$"&amp;MATCH($B199,Roles!$A:$A,0)),1,FALSE))=FALSE,IF(SquadExport!AP199&lt;10,1,IF(SquadExport!AP199&lt;15,2,IF(SquadExport!AP199&lt;=20,3,""))),0),"")</f>
        <v/>
      </c>
      <c r="AN199" s="37" t="str">
        <f ca="1">IF($A199&gt;"",IF(ISERROR(HLOOKUP(AN$1,INDIRECT("Roles!$B$"&amp;MATCH($B199,Roles!$A:$A,0)&amp;":$AF$"&amp;MATCH($B199,Roles!$A:$A,0)),1,FALSE))=FALSE,IF(SquadExport!AQ199&lt;10,1,IF(SquadExport!AQ199&lt;15,2,IF(SquadExport!AQ199&lt;=20,3,""))),0),"")</f>
        <v/>
      </c>
      <c r="AO199" s="37" t="str">
        <f ca="1">IF($A199&gt;"",IF(ISERROR(HLOOKUP(AO$1,INDIRECT("Roles!$B$"&amp;MATCH($B199,Roles!$A:$A,0)&amp;":$AF$"&amp;MATCH($B199,Roles!$A:$A,0)),1,FALSE))=FALSE,IF(SquadExport!AR199&lt;10,1,IF(SquadExport!AR199&lt;15,2,IF(SquadExport!AR199&lt;=20,3,""))),0),"")</f>
        <v/>
      </c>
      <c r="AP199" s="37" t="str">
        <f ca="1">IF($A199&gt;"",IF(ISERROR(HLOOKUP(AP$1,INDIRECT("Roles!$B$"&amp;MATCH($B199,Roles!$A:$A,0)&amp;":$AF$"&amp;MATCH($B199,Roles!$A:$A,0)),1,FALSE))=FALSE,IF(SquadExport!AS199&lt;10,1,IF(SquadExport!AS199&lt;15,2,IF(SquadExport!AS199&lt;=20,3,""))),0),"")</f>
        <v/>
      </c>
      <c r="AQ199" s="37" t="str">
        <f ca="1">IF($A199&gt;"",IF(ISERROR(HLOOKUP(AQ$1,INDIRECT("Roles!$B$"&amp;MATCH($B199,Roles!$A:$A,0)&amp;":$AF$"&amp;MATCH($B199,Roles!$A:$A,0)),1,FALSE))=FALSE,IF(SquadExport!AT199&lt;10,1,IF(SquadExport!AT199&lt;15,2,IF(SquadExport!AT199&lt;=20,3,""))),0),"")</f>
        <v/>
      </c>
      <c r="AR199" s="37" t="str">
        <f ca="1">IF($A199&gt;"",IF(ISERROR(HLOOKUP(AR$1,INDIRECT("Roles!$B$"&amp;MATCH($B199,Roles!$A:$A,0)&amp;":$AF$"&amp;MATCH($B199,Roles!$A:$A,0)),1,FALSE))=FALSE,IF(SquadExport!AU199&lt;10,1,IF(SquadExport!AU199&lt;15,2,IF(SquadExport!AU199&lt;=20,3,""))),0),"")</f>
        <v/>
      </c>
      <c r="AS199" s="37" t="str">
        <f ca="1">IF($A199&gt;"",IF(ISERROR(HLOOKUP(AS$1,INDIRECT("Roles!$B$"&amp;MATCH($B199,Roles!$A:$A,0)&amp;":$AF$"&amp;MATCH($B199,Roles!$A:$A,0)),1,FALSE))=FALSE,IF(SquadExport!AV199&lt;10,1,IF(SquadExport!AV199&lt;15,2,IF(SquadExport!AV199&lt;=20,3,""))),0),"")</f>
        <v/>
      </c>
      <c r="AT199" s="37" t="str">
        <f ca="1">IF($A199&gt;"",IF(ISERROR(HLOOKUP(AT$1,INDIRECT("Roles!$B$"&amp;MATCH($B199,Roles!$A:$A,0)&amp;":$AF$"&amp;MATCH($B199,Roles!$A:$A,0)),1,FALSE))=FALSE,IF(SquadExport!AW199&lt;10,1,IF(SquadExport!AW199&lt;15,2,IF(SquadExport!AW199&lt;=20,3,""))),0),"")</f>
        <v/>
      </c>
      <c r="AU199" s="37" t="str">
        <f ca="1">IF($A199&gt;"",IF(ISERROR(HLOOKUP(AU$1,INDIRECT("Roles!$B$"&amp;MATCH($B199,Roles!$A:$A,0)&amp;":$AF$"&amp;MATCH($B199,Roles!$A:$A,0)),1,FALSE))=FALSE,IF(SquadExport!AX199&lt;10,1,IF(SquadExport!AX199&lt;15,2,IF(SquadExport!AX199&lt;=20,3,""))),0),"")</f>
        <v/>
      </c>
      <c r="AV199" s="37" t="str">
        <f ca="1">IF($A199&gt;"",IF(ISERROR(HLOOKUP(AV$1,INDIRECT("Roles!$B$"&amp;MATCH($B199,Roles!$A:$A,0)&amp;":$AF$"&amp;MATCH($B199,Roles!$A:$A,0)),1,FALSE))=FALSE,IF(SquadExport!AY199&lt;10,1,IF(SquadExport!AY199&lt;15,2,IF(SquadExport!AY199&lt;=20,3,""))),0),"")</f>
        <v/>
      </c>
      <c r="AW199" s="37" t="str">
        <f ca="1">IF($A199&gt;"",IF(ISERROR(HLOOKUP(AW$1,INDIRECT("Roles!$B$"&amp;MATCH($B199,Roles!$A:$A,0)&amp;":$AF$"&amp;MATCH($B199,Roles!$A:$A,0)),1,FALSE))=FALSE,IF(SquadExport!AZ199&lt;10,1,IF(SquadExport!AZ199&lt;15,2,IF(SquadExport!AZ199&lt;=20,3,""))),0),"")</f>
        <v/>
      </c>
      <c r="AX199" s="37" t="str">
        <f ca="1">IF($A199&gt;"",IF(ISERROR(HLOOKUP(AX$1,INDIRECT("Roles!$B$"&amp;MATCH($B199,Roles!$A:$A,0)&amp;":$AF$"&amp;MATCH($B199,Roles!$A:$A,0)),1,FALSE))=FALSE,IF(SquadExport!BA199&lt;10,1,IF(SquadExport!BA199&lt;15,2,IF(SquadExport!BA199&lt;=20,3,""))),0),"")</f>
        <v/>
      </c>
      <c r="AY199" s="30" t="str" cm="1">
        <f t="array" aca="1" ref="AY199:CS199" ca="1">IF($D199:$AX199=1,D$1:AX$1,"")</f>
        <v/>
      </c>
      <c r="AZ199" s="30" t="str">
        <f ca="1"/>
        <v/>
      </c>
      <c r="BA199" s="30" t="str">
        <f ca="1"/>
        <v/>
      </c>
      <c r="BB199" s="30" t="str">
        <f ca="1"/>
        <v/>
      </c>
      <c r="BC199" s="30" t="str">
        <f ca="1"/>
        <v/>
      </c>
      <c r="BD199" s="30" t="str">
        <f ca="1"/>
        <v/>
      </c>
      <c r="BE199" s="30" t="str">
        <f ca="1"/>
        <v/>
      </c>
      <c r="BF199" s="30" t="str">
        <f ca="1"/>
        <v/>
      </c>
      <c r="BG199" s="30" t="str">
        <f ca="1"/>
        <v/>
      </c>
      <c r="BH199" s="30" t="str">
        <f ca="1"/>
        <v/>
      </c>
      <c r="BI199" s="30" t="str">
        <f ca="1"/>
        <v/>
      </c>
      <c r="BJ199" s="30" t="str">
        <f ca="1"/>
        <v/>
      </c>
      <c r="BK199" s="30" t="str">
        <f ca="1"/>
        <v/>
      </c>
      <c r="BL199" s="30" t="str">
        <f ca="1"/>
        <v/>
      </c>
      <c r="BM199" s="30" t="str">
        <f ca="1"/>
        <v/>
      </c>
      <c r="BN199" s="30" t="str">
        <f ca="1"/>
        <v/>
      </c>
      <c r="BO199" s="30" t="str">
        <f ca="1"/>
        <v/>
      </c>
      <c r="BP199" s="30" t="str">
        <f ca="1"/>
        <v/>
      </c>
      <c r="BQ199" s="30" t="str">
        <f ca="1"/>
        <v/>
      </c>
      <c r="BR199" s="30" t="str">
        <f ca="1"/>
        <v/>
      </c>
      <c r="BS199" s="30" t="str">
        <f ca="1"/>
        <v/>
      </c>
      <c r="BT199" s="30" t="str">
        <f ca="1"/>
        <v/>
      </c>
      <c r="BU199" s="30" t="str">
        <f ca="1"/>
        <v/>
      </c>
      <c r="BV199" s="30" t="str">
        <f ca="1"/>
        <v/>
      </c>
      <c r="BW199" s="30" t="str">
        <f ca="1"/>
        <v/>
      </c>
      <c r="BX199" s="30" t="str">
        <f ca="1"/>
        <v/>
      </c>
      <c r="BY199" s="30" t="str">
        <f ca="1"/>
        <v/>
      </c>
      <c r="BZ199" s="30" t="str">
        <f ca="1"/>
        <v/>
      </c>
      <c r="CA199" s="30" t="str">
        <f ca="1"/>
        <v/>
      </c>
      <c r="CB199" s="30" t="str">
        <f ca="1"/>
        <v/>
      </c>
      <c r="CC199" s="30" t="str">
        <f ca="1"/>
        <v/>
      </c>
      <c r="CD199" s="30" t="str">
        <f ca="1"/>
        <v/>
      </c>
      <c r="CE199" s="30" t="str">
        <f ca="1"/>
        <v/>
      </c>
      <c r="CF199" s="30" t="str">
        <f ca="1"/>
        <v/>
      </c>
      <c r="CG199" s="30" t="str">
        <f ca="1"/>
        <v/>
      </c>
      <c r="CH199" s="30" t="str">
        <f ca="1"/>
        <v/>
      </c>
      <c r="CI199" s="30" t="str">
        <f ca="1"/>
        <v/>
      </c>
      <c r="CJ199" s="30" t="str">
        <f ca="1"/>
        <v/>
      </c>
      <c r="CK199" s="30" t="str">
        <f ca="1"/>
        <v/>
      </c>
      <c r="CL199" s="30" t="str">
        <f ca="1"/>
        <v/>
      </c>
      <c r="CM199" s="30" t="str">
        <f ca="1"/>
        <v/>
      </c>
      <c r="CN199" s="30" t="str">
        <f ca="1"/>
        <v/>
      </c>
      <c r="CO199" s="30" t="str">
        <f ca="1"/>
        <v/>
      </c>
      <c r="CP199" s="30" t="str">
        <f ca="1"/>
        <v/>
      </c>
      <c r="CQ199" s="30" t="str">
        <f ca="1"/>
        <v/>
      </c>
      <c r="CR199" s="30" t="str">
        <f ca="1"/>
        <v/>
      </c>
      <c r="CS199" s="30" t="str">
        <f ca="1"/>
        <v/>
      </c>
      <c r="CT199" s="31" cm="1">
        <f t="array" aca="1" ref="CT199" ca="1">SUMPRODUCT(COUNTIF($AY199:$CS199,Training!$C$3:$E$3))</f>
        <v>0</v>
      </c>
      <c r="CU199" s="31" cm="1">
        <f t="array" aca="1" ref="CU199" ca="1">SUMPRODUCT(COUNTIF($AY199:$CS199,Training!$C$4:$E$4))</f>
        <v>0</v>
      </c>
      <c r="CV199" s="31" cm="1">
        <f t="array" aca="1" ref="CV199" ca="1">SUMPRODUCT(COUNTIF($AY199:$CS199,Training!$C$5:$E$5))</f>
        <v>0</v>
      </c>
      <c r="CW199" s="31" cm="1">
        <f t="array" aca="1" ref="CW199" ca="1">SUMPRODUCT(COUNTIF($AY199:$CS199,Training!$C$6:$E$6))</f>
        <v>0</v>
      </c>
      <c r="CX199" s="31" cm="1">
        <f t="array" aca="1" ref="CX199" ca="1">SUMPRODUCT(COUNTIF($AY199:$CS199,Training!$C$7:$E$7))</f>
        <v>0</v>
      </c>
      <c r="CY199" s="31" cm="1">
        <f t="array" aca="1" ref="CY199" ca="1">SUMPRODUCT(COUNTIF($AY199:$CS199,Training!$C$8:$E$8))</f>
        <v>0</v>
      </c>
      <c r="CZ199" s="31" cm="1">
        <f t="array" aca="1" ref="CZ199" ca="1">SUMPRODUCT(COUNTIF($AY199:$CS199,Training!$C$9:$E$9))</f>
        <v>0</v>
      </c>
      <c r="DA199" s="31" cm="1">
        <f t="array" aca="1" ref="DA199" ca="1">SUMPRODUCT(COUNTIF($AY199:$CS199,Training!$C$10:$E$10))</f>
        <v>0</v>
      </c>
      <c r="DB199" s="31" cm="1">
        <f t="array" aca="1" ref="DB199" ca="1">SUMPRODUCT(COUNTIF($AY199:$CS199,Training!$C$11:$E$11))</f>
        <v>0</v>
      </c>
      <c r="DC199" s="31" cm="1">
        <f t="array" aca="1" ref="DC199" ca="1">SUMPRODUCT(COUNTIF($AY199:$CS199,Training!$C$2:$E$2))</f>
        <v>0</v>
      </c>
      <c r="DD199" s="31" cm="1">
        <f t="array" aca="1" ref="DD199" ca="1">SUMPRODUCT(COUNTIF($AY199:$CS199,Training!#REF!))</f>
        <v>0</v>
      </c>
      <c r="DE199" s="31" cm="1">
        <f t="array" aca="1" ref="DE199" ca="1">SUMPRODUCT(COUNTIF($AY199:$CS199,Training!$C$12:$E$12))</f>
        <v>0</v>
      </c>
      <c r="DF199" s="31" cm="1">
        <f t="array" aca="1" ref="DF199" ca="1">SUMPRODUCT(COUNTIF($AY199:$CS199,Training!$C$13:$E$13))</f>
        <v>0</v>
      </c>
      <c r="DG199" s="31" cm="1">
        <f t="array" aca="1" ref="DG199" ca="1">SUMPRODUCT(COUNTIF($AY199:$CS199,Training!$C$14:$E$14))</f>
        <v>0</v>
      </c>
      <c r="DH199" s="31" cm="1">
        <f t="array" aca="1" ref="DH199" ca="1">SUMPRODUCT(COUNTIF($AY199:$CS199,Training!$C$15:$E$15))</f>
        <v>0</v>
      </c>
      <c r="DI199" s="31" cm="1">
        <f t="array" aca="1" ref="DI199" ca="1">SUMPRODUCT(COUNTIF($AY199:$CS199,Training!$C$16:$E$16))</f>
        <v>0</v>
      </c>
      <c r="DJ199" s="30" t="str" cm="1">
        <f t="array" aca="1" ref="DJ199:FD199" ca="1">IF(COUNTIF(D199:AX199,1)=0,IF($D199:$AX199=2,D$1:AX$1,""),"")</f>
        <v/>
      </c>
      <c r="DK199" s="30" t="str">
        <f ca="1"/>
        <v/>
      </c>
      <c r="DL199" s="30" t="str">
        <f ca="1"/>
        <v/>
      </c>
      <c r="DM199" s="30" t="str">
        <f ca="1"/>
        <v/>
      </c>
      <c r="DN199" s="30" t="str">
        <f ca="1"/>
        <v/>
      </c>
      <c r="DO199" s="30" t="str">
        <f ca="1"/>
        <v/>
      </c>
      <c r="DP199" s="30" t="str">
        <f ca="1"/>
        <v/>
      </c>
      <c r="DQ199" s="30" t="str">
        <f ca="1"/>
        <v/>
      </c>
      <c r="DR199" s="30" t="str">
        <f ca="1"/>
        <v/>
      </c>
      <c r="DS199" s="30" t="str">
        <f ca="1"/>
        <v/>
      </c>
      <c r="DT199" s="30" t="str">
        <f ca="1"/>
        <v/>
      </c>
      <c r="DU199" s="30" t="str">
        <f ca="1"/>
        <v/>
      </c>
      <c r="DV199" s="30" t="str">
        <f ca="1"/>
        <v/>
      </c>
      <c r="DW199" s="30" t="str">
        <f ca="1"/>
        <v/>
      </c>
      <c r="DX199" s="30" t="str">
        <f ca="1"/>
        <v/>
      </c>
      <c r="DY199" s="30" t="str">
        <f ca="1"/>
        <v/>
      </c>
      <c r="DZ199" s="30" t="str">
        <f ca="1"/>
        <v/>
      </c>
      <c r="EA199" s="30" t="str">
        <f ca="1"/>
        <v/>
      </c>
      <c r="EB199" s="30" t="str">
        <f ca="1"/>
        <v/>
      </c>
      <c r="EC199" s="30" t="str">
        <f ca="1"/>
        <v/>
      </c>
      <c r="ED199" s="30" t="str">
        <f ca="1"/>
        <v/>
      </c>
      <c r="EE199" s="30" t="str">
        <f ca="1"/>
        <v/>
      </c>
      <c r="EF199" s="30" t="str">
        <f ca="1"/>
        <v/>
      </c>
      <c r="EG199" s="30" t="str">
        <f ca="1"/>
        <v/>
      </c>
      <c r="EH199" s="30" t="str">
        <f ca="1"/>
        <v/>
      </c>
      <c r="EI199" s="30" t="str">
        <f ca="1"/>
        <v/>
      </c>
      <c r="EJ199" s="30" t="str">
        <f ca="1"/>
        <v/>
      </c>
      <c r="EK199" s="30" t="str">
        <f ca="1"/>
        <v/>
      </c>
      <c r="EL199" s="30" t="str">
        <f ca="1"/>
        <v/>
      </c>
      <c r="EM199" s="30" t="str">
        <f ca="1"/>
        <v/>
      </c>
      <c r="EN199" s="30" t="str">
        <f ca="1"/>
        <v/>
      </c>
      <c r="EO199" s="30" t="str">
        <f ca="1"/>
        <v/>
      </c>
      <c r="EP199" s="30" t="str">
        <f ca="1"/>
        <v/>
      </c>
      <c r="EQ199" s="30" t="str">
        <f ca="1"/>
        <v/>
      </c>
      <c r="ER199" s="30" t="str">
        <f ca="1"/>
        <v/>
      </c>
      <c r="ES199" s="30" t="str">
        <f ca="1"/>
        <v/>
      </c>
      <c r="ET199" s="30" t="str">
        <f ca="1"/>
        <v/>
      </c>
      <c r="EU199" s="30" t="str">
        <f ca="1"/>
        <v/>
      </c>
      <c r="EV199" s="30" t="str">
        <f ca="1"/>
        <v/>
      </c>
      <c r="EW199" s="30" t="str">
        <f ca="1"/>
        <v/>
      </c>
      <c r="EX199" s="30" t="str">
        <f ca="1"/>
        <v/>
      </c>
      <c r="EY199" s="30" t="str">
        <f ca="1"/>
        <v/>
      </c>
      <c r="EZ199" s="30" t="str">
        <f ca="1"/>
        <v/>
      </c>
      <c r="FA199" s="30" t="str">
        <f ca="1"/>
        <v/>
      </c>
      <c r="FB199" s="30" t="str">
        <f ca="1"/>
        <v/>
      </c>
      <c r="FC199" s="30" t="str">
        <f ca="1"/>
        <v/>
      </c>
      <c r="FD199" s="30" t="str">
        <f ca="1"/>
        <v/>
      </c>
      <c r="FE199" s="31" cm="1">
        <f t="array" aca="1" ref="FE199" ca="1">SUMPRODUCT(COUNTIF($DJ199:$FD199,Training!$C$3:$E$3))</f>
        <v>0</v>
      </c>
      <c r="FF199" s="31" cm="1">
        <f t="array" aca="1" ref="FF199" ca="1">SUMPRODUCT(COUNTIF($DJ199:$FD199,Training!$C$4:$E$4))</f>
        <v>0</v>
      </c>
      <c r="FG199" s="31" cm="1">
        <f t="array" aca="1" ref="FG199" ca="1">SUMPRODUCT(COUNTIF($DJ199:$FD199,Training!$C$5:$E$5))</f>
        <v>0</v>
      </c>
      <c r="FH199" s="31" cm="1">
        <f t="array" aca="1" ref="FH199" ca="1">SUMPRODUCT(COUNTIF($DJ199:$FD199,Training!$C$6:$E$6))</f>
        <v>0</v>
      </c>
      <c r="FI199" s="31" cm="1">
        <f t="array" aca="1" ref="FI199" ca="1">SUMPRODUCT(COUNTIF($DJ199:$FD199,Training!$C$7:$E$7))</f>
        <v>0</v>
      </c>
      <c r="FJ199" s="31" cm="1">
        <f t="array" aca="1" ref="FJ199" ca="1">SUMPRODUCT(COUNTIF($DJ199:$FD199,Training!$C$8:$E$8))</f>
        <v>0</v>
      </c>
      <c r="FK199" s="31" cm="1">
        <f t="array" aca="1" ref="FK199" ca="1">SUMPRODUCT(COUNTIF($DJ199:$FD199,Training!$C$9:$E$9))</f>
        <v>0</v>
      </c>
      <c r="FL199" s="31" cm="1">
        <f t="array" aca="1" ref="FL199" ca="1">SUMPRODUCT(COUNTIF($DJ199:$FD199,Training!$C$10:$E$10))</f>
        <v>0</v>
      </c>
      <c r="FM199" s="31" cm="1">
        <f t="array" aca="1" ref="FM199" ca="1">SUMPRODUCT(COUNTIF($DJ199:$FD199,Training!$C$11:$E$11))</f>
        <v>0</v>
      </c>
      <c r="FN199" s="31" cm="1">
        <f t="array" aca="1" ref="FN199" ca="1">SUMPRODUCT(COUNTIF($DJ199:$FD199,Training!$C$2:$E$2))</f>
        <v>0</v>
      </c>
      <c r="FO199" s="31" cm="1">
        <f t="array" aca="1" ref="FO199" ca="1">SUMPRODUCT(COUNTIF($DJ199:$FD199,Training!#REF!))</f>
        <v>0</v>
      </c>
      <c r="FP199" s="31" cm="1">
        <f t="array" aca="1" ref="FP199" ca="1">SUMPRODUCT(COUNTIF($DJ199:$FD199,Training!$C$12:$E$12))</f>
        <v>0</v>
      </c>
      <c r="FQ199" s="31" cm="1">
        <f t="array" aca="1" ref="FQ199" ca="1">SUMPRODUCT(COUNTIF($DJ199:$FD199,Training!$C$13:$E$13))</f>
        <v>0</v>
      </c>
      <c r="FR199" s="31" cm="1">
        <f t="array" aca="1" ref="FR199" ca="1">SUMPRODUCT(COUNTIF($DJ199:$FD199,Training!$C$14:$E$14))</f>
        <v>0</v>
      </c>
      <c r="FS199" s="31" cm="1">
        <f t="array" aca="1" ref="FS199" ca="1">SUMPRODUCT(COUNTIF($DJ199:$FD199,Training!$C$15:$E$15))</f>
        <v>0</v>
      </c>
      <c r="FT199" s="31" cm="1">
        <f t="array" aca="1" ref="FT199" ca="1">SUMPRODUCT(COUNTIF($DJ199:$FD199,Training!$C$16:$E$16))</f>
        <v>0</v>
      </c>
    </row>
    <row r="200" spans="1:176" x14ac:dyDescent="0.25">
      <c r="A200" s="32" t="str">
        <f>IF(WeightedParse!A200&gt;"",WeightedParse!A200,"")</f>
        <v/>
      </c>
      <c r="B200" s="49" t="str">
        <f>IF('Weighted Summary'!A200&gt;"",'Weighted Summary'!F200,"")</f>
        <v/>
      </c>
      <c r="C200" s="39" t="str">
        <f>IF($B200&gt;"",IF(COUNTIF(D200:AX200,1)&gt;0,IF(OR(B200="GK",B200="SK"),INDEX($DD$1:$DI$1,MATCH(MAX(DD200:DI200),DD200:DI200,0)),INDEX($CT$1:$DC$1,MATCH(MAX(CT200:DC200),CT200:DC200,0))),IF(OR(B200="GK",B200="SK"),INDEX($FO$1:$FT$1,MATCH(MAX(FO200:FT200),FO200:FT200,0)),INDEX($FE$1:$FN$1,MATCH(MAX(FE200:FN200),FE200:FN200,0)))),"")</f>
        <v/>
      </c>
      <c r="D200" s="37" t="str">
        <f ca="1">IF($A200&gt;"",IF(ISERROR(HLOOKUP(D$1,INDIRECT("Roles!$B$"&amp;MATCH($B200,Roles!$A:$A,0)&amp;":$AF$"&amp;MATCH($B200,Roles!$A:$A,0)),1,FALSE))=FALSE,IF(SquadExport!G200&lt;10,1,IF(SquadExport!G200&lt;15,2,IF(SquadExport!G200&lt;=20,3,""))),0),"")</f>
        <v/>
      </c>
      <c r="E200" s="37" t="str">
        <f ca="1">IF($A200&gt;"",IF(ISERROR(HLOOKUP(E$1,INDIRECT("Roles!$B$"&amp;MATCH($B200,Roles!$A:$A,0)&amp;":$AF$"&amp;MATCH($B200,Roles!$A:$A,0)),1,FALSE))=FALSE,IF(SquadExport!H200&lt;10,1,IF(SquadExport!H200&lt;15,2,IF(SquadExport!H200&lt;=20,3,""))),0),"")</f>
        <v/>
      </c>
      <c r="F200" s="37" t="str">
        <f ca="1">IF($A200&gt;"",IF(ISERROR(HLOOKUP(F$1,INDIRECT("Roles!$B$"&amp;MATCH($B200,Roles!$A:$A,0)&amp;":$AF$"&amp;MATCH($B200,Roles!$A:$A,0)),1,FALSE))=FALSE,IF(SquadExport!I200&lt;10,1,IF(SquadExport!I200&lt;15,2,IF(SquadExport!I200&lt;=20,3,""))),0),"")</f>
        <v/>
      </c>
      <c r="G200" s="37" t="str">
        <f ca="1">IF($A200&gt;"",IF(ISERROR(HLOOKUP(G$1,INDIRECT("Roles!$B$"&amp;MATCH($B200,Roles!$A:$A,0)&amp;":$AF$"&amp;MATCH($B200,Roles!$A:$A,0)),1,FALSE))=FALSE,IF(SquadExport!J200&lt;10,1,IF(SquadExport!J200&lt;15,2,IF(SquadExport!J200&lt;=20,3,""))),0),"")</f>
        <v/>
      </c>
      <c r="H200" s="37" t="str">
        <f ca="1">IF($A200&gt;"",IF(ISERROR(HLOOKUP(H$1,INDIRECT("Roles!$B$"&amp;MATCH($B200,Roles!$A:$A,0)&amp;":$AF$"&amp;MATCH($B200,Roles!$A:$A,0)),1,FALSE))=FALSE,IF(SquadExport!K200&lt;10,1,IF(SquadExport!K200&lt;15,2,IF(SquadExport!K200&lt;=20,3,""))),0),"")</f>
        <v/>
      </c>
      <c r="I200" s="37" t="str">
        <f ca="1">IF($A200&gt;"",IF(ISERROR(HLOOKUP(I$1,INDIRECT("Roles!$B$"&amp;MATCH($B200,Roles!$A:$A,0)&amp;":$AF$"&amp;MATCH($B200,Roles!$A:$A,0)),1,FALSE))=FALSE,IF(SquadExport!L200&lt;10,1,IF(SquadExport!L200&lt;15,2,IF(SquadExport!L200&lt;=20,3,""))),0),"")</f>
        <v/>
      </c>
      <c r="J200" s="37" t="str">
        <f ca="1">IF($A200&gt;"",IF(ISERROR(HLOOKUP(J$1,INDIRECT("Roles!$B$"&amp;MATCH($B200,Roles!$A:$A,0)&amp;":$AF$"&amp;MATCH($B200,Roles!$A:$A,0)),1,FALSE))=FALSE,IF(SquadExport!M200&lt;10,1,IF(SquadExport!M200&lt;15,2,IF(SquadExport!M200&lt;=20,3,""))),0),"")</f>
        <v/>
      </c>
      <c r="K200" s="37" t="str">
        <f ca="1">IF($A200&gt;"",IF(ISERROR(HLOOKUP(K$1,INDIRECT("Roles!$B$"&amp;MATCH($B200,Roles!$A:$A,0)&amp;":$AF$"&amp;MATCH($B200,Roles!$A:$A,0)),1,FALSE))=FALSE,IF(SquadExport!N200&lt;10,1,IF(SquadExport!N200&lt;15,2,IF(SquadExport!N200&lt;=20,3,""))),0),"")</f>
        <v/>
      </c>
      <c r="L200" s="37" t="str">
        <f ca="1">IF($A200&gt;"",IF(ISERROR(HLOOKUP(L$1,INDIRECT("Roles!$B$"&amp;MATCH($B200,Roles!$A:$A,0)&amp;":$AF$"&amp;MATCH($B200,Roles!$A:$A,0)),1,FALSE))=FALSE,IF(SquadExport!O200&lt;10,1,IF(SquadExport!O200&lt;15,2,IF(SquadExport!O200&lt;=20,3,""))),0),"")</f>
        <v/>
      </c>
      <c r="M200" s="37" t="str">
        <f ca="1">IF($A200&gt;"",IF(ISERROR(HLOOKUP(M$1,INDIRECT("Roles!$B$"&amp;MATCH($B200,Roles!$A:$A,0)&amp;":$AF$"&amp;MATCH($B200,Roles!$A:$A,0)),1,FALSE))=FALSE,IF(SquadExport!P200&lt;10,1,IF(SquadExport!P200&lt;15,2,IF(SquadExport!P200&lt;=20,3,""))),0),"")</f>
        <v/>
      </c>
      <c r="N200" s="37" t="str">
        <f ca="1">IF($A200&gt;"",IF(ISERROR(HLOOKUP(N$1,INDIRECT("Roles!$B$"&amp;MATCH($B200,Roles!$A:$A,0)&amp;":$AF$"&amp;MATCH($B200,Roles!$A:$A,0)),1,FALSE))=FALSE,IF(SquadExport!Q200&lt;10,1,IF(SquadExport!Q200&lt;15,2,IF(SquadExport!Q200&lt;=20,3,""))),0),"")</f>
        <v/>
      </c>
      <c r="O200" s="37" t="str">
        <f ca="1">IF($A200&gt;"",IF(ISERROR(HLOOKUP(O$1,INDIRECT("Roles!$B$"&amp;MATCH($B200,Roles!$A:$A,0)&amp;":$AF$"&amp;MATCH($B200,Roles!$A:$A,0)),1,FALSE))=FALSE,IF(SquadExport!R200&lt;10,1,IF(SquadExport!R200&lt;15,2,IF(SquadExport!R200&lt;=20,3,""))),0),"")</f>
        <v/>
      </c>
      <c r="P200" s="37" t="str">
        <f ca="1">IF($A200&gt;"",IF(ISERROR(HLOOKUP(P$1,INDIRECT("Roles!$B$"&amp;MATCH($B200,Roles!$A:$A,0)&amp;":$AF$"&amp;MATCH($B200,Roles!$A:$A,0)),1,FALSE))=FALSE,IF(SquadExport!S200&lt;10,1,IF(SquadExport!S200&lt;15,2,IF(SquadExport!S200&lt;=20,3,""))),0),"")</f>
        <v/>
      </c>
      <c r="Q200" s="37" t="str">
        <f ca="1">IF($A200&gt;"",IF(ISERROR(HLOOKUP(Q$1,INDIRECT("Roles!$B$"&amp;MATCH($B200,Roles!$A:$A,0)&amp;":$AF$"&amp;MATCH($B200,Roles!$A:$A,0)),1,FALSE))=FALSE,IF(SquadExport!T200&lt;10,1,IF(SquadExport!T200&lt;15,2,IF(SquadExport!T200&lt;=20,3,""))),0),"")</f>
        <v/>
      </c>
      <c r="R200" s="37" t="str">
        <f ca="1">IF($A200&gt;"",IF(ISERROR(HLOOKUP(R$1,INDIRECT("Roles!$B$"&amp;MATCH($B200,Roles!$A:$A,0)&amp;":$AF$"&amp;MATCH($B200,Roles!$A:$A,0)),1,FALSE))=FALSE,IF(SquadExport!U200&lt;10,1,IF(SquadExport!U200&lt;15,2,IF(SquadExport!U200&lt;=20,3,""))),0),"")</f>
        <v/>
      </c>
      <c r="S200" s="37" t="str">
        <f ca="1">IF($A200&gt;"",IF(ISERROR(HLOOKUP(S$1,INDIRECT("Roles!$B$"&amp;MATCH($B200,Roles!$A:$A,0)&amp;":$AF$"&amp;MATCH($B200,Roles!$A:$A,0)),1,FALSE))=FALSE,IF(SquadExport!V200&lt;10,1,IF(SquadExport!V200&lt;15,2,IF(SquadExport!V200&lt;=20,3,""))),0),"")</f>
        <v/>
      </c>
      <c r="T200" s="37" t="str">
        <f ca="1">IF($A200&gt;"",IF(ISERROR(HLOOKUP(T$1,INDIRECT("Roles!$B$"&amp;MATCH($B200,Roles!$A:$A,0)&amp;":$AF$"&amp;MATCH($B200,Roles!$A:$A,0)),1,FALSE))=FALSE,IF(SquadExport!W200&lt;10,1,IF(SquadExport!W200&lt;15,2,IF(SquadExport!W200&lt;=20,3,""))),0),"")</f>
        <v/>
      </c>
      <c r="U200" s="37" t="str">
        <f ca="1">IF($A200&gt;"",IF(ISERROR(HLOOKUP(U$1,INDIRECT("Roles!$B$"&amp;MATCH($B200,Roles!$A:$A,0)&amp;":$AF$"&amp;MATCH($B200,Roles!$A:$A,0)),1,FALSE))=FALSE,IF(SquadExport!X200&lt;10,1,IF(SquadExport!X200&lt;15,2,IF(SquadExport!X200&lt;=20,3,""))),0),"")</f>
        <v/>
      </c>
      <c r="V200" s="37" t="str">
        <f ca="1">IF($A200&gt;"",IF(ISERROR(HLOOKUP(V$1,INDIRECT("Roles!$B$"&amp;MATCH($B200,Roles!$A:$A,0)&amp;":$AF$"&amp;MATCH($B200,Roles!$A:$A,0)),1,FALSE))=FALSE,IF(SquadExport!Y200&lt;10,1,IF(SquadExport!Y200&lt;15,2,IF(SquadExport!Y200&lt;=20,3,""))),0),"")</f>
        <v/>
      </c>
      <c r="W200" s="37" t="str">
        <f ca="1">IF($A200&gt;"",IF(ISERROR(HLOOKUP(W$1,INDIRECT("Roles!$B$"&amp;MATCH($B200,Roles!$A:$A,0)&amp;":$AF$"&amp;MATCH($B200,Roles!$A:$A,0)),1,FALSE))=FALSE,IF(SquadExport!Z200&lt;10,1,IF(SquadExport!Z200&lt;15,2,IF(SquadExport!Z200&lt;=20,3,""))),0),"")</f>
        <v/>
      </c>
      <c r="X200" s="37" t="str">
        <f ca="1">IF($A200&gt;"",IF(ISERROR(HLOOKUP(X$1,INDIRECT("Roles!$B$"&amp;MATCH($B200,Roles!$A:$A,0)&amp;":$AF$"&amp;MATCH($B200,Roles!$A:$A,0)),1,FALSE))=FALSE,IF(SquadExport!AA200&lt;10,1,IF(SquadExport!AA200&lt;15,2,IF(SquadExport!AA200&lt;=20,3,""))),0),"")</f>
        <v/>
      </c>
      <c r="Y200" s="37" t="str">
        <f ca="1">IF($A200&gt;"",IF(ISERROR(HLOOKUP(Y$1,INDIRECT("Roles!$B$"&amp;MATCH($B200,Roles!$A:$A,0)&amp;":$AF$"&amp;MATCH($B200,Roles!$A:$A,0)),1,FALSE))=FALSE,IF(SquadExport!AB200&lt;10,1,IF(SquadExport!AB200&lt;15,2,IF(SquadExport!AB200&lt;=20,3,""))),0),"")</f>
        <v/>
      </c>
      <c r="Z200" s="37" t="str">
        <f ca="1">IF($A200&gt;"",IF(ISERROR(HLOOKUP(Z$1,INDIRECT("Roles!$B$"&amp;MATCH($B200,Roles!$A:$A,0)&amp;":$AF$"&amp;MATCH($B200,Roles!$A:$A,0)),1,FALSE))=FALSE,IF(SquadExport!AC200&lt;10,1,IF(SquadExport!AC200&lt;15,2,IF(SquadExport!AC200&lt;=20,3,""))),0),"")</f>
        <v/>
      </c>
      <c r="AA200" s="37" t="str">
        <f ca="1">IF($A200&gt;"",IF(ISERROR(HLOOKUP(AA$1,INDIRECT("Roles!$B$"&amp;MATCH($B200,Roles!$A:$A,0)&amp;":$AF$"&amp;MATCH($B200,Roles!$A:$A,0)),1,FALSE))=FALSE,IF(SquadExport!AD200&lt;10,1,IF(SquadExport!AD200&lt;15,2,IF(SquadExport!AD200&lt;=20,3,""))),0),"")</f>
        <v/>
      </c>
      <c r="AB200" s="37" t="str">
        <f ca="1">IF($A200&gt;"",IF(ISERROR(HLOOKUP(AB$1,INDIRECT("Roles!$B$"&amp;MATCH($B200,Roles!$A:$A,0)&amp;":$AF$"&amp;MATCH($B200,Roles!$A:$A,0)),1,FALSE))=FALSE,IF(SquadExport!AE200&lt;10,1,IF(SquadExport!AE200&lt;15,2,IF(SquadExport!AE200&lt;=20,3,""))),0),"")</f>
        <v/>
      </c>
      <c r="AC200" s="37" t="str">
        <f ca="1">IF($A200&gt;"",IF(ISERROR(HLOOKUP(AC$1,INDIRECT("Roles!$B$"&amp;MATCH($B200,Roles!$A:$A,0)&amp;":$AF$"&amp;MATCH($B200,Roles!$A:$A,0)),1,FALSE))=FALSE,IF(SquadExport!AF200&lt;10,1,IF(SquadExport!AF200&lt;15,2,IF(SquadExport!AF200&lt;=20,3,""))),0),"")</f>
        <v/>
      </c>
      <c r="AD200" s="37" t="str">
        <f ca="1">IF($A200&gt;"",IF(ISERROR(HLOOKUP(AD$1,INDIRECT("Roles!$B$"&amp;MATCH($B200,Roles!$A:$A,0)&amp;":$AF$"&amp;MATCH($B200,Roles!$A:$A,0)),1,FALSE))=FALSE,IF(SquadExport!AG200&lt;10,1,IF(SquadExport!AG200&lt;15,2,IF(SquadExport!AG200&lt;=20,3,""))),0),"")</f>
        <v/>
      </c>
      <c r="AE200" s="37" t="str">
        <f ca="1">IF($A200&gt;"",IF(ISERROR(HLOOKUP(AE$1,INDIRECT("Roles!$B$"&amp;MATCH($B200,Roles!$A:$A,0)&amp;":$AF$"&amp;MATCH($B200,Roles!$A:$A,0)),1,FALSE))=FALSE,IF(SquadExport!AH200&lt;10,1,IF(SquadExport!AH200&lt;15,2,IF(SquadExport!AH200&lt;=20,3,""))),0),"")</f>
        <v/>
      </c>
      <c r="AF200" s="37" t="str">
        <f ca="1">IF($A200&gt;"",IF(ISERROR(HLOOKUP(AF$1,INDIRECT("Roles!$B$"&amp;MATCH($B200,Roles!$A:$A,0)&amp;":$AF$"&amp;MATCH($B200,Roles!$A:$A,0)),1,FALSE))=FALSE,IF(SquadExport!AI200&lt;10,1,IF(SquadExport!AI200&lt;15,2,IF(SquadExport!AI200&lt;=20,3,""))),0),"")</f>
        <v/>
      </c>
      <c r="AG200" s="37" t="str">
        <f ca="1">IF($A200&gt;"",IF(ISERROR(HLOOKUP(AG$1,INDIRECT("Roles!$B$"&amp;MATCH($B200,Roles!$A:$A,0)&amp;":$AF$"&amp;MATCH($B200,Roles!$A:$A,0)),1,FALSE))=FALSE,IF(SquadExport!AJ200&lt;10,1,IF(SquadExport!AJ200&lt;15,2,IF(SquadExport!AJ200&lt;=20,3,""))),0),"")</f>
        <v/>
      </c>
      <c r="AH200" s="37" t="str">
        <f ca="1">IF($A200&gt;"",IF(ISERROR(HLOOKUP(AH$1,INDIRECT("Roles!$B$"&amp;MATCH($B200,Roles!$A:$A,0)&amp;":$AF$"&amp;MATCH($B200,Roles!$A:$A,0)),1,FALSE))=FALSE,IF(SquadExport!AK200&lt;10,1,IF(SquadExport!AK200&lt;15,2,IF(SquadExport!AK200&lt;=20,3,""))),0),"")</f>
        <v/>
      </c>
      <c r="AI200" s="37" t="str">
        <f ca="1">IF($A200&gt;"",IF(ISERROR(HLOOKUP(AI$1,INDIRECT("Roles!$B$"&amp;MATCH($B200,Roles!$A:$A,0)&amp;":$AF$"&amp;MATCH($B200,Roles!$A:$A,0)),1,FALSE))=FALSE,IF(SquadExport!AL200&lt;10,1,IF(SquadExport!AL200&lt;15,2,IF(SquadExport!AL200&lt;=20,3,""))),0),"")</f>
        <v/>
      </c>
      <c r="AJ200" s="37" t="str">
        <f ca="1">IF($A200&gt;"",IF(ISERROR(HLOOKUP(AJ$1,INDIRECT("Roles!$B$"&amp;MATCH($B200,Roles!$A:$A,0)&amp;":$AF$"&amp;MATCH($B200,Roles!$A:$A,0)),1,FALSE))=FALSE,IF(SquadExport!AM200&lt;10,1,IF(SquadExport!AM200&lt;15,2,IF(SquadExport!AM200&lt;=20,3,""))),0),"")</f>
        <v/>
      </c>
      <c r="AK200" s="37" t="str">
        <f ca="1">IF($A200&gt;"",IF(ISERROR(HLOOKUP(AK$1,INDIRECT("Roles!$B$"&amp;MATCH($B200,Roles!$A:$A,0)&amp;":$AF$"&amp;MATCH($B200,Roles!$A:$A,0)),1,FALSE))=FALSE,IF(SquadExport!AN200&lt;10,1,IF(SquadExport!AN200&lt;15,2,IF(SquadExport!AN200&lt;=20,3,""))),0),"")</f>
        <v/>
      </c>
      <c r="AL200" s="37" t="str">
        <f ca="1">IF($A200&gt;"",IF(ISERROR(HLOOKUP(AL$1,INDIRECT("Roles!$B$"&amp;MATCH($B200,Roles!$A:$A,0)&amp;":$AF$"&amp;MATCH($B200,Roles!$A:$A,0)),1,FALSE))=FALSE,IF(SquadExport!AO200&lt;10,1,IF(SquadExport!AO200&lt;15,2,IF(SquadExport!AO200&lt;=20,3,""))),0),"")</f>
        <v/>
      </c>
      <c r="AM200" s="37" t="str">
        <f ca="1">IF($A200&gt;"",IF(ISERROR(HLOOKUP(AM$1,INDIRECT("Roles!$B$"&amp;MATCH($B200,Roles!$A:$A,0)&amp;":$AF$"&amp;MATCH($B200,Roles!$A:$A,0)),1,FALSE))=FALSE,IF(SquadExport!AP200&lt;10,1,IF(SquadExport!AP200&lt;15,2,IF(SquadExport!AP200&lt;=20,3,""))),0),"")</f>
        <v/>
      </c>
      <c r="AN200" s="37" t="str">
        <f ca="1">IF($A200&gt;"",IF(ISERROR(HLOOKUP(AN$1,INDIRECT("Roles!$B$"&amp;MATCH($B200,Roles!$A:$A,0)&amp;":$AF$"&amp;MATCH($B200,Roles!$A:$A,0)),1,FALSE))=FALSE,IF(SquadExport!AQ200&lt;10,1,IF(SquadExport!AQ200&lt;15,2,IF(SquadExport!AQ200&lt;=20,3,""))),0),"")</f>
        <v/>
      </c>
      <c r="AO200" s="37" t="str">
        <f ca="1">IF($A200&gt;"",IF(ISERROR(HLOOKUP(AO$1,INDIRECT("Roles!$B$"&amp;MATCH($B200,Roles!$A:$A,0)&amp;":$AF$"&amp;MATCH($B200,Roles!$A:$A,0)),1,FALSE))=FALSE,IF(SquadExport!AR200&lt;10,1,IF(SquadExport!AR200&lt;15,2,IF(SquadExport!AR200&lt;=20,3,""))),0),"")</f>
        <v/>
      </c>
      <c r="AP200" s="37" t="str">
        <f ca="1">IF($A200&gt;"",IF(ISERROR(HLOOKUP(AP$1,INDIRECT("Roles!$B$"&amp;MATCH($B200,Roles!$A:$A,0)&amp;":$AF$"&amp;MATCH($B200,Roles!$A:$A,0)),1,FALSE))=FALSE,IF(SquadExport!AS200&lt;10,1,IF(SquadExport!AS200&lt;15,2,IF(SquadExport!AS200&lt;=20,3,""))),0),"")</f>
        <v/>
      </c>
      <c r="AQ200" s="37" t="str">
        <f ca="1">IF($A200&gt;"",IF(ISERROR(HLOOKUP(AQ$1,INDIRECT("Roles!$B$"&amp;MATCH($B200,Roles!$A:$A,0)&amp;":$AF$"&amp;MATCH($B200,Roles!$A:$A,0)),1,FALSE))=FALSE,IF(SquadExport!AT200&lt;10,1,IF(SquadExport!AT200&lt;15,2,IF(SquadExport!AT200&lt;=20,3,""))),0),"")</f>
        <v/>
      </c>
      <c r="AR200" s="37" t="str">
        <f ca="1">IF($A200&gt;"",IF(ISERROR(HLOOKUP(AR$1,INDIRECT("Roles!$B$"&amp;MATCH($B200,Roles!$A:$A,0)&amp;":$AF$"&amp;MATCH($B200,Roles!$A:$A,0)),1,FALSE))=FALSE,IF(SquadExport!AU200&lt;10,1,IF(SquadExport!AU200&lt;15,2,IF(SquadExport!AU200&lt;=20,3,""))),0),"")</f>
        <v/>
      </c>
      <c r="AS200" s="37" t="str">
        <f ca="1">IF($A200&gt;"",IF(ISERROR(HLOOKUP(AS$1,INDIRECT("Roles!$B$"&amp;MATCH($B200,Roles!$A:$A,0)&amp;":$AF$"&amp;MATCH($B200,Roles!$A:$A,0)),1,FALSE))=FALSE,IF(SquadExport!AV200&lt;10,1,IF(SquadExport!AV200&lt;15,2,IF(SquadExport!AV200&lt;=20,3,""))),0),"")</f>
        <v/>
      </c>
      <c r="AT200" s="37" t="str">
        <f ca="1">IF($A200&gt;"",IF(ISERROR(HLOOKUP(AT$1,INDIRECT("Roles!$B$"&amp;MATCH($B200,Roles!$A:$A,0)&amp;":$AF$"&amp;MATCH($B200,Roles!$A:$A,0)),1,FALSE))=FALSE,IF(SquadExport!AW200&lt;10,1,IF(SquadExport!AW200&lt;15,2,IF(SquadExport!AW200&lt;=20,3,""))),0),"")</f>
        <v/>
      </c>
      <c r="AU200" s="37" t="str">
        <f ca="1">IF($A200&gt;"",IF(ISERROR(HLOOKUP(AU$1,INDIRECT("Roles!$B$"&amp;MATCH($B200,Roles!$A:$A,0)&amp;":$AF$"&amp;MATCH($B200,Roles!$A:$A,0)),1,FALSE))=FALSE,IF(SquadExport!AX200&lt;10,1,IF(SquadExport!AX200&lt;15,2,IF(SquadExport!AX200&lt;=20,3,""))),0),"")</f>
        <v/>
      </c>
      <c r="AV200" s="37" t="str">
        <f ca="1">IF($A200&gt;"",IF(ISERROR(HLOOKUP(AV$1,INDIRECT("Roles!$B$"&amp;MATCH($B200,Roles!$A:$A,0)&amp;":$AF$"&amp;MATCH($B200,Roles!$A:$A,0)),1,FALSE))=FALSE,IF(SquadExport!AY200&lt;10,1,IF(SquadExport!AY200&lt;15,2,IF(SquadExport!AY200&lt;=20,3,""))),0),"")</f>
        <v/>
      </c>
      <c r="AW200" s="37" t="str">
        <f ca="1">IF($A200&gt;"",IF(ISERROR(HLOOKUP(AW$1,INDIRECT("Roles!$B$"&amp;MATCH($B200,Roles!$A:$A,0)&amp;":$AF$"&amp;MATCH($B200,Roles!$A:$A,0)),1,FALSE))=FALSE,IF(SquadExport!AZ200&lt;10,1,IF(SquadExport!AZ200&lt;15,2,IF(SquadExport!AZ200&lt;=20,3,""))),0),"")</f>
        <v/>
      </c>
      <c r="AX200" s="37" t="str">
        <f ca="1">IF($A200&gt;"",IF(ISERROR(HLOOKUP(AX$1,INDIRECT("Roles!$B$"&amp;MATCH($B200,Roles!$A:$A,0)&amp;":$AF$"&amp;MATCH($B200,Roles!$A:$A,0)),1,FALSE))=FALSE,IF(SquadExport!BA200&lt;10,1,IF(SquadExport!BA200&lt;15,2,IF(SquadExport!BA200&lt;=20,3,""))),0),"")</f>
        <v/>
      </c>
      <c r="AY200" s="30" t="str" cm="1">
        <f t="array" aca="1" ref="AY200:CS200" ca="1">IF($D200:$AX200=1,D$1:AX$1,"")</f>
        <v/>
      </c>
      <c r="AZ200" s="30" t="str">
        <f ca="1"/>
        <v/>
      </c>
      <c r="BA200" s="30" t="str">
        <f ca="1"/>
        <v/>
      </c>
      <c r="BB200" s="30" t="str">
        <f ca="1"/>
        <v/>
      </c>
      <c r="BC200" s="30" t="str">
        <f ca="1"/>
        <v/>
      </c>
      <c r="BD200" s="30" t="str">
        <f ca="1"/>
        <v/>
      </c>
      <c r="BE200" s="30" t="str">
        <f ca="1"/>
        <v/>
      </c>
      <c r="BF200" s="30" t="str">
        <f ca="1"/>
        <v/>
      </c>
      <c r="BG200" s="30" t="str">
        <f ca="1"/>
        <v/>
      </c>
      <c r="BH200" s="30" t="str">
        <f ca="1"/>
        <v/>
      </c>
      <c r="BI200" s="30" t="str">
        <f ca="1"/>
        <v/>
      </c>
      <c r="BJ200" s="30" t="str">
        <f ca="1"/>
        <v/>
      </c>
      <c r="BK200" s="30" t="str">
        <f ca="1"/>
        <v/>
      </c>
      <c r="BL200" s="30" t="str">
        <f ca="1"/>
        <v/>
      </c>
      <c r="BM200" s="30" t="str">
        <f ca="1"/>
        <v/>
      </c>
      <c r="BN200" s="30" t="str">
        <f ca="1"/>
        <v/>
      </c>
      <c r="BO200" s="30" t="str">
        <f ca="1"/>
        <v/>
      </c>
      <c r="BP200" s="30" t="str">
        <f ca="1"/>
        <v/>
      </c>
      <c r="BQ200" s="30" t="str">
        <f ca="1"/>
        <v/>
      </c>
      <c r="BR200" s="30" t="str">
        <f ca="1"/>
        <v/>
      </c>
      <c r="BS200" s="30" t="str">
        <f ca="1"/>
        <v/>
      </c>
      <c r="BT200" s="30" t="str">
        <f ca="1"/>
        <v/>
      </c>
      <c r="BU200" s="30" t="str">
        <f ca="1"/>
        <v/>
      </c>
      <c r="BV200" s="30" t="str">
        <f ca="1"/>
        <v/>
      </c>
      <c r="BW200" s="30" t="str">
        <f ca="1"/>
        <v/>
      </c>
      <c r="BX200" s="30" t="str">
        <f ca="1"/>
        <v/>
      </c>
      <c r="BY200" s="30" t="str">
        <f ca="1"/>
        <v/>
      </c>
      <c r="BZ200" s="30" t="str">
        <f ca="1"/>
        <v/>
      </c>
      <c r="CA200" s="30" t="str">
        <f ca="1"/>
        <v/>
      </c>
      <c r="CB200" s="30" t="str">
        <f ca="1"/>
        <v/>
      </c>
      <c r="CC200" s="30" t="str">
        <f ca="1"/>
        <v/>
      </c>
      <c r="CD200" s="30" t="str">
        <f ca="1"/>
        <v/>
      </c>
      <c r="CE200" s="30" t="str">
        <f ca="1"/>
        <v/>
      </c>
      <c r="CF200" s="30" t="str">
        <f ca="1"/>
        <v/>
      </c>
      <c r="CG200" s="30" t="str">
        <f ca="1"/>
        <v/>
      </c>
      <c r="CH200" s="30" t="str">
        <f ca="1"/>
        <v/>
      </c>
      <c r="CI200" s="30" t="str">
        <f ca="1"/>
        <v/>
      </c>
      <c r="CJ200" s="30" t="str">
        <f ca="1"/>
        <v/>
      </c>
      <c r="CK200" s="30" t="str">
        <f ca="1"/>
        <v/>
      </c>
      <c r="CL200" s="30" t="str">
        <f ca="1"/>
        <v/>
      </c>
      <c r="CM200" s="30" t="str">
        <f ca="1"/>
        <v/>
      </c>
      <c r="CN200" s="30" t="str">
        <f ca="1"/>
        <v/>
      </c>
      <c r="CO200" s="30" t="str">
        <f ca="1"/>
        <v/>
      </c>
      <c r="CP200" s="30" t="str">
        <f ca="1"/>
        <v/>
      </c>
      <c r="CQ200" s="30" t="str">
        <f ca="1"/>
        <v/>
      </c>
      <c r="CR200" s="30" t="str">
        <f ca="1"/>
        <v/>
      </c>
      <c r="CS200" s="30" t="str">
        <f ca="1"/>
        <v/>
      </c>
      <c r="CT200" s="31" cm="1">
        <f t="array" aca="1" ref="CT200" ca="1">SUMPRODUCT(COUNTIF($AY200:$CS200,Training!$C$3:$E$3))</f>
        <v>0</v>
      </c>
      <c r="CU200" s="31" cm="1">
        <f t="array" aca="1" ref="CU200" ca="1">SUMPRODUCT(COUNTIF($AY200:$CS200,Training!$C$4:$E$4))</f>
        <v>0</v>
      </c>
      <c r="CV200" s="31" cm="1">
        <f t="array" aca="1" ref="CV200" ca="1">SUMPRODUCT(COUNTIF($AY200:$CS200,Training!$C$5:$E$5))</f>
        <v>0</v>
      </c>
      <c r="CW200" s="31" cm="1">
        <f t="array" aca="1" ref="CW200" ca="1">SUMPRODUCT(COUNTIF($AY200:$CS200,Training!$C$6:$E$6))</f>
        <v>0</v>
      </c>
      <c r="CX200" s="31" cm="1">
        <f t="array" aca="1" ref="CX200" ca="1">SUMPRODUCT(COUNTIF($AY200:$CS200,Training!$C$7:$E$7))</f>
        <v>0</v>
      </c>
      <c r="CY200" s="31" cm="1">
        <f t="array" aca="1" ref="CY200" ca="1">SUMPRODUCT(COUNTIF($AY200:$CS200,Training!$C$8:$E$8))</f>
        <v>0</v>
      </c>
      <c r="CZ200" s="31" cm="1">
        <f t="array" aca="1" ref="CZ200" ca="1">SUMPRODUCT(COUNTIF($AY200:$CS200,Training!$C$9:$E$9))</f>
        <v>0</v>
      </c>
      <c r="DA200" s="31" cm="1">
        <f t="array" aca="1" ref="DA200" ca="1">SUMPRODUCT(COUNTIF($AY200:$CS200,Training!$C$10:$E$10))</f>
        <v>0</v>
      </c>
      <c r="DB200" s="31" cm="1">
        <f t="array" aca="1" ref="DB200" ca="1">SUMPRODUCT(COUNTIF($AY200:$CS200,Training!$C$11:$E$11))</f>
        <v>0</v>
      </c>
      <c r="DC200" s="31" cm="1">
        <f t="array" aca="1" ref="DC200" ca="1">SUMPRODUCT(COUNTIF($AY200:$CS200,Training!$C$2:$E$2))</f>
        <v>0</v>
      </c>
      <c r="DD200" s="31" cm="1">
        <f t="array" aca="1" ref="DD200" ca="1">SUMPRODUCT(COUNTIF($AY200:$CS200,Training!#REF!))</f>
        <v>0</v>
      </c>
      <c r="DE200" s="31" cm="1">
        <f t="array" aca="1" ref="DE200" ca="1">SUMPRODUCT(COUNTIF($AY200:$CS200,Training!$C$12:$E$12))</f>
        <v>0</v>
      </c>
      <c r="DF200" s="31" cm="1">
        <f t="array" aca="1" ref="DF200" ca="1">SUMPRODUCT(COUNTIF($AY200:$CS200,Training!$C$13:$E$13))</f>
        <v>0</v>
      </c>
      <c r="DG200" s="31" cm="1">
        <f t="array" aca="1" ref="DG200" ca="1">SUMPRODUCT(COUNTIF($AY200:$CS200,Training!$C$14:$E$14))</f>
        <v>0</v>
      </c>
      <c r="DH200" s="31" cm="1">
        <f t="array" aca="1" ref="DH200" ca="1">SUMPRODUCT(COUNTIF($AY200:$CS200,Training!$C$15:$E$15))</f>
        <v>0</v>
      </c>
      <c r="DI200" s="31" cm="1">
        <f t="array" aca="1" ref="DI200" ca="1">SUMPRODUCT(COUNTIF($AY200:$CS200,Training!$C$16:$E$16))</f>
        <v>0</v>
      </c>
      <c r="DJ200" s="30" t="str" cm="1">
        <f t="array" aca="1" ref="DJ200:FD200" ca="1">IF(COUNTIF(D200:AX200,1)=0,IF($D200:$AX200=2,D$1:AX$1,""),"")</f>
        <v/>
      </c>
      <c r="DK200" s="30" t="str">
        <f ca="1"/>
        <v/>
      </c>
      <c r="DL200" s="30" t="str">
        <f ca="1"/>
        <v/>
      </c>
      <c r="DM200" s="30" t="str">
        <f ca="1"/>
        <v/>
      </c>
      <c r="DN200" s="30" t="str">
        <f ca="1"/>
        <v/>
      </c>
      <c r="DO200" s="30" t="str">
        <f ca="1"/>
        <v/>
      </c>
      <c r="DP200" s="30" t="str">
        <f ca="1"/>
        <v/>
      </c>
      <c r="DQ200" s="30" t="str">
        <f ca="1"/>
        <v/>
      </c>
      <c r="DR200" s="30" t="str">
        <f ca="1"/>
        <v/>
      </c>
      <c r="DS200" s="30" t="str">
        <f ca="1"/>
        <v/>
      </c>
      <c r="DT200" s="30" t="str">
        <f ca="1"/>
        <v/>
      </c>
      <c r="DU200" s="30" t="str">
        <f ca="1"/>
        <v/>
      </c>
      <c r="DV200" s="30" t="str">
        <f ca="1"/>
        <v/>
      </c>
      <c r="DW200" s="30" t="str">
        <f ca="1"/>
        <v/>
      </c>
      <c r="DX200" s="30" t="str">
        <f ca="1"/>
        <v/>
      </c>
      <c r="DY200" s="30" t="str">
        <f ca="1"/>
        <v/>
      </c>
      <c r="DZ200" s="30" t="str">
        <f ca="1"/>
        <v/>
      </c>
      <c r="EA200" s="30" t="str">
        <f ca="1"/>
        <v/>
      </c>
      <c r="EB200" s="30" t="str">
        <f ca="1"/>
        <v/>
      </c>
      <c r="EC200" s="30" t="str">
        <f ca="1"/>
        <v/>
      </c>
      <c r="ED200" s="30" t="str">
        <f ca="1"/>
        <v/>
      </c>
      <c r="EE200" s="30" t="str">
        <f ca="1"/>
        <v/>
      </c>
      <c r="EF200" s="30" t="str">
        <f ca="1"/>
        <v/>
      </c>
      <c r="EG200" s="30" t="str">
        <f ca="1"/>
        <v/>
      </c>
      <c r="EH200" s="30" t="str">
        <f ca="1"/>
        <v/>
      </c>
      <c r="EI200" s="30" t="str">
        <f ca="1"/>
        <v/>
      </c>
      <c r="EJ200" s="30" t="str">
        <f ca="1"/>
        <v/>
      </c>
      <c r="EK200" s="30" t="str">
        <f ca="1"/>
        <v/>
      </c>
      <c r="EL200" s="30" t="str">
        <f ca="1"/>
        <v/>
      </c>
      <c r="EM200" s="30" t="str">
        <f ca="1"/>
        <v/>
      </c>
      <c r="EN200" s="30" t="str">
        <f ca="1"/>
        <v/>
      </c>
      <c r="EO200" s="30" t="str">
        <f ca="1"/>
        <v/>
      </c>
      <c r="EP200" s="30" t="str">
        <f ca="1"/>
        <v/>
      </c>
      <c r="EQ200" s="30" t="str">
        <f ca="1"/>
        <v/>
      </c>
      <c r="ER200" s="30" t="str">
        <f ca="1"/>
        <v/>
      </c>
      <c r="ES200" s="30" t="str">
        <f ca="1"/>
        <v/>
      </c>
      <c r="ET200" s="30" t="str">
        <f ca="1"/>
        <v/>
      </c>
      <c r="EU200" s="30" t="str">
        <f ca="1"/>
        <v/>
      </c>
      <c r="EV200" s="30" t="str">
        <f ca="1"/>
        <v/>
      </c>
      <c r="EW200" s="30" t="str">
        <f ca="1"/>
        <v/>
      </c>
      <c r="EX200" s="30" t="str">
        <f ca="1"/>
        <v/>
      </c>
      <c r="EY200" s="30" t="str">
        <f ca="1"/>
        <v/>
      </c>
      <c r="EZ200" s="30" t="str">
        <f ca="1"/>
        <v/>
      </c>
      <c r="FA200" s="30" t="str">
        <f ca="1"/>
        <v/>
      </c>
      <c r="FB200" s="30" t="str">
        <f ca="1"/>
        <v/>
      </c>
      <c r="FC200" s="30" t="str">
        <f ca="1"/>
        <v/>
      </c>
      <c r="FD200" s="30" t="str">
        <f ca="1"/>
        <v/>
      </c>
      <c r="FE200" s="31" cm="1">
        <f t="array" aca="1" ref="FE200" ca="1">SUMPRODUCT(COUNTIF($DJ200:$FD200,Training!$C$3:$E$3))</f>
        <v>0</v>
      </c>
      <c r="FF200" s="31" cm="1">
        <f t="array" aca="1" ref="FF200" ca="1">SUMPRODUCT(COUNTIF($DJ200:$FD200,Training!$C$4:$E$4))</f>
        <v>0</v>
      </c>
      <c r="FG200" s="31" cm="1">
        <f t="array" aca="1" ref="FG200" ca="1">SUMPRODUCT(COUNTIF($DJ200:$FD200,Training!$C$5:$E$5))</f>
        <v>0</v>
      </c>
      <c r="FH200" s="31" cm="1">
        <f t="array" aca="1" ref="FH200" ca="1">SUMPRODUCT(COUNTIF($DJ200:$FD200,Training!$C$6:$E$6))</f>
        <v>0</v>
      </c>
      <c r="FI200" s="31" cm="1">
        <f t="array" aca="1" ref="FI200" ca="1">SUMPRODUCT(COUNTIF($DJ200:$FD200,Training!$C$7:$E$7))</f>
        <v>0</v>
      </c>
      <c r="FJ200" s="31" cm="1">
        <f t="array" aca="1" ref="FJ200" ca="1">SUMPRODUCT(COUNTIF($DJ200:$FD200,Training!$C$8:$E$8))</f>
        <v>0</v>
      </c>
      <c r="FK200" s="31" cm="1">
        <f t="array" aca="1" ref="FK200" ca="1">SUMPRODUCT(COUNTIF($DJ200:$FD200,Training!$C$9:$E$9))</f>
        <v>0</v>
      </c>
      <c r="FL200" s="31" cm="1">
        <f t="array" aca="1" ref="FL200" ca="1">SUMPRODUCT(COUNTIF($DJ200:$FD200,Training!$C$10:$E$10))</f>
        <v>0</v>
      </c>
      <c r="FM200" s="31" cm="1">
        <f t="array" aca="1" ref="FM200" ca="1">SUMPRODUCT(COUNTIF($DJ200:$FD200,Training!$C$11:$E$11))</f>
        <v>0</v>
      </c>
      <c r="FN200" s="31" cm="1">
        <f t="array" aca="1" ref="FN200" ca="1">SUMPRODUCT(COUNTIF($DJ200:$FD200,Training!$C$2:$E$2))</f>
        <v>0</v>
      </c>
      <c r="FO200" s="31" cm="1">
        <f t="array" aca="1" ref="FO200" ca="1">SUMPRODUCT(COUNTIF($DJ200:$FD200,Training!#REF!))</f>
        <v>0</v>
      </c>
      <c r="FP200" s="31" cm="1">
        <f t="array" aca="1" ref="FP200" ca="1">SUMPRODUCT(COUNTIF($DJ200:$FD200,Training!$C$12:$E$12))</f>
        <v>0</v>
      </c>
      <c r="FQ200" s="31" cm="1">
        <f t="array" aca="1" ref="FQ200" ca="1">SUMPRODUCT(COUNTIF($DJ200:$FD200,Training!$C$13:$E$13))</f>
        <v>0</v>
      </c>
      <c r="FR200" s="31" cm="1">
        <f t="array" aca="1" ref="FR200" ca="1">SUMPRODUCT(COUNTIF($DJ200:$FD200,Training!$C$14:$E$14))</f>
        <v>0</v>
      </c>
      <c r="FS200" s="31" cm="1">
        <f t="array" aca="1" ref="FS200" ca="1">SUMPRODUCT(COUNTIF($DJ200:$FD200,Training!$C$15:$E$15))</f>
        <v>0</v>
      </c>
      <c r="FT200" s="31" cm="1">
        <f t="array" aca="1" ref="FT200" ca="1">SUMPRODUCT(COUNTIF($DJ200:$FD200,Training!$C$16:$E$16))</f>
        <v>0</v>
      </c>
    </row>
  </sheetData>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2" id="{C2CBA5EB-A3C9-4AEE-8285-7CFABC083E96}">
            <x14:iconSet iconSet="4TrafficLights" showValue="0" custom="1">
              <x14:cfvo type="percent">
                <xm:f>0</xm:f>
              </x14:cfvo>
              <x14:cfvo type="num">
                <xm:f>1</xm:f>
              </x14:cfvo>
              <x14:cfvo type="num">
                <xm:f>2</xm:f>
              </x14:cfvo>
              <x14:cfvo type="num">
                <xm:f>3</xm:f>
              </x14:cfvo>
              <x14:cfIcon iconSet="4RedToBlack" iconId="1"/>
              <x14:cfIcon iconSet="3TrafficLights1" iconId="0"/>
              <x14:cfIcon iconSet="3TrafficLights1" iconId="1"/>
              <x14:cfIcon iconSet="3TrafficLights1" iconId="2"/>
            </x14:iconSet>
          </x14:cfRule>
          <xm:sqref>D2:AX999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A93E0-AB1E-459B-BE89-2694E76241F7}">
  <sheetPr>
    <tabColor theme="8"/>
  </sheetPr>
  <dimension ref="A1:BE150"/>
  <sheetViews>
    <sheetView workbookViewId="0">
      <pane ySplit="1" topLeftCell="A2" activePane="bottomLeft" state="frozen"/>
      <selection activeCell="A2" sqref="A2"/>
      <selection pane="bottomLeft"/>
    </sheetView>
  </sheetViews>
  <sheetFormatPr defaultRowHeight="15" x14ac:dyDescent="0.25"/>
  <cols>
    <col min="1" max="1" width="16.85546875" style="87" bestFit="1" customWidth="1"/>
    <col min="2" max="2" width="3.42578125" style="95" bestFit="1" customWidth="1"/>
    <col min="3" max="3" width="6.7109375" style="95" bestFit="1" customWidth="1"/>
    <col min="4" max="4" width="18.28515625" style="95" bestFit="1" customWidth="1"/>
    <col min="5" max="6" width="5.85546875" style="95" bestFit="1" customWidth="1"/>
    <col min="7" max="53" width="4" style="93" bestFit="1" customWidth="1"/>
    <col min="54" max="54" width="7.7109375" style="93" bestFit="1" customWidth="1"/>
    <col min="55" max="55" width="6.85546875" style="92" bestFit="1" customWidth="1"/>
    <col min="56" max="56" width="10.42578125" style="105" bestFit="1" customWidth="1"/>
    <col min="57" max="57" width="5.7109375" style="88" bestFit="1" customWidth="1"/>
  </cols>
  <sheetData>
    <row r="1" spans="1:57" x14ac:dyDescent="0.25">
      <c r="A1" s="85" t="str">
        <f>SquadExport!A1</f>
        <v>Name</v>
      </c>
      <c r="B1" s="92" t="str">
        <f>SquadExport!B1</f>
        <v>Age</v>
      </c>
      <c r="C1" s="92" t="str">
        <f>SquadExport!C1</f>
        <v>Best Pos</v>
      </c>
      <c r="D1" s="92" t="str">
        <f>SquadExport!D1</f>
        <v>Position</v>
      </c>
      <c r="E1" s="92" t="s">
        <v>48</v>
      </c>
      <c r="F1" s="92" t="str">
        <f>SquadExport!F1</f>
        <v>Weight</v>
      </c>
      <c r="G1" s="94" t="str">
        <f>SquadExport!G1</f>
        <v>Cor</v>
      </c>
      <c r="H1" s="94" t="s">
        <v>1</v>
      </c>
      <c r="I1" s="94" t="s">
        <v>2</v>
      </c>
      <c r="J1" s="94" t="s">
        <v>3</v>
      </c>
      <c r="K1" s="94" t="s">
        <v>4</v>
      </c>
      <c r="L1" s="94" t="s">
        <v>5</v>
      </c>
      <c r="M1" s="94" t="s">
        <v>6</v>
      </c>
      <c r="N1" s="94" t="s">
        <v>7</v>
      </c>
      <c r="O1" s="94" t="s">
        <v>8</v>
      </c>
      <c r="P1" s="94" t="s">
        <v>9</v>
      </c>
      <c r="Q1" s="94" t="s">
        <v>10</v>
      </c>
      <c r="R1" s="94" t="s">
        <v>11</v>
      </c>
      <c r="S1" s="94" t="s">
        <v>12</v>
      </c>
      <c r="T1" s="94" t="s">
        <v>13</v>
      </c>
      <c r="U1" s="94" t="s">
        <v>14</v>
      </c>
      <c r="V1" s="94" t="s">
        <v>15</v>
      </c>
      <c r="W1" s="94" t="s">
        <v>16</v>
      </c>
      <c r="X1" s="94" t="s">
        <v>17</v>
      </c>
      <c r="Y1" s="94" t="s">
        <v>18</v>
      </c>
      <c r="Z1" s="94" t="s">
        <v>19</v>
      </c>
      <c r="AA1" s="94" t="s">
        <v>20</v>
      </c>
      <c r="AB1" s="94" t="s">
        <v>21</v>
      </c>
      <c r="AC1" s="94" t="s">
        <v>22</v>
      </c>
      <c r="AD1" s="94" t="s">
        <v>23</v>
      </c>
      <c r="AE1" s="94" t="s">
        <v>24</v>
      </c>
      <c r="AF1" s="94" t="s">
        <v>25</v>
      </c>
      <c r="AG1" s="94" t="s">
        <v>26</v>
      </c>
      <c r="AH1" s="94" t="s">
        <v>27</v>
      </c>
      <c r="AI1" s="94" t="s">
        <v>28</v>
      </c>
      <c r="AJ1" s="94" t="s">
        <v>29</v>
      </c>
      <c r="AK1" s="94" t="s">
        <v>30</v>
      </c>
      <c r="AL1" s="94" t="s">
        <v>31</v>
      </c>
      <c r="AM1" s="94" t="s">
        <v>32</v>
      </c>
      <c r="AN1" s="94" t="s">
        <v>33</v>
      </c>
      <c r="AO1" s="94" t="s">
        <v>34</v>
      </c>
      <c r="AP1" s="94" t="s">
        <v>35</v>
      </c>
      <c r="AQ1" s="94" t="s">
        <v>36</v>
      </c>
      <c r="AR1" s="94" t="s">
        <v>37</v>
      </c>
      <c r="AS1" s="94" t="s">
        <v>38</v>
      </c>
      <c r="AT1" s="94" t="s">
        <v>39</v>
      </c>
      <c r="AU1" s="94" t="s">
        <v>40</v>
      </c>
      <c r="AV1" s="94" t="s">
        <v>41</v>
      </c>
      <c r="AW1" s="94" t="s">
        <v>42</v>
      </c>
      <c r="AX1" s="94" t="s">
        <v>43</v>
      </c>
      <c r="AY1" s="94" t="s">
        <v>44</v>
      </c>
      <c r="AZ1" s="94" t="s">
        <v>45</v>
      </c>
      <c r="BA1" s="94" t="s">
        <v>46</v>
      </c>
      <c r="BB1" s="92" t="s">
        <v>133</v>
      </c>
      <c r="BC1" s="92" t="s">
        <v>134</v>
      </c>
      <c r="BD1" s="105" t="s">
        <v>268</v>
      </c>
      <c r="BE1" s="86" t="s">
        <v>176</v>
      </c>
    </row>
    <row r="2" spans="1:57" x14ac:dyDescent="0.25">
      <c r="A2" s="85" t="str">
        <f>IF(SquadExport!A2&gt;"",SquadExport!A2,"")</f>
        <v>Micheal Schlingermann</v>
      </c>
      <c r="B2" s="92">
        <f>IF($A2&gt;"",SquadExport!B2,"")</f>
        <v>29</v>
      </c>
      <c r="C2" s="92" t="str">
        <f>IF($A2&gt;"",SquadExport!C2,"")</f>
        <v>GK</v>
      </c>
      <c r="D2" s="92" t="str">
        <f>IF(A2&gt;"",SquadExport!D2,"")</f>
        <v>GK</v>
      </c>
      <c r="E2" s="92" t="str">
        <f>IF($A2&gt;"",SquadExport!E2,"")</f>
        <v>6'1"</v>
      </c>
      <c r="F2" s="92" t="str">
        <f>IF($A2&gt;"",SquadExport!F2,"")</f>
        <v>78 kg</v>
      </c>
      <c r="G2" s="94">
        <f>IFERROR(SquadExport!G2*VLOOKUP(WeightedParse!$C2,Weights!$A$1:$AV$15,2,FALSE),"")</f>
        <v>1E-4</v>
      </c>
      <c r="H2" s="94">
        <f>IFERROR(SquadExport!H2*VLOOKUP(WeightedParse!$C2,Weights!$A$1:$AV$15,3,FALSE),"")</f>
        <v>2.0000000000000001E-4</v>
      </c>
      <c r="I2" s="94">
        <f>IFERROR(SquadExport!I2*VLOOKUP(WeightedParse!$C2,Weights!$A$1:$AV$15,4,FALSE),"")</f>
        <v>1E-4</v>
      </c>
      <c r="J2" s="94">
        <f>IFERROR(SquadExport!J2*VLOOKUP(WeightedParse!$C2,Weights!$A$1:$AV$15,5,FALSE),"")</f>
        <v>3.0000000000000003E-4</v>
      </c>
      <c r="K2" s="94">
        <f>IFERROR(SquadExport!K2*VLOOKUP(WeightedParse!$C2,Weights!$A$1:$AV$15,6,FALSE),"")</f>
        <v>8.5</v>
      </c>
      <c r="L2" s="94">
        <f>IFERROR(SquadExport!L2*VLOOKUP(WeightedParse!$C2,Weights!$A$1:$AV$15,7,FALSE),"")</f>
        <v>4.0000000000000002E-4</v>
      </c>
      <c r="M2" s="94">
        <f>IFERROR(SquadExport!M2*VLOOKUP(WeightedParse!$C2,Weights!$A$1:$AV$15,8,FALSE),"")</f>
        <v>6.6111111111111107</v>
      </c>
      <c r="N2" s="94">
        <f>IFERROR(SquadExport!N2*VLOOKUP(WeightedParse!$C2,Weights!$A$1:$AV$15,9,FALSE),"")</f>
        <v>3.0000000000000003E-4</v>
      </c>
      <c r="O2" s="94">
        <f>IFERROR(SquadExport!O2*VLOOKUP(WeightedParse!$C2,Weights!$A$1:$AV$15,10,FALSE),"")</f>
        <v>3.0000000000000003E-4</v>
      </c>
      <c r="P2" s="94">
        <f>IFERROR(SquadExport!P2*VLOOKUP(WeightedParse!$C2,Weights!$A$1:$AV$15,11,FALSE),"")</f>
        <v>1E-4</v>
      </c>
      <c r="Q2" s="94">
        <f>IFERROR(SquadExport!Q2*VLOOKUP(WeightedParse!$C2,Weights!$A$1:$AV$15,12,FALSE),"")</f>
        <v>15.299999999999999</v>
      </c>
      <c r="R2" s="94">
        <f>IFERROR(SquadExport!R2*VLOOKUP(WeightedParse!$C2,Weights!$A$1:$AV$15,13,FALSE),"")</f>
        <v>5.0000000000000001E-4</v>
      </c>
      <c r="S2" s="94">
        <f>IFERROR(SquadExport!S2*VLOOKUP(WeightedParse!$C2,Weights!$A$1:$AV$15,14,FALSE),"")</f>
        <v>1E-4</v>
      </c>
      <c r="T2" s="94">
        <f>IFERROR(SquadExport!T2*VLOOKUP(WeightedParse!$C2,Weights!$A$1:$AV$15,15,FALSE),"")</f>
        <v>7.5555555555555554</v>
      </c>
      <c r="U2" s="94">
        <f>IFERROR(SquadExport!U2*VLOOKUP(WeightedParse!$C2,Weights!$A$1:$AV$15,16,FALSE),"")</f>
        <v>8</v>
      </c>
      <c r="V2" s="94">
        <f>IFERROR(SquadExport!V2*VLOOKUP(WeightedParse!$C2,Weights!$A$1:$AV$15,17,FALSE),"")</f>
        <v>18.7</v>
      </c>
      <c r="W2" s="94">
        <f>IFERROR(SquadExport!W2*VLOOKUP(WeightedParse!$C2,Weights!$A$1:$AV$15,18,FALSE),"")</f>
        <v>19.125</v>
      </c>
      <c r="X2" s="94">
        <f>IFERROR(SquadExport!X2*VLOOKUP(WeightedParse!$C2,Weights!$A$1:$AV$15,19,FALSE),"")</f>
        <v>15.583333333333334</v>
      </c>
      <c r="Y2" s="94">
        <f>IFERROR(SquadExport!Y2*VLOOKUP(WeightedParse!$C2,Weights!$A$1:$AV$15,20,FALSE),"")</f>
        <v>23.375</v>
      </c>
      <c r="Z2" s="94">
        <f>IFERROR(SquadExport!Z2*VLOOKUP(WeightedParse!$C2,Weights!$A$1:$AV$15,21,FALSE),"")</f>
        <v>18.133333333333333</v>
      </c>
      <c r="AA2" s="94">
        <f>IFERROR(SquadExport!AA2*VLOOKUP(WeightedParse!$C2,Weights!$A$1:$AV$15,22,FALSE),"")</f>
        <v>5</v>
      </c>
      <c r="AB2" s="94">
        <f>IFERROR(SquadExport!AB2*VLOOKUP(WeightedParse!$C2,Weights!$A$1:$AV$15,23,FALSE),"")</f>
        <v>5</v>
      </c>
      <c r="AC2" s="94">
        <f>IFERROR(SquadExport!AC2*VLOOKUP(WeightedParse!$C2,Weights!$A$1:$AV$15,24,FALSE),"")</f>
        <v>11.333333333333334</v>
      </c>
      <c r="AD2" s="94">
        <f>IFERROR(SquadExport!AD2*VLOOKUP(WeightedParse!$C2,Weights!$A$1:$AV$15,25,FALSE),"")</f>
        <v>6.0000000000000006E-4</v>
      </c>
      <c r="AE2" s="94">
        <f>IFERROR(SquadExport!AE2*VLOOKUP(WeightedParse!$C2,Weights!$A$1:$AV$15,26,FALSE),"")</f>
        <v>18.888888888888889</v>
      </c>
      <c r="AF2" s="94">
        <f>IFERROR(SquadExport!AF2*VLOOKUP(WeightedParse!$C2,Weights!$A$1:$AV$15,27,FALSE),"")</f>
        <v>12.75</v>
      </c>
      <c r="AG2" s="94">
        <f>IFERROR(SquadExport!AG2*VLOOKUP(WeightedParse!$C2,Weights!$A$1:$AV$15,28,FALSE),"")</f>
        <v>7.5555555555555554</v>
      </c>
      <c r="AH2" s="94">
        <f>IFERROR(SquadExport!AH2*VLOOKUP(WeightedParse!$C2,Weights!$A$1:$AV$15,29,FALSE),"")</f>
        <v>10.388888888888889</v>
      </c>
      <c r="AI2" s="94">
        <f>IFERROR(SquadExport!AI2*VLOOKUP(WeightedParse!$C2,Weights!$A$1:$AV$15,30,FALSE),"")</f>
        <v>17</v>
      </c>
      <c r="AJ2" s="94">
        <f>IFERROR(SquadExport!AJ2*VLOOKUP(WeightedParse!$C2,Weights!$A$1:$AV$15,31,FALSE),"")</f>
        <v>23.375</v>
      </c>
      <c r="AK2" s="94">
        <f>IFERROR(SquadExport!AK2*VLOOKUP(WeightedParse!$C2,Weights!$A$1:$AV$15,32,FALSE),"")</f>
        <v>12.75</v>
      </c>
      <c r="AL2" s="94">
        <f>IFERROR(SquadExport!AL2*VLOOKUP(WeightedParse!$C2,Weights!$A$1:$AV$15,33,FALSE),"")</f>
        <v>9.4444444444444446</v>
      </c>
      <c r="AM2" s="94">
        <f>IFERROR(SquadExport!AM2*VLOOKUP(WeightedParse!$C2,Weights!$A$1:$AV$15,34,FALSE),"")</f>
        <v>10</v>
      </c>
      <c r="AN2" s="94">
        <f>IFERROR(SquadExport!AN2*VLOOKUP(WeightedParse!$C2,Weights!$A$1:$AV$15,35,FALSE),"")</f>
        <v>15.299999999999999</v>
      </c>
      <c r="AO2" s="94">
        <f>IFERROR(SquadExport!AO2*VLOOKUP(WeightedParse!$C2,Weights!$A$1:$AV$15,36,FALSE),"")</f>
        <v>7.5555555555555554</v>
      </c>
      <c r="AP2" s="94">
        <f>IFERROR(SquadExport!AP2*VLOOKUP(WeightedParse!$C2,Weights!$A$1:$AV$15,37,FALSE),"")</f>
        <v>18.888888888888889</v>
      </c>
      <c r="AQ2" s="94">
        <f>IFERROR(SquadExport!AQ2*VLOOKUP(WeightedParse!$C2,Weights!$A$1:$AV$15,38,FALSE),"")</f>
        <v>17</v>
      </c>
      <c r="AR2" s="94">
        <f>IFERROR(SquadExport!AR2*VLOOKUP(WeightedParse!$C2,Weights!$A$1:$AV$15,39,FALSE),"")</f>
        <v>27.625</v>
      </c>
      <c r="AS2" s="94">
        <f>IFERROR(SquadExport!AS2*VLOOKUP(WeightedParse!$C2,Weights!$A$1:$AV$15,40,FALSE),"")</f>
        <v>22.666666666666664</v>
      </c>
      <c r="AT2" s="94">
        <f>IFERROR(SquadExport!AT2*VLOOKUP(WeightedParse!$C2,Weights!$A$1:$AV$15,41,FALSE),"")</f>
        <v>6.0000000000000006E-4</v>
      </c>
      <c r="AU2" s="94">
        <f>IFERROR(SquadExport!AU2*VLOOKUP(WeightedParse!$C2,Weights!$A$1:$AV$15,42,FALSE),"")</f>
        <v>21.25</v>
      </c>
      <c r="AV2" s="94">
        <f>IFERROR(SquadExport!AV2*VLOOKUP(WeightedParse!$C2,Weights!$A$1:$AV$15,43,FALSE),"")</f>
        <v>17</v>
      </c>
      <c r="AW2" s="94">
        <f>IFERROR(SquadExport!AW2*VLOOKUP(WeightedParse!$C2,Weights!$A$1:$AV$15,44,FALSE),"")</f>
        <v>20.777777777777779</v>
      </c>
      <c r="AX2" s="94">
        <f>IFERROR(SquadExport!AX2*VLOOKUP(WeightedParse!$C2,Weights!$A$1:$AV$15,45,FALSE),"")</f>
        <v>8.0000000000000004E-4</v>
      </c>
      <c r="AY2" s="94">
        <f>IFERROR(SquadExport!AY2*VLOOKUP(WeightedParse!$C2,Weights!$A$1:$AV$15,46,FALSE),"")</f>
        <v>23.375</v>
      </c>
      <c r="AZ2" s="94">
        <f>IFERROR(SquadExport!AZ2*VLOOKUP(WeightedParse!$C2,Weights!$A$1:$AV$15,47,FALSE),"")</f>
        <v>7</v>
      </c>
      <c r="BA2" s="94">
        <f>IFERROR(SquadExport!BA2*VLOOKUP(WeightedParse!$C2,Weights!$A$1:$AV$15,48,FALSE),"")</f>
        <v>15.299999999999999</v>
      </c>
      <c r="BB2" s="92">
        <f>IFERROR(IF(SquadExport!$BB2="Very Strong",6,IF(SquadExport!$BB2="Strong",5,IF(SquadExport!$BB2="Fairly Strong",4,IF(SquadExport!$BB2="Reasonable",3,IF(SquadExport!$BB2="Weak",2, IF(SquadExport!$BB2="Very Weak",1,"")))))),"")</f>
        <v>6</v>
      </c>
      <c r="BC2" s="92">
        <f>IFERROR(IF(SquadExport!$BC2="Very Strong",6,IF(SquadExport!$BC2="Strong",5,IF(SquadExport!$BC2="Fairly Strong",4,IF(SquadExport!$BC2="Reasonable",3,IF(SquadExport!$BC2="Weak",2, IF(SquadExport!$BC2="Very Weak",1,"")))))),"")</f>
        <v>1</v>
      </c>
      <c r="BD2" s="105">
        <f>IF(A2&gt;"",SUM(BB2:BC2)/10,"")</f>
        <v>0.7</v>
      </c>
      <c r="BE2" s="86">
        <f>IF($A2&gt;"",SUM(G2:BA2),"")</f>
        <v>498.11273333333344</v>
      </c>
    </row>
    <row r="3" spans="1:57" x14ac:dyDescent="0.25">
      <c r="A3" s="85" t="str">
        <f>IF(SquadExport!A3&gt;"",SquadExport!A3,"")</f>
        <v>Kevin Horgan</v>
      </c>
      <c r="B3" s="92">
        <f>IF($A3&gt;"",SquadExport!B3,"")</f>
        <v>24</v>
      </c>
      <c r="C3" s="92" t="str">
        <f>IF($A3&gt;"",SquadExport!C3,"")</f>
        <v>GK</v>
      </c>
      <c r="D3" s="92" t="str">
        <f>IF(A3&gt;"",SquadExport!D3,"")</f>
        <v>GK</v>
      </c>
      <c r="E3" s="92" t="str">
        <f>IF($A3&gt;"",SquadExport!E3,"")</f>
        <v>6'2"</v>
      </c>
      <c r="F3" s="92" t="str">
        <f>IF($A3&gt;"",SquadExport!F3,"")</f>
        <v>81 kg</v>
      </c>
      <c r="G3" s="94">
        <f>IFERROR(SquadExport!G3*VLOOKUP(WeightedParse!$C3,Weights!$A$1:$AV$15,2,FALSE),"")</f>
        <v>3.0000000000000003E-4</v>
      </c>
      <c r="H3" s="94">
        <f>IFERROR(SquadExport!H3*VLOOKUP(WeightedParse!$C3,Weights!$A$1:$AV$15,3,FALSE),"")</f>
        <v>1E-4</v>
      </c>
      <c r="I3" s="94">
        <f>IFERROR(SquadExport!I3*VLOOKUP(WeightedParse!$C3,Weights!$A$1:$AV$15,4,FALSE),"")</f>
        <v>1E-4</v>
      </c>
      <c r="J3" s="94">
        <f>IFERROR(SquadExport!J3*VLOOKUP(WeightedParse!$C3,Weights!$A$1:$AV$15,5,FALSE),"")</f>
        <v>3.0000000000000003E-4</v>
      </c>
      <c r="K3" s="94">
        <f>IFERROR(SquadExport!K3*VLOOKUP(WeightedParse!$C3,Weights!$A$1:$AV$15,6,FALSE),"")</f>
        <v>7.5555555555555554</v>
      </c>
      <c r="L3" s="94">
        <f>IFERROR(SquadExport!L3*VLOOKUP(WeightedParse!$C3,Weights!$A$1:$AV$15,7,FALSE),"")</f>
        <v>5.0000000000000001E-4</v>
      </c>
      <c r="M3" s="94">
        <f>IFERROR(SquadExport!M3*VLOOKUP(WeightedParse!$C3,Weights!$A$1:$AV$15,8,FALSE),"")</f>
        <v>7.5555555555555554</v>
      </c>
      <c r="N3" s="94">
        <f>IFERROR(SquadExport!N3*VLOOKUP(WeightedParse!$C3,Weights!$A$1:$AV$15,9,FALSE),"")</f>
        <v>1E-4</v>
      </c>
      <c r="O3" s="94">
        <f>IFERROR(SquadExport!O3*VLOOKUP(WeightedParse!$C3,Weights!$A$1:$AV$15,10,FALSE),"")</f>
        <v>3.0000000000000003E-4</v>
      </c>
      <c r="P3" s="94">
        <f>IFERROR(SquadExport!P3*VLOOKUP(WeightedParse!$C3,Weights!$A$1:$AV$15,11,FALSE),"")</f>
        <v>2.0000000000000001E-4</v>
      </c>
      <c r="Q3" s="94">
        <f>IFERROR(SquadExport!Q3*VLOOKUP(WeightedParse!$C3,Weights!$A$1:$AV$15,12,FALSE),"")</f>
        <v>17</v>
      </c>
      <c r="R3" s="94">
        <f>IFERROR(SquadExport!R3*VLOOKUP(WeightedParse!$C3,Weights!$A$1:$AV$15,13,FALSE),"")</f>
        <v>1E-4</v>
      </c>
      <c r="S3" s="94">
        <f>IFERROR(SquadExport!S3*VLOOKUP(WeightedParse!$C3,Weights!$A$1:$AV$15,14,FALSE),"")</f>
        <v>2.0000000000000001E-4</v>
      </c>
      <c r="T3" s="94">
        <f>IFERROR(SquadExport!T3*VLOOKUP(WeightedParse!$C3,Weights!$A$1:$AV$15,15,FALSE),"")</f>
        <v>9.4444444444444446</v>
      </c>
      <c r="U3" s="94">
        <f>IFERROR(SquadExport!U3*VLOOKUP(WeightedParse!$C3,Weights!$A$1:$AV$15,16,FALSE),"")</f>
        <v>10</v>
      </c>
      <c r="V3" s="94">
        <f>IFERROR(SquadExport!V3*VLOOKUP(WeightedParse!$C3,Weights!$A$1:$AV$15,17,FALSE),"")</f>
        <v>17</v>
      </c>
      <c r="W3" s="94">
        <f>IFERROR(SquadExport!W3*VLOOKUP(WeightedParse!$C3,Weights!$A$1:$AV$15,18,FALSE),"")</f>
        <v>23.375</v>
      </c>
      <c r="X3" s="94">
        <f>IFERROR(SquadExport!X3*VLOOKUP(WeightedParse!$C3,Weights!$A$1:$AV$15,19,FALSE),"")</f>
        <v>11.333333333333334</v>
      </c>
      <c r="Y3" s="94">
        <f>IFERROR(SquadExport!Y3*VLOOKUP(WeightedParse!$C3,Weights!$A$1:$AV$15,20,FALSE),"")</f>
        <v>17</v>
      </c>
      <c r="Z3" s="94">
        <f>IFERROR(SquadExport!Z3*VLOOKUP(WeightedParse!$C3,Weights!$A$1:$AV$15,21,FALSE),"")</f>
        <v>15.866666666666667</v>
      </c>
      <c r="AA3" s="94">
        <f>IFERROR(SquadExport!AA3*VLOOKUP(WeightedParse!$C3,Weights!$A$1:$AV$15,22,FALSE),"")</f>
        <v>17</v>
      </c>
      <c r="AB3" s="94">
        <f>IFERROR(SquadExport!AB3*VLOOKUP(WeightedParse!$C3,Weights!$A$1:$AV$15,23,FALSE),"")</f>
        <v>8</v>
      </c>
      <c r="AC3" s="94">
        <f>IFERROR(SquadExport!AC3*VLOOKUP(WeightedParse!$C3,Weights!$A$1:$AV$15,24,FALSE),"")</f>
        <v>5.666666666666667</v>
      </c>
      <c r="AD3" s="94">
        <f>IFERROR(SquadExport!AD3*VLOOKUP(WeightedParse!$C3,Weights!$A$1:$AV$15,25,FALSE),"")</f>
        <v>1.2000000000000001E-3</v>
      </c>
      <c r="AE3" s="94">
        <f>IFERROR(SquadExport!AE3*VLOOKUP(WeightedParse!$C3,Weights!$A$1:$AV$15,26,FALSE),"")</f>
        <v>20.777777777777779</v>
      </c>
      <c r="AF3" s="94">
        <f>IFERROR(SquadExport!AF3*VLOOKUP(WeightedParse!$C3,Weights!$A$1:$AV$15,27,FALSE),"")</f>
        <v>15.583333333333334</v>
      </c>
      <c r="AG3" s="94">
        <f>IFERROR(SquadExport!AG3*VLOOKUP(WeightedParse!$C3,Weights!$A$1:$AV$15,28,FALSE),"")</f>
        <v>9.4444444444444446</v>
      </c>
      <c r="AH3" s="94">
        <f>IFERROR(SquadExport!AH3*VLOOKUP(WeightedParse!$C3,Weights!$A$1:$AV$15,29,FALSE),"")</f>
        <v>10.388888888888889</v>
      </c>
      <c r="AI3" s="94">
        <f>IFERROR(SquadExport!AI3*VLOOKUP(WeightedParse!$C3,Weights!$A$1:$AV$15,30,FALSE),"")</f>
        <v>21.25</v>
      </c>
      <c r="AJ3" s="94">
        <f>IFERROR(SquadExport!AJ3*VLOOKUP(WeightedParse!$C3,Weights!$A$1:$AV$15,31,FALSE),"")</f>
        <v>21.25</v>
      </c>
      <c r="AK3" s="94">
        <f>IFERROR(SquadExport!AK3*VLOOKUP(WeightedParse!$C3,Weights!$A$1:$AV$15,32,FALSE),"")</f>
        <v>11.333333333333334</v>
      </c>
      <c r="AL3" s="94">
        <f>IFERROR(SquadExport!AL3*VLOOKUP(WeightedParse!$C3,Weights!$A$1:$AV$15,33,FALSE),"")</f>
        <v>11.333333333333332</v>
      </c>
      <c r="AM3" s="94">
        <f>IFERROR(SquadExport!AM3*VLOOKUP(WeightedParse!$C3,Weights!$A$1:$AV$15,34,FALSE),"")</f>
        <v>13</v>
      </c>
      <c r="AN3" s="94">
        <f>IFERROR(SquadExport!AN3*VLOOKUP(WeightedParse!$C3,Weights!$A$1:$AV$15,35,FALSE),"")</f>
        <v>17</v>
      </c>
      <c r="AO3" s="94">
        <f>IFERROR(SquadExport!AO3*VLOOKUP(WeightedParse!$C3,Weights!$A$1:$AV$15,36,FALSE),"")</f>
        <v>12.277777777777777</v>
      </c>
      <c r="AP3" s="94">
        <f>IFERROR(SquadExport!AP3*VLOOKUP(WeightedParse!$C3,Weights!$A$1:$AV$15,37,FALSE),"")</f>
        <v>22.666666666666664</v>
      </c>
      <c r="AQ3" s="94">
        <f>IFERROR(SquadExport!AQ3*VLOOKUP(WeightedParse!$C3,Weights!$A$1:$AV$15,38,FALSE),"")</f>
        <v>23.375</v>
      </c>
      <c r="AR3" s="94">
        <f>IFERROR(SquadExport!AR3*VLOOKUP(WeightedParse!$C3,Weights!$A$1:$AV$15,39,FALSE),"")</f>
        <v>17</v>
      </c>
      <c r="AS3" s="94">
        <f>IFERROR(SquadExport!AS3*VLOOKUP(WeightedParse!$C3,Weights!$A$1:$AV$15,40,FALSE),"")</f>
        <v>17</v>
      </c>
      <c r="AT3" s="94">
        <f>IFERROR(SquadExport!AT3*VLOOKUP(WeightedParse!$C3,Weights!$A$1:$AV$15,41,FALSE),"")</f>
        <v>1E-3</v>
      </c>
      <c r="AU3" s="94">
        <f>IFERROR(SquadExport!AU3*VLOOKUP(WeightedParse!$C3,Weights!$A$1:$AV$15,42,FALSE),"")</f>
        <v>23.375</v>
      </c>
      <c r="AV3" s="94">
        <f>IFERROR(SquadExport!AV3*VLOOKUP(WeightedParse!$C3,Weights!$A$1:$AV$15,43,FALSE),"")</f>
        <v>20.777777777777779</v>
      </c>
      <c r="AW3" s="94">
        <f>IFERROR(SquadExport!AW3*VLOOKUP(WeightedParse!$C3,Weights!$A$1:$AV$15,44,FALSE),"")</f>
        <v>17</v>
      </c>
      <c r="AX3" s="94">
        <f>IFERROR(SquadExport!AX3*VLOOKUP(WeightedParse!$C3,Weights!$A$1:$AV$15,45,FALSE),"")</f>
        <v>9.0000000000000008E-4</v>
      </c>
      <c r="AY3" s="94">
        <f>IFERROR(SquadExport!AY3*VLOOKUP(WeightedParse!$C3,Weights!$A$1:$AV$15,46,FALSE),"")</f>
        <v>23.375</v>
      </c>
      <c r="AZ3" s="94">
        <f>IFERROR(SquadExport!AZ3*VLOOKUP(WeightedParse!$C3,Weights!$A$1:$AV$15,47,FALSE),"")</f>
        <v>10</v>
      </c>
      <c r="BA3" s="94">
        <f>IFERROR(SquadExport!BA3*VLOOKUP(WeightedParse!$C3,Weights!$A$1:$AV$15,48,FALSE),"")</f>
        <v>20.399999999999999</v>
      </c>
      <c r="BB3" s="92">
        <f>IFERROR(IF(SquadExport!$BB3="Very Strong",6,IF(SquadExport!$BB3="Strong",5,IF(SquadExport!$BB3="Fairly Strong",4,IF(SquadExport!$BB3="Reasonable",3,IF(SquadExport!$BB3="Weak",2, IF(SquadExport!$BB3="Very Weak",1,"")))))),"")</f>
        <v>6</v>
      </c>
      <c r="BC3" s="92">
        <f>IFERROR(IF(SquadExport!$BC3="Very Strong",6,IF(SquadExport!$BC3="Strong",5,IF(SquadExport!$BC3="Fairly Strong",4,IF(SquadExport!$BC3="Reasonable",3,IF(SquadExport!$BC3="Weak",2, IF(SquadExport!$BC3="Very Weak",1,"")))))),"")</f>
        <v>1</v>
      </c>
      <c r="BD3" s="105">
        <f t="shared" ref="BD3:BD66" si="0">IF(A3&gt;"",SUM(BB3:BC3)/10,"")</f>
        <v>0.7</v>
      </c>
      <c r="BE3" s="86">
        <f t="shared" ref="BE3:BE66" si="1">IF($A3&gt;"",SUM(G3:BA3),"")</f>
        <v>525.41085555555549</v>
      </c>
    </row>
    <row r="4" spans="1:57" x14ac:dyDescent="0.25">
      <c r="A4" s="85" t="str">
        <f>IF(SquadExport!A4&gt;"",SquadExport!A4,"")</f>
        <v>Maximum Flapjacks</v>
      </c>
      <c r="B4" s="92">
        <f>IF($A4&gt;"",SquadExport!B4,"")</f>
        <v>16</v>
      </c>
      <c r="C4" s="92" t="str">
        <f>IF($A4&gt;"",SquadExport!C4,"")</f>
        <v>GK</v>
      </c>
      <c r="D4" s="92" t="str">
        <f>IF(A4&gt;"",SquadExport!D4,"")</f>
        <v>GK</v>
      </c>
      <c r="E4" s="92" t="str">
        <f>IF($A4&gt;"",SquadExport!E4,"")</f>
        <v>6'3"</v>
      </c>
      <c r="F4" s="92" t="str">
        <f>IF($A4&gt;"",SquadExport!F4,"")</f>
        <v>65 kg</v>
      </c>
      <c r="G4" s="94">
        <f>IFERROR(SquadExport!G4*VLOOKUP(WeightedParse!$C4,Weights!$A$1:$AV$15,2,FALSE),"")</f>
        <v>5.0000000000000001E-4</v>
      </c>
      <c r="H4" s="94">
        <f>IFERROR(SquadExport!H4*VLOOKUP(WeightedParse!$C4,Weights!$A$1:$AV$15,3,FALSE),"")</f>
        <v>3.0000000000000003E-4</v>
      </c>
      <c r="I4" s="94">
        <f>IFERROR(SquadExport!I4*VLOOKUP(WeightedParse!$C4,Weights!$A$1:$AV$15,4,FALSE),"")</f>
        <v>4.0000000000000002E-4</v>
      </c>
      <c r="J4" s="94">
        <f>IFERROR(SquadExport!J4*VLOOKUP(WeightedParse!$C4,Weights!$A$1:$AV$15,5,FALSE),"")</f>
        <v>8.0000000000000004E-4</v>
      </c>
      <c r="K4" s="94">
        <f>IFERROR(SquadExport!K4*VLOOKUP(WeightedParse!$C4,Weights!$A$1:$AV$15,6,FALSE),"")</f>
        <v>8.5</v>
      </c>
      <c r="L4" s="94">
        <f>IFERROR(SquadExport!L4*VLOOKUP(WeightedParse!$C4,Weights!$A$1:$AV$15,7,FALSE),"")</f>
        <v>1E-4</v>
      </c>
      <c r="M4" s="94">
        <f>IFERROR(SquadExport!M4*VLOOKUP(WeightedParse!$C4,Weights!$A$1:$AV$15,8,FALSE),"")</f>
        <v>3.7777777777777777</v>
      </c>
      <c r="N4" s="94">
        <f>IFERROR(SquadExport!N4*VLOOKUP(WeightedParse!$C4,Weights!$A$1:$AV$15,9,FALSE),"")</f>
        <v>9.0000000000000008E-4</v>
      </c>
      <c r="O4" s="94">
        <f>IFERROR(SquadExport!O4*VLOOKUP(WeightedParse!$C4,Weights!$A$1:$AV$15,10,FALSE),"")</f>
        <v>6.9999999999999999E-4</v>
      </c>
      <c r="P4" s="94">
        <f>IFERROR(SquadExport!P4*VLOOKUP(WeightedParse!$C4,Weights!$A$1:$AV$15,11,FALSE),"")</f>
        <v>8.0000000000000004E-4</v>
      </c>
      <c r="Q4" s="94">
        <f>IFERROR(SquadExport!Q4*VLOOKUP(WeightedParse!$C4,Weights!$A$1:$AV$15,12,FALSE),"")</f>
        <v>17</v>
      </c>
      <c r="R4" s="94">
        <f>IFERROR(SquadExport!R4*VLOOKUP(WeightedParse!$C4,Weights!$A$1:$AV$15,13,FALSE),"")</f>
        <v>3.0000000000000003E-4</v>
      </c>
      <c r="S4" s="94">
        <f>IFERROR(SquadExport!S4*VLOOKUP(WeightedParse!$C4,Weights!$A$1:$AV$15,14,FALSE),"")</f>
        <v>6.9999999999999999E-4</v>
      </c>
      <c r="T4" s="94">
        <f>IFERROR(SquadExport!T4*VLOOKUP(WeightedParse!$C4,Weights!$A$1:$AV$15,15,FALSE),"")</f>
        <v>7.5555555555555554</v>
      </c>
      <c r="U4" s="94">
        <f>IFERROR(SquadExport!U4*VLOOKUP(WeightedParse!$C4,Weights!$A$1:$AV$15,16,FALSE),"")</f>
        <v>5</v>
      </c>
      <c r="V4" s="94">
        <f>IFERROR(SquadExport!V4*VLOOKUP(WeightedParse!$C4,Weights!$A$1:$AV$15,17,FALSE),"")</f>
        <v>10.199999999999999</v>
      </c>
      <c r="W4" s="94">
        <f>IFERROR(SquadExport!W4*VLOOKUP(WeightedParse!$C4,Weights!$A$1:$AV$15,18,FALSE),"")</f>
        <v>8.5</v>
      </c>
      <c r="X4" s="94">
        <f>IFERROR(SquadExport!X4*VLOOKUP(WeightedParse!$C4,Weights!$A$1:$AV$15,19,FALSE),"")</f>
        <v>12.75</v>
      </c>
      <c r="Y4" s="94">
        <f>IFERROR(SquadExport!Y4*VLOOKUP(WeightedParse!$C4,Weights!$A$1:$AV$15,20,FALSE),"")</f>
        <v>19.125</v>
      </c>
      <c r="Z4" s="94">
        <f>IFERROR(SquadExport!Z4*VLOOKUP(WeightedParse!$C4,Weights!$A$1:$AV$15,21,FALSE),"")</f>
        <v>29.466666666666665</v>
      </c>
      <c r="AA4" s="94">
        <f>IFERROR(SquadExport!AA4*VLOOKUP(WeightedParse!$C4,Weights!$A$1:$AV$15,22,FALSE),"")</f>
        <v>11</v>
      </c>
      <c r="AB4" s="94">
        <f>IFERROR(SquadExport!AB4*VLOOKUP(WeightedParse!$C4,Weights!$A$1:$AV$15,23,FALSE),"")</f>
        <v>5</v>
      </c>
      <c r="AC4" s="94">
        <f>IFERROR(SquadExport!AC4*VLOOKUP(WeightedParse!$C4,Weights!$A$1:$AV$15,24,FALSE),"")</f>
        <v>2.8333333333333335</v>
      </c>
      <c r="AD4" s="94">
        <f>IFERROR(SquadExport!AD4*VLOOKUP(WeightedParse!$C4,Weights!$A$1:$AV$15,25,FALSE),"")</f>
        <v>8.0000000000000004E-4</v>
      </c>
      <c r="AE4" s="94">
        <f>IFERROR(SquadExport!AE4*VLOOKUP(WeightedParse!$C4,Weights!$A$1:$AV$15,26,FALSE),"")</f>
        <v>15.111111111111111</v>
      </c>
      <c r="AF4" s="94">
        <f>IFERROR(SquadExport!AF4*VLOOKUP(WeightedParse!$C4,Weights!$A$1:$AV$15,27,FALSE),"")</f>
        <v>11.333333333333334</v>
      </c>
      <c r="AG4" s="94">
        <f>IFERROR(SquadExport!AG4*VLOOKUP(WeightedParse!$C4,Weights!$A$1:$AV$15,28,FALSE),"")</f>
        <v>9.4444444444444446</v>
      </c>
      <c r="AH4" s="94">
        <f>IFERROR(SquadExport!AH4*VLOOKUP(WeightedParse!$C4,Weights!$A$1:$AV$15,29,FALSE),"")</f>
        <v>10.388888888888889</v>
      </c>
      <c r="AI4" s="94">
        <f>IFERROR(SquadExport!AI4*VLOOKUP(WeightedParse!$C4,Weights!$A$1:$AV$15,30,FALSE),"")</f>
        <v>14.875</v>
      </c>
      <c r="AJ4" s="94">
        <f>IFERROR(SquadExport!AJ4*VLOOKUP(WeightedParse!$C4,Weights!$A$1:$AV$15,31,FALSE),"")</f>
        <v>12.75</v>
      </c>
      <c r="AK4" s="94">
        <f>IFERROR(SquadExport!AK4*VLOOKUP(WeightedParse!$C4,Weights!$A$1:$AV$15,32,FALSE),"")</f>
        <v>4.25</v>
      </c>
      <c r="AL4" s="94">
        <f>IFERROR(SquadExport!AL4*VLOOKUP(WeightedParse!$C4,Weights!$A$1:$AV$15,33,FALSE),"")</f>
        <v>6.6111111111111107</v>
      </c>
      <c r="AM4" s="94">
        <f>IFERROR(SquadExport!AM4*VLOOKUP(WeightedParse!$C4,Weights!$A$1:$AV$15,34,FALSE),"")</f>
        <v>11</v>
      </c>
      <c r="AN4" s="94">
        <f>IFERROR(SquadExport!AN4*VLOOKUP(WeightedParse!$C4,Weights!$A$1:$AV$15,35,FALSE),"")</f>
        <v>10.199999999999999</v>
      </c>
      <c r="AO4" s="94">
        <f>IFERROR(SquadExport!AO4*VLOOKUP(WeightedParse!$C4,Weights!$A$1:$AV$15,36,FALSE),"")</f>
        <v>9.4444444444444446</v>
      </c>
      <c r="AP4" s="94">
        <f>IFERROR(SquadExport!AP4*VLOOKUP(WeightedParse!$C4,Weights!$A$1:$AV$15,37,FALSE),"")</f>
        <v>5.6666666666666661</v>
      </c>
      <c r="AQ4" s="94">
        <f>IFERROR(SquadExport!AQ4*VLOOKUP(WeightedParse!$C4,Weights!$A$1:$AV$15,38,FALSE),"")</f>
        <v>21.25</v>
      </c>
      <c r="AR4" s="94">
        <f>IFERROR(SquadExport!AR4*VLOOKUP(WeightedParse!$C4,Weights!$A$1:$AV$15,39,FALSE),"")</f>
        <v>23.375</v>
      </c>
      <c r="AS4" s="94">
        <f>IFERROR(SquadExport!AS4*VLOOKUP(WeightedParse!$C4,Weights!$A$1:$AV$15,40,FALSE),"")</f>
        <v>20.777777777777779</v>
      </c>
      <c r="AT4" s="94">
        <f>IFERROR(SquadExport!AT4*VLOOKUP(WeightedParse!$C4,Weights!$A$1:$AV$15,41,FALSE),"")</f>
        <v>8.0000000000000004E-4</v>
      </c>
      <c r="AU4" s="94">
        <f>IFERROR(SquadExport!AU4*VLOOKUP(WeightedParse!$C4,Weights!$A$1:$AV$15,42,FALSE),"")</f>
        <v>23.375</v>
      </c>
      <c r="AV4" s="94">
        <f>IFERROR(SquadExport!AV4*VLOOKUP(WeightedParse!$C4,Weights!$A$1:$AV$15,43,FALSE),"")</f>
        <v>18.888888888888889</v>
      </c>
      <c r="AW4" s="94">
        <f>IFERROR(SquadExport!AW4*VLOOKUP(WeightedParse!$C4,Weights!$A$1:$AV$15,44,FALSE),"")</f>
        <v>18.888888888888889</v>
      </c>
      <c r="AX4" s="94">
        <f>IFERROR(SquadExport!AX4*VLOOKUP(WeightedParse!$C4,Weights!$A$1:$AV$15,45,FALSE),"")</f>
        <v>9.0000000000000008E-4</v>
      </c>
      <c r="AY4" s="94">
        <f>IFERROR(SquadExport!AY4*VLOOKUP(WeightedParse!$C4,Weights!$A$1:$AV$15,46,FALSE),"")</f>
        <v>23.375</v>
      </c>
      <c r="AZ4" s="94">
        <f>IFERROR(SquadExport!AZ4*VLOOKUP(WeightedParse!$C4,Weights!$A$1:$AV$15,47,FALSE),"")</f>
        <v>9</v>
      </c>
      <c r="BA4" s="94">
        <f>IFERROR(SquadExport!BA4*VLOOKUP(WeightedParse!$C4,Weights!$A$1:$AV$15,48,FALSE),"")</f>
        <v>18.7</v>
      </c>
      <c r="BB4" s="92">
        <f>IFERROR(IF(SquadExport!$BB4="Very Strong",6,IF(SquadExport!$BB4="Strong",5,IF(SquadExport!$BB4="Fairly Strong",4,IF(SquadExport!$BB4="Reasonable",3,IF(SquadExport!$BB4="Weak",2, IF(SquadExport!$BB4="Very Weak",1,"")))))),"")</f>
        <v>6</v>
      </c>
      <c r="BC4" s="92">
        <f>IFERROR(IF(SquadExport!$BC4="Very Strong",6,IF(SquadExport!$BC4="Strong",5,IF(SquadExport!$BC4="Fairly Strong",4,IF(SquadExport!$BC4="Reasonable",3,IF(SquadExport!$BC4="Weak",2, IF(SquadExport!$BC4="Very Weak",1,"")))))),"")</f>
        <v>2</v>
      </c>
      <c r="BD4" s="105">
        <f t="shared" si="0"/>
        <v>0.8</v>
      </c>
      <c r="BE4" s="86">
        <f t="shared" si="1"/>
        <v>439.42188888888899</v>
      </c>
    </row>
    <row r="5" spans="1:57" x14ac:dyDescent="0.25">
      <c r="A5" s="85" t="str">
        <f>IF(SquadExport!A5&gt;"",SquadExport!A5,"")</f>
        <v>Killian Brouder</v>
      </c>
      <c r="B5" s="92">
        <f>IF($A5&gt;"",SquadExport!B5,"")</f>
        <v>22</v>
      </c>
      <c r="C5" s="92" t="str">
        <f>IF($A5&gt;"",SquadExport!C5,"")</f>
        <v>D (C)</v>
      </c>
      <c r="D5" s="92" t="str">
        <f>IF(A5&gt;"",SquadExport!D5,"")</f>
        <v>D (C)</v>
      </c>
      <c r="E5" s="92" t="str">
        <f>IF($A5&gt;"",SquadExport!E5,"")</f>
        <v>6'1"</v>
      </c>
      <c r="F5" s="92" t="str">
        <f>IF($A5&gt;"",SquadExport!F5,"")</f>
        <v>82 kg</v>
      </c>
      <c r="G5" s="94">
        <f>IFERROR(SquadExport!G5*VLOOKUP(WeightedParse!$C5,Weights!$A$1:$AV$15,2,FALSE),"")</f>
        <v>3</v>
      </c>
      <c r="H5" s="94">
        <f>IFERROR(SquadExport!H5*VLOOKUP(WeightedParse!$C5,Weights!$A$1:$AV$15,3,FALSE),"")</f>
        <v>5</v>
      </c>
      <c r="I5" s="94">
        <f>IFERROR(SquadExport!I5*VLOOKUP(WeightedParse!$C5,Weights!$A$1:$AV$15,4,FALSE),"")</f>
        <v>9</v>
      </c>
      <c r="J5" s="94">
        <f>IFERROR(SquadExport!J5*VLOOKUP(WeightedParse!$C5,Weights!$A$1:$AV$15,5,FALSE),"")</f>
        <v>5</v>
      </c>
      <c r="K5" s="94">
        <f>IFERROR(SquadExport!K5*VLOOKUP(WeightedParse!$C5,Weights!$A$1:$AV$15,6,FALSE),"")</f>
        <v>14.166666666666668</v>
      </c>
      <c r="L5" s="94">
        <f>IFERROR(SquadExport!L5*VLOOKUP(WeightedParse!$C5,Weights!$A$1:$AV$15,7,FALSE),"")</f>
        <v>7</v>
      </c>
      <c r="M5" s="94">
        <f>IFERROR(SquadExport!M5*VLOOKUP(WeightedParse!$C5,Weights!$A$1:$AV$15,8,FALSE),"")</f>
        <v>22.666666666666664</v>
      </c>
      <c r="N5" s="94">
        <f>IFERROR(SquadExport!N5*VLOOKUP(WeightedParse!$C5,Weights!$A$1:$AV$15,9,FALSE),"")</f>
        <v>5</v>
      </c>
      <c r="O5" s="94">
        <f>IFERROR(SquadExport!O5*VLOOKUP(WeightedParse!$C5,Weights!$A$1:$AV$15,10,FALSE),"")</f>
        <v>8</v>
      </c>
      <c r="P5" s="94">
        <f>IFERROR(SquadExport!P5*VLOOKUP(WeightedParse!$C5,Weights!$A$1:$AV$15,11,FALSE),"")</f>
        <v>21.25</v>
      </c>
      <c r="Q5" s="94">
        <f>IFERROR(SquadExport!Q5*VLOOKUP(WeightedParse!$C5,Weights!$A$1:$AV$15,12,FALSE),"")</f>
        <v>14.166666666666668</v>
      </c>
      <c r="R5" s="94">
        <f>IFERROR(SquadExport!R5*VLOOKUP(WeightedParse!$C5,Weights!$A$1:$AV$15,13,FALSE),"")</f>
        <v>5</v>
      </c>
      <c r="S5" s="94">
        <f>IFERROR(SquadExport!S5*VLOOKUP(WeightedParse!$C5,Weights!$A$1:$AV$15,14,FALSE),"")</f>
        <v>18.888888888888889</v>
      </c>
      <c r="T5" s="94">
        <f>IFERROR(SquadExport!T5*VLOOKUP(WeightedParse!$C5,Weights!$A$1:$AV$15,15,FALSE),"")</f>
        <v>7</v>
      </c>
      <c r="U5" s="94">
        <f>IFERROR(SquadExport!U5*VLOOKUP(WeightedParse!$C5,Weights!$A$1:$AV$15,16,FALSE),"")</f>
        <v>12</v>
      </c>
      <c r="V5" s="94">
        <f>IFERROR(SquadExport!V5*VLOOKUP(WeightedParse!$C5,Weights!$A$1:$AV$15,17,FALSE),"")</f>
        <v>18.888888888888889</v>
      </c>
      <c r="W5" s="94">
        <f>IFERROR(SquadExport!W5*VLOOKUP(WeightedParse!$C5,Weights!$A$1:$AV$15,18,FALSE),"")</f>
        <v>15.583333333333334</v>
      </c>
      <c r="X5" s="94">
        <f>IFERROR(SquadExport!X5*VLOOKUP(WeightedParse!$C5,Weights!$A$1:$AV$15,19,FALSE),"")</f>
        <v>12.75</v>
      </c>
      <c r="Y5" s="94">
        <f>IFERROR(SquadExport!Y5*VLOOKUP(WeightedParse!$C5,Weights!$A$1:$AV$15,20,FALSE),"")</f>
        <v>17</v>
      </c>
      <c r="Z5" s="94">
        <f>IFERROR(SquadExport!Z5*VLOOKUP(WeightedParse!$C5,Weights!$A$1:$AV$15,21,FALSE),"")</f>
        <v>22.666666666666664</v>
      </c>
      <c r="AA5" s="94">
        <f>IFERROR(SquadExport!AA5*VLOOKUP(WeightedParse!$C5,Weights!$A$1:$AV$15,22,FALSE),"")</f>
        <v>10</v>
      </c>
      <c r="AB5" s="94">
        <f>IFERROR(SquadExport!AB5*VLOOKUP(WeightedParse!$C5,Weights!$A$1:$AV$15,23,FALSE),"")</f>
        <v>7</v>
      </c>
      <c r="AC5" s="94">
        <f>IFERROR(SquadExport!AC5*VLOOKUP(WeightedParse!$C5,Weights!$A$1:$AV$15,24,FALSE),"")</f>
        <v>7.0833333333333339</v>
      </c>
      <c r="AD5" s="94">
        <f>IFERROR(SquadExport!AD5*VLOOKUP(WeightedParse!$C5,Weights!$A$1:$AV$15,25,FALSE),"")</f>
        <v>5</v>
      </c>
      <c r="AE5" s="94">
        <f>IFERROR(SquadExport!AE5*VLOOKUP(WeightedParse!$C5,Weights!$A$1:$AV$15,26,FALSE),"")</f>
        <v>21.25</v>
      </c>
      <c r="AF5" s="94">
        <f>IFERROR(SquadExport!AF5*VLOOKUP(WeightedParse!$C5,Weights!$A$1:$AV$15,27,FALSE),"")</f>
        <v>11</v>
      </c>
      <c r="AG5" s="94">
        <f>IFERROR(SquadExport!AG5*VLOOKUP(WeightedParse!$C5,Weights!$A$1:$AV$15,28,FALSE),"")</f>
        <v>9</v>
      </c>
      <c r="AH5" s="94">
        <f>IFERROR(SquadExport!AH5*VLOOKUP(WeightedParse!$C5,Weights!$A$1:$AV$15,29,FALSE),"")</f>
        <v>12.75</v>
      </c>
      <c r="AI5" s="94">
        <f>IFERROR(SquadExport!AI5*VLOOKUP(WeightedParse!$C5,Weights!$A$1:$AV$15,30,FALSE),"")</f>
        <v>21.25</v>
      </c>
      <c r="AJ5" s="94">
        <f>IFERROR(SquadExport!AJ5*VLOOKUP(WeightedParse!$C5,Weights!$A$1:$AV$15,31,FALSE),"")</f>
        <v>19.125</v>
      </c>
      <c r="AK5" s="94">
        <f>IFERROR(SquadExport!AK5*VLOOKUP(WeightedParse!$C5,Weights!$A$1:$AV$15,32,FALSE),"")</f>
        <v>14.166666666666668</v>
      </c>
      <c r="AL5" s="94">
        <f>IFERROR(SquadExport!AL5*VLOOKUP(WeightedParse!$C5,Weights!$A$1:$AV$15,33,FALSE),"")</f>
        <v>25.5</v>
      </c>
      <c r="AM5" s="94">
        <f>IFERROR(SquadExport!AM5*VLOOKUP(WeightedParse!$C5,Weights!$A$1:$AV$15,34,FALSE),"")</f>
        <v>11</v>
      </c>
      <c r="AN5" s="94">
        <f>IFERROR(SquadExport!AN5*VLOOKUP(WeightedParse!$C5,Weights!$A$1:$AV$15,35,FALSE),"")</f>
        <v>18.888888888888889</v>
      </c>
      <c r="AO5" s="94">
        <f>IFERROR(SquadExport!AO5*VLOOKUP(WeightedParse!$C5,Weights!$A$1:$AV$15,36,FALSE),"")</f>
        <v>17</v>
      </c>
      <c r="AP5" s="94">
        <f>IFERROR(SquadExport!AP5*VLOOKUP(WeightedParse!$C5,Weights!$A$1:$AV$15,37,FALSE),"")</f>
        <v>23.375</v>
      </c>
      <c r="AQ5" s="94">
        <f>IFERROR(SquadExport!AQ5*VLOOKUP(WeightedParse!$C5,Weights!$A$1:$AV$15,38,FALSE),"")</f>
        <v>4.25</v>
      </c>
      <c r="AR5" s="94">
        <f>IFERROR(SquadExport!AR5*VLOOKUP(WeightedParse!$C5,Weights!$A$1:$AV$15,39,FALSE),"")</f>
        <v>6.375</v>
      </c>
      <c r="AS5" s="94">
        <f>IFERROR(SquadExport!AS5*VLOOKUP(WeightedParse!$C5,Weights!$A$1:$AV$15,40,FALSE),"")</f>
        <v>1.8888888888888888</v>
      </c>
      <c r="AT5" s="94">
        <f>IFERROR(SquadExport!AT5*VLOOKUP(WeightedParse!$C5,Weights!$A$1:$AV$15,41,FALSE),"")</f>
        <v>3.0000000000000003E-4</v>
      </c>
      <c r="AU5" s="94">
        <f>IFERROR(SquadExport!AU5*VLOOKUP(WeightedParse!$C5,Weights!$A$1:$AV$15,42,FALSE),"")</f>
        <v>4.25</v>
      </c>
      <c r="AV5" s="94">
        <f>IFERROR(SquadExport!AV5*VLOOKUP(WeightedParse!$C5,Weights!$A$1:$AV$15,43,FALSE),"")</f>
        <v>1.8888888888888888</v>
      </c>
      <c r="AW5" s="94">
        <f>IFERROR(SquadExport!AW5*VLOOKUP(WeightedParse!$C5,Weights!$A$1:$AV$15,44,FALSE),"")</f>
        <v>3.7777777777777777</v>
      </c>
      <c r="AX5" s="94">
        <f>IFERROR(SquadExport!AX5*VLOOKUP(WeightedParse!$C5,Weights!$A$1:$AV$15,45,FALSE),"")</f>
        <v>1E-4</v>
      </c>
      <c r="AY5" s="94">
        <f>IFERROR(SquadExport!AY5*VLOOKUP(WeightedParse!$C5,Weights!$A$1:$AV$15,46,FALSE),"")</f>
        <v>2.125</v>
      </c>
      <c r="AZ5" s="94">
        <f>IFERROR(SquadExport!AZ5*VLOOKUP(WeightedParse!$C5,Weights!$A$1:$AV$15,47,FALSE),"")</f>
        <v>3</v>
      </c>
      <c r="BA5" s="94">
        <f>IFERROR(SquadExport!BA5*VLOOKUP(WeightedParse!$C5,Weights!$A$1:$AV$15,48,FALSE),"")</f>
        <v>5.0999999999999996</v>
      </c>
      <c r="BB5" s="92">
        <f>IFERROR(IF(SquadExport!$BB5="Very Strong",6,IF(SquadExport!$BB5="Strong",5,IF(SquadExport!$BB5="Fairly Strong",4,IF(SquadExport!$BB5="Reasonable",3,IF(SquadExport!$BB5="Weak",2, IF(SquadExport!$BB5="Very Weak",1,"")))))),"")</f>
        <v>1</v>
      </c>
      <c r="BC5" s="92">
        <f>IFERROR(IF(SquadExport!$BC5="Very Strong",6,IF(SquadExport!$BC5="Strong",5,IF(SquadExport!$BC5="Fairly Strong",4,IF(SquadExport!$BC5="Reasonable",3,IF(SquadExport!$BC5="Weak",2, IF(SquadExport!$BC5="Very Weak",1,"")))))),"")</f>
        <v>6</v>
      </c>
      <c r="BD5" s="105">
        <f t="shared" si="0"/>
        <v>0.7</v>
      </c>
      <c r="BE5" s="86">
        <f t="shared" si="1"/>
        <v>510.07262222222232</v>
      </c>
    </row>
    <row r="6" spans="1:57" x14ac:dyDescent="0.25">
      <c r="A6" s="85" t="str">
        <f>IF(SquadExport!A6&gt;"",SquadExport!A6,"")</f>
        <v>Aaron Leggett</v>
      </c>
      <c r="B6" s="92">
        <f>IF($A6&gt;"",SquadExport!B6,"")</f>
        <v>22</v>
      </c>
      <c r="C6" s="92" t="str">
        <f>IF($A6&gt;"",SquadExport!C6,"")</f>
        <v>D (C)</v>
      </c>
      <c r="D6" s="92" t="str">
        <f>IF(A6&gt;"",SquadExport!D6,"")</f>
        <v>D (C)</v>
      </c>
      <c r="E6" s="92" t="str">
        <f>IF($A6&gt;"",SquadExport!E6,"")</f>
        <v>6'4"</v>
      </c>
      <c r="F6" s="92" t="str">
        <f>IF($A6&gt;"",SquadExport!F6,"")</f>
        <v>82 kg</v>
      </c>
      <c r="G6" s="94">
        <f>IFERROR(SquadExport!G6*VLOOKUP(WeightedParse!$C6,Weights!$A$1:$AV$15,2,FALSE),"")</f>
        <v>1</v>
      </c>
      <c r="H6" s="94">
        <f>IFERROR(SquadExport!H6*VLOOKUP(WeightedParse!$C6,Weights!$A$1:$AV$15,3,FALSE),"")</f>
        <v>1</v>
      </c>
      <c r="I6" s="94">
        <f>IFERROR(SquadExport!I6*VLOOKUP(WeightedParse!$C6,Weights!$A$1:$AV$15,4,FALSE),"")</f>
        <v>1</v>
      </c>
      <c r="J6" s="94">
        <f>IFERROR(SquadExport!J6*VLOOKUP(WeightedParse!$C6,Weights!$A$1:$AV$15,5,FALSE),"")</f>
        <v>1</v>
      </c>
      <c r="K6" s="94">
        <f>IFERROR(SquadExport!K6*VLOOKUP(WeightedParse!$C6,Weights!$A$1:$AV$15,6,FALSE),"")</f>
        <v>4.25</v>
      </c>
      <c r="L6" s="94">
        <f>IFERROR(SquadExport!L6*VLOOKUP(WeightedParse!$C6,Weights!$A$1:$AV$15,7,FALSE),"")</f>
        <v>1</v>
      </c>
      <c r="M6" s="94">
        <f>IFERROR(SquadExport!M6*VLOOKUP(WeightedParse!$C6,Weights!$A$1:$AV$15,8,FALSE),"")</f>
        <v>18.888888888888889</v>
      </c>
      <c r="N6" s="94">
        <f>IFERROR(SquadExport!N6*VLOOKUP(WeightedParse!$C6,Weights!$A$1:$AV$15,9,FALSE),"")</f>
        <v>1</v>
      </c>
      <c r="O6" s="94">
        <f>IFERROR(SquadExport!O6*VLOOKUP(WeightedParse!$C6,Weights!$A$1:$AV$15,10,FALSE),"")</f>
        <v>1</v>
      </c>
      <c r="P6" s="94">
        <f>IFERROR(SquadExport!P6*VLOOKUP(WeightedParse!$C6,Weights!$A$1:$AV$15,11,FALSE),"")</f>
        <v>17</v>
      </c>
      <c r="Q6" s="94">
        <f>IFERROR(SquadExport!Q6*VLOOKUP(WeightedParse!$C6,Weights!$A$1:$AV$15,12,FALSE),"")</f>
        <v>4.25</v>
      </c>
      <c r="R6" s="94">
        <f>IFERROR(SquadExport!R6*VLOOKUP(WeightedParse!$C6,Weights!$A$1:$AV$15,13,FALSE),"")</f>
        <v>1</v>
      </c>
      <c r="S6" s="94">
        <f>IFERROR(SquadExport!S6*VLOOKUP(WeightedParse!$C6,Weights!$A$1:$AV$15,14,FALSE),"")</f>
        <v>18.888888888888889</v>
      </c>
      <c r="T6" s="94">
        <f>IFERROR(SquadExport!T6*VLOOKUP(WeightedParse!$C6,Weights!$A$1:$AV$15,15,FALSE),"")</f>
        <v>1</v>
      </c>
      <c r="U6" s="94">
        <f>IFERROR(SquadExport!U6*VLOOKUP(WeightedParse!$C6,Weights!$A$1:$AV$15,16,FALSE),"")</f>
        <v>8</v>
      </c>
      <c r="V6" s="94">
        <f>IFERROR(SquadExport!V6*VLOOKUP(WeightedParse!$C6,Weights!$A$1:$AV$15,17,FALSE),"")</f>
        <v>17</v>
      </c>
      <c r="W6" s="94">
        <f>IFERROR(SquadExport!W6*VLOOKUP(WeightedParse!$C6,Weights!$A$1:$AV$15,18,FALSE),"")</f>
        <v>8.5</v>
      </c>
      <c r="X6" s="94">
        <f>IFERROR(SquadExport!X6*VLOOKUP(WeightedParse!$C6,Weights!$A$1:$AV$15,19,FALSE),"")</f>
        <v>5.666666666666667</v>
      </c>
      <c r="Y6" s="94">
        <f>IFERROR(SquadExport!Y6*VLOOKUP(WeightedParse!$C6,Weights!$A$1:$AV$15,20,FALSE),"")</f>
        <v>13.222222222222221</v>
      </c>
      <c r="Z6" s="94">
        <f>IFERROR(SquadExport!Z6*VLOOKUP(WeightedParse!$C6,Weights!$A$1:$AV$15,21,FALSE),"")</f>
        <v>27.2</v>
      </c>
      <c r="AA6" s="94">
        <f>IFERROR(SquadExport!AA6*VLOOKUP(WeightedParse!$C6,Weights!$A$1:$AV$15,22,FALSE),"")</f>
        <v>17</v>
      </c>
      <c r="AB6" s="94">
        <f>IFERROR(SquadExport!AB6*VLOOKUP(WeightedParse!$C6,Weights!$A$1:$AV$15,23,FALSE),"")</f>
        <v>5</v>
      </c>
      <c r="AC6" s="94">
        <f>IFERROR(SquadExport!AC6*VLOOKUP(WeightedParse!$C6,Weights!$A$1:$AV$15,24,FALSE),"")</f>
        <v>18.416666666666668</v>
      </c>
      <c r="AD6" s="94">
        <f>IFERROR(SquadExport!AD6*VLOOKUP(WeightedParse!$C6,Weights!$A$1:$AV$15,25,FALSE),"")</f>
        <v>3</v>
      </c>
      <c r="AE6" s="94">
        <f>IFERROR(SquadExport!AE6*VLOOKUP(WeightedParse!$C6,Weights!$A$1:$AV$15,26,FALSE),"")</f>
        <v>12.75</v>
      </c>
      <c r="AF6" s="94">
        <f>IFERROR(SquadExport!AF6*VLOOKUP(WeightedParse!$C6,Weights!$A$1:$AV$15,27,FALSE),"")</f>
        <v>3</v>
      </c>
      <c r="AG6" s="94">
        <f>IFERROR(SquadExport!AG6*VLOOKUP(WeightedParse!$C6,Weights!$A$1:$AV$15,28,FALSE),"")</f>
        <v>2</v>
      </c>
      <c r="AH6" s="94">
        <f>IFERROR(SquadExport!AH6*VLOOKUP(WeightedParse!$C6,Weights!$A$1:$AV$15,29,FALSE),"")</f>
        <v>5.666666666666667</v>
      </c>
      <c r="AI6" s="94">
        <f>IFERROR(SquadExport!AI6*VLOOKUP(WeightedParse!$C6,Weights!$A$1:$AV$15,30,FALSE),"")</f>
        <v>10.625</v>
      </c>
      <c r="AJ6" s="94">
        <f>IFERROR(SquadExport!AJ6*VLOOKUP(WeightedParse!$C6,Weights!$A$1:$AV$15,31,FALSE),"")</f>
        <v>17</v>
      </c>
      <c r="AK6" s="94">
        <f>IFERROR(SquadExport!AK6*VLOOKUP(WeightedParse!$C6,Weights!$A$1:$AV$15,32,FALSE),"")</f>
        <v>5.666666666666667</v>
      </c>
      <c r="AL6" s="94">
        <f>IFERROR(SquadExport!AL6*VLOOKUP(WeightedParse!$C6,Weights!$A$1:$AV$15,33,FALSE),"")</f>
        <v>29.75</v>
      </c>
      <c r="AM6" s="94">
        <f>IFERROR(SquadExport!AM6*VLOOKUP(WeightedParse!$C6,Weights!$A$1:$AV$15,34,FALSE),"")</f>
        <v>12</v>
      </c>
      <c r="AN6" s="94">
        <f>IFERROR(SquadExport!AN6*VLOOKUP(WeightedParse!$C6,Weights!$A$1:$AV$15,35,FALSE),"")</f>
        <v>17</v>
      </c>
      <c r="AO6" s="94">
        <f>IFERROR(SquadExport!AO6*VLOOKUP(WeightedParse!$C6,Weights!$A$1:$AV$15,36,FALSE),"")</f>
        <v>10.199999999999999</v>
      </c>
      <c r="AP6" s="94">
        <f>IFERROR(SquadExport!AP6*VLOOKUP(WeightedParse!$C6,Weights!$A$1:$AV$15,37,FALSE),"")</f>
        <v>12.75</v>
      </c>
      <c r="AQ6" s="94">
        <f>IFERROR(SquadExport!AQ6*VLOOKUP(WeightedParse!$C6,Weights!$A$1:$AV$15,38,FALSE),"")</f>
        <v>4.25</v>
      </c>
      <c r="AR6" s="94">
        <f>IFERROR(SquadExport!AR6*VLOOKUP(WeightedParse!$C6,Weights!$A$1:$AV$15,39,FALSE),"")</f>
        <v>2.125</v>
      </c>
      <c r="AS6" s="94">
        <f>IFERROR(SquadExport!AS6*VLOOKUP(WeightedParse!$C6,Weights!$A$1:$AV$15,40,FALSE),"")</f>
        <v>3.7777777777777777</v>
      </c>
      <c r="AT6" s="94">
        <f>IFERROR(SquadExport!AT6*VLOOKUP(WeightedParse!$C6,Weights!$A$1:$AV$15,41,FALSE),"")</f>
        <v>2.0000000000000001E-4</v>
      </c>
      <c r="AU6" s="94">
        <f>IFERROR(SquadExport!AU6*VLOOKUP(WeightedParse!$C6,Weights!$A$1:$AV$15,42,FALSE),"")</f>
        <v>4.25</v>
      </c>
      <c r="AV6" s="94">
        <f>IFERROR(SquadExport!AV6*VLOOKUP(WeightedParse!$C6,Weights!$A$1:$AV$15,43,FALSE),"")</f>
        <v>3.7777777777777777</v>
      </c>
      <c r="AW6" s="94">
        <f>IFERROR(SquadExport!AW6*VLOOKUP(WeightedParse!$C6,Weights!$A$1:$AV$15,44,FALSE),"")</f>
        <v>1.8888888888888888</v>
      </c>
      <c r="AX6" s="94">
        <f>IFERROR(SquadExport!AX6*VLOOKUP(WeightedParse!$C6,Weights!$A$1:$AV$15,45,FALSE),"")</f>
        <v>3.0000000000000003E-4</v>
      </c>
      <c r="AY6" s="94">
        <f>IFERROR(SquadExport!AY6*VLOOKUP(WeightedParse!$C6,Weights!$A$1:$AV$15,46,FALSE),"")</f>
        <v>2.125</v>
      </c>
      <c r="AZ6" s="94">
        <f>IFERROR(SquadExport!AZ6*VLOOKUP(WeightedParse!$C6,Weights!$A$1:$AV$15,47,FALSE),"")</f>
        <v>1</v>
      </c>
      <c r="BA6" s="94">
        <f>IFERROR(SquadExport!BA6*VLOOKUP(WeightedParse!$C6,Weights!$A$1:$AV$15,48,FALSE),"")</f>
        <v>6.8</v>
      </c>
      <c r="BB6" s="92">
        <f>IFERROR(IF(SquadExport!$BB6="Very Strong",6,IF(SquadExport!$BB6="Strong",5,IF(SquadExport!$BB6="Fairly Strong",4,IF(SquadExport!$BB6="Reasonable",3,IF(SquadExport!$BB6="Weak",2, IF(SquadExport!$BB6="Very Weak",1,"")))))),"")</f>
        <v>6</v>
      </c>
      <c r="BC6" s="92">
        <f>IFERROR(IF(SquadExport!$BC6="Very Strong",6,IF(SquadExport!$BC6="Strong",5,IF(SquadExport!$BC6="Fairly Strong",4,IF(SquadExport!$BC6="Reasonable",3,IF(SquadExport!$BC6="Weak",2, IF(SquadExport!$BC6="Very Weak",1,"")))))),"")</f>
        <v>2</v>
      </c>
      <c r="BD6" s="105">
        <f t="shared" si="0"/>
        <v>0.8</v>
      </c>
      <c r="BE6" s="86">
        <f t="shared" si="1"/>
        <v>363.68661111111106</v>
      </c>
    </row>
    <row r="7" spans="1:57" x14ac:dyDescent="0.25">
      <c r="A7" s="85" t="str">
        <f>IF(SquadExport!A7&gt;"",SquadExport!A7,"")</f>
        <v>Joshua Smith</v>
      </c>
      <c r="B7" s="92">
        <f>IF($A7&gt;"",SquadExport!B7,"")</f>
        <v>29</v>
      </c>
      <c r="C7" s="92" t="str">
        <f>IF($A7&gt;"",SquadExport!C7,"")</f>
        <v>D (C)</v>
      </c>
      <c r="D7" s="92" t="str">
        <f>IF(A7&gt;"",SquadExport!D7,"")</f>
        <v>D (C)</v>
      </c>
      <c r="E7" s="92" t="str">
        <f>IF($A7&gt;"",SquadExport!E7,"")</f>
        <v>6'4"</v>
      </c>
      <c r="F7" s="92" t="str">
        <f>IF($A7&gt;"",SquadExport!F7,"")</f>
        <v>79 kg</v>
      </c>
      <c r="G7" s="94">
        <f>IFERROR(SquadExport!G7*VLOOKUP(WeightedParse!$C7,Weights!$A$1:$AV$15,2,FALSE),"")</f>
        <v>3</v>
      </c>
      <c r="H7" s="94">
        <f>IFERROR(SquadExport!H7*VLOOKUP(WeightedParse!$C7,Weights!$A$1:$AV$15,3,FALSE),"")</f>
        <v>5</v>
      </c>
      <c r="I7" s="94">
        <f>IFERROR(SquadExport!I7*VLOOKUP(WeightedParse!$C7,Weights!$A$1:$AV$15,4,FALSE),"")</f>
        <v>7</v>
      </c>
      <c r="J7" s="94">
        <f>IFERROR(SquadExport!J7*VLOOKUP(WeightedParse!$C7,Weights!$A$1:$AV$15,5,FALSE),"")</f>
        <v>5</v>
      </c>
      <c r="K7" s="94">
        <f>IFERROR(SquadExport!K7*VLOOKUP(WeightedParse!$C7,Weights!$A$1:$AV$15,6,FALSE),"")</f>
        <v>12.75</v>
      </c>
      <c r="L7" s="94">
        <f>IFERROR(SquadExport!L7*VLOOKUP(WeightedParse!$C7,Weights!$A$1:$AV$15,7,FALSE),"")</f>
        <v>6</v>
      </c>
      <c r="M7" s="94">
        <f>IFERROR(SquadExport!M7*VLOOKUP(WeightedParse!$C7,Weights!$A$1:$AV$15,8,FALSE),"")</f>
        <v>22.666666666666664</v>
      </c>
      <c r="N7" s="94">
        <f>IFERROR(SquadExport!N7*VLOOKUP(WeightedParse!$C7,Weights!$A$1:$AV$15,9,FALSE),"")</f>
        <v>5</v>
      </c>
      <c r="O7" s="94">
        <f>IFERROR(SquadExport!O7*VLOOKUP(WeightedParse!$C7,Weights!$A$1:$AV$15,10,FALSE),"")</f>
        <v>6</v>
      </c>
      <c r="P7" s="94">
        <f>IFERROR(SquadExport!P7*VLOOKUP(WeightedParse!$C7,Weights!$A$1:$AV$15,11,FALSE),"")</f>
        <v>21.25</v>
      </c>
      <c r="Q7" s="94">
        <f>IFERROR(SquadExport!Q7*VLOOKUP(WeightedParse!$C7,Weights!$A$1:$AV$15,12,FALSE),"")</f>
        <v>12.75</v>
      </c>
      <c r="R7" s="94">
        <f>IFERROR(SquadExport!R7*VLOOKUP(WeightedParse!$C7,Weights!$A$1:$AV$15,13,FALSE),"")</f>
        <v>3</v>
      </c>
      <c r="S7" s="94">
        <f>IFERROR(SquadExport!S7*VLOOKUP(WeightedParse!$C7,Weights!$A$1:$AV$15,14,FALSE),"")</f>
        <v>20.777777777777779</v>
      </c>
      <c r="T7" s="94">
        <f>IFERROR(SquadExport!T7*VLOOKUP(WeightedParse!$C7,Weights!$A$1:$AV$15,15,FALSE),"")</f>
        <v>9</v>
      </c>
      <c r="U7" s="94">
        <f>IFERROR(SquadExport!U7*VLOOKUP(WeightedParse!$C7,Weights!$A$1:$AV$15,16,FALSE),"")</f>
        <v>14</v>
      </c>
      <c r="V7" s="94">
        <f>IFERROR(SquadExport!V7*VLOOKUP(WeightedParse!$C7,Weights!$A$1:$AV$15,17,FALSE),"")</f>
        <v>20.777777777777779</v>
      </c>
      <c r="W7" s="94">
        <f>IFERROR(SquadExport!W7*VLOOKUP(WeightedParse!$C7,Weights!$A$1:$AV$15,18,FALSE),"")</f>
        <v>17</v>
      </c>
      <c r="X7" s="94">
        <f>IFERROR(SquadExport!X7*VLOOKUP(WeightedParse!$C7,Weights!$A$1:$AV$15,19,FALSE),"")</f>
        <v>11.333333333333334</v>
      </c>
      <c r="Y7" s="94">
        <f>IFERROR(SquadExport!Y7*VLOOKUP(WeightedParse!$C7,Weights!$A$1:$AV$15,20,FALSE),"")</f>
        <v>17</v>
      </c>
      <c r="Z7" s="94">
        <f>IFERROR(SquadExport!Z7*VLOOKUP(WeightedParse!$C7,Weights!$A$1:$AV$15,21,FALSE),"")</f>
        <v>20.399999999999999</v>
      </c>
      <c r="AA7" s="94">
        <f>IFERROR(SquadExport!AA7*VLOOKUP(WeightedParse!$C7,Weights!$A$1:$AV$15,22,FALSE),"")</f>
        <v>10</v>
      </c>
      <c r="AB7" s="94">
        <f>IFERROR(SquadExport!AB7*VLOOKUP(WeightedParse!$C7,Weights!$A$1:$AV$15,23,FALSE),"")</f>
        <v>6</v>
      </c>
      <c r="AC7" s="94">
        <f>IFERROR(SquadExport!AC7*VLOOKUP(WeightedParse!$C7,Weights!$A$1:$AV$15,24,FALSE),"")</f>
        <v>11.333333333333334</v>
      </c>
      <c r="AD7" s="94">
        <f>IFERROR(SquadExport!AD7*VLOOKUP(WeightedParse!$C7,Weights!$A$1:$AV$15,25,FALSE),"")</f>
        <v>6</v>
      </c>
      <c r="AE7" s="94">
        <f>IFERROR(SquadExport!AE7*VLOOKUP(WeightedParse!$C7,Weights!$A$1:$AV$15,26,FALSE),"")</f>
        <v>21.25</v>
      </c>
      <c r="AF7" s="94">
        <f>IFERROR(SquadExport!AF7*VLOOKUP(WeightedParse!$C7,Weights!$A$1:$AV$15,27,FALSE),"")</f>
        <v>10</v>
      </c>
      <c r="AG7" s="94">
        <f>IFERROR(SquadExport!AG7*VLOOKUP(WeightedParse!$C7,Weights!$A$1:$AV$15,28,FALSE),"")</f>
        <v>7</v>
      </c>
      <c r="AH7" s="94">
        <f>IFERROR(SquadExport!AH7*VLOOKUP(WeightedParse!$C7,Weights!$A$1:$AV$15,29,FALSE),"")</f>
        <v>15.583333333333334</v>
      </c>
      <c r="AI7" s="94">
        <f>IFERROR(SquadExport!AI7*VLOOKUP(WeightedParse!$C7,Weights!$A$1:$AV$15,30,FALSE),"")</f>
        <v>21.25</v>
      </c>
      <c r="AJ7" s="94">
        <f>IFERROR(SquadExport!AJ7*VLOOKUP(WeightedParse!$C7,Weights!$A$1:$AV$15,31,FALSE),"")</f>
        <v>21.25</v>
      </c>
      <c r="AK7" s="94">
        <f>IFERROR(SquadExport!AK7*VLOOKUP(WeightedParse!$C7,Weights!$A$1:$AV$15,32,FALSE),"")</f>
        <v>11.333333333333334</v>
      </c>
      <c r="AL7" s="94">
        <f>IFERROR(SquadExport!AL7*VLOOKUP(WeightedParse!$C7,Weights!$A$1:$AV$15,33,FALSE),"")</f>
        <v>29.75</v>
      </c>
      <c r="AM7" s="94">
        <f>IFERROR(SquadExport!AM7*VLOOKUP(WeightedParse!$C7,Weights!$A$1:$AV$15,34,FALSE),"")</f>
        <v>13</v>
      </c>
      <c r="AN7" s="94">
        <f>IFERROR(SquadExport!AN7*VLOOKUP(WeightedParse!$C7,Weights!$A$1:$AV$15,35,FALSE),"")</f>
        <v>18.888888888888889</v>
      </c>
      <c r="AO7" s="94">
        <f>IFERROR(SquadExport!AO7*VLOOKUP(WeightedParse!$C7,Weights!$A$1:$AV$15,36,FALSE),"")</f>
        <v>20.399999999999999</v>
      </c>
      <c r="AP7" s="94">
        <f>IFERROR(SquadExport!AP7*VLOOKUP(WeightedParse!$C7,Weights!$A$1:$AV$15,37,FALSE),"")</f>
        <v>29.75</v>
      </c>
      <c r="AQ7" s="94">
        <f>IFERROR(SquadExport!AQ7*VLOOKUP(WeightedParse!$C7,Weights!$A$1:$AV$15,38,FALSE),"")</f>
        <v>4.25</v>
      </c>
      <c r="AR7" s="94">
        <f>IFERROR(SquadExport!AR7*VLOOKUP(WeightedParse!$C7,Weights!$A$1:$AV$15,39,FALSE),"")</f>
        <v>6.375</v>
      </c>
      <c r="AS7" s="94">
        <f>IFERROR(SquadExport!AS7*VLOOKUP(WeightedParse!$C7,Weights!$A$1:$AV$15,40,FALSE),"")</f>
        <v>1.8888888888888888</v>
      </c>
      <c r="AT7" s="94">
        <f>IFERROR(SquadExport!AT7*VLOOKUP(WeightedParse!$C7,Weights!$A$1:$AV$15,41,FALSE),"")</f>
        <v>1E-4</v>
      </c>
      <c r="AU7" s="94">
        <f>IFERROR(SquadExport!AU7*VLOOKUP(WeightedParse!$C7,Weights!$A$1:$AV$15,42,FALSE),"")</f>
        <v>2.125</v>
      </c>
      <c r="AV7" s="94">
        <f>IFERROR(SquadExport!AV7*VLOOKUP(WeightedParse!$C7,Weights!$A$1:$AV$15,43,FALSE),"")</f>
        <v>1.8888888888888888</v>
      </c>
      <c r="AW7" s="94">
        <f>IFERROR(SquadExport!AW7*VLOOKUP(WeightedParse!$C7,Weights!$A$1:$AV$15,44,FALSE),"")</f>
        <v>3.7777777777777777</v>
      </c>
      <c r="AX7" s="94">
        <f>IFERROR(SquadExport!AX7*VLOOKUP(WeightedParse!$C7,Weights!$A$1:$AV$15,45,FALSE),"")</f>
        <v>2.0000000000000001E-4</v>
      </c>
      <c r="AY7" s="94">
        <f>IFERROR(SquadExport!AY7*VLOOKUP(WeightedParse!$C7,Weights!$A$1:$AV$15,46,FALSE),"")</f>
        <v>4.25</v>
      </c>
      <c r="AZ7" s="94">
        <f>IFERROR(SquadExport!AZ7*VLOOKUP(WeightedParse!$C7,Weights!$A$1:$AV$15,47,FALSE),"")</f>
        <v>1</v>
      </c>
      <c r="BA7" s="94">
        <f>IFERROR(SquadExport!BA7*VLOOKUP(WeightedParse!$C7,Weights!$A$1:$AV$15,48,FALSE),"")</f>
        <v>1.7</v>
      </c>
      <c r="BB7" s="92">
        <f>IFERROR(IF(SquadExport!$BB7="Very Strong",6,IF(SquadExport!$BB7="Strong",5,IF(SquadExport!$BB7="Fairly Strong",4,IF(SquadExport!$BB7="Reasonable",3,IF(SquadExport!$BB7="Weak",2, IF(SquadExport!$BB7="Very Weak",1,"")))))),"")</f>
        <v>6</v>
      </c>
      <c r="BC7" s="92">
        <f>IFERROR(IF(SquadExport!$BC7="Very Strong",6,IF(SquadExport!$BC7="Strong",5,IF(SquadExport!$BC7="Fairly Strong",4,IF(SquadExport!$BC7="Reasonable",3,IF(SquadExport!$BC7="Weak",2, IF(SquadExport!$BC7="Very Weak",1,"")))))),"")</f>
        <v>1</v>
      </c>
      <c r="BD7" s="105">
        <f t="shared" si="0"/>
        <v>0.7</v>
      </c>
      <c r="BE7" s="86">
        <f t="shared" si="1"/>
        <v>519.75030000000004</v>
      </c>
    </row>
    <row r="8" spans="1:57" x14ac:dyDescent="0.25">
      <c r="A8" s="85" t="str">
        <f>IF(SquadExport!A8&gt;"",SquadExport!A8,"")</f>
        <v>Cian Murphy</v>
      </c>
      <c r="B8" s="92">
        <f>IF($A8&gt;"",SquadExport!B8,"")</f>
        <v>26</v>
      </c>
      <c r="C8" s="92" t="str">
        <f>IF($A8&gt;"",SquadExport!C8,"")</f>
        <v>D (L)</v>
      </c>
      <c r="D8" s="92" t="str">
        <f>IF(A8&gt;"",SquadExport!D8,"")</f>
        <v>D (LC)</v>
      </c>
      <c r="E8" s="92" t="str">
        <f>IF($A8&gt;"",SquadExport!E8,"")</f>
        <v>5'10"</v>
      </c>
      <c r="F8" s="92" t="str">
        <f>IF($A8&gt;"",SquadExport!F8,"")</f>
        <v>73 kg</v>
      </c>
      <c r="G8" s="94">
        <f>IFERROR(SquadExport!G8*VLOOKUP(WeightedParse!$C8,Weights!$A$1:$AV$15,2,FALSE),"")</f>
        <v>4.25</v>
      </c>
      <c r="H8" s="94">
        <f>IFERROR(SquadExport!H8*VLOOKUP(WeightedParse!$C8,Weights!$A$1:$AV$15,3,FALSE),"")</f>
        <v>10.818181818181818</v>
      </c>
      <c r="I8" s="94">
        <f>IFERROR(SquadExport!I8*VLOOKUP(WeightedParse!$C8,Weights!$A$1:$AV$15,4,FALSE),"")</f>
        <v>8.5</v>
      </c>
      <c r="J8" s="94">
        <f>IFERROR(SquadExport!J8*VLOOKUP(WeightedParse!$C8,Weights!$A$1:$AV$15,5,FALSE),"")</f>
        <v>4.25</v>
      </c>
      <c r="K8" s="94">
        <f>IFERROR(SquadExport!K8*VLOOKUP(WeightedParse!$C8,Weights!$A$1:$AV$15,6,FALSE),"")</f>
        <v>13.6</v>
      </c>
      <c r="L8" s="94">
        <f>IFERROR(SquadExport!L8*VLOOKUP(WeightedParse!$C8,Weights!$A$1:$AV$15,7,FALSE),"")</f>
        <v>6.375</v>
      </c>
      <c r="M8" s="94">
        <f>IFERROR(SquadExport!M8*VLOOKUP(WeightedParse!$C8,Weights!$A$1:$AV$15,8,FALSE),"")</f>
        <v>17</v>
      </c>
      <c r="N8" s="94">
        <f>IFERROR(SquadExport!N8*VLOOKUP(WeightedParse!$C8,Weights!$A$1:$AV$15,9,FALSE),"")</f>
        <v>5.3125</v>
      </c>
      <c r="O8" s="94">
        <f>IFERROR(SquadExport!O8*VLOOKUP(WeightedParse!$C8,Weights!$A$1:$AV$15,10,FALSE),"")</f>
        <v>11.6875</v>
      </c>
      <c r="P8" s="94">
        <f>IFERROR(SquadExport!P8*VLOOKUP(WeightedParse!$C8,Weights!$A$1:$AV$15,11,FALSE),"")</f>
        <v>15.299999999999999</v>
      </c>
      <c r="Q8" s="94">
        <f>IFERROR(SquadExport!Q8*VLOOKUP(WeightedParse!$C8,Weights!$A$1:$AV$15,12,FALSE),"")</f>
        <v>12.363636363636363</v>
      </c>
      <c r="R8" s="94">
        <f>IFERROR(SquadExport!R8*VLOOKUP(WeightedParse!$C8,Weights!$A$1:$AV$15,13,FALSE),"")</f>
        <v>5.3125</v>
      </c>
      <c r="S8" s="94">
        <f>IFERROR(SquadExport!S8*VLOOKUP(WeightedParse!$C8,Weights!$A$1:$AV$15,14,FALSE),"")</f>
        <v>17</v>
      </c>
      <c r="T8" s="94">
        <f>IFERROR(SquadExport!T8*VLOOKUP(WeightedParse!$C8,Weights!$A$1:$AV$15,15,FALSE),"")</f>
        <v>13.909090909090908</v>
      </c>
      <c r="U8" s="94">
        <f>IFERROR(SquadExport!U8*VLOOKUP(WeightedParse!$C8,Weights!$A$1:$AV$15,16,FALSE),"")</f>
        <v>11</v>
      </c>
      <c r="V8" s="94">
        <f>IFERROR(SquadExport!V8*VLOOKUP(WeightedParse!$C8,Weights!$A$1:$AV$15,17,FALSE),"")</f>
        <v>15.299999999999999</v>
      </c>
      <c r="W8" s="94">
        <f>IFERROR(SquadExport!W8*VLOOKUP(WeightedParse!$C8,Weights!$A$1:$AV$15,18,FALSE),"")</f>
        <v>15.454545454545453</v>
      </c>
      <c r="X8" s="94">
        <f>IFERROR(SquadExport!X8*VLOOKUP(WeightedParse!$C8,Weights!$A$1:$AV$15,19,FALSE),"")</f>
        <v>9.2727272727272734</v>
      </c>
      <c r="Y8" s="94">
        <f>IFERROR(SquadExport!Y8*VLOOKUP(WeightedParse!$C8,Weights!$A$1:$AV$15,20,FALSE),"")</f>
        <v>15.111111111111111</v>
      </c>
      <c r="Z8" s="94">
        <f>IFERROR(SquadExport!Z8*VLOOKUP(WeightedParse!$C8,Weights!$A$1:$AV$15,21,FALSE),"")</f>
        <v>18.133333333333333</v>
      </c>
      <c r="AA8" s="94">
        <f>IFERROR(SquadExport!AA8*VLOOKUP(WeightedParse!$C8,Weights!$A$1:$AV$15,22,FALSE),"")</f>
        <v>12</v>
      </c>
      <c r="AB8" s="94">
        <f>IFERROR(SquadExport!AB8*VLOOKUP(WeightedParse!$C8,Weights!$A$1:$AV$15,23,FALSE),"")</f>
        <v>5</v>
      </c>
      <c r="AC8" s="94">
        <f>IFERROR(SquadExport!AC8*VLOOKUP(WeightedParse!$C8,Weights!$A$1:$AV$15,24,FALSE),"")</f>
        <v>5.3125</v>
      </c>
      <c r="AD8" s="94">
        <f>IFERROR(SquadExport!AD8*VLOOKUP(WeightedParse!$C8,Weights!$A$1:$AV$15,25,FALSE),"")</f>
        <v>6.375</v>
      </c>
      <c r="AE8" s="94">
        <f>IFERROR(SquadExport!AE8*VLOOKUP(WeightedParse!$C8,Weights!$A$1:$AV$15,26,FALSE),"")</f>
        <v>18.888888888888889</v>
      </c>
      <c r="AF8" s="94">
        <f>IFERROR(SquadExport!AF8*VLOOKUP(WeightedParse!$C8,Weights!$A$1:$AV$15,27,FALSE),"")</f>
        <v>17</v>
      </c>
      <c r="AG8" s="94">
        <f>IFERROR(SquadExport!AG8*VLOOKUP(WeightedParse!$C8,Weights!$A$1:$AV$15,28,FALSE),"")</f>
        <v>12.363636363636363</v>
      </c>
      <c r="AH8" s="94">
        <f>IFERROR(SquadExport!AH8*VLOOKUP(WeightedParse!$C8,Weights!$A$1:$AV$15,29,FALSE),"")</f>
        <v>15.454545454545453</v>
      </c>
      <c r="AI8" s="94">
        <f>IFERROR(SquadExport!AI8*VLOOKUP(WeightedParse!$C8,Weights!$A$1:$AV$15,30,FALSE),"")</f>
        <v>22.666666666666664</v>
      </c>
      <c r="AJ8" s="94">
        <f>IFERROR(SquadExport!AJ8*VLOOKUP(WeightedParse!$C8,Weights!$A$1:$AV$15,31,FALSE),"")</f>
        <v>19.125</v>
      </c>
      <c r="AK8" s="94">
        <f>IFERROR(SquadExport!AK8*VLOOKUP(WeightedParse!$C8,Weights!$A$1:$AV$15,32,FALSE),"")</f>
        <v>15.454545454545453</v>
      </c>
      <c r="AL8" s="94">
        <f>IFERROR(SquadExport!AL8*VLOOKUP(WeightedParse!$C8,Weights!$A$1:$AV$15,33,FALSE),"")</f>
        <v>17</v>
      </c>
      <c r="AM8" s="94">
        <f>IFERROR(SquadExport!AM8*VLOOKUP(WeightedParse!$C8,Weights!$A$1:$AV$15,34,FALSE),"")</f>
        <v>12</v>
      </c>
      <c r="AN8" s="94">
        <f>IFERROR(SquadExport!AN8*VLOOKUP(WeightedParse!$C8,Weights!$A$1:$AV$15,35,FALSE),"")</f>
        <v>21.25</v>
      </c>
      <c r="AO8" s="94">
        <f>IFERROR(SquadExport!AO8*VLOOKUP(WeightedParse!$C8,Weights!$A$1:$AV$15,36,FALSE),"")</f>
        <v>21.25</v>
      </c>
      <c r="AP8" s="94">
        <f>IFERROR(SquadExport!AP8*VLOOKUP(WeightedParse!$C8,Weights!$A$1:$AV$15,37,FALSE),"")</f>
        <v>17</v>
      </c>
      <c r="AQ8" s="94">
        <f>IFERROR(SquadExport!AQ8*VLOOKUP(WeightedParse!$C8,Weights!$A$1:$AV$15,38,FALSE),"")</f>
        <v>6.375</v>
      </c>
      <c r="AR8" s="94">
        <f>IFERROR(SquadExport!AR8*VLOOKUP(WeightedParse!$C8,Weights!$A$1:$AV$15,39,FALSE),"")</f>
        <v>6.375</v>
      </c>
      <c r="AS8" s="94">
        <f>IFERROR(SquadExport!AS8*VLOOKUP(WeightedParse!$C8,Weights!$A$1:$AV$15,40,FALSE),"")</f>
        <v>1.8888888888888888</v>
      </c>
      <c r="AT8" s="94">
        <f>IFERROR(SquadExport!AT8*VLOOKUP(WeightedParse!$C8,Weights!$A$1:$AV$15,41,FALSE),"")</f>
        <v>4.0000000000000002E-4</v>
      </c>
      <c r="AU8" s="94">
        <f>IFERROR(SquadExport!AU8*VLOOKUP(WeightedParse!$C8,Weights!$A$1:$AV$15,42,FALSE),"")</f>
        <v>4.25</v>
      </c>
      <c r="AV8" s="94">
        <f>IFERROR(SquadExport!AV8*VLOOKUP(WeightedParse!$C8,Weights!$A$1:$AV$15,43,FALSE),"")</f>
        <v>7.5555555555555554</v>
      </c>
      <c r="AW8" s="94">
        <f>IFERROR(SquadExport!AW8*VLOOKUP(WeightedParse!$C8,Weights!$A$1:$AV$15,44,FALSE),"")</f>
        <v>3.7777777777777777</v>
      </c>
      <c r="AX8" s="94">
        <f>IFERROR(SquadExport!AX8*VLOOKUP(WeightedParse!$C8,Weights!$A$1:$AV$15,45,FALSE),"")</f>
        <v>3.0000000000000003E-4</v>
      </c>
      <c r="AY8" s="94">
        <f>IFERROR(SquadExport!AY8*VLOOKUP(WeightedParse!$C8,Weights!$A$1:$AV$15,46,FALSE),"")</f>
        <v>6.375</v>
      </c>
      <c r="AZ8" s="94">
        <f>IFERROR(SquadExport!AZ8*VLOOKUP(WeightedParse!$C8,Weights!$A$1:$AV$15,47,FALSE),"")</f>
        <v>3</v>
      </c>
      <c r="BA8" s="94">
        <f>IFERROR(SquadExport!BA8*VLOOKUP(WeightedParse!$C8,Weights!$A$1:$AV$15,48,FALSE),"")</f>
        <v>5.0999999999999996</v>
      </c>
      <c r="BB8" s="92">
        <f>IFERROR(IF(SquadExport!$BB8="Very Strong",6,IF(SquadExport!$BB8="Strong",5,IF(SquadExport!$BB8="Fairly Strong",4,IF(SquadExport!$BB8="Reasonable",3,IF(SquadExport!$BB8="Weak",2, IF(SquadExport!$BB8="Very Weak",1,"")))))),"")</f>
        <v>1</v>
      </c>
      <c r="BC8" s="92">
        <f>IFERROR(IF(SquadExport!$BC8="Very Strong",6,IF(SquadExport!$BC8="Strong",5,IF(SquadExport!$BC8="Fairly Strong",4,IF(SquadExport!$BC8="Reasonable",3,IF(SquadExport!$BC8="Weak",2, IF(SquadExport!$BC8="Very Weak",1,"")))))),"")</f>
        <v>6</v>
      </c>
      <c r="BD8" s="105">
        <f t="shared" si="0"/>
        <v>0.7</v>
      </c>
      <c r="BE8" s="86">
        <f t="shared" si="1"/>
        <v>512.78883131313137</v>
      </c>
    </row>
    <row r="9" spans="1:57" x14ac:dyDescent="0.25">
      <c r="A9" s="85" t="str">
        <f>IF(SquadExport!A9&gt;"",SquadExport!A9,"")</f>
        <v>Timo Parthoens</v>
      </c>
      <c r="B9" s="92">
        <f>IF($A9&gt;"",SquadExport!B9,"")</f>
        <v>22</v>
      </c>
      <c r="C9" s="92" t="str">
        <f>IF($A9&gt;"",SquadExport!C9,"")</f>
        <v>D (L)</v>
      </c>
      <c r="D9" s="92" t="str">
        <f>IF(A9&gt;"",SquadExport!D9,"")</f>
        <v>D (L)</v>
      </c>
      <c r="E9" s="92" t="str">
        <f>IF($A9&gt;"",SquadExport!E9,"")</f>
        <v>5'9"</v>
      </c>
      <c r="F9" s="92" t="str">
        <f>IF($A9&gt;"",SquadExport!F9,"")</f>
        <v>71 kg</v>
      </c>
      <c r="G9" s="94">
        <f>IFERROR(SquadExport!G9*VLOOKUP(WeightedParse!$C9,Weights!$A$1:$AV$15,2,FALSE),"")</f>
        <v>3.1875</v>
      </c>
      <c r="H9" s="94">
        <f>IFERROR(SquadExport!H9*VLOOKUP(WeightedParse!$C9,Weights!$A$1:$AV$15,3,FALSE),"")</f>
        <v>12.363636363636363</v>
      </c>
      <c r="I9" s="94">
        <f>IFERROR(SquadExport!I9*VLOOKUP(WeightedParse!$C9,Weights!$A$1:$AV$15,4,FALSE),"")</f>
        <v>10.625</v>
      </c>
      <c r="J9" s="94">
        <f>IFERROR(SquadExport!J9*VLOOKUP(WeightedParse!$C9,Weights!$A$1:$AV$15,5,FALSE),"")</f>
        <v>4.25</v>
      </c>
      <c r="K9" s="94">
        <f>IFERROR(SquadExport!K9*VLOOKUP(WeightedParse!$C9,Weights!$A$1:$AV$15,6,FALSE),"")</f>
        <v>17</v>
      </c>
      <c r="L9" s="94">
        <f>IFERROR(SquadExport!L9*VLOOKUP(WeightedParse!$C9,Weights!$A$1:$AV$15,7,FALSE),"")</f>
        <v>4.25</v>
      </c>
      <c r="M9" s="94">
        <f>IFERROR(SquadExport!M9*VLOOKUP(WeightedParse!$C9,Weights!$A$1:$AV$15,8,FALSE),"")</f>
        <v>12.363636363636363</v>
      </c>
      <c r="N9" s="94">
        <f>IFERROR(SquadExport!N9*VLOOKUP(WeightedParse!$C9,Weights!$A$1:$AV$15,9,FALSE),"")</f>
        <v>7.4375</v>
      </c>
      <c r="O9" s="94">
        <f>IFERROR(SquadExport!O9*VLOOKUP(WeightedParse!$C9,Weights!$A$1:$AV$15,10,FALSE),"")</f>
        <v>8.5</v>
      </c>
      <c r="P9" s="94">
        <f>IFERROR(SquadExport!P9*VLOOKUP(WeightedParse!$C9,Weights!$A$1:$AV$15,11,FALSE),"")</f>
        <v>13.6</v>
      </c>
      <c r="Q9" s="94">
        <f>IFERROR(SquadExport!Q9*VLOOKUP(WeightedParse!$C9,Weights!$A$1:$AV$15,12,FALSE),"")</f>
        <v>13.909090909090908</v>
      </c>
      <c r="R9" s="94">
        <f>IFERROR(SquadExport!R9*VLOOKUP(WeightedParse!$C9,Weights!$A$1:$AV$15,13,FALSE),"")</f>
        <v>4.25</v>
      </c>
      <c r="S9" s="94">
        <f>IFERROR(SquadExport!S9*VLOOKUP(WeightedParse!$C9,Weights!$A$1:$AV$15,14,FALSE),"")</f>
        <v>15.111111111111111</v>
      </c>
      <c r="T9" s="94">
        <f>IFERROR(SquadExport!T9*VLOOKUP(WeightedParse!$C9,Weights!$A$1:$AV$15,15,FALSE),"")</f>
        <v>13.909090909090908</v>
      </c>
      <c r="U9" s="94">
        <f>IFERROR(SquadExport!U9*VLOOKUP(WeightedParse!$C9,Weights!$A$1:$AV$15,16,FALSE),"")</f>
        <v>9</v>
      </c>
      <c r="V9" s="94">
        <f>IFERROR(SquadExport!V9*VLOOKUP(WeightedParse!$C9,Weights!$A$1:$AV$15,17,FALSE),"")</f>
        <v>11.9</v>
      </c>
      <c r="W9" s="94">
        <f>IFERROR(SquadExport!W9*VLOOKUP(WeightedParse!$C9,Weights!$A$1:$AV$15,18,FALSE),"")</f>
        <v>12.363636363636363</v>
      </c>
      <c r="X9" s="94">
        <f>IFERROR(SquadExport!X9*VLOOKUP(WeightedParse!$C9,Weights!$A$1:$AV$15,19,FALSE),"")</f>
        <v>15.454545454545453</v>
      </c>
      <c r="Y9" s="94">
        <f>IFERROR(SquadExport!Y9*VLOOKUP(WeightedParse!$C9,Weights!$A$1:$AV$15,20,FALSE),"")</f>
        <v>17</v>
      </c>
      <c r="Z9" s="94">
        <f>IFERROR(SquadExport!Z9*VLOOKUP(WeightedParse!$C9,Weights!$A$1:$AV$15,21,FALSE),"")</f>
        <v>20.399999999999999</v>
      </c>
      <c r="AA9" s="94">
        <f>IFERROR(SquadExport!AA9*VLOOKUP(WeightedParse!$C9,Weights!$A$1:$AV$15,22,FALSE),"")</f>
        <v>4</v>
      </c>
      <c r="AB9" s="94">
        <f>IFERROR(SquadExport!AB9*VLOOKUP(WeightedParse!$C9,Weights!$A$1:$AV$15,23,FALSE),"")</f>
        <v>11</v>
      </c>
      <c r="AC9" s="94">
        <f>IFERROR(SquadExport!AC9*VLOOKUP(WeightedParse!$C9,Weights!$A$1:$AV$15,24,FALSE),"")</f>
        <v>5.3125</v>
      </c>
      <c r="AD9" s="94">
        <f>IFERROR(SquadExport!AD9*VLOOKUP(WeightedParse!$C9,Weights!$A$1:$AV$15,25,FALSE),"")</f>
        <v>8.5</v>
      </c>
      <c r="AE9" s="94">
        <f>IFERROR(SquadExport!AE9*VLOOKUP(WeightedParse!$C9,Weights!$A$1:$AV$15,26,FALSE),"")</f>
        <v>17</v>
      </c>
      <c r="AF9" s="94">
        <f>IFERROR(SquadExport!AF9*VLOOKUP(WeightedParse!$C9,Weights!$A$1:$AV$15,27,FALSE),"")</f>
        <v>15.454545454545453</v>
      </c>
      <c r="AG9" s="94">
        <f>IFERROR(SquadExport!AG9*VLOOKUP(WeightedParse!$C9,Weights!$A$1:$AV$15,28,FALSE),"")</f>
        <v>12.363636363636363</v>
      </c>
      <c r="AH9" s="94">
        <f>IFERROR(SquadExport!AH9*VLOOKUP(WeightedParse!$C9,Weights!$A$1:$AV$15,29,FALSE),"")</f>
        <v>13.909090909090908</v>
      </c>
      <c r="AI9" s="94">
        <f>IFERROR(SquadExport!AI9*VLOOKUP(WeightedParse!$C9,Weights!$A$1:$AV$15,30,FALSE),"")</f>
        <v>24.933333333333334</v>
      </c>
      <c r="AJ9" s="94">
        <f>IFERROR(SquadExport!AJ9*VLOOKUP(WeightedParse!$C9,Weights!$A$1:$AV$15,31,FALSE),"")</f>
        <v>23.375</v>
      </c>
      <c r="AK9" s="94">
        <f>IFERROR(SquadExport!AK9*VLOOKUP(WeightedParse!$C9,Weights!$A$1:$AV$15,32,FALSE),"")</f>
        <v>13.909090909090908</v>
      </c>
      <c r="AL9" s="94">
        <f>IFERROR(SquadExport!AL9*VLOOKUP(WeightedParse!$C9,Weights!$A$1:$AV$15,33,FALSE),"")</f>
        <v>12.363636363636363</v>
      </c>
      <c r="AM9" s="94">
        <f>IFERROR(SquadExport!AM9*VLOOKUP(WeightedParse!$C9,Weights!$A$1:$AV$15,34,FALSE),"")</f>
        <v>10</v>
      </c>
      <c r="AN9" s="94">
        <f>IFERROR(SquadExport!AN9*VLOOKUP(WeightedParse!$C9,Weights!$A$1:$AV$15,35,FALSE),"")</f>
        <v>23.375</v>
      </c>
      <c r="AO9" s="94">
        <f>IFERROR(SquadExport!AO9*VLOOKUP(WeightedParse!$C9,Weights!$A$1:$AV$15,36,FALSE),"")</f>
        <v>19.125</v>
      </c>
      <c r="AP9" s="94">
        <f>IFERROR(SquadExport!AP9*VLOOKUP(WeightedParse!$C9,Weights!$A$1:$AV$15,37,FALSE),"")</f>
        <v>17</v>
      </c>
      <c r="AQ9" s="94">
        <f>IFERROR(SquadExport!AQ9*VLOOKUP(WeightedParse!$C9,Weights!$A$1:$AV$15,38,FALSE),"")</f>
        <v>4.25</v>
      </c>
      <c r="AR9" s="94">
        <f>IFERROR(SquadExport!AR9*VLOOKUP(WeightedParse!$C9,Weights!$A$1:$AV$15,39,FALSE),"")</f>
        <v>4.25</v>
      </c>
      <c r="AS9" s="94">
        <f>IFERROR(SquadExport!AS9*VLOOKUP(WeightedParse!$C9,Weights!$A$1:$AV$15,40,FALSE),"")</f>
        <v>3.7777777777777777</v>
      </c>
      <c r="AT9" s="94">
        <f>IFERROR(SquadExport!AT9*VLOOKUP(WeightedParse!$C9,Weights!$A$1:$AV$15,41,FALSE),"")</f>
        <v>4.0000000000000002E-4</v>
      </c>
      <c r="AU9" s="94">
        <f>IFERROR(SquadExport!AU9*VLOOKUP(WeightedParse!$C9,Weights!$A$1:$AV$15,42,FALSE),"")</f>
        <v>6.375</v>
      </c>
      <c r="AV9" s="94">
        <f>IFERROR(SquadExport!AV9*VLOOKUP(WeightedParse!$C9,Weights!$A$1:$AV$15,43,FALSE),"")</f>
        <v>1.8888888888888888</v>
      </c>
      <c r="AW9" s="94">
        <f>IFERROR(SquadExport!AW9*VLOOKUP(WeightedParse!$C9,Weights!$A$1:$AV$15,44,FALSE),"")</f>
        <v>3.7777777777777777</v>
      </c>
      <c r="AX9" s="94">
        <f>IFERROR(SquadExport!AX9*VLOOKUP(WeightedParse!$C9,Weights!$A$1:$AV$15,45,FALSE),"")</f>
        <v>3.0000000000000003E-4</v>
      </c>
      <c r="AY9" s="94">
        <f>IFERROR(SquadExport!AY9*VLOOKUP(WeightedParse!$C9,Weights!$A$1:$AV$15,46,FALSE),"")</f>
        <v>6.375</v>
      </c>
      <c r="AZ9" s="94">
        <f>IFERROR(SquadExport!AZ9*VLOOKUP(WeightedParse!$C9,Weights!$A$1:$AV$15,47,FALSE),"")</f>
        <v>1</v>
      </c>
      <c r="BA9" s="94">
        <f>IFERROR(SquadExport!BA9*VLOOKUP(WeightedParse!$C9,Weights!$A$1:$AV$15,48,FALSE),"")</f>
        <v>5.0999999999999996</v>
      </c>
      <c r="BB9" s="92">
        <f>IFERROR(IF(SquadExport!$BB9="Very Strong",6,IF(SquadExport!$BB9="Strong",5,IF(SquadExport!$BB9="Fairly Strong",4,IF(SquadExport!$BB9="Reasonable",3,IF(SquadExport!$BB9="Weak",2, IF(SquadExport!$BB9="Very Weak",1,"")))))),"")</f>
        <v>1</v>
      </c>
      <c r="BC9" s="92">
        <f>IFERROR(IF(SquadExport!$BC9="Very Strong",6,IF(SquadExport!$BC9="Strong",5,IF(SquadExport!$BC9="Fairly Strong",4,IF(SquadExport!$BC9="Reasonable",3,IF(SquadExport!$BC9="Weak",2, IF(SquadExport!$BC9="Very Weak",1,"")))))),"")</f>
        <v>6</v>
      </c>
      <c r="BD9" s="105">
        <f t="shared" si="0"/>
        <v>0.7</v>
      </c>
      <c r="BE9" s="86">
        <f t="shared" si="1"/>
        <v>495.29072525252531</v>
      </c>
    </row>
    <row r="10" spans="1:57" x14ac:dyDescent="0.25">
      <c r="A10" s="85" t="str">
        <f>IF(SquadExport!A10&gt;"",SquadExport!A10,"")</f>
        <v>Christopher Horgan</v>
      </c>
      <c r="B10" s="92">
        <f>IF($A10&gt;"",SquadExport!B10,"")</f>
        <v>21</v>
      </c>
      <c r="C10" s="92" t="str">
        <f>IF($A10&gt;"",SquadExport!C10,"")</f>
        <v>D (R)</v>
      </c>
      <c r="D10" s="92" t="str">
        <f>IF(A10&gt;"",SquadExport!D10,"")</f>
        <v>D/WB (R)</v>
      </c>
      <c r="E10" s="92" t="str">
        <f>IF($A10&gt;"",SquadExport!E10,"")</f>
        <v>5'9"</v>
      </c>
      <c r="F10" s="92" t="str">
        <f>IF($A10&gt;"",SquadExport!F10,"")</f>
        <v>72 kg</v>
      </c>
      <c r="G10" s="94">
        <f>IFERROR(SquadExport!G10*VLOOKUP(WeightedParse!$C10,Weights!$A$1:$AV$15,2,FALSE),"")</f>
        <v>4.25</v>
      </c>
      <c r="H10" s="94">
        <f>IFERROR(SquadExport!H10*VLOOKUP(WeightedParse!$C10,Weights!$A$1:$AV$15,3,FALSE),"")</f>
        <v>9.2727272727272734</v>
      </c>
      <c r="I10" s="94">
        <f>IFERROR(SquadExport!I10*VLOOKUP(WeightedParse!$C10,Weights!$A$1:$AV$15,4,FALSE),"")</f>
        <v>5.3125</v>
      </c>
      <c r="J10" s="94">
        <f>IFERROR(SquadExport!J10*VLOOKUP(WeightedParse!$C10,Weights!$A$1:$AV$15,5,FALSE),"")</f>
        <v>4.25</v>
      </c>
      <c r="K10" s="94">
        <f>IFERROR(SquadExport!K10*VLOOKUP(WeightedParse!$C10,Weights!$A$1:$AV$15,6,FALSE),"")</f>
        <v>11.9</v>
      </c>
      <c r="L10" s="94">
        <f>IFERROR(SquadExport!L10*VLOOKUP(WeightedParse!$C10,Weights!$A$1:$AV$15,7,FALSE),"")</f>
        <v>4.25</v>
      </c>
      <c r="M10" s="94">
        <f>IFERROR(SquadExport!M10*VLOOKUP(WeightedParse!$C10,Weights!$A$1:$AV$15,8,FALSE),"")</f>
        <v>12.363636363636363</v>
      </c>
      <c r="N10" s="94">
        <f>IFERROR(SquadExport!N10*VLOOKUP(WeightedParse!$C10,Weights!$A$1:$AV$15,9,FALSE),"")</f>
        <v>3.1875</v>
      </c>
      <c r="O10" s="94">
        <f>IFERROR(SquadExport!O10*VLOOKUP(WeightedParse!$C10,Weights!$A$1:$AV$15,10,FALSE),"")</f>
        <v>10.625</v>
      </c>
      <c r="P10" s="94">
        <f>IFERROR(SquadExport!P10*VLOOKUP(WeightedParse!$C10,Weights!$A$1:$AV$15,11,FALSE),"")</f>
        <v>17</v>
      </c>
      <c r="Q10" s="94">
        <f>IFERROR(SquadExport!Q10*VLOOKUP(WeightedParse!$C10,Weights!$A$1:$AV$15,12,FALSE),"")</f>
        <v>10.818181818181818</v>
      </c>
      <c r="R10" s="94">
        <f>IFERROR(SquadExport!R10*VLOOKUP(WeightedParse!$C10,Weights!$A$1:$AV$15,13,FALSE),"")</f>
        <v>6.375</v>
      </c>
      <c r="S10" s="94">
        <f>IFERROR(SquadExport!S10*VLOOKUP(WeightedParse!$C10,Weights!$A$1:$AV$15,14,FALSE),"")</f>
        <v>18.888888888888889</v>
      </c>
      <c r="T10" s="94">
        <f>IFERROR(SquadExport!T10*VLOOKUP(WeightedParse!$C10,Weights!$A$1:$AV$15,15,FALSE),"")</f>
        <v>9.2727272727272734</v>
      </c>
      <c r="U10" s="94">
        <f>IFERROR(SquadExport!U10*VLOOKUP(WeightedParse!$C10,Weights!$A$1:$AV$15,16,FALSE),"")</f>
        <v>12</v>
      </c>
      <c r="V10" s="94">
        <f>IFERROR(SquadExport!V10*VLOOKUP(WeightedParse!$C10,Weights!$A$1:$AV$15,17,FALSE),"")</f>
        <v>8.5</v>
      </c>
      <c r="W10" s="94">
        <f>IFERROR(SquadExport!W10*VLOOKUP(WeightedParse!$C10,Weights!$A$1:$AV$15,18,FALSE),"")</f>
        <v>18.545454545454547</v>
      </c>
      <c r="X10" s="94">
        <f>IFERROR(SquadExport!X10*VLOOKUP(WeightedParse!$C10,Weights!$A$1:$AV$15,19,FALSE),"")</f>
        <v>10.818181818181818</v>
      </c>
      <c r="Y10" s="94">
        <f>IFERROR(SquadExport!Y10*VLOOKUP(WeightedParse!$C10,Weights!$A$1:$AV$15,20,FALSE),"")</f>
        <v>13.222222222222221</v>
      </c>
      <c r="Z10" s="94">
        <f>IFERROR(SquadExport!Z10*VLOOKUP(WeightedParse!$C10,Weights!$A$1:$AV$15,21,FALSE),"")</f>
        <v>13.6</v>
      </c>
      <c r="AA10" s="94">
        <f>IFERROR(SquadExport!AA10*VLOOKUP(WeightedParse!$C10,Weights!$A$1:$AV$15,22,FALSE),"")</f>
        <v>12</v>
      </c>
      <c r="AB10" s="94">
        <f>IFERROR(SquadExport!AB10*VLOOKUP(WeightedParse!$C10,Weights!$A$1:$AV$15,23,FALSE),"")</f>
        <v>2</v>
      </c>
      <c r="AC10" s="94">
        <f>IFERROR(SquadExport!AC10*VLOOKUP(WeightedParse!$C10,Weights!$A$1:$AV$15,24,FALSE),"")</f>
        <v>7.4375</v>
      </c>
      <c r="AD10" s="94">
        <f>IFERROR(SquadExport!AD10*VLOOKUP(WeightedParse!$C10,Weights!$A$1:$AV$15,25,FALSE),"")</f>
        <v>6.375</v>
      </c>
      <c r="AE10" s="94">
        <f>IFERROR(SquadExport!AE10*VLOOKUP(WeightedParse!$C10,Weights!$A$1:$AV$15,26,FALSE),"")</f>
        <v>20.777777777777779</v>
      </c>
      <c r="AF10" s="94">
        <f>IFERROR(SquadExport!AF10*VLOOKUP(WeightedParse!$C10,Weights!$A$1:$AV$15,27,FALSE),"")</f>
        <v>18.545454545454547</v>
      </c>
      <c r="AG10" s="94">
        <f>IFERROR(SquadExport!AG10*VLOOKUP(WeightedParse!$C10,Weights!$A$1:$AV$15,28,FALSE),"")</f>
        <v>10.818181818181818</v>
      </c>
      <c r="AH10" s="94">
        <f>IFERROR(SquadExport!AH10*VLOOKUP(WeightedParse!$C10,Weights!$A$1:$AV$15,29,FALSE),"")</f>
        <v>20.09090909090909</v>
      </c>
      <c r="AI10" s="94">
        <f>IFERROR(SquadExport!AI10*VLOOKUP(WeightedParse!$C10,Weights!$A$1:$AV$15,30,FALSE),"")</f>
        <v>27.2</v>
      </c>
      <c r="AJ10" s="94">
        <f>IFERROR(SquadExport!AJ10*VLOOKUP(WeightedParse!$C10,Weights!$A$1:$AV$15,31,FALSE),"")</f>
        <v>14.875</v>
      </c>
      <c r="AK10" s="94">
        <f>IFERROR(SquadExport!AK10*VLOOKUP(WeightedParse!$C10,Weights!$A$1:$AV$15,32,FALSE),"")</f>
        <v>12.363636363636363</v>
      </c>
      <c r="AL10" s="94">
        <f>IFERROR(SquadExport!AL10*VLOOKUP(WeightedParse!$C10,Weights!$A$1:$AV$15,33,FALSE),"")</f>
        <v>12.363636363636363</v>
      </c>
      <c r="AM10" s="94">
        <f>IFERROR(SquadExport!AM10*VLOOKUP(WeightedParse!$C10,Weights!$A$1:$AV$15,34,FALSE),"")</f>
        <v>13</v>
      </c>
      <c r="AN10" s="94">
        <f>IFERROR(SquadExport!AN10*VLOOKUP(WeightedParse!$C10,Weights!$A$1:$AV$15,35,FALSE),"")</f>
        <v>23.375</v>
      </c>
      <c r="AO10" s="94">
        <f>IFERROR(SquadExport!AO10*VLOOKUP(WeightedParse!$C10,Weights!$A$1:$AV$15,36,FALSE),"")</f>
        <v>27.625</v>
      </c>
      <c r="AP10" s="94">
        <f>IFERROR(SquadExport!AP10*VLOOKUP(WeightedParse!$C10,Weights!$A$1:$AV$15,37,FALSE),"")</f>
        <v>20.777777777777779</v>
      </c>
      <c r="AQ10" s="94">
        <f>IFERROR(SquadExport!AQ10*VLOOKUP(WeightedParse!$C10,Weights!$A$1:$AV$15,38,FALSE),"")</f>
        <v>4.25</v>
      </c>
      <c r="AR10" s="94">
        <f>IFERROR(SquadExport!AR10*VLOOKUP(WeightedParse!$C10,Weights!$A$1:$AV$15,39,FALSE),"")</f>
        <v>6.375</v>
      </c>
      <c r="AS10" s="94">
        <f>IFERROR(SquadExport!AS10*VLOOKUP(WeightedParse!$C10,Weights!$A$1:$AV$15,40,FALSE),"")</f>
        <v>5.6666666666666661</v>
      </c>
      <c r="AT10" s="94">
        <f>IFERROR(SquadExport!AT10*VLOOKUP(WeightedParse!$C10,Weights!$A$1:$AV$15,41,FALSE),"")</f>
        <v>1E-4</v>
      </c>
      <c r="AU10" s="94">
        <f>IFERROR(SquadExport!AU10*VLOOKUP(WeightedParse!$C10,Weights!$A$1:$AV$15,42,FALSE),"")</f>
        <v>2.125</v>
      </c>
      <c r="AV10" s="94">
        <f>IFERROR(SquadExport!AV10*VLOOKUP(WeightedParse!$C10,Weights!$A$1:$AV$15,43,FALSE),"")</f>
        <v>7.5555555555555554</v>
      </c>
      <c r="AW10" s="94">
        <f>IFERROR(SquadExport!AW10*VLOOKUP(WeightedParse!$C10,Weights!$A$1:$AV$15,44,FALSE),"")</f>
        <v>3.7777777777777777</v>
      </c>
      <c r="AX10" s="94">
        <f>IFERROR(SquadExport!AX10*VLOOKUP(WeightedParse!$C10,Weights!$A$1:$AV$15,45,FALSE),"")</f>
        <v>1E-4</v>
      </c>
      <c r="AY10" s="94">
        <f>IFERROR(SquadExport!AY10*VLOOKUP(WeightedParse!$C10,Weights!$A$1:$AV$15,46,FALSE),"")</f>
        <v>4.25</v>
      </c>
      <c r="AZ10" s="94">
        <f>IFERROR(SquadExport!AZ10*VLOOKUP(WeightedParse!$C10,Weights!$A$1:$AV$15,47,FALSE),"")</f>
        <v>2</v>
      </c>
      <c r="BA10" s="94">
        <f>IFERROR(SquadExport!BA10*VLOOKUP(WeightedParse!$C10,Weights!$A$1:$AV$15,48,FALSE),"")</f>
        <v>5.0999999999999996</v>
      </c>
      <c r="BB10" s="92">
        <f>IFERROR(IF(SquadExport!$BB10="Very Strong",6,IF(SquadExport!$BB10="Strong",5,IF(SquadExport!$BB10="Fairly Strong",4,IF(SquadExport!$BB10="Reasonable",3,IF(SquadExport!$BB10="Weak",2, IF(SquadExport!$BB10="Very Weak",1,"")))))),"")</f>
        <v>6</v>
      </c>
      <c r="BC10" s="92">
        <f>IFERROR(IF(SquadExport!$BC10="Very Strong",6,IF(SquadExport!$BC10="Strong",5,IF(SquadExport!$BC10="Fairly Strong",4,IF(SquadExport!$BC10="Reasonable",3,IF(SquadExport!$BC10="Weak",2, IF(SquadExport!$BC10="Very Weak",1,"")))))),"")</f>
        <v>1</v>
      </c>
      <c r="BD10" s="105">
        <f t="shared" si="0"/>
        <v>0.7</v>
      </c>
      <c r="BE10" s="86">
        <f t="shared" si="1"/>
        <v>495.17709393939384</v>
      </c>
    </row>
    <row r="11" spans="1:57" x14ac:dyDescent="0.25">
      <c r="A11" s="85" t="str">
        <f>IF(SquadExport!A11&gt;"",SquadExport!A11,"")</f>
        <v>Maurice Nugent</v>
      </c>
      <c r="B11" s="92">
        <f>IF($A11&gt;"",SquadExport!B11,"")</f>
        <v>22</v>
      </c>
      <c r="C11" s="92" t="str">
        <f>IF($A11&gt;"",SquadExport!C11,"")</f>
        <v>M (C)</v>
      </c>
      <c r="D11" s="92" t="str">
        <f>IF(A11&gt;"",SquadExport!D11,"")</f>
        <v>D (C), WB (R), DM, M (C)</v>
      </c>
      <c r="E11" s="92" t="str">
        <f>IF($A11&gt;"",SquadExport!E11,"")</f>
        <v>6'0"</v>
      </c>
      <c r="F11" s="92" t="str">
        <f>IF($A11&gt;"",SquadExport!F11,"")</f>
        <v>74 kg</v>
      </c>
      <c r="G11" s="94">
        <f>IFERROR(SquadExport!G11*VLOOKUP(WeightedParse!$C11,Weights!$A$1:$AV$15,2,FALSE),"")</f>
        <v>2</v>
      </c>
      <c r="H11" s="94">
        <f>IFERROR(SquadExport!H11*VLOOKUP(WeightedParse!$C11,Weights!$A$1:$AV$15,3,FALSE),"")</f>
        <v>7</v>
      </c>
      <c r="I11" s="94">
        <f>IFERROR(SquadExport!I11*VLOOKUP(WeightedParse!$C11,Weights!$A$1:$AV$15,4,FALSE),"")</f>
        <v>9.9166666666666679</v>
      </c>
      <c r="J11" s="94">
        <f>IFERROR(SquadExport!J11*VLOOKUP(WeightedParse!$C11,Weights!$A$1:$AV$15,5,FALSE),"")</f>
        <v>2.8333333333333335</v>
      </c>
      <c r="K11" s="94">
        <f>IFERROR(SquadExport!K11*VLOOKUP(WeightedParse!$C11,Weights!$A$1:$AV$15,6,FALSE),"")</f>
        <v>19.125</v>
      </c>
      <c r="L11" s="94">
        <f>IFERROR(SquadExport!L11*VLOOKUP(WeightedParse!$C11,Weights!$A$1:$AV$15,7,FALSE),"")</f>
        <v>3</v>
      </c>
      <c r="M11" s="94">
        <f>IFERROR(SquadExport!M11*VLOOKUP(WeightedParse!$C11,Weights!$A$1:$AV$15,8,FALSE),"")</f>
        <v>11</v>
      </c>
      <c r="N11" s="94">
        <f>IFERROR(SquadExport!N11*VLOOKUP(WeightedParse!$C11,Weights!$A$1:$AV$15,9,FALSE),"")</f>
        <v>6.8</v>
      </c>
      <c r="O11" s="94">
        <f>IFERROR(SquadExport!O11*VLOOKUP(WeightedParse!$C11,Weights!$A$1:$AV$15,10,FALSE),"")</f>
        <v>5</v>
      </c>
      <c r="P11" s="94">
        <f>IFERROR(SquadExport!P11*VLOOKUP(WeightedParse!$C11,Weights!$A$1:$AV$15,11,FALSE),"")</f>
        <v>17</v>
      </c>
      <c r="Q11" s="94">
        <f>IFERROR(SquadExport!Q11*VLOOKUP(WeightedParse!$C11,Weights!$A$1:$AV$15,12,FALSE),"")</f>
        <v>17</v>
      </c>
      <c r="R11" s="94">
        <f>IFERROR(SquadExport!R11*VLOOKUP(WeightedParse!$C11,Weights!$A$1:$AV$15,13,FALSE),"")</f>
        <v>5</v>
      </c>
      <c r="S11" s="94">
        <f>IFERROR(SquadExport!S11*VLOOKUP(WeightedParse!$C11,Weights!$A$1:$AV$15,14,FALSE),"")</f>
        <v>15.299999999999999</v>
      </c>
      <c r="T11" s="94">
        <f>IFERROR(SquadExport!T11*VLOOKUP(WeightedParse!$C11,Weights!$A$1:$AV$15,15,FALSE),"")</f>
        <v>9.4444444444444446</v>
      </c>
      <c r="U11" s="94">
        <f>IFERROR(SquadExport!U11*VLOOKUP(WeightedParse!$C11,Weights!$A$1:$AV$15,16,FALSE),"")</f>
        <v>14</v>
      </c>
      <c r="V11" s="94">
        <f>IFERROR(SquadExport!V11*VLOOKUP(WeightedParse!$C11,Weights!$A$1:$AV$15,17,FALSE),"")</f>
        <v>18.7</v>
      </c>
      <c r="W11" s="94">
        <f>IFERROR(SquadExport!W11*VLOOKUP(WeightedParse!$C11,Weights!$A$1:$AV$15,18,FALSE),"")</f>
        <v>12</v>
      </c>
      <c r="X11" s="94">
        <f>IFERROR(SquadExport!X11*VLOOKUP(WeightedParse!$C11,Weights!$A$1:$AV$15,19,FALSE),"")</f>
        <v>13.6</v>
      </c>
      <c r="Y11" s="94">
        <f>IFERROR(SquadExport!Y11*VLOOKUP(WeightedParse!$C11,Weights!$A$1:$AV$15,20,FALSE),"")</f>
        <v>12.75</v>
      </c>
      <c r="Z11" s="94">
        <f>IFERROR(SquadExport!Z11*VLOOKUP(WeightedParse!$C11,Weights!$A$1:$AV$15,21,FALSE),"")</f>
        <v>14.875</v>
      </c>
      <c r="AA11" s="94">
        <f>IFERROR(SquadExport!AA11*VLOOKUP(WeightedParse!$C11,Weights!$A$1:$AV$15,22,FALSE),"")</f>
        <v>12</v>
      </c>
      <c r="AB11" s="94">
        <f>IFERROR(SquadExport!AB11*VLOOKUP(WeightedParse!$C11,Weights!$A$1:$AV$15,23,FALSE),"")</f>
        <v>7</v>
      </c>
      <c r="AC11" s="94">
        <f>IFERROR(SquadExport!AC11*VLOOKUP(WeightedParse!$C11,Weights!$A$1:$AV$15,24,FALSE),"")</f>
        <v>10</v>
      </c>
      <c r="AD11" s="94">
        <f>IFERROR(SquadExport!AD11*VLOOKUP(WeightedParse!$C11,Weights!$A$1:$AV$15,25,FALSE),"")</f>
        <v>5.0999999999999996</v>
      </c>
      <c r="AE11" s="94">
        <f>IFERROR(SquadExport!AE11*VLOOKUP(WeightedParse!$C11,Weights!$A$1:$AV$15,26,FALSE),"")</f>
        <v>18.7</v>
      </c>
      <c r="AF11" s="94">
        <f>IFERROR(SquadExport!AF11*VLOOKUP(WeightedParse!$C11,Weights!$A$1:$AV$15,27,FALSE),"")</f>
        <v>18.416666666666668</v>
      </c>
      <c r="AG11" s="94">
        <f>IFERROR(SquadExport!AG11*VLOOKUP(WeightedParse!$C11,Weights!$A$1:$AV$15,28,FALSE),"")</f>
        <v>14.875</v>
      </c>
      <c r="AH11" s="94">
        <f>IFERROR(SquadExport!AH11*VLOOKUP(WeightedParse!$C11,Weights!$A$1:$AV$15,29,FALSE),"")</f>
        <v>20.399999999999999</v>
      </c>
      <c r="AI11" s="94">
        <f>IFERROR(SquadExport!AI11*VLOOKUP(WeightedParse!$C11,Weights!$A$1:$AV$15,30,FALSE),"")</f>
        <v>21.25</v>
      </c>
      <c r="AJ11" s="94">
        <f>IFERROR(SquadExport!AJ11*VLOOKUP(WeightedParse!$C11,Weights!$A$1:$AV$15,31,FALSE),"")</f>
        <v>19.125</v>
      </c>
      <c r="AK11" s="94">
        <f>IFERROR(SquadExport!AK11*VLOOKUP(WeightedParse!$C11,Weights!$A$1:$AV$15,32,FALSE),"")</f>
        <v>14.166666666666668</v>
      </c>
      <c r="AL11" s="94">
        <f>IFERROR(SquadExport!AL11*VLOOKUP(WeightedParse!$C11,Weights!$A$1:$AV$15,33,FALSE),"")</f>
        <v>12</v>
      </c>
      <c r="AM11" s="94">
        <f>IFERROR(SquadExport!AM11*VLOOKUP(WeightedParse!$C11,Weights!$A$1:$AV$15,34,FALSE),"")</f>
        <v>10</v>
      </c>
      <c r="AN11" s="94">
        <f>IFERROR(SquadExport!AN11*VLOOKUP(WeightedParse!$C11,Weights!$A$1:$AV$15,35,FALSE),"")</f>
        <v>18.888888888888889</v>
      </c>
      <c r="AO11" s="94">
        <f>IFERROR(SquadExport!AO11*VLOOKUP(WeightedParse!$C11,Weights!$A$1:$AV$15,36,FALSE),"")</f>
        <v>21.25</v>
      </c>
      <c r="AP11" s="94">
        <f>IFERROR(SquadExport!AP11*VLOOKUP(WeightedParse!$C11,Weights!$A$1:$AV$15,37,FALSE),"")</f>
        <v>20.777777777777779</v>
      </c>
      <c r="AQ11" s="94">
        <f>IFERROR(SquadExport!AQ11*VLOOKUP(WeightedParse!$C11,Weights!$A$1:$AV$15,38,FALSE),"")</f>
        <v>4.25</v>
      </c>
      <c r="AR11" s="94">
        <f>IFERROR(SquadExport!AR11*VLOOKUP(WeightedParse!$C11,Weights!$A$1:$AV$15,39,FALSE),"")</f>
        <v>4.25</v>
      </c>
      <c r="AS11" s="94">
        <f>IFERROR(SquadExport!AS11*VLOOKUP(WeightedParse!$C11,Weights!$A$1:$AV$15,40,FALSE),"")</f>
        <v>5.6666666666666661</v>
      </c>
      <c r="AT11" s="94">
        <f>IFERROR(SquadExport!AT11*VLOOKUP(WeightedParse!$C11,Weights!$A$1:$AV$15,41,FALSE),"")</f>
        <v>2.0000000000000001E-4</v>
      </c>
      <c r="AU11" s="94">
        <f>IFERROR(SquadExport!AU11*VLOOKUP(WeightedParse!$C11,Weights!$A$1:$AV$15,42,FALSE),"")</f>
        <v>6.375</v>
      </c>
      <c r="AV11" s="94">
        <f>IFERROR(SquadExport!AV11*VLOOKUP(WeightedParse!$C11,Weights!$A$1:$AV$15,43,FALSE),"")</f>
        <v>1.8888888888888888</v>
      </c>
      <c r="AW11" s="94">
        <f>IFERROR(SquadExport!AW11*VLOOKUP(WeightedParse!$C11,Weights!$A$1:$AV$15,44,FALSE),"")</f>
        <v>5.6666666666666661</v>
      </c>
      <c r="AX11" s="94">
        <f>IFERROR(SquadExport!AX11*VLOOKUP(WeightedParse!$C11,Weights!$A$1:$AV$15,45,FALSE),"")</f>
        <v>3.0000000000000003E-4</v>
      </c>
      <c r="AY11" s="94">
        <f>IFERROR(SquadExport!AY11*VLOOKUP(WeightedParse!$C11,Weights!$A$1:$AV$15,46,FALSE),"")</f>
        <v>2.125</v>
      </c>
      <c r="AZ11" s="94">
        <f>IFERROR(SquadExport!AZ11*VLOOKUP(WeightedParse!$C11,Weights!$A$1:$AV$15,47,FALSE),"")</f>
        <v>2</v>
      </c>
      <c r="BA11" s="94">
        <f>IFERROR(SquadExport!BA11*VLOOKUP(WeightedParse!$C11,Weights!$A$1:$AV$15,48,FALSE),"")</f>
        <v>1.7</v>
      </c>
      <c r="BB11" s="92">
        <f>IFERROR(IF(SquadExport!$BB11="Very Strong",6,IF(SquadExport!$BB11="Strong",5,IF(SquadExport!$BB11="Fairly Strong",4,IF(SquadExport!$BB11="Reasonable",3,IF(SquadExport!$BB11="Weak",2, IF(SquadExport!$BB11="Very Weak",1,"")))))),"")</f>
        <v>6</v>
      </c>
      <c r="BC11" s="92">
        <f>IFERROR(IF(SquadExport!$BC11="Very Strong",6,IF(SquadExport!$BC11="Strong",5,IF(SquadExport!$BC11="Fairly Strong",4,IF(SquadExport!$BC11="Reasonable",3,IF(SquadExport!$BC11="Weak",2, IF(SquadExport!$BC11="Very Weak",1,"")))))),"")</f>
        <v>2</v>
      </c>
      <c r="BD11" s="105">
        <f t="shared" si="0"/>
        <v>0.8</v>
      </c>
      <c r="BE11" s="86">
        <f t="shared" si="1"/>
        <v>494.21716666666674</v>
      </c>
    </row>
    <row r="12" spans="1:57" x14ac:dyDescent="0.25">
      <c r="A12" s="85" t="str">
        <f>IF(SquadExport!A12&gt;"",SquadExport!A12,"")</f>
        <v>Jack Lynch</v>
      </c>
      <c r="B12" s="92">
        <f>IF($A12&gt;"",SquadExport!B12,"")</f>
        <v>23</v>
      </c>
      <c r="C12" s="92" t="str">
        <f>IF($A12&gt;"",SquadExport!C12,"")</f>
        <v>D (R)</v>
      </c>
      <c r="D12" s="92" t="str">
        <f>IF(A12&gt;"",SquadExport!D12,"")</f>
        <v>D (RC), WB (R)</v>
      </c>
      <c r="E12" s="92" t="str">
        <f>IF($A12&gt;"",SquadExport!E12,"")</f>
        <v>5'10"</v>
      </c>
      <c r="F12" s="92" t="str">
        <f>IF($A12&gt;"",SquadExport!F12,"")</f>
        <v>75 kg</v>
      </c>
      <c r="G12" s="94">
        <f>IFERROR(SquadExport!G12*VLOOKUP(WeightedParse!$C12,Weights!$A$1:$AV$15,2,FALSE),"")</f>
        <v>4.25</v>
      </c>
      <c r="H12" s="94">
        <f>IFERROR(SquadExport!H12*VLOOKUP(WeightedParse!$C12,Weights!$A$1:$AV$15,3,FALSE),"")</f>
        <v>13.909090909090908</v>
      </c>
      <c r="I12" s="94">
        <f>IFERROR(SquadExport!I12*VLOOKUP(WeightedParse!$C12,Weights!$A$1:$AV$15,4,FALSE),"")</f>
        <v>9.5625</v>
      </c>
      <c r="J12" s="94">
        <f>IFERROR(SquadExport!J12*VLOOKUP(WeightedParse!$C12,Weights!$A$1:$AV$15,5,FALSE),"")</f>
        <v>4.25</v>
      </c>
      <c r="K12" s="94">
        <f>IFERROR(SquadExport!K12*VLOOKUP(WeightedParse!$C12,Weights!$A$1:$AV$15,6,FALSE),"")</f>
        <v>15.299999999999999</v>
      </c>
      <c r="L12" s="94">
        <f>IFERROR(SquadExport!L12*VLOOKUP(WeightedParse!$C12,Weights!$A$1:$AV$15,7,FALSE),"")</f>
        <v>6.375</v>
      </c>
      <c r="M12" s="94">
        <f>IFERROR(SquadExport!M12*VLOOKUP(WeightedParse!$C12,Weights!$A$1:$AV$15,8,FALSE),"")</f>
        <v>17</v>
      </c>
      <c r="N12" s="94">
        <f>IFERROR(SquadExport!N12*VLOOKUP(WeightedParse!$C12,Weights!$A$1:$AV$15,9,FALSE),"")</f>
        <v>7.4375</v>
      </c>
      <c r="O12" s="94">
        <f>IFERROR(SquadExport!O12*VLOOKUP(WeightedParse!$C12,Weights!$A$1:$AV$15,10,FALSE),"")</f>
        <v>8.5</v>
      </c>
      <c r="P12" s="94">
        <f>IFERROR(SquadExport!P12*VLOOKUP(WeightedParse!$C12,Weights!$A$1:$AV$15,11,FALSE),"")</f>
        <v>15.299999999999999</v>
      </c>
      <c r="Q12" s="94">
        <f>IFERROR(SquadExport!Q12*VLOOKUP(WeightedParse!$C12,Weights!$A$1:$AV$15,12,FALSE),"")</f>
        <v>13.909090909090908</v>
      </c>
      <c r="R12" s="94">
        <f>IFERROR(SquadExport!R12*VLOOKUP(WeightedParse!$C12,Weights!$A$1:$AV$15,13,FALSE),"")</f>
        <v>4.25</v>
      </c>
      <c r="S12" s="94">
        <f>IFERROR(SquadExport!S12*VLOOKUP(WeightedParse!$C12,Weights!$A$1:$AV$15,14,FALSE),"")</f>
        <v>17</v>
      </c>
      <c r="T12" s="94">
        <f>IFERROR(SquadExport!T12*VLOOKUP(WeightedParse!$C12,Weights!$A$1:$AV$15,15,FALSE),"")</f>
        <v>15.454545454545453</v>
      </c>
      <c r="U12" s="94">
        <f>IFERROR(SquadExport!U12*VLOOKUP(WeightedParse!$C12,Weights!$A$1:$AV$15,16,FALSE),"")</f>
        <v>11</v>
      </c>
      <c r="V12" s="94">
        <f>IFERROR(SquadExport!V12*VLOOKUP(WeightedParse!$C12,Weights!$A$1:$AV$15,17,FALSE),"")</f>
        <v>15.299999999999999</v>
      </c>
      <c r="W12" s="94">
        <f>IFERROR(SquadExport!W12*VLOOKUP(WeightedParse!$C12,Weights!$A$1:$AV$15,18,FALSE),"")</f>
        <v>17</v>
      </c>
      <c r="X12" s="94">
        <f>IFERROR(SquadExport!X12*VLOOKUP(WeightedParse!$C12,Weights!$A$1:$AV$15,19,FALSE),"")</f>
        <v>13.909090909090908</v>
      </c>
      <c r="Y12" s="94">
        <f>IFERROR(SquadExport!Y12*VLOOKUP(WeightedParse!$C12,Weights!$A$1:$AV$15,20,FALSE),"")</f>
        <v>17</v>
      </c>
      <c r="Z12" s="94">
        <f>IFERROR(SquadExport!Z12*VLOOKUP(WeightedParse!$C12,Weights!$A$1:$AV$15,21,FALSE),"")</f>
        <v>18.133333333333333</v>
      </c>
      <c r="AA12" s="94">
        <f>IFERROR(SquadExport!AA12*VLOOKUP(WeightedParse!$C12,Weights!$A$1:$AV$15,22,FALSE),"")</f>
        <v>11</v>
      </c>
      <c r="AB12" s="94">
        <f>IFERROR(SquadExport!AB12*VLOOKUP(WeightedParse!$C12,Weights!$A$1:$AV$15,23,FALSE),"")</f>
        <v>10</v>
      </c>
      <c r="AC12" s="94">
        <f>IFERROR(SquadExport!AC12*VLOOKUP(WeightedParse!$C12,Weights!$A$1:$AV$15,24,FALSE),"")</f>
        <v>7.4375</v>
      </c>
      <c r="AD12" s="94">
        <f>IFERROR(SquadExport!AD12*VLOOKUP(WeightedParse!$C12,Weights!$A$1:$AV$15,25,FALSE),"")</f>
        <v>8.5</v>
      </c>
      <c r="AE12" s="94">
        <f>IFERROR(SquadExport!AE12*VLOOKUP(WeightedParse!$C12,Weights!$A$1:$AV$15,26,FALSE),"")</f>
        <v>18.888888888888889</v>
      </c>
      <c r="AF12" s="94">
        <f>IFERROR(SquadExport!AF12*VLOOKUP(WeightedParse!$C12,Weights!$A$1:$AV$15,27,FALSE),"")</f>
        <v>13.909090909090908</v>
      </c>
      <c r="AG12" s="94">
        <f>IFERROR(SquadExport!AG12*VLOOKUP(WeightedParse!$C12,Weights!$A$1:$AV$15,28,FALSE),"")</f>
        <v>12.363636363636363</v>
      </c>
      <c r="AH12" s="94">
        <f>IFERROR(SquadExport!AH12*VLOOKUP(WeightedParse!$C12,Weights!$A$1:$AV$15,29,FALSE),"")</f>
        <v>15.454545454545453</v>
      </c>
      <c r="AI12" s="94">
        <f>IFERROR(SquadExport!AI12*VLOOKUP(WeightedParse!$C12,Weights!$A$1:$AV$15,30,FALSE),"")</f>
        <v>24.933333333333334</v>
      </c>
      <c r="AJ12" s="94">
        <f>IFERROR(SquadExport!AJ12*VLOOKUP(WeightedParse!$C12,Weights!$A$1:$AV$15,31,FALSE),"")</f>
        <v>21.25</v>
      </c>
      <c r="AK12" s="94">
        <f>IFERROR(SquadExport!AK12*VLOOKUP(WeightedParse!$C12,Weights!$A$1:$AV$15,32,FALSE),"")</f>
        <v>17</v>
      </c>
      <c r="AL12" s="94">
        <f>IFERROR(SquadExport!AL12*VLOOKUP(WeightedParse!$C12,Weights!$A$1:$AV$15,33,FALSE),"")</f>
        <v>18.545454545454547</v>
      </c>
      <c r="AM12" s="94">
        <f>IFERROR(SquadExport!AM12*VLOOKUP(WeightedParse!$C12,Weights!$A$1:$AV$15,34,FALSE),"")</f>
        <v>12</v>
      </c>
      <c r="AN12" s="94">
        <f>IFERROR(SquadExport!AN12*VLOOKUP(WeightedParse!$C12,Weights!$A$1:$AV$15,35,FALSE),"")</f>
        <v>23.375</v>
      </c>
      <c r="AO12" s="94">
        <f>IFERROR(SquadExport!AO12*VLOOKUP(WeightedParse!$C12,Weights!$A$1:$AV$15,36,FALSE),"")</f>
        <v>25.5</v>
      </c>
      <c r="AP12" s="94">
        <f>IFERROR(SquadExport!AP12*VLOOKUP(WeightedParse!$C12,Weights!$A$1:$AV$15,37,FALSE),"")</f>
        <v>20.777777777777779</v>
      </c>
      <c r="AQ12" s="94">
        <f>IFERROR(SquadExport!AQ12*VLOOKUP(WeightedParse!$C12,Weights!$A$1:$AV$15,38,FALSE),"")</f>
        <v>4.25</v>
      </c>
      <c r="AR12" s="94">
        <f>IFERROR(SquadExport!AR12*VLOOKUP(WeightedParse!$C12,Weights!$A$1:$AV$15,39,FALSE),"")</f>
        <v>2.125</v>
      </c>
      <c r="AS12" s="94">
        <f>IFERROR(SquadExport!AS12*VLOOKUP(WeightedParse!$C12,Weights!$A$1:$AV$15,40,FALSE),"")</f>
        <v>3.7777777777777777</v>
      </c>
      <c r="AT12" s="94">
        <f>IFERROR(SquadExport!AT12*VLOOKUP(WeightedParse!$C12,Weights!$A$1:$AV$15,41,FALSE),"")</f>
        <v>1E-4</v>
      </c>
      <c r="AU12" s="94">
        <f>IFERROR(SquadExport!AU12*VLOOKUP(WeightedParse!$C12,Weights!$A$1:$AV$15,42,FALSE),"")</f>
        <v>2.125</v>
      </c>
      <c r="AV12" s="94">
        <f>IFERROR(SquadExport!AV12*VLOOKUP(WeightedParse!$C12,Weights!$A$1:$AV$15,43,FALSE),"")</f>
        <v>3.7777777777777777</v>
      </c>
      <c r="AW12" s="94">
        <f>IFERROR(SquadExport!AW12*VLOOKUP(WeightedParse!$C12,Weights!$A$1:$AV$15,44,FALSE),"")</f>
        <v>3.7777777777777777</v>
      </c>
      <c r="AX12" s="94">
        <f>IFERROR(SquadExport!AX12*VLOOKUP(WeightedParse!$C12,Weights!$A$1:$AV$15,45,FALSE),"")</f>
        <v>4.0000000000000002E-4</v>
      </c>
      <c r="AY12" s="94">
        <f>IFERROR(SquadExport!AY12*VLOOKUP(WeightedParse!$C12,Weights!$A$1:$AV$15,46,FALSE),"")</f>
        <v>8.5</v>
      </c>
      <c r="AZ12" s="94">
        <f>IFERROR(SquadExport!AZ12*VLOOKUP(WeightedParse!$C12,Weights!$A$1:$AV$15,47,FALSE),"")</f>
        <v>1</v>
      </c>
      <c r="BA12" s="94">
        <f>IFERROR(SquadExport!BA12*VLOOKUP(WeightedParse!$C12,Weights!$A$1:$AV$15,48,FALSE),"")</f>
        <v>1.7</v>
      </c>
      <c r="BB12" s="92">
        <f>IFERROR(IF(SquadExport!$BB12="Very Strong",6,IF(SquadExport!$BB12="Strong",5,IF(SquadExport!$BB12="Fairly Strong",4,IF(SquadExport!$BB12="Reasonable",3,IF(SquadExport!$BB12="Weak",2, IF(SquadExport!$BB12="Very Weak",1,"")))))),"")</f>
        <v>6</v>
      </c>
      <c r="BC12" s="92">
        <f>IFERROR(IF(SquadExport!$BC12="Very Strong",6,IF(SquadExport!$BC12="Strong",5,IF(SquadExport!$BC12="Fairly Strong",4,IF(SquadExport!$BC12="Reasonable",3,IF(SquadExport!$BC12="Weak",2, IF(SquadExport!$BC12="Very Weak",1,"")))))),"")</f>
        <v>1</v>
      </c>
      <c r="BD12" s="105">
        <f t="shared" si="0"/>
        <v>0.7</v>
      </c>
      <c r="BE12" s="86">
        <f t="shared" si="1"/>
        <v>536.80921212121245</v>
      </c>
    </row>
    <row r="13" spans="1:57" x14ac:dyDescent="0.25">
      <c r="A13" s="85" t="str">
        <f>IF(SquadExport!A13&gt;"",SquadExport!A13,"")</f>
        <v>Hakeem Ryan</v>
      </c>
      <c r="B13" s="92">
        <f>IF($A13&gt;"",SquadExport!B13,"")</f>
        <v>20</v>
      </c>
      <c r="C13" s="92" t="str">
        <f>IF($A13&gt;"",SquadExport!C13,"")</f>
        <v>D (R)</v>
      </c>
      <c r="D13" s="92" t="str">
        <f>IF(A13&gt;"",SquadExport!D13,"")</f>
        <v>D (RC), WB (R)</v>
      </c>
      <c r="E13" s="92" t="str">
        <f>IF($A13&gt;"",SquadExport!E13,"")</f>
        <v>6'0"</v>
      </c>
      <c r="F13" s="92" t="str">
        <f>IF($A13&gt;"",SquadExport!F13,"")</f>
        <v>80 kg</v>
      </c>
      <c r="G13" s="94">
        <f>IFERROR(SquadExport!G13*VLOOKUP(WeightedParse!$C13,Weights!$A$1:$AV$15,2,FALSE),"")</f>
        <v>3.1875</v>
      </c>
      <c r="H13" s="94">
        <f>IFERROR(SquadExport!H13*VLOOKUP(WeightedParse!$C13,Weights!$A$1:$AV$15,3,FALSE),"")</f>
        <v>3.0909090909090908</v>
      </c>
      <c r="I13" s="94">
        <f>IFERROR(SquadExport!I13*VLOOKUP(WeightedParse!$C13,Weights!$A$1:$AV$15,4,FALSE),"")</f>
        <v>3.1875</v>
      </c>
      <c r="J13" s="94">
        <f>IFERROR(SquadExport!J13*VLOOKUP(WeightedParse!$C13,Weights!$A$1:$AV$15,5,FALSE),"")</f>
        <v>4.25</v>
      </c>
      <c r="K13" s="94">
        <f>IFERROR(SquadExport!K13*VLOOKUP(WeightedParse!$C13,Weights!$A$1:$AV$15,6,FALSE),"")</f>
        <v>10.199999999999999</v>
      </c>
      <c r="L13" s="94">
        <f>IFERROR(SquadExport!L13*VLOOKUP(WeightedParse!$C13,Weights!$A$1:$AV$15,7,FALSE),"")</f>
        <v>1.0625</v>
      </c>
      <c r="M13" s="94">
        <f>IFERROR(SquadExport!M13*VLOOKUP(WeightedParse!$C13,Weights!$A$1:$AV$15,8,FALSE),"")</f>
        <v>6.1818181818181817</v>
      </c>
      <c r="N13" s="94">
        <f>IFERROR(SquadExport!N13*VLOOKUP(WeightedParse!$C13,Weights!$A$1:$AV$15,9,FALSE),"")</f>
        <v>3.1875</v>
      </c>
      <c r="O13" s="94">
        <f>IFERROR(SquadExport!O13*VLOOKUP(WeightedParse!$C13,Weights!$A$1:$AV$15,10,FALSE),"")</f>
        <v>6.375</v>
      </c>
      <c r="P13" s="94">
        <f>IFERROR(SquadExport!P13*VLOOKUP(WeightedParse!$C13,Weights!$A$1:$AV$15,11,FALSE),"")</f>
        <v>10.199999999999999</v>
      </c>
      <c r="Q13" s="94">
        <f>IFERROR(SquadExport!Q13*VLOOKUP(WeightedParse!$C13,Weights!$A$1:$AV$15,12,FALSE),"")</f>
        <v>7.7272727272727266</v>
      </c>
      <c r="R13" s="94">
        <f>IFERROR(SquadExport!R13*VLOOKUP(WeightedParse!$C13,Weights!$A$1:$AV$15,13,FALSE),"")</f>
        <v>1.0625</v>
      </c>
      <c r="S13" s="94">
        <f>IFERROR(SquadExport!S13*VLOOKUP(WeightedParse!$C13,Weights!$A$1:$AV$15,14,FALSE),"")</f>
        <v>22.666666666666664</v>
      </c>
      <c r="T13" s="94">
        <f>IFERROR(SquadExport!T13*VLOOKUP(WeightedParse!$C13,Weights!$A$1:$AV$15,15,FALSE),"")</f>
        <v>4.6363636363636367</v>
      </c>
      <c r="U13" s="94">
        <f>IFERROR(SquadExport!U13*VLOOKUP(WeightedParse!$C13,Weights!$A$1:$AV$15,16,FALSE),"")</f>
        <v>13</v>
      </c>
      <c r="V13" s="94">
        <f>IFERROR(SquadExport!V13*VLOOKUP(WeightedParse!$C13,Weights!$A$1:$AV$15,17,FALSE),"")</f>
        <v>8.5</v>
      </c>
      <c r="W13" s="94">
        <f>IFERROR(SquadExport!W13*VLOOKUP(WeightedParse!$C13,Weights!$A$1:$AV$15,18,FALSE),"")</f>
        <v>12.363636363636363</v>
      </c>
      <c r="X13" s="94">
        <f>IFERROR(SquadExport!X13*VLOOKUP(WeightedParse!$C13,Weights!$A$1:$AV$15,19,FALSE),"")</f>
        <v>9.2727272727272734</v>
      </c>
      <c r="Y13" s="94">
        <f>IFERROR(SquadExport!Y13*VLOOKUP(WeightedParse!$C13,Weights!$A$1:$AV$15,20,FALSE),"")</f>
        <v>13.222222222222221</v>
      </c>
      <c r="Z13" s="94">
        <f>IFERROR(SquadExport!Z13*VLOOKUP(WeightedParse!$C13,Weights!$A$1:$AV$15,21,FALSE),"")</f>
        <v>20.399999999999999</v>
      </c>
      <c r="AA13" s="94">
        <f>IFERROR(SquadExport!AA13*VLOOKUP(WeightedParse!$C13,Weights!$A$1:$AV$15,22,FALSE),"")</f>
        <v>5</v>
      </c>
      <c r="AB13" s="94">
        <f>IFERROR(SquadExport!AB13*VLOOKUP(WeightedParse!$C13,Weights!$A$1:$AV$15,23,FALSE),"")</f>
        <v>5</v>
      </c>
      <c r="AC13" s="94">
        <f>IFERROR(SquadExport!AC13*VLOOKUP(WeightedParse!$C13,Weights!$A$1:$AV$15,24,FALSE),"")</f>
        <v>7.4375</v>
      </c>
      <c r="AD13" s="94">
        <f>IFERROR(SquadExport!AD13*VLOOKUP(WeightedParse!$C13,Weights!$A$1:$AV$15,25,FALSE),"")</f>
        <v>4.25</v>
      </c>
      <c r="AE13" s="94">
        <f>IFERROR(SquadExport!AE13*VLOOKUP(WeightedParse!$C13,Weights!$A$1:$AV$15,26,FALSE),"")</f>
        <v>9.4444444444444446</v>
      </c>
      <c r="AF13" s="94">
        <f>IFERROR(SquadExport!AF13*VLOOKUP(WeightedParse!$C13,Weights!$A$1:$AV$15,27,FALSE),"")</f>
        <v>10.818181818181818</v>
      </c>
      <c r="AG13" s="94">
        <f>IFERROR(SquadExport!AG13*VLOOKUP(WeightedParse!$C13,Weights!$A$1:$AV$15,28,FALSE),"")</f>
        <v>6.1818181818181817</v>
      </c>
      <c r="AH13" s="94">
        <f>IFERROR(SquadExport!AH13*VLOOKUP(WeightedParse!$C13,Weights!$A$1:$AV$15,29,FALSE),"")</f>
        <v>10.818181818181818</v>
      </c>
      <c r="AI13" s="94">
        <f>IFERROR(SquadExport!AI13*VLOOKUP(WeightedParse!$C13,Weights!$A$1:$AV$15,30,FALSE),"")</f>
        <v>24.933333333333334</v>
      </c>
      <c r="AJ13" s="94">
        <f>IFERROR(SquadExport!AJ13*VLOOKUP(WeightedParse!$C13,Weights!$A$1:$AV$15,31,FALSE),"")</f>
        <v>21.25</v>
      </c>
      <c r="AK13" s="94">
        <f>IFERROR(SquadExport!AK13*VLOOKUP(WeightedParse!$C13,Weights!$A$1:$AV$15,32,FALSE),"")</f>
        <v>10.818181818181818</v>
      </c>
      <c r="AL13" s="94">
        <f>IFERROR(SquadExport!AL13*VLOOKUP(WeightedParse!$C13,Weights!$A$1:$AV$15,33,FALSE),"")</f>
        <v>13.909090909090908</v>
      </c>
      <c r="AM13" s="94">
        <f>IFERROR(SquadExport!AM13*VLOOKUP(WeightedParse!$C13,Weights!$A$1:$AV$15,34,FALSE),"")</f>
        <v>9</v>
      </c>
      <c r="AN13" s="94">
        <f>IFERROR(SquadExport!AN13*VLOOKUP(WeightedParse!$C13,Weights!$A$1:$AV$15,35,FALSE),"")</f>
        <v>23.375</v>
      </c>
      <c r="AO13" s="94">
        <f>IFERROR(SquadExport!AO13*VLOOKUP(WeightedParse!$C13,Weights!$A$1:$AV$15,36,FALSE),"")</f>
        <v>21.25</v>
      </c>
      <c r="AP13" s="94">
        <f>IFERROR(SquadExport!AP13*VLOOKUP(WeightedParse!$C13,Weights!$A$1:$AV$15,37,FALSE),"")</f>
        <v>22.666666666666664</v>
      </c>
      <c r="AQ13" s="94">
        <f>IFERROR(SquadExport!AQ13*VLOOKUP(WeightedParse!$C13,Weights!$A$1:$AV$15,38,FALSE),"")</f>
        <v>4.25</v>
      </c>
      <c r="AR13" s="94">
        <f>IFERROR(SquadExport!AR13*VLOOKUP(WeightedParse!$C13,Weights!$A$1:$AV$15,39,FALSE),"")</f>
        <v>2.125</v>
      </c>
      <c r="AS13" s="94">
        <f>IFERROR(SquadExport!AS13*VLOOKUP(WeightedParse!$C13,Weights!$A$1:$AV$15,40,FALSE),"")</f>
        <v>1.8888888888888888</v>
      </c>
      <c r="AT13" s="94">
        <f>IFERROR(SquadExport!AT13*VLOOKUP(WeightedParse!$C13,Weights!$A$1:$AV$15,41,FALSE),"")</f>
        <v>1E-4</v>
      </c>
      <c r="AU13" s="94">
        <f>IFERROR(SquadExport!AU13*VLOOKUP(WeightedParse!$C13,Weights!$A$1:$AV$15,42,FALSE),"")</f>
        <v>2.125</v>
      </c>
      <c r="AV13" s="94">
        <f>IFERROR(SquadExport!AV13*VLOOKUP(WeightedParse!$C13,Weights!$A$1:$AV$15,43,FALSE),"")</f>
        <v>1.8888888888888888</v>
      </c>
      <c r="AW13" s="94">
        <f>IFERROR(SquadExport!AW13*VLOOKUP(WeightedParse!$C13,Weights!$A$1:$AV$15,44,FALSE),"")</f>
        <v>5.6666666666666661</v>
      </c>
      <c r="AX13" s="94">
        <f>IFERROR(SquadExport!AX13*VLOOKUP(WeightedParse!$C13,Weights!$A$1:$AV$15,45,FALSE),"")</f>
        <v>2.0000000000000001E-4</v>
      </c>
      <c r="AY13" s="94">
        <f>IFERROR(SquadExport!AY13*VLOOKUP(WeightedParse!$C13,Weights!$A$1:$AV$15,46,FALSE),"")</f>
        <v>6.375</v>
      </c>
      <c r="AZ13" s="94">
        <f>IFERROR(SquadExport!AZ13*VLOOKUP(WeightedParse!$C13,Weights!$A$1:$AV$15,47,FALSE),"")</f>
        <v>1</v>
      </c>
      <c r="BA13" s="94">
        <f>IFERROR(SquadExport!BA13*VLOOKUP(WeightedParse!$C13,Weights!$A$1:$AV$15,48,FALSE),"")</f>
        <v>5.0999999999999996</v>
      </c>
      <c r="BB13" s="92">
        <f>IFERROR(IF(SquadExport!$BB13="Very Strong",6,IF(SquadExport!$BB13="Strong",5,IF(SquadExport!$BB13="Fairly Strong",4,IF(SquadExport!$BB13="Reasonable",3,IF(SquadExport!$BB13="Weak",2, IF(SquadExport!$BB13="Very Weak",1,"")))))),"")</f>
        <v>6</v>
      </c>
      <c r="BC13" s="92">
        <f>IFERROR(IF(SquadExport!$BC13="Very Strong",6,IF(SquadExport!$BC13="Strong",5,IF(SquadExport!$BC13="Fairly Strong",4,IF(SquadExport!$BC13="Reasonable",3,IF(SquadExport!$BC13="Weak",2, IF(SquadExport!$BC13="Very Weak",1,"")))))),"")</f>
        <v>1</v>
      </c>
      <c r="BD13" s="105">
        <f t="shared" si="0"/>
        <v>0.7</v>
      </c>
      <c r="BE13" s="86">
        <f t="shared" si="1"/>
        <v>400.34625959595974</v>
      </c>
    </row>
    <row r="14" spans="1:57" x14ac:dyDescent="0.25">
      <c r="A14" s="85" t="str">
        <f>IF(SquadExport!A14&gt;"",SquadExport!A14,"")</f>
        <v>Marc Ludden</v>
      </c>
      <c r="B14" s="92">
        <f>IF($A14&gt;"",SquadExport!B14,"")</f>
        <v>31</v>
      </c>
      <c r="C14" s="92" t="str">
        <f>IF($A14&gt;"",SquadExport!C14,"")</f>
        <v>D (L)</v>
      </c>
      <c r="D14" s="92" t="str">
        <f>IF(A14&gt;"",SquadExport!D14,"")</f>
        <v>D/WB (L)</v>
      </c>
      <c r="E14" s="92" t="str">
        <f>IF($A14&gt;"",SquadExport!E14,"")</f>
        <v>6'0"</v>
      </c>
      <c r="F14" s="92" t="str">
        <f>IF($A14&gt;"",SquadExport!F14,"")</f>
        <v>76 kg</v>
      </c>
      <c r="G14" s="94">
        <f>IFERROR(SquadExport!G14*VLOOKUP(WeightedParse!$C14,Weights!$A$1:$AV$15,2,FALSE),"")</f>
        <v>10.625</v>
      </c>
      <c r="H14" s="94">
        <f>IFERROR(SquadExport!H14*VLOOKUP(WeightedParse!$C14,Weights!$A$1:$AV$15,3,FALSE),"")</f>
        <v>13.909090909090908</v>
      </c>
      <c r="I14" s="94">
        <f>IFERROR(SquadExport!I14*VLOOKUP(WeightedParse!$C14,Weights!$A$1:$AV$15,4,FALSE),"")</f>
        <v>10.625</v>
      </c>
      <c r="J14" s="94">
        <f>IFERROR(SquadExport!J14*VLOOKUP(WeightedParse!$C14,Weights!$A$1:$AV$15,5,FALSE),"")</f>
        <v>7.4375</v>
      </c>
      <c r="K14" s="94">
        <f>IFERROR(SquadExport!K14*VLOOKUP(WeightedParse!$C14,Weights!$A$1:$AV$15,6,FALSE),"")</f>
        <v>17</v>
      </c>
      <c r="L14" s="94">
        <f>IFERROR(SquadExport!L14*VLOOKUP(WeightedParse!$C14,Weights!$A$1:$AV$15,7,FALSE),"")</f>
        <v>11.6875</v>
      </c>
      <c r="M14" s="94">
        <f>IFERROR(SquadExport!M14*VLOOKUP(WeightedParse!$C14,Weights!$A$1:$AV$15,8,FALSE),"")</f>
        <v>15.454545454545453</v>
      </c>
      <c r="N14" s="94">
        <f>IFERROR(SquadExport!N14*VLOOKUP(WeightedParse!$C14,Weights!$A$1:$AV$15,9,FALSE),"")</f>
        <v>4.25</v>
      </c>
      <c r="O14" s="94">
        <f>IFERROR(SquadExport!O14*VLOOKUP(WeightedParse!$C14,Weights!$A$1:$AV$15,10,FALSE),"")</f>
        <v>15.9375</v>
      </c>
      <c r="P14" s="94">
        <f>IFERROR(SquadExport!P14*VLOOKUP(WeightedParse!$C14,Weights!$A$1:$AV$15,11,FALSE),"")</f>
        <v>15.299999999999999</v>
      </c>
      <c r="Q14" s="94">
        <f>IFERROR(SquadExport!Q14*VLOOKUP(WeightedParse!$C14,Weights!$A$1:$AV$15,12,FALSE),"")</f>
        <v>15.454545454545453</v>
      </c>
      <c r="R14" s="94">
        <f>IFERROR(SquadExport!R14*VLOOKUP(WeightedParse!$C14,Weights!$A$1:$AV$15,13,FALSE),"")</f>
        <v>4.25</v>
      </c>
      <c r="S14" s="94">
        <f>IFERROR(SquadExport!S14*VLOOKUP(WeightedParse!$C14,Weights!$A$1:$AV$15,14,FALSE),"")</f>
        <v>17</v>
      </c>
      <c r="T14" s="94">
        <f>IFERROR(SquadExport!T14*VLOOKUP(WeightedParse!$C14,Weights!$A$1:$AV$15,15,FALSE),"")</f>
        <v>17</v>
      </c>
      <c r="U14" s="94">
        <f>IFERROR(SquadExport!U14*VLOOKUP(WeightedParse!$C14,Weights!$A$1:$AV$15,16,FALSE),"")</f>
        <v>9</v>
      </c>
      <c r="V14" s="94">
        <f>IFERROR(SquadExport!V14*VLOOKUP(WeightedParse!$C14,Weights!$A$1:$AV$15,17,FALSE),"")</f>
        <v>15.299999999999999</v>
      </c>
      <c r="W14" s="94">
        <f>IFERROR(SquadExport!W14*VLOOKUP(WeightedParse!$C14,Weights!$A$1:$AV$15,18,FALSE),"")</f>
        <v>12.363636363636363</v>
      </c>
      <c r="X14" s="94">
        <f>IFERROR(SquadExport!X14*VLOOKUP(WeightedParse!$C14,Weights!$A$1:$AV$15,19,FALSE),"")</f>
        <v>15.454545454545453</v>
      </c>
      <c r="Y14" s="94">
        <f>IFERROR(SquadExport!Y14*VLOOKUP(WeightedParse!$C14,Weights!$A$1:$AV$15,20,FALSE),"")</f>
        <v>13.222222222222221</v>
      </c>
      <c r="Z14" s="94">
        <f>IFERROR(SquadExport!Z14*VLOOKUP(WeightedParse!$C14,Weights!$A$1:$AV$15,21,FALSE),"")</f>
        <v>22.666666666666664</v>
      </c>
      <c r="AA14" s="94">
        <f>IFERROR(SquadExport!AA14*VLOOKUP(WeightedParse!$C14,Weights!$A$1:$AV$15,22,FALSE),"")</f>
        <v>11</v>
      </c>
      <c r="AB14" s="94">
        <f>IFERROR(SquadExport!AB14*VLOOKUP(WeightedParse!$C14,Weights!$A$1:$AV$15,23,FALSE),"")</f>
        <v>11</v>
      </c>
      <c r="AC14" s="94">
        <f>IFERROR(SquadExport!AC14*VLOOKUP(WeightedParse!$C14,Weights!$A$1:$AV$15,24,FALSE),"")</f>
        <v>5.3125</v>
      </c>
      <c r="AD14" s="94">
        <f>IFERROR(SquadExport!AD14*VLOOKUP(WeightedParse!$C14,Weights!$A$1:$AV$15,25,FALSE),"")</f>
        <v>9.5625</v>
      </c>
      <c r="AE14" s="94">
        <f>IFERROR(SquadExport!AE14*VLOOKUP(WeightedParse!$C14,Weights!$A$1:$AV$15,26,FALSE),"")</f>
        <v>15.111111111111111</v>
      </c>
      <c r="AF14" s="94">
        <f>IFERROR(SquadExport!AF14*VLOOKUP(WeightedParse!$C14,Weights!$A$1:$AV$15,27,FALSE),"")</f>
        <v>17</v>
      </c>
      <c r="AG14" s="94">
        <f>IFERROR(SquadExport!AG14*VLOOKUP(WeightedParse!$C14,Weights!$A$1:$AV$15,28,FALSE),"")</f>
        <v>13.909090909090908</v>
      </c>
      <c r="AH14" s="94">
        <f>IFERROR(SquadExport!AH14*VLOOKUP(WeightedParse!$C14,Weights!$A$1:$AV$15,29,FALSE),"")</f>
        <v>17</v>
      </c>
      <c r="AI14" s="94">
        <f>IFERROR(SquadExport!AI14*VLOOKUP(WeightedParse!$C14,Weights!$A$1:$AV$15,30,FALSE),"")</f>
        <v>24.933333333333334</v>
      </c>
      <c r="AJ14" s="94">
        <f>IFERROR(SquadExport!AJ14*VLOOKUP(WeightedParse!$C14,Weights!$A$1:$AV$15,31,FALSE),"")</f>
        <v>19.125</v>
      </c>
      <c r="AK14" s="94">
        <f>IFERROR(SquadExport!AK14*VLOOKUP(WeightedParse!$C14,Weights!$A$1:$AV$15,32,FALSE),"")</f>
        <v>17</v>
      </c>
      <c r="AL14" s="94">
        <f>IFERROR(SquadExport!AL14*VLOOKUP(WeightedParse!$C14,Weights!$A$1:$AV$15,33,FALSE),"")</f>
        <v>15.454545454545453</v>
      </c>
      <c r="AM14" s="94">
        <f>IFERROR(SquadExport!AM14*VLOOKUP(WeightedParse!$C14,Weights!$A$1:$AV$15,34,FALSE),"")</f>
        <v>14</v>
      </c>
      <c r="AN14" s="94">
        <f>IFERROR(SquadExport!AN14*VLOOKUP(WeightedParse!$C14,Weights!$A$1:$AV$15,35,FALSE),"")</f>
        <v>23.375</v>
      </c>
      <c r="AO14" s="94">
        <f>IFERROR(SquadExport!AO14*VLOOKUP(WeightedParse!$C14,Weights!$A$1:$AV$15,36,FALSE),"")</f>
        <v>23.375</v>
      </c>
      <c r="AP14" s="94">
        <f>IFERROR(SquadExport!AP14*VLOOKUP(WeightedParse!$C14,Weights!$A$1:$AV$15,37,FALSE),"")</f>
        <v>18.888888888888889</v>
      </c>
      <c r="AQ14" s="94">
        <f>IFERROR(SquadExport!AQ14*VLOOKUP(WeightedParse!$C14,Weights!$A$1:$AV$15,38,FALSE),"")</f>
        <v>2.125</v>
      </c>
      <c r="AR14" s="94">
        <f>IFERROR(SquadExport!AR14*VLOOKUP(WeightedParse!$C14,Weights!$A$1:$AV$15,39,FALSE),"")</f>
        <v>8.5</v>
      </c>
      <c r="AS14" s="94">
        <f>IFERROR(SquadExport!AS14*VLOOKUP(WeightedParse!$C14,Weights!$A$1:$AV$15,40,FALSE),"")</f>
        <v>3.7777777777777777</v>
      </c>
      <c r="AT14" s="94">
        <f>IFERROR(SquadExport!AT14*VLOOKUP(WeightedParse!$C14,Weights!$A$1:$AV$15,41,FALSE),"")</f>
        <v>3.0000000000000003E-4</v>
      </c>
      <c r="AU14" s="94">
        <f>IFERROR(SquadExport!AU14*VLOOKUP(WeightedParse!$C14,Weights!$A$1:$AV$15,42,FALSE),"")</f>
        <v>4.25</v>
      </c>
      <c r="AV14" s="94">
        <f>IFERROR(SquadExport!AV14*VLOOKUP(WeightedParse!$C14,Weights!$A$1:$AV$15,43,FALSE),"")</f>
        <v>3.7777777777777777</v>
      </c>
      <c r="AW14" s="94">
        <f>IFERROR(SquadExport!AW14*VLOOKUP(WeightedParse!$C14,Weights!$A$1:$AV$15,44,FALSE),"")</f>
        <v>1.8888888888888888</v>
      </c>
      <c r="AX14" s="94">
        <f>IFERROR(SquadExport!AX14*VLOOKUP(WeightedParse!$C14,Weights!$A$1:$AV$15,45,FALSE),"")</f>
        <v>2.0000000000000001E-4</v>
      </c>
      <c r="AY14" s="94">
        <f>IFERROR(SquadExport!AY14*VLOOKUP(WeightedParse!$C14,Weights!$A$1:$AV$15,46,FALSE),"")</f>
        <v>4.25</v>
      </c>
      <c r="AZ14" s="94">
        <f>IFERROR(SquadExport!AZ14*VLOOKUP(WeightedParse!$C14,Weights!$A$1:$AV$15,47,FALSE),"")</f>
        <v>1</v>
      </c>
      <c r="BA14" s="94">
        <f>IFERROR(SquadExport!BA14*VLOOKUP(WeightedParse!$C14,Weights!$A$1:$AV$15,48,FALSE),"")</f>
        <v>5.0999999999999996</v>
      </c>
      <c r="BB14" s="92">
        <f>IFERROR(IF(SquadExport!$BB14="Very Strong",6,IF(SquadExport!$BB14="Strong",5,IF(SquadExport!$BB14="Fairly Strong",4,IF(SquadExport!$BB14="Reasonable",3,IF(SquadExport!$BB14="Weak",2, IF(SquadExport!$BB14="Very Weak",1,"")))))),"")</f>
        <v>1</v>
      </c>
      <c r="BC14" s="92">
        <f>IFERROR(IF(SquadExport!$BC14="Very Strong",6,IF(SquadExport!$BC14="Strong",5,IF(SquadExport!$BC14="Fairly Strong",4,IF(SquadExport!$BC14="Reasonable",3,IF(SquadExport!$BC14="Weak",2, IF(SquadExport!$BC14="Very Weak",1,"")))))),"")</f>
        <v>6</v>
      </c>
      <c r="BD14" s="105">
        <f t="shared" si="0"/>
        <v>0.7</v>
      </c>
      <c r="BE14" s="86">
        <f t="shared" si="1"/>
        <v>554.6546666666668</v>
      </c>
    </row>
    <row r="15" spans="1:57" x14ac:dyDescent="0.25">
      <c r="A15" s="85" t="str">
        <f>IF(SquadExport!A15&gt;"",SquadExport!A15,"")</f>
        <v>Shane Duggan</v>
      </c>
      <c r="B15" s="92">
        <f>IF($A15&gt;"",SquadExport!B15,"")</f>
        <v>32</v>
      </c>
      <c r="C15" s="92" t="str">
        <f>IF($A15&gt;"",SquadExport!C15,"")</f>
        <v>M (C)</v>
      </c>
      <c r="D15" s="92" t="str">
        <f>IF(A15&gt;"",SquadExport!D15,"")</f>
        <v>DM, M (C)</v>
      </c>
      <c r="E15" s="92" t="str">
        <f>IF($A15&gt;"",SquadExport!E15,"")</f>
        <v>5'8"</v>
      </c>
      <c r="F15" s="92" t="str">
        <f>IF($A15&gt;"",SquadExport!F15,"")</f>
        <v>70 kg</v>
      </c>
      <c r="G15" s="94">
        <f>IFERROR(SquadExport!G15*VLOOKUP(WeightedParse!$C15,Weights!$A$1:$AV$15,2,FALSE),"")</f>
        <v>5</v>
      </c>
      <c r="H15" s="94">
        <f>IFERROR(SquadExport!H15*VLOOKUP(WeightedParse!$C15,Weights!$A$1:$AV$15,3,FALSE),"")</f>
        <v>10</v>
      </c>
      <c r="I15" s="94">
        <f>IFERROR(SquadExport!I15*VLOOKUP(WeightedParse!$C15,Weights!$A$1:$AV$15,4,FALSE),"")</f>
        <v>11.333333333333334</v>
      </c>
      <c r="J15" s="94">
        <f>IFERROR(SquadExport!J15*VLOOKUP(WeightedParse!$C15,Weights!$A$1:$AV$15,5,FALSE),"")</f>
        <v>12.75</v>
      </c>
      <c r="K15" s="94">
        <f>IFERROR(SquadExport!K15*VLOOKUP(WeightedParse!$C15,Weights!$A$1:$AV$15,6,FALSE),"")</f>
        <v>23.375</v>
      </c>
      <c r="L15" s="94">
        <f>IFERROR(SquadExport!L15*VLOOKUP(WeightedParse!$C15,Weights!$A$1:$AV$15,7,FALSE),"")</f>
        <v>8</v>
      </c>
      <c r="M15" s="94">
        <f>IFERROR(SquadExport!M15*VLOOKUP(WeightedParse!$C15,Weights!$A$1:$AV$15,8,FALSE),"")</f>
        <v>10</v>
      </c>
      <c r="N15" s="94">
        <f>IFERROR(SquadExport!N15*VLOOKUP(WeightedParse!$C15,Weights!$A$1:$AV$15,9,FALSE),"")</f>
        <v>20.399999999999999</v>
      </c>
      <c r="O15" s="94">
        <f>IFERROR(SquadExport!O15*VLOOKUP(WeightedParse!$C15,Weights!$A$1:$AV$15,10,FALSE),"")</f>
        <v>5</v>
      </c>
      <c r="P15" s="94">
        <f>IFERROR(SquadExport!P15*VLOOKUP(WeightedParse!$C15,Weights!$A$1:$AV$15,11,FALSE),"")</f>
        <v>13.6</v>
      </c>
      <c r="Q15" s="94">
        <f>IFERROR(SquadExport!Q15*VLOOKUP(WeightedParse!$C15,Weights!$A$1:$AV$15,12,FALSE),"")</f>
        <v>25.5</v>
      </c>
      <c r="R15" s="94">
        <f>IFERROR(SquadExport!R15*VLOOKUP(WeightedParse!$C15,Weights!$A$1:$AV$15,13,FALSE),"")</f>
        <v>10</v>
      </c>
      <c r="S15" s="94">
        <f>IFERROR(SquadExport!S15*VLOOKUP(WeightedParse!$C15,Weights!$A$1:$AV$15,14,FALSE),"")</f>
        <v>15.299999999999999</v>
      </c>
      <c r="T15" s="94">
        <f>IFERROR(SquadExport!T15*VLOOKUP(WeightedParse!$C15,Weights!$A$1:$AV$15,15,FALSE),"")</f>
        <v>22.666666666666664</v>
      </c>
      <c r="U15" s="94">
        <f>IFERROR(SquadExport!U15*VLOOKUP(WeightedParse!$C15,Weights!$A$1:$AV$15,16,FALSE),"")</f>
        <v>12</v>
      </c>
      <c r="V15" s="94">
        <f>IFERROR(SquadExport!V15*VLOOKUP(WeightedParse!$C15,Weights!$A$1:$AV$15,17,FALSE),"")</f>
        <v>13.6</v>
      </c>
      <c r="W15" s="94">
        <f>IFERROR(SquadExport!W15*VLOOKUP(WeightedParse!$C15,Weights!$A$1:$AV$15,18,FALSE),"")</f>
        <v>11</v>
      </c>
      <c r="X15" s="94">
        <f>IFERROR(SquadExport!X15*VLOOKUP(WeightedParse!$C15,Weights!$A$1:$AV$15,19,FALSE),"")</f>
        <v>17</v>
      </c>
      <c r="Y15" s="94">
        <f>IFERROR(SquadExport!Y15*VLOOKUP(WeightedParse!$C15,Weights!$A$1:$AV$15,20,FALSE),"")</f>
        <v>17</v>
      </c>
      <c r="Z15" s="94">
        <f>IFERROR(SquadExport!Z15*VLOOKUP(WeightedParse!$C15,Weights!$A$1:$AV$15,21,FALSE),"")</f>
        <v>23.375</v>
      </c>
      <c r="AA15" s="94">
        <f>IFERROR(SquadExport!AA15*VLOOKUP(WeightedParse!$C15,Weights!$A$1:$AV$15,22,FALSE),"")</f>
        <v>13</v>
      </c>
      <c r="AB15" s="94">
        <f>IFERROR(SquadExport!AB15*VLOOKUP(WeightedParse!$C15,Weights!$A$1:$AV$15,23,FALSE),"")</f>
        <v>7</v>
      </c>
      <c r="AC15" s="94">
        <f>IFERROR(SquadExport!AC15*VLOOKUP(WeightedParse!$C15,Weights!$A$1:$AV$15,24,FALSE),"")</f>
        <v>14</v>
      </c>
      <c r="AD15" s="94">
        <f>IFERROR(SquadExport!AD15*VLOOKUP(WeightedParse!$C15,Weights!$A$1:$AV$15,25,FALSE),"")</f>
        <v>15.299999999999999</v>
      </c>
      <c r="AE15" s="94">
        <f>IFERROR(SquadExport!AE15*VLOOKUP(WeightedParse!$C15,Weights!$A$1:$AV$15,26,FALSE),"")</f>
        <v>15.299999999999999</v>
      </c>
      <c r="AF15" s="94">
        <f>IFERROR(SquadExport!AF15*VLOOKUP(WeightedParse!$C15,Weights!$A$1:$AV$15,27,FALSE),"")</f>
        <v>18.416666666666668</v>
      </c>
      <c r="AG15" s="94">
        <f>IFERROR(SquadExport!AG15*VLOOKUP(WeightedParse!$C15,Weights!$A$1:$AV$15,28,FALSE),"")</f>
        <v>25.5</v>
      </c>
      <c r="AH15" s="94">
        <f>IFERROR(SquadExport!AH15*VLOOKUP(WeightedParse!$C15,Weights!$A$1:$AV$15,29,FALSE),"")</f>
        <v>23.8</v>
      </c>
      <c r="AI15" s="94">
        <f>IFERROR(SquadExport!AI15*VLOOKUP(WeightedParse!$C15,Weights!$A$1:$AV$15,30,FALSE),"")</f>
        <v>19.125</v>
      </c>
      <c r="AJ15" s="94">
        <f>IFERROR(SquadExport!AJ15*VLOOKUP(WeightedParse!$C15,Weights!$A$1:$AV$15,31,FALSE),"")</f>
        <v>19.125</v>
      </c>
      <c r="AK15" s="94">
        <f>IFERROR(SquadExport!AK15*VLOOKUP(WeightedParse!$C15,Weights!$A$1:$AV$15,32,FALSE),"")</f>
        <v>15.583333333333334</v>
      </c>
      <c r="AL15" s="94">
        <f>IFERROR(SquadExport!AL15*VLOOKUP(WeightedParse!$C15,Weights!$A$1:$AV$15,33,FALSE),"")</f>
        <v>9</v>
      </c>
      <c r="AM15" s="94">
        <f>IFERROR(SquadExport!AM15*VLOOKUP(WeightedParse!$C15,Weights!$A$1:$AV$15,34,FALSE),"")</f>
        <v>12</v>
      </c>
      <c r="AN15" s="94">
        <f>IFERROR(SquadExport!AN15*VLOOKUP(WeightedParse!$C15,Weights!$A$1:$AV$15,35,FALSE),"")</f>
        <v>18.888888888888889</v>
      </c>
      <c r="AO15" s="94">
        <f>IFERROR(SquadExport!AO15*VLOOKUP(WeightedParse!$C15,Weights!$A$1:$AV$15,36,FALSE),"")</f>
        <v>27.625</v>
      </c>
      <c r="AP15" s="94">
        <f>IFERROR(SquadExport!AP15*VLOOKUP(WeightedParse!$C15,Weights!$A$1:$AV$15,37,FALSE),"")</f>
        <v>18.888888888888889</v>
      </c>
      <c r="AQ15" s="94">
        <f>IFERROR(SquadExport!AQ15*VLOOKUP(WeightedParse!$C15,Weights!$A$1:$AV$15,38,FALSE),"")</f>
        <v>2.125</v>
      </c>
      <c r="AR15" s="94">
        <f>IFERROR(SquadExport!AR15*VLOOKUP(WeightedParse!$C15,Weights!$A$1:$AV$15,39,FALSE),"")</f>
        <v>2.125</v>
      </c>
      <c r="AS15" s="94">
        <f>IFERROR(SquadExport!AS15*VLOOKUP(WeightedParse!$C15,Weights!$A$1:$AV$15,40,FALSE),"")</f>
        <v>1.8888888888888888</v>
      </c>
      <c r="AT15" s="94">
        <f>IFERROR(SquadExport!AT15*VLOOKUP(WeightedParse!$C15,Weights!$A$1:$AV$15,41,FALSE),"")</f>
        <v>3.0000000000000003E-4</v>
      </c>
      <c r="AU15" s="94">
        <f>IFERROR(SquadExport!AU15*VLOOKUP(WeightedParse!$C15,Weights!$A$1:$AV$15,42,FALSE),"")</f>
        <v>6.375</v>
      </c>
      <c r="AV15" s="94">
        <f>IFERROR(SquadExport!AV15*VLOOKUP(WeightedParse!$C15,Weights!$A$1:$AV$15,43,FALSE),"")</f>
        <v>3.7777777777777777</v>
      </c>
      <c r="AW15" s="94">
        <f>IFERROR(SquadExport!AW15*VLOOKUP(WeightedParse!$C15,Weights!$A$1:$AV$15,44,FALSE),"")</f>
        <v>3.7777777777777777</v>
      </c>
      <c r="AX15" s="94">
        <f>IFERROR(SquadExport!AX15*VLOOKUP(WeightedParse!$C15,Weights!$A$1:$AV$15,45,FALSE),"")</f>
        <v>1E-4</v>
      </c>
      <c r="AY15" s="94">
        <f>IFERROR(SquadExport!AY15*VLOOKUP(WeightedParse!$C15,Weights!$A$1:$AV$15,46,FALSE),"")</f>
        <v>4.25</v>
      </c>
      <c r="AZ15" s="94">
        <f>IFERROR(SquadExport!AZ15*VLOOKUP(WeightedParse!$C15,Weights!$A$1:$AV$15,47,FALSE),"")</f>
        <v>1</v>
      </c>
      <c r="BA15" s="94">
        <f>IFERROR(SquadExport!BA15*VLOOKUP(WeightedParse!$C15,Weights!$A$1:$AV$15,48,FALSE),"")</f>
        <v>1.7</v>
      </c>
      <c r="BB15" s="92">
        <f>IFERROR(IF(SquadExport!$BB15="Very Strong",6,IF(SquadExport!$BB15="Strong",5,IF(SquadExport!$BB15="Fairly Strong",4,IF(SquadExport!$BB15="Reasonable",3,IF(SquadExport!$BB15="Weak",2, IF(SquadExport!$BB15="Very Weak",1,"")))))),"")</f>
        <v>2</v>
      </c>
      <c r="BC15" s="92">
        <f>IFERROR(IF(SquadExport!$BC15="Very Strong",6,IF(SquadExport!$BC15="Strong",5,IF(SquadExport!$BC15="Fairly Strong",4,IF(SquadExport!$BC15="Reasonable",3,IF(SquadExport!$BC15="Weak",2, IF(SquadExport!$BC15="Very Weak",1,"")))))),"")</f>
        <v>6</v>
      </c>
      <c r="BD15" s="105">
        <f t="shared" si="0"/>
        <v>0.8</v>
      </c>
      <c r="BE15" s="86">
        <f t="shared" si="1"/>
        <v>586.47262222222241</v>
      </c>
    </row>
    <row r="16" spans="1:57" x14ac:dyDescent="0.25">
      <c r="A16" s="85" t="str">
        <f>IF(SquadExport!A16&gt;"",SquadExport!A16,"")</f>
        <v>Sam Warde</v>
      </c>
      <c r="B16" s="92">
        <f>IF($A16&gt;"",SquadExport!B16,"")</f>
        <v>23</v>
      </c>
      <c r="C16" s="92" t="str">
        <f>IF($A16&gt;"",SquadExport!C16,"")</f>
        <v>DM</v>
      </c>
      <c r="D16" s="92" t="str">
        <f>IF(A16&gt;"",SquadExport!D16,"")</f>
        <v>DM, M (C)</v>
      </c>
      <c r="E16" s="92" t="str">
        <f>IF($A16&gt;"",SquadExport!E16,"")</f>
        <v>6'1"</v>
      </c>
      <c r="F16" s="92" t="str">
        <f>IF($A16&gt;"",SquadExport!F16,"")</f>
        <v>82 kg</v>
      </c>
      <c r="G16" s="94">
        <f>IFERROR(SquadExport!G16*VLOOKUP(WeightedParse!$C16,Weights!$A$1:$AV$15,2,FALSE),"")</f>
        <v>7</v>
      </c>
      <c r="H16" s="94">
        <f>IFERROR(SquadExport!H16*VLOOKUP(WeightedParse!$C16,Weights!$A$1:$AV$15,3,FALSE),"")</f>
        <v>8</v>
      </c>
      <c r="I16" s="94">
        <f>IFERROR(SquadExport!I16*VLOOKUP(WeightedParse!$C16,Weights!$A$1:$AV$15,4,FALSE),"")</f>
        <v>11.333333333333334</v>
      </c>
      <c r="J16" s="94">
        <f>IFERROR(SquadExport!J16*VLOOKUP(WeightedParse!$C16,Weights!$A$1:$AV$15,5,FALSE),"")</f>
        <v>8.5</v>
      </c>
      <c r="K16" s="94">
        <f>IFERROR(SquadExport!K16*VLOOKUP(WeightedParse!$C16,Weights!$A$1:$AV$15,6,FALSE),"")</f>
        <v>20.777777777777779</v>
      </c>
      <c r="L16" s="94">
        <f>IFERROR(SquadExport!L16*VLOOKUP(WeightedParse!$C16,Weights!$A$1:$AV$15,7,FALSE),"")</f>
        <v>6</v>
      </c>
      <c r="M16" s="94">
        <f>IFERROR(SquadExport!M16*VLOOKUP(WeightedParse!$C16,Weights!$A$1:$AV$15,8,FALSE),"")</f>
        <v>6</v>
      </c>
      <c r="N16" s="94">
        <f>IFERROR(SquadExport!N16*VLOOKUP(WeightedParse!$C16,Weights!$A$1:$AV$15,9,FALSE),"")</f>
        <v>11.9</v>
      </c>
      <c r="O16" s="94">
        <f>IFERROR(SquadExport!O16*VLOOKUP(WeightedParse!$C16,Weights!$A$1:$AV$15,10,FALSE),"")</f>
        <v>7</v>
      </c>
      <c r="P16" s="94">
        <f>IFERROR(SquadExport!P16*VLOOKUP(WeightedParse!$C16,Weights!$A$1:$AV$15,11,FALSE),"")</f>
        <v>13.6</v>
      </c>
      <c r="Q16" s="94">
        <f>IFERROR(SquadExport!Q16*VLOOKUP(WeightedParse!$C16,Weights!$A$1:$AV$15,12,FALSE),"")</f>
        <v>22.666666666666664</v>
      </c>
      <c r="R16" s="94">
        <f>IFERROR(SquadExport!R16*VLOOKUP(WeightedParse!$C16,Weights!$A$1:$AV$15,13,FALSE),"")</f>
        <v>4</v>
      </c>
      <c r="S16" s="94">
        <f>IFERROR(SquadExport!S16*VLOOKUP(WeightedParse!$C16,Weights!$A$1:$AV$15,14,FALSE),"")</f>
        <v>19.125</v>
      </c>
      <c r="T16" s="94">
        <f>IFERROR(SquadExport!T16*VLOOKUP(WeightedParse!$C16,Weights!$A$1:$AV$15,15,FALSE),"")</f>
        <v>20.399999999999999</v>
      </c>
      <c r="U16" s="94">
        <f>IFERROR(SquadExport!U16*VLOOKUP(WeightedParse!$C16,Weights!$A$1:$AV$15,16,FALSE),"")</f>
        <v>7</v>
      </c>
      <c r="V16" s="94">
        <f>IFERROR(SquadExport!V16*VLOOKUP(WeightedParse!$C16,Weights!$A$1:$AV$15,17,FALSE),"")</f>
        <v>18.888888888888889</v>
      </c>
      <c r="W16" s="94">
        <f>IFERROR(SquadExport!W16*VLOOKUP(WeightedParse!$C16,Weights!$A$1:$AV$15,18,FALSE),"")</f>
        <v>6</v>
      </c>
      <c r="X16" s="94">
        <f>IFERROR(SquadExport!X16*VLOOKUP(WeightedParse!$C16,Weights!$A$1:$AV$15,19,FALSE),"")</f>
        <v>15.583333333333334</v>
      </c>
      <c r="Y16" s="94">
        <f>IFERROR(SquadExport!Y16*VLOOKUP(WeightedParse!$C16,Weights!$A$1:$AV$15,20,FALSE),"")</f>
        <v>15.299999999999999</v>
      </c>
      <c r="Z16" s="94">
        <f>IFERROR(SquadExport!Z16*VLOOKUP(WeightedParse!$C16,Weights!$A$1:$AV$15,21,FALSE),"")</f>
        <v>18.133333333333333</v>
      </c>
      <c r="AA16" s="94">
        <f>IFERROR(SquadExport!AA16*VLOOKUP(WeightedParse!$C16,Weights!$A$1:$AV$15,22,FALSE),"")</f>
        <v>12</v>
      </c>
      <c r="AB16" s="94">
        <f>IFERROR(SquadExport!AB16*VLOOKUP(WeightedParse!$C16,Weights!$A$1:$AV$15,23,FALSE),"")</f>
        <v>7</v>
      </c>
      <c r="AC16" s="94">
        <f>IFERROR(SquadExport!AC16*VLOOKUP(WeightedParse!$C16,Weights!$A$1:$AV$15,24,FALSE),"")</f>
        <v>7</v>
      </c>
      <c r="AD16" s="94">
        <f>IFERROR(SquadExport!AD16*VLOOKUP(WeightedParse!$C16,Weights!$A$1:$AV$15,25,FALSE),"")</f>
        <v>7</v>
      </c>
      <c r="AE16" s="94">
        <f>IFERROR(SquadExport!AE16*VLOOKUP(WeightedParse!$C16,Weights!$A$1:$AV$15,26,FALSE),"")</f>
        <v>18.888888888888889</v>
      </c>
      <c r="AF16" s="94">
        <f>IFERROR(SquadExport!AF16*VLOOKUP(WeightedParse!$C16,Weights!$A$1:$AV$15,27,FALSE),"")</f>
        <v>15.583333333333334</v>
      </c>
      <c r="AG16" s="94">
        <f>IFERROR(SquadExport!AG16*VLOOKUP(WeightedParse!$C16,Weights!$A$1:$AV$15,28,FALSE),"")</f>
        <v>15.111111111111111</v>
      </c>
      <c r="AH16" s="94">
        <f>IFERROR(SquadExport!AH16*VLOOKUP(WeightedParse!$C16,Weights!$A$1:$AV$15,29,FALSE),"")</f>
        <v>20.777777777777779</v>
      </c>
      <c r="AI16" s="94">
        <f>IFERROR(SquadExport!AI16*VLOOKUP(WeightedParse!$C16,Weights!$A$1:$AV$15,30,FALSE),"")</f>
        <v>23.375</v>
      </c>
      <c r="AJ16" s="94">
        <f>IFERROR(SquadExport!AJ16*VLOOKUP(WeightedParse!$C16,Weights!$A$1:$AV$15,31,FALSE),"")</f>
        <v>12.75</v>
      </c>
      <c r="AK16" s="94">
        <f>IFERROR(SquadExport!AK16*VLOOKUP(WeightedParse!$C16,Weights!$A$1:$AV$15,32,FALSE),"")</f>
        <v>12.75</v>
      </c>
      <c r="AL16" s="94">
        <f>IFERROR(SquadExport!AL16*VLOOKUP(WeightedParse!$C16,Weights!$A$1:$AV$15,33,FALSE),"")</f>
        <v>16</v>
      </c>
      <c r="AM16" s="94">
        <f>IFERROR(SquadExport!AM16*VLOOKUP(WeightedParse!$C16,Weights!$A$1:$AV$15,34,FALSE),"")</f>
        <v>7</v>
      </c>
      <c r="AN16" s="94">
        <f>IFERROR(SquadExport!AN16*VLOOKUP(WeightedParse!$C16,Weights!$A$1:$AV$15,35,FALSE),"")</f>
        <v>20.777777777777779</v>
      </c>
      <c r="AO16" s="94">
        <f>IFERROR(SquadExport!AO16*VLOOKUP(WeightedParse!$C16,Weights!$A$1:$AV$15,36,FALSE),"")</f>
        <v>17</v>
      </c>
      <c r="AP16" s="94">
        <f>IFERROR(SquadExport!AP16*VLOOKUP(WeightedParse!$C16,Weights!$A$1:$AV$15,37,FALSE),"")</f>
        <v>22.666666666666664</v>
      </c>
      <c r="AQ16" s="94">
        <f>IFERROR(SquadExport!AQ16*VLOOKUP(WeightedParse!$C16,Weights!$A$1:$AV$15,38,FALSE),"")</f>
        <v>4.25</v>
      </c>
      <c r="AR16" s="94">
        <f>IFERROR(SquadExport!AR16*VLOOKUP(WeightedParse!$C16,Weights!$A$1:$AV$15,39,FALSE),"")</f>
        <v>2.125</v>
      </c>
      <c r="AS16" s="94">
        <f>IFERROR(SquadExport!AS16*VLOOKUP(WeightedParse!$C16,Weights!$A$1:$AV$15,40,FALSE),"")</f>
        <v>5.6666666666666661</v>
      </c>
      <c r="AT16" s="94">
        <f>IFERROR(SquadExport!AT16*VLOOKUP(WeightedParse!$C16,Weights!$A$1:$AV$15,41,FALSE),"")</f>
        <v>1E-4</v>
      </c>
      <c r="AU16" s="94">
        <f>IFERROR(SquadExport!AU16*VLOOKUP(WeightedParse!$C16,Weights!$A$1:$AV$15,42,FALSE),"")</f>
        <v>4.25</v>
      </c>
      <c r="AV16" s="94">
        <f>IFERROR(SquadExport!AV16*VLOOKUP(WeightedParse!$C16,Weights!$A$1:$AV$15,43,FALSE),"")</f>
        <v>7.5555555555555554</v>
      </c>
      <c r="AW16" s="94">
        <f>IFERROR(SquadExport!AW16*VLOOKUP(WeightedParse!$C16,Weights!$A$1:$AV$15,44,FALSE),"")</f>
        <v>5.6666666666666661</v>
      </c>
      <c r="AX16" s="94">
        <f>IFERROR(SquadExport!AX16*VLOOKUP(WeightedParse!$C16,Weights!$A$1:$AV$15,45,FALSE),"")</f>
        <v>1E-4</v>
      </c>
      <c r="AY16" s="94">
        <f>IFERROR(SquadExport!AY16*VLOOKUP(WeightedParse!$C16,Weights!$A$1:$AV$15,46,FALSE),"")</f>
        <v>2.125</v>
      </c>
      <c r="AZ16" s="94">
        <f>IFERROR(SquadExport!AZ16*VLOOKUP(WeightedParse!$C16,Weights!$A$1:$AV$15,47,FALSE),"")</f>
        <v>3</v>
      </c>
      <c r="BA16" s="94">
        <f>IFERROR(SquadExport!BA16*VLOOKUP(WeightedParse!$C16,Weights!$A$1:$AV$15,48,FALSE),"")</f>
        <v>3.4</v>
      </c>
      <c r="BB16" s="92">
        <f>IFERROR(IF(SquadExport!$BB16="Very Strong",6,IF(SquadExport!$BB16="Strong",5,IF(SquadExport!$BB16="Fairly Strong",4,IF(SquadExport!$BB16="Reasonable",3,IF(SquadExport!$BB16="Weak",2, IF(SquadExport!$BB16="Very Weak",1,"")))))),"")</f>
        <v>6</v>
      </c>
      <c r="BC16" s="92">
        <f>IFERROR(IF(SquadExport!$BC16="Very Strong",6,IF(SquadExport!$BC16="Strong",5,IF(SquadExport!$BC16="Fairly Strong",4,IF(SquadExport!$BC16="Reasonable",3,IF(SquadExport!$BC16="Weak",2, IF(SquadExport!$BC16="Very Weak",1,"")))))),"")</f>
        <v>2</v>
      </c>
      <c r="BD16" s="105">
        <f t="shared" si="0"/>
        <v>0.8</v>
      </c>
      <c r="BE16" s="86">
        <f t="shared" si="1"/>
        <v>520.92797777777776</v>
      </c>
    </row>
    <row r="17" spans="1:57" x14ac:dyDescent="0.25">
      <c r="A17" s="85" t="str">
        <f>IF(SquadExport!A17&gt;"",SquadExport!A17,"")</f>
        <v>Joe Collins</v>
      </c>
      <c r="B17" s="92">
        <f>IF($A17&gt;"",SquadExport!B17,"")</f>
        <v>27</v>
      </c>
      <c r="C17" s="92" t="str">
        <f>IF($A17&gt;"",SquadExport!C17,"")</f>
        <v>M (C)</v>
      </c>
      <c r="D17" s="92" t="str">
        <f>IF(A17&gt;"",SquadExport!D17,"")</f>
        <v>M (C)</v>
      </c>
      <c r="E17" s="92" t="str">
        <f>IF($A17&gt;"",SquadExport!E17,"")</f>
        <v>5'10"</v>
      </c>
      <c r="F17" s="92" t="str">
        <f>IF($A17&gt;"",SquadExport!F17,"")</f>
        <v>74 kg</v>
      </c>
      <c r="G17" s="94">
        <f>IFERROR(SquadExport!G17*VLOOKUP(WeightedParse!$C17,Weights!$A$1:$AV$15,2,FALSE),"")</f>
        <v>9</v>
      </c>
      <c r="H17" s="94">
        <f>IFERROR(SquadExport!H17*VLOOKUP(WeightedParse!$C17,Weights!$A$1:$AV$15,3,FALSE),"")</f>
        <v>9</v>
      </c>
      <c r="I17" s="94">
        <f>IFERROR(SquadExport!I17*VLOOKUP(WeightedParse!$C17,Weights!$A$1:$AV$15,4,FALSE),"")</f>
        <v>14.166666666666668</v>
      </c>
      <c r="J17" s="94">
        <f>IFERROR(SquadExport!J17*VLOOKUP(WeightedParse!$C17,Weights!$A$1:$AV$15,5,FALSE),"")</f>
        <v>5.666666666666667</v>
      </c>
      <c r="K17" s="94">
        <f>IFERROR(SquadExport!K17*VLOOKUP(WeightedParse!$C17,Weights!$A$1:$AV$15,6,FALSE),"")</f>
        <v>21.25</v>
      </c>
      <c r="L17" s="94">
        <f>IFERROR(SquadExport!L17*VLOOKUP(WeightedParse!$C17,Weights!$A$1:$AV$15,7,FALSE),"")</f>
        <v>8</v>
      </c>
      <c r="M17" s="94">
        <f>IFERROR(SquadExport!M17*VLOOKUP(WeightedParse!$C17,Weights!$A$1:$AV$15,8,FALSE),"")</f>
        <v>9</v>
      </c>
      <c r="N17" s="94">
        <f>IFERROR(SquadExport!N17*VLOOKUP(WeightedParse!$C17,Weights!$A$1:$AV$15,9,FALSE),"")</f>
        <v>10.199999999999999</v>
      </c>
      <c r="O17" s="94">
        <f>IFERROR(SquadExport!O17*VLOOKUP(WeightedParse!$C17,Weights!$A$1:$AV$15,10,FALSE),"")</f>
        <v>3</v>
      </c>
      <c r="P17" s="94">
        <f>IFERROR(SquadExport!P17*VLOOKUP(WeightedParse!$C17,Weights!$A$1:$AV$15,11,FALSE),"")</f>
        <v>8.5</v>
      </c>
      <c r="Q17" s="94">
        <f>IFERROR(SquadExport!Q17*VLOOKUP(WeightedParse!$C17,Weights!$A$1:$AV$15,12,FALSE),"")</f>
        <v>23.375</v>
      </c>
      <c r="R17" s="94">
        <f>IFERROR(SquadExport!R17*VLOOKUP(WeightedParse!$C17,Weights!$A$1:$AV$15,13,FALSE),"")</f>
        <v>6</v>
      </c>
      <c r="S17" s="94">
        <f>IFERROR(SquadExport!S17*VLOOKUP(WeightedParse!$C17,Weights!$A$1:$AV$15,14,FALSE),"")</f>
        <v>11.9</v>
      </c>
      <c r="T17" s="94">
        <f>IFERROR(SquadExport!T17*VLOOKUP(WeightedParse!$C17,Weights!$A$1:$AV$15,15,FALSE),"")</f>
        <v>22.666666666666664</v>
      </c>
      <c r="U17" s="94">
        <f>IFERROR(SquadExport!U17*VLOOKUP(WeightedParse!$C17,Weights!$A$1:$AV$15,16,FALSE),"")</f>
        <v>6</v>
      </c>
      <c r="V17" s="94">
        <f>IFERROR(SquadExport!V17*VLOOKUP(WeightedParse!$C17,Weights!$A$1:$AV$15,17,FALSE),"")</f>
        <v>18.7</v>
      </c>
      <c r="W17" s="94">
        <f>IFERROR(SquadExport!W17*VLOOKUP(WeightedParse!$C17,Weights!$A$1:$AV$15,18,FALSE),"")</f>
        <v>6</v>
      </c>
      <c r="X17" s="94">
        <f>IFERROR(SquadExport!X17*VLOOKUP(WeightedParse!$C17,Weights!$A$1:$AV$15,19,FALSE),"")</f>
        <v>17</v>
      </c>
      <c r="Y17" s="94">
        <f>IFERROR(SquadExport!Y17*VLOOKUP(WeightedParse!$C17,Weights!$A$1:$AV$15,20,FALSE),"")</f>
        <v>11.333333333333334</v>
      </c>
      <c r="Z17" s="94">
        <f>IFERROR(SquadExport!Z17*VLOOKUP(WeightedParse!$C17,Weights!$A$1:$AV$15,21,FALSE),"")</f>
        <v>14.875</v>
      </c>
      <c r="AA17" s="94">
        <f>IFERROR(SquadExport!AA17*VLOOKUP(WeightedParse!$C17,Weights!$A$1:$AV$15,22,FALSE),"")</f>
        <v>14</v>
      </c>
      <c r="AB17" s="94">
        <f>IFERROR(SquadExport!AB17*VLOOKUP(WeightedParse!$C17,Weights!$A$1:$AV$15,23,FALSE),"")</f>
        <v>12</v>
      </c>
      <c r="AC17" s="94">
        <f>IFERROR(SquadExport!AC17*VLOOKUP(WeightedParse!$C17,Weights!$A$1:$AV$15,24,FALSE),"")</f>
        <v>5</v>
      </c>
      <c r="AD17" s="94">
        <f>IFERROR(SquadExport!AD17*VLOOKUP(WeightedParse!$C17,Weights!$A$1:$AV$15,25,FALSE),"")</f>
        <v>15.299999999999999</v>
      </c>
      <c r="AE17" s="94">
        <f>IFERROR(SquadExport!AE17*VLOOKUP(WeightedParse!$C17,Weights!$A$1:$AV$15,26,FALSE),"")</f>
        <v>13.6</v>
      </c>
      <c r="AF17" s="94">
        <f>IFERROR(SquadExport!AF17*VLOOKUP(WeightedParse!$C17,Weights!$A$1:$AV$15,27,FALSE),"")</f>
        <v>14.166666666666668</v>
      </c>
      <c r="AG17" s="94">
        <f>IFERROR(SquadExport!AG17*VLOOKUP(WeightedParse!$C17,Weights!$A$1:$AV$15,28,FALSE),"")</f>
        <v>21.25</v>
      </c>
      <c r="AH17" s="94">
        <f>IFERROR(SquadExport!AH17*VLOOKUP(WeightedParse!$C17,Weights!$A$1:$AV$15,29,FALSE),"")</f>
        <v>18.7</v>
      </c>
      <c r="AI17" s="94">
        <f>IFERROR(SquadExport!AI17*VLOOKUP(WeightedParse!$C17,Weights!$A$1:$AV$15,30,FALSE),"")</f>
        <v>21.25</v>
      </c>
      <c r="AJ17" s="94">
        <f>IFERROR(SquadExport!AJ17*VLOOKUP(WeightedParse!$C17,Weights!$A$1:$AV$15,31,FALSE),"")</f>
        <v>19.125</v>
      </c>
      <c r="AK17" s="94">
        <f>IFERROR(SquadExport!AK17*VLOOKUP(WeightedParse!$C17,Weights!$A$1:$AV$15,32,FALSE),"")</f>
        <v>14.166666666666668</v>
      </c>
      <c r="AL17" s="94">
        <f>IFERROR(SquadExport!AL17*VLOOKUP(WeightedParse!$C17,Weights!$A$1:$AV$15,33,FALSE),"")</f>
        <v>8</v>
      </c>
      <c r="AM17" s="94">
        <f>IFERROR(SquadExport!AM17*VLOOKUP(WeightedParse!$C17,Weights!$A$1:$AV$15,34,FALSE),"")</f>
        <v>11</v>
      </c>
      <c r="AN17" s="94">
        <f>IFERROR(SquadExport!AN17*VLOOKUP(WeightedParse!$C17,Weights!$A$1:$AV$15,35,FALSE),"")</f>
        <v>18.888888888888889</v>
      </c>
      <c r="AO17" s="94">
        <f>IFERROR(SquadExport!AO17*VLOOKUP(WeightedParse!$C17,Weights!$A$1:$AV$15,36,FALSE),"")</f>
        <v>19.125</v>
      </c>
      <c r="AP17" s="94">
        <f>IFERROR(SquadExport!AP17*VLOOKUP(WeightedParse!$C17,Weights!$A$1:$AV$15,37,FALSE),"")</f>
        <v>18.888888888888889</v>
      </c>
      <c r="AQ17" s="94">
        <f>IFERROR(SquadExport!AQ17*VLOOKUP(WeightedParse!$C17,Weights!$A$1:$AV$15,38,FALSE),"")</f>
        <v>6.375</v>
      </c>
      <c r="AR17" s="94">
        <f>IFERROR(SquadExport!AR17*VLOOKUP(WeightedParse!$C17,Weights!$A$1:$AV$15,39,FALSE),"")</f>
        <v>2.125</v>
      </c>
      <c r="AS17" s="94">
        <f>IFERROR(SquadExport!AS17*VLOOKUP(WeightedParse!$C17,Weights!$A$1:$AV$15,40,FALSE),"")</f>
        <v>3.7777777777777777</v>
      </c>
      <c r="AT17" s="94">
        <f>IFERROR(SquadExport!AT17*VLOOKUP(WeightedParse!$C17,Weights!$A$1:$AV$15,41,FALSE),"")</f>
        <v>2.0000000000000001E-4</v>
      </c>
      <c r="AU17" s="94">
        <f>IFERROR(SquadExport!AU17*VLOOKUP(WeightedParse!$C17,Weights!$A$1:$AV$15,42,FALSE),"")</f>
        <v>2.125</v>
      </c>
      <c r="AV17" s="94">
        <f>IFERROR(SquadExport!AV17*VLOOKUP(WeightedParse!$C17,Weights!$A$1:$AV$15,43,FALSE),"")</f>
        <v>5.6666666666666661</v>
      </c>
      <c r="AW17" s="94">
        <f>IFERROR(SquadExport!AW17*VLOOKUP(WeightedParse!$C17,Weights!$A$1:$AV$15,44,FALSE),"")</f>
        <v>5.6666666666666661</v>
      </c>
      <c r="AX17" s="94">
        <f>IFERROR(SquadExport!AX17*VLOOKUP(WeightedParse!$C17,Weights!$A$1:$AV$15,45,FALSE),"")</f>
        <v>3.0000000000000003E-4</v>
      </c>
      <c r="AY17" s="94">
        <f>IFERROR(SquadExport!AY17*VLOOKUP(WeightedParse!$C17,Weights!$A$1:$AV$15,46,FALSE),"")</f>
        <v>4.25</v>
      </c>
      <c r="AZ17" s="94">
        <f>IFERROR(SquadExport!AZ17*VLOOKUP(WeightedParse!$C17,Weights!$A$1:$AV$15,47,FALSE),"")</f>
        <v>1</v>
      </c>
      <c r="BA17" s="94">
        <f>IFERROR(SquadExport!BA17*VLOOKUP(WeightedParse!$C17,Weights!$A$1:$AV$15,48,FALSE),"")</f>
        <v>1.7</v>
      </c>
      <c r="BB17" s="92">
        <f>IFERROR(IF(SquadExport!$BB17="Very Strong",6,IF(SquadExport!$BB17="Strong",5,IF(SquadExport!$BB17="Fairly Strong",4,IF(SquadExport!$BB17="Reasonable",3,IF(SquadExport!$BB17="Weak",2, IF(SquadExport!$BB17="Very Weak",1,"")))))),"")</f>
        <v>6</v>
      </c>
      <c r="BC17" s="92">
        <f>IFERROR(IF(SquadExport!$BC17="Very Strong",6,IF(SquadExport!$BC17="Strong",5,IF(SquadExport!$BC17="Fairly Strong",4,IF(SquadExport!$BC17="Reasonable",3,IF(SquadExport!$BC17="Weak",2, IF(SquadExport!$BC17="Very Weak",1,"")))))),"")</f>
        <v>2</v>
      </c>
      <c r="BD17" s="105">
        <f t="shared" si="0"/>
        <v>0.8</v>
      </c>
      <c r="BE17" s="86">
        <f t="shared" si="1"/>
        <v>512.78105555555567</v>
      </c>
    </row>
    <row r="18" spans="1:57" x14ac:dyDescent="0.25">
      <c r="A18" s="85" t="str">
        <f>IF(SquadExport!A18&gt;"",SquadExport!A18,"")</f>
        <v>Caoilfhionn O'Dea</v>
      </c>
      <c r="B18" s="92">
        <f>IF($A18&gt;"",SquadExport!B18,"")</f>
        <v>20</v>
      </c>
      <c r="C18" s="92" t="str">
        <f>IF($A18&gt;"",SquadExport!C18,"")</f>
        <v>M (C)</v>
      </c>
      <c r="D18" s="92" t="str">
        <f>IF(A18&gt;"",SquadExport!D18,"")</f>
        <v>M (C)</v>
      </c>
      <c r="E18" s="92" t="str">
        <f>IF($A18&gt;"",SquadExport!E18,"")</f>
        <v>5'9"</v>
      </c>
      <c r="F18" s="92" t="str">
        <f>IF($A18&gt;"",SquadExport!F18,"")</f>
        <v>67 kg</v>
      </c>
      <c r="G18" s="94">
        <f>IFERROR(SquadExport!G18*VLOOKUP(WeightedParse!$C18,Weights!$A$1:$AV$15,2,FALSE),"")</f>
        <v>3</v>
      </c>
      <c r="H18" s="94">
        <f>IFERROR(SquadExport!H18*VLOOKUP(WeightedParse!$C18,Weights!$A$1:$AV$15,3,FALSE),"")</f>
        <v>1</v>
      </c>
      <c r="I18" s="94">
        <f>IFERROR(SquadExport!I18*VLOOKUP(WeightedParse!$C18,Weights!$A$1:$AV$15,4,FALSE),"")</f>
        <v>2.8333333333333335</v>
      </c>
      <c r="J18" s="94">
        <f>IFERROR(SquadExport!J18*VLOOKUP(WeightedParse!$C18,Weights!$A$1:$AV$15,5,FALSE),"")</f>
        <v>8.5</v>
      </c>
      <c r="K18" s="94">
        <f>IFERROR(SquadExport!K18*VLOOKUP(WeightedParse!$C18,Weights!$A$1:$AV$15,6,FALSE),"")</f>
        <v>27.625</v>
      </c>
      <c r="L18" s="94">
        <f>IFERROR(SquadExport!L18*VLOOKUP(WeightedParse!$C18,Weights!$A$1:$AV$15,7,FALSE),"")</f>
        <v>3</v>
      </c>
      <c r="M18" s="94">
        <f>IFERROR(SquadExport!M18*VLOOKUP(WeightedParse!$C18,Weights!$A$1:$AV$15,8,FALSE),"")</f>
        <v>1</v>
      </c>
      <c r="N18" s="94">
        <f>IFERROR(SquadExport!N18*VLOOKUP(WeightedParse!$C18,Weights!$A$1:$AV$15,9,FALSE),"")</f>
        <v>8.5</v>
      </c>
      <c r="O18" s="94">
        <f>IFERROR(SquadExport!O18*VLOOKUP(WeightedParse!$C18,Weights!$A$1:$AV$15,10,FALSE),"")</f>
        <v>1</v>
      </c>
      <c r="P18" s="94">
        <f>IFERROR(SquadExport!P18*VLOOKUP(WeightedParse!$C18,Weights!$A$1:$AV$15,11,FALSE),"")</f>
        <v>15.299999999999999</v>
      </c>
      <c r="Q18" s="94">
        <f>IFERROR(SquadExport!Q18*VLOOKUP(WeightedParse!$C18,Weights!$A$1:$AV$15,12,FALSE),"")</f>
        <v>10.625</v>
      </c>
      <c r="R18" s="94">
        <f>IFERROR(SquadExport!R18*VLOOKUP(WeightedParse!$C18,Weights!$A$1:$AV$15,13,FALSE),"")</f>
        <v>1</v>
      </c>
      <c r="S18" s="94">
        <f>IFERROR(SquadExport!S18*VLOOKUP(WeightedParse!$C18,Weights!$A$1:$AV$15,14,FALSE),"")</f>
        <v>6.8</v>
      </c>
      <c r="T18" s="94">
        <f>IFERROR(SquadExport!T18*VLOOKUP(WeightedParse!$C18,Weights!$A$1:$AV$15,15,FALSE),"")</f>
        <v>15.111111111111111</v>
      </c>
      <c r="U18" s="94">
        <f>IFERROR(SquadExport!U18*VLOOKUP(WeightedParse!$C18,Weights!$A$1:$AV$15,16,FALSE),"")</f>
        <v>7</v>
      </c>
      <c r="V18" s="94">
        <f>IFERROR(SquadExport!V18*VLOOKUP(WeightedParse!$C18,Weights!$A$1:$AV$15,17,FALSE),"")</f>
        <v>10.199999999999999</v>
      </c>
      <c r="W18" s="94">
        <f>IFERROR(SquadExport!W18*VLOOKUP(WeightedParse!$C18,Weights!$A$1:$AV$15,18,FALSE),"")</f>
        <v>4</v>
      </c>
      <c r="X18" s="94">
        <f>IFERROR(SquadExport!X18*VLOOKUP(WeightedParse!$C18,Weights!$A$1:$AV$15,19,FALSE),"")</f>
        <v>18.7</v>
      </c>
      <c r="Y18" s="94">
        <f>IFERROR(SquadExport!Y18*VLOOKUP(WeightedParse!$C18,Weights!$A$1:$AV$15,20,FALSE),"")</f>
        <v>8.5</v>
      </c>
      <c r="Z18" s="94">
        <f>IFERROR(SquadExport!Z18*VLOOKUP(WeightedParse!$C18,Weights!$A$1:$AV$15,21,FALSE),"")</f>
        <v>21.25</v>
      </c>
      <c r="AA18" s="94">
        <f>IFERROR(SquadExport!AA18*VLOOKUP(WeightedParse!$C18,Weights!$A$1:$AV$15,22,FALSE),"")</f>
        <v>5</v>
      </c>
      <c r="AB18" s="94">
        <f>IFERROR(SquadExport!AB18*VLOOKUP(WeightedParse!$C18,Weights!$A$1:$AV$15,23,FALSE),"")</f>
        <v>6</v>
      </c>
      <c r="AC18" s="94">
        <f>IFERROR(SquadExport!AC18*VLOOKUP(WeightedParse!$C18,Weights!$A$1:$AV$15,24,FALSE),"")</f>
        <v>10</v>
      </c>
      <c r="AD18" s="94">
        <f>IFERROR(SquadExport!AD18*VLOOKUP(WeightedParse!$C18,Weights!$A$1:$AV$15,25,FALSE),"")</f>
        <v>8.5</v>
      </c>
      <c r="AE18" s="94">
        <f>IFERROR(SquadExport!AE18*VLOOKUP(WeightedParse!$C18,Weights!$A$1:$AV$15,26,FALSE),"")</f>
        <v>10.199999999999999</v>
      </c>
      <c r="AF18" s="94">
        <f>IFERROR(SquadExport!AF18*VLOOKUP(WeightedParse!$C18,Weights!$A$1:$AV$15,27,FALSE),"")</f>
        <v>8.5</v>
      </c>
      <c r="AG18" s="94">
        <f>IFERROR(SquadExport!AG18*VLOOKUP(WeightedParse!$C18,Weights!$A$1:$AV$15,28,FALSE),"")</f>
        <v>25.5</v>
      </c>
      <c r="AH18" s="94">
        <f>IFERROR(SquadExport!AH18*VLOOKUP(WeightedParse!$C18,Weights!$A$1:$AV$15,29,FALSE),"")</f>
        <v>18.7</v>
      </c>
      <c r="AI18" s="94">
        <f>IFERROR(SquadExport!AI18*VLOOKUP(WeightedParse!$C18,Weights!$A$1:$AV$15,30,FALSE),"")</f>
        <v>29.75</v>
      </c>
      <c r="AJ18" s="94">
        <f>IFERROR(SquadExport!AJ18*VLOOKUP(WeightedParse!$C18,Weights!$A$1:$AV$15,31,FALSE),"")</f>
        <v>23.375</v>
      </c>
      <c r="AK18" s="94">
        <f>IFERROR(SquadExport!AK18*VLOOKUP(WeightedParse!$C18,Weights!$A$1:$AV$15,32,FALSE),"")</f>
        <v>8.5</v>
      </c>
      <c r="AL18" s="94">
        <f>IFERROR(SquadExport!AL18*VLOOKUP(WeightedParse!$C18,Weights!$A$1:$AV$15,33,FALSE),"")</f>
        <v>9</v>
      </c>
      <c r="AM18" s="94">
        <f>IFERROR(SquadExport!AM18*VLOOKUP(WeightedParse!$C18,Weights!$A$1:$AV$15,34,FALSE),"")</f>
        <v>13</v>
      </c>
      <c r="AN18" s="94">
        <f>IFERROR(SquadExport!AN18*VLOOKUP(WeightedParse!$C18,Weights!$A$1:$AV$15,35,FALSE),"")</f>
        <v>20.777777777777779</v>
      </c>
      <c r="AO18" s="94">
        <f>IFERROR(SquadExport!AO18*VLOOKUP(WeightedParse!$C18,Weights!$A$1:$AV$15,36,FALSE),"")</f>
        <v>12.75</v>
      </c>
      <c r="AP18" s="94">
        <f>IFERROR(SquadExport!AP18*VLOOKUP(WeightedParse!$C18,Weights!$A$1:$AV$15,37,FALSE),"")</f>
        <v>7.5555555555555554</v>
      </c>
      <c r="AQ18" s="94">
        <f>IFERROR(SquadExport!AQ18*VLOOKUP(WeightedParse!$C18,Weights!$A$1:$AV$15,38,FALSE),"")</f>
        <v>6.375</v>
      </c>
      <c r="AR18" s="94">
        <f>IFERROR(SquadExport!AR18*VLOOKUP(WeightedParse!$C18,Weights!$A$1:$AV$15,39,FALSE),"")</f>
        <v>6.375</v>
      </c>
      <c r="AS18" s="94">
        <f>IFERROR(SquadExport!AS18*VLOOKUP(WeightedParse!$C18,Weights!$A$1:$AV$15,40,FALSE),"")</f>
        <v>1.8888888888888888</v>
      </c>
      <c r="AT18" s="94">
        <f>IFERROR(SquadExport!AT18*VLOOKUP(WeightedParse!$C18,Weights!$A$1:$AV$15,41,FALSE),"")</f>
        <v>2.0000000000000001E-4</v>
      </c>
      <c r="AU18" s="94">
        <f>IFERROR(SquadExport!AU18*VLOOKUP(WeightedParse!$C18,Weights!$A$1:$AV$15,42,FALSE),"")</f>
        <v>2.125</v>
      </c>
      <c r="AV18" s="94">
        <f>IFERROR(SquadExport!AV18*VLOOKUP(WeightedParse!$C18,Weights!$A$1:$AV$15,43,FALSE),"")</f>
        <v>1.8888888888888888</v>
      </c>
      <c r="AW18" s="94">
        <f>IFERROR(SquadExport!AW18*VLOOKUP(WeightedParse!$C18,Weights!$A$1:$AV$15,44,FALSE),"")</f>
        <v>1.8888888888888888</v>
      </c>
      <c r="AX18" s="94">
        <f>IFERROR(SquadExport!AX18*VLOOKUP(WeightedParse!$C18,Weights!$A$1:$AV$15,45,FALSE),"")</f>
        <v>3.0000000000000003E-4</v>
      </c>
      <c r="AY18" s="94">
        <f>IFERROR(SquadExport!AY18*VLOOKUP(WeightedParse!$C18,Weights!$A$1:$AV$15,46,FALSE),"")</f>
        <v>2.125</v>
      </c>
      <c r="AZ18" s="94">
        <f>IFERROR(SquadExport!AZ18*VLOOKUP(WeightedParse!$C18,Weights!$A$1:$AV$15,47,FALSE),"")</f>
        <v>2</v>
      </c>
      <c r="BA18" s="94">
        <f>IFERROR(SquadExport!BA18*VLOOKUP(WeightedParse!$C18,Weights!$A$1:$AV$15,48,FALSE),"")</f>
        <v>3.4</v>
      </c>
      <c r="BB18" s="92">
        <f>IFERROR(IF(SquadExport!$BB18="Very Strong",6,IF(SquadExport!$BB18="Strong",5,IF(SquadExport!$BB18="Fairly Strong",4,IF(SquadExport!$BB18="Reasonable",3,IF(SquadExport!$BB18="Weak",2, IF(SquadExport!$BB18="Very Weak",1,"")))))),"")</f>
        <v>6</v>
      </c>
      <c r="BC18" s="92">
        <f>IFERROR(IF(SquadExport!$BC18="Very Strong",6,IF(SquadExport!$BC18="Strong",5,IF(SquadExport!$BC18="Fairly Strong",4,IF(SquadExport!$BC18="Reasonable",3,IF(SquadExport!$BC18="Weak",2, IF(SquadExport!$BC18="Very Weak",1,"")))))),"")</f>
        <v>2</v>
      </c>
      <c r="BD18" s="105">
        <f t="shared" si="0"/>
        <v>0.8</v>
      </c>
      <c r="BE18" s="86">
        <f t="shared" si="1"/>
        <v>420.11994444444446</v>
      </c>
    </row>
    <row r="19" spans="1:57" x14ac:dyDescent="0.25">
      <c r="A19" s="85" t="str">
        <f>IF(SquadExport!A19&gt;"",SquadExport!A19,"")</f>
        <v>Dean Murphy</v>
      </c>
      <c r="B19" s="92">
        <f>IF($A19&gt;"",SquadExport!B19,"")</f>
        <v>20</v>
      </c>
      <c r="C19" s="92" t="str">
        <f>IF($A19&gt;"",SquadExport!C19,"")</f>
        <v>M (C)</v>
      </c>
      <c r="D19" s="92" t="str">
        <f>IF(A19&gt;"",SquadExport!D19,"")</f>
        <v>M (C)</v>
      </c>
      <c r="E19" s="92" t="str">
        <f>IF($A19&gt;"",SquadExport!E19,"")</f>
        <v>5'9"</v>
      </c>
      <c r="F19" s="92" t="str">
        <f>IF($A19&gt;"",SquadExport!F19,"")</f>
        <v>68 kg</v>
      </c>
      <c r="G19" s="94">
        <f>IFERROR(SquadExport!G19*VLOOKUP(WeightedParse!$C19,Weights!$A$1:$AV$15,2,FALSE),"")</f>
        <v>5</v>
      </c>
      <c r="H19" s="94">
        <f>IFERROR(SquadExport!H19*VLOOKUP(WeightedParse!$C19,Weights!$A$1:$AV$15,3,FALSE),"")</f>
        <v>3</v>
      </c>
      <c r="I19" s="94">
        <f>IFERROR(SquadExport!I19*VLOOKUP(WeightedParse!$C19,Weights!$A$1:$AV$15,4,FALSE),"")</f>
        <v>5.666666666666667</v>
      </c>
      <c r="J19" s="94">
        <f>IFERROR(SquadExport!J19*VLOOKUP(WeightedParse!$C19,Weights!$A$1:$AV$15,5,FALSE),"")</f>
        <v>11.333333333333334</v>
      </c>
      <c r="K19" s="94">
        <f>IFERROR(SquadExport!K19*VLOOKUP(WeightedParse!$C19,Weights!$A$1:$AV$15,6,FALSE),"")</f>
        <v>19.125</v>
      </c>
      <c r="L19" s="94">
        <f>IFERROR(SquadExport!L19*VLOOKUP(WeightedParse!$C19,Weights!$A$1:$AV$15,7,FALSE),"")</f>
        <v>1</v>
      </c>
      <c r="M19" s="94">
        <f>IFERROR(SquadExport!M19*VLOOKUP(WeightedParse!$C19,Weights!$A$1:$AV$15,8,FALSE),"")</f>
        <v>4</v>
      </c>
      <c r="N19" s="94">
        <f>IFERROR(SquadExport!N19*VLOOKUP(WeightedParse!$C19,Weights!$A$1:$AV$15,9,FALSE),"")</f>
        <v>15.299999999999999</v>
      </c>
      <c r="O19" s="94">
        <f>IFERROR(SquadExport!O19*VLOOKUP(WeightedParse!$C19,Weights!$A$1:$AV$15,10,FALSE),"")</f>
        <v>7</v>
      </c>
      <c r="P19" s="94">
        <f>IFERROR(SquadExport!P19*VLOOKUP(WeightedParse!$C19,Weights!$A$1:$AV$15,11,FALSE),"")</f>
        <v>13.6</v>
      </c>
      <c r="Q19" s="94">
        <f>IFERROR(SquadExport!Q19*VLOOKUP(WeightedParse!$C19,Weights!$A$1:$AV$15,12,FALSE),"")</f>
        <v>21.25</v>
      </c>
      <c r="R19" s="94">
        <f>IFERROR(SquadExport!R19*VLOOKUP(WeightedParse!$C19,Weights!$A$1:$AV$15,13,FALSE),"")</f>
        <v>3</v>
      </c>
      <c r="S19" s="94">
        <f>IFERROR(SquadExport!S19*VLOOKUP(WeightedParse!$C19,Weights!$A$1:$AV$15,14,FALSE),"")</f>
        <v>11.9</v>
      </c>
      <c r="T19" s="94">
        <f>IFERROR(SquadExport!T19*VLOOKUP(WeightedParse!$C19,Weights!$A$1:$AV$15,15,FALSE),"")</f>
        <v>15.111111111111111</v>
      </c>
      <c r="U19" s="94">
        <f>IFERROR(SquadExport!U19*VLOOKUP(WeightedParse!$C19,Weights!$A$1:$AV$15,16,FALSE),"")</f>
        <v>5</v>
      </c>
      <c r="V19" s="94">
        <f>IFERROR(SquadExport!V19*VLOOKUP(WeightedParse!$C19,Weights!$A$1:$AV$15,17,FALSE),"")</f>
        <v>10.199999999999999</v>
      </c>
      <c r="W19" s="94">
        <f>IFERROR(SquadExport!W19*VLOOKUP(WeightedParse!$C19,Weights!$A$1:$AV$15,18,FALSE),"")</f>
        <v>4</v>
      </c>
      <c r="X19" s="94">
        <f>IFERROR(SquadExport!X19*VLOOKUP(WeightedParse!$C19,Weights!$A$1:$AV$15,19,FALSE),"")</f>
        <v>15.299999999999999</v>
      </c>
      <c r="Y19" s="94">
        <f>IFERROR(SquadExport!Y19*VLOOKUP(WeightedParse!$C19,Weights!$A$1:$AV$15,20,FALSE),"")</f>
        <v>12.75</v>
      </c>
      <c r="Z19" s="94">
        <f>IFERROR(SquadExport!Z19*VLOOKUP(WeightedParse!$C19,Weights!$A$1:$AV$15,21,FALSE),"")</f>
        <v>27.625</v>
      </c>
      <c r="AA19" s="94">
        <f>IFERROR(SquadExport!AA19*VLOOKUP(WeightedParse!$C19,Weights!$A$1:$AV$15,22,FALSE),"")</f>
        <v>11</v>
      </c>
      <c r="AB19" s="94">
        <f>IFERROR(SquadExport!AB19*VLOOKUP(WeightedParse!$C19,Weights!$A$1:$AV$15,23,FALSE),"")</f>
        <v>5</v>
      </c>
      <c r="AC19" s="94">
        <f>IFERROR(SquadExport!AC19*VLOOKUP(WeightedParse!$C19,Weights!$A$1:$AV$15,24,FALSE),"")</f>
        <v>2</v>
      </c>
      <c r="AD19" s="94">
        <f>IFERROR(SquadExport!AD19*VLOOKUP(WeightedParse!$C19,Weights!$A$1:$AV$15,25,FALSE),"")</f>
        <v>13.6</v>
      </c>
      <c r="AE19" s="94">
        <f>IFERROR(SquadExport!AE19*VLOOKUP(WeightedParse!$C19,Weights!$A$1:$AV$15,26,FALSE),"")</f>
        <v>13.6</v>
      </c>
      <c r="AF19" s="94">
        <f>IFERROR(SquadExport!AF19*VLOOKUP(WeightedParse!$C19,Weights!$A$1:$AV$15,27,FALSE),"")</f>
        <v>11.333333333333334</v>
      </c>
      <c r="AG19" s="94">
        <f>IFERROR(SquadExport!AG19*VLOOKUP(WeightedParse!$C19,Weights!$A$1:$AV$15,28,FALSE),"")</f>
        <v>21.25</v>
      </c>
      <c r="AH19" s="94">
        <f>IFERROR(SquadExport!AH19*VLOOKUP(WeightedParse!$C19,Weights!$A$1:$AV$15,29,FALSE),"")</f>
        <v>18.7</v>
      </c>
      <c r="AI19" s="94">
        <f>IFERROR(SquadExport!AI19*VLOOKUP(WeightedParse!$C19,Weights!$A$1:$AV$15,30,FALSE),"")</f>
        <v>14.875</v>
      </c>
      <c r="AJ19" s="94">
        <f>IFERROR(SquadExport!AJ19*VLOOKUP(WeightedParse!$C19,Weights!$A$1:$AV$15,31,FALSE),"")</f>
        <v>12.75</v>
      </c>
      <c r="AK19" s="94">
        <f>IFERROR(SquadExport!AK19*VLOOKUP(WeightedParse!$C19,Weights!$A$1:$AV$15,32,FALSE),"")</f>
        <v>4.25</v>
      </c>
      <c r="AL19" s="94">
        <f>IFERROR(SquadExport!AL19*VLOOKUP(WeightedParse!$C19,Weights!$A$1:$AV$15,33,FALSE),"")</f>
        <v>7</v>
      </c>
      <c r="AM19" s="94">
        <f>IFERROR(SquadExport!AM19*VLOOKUP(WeightedParse!$C19,Weights!$A$1:$AV$15,34,FALSE),"")</f>
        <v>11</v>
      </c>
      <c r="AN19" s="94">
        <f>IFERROR(SquadExport!AN19*VLOOKUP(WeightedParse!$C19,Weights!$A$1:$AV$15,35,FALSE),"")</f>
        <v>11.333333333333332</v>
      </c>
      <c r="AO19" s="94">
        <f>IFERROR(SquadExport!AO19*VLOOKUP(WeightedParse!$C19,Weights!$A$1:$AV$15,36,FALSE),"")</f>
        <v>21.25</v>
      </c>
      <c r="AP19" s="94">
        <f>IFERROR(SquadExport!AP19*VLOOKUP(WeightedParse!$C19,Weights!$A$1:$AV$15,37,FALSE),"")</f>
        <v>5.6666666666666661</v>
      </c>
      <c r="AQ19" s="94">
        <f>IFERROR(SquadExport!AQ19*VLOOKUP(WeightedParse!$C19,Weights!$A$1:$AV$15,38,FALSE),"")</f>
        <v>4.25</v>
      </c>
      <c r="AR19" s="94">
        <f>IFERROR(SquadExport!AR19*VLOOKUP(WeightedParse!$C19,Weights!$A$1:$AV$15,39,FALSE),"")</f>
        <v>4.25</v>
      </c>
      <c r="AS19" s="94">
        <f>IFERROR(SquadExport!AS19*VLOOKUP(WeightedParse!$C19,Weights!$A$1:$AV$15,40,FALSE),"")</f>
        <v>3.7777777777777777</v>
      </c>
      <c r="AT19" s="94">
        <f>IFERROR(SquadExport!AT19*VLOOKUP(WeightedParse!$C19,Weights!$A$1:$AV$15,41,FALSE),"")</f>
        <v>3.0000000000000003E-4</v>
      </c>
      <c r="AU19" s="94">
        <f>IFERROR(SquadExport!AU19*VLOOKUP(WeightedParse!$C19,Weights!$A$1:$AV$15,42,FALSE),"")</f>
        <v>2.125</v>
      </c>
      <c r="AV19" s="94">
        <f>IFERROR(SquadExport!AV19*VLOOKUP(WeightedParse!$C19,Weights!$A$1:$AV$15,43,FALSE),"")</f>
        <v>5.6666666666666661</v>
      </c>
      <c r="AW19" s="94">
        <f>IFERROR(SquadExport!AW19*VLOOKUP(WeightedParse!$C19,Weights!$A$1:$AV$15,44,FALSE),"")</f>
        <v>1.8888888888888888</v>
      </c>
      <c r="AX19" s="94">
        <f>IFERROR(SquadExport!AX19*VLOOKUP(WeightedParse!$C19,Weights!$A$1:$AV$15,45,FALSE),"")</f>
        <v>3.0000000000000003E-4</v>
      </c>
      <c r="AY19" s="94">
        <f>IFERROR(SquadExport!AY19*VLOOKUP(WeightedParse!$C19,Weights!$A$1:$AV$15,46,FALSE),"")</f>
        <v>6.375</v>
      </c>
      <c r="AZ19" s="94">
        <f>IFERROR(SquadExport!AZ19*VLOOKUP(WeightedParse!$C19,Weights!$A$1:$AV$15,47,FALSE),"")</f>
        <v>3</v>
      </c>
      <c r="BA19" s="94">
        <f>IFERROR(SquadExport!BA19*VLOOKUP(WeightedParse!$C19,Weights!$A$1:$AV$15,48,FALSE),"")</f>
        <v>1.7</v>
      </c>
      <c r="BB19" s="92">
        <f>IFERROR(IF(SquadExport!$BB19="Very Strong",6,IF(SquadExport!$BB19="Strong",5,IF(SquadExport!$BB19="Fairly Strong",4,IF(SquadExport!$BB19="Reasonable",3,IF(SquadExport!$BB19="Weak",2, IF(SquadExport!$BB19="Very Weak",1,"")))))),"")</f>
        <v>6</v>
      </c>
      <c r="BC19" s="92">
        <f>IFERROR(IF(SquadExport!$BC19="Very Strong",6,IF(SquadExport!$BC19="Strong",5,IF(SquadExport!$BC19="Fairly Strong",4,IF(SquadExport!$BC19="Reasonable",3,IF(SquadExport!$BC19="Weak",2, IF(SquadExport!$BC19="Very Weak",1,"")))))),"")</f>
        <v>2</v>
      </c>
      <c r="BD19" s="105">
        <f t="shared" si="0"/>
        <v>0.8</v>
      </c>
      <c r="BE19" s="86">
        <f t="shared" si="1"/>
        <v>428.80337777777771</v>
      </c>
    </row>
    <row r="20" spans="1:57" x14ac:dyDescent="0.25">
      <c r="A20" s="85" t="str">
        <f>IF(SquadExport!A20&gt;"",SquadExport!A20,"")</f>
        <v>Adam Farrell</v>
      </c>
      <c r="B20" s="92">
        <f>IF($A20&gt;"",SquadExport!B20,"")</f>
        <v>19</v>
      </c>
      <c r="C20" s="92" t="str">
        <f>IF($A20&gt;"",SquadExport!C20,"")</f>
        <v>M (C)</v>
      </c>
      <c r="D20" s="92" t="str">
        <f>IF(A20&gt;"",SquadExport!D20,"")</f>
        <v>M (C)</v>
      </c>
      <c r="E20" s="92" t="str">
        <f>IF($A20&gt;"",SquadExport!E20,"")</f>
        <v>6'0"</v>
      </c>
      <c r="F20" s="92" t="str">
        <f>IF($A20&gt;"",SquadExport!F20,"")</f>
        <v>73 kg</v>
      </c>
      <c r="G20" s="94">
        <f>IFERROR(SquadExport!G20*VLOOKUP(WeightedParse!$C20,Weights!$A$1:$AV$15,2,FALSE),"")</f>
        <v>4</v>
      </c>
      <c r="H20" s="94">
        <f>IFERROR(SquadExport!H20*VLOOKUP(WeightedParse!$C20,Weights!$A$1:$AV$15,3,FALSE),"")</f>
        <v>1</v>
      </c>
      <c r="I20" s="94">
        <f>IFERROR(SquadExport!I20*VLOOKUP(WeightedParse!$C20,Weights!$A$1:$AV$15,4,FALSE),"")</f>
        <v>2.8333333333333335</v>
      </c>
      <c r="J20" s="94">
        <f>IFERROR(SquadExport!J20*VLOOKUP(WeightedParse!$C20,Weights!$A$1:$AV$15,5,FALSE),"")</f>
        <v>8.5</v>
      </c>
      <c r="K20" s="94">
        <f>IFERROR(SquadExport!K20*VLOOKUP(WeightedParse!$C20,Weights!$A$1:$AV$15,6,FALSE),"")</f>
        <v>19.125</v>
      </c>
      <c r="L20" s="94">
        <f>IFERROR(SquadExport!L20*VLOOKUP(WeightedParse!$C20,Weights!$A$1:$AV$15,7,FALSE),"")</f>
        <v>5</v>
      </c>
      <c r="M20" s="94">
        <f>IFERROR(SquadExport!M20*VLOOKUP(WeightedParse!$C20,Weights!$A$1:$AV$15,8,FALSE),"")</f>
        <v>3</v>
      </c>
      <c r="N20" s="94">
        <f>IFERROR(SquadExport!N20*VLOOKUP(WeightedParse!$C20,Weights!$A$1:$AV$15,9,FALSE),"")</f>
        <v>6.8</v>
      </c>
      <c r="O20" s="94">
        <f>IFERROR(SquadExport!O20*VLOOKUP(WeightedParse!$C20,Weights!$A$1:$AV$15,10,FALSE),"")</f>
        <v>4</v>
      </c>
      <c r="P20" s="94">
        <f>IFERROR(SquadExport!P20*VLOOKUP(WeightedParse!$C20,Weights!$A$1:$AV$15,11,FALSE),"")</f>
        <v>13.6</v>
      </c>
      <c r="Q20" s="94">
        <f>IFERROR(SquadExport!Q20*VLOOKUP(WeightedParse!$C20,Weights!$A$1:$AV$15,12,FALSE),"")</f>
        <v>14.875</v>
      </c>
      <c r="R20" s="94">
        <f>IFERROR(SquadExport!R20*VLOOKUP(WeightedParse!$C20,Weights!$A$1:$AV$15,13,FALSE),"")</f>
        <v>1</v>
      </c>
      <c r="S20" s="94">
        <f>IFERROR(SquadExport!S20*VLOOKUP(WeightedParse!$C20,Weights!$A$1:$AV$15,14,FALSE),"")</f>
        <v>8.5</v>
      </c>
      <c r="T20" s="94">
        <f>IFERROR(SquadExport!T20*VLOOKUP(WeightedParse!$C20,Weights!$A$1:$AV$15,15,FALSE),"")</f>
        <v>15.111111111111111</v>
      </c>
      <c r="U20" s="94">
        <f>IFERROR(SquadExport!U20*VLOOKUP(WeightedParse!$C20,Weights!$A$1:$AV$15,16,FALSE),"")</f>
        <v>15</v>
      </c>
      <c r="V20" s="94">
        <f>IFERROR(SquadExport!V20*VLOOKUP(WeightedParse!$C20,Weights!$A$1:$AV$15,17,FALSE),"")</f>
        <v>8.5</v>
      </c>
      <c r="W20" s="94">
        <f>IFERROR(SquadExport!W20*VLOOKUP(WeightedParse!$C20,Weights!$A$1:$AV$15,18,FALSE),"")</f>
        <v>3</v>
      </c>
      <c r="X20" s="94">
        <f>IFERROR(SquadExport!X20*VLOOKUP(WeightedParse!$C20,Weights!$A$1:$AV$15,19,FALSE),"")</f>
        <v>6.8</v>
      </c>
      <c r="Y20" s="94">
        <f>IFERROR(SquadExport!Y20*VLOOKUP(WeightedParse!$C20,Weights!$A$1:$AV$15,20,FALSE),"")</f>
        <v>8.5</v>
      </c>
      <c r="Z20" s="94">
        <f>IFERROR(SquadExport!Z20*VLOOKUP(WeightedParse!$C20,Weights!$A$1:$AV$15,21,FALSE),"")</f>
        <v>29.75</v>
      </c>
      <c r="AA20" s="94">
        <f>IFERROR(SquadExport!AA20*VLOOKUP(WeightedParse!$C20,Weights!$A$1:$AV$15,22,FALSE),"")</f>
        <v>14</v>
      </c>
      <c r="AB20" s="94">
        <f>IFERROR(SquadExport!AB20*VLOOKUP(WeightedParse!$C20,Weights!$A$1:$AV$15,23,FALSE),"")</f>
        <v>8</v>
      </c>
      <c r="AC20" s="94">
        <f>IFERROR(SquadExport!AC20*VLOOKUP(WeightedParse!$C20,Weights!$A$1:$AV$15,24,FALSE),"")</f>
        <v>10</v>
      </c>
      <c r="AD20" s="94">
        <f>IFERROR(SquadExport!AD20*VLOOKUP(WeightedParse!$C20,Weights!$A$1:$AV$15,25,FALSE),"")</f>
        <v>6.8</v>
      </c>
      <c r="AE20" s="94">
        <f>IFERROR(SquadExport!AE20*VLOOKUP(WeightedParse!$C20,Weights!$A$1:$AV$15,26,FALSE),"")</f>
        <v>6.8</v>
      </c>
      <c r="AF20" s="94">
        <f>IFERROR(SquadExport!AF20*VLOOKUP(WeightedParse!$C20,Weights!$A$1:$AV$15,27,FALSE),"")</f>
        <v>8.5</v>
      </c>
      <c r="AG20" s="94">
        <f>IFERROR(SquadExport!AG20*VLOOKUP(WeightedParse!$C20,Weights!$A$1:$AV$15,28,FALSE),"")</f>
        <v>19.125</v>
      </c>
      <c r="AH20" s="94">
        <f>IFERROR(SquadExport!AH20*VLOOKUP(WeightedParse!$C20,Weights!$A$1:$AV$15,29,FALSE),"")</f>
        <v>20.399999999999999</v>
      </c>
      <c r="AI20" s="94">
        <f>IFERROR(SquadExport!AI20*VLOOKUP(WeightedParse!$C20,Weights!$A$1:$AV$15,30,FALSE),"")</f>
        <v>14.875</v>
      </c>
      <c r="AJ20" s="94">
        <f>IFERROR(SquadExport!AJ20*VLOOKUP(WeightedParse!$C20,Weights!$A$1:$AV$15,31,FALSE),"")</f>
        <v>21.25</v>
      </c>
      <c r="AK20" s="94">
        <f>IFERROR(SquadExport!AK20*VLOOKUP(WeightedParse!$C20,Weights!$A$1:$AV$15,32,FALSE),"")</f>
        <v>9.9166666666666679</v>
      </c>
      <c r="AL20" s="94">
        <f>IFERROR(SquadExport!AL20*VLOOKUP(WeightedParse!$C20,Weights!$A$1:$AV$15,33,FALSE),"")</f>
        <v>8</v>
      </c>
      <c r="AM20" s="94">
        <f>IFERROR(SquadExport!AM20*VLOOKUP(WeightedParse!$C20,Weights!$A$1:$AV$15,34,FALSE),"")</f>
        <v>15</v>
      </c>
      <c r="AN20" s="94">
        <f>IFERROR(SquadExport!AN20*VLOOKUP(WeightedParse!$C20,Weights!$A$1:$AV$15,35,FALSE),"")</f>
        <v>17</v>
      </c>
      <c r="AO20" s="94">
        <f>IFERROR(SquadExport!AO20*VLOOKUP(WeightedParse!$C20,Weights!$A$1:$AV$15,36,FALSE),"")</f>
        <v>14.875</v>
      </c>
      <c r="AP20" s="94">
        <f>IFERROR(SquadExport!AP20*VLOOKUP(WeightedParse!$C20,Weights!$A$1:$AV$15,37,FALSE),"")</f>
        <v>9.4444444444444446</v>
      </c>
      <c r="AQ20" s="94">
        <f>IFERROR(SquadExport!AQ20*VLOOKUP(WeightedParse!$C20,Weights!$A$1:$AV$15,38,FALSE),"")</f>
        <v>2.125</v>
      </c>
      <c r="AR20" s="94">
        <f>IFERROR(SquadExport!AR20*VLOOKUP(WeightedParse!$C20,Weights!$A$1:$AV$15,39,FALSE),"")</f>
        <v>6.375</v>
      </c>
      <c r="AS20" s="94">
        <f>IFERROR(SquadExport!AS20*VLOOKUP(WeightedParse!$C20,Weights!$A$1:$AV$15,40,FALSE),"")</f>
        <v>5.6666666666666661</v>
      </c>
      <c r="AT20" s="94">
        <f>IFERROR(SquadExport!AT20*VLOOKUP(WeightedParse!$C20,Weights!$A$1:$AV$15,41,FALSE),"")</f>
        <v>3.0000000000000003E-4</v>
      </c>
      <c r="AU20" s="94">
        <f>IFERROR(SquadExport!AU20*VLOOKUP(WeightedParse!$C20,Weights!$A$1:$AV$15,42,FALSE),"")</f>
        <v>8.5</v>
      </c>
      <c r="AV20" s="94">
        <f>IFERROR(SquadExport!AV20*VLOOKUP(WeightedParse!$C20,Weights!$A$1:$AV$15,43,FALSE),"")</f>
        <v>5.6666666666666661</v>
      </c>
      <c r="AW20" s="94">
        <f>IFERROR(SquadExport!AW20*VLOOKUP(WeightedParse!$C20,Weights!$A$1:$AV$15,44,FALSE),"")</f>
        <v>5.6666666666666661</v>
      </c>
      <c r="AX20" s="94">
        <f>IFERROR(SquadExport!AX20*VLOOKUP(WeightedParse!$C20,Weights!$A$1:$AV$15,45,FALSE),"")</f>
        <v>2.0000000000000001E-4</v>
      </c>
      <c r="AY20" s="94">
        <f>IFERROR(SquadExport!AY20*VLOOKUP(WeightedParse!$C20,Weights!$A$1:$AV$15,46,FALSE),"")</f>
        <v>6.375</v>
      </c>
      <c r="AZ20" s="94">
        <f>IFERROR(SquadExport!AZ20*VLOOKUP(WeightedParse!$C20,Weights!$A$1:$AV$15,47,FALSE),"")</f>
        <v>3</v>
      </c>
      <c r="BA20" s="94">
        <f>IFERROR(SquadExport!BA20*VLOOKUP(WeightedParse!$C20,Weights!$A$1:$AV$15,48,FALSE),"")</f>
        <v>3.4</v>
      </c>
      <c r="BB20" s="92">
        <f>IFERROR(IF(SquadExport!$BB20="Very Strong",6,IF(SquadExport!$BB20="Strong",5,IF(SquadExport!$BB20="Fairly Strong",4,IF(SquadExport!$BB20="Reasonable",3,IF(SquadExport!$BB20="Weak",2, IF(SquadExport!$BB20="Very Weak",1,"")))))),"")</f>
        <v>6</v>
      </c>
      <c r="BC20" s="92">
        <f>IFERROR(IF(SquadExport!$BC20="Very Strong",6,IF(SquadExport!$BC20="Strong",5,IF(SquadExport!$BC20="Fairly Strong",4,IF(SquadExport!$BC20="Reasonable",3,IF(SquadExport!$BC20="Weak",2, IF(SquadExport!$BC20="Very Weak",1,"")))))),"")</f>
        <v>2</v>
      </c>
      <c r="BD20" s="105">
        <f t="shared" si="0"/>
        <v>0.8</v>
      </c>
      <c r="BE20" s="86">
        <f t="shared" si="1"/>
        <v>429.65605555555561</v>
      </c>
    </row>
    <row r="21" spans="1:57" x14ac:dyDescent="0.25">
      <c r="A21" s="85" t="str">
        <f>IF(SquadExport!A21&gt;"",SquadExport!A21,"")</f>
        <v>Stephen Christopher</v>
      </c>
      <c r="B21" s="92">
        <f>IF($A21&gt;"",SquadExport!B21,"")</f>
        <v>24</v>
      </c>
      <c r="C21" s="92" t="str">
        <f>IF($A21&gt;"",SquadExport!C21,"")</f>
        <v>M (R)</v>
      </c>
      <c r="D21" s="92" t="str">
        <f>IF(A21&gt;"",SquadExport!D21,"")</f>
        <v>M/AM (R)</v>
      </c>
      <c r="E21" s="92" t="str">
        <f>IF($A21&gt;"",SquadExport!E21,"")</f>
        <v>5'7"</v>
      </c>
      <c r="F21" s="92" t="str">
        <f>IF($A21&gt;"",SquadExport!F21,"")</f>
        <v>64 kg</v>
      </c>
      <c r="G21" s="94">
        <f>IFERROR(SquadExport!G21*VLOOKUP(WeightedParse!$C21,Weights!$A$1:$AV$15,2,FALSE),"")</f>
        <v>11.6875</v>
      </c>
      <c r="H21" s="94">
        <f>IFERROR(SquadExport!H21*VLOOKUP(WeightedParse!$C21,Weights!$A$1:$AV$15,3,FALSE),"")</f>
        <v>23.375</v>
      </c>
      <c r="I21" s="94">
        <f>IFERROR(SquadExport!I21*VLOOKUP(WeightedParse!$C21,Weights!$A$1:$AV$15,4,FALSE),"")</f>
        <v>17</v>
      </c>
      <c r="J21" s="94">
        <f>IFERROR(SquadExport!J21*VLOOKUP(WeightedParse!$C21,Weights!$A$1:$AV$15,5,FALSE),"")</f>
        <v>9.2727272727272734</v>
      </c>
      <c r="K21" s="94">
        <f>IFERROR(SquadExport!K21*VLOOKUP(WeightedParse!$C21,Weights!$A$1:$AV$15,6,FALSE),"")</f>
        <v>22.666666666666664</v>
      </c>
      <c r="L21" s="94">
        <f>IFERROR(SquadExport!L21*VLOOKUP(WeightedParse!$C21,Weights!$A$1:$AV$15,7,FALSE),"")</f>
        <v>11.6875</v>
      </c>
      <c r="M21" s="94">
        <f>IFERROR(SquadExport!M21*VLOOKUP(WeightedParse!$C21,Weights!$A$1:$AV$15,8,FALSE),"")</f>
        <v>5.3125</v>
      </c>
      <c r="N21" s="94">
        <f>IFERROR(SquadExport!N21*VLOOKUP(WeightedParse!$C21,Weights!$A$1:$AV$15,9,FALSE),"")</f>
        <v>13.909090909090908</v>
      </c>
      <c r="O21" s="94">
        <f>IFERROR(SquadExport!O21*VLOOKUP(WeightedParse!$C21,Weights!$A$1:$AV$15,10,FALSE),"")</f>
        <v>5.3125</v>
      </c>
      <c r="P21" s="94">
        <f>IFERROR(SquadExport!P21*VLOOKUP(WeightedParse!$C21,Weights!$A$1:$AV$15,11,FALSE),"")</f>
        <v>7.4375</v>
      </c>
      <c r="Q21" s="94">
        <f>IFERROR(SquadExport!Q21*VLOOKUP(WeightedParse!$C21,Weights!$A$1:$AV$15,12,FALSE),"")</f>
        <v>17</v>
      </c>
      <c r="R21" s="94">
        <f>IFERROR(SquadExport!R21*VLOOKUP(WeightedParse!$C21,Weights!$A$1:$AV$15,13,FALSE),"")</f>
        <v>7.4375</v>
      </c>
      <c r="S21" s="94">
        <f>IFERROR(SquadExport!S21*VLOOKUP(WeightedParse!$C21,Weights!$A$1:$AV$15,14,FALSE),"")</f>
        <v>9.2727272727272734</v>
      </c>
      <c r="T21" s="94">
        <f>IFERROR(SquadExport!T21*VLOOKUP(WeightedParse!$C21,Weights!$A$1:$AV$15,15,FALSE),"")</f>
        <v>22.666666666666664</v>
      </c>
      <c r="U21" s="94">
        <f>IFERROR(SquadExport!U21*VLOOKUP(WeightedParse!$C21,Weights!$A$1:$AV$15,16,FALSE),"")</f>
        <v>10</v>
      </c>
      <c r="V21" s="94">
        <f>IFERROR(SquadExport!V21*VLOOKUP(WeightedParse!$C21,Weights!$A$1:$AV$15,17,FALSE),"")</f>
        <v>10.199999999999999</v>
      </c>
      <c r="W21" s="94">
        <f>IFERROR(SquadExport!W21*VLOOKUP(WeightedParse!$C21,Weights!$A$1:$AV$15,18,FALSE),"")</f>
        <v>6.375</v>
      </c>
      <c r="X21" s="94">
        <f>IFERROR(SquadExport!X21*VLOOKUP(WeightedParse!$C21,Weights!$A$1:$AV$15,19,FALSE),"")</f>
        <v>15.299999999999999</v>
      </c>
      <c r="Y21" s="94">
        <f>IFERROR(SquadExport!Y21*VLOOKUP(WeightedParse!$C21,Weights!$A$1:$AV$15,20,FALSE),"")</f>
        <v>9.2727272727272734</v>
      </c>
      <c r="Z21" s="94">
        <f>IFERROR(SquadExport!Z21*VLOOKUP(WeightedParse!$C21,Weights!$A$1:$AV$15,21,FALSE),"")</f>
        <v>14.875</v>
      </c>
      <c r="AA21" s="94">
        <f>IFERROR(SquadExport!AA21*VLOOKUP(WeightedParse!$C21,Weights!$A$1:$AV$15,22,FALSE),"")</f>
        <v>12</v>
      </c>
      <c r="AB21" s="94">
        <f>IFERROR(SquadExport!AB21*VLOOKUP(WeightedParse!$C21,Weights!$A$1:$AV$15,23,FALSE),"")</f>
        <v>13</v>
      </c>
      <c r="AC21" s="94">
        <f>IFERROR(SquadExport!AC21*VLOOKUP(WeightedParse!$C21,Weights!$A$1:$AV$15,24,FALSE),"")</f>
        <v>5.3125</v>
      </c>
      <c r="AD21" s="94">
        <f>IFERROR(SquadExport!AD21*VLOOKUP(WeightedParse!$C21,Weights!$A$1:$AV$15,25,FALSE),"")</f>
        <v>12.363636363636363</v>
      </c>
      <c r="AE21" s="94">
        <f>IFERROR(SquadExport!AE21*VLOOKUP(WeightedParse!$C21,Weights!$A$1:$AV$15,26,FALSE),"")</f>
        <v>8.5</v>
      </c>
      <c r="AF21" s="94">
        <f>IFERROR(SquadExport!AF21*VLOOKUP(WeightedParse!$C21,Weights!$A$1:$AV$15,27,FALSE),"")</f>
        <v>17</v>
      </c>
      <c r="AG21" s="94">
        <f>IFERROR(SquadExport!AG21*VLOOKUP(WeightedParse!$C21,Weights!$A$1:$AV$15,28,FALSE),"")</f>
        <v>17</v>
      </c>
      <c r="AH21" s="94">
        <f>IFERROR(SquadExport!AH21*VLOOKUP(WeightedParse!$C21,Weights!$A$1:$AV$15,29,FALSE),"")</f>
        <v>22.099999999999998</v>
      </c>
      <c r="AI21" s="94">
        <f>IFERROR(SquadExport!AI21*VLOOKUP(WeightedParse!$C21,Weights!$A$1:$AV$15,30,FALSE),"")</f>
        <v>24.933333333333334</v>
      </c>
      <c r="AJ21" s="94">
        <f>IFERROR(SquadExport!AJ21*VLOOKUP(WeightedParse!$C21,Weights!$A$1:$AV$15,31,FALSE),"")</f>
        <v>21.25</v>
      </c>
      <c r="AK21" s="94">
        <f>IFERROR(SquadExport!AK21*VLOOKUP(WeightedParse!$C21,Weights!$A$1:$AV$15,32,FALSE),"")</f>
        <v>15.454545454545453</v>
      </c>
      <c r="AL21" s="94">
        <f>IFERROR(SquadExport!AL21*VLOOKUP(WeightedParse!$C21,Weights!$A$1:$AV$15,33,FALSE),"")</f>
        <v>5.3125</v>
      </c>
      <c r="AM21" s="94">
        <f>IFERROR(SquadExport!AM21*VLOOKUP(WeightedParse!$C21,Weights!$A$1:$AV$15,34,FALSE),"")</f>
        <v>13</v>
      </c>
      <c r="AN21" s="94">
        <f>IFERROR(SquadExport!AN21*VLOOKUP(WeightedParse!$C21,Weights!$A$1:$AV$15,35,FALSE),"")</f>
        <v>23.375</v>
      </c>
      <c r="AO21" s="94">
        <f>IFERROR(SquadExport!AO21*VLOOKUP(WeightedParse!$C21,Weights!$A$1:$AV$15,36,FALSE),"")</f>
        <v>25.5</v>
      </c>
      <c r="AP21" s="94">
        <f>IFERROR(SquadExport!AP21*VLOOKUP(WeightedParse!$C21,Weights!$A$1:$AV$15,37,FALSE),"")</f>
        <v>11.9</v>
      </c>
      <c r="AQ21" s="94">
        <f>IFERROR(SquadExport!AQ21*VLOOKUP(WeightedParse!$C21,Weights!$A$1:$AV$15,38,FALSE),"")</f>
        <v>6.375</v>
      </c>
      <c r="AR21" s="94">
        <f>IFERROR(SquadExport!AR21*VLOOKUP(WeightedParse!$C21,Weights!$A$1:$AV$15,39,FALSE),"")</f>
        <v>8.5</v>
      </c>
      <c r="AS21" s="94">
        <f>IFERROR(SquadExport!AS21*VLOOKUP(WeightedParse!$C21,Weights!$A$1:$AV$15,40,FALSE),"")</f>
        <v>5.6666666666666661</v>
      </c>
      <c r="AT21" s="94">
        <f>IFERROR(SquadExport!AT21*VLOOKUP(WeightedParse!$C21,Weights!$A$1:$AV$15,41,FALSE),"")</f>
        <v>1E-4</v>
      </c>
      <c r="AU21" s="94">
        <f>IFERROR(SquadExport!AU21*VLOOKUP(WeightedParse!$C21,Weights!$A$1:$AV$15,42,FALSE),"")</f>
        <v>6.375</v>
      </c>
      <c r="AV21" s="94">
        <f>IFERROR(SquadExport!AV21*VLOOKUP(WeightedParse!$C21,Weights!$A$1:$AV$15,43,FALSE),"")</f>
        <v>5.6666666666666661</v>
      </c>
      <c r="AW21" s="94">
        <f>IFERROR(SquadExport!AW21*VLOOKUP(WeightedParse!$C21,Weights!$A$1:$AV$15,44,FALSE),"")</f>
        <v>1.8888888888888888</v>
      </c>
      <c r="AX21" s="94">
        <f>IFERROR(SquadExport!AX21*VLOOKUP(WeightedParse!$C21,Weights!$A$1:$AV$15,45,FALSE),"")</f>
        <v>3.0000000000000003E-4</v>
      </c>
      <c r="AY21" s="94">
        <f>IFERROR(SquadExport!AY21*VLOOKUP(WeightedParse!$C21,Weights!$A$1:$AV$15,46,FALSE),"")</f>
        <v>2.125</v>
      </c>
      <c r="AZ21" s="94">
        <f>IFERROR(SquadExport!AZ21*VLOOKUP(WeightedParse!$C21,Weights!$A$1:$AV$15,47,FALSE),"")</f>
        <v>1</v>
      </c>
      <c r="BA21" s="94">
        <f>IFERROR(SquadExport!BA21*VLOOKUP(WeightedParse!$C21,Weights!$A$1:$AV$15,48,FALSE),"")</f>
        <v>1.7</v>
      </c>
      <c r="BB21" s="92">
        <f>IFERROR(IF(SquadExport!$BB21="Very Strong",6,IF(SquadExport!$BB21="Strong",5,IF(SquadExport!$BB21="Fairly Strong",4,IF(SquadExport!$BB21="Reasonable",3,IF(SquadExport!$BB21="Weak",2, IF(SquadExport!$BB21="Very Weak",1,"")))))),"")</f>
        <v>6</v>
      </c>
      <c r="BC21" s="92">
        <f>IFERROR(IF(SquadExport!$BC21="Very Strong",6,IF(SquadExport!$BC21="Strong",5,IF(SquadExport!$BC21="Fairly Strong",4,IF(SquadExport!$BC21="Reasonable",3,IF(SquadExport!$BC21="Weak",2, IF(SquadExport!$BC21="Very Weak",1,"")))))),"")</f>
        <v>2</v>
      </c>
      <c r="BD21" s="105">
        <f t="shared" si="0"/>
        <v>0.8</v>
      </c>
      <c r="BE21" s="86">
        <f t="shared" si="1"/>
        <v>537.35974343434339</v>
      </c>
    </row>
    <row r="22" spans="1:57" x14ac:dyDescent="0.25">
      <c r="A22" s="85" t="str">
        <f>IF(SquadExport!A22&gt;"",SquadExport!A22,"")</f>
        <v>Kian Yari</v>
      </c>
      <c r="B22" s="92">
        <f>IF($A22&gt;"",SquadExport!B22,"")</f>
        <v>20</v>
      </c>
      <c r="C22" s="92" t="str">
        <f>IF($A22&gt;"",SquadExport!C22,"")</f>
        <v>M (C)</v>
      </c>
      <c r="D22" s="92" t="str">
        <f>IF(A22&gt;"",SquadExport!D22,"")</f>
        <v>M/AM (C), ST (C)</v>
      </c>
      <c r="E22" s="92" t="str">
        <f>IF($A22&gt;"",SquadExport!E22,"")</f>
        <v>5'10"</v>
      </c>
      <c r="F22" s="92" t="str">
        <f>IF($A22&gt;"",SquadExport!F22,"")</f>
        <v>63 kg</v>
      </c>
      <c r="G22" s="94">
        <f>IFERROR(SquadExport!G22*VLOOKUP(WeightedParse!$C22,Weights!$A$1:$AV$15,2,FALSE),"")</f>
        <v>4</v>
      </c>
      <c r="H22" s="94">
        <f>IFERROR(SquadExport!H22*VLOOKUP(WeightedParse!$C22,Weights!$A$1:$AV$15,3,FALSE),"")</f>
        <v>5</v>
      </c>
      <c r="I22" s="94">
        <f>IFERROR(SquadExport!I22*VLOOKUP(WeightedParse!$C22,Weights!$A$1:$AV$15,4,FALSE),"")</f>
        <v>17</v>
      </c>
      <c r="J22" s="94">
        <f>IFERROR(SquadExport!J22*VLOOKUP(WeightedParse!$C22,Weights!$A$1:$AV$15,5,FALSE),"")</f>
        <v>8.5</v>
      </c>
      <c r="K22" s="94">
        <f>IFERROR(SquadExport!K22*VLOOKUP(WeightedParse!$C22,Weights!$A$1:$AV$15,6,FALSE),"")</f>
        <v>21.25</v>
      </c>
      <c r="L22" s="94">
        <f>IFERROR(SquadExport!L22*VLOOKUP(WeightedParse!$C22,Weights!$A$1:$AV$15,7,FALSE),"")</f>
        <v>4</v>
      </c>
      <c r="M22" s="94">
        <f>IFERROR(SquadExport!M22*VLOOKUP(WeightedParse!$C22,Weights!$A$1:$AV$15,8,FALSE),"")</f>
        <v>6</v>
      </c>
      <c r="N22" s="94">
        <f>IFERROR(SquadExport!N22*VLOOKUP(WeightedParse!$C22,Weights!$A$1:$AV$15,9,FALSE),"")</f>
        <v>10.199999999999999</v>
      </c>
      <c r="O22" s="94">
        <f>IFERROR(SquadExport!O22*VLOOKUP(WeightedParse!$C22,Weights!$A$1:$AV$15,10,FALSE),"")</f>
        <v>1</v>
      </c>
      <c r="P22" s="94">
        <f>IFERROR(SquadExport!P22*VLOOKUP(WeightedParse!$C22,Weights!$A$1:$AV$15,11,FALSE),"")</f>
        <v>6.8</v>
      </c>
      <c r="Q22" s="94">
        <f>IFERROR(SquadExport!Q22*VLOOKUP(WeightedParse!$C22,Weights!$A$1:$AV$15,12,FALSE),"")</f>
        <v>25.5</v>
      </c>
      <c r="R22" s="94">
        <f>IFERROR(SquadExport!R22*VLOOKUP(WeightedParse!$C22,Weights!$A$1:$AV$15,13,FALSE),"")</f>
        <v>4</v>
      </c>
      <c r="S22" s="94">
        <f>IFERROR(SquadExport!S22*VLOOKUP(WeightedParse!$C22,Weights!$A$1:$AV$15,14,FALSE),"")</f>
        <v>5.0999999999999996</v>
      </c>
      <c r="T22" s="94">
        <f>IFERROR(SquadExport!T22*VLOOKUP(WeightedParse!$C22,Weights!$A$1:$AV$15,15,FALSE),"")</f>
        <v>20.777777777777779</v>
      </c>
      <c r="U22" s="94">
        <f>IFERROR(SquadExport!U22*VLOOKUP(WeightedParse!$C22,Weights!$A$1:$AV$15,16,FALSE),"")</f>
        <v>8</v>
      </c>
      <c r="V22" s="94">
        <f>IFERROR(SquadExport!V22*VLOOKUP(WeightedParse!$C22,Weights!$A$1:$AV$15,17,FALSE),"")</f>
        <v>8.5</v>
      </c>
      <c r="W22" s="94">
        <f>IFERROR(SquadExport!W22*VLOOKUP(WeightedParse!$C22,Weights!$A$1:$AV$15,18,FALSE),"")</f>
        <v>5</v>
      </c>
      <c r="X22" s="94">
        <f>IFERROR(SquadExport!X22*VLOOKUP(WeightedParse!$C22,Weights!$A$1:$AV$15,19,FALSE),"")</f>
        <v>18.7</v>
      </c>
      <c r="Y22" s="94">
        <f>IFERROR(SquadExport!Y22*VLOOKUP(WeightedParse!$C22,Weights!$A$1:$AV$15,20,FALSE),"")</f>
        <v>7.0833333333333339</v>
      </c>
      <c r="Z22" s="94">
        <f>IFERROR(SquadExport!Z22*VLOOKUP(WeightedParse!$C22,Weights!$A$1:$AV$15,21,FALSE),"")</f>
        <v>23.375</v>
      </c>
      <c r="AA22" s="94">
        <f>IFERROR(SquadExport!AA22*VLOOKUP(WeightedParse!$C22,Weights!$A$1:$AV$15,22,FALSE),"")</f>
        <v>12</v>
      </c>
      <c r="AB22" s="94">
        <f>IFERROR(SquadExport!AB22*VLOOKUP(WeightedParse!$C22,Weights!$A$1:$AV$15,23,FALSE),"")</f>
        <v>10</v>
      </c>
      <c r="AC22" s="94">
        <f>IFERROR(SquadExport!AC22*VLOOKUP(WeightedParse!$C22,Weights!$A$1:$AV$15,24,FALSE),"")</f>
        <v>10</v>
      </c>
      <c r="AD22" s="94">
        <f>IFERROR(SquadExport!AD22*VLOOKUP(WeightedParse!$C22,Weights!$A$1:$AV$15,25,FALSE),"")</f>
        <v>11.9</v>
      </c>
      <c r="AE22" s="94">
        <f>IFERROR(SquadExport!AE22*VLOOKUP(WeightedParse!$C22,Weights!$A$1:$AV$15,26,FALSE),"")</f>
        <v>10.199999999999999</v>
      </c>
      <c r="AF22" s="94">
        <f>IFERROR(SquadExport!AF22*VLOOKUP(WeightedParse!$C22,Weights!$A$1:$AV$15,27,FALSE),"")</f>
        <v>4.25</v>
      </c>
      <c r="AG22" s="94">
        <f>IFERROR(SquadExport!AG22*VLOOKUP(WeightedParse!$C22,Weights!$A$1:$AV$15,28,FALSE),"")</f>
        <v>25.5</v>
      </c>
      <c r="AH22" s="94">
        <f>IFERROR(SquadExport!AH22*VLOOKUP(WeightedParse!$C22,Weights!$A$1:$AV$15,29,FALSE),"")</f>
        <v>11.9</v>
      </c>
      <c r="AI22" s="94">
        <f>IFERROR(SquadExport!AI22*VLOOKUP(WeightedParse!$C22,Weights!$A$1:$AV$15,30,FALSE),"")</f>
        <v>25.5</v>
      </c>
      <c r="AJ22" s="94">
        <f>IFERROR(SquadExport!AJ22*VLOOKUP(WeightedParse!$C22,Weights!$A$1:$AV$15,31,FALSE),"")</f>
        <v>25.5</v>
      </c>
      <c r="AK22" s="94">
        <f>IFERROR(SquadExport!AK22*VLOOKUP(WeightedParse!$C22,Weights!$A$1:$AV$15,32,FALSE),"")</f>
        <v>8.5</v>
      </c>
      <c r="AL22" s="94">
        <f>IFERROR(SquadExport!AL22*VLOOKUP(WeightedParse!$C22,Weights!$A$1:$AV$15,33,FALSE),"")</f>
        <v>7</v>
      </c>
      <c r="AM22" s="94">
        <f>IFERROR(SquadExport!AM22*VLOOKUP(WeightedParse!$C22,Weights!$A$1:$AV$15,34,FALSE),"")</f>
        <v>13</v>
      </c>
      <c r="AN22" s="94">
        <f>IFERROR(SquadExport!AN22*VLOOKUP(WeightedParse!$C22,Weights!$A$1:$AV$15,35,FALSE),"")</f>
        <v>24.555555555555554</v>
      </c>
      <c r="AO22" s="94">
        <f>IFERROR(SquadExport!AO22*VLOOKUP(WeightedParse!$C22,Weights!$A$1:$AV$15,36,FALSE),"")</f>
        <v>25.5</v>
      </c>
      <c r="AP22" s="94">
        <f>IFERROR(SquadExport!AP22*VLOOKUP(WeightedParse!$C22,Weights!$A$1:$AV$15,37,FALSE),"")</f>
        <v>7.5555555555555554</v>
      </c>
      <c r="AQ22" s="94">
        <f>IFERROR(SquadExport!AQ22*VLOOKUP(WeightedParse!$C22,Weights!$A$1:$AV$15,38,FALSE),"")</f>
        <v>4.25</v>
      </c>
      <c r="AR22" s="94">
        <f>IFERROR(SquadExport!AR22*VLOOKUP(WeightedParse!$C22,Weights!$A$1:$AV$15,39,FALSE),"")</f>
        <v>6.375</v>
      </c>
      <c r="AS22" s="94">
        <f>IFERROR(SquadExport!AS22*VLOOKUP(WeightedParse!$C22,Weights!$A$1:$AV$15,40,FALSE),"")</f>
        <v>5.6666666666666661</v>
      </c>
      <c r="AT22" s="94">
        <f>IFERROR(SquadExport!AT22*VLOOKUP(WeightedParse!$C22,Weights!$A$1:$AV$15,41,FALSE),"")</f>
        <v>1E-4</v>
      </c>
      <c r="AU22" s="94">
        <f>IFERROR(SquadExport!AU22*VLOOKUP(WeightedParse!$C22,Weights!$A$1:$AV$15,42,FALSE),"")</f>
        <v>2.125</v>
      </c>
      <c r="AV22" s="94">
        <f>IFERROR(SquadExport!AV22*VLOOKUP(WeightedParse!$C22,Weights!$A$1:$AV$15,43,FALSE),"")</f>
        <v>3.7777777777777777</v>
      </c>
      <c r="AW22" s="94">
        <f>IFERROR(SquadExport!AW22*VLOOKUP(WeightedParse!$C22,Weights!$A$1:$AV$15,44,FALSE),"")</f>
        <v>1.8888888888888888</v>
      </c>
      <c r="AX22" s="94">
        <f>IFERROR(SquadExport!AX22*VLOOKUP(WeightedParse!$C22,Weights!$A$1:$AV$15,45,FALSE),"")</f>
        <v>3.0000000000000003E-4</v>
      </c>
      <c r="AY22" s="94">
        <f>IFERROR(SquadExport!AY22*VLOOKUP(WeightedParse!$C22,Weights!$A$1:$AV$15,46,FALSE),"")</f>
        <v>2.125</v>
      </c>
      <c r="AZ22" s="94">
        <f>IFERROR(SquadExport!AZ22*VLOOKUP(WeightedParse!$C22,Weights!$A$1:$AV$15,47,FALSE),"")</f>
        <v>3</v>
      </c>
      <c r="BA22" s="94">
        <f>IFERROR(SquadExport!BA22*VLOOKUP(WeightedParse!$C22,Weights!$A$1:$AV$15,48,FALSE),"")</f>
        <v>1.7</v>
      </c>
      <c r="BB22" s="92">
        <f>IFERROR(IF(SquadExport!$BB22="Very Strong",6,IF(SquadExport!$BB22="Strong",5,IF(SquadExport!$BB22="Fairly Strong",4,IF(SquadExport!$BB22="Reasonable",3,IF(SquadExport!$BB22="Weak",2, IF(SquadExport!$BB22="Very Weak",1,"")))))),"")</f>
        <v>6</v>
      </c>
      <c r="BC22" s="92">
        <f>IFERROR(IF(SquadExport!$BC22="Very Strong",6,IF(SquadExport!$BC22="Strong",5,IF(SquadExport!$BC22="Fairly Strong",4,IF(SquadExport!$BC22="Reasonable",3,IF(SquadExport!$BC22="Weak",2, IF(SquadExport!$BC22="Very Weak",1,"")))))),"")</f>
        <v>2</v>
      </c>
      <c r="BD22" s="105">
        <f t="shared" si="0"/>
        <v>0.8</v>
      </c>
      <c r="BE22" s="86">
        <f t="shared" si="1"/>
        <v>473.5559555555555</v>
      </c>
    </row>
    <row r="23" spans="1:57" x14ac:dyDescent="0.25">
      <c r="A23" s="85" t="str">
        <f>IF(SquadExport!A23&gt;"",SquadExport!A23,"")</f>
        <v>Timmy Molloy</v>
      </c>
      <c r="B23" s="92">
        <f>IF($A23&gt;"",SquadExport!B23,"")</f>
        <v>27</v>
      </c>
      <c r="C23" s="92" t="str">
        <f>IF($A23&gt;"",SquadExport!C23,"")</f>
        <v>AM (R)</v>
      </c>
      <c r="D23" s="92" t="str">
        <f>IF(A23&gt;"",SquadExport!D23,"")</f>
        <v>M/AM (C)</v>
      </c>
      <c r="E23" s="92" t="str">
        <f>IF($A23&gt;"",SquadExport!E23,"")</f>
        <v>5'10"</v>
      </c>
      <c r="F23" s="92" t="str">
        <f>IF($A23&gt;"",SquadExport!F23,"")</f>
        <v>73 kg</v>
      </c>
      <c r="G23" s="94">
        <f>IFERROR(SquadExport!G23*VLOOKUP(WeightedParse!$C23,Weights!$A$1:$AV$15,2,FALSE),"")</f>
        <v>10</v>
      </c>
      <c r="H23" s="94">
        <f>IFERROR(SquadExport!H23*VLOOKUP(WeightedParse!$C23,Weights!$A$1:$AV$15,3,FALSE),"")</f>
        <v>18.888888888888889</v>
      </c>
      <c r="I23" s="94">
        <f>IFERROR(SquadExport!I23*VLOOKUP(WeightedParse!$C23,Weights!$A$1:$AV$15,4,FALSE),"")</f>
        <v>22.666666666666664</v>
      </c>
      <c r="J23" s="94">
        <f>IFERROR(SquadExport!J23*VLOOKUP(WeightedParse!$C23,Weights!$A$1:$AV$15,5,FALSE),"")</f>
        <v>9.9166666666666679</v>
      </c>
      <c r="K23" s="94">
        <f>IFERROR(SquadExport!K23*VLOOKUP(WeightedParse!$C23,Weights!$A$1:$AV$15,6,FALSE),"")</f>
        <v>20.777777777777779</v>
      </c>
      <c r="L23" s="94">
        <f>IFERROR(SquadExport!L23*VLOOKUP(WeightedParse!$C23,Weights!$A$1:$AV$15,7,FALSE),"")</f>
        <v>5</v>
      </c>
      <c r="M23" s="94">
        <f>IFERROR(SquadExport!M23*VLOOKUP(WeightedParse!$C23,Weights!$A$1:$AV$15,8,FALSE),"")</f>
        <v>7</v>
      </c>
      <c r="N23" s="94">
        <f>IFERROR(SquadExport!N23*VLOOKUP(WeightedParse!$C23,Weights!$A$1:$AV$15,9,FALSE),"")</f>
        <v>11.333333333333334</v>
      </c>
      <c r="O23" s="94">
        <f>IFERROR(SquadExport!O23*VLOOKUP(WeightedParse!$C23,Weights!$A$1:$AV$15,10,FALSE),"")</f>
        <v>3</v>
      </c>
      <c r="P23" s="94">
        <f>IFERROR(SquadExport!P23*VLOOKUP(WeightedParse!$C23,Weights!$A$1:$AV$15,11,FALSE),"")</f>
        <v>4</v>
      </c>
      <c r="Q23" s="94">
        <f>IFERROR(SquadExport!Q23*VLOOKUP(WeightedParse!$C23,Weights!$A$1:$AV$15,12,FALSE),"")</f>
        <v>14.166666666666668</v>
      </c>
      <c r="R23" s="94">
        <f>IFERROR(SquadExport!R23*VLOOKUP(WeightedParse!$C23,Weights!$A$1:$AV$15,13,FALSE),"")</f>
        <v>5</v>
      </c>
      <c r="S23" s="94">
        <f>IFERROR(SquadExport!S23*VLOOKUP(WeightedParse!$C23,Weights!$A$1:$AV$15,14,FALSE),"")</f>
        <v>9.9166666666666679</v>
      </c>
      <c r="T23" s="94">
        <f>IFERROR(SquadExport!T23*VLOOKUP(WeightedParse!$C23,Weights!$A$1:$AV$15,15,FALSE),"")</f>
        <v>20.777777777777779</v>
      </c>
      <c r="U23" s="94">
        <f>IFERROR(SquadExport!U23*VLOOKUP(WeightedParse!$C23,Weights!$A$1:$AV$15,16,FALSE),"")</f>
        <v>11</v>
      </c>
      <c r="V23" s="94">
        <f>IFERROR(SquadExport!V23*VLOOKUP(WeightedParse!$C23,Weights!$A$1:$AV$15,17,FALSE),"")</f>
        <v>15.299999999999999</v>
      </c>
      <c r="W23" s="94">
        <f>IFERROR(SquadExport!W23*VLOOKUP(WeightedParse!$C23,Weights!$A$1:$AV$15,18,FALSE),"")</f>
        <v>7</v>
      </c>
      <c r="X23" s="94">
        <f>IFERROR(SquadExport!X23*VLOOKUP(WeightedParse!$C23,Weights!$A$1:$AV$15,19,FALSE),"")</f>
        <v>13.6</v>
      </c>
      <c r="Y23" s="94">
        <f>IFERROR(SquadExport!Y23*VLOOKUP(WeightedParse!$C23,Weights!$A$1:$AV$15,20,FALSE),"")</f>
        <v>12.75</v>
      </c>
      <c r="Z23" s="94">
        <f>IFERROR(SquadExport!Z23*VLOOKUP(WeightedParse!$C23,Weights!$A$1:$AV$15,21,FALSE),"")</f>
        <v>15.111111111111111</v>
      </c>
      <c r="AA23" s="94">
        <f>IFERROR(SquadExport!AA23*VLOOKUP(WeightedParse!$C23,Weights!$A$1:$AV$15,22,FALSE),"")</f>
        <v>15</v>
      </c>
      <c r="AB23" s="94">
        <f>IFERROR(SquadExport!AB23*VLOOKUP(WeightedParse!$C23,Weights!$A$1:$AV$15,23,FALSE),"")</f>
        <v>11</v>
      </c>
      <c r="AC23" s="94">
        <f>IFERROR(SquadExport!AC23*VLOOKUP(WeightedParse!$C23,Weights!$A$1:$AV$15,24,FALSE),"")</f>
        <v>3</v>
      </c>
      <c r="AD23" s="94">
        <f>IFERROR(SquadExport!AD23*VLOOKUP(WeightedParse!$C23,Weights!$A$1:$AV$15,25,FALSE),"")</f>
        <v>12.75</v>
      </c>
      <c r="AE23" s="94">
        <f>IFERROR(SquadExport!AE23*VLOOKUP(WeightedParse!$C23,Weights!$A$1:$AV$15,26,FALSE),"")</f>
        <v>7</v>
      </c>
      <c r="AF23" s="94">
        <f>IFERROR(SquadExport!AF23*VLOOKUP(WeightedParse!$C23,Weights!$A$1:$AV$15,27,FALSE),"")</f>
        <v>15.583333333333334</v>
      </c>
      <c r="AG23" s="94">
        <f>IFERROR(SquadExport!AG23*VLOOKUP(WeightedParse!$C23,Weights!$A$1:$AV$15,28,FALSE),"")</f>
        <v>17</v>
      </c>
      <c r="AH23" s="94">
        <f>IFERROR(SquadExport!AH23*VLOOKUP(WeightedParse!$C23,Weights!$A$1:$AV$15,29,FALSE),"")</f>
        <v>20.399999999999999</v>
      </c>
      <c r="AI23" s="94">
        <f>IFERROR(SquadExport!AI23*VLOOKUP(WeightedParse!$C23,Weights!$A$1:$AV$15,30,FALSE),"")</f>
        <v>27.2</v>
      </c>
      <c r="AJ23" s="94">
        <f>IFERROR(SquadExport!AJ23*VLOOKUP(WeightedParse!$C23,Weights!$A$1:$AV$15,31,FALSE),"")</f>
        <v>21.25</v>
      </c>
      <c r="AK23" s="94">
        <f>IFERROR(SquadExport!AK23*VLOOKUP(WeightedParse!$C23,Weights!$A$1:$AV$15,32,FALSE),"")</f>
        <v>17</v>
      </c>
      <c r="AL23" s="94">
        <f>IFERROR(SquadExport!AL23*VLOOKUP(WeightedParse!$C23,Weights!$A$1:$AV$15,33,FALSE),"")</f>
        <v>8</v>
      </c>
      <c r="AM23" s="94">
        <f>IFERROR(SquadExport!AM23*VLOOKUP(WeightedParse!$C23,Weights!$A$1:$AV$15,34,FALSE),"")</f>
        <v>12</v>
      </c>
      <c r="AN23" s="94">
        <f>IFERROR(SquadExport!AN23*VLOOKUP(WeightedParse!$C23,Weights!$A$1:$AV$15,35,FALSE),"")</f>
        <v>24.933333333333334</v>
      </c>
      <c r="AO23" s="94">
        <f>IFERROR(SquadExport!AO23*VLOOKUP(WeightedParse!$C23,Weights!$A$1:$AV$15,36,FALSE),"")</f>
        <v>21.25</v>
      </c>
      <c r="AP23" s="94">
        <f>IFERROR(SquadExport!AP23*VLOOKUP(WeightedParse!$C23,Weights!$A$1:$AV$15,37,FALSE),"")</f>
        <v>13.6</v>
      </c>
      <c r="AQ23" s="94">
        <f>IFERROR(SquadExport!AQ23*VLOOKUP(WeightedParse!$C23,Weights!$A$1:$AV$15,38,FALSE),"")</f>
        <v>6.375</v>
      </c>
      <c r="AR23" s="94">
        <f>IFERROR(SquadExport!AR23*VLOOKUP(WeightedParse!$C23,Weights!$A$1:$AV$15,39,FALSE),"")</f>
        <v>2.125</v>
      </c>
      <c r="AS23" s="94">
        <f>IFERROR(SquadExport!AS23*VLOOKUP(WeightedParse!$C23,Weights!$A$1:$AV$15,40,FALSE),"")</f>
        <v>3.7777777777777777</v>
      </c>
      <c r="AT23" s="94">
        <f>IFERROR(SquadExport!AT23*VLOOKUP(WeightedParse!$C23,Weights!$A$1:$AV$15,41,FALSE),"")</f>
        <v>3.0000000000000003E-4</v>
      </c>
      <c r="AU23" s="94">
        <f>IFERROR(SquadExport!AU23*VLOOKUP(WeightedParse!$C23,Weights!$A$1:$AV$15,42,FALSE),"")</f>
        <v>2.125</v>
      </c>
      <c r="AV23" s="94">
        <f>IFERROR(SquadExport!AV23*VLOOKUP(WeightedParse!$C23,Weights!$A$1:$AV$15,43,FALSE),"")</f>
        <v>5.6666666666666661</v>
      </c>
      <c r="AW23" s="94">
        <f>IFERROR(SquadExport!AW23*VLOOKUP(WeightedParse!$C23,Weights!$A$1:$AV$15,44,FALSE),"")</f>
        <v>1.8888888888888888</v>
      </c>
      <c r="AX23" s="94">
        <f>IFERROR(SquadExport!AX23*VLOOKUP(WeightedParse!$C23,Weights!$A$1:$AV$15,45,FALSE),"")</f>
        <v>2.0000000000000001E-4</v>
      </c>
      <c r="AY23" s="94">
        <f>IFERROR(SquadExport!AY23*VLOOKUP(WeightedParse!$C23,Weights!$A$1:$AV$15,46,FALSE),"")</f>
        <v>6.375</v>
      </c>
      <c r="AZ23" s="94">
        <f>IFERROR(SquadExport!AZ23*VLOOKUP(WeightedParse!$C23,Weights!$A$1:$AV$15,47,FALSE),"")</f>
        <v>2</v>
      </c>
      <c r="BA23" s="94">
        <f>IFERROR(SquadExport!BA23*VLOOKUP(WeightedParse!$C23,Weights!$A$1:$AV$15,48,FALSE),"")</f>
        <v>3.4</v>
      </c>
      <c r="BB23" s="92">
        <f>IFERROR(IF(SquadExport!$BB23="Very Strong",6,IF(SquadExport!$BB23="Strong",5,IF(SquadExport!$BB23="Fairly Strong",4,IF(SquadExport!$BB23="Reasonable",3,IF(SquadExport!$BB23="Weak",2, IF(SquadExport!$BB23="Very Weak",1,"")))))),"")</f>
        <v>6</v>
      </c>
      <c r="BC23" s="92">
        <f>IFERROR(IF(SquadExport!$BC23="Very Strong",6,IF(SquadExport!$BC23="Strong",5,IF(SquadExport!$BC23="Fairly Strong",4,IF(SquadExport!$BC23="Reasonable",3,IF(SquadExport!$BC23="Weak",2, IF(SquadExport!$BC23="Very Weak",1,"")))))),"")</f>
        <v>2</v>
      </c>
      <c r="BD23" s="105">
        <f t="shared" si="0"/>
        <v>0.8</v>
      </c>
      <c r="BE23" s="86">
        <f t="shared" si="1"/>
        <v>517.90605555555555</v>
      </c>
    </row>
    <row r="24" spans="1:57" x14ac:dyDescent="0.25">
      <c r="A24" s="85" t="str">
        <f>IF(SquadExport!A24&gt;"",SquadExport!A24,"")</f>
        <v>Filip Mostowy</v>
      </c>
      <c r="B24" s="92">
        <f>IF($A24&gt;"",SquadExport!B24,"")</f>
        <v>18</v>
      </c>
      <c r="C24" s="92" t="str">
        <f>IF($A24&gt;"",SquadExport!C24,"")</f>
        <v>M (C)</v>
      </c>
      <c r="D24" s="92" t="str">
        <f>IF(A24&gt;"",SquadExport!D24,"")</f>
        <v>M/AM (C)</v>
      </c>
      <c r="E24" s="92" t="str">
        <f>IF($A24&gt;"",SquadExport!E24,"")</f>
        <v>6'0"</v>
      </c>
      <c r="F24" s="92" t="str">
        <f>IF($A24&gt;"",SquadExport!F24,"")</f>
        <v>68 kg</v>
      </c>
      <c r="G24" s="94">
        <f>IFERROR(SquadExport!G24*VLOOKUP(WeightedParse!$C24,Weights!$A$1:$AV$15,2,FALSE),"")</f>
        <v>2</v>
      </c>
      <c r="H24" s="94">
        <f>IFERROR(SquadExport!H24*VLOOKUP(WeightedParse!$C24,Weights!$A$1:$AV$15,3,FALSE),"")</f>
        <v>1</v>
      </c>
      <c r="I24" s="94">
        <f>IFERROR(SquadExport!I24*VLOOKUP(WeightedParse!$C24,Weights!$A$1:$AV$15,4,FALSE),"")</f>
        <v>8.5</v>
      </c>
      <c r="J24" s="94">
        <f>IFERROR(SquadExport!J24*VLOOKUP(WeightedParse!$C24,Weights!$A$1:$AV$15,5,FALSE),"")</f>
        <v>5.666666666666667</v>
      </c>
      <c r="K24" s="94">
        <f>IFERROR(SquadExport!K24*VLOOKUP(WeightedParse!$C24,Weights!$A$1:$AV$15,6,FALSE),"")</f>
        <v>23.375</v>
      </c>
      <c r="L24" s="94">
        <f>IFERROR(SquadExport!L24*VLOOKUP(WeightedParse!$C24,Weights!$A$1:$AV$15,7,FALSE),"")</f>
        <v>4</v>
      </c>
      <c r="M24" s="94">
        <f>IFERROR(SquadExport!M24*VLOOKUP(WeightedParse!$C24,Weights!$A$1:$AV$15,8,FALSE),"")</f>
        <v>3</v>
      </c>
      <c r="N24" s="94">
        <f>IFERROR(SquadExport!N24*VLOOKUP(WeightedParse!$C24,Weights!$A$1:$AV$15,9,FALSE),"")</f>
        <v>10.199999999999999</v>
      </c>
      <c r="O24" s="94">
        <f>IFERROR(SquadExport!O24*VLOOKUP(WeightedParse!$C24,Weights!$A$1:$AV$15,10,FALSE),"")</f>
        <v>5</v>
      </c>
      <c r="P24" s="94">
        <f>IFERROR(SquadExport!P24*VLOOKUP(WeightedParse!$C24,Weights!$A$1:$AV$15,11,FALSE),"")</f>
        <v>3.4</v>
      </c>
      <c r="Q24" s="94">
        <f>IFERROR(SquadExport!Q24*VLOOKUP(WeightedParse!$C24,Weights!$A$1:$AV$15,12,FALSE),"")</f>
        <v>25.5</v>
      </c>
      <c r="R24" s="94">
        <f>IFERROR(SquadExport!R24*VLOOKUP(WeightedParse!$C24,Weights!$A$1:$AV$15,13,FALSE),"")</f>
        <v>3</v>
      </c>
      <c r="S24" s="94">
        <f>IFERROR(SquadExport!S24*VLOOKUP(WeightedParse!$C24,Weights!$A$1:$AV$15,14,FALSE),"")</f>
        <v>5.0999999999999996</v>
      </c>
      <c r="T24" s="94">
        <f>IFERROR(SquadExport!T24*VLOOKUP(WeightedParse!$C24,Weights!$A$1:$AV$15,15,FALSE),"")</f>
        <v>17</v>
      </c>
      <c r="U24" s="94">
        <f>IFERROR(SquadExport!U24*VLOOKUP(WeightedParse!$C24,Weights!$A$1:$AV$15,16,FALSE),"")</f>
        <v>9</v>
      </c>
      <c r="V24" s="94">
        <f>IFERROR(SquadExport!V24*VLOOKUP(WeightedParse!$C24,Weights!$A$1:$AV$15,17,FALSE),"")</f>
        <v>11.9</v>
      </c>
      <c r="W24" s="94">
        <f>IFERROR(SquadExport!W24*VLOOKUP(WeightedParse!$C24,Weights!$A$1:$AV$15,18,FALSE),"")</f>
        <v>6</v>
      </c>
      <c r="X24" s="94">
        <f>IFERROR(SquadExport!X24*VLOOKUP(WeightedParse!$C24,Weights!$A$1:$AV$15,19,FALSE),"")</f>
        <v>8.5</v>
      </c>
      <c r="Y24" s="94">
        <f>IFERROR(SquadExport!Y24*VLOOKUP(WeightedParse!$C24,Weights!$A$1:$AV$15,20,FALSE),"")</f>
        <v>9.9166666666666679</v>
      </c>
      <c r="Z24" s="94">
        <f>IFERROR(SquadExport!Z24*VLOOKUP(WeightedParse!$C24,Weights!$A$1:$AV$15,21,FALSE),"")</f>
        <v>21.25</v>
      </c>
      <c r="AA24" s="94">
        <f>IFERROR(SquadExport!AA24*VLOOKUP(WeightedParse!$C24,Weights!$A$1:$AV$15,22,FALSE),"")</f>
        <v>16</v>
      </c>
      <c r="AB24" s="94">
        <f>IFERROR(SquadExport!AB24*VLOOKUP(WeightedParse!$C24,Weights!$A$1:$AV$15,23,FALSE),"")</f>
        <v>8</v>
      </c>
      <c r="AC24" s="94">
        <f>IFERROR(SquadExport!AC24*VLOOKUP(WeightedParse!$C24,Weights!$A$1:$AV$15,24,FALSE),"")</f>
        <v>2</v>
      </c>
      <c r="AD24" s="94">
        <f>IFERROR(SquadExport!AD24*VLOOKUP(WeightedParse!$C24,Weights!$A$1:$AV$15,25,FALSE),"")</f>
        <v>6.8</v>
      </c>
      <c r="AE24" s="94">
        <f>IFERROR(SquadExport!AE24*VLOOKUP(WeightedParse!$C24,Weights!$A$1:$AV$15,26,FALSE),"")</f>
        <v>3.4</v>
      </c>
      <c r="AF24" s="94">
        <f>IFERROR(SquadExport!AF24*VLOOKUP(WeightedParse!$C24,Weights!$A$1:$AV$15,27,FALSE),"")</f>
        <v>7.0833333333333339</v>
      </c>
      <c r="AG24" s="94">
        <f>IFERROR(SquadExport!AG24*VLOOKUP(WeightedParse!$C24,Weights!$A$1:$AV$15,28,FALSE),"")</f>
        <v>27.625</v>
      </c>
      <c r="AH24" s="94">
        <f>IFERROR(SquadExport!AH24*VLOOKUP(WeightedParse!$C24,Weights!$A$1:$AV$15,29,FALSE),"")</f>
        <v>11.9</v>
      </c>
      <c r="AI24" s="94">
        <f>IFERROR(SquadExport!AI24*VLOOKUP(WeightedParse!$C24,Weights!$A$1:$AV$15,30,FALSE),"")</f>
        <v>25.5</v>
      </c>
      <c r="AJ24" s="94">
        <f>IFERROR(SquadExport!AJ24*VLOOKUP(WeightedParse!$C24,Weights!$A$1:$AV$15,31,FALSE),"")</f>
        <v>21.25</v>
      </c>
      <c r="AK24" s="94">
        <f>IFERROR(SquadExport!AK24*VLOOKUP(WeightedParse!$C24,Weights!$A$1:$AV$15,32,FALSE),"")</f>
        <v>9.9166666666666679</v>
      </c>
      <c r="AL24" s="94">
        <f>IFERROR(SquadExport!AL24*VLOOKUP(WeightedParse!$C24,Weights!$A$1:$AV$15,33,FALSE),"")</f>
        <v>10</v>
      </c>
      <c r="AM24" s="94">
        <f>IFERROR(SquadExport!AM24*VLOOKUP(WeightedParse!$C24,Weights!$A$1:$AV$15,34,FALSE),"")</f>
        <v>14</v>
      </c>
      <c r="AN24" s="94">
        <f>IFERROR(SquadExport!AN24*VLOOKUP(WeightedParse!$C24,Weights!$A$1:$AV$15,35,FALSE),"")</f>
        <v>22.666666666666664</v>
      </c>
      <c r="AO24" s="94">
        <f>IFERROR(SquadExport!AO24*VLOOKUP(WeightedParse!$C24,Weights!$A$1:$AV$15,36,FALSE),"")</f>
        <v>8.5</v>
      </c>
      <c r="AP24" s="94">
        <f>IFERROR(SquadExport!AP24*VLOOKUP(WeightedParse!$C24,Weights!$A$1:$AV$15,37,FALSE),"")</f>
        <v>7.5555555555555554</v>
      </c>
      <c r="AQ24" s="94">
        <f>IFERROR(SquadExport!AQ24*VLOOKUP(WeightedParse!$C24,Weights!$A$1:$AV$15,38,FALSE),"")</f>
        <v>2.125</v>
      </c>
      <c r="AR24" s="94">
        <f>IFERROR(SquadExport!AR24*VLOOKUP(WeightedParse!$C24,Weights!$A$1:$AV$15,39,FALSE),"")</f>
        <v>2.125</v>
      </c>
      <c r="AS24" s="94">
        <f>IFERROR(SquadExport!AS24*VLOOKUP(WeightedParse!$C24,Weights!$A$1:$AV$15,40,FALSE),"")</f>
        <v>5.6666666666666661</v>
      </c>
      <c r="AT24" s="94">
        <f>IFERROR(SquadExport!AT24*VLOOKUP(WeightedParse!$C24,Weights!$A$1:$AV$15,41,FALSE),"")</f>
        <v>3.0000000000000003E-4</v>
      </c>
      <c r="AU24" s="94">
        <f>IFERROR(SquadExport!AU24*VLOOKUP(WeightedParse!$C24,Weights!$A$1:$AV$15,42,FALSE),"")</f>
        <v>6.375</v>
      </c>
      <c r="AV24" s="94">
        <f>IFERROR(SquadExport!AV24*VLOOKUP(WeightedParse!$C24,Weights!$A$1:$AV$15,43,FALSE),"")</f>
        <v>3.7777777777777777</v>
      </c>
      <c r="AW24" s="94">
        <f>IFERROR(SquadExport!AW24*VLOOKUP(WeightedParse!$C24,Weights!$A$1:$AV$15,44,FALSE),"")</f>
        <v>1.8888888888888888</v>
      </c>
      <c r="AX24" s="94">
        <f>IFERROR(SquadExport!AX24*VLOOKUP(WeightedParse!$C24,Weights!$A$1:$AV$15,45,FALSE),"")</f>
        <v>1E-4</v>
      </c>
      <c r="AY24" s="94">
        <f>IFERROR(SquadExport!AY24*VLOOKUP(WeightedParse!$C24,Weights!$A$1:$AV$15,46,FALSE),"")</f>
        <v>4.25</v>
      </c>
      <c r="AZ24" s="94">
        <f>IFERROR(SquadExport!AZ24*VLOOKUP(WeightedParse!$C24,Weights!$A$1:$AV$15,47,FALSE),"")</f>
        <v>1</v>
      </c>
      <c r="BA24" s="94">
        <f>IFERROR(SquadExport!BA24*VLOOKUP(WeightedParse!$C24,Weights!$A$1:$AV$15,48,FALSE),"")</f>
        <v>5.0999999999999996</v>
      </c>
      <c r="BB24" s="92">
        <f>IFERROR(IF(SquadExport!$BB24="Very Strong",6,IF(SquadExport!$BB24="Strong",5,IF(SquadExport!$BB24="Fairly Strong",4,IF(SquadExport!$BB24="Reasonable",3,IF(SquadExport!$BB24="Weak",2, IF(SquadExport!$BB24="Very Weak",1,"")))))),"")</f>
        <v>6</v>
      </c>
      <c r="BC24" s="92">
        <f>IFERROR(IF(SquadExport!$BC24="Very Strong",6,IF(SquadExport!$BC24="Strong",5,IF(SquadExport!$BC24="Fairly Strong",4,IF(SquadExport!$BC24="Reasonable",3,IF(SquadExport!$BC24="Weak",2, IF(SquadExport!$BC24="Very Weak",1,"")))))),"")</f>
        <v>2</v>
      </c>
      <c r="BD24" s="105">
        <f t="shared" si="0"/>
        <v>0.8</v>
      </c>
      <c r="BE24" s="86">
        <f t="shared" si="1"/>
        <v>417.81428888888894</v>
      </c>
    </row>
    <row r="25" spans="1:57" x14ac:dyDescent="0.25">
      <c r="A25" s="85" t="str">
        <f>IF(SquadExport!A25&gt;"",SquadExport!A25,"")</f>
        <v>Carlton Ubaezuonu</v>
      </c>
      <c r="B25" s="92">
        <f>IF($A25&gt;"",SquadExport!B25,"")</f>
        <v>23</v>
      </c>
      <c r="C25" s="92" t="str">
        <f>IF($A25&gt;"",SquadExport!C25,"")</f>
        <v>AM (L)</v>
      </c>
      <c r="D25" s="92" t="str">
        <f>IF(A25&gt;"",SquadExport!D25,"")</f>
        <v>M/AM (L)</v>
      </c>
      <c r="E25" s="92" t="str">
        <f>IF($A25&gt;"",SquadExport!E25,"")</f>
        <v>5'11"</v>
      </c>
      <c r="F25" s="92" t="str">
        <f>IF($A25&gt;"",SquadExport!F25,"")</f>
        <v>78 kg</v>
      </c>
      <c r="G25" s="94">
        <f>IFERROR(SquadExport!G25*VLOOKUP(WeightedParse!$C25,Weights!$A$1:$AV$15,2,FALSE),"")</f>
        <v>4</v>
      </c>
      <c r="H25" s="94">
        <f>IFERROR(SquadExport!H25*VLOOKUP(WeightedParse!$C25,Weights!$A$1:$AV$15,3,FALSE),"")</f>
        <v>17</v>
      </c>
      <c r="I25" s="94">
        <f>IFERROR(SquadExport!I25*VLOOKUP(WeightedParse!$C25,Weights!$A$1:$AV$15,4,FALSE),"")</f>
        <v>22.666666666666664</v>
      </c>
      <c r="J25" s="94">
        <f>IFERROR(SquadExport!J25*VLOOKUP(WeightedParse!$C25,Weights!$A$1:$AV$15,5,FALSE),"")</f>
        <v>7.0833333333333339</v>
      </c>
      <c r="K25" s="94">
        <f>IFERROR(SquadExport!K25*VLOOKUP(WeightedParse!$C25,Weights!$A$1:$AV$15,6,FALSE),"")</f>
        <v>15.111111111111111</v>
      </c>
      <c r="L25" s="94">
        <f>IFERROR(SquadExport!L25*VLOOKUP(WeightedParse!$C25,Weights!$A$1:$AV$15,7,FALSE),"")</f>
        <v>3</v>
      </c>
      <c r="M25" s="94">
        <f>IFERROR(SquadExport!M25*VLOOKUP(WeightedParse!$C25,Weights!$A$1:$AV$15,8,FALSE),"")</f>
        <v>10</v>
      </c>
      <c r="N25" s="94">
        <f>IFERROR(SquadExport!N25*VLOOKUP(WeightedParse!$C25,Weights!$A$1:$AV$15,9,FALSE),"")</f>
        <v>8.5</v>
      </c>
      <c r="O25" s="94">
        <f>IFERROR(SquadExport!O25*VLOOKUP(WeightedParse!$C25,Weights!$A$1:$AV$15,10,FALSE),"")</f>
        <v>5</v>
      </c>
      <c r="P25" s="94">
        <f>IFERROR(SquadExport!P25*VLOOKUP(WeightedParse!$C25,Weights!$A$1:$AV$15,11,FALSE),"")</f>
        <v>5</v>
      </c>
      <c r="Q25" s="94">
        <f>IFERROR(SquadExport!Q25*VLOOKUP(WeightedParse!$C25,Weights!$A$1:$AV$15,12,FALSE),"")</f>
        <v>12.75</v>
      </c>
      <c r="R25" s="94">
        <f>IFERROR(SquadExport!R25*VLOOKUP(WeightedParse!$C25,Weights!$A$1:$AV$15,13,FALSE),"")</f>
        <v>4</v>
      </c>
      <c r="S25" s="94">
        <f>IFERROR(SquadExport!S25*VLOOKUP(WeightedParse!$C25,Weights!$A$1:$AV$15,14,FALSE),"")</f>
        <v>7.0833333333333339</v>
      </c>
      <c r="T25" s="94">
        <f>IFERROR(SquadExport!T25*VLOOKUP(WeightedParse!$C25,Weights!$A$1:$AV$15,15,FALSE),"")</f>
        <v>17</v>
      </c>
      <c r="U25" s="94">
        <f>IFERROR(SquadExport!U25*VLOOKUP(WeightedParse!$C25,Weights!$A$1:$AV$15,16,FALSE),"")</f>
        <v>9</v>
      </c>
      <c r="V25" s="94">
        <f>IFERROR(SquadExport!V25*VLOOKUP(WeightedParse!$C25,Weights!$A$1:$AV$15,17,FALSE),"")</f>
        <v>10.199999999999999</v>
      </c>
      <c r="W25" s="94">
        <f>IFERROR(SquadExport!W25*VLOOKUP(WeightedParse!$C25,Weights!$A$1:$AV$15,18,FALSE),"")</f>
        <v>9</v>
      </c>
      <c r="X25" s="94">
        <f>IFERROR(SquadExport!X25*VLOOKUP(WeightedParse!$C25,Weights!$A$1:$AV$15,19,FALSE),"")</f>
        <v>11.9</v>
      </c>
      <c r="Y25" s="94">
        <f>IFERROR(SquadExport!Y25*VLOOKUP(WeightedParse!$C25,Weights!$A$1:$AV$15,20,FALSE),"")</f>
        <v>5.666666666666667</v>
      </c>
      <c r="Z25" s="94">
        <f>IFERROR(SquadExport!Z25*VLOOKUP(WeightedParse!$C25,Weights!$A$1:$AV$15,21,FALSE),"")</f>
        <v>9.4444444444444446</v>
      </c>
      <c r="AA25" s="94">
        <f>IFERROR(SquadExport!AA25*VLOOKUP(WeightedParse!$C25,Weights!$A$1:$AV$15,22,FALSE),"")</f>
        <v>14</v>
      </c>
      <c r="AB25" s="94">
        <f>IFERROR(SquadExport!AB25*VLOOKUP(WeightedParse!$C25,Weights!$A$1:$AV$15,23,FALSE),"")</f>
        <v>13</v>
      </c>
      <c r="AC25" s="94">
        <f>IFERROR(SquadExport!AC25*VLOOKUP(WeightedParse!$C25,Weights!$A$1:$AV$15,24,FALSE),"")</f>
        <v>2</v>
      </c>
      <c r="AD25" s="94">
        <f>IFERROR(SquadExport!AD25*VLOOKUP(WeightedParse!$C25,Weights!$A$1:$AV$15,25,FALSE),"")</f>
        <v>7.0833333333333339</v>
      </c>
      <c r="AE25" s="94">
        <f>IFERROR(SquadExport!AE25*VLOOKUP(WeightedParse!$C25,Weights!$A$1:$AV$15,26,FALSE),"")</f>
        <v>6</v>
      </c>
      <c r="AF25" s="94">
        <f>IFERROR(SquadExport!AF25*VLOOKUP(WeightedParse!$C25,Weights!$A$1:$AV$15,27,FALSE),"")</f>
        <v>12.75</v>
      </c>
      <c r="AG25" s="94">
        <f>IFERROR(SquadExport!AG25*VLOOKUP(WeightedParse!$C25,Weights!$A$1:$AV$15,28,FALSE),"")</f>
        <v>15.299999999999999</v>
      </c>
      <c r="AH25" s="94">
        <f>IFERROR(SquadExport!AH25*VLOOKUP(WeightedParse!$C25,Weights!$A$1:$AV$15,29,FALSE),"")</f>
        <v>15.299999999999999</v>
      </c>
      <c r="AI25" s="94">
        <f>IFERROR(SquadExport!AI25*VLOOKUP(WeightedParse!$C25,Weights!$A$1:$AV$15,30,FALSE),"")</f>
        <v>31.733333333333334</v>
      </c>
      <c r="AJ25" s="94">
        <f>IFERROR(SquadExport!AJ25*VLOOKUP(WeightedParse!$C25,Weights!$A$1:$AV$15,31,FALSE),"")</f>
        <v>23.375</v>
      </c>
      <c r="AK25" s="94">
        <f>IFERROR(SquadExport!AK25*VLOOKUP(WeightedParse!$C25,Weights!$A$1:$AV$15,32,FALSE),"")</f>
        <v>17</v>
      </c>
      <c r="AL25" s="94">
        <f>IFERROR(SquadExport!AL25*VLOOKUP(WeightedParse!$C25,Weights!$A$1:$AV$15,33,FALSE),"")</f>
        <v>11</v>
      </c>
      <c r="AM25" s="94">
        <f>IFERROR(SquadExport!AM25*VLOOKUP(WeightedParse!$C25,Weights!$A$1:$AV$15,34,FALSE),"")</f>
        <v>10</v>
      </c>
      <c r="AN25" s="94">
        <f>IFERROR(SquadExport!AN25*VLOOKUP(WeightedParse!$C25,Weights!$A$1:$AV$15,35,FALSE),"")</f>
        <v>29.466666666666665</v>
      </c>
      <c r="AO25" s="94">
        <f>IFERROR(SquadExport!AO25*VLOOKUP(WeightedParse!$C25,Weights!$A$1:$AV$15,36,FALSE),"")</f>
        <v>19.125</v>
      </c>
      <c r="AP25" s="94">
        <f>IFERROR(SquadExport!AP25*VLOOKUP(WeightedParse!$C25,Weights!$A$1:$AV$15,37,FALSE),"")</f>
        <v>18.7</v>
      </c>
      <c r="AQ25" s="94">
        <f>IFERROR(SquadExport!AQ25*VLOOKUP(WeightedParse!$C25,Weights!$A$1:$AV$15,38,FALSE),"")</f>
        <v>2.125</v>
      </c>
      <c r="AR25" s="94">
        <f>IFERROR(SquadExport!AR25*VLOOKUP(WeightedParse!$C25,Weights!$A$1:$AV$15,39,FALSE),"")</f>
        <v>2.125</v>
      </c>
      <c r="AS25" s="94">
        <f>IFERROR(SquadExport!AS25*VLOOKUP(WeightedParse!$C25,Weights!$A$1:$AV$15,40,FALSE),"")</f>
        <v>1.8888888888888888</v>
      </c>
      <c r="AT25" s="94">
        <f>IFERROR(SquadExport!AT25*VLOOKUP(WeightedParse!$C25,Weights!$A$1:$AV$15,41,FALSE),"")</f>
        <v>2.0000000000000001E-4</v>
      </c>
      <c r="AU25" s="94">
        <f>IFERROR(SquadExport!AU25*VLOOKUP(WeightedParse!$C25,Weights!$A$1:$AV$15,42,FALSE),"")</f>
        <v>2.125</v>
      </c>
      <c r="AV25" s="94">
        <f>IFERROR(SquadExport!AV25*VLOOKUP(WeightedParse!$C25,Weights!$A$1:$AV$15,43,FALSE),"")</f>
        <v>1.8888888888888888</v>
      </c>
      <c r="AW25" s="94">
        <f>IFERROR(SquadExport!AW25*VLOOKUP(WeightedParse!$C25,Weights!$A$1:$AV$15,44,FALSE),"")</f>
        <v>3.7777777777777777</v>
      </c>
      <c r="AX25" s="94">
        <f>IFERROR(SquadExport!AX25*VLOOKUP(WeightedParse!$C25,Weights!$A$1:$AV$15,45,FALSE),"")</f>
        <v>3.0000000000000003E-4</v>
      </c>
      <c r="AY25" s="94">
        <f>IFERROR(SquadExport!AY25*VLOOKUP(WeightedParse!$C25,Weights!$A$1:$AV$15,46,FALSE),"")</f>
        <v>2.125</v>
      </c>
      <c r="AZ25" s="94">
        <f>IFERROR(SquadExport!AZ25*VLOOKUP(WeightedParse!$C25,Weights!$A$1:$AV$15,47,FALSE),"")</f>
        <v>1</v>
      </c>
      <c r="BA25" s="94">
        <f>IFERROR(SquadExport!BA25*VLOOKUP(WeightedParse!$C25,Weights!$A$1:$AV$15,48,FALSE),"")</f>
        <v>3.4</v>
      </c>
      <c r="BB25" s="92">
        <f>IFERROR(IF(SquadExport!$BB25="Very Strong",6,IF(SquadExport!$BB25="Strong",5,IF(SquadExport!$BB25="Fairly Strong",4,IF(SquadExport!$BB25="Reasonable",3,IF(SquadExport!$BB25="Weak",2, IF(SquadExport!$BB25="Very Weak",1,"")))))),"")</f>
        <v>1</v>
      </c>
      <c r="BC25" s="92">
        <f>IFERROR(IF(SquadExport!$BC25="Very Strong",6,IF(SquadExport!$BC25="Strong",5,IF(SquadExport!$BC25="Fairly Strong",4,IF(SquadExport!$BC25="Reasonable",3,IF(SquadExport!$BC25="Weak",2, IF(SquadExport!$BC25="Very Weak",1,"")))))),"")</f>
        <v>6</v>
      </c>
      <c r="BD25" s="105">
        <f t="shared" si="0"/>
        <v>0.7</v>
      </c>
      <c r="BE25" s="86">
        <f t="shared" si="1"/>
        <v>459.69494444444445</v>
      </c>
    </row>
    <row r="26" spans="1:57" x14ac:dyDescent="0.25">
      <c r="A26" s="85" t="str">
        <f>IF(SquadExport!A26&gt;"",SquadExport!A26,"")</f>
        <v>Donal Higgins</v>
      </c>
      <c r="B26" s="92">
        <f>IF($A26&gt;"",SquadExport!B26,"")</f>
        <v>19</v>
      </c>
      <c r="C26" s="92" t="str">
        <f>IF($A26&gt;"",SquadExport!C26,"")</f>
        <v>AM (L)</v>
      </c>
      <c r="D26" s="92" t="str">
        <f>IF(A26&gt;"",SquadExport!D26,"")</f>
        <v>M/AM (LC)</v>
      </c>
      <c r="E26" s="92" t="str">
        <f>IF($A26&gt;"",SquadExport!E26,"")</f>
        <v>5'9"</v>
      </c>
      <c r="F26" s="92" t="str">
        <f>IF($A26&gt;"",SquadExport!F26,"")</f>
        <v>67 kg</v>
      </c>
      <c r="G26" s="94">
        <f>IFERROR(SquadExport!G26*VLOOKUP(WeightedParse!$C26,Weights!$A$1:$AV$15,2,FALSE),"")</f>
        <v>10</v>
      </c>
      <c r="H26" s="94">
        <f>IFERROR(SquadExport!H26*VLOOKUP(WeightedParse!$C26,Weights!$A$1:$AV$15,3,FALSE),"")</f>
        <v>17</v>
      </c>
      <c r="I26" s="94">
        <f>IFERROR(SquadExport!I26*VLOOKUP(WeightedParse!$C26,Weights!$A$1:$AV$15,4,FALSE),"")</f>
        <v>20.777777777777779</v>
      </c>
      <c r="J26" s="94">
        <f>IFERROR(SquadExport!J26*VLOOKUP(WeightedParse!$C26,Weights!$A$1:$AV$15,5,FALSE),"")</f>
        <v>7.0833333333333339</v>
      </c>
      <c r="K26" s="94">
        <f>IFERROR(SquadExport!K26*VLOOKUP(WeightedParse!$C26,Weights!$A$1:$AV$15,6,FALSE),"")</f>
        <v>22.666666666666664</v>
      </c>
      <c r="L26" s="94">
        <f>IFERROR(SquadExport!L26*VLOOKUP(WeightedParse!$C26,Weights!$A$1:$AV$15,7,FALSE),"")</f>
        <v>4</v>
      </c>
      <c r="M26" s="94">
        <f>IFERROR(SquadExport!M26*VLOOKUP(WeightedParse!$C26,Weights!$A$1:$AV$15,8,FALSE),"")</f>
        <v>6</v>
      </c>
      <c r="N26" s="94">
        <f>IFERROR(SquadExport!N26*VLOOKUP(WeightedParse!$C26,Weights!$A$1:$AV$15,9,FALSE),"")</f>
        <v>9.9166666666666679</v>
      </c>
      <c r="O26" s="94">
        <f>IFERROR(SquadExport!O26*VLOOKUP(WeightedParse!$C26,Weights!$A$1:$AV$15,10,FALSE),"")</f>
        <v>2</v>
      </c>
      <c r="P26" s="94">
        <f>IFERROR(SquadExport!P26*VLOOKUP(WeightedParse!$C26,Weights!$A$1:$AV$15,11,FALSE),"")</f>
        <v>3</v>
      </c>
      <c r="Q26" s="94">
        <f>IFERROR(SquadExport!Q26*VLOOKUP(WeightedParse!$C26,Weights!$A$1:$AV$15,12,FALSE),"")</f>
        <v>14.166666666666668</v>
      </c>
      <c r="R26" s="94">
        <f>IFERROR(SquadExport!R26*VLOOKUP(WeightedParse!$C26,Weights!$A$1:$AV$15,13,FALSE),"")</f>
        <v>4</v>
      </c>
      <c r="S26" s="94">
        <f>IFERROR(SquadExport!S26*VLOOKUP(WeightedParse!$C26,Weights!$A$1:$AV$15,14,FALSE),"")</f>
        <v>4.25</v>
      </c>
      <c r="T26" s="94">
        <f>IFERROR(SquadExport!T26*VLOOKUP(WeightedParse!$C26,Weights!$A$1:$AV$15,15,FALSE),"")</f>
        <v>20.777777777777779</v>
      </c>
      <c r="U26" s="94">
        <f>IFERROR(SquadExport!U26*VLOOKUP(WeightedParse!$C26,Weights!$A$1:$AV$15,16,FALSE),"")</f>
        <v>6</v>
      </c>
      <c r="V26" s="94">
        <f>IFERROR(SquadExport!V26*VLOOKUP(WeightedParse!$C26,Weights!$A$1:$AV$15,17,FALSE),"")</f>
        <v>13.6</v>
      </c>
      <c r="W26" s="94">
        <f>IFERROR(SquadExport!W26*VLOOKUP(WeightedParse!$C26,Weights!$A$1:$AV$15,18,FALSE),"")</f>
        <v>8</v>
      </c>
      <c r="X26" s="94">
        <f>IFERROR(SquadExport!X26*VLOOKUP(WeightedParse!$C26,Weights!$A$1:$AV$15,19,FALSE),"")</f>
        <v>15.299999999999999</v>
      </c>
      <c r="Y26" s="94">
        <f>IFERROR(SquadExport!Y26*VLOOKUP(WeightedParse!$C26,Weights!$A$1:$AV$15,20,FALSE),"")</f>
        <v>11.333333333333334</v>
      </c>
      <c r="Z26" s="94">
        <f>IFERROR(SquadExport!Z26*VLOOKUP(WeightedParse!$C26,Weights!$A$1:$AV$15,21,FALSE),"")</f>
        <v>17</v>
      </c>
      <c r="AA26" s="94">
        <f>IFERROR(SquadExport!AA26*VLOOKUP(WeightedParse!$C26,Weights!$A$1:$AV$15,22,FALSE),"")</f>
        <v>13</v>
      </c>
      <c r="AB26" s="94">
        <f>IFERROR(SquadExport!AB26*VLOOKUP(WeightedParse!$C26,Weights!$A$1:$AV$15,23,FALSE),"")</f>
        <v>13</v>
      </c>
      <c r="AC26" s="94">
        <f>IFERROR(SquadExport!AC26*VLOOKUP(WeightedParse!$C26,Weights!$A$1:$AV$15,24,FALSE),"")</f>
        <v>5</v>
      </c>
      <c r="AD26" s="94">
        <f>IFERROR(SquadExport!AD26*VLOOKUP(WeightedParse!$C26,Weights!$A$1:$AV$15,25,FALSE),"")</f>
        <v>15.583333333333334</v>
      </c>
      <c r="AE26" s="94">
        <f>IFERROR(SquadExport!AE26*VLOOKUP(WeightedParse!$C26,Weights!$A$1:$AV$15,26,FALSE),"")</f>
        <v>6</v>
      </c>
      <c r="AF26" s="94">
        <f>IFERROR(SquadExport!AF26*VLOOKUP(WeightedParse!$C26,Weights!$A$1:$AV$15,27,FALSE),"")</f>
        <v>14.166666666666668</v>
      </c>
      <c r="AG26" s="94">
        <f>IFERROR(SquadExport!AG26*VLOOKUP(WeightedParse!$C26,Weights!$A$1:$AV$15,28,FALSE),"")</f>
        <v>20.399999999999999</v>
      </c>
      <c r="AH26" s="94">
        <f>IFERROR(SquadExport!AH26*VLOOKUP(WeightedParse!$C26,Weights!$A$1:$AV$15,29,FALSE),"")</f>
        <v>15.299999999999999</v>
      </c>
      <c r="AI26" s="94">
        <f>IFERROR(SquadExport!AI26*VLOOKUP(WeightedParse!$C26,Weights!$A$1:$AV$15,30,FALSE),"")</f>
        <v>29.466666666666665</v>
      </c>
      <c r="AJ26" s="94">
        <f>IFERROR(SquadExport!AJ26*VLOOKUP(WeightedParse!$C26,Weights!$A$1:$AV$15,31,FALSE),"")</f>
        <v>23.375</v>
      </c>
      <c r="AK26" s="94">
        <f>IFERROR(SquadExport!AK26*VLOOKUP(WeightedParse!$C26,Weights!$A$1:$AV$15,32,FALSE),"")</f>
        <v>18.416666666666668</v>
      </c>
      <c r="AL26" s="94">
        <f>IFERROR(SquadExport!AL26*VLOOKUP(WeightedParse!$C26,Weights!$A$1:$AV$15,33,FALSE),"")</f>
        <v>8</v>
      </c>
      <c r="AM26" s="94">
        <f>IFERROR(SquadExport!AM26*VLOOKUP(WeightedParse!$C26,Weights!$A$1:$AV$15,34,FALSE),"")</f>
        <v>13</v>
      </c>
      <c r="AN26" s="94">
        <f>IFERROR(SquadExport!AN26*VLOOKUP(WeightedParse!$C26,Weights!$A$1:$AV$15,35,FALSE),"")</f>
        <v>29.466666666666665</v>
      </c>
      <c r="AO26" s="94">
        <f>IFERROR(SquadExport!AO26*VLOOKUP(WeightedParse!$C26,Weights!$A$1:$AV$15,36,FALSE),"")</f>
        <v>19.125</v>
      </c>
      <c r="AP26" s="94">
        <f>IFERROR(SquadExport!AP26*VLOOKUP(WeightedParse!$C26,Weights!$A$1:$AV$15,37,FALSE),"")</f>
        <v>11.9</v>
      </c>
      <c r="AQ26" s="94">
        <f>IFERROR(SquadExport!AQ26*VLOOKUP(WeightedParse!$C26,Weights!$A$1:$AV$15,38,FALSE),"")</f>
        <v>4.25</v>
      </c>
      <c r="AR26" s="94">
        <f>IFERROR(SquadExport!AR26*VLOOKUP(WeightedParse!$C26,Weights!$A$1:$AV$15,39,FALSE),"")</f>
        <v>2.125</v>
      </c>
      <c r="AS26" s="94">
        <f>IFERROR(SquadExport!AS26*VLOOKUP(WeightedParse!$C26,Weights!$A$1:$AV$15,40,FALSE),"")</f>
        <v>5.6666666666666661</v>
      </c>
      <c r="AT26" s="94">
        <f>IFERROR(SquadExport!AT26*VLOOKUP(WeightedParse!$C26,Weights!$A$1:$AV$15,41,FALSE),"")</f>
        <v>1E-4</v>
      </c>
      <c r="AU26" s="94">
        <f>IFERROR(SquadExport!AU26*VLOOKUP(WeightedParse!$C26,Weights!$A$1:$AV$15,42,FALSE),"")</f>
        <v>2.125</v>
      </c>
      <c r="AV26" s="94">
        <f>IFERROR(SquadExport!AV26*VLOOKUP(WeightedParse!$C26,Weights!$A$1:$AV$15,43,FALSE),"")</f>
        <v>1.8888888888888888</v>
      </c>
      <c r="AW26" s="94">
        <f>IFERROR(SquadExport!AW26*VLOOKUP(WeightedParse!$C26,Weights!$A$1:$AV$15,44,FALSE),"")</f>
        <v>3.7777777777777777</v>
      </c>
      <c r="AX26" s="94">
        <f>IFERROR(SquadExport!AX26*VLOOKUP(WeightedParse!$C26,Weights!$A$1:$AV$15,45,FALSE),"")</f>
        <v>1E-4</v>
      </c>
      <c r="AY26" s="94">
        <f>IFERROR(SquadExport!AY26*VLOOKUP(WeightedParse!$C26,Weights!$A$1:$AV$15,46,FALSE),"")</f>
        <v>2.125</v>
      </c>
      <c r="AZ26" s="94">
        <f>IFERROR(SquadExport!AZ26*VLOOKUP(WeightedParse!$C26,Weights!$A$1:$AV$15,47,FALSE),"")</f>
        <v>1</v>
      </c>
      <c r="BA26" s="94">
        <f>IFERROR(SquadExport!BA26*VLOOKUP(WeightedParse!$C26,Weights!$A$1:$AV$15,48,FALSE),"")</f>
        <v>3.4</v>
      </c>
      <c r="BB26" s="92">
        <f>IFERROR(IF(SquadExport!$BB26="Very Strong",6,IF(SquadExport!$BB26="Strong",5,IF(SquadExport!$BB26="Fairly Strong",4,IF(SquadExport!$BB26="Reasonable",3,IF(SquadExport!$BB26="Weak",2, IF(SquadExport!$BB26="Very Weak",1,"")))))),"")</f>
        <v>6</v>
      </c>
      <c r="BC26" s="92">
        <f>IFERROR(IF(SquadExport!$BC26="Very Strong",6,IF(SquadExport!$BC26="Strong",5,IF(SquadExport!$BC26="Fairly Strong",4,IF(SquadExport!$BC26="Reasonable",3,IF(SquadExport!$BC26="Weak",2, IF(SquadExport!$BC26="Very Weak",1,"")))))),"")</f>
        <v>1</v>
      </c>
      <c r="BD26" s="105">
        <f t="shared" si="0"/>
        <v>0.7</v>
      </c>
      <c r="BE26" s="86">
        <f t="shared" si="1"/>
        <v>498.43075555555549</v>
      </c>
    </row>
    <row r="27" spans="1:57" x14ac:dyDescent="0.25">
      <c r="A27" s="85" t="str">
        <f>IF(SquadExport!A27&gt;"",SquadExport!A27,"")</f>
        <v>Conor Barry</v>
      </c>
      <c r="B27" s="92">
        <f>IF($A27&gt;"",SquadExport!B27,"")</f>
        <v>25</v>
      </c>
      <c r="C27" s="92" t="str">
        <f>IF($A27&gt;"",SquadExport!C27,"")</f>
        <v>AM (R)</v>
      </c>
      <c r="D27" s="92" t="str">
        <f>IF(A27&gt;"",SquadExport!D27,"")</f>
        <v>M/AM (RLC)</v>
      </c>
      <c r="E27" s="92" t="str">
        <f>IF($A27&gt;"",SquadExport!E27,"")</f>
        <v>5'8"</v>
      </c>
      <c r="F27" s="92" t="str">
        <f>IF($A27&gt;"",SquadExport!F27,"")</f>
        <v>69 kg</v>
      </c>
      <c r="G27" s="94">
        <f>IFERROR(SquadExport!G27*VLOOKUP(WeightedParse!$C27,Weights!$A$1:$AV$15,2,FALSE),"")</f>
        <v>9</v>
      </c>
      <c r="H27" s="94">
        <f>IFERROR(SquadExport!H27*VLOOKUP(WeightedParse!$C27,Weights!$A$1:$AV$15,3,FALSE),"")</f>
        <v>17</v>
      </c>
      <c r="I27" s="94">
        <f>IFERROR(SquadExport!I27*VLOOKUP(WeightedParse!$C27,Weights!$A$1:$AV$15,4,FALSE),"")</f>
        <v>22.666666666666664</v>
      </c>
      <c r="J27" s="94">
        <f>IFERROR(SquadExport!J27*VLOOKUP(WeightedParse!$C27,Weights!$A$1:$AV$15,5,FALSE),"")</f>
        <v>12.75</v>
      </c>
      <c r="K27" s="94">
        <f>IFERROR(SquadExport!K27*VLOOKUP(WeightedParse!$C27,Weights!$A$1:$AV$15,6,FALSE),"")</f>
        <v>18.888888888888889</v>
      </c>
      <c r="L27" s="94">
        <f>IFERROR(SquadExport!L27*VLOOKUP(WeightedParse!$C27,Weights!$A$1:$AV$15,7,FALSE),"")</f>
        <v>7</v>
      </c>
      <c r="M27" s="94">
        <f>IFERROR(SquadExport!M27*VLOOKUP(WeightedParse!$C27,Weights!$A$1:$AV$15,8,FALSE),"")</f>
        <v>8</v>
      </c>
      <c r="N27" s="94">
        <f>IFERROR(SquadExport!N27*VLOOKUP(WeightedParse!$C27,Weights!$A$1:$AV$15,9,FALSE),"")</f>
        <v>14.166666666666668</v>
      </c>
      <c r="O27" s="94">
        <f>IFERROR(SquadExport!O27*VLOOKUP(WeightedParse!$C27,Weights!$A$1:$AV$15,10,FALSE),"")</f>
        <v>3</v>
      </c>
      <c r="P27" s="94">
        <f>IFERROR(SquadExport!P27*VLOOKUP(WeightedParse!$C27,Weights!$A$1:$AV$15,11,FALSE),"")</f>
        <v>4</v>
      </c>
      <c r="Q27" s="94">
        <f>IFERROR(SquadExport!Q27*VLOOKUP(WeightedParse!$C27,Weights!$A$1:$AV$15,12,FALSE),"")</f>
        <v>14.166666666666668</v>
      </c>
      <c r="R27" s="94">
        <f>IFERROR(SquadExport!R27*VLOOKUP(WeightedParse!$C27,Weights!$A$1:$AV$15,13,FALSE),"")</f>
        <v>8</v>
      </c>
      <c r="S27" s="94">
        <f>IFERROR(SquadExport!S27*VLOOKUP(WeightedParse!$C27,Weights!$A$1:$AV$15,14,FALSE),"")</f>
        <v>8.5</v>
      </c>
      <c r="T27" s="94">
        <f>IFERROR(SquadExport!T27*VLOOKUP(WeightedParse!$C27,Weights!$A$1:$AV$15,15,FALSE),"")</f>
        <v>22.666666666666664</v>
      </c>
      <c r="U27" s="94">
        <f>IFERROR(SquadExport!U27*VLOOKUP(WeightedParse!$C27,Weights!$A$1:$AV$15,16,FALSE),"")</f>
        <v>5</v>
      </c>
      <c r="V27" s="94">
        <f>IFERROR(SquadExport!V27*VLOOKUP(WeightedParse!$C27,Weights!$A$1:$AV$15,17,FALSE),"")</f>
        <v>15.299999999999999</v>
      </c>
      <c r="W27" s="94">
        <f>IFERROR(SquadExport!W27*VLOOKUP(WeightedParse!$C27,Weights!$A$1:$AV$15,18,FALSE),"")</f>
        <v>7</v>
      </c>
      <c r="X27" s="94">
        <f>IFERROR(SquadExport!X27*VLOOKUP(WeightedParse!$C27,Weights!$A$1:$AV$15,19,FALSE),"")</f>
        <v>13.6</v>
      </c>
      <c r="Y27" s="94">
        <f>IFERROR(SquadExport!Y27*VLOOKUP(WeightedParse!$C27,Weights!$A$1:$AV$15,20,FALSE),"")</f>
        <v>11.333333333333334</v>
      </c>
      <c r="Z27" s="94">
        <f>IFERROR(SquadExport!Z27*VLOOKUP(WeightedParse!$C27,Weights!$A$1:$AV$15,21,FALSE),"")</f>
        <v>15.111111111111111</v>
      </c>
      <c r="AA27" s="94">
        <f>IFERROR(SquadExport!AA27*VLOOKUP(WeightedParse!$C27,Weights!$A$1:$AV$15,22,FALSE),"")</f>
        <v>13</v>
      </c>
      <c r="AB27" s="94">
        <f>IFERROR(SquadExport!AB27*VLOOKUP(WeightedParse!$C27,Weights!$A$1:$AV$15,23,FALSE),"")</f>
        <v>11</v>
      </c>
      <c r="AC27" s="94">
        <f>IFERROR(SquadExport!AC27*VLOOKUP(WeightedParse!$C27,Weights!$A$1:$AV$15,24,FALSE),"")</f>
        <v>3</v>
      </c>
      <c r="AD27" s="94">
        <f>IFERROR(SquadExport!AD27*VLOOKUP(WeightedParse!$C27,Weights!$A$1:$AV$15,25,FALSE),"")</f>
        <v>17</v>
      </c>
      <c r="AE27" s="94">
        <f>IFERROR(SquadExport!AE27*VLOOKUP(WeightedParse!$C27,Weights!$A$1:$AV$15,26,FALSE),"")</f>
        <v>4</v>
      </c>
      <c r="AF27" s="94">
        <f>IFERROR(SquadExport!AF27*VLOOKUP(WeightedParse!$C27,Weights!$A$1:$AV$15,27,FALSE),"")</f>
        <v>14.166666666666668</v>
      </c>
      <c r="AG27" s="94">
        <f>IFERROR(SquadExport!AG27*VLOOKUP(WeightedParse!$C27,Weights!$A$1:$AV$15,28,FALSE),"")</f>
        <v>15.299999999999999</v>
      </c>
      <c r="AH27" s="94">
        <f>IFERROR(SquadExport!AH27*VLOOKUP(WeightedParse!$C27,Weights!$A$1:$AV$15,29,FALSE),"")</f>
        <v>18.7</v>
      </c>
      <c r="AI27" s="94">
        <f>IFERROR(SquadExport!AI27*VLOOKUP(WeightedParse!$C27,Weights!$A$1:$AV$15,30,FALSE),"")</f>
        <v>27.2</v>
      </c>
      <c r="AJ27" s="94">
        <f>IFERROR(SquadExport!AJ27*VLOOKUP(WeightedParse!$C27,Weights!$A$1:$AV$15,31,FALSE),"")</f>
        <v>21.25</v>
      </c>
      <c r="AK27" s="94">
        <f>IFERROR(SquadExport!AK27*VLOOKUP(WeightedParse!$C27,Weights!$A$1:$AV$15,32,FALSE),"")</f>
        <v>17</v>
      </c>
      <c r="AL27" s="94">
        <f>IFERROR(SquadExport!AL27*VLOOKUP(WeightedParse!$C27,Weights!$A$1:$AV$15,33,FALSE),"")</f>
        <v>7</v>
      </c>
      <c r="AM27" s="94">
        <f>IFERROR(SquadExport!AM27*VLOOKUP(WeightedParse!$C27,Weights!$A$1:$AV$15,34,FALSE),"")</f>
        <v>12</v>
      </c>
      <c r="AN27" s="94">
        <f>IFERROR(SquadExport!AN27*VLOOKUP(WeightedParse!$C27,Weights!$A$1:$AV$15,35,FALSE),"")</f>
        <v>24.933333333333334</v>
      </c>
      <c r="AO27" s="94">
        <f>IFERROR(SquadExport!AO27*VLOOKUP(WeightedParse!$C27,Weights!$A$1:$AV$15,36,FALSE),"")</f>
        <v>23.375</v>
      </c>
      <c r="AP27" s="94">
        <f>IFERROR(SquadExport!AP27*VLOOKUP(WeightedParse!$C27,Weights!$A$1:$AV$15,37,FALSE),"")</f>
        <v>15.299999999999999</v>
      </c>
      <c r="AQ27" s="94">
        <f>IFERROR(SquadExport!AQ27*VLOOKUP(WeightedParse!$C27,Weights!$A$1:$AV$15,38,FALSE),"")</f>
        <v>6.375</v>
      </c>
      <c r="AR27" s="94">
        <f>IFERROR(SquadExport!AR27*VLOOKUP(WeightedParse!$C27,Weights!$A$1:$AV$15,39,FALSE),"")</f>
        <v>2.125</v>
      </c>
      <c r="AS27" s="94">
        <f>IFERROR(SquadExport!AS27*VLOOKUP(WeightedParse!$C27,Weights!$A$1:$AV$15,40,FALSE),"")</f>
        <v>1.8888888888888888</v>
      </c>
      <c r="AT27" s="94">
        <f>IFERROR(SquadExport!AT27*VLOOKUP(WeightedParse!$C27,Weights!$A$1:$AV$15,41,FALSE),"")</f>
        <v>3.0000000000000003E-4</v>
      </c>
      <c r="AU27" s="94">
        <f>IFERROR(SquadExport!AU27*VLOOKUP(WeightedParse!$C27,Weights!$A$1:$AV$15,42,FALSE),"")</f>
        <v>4.25</v>
      </c>
      <c r="AV27" s="94">
        <f>IFERROR(SquadExport!AV27*VLOOKUP(WeightedParse!$C27,Weights!$A$1:$AV$15,43,FALSE),"")</f>
        <v>5.6666666666666661</v>
      </c>
      <c r="AW27" s="94">
        <f>IFERROR(SquadExport!AW27*VLOOKUP(WeightedParse!$C27,Weights!$A$1:$AV$15,44,FALSE),"")</f>
        <v>3.7777777777777777</v>
      </c>
      <c r="AX27" s="94">
        <f>IFERROR(SquadExport!AX27*VLOOKUP(WeightedParse!$C27,Weights!$A$1:$AV$15,45,FALSE),"")</f>
        <v>3.0000000000000003E-4</v>
      </c>
      <c r="AY27" s="94">
        <f>IFERROR(SquadExport!AY27*VLOOKUP(WeightedParse!$C27,Weights!$A$1:$AV$15,46,FALSE),"")</f>
        <v>2.125</v>
      </c>
      <c r="AZ27" s="94">
        <f>IFERROR(SquadExport!AZ27*VLOOKUP(WeightedParse!$C27,Weights!$A$1:$AV$15,47,FALSE),"")</f>
        <v>3</v>
      </c>
      <c r="BA27" s="94">
        <f>IFERROR(SquadExport!BA27*VLOOKUP(WeightedParse!$C27,Weights!$A$1:$AV$15,48,FALSE),"")</f>
        <v>1.7</v>
      </c>
      <c r="BB27" s="92">
        <f>IFERROR(IF(SquadExport!$BB27="Very Strong",6,IF(SquadExport!$BB27="Strong",5,IF(SquadExport!$BB27="Fairly Strong",4,IF(SquadExport!$BB27="Reasonable",3,IF(SquadExport!$BB27="Weak",2, IF(SquadExport!$BB27="Very Weak",1,"")))))),"")</f>
        <v>6</v>
      </c>
      <c r="BC27" s="92">
        <f>IFERROR(IF(SquadExport!$BC27="Very Strong",6,IF(SquadExport!$BC27="Strong",5,IF(SquadExport!$BC27="Fairly Strong",4,IF(SquadExport!$BC27="Reasonable",3,IF(SquadExport!$BC27="Weak",2, IF(SquadExport!$BC27="Very Weak",1,"")))))),"")</f>
        <v>1</v>
      </c>
      <c r="BD27" s="105">
        <f t="shared" si="0"/>
        <v>0.7</v>
      </c>
      <c r="BE27" s="86">
        <f t="shared" si="1"/>
        <v>512.28393333333338</v>
      </c>
    </row>
    <row r="28" spans="1:57" x14ac:dyDescent="0.25">
      <c r="A28" s="85" t="str">
        <f>IF(SquadExport!A28&gt;"",SquadExport!A28,"")</f>
        <v>Conor Melody</v>
      </c>
      <c r="B28" s="92">
        <f>IF($A28&gt;"",SquadExport!B28,"")</f>
        <v>24</v>
      </c>
      <c r="C28" s="92" t="str">
        <f>IF($A28&gt;"",SquadExport!C28,"")</f>
        <v>AM (R)</v>
      </c>
      <c r="D28" s="92" t="str">
        <f>IF(A28&gt;"",SquadExport!D28,"")</f>
        <v>M/AM (RL)</v>
      </c>
      <c r="E28" s="92" t="str">
        <f>IF($A28&gt;"",SquadExport!E28,"")</f>
        <v>5'6"</v>
      </c>
      <c r="F28" s="92" t="str">
        <f>IF($A28&gt;"",SquadExport!F28,"")</f>
        <v>64 kg</v>
      </c>
      <c r="G28" s="94">
        <f>IFERROR(SquadExport!G28*VLOOKUP(WeightedParse!$C28,Weights!$A$1:$AV$15,2,FALSE),"")</f>
        <v>7</v>
      </c>
      <c r="H28" s="94">
        <f>IFERROR(SquadExport!H28*VLOOKUP(WeightedParse!$C28,Weights!$A$1:$AV$15,3,FALSE),"")</f>
        <v>17</v>
      </c>
      <c r="I28" s="94">
        <f>IFERROR(SquadExport!I28*VLOOKUP(WeightedParse!$C28,Weights!$A$1:$AV$15,4,FALSE),"")</f>
        <v>22.666666666666664</v>
      </c>
      <c r="J28" s="94">
        <f>IFERROR(SquadExport!J28*VLOOKUP(WeightedParse!$C28,Weights!$A$1:$AV$15,5,FALSE),"")</f>
        <v>12.75</v>
      </c>
      <c r="K28" s="94">
        <f>IFERROR(SquadExport!K28*VLOOKUP(WeightedParse!$C28,Weights!$A$1:$AV$15,6,FALSE),"")</f>
        <v>18.888888888888889</v>
      </c>
      <c r="L28" s="94">
        <f>IFERROR(SquadExport!L28*VLOOKUP(WeightedParse!$C28,Weights!$A$1:$AV$15,7,FALSE),"")</f>
        <v>5</v>
      </c>
      <c r="M28" s="94">
        <f>IFERROR(SquadExport!M28*VLOOKUP(WeightedParse!$C28,Weights!$A$1:$AV$15,8,FALSE),"")</f>
        <v>8</v>
      </c>
      <c r="N28" s="94">
        <f>IFERROR(SquadExport!N28*VLOOKUP(WeightedParse!$C28,Weights!$A$1:$AV$15,9,FALSE),"")</f>
        <v>9.9166666666666679</v>
      </c>
      <c r="O28" s="94">
        <f>IFERROR(SquadExport!O28*VLOOKUP(WeightedParse!$C28,Weights!$A$1:$AV$15,10,FALSE),"")</f>
        <v>2</v>
      </c>
      <c r="P28" s="94">
        <f>IFERROR(SquadExport!P28*VLOOKUP(WeightedParse!$C28,Weights!$A$1:$AV$15,11,FALSE),"")</f>
        <v>4</v>
      </c>
      <c r="Q28" s="94">
        <f>IFERROR(SquadExport!Q28*VLOOKUP(WeightedParse!$C28,Weights!$A$1:$AV$15,12,FALSE),"")</f>
        <v>12.75</v>
      </c>
      <c r="R28" s="94">
        <f>IFERROR(SquadExport!R28*VLOOKUP(WeightedParse!$C28,Weights!$A$1:$AV$15,13,FALSE),"")</f>
        <v>5</v>
      </c>
      <c r="S28" s="94">
        <f>IFERROR(SquadExport!S28*VLOOKUP(WeightedParse!$C28,Weights!$A$1:$AV$15,14,FALSE),"")</f>
        <v>5.666666666666667</v>
      </c>
      <c r="T28" s="94">
        <f>IFERROR(SquadExport!T28*VLOOKUP(WeightedParse!$C28,Weights!$A$1:$AV$15,15,FALSE),"")</f>
        <v>18.888888888888889</v>
      </c>
      <c r="U28" s="94">
        <f>IFERROR(SquadExport!U28*VLOOKUP(WeightedParse!$C28,Weights!$A$1:$AV$15,16,FALSE),"")</f>
        <v>3</v>
      </c>
      <c r="V28" s="94">
        <f>IFERROR(SquadExport!V28*VLOOKUP(WeightedParse!$C28,Weights!$A$1:$AV$15,17,FALSE),"")</f>
        <v>13.6</v>
      </c>
      <c r="W28" s="94">
        <f>IFERROR(SquadExport!W28*VLOOKUP(WeightedParse!$C28,Weights!$A$1:$AV$15,18,FALSE),"")</f>
        <v>9</v>
      </c>
      <c r="X28" s="94">
        <f>IFERROR(SquadExport!X28*VLOOKUP(WeightedParse!$C28,Weights!$A$1:$AV$15,19,FALSE),"")</f>
        <v>15.299999999999999</v>
      </c>
      <c r="Y28" s="94">
        <f>IFERROR(SquadExport!Y28*VLOOKUP(WeightedParse!$C28,Weights!$A$1:$AV$15,20,FALSE),"")</f>
        <v>9.9166666666666679</v>
      </c>
      <c r="Z28" s="94">
        <f>IFERROR(SquadExport!Z28*VLOOKUP(WeightedParse!$C28,Weights!$A$1:$AV$15,21,FALSE),"")</f>
        <v>15.111111111111111</v>
      </c>
      <c r="AA28" s="94">
        <f>IFERROR(SquadExport!AA28*VLOOKUP(WeightedParse!$C28,Weights!$A$1:$AV$15,22,FALSE),"")</f>
        <v>12</v>
      </c>
      <c r="AB28" s="94">
        <f>IFERROR(SquadExport!AB28*VLOOKUP(WeightedParse!$C28,Weights!$A$1:$AV$15,23,FALSE),"")</f>
        <v>12</v>
      </c>
      <c r="AC28" s="94">
        <f>IFERROR(SquadExport!AC28*VLOOKUP(WeightedParse!$C28,Weights!$A$1:$AV$15,24,FALSE),"")</f>
        <v>2</v>
      </c>
      <c r="AD28" s="94">
        <f>IFERROR(SquadExport!AD28*VLOOKUP(WeightedParse!$C28,Weights!$A$1:$AV$15,25,FALSE),"")</f>
        <v>17</v>
      </c>
      <c r="AE28" s="94">
        <f>IFERROR(SquadExport!AE28*VLOOKUP(WeightedParse!$C28,Weights!$A$1:$AV$15,26,FALSE),"")</f>
        <v>5</v>
      </c>
      <c r="AF28" s="94">
        <f>IFERROR(SquadExport!AF28*VLOOKUP(WeightedParse!$C28,Weights!$A$1:$AV$15,27,FALSE),"")</f>
        <v>11.333333333333334</v>
      </c>
      <c r="AG28" s="94">
        <f>IFERROR(SquadExport!AG28*VLOOKUP(WeightedParse!$C28,Weights!$A$1:$AV$15,28,FALSE),"")</f>
        <v>13.6</v>
      </c>
      <c r="AH28" s="94">
        <f>IFERROR(SquadExport!AH28*VLOOKUP(WeightedParse!$C28,Weights!$A$1:$AV$15,29,FALSE),"")</f>
        <v>17</v>
      </c>
      <c r="AI28" s="94">
        <f>IFERROR(SquadExport!AI28*VLOOKUP(WeightedParse!$C28,Weights!$A$1:$AV$15,30,FALSE),"")</f>
        <v>29.466666666666665</v>
      </c>
      <c r="AJ28" s="94">
        <f>IFERROR(SquadExport!AJ28*VLOOKUP(WeightedParse!$C28,Weights!$A$1:$AV$15,31,FALSE),"")</f>
        <v>21.25</v>
      </c>
      <c r="AK28" s="94">
        <f>IFERROR(SquadExport!AK28*VLOOKUP(WeightedParse!$C28,Weights!$A$1:$AV$15,32,FALSE),"")</f>
        <v>17</v>
      </c>
      <c r="AL28" s="94">
        <f>IFERROR(SquadExport!AL28*VLOOKUP(WeightedParse!$C28,Weights!$A$1:$AV$15,33,FALSE),"")</f>
        <v>5</v>
      </c>
      <c r="AM28" s="94">
        <f>IFERROR(SquadExport!AM28*VLOOKUP(WeightedParse!$C28,Weights!$A$1:$AV$15,34,FALSE),"")</f>
        <v>10</v>
      </c>
      <c r="AN28" s="94">
        <f>IFERROR(SquadExport!AN28*VLOOKUP(WeightedParse!$C28,Weights!$A$1:$AV$15,35,FALSE),"")</f>
        <v>27.2</v>
      </c>
      <c r="AO28" s="94">
        <f>IFERROR(SquadExport!AO28*VLOOKUP(WeightedParse!$C28,Weights!$A$1:$AV$15,36,FALSE),"")</f>
        <v>21.25</v>
      </c>
      <c r="AP28" s="94">
        <f>IFERROR(SquadExport!AP28*VLOOKUP(WeightedParse!$C28,Weights!$A$1:$AV$15,37,FALSE),"")</f>
        <v>8.5</v>
      </c>
      <c r="AQ28" s="94">
        <f>IFERROR(SquadExport!AQ28*VLOOKUP(WeightedParse!$C28,Weights!$A$1:$AV$15,38,FALSE),"")</f>
        <v>6.375</v>
      </c>
      <c r="AR28" s="94">
        <f>IFERROR(SquadExport!AR28*VLOOKUP(WeightedParse!$C28,Weights!$A$1:$AV$15,39,FALSE),"")</f>
        <v>4.25</v>
      </c>
      <c r="AS28" s="94">
        <f>IFERROR(SquadExport!AS28*VLOOKUP(WeightedParse!$C28,Weights!$A$1:$AV$15,40,FALSE),"")</f>
        <v>3.7777777777777777</v>
      </c>
      <c r="AT28" s="94">
        <f>IFERROR(SquadExport!AT28*VLOOKUP(WeightedParse!$C28,Weights!$A$1:$AV$15,41,FALSE),"")</f>
        <v>3.0000000000000003E-4</v>
      </c>
      <c r="AU28" s="94">
        <f>IFERROR(SquadExport!AU28*VLOOKUP(WeightedParse!$C28,Weights!$A$1:$AV$15,42,FALSE),"")</f>
        <v>4.25</v>
      </c>
      <c r="AV28" s="94">
        <f>IFERROR(SquadExport!AV28*VLOOKUP(WeightedParse!$C28,Weights!$A$1:$AV$15,43,FALSE),"")</f>
        <v>3.7777777777777777</v>
      </c>
      <c r="AW28" s="94">
        <f>IFERROR(SquadExport!AW28*VLOOKUP(WeightedParse!$C28,Weights!$A$1:$AV$15,44,FALSE),"")</f>
        <v>5.6666666666666661</v>
      </c>
      <c r="AX28" s="94">
        <f>IFERROR(SquadExport!AX28*VLOOKUP(WeightedParse!$C28,Weights!$A$1:$AV$15,45,FALSE),"")</f>
        <v>1E-4</v>
      </c>
      <c r="AY28" s="94">
        <f>IFERROR(SquadExport!AY28*VLOOKUP(WeightedParse!$C28,Weights!$A$1:$AV$15,46,FALSE),"")</f>
        <v>6.375</v>
      </c>
      <c r="AZ28" s="94">
        <f>IFERROR(SquadExport!AZ28*VLOOKUP(WeightedParse!$C28,Weights!$A$1:$AV$15,47,FALSE),"")</f>
        <v>3</v>
      </c>
      <c r="BA28" s="94">
        <f>IFERROR(SquadExport!BA28*VLOOKUP(WeightedParse!$C28,Weights!$A$1:$AV$15,48,FALSE),"")</f>
        <v>5.0999999999999996</v>
      </c>
      <c r="BB28" s="92">
        <f>IFERROR(IF(SquadExport!$BB28="Very Strong",6,IF(SquadExport!$BB28="Strong",5,IF(SquadExport!$BB28="Fairly Strong",4,IF(SquadExport!$BB28="Reasonable",3,IF(SquadExport!$BB28="Weak",2, IF(SquadExport!$BB28="Very Weak",1,"")))))),"")</f>
        <v>6</v>
      </c>
      <c r="BC28" s="92">
        <f>IFERROR(IF(SquadExport!$BC28="Very Strong",6,IF(SquadExport!$BC28="Strong",5,IF(SquadExport!$BC28="Fairly Strong",4,IF(SquadExport!$BC28="Reasonable",3,IF(SquadExport!$BC28="Weak",2, IF(SquadExport!$BC28="Very Weak",1,"")))))),"")</f>
        <v>1</v>
      </c>
      <c r="BD28" s="105">
        <f t="shared" si="0"/>
        <v>0.7</v>
      </c>
      <c r="BE28" s="86">
        <f t="shared" si="1"/>
        <v>487.62817777777769</v>
      </c>
    </row>
    <row r="29" spans="1:57" x14ac:dyDescent="0.25">
      <c r="A29" s="85" t="str">
        <f>IF(SquadExport!A29&gt;"",SquadExport!A29,"")</f>
        <v>Jack O'Connor</v>
      </c>
      <c r="B29" s="92">
        <f>IF($A29&gt;"",SquadExport!B29,"")</f>
        <v>19</v>
      </c>
      <c r="C29" s="92" t="str">
        <f>IF($A29&gt;"",SquadExport!C29,"")</f>
        <v>M (R)</v>
      </c>
      <c r="D29" s="92" t="str">
        <f>IF(A29&gt;"",SquadExport!D29,"")</f>
        <v>M/AM (RL)</v>
      </c>
      <c r="E29" s="92" t="str">
        <f>IF($A29&gt;"",SquadExport!E29,"")</f>
        <v>5'6"</v>
      </c>
      <c r="F29" s="92" t="str">
        <f>IF($A29&gt;"",SquadExport!F29,"")</f>
        <v>64 kg</v>
      </c>
      <c r="G29" s="94">
        <f>IFERROR(SquadExport!G29*VLOOKUP(WeightedParse!$C29,Weights!$A$1:$AV$15,2,FALSE),"")</f>
        <v>4.25</v>
      </c>
      <c r="H29" s="94">
        <f>IFERROR(SquadExport!H29*VLOOKUP(WeightedParse!$C29,Weights!$A$1:$AV$15,3,FALSE),"")</f>
        <v>17</v>
      </c>
      <c r="I29" s="94">
        <f>IFERROR(SquadExport!I29*VLOOKUP(WeightedParse!$C29,Weights!$A$1:$AV$15,4,FALSE),"")</f>
        <v>18.7</v>
      </c>
      <c r="J29" s="94">
        <f>IFERROR(SquadExport!J29*VLOOKUP(WeightedParse!$C29,Weights!$A$1:$AV$15,5,FALSE),"")</f>
        <v>6.1818181818181817</v>
      </c>
      <c r="K29" s="94">
        <f>IFERROR(SquadExport!K29*VLOOKUP(WeightedParse!$C29,Weights!$A$1:$AV$15,6,FALSE),"")</f>
        <v>17</v>
      </c>
      <c r="L29" s="94">
        <f>IFERROR(SquadExport!L29*VLOOKUP(WeightedParse!$C29,Weights!$A$1:$AV$15,7,FALSE),"")</f>
        <v>4.25</v>
      </c>
      <c r="M29" s="94">
        <f>IFERROR(SquadExport!M29*VLOOKUP(WeightedParse!$C29,Weights!$A$1:$AV$15,8,FALSE),"")</f>
        <v>5.3125</v>
      </c>
      <c r="N29" s="94">
        <f>IFERROR(SquadExport!N29*VLOOKUP(WeightedParse!$C29,Weights!$A$1:$AV$15,9,FALSE),"")</f>
        <v>10.818181818181818</v>
      </c>
      <c r="O29" s="94">
        <f>IFERROR(SquadExport!O29*VLOOKUP(WeightedParse!$C29,Weights!$A$1:$AV$15,10,FALSE),"")</f>
        <v>3.1875</v>
      </c>
      <c r="P29" s="94">
        <f>IFERROR(SquadExport!P29*VLOOKUP(WeightedParse!$C29,Weights!$A$1:$AV$15,11,FALSE),"")</f>
        <v>4.25</v>
      </c>
      <c r="Q29" s="94">
        <f>IFERROR(SquadExport!Q29*VLOOKUP(WeightedParse!$C29,Weights!$A$1:$AV$15,12,FALSE),"")</f>
        <v>11.9</v>
      </c>
      <c r="R29" s="94">
        <f>IFERROR(SquadExport!R29*VLOOKUP(WeightedParse!$C29,Weights!$A$1:$AV$15,13,FALSE),"")</f>
        <v>4.25</v>
      </c>
      <c r="S29" s="94">
        <f>IFERROR(SquadExport!S29*VLOOKUP(WeightedParse!$C29,Weights!$A$1:$AV$15,14,FALSE),"")</f>
        <v>6.1818181818181817</v>
      </c>
      <c r="T29" s="94">
        <f>IFERROR(SquadExport!T29*VLOOKUP(WeightedParse!$C29,Weights!$A$1:$AV$15,15,FALSE),"")</f>
        <v>13.222222222222221</v>
      </c>
      <c r="U29" s="94">
        <f>IFERROR(SquadExport!U29*VLOOKUP(WeightedParse!$C29,Weights!$A$1:$AV$15,16,FALSE),"")</f>
        <v>8</v>
      </c>
      <c r="V29" s="94">
        <f>IFERROR(SquadExport!V29*VLOOKUP(WeightedParse!$C29,Weights!$A$1:$AV$15,17,FALSE),"")</f>
        <v>11.9</v>
      </c>
      <c r="W29" s="94">
        <f>IFERROR(SquadExport!W29*VLOOKUP(WeightedParse!$C29,Weights!$A$1:$AV$15,18,FALSE),"")</f>
        <v>7.4375</v>
      </c>
      <c r="X29" s="94">
        <f>IFERROR(SquadExport!X29*VLOOKUP(WeightedParse!$C29,Weights!$A$1:$AV$15,19,FALSE),"")</f>
        <v>13.6</v>
      </c>
      <c r="Y29" s="94">
        <f>IFERROR(SquadExport!Y29*VLOOKUP(WeightedParse!$C29,Weights!$A$1:$AV$15,20,FALSE),"")</f>
        <v>9.2727272727272734</v>
      </c>
      <c r="Z29" s="94">
        <f>IFERROR(SquadExport!Z29*VLOOKUP(WeightedParse!$C29,Weights!$A$1:$AV$15,21,FALSE),"")</f>
        <v>12.75</v>
      </c>
      <c r="AA29" s="94">
        <f>IFERROR(SquadExport!AA29*VLOOKUP(WeightedParse!$C29,Weights!$A$1:$AV$15,22,FALSE),"")</f>
        <v>9</v>
      </c>
      <c r="AB29" s="94">
        <f>IFERROR(SquadExport!AB29*VLOOKUP(WeightedParse!$C29,Weights!$A$1:$AV$15,23,FALSE),"")</f>
        <v>11</v>
      </c>
      <c r="AC29" s="94">
        <f>IFERROR(SquadExport!AC29*VLOOKUP(WeightedParse!$C29,Weights!$A$1:$AV$15,24,FALSE),"")</f>
        <v>3.1875</v>
      </c>
      <c r="AD29" s="94">
        <f>IFERROR(SquadExport!AD29*VLOOKUP(WeightedParse!$C29,Weights!$A$1:$AV$15,25,FALSE),"")</f>
        <v>13.909090909090908</v>
      </c>
      <c r="AE29" s="94">
        <f>IFERROR(SquadExport!AE29*VLOOKUP(WeightedParse!$C29,Weights!$A$1:$AV$15,26,FALSE),"")</f>
        <v>4.25</v>
      </c>
      <c r="AF29" s="94">
        <f>IFERROR(SquadExport!AF29*VLOOKUP(WeightedParse!$C29,Weights!$A$1:$AV$15,27,FALSE),"")</f>
        <v>12.363636363636363</v>
      </c>
      <c r="AG29" s="94">
        <f>IFERROR(SquadExport!AG29*VLOOKUP(WeightedParse!$C29,Weights!$A$1:$AV$15,28,FALSE),"")</f>
        <v>13.6</v>
      </c>
      <c r="AH29" s="94">
        <f>IFERROR(SquadExport!AH29*VLOOKUP(WeightedParse!$C29,Weights!$A$1:$AV$15,29,FALSE),"")</f>
        <v>17</v>
      </c>
      <c r="AI29" s="94">
        <f>IFERROR(SquadExport!AI29*VLOOKUP(WeightedParse!$C29,Weights!$A$1:$AV$15,30,FALSE),"")</f>
        <v>29.466666666666665</v>
      </c>
      <c r="AJ29" s="94">
        <f>IFERROR(SquadExport!AJ29*VLOOKUP(WeightedParse!$C29,Weights!$A$1:$AV$15,31,FALSE),"")</f>
        <v>21.25</v>
      </c>
      <c r="AK29" s="94">
        <f>IFERROR(SquadExport!AK29*VLOOKUP(WeightedParse!$C29,Weights!$A$1:$AV$15,32,FALSE),"")</f>
        <v>17</v>
      </c>
      <c r="AL29" s="94">
        <f>IFERROR(SquadExport!AL29*VLOOKUP(WeightedParse!$C29,Weights!$A$1:$AV$15,33,FALSE),"")</f>
        <v>5.3125</v>
      </c>
      <c r="AM29" s="94">
        <f>IFERROR(SquadExport!AM29*VLOOKUP(WeightedParse!$C29,Weights!$A$1:$AV$15,34,FALSE),"")</f>
        <v>11</v>
      </c>
      <c r="AN29" s="94">
        <f>IFERROR(SquadExport!AN29*VLOOKUP(WeightedParse!$C29,Weights!$A$1:$AV$15,35,FALSE),"")</f>
        <v>25.5</v>
      </c>
      <c r="AO29" s="94">
        <f>IFERROR(SquadExport!AO29*VLOOKUP(WeightedParse!$C29,Weights!$A$1:$AV$15,36,FALSE),"")</f>
        <v>19.125</v>
      </c>
      <c r="AP29" s="94">
        <f>IFERROR(SquadExport!AP29*VLOOKUP(WeightedParse!$C29,Weights!$A$1:$AV$15,37,FALSE),"")</f>
        <v>10.199999999999999</v>
      </c>
      <c r="AQ29" s="94">
        <f>IFERROR(SquadExport!AQ29*VLOOKUP(WeightedParse!$C29,Weights!$A$1:$AV$15,38,FALSE),"")</f>
        <v>2.125</v>
      </c>
      <c r="AR29" s="94">
        <f>IFERROR(SquadExport!AR29*VLOOKUP(WeightedParse!$C29,Weights!$A$1:$AV$15,39,FALSE),"")</f>
        <v>4.25</v>
      </c>
      <c r="AS29" s="94">
        <f>IFERROR(SquadExport!AS29*VLOOKUP(WeightedParse!$C29,Weights!$A$1:$AV$15,40,FALSE),"")</f>
        <v>3.7777777777777777</v>
      </c>
      <c r="AT29" s="94">
        <f>IFERROR(SquadExport!AT29*VLOOKUP(WeightedParse!$C29,Weights!$A$1:$AV$15,41,FALSE),"")</f>
        <v>3.0000000000000003E-4</v>
      </c>
      <c r="AU29" s="94">
        <f>IFERROR(SquadExport!AU29*VLOOKUP(WeightedParse!$C29,Weights!$A$1:$AV$15,42,FALSE),"")</f>
        <v>2.125</v>
      </c>
      <c r="AV29" s="94">
        <f>IFERROR(SquadExport!AV29*VLOOKUP(WeightedParse!$C29,Weights!$A$1:$AV$15,43,FALSE),"")</f>
        <v>3.7777777777777777</v>
      </c>
      <c r="AW29" s="94">
        <f>IFERROR(SquadExport!AW29*VLOOKUP(WeightedParse!$C29,Weights!$A$1:$AV$15,44,FALSE),"")</f>
        <v>5.6666666666666661</v>
      </c>
      <c r="AX29" s="94">
        <f>IFERROR(SquadExport!AX29*VLOOKUP(WeightedParse!$C29,Weights!$A$1:$AV$15,45,FALSE),"")</f>
        <v>3.0000000000000003E-4</v>
      </c>
      <c r="AY29" s="94">
        <f>IFERROR(SquadExport!AY29*VLOOKUP(WeightedParse!$C29,Weights!$A$1:$AV$15,46,FALSE),"")</f>
        <v>4.25</v>
      </c>
      <c r="AZ29" s="94">
        <f>IFERROR(SquadExport!AZ29*VLOOKUP(WeightedParse!$C29,Weights!$A$1:$AV$15,47,FALSE),"")</f>
        <v>1</v>
      </c>
      <c r="BA29" s="94">
        <f>IFERROR(SquadExport!BA29*VLOOKUP(WeightedParse!$C29,Weights!$A$1:$AV$15,48,FALSE),"")</f>
        <v>5.0999999999999996</v>
      </c>
      <c r="BB29" s="92">
        <f>IFERROR(IF(SquadExport!$BB29="Very Strong",6,IF(SquadExport!$BB29="Strong",5,IF(SquadExport!$BB29="Fairly Strong",4,IF(SquadExport!$BB29="Reasonable",3,IF(SquadExport!$BB29="Weak",2, IF(SquadExport!$BB29="Very Weak",1,"")))))),"")</f>
        <v>6</v>
      </c>
      <c r="BC29" s="92">
        <f>IFERROR(IF(SquadExport!$BC29="Very Strong",6,IF(SquadExport!$BC29="Strong",5,IF(SquadExport!$BC29="Fairly Strong",4,IF(SquadExport!$BC29="Reasonable",3,IF(SquadExport!$BC29="Weak",2, IF(SquadExport!$BC29="Very Weak",1,"")))))),"")</f>
        <v>1</v>
      </c>
      <c r="BD29" s="105">
        <f t="shared" si="0"/>
        <v>0.7</v>
      </c>
      <c r="BE29" s="86">
        <f t="shared" si="1"/>
        <v>444.70148383838381</v>
      </c>
    </row>
    <row r="30" spans="1:57" x14ac:dyDescent="0.25">
      <c r="A30" s="85" t="str">
        <f>IF(SquadExport!A30&gt;"",SquadExport!A30,"")</f>
        <v>Mikey Place</v>
      </c>
      <c r="B30" s="92">
        <f>IF($A30&gt;"",SquadExport!B30,"")</f>
        <v>23</v>
      </c>
      <c r="C30" s="92" t="str">
        <f>IF($A30&gt;"",SquadExport!C30,"")</f>
        <v>AM (R)</v>
      </c>
      <c r="D30" s="92" t="str">
        <f>IF(A30&gt;"",SquadExport!D30,"")</f>
        <v>AM (C), ST (C)</v>
      </c>
      <c r="E30" s="92" t="str">
        <f>IF($A30&gt;"",SquadExport!E30,"")</f>
        <v>5'10"</v>
      </c>
      <c r="F30" s="92" t="str">
        <f>IF($A30&gt;"",SquadExport!F30,"")</f>
        <v>74 kg</v>
      </c>
      <c r="G30" s="94">
        <f>IFERROR(SquadExport!G30*VLOOKUP(WeightedParse!$C30,Weights!$A$1:$AV$15,2,FALSE),"")</f>
        <v>5</v>
      </c>
      <c r="H30" s="94">
        <f>IFERROR(SquadExport!H30*VLOOKUP(WeightedParse!$C30,Weights!$A$1:$AV$15,3,FALSE),"")</f>
        <v>17</v>
      </c>
      <c r="I30" s="94">
        <f>IFERROR(SquadExport!I30*VLOOKUP(WeightedParse!$C30,Weights!$A$1:$AV$15,4,FALSE),"")</f>
        <v>20.777777777777779</v>
      </c>
      <c r="J30" s="94">
        <f>IFERROR(SquadExport!J30*VLOOKUP(WeightedParse!$C30,Weights!$A$1:$AV$15,5,FALSE),"")</f>
        <v>17</v>
      </c>
      <c r="K30" s="94">
        <f>IFERROR(SquadExport!K30*VLOOKUP(WeightedParse!$C30,Weights!$A$1:$AV$15,6,FALSE),"")</f>
        <v>18.888888888888889</v>
      </c>
      <c r="L30" s="94">
        <f>IFERROR(SquadExport!L30*VLOOKUP(WeightedParse!$C30,Weights!$A$1:$AV$15,7,FALSE),"")</f>
        <v>5</v>
      </c>
      <c r="M30" s="94">
        <f>IFERROR(SquadExport!M30*VLOOKUP(WeightedParse!$C30,Weights!$A$1:$AV$15,8,FALSE),"")</f>
        <v>8</v>
      </c>
      <c r="N30" s="94">
        <f>IFERROR(SquadExport!N30*VLOOKUP(WeightedParse!$C30,Weights!$A$1:$AV$15,9,FALSE),"")</f>
        <v>11.333333333333334</v>
      </c>
      <c r="O30" s="94">
        <f>IFERROR(SquadExport!O30*VLOOKUP(WeightedParse!$C30,Weights!$A$1:$AV$15,10,FALSE),"")</f>
        <v>4</v>
      </c>
      <c r="P30" s="94">
        <f>IFERROR(SquadExport!P30*VLOOKUP(WeightedParse!$C30,Weights!$A$1:$AV$15,11,FALSE),"")</f>
        <v>4</v>
      </c>
      <c r="Q30" s="94">
        <f>IFERROR(SquadExport!Q30*VLOOKUP(WeightedParse!$C30,Weights!$A$1:$AV$15,12,FALSE),"")</f>
        <v>12.75</v>
      </c>
      <c r="R30" s="94">
        <f>IFERROR(SquadExport!R30*VLOOKUP(WeightedParse!$C30,Weights!$A$1:$AV$15,13,FALSE),"")</f>
        <v>16</v>
      </c>
      <c r="S30" s="94">
        <f>IFERROR(SquadExport!S30*VLOOKUP(WeightedParse!$C30,Weights!$A$1:$AV$15,14,FALSE),"")</f>
        <v>5.666666666666667</v>
      </c>
      <c r="T30" s="94">
        <f>IFERROR(SquadExport!T30*VLOOKUP(WeightedParse!$C30,Weights!$A$1:$AV$15,15,FALSE),"")</f>
        <v>15.111111111111111</v>
      </c>
      <c r="U30" s="94">
        <f>IFERROR(SquadExport!U30*VLOOKUP(WeightedParse!$C30,Weights!$A$1:$AV$15,16,FALSE),"")</f>
        <v>11</v>
      </c>
      <c r="V30" s="94">
        <f>IFERROR(SquadExport!V30*VLOOKUP(WeightedParse!$C30,Weights!$A$1:$AV$15,17,FALSE),"")</f>
        <v>11.9</v>
      </c>
      <c r="W30" s="94">
        <f>IFERROR(SquadExport!W30*VLOOKUP(WeightedParse!$C30,Weights!$A$1:$AV$15,18,FALSE),"")</f>
        <v>8</v>
      </c>
      <c r="X30" s="94">
        <f>IFERROR(SquadExport!X30*VLOOKUP(WeightedParse!$C30,Weights!$A$1:$AV$15,19,FALSE),"")</f>
        <v>17</v>
      </c>
      <c r="Y30" s="94">
        <f>IFERROR(SquadExport!Y30*VLOOKUP(WeightedParse!$C30,Weights!$A$1:$AV$15,20,FALSE),"")</f>
        <v>8.5</v>
      </c>
      <c r="Z30" s="94">
        <f>IFERROR(SquadExport!Z30*VLOOKUP(WeightedParse!$C30,Weights!$A$1:$AV$15,21,FALSE),"")</f>
        <v>20.777777777777779</v>
      </c>
      <c r="AA30" s="94">
        <f>IFERROR(SquadExport!AA30*VLOOKUP(WeightedParse!$C30,Weights!$A$1:$AV$15,22,FALSE),"")</f>
        <v>12</v>
      </c>
      <c r="AB30" s="94">
        <f>IFERROR(SquadExport!AB30*VLOOKUP(WeightedParse!$C30,Weights!$A$1:$AV$15,23,FALSE),"")</f>
        <v>11</v>
      </c>
      <c r="AC30" s="94">
        <f>IFERROR(SquadExport!AC30*VLOOKUP(WeightedParse!$C30,Weights!$A$1:$AV$15,24,FALSE),"")</f>
        <v>2</v>
      </c>
      <c r="AD30" s="94">
        <f>IFERROR(SquadExport!AD30*VLOOKUP(WeightedParse!$C30,Weights!$A$1:$AV$15,25,FALSE),"")</f>
        <v>14.166666666666668</v>
      </c>
      <c r="AE30" s="94">
        <f>IFERROR(SquadExport!AE30*VLOOKUP(WeightedParse!$C30,Weights!$A$1:$AV$15,26,FALSE),"")</f>
        <v>4</v>
      </c>
      <c r="AF30" s="94">
        <f>IFERROR(SquadExport!AF30*VLOOKUP(WeightedParse!$C30,Weights!$A$1:$AV$15,27,FALSE),"")</f>
        <v>11.333333333333334</v>
      </c>
      <c r="AG30" s="94">
        <f>IFERROR(SquadExport!AG30*VLOOKUP(WeightedParse!$C30,Weights!$A$1:$AV$15,28,FALSE),"")</f>
        <v>15.299999999999999</v>
      </c>
      <c r="AH30" s="94">
        <f>IFERROR(SquadExport!AH30*VLOOKUP(WeightedParse!$C30,Weights!$A$1:$AV$15,29,FALSE),"")</f>
        <v>15.299999999999999</v>
      </c>
      <c r="AI30" s="94">
        <f>IFERROR(SquadExport!AI30*VLOOKUP(WeightedParse!$C30,Weights!$A$1:$AV$15,30,FALSE),"")</f>
        <v>29.466666666666665</v>
      </c>
      <c r="AJ30" s="94">
        <f>IFERROR(SquadExport!AJ30*VLOOKUP(WeightedParse!$C30,Weights!$A$1:$AV$15,31,FALSE),"")</f>
        <v>23.375</v>
      </c>
      <c r="AK30" s="94">
        <f>IFERROR(SquadExport!AK30*VLOOKUP(WeightedParse!$C30,Weights!$A$1:$AV$15,32,FALSE),"")</f>
        <v>15.583333333333334</v>
      </c>
      <c r="AL30" s="94">
        <f>IFERROR(SquadExport!AL30*VLOOKUP(WeightedParse!$C30,Weights!$A$1:$AV$15,33,FALSE),"")</f>
        <v>8</v>
      </c>
      <c r="AM30" s="94">
        <f>IFERROR(SquadExport!AM30*VLOOKUP(WeightedParse!$C30,Weights!$A$1:$AV$15,34,FALSE),"")</f>
        <v>11</v>
      </c>
      <c r="AN30" s="94">
        <f>IFERROR(SquadExport!AN30*VLOOKUP(WeightedParse!$C30,Weights!$A$1:$AV$15,35,FALSE),"")</f>
        <v>27.2</v>
      </c>
      <c r="AO30" s="94">
        <f>IFERROR(SquadExport!AO30*VLOOKUP(WeightedParse!$C30,Weights!$A$1:$AV$15,36,FALSE),"")</f>
        <v>21.25</v>
      </c>
      <c r="AP30" s="94">
        <f>IFERROR(SquadExport!AP30*VLOOKUP(WeightedParse!$C30,Weights!$A$1:$AV$15,37,FALSE),"")</f>
        <v>13.6</v>
      </c>
      <c r="AQ30" s="94">
        <f>IFERROR(SquadExport!AQ30*VLOOKUP(WeightedParse!$C30,Weights!$A$1:$AV$15,38,FALSE),"")</f>
        <v>6.375</v>
      </c>
      <c r="AR30" s="94">
        <f>IFERROR(SquadExport!AR30*VLOOKUP(WeightedParse!$C30,Weights!$A$1:$AV$15,39,FALSE),"")</f>
        <v>2.125</v>
      </c>
      <c r="AS30" s="94">
        <f>IFERROR(SquadExport!AS30*VLOOKUP(WeightedParse!$C30,Weights!$A$1:$AV$15,40,FALSE),"")</f>
        <v>1.8888888888888888</v>
      </c>
      <c r="AT30" s="94">
        <f>IFERROR(SquadExport!AT30*VLOOKUP(WeightedParse!$C30,Weights!$A$1:$AV$15,41,FALSE),"")</f>
        <v>1E-4</v>
      </c>
      <c r="AU30" s="94">
        <f>IFERROR(SquadExport!AU30*VLOOKUP(WeightedParse!$C30,Weights!$A$1:$AV$15,42,FALSE),"")</f>
        <v>6.375</v>
      </c>
      <c r="AV30" s="94">
        <f>IFERROR(SquadExport!AV30*VLOOKUP(WeightedParse!$C30,Weights!$A$1:$AV$15,43,FALSE),"")</f>
        <v>5.6666666666666661</v>
      </c>
      <c r="AW30" s="94">
        <f>IFERROR(SquadExport!AW30*VLOOKUP(WeightedParse!$C30,Weights!$A$1:$AV$15,44,FALSE),"")</f>
        <v>3.7777777777777777</v>
      </c>
      <c r="AX30" s="94">
        <f>IFERROR(SquadExport!AX30*VLOOKUP(WeightedParse!$C30,Weights!$A$1:$AV$15,45,FALSE),"")</f>
        <v>1E-4</v>
      </c>
      <c r="AY30" s="94">
        <f>IFERROR(SquadExport!AY30*VLOOKUP(WeightedParse!$C30,Weights!$A$1:$AV$15,46,FALSE),"")</f>
        <v>2.125</v>
      </c>
      <c r="AZ30" s="94">
        <f>IFERROR(SquadExport!AZ30*VLOOKUP(WeightedParse!$C30,Weights!$A$1:$AV$15,47,FALSE),"")</f>
        <v>2</v>
      </c>
      <c r="BA30" s="94">
        <f>IFERROR(SquadExport!BA30*VLOOKUP(WeightedParse!$C30,Weights!$A$1:$AV$15,48,FALSE),"")</f>
        <v>5.0999999999999996</v>
      </c>
      <c r="BB30" s="92">
        <f>IFERROR(IF(SquadExport!$BB30="Very Strong",6,IF(SquadExport!$BB30="Strong",5,IF(SquadExport!$BB30="Fairly Strong",4,IF(SquadExport!$BB30="Reasonable",3,IF(SquadExport!$BB30="Weak",2, IF(SquadExport!$BB30="Very Weak",1,"")))))),"")</f>
        <v>6</v>
      </c>
      <c r="BC30" s="92">
        <f>IFERROR(IF(SquadExport!$BC30="Very Strong",6,IF(SquadExport!$BC30="Strong",5,IF(SquadExport!$BC30="Fairly Strong",4,IF(SquadExport!$BC30="Reasonable",3,IF(SquadExport!$BC30="Weak",2, IF(SquadExport!$BC30="Very Weak",1,"")))))),"")</f>
        <v>2</v>
      </c>
      <c r="BD30" s="105">
        <f t="shared" si="0"/>
        <v>0.8</v>
      </c>
      <c r="BE30" s="86">
        <f t="shared" si="1"/>
        <v>507.71408888888885</v>
      </c>
    </row>
    <row r="31" spans="1:57" x14ac:dyDescent="0.25">
      <c r="A31" s="85" t="str">
        <f>IF(SquadExport!A31&gt;"",SquadExport!A31,"")</f>
        <v>Wilson Waweru</v>
      </c>
      <c r="B31" s="92">
        <f>IF($A31&gt;"",SquadExport!B31,"")</f>
        <v>20</v>
      </c>
      <c r="C31" s="92" t="str">
        <f>IF($A31&gt;"",SquadExport!C31,"")</f>
        <v>AM (R)</v>
      </c>
      <c r="D31" s="92" t="str">
        <f>IF(A31&gt;"",SquadExport!D31,"")</f>
        <v>AM (RL), ST (C)</v>
      </c>
      <c r="E31" s="92" t="str">
        <f>IF($A31&gt;"",SquadExport!E31,"")</f>
        <v>5'10"</v>
      </c>
      <c r="F31" s="92" t="str">
        <f>IF($A31&gt;"",SquadExport!F31,"")</f>
        <v>73 kg</v>
      </c>
      <c r="G31" s="94">
        <f>IFERROR(SquadExport!G31*VLOOKUP(WeightedParse!$C31,Weights!$A$1:$AV$15,2,FALSE),"")</f>
        <v>3</v>
      </c>
      <c r="H31" s="94">
        <f>IFERROR(SquadExport!H31*VLOOKUP(WeightedParse!$C31,Weights!$A$1:$AV$15,3,FALSE),"")</f>
        <v>17</v>
      </c>
      <c r="I31" s="94">
        <f>IFERROR(SquadExport!I31*VLOOKUP(WeightedParse!$C31,Weights!$A$1:$AV$15,4,FALSE),"")</f>
        <v>20.777777777777779</v>
      </c>
      <c r="J31" s="94">
        <f>IFERROR(SquadExport!J31*VLOOKUP(WeightedParse!$C31,Weights!$A$1:$AV$15,5,FALSE),"")</f>
        <v>11.333333333333334</v>
      </c>
      <c r="K31" s="94">
        <f>IFERROR(SquadExport!K31*VLOOKUP(WeightedParse!$C31,Weights!$A$1:$AV$15,6,FALSE),"")</f>
        <v>20.777777777777779</v>
      </c>
      <c r="L31" s="94">
        <f>IFERROR(SquadExport!L31*VLOOKUP(WeightedParse!$C31,Weights!$A$1:$AV$15,7,FALSE),"")</f>
        <v>4</v>
      </c>
      <c r="M31" s="94">
        <f>IFERROR(SquadExport!M31*VLOOKUP(WeightedParse!$C31,Weights!$A$1:$AV$15,8,FALSE),"")</f>
        <v>8</v>
      </c>
      <c r="N31" s="94">
        <f>IFERROR(SquadExport!N31*VLOOKUP(WeightedParse!$C31,Weights!$A$1:$AV$15,9,FALSE),"")</f>
        <v>9.9166666666666679</v>
      </c>
      <c r="O31" s="94">
        <f>IFERROR(SquadExport!O31*VLOOKUP(WeightedParse!$C31,Weights!$A$1:$AV$15,10,FALSE),"")</f>
        <v>3</v>
      </c>
      <c r="P31" s="94">
        <f>IFERROR(SquadExport!P31*VLOOKUP(WeightedParse!$C31,Weights!$A$1:$AV$15,11,FALSE),"")</f>
        <v>3</v>
      </c>
      <c r="Q31" s="94">
        <f>IFERROR(SquadExport!Q31*VLOOKUP(WeightedParse!$C31,Weights!$A$1:$AV$15,12,FALSE),"")</f>
        <v>11.333333333333334</v>
      </c>
      <c r="R31" s="94">
        <f>IFERROR(SquadExport!R31*VLOOKUP(WeightedParse!$C31,Weights!$A$1:$AV$15,13,FALSE),"")</f>
        <v>8</v>
      </c>
      <c r="S31" s="94">
        <f>IFERROR(SquadExport!S31*VLOOKUP(WeightedParse!$C31,Weights!$A$1:$AV$15,14,FALSE),"")</f>
        <v>5.666666666666667</v>
      </c>
      <c r="T31" s="94">
        <f>IFERROR(SquadExport!T31*VLOOKUP(WeightedParse!$C31,Weights!$A$1:$AV$15,15,FALSE),"")</f>
        <v>15.111111111111111</v>
      </c>
      <c r="U31" s="94">
        <f>IFERROR(SquadExport!U31*VLOOKUP(WeightedParse!$C31,Weights!$A$1:$AV$15,16,FALSE),"")</f>
        <v>5</v>
      </c>
      <c r="V31" s="94">
        <f>IFERROR(SquadExport!V31*VLOOKUP(WeightedParse!$C31,Weights!$A$1:$AV$15,17,FALSE),"")</f>
        <v>11.9</v>
      </c>
      <c r="W31" s="94">
        <f>IFERROR(SquadExport!W31*VLOOKUP(WeightedParse!$C31,Weights!$A$1:$AV$15,18,FALSE),"")</f>
        <v>7</v>
      </c>
      <c r="X31" s="94">
        <f>IFERROR(SquadExport!X31*VLOOKUP(WeightedParse!$C31,Weights!$A$1:$AV$15,19,FALSE),"")</f>
        <v>15.299999999999999</v>
      </c>
      <c r="Y31" s="94">
        <f>IFERROR(SquadExport!Y31*VLOOKUP(WeightedParse!$C31,Weights!$A$1:$AV$15,20,FALSE),"")</f>
        <v>9.9166666666666679</v>
      </c>
      <c r="Z31" s="94">
        <f>IFERROR(SquadExport!Z31*VLOOKUP(WeightedParse!$C31,Weights!$A$1:$AV$15,21,FALSE),"")</f>
        <v>13.222222222222221</v>
      </c>
      <c r="AA31" s="94">
        <f>IFERROR(SquadExport!AA31*VLOOKUP(WeightedParse!$C31,Weights!$A$1:$AV$15,22,FALSE),"")</f>
        <v>9</v>
      </c>
      <c r="AB31" s="94">
        <f>IFERROR(SquadExport!AB31*VLOOKUP(WeightedParse!$C31,Weights!$A$1:$AV$15,23,FALSE),"")</f>
        <v>12</v>
      </c>
      <c r="AC31" s="94">
        <f>IFERROR(SquadExport!AC31*VLOOKUP(WeightedParse!$C31,Weights!$A$1:$AV$15,24,FALSE),"")</f>
        <v>3</v>
      </c>
      <c r="AD31" s="94">
        <f>IFERROR(SquadExport!AD31*VLOOKUP(WeightedParse!$C31,Weights!$A$1:$AV$15,25,FALSE),"")</f>
        <v>14.166666666666668</v>
      </c>
      <c r="AE31" s="94">
        <f>IFERROR(SquadExport!AE31*VLOOKUP(WeightedParse!$C31,Weights!$A$1:$AV$15,26,FALSE),"")</f>
        <v>4</v>
      </c>
      <c r="AF31" s="94">
        <f>IFERROR(SquadExport!AF31*VLOOKUP(WeightedParse!$C31,Weights!$A$1:$AV$15,27,FALSE),"")</f>
        <v>12.75</v>
      </c>
      <c r="AG31" s="94">
        <f>IFERROR(SquadExport!AG31*VLOOKUP(WeightedParse!$C31,Weights!$A$1:$AV$15,28,FALSE),"")</f>
        <v>15.299999999999999</v>
      </c>
      <c r="AH31" s="94">
        <f>IFERROR(SquadExport!AH31*VLOOKUP(WeightedParse!$C31,Weights!$A$1:$AV$15,29,FALSE),"")</f>
        <v>13.6</v>
      </c>
      <c r="AI31" s="94">
        <f>IFERROR(SquadExport!AI31*VLOOKUP(WeightedParse!$C31,Weights!$A$1:$AV$15,30,FALSE),"")</f>
        <v>24.933333333333334</v>
      </c>
      <c r="AJ31" s="94">
        <f>IFERROR(SquadExport!AJ31*VLOOKUP(WeightedParse!$C31,Weights!$A$1:$AV$15,31,FALSE),"")</f>
        <v>21.25</v>
      </c>
      <c r="AK31" s="94">
        <f>IFERROR(SquadExport!AK31*VLOOKUP(WeightedParse!$C31,Weights!$A$1:$AV$15,32,FALSE),"")</f>
        <v>15.583333333333334</v>
      </c>
      <c r="AL31" s="94">
        <f>IFERROR(SquadExport!AL31*VLOOKUP(WeightedParse!$C31,Weights!$A$1:$AV$15,33,FALSE),"")</f>
        <v>9</v>
      </c>
      <c r="AM31" s="94">
        <f>IFERROR(SquadExport!AM31*VLOOKUP(WeightedParse!$C31,Weights!$A$1:$AV$15,34,FALSE),"")</f>
        <v>11</v>
      </c>
      <c r="AN31" s="94">
        <f>IFERROR(SquadExport!AN31*VLOOKUP(WeightedParse!$C31,Weights!$A$1:$AV$15,35,FALSE),"")</f>
        <v>24.933333333333334</v>
      </c>
      <c r="AO31" s="94">
        <f>IFERROR(SquadExport!AO31*VLOOKUP(WeightedParse!$C31,Weights!$A$1:$AV$15,36,FALSE),"")</f>
        <v>19.125</v>
      </c>
      <c r="AP31" s="94">
        <f>IFERROR(SquadExport!AP31*VLOOKUP(WeightedParse!$C31,Weights!$A$1:$AV$15,37,FALSE),"")</f>
        <v>13.6</v>
      </c>
      <c r="AQ31" s="94">
        <f>IFERROR(SquadExport!AQ31*VLOOKUP(WeightedParse!$C31,Weights!$A$1:$AV$15,38,FALSE),"")</f>
        <v>4.25</v>
      </c>
      <c r="AR31" s="94">
        <f>IFERROR(SquadExport!AR31*VLOOKUP(WeightedParse!$C31,Weights!$A$1:$AV$15,39,FALSE),"")</f>
        <v>6.375</v>
      </c>
      <c r="AS31" s="94">
        <f>IFERROR(SquadExport!AS31*VLOOKUP(WeightedParse!$C31,Weights!$A$1:$AV$15,40,FALSE),"")</f>
        <v>5.6666666666666661</v>
      </c>
      <c r="AT31" s="94">
        <f>IFERROR(SquadExport!AT31*VLOOKUP(WeightedParse!$C31,Weights!$A$1:$AV$15,41,FALSE),"")</f>
        <v>2.0000000000000001E-4</v>
      </c>
      <c r="AU31" s="94">
        <f>IFERROR(SquadExport!AU31*VLOOKUP(WeightedParse!$C31,Weights!$A$1:$AV$15,42,FALSE),"")</f>
        <v>4.25</v>
      </c>
      <c r="AV31" s="94">
        <f>IFERROR(SquadExport!AV31*VLOOKUP(WeightedParse!$C31,Weights!$A$1:$AV$15,43,FALSE),"")</f>
        <v>1.8888888888888888</v>
      </c>
      <c r="AW31" s="94">
        <f>IFERROR(SquadExport!AW31*VLOOKUP(WeightedParse!$C31,Weights!$A$1:$AV$15,44,FALSE),"")</f>
        <v>5.6666666666666661</v>
      </c>
      <c r="AX31" s="94">
        <f>IFERROR(SquadExport!AX31*VLOOKUP(WeightedParse!$C31,Weights!$A$1:$AV$15,45,FALSE),"")</f>
        <v>1E-4</v>
      </c>
      <c r="AY31" s="94">
        <f>IFERROR(SquadExport!AY31*VLOOKUP(WeightedParse!$C31,Weights!$A$1:$AV$15,46,FALSE),"")</f>
        <v>8.5</v>
      </c>
      <c r="AZ31" s="94">
        <f>IFERROR(SquadExport!AZ31*VLOOKUP(WeightedParse!$C31,Weights!$A$1:$AV$15,47,FALSE),"")</f>
        <v>1</v>
      </c>
      <c r="BA31" s="94">
        <f>IFERROR(SquadExport!BA31*VLOOKUP(WeightedParse!$C31,Weights!$A$1:$AV$15,48,FALSE),"")</f>
        <v>1.7</v>
      </c>
      <c r="BB31" s="92">
        <f>IFERROR(IF(SquadExport!$BB31="Very Strong",6,IF(SquadExport!$BB31="Strong",5,IF(SquadExport!$BB31="Fairly Strong",4,IF(SquadExport!$BB31="Reasonable",3,IF(SquadExport!$BB31="Weak",2, IF(SquadExport!$BB31="Very Weak",1,"")))))),"")</f>
        <v>6</v>
      </c>
      <c r="BC31" s="92">
        <f>IFERROR(IF(SquadExport!$BC31="Very Strong",6,IF(SquadExport!$BC31="Strong",5,IF(SquadExport!$BC31="Fairly Strong",4,IF(SquadExport!$BC31="Reasonable",3,IF(SquadExport!$BC31="Weak",2, IF(SquadExport!$BC31="Very Weak",1,"")))))),"")</f>
        <v>1</v>
      </c>
      <c r="BD31" s="105">
        <f t="shared" si="0"/>
        <v>0.7</v>
      </c>
      <c r="BE31" s="86">
        <f t="shared" si="1"/>
        <v>465.79474444444452</v>
      </c>
    </row>
    <row r="32" spans="1:57" x14ac:dyDescent="0.25">
      <c r="A32" s="85" t="str">
        <f>IF(SquadExport!A32&gt;"",SquadExport!A32,"")</f>
        <v>Shane Doherty</v>
      </c>
      <c r="B32" s="92">
        <f>IF($A32&gt;"",SquadExport!B32,"")</f>
        <v>24</v>
      </c>
      <c r="C32" s="92" t="str">
        <f>IF($A32&gt;"",SquadExport!C32,"")</f>
        <v>AM (L)</v>
      </c>
      <c r="D32" s="92" t="str">
        <f>IF(A32&gt;"",SquadExport!D32,"")</f>
        <v>AM (L), ST (C)</v>
      </c>
      <c r="E32" s="92" t="str">
        <f>IF($A32&gt;"",SquadExport!E32,"")</f>
        <v>5'7"</v>
      </c>
      <c r="F32" s="92" t="str">
        <f>IF($A32&gt;"",SquadExport!F32,"")</f>
        <v>73 kg</v>
      </c>
      <c r="G32" s="94">
        <f>IFERROR(SquadExport!G32*VLOOKUP(WeightedParse!$C32,Weights!$A$1:$AV$15,2,FALSE),"")</f>
        <v>4</v>
      </c>
      <c r="H32" s="94">
        <f>IFERROR(SquadExport!H32*VLOOKUP(WeightedParse!$C32,Weights!$A$1:$AV$15,3,FALSE),"")</f>
        <v>11.333333333333332</v>
      </c>
      <c r="I32" s="94">
        <f>IFERROR(SquadExport!I32*VLOOKUP(WeightedParse!$C32,Weights!$A$1:$AV$15,4,FALSE),"")</f>
        <v>20.777777777777779</v>
      </c>
      <c r="J32" s="94">
        <f>IFERROR(SquadExport!J32*VLOOKUP(WeightedParse!$C32,Weights!$A$1:$AV$15,5,FALSE),"")</f>
        <v>12.75</v>
      </c>
      <c r="K32" s="94">
        <f>IFERROR(SquadExport!K32*VLOOKUP(WeightedParse!$C32,Weights!$A$1:$AV$15,6,FALSE),"")</f>
        <v>13.222222222222221</v>
      </c>
      <c r="L32" s="94">
        <f>IFERROR(SquadExport!L32*VLOOKUP(WeightedParse!$C32,Weights!$A$1:$AV$15,7,FALSE),"")</f>
        <v>3</v>
      </c>
      <c r="M32" s="94">
        <f>IFERROR(SquadExport!M32*VLOOKUP(WeightedParse!$C32,Weights!$A$1:$AV$15,8,FALSE),"")</f>
        <v>10</v>
      </c>
      <c r="N32" s="94">
        <f>IFERROR(SquadExport!N32*VLOOKUP(WeightedParse!$C32,Weights!$A$1:$AV$15,9,FALSE),"")</f>
        <v>11.333333333333334</v>
      </c>
      <c r="O32" s="94">
        <f>IFERROR(SquadExport!O32*VLOOKUP(WeightedParse!$C32,Weights!$A$1:$AV$15,10,FALSE),"")</f>
        <v>2</v>
      </c>
      <c r="P32" s="94">
        <f>IFERROR(SquadExport!P32*VLOOKUP(WeightedParse!$C32,Weights!$A$1:$AV$15,11,FALSE),"")</f>
        <v>6</v>
      </c>
      <c r="Q32" s="94">
        <f>IFERROR(SquadExport!Q32*VLOOKUP(WeightedParse!$C32,Weights!$A$1:$AV$15,12,FALSE),"")</f>
        <v>12.75</v>
      </c>
      <c r="R32" s="94">
        <f>IFERROR(SquadExport!R32*VLOOKUP(WeightedParse!$C32,Weights!$A$1:$AV$15,13,FALSE),"")</f>
        <v>2</v>
      </c>
      <c r="S32" s="94">
        <f>IFERROR(SquadExport!S32*VLOOKUP(WeightedParse!$C32,Weights!$A$1:$AV$15,14,FALSE),"")</f>
        <v>8.5</v>
      </c>
      <c r="T32" s="94">
        <f>IFERROR(SquadExport!T32*VLOOKUP(WeightedParse!$C32,Weights!$A$1:$AV$15,15,FALSE),"")</f>
        <v>20.777777777777779</v>
      </c>
      <c r="U32" s="94">
        <f>IFERROR(SquadExport!U32*VLOOKUP(WeightedParse!$C32,Weights!$A$1:$AV$15,16,FALSE),"")</f>
        <v>9</v>
      </c>
      <c r="V32" s="94">
        <f>IFERROR(SquadExport!V32*VLOOKUP(WeightedParse!$C32,Weights!$A$1:$AV$15,17,FALSE),"")</f>
        <v>13.6</v>
      </c>
      <c r="W32" s="94">
        <f>IFERROR(SquadExport!W32*VLOOKUP(WeightedParse!$C32,Weights!$A$1:$AV$15,18,FALSE),"")</f>
        <v>5</v>
      </c>
      <c r="X32" s="94">
        <f>IFERROR(SquadExport!X32*VLOOKUP(WeightedParse!$C32,Weights!$A$1:$AV$15,19,FALSE),"")</f>
        <v>22.099999999999998</v>
      </c>
      <c r="Y32" s="94">
        <f>IFERROR(SquadExport!Y32*VLOOKUP(WeightedParse!$C32,Weights!$A$1:$AV$15,20,FALSE),"")</f>
        <v>7.0833333333333339</v>
      </c>
      <c r="Z32" s="94">
        <f>IFERROR(SquadExport!Z32*VLOOKUP(WeightedParse!$C32,Weights!$A$1:$AV$15,21,FALSE),"")</f>
        <v>15.111111111111111</v>
      </c>
      <c r="AA32" s="94">
        <f>IFERROR(SquadExport!AA32*VLOOKUP(WeightedParse!$C32,Weights!$A$1:$AV$15,22,FALSE),"")</f>
        <v>15</v>
      </c>
      <c r="AB32" s="94">
        <f>IFERROR(SquadExport!AB32*VLOOKUP(WeightedParse!$C32,Weights!$A$1:$AV$15,23,FALSE),"")</f>
        <v>11</v>
      </c>
      <c r="AC32" s="94">
        <f>IFERROR(SquadExport!AC32*VLOOKUP(WeightedParse!$C32,Weights!$A$1:$AV$15,24,FALSE),"")</f>
        <v>3</v>
      </c>
      <c r="AD32" s="94">
        <f>IFERROR(SquadExport!AD32*VLOOKUP(WeightedParse!$C32,Weights!$A$1:$AV$15,25,FALSE),"")</f>
        <v>9.9166666666666679</v>
      </c>
      <c r="AE32" s="94">
        <f>IFERROR(SquadExport!AE32*VLOOKUP(WeightedParse!$C32,Weights!$A$1:$AV$15,26,FALSE),"")</f>
        <v>7</v>
      </c>
      <c r="AF32" s="94">
        <f>IFERROR(SquadExport!AF32*VLOOKUP(WeightedParse!$C32,Weights!$A$1:$AV$15,27,FALSE),"")</f>
        <v>9.9166666666666679</v>
      </c>
      <c r="AG32" s="94">
        <f>IFERROR(SquadExport!AG32*VLOOKUP(WeightedParse!$C32,Weights!$A$1:$AV$15,28,FALSE),"")</f>
        <v>15.299999999999999</v>
      </c>
      <c r="AH32" s="94">
        <f>IFERROR(SquadExport!AH32*VLOOKUP(WeightedParse!$C32,Weights!$A$1:$AV$15,29,FALSE),"")</f>
        <v>13.6</v>
      </c>
      <c r="AI32" s="94">
        <f>IFERROR(SquadExport!AI32*VLOOKUP(WeightedParse!$C32,Weights!$A$1:$AV$15,30,FALSE),"")</f>
        <v>29.466666666666665</v>
      </c>
      <c r="AJ32" s="94">
        <f>IFERROR(SquadExport!AJ32*VLOOKUP(WeightedParse!$C32,Weights!$A$1:$AV$15,31,FALSE),"")</f>
        <v>25.5</v>
      </c>
      <c r="AK32" s="94">
        <f>IFERROR(SquadExport!AK32*VLOOKUP(WeightedParse!$C32,Weights!$A$1:$AV$15,32,FALSE),"")</f>
        <v>5.666666666666667</v>
      </c>
      <c r="AL32" s="94">
        <f>IFERROR(SquadExport!AL32*VLOOKUP(WeightedParse!$C32,Weights!$A$1:$AV$15,33,FALSE),"")</f>
        <v>1</v>
      </c>
      <c r="AM32" s="94">
        <f>IFERROR(SquadExport!AM32*VLOOKUP(WeightedParse!$C32,Weights!$A$1:$AV$15,34,FALSE),"")</f>
        <v>15</v>
      </c>
      <c r="AN32" s="94">
        <f>IFERROR(SquadExport!AN32*VLOOKUP(WeightedParse!$C32,Weights!$A$1:$AV$15,35,FALSE),"")</f>
        <v>29.466666666666665</v>
      </c>
      <c r="AO32" s="94">
        <f>IFERROR(SquadExport!AO32*VLOOKUP(WeightedParse!$C32,Weights!$A$1:$AV$15,36,FALSE),"")</f>
        <v>23.375</v>
      </c>
      <c r="AP32" s="94">
        <f>IFERROR(SquadExport!AP32*VLOOKUP(WeightedParse!$C32,Weights!$A$1:$AV$15,37,FALSE),"")</f>
        <v>17</v>
      </c>
      <c r="AQ32" s="94">
        <f>IFERROR(SquadExport!AQ32*VLOOKUP(WeightedParse!$C32,Weights!$A$1:$AV$15,38,FALSE),"")</f>
        <v>6.375</v>
      </c>
      <c r="AR32" s="94">
        <f>IFERROR(SquadExport!AR32*VLOOKUP(WeightedParse!$C32,Weights!$A$1:$AV$15,39,FALSE),"")</f>
        <v>6.375</v>
      </c>
      <c r="AS32" s="94">
        <f>IFERROR(SquadExport!AS32*VLOOKUP(WeightedParse!$C32,Weights!$A$1:$AV$15,40,FALSE),"")</f>
        <v>3.7777777777777777</v>
      </c>
      <c r="AT32" s="94">
        <f>IFERROR(SquadExport!AT32*VLOOKUP(WeightedParse!$C32,Weights!$A$1:$AV$15,41,FALSE),"")</f>
        <v>1E-4</v>
      </c>
      <c r="AU32" s="94">
        <f>IFERROR(SquadExport!AU32*VLOOKUP(WeightedParse!$C32,Weights!$A$1:$AV$15,42,FALSE),"")</f>
        <v>2.125</v>
      </c>
      <c r="AV32" s="94">
        <f>IFERROR(SquadExport!AV32*VLOOKUP(WeightedParse!$C32,Weights!$A$1:$AV$15,43,FALSE),"")</f>
        <v>1.8888888888888888</v>
      </c>
      <c r="AW32" s="94">
        <f>IFERROR(SquadExport!AW32*VLOOKUP(WeightedParse!$C32,Weights!$A$1:$AV$15,44,FALSE),"")</f>
        <v>5.6666666666666661</v>
      </c>
      <c r="AX32" s="94">
        <f>IFERROR(SquadExport!AX32*VLOOKUP(WeightedParse!$C32,Weights!$A$1:$AV$15,45,FALSE),"")</f>
        <v>2.0000000000000001E-4</v>
      </c>
      <c r="AY32" s="94">
        <f>IFERROR(SquadExport!AY32*VLOOKUP(WeightedParse!$C32,Weights!$A$1:$AV$15,46,FALSE),"")</f>
        <v>6.375</v>
      </c>
      <c r="AZ32" s="94">
        <f>IFERROR(SquadExport!AZ32*VLOOKUP(WeightedParse!$C32,Weights!$A$1:$AV$15,47,FALSE),"")</f>
        <v>1</v>
      </c>
      <c r="BA32" s="94">
        <f>IFERROR(SquadExport!BA32*VLOOKUP(WeightedParse!$C32,Weights!$A$1:$AV$15,48,FALSE),"")</f>
        <v>3.4</v>
      </c>
      <c r="BB32" s="92">
        <f>IFERROR(IF(SquadExport!$BB32="Very Strong",6,IF(SquadExport!$BB32="Strong",5,IF(SquadExport!$BB32="Fairly Strong",4,IF(SquadExport!$BB32="Reasonable",3,IF(SquadExport!$BB32="Weak",2, IF(SquadExport!$BB32="Very Weak",1,"")))))),"")</f>
        <v>4</v>
      </c>
      <c r="BC32" s="92">
        <f>IFERROR(IF(SquadExport!$BC32="Very Strong",6,IF(SquadExport!$BC32="Strong",5,IF(SquadExport!$BC32="Fairly Strong",4,IF(SquadExport!$BC32="Reasonable",3,IF(SquadExport!$BC32="Weak",2, IF(SquadExport!$BC32="Very Weak",1,"")))))),"")</f>
        <v>6</v>
      </c>
      <c r="BD32" s="105">
        <f t="shared" si="0"/>
        <v>1</v>
      </c>
      <c r="BE32" s="86">
        <f t="shared" si="1"/>
        <v>478.5308555555556</v>
      </c>
    </row>
    <row r="33" spans="1:57" x14ac:dyDescent="0.25">
      <c r="A33" s="85" t="str">
        <f>IF(SquadExport!A33&gt;"",SquadExport!A33,"")</f>
        <v>Enda Curran</v>
      </c>
      <c r="B33" s="92">
        <f>IF($A33&gt;"",SquadExport!B33,"")</f>
        <v>28</v>
      </c>
      <c r="C33" s="92" t="str">
        <f>IF($A33&gt;"",SquadExport!C33,"")</f>
        <v>ST (C)</v>
      </c>
      <c r="D33" s="92" t="str">
        <f>IF(A33&gt;"",SquadExport!D33,"")</f>
        <v>ST (C)</v>
      </c>
      <c r="E33" s="92" t="str">
        <f>IF($A33&gt;"",SquadExport!E33,"")</f>
        <v>6'0"</v>
      </c>
      <c r="F33" s="92" t="str">
        <f>IF($A33&gt;"",SquadExport!F33,"")</f>
        <v>77 kg</v>
      </c>
      <c r="G33" s="94">
        <f>IFERROR(SquadExport!G33*VLOOKUP(WeightedParse!$C33,Weights!$A$1:$AV$15,2,FALSE),"")</f>
        <v>5.2631578947368416</v>
      </c>
      <c r="H33" s="94">
        <f>IFERROR(SquadExport!H33*VLOOKUP(WeightedParse!$C33,Weights!$A$1:$AV$15,3,FALSE),"")</f>
        <v>7.6923076923076925</v>
      </c>
      <c r="I33" s="94">
        <f>IFERROR(SquadExport!I33*VLOOKUP(WeightedParse!$C33,Weights!$A$1:$AV$15,4,FALSE),"")</f>
        <v>13.333333333333334</v>
      </c>
      <c r="J33" s="94">
        <f>IFERROR(SquadExport!J33*VLOOKUP(WeightedParse!$C33,Weights!$A$1:$AV$15,5,FALSE),"")</f>
        <v>30</v>
      </c>
      <c r="K33" s="94">
        <f>IFERROR(SquadExport!K33*VLOOKUP(WeightedParse!$C33,Weights!$A$1:$AV$15,6,FALSE),"")</f>
        <v>22.222222222222221</v>
      </c>
      <c r="L33" s="94">
        <f>IFERROR(SquadExport!L33*VLOOKUP(WeightedParse!$C33,Weights!$A$1:$AV$15,7,FALSE),"")</f>
        <v>9.473684210526315</v>
      </c>
      <c r="M33" s="94">
        <f>IFERROR(SquadExport!M33*VLOOKUP(WeightedParse!$C33,Weights!$A$1:$AV$15,8,FALSE),"")</f>
        <v>24.444444444444446</v>
      </c>
      <c r="N33" s="94">
        <f>IFERROR(SquadExport!N33*VLOOKUP(WeightedParse!$C33,Weights!$A$1:$AV$15,9,FALSE),"")</f>
        <v>13.846153846153847</v>
      </c>
      <c r="O33" s="94">
        <f>IFERROR(SquadExport!O33*VLOOKUP(WeightedParse!$C33,Weights!$A$1:$AV$15,10,FALSE),"")</f>
        <v>4.2105263157894735</v>
      </c>
      <c r="P33" s="94">
        <f>IFERROR(SquadExport!P33*VLOOKUP(WeightedParse!$C33,Weights!$A$1:$AV$15,11,FALSE),"")</f>
        <v>4.2105263157894735</v>
      </c>
      <c r="Q33" s="94">
        <f>IFERROR(SquadExport!Q33*VLOOKUP(WeightedParse!$C33,Weights!$A$1:$AV$15,12,FALSE),"")</f>
        <v>9.2307692307692317</v>
      </c>
      <c r="R33" s="94">
        <f>IFERROR(SquadExport!R33*VLOOKUP(WeightedParse!$C33,Weights!$A$1:$AV$15,13,FALSE),"")</f>
        <v>17.894736842105264</v>
      </c>
      <c r="S33" s="94">
        <f>IFERROR(SquadExport!S33*VLOOKUP(WeightedParse!$C33,Weights!$A$1:$AV$15,14,FALSE),"")</f>
        <v>4.2105263157894735</v>
      </c>
      <c r="T33" s="94">
        <f>IFERROR(SquadExport!T33*VLOOKUP(WeightedParse!$C33,Weights!$A$1:$AV$15,15,FALSE),"")</f>
        <v>20</v>
      </c>
      <c r="U33" s="94">
        <f>IFERROR(SquadExport!U33*VLOOKUP(WeightedParse!$C33,Weights!$A$1:$AV$15,16,FALSE),"")</f>
        <v>13</v>
      </c>
      <c r="V33" s="94">
        <f>IFERROR(SquadExport!V33*VLOOKUP(WeightedParse!$C33,Weights!$A$1:$AV$15,17,FALSE),"")</f>
        <v>26.666666666666668</v>
      </c>
      <c r="W33" s="94">
        <f>IFERROR(SquadExport!W33*VLOOKUP(WeightedParse!$C33,Weights!$A$1:$AV$15,18,FALSE),"")</f>
        <v>9.473684210526315</v>
      </c>
      <c r="X33" s="94">
        <f>IFERROR(SquadExport!X33*VLOOKUP(WeightedParse!$C33,Weights!$A$1:$AV$15,19,FALSE),"")</f>
        <v>20</v>
      </c>
      <c r="Y33" s="94">
        <f>IFERROR(SquadExport!Y33*VLOOKUP(WeightedParse!$C33,Weights!$A$1:$AV$15,20,FALSE),"")</f>
        <v>13.846153846153847</v>
      </c>
      <c r="Z33" s="94">
        <f>IFERROR(SquadExport!Z33*VLOOKUP(WeightedParse!$C33,Weights!$A$1:$AV$15,21,FALSE),"")</f>
        <v>20</v>
      </c>
      <c r="AA33" s="94">
        <f>IFERROR(SquadExport!AA33*VLOOKUP(WeightedParse!$C33,Weights!$A$1:$AV$15,22,FALSE),"")</f>
        <v>8</v>
      </c>
      <c r="AB33" s="94">
        <f>IFERROR(SquadExport!AB33*VLOOKUP(WeightedParse!$C33,Weights!$A$1:$AV$15,23,FALSE),"")</f>
        <v>13</v>
      </c>
      <c r="AC33" s="94">
        <f>IFERROR(SquadExport!AC33*VLOOKUP(WeightedParse!$C33,Weights!$A$1:$AV$15,24,FALSE),"")</f>
        <v>5.2631578947368416</v>
      </c>
      <c r="AD33" s="94">
        <f>IFERROR(SquadExport!AD33*VLOOKUP(WeightedParse!$C33,Weights!$A$1:$AV$15,25,FALSE),"")</f>
        <v>26.666666666666668</v>
      </c>
      <c r="AE33" s="94">
        <f>IFERROR(SquadExport!AE33*VLOOKUP(WeightedParse!$C33,Weights!$A$1:$AV$15,26,FALSE),"")</f>
        <v>10.76923076923077</v>
      </c>
      <c r="AF33" s="94">
        <f>IFERROR(SquadExport!AF33*VLOOKUP(WeightedParse!$C33,Weights!$A$1:$AV$15,27,FALSE),"")</f>
        <v>10.526315789473683</v>
      </c>
      <c r="AG33" s="94">
        <f>IFERROR(SquadExport!AG33*VLOOKUP(WeightedParse!$C33,Weights!$A$1:$AV$15,28,FALSE),"")</f>
        <v>10.76923076923077</v>
      </c>
      <c r="AH33" s="94">
        <f>IFERROR(SquadExport!AH33*VLOOKUP(WeightedParse!$C33,Weights!$A$1:$AV$15,29,FALSE),"")</f>
        <v>16.923076923076923</v>
      </c>
      <c r="AI33" s="94">
        <f>IFERROR(SquadExport!AI33*VLOOKUP(WeightedParse!$C33,Weights!$A$1:$AV$15,30,FALSE),"")</f>
        <v>32</v>
      </c>
      <c r="AJ33" s="94">
        <f>IFERROR(SquadExport!AJ33*VLOOKUP(WeightedParse!$C33,Weights!$A$1:$AV$15,31,FALSE),"")</f>
        <v>24.444444444444446</v>
      </c>
      <c r="AK33" s="94">
        <f>IFERROR(SquadExport!AK33*VLOOKUP(WeightedParse!$C33,Weights!$A$1:$AV$15,32,FALSE),"")</f>
        <v>15.384615384615385</v>
      </c>
      <c r="AL33" s="94">
        <f>IFERROR(SquadExport!AL33*VLOOKUP(WeightedParse!$C33,Weights!$A$1:$AV$15,33,FALSE),"")</f>
        <v>24.444444444444446</v>
      </c>
      <c r="AM33" s="94">
        <f>IFERROR(SquadExport!AM33*VLOOKUP(WeightedParse!$C33,Weights!$A$1:$AV$15,34,FALSE),"")</f>
        <v>8</v>
      </c>
      <c r="AN33" s="94">
        <f>IFERROR(SquadExport!AN33*VLOOKUP(WeightedParse!$C33,Weights!$A$1:$AV$15,35,FALSE),"")</f>
        <v>27.5</v>
      </c>
      <c r="AO33" s="94">
        <f>IFERROR(SquadExport!AO33*VLOOKUP(WeightedParse!$C33,Weights!$A$1:$AV$15,36,FALSE),"")</f>
        <v>15.555555555555557</v>
      </c>
      <c r="AP33" s="94">
        <f>IFERROR(SquadExport!AP33*VLOOKUP(WeightedParse!$C33,Weights!$A$1:$AV$15,37,FALSE),"")</f>
        <v>24.444444444444446</v>
      </c>
      <c r="AQ33" s="94">
        <f>IFERROR(SquadExport!AQ33*VLOOKUP(WeightedParse!$C33,Weights!$A$1:$AV$15,38,FALSE),"")</f>
        <v>4.25</v>
      </c>
      <c r="AR33" s="94">
        <f>IFERROR(SquadExport!AR33*VLOOKUP(WeightedParse!$C33,Weights!$A$1:$AV$15,39,FALSE),"")</f>
        <v>6.375</v>
      </c>
      <c r="AS33" s="94">
        <f>IFERROR(SquadExport!AS33*VLOOKUP(WeightedParse!$C33,Weights!$A$1:$AV$15,40,FALSE),"")</f>
        <v>3.7777777777777777</v>
      </c>
      <c r="AT33" s="94">
        <f>IFERROR(SquadExport!AT33*VLOOKUP(WeightedParse!$C33,Weights!$A$1:$AV$15,41,FALSE),"")</f>
        <v>2.0000000000000001E-4</v>
      </c>
      <c r="AU33" s="94">
        <f>IFERROR(SquadExport!AU33*VLOOKUP(WeightedParse!$C33,Weights!$A$1:$AV$15,42,FALSE),"")</f>
        <v>6.375</v>
      </c>
      <c r="AV33" s="94">
        <f>IFERROR(SquadExport!AV33*VLOOKUP(WeightedParse!$C33,Weights!$A$1:$AV$15,43,FALSE),"")</f>
        <v>1.8888888888888888</v>
      </c>
      <c r="AW33" s="94">
        <f>IFERROR(SquadExport!AW33*VLOOKUP(WeightedParse!$C33,Weights!$A$1:$AV$15,44,FALSE),"")</f>
        <v>5.6666666666666661</v>
      </c>
      <c r="AX33" s="94">
        <f>IFERROR(SquadExport!AX33*VLOOKUP(WeightedParse!$C33,Weights!$A$1:$AV$15,45,FALSE),"")</f>
        <v>1E-4</v>
      </c>
      <c r="AY33" s="94">
        <f>IFERROR(SquadExport!AY33*VLOOKUP(WeightedParse!$C33,Weights!$A$1:$AV$15,46,FALSE),"")</f>
        <v>6.375</v>
      </c>
      <c r="AZ33" s="94">
        <f>IFERROR(SquadExport!AZ33*VLOOKUP(WeightedParse!$C33,Weights!$A$1:$AV$15,47,FALSE),"")</f>
        <v>3</v>
      </c>
      <c r="BA33" s="94">
        <f>IFERROR(SquadExport!BA33*VLOOKUP(WeightedParse!$C33,Weights!$A$1:$AV$15,48,FALSE),"")</f>
        <v>1.7</v>
      </c>
      <c r="BB33" s="92">
        <f>IFERROR(IF(SquadExport!$BB33="Very Strong",6,IF(SquadExport!$BB33="Strong",5,IF(SquadExport!$BB33="Fairly Strong",4,IF(SquadExport!$BB33="Reasonable",3,IF(SquadExport!$BB33="Weak",2, IF(SquadExport!$BB33="Very Weak",1,"")))))),"")</f>
        <v>6</v>
      </c>
      <c r="BC33" s="92">
        <f>IFERROR(IF(SquadExport!$BC33="Very Strong",6,IF(SquadExport!$BC33="Strong",5,IF(SquadExport!$BC33="Fairly Strong",4,IF(SquadExport!$BC33="Reasonable",3,IF(SquadExport!$BC33="Weak",2, IF(SquadExport!$BC33="Very Weak",1,"")))))),"")</f>
        <v>1</v>
      </c>
      <c r="BD33" s="105">
        <f t="shared" si="0"/>
        <v>0.7</v>
      </c>
      <c r="BE33" s="86">
        <f t="shared" si="1"/>
        <v>602.11870980656772</v>
      </c>
    </row>
    <row r="34" spans="1:57" x14ac:dyDescent="0.25">
      <c r="A34" s="85" t="str">
        <f>IF(SquadExport!A34&gt;"",SquadExport!A34,"")</f>
        <v>Francely Lomboto</v>
      </c>
      <c r="B34" s="92">
        <f>IF($A34&gt;"",SquadExport!B34,"")</f>
        <v>20</v>
      </c>
      <c r="C34" s="92" t="str">
        <f>IF($A34&gt;"",SquadExport!C34,"")</f>
        <v>ST (C)</v>
      </c>
      <c r="D34" s="92" t="str">
        <f>IF(A34&gt;"",SquadExport!D34,"")</f>
        <v>ST (C)</v>
      </c>
      <c r="E34" s="92" t="str">
        <f>IF($A34&gt;"",SquadExport!E34,"")</f>
        <v>6'2"</v>
      </c>
      <c r="F34" s="92" t="str">
        <f>IF($A34&gt;"",SquadExport!F34,"")</f>
        <v>82 kg</v>
      </c>
      <c r="G34" s="94">
        <f>IFERROR(SquadExport!G34*VLOOKUP(WeightedParse!$C34,Weights!$A$1:$AV$15,2,FALSE),"")</f>
        <v>4.2105263157894735</v>
      </c>
      <c r="H34" s="94">
        <f>IFERROR(SquadExport!H34*VLOOKUP(WeightedParse!$C34,Weights!$A$1:$AV$15,3,FALSE),"")</f>
        <v>3.0769230769230771</v>
      </c>
      <c r="I34" s="94">
        <f>IFERROR(SquadExport!I34*VLOOKUP(WeightedParse!$C34,Weights!$A$1:$AV$15,4,FALSE),"")</f>
        <v>28.888888888888889</v>
      </c>
      <c r="J34" s="94">
        <f>IFERROR(SquadExport!J34*VLOOKUP(WeightedParse!$C34,Weights!$A$1:$AV$15,5,FALSE),"")</f>
        <v>32.5</v>
      </c>
      <c r="K34" s="94">
        <f>IFERROR(SquadExport!K34*VLOOKUP(WeightedParse!$C34,Weights!$A$1:$AV$15,6,FALSE),"")</f>
        <v>22.222222222222221</v>
      </c>
      <c r="L34" s="94">
        <f>IFERROR(SquadExport!L34*VLOOKUP(WeightedParse!$C34,Weights!$A$1:$AV$15,7,FALSE),"")</f>
        <v>5.2631578947368416</v>
      </c>
      <c r="M34" s="94">
        <f>IFERROR(SquadExport!M34*VLOOKUP(WeightedParse!$C34,Weights!$A$1:$AV$15,8,FALSE),"")</f>
        <v>28.888888888888889</v>
      </c>
      <c r="N34" s="94">
        <f>IFERROR(SquadExport!N34*VLOOKUP(WeightedParse!$C34,Weights!$A$1:$AV$15,9,FALSE),"")</f>
        <v>9.2307692307692317</v>
      </c>
      <c r="O34" s="94">
        <f>IFERROR(SquadExport!O34*VLOOKUP(WeightedParse!$C34,Weights!$A$1:$AV$15,10,FALSE),"")</f>
        <v>1.0526315789473684</v>
      </c>
      <c r="P34" s="94">
        <f>IFERROR(SquadExport!P34*VLOOKUP(WeightedParse!$C34,Weights!$A$1:$AV$15,11,FALSE),"")</f>
        <v>3.1578947368421053</v>
      </c>
      <c r="Q34" s="94">
        <f>IFERROR(SquadExport!Q34*VLOOKUP(WeightedParse!$C34,Weights!$A$1:$AV$15,12,FALSE),"")</f>
        <v>9.2307692307692317</v>
      </c>
      <c r="R34" s="94">
        <f>IFERROR(SquadExport!R34*VLOOKUP(WeightedParse!$C34,Weights!$A$1:$AV$15,13,FALSE),"")</f>
        <v>1.0526315789473684</v>
      </c>
      <c r="S34" s="94">
        <f>IFERROR(SquadExport!S34*VLOOKUP(WeightedParse!$C34,Weights!$A$1:$AV$15,14,FALSE),"")</f>
        <v>5.2631578947368416</v>
      </c>
      <c r="T34" s="94">
        <f>IFERROR(SquadExport!T34*VLOOKUP(WeightedParse!$C34,Weights!$A$1:$AV$15,15,FALSE),"")</f>
        <v>16</v>
      </c>
      <c r="U34" s="94">
        <f>IFERROR(SquadExport!U34*VLOOKUP(WeightedParse!$C34,Weights!$A$1:$AV$15,16,FALSE),"")</f>
        <v>12</v>
      </c>
      <c r="V34" s="94">
        <f>IFERROR(SquadExport!V34*VLOOKUP(WeightedParse!$C34,Weights!$A$1:$AV$15,17,FALSE),"")</f>
        <v>11.111111111111111</v>
      </c>
      <c r="W34" s="94">
        <f>IFERROR(SquadExport!W34*VLOOKUP(WeightedParse!$C34,Weights!$A$1:$AV$15,18,FALSE),"")</f>
        <v>7.3684210526315788</v>
      </c>
      <c r="X34" s="94">
        <f>IFERROR(SquadExport!X34*VLOOKUP(WeightedParse!$C34,Weights!$A$1:$AV$15,19,FALSE),"")</f>
        <v>11.111111111111111</v>
      </c>
      <c r="Y34" s="94">
        <f>IFERROR(SquadExport!Y34*VLOOKUP(WeightedParse!$C34,Weights!$A$1:$AV$15,20,FALSE),"")</f>
        <v>9.2307692307692317</v>
      </c>
      <c r="Z34" s="94">
        <f>IFERROR(SquadExport!Z34*VLOOKUP(WeightedParse!$C34,Weights!$A$1:$AV$15,21,FALSE),"")</f>
        <v>24.444444444444446</v>
      </c>
      <c r="AA34" s="94">
        <f>IFERROR(SquadExport!AA34*VLOOKUP(WeightedParse!$C34,Weights!$A$1:$AV$15,22,FALSE),"")</f>
        <v>5</v>
      </c>
      <c r="AB34" s="94">
        <f>IFERROR(SquadExport!AB34*VLOOKUP(WeightedParse!$C34,Weights!$A$1:$AV$15,23,FALSE),"")</f>
        <v>10</v>
      </c>
      <c r="AC34" s="94">
        <f>IFERROR(SquadExport!AC34*VLOOKUP(WeightedParse!$C34,Weights!$A$1:$AV$15,24,FALSE),"")</f>
        <v>9.473684210526315</v>
      </c>
      <c r="AD34" s="94">
        <f>IFERROR(SquadExport!AD34*VLOOKUP(WeightedParse!$C34,Weights!$A$1:$AV$15,25,FALSE),"")</f>
        <v>22.222222222222221</v>
      </c>
      <c r="AE34" s="94">
        <f>IFERROR(SquadExport!AE34*VLOOKUP(WeightedParse!$C34,Weights!$A$1:$AV$15,26,FALSE),"")</f>
        <v>9.2307692307692317</v>
      </c>
      <c r="AF34" s="94">
        <f>IFERROR(SquadExport!AF34*VLOOKUP(WeightedParse!$C34,Weights!$A$1:$AV$15,27,FALSE),"")</f>
        <v>5.2631578947368416</v>
      </c>
      <c r="AG34" s="94">
        <f>IFERROR(SquadExport!AG34*VLOOKUP(WeightedParse!$C34,Weights!$A$1:$AV$15,28,FALSE),"")</f>
        <v>9.2307692307692317</v>
      </c>
      <c r="AH34" s="94">
        <f>IFERROR(SquadExport!AH34*VLOOKUP(WeightedParse!$C34,Weights!$A$1:$AV$15,29,FALSE),"")</f>
        <v>9.2307692307692317</v>
      </c>
      <c r="AI34" s="94">
        <f>IFERROR(SquadExport!AI34*VLOOKUP(WeightedParse!$C34,Weights!$A$1:$AV$15,30,FALSE),"")</f>
        <v>34.666666666666664</v>
      </c>
      <c r="AJ34" s="94">
        <f>IFERROR(SquadExport!AJ34*VLOOKUP(WeightedParse!$C34,Weights!$A$1:$AV$15,31,FALSE),"")</f>
        <v>17.777777777777779</v>
      </c>
      <c r="AK34" s="94">
        <f>IFERROR(SquadExport!AK34*VLOOKUP(WeightedParse!$C34,Weights!$A$1:$AV$15,32,FALSE),"")</f>
        <v>9.2307692307692317</v>
      </c>
      <c r="AL34" s="94">
        <f>IFERROR(SquadExport!AL34*VLOOKUP(WeightedParse!$C34,Weights!$A$1:$AV$15,33,FALSE),"")</f>
        <v>24.444444444444446</v>
      </c>
      <c r="AM34" s="94">
        <f>IFERROR(SquadExport!AM34*VLOOKUP(WeightedParse!$C34,Weights!$A$1:$AV$15,34,FALSE),"")</f>
        <v>7</v>
      </c>
      <c r="AN34" s="94">
        <f>IFERROR(SquadExport!AN34*VLOOKUP(WeightedParse!$C34,Weights!$A$1:$AV$15,35,FALSE),"")</f>
        <v>25</v>
      </c>
      <c r="AO34" s="94">
        <f>IFERROR(SquadExport!AO34*VLOOKUP(WeightedParse!$C34,Weights!$A$1:$AV$15,36,FALSE),"")</f>
        <v>15.555555555555557</v>
      </c>
      <c r="AP34" s="94">
        <f>IFERROR(SquadExport!AP34*VLOOKUP(WeightedParse!$C34,Weights!$A$1:$AV$15,37,FALSE),"")</f>
        <v>17.777777777777779</v>
      </c>
      <c r="AQ34" s="94">
        <f>IFERROR(SquadExport!AQ34*VLOOKUP(WeightedParse!$C34,Weights!$A$1:$AV$15,38,FALSE),"")</f>
        <v>6.375</v>
      </c>
      <c r="AR34" s="94">
        <f>IFERROR(SquadExport!AR34*VLOOKUP(WeightedParse!$C34,Weights!$A$1:$AV$15,39,FALSE),"")</f>
        <v>2.125</v>
      </c>
      <c r="AS34" s="94">
        <f>IFERROR(SquadExport!AS34*VLOOKUP(WeightedParse!$C34,Weights!$A$1:$AV$15,40,FALSE),"")</f>
        <v>5.6666666666666661</v>
      </c>
      <c r="AT34" s="94">
        <f>IFERROR(SquadExport!AT34*VLOOKUP(WeightedParse!$C34,Weights!$A$1:$AV$15,41,FALSE),"")</f>
        <v>1E-4</v>
      </c>
      <c r="AU34" s="94">
        <f>IFERROR(SquadExport!AU34*VLOOKUP(WeightedParse!$C34,Weights!$A$1:$AV$15,42,FALSE),"")</f>
        <v>4.25</v>
      </c>
      <c r="AV34" s="94">
        <f>IFERROR(SquadExport!AV34*VLOOKUP(WeightedParse!$C34,Weights!$A$1:$AV$15,43,FALSE),"")</f>
        <v>3.7777777777777777</v>
      </c>
      <c r="AW34" s="94">
        <f>IFERROR(SquadExport!AW34*VLOOKUP(WeightedParse!$C34,Weights!$A$1:$AV$15,44,FALSE),"")</f>
        <v>1.8888888888888888</v>
      </c>
      <c r="AX34" s="94">
        <f>IFERROR(SquadExport!AX34*VLOOKUP(WeightedParse!$C34,Weights!$A$1:$AV$15,45,FALSE),"")</f>
        <v>1E-4</v>
      </c>
      <c r="AY34" s="94">
        <f>IFERROR(SquadExport!AY34*VLOOKUP(WeightedParse!$C34,Weights!$A$1:$AV$15,46,FALSE),"")</f>
        <v>4.25</v>
      </c>
      <c r="AZ34" s="94">
        <f>IFERROR(SquadExport!AZ34*VLOOKUP(WeightedParse!$C34,Weights!$A$1:$AV$15,47,FALSE),"")</f>
        <v>2</v>
      </c>
      <c r="BA34" s="94">
        <f>IFERROR(SquadExport!BA34*VLOOKUP(WeightedParse!$C34,Weights!$A$1:$AV$15,48,FALSE),"")</f>
        <v>1.7</v>
      </c>
      <c r="BB34" s="92">
        <f>IFERROR(IF(SquadExport!$BB34="Very Strong",6,IF(SquadExport!$BB34="Strong",5,IF(SquadExport!$BB34="Fairly Strong",4,IF(SquadExport!$BB34="Reasonable",3,IF(SquadExport!$BB34="Weak",2, IF(SquadExport!$BB34="Very Weak",1,"")))))),"")</f>
        <v>6</v>
      </c>
      <c r="BC34" s="92">
        <f>IFERROR(IF(SquadExport!$BC34="Very Strong",6,IF(SquadExport!$BC34="Strong",5,IF(SquadExport!$BC34="Fairly Strong",4,IF(SquadExport!$BC34="Reasonable",3,IF(SquadExport!$BC34="Weak",2, IF(SquadExport!$BC34="Very Weak",1,"")))))),"")</f>
        <v>3</v>
      </c>
      <c r="BD34" s="105">
        <f t="shared" si="0"/>
        <v>0.9</v>
      </c>
      <c r="BE34" s="86">
        <f t="shared" si="1"/>
        <v>508.44221529464681</v>
      </c>
    </row>
    <row r="35" spans="1:57" x14ac:dyDescent="0.25">
      <c r="A35" s="85" t="str">
        <f>IF(SquadExport!A35&gt;"",SquadExport!A35,"")</f>
        <v/>
      </c>
      <c r="B35" s="92" t="str">
        <f>IF($A35&gt;"",SquadExport!B35,"")</f>
        <v/>
      </c>
      <c r="C35" s="92" t="str">
        <f>IF($A35&gt;"",SquadExport!C35,"")</f>
        <v/>
      </c>
      <c r="D35" s="92" t="str">
        <f>IF(A35&gt;"",SquadExport!D35,"")</f>
        <v/>
      </c>
      <c r="E35" s="92" t="str">
        <f>IF($A35&gt;"",SquadExport!E35,"")</f>
        <v/>
      </c>
      <c r="F35" s="92" t="str">
        <f>IF($A35&gt;"",SquadExport!F35,"")</f>
        <v/>
      </c>
      <c r="G35" s="94" t="str">
        <f>IFERROR(SquadExport!G35*VLOOKUP(WeightedParse!$C35,Weights!$A$1:$AV$15,2,FALSE),"")</f>
        <v/>
      </c>
      <c r="H35" s="94" t="str">
        <f>IFERROR(SquadExport!H35*VLOOKUP(WeightedParse!$C35,Weights!$A$1:$AV$15,3,FALSE),"")</f>
        <v/>
      </c>
      <c r="I35" s="94" t="str">
        <f>IFERROR(SquadExport!I35*VLOOKUP(WeightedParse!$C35,Weights!$A$1:$AV$15,4,FALSE),"")</f>
        <v/>
      </c>
      <c r="J35" s="94" t="str">
        <f>IFERROR(SquadExport!J35*VLOOKUP(WeightedParse!$C35,Weights!$A$1:$AV$15,5,FALSE),"")</f>
        <v/>
      </c>
      <c r="K35" s="94" t="str">
        <f>IFERROR(SquadExport!K35*VLOOKUP(WeightedParse!$C35,Weights!$A$1:$AV$15,6,FALSE),"")</f>
        <v/>
      </c>
      <c r="L35" s="94" t="str">
        <f>IFERROR(SquadExport!L35*VLOOKUP(WeightedParse!$C35,Weights!$A$1:$AV$15,7,FALSE),"")</f>
        <v/>
      </c>
      <c r="M35" s="94" t="str">
        <f>IFERROR(SquadExport!M35*VLOOKUP(WeightedParse!$C35,Weights!$A$1:$AV$15,8,FALSE),"")</f>
        <v/>
      </c>
      <c r="N35" s="94" t="str">
        <f>IFERROR(SquadExport!N35*VLOOKUP(WeightedParse!$C35,Weights!$A$1:$AV$15,9,FALSE),"")</f>
        <v/>
      </c>
      <c r="O35" s="94" t="str">
        <f>IFERROR(SquadExport!O35*VLOOKUP(WeightedParse!$C35,Weights!$A$1:$AV$15,10,FALSE),"")</f>
        <v/>
      </c>
      <c r="P35" s="94" t="str">
        <f>IFERROR(SquadExport!P35*VLOOKUP(WeightedParse!$C35,Weights!$A$1:$AV$15,11,FALSE),"")</f>
        <v/>
      </c>
      <c r="Q35" s="94" t="str">
        <f>IFERROR(SquadExport!Q35*VLOOKUP(WeightedParse!$C35,Weights!$A$1:$AV$15,12,FALSE),"")</f>
        <v/>
      </c>
      <c r="R35" s="94" t="str">
        <f>IFERROR(SquadExport!R35*VLOOKUP(WeightedParse!$C35,Weights!$A$1:$AV$15,13,FALSE),"")</f>
        <v/>
      </c>
      <c r="S35" s="94" t="str">
        <f>IFERROR(SquadExport!S35*VLOOKUP(WeightedParse!$C35,Weights!$A$1:$AV$15,14,FALSE),"")</f>
        <v/>
      </c>
      <c r="T35" s="94" t="str">
        <f>IFERROR(SquadExport!T35*VLOOKUP(WeightedParse!$C35,Weights!$A$1:$AV$15,15,FALSE),"")</f>
        <v/>
      </c>
      <c r="U35" s="94" t="str">
        <f>IFERROR(SquadExport!U35*VLOOKUP(WeightedParse!$C35,Weights!$A$1:$AV$15,16,FALSE),"")</f>
        <v/>
      </c>
      <c r="V35" s="94" t="str">
        <f>IFERROR(SquadExport!V35*VLOOKUP(WeightedParse!$C35,Weights!$A$1:$AV$15,17,FALSE),"")</f>
        <v/>
      </c>
      <c r="W35" s="94" t="str">
        <f>IFERROR(SquadExport!W35*VLOOKUP(WeightedParse!$C35,Weights!$A$1:$AV$15,18,FALSE),"")</f>
        <v/>
      </c>
      <c r="X35" s="94" t="str">
        <f>IFERROR(SquadExport!X35*VLOOKUP(WeightedParse!$C35,Weights!$A$1:$AV$15,19,FALSE),"")</f>
        <v/>
      </c>
      <c r="Y35" s="94" t="str">
        <f>IFERROR(SquadExport!Y35*VLOOKUP(WeightedParse!$C35,Weights!$A$1:$AV$15,20,FALSE),"")</f>
        <v/>
      </c>
      <c r="Z35" s="94" t="str">
        <f>IFERROR(SquadExport!Z35*VLOOKUP(WeightedParse!$C35,Weights!$A$1:$AV$15,21,FALSE),"")</f>
        <v/>
      </c>
      <c r="AA35" s="94" t="str">
        <f>IFERROR(SquadExport!AA35*VLOOKUP(WeightedParse!$C35,Weights!$A$1:$AV$15,22,FALSE),"")</f>
        <v/>
      </c>
      <c r="AB35" s="94" t="str">
        <f>IFERROR(SquadExport!AB35*VLOOKUP(WeightedParse!$C35,Weights!$A$1:$AV$15,23,FALSE),"")</f>
        <v/>
      </c>
      <c r="AC35" s="94" t="str">
        <f>IFERROR(SquadExport!AC35*VLOOKUP(WeightedParse!$C35,Weights!$A$1:$AV$15,24,FALSE),"")</f>
        <v/>
      </c>
      <c r="AD35" s="94" t="str">
        <f>IFERROR(SquadExport!AD35*VLOOKUP(WeightedParse!$C35,Weights!$A$1:$AV$15,25,FALSE),"")</f>
        <v/>
      </c>
      <c r="AE35" s="94" t="str">
        <f>IFERROR(SquadExport!AE35*VLOOKUP(WeightedParse!$C35,Weights!$A$1:$AV$15,26,FALSE),"")</f>
        <v/>
      </c>
      <c r="AF35" s="94" t="str">
        <f>IFERROR(SquadExport!AF35*VLOOKUP(WeightedParse!$C35,Weights!$A$1:$AV$15,27,FALSE),"")</f>
        <v/>
      </c>
      <c r="AG35" s="94" t="str">
        <f>IFERROR(SquadExport!AG35*VLOOKUP(WeightedParse!$C35,Weights!$A$1:$AV$15,28,FALSE),"")</f>
        <v/>
      </c>
      <c r="AH35" s="94" t="str">
        <f>IFERROR(SquadExport!AH35*VLOOKUP(WeightedParse!$C35,Weights!$A$1:$AV$15,29,FALSE),"")</f>
        <v/>
      </c>
      <c r="AI35" s="94" t="str">
        <f>IFERROR(SquadExport!AI35*VLOOKUP(WeightedParse!$C35,Weights!$A$1:$AV$15,30,FALSE),"")</f>
        <v/>
      </c>
      <c r="AJ35" s="94" t="str">
        <f>IFERROR(SquadExport!AJ35*VLOOKUP(WeightedParse!$C35,Weights!$A$1:$AV$15,31,FALSE),"")</f>
        <v/>
      </c>
      <c r="AK35" s="94" t="str">
        <f>IFERROR(SquadExport!AK35*VLOOKUP(WeightedParse!$C35,Weights!$A$1:$AV$15,32,FALSE),"")</f>
        <v/>
      </c>
      <c r="AL35" s="94" t="str">
        <f>IFERROR(SquadExport!AL35*VLOOKUP(WeightedParse!$C35,Weights!$A$1:$AV$15,33,FALSE),"")</f>
        <v/>
      </c>
      <c r="AM35" s="94" t="str">
        <f>IFERROR(SquadExport!AM35*VLOOKUP(WeightedParse!$C35,Weights!$A$1:$AV$15,34,FALSE),"")</f>
        <v/>
      </c>
      <c r="AN35" s="94" t="str">
        <f>IFERROR(SquadExport!AN35*VLOOKUP(WeightedParse!$C35,Weights!$A$1:$AV$15,35,FALSE),"")</f>
        <v/>
      </c>
      <c r="AO35" s="94" t="str">
        <f>IFERROR(SquadExport!AO35*VLOOKUP(WeightedParse!$C35,Weights!$A$1:$AV$15,36,FALSE),"")</f>
        <v/>
      </c>
      <c r="AP35" s="94" t="str">
        <f>IFERROR(SquadExport!AP35*VLOOKUP(WeightedParse!$C35,Weights!$A$1:$AV$15,37,FALSE),"")</f>
        <v/>
      </c>
      <c r="AQ35" s="94" t="str">
        <f>IFERROR(SquadExport!AQ35*VLOOKUP(WeightedParse!$C35,Weights!$A$1:$AV$15,38,FALSE),"")</f>
        <v/>
      </c>
      <c r="AR35" s="94" t="str">
        <f>IFERROR(SquadExport!AR35*VLOOKUP(WeightedParse!$C35,Weights!$A$1:$AV$15,39,FALSE),"")</f>
        <v/>
      </c>
      <c r="AS35" s="94" t="str">
        <f>IFERROR(SquadExport!AS35*VLOOKUP(WeightedParse!$C35,Weights!$A$1:$AV$15,40,FALSE),"")</f>
        <v/>
      </c>
      <c r="AT35" s="94" t="str">
        <f>IFERROR(SquadExport!AT35*VLOOKUP(WeightedParse!$C35,Weights!$A$1:$AV$15,41,FALSE),"")</f>
        <v/>
      </c>
      <c r="AU35" s="94" t="str">
        <f>IFERROR(SquadExport!AU35*VLOOKUP(WeightedParse!$C35,Weights!$A$1:$AV$15,42,FALSE),"")</f>
        <v/>
      </c>
      <c r="AV35" s="94" t="str">
        <f>IFERROR(SquadExport!AV35*VLOOKUP(WeightedParse!$C35,Weights!$A$1:$AV$15,43,FALSE),"")</f>
        <v/>
      </c>
      <c r="AW35" s="94" t="str">
        <f>IFERROR(SquadExport!AW35*VLOOKUP(WeightedParse!$C35,Weights!$A$1:$AV$15,44,FALSE),"")</f>
        <v/>
      </c>
      <c r="AX35" s="94" t="str">
        <f>IFERROR(SquadExport!AX35*VLOOKUP(WeightedParse!$C35,Weights!$A$1:$AV$15,45,FALSE),"")</f>
        <v/>
      </c>
      <c r="AY35" s="94" t="str">
        <f>IFERROR(SquadExport!AY35*VLOOKUP(WeightedParse!$C35,Weights!$A$1:$AV$15,46,FALSE),"")</f>
        <v/>
      </c>
      <c r="AZ35" s="94" t="str">
        <f>IFERROR(SquadExport!AZ35*VLOOKUP(WeightedParse!$C35,Weights!$A$1:$AV$15,47,FALSE),"")</f>
        <v/>
      </c>
      <c r="BA35" s="94" t="str">
        <f>IFERROR(SquadExport!BA35*VLOOKUP(WeightedParse!$C35,Weights!$A$1:$AV$15,48,FALSE),"")</f>
        <v/>
      </c>
      <c r="BB35" s="92" t="str">
        <f>IFERROR(IF(SquadExport!$BB35="Very Strong",6,IF(SquadExport!$BB35="Strong",5,IF(SquadExport!$BB35="Fairly Strong",4,IF(SquadExport!$BB35="Reasonable",3,IF(SquadExport!$BB35="Weak",2, IF(SquadExport!$BB35="Very Weak",1,"")))))),"")</f>
        <v/>
      </c>
      <c r="BC35" s="92" t="str">
        <f>IFERROR(IF(SquadExport!$BC35="Very Strong",6,IF(SquadExport!$BC35="Strong",5,IF(SquadExport!$BC35="Fairly Strong",4,IF(SquadExport!$BC35="Reasonable",3,IF(SquadExport!$BC35="Weak",2, IF(SquadExport!$BC35="Very Weak",1,"")))))),"")</f>
        <v/>
      </c>
      <c r="BD35" s="105" t="str">
        <f t="shared" si="0"/>
        <v/>
      </c>
      <c r="BE35" s="86" t="str">
        <f t="shared" si="1"/>
        <v/>
      </c>
    </row>
    <row r="36" spans="1:57" x14ac:dyDescent="0.25">
      <c r="A36" s="85" t="str">
        <f>IF(SquadExport!A36&gt;"",SquadExport!A36,"")</f>
        <v/>
      </c>
      <c r="B36" s="92" t="str">
        <f>IF($A36&gt;"",SquadExport!B36,"")</f>
        <v/>
      </c>
      <c r="C36" s="92" t="str">
        <f>IF($A36&gt;"",SquadExport!C36,"")</f>
        <v/>
      </c>
      <c r="D36" s="92" t="str">
        <f>IF(A36&gt;"",SquadExport!D36,"")</f>
        <v/>
      </c>
      <c r="E36" s="92" t="str">
        <f>IF($A36&gt;"",SquadExport!E36,"")</f>
        <v/>
      </c>
      <c r="F36" s="92" t="str">
        <f>IF($A36&gt;"",SquadExport!F36,"")</f>
        <v/>
      </c>
      <c r="G36" s="94" t="str">
        <f>IFERROR(SquadExport!G36*VLOOKUP(WeightedParse!$C36,Weights!$A$1:$AV$15,2,FALSE),"")</f>
        <v/>
      </c>
      <c r="H36" s="94" t="str">
        <f>IFERROR(SquadExport!H36*VLOOKUP(WeightedParse!$C36,Weights!$A$1:$AV$15,3,FALSE),"")</f>
        <v/>
      </c>
      <c r="I36" s="94" t="str">
        <f>IFERROR(SquadExport!I36*VLOOKUP(WeightedParse!$C36,Weights!$A$1:$AV$15,4,FALSE),"")</f>
        <v/>
      </c>
      <c r="J36" s="94" t="str">
        <f>IFERROR(SquadExport!J36*VLOOKUP(WeightedParse!$C36,Weights!$A$1:$AV$15,5,FALSE),"")</f>
        <v/>
      </c>
      <c r="K36" s="94" t="str">
        <f>IFERROR(SquadExport!K36*VLOOKUP(WeightedParse!$C36,Weights!$A$1:$AV$15,6,FALSE),"")</f>
        <v/>
      </c>
      <c r="L36" s="94" t="str">
        <f>IFERROR(SquadExport!L36*VLOOKUP(WeightedParse!$C36,Weights!$A$1:$AV$15,7,FALSE),"")</f>
        <v/>
      </c>
      <c r="M36" s="94" t="str">
        <f>IFERROR(SquadExport!M36*VLOOKUP(WeightedParse!$C36,Weights!$A$1:$AV$15,8,FALSE),"")</f>
        <v/>
      </c>
      <c r="N36" s="94" t="str">
        <f>IFERROR(SquadExport!N36*VLOOKUP(WeightedParse!$C36,Weights!$A$1:$AV$15,9,FALSE),"")</f>
        <v/>
      </c>
      <c r="O36" s="94" t="str">
        <f>IFERROR(SquadExport!O36*VLOOKUP(WeightedParse!$C36,Weights!$A$1:$AV$15,10,FALSE),"")</f>
        <v/>
      </c>
      <c r="P36" s="94" t="str">
        <f>IFERROR(SquadExport!P36*VLOOKUP(WeightedParse!$C36,Weights!$A$1:$AV$15,11,FALSE),"")</f>
        <v/>
      </c>
      <c r="Q36" s="94" t="str">
        <f>IFERROR(SquadExport!Q36*VLOOKUP(WeightedParse!$C36,Weights!$A$1:$AV$15,12,FALSE),"")</f>
        <v/>
      </c>
      <c r="R36" s="94" t="str">
        <f>IFERROR(SquadExport!R36*VLOOKUP(WeightedParse!$C36,Weights!$A$1:$AV$15,13,FALSE),"")</f>
        <v/>
      </c>
      <c r="S36" s="94" t="str">
        <f>IFERROR(SquadExport!S36*VLOOKUP(WeightedParse!$C36,Weights!$A$1:$AV$15,14,FALSE),"")</f>
        <v/>
      </c>
      <c r="T36" s="94" t="str">
        <f>IFERROR(SquadExport!T36*VLOOKUP(WeightedParse!$C36,Weights!$A$1:$AV$15,15,FALSE),"")</f>
        <v/>
      </c>
      <c r="U36" s="94" t="str">
        <f>IFERROR(SquadExport!U36*VLOOKUP(WeightedParse!$C36,Weights!$A$1:$AV$15,16,FALSE),"")</f>
        <v/>
      </c>
      <c r="V36" s="94" t="str">
        <f>IFERROR(SquadExport!V36*VLOOKUP(WeightedParse!$C36,Weights!$A$1:$AV$15,17,FALSE),"")</f>
        <v/>
      </c>
      <c r="W36" s="94" t="str">
        <f>IFERROR(SquadExport!W36*VLOOKUP(WeightedParse!$C36,Weights!$A$1:$AV$15,18,FALSE),"")</f>
        <v/>
      </c>
      <c r="X36" s="94" t="str">
        <f>IFERROR(SquadExport!X36*VLOOKUP(WeightedParse!$C36,Weights!$A$1:$AV$15,19,FALSE),"")</f>
        <v/>
      </c>
      <c r="Y36" s="94" t="str">
        <f>IFERROR(SquadExport!Y36*VLOOKUP(WeightedParse!$C36,Weights!$A$1:$AV$15,20,FALSE),"")</f>
        <v/>
      </c>
      <c r="Z36" s="94" t="str">
        <f>IFERROR(SquadExport!Z36*VLOOKUP(WeightedParse!$C36,Weights!$A$1:$AV$15,21,FALSE),"")</f>
        <v/>
      </c>
      <c r="AA36" s="94" t="str">
        <f>IFERROR(SquadExport!AA36*VLOOKUP(WeightedParse!$C36,Weights!$A$1:$AV$15,22,FALSE),"")</f>
        <v/>
      </c>
      <c r="AB36" s="94" t="str">
        <f>IFERROR(SquadExport!AB36*VLOOKUP(WeightedParse!$C36,Weights!$A$1:$AV$15,23,FALSE),"")</f>
        <v/>
      </c>
      <c r="AC36" s="94" t="str">
        <f>IFERROR(SquadExport!AC36*VLOOKUP(WeightedParse!$C36,Weights!$A$1:$AV$15,24,FALSE),"")</f>
        <v/>
      </c>
      <c r="AD36" s="94" t="str">
        <f>IFERROR(SquadExport!AD36*VLOOKUP(WeightedParse!$C36,Weights!$A$1:$AV$15,25,FALSE),"")</f>
        <v/>
      </c>
      <c r="AE36" s="94" t="str">
        <f>IFERROR(SquadExport!AE36*VLOOKUP(WeightedParse!$C36,Weights!$A$1:$AV$15,26,FALSE),"")</f>
        <v/>
      </c>
      <c r="AF36" s="94" t="str">
        <f>IFERROR(SquadExport!AF36*VLOOKUP(WeightedParse!$C36,Weights!$A$1:$AV$15,27,FALSE),"")</f>
        <v/>
      </c>
      <c r="AG36" s="94" t="str">
        <f>IFERROR(SquadExport!AG36*VLOOKUP(WeightedParse!$C36,Weights!$A$1:$AV$15,28,FALSE),"")</f>
        <v/>
      </c>
      <c r="AH36" s="94" t="str">
        <f>IFERROR(SquadExport!AH36*VLOOKUP(WeightedParse!$C36,Weights!$A$1:$AV$15,29,FALSE),"")</f>
        <v/>
      </c>
      <c r="AI36" s="94" t="str">
        <f>IFERROR(SquadExport!AI36*VLOOKUP(WeightedParse!$C36,Weights!$A$1:$AV$15,30,FALSE),"")</f>
        <v/>
      </c>
      <c r="AJ36" s="94" t="str">
        <f>IFERROR(SquadExport!AJ36*VLOOKUP(WeightedParse!$C36,Weights!$A$1:$AV$15,31,FALSE),"")</f>
        <v/>
      </c>
      <c r="AK36" s="94" t="str">
        <f>IFERROR(SquadExport!AK36*VLOOKUP(WeightedParse!$C36,Weights!$A$1:$AV$15,32,FALSE),"")</f>
        <v/>
      </c>
      <c r="AL36" s="94" t="str">
        <f>IFERROR(SquadExport!AL36*VLOOKUP(WeightedParse!$C36,Weights!$A$1:$AV$15,33,FALSE),"")</f>
        <v/>
      </c>
      <c r="AM36" s="94" t="str">
        <f>IFERROR(SquadExport!AM36*VLOOKUP(WeightedParse!$C36,Weights!$A$1:$AV$15,34,FALSE),"")</f>
        <v/>
      </c>
      <c r="AN36" s="94" t="str">
        <f>IFERROR(SquadExport!AN36*VLOOKUP(WeightedParse!$C36,Weights!$A$1:$AV$15,35,FALSE),"")</f>
        <v/>
      </c>
      <c r="AO36" s="94" t="str">
        <f>IFERROR(SquadExport!AO36*VLOOKUP(WeightedParse!$C36,Weights!$A$1:$AV$15,36,FALSE),"")</f>
        <v/>
      </c>
      <c r="AP36" s="94" t="str">
        <f>IFERROR(SquadExport!AP36*VLOOKUP(WeightedParse!$C36,Weights!$A$1:$AV$15,37,FALSE),"")</f>
        <v/>
      </c>
      <c r="AQ36" s="94" t="str">
        <f>IFERROR(SquadExport!AQ36*VLOOKUP(WeightedParse!$C36,Weights!$A$1:$AV$15,38,FALSE),"")</f>
        <v/>
      </c>
      <c r="AR36" s="94" t="str">
        <f>IFERROR(SquadExport!AR36*VLOOKUP(WeightedParse!$C36,Weights!$A$1:$AV$15,39,FALSE),"")</f>
        <v/>
      </c>
      <c r="AS36" s="94" t="str">
        <f>IFERROR(SquadExport!AS36*VLOOKUP(WeightedParse!$C36,Weights!$A$1:$AV$15,40,FALSE),"")</f>
        <v/>
      </c>
      <c r="AT36" s="94" t="str">
        <f>IFERROR(SquadExport!AT36*VLOOKUP(WeightedParse!$C36,Weights!$A$1:$AV$15,41,FALSE),"")</f>
        <v/>
      </c>
      <c r="AU36" s="94" t="str">
        <f>IFERROR(SquadExport!AU36*VLOOKUP(WeightedParse!$C36,Weights!$A$1:$AV$15,42,FALSE),"")</f>
        <v/>
      </c>
      <c r="AV36" s="94" t="str">
        <f>IFERROR(SquadExport!AV36*VLOOKUP(WeightedParse!$C36,Weights!$A$1:$AV$15,43,FALSE),"")</f>
        <v/>
      </c>
      <c r="AW36" s="94" t="str">
        <f>IFERROR(SquadExport!AW36*VLOOKUP(WeightedParse!$C36,Weights!$A$1:$AV$15,44,FALSE),"")</f>
        <v/>
      </c>
      <c r="AX36" s="94" t="str">
        <f>IFERROR(SquadExport!AX36*VLOOKUP(WeightedParse!$C36,Weights!$A$1:$AV$15,45,FALSE),"")</f>
        <v/>
      </c>
      <c r="AY36" s="94" t="str">
        <f>IFERROR(SquadExport!AY36*VLOOKUP(WeightedParse!$C36,Weights!$A$1:$AV$15,46,FALSE),"")</f>
        <v/>
      </c>
      <c r="AZ36" s="94" t="str">
        <f>IFERROR(SquadExport!AZ36*VLOOKUP(WeightedParse!$C36,Weights!$A$1:$AV$15,47,FALSE),"")</f>
        <v/>
      </c>
      <c r="BA36" s="94" t="str">
        <f>IFERROR(SquadExport!BA36*VLOOKUP(WeightedParse!$C36,Weights!$A$1:$AV$15,48,FALSE),"")</f>
        <v/>
      </c>
      <c r="BB36" s="92" t="str">
        <f>IFERROR(IF(SquadExport!$BB36="Very Strong",6,IF(SquadExport!$BB36="Strong",5,IF(SquadExport!$BB36="Fairly Strong",4,IF(SquadExport!$BB36="Reasonable",3,IF(SquadExport!$BB36="Weak",2, IF(SquadExport!$BB36="Very Weak",1,"")))))),"")</f>
        <v/>
      </c>
      <c r="BC36" s="92" t="str">
        <f>IFERROR(IF(SquadExport!$BC36="Very Strong",6,IF(SquadExport!$BC36="Strong",5,IF(SquadExport!$BC36="Fairly Strong",4,IF(SquadExport!$BC36="Reasonable",3,IF(SquadExport!$BC36="Weak",2, IF(SquadExport!$BC36="Very Weak",1,"")))))),"")</f>
        <v/>
      </c>
      <c r="BD36" s="105" t="str">
        <f t="shared" si="0"/>
        <v/>
      </c>
      <c r="BE36" s="86" t="str">
        <f t="shared" si="1"/>
        <v/>
      </c>
    </row>
    <row r="37" spans="1:57" x14ac:dyDescent="0.25">
      <c r="A37" s="85" t="str">
        <f>IF(SquadExport!A37&gt;"",SquadExport!A37,"")</f>
        <v/>
      </c>
      <c r="B37" s="92" t="str">
        <f>IF($A37&gt;"",SquadExport!B37,"")</f>
        <v/>
      </c>
      <c r="C37" s="92" t="str">
        <f>IF($A37&gt;"",SquadExport!C37,"")</f>
        <v/>
      </c>
      <c r="D37" s="92" t="str">
        <f>IF(A37&gt;"",SquadExport!D37,"")</f>
        <v/>
      </c>
      <c r="E37" s="92" t="str">
        <f>IF($A37&gt;"",SquadExport!E37,"")</f>
        <v/>
      </c>
      <c r="F37" s="92" t="str">
        <f>IF($A37&gt;"",SquadExport!F37,"")</f>
        <v/>
      </c>
      <c r="G37" s="94" t="str">
        <f>IFERROR(SquadExport!G37*VLOOKUP(WeightedParse!$C37,Weights!$A$1:$AV$15,2,FALSE),"")</f>
        <v/>
      </c>
      <c r="H37" s="94" t="str">
        <f>IFERROR(SquadExport!H37*VLOOKUP(WeightedParse!$C37,Weights!$A$1:$AV$15,3,FALSE),"")</f>
        <v/>
      </c>
      <c r="I37" s="94" t="str">
        <f>IFERROR(SquadExport!I37*VLOOKUP(WeightedParse!$C37,Weights!$A$1:$AV$15,4,FALSE),"")</f>
        <v/>
      </c>
      <c r="J37" s="94" t="str">
        <f>IFERROR(SquadExport!J37*VLOOKUP(WeightedParse!$C37,Weights!$A$1:$AV$15,5,FALSE),"")</f>
        <v/>
      </c>
      <c r="K37" s="94" t="str">
        <f>IFERROR(SquadExport!K37*VLOOKUP(WeightedParse!$C37,Weights!$A$1:$AV$15,6,FALSE),"")</f>
        <v/>
      </c>
      <c r="L37" s="94" t="str">
        <f>IFERROR(SquadExport!L37*VLOOKUP(WeightedParse!$C37,Weights!$A$1:$AV$15,7,FALSE),"")</f>
        <v/>
      </c>
      <c r="M37" s="94" t="str">
        <f>IFERROR(SquadExport!M37*VLOOKUP(WeightedParse!$C37,Weights!$A$1:$AV$15,8,FALSE),"")</f>
        <v/>
      </c>
      <c r="N37" s="94" t="str">
        <f>IFERROR(SquadExport!N37*VLOOKUP(WeightedParse!$C37,Weights!$A$1:$AV$15,9,FALSE),"")</f>
        <v/>
      </c>
      <c r="O37" s="94" t="str">
        <f>IFERROR(SquadExport!O37*VLOOKUP(WeightedParse!$C37,Weights!$A$1:$AV$15,10,FALSE),"")</f>
        <v/>
      </c>
      <c r="P37" s="94" t="str">
        <f>IFERROR(SquadExport!P37*VLOOKUP(WeightedParse!$C37,Weights!$A$1:$AV$15,11,FALSE),"")</f>
        <v/>
      </c>
      <c r="Q37" s="94" t="str">
        <f>IFERROR(SquadExport!Q37*VLOOKUP(WeightedParse!$C37,Weights!$A$1:$AV$15,12,FALSE),"")</f>
        <v/>
      </c>
      <c r="R37" s="94" t="str">
        <f>IFERROR(SquadExport!R37*VLOOKUP(WeightedParse!$C37,Weights!$A$1:$AV$15,13,FALSE),"")</f>
        <v/>
      </c>
      <c r="S37" s="94" t="str">
        <f>IFERROR(SquadExport!S37*VLOOKUP(WeightedParse!$C37,Weights!$A$1:$AV$15,14,FALSE),"")</f>
        <v/>
      </c>
      <c r="T37" s="94" t="str">
        <f>IFERROR(SquadExport!T37*VLOOKUP(WeightedParse!$C37,Weights!$A$1:$AV$15,15,FALSE),"")</f>
        <v/>
      </c>
      <c r="U37" s="94" t="str">
        <f>IFERROR(SquadExport!U37*VLOOKUP(WeightedParse!$C37,Weights!$A$1:$AV$15,16,FALSE),"")</f>
        <v/>
      </c>
      <c r="V37" s="94" t="str">
        <f>IFERROR(SquadExport!V37*VLOOKUP(WeightedParse!$C37,Weights!$A$1:$AV$15,17,FALSE),"")</f>
        <v/>
      </c>
      <c r="W37" s="94" t="str">
        <f>IFERROR(SquadExport!W37*VLOOKUP(WeightedParse!$C37,Weights!$A$1:$AV$15,18,FALSE),"")</f>
        <v/>
      </c>
      <c r="X37" s="94" t="str">
        <f>IFERROR(SquadExport!X37*VLOOKUP(WeightedParse!$C37,Weights!$A$1:$AV$15,19,FALSE),"")</f>
        <v/>
      </c>
      <c r="Y37" s="94" t="str">
        <f>IFERROR(SquadExport!Y37*VLOOKUP(WeightedParse!$C37,Weights!$A$1:$AV$15,20,FALSE),"")</f>
        <v/>
      </c>
      <c r="Z37" s="94" t="str">
        <f>IFERROR(SquadExport!Z37*VLOOKUP(WeightedParse!$C37,Weights!$A$1:$AV$15,21,FALSE),"")</f>
        <v/>
      </c>
      <c r="AA37" s="94" t="str">
        <f>IFERROR(SquadExport!AA37*VLOOKUP(WeightedParse!$C37,Weights!$A$1:$AV$15,22,FALSE),"")</f>
        <v/>
      </c>
      <c r="AB37" s="94" t="str">
        <f>IFERROR(SquadExport!AB37*VLOOKUP(WeightedParse!$C37,Weights!$A$1:$AV$15,23,FALSE),"")</f>
        <v/>
      </c>
      <c r="AC37" s="94" t="str">
        <f>IFERROR(SquadExport!AC37*VLOOKUP(WeightedParse!$C37,Weights!$A$1:$AV$15,24,FALSE),"")</f>
        <v/>
      </c>
      <c r="AD37" s="94" t="str">
        <f>IFERROR(SquadExport!AD37*VLOOKUP(WeightedParse!$C37,Weights!$A$1:$AV$15,25,FALSE),"")</f>
        <v/>
      </c>
      <c r="AE37" s="94" t="str">
        <f>IFERROR(SquadExport!AE37*VLOOKUP(WeightedParse!$C37,Weights!$A$1:$AV$15,26,FALSE),"")</f>
        <v/>
      </c>
      <c r="AF37" s="94" t="str">
        <f>IFERROR(SquadExport!AF37*VLOOKUP(WeightedParse!$C37,Weights!$A$1:$AV$15,27,FALSE),"")</f>
        <v/>
      </c>
      <c r="AG37" s="94" t="str">
        <f>IFERROR(SquadExport!AG37*VLOOKUP(WeightedParse!$C37,Weights!$A$1:$AV$15,28,FALSE),"")</f>
        <v/>
      </c>
      <c r="AH37" s="94" t="str">
        <f>IFERROR(SquadExport!AH37*VLOOKUP(WeightedParse!$C37,Weights!$A$1:$AV$15,29,FALSE),"")</f>
        <v/>
      </c>
      <c r="AI37" s="94" t="str">
        <f>IFERROR(SquadExport!AI37*VLOOKUP(WeightedParse!$C37,Weights!$A$1:$AV$15,30,FALSE),"")</f>
        <v/>
      </c>
      <c r="AJ37" s="94" t="str">
        <f>IFERROR(SquadExport!AJ37*VLOOKUP(WeightedParse!$C37,Weights!$A$1:$AV$15,31,FALSE),"")</f>
        <v/>
      </c>
      <c r="AK37" s="94" t="str">
        <f>IFERROR(SquadExport!AK37*VLOOKUP(WeightedParse!$C37,Weights!$A$1:$AV$15,32,FALSE),"")</f>
        <v/>
      </c>
      <c r="AL37" s="94" t="str">
        <f>IFERROR(SquadExport!AL37*VLOOKUP(WeightedParse!$C37,Weights!$A$1:$AV$15,33,FALSE),"")</f>
        <v/>
      </c>
      <c r="AM37" s="94" t="str">
        <f>IFERROR(SquadExport!AM37*VLOOKUP(WeightedParse!$C37,Weights!$A$1:$AV$15,34,FALSE),"")</f>
        <v/>
      </c>
      <c r="AN37" s="94" t="str">
        <f>IFERROR(SquadExport!AN37*VLOOKUP(WeightedParse!$C37,Weights!$A$1:$AV$15,35,FALSE),"")</f>
        <v/>
      </c>
      <c r="AO37" s="94" t="str">
        <f>IFERROR(SquadExport!AO37*VLOOKUP(WeightedParse!$C37,Weights!$A$1:$AV$15,36,FALSE),"")</f>
        <v/>
      </c>
      <c r="AP37" s="94" t="str">
        <f>IFERROR(SquadExport!AP37*VLOOKUP(WeightedParse!$C37,Weights!$A$1:$AV$15,37,FALSE),"")</f>
        <v/>
      </c>
      <c r="AQ37" s="94" t="str">
        <f>IFERROR(SquadExport!AQ37*VLOOKUP(WeightedParse!$C37,Weights!$A$1:$AV$15,38,FALSE),"")</f>
        <v/>
      </c>
      <c r="AR37" s="94" t="str">
        <f>IFERROR(SquadExport!AR37*VLOOKUP(WeightedParse!$C37,Weights!$A$1:$AV$15,39,FALSE),"")</f>
        <v/>
      </c>
      <c r="AS37" s="94" t="str">
        <f>IFERROR(SquadExport!AS37*VLOOKUP(WeightedParse!$C37,Weights!$A$1:$AV$15,40,FALSE),"")</f>
        <v/>
      </c>
      <c r="AT37" s="94" t="str">
        <f>IFERROR(SquadExport!AT37*VLOOKUP(WeightedParse!$C37,Weights!$A$1:$AV$15,41,FALSE),"")</f>
        <v/>
      </c>
      <c r="AU37" s="94" t="str">
        <f>IFERROR(SquadExport!AU37*VLOOKUP(WeightedParse!$C37,Weights!$A$1:$AV$15,42,FALSE),"")</f>
        <v/>
      </c>
      <c r="AV37" s="94" t="str">
        <f>IFERROR(SquadExport!AV37*VLOOKUP(WeightedParse!$C37,Weights!$A$1:$AV$15,43,FALSE),"")</f>
        <v/>
      </c>
      <c r="AW37" s="94" t="str">
        <f>IFERROR(SquadExport!AW37*VLOOKUP(WeightedParse!$C37,Weights!$A$1:$AV$15,44,FALSE),"")</f>
        <v/>
      </c>
      <c r="AX37" s="94" t="str">
        <f>IFERROR(SquadExport!AX37*VLOOKUP(WeightedParse!$C37,Weights!$A$1:$AV$15,45,FALSE),"")</f>
        <v/>
      </c>
      <c r="AY37" s="94" t="str">
        <f>IFERROR(SquadExport!AY37*VLOOKUP(WeightedParse!$C37,Weights!$A$1:$AV$15,46,FALSE),"")</f>
        <v/>
      </c>
      <c r="AZ37" s="94" t="str">
        <f>IFERROR(SquadExport!AZ37*VLOOKUP(WeightedParse!$C37,Weights!$A$1:$AV$15,47,FALSE),"")</f>
        <v/>
      </c>
      <c r="BA37" s="94" t="str">
        <f>IFERROR(SquadExport!BA37*VLOOKUP(WeightedParse!$C37,Weights!$A$1:$AV$15,48,FALSE),"")</f>
        <v/>
      </c>
      <c r="BB37" s="92" t="str">
        <f>IFERROR(IF(SquadExport!$BB37="Very Strong",6,IF(SquadExport!$BB37="Strong",5,IF(SquadExport!$BB37="Fairly Strong",4,IF(SquadExport!$BB37="Reasonable",3,IF(SquadExport!$BB37="Weak",2, IF(SquadExport!$BB37="Very Weak",1,"")))))),"")</f>
        <v/>
      </c>
      <c r="BC37" s="92" t="str">
        <f>IFERROR(IF(SquadExport!$BC37="Very Strong",6,IF(SquadExport!$BC37="Strong",5,IF(SquadExport!$BC37="Fairly Strong",4,IF(SquadExport!$BC37="Reasonable",3,IF(SquadExport!$BC37="Weak",2, IF(SquadExport!$BC37="Very Weak",1,"")))))),"")</f>
        <v/>
      </c>
      <c r="BD37" s="105" t="str">
        <f t="shared" si="0"/>
        <v/>
      </c>
      <c r="BE37" s="86" t="str">
        <f t="shared" si="1"/>
        <v/>
      </c>
    </row>
    <row r="38" spans="1:57" x14ac:dyDescent="0.25">
      <c r="A38" s="85" t="str">
        <f>IF(SquadExport!A38&gt;"",SquadExport!A38,"")</f>
        <v/>
      </c>
      <c r="B38" s="92" t="str">
        <f>IF($A38&gt;"",SquadExport!B38,"")</f>
        <v/>
      </c>
      <c r="C38" s="92" t="str">
        <f>IF($A38&gt;"",SquadExport!C38,"")</f>
        <v/>
      </c>
      <c r="D38" s="92" t="str">
        <f>IF(A38&gt;"",SquadExport!D38,"")</f>
        <v/>
      </c>
      <c r="E38" s="92" t="str">
        <f>IF($A38&gt;"",SquadExport!E38,"")</f>
        <v/>
      </c>
      <c r="F38" s="92" t="str">
        <f>IF($A38&gt;"",SquadExport!F38,"")</f>
        <v/>
      </c>
      <c r="G38" s="94" t="str">
        <f>IFERROR(SquadExport!G38*VLOOKUP(WeightedParse!$C38,Weights!$A$1:$AV$15,2,FALSE),"")</f>
        <v/>
      </c>
      <c r="H38" s="94" t="str">
        <f>IFERROR(SquadExport!H38*VLOOKUP(WeightedParse!$C38,Weights!$A$1:$AV$15,3,FALSE),"")</f>
        <v/>
      </c>
      <c r="I38" s="94" t="str">
        <f>IFERROR(SquadExport!I38*VLOOKUP(WeightedParse!$C38,Weights!$A$1:$AV$15,4,FALSE),"")</f>
        <v/>
      </c>
      <c r="J38" s="94" t="str">
        <f>IFERROR(SquadExport!J38*VLOOKUP(WeightedParse!$C38,Weights!$A$1:$AV$15,5,FALSE),"")</f>
        <v/>
      </c>
      <c r="K38" s="94" t="str">
        <f>IFERROR(SquadExport!K38*VLOOKUP(WeightedParse!$C38,Weights!$A$1:$AV$15,6,FALSE),"")</f>
        <v/>
      </c>
      <c r="L38" s="94" t="str">
        <f>IFERROR(SquadExport!L38*VLOOKUP(WeightedParse!$C38,Weights!$A$1:$AV$15,7,FALSE),"")</f>
        <v/>
      </c>
      <c r="M38" s="94" t="str">
        <f>IFERROR(SquadExport!M38*VLOOKUP(WeightedParse!$C38,Weights!$A$1:$AV$15,8,FALSE),"")</f>
        <v/>
      </c>
      <c r="N38" s="94" t="str">
        <f>IFERROR(SquadExport!N38*VLOOKUP(WeightedParse!$C38,Weights!$A$1:$AV$15,9,FALSE),"")</f>
        <v/>
      </c>
      <c r="O38" s="94" t="str">
        <f>IFERROR(SquadExport!O38*VLOOKUP(WeightedParse!$C38,Weights!$A$1:$AV$15,10,FALSE),"")</f>
        <v/>
      </c>
      <c r="P38" s="94" t="str">
        <f>IFERROR(SquadExport!P38*VLOOKUP(WeightedParse!$C38,Weights!$A$1:$AV$15,11,FALSE),"")</f>
        <v/>
      </c>
      <c r="Q38" s="94" t="str">
        <f>IFERROR(SquadExport!Q38*VLOOKUP(WeightedParse!$C38,Weights!$A$1:$AV$15,12,FALSE),"")</f>
        <v/>
      </c>
      <c r="R38" s="94" t="str">
        <f>IFERROR(SquadExport!R38*VLOOKUP(WeightedParse!$C38,Weights!$A$1:$AV$15,13,FALSE),"")</f>
        <v/>
      </c>
      <c r="S38" s="94" t="str">
        <f>IFERROR(SquadExport!S38*VLOOKUP(WeightedParse!$C38,Weights!$A$1:$AV$15,14,FALSE),"")</f>
        <v/>
      </c>
      <c r="T38" s="94" t="str">
        <f>IFERROR(SquadExport!T38*VLOOKUP(WeightedParse!$C38,Weights!$A$1:$AV$15,15,FALSE),"")</f>
        <v/>
      </c>
      <c r="U38" s="94" t="str">
        <f>IFERROR(SquadExport!U38*VLOOKUP(WeightedParse!$C38,Weights!$A$1:$AV$15,16,FALSE),"")</f>
        <v/>
      </c>
      <c r="V38" s="94" t="str">
        <f>IFERROR(SquadExport!V38*VLOOKUP(WeightedParse!$C38,Weights!$A$1:$AV$15,17,FALSE),"")</f>
        <v/>
      </c>
      <c r="W38" s="94" t="str">
        <f>IFERROR(SquadExport!W38*VLOOKUP(WeightedParse!$C38,Weights!$A$1:$AV$15,18,FALSE),"")</f>
        <v/>
      </c>
      <c r="X38" s="94" t="str">
        <f>IFERROR(SquadExport!X38*VLOOKUP(WeightedParse!$C38,Weights!$A$1:$AV$15,19,FALSE),"")</f>
        <v/>
      </c>
      <c r="Y38" s="94" t="str">
        <f>IFERROR(SquadExport!Y38*VLOOKUP(WeightedParse!$C38,Weights!$A$1:$AV$15,20,FALSE),"")</f>
        <v/>
      </c>
      <c r="Z38" s="94" t="str">
        <f>IFERROR(SquadExport!Z38*VLOOKUP(WeightedParse!$C38,Weights!$A$1:$AV$15,21,FALSE),"")</f>
        <v/>
      </c>
      <c r="AA38" s="94" t="str">
        <f>IFERROR(SquadExport!AA38*VLOOKUP(WeightedParse!$C38,Weights!$A$1:$AV$15,22,FALSE),"")</f>
        <v/>
      </c>
      <c r="AB38" s="94" t="str">
        <f>IFERROR(SquadExport!AB38*VLOOKUP(WeightedParse!$C38,Weights!$A$1:$AV$15,23,FALSE),"")</f>
        <v/>
      </c>
      <c r="AC38" s="94" t="str">
        <f>IFERROR(SquadExport!AC38*VLOOKUP(WeightedParse!$C38,Weights!$A$1:$AV$15,24,FALSE),"")</f>
        <v/>
      </c>
      <c r="AD38" s="94" t="str">
        <f>IFERROR(SquadExport!AD38*VLOOKUP(WeightedParse!$C38,Weights!$A$1:$AV$15,25,FALSE),"")</f>
        <v/>
      </c>
      <c r="AE38" s="94" t="str">
        <f>IFERROR(SquadExport!AE38*VLOOKUP(WeightedParse!$C38,Weights!$A$1:$AV$15,26,FALSE),"")</f>
        <v/>
      </c>
      <c r="AF38" s="94" t="str">
        <f>IFERROR(SquadExport!AF38*VLOOKUP(WeightedParse!$C38,Weights!$A$1:$AV$15,27,FALSE),"")</f>
        <v/>
      </c>
      <c r="AG38" s="94" t="str">
        <f>IFERROR(SquadExport!AG38*VLOOKUP(WeightedParse!$C38,Weights!$A$1:$AV$15,28,FALSE),"")</f>
        <v/>
      </c>
      <c r="AH38" s="94" t="str">
        <f>IFERROR(SquadExport!AH38*VLOOKUP(WeightedParse!$C38,Weights!$A$1:$AV$15,29,FALSE),"")</f>
        <v/>
      </c>
      <c r="AI38" s="94" t="str">
        <f>IFERROR(SquadExport!AI38*VLOOKUP(WeightedParse!$C38,Weights!$A$1:$AV$15,30,FALSE),"")</f>
        <v/>
      </c>
      <c r="AJ38" s="94" t="str">
        <f>IFERROR(SquadExport!AJ38*VLOOKUP(WeightedParse!$C38,Weights!$A$1:$AV$15,31,FALSE),"")</f>
        <v/>
      </c>
      <c r="AK38" s="94" t="str">
        <f>IFERROR(SquadExport!AK38*VLOOKUP(WeightedParse!$C38,Weights!$A$1:$AV$15,32,FALSE),"")</f>
        <v/>
      </c>
      <c r="AL38" s="94" t="str">
        <f>IFERROR(SquadExport!AL38*VLOOKUP(WeightedParse!$C38,Weights!$A$1:$AV$15,33,FALSE),"")</f>
        <v/>
      </c>
      <c r="AM38" s="94" t="str">
        <f>IFERROR(SquadExport!AM38*VLOOKUP(WeightedParse!$C38,Weights!$A$1:$AV$15,34,FALSE),"")</f>
        <v/>
      </c>
      <c r="AN38" s="94" t="str">
        <f>IFERROR(SquadExport!AN38*VLOOKUP(WeightedParse!$C38,Weights!$A$1:$AV$15,35,FALSE),"")</f>
        <v/>
      </c>
      <c r="AO38" s="94" t="str">
        <f>IFERROR(SquadExport!AO38*VLOOKUP(WeightedParse!$C38,Weights!$A$1:$AV$15,36,FALSE),"")</f>
        <v/>
      </c>
      <c r="AP38" s="94" t="str">
        <f>IFERROR(SquadExport!AP38*VLOOKUP(WeightedParse!$C38,Weights!$A$1:$AV$15,37,FALSE),"")</f>
        <v/>
      </c>
      <c r="AQ38" s="94" t="str">
        <f>IFERROR(SquadExport!AQ38*VLOOKUP(WeightedParse!$C38,Weights!$A$1:$AV$15,38,FALSE),"")</f>
        <v/>
      </c>
      <c r="AR38" s="94" t="str">
        <f>IFERROR(SquadExport!AR38*VLOOKUP(WeightedParse!$C38,Weights!$A$1:$AV$15,39,FALSE),"")</f>
        <v/>
      </c>
      <c r="AS38" s="94" t="str">
        <f>IFERROR(SquadExport!AS38*VLOOKUP(WeightedParse!$C38,Weights!$A$1:$AV$15,40,FALSE),"")</f>
        <v/>
      </c>
      <c r="AT38" s="94" t="str">
        <f>IFERROR(SquadExport!AT38*VLOOKUP(WeightedParse!$C38,Weights!$A$1:$AV$15,41,FALSE),"")</f>
        <v/>
      </c>
      <c r="AU38" s="94" t="str">
        <f>IFERROR(SquadExport!AU38*VLOOKUP(WeightedParse!$C38,Weights!$A$1:$AV$15,42,FALSE),"")</f>
        <v/>
      </c>
      <c r="AV38" s="94" t="str">
        <f>IFERROR(SquadExport!AV38*VLOOKUP(WeightedParse!$C38,Weights!$A$1:$AV$15,43,FALSE),"")</f>
        <v/>
      </c>
      <c r="AW38" s="94" t="str">
        <f>IFERROR(SquadExport!AW38*VLOOKUP(WeightedParse!$C38,Weights!$A$1:$AV$15,44,FALSE),"")</f>
        <v/>
      </c>
      <c r="AX38" s="94" t="str">
        <f>IFERROR(SquadExport!AX38*VLOOKUP(WeightedParse!$C38,Weights!$A$1:$AV$15,45,FALSE),"")</f>
        <v/>
      </c>
      <c r="AY38" s="94" t="str">
        <f>IFERROR(SquadExport!AY38*VLOOKUP(WeightedParse!$C38,Weights!$A$1:$AV$15,46,FALSE),"")</f>
        <v/>
      </c>
      <c r="AZ38" s="94" t="str">
        <f>IFERROR(SquadExport!AZ38*VLOOKUP(WeightedParse!$C38,Weights!$A$1:$AV$15,47,FALSE),"")</f>
        <v/>
      </c>
      <c r="BA38" s="94" t="str">
        <f>IFERROR(SquadExport!BA38*VLOOKUP(WeightedParse!$C38,Weights!$A$1:$AV$15,48,FALSE),"")</f>
        <v/>
      </c>
      <c r="BB38" s="92" t="str">
        <f>IFERROR(IF(SquadExport!$BB38="Very Strong",6,IF(SquadExport!$BB38="Strong",5,IF(SquadExport!$BB38="Fairly Strong",4,IF(SquadExport!$BB38="Reasonable",3,IF(SquadExport!$BB38="Weak",2, IF(SquadExport!$BB38="Very Weak",1,"")))))),"")</f>
        <v/>
      </c>
      <c r="BC38" s="92" t="str">
        <f>IFERROR(IF(SquadExport!$BC38="Very Strong",6,IF(SquadExport!$BC38="Strong",5,IF(SquadExport!$BC38="Fairly Strong",4,IF(SquadExport!$BC38="Reasonable",3,IF(SquadExport!$BC38="Weak",2, IF(SquadExport!$BC38="Very Weak",1,"")))))),"")</f>
        <v/>
      </c>
      <c r="BD38" s="105" t="str">
        <f t="shared" si="0"/>
        <v/>
      </c>
      <c r="BE38" s="86" t="str">
        <f t="shared" si="1"/>
        <v/>
      </c>
    </row>
    <row r="39" spans="1:57" x14ac:dyDescent="0.25">
      <c r="A39" s="85" t="str">
        <f>IF(SquadExport!A39&gt;"",SquadExport!A39,"")</f>
        <v/>
      </c>
      <c r="B39" s="92" t="str">
        <f>IF($A39&gt;"",SquadExport!B39,"")</f>
        <v/>
      </c>
      <c r="C39" s="92" t="str">
        <f>IF($A39&gt;"",SquadExport!C39,"")</f>
        <v/>
      </c>
      <c r="D39" s="92" t="str">
        <f>IF(A39&gt;"",SquadExport!D39,"")</f>
        <v/>
      </c>
      <c r="E39" s="92" t="str">
        <f>IF($A39&gt;"",SquadExport!E39,"")</f>
        <v/>
      </c>
      <c r="F39" s="92" t="str">
        <f>IF($A39&gt;"",SquadExport!F39,"")</f>
        <v/>
      </c>
      <c r="G39" s="94" t="str">
        <f>IFERROR(SquadExport!G39*VLOOKUP(WeightedParse!$C39,Weights!$A$1:$AV$15,2,FALSE),"")</f>
        <v/>
      </c>
      <c r="H39" s="94" t="str">
        <f>IFERROR(SquadExport!H39*VLOOKUP(WeightedParse!$C39,Weights!$A$1:$AV$15,3,FALSE),"")</f>
        <v/>
      </c>
      <c r="I39" s="94" t="str">
        <f>IFERROR(SquadExport!I39*VLOOKUP(WeightedParse!$C39,Weights!$A$1:$AV$15,4,FALSE),"")</f>
        <v/>
      </c>
      <c r="J39" s="94" t="str">
        <f>IFERROR(SquadExport!J39*VLOOKUP(WeightedParse!$C39,Weights!$A$1:$AV$15,5,FALSE),"")</f>
        <v/>
      </c>
      <c r="K39" s="94" t="str">
        <f>IFERROR(SquadExport!K39*VLOOKUP(WeightedParse!$C39,Weights!$A$1:$AV$15,6,FALSE),"")</f>
        <v/>
      </c>
      <c r="L39" s="94" t="str">
        <f>IFERROR(SquadExport!L39*VLOOKUP(WeightedParse!$C39,Weights!$A$1:$AV$15,7,FALSE),"")</f>
        <v/>
      </c>
      <c r="M39" s="94" t="str">
        <f>IFERROR(SquadExport!M39*VLOOKUP(WeightedParse!$C39,Weights!$A$1:$AV$15,8,FALSE),"")</f>
        <v/>
      </c>
      <c r="N39" s="94" t="str">
        <f>IFERROR(SquadExport!N39*VLOOKUP(WeightedParse!$C39,Weights!$A$1:$AV$15,9,FALSE),"")</f>
        <v/>
      </c>
      <c r="O39" s="94" t="str">
        <f>IFERROR(SquadExport!O39*VLOOKUP(WeightedParse!$C39,Weights!$A$1:$AV$15,10,FALSE),"")</f>
        <v/>
      </c>
      <c r="P39" s="94" t="str">
        <f>IFERROR(SquadExport!P39*VLOOKUP(WeightedParse!$C39,Weights!$A$1:$AV$15,11,FALSE),"")</f>
        <v/>
      </c>
      <c r="Q39" s="94" t="str">
        <f>IFERROR(SquadExport!Q39*VLOOKUP(WeightedParse!$C39,Weights!$A$1:$AV$15,12,FALSE),"")</f>
        <v/>
      </c>
      <c r="R39" s="94" t="str">
        <f>IFERROR(SquadExport!R39*VLOOKUP(WeightedParse!$C39,Weights!$A$1:$AV$15,13,FALSE),"")</f>
        <v/>
      </c>
      <c r="S39" s="94" t="str">
        <f>IFERROR(SquadExport!S39*VLOOKUP(WeightedParse!$C39,Weights!$A$1:$AV$15,14,FALSE),"")</f>
        <v/>
      </c>
      <c r="T39" s="94" t="str">
        <f>IFERROR(SquadExport!T39*VLOOKUP(WeightedParse!$C39,Weights!$A$1:$AV$15,15,FALSE),"")</f>
        <v/>
      </c>
      <c r="U39" s="94" t="str">
        <f>IFERROR(SquadExport!U39*VLOOKUP(WeightedParse!$C39,Weights!$A$1:$AV$15,16,FALSE),"")</f>
        <v/>
      </c>
      <c r="V39" s="94" t="str">
        <f>IFERROR(SquadExport!V39*VLOOKUP(WeightedParse!$C39,Weights!$A$1:$AV$15,17,FALSE),"")</f>
        <v/>
      </c>
      <c r="W39" s="94" t="str">
        <f>IFERROR(SquadExport!W39*VLOOKUP(WeightedParse!$C39,Weights!$A$1:$AV$15,18,FALSE),"")</f>
        <v/>
      </c>
      <c r="X39" s="94" t="str">
        <f>IFERROR(SquadExport!X39*VLOOKUP(WeightedParse!$C39,Weights!$A$1:$AV$15,19,FALSE),"")</f>
        <v/>
      </c>
      <c r="Y39" s="94" t="str">
        <f>IFERROR(SquadExport!Y39*VLOOKUP(WeightedParse!$C39,Weights!$A$1:$AV$15,20,FALSE),"")</f>
        <v/>
      </c>
      <c r="Z39" s="94" t="str">
        <f>IFERROR(SquadExport!Z39*VLOOKUP(WeightedParse!$C39,Weights!$A$1:$AV$15,21,FALSE),"")</f>
        <v/>
      </c>
      <c r="AA39" s="94" t="str">
        <f>IFERROR(SquadExport!AA39*VLOOKUP(WeightedParse!$C39,Weights!$A$1:$AV$15,22,FALSE),"")</f>
        <v/>
      </c>
      <c r="AB39" s="94" t="str">
        <f>IFERROR(SquadExport!AB39*VLOOKUP(WeightedParse!$C39,Weights!$A$1:$AV$15,23,FALSE),"")</f>
        <v/>
      </c>
      <c r="AC39" s="94" t="str">
        <f>IFERROR(SquadExport!AC39*VLOOKUP(WeightedParse!$C39,Weights!$A$1:$AV$15,24,FALSE),"")</f>
        <v/>
      </c>
      <c r="AD39" s="94" t="str">
        <f>IFERROR(SquadExport!AD39*VLOOKUP(WeightedParse!$C39,Weights!$A$1:$AV$15,25,FALSE),"")</f>
        <v/>
      </c>
      <c r="AE39" s="94" t="str">
        <f>IFERROR(SquadExport!AE39*VLOOKUP(WeightedParse!$C39,Weights!$A$1:$AV$15,26,FALSE),"")</f>
        <v/>
      </c>
      <c r="AF39" s="94" t="str">
        <f>IFERROR(SquadExport!AF39*VLOOKUP(WeightedParse!$C39,Weights!$A$1:$AV$15,27,FALSE),"")</f>
        <v/>
      </c>
      <c r="AG39" s="94" t="str">
        <f>IFERROR(SquadExport!AG39*VLOOKUP(WeightedParse!$C39,Weights!$A$1:$AV$15,28,FALSE),"")</f>
        <v/>
      </c>
      <c r="AH39" s="94" t="str">
        <f>IFERROR(SquadExport!AH39*VLOOKUP(WeightedParse!$C39,Weights!$A$1:$AV$15,29,FALSE),"")</f>
        <v/>
      </c>
      <c r="AI39" s="94" t="str">
        <f>IFERROR(SquadExport!AI39*VLOOKUP(WeightedParse!$C39,Weights!$A$1:$AV$15,30,FALSE),"")</f>
        <v/>
      </c>
      <c r="AJ39" s="94" t="str">
        <f>IFERROR(SquadExport!AJ39*VLOOKUP(WeightedParse!$C39,Weights!$A$1:$AV$15,31,FALSE),"")</f>
        <v/>
      </c>
      <c r="AK39" s="94" t="str">
        <f>IFERROR(SquadExport!AK39*VLOOKUP(WeightedParse!$C39,Weights!$A$1:$AV$15,32,FALSE),"")</f>
        <v/>
      </c>
      <c r="AL39" s="94" t="str">
        <f>IFERROR(SquadExport!AL39*VLOOKUP(WeightedParse!$C39,Weights!$A$1:$AV$15,33,FALSE),"")</f>
        <v/>
      </c>
      <c r="AM39" s="94" t="str">
        <f>IFERROR(SquadExport!AM39*VLOOKUP(WeightedParse!$C39,Weights!$A$1:$AV$15,34,FALSE),"")</f>
        <v/>
      </c>
      <c r="AN39" s="94" t="str">
        <f>IFERROR(SquadExport!AN39*VLOOKUP(WeightedParse!$C39,Weights!$A$1:$AV$15,35,FALSE),"")</f>
        <v/>
      </c>
      <c r="AO39" s="94" t="str">
        <f>IFERROR(SquadExport!AO39*VLOOKUP(WeightedParse!$C39,Weights!$A$1:$AV$15,36,FALSE),"")</f>
        <v/>
      </c>
      <c r="AP39" s="94" t="str">
        <f>IFERROR(SquadExport!AP39*VLOOKUP(WeightedParse!$C39,Weights!$A$1:$AV$15,37,FALSE),"")</f>
        <v/>
      </c>
      <c r="AQ39" s="94" t="str">
        <f>IFERROR(SquadExport!AQ39*VLOOKUP(WeightedParse!$C39,Weights!$A$1:$AV$15,38,FALSE),"")</f>
        <v/>
      </c>
      <c r="AR39" s="94" t="str">
        <f>IFERROR(SquadExport!AR39*VLOOKUP(WeightedParse!$C39,Weights!$A$1:$AV$15,39,FALSE),"")</f>
        <v/>
      </c>
      <c r="AS39" s="94" t="str">
        <f>IFERROR(SquadExport!AS39*VLOOKUP(WeightedParse!$C39,Weights!$A$1:$AV$15,40,FALSE),"")</f>
        <v/>
      </c>
      <c r="AT39" s="94" t="str">
        <f>IFERROR(SquadExport!AT39*VLOOKUP(WeightedParse!$C39,Weights!$A$1:$AV$15,41,FALSE),"")</f>
        <v/>
      </c>
      <c r="AU39" s="94" t="str">
        <f>IFERROR(SquadExport!AU39*VLOOKUP(WeightedParse!$C39,Weights!$A$1:$AV$15,42,FALSE),"")</f>
        <v/>
      </c>
      <c r="AV39" s="94" t="str">
        <f>IFERROR(SquadExport!AV39*VLOOKUP(WeightedParse!$C39,Weights!$A$1:$AV$15,43,FALSE),"")</f>
        <v/>
      </c>
      <c r="AW39" s="94" t="str">
        <f>IFERROR(SquadExport!AW39*VLOOKUP(WeightedParse!$C39,Weights!$A$1:$AV$15,44,FALSE),"")</f>
        <v/>
      </c>
      <c r="AX39" s="94" t="str">
        <f>IFERROR(SquadExport!AX39*VLOOKUP(WeightedParse!$C39,Weights!$A$1:$AV$15,45,FALSE),"")</f>
        <v/>
      </c>
      <c r="AY39" s="94" t="str">
        <f>IFERROR(SquadExport!AY39*VLOOKUP(WeightedParse!$C39,Weights!$A$1:$AV$15,46,FALSE),"")</f>
        <v/>
      </c>
      <c r="AZ39" s="94" t="str">
        <f>IFERROR(SquadExport!AZ39*VLOOKUP(WeightedParse!$C39,Weights!$A$1:$AV$15,47,FALSE),"")</f>
        <v/>
      </c>
      <c r="BA39" s="94" t="str">
        <f>IFERROR(SquadExport!BA39*VLOOKUP(WeightedParse!$C39,Weights!$A$1:$AV$15,48,FALSE),"")</f>
        <v/>
      </c>
      <c r="BB39" s="92" t="str">
        <f>IFERROR(IF(SquadExport!$BB39="Very Strong",6,IF(SquadExport!$BB39="Strong",5,IF(SquadExport!$BB39="Fairly Strong",4,IF(SquadExport!$BB39="Reasonable",3,IF(SquadExport!$BB39="Weak",2, IF(SquadExport!$BB39="Very Weak",1,"")))))),"")</f>
        <v/>
      </c>
      <c r="BC39" s="92" t="str">
        <f>IFERROR(IF(SquadExport!$BC39="Very Strong",6,IF(SquadExport!$BC39="Strong",5,IF(SquadExport!$BC39="Fairly Strong",4,IF(SquadExport!$BC39="Reasonable",3,IF(SquadExport!$BC39="Weak",2, IF(SquadExport!$BC39="Very Weak",1,"")))))),"")</f>
        <v/>
      </c>
      <c r="BD39" s="105" t="str">
        <f t="shared" si="0"/>
        <v/>
      </c>
      <c r="BE39" s="86" t="str">
        <f t="shared" si="1"/>
        <v/>
      </c>
    </row>
    <row r="40" spans="1:57" x14ac:dyDescent="0.25">
      <c r="A40" s="85" t="str">
        <f>IF(SquadExport!A40&gt;"",SquadExport!A40,"")</f>
        <v/>
      </c>
      <c r="B40" s="92" t="str">
        <f>IF($A40&gt;"",SquadExport!B40,"")</f>
        <v/>
      </c>
      <c r="C40" s="92" t="str">
        <f>IF($A40&gt;"",SquadExport!C40,"")</f>
        <v/>
      </c>
      <c r="D40" s="92" t="str">
        <f>IF(A40&gt;"",SquadExport!D40,"")</f>
        <v/>
      </c>
      <c r="E40" s="92" t="str">
        <f>IF($A40&gt;"",SquadExport!E40,"")</f>
        <v/>
      </c>
      <c r="F40" s="92" t="str">
        <f>IF($A40&gt;"",SquadExport!F40,"")</f>
        <v/>
      </c>
      <c r="G40" s="94" t="str">
        <f>IFERROR(SquadExport!G40*VLOOKUP(WeightedParse!$C40,Weights!$A$1:$AV$15,2,FALSE),"")</f>
        <v/>
      </c>
      <c r="H40" s="94" t="str">
        <f>IFERROR(SquadExport!H40*VLOOKUP(WeightedParse!$C40,Weights!$A$1:$AV$15,3,FALSE),"")</f>
        <v/>
      </c>
      <c r="I40" s="94" t="str">
        <f>IFERROR(SquadExport!I40*VLOOKUP(WeightedParse!$C40,Weights!$A$1:$AV$15,4,FALSE),"")</f>
        <v/>
      </c>
      <c r="J40" s="94" t="str">
        <f>IFERROR(SquadExport!J40*VLOOKUP(WeightedParse!$C40,Weights!$A$1:$AV$15,5,FALSE),"")</f>
        <v/>
      </c>
      <c r="K40" s="94" t="str">
        <f>IFERROR(SquadExport!K40*VLOOKUP(WeightedParse!$C40,Weights!$A$1:$AV$15,6,FALSE),"")</f>
        <v/>
      </c>
      <c r="L40" s="94" t="str">
        <f>IFERROR(SquadExport!L40*VLOOKUP(WeightedParse!$C40,Weights!$A$1:$AV$15,7,FALSE),"")</f>
        <v/>
      </c>
      <c r="M40" s="94" t="str">
        <f>IFERROR(SquadExport!M40*VLOOKUP(WeightedParse!$C40,Weights!$A$1:$AV$15,8,FALSE),"")</f>
        <v/>
      </c>
      <c r="N40" s="94" t="str">
        <f>IFERROR(SquadExport!N40*VLOOKUP(WeightedParse!$C40,Weights!$A$1:$AV$15,9,FALSE),"")</f>
        <v/>
      </c>
      <c r="O40" s="94" t="str">
        <f>IFERROR(SquadExport!O40*VLOOKUP(WeightedParse!$C40,Weights!$A$1:$AV$15,10,FALSE),"")</f>
        <v/>
      </c>
      <c r="P40" s="94" t="str">
        <f>IFERROR(SquadExport!P40*VLOOKUP(WeightedParse!$C40,Weights!$A$1:$AV$15,11,FALSE),"")</f>
        <v/>
      </c>
      <c r="Q40" s="94" t="str">
        <f>IFERROR(SquadExport!Q40*VLOOKUP(WeightedParse!$C40,Weights!$A$1:$AV$15,12,FALSE),"")</f>
        <v/>
      </c>
      <c r="R40" s="94" t="str">
        <f>IFERROR(SquadExport!R40*VLOOKUP(WeightedParse!$C40,Weights!$A$1:$AV$15,13,FALSE),"")</f>
        <v/>
      </c>
      <c r="S40" s="94" t="str">
        <f>IFERROR(SquadExport!S40*VLOOKUP(WeightedParse!$C40,Weights!$A$1:$AV$15,14,FALSE),"")</f>
        <v/>
      </c>
      <c r="T40" s="94" t="str">
        <f>IFERROR(SquadExport!T40*VLOOKUP(WeightedParse!$C40,Weights!$A$1:$AV$15,15,FALSE),"")</f>
        <v/>
      </c>
      <c r="U40" s="94" t="str">
        <f>IFERROR(SquadExport!U40*VLOOKUP(WeightedParse!$C40,Weights!$A$1:$AV$15,16,FALSE),"")</f>
        <v/>
      </c>
      <c r="V40" s="94" t="str">
        <f>IFERROR(SquadExport!V40*VLOOKUP(WeightedParse!$C40,Weights!$A$1:$AV$15,17,FALSE),"")</f>
        <v/>
      </c>
      <c r="W40" s="94" t="str">
        <f>IFERROR(SquadExport!W40*VLOOKUP(WeightedParse!$C40,Weights!$A$1:$AV$15,18,FALSE),"")</f>
        <v/>
      </c>
      <c r="X40" s="94" t="str">
        <f>IFERROR(SquadExport!X40*VLOOKUP(WeightedParse!$C40,Weights!$A$1:$AV$15,19,FALSE),"")</f>
        <v/>
      </c>
      <c r="Y40" s="94" t="str">
        <f>IFERROR(SquadExport!Y40*VLOOKUP(WeightedParse!$C40,Weights!$A$1:$AV$15,20,FALSE),"")</f>
        <v/>
      </c>
      <c r="Z40" s="94" t="str">
        <f>IFERROR(SquadExport!Z40*VLOOKUP(WeightedParse!$C40,Weights!$A$1:$AV$15,21,FALSE),"")</f>
        <v/>
      </c>
      <c r="AA40" s="94" t="str">
        <f>IFERROR(SquadExport!AA40*VLOOKUP(WeightedParse!$C40,Weights!$A$1:$AV$15,22,FALSE),"")</f>
        <v/>
      </c>
      <c r="AB40" s="94" t="str">
        <f>IFERROR(SquadExport!AB40*VLOOKUP(WeightedParse!$C40,Weights!$A$1:$AV$15,23,FALSE),"")</f>
        <v/>
      </c>
      <c r="AC40" s="94" t="str">
        <f>IFERROR(SquadExport!AC40*VLOOKUP(WeightedParse!$C40,Weights!$A$1:$AV$15,24,FALSE),"")</f>
        <v/>
      </c>
      <c r="AD40" s="94" t="str">
        <f>IFERROR(SquadExport!AD40*VLOOKUP(WeightedParse!$C40,Weights!$A$1:$AV$15,25,FALSE),"")</f>
        <v/>
      </c>
      <c r="AE40" s="94" t="str">
        <f>IFERROR(SquadExport!AE40*VLOOKUP(WeightedParse!$C40,Weights!$A$1:$AV$15,26,FALSE),"")</f>
        <v/>
      </c>
      <c r="AF40" s="94" t="str">
        <f>IFERROR(SquadExport!AF40*VLOOKUP(WeightedParse!$C40,Weights!$A$1:$AV$15,27,FALSE),"")</f>
        <v/>
      </c>
      <c r="AG40" s="94" t="str">
        <f>IFERROR(SquadExport!AG40*VLOOKUP(WeightedParse!$C40,Weights!$A$1:$AV$15,28,FALSE),"")</f>
        <v/>
      </c>
      <c r="AH40" s="94" t="str">
        <f>IFERROR(SquadExport!AH40*VLOOKUP(WeightedParse!$C40,Weights!$A$1:$AV$15,29,FALSE),"")</f>
        <v/>
      </c>
      <c r="AI40" s="94" t="str">
        <f>IFERROR(SquadExport!AI40*VLOOKUP(WeightedParse!$C40,Weights!$A$1:$AV$15,30,FALSE),"")</f>
        <v/>
      </c>
      <c r="AJ40" s="94" t="str">
        <f>IFERROR(SquadExport!AJ40*VLOOKUP(WeightedParse!$C40,Weights!$A$1:$AV$15,31,FALSE),"")</f>
        <v/>
      </c>
      <c r="AK40" s="94" t="str">
        <f>IFERROR(SquadExport!AK40*VLOOKUP(WeightedParse!$C40,Weights!$A$1:$AV$15,32,FALSE),"")</f>
        <v/>
      </c>
      <c r="AL40" s="94" t="str">
        <f>IFERROR(SquadExport!AL40*VLOOKUP(WeightedParse!$C40,Weights!$A$1:$AV$15,33,FALSE),"")</f>
        <v/>
      </c>
      <c r="AM40" s="94" t="str">
        <f>IFERROR(SquadExport!AM40*VLOOKUP(WeightedParse!$C40,Weights!$A$1:$AV$15,34,FALSE),"")</f>
        <v/>
      </c>
      <c r="AN40" s="94" t="str">
        <f>IFERROR(SquadExport!AN40*VLOOKUP(WeightedParse!$C40,Weights!$A$1:$AV$15,35,FALSE),"")</f>
        <v/>
      </c>
      <c r="AO40" s="94" t="str">
        <f>IFERROR(SquadExport!AO40*VLOOKUP(WeightedParse!$C40,Weights!$A$1:$AV$15,36,FALSE),"")</f>
        <v/>
      </c>
      <c r="AP40" s="94" t="str">
        <f>IFERROR(SquadExport!AP40*VLOOKUP(WeightedParse!$C40,Weights!$A$1:$AV$15,37,FALSE),"")</f>
        <v/>
      </c>
      <c r="AQ40" s="94" t="str">
        <f>IFERROR(SquadExport!AQ40*VLOOKUP(WeightedParse!$C40,Weights!$A$1:$AV$15,38,FALSE),"")</f>
        <v/>
      </c>
      <c r="AR40" s="94" t="str">
        <f>IFERROR(SquadExport!AR40*VLOOKUP(WeightedParse!$C40,Weights!$A$1:$AV$15,39,FALSE),"")</f>
        <v/>
      </c>
      <c r="AS40" s="94" t="str">
        <f>IFERROR(SquadExport!AS40*VLOOKUP(WeightedParse!$C40,Weights!$A$1:$AV$15,40,FALSE),"")</f>
        <v/>
      </c>
      <c r="AT40" s="94" t="str">
        <f>IFERROR(SquadExport!AT40*VLOOKUP(WeightedParse!$C40,Weights!$A$1:$AV$15,41,FALSE),"")</f>
        <v/>
      </c>
      <c r="AU40" s="94" t="str">
        <f>IFERROR(SquadExport!AU40*VLOOKUP(WeightedParse!$C40,Weights!$A$1:$AV$15,42,FALSE),"")</f>
        <v/>
      </c>
      <c r="AV40" s="94" t="str">
        <f>IFERROR(SquadExport!AV40*VLOOKUP(WeightedParse!$C40,Weights!$A$1:$AV$15,43,FALSE),"")</f>
        <v/>
      </c>
      <c r="AW40" s="94" t="str">
        <f>IFERROR(SquadExport!AW40*VLOOKUP(WeightedParse!$C40,Weights!$A$1:$AV$15,44,FALSE),"")</f>
        <v/>
      </c>
      <c r="AX40" s="94" t="str">
        <f>IFERROR(SquadExport!AX40*VLOOKUP(WeightedParse!$C40,Weights!$A$1:$AV$15,45,FALSE),"")</f>
        <v/>
      </c>
      <c r="AY40" s="94" t="str">
        <f>IFERROR(SquadExport!AY40*VLOOKUP(WeightedParse!$C40,Weights!$A$1:$AV$15,46,FALSE),"")</f>
        <v/>
      </c>
      <c r="AZ40" s="94" t="str">
        <f>IFERROR(SquadExport!AZ40*VLOOKUP(WeightedParse!$C40,Weights!$A$1:$AV$15,47,FALSE),"")</f>
        <v/>
      </c>
      <c r="BA40" s="94" t="str">
        <f>IFERROR(SquadExport!BA40*VLOOKUP(WeightedParse!$C40,Weights!$A$1:$AV$15,48,FALSE),"")</f>
        <v/>
      </c>
      <c r="BB40" s="92" t="str">
        <f>IFERROR(IF(SquadExport!$BB40="Very Strong",6,IF(SquadExport!$BB40="Strong",5,IF(SquadExport!$BB40="Fairly Strong",4,IF(SquadExport!$BB40="Reasonable",3,IF(SquadExport!$BB40="Weak",2, IF(SquadExport!$BB40="Very Weak",1,"")))))),"")</f>
        <v/>
      </c>
      <c r="BC40" s="92" t="str">
        <f>IFERROR(IF(SquadExport!$BC40="Very Strong",6,IF(SquadExport!$BC40="Strong",5,IF(SquadExport!$BC40="Fairly Strong",4,IF(SquadExport!$BC40="Reasonable",3,IF(SquadExport!$BC40="Weak",2, IF(SquadExport!$BC40="Very Weak",1,"")))))),"")</f>
        <v/>
      </c>
      <c r="BD40" s="105" t="str">
        <f t="shared" si="0"/>
        <v/>
      </c>
      <c r="BE40" s="86" t="str">
        <f t="shared" si="1"/>
        <v/>
      </c>
    </row>
    <row r="41" spans="1:57" x14ac:dyDescent="0.25">
      <c r="A41" s="85" t="str">
        <f>IF(SquadExport!A41&gt;"",SquadExport!A41,"")</f>
        <v/>
      </c>
      <c r="B41" s="92" t="str">
        <f>IF($A41&gt;"",SquadExport!B41,"")</f>
        <v/>
      </c>
      <c r="C41" s="92" t="str">
        <f>IF($A41&gt;"",SquadExport!C41,"")</f>
        <v/>
      </c>
      <c r="D41" s="92" t="str">
        <f>IF(A41&gt;"",SquadExport!D41,"")</f>
        <v/>
      </c>
      <c r="E41" s="92" t="str">
        <f>IF($A41&gt;"",SquadExport!E41,"")</f>
        <v/>
      </c>
      <c r="F41" s="92" t="str">
        <f>IF($A41&gt;"",SquadExport!F41,"")</f>
        <v/>
      </c>
      <c r="G41" s="94" t="str">
        <f>IFERROR(SquadExport!G41*VLOOKUP(WeightedParse!$C41,Weights!$A$1:$AV$15,2,FALSE),"")</f>
        <v/>
      </c>
      <c r="H41" s="94" t="str">
        <f>IFERROR(SquadExport!H41*VLOOKUP(WeightedParse!$C41,Weights!$A$1:$AV$15,3,FALSE),"")</f>
        <v/>
      </c>
      <c r="I41" s="94" t="str">
        <f>IFERROR(SquadExport!I41*VLOOKUP(WeightedParse!$C41,Weights!$A$1:$AV$15,4,FALSE),"")</f>
        <v/>
      </c>
      <c r="J41" s="94" t="str">
        <f>IFERROR(SquadExport!J41*VLOOKUP(WeightedParse!$C41,Weights!$A$1:$AV$15,5,FALSE),"")</f>
        <v/>
      </c>
      <c r="K41" s="94" t="str">
        <f>IFERROR(SquadExport!K41*VLOOKUP(WeightedParse!$C41,Weights!$A$1:$AV$15,6,FALSE),"")</f>
        <v/>
      </c>
      <c r="L41" s="94" t="str">
        <f>IFERROR(SquadExport!L41*VLOOKUP(WeightedParse!$C41,Weights!$A$1:$AV$15,7,FALSE),"")</f>
        <v/>
      </c>
      <c r="M41" s="94" t="str">
        <f>IFERROR(SquadExport!M41*VLOOKUP(WeightedParse!$C41,Weights!$A$1:$AV$15,8,FALSE),"")</f>
        <v/>
      </c>
      <c r="N41" s="94" t="str">
        <f>IFERROR(SquadExport!N41*VLOOKUP(WeightedParse!$C41,Weights!$A$1:$AV$15,9,FALSE),"")</f>
        <v/>
      </c>
      <c r="O41" s="94" t="str">
        <f>IFERROR(SquadExport!O41*VLOOKUP(WeightedParse!$C41,Weights!$A$1:$AV$15,10,FALSE),"")</f>
        <v/>
      </c>
      <c r="P41" s="94" t="str">
        <f>IFERROR(SquadExport!P41*VLOOKUP(WeightedParse!$C41,Weights!$A$1:$AV$15,11,FALSE),"")</f>
        <v/>
      </c>
      <c r="Q41" s="94" t="str">
        <f>IFERROR(SquadExport!Q41*VLOOKUP(WeightedParse!$C41,Weights!$A$1:$AV$15,12,FALSE),"")</f>
        <v/>
      </c>
      <c r="R41" s="94" t="str">
        <f>IFERROR(SquadExport!R41*VLOOKUP(WeightedParse!$C41,Weights!$A$1:$AV$15,13,FALSE),"")</f>
        <v/>
      </c>
      <c r="S41" s="94" t="str">
        <f>IFERROR(SquadExport!S41*VLOOKUP(WeightedParse!$C41,Weights!$A$1:$AV$15,14,FALSE),"")</f>
        <v/>
      </c>
      <c r="T41" s="94" t="str">
        <f>IFERROR(SquadExport!T41*VLOOKUP(WeightedParse!$C41,Weights!$A$1:$AV$15,15,FALSE),"")</f>
        <v/>
      </c>
      <c r="U41" s="94" t="str">
        <f>IFERROR(SquadExport!U41*VLOOKUP(WeightedParse!$C41,Weights!$A$1:$AV$15,16,FALSE),"")</f>
        <v/>
      </c>
      <c r="V41" s="94" t="str">
        <f>IFERROR(SquadExport!V41*VLOOKUP(WeightedParse!$C41,Weights!$A$1:$AV$15,17,FALSE),"")</f>
        <v/>
      </c>
      <c r="W41" s="94" t="str">
        <f>IFERROR(SquadExport!W41*VLOOKUP(WeightedParse!$C41,Weights!$A$1:$AV$15,18,FALSE),"")</f>
        <v/>
      </c>
      <c r="X41" s="94" t="str">
        <f>IFERROR(SquadExport!X41*VLOOKUP(WeightedParse!$C41,Weights!$A$1:$AV$15,19,FALSE),"")</f>
        <v/>
      </c>
      <c r="Y41" s="94" t="str">
        <f>IFERROR(SquadExport!Y41*VLOOKUP(WeightedParse!$C41,Weights!$A$1:$AV$15,20,FALSE),"")</f>
        <v/>
      </c>
      <c r="Z41" s="94" t="str">
        <f>IFERROR(SquadExport!Z41*VLOOKUP(WeightedParse!$C41,Weights!$A$1:$AV$15,21,FALSE),"")</f>
        <v/>
      </c>
      <c r="AA41" s="94" t="str">
        <f>IFERROR(SquadExport!AA41*VLOOKUP(WeightedParse!$C41,Weights!$A$1:$AV$15,22,FALSE),"")</f>
        <v/>
      </c>
      <c r="AB41" s="94" t="str">
        <f>IFERROR(SquadExport!AB41*VLOOKUP(WeightedParse!$C41,Weights!$A$1:$AV$15,23,FALSE),"")</f>
        <v/>
      </c>
      <c r="AC41" s="94" t="str">
        <f>IFERROR(SquadExport!AC41*VLOOKUP(WeightedParse!$C41,Weights!$A$1:$AV$15,24,FALSE),"")</f>
        <v/>
      </c>
      <c r="AD41" s="94" t="str">
        <f>IFERROR(SquadExport!AD41*VLOOKUP(WeightedParse!$C41,Weights!$A$1:$AV$15,25,FALSE),"")</f>
        <v/>
      </c>
      <c r="AE41" s="94" t="str">
        <f>IFERROR(SquadExport!AE41*VLOOKUP(WeightedParse!$C41,Weights!$A$1:$AV$15,26,FALSE),"")</f>
        <v/>
      </c>
      <c r="AF41" s="94" t="str">
        <f>IFERROR(SquadExport!AF41*VLOOKUP(WeightedParse!$C41,Weights!$A$1:$AV$15,27,FALSE),"")</f>
        <v/>
      </c>
      <c r="AG41" s="94" t="str">
        <f>IFERROR(SquadExport!AG41*VLOOKUP(WeightedParse!$C41,Weights!$A$1:$AV$15,28,FALSE),"")</f>
        <v/>
      </c>
      <c r="AH41" s="94" t="str">
        <f>IFERROR(SquadExport!AH41*VLOOKUP(WeightedParse!$C41,Weights!$A$1:$AV$15,29,FALSE),"")</f>
        <v/>
      </c>
      <c r="AI41" s="94" t="str">
        <f>IFERROR(SquadExport!AI41*VLOOKUP(WeightedParse!$C41,Weights!$A$1:$AV$15,30,FALSE),"")</f>
        <v/>
      </c>
      <c r="AJ41" s="94" t="str">
        <f>IFERROR(SquadExport!AJ41*VLOOKUP(WeightedParse!$C41,Weights!$A$1:$AV$15,31,FALSE),"")</f>
        <v/>
      </c>
      <c r="AK41" s="94" t="str">
        <f>IFERROR(SquadExport!AK41*VLOOKUP(WeightedParse!$C41,Weights!$A$1:$AV$15,32,FALSE),"")</f>
        <v/>
      </c>
      <c r="AL41" s="94" t="str">
        <f>IFERROR(SquadExport!AL41*VLOOKUP(WeightedParse!$C41,Weights!$A$1:$AV$15,33,FALSE),"")</f>
        <v/>
      </c>
      <c r="AM41" s="94" t="str">
        <f>IFERROR(SquadExport!AM41*VLOOKUP(WeightedParse!$C41,Weights!$A$1:$AV$15,34,FALSE),"")</f>
        <v/>
      </c>
      <c r="AN41" s="94" t="str">
        <f>IFERROR(SquadExport!AN41*VLOOKUP(WeightedParse!$C41,Weights!$A$1:$AV$15,35,FALSE),"")</f>
        <v/>
      </c>
      <c r="AO41" s="94" t="str">
        <f>IFERROR(SquadExport!AO41*VLOOKUP(WeightedParse!$C41,Weights!$A$1:$AV$15,36,FALSE),"")</f>
        <v/>
      </c>
      <c r="AP41" s="94" t="str">
        <f>IFERROR(SquadExport!AP41*VLOOKUP(WeightedParse!$C41,Weights!$A$1:$AV$15,37,FALSE),"")</f>
        <v/>
      </c>
      <c r="AQ41" s="94" t="str">
        <f>IFERROR(SquadExport!AQ41*VLOOKUP(WeightedParse!$C41,Weights!$A$1:$AV$15,38,FALSE),"")</f>
        <v/>
      </c>
      <c r="AR41" s="94" t="str">
        <f>IFERROR(SquadExport!AR41*VLOOKUP(WeightedParse!$C41,Weights!$A$1:$AV$15,39,FALSE),"")</f>
        <v/>
      </c>
      <c r="AS41" s="94" t="str">
        <f>IFERROR(SquadExport!AS41*VLOOKUP(WeightedParse!$C41,Weights!$A$1:$AV$15,40,FALSE),"")</f>
        <v/>
      </c>
      <c r="AT41" s="94" t="str">
        <f>IFERROR(SquadExport!AT41*VLOOKUP(WeightedParse!$C41,Weights!$A$1:$AV$15,41,FALSE),"")</f>
        <v/>
      </c>
      <c r="AU41" s="94" t="str">
        <f>IFERROR(SquadExport!AU41*VLOOKUP(WeightedParse!$C41,Weights!$A$1:$AV$15,42,FALSE),"")</f>
        <v/>
      </c>
      <c r="AV41" s="94" t="str">
        <f>IFERROR(SquadExport!AV41*VLOOKUP(WeightedParse!$C41,Weights!$A$1:$AV$15,43,FALSE),"")</f>
        <v/>
      </c>
      <c r="AW41" s="94" t="str">
        <f>IFERROR(SquadExport!AW41*VLOOKUP(WeightedParse!$C41,Weights!$A$1:$AV$15,44,FALSE),"")</f>
        <v/>
      </c>
      <c r="AX41" s="94" t="str">
        <f>IFERROR(SquadExport!AX41*VLOOKUP(WeightedParse!$C41,Weights!$A$1:$AV$15,45,FALSE),"")</f>
        <v/>
      </c>
      <c r="AY41" s="94" t="str">
        <f>IFERROR(SquadExport!AY41*VLOOKUP(WeightedParse!$C41,Weights!$A$1:$AV$15,46,FALSE),"")</f>
        <v/>
      </c>
      <c r="AZ41" s="94" t="str">
        <f>IFERROR(SquadExport!AZ41*VLOOKUP(WeightedParse!$C41,Weights!$A$1:$AV$15,47,FALSE),"")</f>
        <v/>
      </c>
      <c r="BA41" s="94" t="str">
        <f>IFERROR(SquadExport!BA41*VLOOKUP(WeightedParse!$C41,Weights!$A$1:$AV$15,48,FALSE),"")</f>
        <v/>
      </c>
      <c r="BB41" s="92" t="str">
        <f>IFERROR(IF(SquadExport!$BB41="Very Strong",6,IF(SquadExport!$BB41="Strong",5,IF(SquadExport!$BB41="Fairly Strong",4,IF(SquadExport!$BB41="Reasonable",3,IF(SquadExport!$BB41="Weak",2, IF(SquadExport!$BB41="Very Weak",1,"")))))),"")</f>
        <v/>
      </c>
      <c r="BC41" s="92" t="str">
        <f>IFERROR(IF(SquadExport!$BC41="Very Strong",6,IF(SquadExport!$BC41="Strong",5,IF(SquadExport!$BC41="Fairly Strong",4,IF(SquadExport!$BC41="Reasonable",3,IF(SquadExport!$BC41="Weak",2, IF(SquadExport!$BC41="Very Weak",1,"")))))),"")</f>
        <v/>
      </c>
      <c r="BD41" s="105" t="str">
        <f t="shared" si="0"/>
        <v/>
      </c>
      <c r="BE41" s="86" t="str">
        <f t="shared" si="1"/>
        <v/>
      </c>
    </row>
    <row r="42" spans="1:57" x14ac:dyDescent="0.25">
      <c r="A42" s="85" t="str">
        <f>IF(SquadExport!A42&gt;"",SquadExport!A42,"")</f>
        <v/>
      </c>
      <c r="B42" s="92" t="str">
        <f>IF($A42&gt;"",SquadExport!B42,"")</f>
        <v/>
      </c>
      <c r="C42" s="92" t="str">
        <f>IF($A42&gt;"",SquadExport!C42,"")</f>
        <v/>
      </c>
      <c r="D42" s="92" t="str">
        <f>IF(A42&gt;"",SquadExport!D42,"")</f>
        <v/>
      </c>
      <c r="E42" s="92" t="str">
        <f>IF($A42&gt;"",SquadExport!E42,"")</f>
        <v/>
      </c>
      <c r="F42" s="92" t="str">
        <f>IF($A42&gt;"",SquadExport!F42,"")</f>
        <v/>
      </c>
      <c r="G42" s="94" t="str">
        <f>IFERROR(SquadExport!G42*VLOOKUP(WeightedParse!$C42,Weights!$A$1:$AV$15,2,FALSE),"")</f>
        <v/>
      </c>
      <c r="H42" s="94" t="str">
        <f>IFERROR(SquadExport!H42*VLOOKUP(WeightedParse!$C42,Weights!$A$1:$AV$15,3,FALSE),"")</f>
        <v/>
      </c>
      <c r="I42" s="94" t="str">
        <f>IFERROR(SquadExport!I42*VLOOKUP(WeightedParse!$C42,Weights!$A$1:$AV$15,4,FALSE),"")</f>
        <v/>
      </c>
      <c r="J42" s="94" t="str">
        <f>IFERROR(SquadExport!J42*VLOOKUP(WeightedParse!$C42,Weights!$A$1:$AV$15,5,FALSE),"")</f>
        <v/>
      </c>
      <c r="K42" s="94" t="str">
        <f>IFERROR(SquadExport!K42*VLOOKUP(WeightedParse!$C42,Weights!$A$1:$AV$15,6,FALSE),"")</f>
        <v/>
      </c>
      <c r="L42" s="94" t="str">
        <f>IFERROR(SquadExport!L42*VLOOKUP(WeightedParse!$C42,Weights!$A$1:$AV$15,7,FALSE),"")</f>
        <v/>
      </c>
      <c r="M42" s="94" t="str">
        <f>IFERROR(SquadExport!M42*VLOOKUP(WeightedParse!$C42,Weights!$A$1:$AV$15,8,FALSE),"")</f>
        <v/>
      </c>
      <c r="N42" s="94" t="str">
        <f>IFERROR(SquadExport!N42*VLOOKUP(WeightedParse!$C42,Weights!$A$1:$AV$15,9,FALSE),"")</f>
        <v/>
      </c>
      <c r="O42" s="94" t="str">
        <f>IFERROR(SquadExport!O42*VLOOKUP(WeightedParse!$C42,Weights!$A$1:$AV$15,10,FALSE),"")</f>
        <v/>
      </c>
      <c r="P42" s="94" t="str">
        <f>IFERROR(SquadExport!P42*VLOOKUP(WeightedParse!$C42,Weights!$A$1:$AV$15,11,FALSE),"")</f>
        <v/>
      </c>
      <c r="Q42" s="94" t="str">
        <f>IFERROR(SquadExport!Q42*VLOOKUP(WeightedParse!$C42,Weights!$A$1:$AV$15,12,FALSE),"")</f>
        <v/>
      </c>
      <c r="R42" s="94" t="str">
        <f>IFERROR(SquadExport!R42*VLOOKUP(WeightedParse!$C42,Weights!$A$1:$AV$15,13,FALSE),"")</f>
        <v/>
      </c>
      <c r="S42" s="94" t="str">
        <f>IFERROR(SquadExport!S42*VLOOKUP(WeightedParse!$C42,Weights!$A$1:$AV$15,14,FALSE),"")</f>
        <v/>
      </c>
      <c r="T42" s="94" t="str">
        <f>IFERROR(SquadExport!T42*VLOOKUP(WeightedParse!$C42,Weights!$A$1:$AV$15,15,FALSE),"")</f>
        <v/>
      </c>
      <c r="U42" s="94" t="str">
        <f>IFERROR(SquadExport!U42*VLOOKUP(WeightedParse!$C42,Weights!$A$1:$AV$15,16,FALSE),"")</f>
        <v/>
      </c>
      <c r="V42" s="94" t="str">
        <f>IFERROR(SquadExport!V42*VLOOKUP(WeightedParse!$C42,Weights!$A$1:$AV$15,17,FALSE),"")</f>
        <v/>
      </c>
      <c r="W42" s="94" t="str">
        <f>IFERROR(SquadExport!W42*VLOOKUP(WeightedParse!$C42,Weights!$A$1:$AV$15,18,FALSE),"")</f>
        <v/>
      </c>
      <c r="X42" s="94" t="str">
        <f>IFERROR(SquadExport!X42*VLOOKUP(WeightedParse!$C42,Weights!$A$1:$AV$15,19,FALSE),"")</f>
        <v/>
      </c>
      <c r="Y42" s="94" t="str">
        <f>IFERROR(SquadExport!Y42*VLOOKUP(WeightedParse!$C42,Weights!$A$1:$AV$15,20,FALSE),"")</f>
        <v/>
      </c>
      <c r="Z42" s="94" t="str">
        <f>IFERROR(SquadExport!Z42*VLOOKUP(WeightedParse!$C42,Weights!$A$1:$AV$15,21,FALSE),"")</f>
        <v/>
      </c>
      <c r="AA42" s="94" t="str">
        <f>IFERROR(SquadExport!AA42*VLOOKUP(WeightedParse!$C42,Weights!$A$1:$AV$15,22,FALSE),"")</f>
        <v/>
      </c>
      <c r="AB42" s="94" t="str">
        <f>IFERROR(SquadExport!AB42*VLOOKUP(WeightedParse!$C42,Weights!$A$1:$AV$15,23,FALSE),"")</f>
        <v/>
      </c>
      <c r="AC42" s="94" t="str">
        <f>IFERROR(SquadExport!AC42*VLOOKUP(WeightedParse!$C42,Weights!$A$1:$AV$15,24,FALSE),"")</f>
        <v/>
      </c>
      <c r="AD42" s="94" t="str">
        <f>IFERROR(SquadExport!AD42*VLOOKUP(WeightedParse!$C42,Weights!$A$1:$AV$15,25,FALSE),"")</f>
        <v/>
      </c>
      <c r="AE42" s="94" t="str">
        <f>IFERROR(SquadExport!AE42*VLOOKUP(WeightedParse!$C42,Weights!$A$1:$AV$15,26,FALSE),"")</f>
        <v/>
      </c>
      <c r="AF42" s="94" t="str">
        <f>IFERROR(SquadExport!AF42*VLOOKUP(WeightedParse!$C42,Weights!$A$1:$AV$15,27,FALSE),"")</f>
        <v/>
      </c>
      <c r="AG42" s="94" t="str">
        <f>IFERROR(SquadExport!AG42*VLOOKUP(WeightedParse!$C42,Weights!$A$1:$AV$15,28,FALSE),"")</f>
        <v/>
      </c>
      <c r="AH42" s="94" t="str">
        <f>IFERROR(SquadExport!AH42*VLOOKUP(WeightedParse!$C42,Weights!$A$1:$AV$15,29,FALSE),"")</f>
        <v/>
      </c>
      <c r="AI42" s="94" t="str">
        <f>IFERROR(SquadExport!AI42*VLOOKUP(WeightedParse!$C42,Weights!$A$1:$AV$15,30,FALSE),"")</f>
        <v/>
      </c>
      <c r="AJ42" s="94" t="str">
        <f>IFERROR(SquadExport!AJ42*VLOOKUP(WeightedParse!$C42,Weights!$A$1:$AV$15,31,FALSE),"")</f>
        <v/>
      </c>
      <c r="AK42" s="94" t="str">
        <f>IFERROR(SquadExport!AK42*VLOOKUP(WeightedParse!$C42,Weights!$A$1:$AV$15,32,FALSE),"")</f>
        <v/>
      </c>
      <c r="AL42" s="94" t="str">
        <f>IFERROR(SquadExport!AL42*VLOOKUP(WeightedParse!$C42,Weights!$A$1:$AV$15,33,FALSE),"")</f>
        <v/>
      </c>
      <c r="AM42" s="94" t="str">
        <f>IFERROR(SquadExport!AM42*VLOOKUP(WeightedParse!$C42,Weights!$A$1:$AV$15,34,FALSE),"")</f>
        <v/>
      </c>
      <c r="AN42" s="94" t="str">
        <f>IFERROR(SquadExport!AN42*VLOOKUP(WeightedParse!$C42,Weights!$A$1:$AV$15,35,FALSE),"")</f>
        <v/>
      </c>
      <c r="AO42" s="94" t="str">
        <f>IFERROR(SquadExport!AO42*VLOOKUP(WeightedParse!$C42,Weights!$A$1:$AV$15,36,FALSE),"")</f>
        <v/>
      </c>
      <c r="AP42" s="94" t="str">
        <f>IFERROR(SquadExport!AP42*VLOOKUP(WeightedParse!$C42,Weights!$A$1:$AV$15,37,FALSE),"")</f>
        <v/>
      </c>
      <c r="AQ42" s="94" t="str">
        <f>IFERROR(SquadExport!AQ42*VLOOKUP(WeightedParse!$C42,Weights!$A$1:$AV$15,38,FALSE),"")</f>
        <v/>
      </c>
      <c r="AR42" s="94" t="str">
        <f>IFERROR(SquadExport!AR42*VLOOKUP(WeightedParse!$C42,Weights!$A$1:$AV$15,39,FALSE),"")</f>
        <v/>
      </c>
      <c r="AS42" s="94" t="str">
        <f>IFERROR(SquadExport!AS42*VLOOKUP(WeightedParse!$C42,Weights!$A$1:$AV$15,40,FALSE),"")</f>
        <v/>
      </c>
      <c r="AT42" s="94" t="str">
        <f>IFERROR(SquadExport!AT42*VLOOKUP(WeightedParse!$C42,Weights!$A$1:$AV$15,41,FALSE),"")</f>
        <v/>
      </c>
      <c r="AU42" s="94" t="str">
        <f>IFERROR(SquadExport!AU42*VLOOKUP(WeightedParse!$C42,Weights!$A$1:$AV$15,42,FALSE),"")</f>
        <v/>
      </c>
      <c r="AV42" s="94" t="str">
        <f>IFERROR(SquadExport!AV42*VLOOKUP(WeightedParse!$C42,Weights!$A$1:$AV$15,43,FALSE),"")</f>
        <v/>
      </c>
      <c r="AW42" s="94" t="str">
        <f>IFERROR(SquadExport!AW42*VLOOKUP(WeightedParse!$C42,Weights!$A$1:$AV$15,44,FALSE),"")</f>
        <v/>
      </c>
      <c r="AX42" s="94" t="str">
        <f>IFERROR(SquadExport!AX42*VLOOKUP(WeightedParse!$C42,Weights!$A$1:$AV$15,45,FALSE),"")</f>
        <v/>
      </c>
      <c r="AY42" s="94" t="str">
        <f>IFERROR(SquadExport!AY42*VLOOKUP(WeightedParse!$C42,Weights!$A$1:$AV$15,46,FALSE),"")</f>
        <v/>
      </c>
      <c r="AZ42" s="94" t="str">
        <f>IFERROR(SquadExport!AZ42*VLOOKUP(WeightedParse!$C42,Weights!$A$1:$AV$15,47,FALSE),"")</f>
        <v/>
      </c>
      <c r="BA42" s="94" t="str">
        <f>IFERROR(SquadExport!BA42*VLOOKUP(WeightedParse!$C42,Weights!$A$1:$AV$15,48,FALSE),"")</f>
        <v/>
      </c>
      <c r="BB42" s="92" t="str">
        <f>IFERROR(IF(SquadExport!$BB42="Very Strong",6,IF(SquadExport!$BB42="Strong",5,IF(SquadExport!$BB42="Fairly Strong",4,IF(SquadExport!$BB42="Reasonable",3,IF(SquadExport!$BB42="Weak",2, IF(SquadExport!$BB42="Very Weak",1,"")))))),"")</f>
        <v/>
      </c>
      <c r="BC42" s="92" t="str">
        <f>IFERROR(IF(SquadExport!$BC42="Very Strong",6,IF(SquadExport!$BC42="Strong",5,IF(SquadExport!$BC42="Fairly Strong",4,IF(SquadExport!$BC42="Reasonable",3,IF(SquadExport!$BC42="Weak",2, IF(SquadExport!$BC42="Very Weak",1,"")))))),"")</f>
        <v/>
      </c>
      <c r="BD42" s="105" t="str">
        <f t="shared" si="0"/>
        <v/>
      </c>
      <c r="BE42" s="86" t="str">
        <f t="shared" si="1"/>
        <v/>
      </c>
    </row>
    <row r="43" spans="1:57" x14ac:dyDescent="0.25">
      <c r="A43" s="85" t="str">
        <f>IF(SquadExport!A43&gt;"",SquadExport!A43,"")</f>
        <v/>
      </c>
      <c r="B43" s="92" t="str">
        <f>IF($A43&gt;"",SquadExport!B43,"")</f>
        <v/>
      </c>
      <c r="C43" s="92" t="str">
        <f>IF($A43&gt;"",SquadExport!C43,"")</f>
        <v/>
      </c>
      <c r="D43" s="92" t="str">
        <f>IF(A43&gt;"",SquadExport!D43,"")</f>
        <v/>
      </c>
      <c r="E43" s="92" t="str">
        <f>IF($A43&gt;"",SquadExport!E43,"")</f>
        <v/>
      </c>
      <c r="F43" s="92" t="str">
        <f>IF($A43&gt;"",SquadExport!F43,"")</f>
        <v/>
      </c>
      <c r="G43" s="94" t="str">
        <f>IFERROR(SquadExport!G43*VLOOKUP(WeightedParse!$C43,Weights!$A$1:$AV$15,2,FALSE),"")</f>
        <v/>
      </c>
      <c r="H43" s="94" t="str">
        <f>IFERROR(SquadExport!H43*VLOOKUP(WeightedParse!$C43,Weights!$A$1:$AV$15,3,FALSE),"")</f>
        <v/>
      </c>
      <c r="I43" s="94" t="str">
        <f>IFERROR(SquadExport!I43*VLOOKUP(WeightedParse!$C43,Weights!$A$1:$AV$15,4,FALSE),"")</f>
        <v/>
      </c>
      <c r="J43" s="94" t="str">
        <f>IFERROR(SquadExport!J43*VLOOKUP(WeightedParse!$C43,Weights!$A$1:$AV$15,5,FALSE),"")</f>
        <v/>
      </c>
      <c r="K43" s="94" t="str">
        <f>IFERROR(SquadExport!K43*VLOOKUP(WeightedParse!$C43,Weights!$A$1:$AV$15,6,FALSE),"")</f>
        <v/>
      </c>
      <c r="L43" s="94" t="str">
        <f>IFERROR(SquadExport!L43*VLOOKUP(WeightedParse!$C43,Weights!$A$1:$AV$15,7,FALSE),"")</f>
        <v/>
      </c>
      <c r="M43" s="94" t="str">
        <f>IFERROR(SquadExport!M43*VLOOKUP(WeightedParse!$C43,Weights!$A$1:$AV$15,8,FALSE),"")</f>
        <v/>
      </c>
      <c r="N43" s="94" t="str">
        <f>IFERROR(SquadExport!N43*VLOOKUP(WeightedParse!$C43,Weights!$A$1:$AV$15,9,FALSE),"")</f>
        <v/>
      </c>
      <c r="O43" s="94" t="str">
        <f>IFERROR(SquadExport!O43*VLOOKUP(WeightedParse!$C43,Weights!$A$1:$AV$15,10,FALSE),"")</f>
        <v/>
      </c>
      <c r="P43" s="94" t="str">
        <f>IFERROR(SquadExport!P43*VLOOKUP(WeightedParse!$C43,Weights!$A$1:$AV$15,11,FALSE),"")</f>
        <v/>
      </c>
      <c r="Q43" s="94" t="str">
        <f>IFERROR(SquadExport!Q43*VLOOKUP(WeightedParse!$C43,Weights!$A$1:$AV$15,12,FALSE),"")</f>
        <v/>
      </c>
      <c r="R43" s="94" t="str">
        <f>IFERROR(SquadExport!R43*VLOOKUP(WeightedParse!$C43,Weights!$A$1:$AV$15,13,FALSE),"")</f>
        <v/>
      </c>
      <c r="S43" s="94" t="str">
        <f>IFERROR(SquadExport!S43*VLOOKUP(WeightedParse!$C43,Weights!$A$1:$AV$15,14,FALSE),"")</f>
        <v/>
      </c>
      <c r="T43" s="94" t="str">
        <f>IFERROR(SquadExport!T43*VLOOKUP(WeightedParse!$C43,Weights!$A$1:$AV$15,15,FALSE),"")</f>
        <v/>
      </c>
      <c r="U43" s="94" t="str">
        <f>IFERROR(SquadExport!U43*VLOOKUP(WeightedParse!$C43,Weights!$A$1:$AV$15,16,FALSE),"")</f>
        <v/>
      </c>
      <c r="V43" s="94" t="str">
        <f>IFERROR(SquadExport!V43*VLOOKUP(WeightedParse!$C43,Weights!$A$1:$AV$15,17,FALSE),"")</f>
        <v/>
      </c>
      <c r="W43" s="94" t="str">
        <f>IFERROR(SquadExport!W43*VLOOKUP(WeightedParse!$C43,Weights!$A$1:$AV$15,18,FALSE),"")</f>
        <v/>
      </c>
      <c r="X43" s="94" t="str">
        <f>IFERROR(SquadExport!X43*VLOOKUP(WeightedParse!$C43,Weights!$A$1:$AV$15,19,FALSE),"")</f>
        <v/>
      </c>
      <c r="Y43" s="94" t="str">
        <f>IFERROR(SquadExport!Y43*VLOOKUP(WeightedParse!$C43,Weights!$A$1:$AV$15,20,FALSE),"")</f>
        <v/>
      </c>
      <c r="Z43" s="94" t="str">
        <f>IFERROR(SquadExport!Z43*VLOOKUP(WeightedParse!$C43,Weights!$A$1:$AV$15,21,FALSE),"")</f>
        <v/>
      </c>
      <c r="AA43" s="94" t="str">
        <f>IFERROR(SquadExport!AA43*VLOOKUP(WeightedParse!$C43,Weights!$A$1:$AV$15,22,FALSE),"")</f>
        <v/>
      </c>
      <c r="AB43" s="94" t="str">
        <f>IFERROR(SquadExport!AB43*VLOOKUP(WeightedParse!$C43,Weights!$A$1:$AV$15,23,FALSE),"")</f>
        <v/>
      </c>
      <c r="AC43" s="94" t="str">
        <f>IFERROR(SquadExport!AC43*VLOOKUP(WeightedParse!$C43,Weights!$A$1:$AV$15,24,FALSE),"")</f>
        <v/>
      </c>
      <c r="AD43" s="94" t="str">
        <f>IFERROR(SquadExport!AD43*VLOOKUP(WeightedParse!$C43,Weights!$A$1:$AV$15,25,FALSE),"")</f>
        <v/>
      </c>
      <c r="AE43" s="94" t="str">
        <f>IFERROR(SquadExport!AE43*VLOOKUP(WeightedParse!$C43,Weights!$A$1:$AV$15,26,FALSE),"")</f>
        <v/>
      </c>
      <c r="AF43" s="94" t="str">
        <f>IFERROR(SquadExport!AF43*VLOOKUP(WeightedParse!$C43,Weights!$A$1:$AV$15,27,FALSE),"")</f>
        <v/>
      </c>
      <c r="AG43" s="94" t="str">
        <f>IFERROR(SquadExport!AG43*VLOOKUP(WeightedParse!$C43,Weights!$A$1:$AV$15,28,FALSE),"")</f>
        <v/>
      </c>
      <c r="AH43" s="94" t="str">
        <f>IFERROR(SquadExport!AH43*VLOOKUP(WeightedParse!$C43,Weights!$A$1:$AV$15,29,FALSE),"")</f>
        <v/>
      </c>
      <c r="AI43" s="94" t="str">
        <f>IFERROR(SquadExport!AI43*VLOOKUP(WeightedParse!$C43,Weights!$A$1:$AV$15,30,FALSE),"")</f>
        <v/>
      </c>
      <c r="AJ43" s="94" t="str">
        <f>IFERROR(SquadExport!AJ43*VLOOKUP(WeightedParse!$C43,Weights!$A$1:$AV$15,31,FALSE),"")</f>
        <v/>
      </c>
      <c r="AK43" s="94" t="str">
        <f>IFERROR(SquadExport!AK43*VLOOKUP(WeightedParse!$C43,Weights!$A$1:$AV$15,32,FALSE),"")</f>
        <v/>
      </c>
      <c r="AL43" s="94" t="str">
        <f>IFERROR(SquadExport!AL43*VLOOKUP(WeightedParse!$C43,Weights!$A$1:$AV$15,33,FALSE),"")</f>
        <v/>
      </c>
      <c r="AM43" s="94" t="str">
        <f>IFERROR(SquadExport!AM43*VLOOKUP(WeightedParse!$C43,Weights!$A$1:$AV$15,34,FALSE),"")</f>
        <v/>
      </c>
      <c r="AN43" s="94" t="str">
        <f>IFERROR(SquadExport!AN43*VLOOKUP(WeightedParse!$C43,Weights!$A$1:$AV$15,35,FALSE),"")</f>
        <v/>
      </c>
      <c r="AO43" s="94" t="str">
        <f>IFERROR(SquadExport!AO43*VLOOKUP(WeightedParse!$C43,Weights!$A$1:$AV$15,36,FALSE),"")</f>
        <v/>
      </c>
      <c r="AP43" s="94" t="str">
        <f>IFERROR(SquadExport!AP43*VLOOKUP(WeightedParse!$C43,Weights!$A$1:$AV$15,37,FALSE),"")</f>
        <v/>
      </c>
      <c r="AQ43" s="94" t="str">
        <f>IFERROR(SquadExport!AQ43*VLOOKUP(WeightedParse!$C43,Weights!$A$1:$AV$15,38,FALSE),"")</f>
        <v/>
      </c>
      <c r="AR43" s="94" t="str">
        <f>IFERROR(SquadExport!AR43*VLOOKUP(WeightedParse!$C43,Weights!$A$1:$AV$15,39,FALSE),"")</f>
        <v/>
      </c>
      <c r="AS43" s="94" t="str">
        <f>IFERROR(SquadExport!AS43*VLOOKUP(WeightedParse!$C43,Weights!$A$1:$AV$15,40,FALSE),"")</f>
        <v/>
      </c>
      <c r="AT43" s="94" t="str">
        <f>IFERROR(SquadExport!AT43*VLOOKUP(WeightedParse!$C43,Weights!$A$1:$AV$15,41,FALSE),"")</f>
        <v/>
      </c>
      <c r="AU43" s="94" t="str">
        <f>IFERROR(SquadExport!AU43*VLOOKUP(WeightedParse!$C43,Weights!$A$1:$AV$15,42,FALSE),"")</f>
        <v/>
      </c>
      <c r="AV43" s="94" t="str">
        <f>IFERROR(SquadExport!AV43*VLOOKUP(WeightedParse!$C43,Weights!$A$1:$AV$15,43,FALSE),"")</f>
        <v/>
      </c>
      <c r="AW43" s="94" t="str">
        <f>IFERROR(SquadExport!AW43*VLOOKUP(WeightedParse!$C43,Weights!$A$1:$AV$15,44,FALSE),"")</f>
        <v/>
      </c>
      <c r="AX43" s="94" t="str">
        <f>IFERROR(SquadExport!AX43*VLOOKUP(WeightedParse!$C43,Weights!$A$1:$AV$15,45,FALSE),"")</f>
        <v/>
      </c>
      <c r="AY43" s="94" t="str">
        <f>IFERROR(SquadExport!AY43*VLOOKUP(WeightedParse!$C43,Weights!$A$1:$AV$15,46,FALSE),"")</f>
        <v/>
      </c>
      <c r="AZ43" s="94" t="str">
        <f>IFERROR(SquadExport!AZ43*VLOOKUP(WeightedParse!$C43,Weights!$A$1:$AV$15,47,FALSE),"")</f>
        <v/>
      </c>
      <c r="BA43" s="94" t="str">
        <f>IFERROR(SquadExport!BA43*VLOOKUP(WeightedParse!$C43,Weights!$A$1:$AV$15,48,FALSE),"")</f>
        <v/>
      </c>
      <c r="BB43" s="92" t="str">
        <f>IFERROR(IF(SquadExport!$BB43="Very Strong",6,IF(SquadExport!$BB43="Strong",5,IF(SquadExport!$BB43="Fairly Strong",4,IF(SquadExport!$BB43="Reasonable",3,IF(SquadExport!$BB43="Weak",2, IF(SquadExport!$BB43="Very Weak",1,"")))))),"")</f>
        <v/>
      </c>
      <c r="BC43" s="92" t="str">
        <f>IFERROR(IF(SquadExport!$BC43="Very Strong",6,IF(SquadExport!$BC43="Strong",5,IF(SquadExport!$BC43="Fairly Strong",4,IF(SquadExport!$BC43="Reasonable",3,IF(SquadExport!$BC43="Weak",2, IF(SquadExport!$BC43="Very Weak",1,"")))))),"")</f>
        <v/>
      </c>
      <c r="BD43" s="105" t="str">
        <f t="shared" si="0"/>
        <v/>
      </c>
      <c r="BE43" s="86" t="str">
        <f t="shared" si="1"/>
        <v/>
      </c>
    </row>
    <row r="44" spans="1:57" x14ac:dyDescent="0.25">
      <c r="A44" s="85" t="str">
        <f>IF(SquadExport!A44&gt;"",SquadExport!A44,"")</f>
        <v/>
      </c>
      <c r="B44" s="92" t="str">
        <f>IF($A44&gt;"",SquadExport!B44,"")</f>
        <v/>
      </c>
      <c r="C44" s="92" t="str">
        <f>IF($A44&gt;"",SquadExport!C44,"")</f>
        <v/>
      </c>
      <c r="D44" s="92" t="str">
        <f>IF(A44&gt;"",SquadExport!D44,"")</f>
        <v/>
      </c>
      <c r="E44" s="92" t="str">
        <f>IF($A44&gt;"",SquadExport!E44,"")</f>
        <v/>
      </c>
      <c r="F44" s="92" t="str">
        <f>IF($A44&gt;"",SquadExport!F44,"")</f>
        <v/>
      </c>
      <c r="G44" s="94" t="str">
        <f>IFERROR(SquadExport!G44*VLOOKUP(WeightedParse!$C44,Weights!$A$1:$AV$15,2,FALSE),"")</f>
        <v/>
      </c>
      <c r="H44" s="94" t="str">
        <f>IFERROR(SquadExport!H44*VLOOKUP(WeightedParse!$C44,Weights!$A$1:$AV$15,3,FALSE),"")</f>
        <v/>
      </c>
      <c r="I44" s="94" t="str">
        <f>IFERROR(SquadExport!I44*VLOOKUP(WeightedParse!$C44,Weights!$A$1:$AV$15,4,FALSE),"")</f>
        <v/>
      </c>
      <c r="J44" s="94" t="str">
        <f>IFERROR(SquadExport!J44*VLOOKUP(WeightedParse!$C44,Weights!$A$1:$AV$15,5,FALSE),"")</f>
        <v/>
      </c>
      <c r="K44" s="94" t="str">
        <f>IFERROR(SquadExport!K44*VLOOKUP(WeightedParse!$C44,Weights!$A$1:$AV$15,6,FALSE),"")</f>
        <v/>
      </c>
      <c r="L44" s="94" t="str">
        <f>IFERROR(SquadExport!L44*VLOOKUP(WeightedParse!$C44,Weights!$A$1:$AV$15,7,FALSE),"")</f>
        <v/>
      </c>
      <c r="M44" s="94" t="str">
        <f>IFERROR(SquadExport!M44*VLOOKUP(WeightedParse!$C44,Weights!$A$1:$AV$15,8,FALSE),"")</f>
        <v/>
      </c>
      <c r="N44" s="94" t="str">
        <f>IFERROR(SquadExport!N44*VLOOKUP(WeightedParse!$C44,Weights!$A$1:$AV$15,9,FALSE),"")</f>
        <v/>
      </c>
      <c r="O44" s="94" t="str">
        <f>IFERROR(SquadExport!O44*VLOOKUP(WeightedParse!$C44,Weights!$A$1:$AV$15,10,FALSE),"")</f>
        <v/>
      </c>
      <c r="P44" s="94" t="str">
        <f>IFERROR(SquadExport!P44*VLOOKUP(WeightedParse!$C44,Weights!$A$1:$AV$15,11,FALSE),"")</f>
        <v/>
      </c>
      <c r="Q44" s="94" t="str">
        <f>IFERROR(SquadExport!Q44*VLOOKUP(WeightedParse!$C44,Weights!$A$1:$AV$15,12,FALSE),"")</f>
        <v/>
      </c>
      <c r="R44" s="94" t="str">
        <f>IFERROR(SquadExport!R44*VLOOKUP(WeightedParse!$C44,Weights!$A$1:$AV$15,13,FALSE),"")</f>
        <v/>
      </c>
      <c r="S44" s="94" t="str">
        <f>IFERROR(SquadExport!S44*VLOOKUP(WeightedParse!$C44,Weights!$A$1:$AV$15,14,FALSE),"")</f>
        <v/>
      </c>
      <c r="T44" s="94" t="str">
        <f>IFERROR(SquadExport!T44*VLOOKUP(WeightedParse!$C44,Weights!$A$1:$AV$15,15,FALSE),"")</f>
        <v/>
      </c>
      <c r="U44" s="94" t="str">
        <f>IFERROR(SquadExport!U44*VLOOKUP(WeightedParse!$C44,Weights!$A$1:$AV$15,16,FALSE),"")</f>
        <v/>
      </c>
      <c r="V44" s="94" t="str">
        <f>IFERROR(SquadExport!V44*VLOOKUP(WeightedParse!$C44,Weights!$A$1:$AV$15,17,FALSE),"")</f>
        <v/>
      </c>
      <c r="W44" s="94" t="str">
        <f>IFERROR(SquadExport!W44*VLOOKUP(WeightedParse!$C44,Weights!$A$1:$AV$15,18,FALSE),"")</f>
        <v/>
      </c>
      <c r="X44" s="94" t="str">
        <f>IFERROR(SquadExport!X44*VLOOKUP(WeightedParse!$C44,Weights!$A$1:$AV$15,19,FALSE),"")</f>
        <v/>
      </c>
      <c r="Y44" s="94" t="str">
        <f>IFERROR(SquadExport!Y44*VLOOKUP(WeightedParse!$C44,Weights!$A$1:$AV$15,20,FALSE),"")</f>
        <v/>
      </c>
      <c r="Z44" s="94" t="str">
        <f>IFERROR(SquadExport!Z44*VLOOKUP(WeightedParse!$C44,Weights!$A$1:$AV$15,21,FALSE),"")</f>
        <v/>
      </c>
      <c r="AA44" s="94" t="str">
        <f>IFERROR(SquadExport!AA44*VLOOKUP(WeightedParse!$C44,Weights!$A$1:$AV$15,22,FALSE),"")</f>
        <v/>
      </c>
      <c r="AB44" s="94" t="str">
        <f>IFERROR(SquadExport!AB44*VLOOKUP(WeightedParse!$C44,Weights!$A$1:$AV$15,23,FALSE),"")</f>
        <v/>
      </c>
      <c r="AC44" s="94" t="str">
        <f>IFERROR(SquadExport!AC44*VLOOKUP(WeightedParse!$C44,Weights!$A$1:$AV$15,24,FALSE),"")</f>
        <v/>
      </c>
      <c r="AD44" s="94" t="str">
        <f>IFERROR(SquadExport!AD44*VLOOKUP(WeightedParse!$C44,Weights!$A$1:$AV$15,25,FALSE),"")</f>
        <v/>
      </c>
      <c r="AE44" s="94" t="str">
        <f>IFERROR(SquadExport!AE44*VLOOKUP(WeightedParse!$C44,Weights!$A$1:$AV$15,26,FALSE),"")</f>
        <v/>
      </c>
      <c r="AF44" s="94" t="str">
        <f>IFERROR(SquadExport!AF44*VLOOKUP(WeightedParse!$C44,Weights!$A$1:$AV$15,27,FALSE),"")</f>
        <v/>
      </c>
      <c r="AG44" s="94" t="str">
        <f>IFERROR(SquadExport!AG44*VLOOKUP(WeightedParse!$C44,Weights!$A$1:$AV$15,28,FALSE),"")</f>
        <v/>
      </c>
      <c r="AH44" s="94" t="str">
        <f>IFERROR(SquadExport!AH44*VLOOKUP(WeightedParse!$C44,Weights!$A$1:$AV$15,29,FALSE),"")</f>
        <v/>
      </c>
      <c r="AI44" s="94" t="str">
        <f>IFERROR(SquadExport!AI44*VLOOKUP(WeightedParse!$C44,Weights!$A$1:$AV$15,30,FALSE),"")</f>
        <v/>
      </c>
      <c r="AJ44" s="94" t="str">
        <f>IFERROR(SquadExport!AJ44*VLOOKUP(WeightedParse!$C44,Weights!$A$1:$AV$15,31,FALSE),"")</f>
        <v/>
      </c>
      <c r="AK44" s="94" t="str">
        <f>IFERROR(SquadExport!AK44*VLOOKUP(WeightedParse!$C44,Weights!$A$1:$AV$15,32,FALSE),"")</f>
        <v/>
      </c>
      <c r="AL44" s="94" t="str">
        <f>IFERROR(SquadExport!AL44*VLOOKUP(WeightedParse!$C44,Weights!$A$1:$AV$15,33,FALSE),"")</f>
        <v/>
      </c>
      <c r="AM44" s="94" t="str">
        <f>IFERROR(SquadExport!AM44*VLOOKUP(WeightedParse!$C44,Weights!$A$1:$AV$15,34,FALSE),"")</f>
        <v/>
      </c>
      <c r="AN44" s="94" t="str">
        <f>IFERROR(SquadExport!AN44*VLOOKUP(WeightedParse!$C44,Weights!$A$1:$AV$15,35,FALSE),"")</f>
        <v/>
      </c>
      <c r="AO44" s="94" t="str">
        <f>IFERROR(SquadExport!AO44*VLOOKUP(WeightedParse!$C44,Weights!$A$1:$AV$15,36,FALSE),"")</f>
        <v/>
      </c>
      <c r="AP44" s="94" t="str">
        <f>IFERROR(SquadExport!AP44*VLOOKUP(WeightedParse!$C44,Weights!$A$1:$AV$15,37,FALSE),"")</f>
        <v/>
      </c>
      <c r="AQ44" s="94" t="str">
        <f>IFERROR(SquadExport!AQ44*VLOOKUP(WeightedParse!$C44,Weights!$A$1:$AV$15,38,FALSE),"")</f>
        <v/>
      </c>
      <c r="AR44" s="94" t="str">
        <f>IFERROR(SquadExport!AR44*VLOOKUP(WeightedParse!$C44,Weights!$A$1:$AV$15,39,FALSE),"")</f>
        <v/>
      </c>
      <c r="AS44" s="94" t="str">
        <f>IFERROR(SquadExport!AS44*VLOOKUP(WeightedParse!$C44,Weights!$A$1:$AV$15,40,FALSE),"")</f>
        <v/>
      </c>
      <c r="AT44" s="94" t="str">
        <f>IFERROR(SquadExport!AT44*VLOOKUP(WeightedParse!$C44,Weights!$A$1:$AV$15,41,FALSE),"")</f>
        <v/>
      </c>
      <c r="AU44" s="94" t="str">
        <f>IFERROR(SquadExport!AU44*VLOOKUP(WeightedParse!$C44,Weights!$A$1:$AV$15,42,FALSE),"")</f>
        <v/>
      </c>
      <c r="AV44" s="94" t="str">
        <f>IFERROR(SquadExport!AV44*VLOOKUP(WeightedParse!$C44,Weights!$A$1:$AV$15,43,FALSE),"")</f>
        <v/>
      </c>
      <c r="AW44" s="94" t="str">
        <f>IFERROR(SquadExport!AW44*VLOOKUP(WeightedParse!$C44,Weights!$A$1:$AV$15,44,FALSE),"")</f>
        <v/>
      </c>
      <c r="AX44" s="94" t="str">
        <f>IFERROR(SquadExport!AX44*VLOOKUP(WeightedParse!$C44,Weights!$A$1:$AV$15,45,FALSE),"")</f>
        <v/>
      </c>
      <c r="AY44" s="94" t="str">
        <f>IFERROR(SquadExport!AY44*VLOOKUP(WeightedParse!$C44,Weights!$A$1:$AV$15,46,FALSE),"")</f>
        <v/>
      </c>
      <c r="AZ44" s="94" t="str">
        <f>IFERROR(SquadExport!AZ44*VLOOKUP(WeightedParse!$C44,Weights!$A$1:$AV$15,47,FALSE),"")</f>
        <v/>
      </c>
      <c r="BA44" s="94" t="str">
        <f>IFERROR(SquadExport!BA44*VLOOKUP(WeightedParse!$C44,Weights!$A$1:$AV$15,48,FALSE),"")</f>
        <v/>
      </c>
      <c r="BB44" s="92" t="str">
        <f>IFERROR(IF(SquadExport!$BB44="Very Strong",6,IF(SquadExport!$BB44="Strong",5,IF(SquadExport!$BB44="Fairly Strong",4,IF(SquadExport!$BB44="Reasonable",3,IF(SquadExport!$BB44="Weak",2, IF(SquadExport!$BB44="Very Weak",1,"")))))),"")</f>
        <v/>
      </c>
      <c r="BC44" s="92" t="str">
        <f>IFERROR(IF(SquadExport!$BC44="Very Strong",6,IF(SquadExport!$BC44="Strong",5,IF(SquadExport!$BC44="Fairly Strong",4,IF(SquadExport!$BC44="Reasonable",3,IF(SquadExport!$BC44="Weak",2, IF(SquadExport!$BC44="Very Weak",1,"")))))),"")</f>
        <v/>
      </c>
      <c r="BD44" s="105" t="str">
        <f t="shared" si="0"/>
        <v/>
      </c>
      <c r="BE44" s="86" t="str">
        <f t="shared" si="1"/>
        <v/>
      </c>
    </row>
    <row r="45" spans="1:57" x14ac:dyDescent="0.25">
      <c r="A45" s="85" t="str">
        <f>IF(SquadExport!A45&gt;"",SquadExport!A45,"")</f>
        <v/>
      </c>
      <c r="B45" s="92" t="str">
        <f>IF($A45&gt;"",SquadExport!B45,"")</f>
        <v/>
      </c>
      <c r="C45" s="92" t="str">
        <f>IF($A45&gt;"",SquadExport!C45,"")</f>
        <v/>
      </c>
      <c r="D45" s="92" t="str">
        <f>IF(A45&gt;"",SquadExport!D45,"")</f>
        <v/>
      </c>
      <c r="E45" s="92" t="str">
        <f>IF($A45&gt;"",SquadExport!E45,"")</f>
        <v/>
      </c>
      <c r="F45" s="92" t="str">
        <f>IF($A45&gt;"",SquadExport!F45,"")</f>
        <v/>
      </c>
      <c r="G45" s="94" t="str">
        <f>IFERROR(SquadExport!G45*VLOOKUP(WeightedParse!$C45,Weights!$A$1:$AV$15,2,FALSE),"")</f>
        <v/>
      </c>
      <c r="H45" s="94" t="str">
        <f>IFERROR(SquadExport!H45*VLOOKUP(WeightedParse!$C45,Weights!$A$1:$AV$15,3,FALSE),"")</f>
        <v/>
      </c>
      <c r="I45" s="94" t="str">
        <f>IFERROR(SquadExport!I45*VLOOKUP(WeightedParse!$C45,Weights!$A$1:$AV$15,4,FALSE),"")</f>
        <v/>
      </c>
      <c r="J45" s="94" t="str">
        <f>IFERROR(SquadExport!J45*VLOOKUP(WeightedParse!$C45,Weights!$A$1:$AV$15,5,FALSE),"")</f>
        <v/>
      </c>
      <c r="K45" s="94" t="str">
        <f>IFERROR(SquadExport!K45*VLOOKUP(WeightedParse!$C45,Weights!$A$1:$AV$15,6,FALSE),"")</f>
        <v/>
      </c>
      <c r="L45" s="94" t="str">
        <f>IFERROR(SquadExport!L45*VLOOKUP(WeightedParse!$C45,Weights!$A$1:$AV$15,7,FALSE),"")</f>
        <v/>
      </c>
      <c r="M45" s="94" t="str">
        <f>IFERROR(SquadExport!M45*VLOOKUP(WeightedParse!$C45,Weights!$A$1:$AV$15,8,FALSE),"")</f>
        <v/>
      </c>
      <c r="N45" s="94" t="str">
        <f>IFERROR(SquadExport!N45*VLOOKUP(WeightedParse!$C45,Weights!$A$1:$AV$15,9,FALSE),"")</f>
        <v/>
      </c>
      <c r="O45" s="94" t="str">
        <f>IFERROR(SquadExport!O45*VLOOKUP(WeightedParse!$C45,Weights!$A$1:$AV$15,10,FALSE),"")</f>
        <v/>
      </c>
      <c r="P45" s="94" t="str">
        <f>IFERROR(SquadExport!P45*VLOOKUP(WeightedParse!$C45,Weights!$A$1:$AV$15,11,FALSE),"")</f>
        <v/>
      </c>
      <c r="Q45" s="94" t="str">
        <f>IFERROR(SquadExport!Q45*VLOOKUP(WeightedParse!$C45,Weights!$A$1:$AV$15,12,FALSE),"")</f>
        <v/>
      </c>
      <c r="R45" s="94" t="str">
        <f>IFERROR(SquadExport!R45*VLOOKUP(WeightedParse!$C45,Weights!$A$1:$AV$15,13,FALSE),"")</f>
        <v/>
      </c>
      <c r="S45" s="94" t="str">
        <f>IFERROR(SquadExport!S45*VLOOKUP(WeightedParse!$C45,Weights!$A$1:$AV$15,14,FALSE),"")</f>
        <v/>
      </c>
      <c r="T45" s="94" t="str">
        <f>IFERROR(SquadExport!T45*VLOOKUP(WeightedParse!$C45,Weights!$A$1:$AV$15,15,FALSE),"")</f>
        <v/>
      </c>
      <c r="U45" s="94" t="str">
        <f>IFERROR(SquadExport!U45*VLOOKUP(WeightedParse!$C45,Weights!$A$1:$AV$15,16,FALSE),"")</f>
        <v/>
      </c>
      <c r="V45" s="94" t="str">
        <f>IFERROR(SquadExport!V45*VLOOKUP(WeightedParse!$C45,Weights!$A$1:$AV$15,17,FALSE),"")</f>
        <v/>
      </c>
      <c r="W45" s="94" t="str">
        <f>IFERROR(SquadExport!W45*VLOOKUP(WeightedParse!$C45,Weights!$A$1:$AV$15,18,FALSE),"")</f>
        <v/>
      </c>
      <c r="X45" s="94" t="str">
        <f>IFERROR(SquadExport!X45*VLOOKUP(WeightedParse!$C45,Weights!$A$1:$AV$15,19,FALSE),"")</f>
        <v/>
      </c>
      <c r="Y45" s="94" t="str">
        <f>IFERROR(SquadExport!Y45*VLOOKUP(WeightedParse!$C45,Weights!$A$1:$AV$15,20,FALSE),"")</f>
        <v/>
      </c>
      <c r="Z45" s="94" t="str">
        <f>IFERROR(SquadExport!Z45*VLOOKUP(WeightedParse!$C45,Weights!$A$1:$AV$15,21,FALSE),"")</f>
        <v/>
      </c>
      <c r="AA45" s="94" t="str">
        <f>IFERROR(SquadExport!AA45*VLOOKUP(WeightedParse!$C45,Weights!$A$1:$AV$15,22,FALSE),"")</f>
        <v/>
      </c>
      <c r="AB45" s="94" t="str">
        <f>IFERROR(SquadExport!AB45*VLOOKUP(WeightedParse!$C45,Weights!$A$1:$AV$15,23,FALSE),"")</f>
        <v/>
      </c>
      <c r="AC45" s="94" t="str">
        <f>IFERROR(SquadExport!AC45*VLOOKUP(WeightedParse!$C45,Weights!$A$1:$AV$15,24,FALSE),"")</f>
        <v/>
      </c>
      <c r="AD45" s="94" t="str">
        <f>IFERROR(SquadExport!AD45*VLOOKUP(WeightedParse!$C45,Weights!$A$1:$AV$15,25,FALSE),"")</f>
        <v/>
      </c>
      <c r="AE45" s="94" t="str">
        <f>IFERROR(SquadExport!AE45*VLOOKUP(WeightedParse!$C45,Weights!$A$1:$AV$15,26,FALSE),"")</f>
        <v/>
      </c>
      <c r="AF45" s="94" t="str">
        <f>IFERROR(SquadExport!AF45*VLOOKUP(WeightedParse!$C45,Weights!$A$1:$AV$15,27,FALSE),"")</f>
        <v/>
      </c>
      <c r="AG45" s="94" t="str">
        <f>IFERROR(SquadExport!AG45*VLOOKUP(WeightedParse!$C45,Weights!$A$1:$AV$15,28,FALSE),"")</f>
        <v/>
      </c>
      <c r="AH45" s="94" t="str">
        <f>IFERROR(SquadExport!AH45*VLOOKUP(WeightedParse!$C45,Weights!$A$1:$AV$15,29,FALSE),"")</f>
        <v/>
      </c>
      <c r="AI45" s="94" t="str">
        <f>IFERROR(SquadExport!AI45*VLOOKUP(WeightedParse!$C45,Weights!$A$1:$AV$15,30,FALSE),"")</f>
        <v/>
      </c>
      <c r="AJ45" s="94" t="str">
        <f>IFERROR(SquadExport!AJ45*VLOOKUP(WeightedParse!$C45,Weights!$A$1:$AV$15,31,FALSE),"")</f>
        <v/>
      </c>
      <c r="AK45" s="94" t="str">
        <f>IFERROR(SquadExport!AK45*VLOOKUP(WeightedParse!$C45,Weights!$A$1:$AV$15,32,FALSE),"")</f>
        <v/>
      </c>
      <c r="AL45" s="94" t="str">
        <f>IFERROR(SquadExport!AL45*VLOOKUP(WeightedParse!$C45,Weights!$A$1:$AV$15,33,FALSE),"")</f>
        <v/>
      </c>
      <c r="AM45" s="94" t="str">
        <f>IFERROR(SquadExport!AM45*VLOOKUP(WeightedParse!$C45,Weights!$A$1:$AV$15,34,FALSE),"")</f>
        <v/>
      </c>
      <c r="AN45" s="94" t="str">
        <f>IFERROR(SquadExport!AN45*VLOOKUP(WeightedParse!$C45,Weights!$A$1:$AV$15,35,FALSE),"")</f>
        <v/>
      </c>
      <c r="AO45" s="94" t="str">
        <f>IFERROR(SquadExport!AO45*VLOOKUP(WeightedParse!$C45,Weights!$A$1:$AV$15,36,FALSE),"")</f>
        <v/>
      </c>
      <c r="AP45" s="94" t="str">
        <f>IFERROR(SquadExport!AP45*VLOOKUP(WeightedParse!$C45,Weights!$A$1:$AV$15,37,FALSE),"")</f>
        <v/>
      </c>
      <c r="AQ45" s="94" t="str">
        <f>IFERROR(SquadExport!AQ45*VLOOKUP(WeightedParse!$C45,Weights!$A$1:$AV$15,38,FALSE),"")</f>
        <v/>
      </c>
      <c r="AR45" s="94" t="str">
        <f>IFERROR(SquadExport!AR45*VLOOKUP(WeightedParse!$C45,Weights!$A$1:$AV$15,39,FALSE),"")</f>
        <v/>
      </c>
      <c r="AS45" s="94" t="str">
        <f>IFERROR(SquadExport!AS45*VLOOKUP(WeightedParse!$C45,Weights!$A$1:$AV$15,40,FALSE),"")</f>
        <v/>
      </c>
      <c r="AT45" s="94" t="str">
        <f>IFERROR(SquadExport!AT45*VLOOKUP(WeightedParse!$C45,Weights!$A$1:$AV$15,41,FALSE),"")</f>
        <v/>
      </c>
      <c r="AU45" s="94" t="str">
        <f>IFERROR(SquadExport!AU45*VLOOKUP(WeightedParse!$C45,Weights!$A$1:$AV$15,42,FALSE),"")</f>
        <v/>
      </c>
      <c r="AV45" s="94" t="str">
        <f>IFERROR(SquadExport!AV45*VLOOKUP(WeightedParse!$C45,Weights!$A$1:$AV$15,43,FALSE),"")</f>
        <v/>
      </c>
      <c r="AW45" s="94" t="str">
        <f>IFERROR(SquadExport!AW45*VLOOKUP(WeightedParse!$C45,Weights!$A$1:$AV$15,44,FALSE),"")</f>
        <v/>
      </c>
      <c r="AX45" s="94" t="str">
        <f>IFERROR(SquadExport!AX45*VLOOKUP(WeightedParse!$C45,Weights!$A$1:$AV$15,45,FALSE),"")</f>
        <v/>
      </c>
      <c r="AY45" s="94" t="str">
        <f>IFERROR(SquadExport!AY45*VLOOKUP(WeightedParse!$C45,Weights!$A$1:$AV$15,46,FALSE),"")</f>
        <v/>
      </c>
      <c r="AZ45" s="94" t="str">
        <f>IFERROR(SquadExport!AZ45*VLOOKUP(WeightedParse!$C45,Weights!$A$1:$AV$15,47,FALSE),"")</f>
        <v/>
      </c>
      <c r="BA45" s="94" t="str">
        <f>IFERROR(SquadExport!BA45*VLOOKUP(WeightedParse!$C45,Weights!$A$1:$AV$15,48,FALSE),"")</f>
        <v/>
      </c>
      <c r="BB45" s="92" t="str">
        <f>IFERROR(IF(SquadExport!$BB45="Very Strong",6,IF(SquadExport!$BB45="Strong",5,IF(SquadExport!$BB45="Fairly Strong",4,IF(SquadExport!$BB45="Reasonable",3,IF(SquadExport!$BB45="Weak",2, IF(SquadExport!$BB45="Very Weak",1,"")))))),"")</f>
        <v/>
      </c>
      <c r="BC45" s="92" t="str">
        <f>IFERROR(IF(SquadExport!$BC45="Very Strong",6,IF(SquadExport!$BC45="Strong",5,IF(SquadExport!$BC45="Fairly Strong",4,IF(SquadExport!$BC45="Reasonable",3,IF(SquadExport!$BC45="Weak",2, IF(SquadExport!$BC45="Very Weak",1,"")))))),"")</f>
        <v/>
      </c>
      <c r="BD45" s="105" t="str">
        <f t="shared" si="0"/>
        <v/>
      </c>
      <c r="BE45" s="86" t="str">
        <f t="shared" si="1"/>
        <v/>
      </c>
    </row>
    <row r="46" spans="1:57" x14ac:dyDescent="0.25">
      <c r="A46" s="85" t="str">
        <f>IF(SquadExport!A46&gt;"",SquadExport!A46,"")</f>
        <v/>
      </c>
      <c r="B46" s="92" t="str">
        <f>IF($A46&gt;"",SquadExport!B46,"")</f>
        <v/>
      </c>
      <c r="C46" s="92" t="str">
        <f>IF($A46&gt;"",SquadExport!C46,"")</f>
        <v/>
      </c>
      <c r="D46" s="92" t="str">
        <f>IF(A46&gt;"",SquadExport!D46,"")</f>
        <v/>
      </c>
      <c r="E46" s="92" t="str">
        <f>IF($A46&gt;"",SquadExport!E46,"")</f>
        <v/>
      </c>
      <c r="F46" s="92" t="str">
        <f>IF($A46&gt;"",SquadExport!F46,"")</f>
        <v/>
      </c>
      <c r="G46" s="94" t="str">
        <f>IFERROR(SquadExport!G46*VLOOKUP(WeightedParse!$C46,Weights!$A$1:$AV$15,2,FALSE),"")</f>
        <v/>
      </c>
      <c r="H46" s="94" t="str">
        <f>IFERROR(SquadExport!H46*VLOOKUP(WeightedParse!$C46,Weights!$A$1:$AV$15,3,FALSE),"")</f>
        <v/>
      </c>
      <c r="I46" s="94" t="str">
        <f>IFERROR(SquadExport!I46*VLOOKUP(WeightedParse!$C46,Weights!$A$1:$AV$15,4,FALSE),"")</f>
        <v/>
      </c>
      <c r="J46" s="94" t="str">
        <f>IFERROR(SquadExport!J46*VLOOKUP(WeightedParse!$C46,Weights!$A$1:$AV$15,5,FALSE),"")</f>
        <v/>
      </c>
      <c r="K46" s="94" t="str">
        <f>IFERROR(SquadExport!K46*VLOOKUP(WeightedParse!$C46,Weights!$A$1:$AV$15,6,FALSE),"")</f>
        <v/>
      </c>
      <c r="L46" s="94" t="str">
        <f>IFERROR(SquadExport!L46*VLOOKUP(WeightedParse!$C46,Weights!$A$1:$AV$15,7,FALSE),"")</f>
        <v/>
      </c>
      <c r="M46" s="94" t="str">
        <f>IFERROR(SquadExport!M46*VLOOKUP(WeightedParse!$C46,Weights!$A$1:$AV$15,8,FALSE),"")</f>
        <v/>
      </c>
      <c r="N46" s="94" t="str">
        <f>IFERROR(SquadExport!N46*VLOOKUP(WeightedParse!$C46,Weights!$A$1:$AV$15,9,FALSE),"")</f>
        <v/>
      </c>
      <c r="O46" s="94" t="str">
        <f>IFERROR(SquadExport!O46*VLOOKUP(WeightedParse!$C46,Weights!$A$1:$AV$15,10,FALSE),"")</f>
        <v/>
      </c>
      <c r="P46" s="94" t="str">
        <f>IFERROR(SquadExport!P46*VLOOKUP(WeightedParse!$C46,Weights!$A$1:$AV$15,11,FALSE),"")</f>
        <v/>
      </c>
      <c r="Q46" s="94" t="str">
        <f>IFERROR(SquadExport!Q46*VLOOKUP(WeightedParse!$C46,Weights!$A$1:$AV$15,12,FALSE),"")</f>
        <v/>
      </c>
      <c r="R46" s="94" t="str">
        <f>IFERROR(SquadExport!R46*VLOOKUP(WeightedParse!$C46,Weights!$A$1:$AV$15,13,FALSE),"")</f>
        <v/>
      </c>
      <c r="S46" s="94" t="str">
        <f>IFERROR(SquadExport!S46*VLOOKUP(WeightedParse!$C46,Weights!$A$1:$AV$15,14,FALSE),"")</f>
        <v/>
      </c>
      <c r="T46" s="94" t="str">
        <f>IFERROR(SquadExport!T46*VLOOKUP(WeightedParse!$C46,Weights!$A$1:$AV$15,15,FALSE),"")</f>
        <v/>
      </c>
      <c r="U46" s="94" t="str">
        <f>IFERROR(SquadExport!U46*VLOOKUP(WeightedParse!$C46,Weights!$A$1:$AV$15,16,FALSE),"")</f>
        <v/>
      </c>
      <c r="V46" s="94" t="str">
        <f>IFERROR(SquadExport!V46*VLOOKUP(WeightedParse!$C46,Weights!$A$1:$AV$15,17,FALSE),"")</f>
        <v/>
      </c>
      <c r="W46" s="94" t="str">
        <f>IFERROR(SquadExport!W46*VLOOKUP(WeightedParse!$C46,Weights!$A$1:$AV$15,18,FALSE),"")</f>
        <v/>
      </c>
      <c r="X46" s="94" t="str">
        <f>IFERROR(SquadExport!X46*VLOOKUP(WeightedParse!$C46,Weights!$A$1:$AV$15,19,FALSE),"")</f>
        <v/>
      </c>
      <c r="Y46" s="94" t="str">
        <f>IFERROR(SquadExport!Y46*VLOOKUP(WeightedParse!$C46,Weights!$A$1:$AV$15,20,FALSE),"")</f>
        <v/>
      </c>
      <c r="Z46" s="94" t="str">
        <f>IFERROR(SquadExport!Z46*VLOOKUP(WeightedParse!$C46,Weights!$A$1:$AV$15,21,FALSE),"")</f>
        <v/>
      </c>
      <c r="AA46" s="94" t="str">
        <f>IFERROR(SquadExport!AA46*VLOOKUP(WeightedParse!$C46,Weights!$A$1:$AV$15,22,FALSE),"")</f>
        <v/>
      </c>
      <c r="AB46" s="94" t="str">
        <f>IFERROR(SquadExport!AB46*VLOOKUP(WeightedParse!$C46,Weights!$A$1:$AV$15,23,FALSE),"")</f>
        <v/>
      </c>
      <c r="AC46" s="94" t="str">
        <f>IFERROR(SquadExport!AC46*VLOOKUP(WeightedParse!$C46,Weights!$A$1:$AV$15,24,FALSE),"")</f>
        <v/>
      </c>
      <c r="AD46" s="94" t="str">
        <f>IFERROR(SquadExport!AD46*VLOOKUP(WeightedParse!$C46,Weights!$A$1:$AV$15,25,FALSE),"")</f>
        <v/>
      </c>
      <c r="AE46" s="94" t="str">
        <f>IFERROR(SquadExport!AE46*VLOOKUP(WeightedParse!$C46,Weights!$A$1:$AV$15,26,FALSE),"")</f>
        <v/>
      </c>
      <c r="AF46" s="94" t="str">
        <f>IFERROR(SquadExport!AF46*VLOOKUP(WeightedParse!$C46,Weights!$A$1:$AV$15,27,FALSE),"")</f>
        <v/>
      </c>
      <c r="AG46" s="94" t="str">
        <f>IFERROR(SquadExport!AG46*VLOOKUP(WeightedParse!$C46,Weights!$A$1:$AV$15,28,FALSE),"")</f>
        <v/>
      </c>
      <c r="AH46" s="94" t="str">
        <f>IFERROR(SquadExport!AH46*VLOOKUP(WeightedParse!$C46,Weights!$A$1:$AV$15,29,FALSE),"")</f>
        <v/>
      </c>
      <c r="AI46" s="94" t="str">
        <f>IFERROR(SquadExport!AI46*VLOOKUP(WeightedParse!$C46,Weights!$A$1:$AV$15,30,FALSE),"")</f>
        <v/>
      </c>
      <c r="AJ46" s="94" t="str">
        <f>IFERROR(SquadExport!AJ46*VLOOKUP(WeightedParse!$C46,Weights!$A$1:$AV$15,31,FALSE),"")</f>
        <v/>
      </c>
      <c r="AK46" s="94" t="str">
        <f>IFERROR(SquadExport!AK46*VLOOKUP(WeightedParse!$C46,Weights!$A$1:$AV$15,32,FALSE),"")</f>
        <v/>
      </c>
      <c r="AL46" s="94" t="str">
        <f>IFERROR(SquadExport!AL46*VLOOKUP(WeightedParse!$C46,Weights!$A$1:$AV$15,33,FALSE),"")</f>
        <v/>
      </c>
      <c r="AM46" s="94" t="str">
        <f>IFERROR(SquadExport!AM46*VLOOKUP(WeightedParse!$C46,Weights!$A$1:$AV$15,34,FALSE),"")</f>
        <v/>
      </c>
      <c r="AN46" s="94" t="str">
        <f>IFERROR(SquadExport!AN46*VLOOKUP(WeightedParse!$C46,Weights!$A$1:$AV$15,35,FALSE),"")</f>
        <v/>
      </c>
      <c r="AO46" s="94" t="str">
        <f>IFERROR(SquadExport!AO46*VLOOKUP(WeightedParse!$C46,Weights!$A$1:$AV$15,36,FALSE),"")</f>
        <v/>
      </c>
      <c r="AP46" s="94" t="str">
        <f>IFERROR(SquadExport!AP46*VLOOKUP(WeightedParse!$C46,Weights!$A$1:$AV$15,37,FALSE),"")</f>
        <v/>
      </c>
      <c r="AQ46" s="94" t="str">
        <f>IFERROR(SquadExport!AQ46*VLOOKUP(WeightedParse!$C46,Weights!$A$1:$AV$15,38,FALSE),"")</f>
        <v/>
      </c>
      <c r="AR46" s="94" t="str">
        <f>IFERROR(SquadExport!AR46*VLOOKUP(WeightedParse!$C46,Weights!$A$1:$AV$15,39,FALSE),"")</f>
        <v/>
      </c>
      <c r="AS46" s="94" t="str">
        <f>IFERROR(SquadExport!AS46*VLOOKUP(WeightedParse!$C46,Weights!$A$1:$AV$15,40,FALSE),"")</f>
        <v/>
      </c>
      <c r="AT46" s="94" t="str">
        <f>IFERROR(SquadExport!AT46*VLOOKUP(WeightedParse!$C46,Weights!$A$1:$AV$15,41,FALSE),"")</f>
        <v/>
      </c>
      <c r="AU46" s="94" t="str">
        <f>IFERROR(SquadExport!AU46*VLOOKUP(WeightedParse!$C46,Weights!$A$1:$AV$15,42,FALSE),"")</f>
        <v/>
      </c>
      <c r="AV46" s="94" t="str">
        <f>IFERROR(SquadExport!AV46*VLOOKUP(WeightedParse!$C46,Weights!$A$1:$AV$15,43,FALSE),"")</f>
        <v/>
      </c>
      <c r="AW46" s="94" t="str">
        <f>IFERROR(SquadExport!AW46*VLOOKUP(WeightedParse!$C46,Weights!$A$1:$AV$15,44,FALSE),"")</f>
        <v/>
      </c>
      <c r="AX46" s="94" t="str">
        <f>IFERROR(SquadExport!AX46*VLOOKUP(WeightedParse!$C46,Weights!$A$1:$AV$15,45,FALSE),"")</f>
        <v/>
      </c>
      <c r="AY46" s="94" t="str">
        <f>IFERROR(SquadExport!AY46*VLOOKUP(WeightedParse!$C46,Weights!$A$1:$AV$15,46,FALSE),"")</f>
        <v/>
      </c>
      <c r="AZ46" s="94" t="str">
        <f>IFERROR(SquadExport!AZ46*VLOOKUP(WeightedParse!$C46,Weights!$A$1:$AV$15,47,FALSE),"")</f>
        <v/>
      </c>
      <c r="BA46" s="94" t="str">
        <f>IFERROR(SquadExport!BA46*VLOOKUP(WeightedParse!$C46,Weights!$A$1:$AV$15,48,FALSE),"")</f>
        <v/>
      </c>
      <c r="BB46" s="92" t="str">
        <f>IFERROR(IF(SquadExport!$BB46="Very Strong",6,IF(SquadExport!$BB46="Strong",5,IF(SquadExport!$BB46="Fairly Strong",4,IF(SquadExport!$BB46="Reasonable",3,IF(SquadExport!$BB46="Weak",2, IF(SquadExport!$BB46="Very Weak",1,"")))))),"")</f>
        <v/>
      </c>
      <c r="BC46" s="92" t="str">
        <f>IFERROR(IF(SquadExport!$BC46="Very Strong",6,IF(SquadExport!$BC46="Strong",5,IF(SquadExport!$BC46="Fairly Strong",4,IF(SquadExport!$BC46="Reasonable",3,IF(SquadExport!$BC46="Weak",2, IF(SquadExport!$BC46="Very Weak",1,"")))))),"")</f>
        <v/>
      </c>
      <c r="BD46" s="105" t="str">
        <f t="shared" si="0"/>
        <v/>
      </c>
      <c r="BE46" s="86" t="str">
        <f t="shared" si="1"/>
        <v/>
      </c>
    </row>
    <row r="47" spans="1:57" x14ac:dyDescent="0.25">
      <c r="A47" s="85" t="str">
        <f>IF(SquadExport!A47&gt;"",SquadExport!A47,"")</f>
        <v/>
      </c>
      <c r="B47" s="92" t="str">
        <f>IF($A47&gt;"",SquadExport!B47,"")</f>
        <v/>
      </c>
      <c r="C47" s="92" t="str">
        <f>IF($A47&gt;"",SquadExport!C47,"")</f>
        <v/>
      </c>
      <c r="D47" s="92" t="str">
        <f>IF(A47&gt;"",SquadExport!D47,"")</f>
        <v/>
      </c>
      <c r="E47" s="92" t="str">
        <f>IF($A47&gt;"",SquadExport!E47,"")</f>
        <v/>
      </c>
      <c r="F47" s="92" t="str">
        <f>IF($A47&gt;"",SquadExport!F47,"")</f>
        <v/>
      </c>
      <c r="G47" s="94" t="str">
        <f>IFERROR(SquadExport!G47*VLOOKUP(WeightedParse!$C47,Weights!$A$1:$AV$15,2,FALSE),"")</f>
        <v/>
      </c>
      <c r="H47" s="94" t="str">
        <f>IFERROR(SquadExport!H47*VLOOKUP(WeightedParse!$C47,Weights!$A$1:$AV$15,3,FALSE),"")</f>
        <v/>
      </c>
      <c r="I47" s="94" t="str">
        <f>IFERROR(SquadExport!I47*VLOOKUP(WeightedParse!$C47,Weights!$A$1:$AV$15,4,FALSE),"")</f>
        <v/>
      </c>
      <c r="J47" s="94" t="str">
        <f>IFERROR(SquadExport!J47*VLOOKUP(WeightedParse!$C47,Weights!$A$1:$AV$15,5,FALSE),"")</f>
        <v/>
      </c>
      <c r="K47" s="94" t="str">
        <f>IFERROR(SquadExport!K47*VLOOKUP(WeightedParse!$C47,Weights!$A$1:$AV$15,6,FALSE),"")</f>
        <v/>
      </c>
      <c r="L47" s="94" t="str">
        <f>IFERROR(SquadExport!L47*VLOOKUP(WeightedParse!$C47,Weights!$A$1:$AV$15,7,FALSE),"")</f>
        <v/>
      </c>
      <c r="M47" s="94" t="str">
        <f>IFERROR(SquadExport!M47*VLOOKUP(WeightedParse!$C47,Weights!$A$1:$AV$15,8,FALSE),"")</f>
        <v/>
      </c>
      <c r="N47" s="94" t="str">
        <f>IFERROR(SquadExport!N47*VLOOKUP(WeightedParse!$C47,Weights!$A$1:$AV$15,9,FALSE),"")</f>
        <v/>
      </c>
      <c r="O47" s="94" t="str">
        <f>IFERROR(SquadExport!O47*VLOOKUP(WeightedParse!$C47,Weights!$A$1:$AV$15,10,FALSE),"")</f>
        <v/>
      </c>
      <c r="P47" s="94" t="str">
        <f>IFERROR(SquadExport!P47*VLOOKUP(WeightedParse!$C47,Weights!$A$1:$AV$15,11,FALSE),"")</f>
        <v/>
      </c>
      <c r="Q47" s="94" t="str">
        <f>IFERROR(SquadExport!Q47*VLOOKUP(WeightedParse!$C47,Weights!$A$1:$AV$15,12,FALSE),"")</f>
        <v/>
      </c>
      <c r="R47" s="94" t="str">
        <f>IFERROR(SquadExport!R47*VLOOKUP(WeightedParse!$C47,Weights!$A$1:$AV$15,13,FALSE),"")</f>
        <v/>
      </c>
      <c r="S47" s="94" t="str">
        <f>IFERROR(SquadExport!S47*VLOOKUP(WeightedParse!$C47,Weights!$A$1:$AV$15,14,FALSE),"")</f>
        <v/>
      </c>
      <c r="T47" s="94" t="str">
        <f>IFERROR(SquadExport!T47*VLOOKUP(WeightedParse!$C47,Weights!$A$1:$AV$15,15,FALSE),"")</f>
        <v/>
      </c>
      <c r="U47" s="94" t="str">
        <f>IFERROR(SquadExport!U47*VLOOKUP(WeightedParse!$C47,Weights!$A$1:$AV$15,16,FALSE),"")</f>
        <v/>
      </c>
      <c r="V47" s="94" t="str">
        <f>IFERROR(SquadExport!V47*VLOOKUP(WeightedParse!$C47,Weights!$A$1:$AV$15,17,FALSE),"")</f>
        <v/>
      </c>
      <c r="W47" s="94" t="str">
        <f>IFERROR(SquadExport!W47*VLOOKUP(WeightedParse!$C47,Weights!$A$1:$AV$15,18,FALSE),"")</f>
        <v/>
      </c>
      <c r="X47" s="94" t="str">
        <f>IFERROR(SquadExport!X47*VLOOKUP(WeightedParse!$C47,Weights!$A$1:$AV$15,19,FALSE),"")</f>
        <v/>
      </c>
      <c r="Y47" s="94" t="str">
        <f>IFERROR(SquadExport!Y47*VLOOKUP(WeightedParse!$C47,Weights!$A$1:$AV$15,20,FALSE),"")</f>
        <v/>
      </c>
      <c r="Z47" s="94" t="str">
        <f>IFERROR(SquadExport!Z47*VLOOKUP(WeightedParse!$C47,Weights!$A$1:$AV$15,21,FALSE),"")</f>
        <v/>
      </c>
      <c r="AA47" s="94" t="str">
        <f>IFERROR(SquadExport!AA47*VLOOKUP(WeightedParse!$C47,Weights!$A$1:$AV$15,22,FALSE),"")</f>
        <v/>
      </c>
      <c r="AB47" s="94" t="str">
        <f>IFERROR(SquadExport!AB47*VLOOKUP(WeightedParse!$C47,Weights!$A$1:$AV$15,23,FALSE),"")</f>
        <v/>
      </c>
      <c r="AC47" s="94" t="str">
        <f>IFERROR(SquadExport!AC47*VLOOKUP(WeightedParse!$C47,Weights!$A$1:$AV$15,24,FALSE),"")</f>
        <v/>
      </c>
      <c r="AD47" s="94" t="str">
        <f>IFERROR(SquadExport!AD47*VLOOKUP(WeightedParse!$C47,Weights!$A$1:$AV$15,25,FALSE),"")</f>
        <v/>
      </c>
      <c r="AE47" s="94" t="str">
        <f>IFERROR(SquadExport!AE47*VLOOKUP(WeightedParse!$C47,Weights!$A$1:$AV$15,26,FALSE),"")</f>
        <v/>
      </c>
      <c r="AF47" s="94" t="str">
        <f>IFERROR(SquadExport!AF47*VLOOKUP(WeightedParse!$C47,Weights!$A$1:$AV$15,27,FALSE),"")</f>
        <v/>
      </c>
      <c r="AG47" s="94" t="str">
        <f>IFERROR(SquadExport!AG47*VLOOKUP(WeightedParse!$C47,Weights!$A$1:$AV$15,28,FALSE),"")</f>
        <v/>
      </c>
      <c r="AH47" s="94" t="str">
        <f>IFERROR(SquadExport!AH47*VLOOKUP(WeightedParse!$C47,Weights!$A$1:$AV$15,29,FALSE),"")</f>
        <v/>
      </c>
      <c r="AI47" s="94" t="str">
        <f>IFERROR(SquadExport!AI47*VLOOKUP(WeightedParse!$C47,Weights!$A$1:$AV$15,30,FALSE),"")</f>
        <v/>
      </c>
      <c r="AJ47" s="94" t="str">
        <f>IFERROR(SquadExport!AJ47*VLOOKUP(WeightedParse!$C47,Weights!$A$1:$AV$15,31,FALSE),"")</f>
        <v/>
      </c>
      <c r="AK47" s="94" t="str">
        <f>IFERROR(SquadExport!AK47*VLOOKUP(WeightedParse!$C47,Weights!$A$1:$AV$15,32,FALSE),"")</f>
        <v/>
      </c>
      <c r="AL47" s="94" t="str">
        <f>IFERROR(SquadExport!AL47*VLOOKUP(WeightedParse!$C47,Weights!$A$1:$AV$15,33,FALSE),"")</f>
        <v/>
      </c>
      <c r="AM47" s="94" t="str">
        <f>IFERROR(SquadExport!AM47*VLOOKUP(WeightedParse!$C47,Weights!$A$1:$AV$15,34,FALSE),"")</f>
        <v/>
      </c>
      <c r="AN47" s="94" t="str">
        <f>IFERROR(SquadExport!AN47*VLOOKUP(WeightedParse!$C47,Weights!$A$1:$AV$15,35,FALSE),"")</f>
        <v/>
      </c>
      <c r="AO47" s="94" t="str">
        <f>IFERROR(SquadExport!AO47*VLOOKUP(WeightedParse!$C47,Weights!$A$1:$AV$15,36,FALSE),"")</f>
        <v/>
      </c>
      <c r="AP47" s="94" t="str">
        <f>IFERROR(SquadExport!AP47*VLOOKUP(WeightedParse!$C47,Weights!$A$1:$AV$15,37,FALSE),"")</f>
        <v/>
      </c>
      <c r="AQ47" s="94" t="str">
        <f>IFERROR(SquadExport!AQ47*VLOOKUP(WeightedParse!$C47,Weights!$A$1:$AV$15,38,FALSE),"")</f>
        <v/>
      </c>
      <c r="AR47" s="94" t="str">
        <f>IFERROR(SquadExport!AR47*VLOOKUP(WeightedParse!$C47,Weights!$A$1:$AV$15,39,FALSE),"")</f>
        <v/>
      </c>
      <c r="AS47" s="94" t="str">
        <f>IFERROR(SquadExport!AS47*VLOOKUP(WeightedParse!$C47,Weights!$A$1:$AV$15,40,FALSE),"")</f>
        <v/>
      </c>
      <c r="AT47" s="94" t="str">
        <f>IFERROR(SquadExport!AT47*VLOOKUP(WeightedParse!$C47,Weights!$A$1:$AV$15,41,FALSE),"")</f>
        <v/>
      </c>
      <c r="AU47" s="94" t="str">
        <f>IFERROR(SquadExport!AU47*VLOOKUP(WeightedParse!$C47,Weights!$A$1:$AV$15,42,FALSE),"")</f>
        <v/>
      </c>
      <c r="AV47" s="94" t="str">
        <f>IFERROR(SquadExport!AV47*VLOOKUP(WeightedParse!$C47,Weights!$A$1:$AV$15,43,FALSE),"")</f>
        <v/>
      </c>
      <c r="AW47" s="94" t="str">
        <f>IFERROR(SquadExport!AW47*VLOOKUP(WeightedParse!$C47,Weights!$A$1:$AV$15,44,FALSE),"")</f>
        <v/>
      </c>
      <c r="AX47" s="94" t="str">
        <f>IFERROR(SquadExport!AX47*VLOOKUP(WeightedParse!$C47,Weights!$A$1:$AV$15,45,FALSE),"")</f>
        <v/>
      </c>
      <c r="AY47" s="94" t="str">
        <f>IFERROR(SquadExport!AY47*VLOOKUP(WeightedParse!$C47,Weights!$A$1:$AV$15,46,FALSE),"")</f>
        <v/>
      </c>
      <c r="AZ47" s="94" t="str">
        <f>IFERROR(SquadExport!AZ47*VLOOKUP(WeightedParse!$C47,Weights!$A$1:$AV$15,47,FALSE),"")</f>
        <v/>
      </c>
      <c r="BA47" s="94" t="str">
        <f>IFERROR(SquadExport!BA47*VLOOKUP(WeightedParse!$C47,Weights!$A$1:$AV$15,48,FALSE),"")</f>
        <v/>
      </c>
      <c r="BB47" s="92" t="str">
        <f>IFERROR(IF(SquadExport!$BB47="Very Strong",6,IF(SquadExport!$BB47="Strong",5,IF(SquadExport!$BB47="Fairly Strong",4,IF(SquadExport!$BB47="Reasonable",3,IF(SquadExport!$BB47="Weak",2, IF(SquadExport!$BB47="Very Weak",1,"")))))),"")</f>
        <v/>
      </c>
      <c r="BC47" s="92" t="str">
        <f>IFERROR(IF(SquadExport!$BC47="Very Strong",6,IF(SquadExport!$BC47="Strong",5,IF(SquadExport!$BC47="Fairly Strong",4,IF(SquadExport!$BC47="Reasonable",3,IF(SquadExport!$BC47="Weak",2, IF(SquadExport!$BC47="Very Weak",1,"")))))),"")</f>
        <v/>
      </c>
      <c r="BD47" s="105" t="str">
        <f t="shared" si="0"/>
        <v/>
      </c>
      <c r="BE47" s="86" t="str">
        <f t="shared" si="1"/>
        <v/>
      </c>
    </row>
    <row r="48" spans="1:57" x14ac:dyDescent="0.25">
      <c r="A48" s="85" t="str">
        <f>IF(SquadExport!A48&gt;"",SquadExport!A48,"")</f>
        <v/>
      </c>
      <c r="B48" s="92" t="str">
        <f>IF($A48&gt;"",SquadExport!B48,"")</f>
        <v/>
      </c>
      <c r="C48" s="92" t="str">
        <f>IF($A48&gt;"",SquadExport!C48,"")</f>
        <v/>
      </c>
      <c r="D48" s="92" t="str">
        <f>IF(A48&gt;"",SquadExport!D48,"")</f>
        <v/>
      </c>
      <c r="E48" s="92" t="str">
        <f>IF($A48&gt;"",SquadExport!E48,"")</f>
        <v/>
      </c>
      <c r="F48" s="92" t="str">
        <f>IF($A48&gt;"",SquadExport!F48,"")</f>
        <v/>
      </c>
      <c r="G48" s="94" t="str">
        <f>IFERROR(SquadExport!G48*VLOOKUP(WeightedParse!$C48,Weights!$A$1:$AV$15,2,FALSE),"")</f>
        <v/>
      </c>
      <c r="H48" s="94" t="str">
        <f>IFERROR(SquadExport!H48*VLOOKUP(WeightedParse!$C48,Weights!$A$1:$AV$15,3,FALSE),"")</f>
        <v/>
      </c>
      <c r="I48" s="94" t="str">
        <f>IFERROR(SquadExport!I48*VLOOKUP(WeightedParse!$C48,Weights!$A$1:$AV$15,4,FALSE),"")</f>
        <v/>
      </c>
      <c r="J48" s="94" t="str">
        <f>IFERROR(SquadExport!J48*VLOOKUP(WeightedParse!$C48,Weights!$A$1:$AV$15,5,FALSE),"")</f>
        <v/>
      </c>
      <c r="K48" s="94" t="str">
        <f>IFERROR(SquadExport!K48*VLOOKUP(WeightedParse!$C48,Weights!$A$1:$AV$15,6,FALSE),"")</f>
        <v/>
      </c>
      <c r="L48" s="94" t="str">
        <f>IFERROR(SquadExport!L48*VLOOKUP(WeightedParse!$C48,Weights!$A$1:$AV$15,7,FALSE),"")</f>
        <v/>
      </c>
      <c r="M48" s="94" t="str">
        <f>IFERROR(SquadExport!M48*VLOOKUP(WeightedParse!$C48,Weights!$A$1:$AV$15,8,FALSE),"")</f>
        <v/>
      </c>
      <c r="N48" s="94" t="str">
        <f>IFERROR(SquadExport!N48*VLOOKUP(WeightedParse!$C48,Weights!$A$1:$AV$15,9,FALSE),"")</f>
        <v/>
      </c>
      <c r="O48" s="94" t="str">
        <f>IFERROR(SquadExport!O48*VLOOKUP(WeightedParse!$C48,Weights!$A$1:$AV$15,10,FALSE),"")</f>
        <v/>
      </c>
      <c r="P48" s="94" t="str">
        <f>IFERROR(SquadExport!P48*VLOOKUP(WeightedParse!$C48,Weights!$A$1:$AV$15,11,FALSE),"")</f>
        <v/>
      </c>
      <c r="Q48" s="94" t="str">
        <f>IFERROR(SquadExport!Q48*VLOOKUP(WeightedParse!$C48,Weights!$A$1:$AV$15,12,FALSE),"")</f>
        <v/>
      </c>
      <c r="R48" s="94" t="str">
        <f>IFERROR(SquadExport!R48*VLOOKUP(WeightedParse!$C48,Weights!$A$1:$AV$15,13,FALSE),"")</f>
        <v/>
      </c>
      <c r="S48" s="94" t="str">
        <f>IFERROR(SquadExport!S48*VLOOKUP(WeightedParse!$C48,Weights!$A$1:$AV$15,14,FALSE),"")</f>
        <v/>
      </c>
      <c r="T48" s="94" t="str">
        <f>IFERROR(SquadExport!T48*VLOOKUP(WeightedParse!$C48,Weights!$A$1:$AV$15,15,FALSE),"")</f>
        <v/>
      </c>
      <c r="U48" s="94" t="str">
        <f>IFERROR(SquadExport!U48*VLOOKUP(WeightedParse!$C48,Weights!$A$1:$AV$15,16,FALSE),"")</f>
        <v/>
      </c>
      <c r="V48" s="94" t="str">
        <f>IFERROR(SquadExport!V48*VLOOKUP(WeightedParse!$C48,Weights!$A$1:$AV$15,17,FALSE),"")</f>
        <v/>
      </c>
      <c r="W48" s="94" t="str">
        <f>IFERROR(SquadExport!W48*VLOOKUP(WeightedParse!$C48,Weights!$A$1:$AV$15,18,FALSE),"")</f>
        <v/>
      </c>
      <c r="X48" s="94" t="str">
        <f>IFERROR(SquadExport!X48*VLOOKUP(WeightedParse!$C48,Weights!$A$1:$AV$15,19,FALSE),"")</f>
        <v/>
      </c>
      <c r="Y48" s="94" t="str">
        <f>IFERROR(SquadExport!Y48*VLOOKUP(WeightedParse!$C48,Weights!$A$1:$AV$15,20,FALSE),"")</f>
        <v/>
      </c>
      <c r="Z48" s="94" t="str">
        <f>IFERROR(SquadExport!Z48*VLOOKUP(WeightedParse!$C48,Weights!$A$1:$AV$15,21,FALSE),"")</f>
        <v/>
      </c>
      <c r="AA48" s="94" t="str">
        <f>IFERROR(SquadExport!AA48*VLOOKUP(WeightedParse!$C48,Weights!$A$1:$AV$15,22,FALSE),"")</f>
        <v/>
      </c>
      <c r="AB48" s="94" t="str">
        <f>IFERROR(SquadExport!AB48*VLOOKUP(WeightedParse!$C48,Weights!$A$1:$AV$15,23,FALSE),"")</f>
        <v/>
      </c>
      <c r="AC48" s="94" t="str">
        <f>IFERROR(SquadExport!AC48*VLOOKUP(WeightedParse!$C48,Weights!$A$1:$AV$15,24,FALSE),"")</f>
        <v/>
      </c>
      <c r="AD48" s="94" t="str">
        <f>IFERROR(SquadExport!AD48*VLOOKUP(WeightedParse!$C48,Weights!$A$1:$AV$15,25,FALSE),"")</f>
        <v/>
      </c>
      <c r="AE48" s="94" t="str">
        <f>IFERROR(SquadExport!AE48*VLOOKUP(WeightedParse!$C48,Weights!$A$1:$AV$15,26,FALSE),"")</f>
        <v/>
      </c>
      <c r="AF48" s="94" t="str">
        <f>IFERROR(SquadExport!AF48*VLOOKUP(WeightedParse!$C48,Weights!$A$1:$AV$15,27,FALSE),"")</f>
        <v/>
      </c>
      <c r="AG48" s="94" t="str">
        <f>IFERROR(SquadExport!AG48*VLOOKUP(WeightedParse!$C48,Weights!$A$1:$AV$15,28,FALSE),"")</f>
        <v/>
      </c>
      <c r="AH48" s="94" t="str">
        <f>IFERROR(SquadExport!AH48*VLOOKUP(WeightedParse!$C48,Weights!$A$1:$AV$15,29,FALSE),"")</f>
        <v/>
      </c>
      <c r="AI48" s="94" t="str">
        <f>IFERROR(SquadExport!AI48*VLOOKUP(WeightedParse!$C48,Weights!$A$1:$AV$15,30,FALSE),"")</f>
        <v/>
      </c>
      <c r="AJ48" s="94" t="str">
        <f>IFERROR(SquadExport!AJ48*VLOOKUP(WeightedParse!$C48,Weights!$A$1:$AV$15,31,FALSE),"")</f>
        <v/>
      </c>
      <c r="AK48" s="94" t="str">
        <f>IFERROR(SquadExport!AK48*VLOOKUP(WeightedParse!$C48,Weights!$A$1:$AV$15,32,FALSE),"")</f>
        <v/>
      </c>
      <c r="AL48" s="94" t="str">
        <f>IFERROR(SquadExport!AL48*VLOOKUP(WeightedParse!$C48,Weights!$A$1:$AV$15,33,FALSE),"")</f>
        <v/>
      </c>
      <c r="AM48" s="94" t="str">
        <f>IFERROR(SquadExport!AM48*VLOOKUP(WeightedParse!$C48,Weights!$A$1:$AV$15,34,FALSE),"")</f>
        <v/>
      </c>
      <c r="AN48" s="94" t="str">
        <f>IFERROR(SquadExport!AN48*VLOOKUP(WeightedParse!$C48,Weights!$A$1:$AV$15,35,FALSE),"")</f>
        <v/>
      </c>
      <c r="AO48" s="94" t="str">
        <f>IFERROR(SquadExport!AO48*VLOOKUP(WeightedParse!$C48,Weights!$A$1:$AV$15,36,FALSE),"")</f>
        <v/>
      </c>
      <c r="AP48" s="94" t="str">
        <f>IFERROR(SquadExport!AP48*VLOOKUP(WeightedParse!$C48,Weights!$A$1:$AV$15,37,FALSE),"")</f>
        <v/>
      </c>
      <c r="AQ48" s="94" t="str">
        <f>IFERROR(SquadExport!AQ48*VLOOKUP(WeightedParse!$C48,Weights!$A$1:$AV$15,38,FALSE),"")</f>
        <v/>
      </c>
      <c r="AR48" s="94" t="str">
        <f>IFERROR(SquadExport!AR48*VLOOKUP(WeightedParse!$C48,Weights!$A$1:$AV$15,39,FALSE),"")</f>
        <v/>
      </c>
      <c r="AS48" s="94" t="str">
        <f>IFERROR(SquadExport!AS48*VLOOKUP(WeightedParse!$C48,Weights!$A$1:$AV$15,40,FALSE),"")</f>
        <v/>
      </c>
      <c r="AT48" s="94" t="str">
        <f>IFERROR(SquadExport!AT48*VLOOKUP(WeightedParse!$C48,Weights!$A$1:$AV$15,41,FALSE),"")</f>
        <v/>
      </c>
      <c r="AU48" s="94" t="str">
        <f>IFERROR(SquadExport!AU48*VLOOKUP(WeightedParse!$C48,Weights!$A$1:$AV$15,42,FALSE),"")</f>
        <v/>
      </c>
      <c r="AV48" s="94" t="str">
        <f>IFERROR(SquadExport!AV48*VLOOKUP(WeightedParse!$C48,Weights!$A$1:$AV$15,43,FALSE),"")</f>
        <v/>
      </c>
      <c r="AW48" s="94" t="str">
        <f>IFERROR(SquadExport!AW48*VLOOKUP(WeightedParse!$C48,Weights!$A$1:$AV$15,44,FALSE),"")</f>
        <v/>
      </c>
      <c r="AX48" s="94" t="str">
        <f>IFERROR(SquadExport!AX48*VLOOKUP(WeightedParse!$C48,Weights!$A$1:$AV$15,45,FALSE),"")</f>
        <v/>
      </c>
      <c r="AY48" s="94" t="str">
        <f>IFERROR(SquadExport!AY48*VLOOKUP(WeightedParse!$C48,Weights!$A$1:$AV$15,46,FALSE),"")</f>
        <v/>
      </c>
      <c r="AZ48" s="94" t="str">
        <f>IFERROR(SquadExport!AZ48*VLOOKUP(WeightedParse!$C48,Weights!$A$1:$AV$15,47,FALSE),"")</f>
        <v/>
      </c>
      <c r="BA48" s="94" t="str">
        <f>IFERROR(SquadExport!BA48*VLOOKUP(WeightedParse!$C48,Weights!$A$1:$AV$15,48,FALSE),"")</f>
        <v/>
      </c>
      <c r="BB48" s="92" t="str">
        <f>IFERROR(IF(SquadExport!$BB48="Very Strong",6,IF(SquadExport!$BB48="Strong",5,IF(SquadExport!$BB48="Fairly Strong",4,IF(SquadExport!$BB48="Reasonable",3,IF(SquadExport!$BB48="Weak",2, IF(SquadExport!$BB48="Very Weak",1,"")))))),"")</f>
        <v/>
      </c>
      <c r="BC48" s="92" t="str">
        <f>IFERROR(IF(SquadExport!$BC48="Very Strong",6,IF(SquadExport!$BC48="Strong",5,IF(SquadExport!$BC48="Fairly Strong",4,IF(SquadExport!$BC48="Reasonable",3,IF(SquadExport!$BC48="Weak",2, IF(SquadExport!$BC48="Very Weak",1,"")))))),"")</f>
        <v/>
      </c>
      <c r="BD48" s="105" t="str">
        <f t="shared" si="0"/>
        <v/>
      </c>
      <c r="BE48" s="86" t="str">
        <f t="shared" si="1"/>
        <v/>
      </c>
    </row>
    <row r="49" spans="1:57" x14ac:dyDescent="0.25">
      <c r="A49" s="85" t="str">
        <f>IF(SquadExport!A49&gt;"",SquadExport!A49,"")</f>
        <v/>
      </c>
      <c r="B49" s="92" t="str">
        <f>IF($A49&gt;"",SquadExport!B49,"")</f>
        <v/>
      </c>
      <c r="C49" s="92" t="str">
        <f>IF($A49&gt;"",SquadExport!C49,"")</f>
        <v/>
      </c>
      <c r="D49" s="92" t="str">
        <f>IF(A49&gt;"",SquadExport!D49,"")</f>
        <v/>
      </c>
      <c r="E49" s="92" t="str">
        <f>IF($A49&gt;"",SquadExport!E49,"")</f>
        <v/>
      </c>
      <c r="F49" s="92" t="str">
        <f>IF($A49&gt;"",SquadExport!F49,"")</f>
        <v/>
      </c>
      <c r="G49" s="94" t="str">
        <f>IFERROR(SquadExport!G49*VLOOKUP(WeightedParse!$C49,Weights!$A$1:$AV$15,2,FALSE),"")</f>
        <v/>
      </c>
      <c r="H49" s="94" t="str">
        <f>IFERROR(SquadExport!H49*VLOOKUP(WeightedParse!$C49,Weights!$A$1:$AV$15,3,FALSE),"")</f>
        <v/>
      </c>
      <c r="I49" s="94" t="str">
        <f>IFERROR(SquadExport!I49*VLOOKUP(WeightedParse!$C49,Weights!$A$1:$AV$15,4,FALSE),"")</f>
        <v/>
      </c>
      <c r="J49" s="94" t="str">
        <f>IFERROR(SquadExport!J49*VLOOKUP(WeightedParse!$C49,Weights!$A$1:$AV$15,5,FALSE),"")</f>
        <v/>
      </c>
      <c r="K49" s="94" t="str">
        <f>IFERROR(SquadExport!K49*VLOOKUP(WeightedParse!$C49,Weights!$A$1:$AV$15,6,FALSE),"")</f>
        <v/>
      </c>
      <c r="L49" s="94" t="str">
        <f>IFERROR(SquadExport!L49*VLOOKUP(WeightedParse!$C49,Weights!$A$1:$AV$15,7,FALSE),"")</f>
        <v/>
      </c>
      <c r="M49" s="94" t="str">
        <f>IFERROR(SquadExport!M49*VLOOKUP(WeightedParse!$C49,Weights!$A$1:$AV$15,8,FALSE),"")</f>
        <v/>
      </c>
      <c r="N49" s="94" t="str">
        <f>IFERROR(SquadExport!N49*VLOOKUP(WeightedParse!$C49,Weights!$A$1:$AV$15,9,FALSE),"")</f>
        <v/>
      </c>
      <c r="O49" s="94" t="str">
        <f>IFERROR(SquadExport!O49*VLOOKUP(WeightedParse!$C49,Weights!$A$1:$AV$15,10,FALSE),"")</f>
        <v/>
      </c>
      <c r="P49" s="94" t="str">
        <f>IFERROR(SquadExport!P49*VLOOKUP(WeightedParse!$C49,Weights!$A$1:$AV$15,11,FALSE),"")</f>
        <v/>
      </c>
      <c r="Q49" s="94" t="str">
        <f>IFERROR(SquadExport!Q49*VLOOKUP(WeightedParse!$C49,Weights!$A$1:$AV$15,12,FALSE),"")</f>
        <v/>
      </c>
      <c r="R49" s="94" t="str">
        <f>IFERROR(SquadExport!R49*VLOOKUP(WeightedParse!$C49,Weights!$A$1:$AV$15,13,FALSE),"")</f>
        <v/>
      </c>
      <c r="S49" s="94" t="str">
        <f>IFERROR(SquadExport!S49*VLOOKUP(WeightedParse!$C49,Weights!$A$1:$AV$15,14,FALSE),"")</f>
        <v/>
      </c>
      <c r="T49" s="94" t="str">
        <f>IFERROR(SquadExport!T49*VLOOKUP(WeightedParse!$C49,Weights!$A$1:$AV$15,15,FALSE),"")</f>
        <v/>
      </c>
      <c r="U49" s="94" t="str">
        <f>IFERROR(SquadExport!U49*VLOOKUP(WeightedParse!$C49,Weights!$A$1:$AV$15,16,FALSE),"")</f>
        <v/>
      </c>
      <c r="V49" s="94" t="str">
        <f>IFERROR(SquadExport!V49*VLOOKUP(WeightedParse!$C49,Weights!$A$1:$AV$15,17,FALSE),"")</f>
        <v/>
      </c>
      <c r="W49" s="94" t="str">
        <f>IFERROR(SquadExport!W49*VLOOKUP(WeightedParse!$C49,Weights!$A$1:$AV$15,18,FALSE),"")</f>
        <v/>
      </c>
      <c r="X49" s="94" t="str">
        <f>IFERROR(SquadExport!X49*VLOOKUP(WeightedParse!$C49,Weights!$A$1:$AV$15,19,FALSE),"")</f>
        <v/>
      </c>
      <c r="Y49" s="94" t="str">
        <f>IFERROR(SquadExport!Y49*VLOOKUP(WeightedParse!$C49,Weights!$A$1:$AV$15,20,FALSE),"")</f>
        <v/>
      </c>
      <c r="Z49" s="94" t="str">
        <f>IFERROR(SquadExport!Z49*VLOOKUP(WeightedParse!$C49,Weights!$A$1:$AV$15,21,FALSE),"")</f>
        <v/>
      </c>
      <c r="AA49" s="94" t="str">
        <f>IFERROR(SquadExport!AA49*VLOOKUP(WeightedParse!$C49,Weights!$A$1:$AV$15,22,FALSE),"")</f>
        <v/>
      </c>
      <c r="AB49" s="94" t="str">
        <f>IFERROR(SquadExport!AB49*VLOOKUP(WeightedParse!$C49,Weights!$A$1:$AV$15,23,FALSE),"")</f>
        <v/>
      </c>
      <c r="AC49" s="94" t="str">
        <f>IFERROR(SquadExport!AC49*VLOOKUP(WeightedParse!$C49,Weights!$A$1:$AV$15,24,FALSE),"")</f>
        <v/>
      </c>
      <c r="AD49" s="94" t="str">
        <f>IFERROR(SquadExport!AD49*VLOOKUP(WeightedParse!$C49,Weights!$A$1:$AV$15,25,FALSE),"")</f>
        <v/>
      </c>
      <c r="AE49" s="94" t="str">
        <f>IFERROR(SquadExport!AE49*VLOOKUP(WeightedParse!$C49,Weights!$A$1:$AV$15,26,FALSE),"")</f>
        <v/>
      </c>
      <c r="AF49" s="94" t="str">
        <f>IFERROR(SquadExport!AF49*VLOOKUP(WeightedParse!$C49,Weights!$A$1:$AV$15,27,FALSE),"")</f>
        <v/>
      </c>
      <c r="AG49" s="94" t="str">
        <f>IFERROR(SquadExport!AG49*VLOOKUP(WeightedParse!$C49,Weights!$A$1:$AV$15,28,FALSE),"")</f>
        <v/>
      </c>
      <c r="AH49" s="94" t="str">
        <f>IFERROR(SquadExport!AH49*VLOOKUP(WeightedParse!$C49,Weights!$A$1:$AV$15,29,FALSE),"")</f>
        <v/>
      </c>
      <c r="AI49" s="94" t="str">
        <f>IFERROR(SquadExport!AI49*VLOOKUP(WeightedParse!$C49,Weights!$A$1:$AV$15,30,FALSE),"")</f>
        <v/>
      </c>
      <c r="AJ49" s="94" t="str">
        <f>IFERROR(SquadExport!AJ49*VLOOKUP(WeightedParse!$C49,Weights!$A$1:$AV$15,31,FALSE),"")</f>
        <v/>
      </c>
      <c r="AK49" s="94" t="str">
        <f>IFERROR(SquadExport!AK49*VLOOKUP(WeightedParse!$C49,Weights!$A$1:$AV$15,32,FALSE),"")</f>
        <v/>
      </c>
      <c r="AL49" s="94" t="str">
        <f>IFERROR(SquadExport!AL49*VLOOKUP(WeightedParse!$C49,Weights!$A$1:$AV$15,33,FALSE),"")</f>
        <v/>
      </c>
      <c r="AM49" s="94" t="str">
        <f>IFERROR(SquadExport!AM49*VLOOKUP(WeightedParse!$C49,Weights!$A$1:$AV$15,34,FALSE),"")</f>
        <v/>
      </c>
      <c r="AN49" s="94" t="str">
        <f>IFERROR(SquadExport!AN49*VLOOKUP(WeightedParse!$C49,Weights!$A$1:$AV$15,35,FALSE),"")</f>
        <v/>
      </c>
      <c r="AO49" s="94" t="str">
        <f>IFERROR(SquadExport!AO49*VLOOKUP(WeightedParse!$C49,Weights!$A$1:$AV$15,36,FALSE),"")</f>
        <v/>
      </c>
      <c r="AP49" s="94" t="str">
        <f>IFERROR(SquadExport!AP49*VLOOKUP(WeightedParse!$C49,Weights!$A$1:$AV$15,37,FALSE),"")</f>
        <v/>
      </c>
      <c r="AQ49" s="94" t="str">
        <f>IFERROR(SquadExport!AQ49*VLOOKUP(WeightedParse!$C49,Weights!$A$1:$AV$15,38,FALSE),"")</f>
        <v/>
      </c>
      <c r="AR49" s="94" t="str">
        <f>IFERROR(SquadExport!AR49*VLOOKUP(WeightedParse!$C49,Weights!$A$1:$AV$15,39,FALSE),"")</f>
        <v/>
      </c>
      <c r="AS49" s="94" t="str">
        <f>IFERROR(SquadExport!AS49*VLOOKUP(WeightedParse!$C49,Weights!$A$1:$AV$15,40,FALSE),"")</f>
        <v/>
      </c>
      <c r="AT49" s="94" t="str">
        <f>IFERROR(SquadExport!AT49*VLOOKUP(WeightedParse!$C49,Weights!$A$1:$AV$15,41,FALSE),"")</f>
        <v/>
      </c>
      <c r="AU49" s="94" t="str">
        <f>IFERROR(SquadExport!AU49*VLOOKUP(WeightedParse!$C49,Weights!$A$1:$AV$15,42,FALSE),"")</f>
        <v/>
      </c>
      <c r="AV49" s="94" t="str">
        <f>IFERROR(SquadExport!AV49*VLOOKUP(WeightedParse!$C49,Weights!$A$1:$AV$15,43,FALSE),"")</f>
        <v/>
      </c>
      <c r="AW49" s="94" t="str">
        <f>IFERROR(SquadExport!AW49*VLOOKUP(WeightedParse!$C49,Weights!$A$1:$AV$15,44,FALSE),"")</f>
        <v/>
      </c>
      <c r="AX49" s="94" t="str">
        <f>IFERROR(SquadExport!AX49*VLOOKUP(WeightedParse!$C49,Weights!$A$1:$AV$15,45,FALSE),"")</f>
        <v/>
      </c>
      <c r="AY49" s="94" t="str">
        <f>IFERROR(SquadExport!AY49*VLOOKUP(WeightedParse!$C49,Weights!$A$1:$AV$15,46,FALSE),"")</f>
        <v/>
      </c>
      <c r="AZ49" s="94" t="str">
        <f>IFERROR(SquadExport!AZ49*VLOOKUP(WeightedParse!$C49,Weights!$A$1:$AV$15,47,FALSE),"")</f>
        <v/>
      </c>
      <c r="BA49" s="94" t="str">
        <f>IFERROR(SquadExport!BA49*VLOOKUP(WeightedParse!$C49,Weights!$A$1:$AV$15,48,FALSE),"")</f>
        <v/>
      </c>
      <c r="BB49" s="92" t="str">
        <f>IFERROR(IF(SquadExport!$BB49="Very Strong",6,IF(SquadExport!$BB49="Strong",5,IF(SquadExport!$BB49="Fairly Strong",4,IF(SquadExport!$BB49="Reasonable",3,IF(SquadExport!$BB49="Weak",2, IF(SquadExport!$BB49="Very Weak",1,"")))))),"")</f>
        <v/>
      </c>
      <c r="BC49" s="92" t="str">
        <f>IFERROR(IF(SquadExport!$BC49="Very Strong",6,IF(SquadExport!$BC49="Strong",5,IF(SquadExport!$BC49="Fairly Strong",4,IF(SquadExport!$BC49="Reasonable",3,IF(SquadExport!$BC49="Weak",2, IF(SquadExport!$BC49="Very Weak",1,"")))))),"")</f>
        <v/>
      </c>
      <c r="BD49" s="105" t="str">
        <f t="shared" si="0"/>
        <v/>
      </c>
      <c r="BE49" s="86" t="str">
        <f t="shared" si="1"/>
        <v/>
      </c>
    </row>
    <row r="50" spans="1:57" x14ac:dyDescent="0.25">
      <c r="A50" s="85" t="str">
        <f>IF(SquadExport!A50&gt;"",SquadExport!A50,"")</f>
        <v/>
      </c>
      <c r="B50" s="92" t="str">
        <f>IF($A50&gt;"",SquadExport!B50,"")</f>
        <v/>
      </c>
      <c r="C50" s="92" t="str">
        <f>IF($A50&gt;"",SquadExport!C50,"")</f>
        <v/>
      </c>
      <c r="D50" s="92" t="str">
        <f>IF(A50&gt;"",SquadExport!D50,"")</f>
        <v/>
      </c>
      <c r="E50" s="92" t="str">
        <f>IF($A50&gt;"",SquadExport!E50,"")</f>
        <v/>
      </c>
      <c r="F50" s="92" t="str">
        <f>IF($A50&gt;"",SquadExport!F50,"")</f>
        <v/>
      </c>
      <c r="G50" s="94" t="str">
        <f>IFERROR(SquadExport!G50*VLOOKUP(WeightedParse!$C50,Weights!$A$1:$AV$15,2,FALSE),"")</f>
        <v/>
      </c>
      <c r="H50" s="94" t="str">
        <f>IFERROR(SquadExport!H50*VLOOKUP(WeightedParse!$C50,Weights!$A$1:$AV$15,3,FALSE),"")</f>
        <v/>
      </c>
      <c r="I50" s="94" t="str">
        <f>IFERROR(SquadExport!I50*VLOOKUP(WeightedParse!$C50,Weights!$A$1:$AV$15,4,FALSE),"")</f>
        <v/>
      </c>
      <c r="J50" s="94" t="str">
        <f>IFERROR(SquadExport!J50*VLOOKUP(WeightedParse!$C50,Weights!$A$1:$AV$15,5,FALSE),"")</f>
        <v/>
      </c>
      <c r="K50" s="94" t="str">
        <f>IFERROR(SquadExport!K50*VLOOKUP(WeightedParse!$C50,Weights!$A$1:$AV$15,6,FALSE),"")</f>
        <v/>
      </c>
      <c r="L50" s="94" t="str">
        <f>IFERROR(SquadExport!L50*VLOOKUP(WeightedParse!$C50,Weights!$A$1:$AV$15,7,FALSE),"")</f>
        <v/>
      </c>
      <c r="M50" s="94" t="str">
        <f>IFERROR(SquadExport!M50*VLOOKUP(WeightedParse!$C50,Weights!$A$1:$AV$15,8,FALSE),"")</f>
        <v/>
      </c>
      <c r="N50" s="94" t="str">
        <f>IFERROR(SquadExport!N50*VLOOKUP(WeightedParse!$C50,Weights!$A$1:$AV$15,9,FALSE),"")</f>
        <v/>
      </c>
      <c r="O50" s="94" t="str">
        <f>IFERROR(SquadExport!O50*VLOOKUP(WeightedParse!$C50,Weights!$A$1:$AV$15,10,FALSE),"")</f>
        <v/>
      </c>
      <c r="P50" s="94" t="str">
        <f>IFERROR(SquadExport!P50*VLOOKUP(WeightedParse!$C50,Weights!$A$1:$AV$15,11,FALSE),"")</f>
        <v/>
      </c>
      <c r="Q50" s="94" t="str">
        <f>IFERROR(SquadExport!Q50*VLOOKUP(WeightedParse!$C50,Weights!$A$1:$AV$15,12,FALSE),"")</f>
        <v/>
      </c>
      <c r="R50" s="94" t="str">
        <f>IFERROR(SquadExport!R50*VLOOKUP(WeightedParse!$C50,Weights!$A$1:$AV$15,13,FALSE),"")</f>
        <v/>
      </c>
      <c r="S50" s="94" t="str">
        <f>IFERROR(SquadExport!S50*VLOOKUP(WeightedParse!$C50,Weights!$A$1:$AV$15,14,FALSE),"")</f>
        <v/>
      </c>
      <c r="T50" s="94" t="str">
        <f>IFERROR(SquadExport!T50*VLOOKUP(WeightedParse!$C50,Weights!$A$1:$AV$15,15,FALSE),"")</f>
        <v/>
      </c>
      <c r="U50" s="94" t="str">
        <f>IFERROR(SquadExport!U50*VLOOKUP(WeightedParse!$C50,Weights!$A$1:$AV$15,16,FALSE),"")</f>
        <v/>
      </c>
      <c r="V50" s="94" t="str">
        <f>IFERROR(SquadExport!V50*VLOOKUP(WeightedParse!$C50,Weights!$A$1:$AV$15,17,FALSE),"")</f>
        <v/>
      </c>
      <c r="W50" s="94" t="str">
        <f>IFERROR(SquadExport!W50*VLOOKUP(WeightedParse!$C50,Weights!$A$1:$AV$15,18,FALSE),"")</f>
        <v/>
      </c>
      <c r="X50" s="94" t="str">
        <f>IFERROR(SquadExport!X50*VLOOKUP(WeightedParse!$C50,Weights!$A$1:$AV$15,19,FALSE),"")</f>
        <v/>
      </c>
      <c r="Y50" s="94" t="str">
        <f>IFERROR(SquadExport!Y50*VLOOKUP(WeightedParse!$C50,Weights!$A$1:$AV$15,20,FALSE),"")</f>
        <v/>
      </c>
      <c r="Z50" s="94" t="str">
        <f>IFERROR(SquadExport!Z50*VLOOKUP(WeightedParse!$C50,Weights!$A$1:$AV$15,21,FALSE),"")</f>
        <v/>
      </c>
      <c r="AA50" s="94" t="str">
        <f>IFERROR(SquadExport!AA50*VLOOKUP(WeightedParse!$C50,Weights!$A$1:$AV$15,22,FALSE),"")</f>
        <v/>
      </c>
      <c r="AB50" s="94" t="str">
        <f>IFERROR(SquadExport!AB50*VLOOKUP(WeightedParse!$C50,Weights!$A$1:$AV$15,23,FALSE),"")</f>
        <v/>
      </c>
      <c r="AC50" s="94" t="str">
        <f>IFERROR(SquadExport!AC50*VLOOKUP(WeightedParse!$C50,Weights!$A$1:$AV$15,24,FALSE),"")</f>
        <v/>
      </c>
      <c r="AD50" s="94" t="str">
        <f>IFERROR(SquadExport!AD50*VLOOKUP(WeightedParse!$C50,Weights!$A$1:$AV$15,25,FALSE),"")</f>
        <v/>
      </c>
      <c r="AE50" s="94" t="str">
        <f>IFERROR(SquadExport!AE50*VLOOKUP(WeightedParse!$C50,Weights!$A$1:$AV$15,26,FALSE),"")</f>
        <v/>
      </c>
      <c r="AF50" s="94" t="str">
        <f>IFERROR(SquadExport!AF50*VLOOKUP(WeightedParse!$C50,Weights!$A$1:$AV$15,27,FALSE),"")</f>
        <v/>
      </c>
      <c r="AG50" s="94" t="str">
        <f>IFERROR(SquadExport!AG50*VLOOKUP(WeightedParse!$C50,Weights!$A$1:$AV$15,28,FALSE),"")</f>
        <v/>
      </c>
      <c r="AH50" s="94" t="str">
        <f>IFERROR(SquadExport!AH50*VLOOKUP(WeightedParse!$C50,Weights!$A$1:$AV$15,29,FALSE),"")</f>
        <v/>
      </c>
      <c r="AI50" s="94" t="str">
        <f>IFERROR(SquadExport!AI50*VLOOKUP(WeightedParse!$C50,Weights!$A$1:$AV$15,30,FALSE),"")</f>
        <v/>
      </c>
      <c r="AJ50" s="94" t="str">
        <f>IFERROR(SquadExport!AJ50*VLOOKUP(WeightedParse!$C50,Weights!$A$1:$AV$15,31,FALSE),"")</f>
        <v/>
      </c>
      <c r="AK50" s="94" t="str">
        <f>IFERROR(SquadExport!AK50*VLOOKUP(WeightedParse!$C50,Weights!$A$1:$AV$15,32,FALSE),"")</f>
        <v/>
      </c>
      <c r="AL50" s="94" t="str">
        <f>IFERROR(SquadExport!AL50*VLOOKUP(WeightedParse!$C50,Weights!$A$1:$AV$15,33,FALSE),"")</f>
        <v/>
      </c>
      <c r="AM50" s="94" t="str">
        <f>IFERROR(SquadExport!AM50*VLOOKUP(WeightedParse!$C50,Weights!$A$1:$AV$15,34,FALSE),"")</f>
        <v/>
      </c>
      <c r="AN50" s="94" t="str">
        <f>IFERROR(SquadExport!AN50*VLOOKUP(WeightedParse!$C50,Weights!$A$1:$AV$15,35,FALSE),"")</f>
        <v/>
      </c>
      <c r="AO50" s="94" t="str">
        <f>IFERROR(SquadExport!AO50*VLOOKUP(WeightedParse!$C50,Weights!$A$1:$AV$15,36,FALSE),"")</f>
        <v/>
      </c>
      <c r="AP50" s="94" t="str">
        <f>IFERROR(SquadExport!AP50*VLOOKUP(WeightedParse!$C50,Weights!$A$1:$AV$15,37,FALSE),"")</f>
        <v/>
      </c>
      <c r="AQ50" s="94" t="str">
        <f>IFERROR(SquadExport!AQ50*VLOOKUP(WeightedParse!$C50,Weights!$A$1:$AV$15,38,FALSE),"")</f>
        <v/>
      </c>
      <c r="AR50" s="94" t="str">
        <f>IFERROR(SquadExport!AR50*VLOOKUP(WeightedParse!$C50,Weights!$A$1:$AV$15,39,FALSE),"")</f>
        <v/>
      </c>
      <c r="AS50" s="94" t="str">
        <f>IFERROR(SquadExport!AS50*VLOOKUP(WeightedParse!$C50,Weights!$A$1:$AV$15,40,FALSE),"")</f>
        <v/>
      </c>
      <c r="AT50" s="94" t="str">
        <f>IFERROR(SquadExport!AT50*VLOOKUP(WeightedParse!$C50,Weights!$A$1:$AV$15,41,FALSE),"")</f>
        <v/>
      </c>
      <c r="AU50" s="94" t="str">
        <f>IFERROR(SquadExport!AU50*VLOOKUP(WeightedParse!$C50,Weights!$A$1:$AV$15,42,FALSE),"")</f>
        <v/>
      </c>
      <c r="AV50" s="94" t="str">
        <f>IFERROR(SquadExport!AV50*VLOOKUP(WeightedParse!$C50,Weights!$A$1:$AV$15,43,FALSE),"")</f>
        <v/>
      </c>
      <c r="AW50" s="94" t="str">
        <f>IFERROR(SquadExport!AW50*VLOOKUP(WeightedParse!$C50,Weights!$A$1:$AV$15,44,FALSE),"")</f>
        <v/>
      </c>
      <c r="AX50" s="94" t="str">
        <f>IFERROR(SquadExport!AX50*VLOOKUP(WeightedParse!$C50,Weights!$A$1:$AV$15,45,FALSE),"")</f>
        <v/>
      </c>
      <c r="AY50" s="94" t="str">
        <f>IFERROR(SquadExport!AY50*VLOOKUP(WeightedParse!$C50,Weights!$A$1:$AV$15,46,FALSE),"")</f>
        <v/>
      </c>
      <c r="AZ50" s="94" t="str">
        <f>IFERROR(SquadExport!AZ50*VLOOKUP(WeightedParse!$C50,Weights!$A$1:$AV$15,47,FALSE),"")</f>
        <v/>
      </c>
      <c r="BA50" s="94" t="str">
        <f>IFERROR(SquadExport!BA50*VLOOKUP(WeightedParse!$C50,Weights!$A$1:$AV$15,48,FALSE),"")</f>
        <v/>
      </c>
      <c r="BB50" s="92" t="str">
        <f>IFERROR(IF(SquadExport!$BB50="Very Strong",6,IF(SquadExport!$BB50="Strong",5,IF(SquadExport!$BB50="Fairly Strong",4,IF(SquadExport!$BB50="Reasonable",3,IF(SquadExport!$BB50="Weak",2, IF(SquadExport!$BB50="Very Weak",1,"")))))),"")</f>
        <v/>
      </c>
      <c r="BC50" s="92" t="str">
        <f>IFERROR(IF(SquadExport!$BC50="Very Strong",6,IF(SquadExport!$BC50="Strong",5,IF(SquadExport!$BC50="Fairly Strong",4,IF(SquadExport!$BC50="Reasonable",3,IF(SquadExport!$BC50="Weak",2, IF(SquadExport!$BC50="Very Weak",1,"")))))),"")</f>
        <v/>
      </c>
      <c r="BD50" s="105" t="str">
        <f t="shared" si="0"/>
        <v/>
      </c>
      <c r="BE50" s="86" t="str">
        <f t="shared" si="1"/>
        <v/>
      </c>
    </row>
    <row r="51" spans="1:57" x14ac:dyDescent="0.25">
      <c r="A51" s="85" t="str">
        <f>IF(SquadExport!A51&gt;"",SquadExport!A51,"")</f>
        <v/>
      </c>
      <c r="B51" s="92" t="str">
        <f>IF($A51&gt;"",SquadExport!B51,"")</f>
        <v/>
      </c>
      <c r="C51" s="92" t="str">
        <f>IF($A51&gt;"",SquadExport!C51,"")</f>
        <v/>
      </c>
      <c r="D51" s="92" t="str">
        <f>IF(A51&gt;"",SquadExport!D51,"")</f>
        <v/>
      </c>
      <c r="E51" s="92" t="str">
        <f>IF($A51&gt;"",SquadExport!E51,"")</f>
        <v/>
      </c>
      <c r="F51" s="92" t="str">
        <f>IF($A51&gt;"",SquadExport!F51,"")</f>
        <v/>
      </c>
      <c r="G51" s="94" t="str">
        <f>IFERROR(SquadExport!G51*VLOOKUP(WeightedParse!$C51,Weights!$A$1:$AV$15,2,FALSE),"")</f>
        <v/>
      </c>
      <c r="H51" s="94" t="str">
        <f>IFERROR(SquadExport!H51*VLOOKUP(WeightedParse!$C51,Weights!$A$1:$AV$15,3,FALSE),"")</f>
        <v/>
      </c>
      <c r="I51" s="94" t="str">
        <f>IFERROR(SquadExport!I51*VLOOKUP(WeightedParse!$C51,Weights!$A$1:$AV$15,4,FALSE),"")</f>
        <v/>
      </c>
      <c r="J51" s="94" t="str">
        <f>IFERROR(SquadExport!J51*VLOOKUP(WeightedParse!$C51,Weights!$A$1:$AV$15,5,FALSE),"")</f>
        <v/>
      </c>
      <c r="K51" s="94" t="str">
        <f>IFERROR(SquadExport!K51*VLOOKUP(WeightedParse!$C51,Weights!$A$1:$AV$15,6,FALSE),"")</f>
        <v/>
      </c>
      <c r="L51" s="94" t="str">
        <f>IFERROR(SquadExport!L51*VLOOKUP(WeightedParse!$C51,Weights!$A$1:$AV$15,7,FALSE),"")</f>
        <v/>
      </c>
      <c r="M51" s="94" t="str">
        <f>IFERROR(SquadExport!M51*VLOOKUP(WeightedParse!$C51,Weights!$A$1:$AV$15,8,FALSE),"")</f>
        <v/>
      </c>
      <c r="N51" s="94" t="str">
        <f>IFERROR(SquadExport!N51*VLOOKUP(WeightedParse!$C51,Weights!$A$1:$AV$15,9,FALSE),"")</f>
        <v/>
      </c>
      <c r="O51" s="94" t="str">
        <f>IFERROR(SquadExport!O51*VLOOKUP(WeightedParse!$C51,Weights!$A$1:$AV$15,10,FALSE),"")</f>
        <v/>
      </c>
      <c r="P51" s="94" t="str">
        <f>IFERROR(SquadExport!P51*VLOOKUP(WeightedParse!$C51,Weights!$A$1:$AV$15,11,FALSE),"")</f>
        <v/>
      </c>
      <c r="Q51" s="94" t="str">
        <f>IFERROR(SquadExport!Q51*VLOOKUP(WeightedParse!$C51,Weights!$A$1:$AV$15,12,FALSE),"")</f>
        <v/>
      </c>
      <c r="R51" s="94" t="str">
        <f>IFERROR(SquadExport!R51*VLOOKUP(WeightedParse!$C51,Weights!$A$1:$AV$15,13,FALSE),"")</f>
        <v/>
      </c>
      <c r="S51" s="94" t="str">
        <f>IFERROR(SquadExport!S51*VLOOKUP(WeightedParse!$C51,Weights!$A$1:$AV$15,14,FALSE),"")</f>
        <v/>
      </c>
      <c r="T51" s="94" t="str">
        <f>IFERROR(SquadExport!T51*VLOOKUP(WeightedParse!$C51,Weights!$A$1:$AV$15,15,FALSE),"")</f>
        <v/>
      </c>
      <c r="U51" s="94" t="str">
        <f>IFERROR(SquadExport!U51*VLOOKUP(WeightedParse!$C51,Weights!$A$1:$AV$15,16,FALSE),"")</f>
        <v/>
      </c>
      <c r="V51" s="94" t="str">
        <f>IFERROR(SquadExport!V51*VLOOKUP(WeightedParse!$C51,Weights!$A$1:$AV$15,17,FALSE),"")</f>
        <v/>
      </c>
      <c r="W51" s="94" t="str">
        <f>IFERROR(SquadExport!W51*VLOOKUP(WeightedParse!$C51,Weights!$A$1:$AV$15,18,FALSE),"")</f>
        <v/>
      </c>
      <c r="X51" s="94" t="str">
        <f>IFERROR(SquadExport!X51*VLOOKUP(WeightedParse!$C51,Weights!$A$1:$AV$15,19,FALSE),"")</f>
        <v/>
      </c>
      <c r="Y51" s="94" t="str">
        <f>IFERROR(SquadExport!Y51*VLOOKUP(WeightedParse!$C51,Weights!$A$1:$AV$15,20,FALSE),"")</f>
        <v/>
      </c>
      <c r="Z51" s="94" t="str">
        <f>IFERROR(SquadExport!Z51*VLOOKUP(WeightedParse!$C51,Weights!$A$1:$AV$15,21,FALSE),"")</f>
        <v/>
      </c>
      <c r="AA51" s="94" t="str">
        <f>IFERROR(SquadExport!AA51*VLOOKUP(WeightedParse!$C51,Weights!$A$1:$AV$15,22,FALSE),"")</f>
        <v/>
      </c>
      <c r="AB51" s="94" t="str">
        <f>IFERROR(SquadExport!AB51*VLOOKUP(WeightedParse!$C51,Weights!$A$1:$AV$15,23,FALSE),"")</f>
        <v/>
      </c>
      <c r="AC51" s="94" t="str">
        <f>IFERROR(SquadExport!AC51*VLOOKUP(WeightedParse!$C51,Weights!$A$1:$AV$15,24,FALSE),"")</f>
        <v/>
      </c>
      <c r="AD51" s="94" t="str">
        <f>IFERROR(SquadExport!AD51*VLOOKUP(WeightedParse!$C51,Weights!$A$1:$AV$15,25,FALSE),"")</f>
        <v/>
      </c>
      <c r="AE51" s="94" t="str">
        <f>IFERROR(SquadExport!AE51*VLOOKUP(WeightedParse!$C51,Weights!$A$1:$AV$15,26,FALSE),"")</f>
        <v/>
      </c>
      <c r="AF51" s="94" t="str">
        <f>IFERROR(SquadExport!AF51*VLOOKUP(WeightedParse!$C51,Weights!$A$1:$AV$15,27,FALSE),"")</f>
        <v/>
      </c>
      <c r="AG51" s="94" t="str">
        <f>IFERROR(SquadExport!AG51*VLOOKUP(WeightedParse!$C51,Weights!$A$1:$AV$15,28,FALSE),"")</f>
        <v/>
      </c>
      <c r="AH51" s="94" t="str">
        <f>IFERROR(SquadExport!AH51*VLOOKUP(WeightedParse!$C51,Weights!$A$1:$AV$15,29,FALSE),"")</f>
        <v/>
      </c>
      <c r="AI51" s="94" t="str">
        <f>IFERROR(SquadExport!AI51*VLOOKUP(WeightedParse!$C51,Weights!$A$1:$AV$15,30,FALSE),"")</f>
        <v/>
      </c>
      <c r="AJ51" s="94" t="str">
        <f>IFERROR(SquadExport!AJ51*VLOOKUP(WeightedParse!$C51,Weights!$A$1:$AV$15,31,FALSE),"")</f>
        <v/>
      </c>
      <c r="AK51" s="94" t="str">
        <f>IFERROR(SquadExport!AK51*VLOOKUP(WeightedParse!$C51,Weights!$A$1:$AV$15,32,FALSE),"")</f>
        <v/>
      </c>
      <c r="AL51" s="94" t="str">
        <f>IFERROR(SquadExport!AL51*VLOOKUP(WeightedParse!$C51,Weights!$A$1:$AV$15,33,FALSE),"")</f>
        <v/>
      </c>
      <c r="AM51" s="94" t="str">
        <f>IFERROR(SquadExport!AM51*VLOOKUP(WeightedParse!$C51,Weights!$A$1:$AV$15,34,FALSE),"")</f>
        <v/>
      </c>
      <c r="AN51" s="94" t="str">
        <f>IFERROR(SquadExport!AN51*VLOOKUP(WeightedParse!$C51,Weights!$A$1:$AV$15,35,FALSE),"")</f>
        <v/>
      </c>
      <c r="AO51" s="94" t="str">
        <f>IFERROR(SquadExport!AO51*VLOOKUP(WeightedParse!$C51,Weights!$A$1:$AV$15,36,FALSE),"")</f>
        <v/>
      </c>
      <c r="AP51" s="94" t="str">
        <f>IFERROR(SquadExport!AP51*VLOOKUP(WeightedParse!$C51,Weights!$A$1:$AV$15,37,FALSE),"")</f>
        <v/>
      </c>
      <c r="AQ51" s="94" t="str">
        <f>IFERROR(SquadExport!AQ51*VLOOKUP(WeightedParse!$C51,Weights!$A$1:$AV$15,38,FALSE),"")</f>
        <v/>
      </c>
      <c r="AR51" s="94" t="str">
        <f>IFERROR(SquadExport!AR51*VLOOKUP(WeightedParse!$C51,Weights!$A$1:$AV$15,39,FALSE),"")</f>
        <v/>
      </c>
      <c r="AS51" s="94" t="str">
        <f>IFERROR(SquadExport!AS51*VLOOKUP(WeightedParse!$C51,Weights!$A$1:$AV$15,40,FALSE),"")</f>
        <v/>
      </c>
      <c r="AT51" s="94" t="str">
        <f>IFERROR(SquadExport!AT51*VLOOKUP(WeightedParse!$C51,Weights!$A$1:$AV$15,41,FALSE),"")</f>
        <v/>
      </c>
      <c r="AU51" s="94" t="str">
        <f>IFERROR(SquadExport!AU51*VLOOKUP(WeightedParse!$C51,Weights!$A$1:$AV$15,42,FALSE),"")</f>
        <v/>
      </c>
      <c r="AV51" s="94" t="str">
        <f>IFERROR(SquadExport!AV51*VLOOKUP(WeightedParse!$C51,Weights!$A$1:$AV$15,43,FALSE),"")</f>
        <v/>
      </c>
      <c r="AW51" s="94" t="str">
        <f>IFERROR(SquadExport!AW51*VLOOKUP(WeightedParse!$C51,Weights!$A$1:$AV$15,44,FALSE),"")</f>
        <v/>
      </c>
      <c r="AX51" s="94" t="str">
        <f>IFERROR(SquadExport!AX51*VLOOKUP(WeightedParse!$C51,Weights!$A$1:$AV$15,45,FALSE),"")</f>
        <v/>
      </c>
      <c r="AY51" s="94" t="str">
        <f>IFERROR(SquadExport!AY51*VLOOKUP(WeightedParse!$C51,Weights!$A$1:$AV$15,46,FALSE),"")</f>
        <v/>
      </c>
      <c r="AZ51" s="94" t="str">
        <f>IFERROR(SquadExport!AZ51*VLOOKUP(WeightedParse!$C51,Weights!$A$1:$AV$15,47,FALSE),"")</f>
        <v/>
      </c>
      <c r="BA51" s="94" t="str">
        <f>IFERROR(SquadExport!BA51*VLOOKUP(WeightedParse!$C51,Weights!$A$1:$AV$15,48,FALSE),"")</f>
        <v/>
      </c>
      <c r="BB51" s="92" t="str">
        <f>IFERROR(IF(SquadExport!$BB51="Very Strong",6,IF(SquadExport!$BB51="Strong",5,IF(SquadExport!$BB51="Fairly Strong",4,IF(SquadExport!$BB51="Reasonable",3,IF(SquadExport!$BB51="Weak",2, IF(SquadExport!$BB51="Very Weak",1,"")))))),"")</f>
        <v/>
      </c>
      <c r="BC51" s="92" t="str">
        <f>IFERROR(IF(SquadExport!$BC51="Very Strong",6,IF(SquadExport!$BC51="Strong",5,IF(SquadExport!$BC51="Fairly Strong",4,IF(SquadExport!$BC51="Reasonable",3,IF(SquadExport!$BC51="Weak",2, IF(SquadExport!$BC51="Very Weak",1,"")))))),"")</f>
        <v/>
      </c>
      <c r="BD51" s="105" t="str">
        <f t="shared" si="0"/>
        <v/>
      </c>
      <c r="BE51" s="86" t="str">
        <f t="shared" si="1"/>
        <v/>
      </c>
    </row>
    <row r="52" spans="1:57" x14ac:dyDescent="0.25">
      <c r="A52" s="85" t="str">
        <f>IF(SquadExport!A52&gt;"",SquadExport!A52,"")</f>
        <v/>
      </c>
      <c r="B52" s="92" t="str">
        <f>IF($A52&gt;"",SquadExport!B52,"")</f>
        <v/>
      </c>
      <c r="C52" s="92" t="str">
        <f>IF($A52&gt;"",SquadExport!C52,"")</f>
        <v/>
      </c>
      <c r="D52" s="92" t="str">
        <f>IF(A52&gt;"",SquadExport!D52,"")</f>
        <v/>
      </c>
      <c r="E52" s="92" t="str">
        <f>IF($A52&gt;"",SquadExport!E52,"")</f>
        <v/>
      </c>
      <c r="F52" s="92" t="str">
        <f>IF($A52&gt;"",SquadExport!F52,"")</f>
        <v/>
      </c>
      <c r="G52" s="94" t="str">
        <f>IFERROR(SquadExport!G52*VLOOKUP(WeightedParse!$C52,Weights!$A$1:$AV$15,2,FALSE),"")</f>
        <v/>
      </c>
      <c r="H52" s="94" t="str">
        <f>IFERROR(SquadExport!H52*VLOOKUP(WeightedParse!$C52,Weights!$A$1:$AV$15,3,FALSE),"")</f>
        <v/>
      </c>
      <c r="I52" s="94" t="str">
        <f>IFERROR(SquadExport!I52*VLOOKUP(WeightedParse!$C52,Weights!$A$1:$AV$15,4,FALSE),"")</f>
        <v/>
      </c>
      <c r="J52" s="94" t="str">
        <f>IFERROR(SquadExport!J52*VLOOKUP(WeightedParse!$C52,Weights!$A$1:$AV$15,5,FALSE),"")</f>
        <v/>
      </c>
      <c r="K52" s="94" t="str">
        <f>IFERROR(SquadExport!K52*VLOOKUP(WeightedParse!$C52,Weights!$A$1:$AV$15,6,FALSE),"")</f>
        <v/>
      </c>
      <c r="L52" s="94" t="str">
        <f>IFERROR(SquadExport!L52*VLOOKUP(WeightedParse!$C52,Weights!$A$1:$AV$15,7,FALSE),"")</f>
        <v/>
      </c>
      <c r="M52" s="94" t="str">
        <f>IFERROR(SquadExport!M52*VLOOKUP(WeightedParse!$C52,Weights!$A$1:$AV$15,8,FALSE),"")</f>
        <v/>
      </c>
      <c r="N52" s="94" t="str">
        <f>IFERROR(SquadExport!N52*VLOOKUP(WeightedParse!$C52,Weights!$A$1:$AV$15,9,FALSE),"")</f>
        <v/>
      </c>
      <c r="O52" s="94" t="str">
        <f>IFERROR(SquadExport!O52*VLOOKUP(WeightedParse!$C52,Weights!$A$1:$AV$15,10,FALSE),"")</f>
        <v/>
      </c>
      <c r="P52" s="94" t="str">
        <f>IFERROR(SquadExport!P52*VLOOKUP(WeightedParse!$C52,Weights!$A$1:$AV$15,11,FALSE),"")</f>
        <v/>
      </c>
      <c r="Q52" s="94" t="str">
        <f>IFERROR(SquadExport!Q52*VLOOKUP(WeightedParse!$C52,Weights!$A$1:$AV$15,12,FALSE),"")</f>
        <v/>
      </c>
      <c r="R52" s="94" t="str">
        <f>IFERROR(SquadExport!R52*VLOOKUP(WeightedParse!$C52,Weights!$A$1:$AV$15,13,FALSE),"")</f>
        <v/>
      </c>
      <c r="S52" s="94" t="str">
        <f>IFERROR(SquadExport!S52*VLOOKUP(WeightedParse!$C52,Weights!$A$1:$AV$15,14,FALSE),"")</f>
        <v/>
      </c>
      <c r="T52" s="94" t="str">
        <f>IFERROR(SquadExport!T52*VLOOKUP(WeightedParse!$C52,Weights!$A$1:$AV$15,15,FALSE),"")</f>
        <v/>
      </c>
      <c r="U52" s="94" t="str">
        <f>IFERROR(SquadExport!U52*VLOOKUP(WeightedParse!$C52,Weights!$A$1:$AV$15,16,FALSE),"")</f>
        <v/>
      </c>
      <c r="V52" s="94" t="str">
        <f>IFERROR(SquadExport!V52*VLOOKUP(WeightedParse!$C52,Weights!$A$1:$AV$15,17,FALSE),"")</f>
        <v/>
      </c>
      <c r="W52" s="94" t="str">
        <f>IFERROR(SquadExport!W52*VLOOKUP(WeightedParse!$C52,Weights!$A$1:$AV$15,18,FALSE),"")</f>
        <v/>
      </c>
      <c r="X52" s="94" t="str">
        <f>IFERROR(SquadExport!X52*VLOOKUP(WeightedParse!$C52,Weights!$A$1:$AV$15,19,FALSE),"")</f>
        <v/>
      </c>
      <c r="Y52" s="94" t="str">
        <f>IFERROR(SquadExport!Y52*VLOOKUP(WeightedParse!$C52,Weights!$A$1:$AV$15,20,FALSE),"")</f>
        <v/>
      </c>
      <c r="Z52" s="94" t="str">
        <f>IFERROR(SquadExport!Z52*VLOOKUP(WeightedParse!$C52,Weights!$A$1:$AV$15,21,FALSE),"")</f>
        <v/>
      </c>
      <c r="AA52" s="94" t="str">
        <f>IFERROR(SquadExport!AA52*VLOOKUP(WeightedParse!$C52,Weights!$A$1:$AV$15,22,FALSE),"")</f>
        <v/>
      </c>
      <c r="AB52" s="94" t="str">
        <f>IFERROR(SquadExport!AB52*VLOOKUP(WeightedParse!$C52,Weights!$A$1:$AV$15,23,FALSE),"")</f>
        <v/>
      </c>
      <c r="AC52" s="94" t="str">
        <f>IFERROR(SquadExport!AC52*VLOOKUP(WeightedParse!$C52,Weights!$A$1:$AV$15,24,FALSE),"")</f>
        <v/>
      </c>
      <c r="AD52" s="94" t="str">
        <f>IFERROR(SquadExport!AD52*VLOOKUP(WeightedParse!$C52,Weights!$A$1:$AV$15,25,FALSE),"")</f>
        <v/>
      </c>
      <c r="AE52" s="94" t="str">
        <f>IFERROR(SquadExport!AE52*VLOOKUP(WeightedParse!$C52,Weights!$A$1:$AV$15,26,FALSE),"")</f>
        <v/>
      </c>
      <c r="AF52" s="94" t="str">
        <f>IFERROR(SquadExport!AF52*VLOOKUP(WeightedParse!$C52,Weights!$A$1:$AV$15,27,FALSE),"")</f>
        <v/>
      </c>
      <c r="AG52" s="94" t="str">
        <f>IFERROR(SquadExport!AG52*VLOOKUP(WeightedParse!$C52,Weights!$A$1:$AV$15,28,FALSE),"")</f>
        <v/>
      </c>
      <c r="AH52" s="94" t="str">
        <f>IFERROR(SquadExport!AH52*VLOOKUP(WeightedParse!$C52,Weights!$A$1:$AV$15,29,FALSE),"")</f>
        <v/>
      </c>
      <c r="AI52" s="94" t="str">
        <f>IFERROR(SquadExport!AI52*VLOOKUP(WeightedParse!$C52,Weights!$A$1:$AV$15,30,FALSE),"")</f>
        <v/>
      </c>
      <c r="AJ52" s="94" t="str">
        <f>IFERROR(SquadExport!AJ52*VLOOKUP(WeightedParse!$C52,Weights!$A$1:$AV$15,31,FALSE),"")</f>
        <v/>
      </c>
      <c r="AK52" s="94" t="str">
        <f>IFERROR(SquadExport!AK52*VLOOKUP(WeightedParse!$C52,Weights!$A$1:$AV$15,32,FALSE),"")</f>
        <v/>
      </c>
      <c r="AL52" s="94" t="str">
        <f>IFERROR(SquadExport!AL52*VLOOKUP(WeightedParse!$C52,Weights!$A$1:$AV$15,33,FALSE),"")</f>
        <v/>
      </c>
      <c r="AM52" s="94" t="str">
        <f>IFERROR(SquadExport!AM52*VLOOKUP(WeightedParse!$C52,Weights!$A$1:$AV$15,34,FALSE),"")</f>
        <v/>
      </c>
      <c r="AN52" s="94" t="str">
        <f>IFERROR(SquadExport!AN52*VLOOKUP(WeightedParse!$C52,Weights!$A$1:$AV$15,35,FALSE),"")</f>
        <v/>
      </c>
      <c r="AO52" s="94" t="str">
        <f>IFERROR(SquadExport!AO52*VLOOKUP(WeightedParse!$C52,Weights!$A$1:$AV$15,36,FALSE),"")</f>
        <v/>
      </c>
      <c r="AP52" s="94" t="str">
        <f>IFERROR(SquadExport!AP52*VLOOKUP(WeightedParse!$C52,Weights!$A$1:$AV$15,37,FALSE),"")</f>
        <v/>
      </c>
      <c r="AQ52" s="94" t="str">
        <f>IFERROR(SquadExport!AQ52*VLOOKUP(WeightedParse!$C52,Weights!$A$1:$AV$15,38,FALSE),"")</f>
        <v/>
      </c>
      <c r="AR52" s="94" t="str">
        <f>IFERROR(SquadExport!AR52*VLOOKUP(WeightedParse!$C52,Weights!$A$1:$AV$15,39,FALSE),"")</f>
        <v/>
      </c>
      <c r="AS52" s="94" t="str">
        <f>IFERROR(SquadExport!AS52*VLOOKUP(WeightedParse!$C52,Weights!$A$1:$AV$15,40,FALSE),"")</f>
        <v/>
      </c>
      <c r="AT52" s="94" t="str">
        <f>IFERROR(SquadExport!AT52*VLOOKUP(WeightedParse!$C52,Weights!$A$1:$AV$15,41,FALSE),"")</f>
        <v/>
      </c>
      <c r="AU52" s="94" t="str">
        <f>IFERROR(SquadExport!AU52*VLOOKUP(WeightedParse!$C52,Weights!$A$1:$AV$15,42,FALSE),"")</f>
        <v/>
      </c>
      <c r="AV52" s="94" t="str">
        <f>IFERROR(SquadExport!AV52*VLOOKUP(WeightedParse!$C52,Weights!$A$1:$AV$15,43,FALSE),"")</f>
        <v/>
      </c>
      <c r="AW52" s="94" t="str">
        <f>IFERROR(SquadExport!AW52*VLOOKUP(WeightedParse!$C52,Weights!$A$1:$AV$15,44,FALSE),"")</f>
        <v/>
      </c>
      <c r="AX52" s="94" t="str">
        <f>IFERROR(SquadExport!AX52*VLOOKUP(WeightedParse!$C52,Weights!$A$1:$AV$15,45,FALSE),"")</f>
        <v/>
      </c>
      <c r="AY52" s="94" t="str">
        <f>IFERROR(SquadExport!AY52*VLOOKUP(WeightedParse!$C52,Weights!$A$1:$AV$15,46,FALSE),"")</f>
        <v/>
      </c>
      <c r="AZ52" s="94" t="str">
        <f>IFERROR(SquadExport!AZ52*VLOOKUP(WeightedParse!$C52,Weights!$A$1:$AV$15,47,FALSE),"")</f>
        <v/>
      </c>
      <c r="BA52" s="94" t="str">
        <f>IFERROR(SquadExport!BA52*VLOOKUP(WeightedParse!$C52,Weights!$A$1:$AV$15,48,FALSE),"")</f>
        <v/>
      </c>
      <c r="BB52" s="92" t="str">
        <f>IFERROR(IF(SquadExport!$BB52="Very Strong",6,IF(SquadExport!$BB52="Strong",5,IF(SquadExport!$BB52="Fairly Strong",4,IF(SquadExport!$BB52="Reasonable",3,IF(SquadExport!$BB52="Weak",2, IF(SquadExport!$BB52="Very Weak",1,"")))))),"")</f>
        <v/>
      </c>
      <c r="BC52" s="92" t="str">
        <f>IFERROR(IF(SquadExport!$BC52="Very Strong",6,IF(SquadExport!$BC52="Strong",5,IF(SquadExport!$BC52="Fairly Strong",4,IF(SquadExport!$BC52="Reasonable",3,IF(SquadExport!$BC52="Weak",2, IF(SquadExport!$BC52="Very Weak",1,"")))))),"")</f>
        <v/>
      </c>
      <c r="BD52" s="105" t="str">
        <f t="shared" si="0"/>
        <v/>
      </c>
      <c r="BE52" s="86" t="str">
        <f t="shared" si="1"/>
        <v/>
      </c>
    </row>
    <row r="53" spans="1:57" x14ac:dyDescent="0.25">
      <c r="A53" s="85" t="str">
        <f>IF(SquadExport!A53&gt;"",SquadExport!A53,"")</f>
        <v/>
      </c>
      <c r="B53" s="92" t="str">
        <f>IF($A53&gt;"",SquadExport!B53,"")</f>
        <v/>
      </c>
      <c r="C53" s="92" t="str">
        <f>IF($A53&gt;"",SquadExport!C53,"")</f>
        <v/>
      </c>
      <c r="D53" s="92" t="str">
        <f>IF(A53&gt;"",SquadExport!D53,"")</f>
        <v/>
      </c>
      <c r="E53" s="92" t="str">
        <f>IF($A53&gt;"",SquadExport!E53,"")</f>
        <v/>
      </c>
      <c r="F53" s="92" t="str">
        <f>IF($A53&gt;"",SquadExport!F53,"")</f>
        <v/>
      </c>
      <c r="G53" s="94" t="str">
        <f>IFERROR(SquadExport!G53*VLOOKUP(WeightedParse!$C53,Weights!$A$1:$AV$15,2,FALSE),"")</f>
        <v/>
      </c>
      <c r="H53" s="94" t="str">
        <f>IFERROR(SquadExport!H53*VLOOKUP(WeightedParse!$C53,Weights!$A$1:$AV$15,3,FALSE),"")</f>
        <v/>
      </c>
      <c r="I53" s="94" t="str">
        <f>IFERROR(SquadExport!I53*VLOOKUP(WeightedParse!$C53,Weights!$A$1:$AV$15,4,FALSE),"")</f>
        <v/>
      </c>
      <c r="J53" s="94" t="str">
        <f>IFERROR(SquadExport!J53*VLOOKUP(WeightedParse!$C53,Weights!$A$1:$AV$15,5,FALSE),"")</f>
        <v/>
      </c>
      <c r="K53" s="94" t="str">
        <f>IFERROR(SquadExport!K53*VLOOKUP(WeightedParse!$C53,Weights!$A$1:$AV$15,6,FALSE),"")</f>
        <v/>
      </c>
      <c r="L53" s="94" t="str">
        <f>IFERROR(SquadExport!L53*VLOOKUP(WeightedParse!$C53,Weights!$A$1:$AV$15,7,FALSE),"")</f>
        <v/>
      </c>
      <c r="M53" s="94" t="str">
        <f>IFERROR(SquadExport!M53*VLOOKUP(WeightedParse!$C53,Weights!$A$1:$AV$15,8,FALSE),"")</f>
        <v/>
      </c>
      <c r="N53" s="94" t="str">
        <f>IFERROR(SquadExport!N53*VLOOKUP(WeightedParse!$C53,Weights!$A$1:$AV$15,9,FALSE),"")</f>
        <v/>
      </c>
      <c r="O53" s="94" t="str">
        <f>IFERROR(SquadExport!O53*VLOOKUP(WeightedParse!$C53,Weights!$A$1:$AV$15,10,FALSE),"")</f>
        <v/>
      </c>
      <c r="P53" s="94" t="str">
        <f>IFERROR(SquadExport!P53*VLOOKUP(WeightedParse!$C53,Weights!$A$1:$AV$15,11,FALSE),"")</f>
        <v/>
      </c>
      <c r="Q53" s="94" t="str">
        <f>IFERROR(SquadExport!Q53*VLOOKUP(WeightedParse!$C53,Weights!$A$1:$AV$15,12,FALSE),"")</f>
        <v/>
      </c>
      <c r="R53" s="94" t="str">
        <f>IFERROR(SquadExport!R53*VLOOKUP(WeightedParse!$C53,Weights!$A$1:$AV$15,13,FALSE),"")</f>
        <v/>
      </c>
      <c r="S53" s="94" t="str">
        <f>IFERROR(SquadExport!S53*VLOOKUP(WeightedParse!$C53,Weights!$A$1:$AV$15,14,FALSE),"")</f>
        <v/>
      </c>
      <c r="T53" s="94" t="str">
        <f>IFERROR(SquadExport!T53*VLOOKUP(WeightedParse!$C53,Weights!$A$1:$AV$15,15,FALSE),"")</f>
        <v/>
      </c>
      <c r="U53" s="94" t="str">
        <f>IFERROR(SquadExport!U53*VLOOKUP(WeightedParse!$C53,Weights!$A$1:$AV$15,16,FALSE),"")</f>
        <v/>
      </c>
      <c r="V53" s="94" t="str">
        <f>IFERROR(SquadExport!V53*VLOOKUP(WeightedParse!$C53,Weights!$A$1:$AV$15,17,FALSE),"")</f>
        <v/>
      </c>
      <c r="W53" s="94" t="str">
        <f>IFERROR(SquadExport!W53*VLOOKUP(WeightedParse!$C53,Weights!$A$1:$AV$15,18,FALSE),"")</f>
        <v/>
      </c>
      <c r="X53" s="94" t="str">
        <f>IFERROR(SquadExport!X53*VLOOKUP(WeightedParse!$C53,Weights!$A$1:$AV$15,19,FALSE),"")</f>
        <v/>
      </c>
      <c r="Y53" s="94" t="str">
        <f>IFERROR(SquadExport!Y53*VLOOKUP(WeightedParse!$C53,Weights!$A$1:$AV$15,20,FALSE),"")</f>
        <v/>
      </c>
      <c r="Z53" s="94" t="str">
        <f>IFERROR(SquadExport!Z53*VLOOKUP(WeightedParse!$C53,Weights!$A$1:$AV$15,21,FALSE),"")</f>
        <v/>
      </c>
      <c r="AA53" s="94" t="str">
        <f>IFERROR(SquadExport!AA53*VLOOKUP(WeightedParse!$C53,Weights!$A$1:$AV$15,22,FALSE),"")</f>
        <v/>
      </c>
      <c r="AB53" s="94" t="str">
        <f>IFERROR(SquadExport!AB53*VLOOKUP(WeightedParse!$C53,Weights!$A$1:$AV$15,23,FALSE),"")</f>
        <v/>
      </c>
      <c r="AC53" s="94" t="str">
        <f>IFERROR(SquadExport!AC53*VLOOKUP(WeightedParse!$C53,Weights!$A$1:$AV$15,24,FALSE),"")</f>
        <v/>
      </c>
      <c r="AD53" s="94" t="str">
        <f>IFERROR(SquadExport!AD53*VLOOKUP(WeightedParse!$C53,Weights!$A$1:$AV$15,25,FALSE),"")</f>
        <v/>
      </c>
      <c r="AE53" s="94" t="str">
        <f>IFERROR(SquadExport!AE53*VLOOKUP(WeightedParse!$C53,Weights!$A$1:$AV$15,26,FALSE),"")</f>
        <v/>
      </c>
      <c r="AF53" s="94" t="str">
        <f>IFERROR(SquadExport!AF53*VLOOKUP(WeightedParse!$C53,Weights!$A$1:$AV$15,27,FALSE),"")</f>
        <v/>
      </c>
      <c r="AG53" s="94" t="str">
        <f>IFERROR(SquadExport!AG53*VLOOKUP(WeightedParse!$C53,Weights!$A$1:$AV$15,28,FALSE),"")</f>
        <v/>
      </c>
      <c r="AH53" s="94" t="str">
        <f>IFERROR(SquadExport!AH53*VLOOKUP(WeightedParse!$C53,Weights!$A$1:$AV$15,29,FALSE),"")</f>
        <v/>
      </c>
      <c r="AI53" s="94" t="str">
        <f>IFERROR(SquadExport!AI53*VLOOKUP(WeightedParse!$C53,Weights!$A$1:$AV$15,30,FALSE),"")</f>
        <v/>
      </c>
      <c r="AJ53" s="94" t="str">
        <f>IFERROR(SquadExport!AJ53*VLOOKUP(WeightedParse!$C53,Weights!$A$1:$AV$15,31,FALSE),"")</f>
        <v/>
      </c>
      <c r="AK53" s="94" t="str">
        <f>IFERROR(SquadExport!AK53*VLOOKUP(WeightedParse!$C53,Weights!$A$1:$AV$15,32,FALSE),"")</f>
        <v/>
      </c>
      <c r="AL53" s="94" t="str">
        <f>IFERROR(SquadExport!AL53*VLOOKUP(WeightedParse!$C53,Weights!$A$1:$AV$15,33,FALSE),"")</f>
        <v/>
      </c>
      <c r="AM53" s="94" t="str">
        <f>IFERROR(SquadExport!AM53*VLOOKUP(WeightedParse!$C53,Weights!$A$1:$AV$15,34,FALSE),"")</f>
        <v/>
      </c>
      <c r="AN53" s="94" t="str">
        <f>IFERROR(SquadExport!AN53*VLOOKUP(WeightedParse!$C53,Weights!$A$1:$AV$15,35,FALSE),"")</f>
        <v/>
      </c>
      <c r="AO53" s="94" t="str">
        <f>IFERROR(SquadExport!AO53*VLOOKUP(WeightedParse!$C53,Weights!$A$1:$AV$15,36,FALSE),"")</f>
        <v/>
      </c>
      <c r="AP53" s="94" t="str">
        <f>IFERROR(SquadExport!AP53*VLOOKUP(WeightedParse!$C53,Weights!$A$1:$AV$15,37,FALSE),"")</f>
        <v/>
      </c>
      <c r="AQ53" s="94" t="str">
        <f>IFERROR(SquadExport!AQ53*VLOOKUP(WeightedParse!$C53,Weights!$A$1:$AV$15,38,FALSE),"")</f>
        <v/>
      </c>
      <c r="AR53" s="94" t="str">
        <f>IFERROR(SquadExport!AR53*VLOOKUP(WeightedParse!$C53,Weights!$A$1:$AV$15,39,FALSE),"")</f>
        <v/>
      </c>
      <c r="AS53" s="94" t="str">
        <f>IFERROR(SquadExport!AS53*VLOOKUP(WeightedParse!$C53,Weights!$A$1:$AV$15,40,FALSE),"")</f>
        <v/>
      </c>
      <c r="AT53" s="94" t="str">
        <f>IFERROR(SquadExport!AT53*VLOOKUP(WeightedParse!$C53,Weights!$A$1:$AV$15,41,FALSE),"")</f>
        <v/>
      </c>
      <c r="AU53" s="94" t="str">
        <f>IFERROR(SquadExport!AU53*VLOOKUP(WeightedParse!$C53,Weights!$A$1:$AV$15,42,FALSE),"")</f>
        <v/>
      </c>
      <c r="AV53" s="94" t="str">
        <f>IFERROR(SquadExport!AV53*VLOOKUP(WeightedParse!$C53,Weights!$A$1:$AV$15,43,FALSE),"")</f>
        <v/>
      </c>
      <c r="AW53" s="94" t="str">
        <f>IFERROR(SquadExport!AW53*VLOOKUP(WeightedParse!$C53,Weights!$A$1:$AV$15,44,FALSE),"")</f>
        <v/>
      </c>
      <c r="AX53" s="94" t="str">
        <f>IFERROR(SquadExport!AX53*VLOOKUP(WeightedParse!$C53,Weights!$A$1:$AV$15,45,FALSE),"")</f>
        <v/>
      </c>
      <c r="AY53" s="94" t="str">
        <f>IFERROR(SquadExport!AY53*VLOOKUP(WeightedParse!$C53,Weights!$A$1:$AV$15,46,FALSE),"")</f>
        <v/>
      </c>
      <c r="AZ53" s="94" t="str">
        <f>IFERROR(SquadExport!AZ53*VLOOKUP(WeightedParse!$C53,Weights!$A$1:$AV$15,47,FALSE),"")</f>
        <v/>
      </c>
      <c r="BA53" s="94" t="str">
        <f>IFERROR(SquadExport!BA53*VLOOKUP(WeightedParse!$C53,Weights!$A$1:$AV$15,48,FALSE),"")</f>
        <v/>
      </c>
      <c r="BB53" s="92" t="str">
        <f>IFERROR(IF(SquadExport!$BB53="Very Strong",6,IF(SquadExport!$BB53="Strong",5,IF(SquadExport!$BB53="Fairly Strong",4,IF(SquadExport!$BB53="Reasonable",3,IF(SquadExport!$BB53="Weak",2, IF(SquadExport!$BB53="Very Weak",1,"")))))),"")</f>
        <v/>
      </c>
      <c r="BC53" s="92" t="str">
        <f>IFERROR(IF(SquadExport!$BC53="Very Strong",6,IF(SquadExport!$BC53="Strong",5,IF(SquadExport!$BC53="Fairly Strong",4,IF(SquadExport!$BC53="Reasonable",3,IF(SquadExport!$BC53="Weak",2, IF(SquadExport!$BC53="Very Weak",1,"")))))),"")</f>
        <v/>
      </c>
      <c r="BD53" s="105" t="str">
        <f t="shared" si="0"/>
        <v/>
      </c>
      <c r="BE53" s="86" t="str">
        <f t="shared" si="1"/>
        <v/>
      </c>
    </row>
    <row r="54" spans="1:57" x14ac:dyDescent="0.25">
      <c r="A54" s="85" t="str">
        <f>IF(SquadExport!A54&gt;"",SquadExport!A54,"")</f>
        <v/>
      </c>
      <c r="B54" s="92" t="str">
        <f>IF($A54&gt;"",SquadExport!B54,"")</f>
        <v/>
      </c>
      <c r="C54" s="92" t="str">
        <f>IF($A54&gt;"",SquadExport!C54,"")</f>
        <v/>
      </c>
      <c r="D54" s="92" t="str">
        <f>IF(A54&gt;"",SquadExport!D54,"")</f>
        <v/>
      </c>
      <c r="E54" s="92" t="str">
        <f>IF($A54&gt;"",SquadExport!E54,"")</f>
        <v/>
      </c>
      <c r="F54" s="92" t="str">
        <f>IF($A54&gt;"",SquadExport!F54,"")</f>
        <v/>
      </c>
      <c r="G54" s="94" t="str">
        <f>IFERROR(SquadExport!G54*VLOOKUP(WeightedParse!$C54,Weights!$A$1:$AV$15,2,FALSE),"")</f>
        <v/>
      </c>
      <c r="H54" s="94" t="str">
        <f>IFERROR(SquadExport!H54*VLOOKUP(WeightedParse!$C54,Weights!$A$1:$AV$15,3,FALSE),"")</f>
        <v/>
      </c>
      <c r="I54" s="94" t="str">
        <f>IFERROR(SquadExport!I54*VLOOKUP(WeightedParse!$C54,Weights!$A$1:$AV$15,4,FALSE),"")</f>
        <v/>
      </c>
      <c r="J54" s="94" t="str">
        <f>IFERROR(SquadExport!J54*VLOOKUP(WeightedParse!$C54,Weights!$A$1:$AV$15,5,FALSE),"")</f>
        <v/>
      </c>
      <c r="K54" s="94" t="str">
        <f>IFERROR(SquadExport!K54*VLOOKUP(WeightedParse!$C54,Weights!$A$1:$AV$15,6,FALSE),"")</f>
        <v/>
      </c>
      <c r="L54" s="94" t="str">
        <f>IFERROR(SquadExport!L54*VLOOKUP(WeightedParse!$C54,Weights!$A$1:$AV$15,7,FALSE),"")</f>
        <v/>
      </c>
      <c r="M54" s="94" t="str">
        <f>IFERROR(SquadExport!M54*VLOOKUP(WeightedParse!$C54,Weights!$A$1:$AV$15,8,FALSE),"")</f>
        <v/>
      </c>
      <c r="N54" s="94" t="str">
        <f>IFERROR(SquadExport!N54*VLOOKUP(WeightedParse!$C54,Weights!$A$1:$AV$15,9,FALSE),"")</f>
        <v/>
      </c>
      <c r="O54" s="94" t="str">
        <f>IFERROR(SquadExport!O54*VLOOKUP(WeightedParse!$C54,Weights!$A$1:$AV$15,10,FALSE),"")</f>
        <v/>
      </c>
      <c r="P54" s="94" t="str">
        <f>IFERROR(SquadExport!P54*VLOOKUP(WeightedParse!$C54,Weights!$A$1:$AV$15,11,FALSE),"")</f>
        <v/>
      </c>
      <c r="Q54" s="94" t="str">
        <f>IFERROR(SquadExport!Q54*VLOOKUP(WeightedParse!$C54,Weights!$A$1:$AV$15,12,FALSE),"")</f>
        <v/>
      </c>
      <c r="R54" s="94" t="str">
        <f>IFERROR(SquadExport!R54*VLOOKUP(WeightedParse!$C54,Weights!$A$1:$AV$15,13,FALSE),"")</f>
        <v/>
      </c>
      <c r="S54" s="94" t="str">
        <f>IFERROR(SquadExport!S54*VLOOKUP(WeightedParse!$C54,Weights!$A$1:$AV$15,14,FALSE),"")</f>
        <v/>
      </c>
      <c r="T54" s="94" t="str">
        <f>IFERROR(SquadExport!T54*VLOOKUP(WeightedParse!$C54,Weights!$A$1:$AV$15,15,FALSE),"")</f>
        <v/>
      </c>
      <c r="U54" s="94" t="str">
        <f>IFERROR(SquadExport!U54*VLOOKUP(WeightedParse!$C54,Weights!$A$1:$AV$15,16,FALSE),"")</f>
        <v/>
      </c>
      <c r="V54" s="94" t="str">
        <f>IFERROR(SquadExport!V54*VLOOKUP(WeightedParse!$C54,Weights!$A$1:$AV$15,17,FALSE),"")</f>
        <v/>
      </c>
      <c r="W54" s="94" t="str">
        <f>IFERROR(SquadExport!W54*VLOOKUP(WeightedParse!$C54,Weights!$A$1:$AV$15,18,FALSE),"")</f>
        <v/>
      </c>
      <c r="X54" s="94" t="str">
        <f>IFERROR(SquadExport!X54*VLOOKUP(WeightedParse!$C54,Weights!$A$1:$AV$15,19,FALSE),"")</f>
        <v/>
      </c>
      <c r="Y54" s="94" t="str">
        <f>IFERROR(SquadExport!Y54*VLOOKUP(WeightedParse!$C54,Weights!$A$1:$AV$15,20,FALSE),"")</f>
        <v/>
      </c>
      <c r="Z54" s="94" t="str">
        <f>IFERROR(SquadExport!Z54*VLOOKUP(WeightedParse!$C54,Weights!$A$1:$AV$15,21,FALSE),"")</f>
        <v/>
      </c>
      <c r="AA54" s="94" t="str">
        <f>IFERROR(SquadExport!AA54*VLOOKUP(WeightedParse!$C54,Weights!$A$1:$AV$15,22,FALSE),"")</f>
        <v/>
      </c>
      <c r="AB54" s="94" t="str">
        <f>IFERROR(SquadExport!AB54*VLOOKUP(WeightedParse!$C54,Weights!$A$1:$AV$15,23,FALSE),"")</f>
        <v/>
      </c>
      <c r="AC54" s="94" t="str">
        <f>IFERROR(SquadExport!AC54*VLOOKUP(WeightedParse!$C54,Weights!$A$1:$AV$15,24,FALSE),"")</f>
        <v/>
      </c>
      <c r="AD54" s="94" t="str">
        <f>IFERROR(SquadExport!AD54*VLOOKUP(WeightedParse!$C54,Weights!$A$1:$AV$15,25,FALSE),"")</f>
        <v/>
      </c>
      <c r="AE54" s="94" t="str">
        <f>IFERROR(SquadExport!AE54*VLOOKUP(WeightedParse!$C54,Weights!$A$1:$AV$15,26,FALSE),"")</f>
        <v/>
      </c>
      <c r="AF54" s="94" t="str">
        <f>IFERROR(SquadExport!AF54*VLOOKUP(WeightedParse!$C54,Weights!$A$1:$AV$15,27,FALSE),"")</f>
        <v/>
      </c>
      <c r="AG54" s="94" t="str">
        <f>IFERROR(SquadExport!AG54*VLOOKUP(WeightedParse!$C54,Weights!$A$1:$AV$15,28,FALSE),"")</f>
        <v/>
      </c>
      <c r="AH54" s="94" t="str">
        <f>IFERROR(SquadExport!AH54*VLOOKUP(WeightedParse!$C54,Weights!$A$1:$AV$15,29,FALSE),"")</f>
        <v/>
      </c>
      <c r="AI54" s="94" t="str">
        <f>IFERROR(SquadExport!AI54*VLOOKUP(WeightedParse!$C54,Weights!$A$1:$AV$15,30,FALSE),"")</f>
        <v/>
      </c>
      <c r="AJ54" s="94" t="str">
        <f>IFERROR(SquadExport!AJ54*VLOOKUP(WeightedParse!$C54,Weights!$A$1:$AV$15,31,FALSE),"")</f>
        <v/>
      </c>
      <c r="AK54" s="94" t="str">
        <f>IFERROR(SquadExport!AK54*VLOOKUP(WeightedParse!$C54,Weights!$A$1:$AV$15,32,FALSE),"")</f>
        <v/>
      </c>
      <c r="AL54" s="94" t="str">
        <f>IFERROR(SquadExport!AL54*VLOOKUP(WeightedParse!$C54,Weights!$A$1:$AV$15,33,FALSE),"")</f>
        <v/>
      </c>
      <c r="AM54" s="94" t="str">
        <f>IFERROR(SquadExport!AM54*VLOOKUP(WeightedParse!$C54,Weights!$A$1:$AV$15,34,FALSE),"")</f>
        <v/>
      </c>
      <c r="AN54" s="94" t="str">
        <f>IFERROR(SquadExport!AN54*VLOOKUP(WeightedParse!$C54,Weights!$A$1:$AV$15,35,FALSE),"")</f>
        <v/>
      </c>
      <c r="AO54" s="94" t="str">
        <f>IFERROR(SquadExport!AO54*VLOOKUP(WeightedParse!$C54,Weights!$A$1:$AV$15,36,FALSE),"")</f>
        <v/>
      </c>
      <c r="AP54" s="94" t="str">
        <f>IFERROR(SquadExport!AP54*VLOOKUP(WeightedParse!$C54,Weights!$A$1:$AV$15,37,FALSE),"")</f>
        <v/>
      </c>
      <c r="AQ54" s="94" t="str">
        <f>IFERROR(SquadExport!AQ54*VLOOKUP(WeightedParse!$C54,Weights!$A$1:$AV$15,38,FALSE),"")</f>
        <v/>
      </c>
      <c r="AR54" s="94" t="str">
        <f>IFERROR(SquadExport!AR54*VLOOKUP(WeightedParse!$C54,Weights!$A$1:$AV$15,39,FALSE),"")</f>
        <v/>
      </c>
      <c r="AS54" s="94" t="str">
        <f>IFERROR(SquadExport!AS54*VLOOKUP(WeightedParse!$C54,Weights!$A$1:$AV$15,40,FALSE),"")</f>
        <v/>
      </c>
      <c r="AT54" s="94" t="str">
        <f>IFERROR(SquadExport!AT54*VLOOKUP(WeightedParse!$C54,Weights!$A$1:$AV$15,41,FALSE),"")</f>
        <v/>
      </c>
      <c r="AU54" s="94" t="str">
        <f>IFERROR(SquadExport!AU54*VLOOKUP(WeightedParse!$C54,Weights!$A$1:$AV$15,42,FALSE),"")</f>
        <v/>
      </c>
      <c r="AV54" s="94" t="str">
        <f>IFERROR(SquadExport!AV54*VLOOKUP(WeightedParse!$C54,Weights!$A$1:$AV$15,43,FALSE),"")</f>
        <v/>
      </c>
      <c r="AW54" s="94" t="str">
        <f>IFERROR(SquadExport!AW54*VLOOKUP(WeightedParse!$C54,Weights!$A$1:$AV$15,44,FALSE),"")</f>
        <v/>
      </c>
      <c r="AX54" s="94" t="str">
        <f>IFERROR(SquadExport!AX54*VLOOKUP(WeightedParse!$C54,Weights!$A$1:$AV$15,45,FALSE),"")</f>
        <v/>
      </c>
      <c r="AY54" s="94" t="str">
        <f>IFERROR(SquadExport!AY54*VLOOKUP(WeightedParse!$C54,Weights!$A$1:$AV$15,46,FALSE),"")</f>
        <v/>
      </c>
      <c r="AZ54" s="94" t="str">
        <f>IFERROR(SquadExport!AZ54*VLOOKUP(WeightedParse!$C54,Weights!$A$1:$AV$15,47,FALSE),"")</f>
        <v/>
      </c>
      <c r="BA54" s="94" t="str">
        <f>IFERROR(SquadExport!BA54*VLOOKUP(WeightedParse!$C54,Weights!$A$1:$AV$15,48,FALSE),"")</f>
        <v/>
      </c>
      <c r="BB54" s="92" t="str">
        <f>IFERROR(IF(SquadExport!$BB54="Very Strong",6,IF(SquadExport!$BB54="Strong",5,IF(SquadExport!$BB54="Fairly Strong",4,IF(SquadExport!$BB54="Reasonable",3,IF(SquadExport!$BB54="Weak",2, IF(SquadExport!$BB54="Very Weak",1,"")))))),"")</f>
        <v/>
      </c>
      <c r="BC54" s="92" t="str">
        <f>IFERROR(IF(SquadExport!$BC54="Very Strong",6,IF(SquadExport!$BC54="Strong",5,IF(SquadExport!$BC54="Fairly Strong",4,IF(SquadExport!$BC54="Reasonable",3,IF(SquadExport!$BC54="Weak",2, IF(SquadExport!$BC54="Very Weak",1,"")))))),"")</f>
        <v/>
      </c>
      <c r="BD54" s="105" t="str">
        <f t="shared" si="0"/>
        <v/>
      </c>
      <c r="BE54" s="86" t="str">
        <f t="shared" si="1"/>
        <v/>
      </c>
    </row>
    <row r="55" spans="1:57" x14ac:dyDescent="0.25">
      <c r="A55" s="85" t="str">
        <f>IF(SquadExport!A55&gt;"",SquadExport!A55,"")</f>
        <v/>
      </c>
      <c r="B55" s="92" t="str">
        <f>IF($A55&gt;"",SquadExport!B55,"")</f>
        <v/>
      </c>
      <c r="C55" s="92" t="str">
        <f>IF($A55&gt;"",SquadExport!C55,"")</f>
        <v/>
      </c>
      <c r="D55" s="92" t="str">
        <f>IF(A55&gt;"",SquadExport!D55,"")</f>
        <v/>
      </c>
      <c r="E55" s="92" t="str">
        <f>IF($A55&gt;"",SquadExport!E55,"")</f>
        <v/>
      </c>
      <c r="F55" s="92" t="str">
        <f>IF($A55&gt;"",SquadExport!F55,"")</f>
        <v/>
      </c>
      <c r="G55" s="94" t="str">
        <f>IFERROR(SquadExport!G55*VLOOKUP(WeightedParse!$C55,Weights!$A$1:$AV$15,2,FALSE),"")</f>
        <v/>
      </c>
      <c r="H55" s="94" t="str">
        <f>IFERROR(SquadExport!H55*VLOOKUP(WeightedParse!$C55,Weights!$A$1:$AV$15,3,FALSE),"")</f>
        <v/>
      </c>
      <c r="I55" s="94" t="str">
        <f>IFERROR(SquadExport!I55*VLOOKUP(WeightedParse!$C55,Weights!$A$1:$AV$15,4,FALSE),"")</f>
        <v/>
      </c>
      <c r="J55" s="94" t="str">
        <f>IFERROR(SquadExport!J55*VLOOKUP(WeightedParse!$C55,Weights!$A$1:$AV$15,5,FALSE),"")</f>
        <v/>
      </c>
      <c r="K55" s="94" t="str">
        <f>IFERROR(SquadExport!K55*VLOOKUP(WeightedParse!$C55,Weights!$A$1:$AV$15,6,FALSE),"")</f>
        <v/>
      </c>
      <c r="L55" s="94" t="str">
        <f>IFERROR(SquadExport!L55*VLOOKUP(WeightedParse!$C55,Weights!$A$1:$AV$15,7,FALSE),"")</f>
        <v/>
      </c>
      <c r="M55" s="94" t="str">
        <f>IFERROR(SquadExport!M55*VLOOKUP(WeightedParse!$C55,Weights!$A$1:$AV$15,8,FALSE),"")</f>
        <v/>
      </c>
      <c r="N55" s="94" t="str">
        <f>IFERROR(SquadExport!N55*VLOOKUP(WeightedParse!$C55,Weights!$A$1:$AV$15,9,FALSE),"")</f>
        <v/>
      </c>
      <c r="O55" s="94" t="str">
        <f>IFERROR(SquadExport!O55*VLOOKUP(WeightedParse!$C55,Weights!$A$1:$AV$15,10,FALSE),"")</f>
        <v/>
      </c>
      <c r="P55" s="94" t="str">
        <f>IFERROR(SquadExport!P55*VLOOKUP(WeightedParse!$C55,Weights!$A$1:$AV$15,11,FALSE),"")</f>
        <v/>
      </c>
      <c r="Q55" s="94" t="str">
        <f>IFERROR(SquadExport!Q55*VLOOKUP(WeightedParse!$C55,Weights!$A$1:$AV$15,12,FALSE),"")</f>
        <v/>
      </c>
      <c r="R55" s="94" t="str">
        <f>IFERROR(SquadExport!R55*VLOOKUP(WeightedParse!$C55,Weights!$A$1:$AV$15,13,FALSE),"")</f>
        <v/>
      </c>
      <c r="S55" s="94" t="str">
        <f>IFERROR(SquadExport!S55*VLOOKUP(WeightedParse!$C55,Weights!$A$1:$AV$15,14,FALSE),"")</f>
        <v/>
      </c>
      <c r="T55" s="94" t="str">
        <f>IFERROR(SquadExport!T55*VLOOKUP(WeightedParse!$C55,Weights!$A$1:$AV$15,15,FALSE),"")</f>
        <v/>
      </c>
      <c r="U55" s="94" t="str">
        <f>IFERROR(SquadExport!U55*VLOOKUP(WeightedParse!$C55,Weights!$A$1:$AV$15,16,FALSE),"")</f>
        <v/>
      </c>
      <c r="V55" s="94" t="str">
        <f>IFERROR(SquadExport!V55*VLOOKUP(WeightedParse!$C55,Weights!$A$1:$AV$15,17,FALSE),"")</f>
        <v/>
      </c>
      <c r="W55" s="94" t="str">
        <f>IFERROR(SquadExport!W55*VLOOKUP(WeightedParse!$C55,Weights!$A$1:$AV$15,18,FALSE),"")</f>
        <v/>
      </c>
      <c r="X55" s="94" t="str">
        <f>IFERROR(SquadExport!X55*VLOOKUP(WeightedParse!$C55,Weights!$A$1:$AV$15,19,FALSE),"")</f>
        <v/>
      </c>
      <c r="Y55" s="94" t="str">
        <f>IFERROR(SquadExport!Y55*VLOOKUP(WeightedParse!$C55,Weights!$A$1:$AV$15,20,FALSE),"")</f>
        <v/>
      </c>
      <c r="Z55" s="94" t="str">
        <f>IFERROR(SquadExport!Z55*VLOOKUP(WeightedParse!$C55,Weights!$A$1:$AV$15,21,FALSE),"")</f>
        <v/>
      </c>
      <c r="AA55" s="94" t="str">
        <f>IFERROR(SquadExport!AA55*VLOOKUP(WeightedParse!$C55,Weights!$A$1:$AV$15,22,FALSE),"")</f>
        <v/>
      </c>
      <c r="AB55" s="94" t="str">
        <f>IFERROR(SquadExport!AB55*VLOOKUP(WeightedParse!$C55,Weights!$A$1:$AV$15,23,FALSE),"")</f>
        <v/>
      </c>
      <c r="AC55" s="94" t="str">
        <f>IFERROR(SquadExport!AC55*VLOOKUP(WeightedParse!$C55,Weights!$A$1:$AV$15,24,FALSE),"")</f>
        <v/>
      </c>
      <c r="AD55" s="94" t="str">
        <f>IFERROR(SquadExport!AD55*VLOOKUP(WeightedParse!$C55,Weights!$A$1:$AV$15,25,FALSE),"")</f>
        <v/>
      </c>
      <c r="AE55" s="94" t="str">
        <f>IFERROR(SquadExport!AE55*VLOOKUP(WeightedParse!$C55,Weights!$A$1:$AV$15,26,FALSE),"")</f>
        <v/>
      </c>
      <c r="AF55" s="94" t="str">
        <f>IFERROR(SquadExport!AF55*VLOOKUP(WeightedParse!$C55,Weights!$A$1:$AV$15,27,FALSE),"")</f>
        <v/>
      </c>
      <c r="AG55" s="94" t="str">
        <f>IFERROR(SquadExport!AG55*VLOOKUP(WeightedParse!$C55,Weights!$A$1:$AV$15,28,FALSE),"")</f>
        <v/>
      </c>
      <c r="AH55" s="94" t="str">
        <f>IFERROR(SquadExport!AH55*VLOOKUP(WeightedParse!$C55,Weights!$A$1:$AV$15,29,FALSE),"")</f>
        <v/>
      </c>
      <c r="AI55" s="94" t="str">
        <f>IFERROR(SquadExport!AI55*VLOOKUP(WeightedParse!$C55,Weights!$A$1:$AV$15,30,FALSE),"")</f>
        <v/>
      </c>
      <c r="AJ55" s="94" t="str">
        <f>IFERROR(SquadExport!AJ55*VLOOKUP(WeightedParse!$C55,Weights!$A$1:$AV$15,31,FALSE),"")</f>
        <v/>
      </c>
      <c r="AK55" s="94" t="str">
        <f>IFERROR(SquadExport!AK55*VLOOKUP(WeightedParse!$C55,Weights!$A$1:$AV$15,32,FALSE),"")</f>
        <v/>
      </c>
      <c r="AL55" s="94" t="str">
        <f>IFERROR(SquadExport!AL55*VLOOKUP(WeightedParse!$C55,Weights!$A$1:$AV$15,33,FALSE),"")</f>
        <v/>
      </c>
      <c r="AM55" s="94" t="str">
        <f>IFERROR(SquadExport!AM55*VLOOKUP(WeightedParse!$C55,Weights!$A$1:$AV$15,34,FALSE),"")</f>
        <v/>
      </c>
      <c r="AN55" s="94" t="str">
        <f>IFERROR(SquadExport!AN55*VLOOKUP(WeightedParse!$C55,Weights!$A$1:$AV$15,35,FALSE),"")</f>
        <v/>
      </c>
      <c r="AO55" s="94" t="str">
        <f>IFERROR(SquadExport!AO55*VLOOKUP(WeightedParse!$C55,Weights!$A$1:$AV$15,36,FALSE),"")</f>
        <v/>
      </c>
      <c r="AP55" s="94" t="str">
        <f>IFERROR(SquadExport!AP55*VLOOKUP(WeightedParse!$C55,Weights!$A$1:$AV$15,37,FALSE),"")</f>
        <v/>
      </c>
      <c r="AQ55" s="94" t="str">
        <f>IFERROR(SquadExport!AQ55*VLOOKUP(WeightedParse!$C55,Weights!$A$1:$AV$15,38,FALSE),"")</f>
        <v/>
      </c>
      <c r="AR55" s="94" t="str">
        <f>IFERROR(SquadExport!AR55*VLOOKUP(WeightedParse!$C55,Weights!$A$1:$AV$15,39,FALSE),"")</f>
        <v/>
      </c>
      <c r="AS55" s="94" t="str">
        <f>IFERROR(SquadExport!AS55*VLOOKUP(WeightedParse!$C55,Weights!$A$1:$AV$15,40,FALSE),"")</f>
        <v/>
      </c>
      <c r="AT55" s="94" t="str">
        <f>IFERROR(SquadExport!AT55*VLOOKUP(WeightedParse!$C55,Weights!$A$1:$AV$15,41,FALSE),"")</f>
        <v/>
      </c>
      <c r="AU55" s="94" t="str">
        <f>IFERROR(SquadExport!AU55*VLOOKUP(WeightedParse!$C55,Weights!$A$1:$AV$15,42,FALSE),"")</f>
        <v/>
      </c>
      <c r="AV55" s="94" t="str">
        <f>IFERROR(SquadExport!AV55*VLOOKUP(WeightedParse!$C55,Weights!$A$1:$AV$15,43,FALSE),"")</f>
        <v/>
      </c>
      <c r="AW55" s="94" t="str">
        <f>IFERROR(SquadExport!AW55*VLOOKUP(WeightedParse!$C55,Weights!$A$1:$AV$15,44,FALSE),"")</f>
        <v/>
      </c>
      <c r="AX55" s="94" t="str">
        <f>IFERROR(SquadExport!AX55*VLOOKUP(WeightedParse!$C55,Weights!$A$1:$AV$15,45,FALSE),"")</f>
        <v/>
      </c>
      <c r="AY55" s="94" t="str">
        <f>IFERROR(SquadExport!AY55*VLOOKUP(WeightedParse!$C55,Weights!$A$1:$AV$15,46,FALSE),"")</f>
        <v/>
      </c>
      <c r="AZ55" s="94" t="str">
        <f>IFERROR(SquadExport!AZ55*VLOOKUP(WeightedParse!$C55,Weights!$A$1:$AV$15,47,FALSE),"")</f>
        <v/>
      </c>
      <c r="BA55" s="94" t="str">
        <f>IFERROR(SquadExport!BA55*VLOOKUP(WeightedParse!$C55,Weights!$A$1:$AV$15,48,FALSE),"")</f>
        <v/>
      </c>
      <c r="BB55" s="92" t="str">
        <f>IFERROR(IF(SquadExport!$BB55="Very Strong",6,IF(SquadExport!$BB55="Strong",5,IF(SquadExport!$BB55="Fairly Strong",4,IF(SquadExport!$BB55="Reasonable",3,IF(SquadExport!$BB55="Weak",2, IF(SquadExport!$BB55="Very Weak",1,"")))))),"")</f>
        <v/>
      </c>
      <c r="BC55" s="92" t="str">
        <f>IFERROR(IF(SquadExport!$BC55="Very Strong",6,IF(SquadExport!$BC55="Strong",5,IF(SquadExport!$BC55="Fairly Strong",4,IF(SquadExport!$BC55="Reasonable",3,IF(SquadExport!$BC55="Weak",2, IF(SquadExport!$BC55="Very Weak",1,"")))))),"")</f>
        <v/>
      </c>
      <c r="BD55" s="105" t="str">
        <f t="shared" si="0"/>
        <v/>
      </c>
      <c r="BE55" s="86" t="str">
        <f t="shared" si="1"/>
        <v/>
      </c>
    </row>
    <row r="56" spans="1:57" x14ac:dyDescent="0.25">
      <c r="A56" s="85" t="str">
        <f>IF(SquadExport!A56&gt;"",SquadExport!A56,"")</f>
        <v/>
      </c>
      <c r="B56" s="92" t="str">
        <f>IF($A56&gt;"",SquadExport!B56,"")</f>
        <v/>
      </c>
      <c r="C56" s="92" t="str">
        <f>IF($A56&gt;"",SquadExport!C56,"")</f>
        <v/>
      </c>
      <c r="D56" s="92" t="str">
        <f>IF(A56&gt;"",SquadExport!D56,"")</f>
        <v/>
      </c>
      <c r="E56" s="92" t="str">
        <f>IF($A56&gt;"",SquadExport!E56,"")</f>
        <v/>
      </c>
      <c r="F56" s="92" t="str">
        <f>IF($A56&gt;"",SquadExport!F56,"")</f>
        <v/>
      </c>
      <c r="G56" s="94" t="str">
        <f>IFERROR(SquadExport!G56*VLOOKUP(WeightedParse!$C56,Weights!$A$1:$AV$15,2,FALSE),"")</f>
        <v/>
      </c>
      <c r="H56" s="94" t="str">
        <f>IFERROR(SquadExport!H56*VLOOKUP(WeightedParse!$C56,Weights!$A$1:$AV$15,3,FALSE),"")</f>
        <v/>
      </c>
      <c r="I56" s="94" t="str">
        <f>IFERROR(SquadExport!I56*VLOOKUP(WeightedParse!$C56,Weights!$A$1:$AV$15,4,FALSE),"")</f>
        <v/>
      </c>
      <c r="J56" s="94" t="str">
        <f>IFERROR(SquadExport!J56*VLOOKUP(WeightedParse!$C56,Weights!$A$1:$AV$15,5,FALSE),"")</f>
        <v/>
      </c>
      <c r="K56" s="94" t="str">
        <f>IFERROR(SquadExport!K56*VLOOKUP(WeightedParse!$C56,Weights!$A$1:$AV$15,6,FALSE),"")</f>
        <v/>
      </c>
      <c r="L56" s="94" t="str">
        <f>IFERROR(SquadExport!L56*VLOOKUP(WeightedParse!$C56,Weights!$A$1:$AV$15,7,FALSE),"")</f>
        <v/>
      </c>
      <c r="M56" s="94" t="str">
        <f>IFERROR(SquadExport!M56*VLOOKUP(WeightedParse!$C56,Weights!$A$1:$AV$15,8,FALSE),"")</f>
        <v/>
      </c>
      <c r="N56" s="94" t="str">
        <f>IFERROR(SquadExport!N56*VLOOKUP(WeightedParse!$C56,Weights!$A$1:$AV$15,9,FALSE),"")</f>
        <v/>
      </c>
      <c r="O56" s="94" t="str">
        <f>IFERROR(SquadExport!O56*VLOOKUP(WeightedParse!$C56,Weights!$A$1:$AV$15,10,FALSE),"")</f>
        <v/>
      </c>
      <c r="P56" s="94" t="str">
        <f>IFERROR(SquadExport!P56*VLOOKUP(WeightedParse!$C56,Weights!$A$1:$AV$15,11,FALSE),"")</f>
        <v/>
      </c>
      <c r="Q56" s="94" t="str">
        <f>IFERROR(SquadExport!Q56*VLOOKUP(WeightedParse!$C56,Weights!$A$1:$AV$15,12,FALSE),"")</f>
        <v/>
      </c>
      <c r="R56" s="94" t="str">
        <f>IFERROR(SquadExport!R56*VLOOKUP(WeightedParse!$C56,Weights!$A$1:$AV$15,13,FALSE),"")</f>
        <v/>
      </c>
      <c r="S56" s="94" t="str">
        <f>IFERROR(SquadExport!S56*VLOOKUP(WeightedParse!$C56,Weights!$A$1:$AV$15,14,FALSE),"")</f>
        <v/>
      </c>
      <c r="T56" s="94" t="str">
        <f>IFERROR(SquadExport!T56*VLOOKUP(WeightedParse!$C56,Weights!$A$1:$AV$15,15,FALSE),"")</f>
        <v/>
      </c>
      <c r="U56" s="94" t="str">
        <f>IFERROR(SquadExport!U56*VLOOKUP(WeightedParse!$C56,Weights!$A$1:$AV$15,16,FALSE),"")</f>
        <v/>
      </c>
      <c r="V56" s="94" t="str">
        <f>IFERROR(SquadExport!V56*VLOOKUP(WeightedParse!$C56,Weights!$A$1:$AV$15,17,FALSE),"")</f>
        <v/>
      </c>
      <c r="W56" s="94" t="str">
        <f>IFERROR(SquadExport!W56*VLOOKUP(WeightedParse!$C56,Weights!$A$1:$AV$15,18,FALSE),"")</f>
        <v/>
      </c>
      <c r="X56" s="94" t="str">
        <f>IFERROR(SquadExport!X56*VLOOKUP(WeightedParse!$C56,Weights!$A$1:$AV$15,19,FALSE),"")</f>
        <v/>
      </c>
      <c r="Y56" s="94" t="str">
        <f>IFERROR(SquadExport!Y56*VLOOKUP(WeightedParse!$C56,Weights!$A$1:$AV$15,20,FALSE),"")</f>
        <v/>
      </c>
      <c r="Z56" s="94" t="str">
        <f>IFERROR(SquadExport!Z56*VLOOKUP(WeightedParse!$C56,Weights!$A$1:$AV$15,21,FALSE),"")</f>
        <v/>
      </c>
      <c r="AA56" s="94" t="str">
        <f>IFERROR(SquadExport!AA56*VLOOKUP(WeightedParse!$C56,Weights!$A$1:$AV$15,22,FALSE),"")</f>
        <v/>
      </c>
      <c r="AB56" s="94" t="str">
        <f>IFERROR(SquadExport!AB56*VLOOKUP(WeightedParse!$C56,Weights!$A$1:$AV$15,23,FALSE),"")</f>
        <v/>
      </c>
      <c r="AC56" s="94" t="str">
        <f>IFERROR(SquadExport!AC56*VLOOKUP(WeightedParse!$C56,Weights!$A$1:$AV$15,24,FALSE),"")</f>
        <v/>
      </c>
      <c r="AD56" s="94" t="str">
        <f>IFERROR(SquadExport!AD56*VLOOKUP(WeightedParse!$C56,Weights!$A$1:$AV$15,25,FALSE),"")</f>
        <v/>
      </c>
      <c r="AE56" s="94" t="str">
        <f>IFERROR(SquadExport!AE56*VLOOKUP(WeightedParse!$C56,Weights!$A$1:$AV$15,26,FALSE),"")</f>
        <v/>
      </c>
      <c r="AF56" s="94" t="str">
        <f>IFERROR(SquadExport!AF56*VLOOKUP(WeightedParse!$C56,Weights!$A$1:$AV$15,27,FALSE),"")</f>
        <v/>
      </c>
      <c r="AG56" s="94" t="str">
        <f>IFERROR(SquadExport!AG56*VLOOKUP(WeightedParse!$C56,Weights!$A$1:$AV$15,28,FALSE),"")</f>
        <v/>
      </c>
      <c r="AH56" s="94" t="str">
        <f>IFERROR(SquadExport!AH56*VLOOKUP(WeightedParse!$C56,Weights!$A$1:$AV$15,29,FALSE),"")</f>
        <v/>
      </c>
      <c r="AI56" s="94" t="str">
        <f>IFERROR(SquadExport!AI56*VLOOKUP(WeightedParse!$C56,Weights!$A$1:$AV$15,30,FALSE),"")</f>
        <v/>
      </c>
      <c r="AJ56" s="94" t="str">
        <f>IFERROR(SquadExport!AJ56*VLOOKUP(WeightedParse!$C56,Weights!$A$1:$AV$15,31,FALSE),"")</f>
        <v/>
      </c>
      <c r="AK56" s="94" t="str">
        <f>IFERROR(SquadExport!AK56*VLOOKUP(WeightedParse!$C56,Weights!$A$1:$AV$15,32,FALSE),"")</f>
        <v/>
      </c>
      <c r="AL56" s="94" t="str">
        <f>IFERROR(SquadExport!AL56*VLOOKUP(WeightedParse!$C56,Weights!$A$1:$AV$15,33,FALSE),"")</f>
        <v/>
      </c>
      <c r="AM56" s="94" t="str">
        <f>IFERROR(SquadExport!AM56*VLOOKUP(WeightedParse!$C56,Weights!$A$1:$AV$15,34,FALSE),"")</f>
        <v/>
      </c>
      <c r="AN56" s="94" t="str">
        <f>IFERROR(SquadExport!AN56*VLOOKUP(WeightedParse!$C56,Weights!$A$1:$AV$15,35,FALSE),"")</f>
        <v/>
      </c>
      <c r="AO56" s="94" t="str">
        <f>IFERROR(SquadExport!AO56*VLOOKUP(WeightedParse!$C56,Weights!$A$1:$AV$15,36,FALSE),"")</f>
        <v/>
      </c>
      <c r="AP56" s="94" t="str">
        <f>IFERROR(SquadExport!AP56*VLOOKUP(WeightedParse!$C56,Weights!$A$1:$AV$15,37,FALSE),"")</f>
        <v/>
      </c>
      <c r="AQ56" s="94" t="str">
        <f>IFERROR(SquadExport!AQ56*VLOOKUP(WeightedParse!$C56,Weights!$A$1:$AV$15,38,FALSE),"")</f>
        <v/>
      </c>
      <c r="AR56" s="94" t="str">
        <f>IFERROR(SquadExport!AR56*VLOOKUP(WeightedParse!$C56,Weights!$A$1:$AV$15,39,FALSE),"")</f>
        <v/>
      </c>
      <c r="AS56" s="94" t="str">
        <f>IFERROR(SquadExport!AS56*VLOOKUP(WeightedParse!$C56,Weights!$A$1:$AV$15,40,FALSE),"")</f>
        <v/>
      </c>
      <c r="AT56" s="94" t="str">
        <f>IFERROR(SquadExport!AT56*VLOOKUP(WeightedParse!$C56,Weights!$A$1:$AV$15,41,FALSE),"")</f>
        <v/>
      </c>
      <c r="AU56" s="94" t="str">
        <f>IFERROR(SquadExport!AU56*VLOOKUP(WeightedParse!$C56,Weights!$A$1:$AV$15,42,FALSE),"")</f>
        <v/>
      </c>
      <c r="AV56" s="94" t="str">
        <f>IFERROR(SquadExport!AV56*VLOOKUP(WeightedParse!$C56,Weights!$A$1:$AV$15,43,FALSE),"")</f>
        <v/>
      </c>
      <c r="AW56" s="94" t="str">
        <f>IFERROR(SquadExport!AW56*VLOOKUP(WeightedParse!$C56,Weights!$A$1:$AV$15,44,FALSE),"")</f>
        <v/>
      </c>
      <c r="AX56" s="94" t="str">
        <f>IFERROR(SquadExport!AX56*VLOOKUP(WeightedParse!$C56,Weights!$A$1:$AV$15,45,FALSE),"")</f>
        <v/>
      </c>
      <c r="AY56" s="94" t="str">
        <f>IFERROR(SquadExport!AY56*VLOOKUP(WeightedParse!$C56,Weights!$A$1:$AV$15,46,FALSE),"")</f>
        <v/>
      </c>
      <c r="AZ56" s="94" t="str">
        <f>IFERROR(SquadExport!AZ56*VLOOKUP(WeightedParse!$C56,Weights!$A$1:$AV$15,47,FALSE),"")</f>
        <v/>
      </c>
      <c r="BA56" s="94" t="str">
        <f>IFERROR(SquadExport!BA56*VLOOKUP(WeightedParse!$C56,Weights!$A$1:$AV$15,48,FALSE),"")</f>
        <v/>
      </c>
      <c r="BB56" s="92" t="str">
        <f>IFERROR(IF(SquadExport!$BB56="Very Strong",6,IF(SquadExport!$BB56="Strong",5,IF(SquadExport!$BB56="Fairly Strong",4,IF(SquadExport!$BB56="Reasonable",3,IF(SquadExport!$BB56="Weak",2, IF(SquadExport!$BB56="Very Weak",1,"")))))),"")</f>
        <v/>
      </c>
      <c r="BC56" s="92" t="str">
        <f>IFERROR(IF(SquadExport!$BC56="Very Strong",6,IF(SquadExport!$BC56="Strong",5,IF(SquadExport!$BC56="Fairly Strong",4,IF(SquadExport!$BC56="Reasonable",3,IF(SquadExport!$BC56="Weak",2, IF(SquadExport!$BC56="Very Weak",1,"")))))),"")</f>
        <v/>
      </c>
      <c r="BD56" s="105" t="str">
        <f t="shared" si="0"/>
        <v/>
      </c>
      <c r="BE56" s="86" t="str">
        <f t="shared" si="1"/>
        <v/>
      </c>
    </row>
    <row r="57" spans="1:57" x14ac:dyDescent="0.25">
      <c r="A57" s="85" t="str">
        <f>IF(SquadExport!A57&gt;"",SquadExport!A57,"")</f>
        <v/>
      </c>
      <c r="B57" s="92" t="str">
        <f>IF($A57&gt;"",SquadExport!B57,"")</f>
        <v/>
      </c>
      <c r="C57" s="92" t="str">
        <f>IF($A57&gt;"",SquadExport!C57,"")</f>
        <v/>
      </c>
      <c r="D57" s="92" t="str">
        <f>IF(A57&gt;"",SquadExport!D57,"")</f>
        <v/>
      </c>
      <c r="E57" s="92" t="str">
        <f>IF($A57&gt;"",SquadExport!E57,"")</f>
        <v/>
      </c>
      <c r="F57" s="92" t="str">
        <f>IF($A57&gt;"",SquadExport!F57,"")</f>
        <v/>
      </c>
      <c r="G57" s="94" t="str">
        <f>IFERROR(SquadExport!G57*VLOOKUP(WeightedParse!$C57,Weights!$A$1:$AV$15,2,FALSE),"")</f>
        <v/>
      </c>
      <c r="H57" s="94" t="str">
        <f>IFERROR(SquadExport!H57*VLOOKUP(WeightedParse!$C57,Weights!$A$1:$AV$15,3,FALSE),"")</f>
        <v/>
      </c>
      <c r="I57" s="94" t="str">
        <f>IFERROR(SquadExport!I57*VLOOKUP(WeightedParse!$C57,Weights!$A$1:$AV$15,4,FALSE),"")</f>
        <v/>
      </c>
      <c r="J57" s="94" t="str">
        <f>IFERROR(SquadExport!J57*VLOOKUP(WeightedParse!$C57,Weights!$A$1:$AV$15,5,FALSE),"")</f>
        <v/>
      </c>
      <c r="K57" s="94" t="str">
        <f>IFERROR(SquadExport!K57*VLOOKUP(WeightedParse!$C57,Weights!$A$1:$AV$15,6,FALSE),"")</f>
        <v/>
      </c>
      <c r="L57" s="94" t="str">
        <f>IFERROR(SquadExport!L57*VLOOKUP(WeightedParse!$C57,Weights!$A$1:$AV$15,7,FALSE),"")</f>
        <v/>
      </c>
      <c r="M57" s="94" t="str">
        <f>IFERROR(SquadExport!M57*VLOOKUP(WeightedParse!$C57,Weights!$A$1:$AV$15,8,FALSE),"")</f>
        <v/>
      </c>
      <c r="N57" s="94" t="str">
        <f>IFERROR(SquadExport!N57*VLOOKUP(WeightedParse!$C57,Weights!$A$1:$AV$15,9,FALSE),"")</f>
        <v/>
      </c>
      <c r="O57" s="94" t="str">
        <f>IFERROR(SquadExport!O57*VLOOKUP(WeightedParse!$C57,Weights!$A$1:$AV$15,10,FALSE),"")</f>
        <v/>
      </c>
      <c r="P57" s="94" t="str">
        <f>IFERROR(SquadExport!P57*VLOOKUP(WeightedParse!$C57,Weights!$A$1:$AV$15,11,FALSE),"")</f>
        <v/>
      </c>
      <c r="Q57" s="94" t="str">
        <f>IFERROR(SquadExport!Q57*VLOOKUP(WeightedParse!$C57,Weights!$A$1:$AV$15,12,FALSE),"")</f>
        <v/>
      </c>
      <c r="R57" s="94" t="str">
        <f>IFERROR(SquadExport!R57*VLOOKUP(WeightedParse!$C57,Weights!$A$1:$AV$15,13,FALSE),"")</f>
        <v/>
      </c>
      <c r="S57" s="94" t="str">
        <f>IFERROR(SquadExport!S57*VLOOKUP(WeightedParse!$C57,Weights!$A$1:$AV$15,14,FALSE),"")</f>
        <v/>
      </c>
      <c r="T57" s="94" t="str">
        <f>IFERROR(SquadExport!T57*VLOOKUP(WeightedParse!$C57,Weights!$A$1:$AV$15,15,FALSE),"")</f>
        <v/>
      </c>
      <c r="U57" s="94" t="str">
        <f>IFERROR(SquadExport!U57*VLOOKUP(WeightedParse!$C57,Weights!$A$1:$AV$15,16,FALSE),"")</f>
        <v/>
      </c>
      <c r="V57" s="94" t="str">
        <f>IFERROR(SquadExport!V57*VLOOKUP(WeightedParse!$C57,Weights!$A$1:$AV$15,17,FALSE),"")</f>
        <v/>
      </c>
      <c r="W57" s="94" t="str">
        <f>IFERROR(SquadExport!W57*VLOOKUP(WeightedParse!$C57,Weights!$A$1:$AV$15,18,FALSE),"")</f>
        <v/>
      </c>
      <c r="X57" s="94" t="str">
        <f>IFERROR(SquadExport!X57*VLOOKUP(WeightedParse!$C57,Weights!$A$1:$AV$15,19,FALSE),"")</f>
        <v/>
      </c>
      <c r="Y57" s="94" t="str">
        <f>IFERROR(SquadExport!Y57*VLOOKUP(WeightedParse!$C57,Weights!$A$1:$AV$15,20,FALSE),"")</f>
        <v/>
      </c>
      <c r="Z57" s="94" t="str">
        <f>IFERROR(SquadExport!Z57*VLOOKUP(WeightedParse!$C57,Weights!$A$1:$AV$15,21,FALSE),"")</f>
        <v/>
      </c>
      <c r="AA57" s="94" t="str">
        <f>IFERROR(SquadExport!AA57*VLOOKUP(WeightedParse!$C57,Weights!$A$1:$AV$15,22,FALSE),"")</f>
        <v/>
      </c>
      <c r="AB57" s="94" t="str">
        <f>IFERROR(SquadExport!AB57*VLOOKUP(WeightedParse!$C57,Weights!$A$1:$AV$15,23,FALSE),"")</f>
        <v/>
      </c>
      <c r="AC57" s="94" t="str">
        <f>IFERROR(SquadExport!AC57*VLOOKUP(WeightedParse!$C57,Weights!$A$1:$AV$15,24,FALSE),"")</f>
        <v/>
      </c>
      <c r="AD57" s="94" t="str">
        <f>IFERROR(SquadExport!AD57*VLOOKUP(WeightedParse!$C57,Weights!$A$1:$AV$15,25,FALSE),"")</f>
        <v/>
      </c>
      <c r="AE57" s="94" t="str">
        <f>IFERROR(SquadExport!AE57*VLOOKUP(WeightedParse!$C57,Weights!$A$1:$AV$15,26,FALSE),"")</f>
        <v/>
      </c>
      <c r="AF57" s="94" t="str">
        <f>IFERROR(SquadExport!AF57*VLOOKUP(WeightedParse!$C57,Weights!$A$1:$AV$15,27,FALSE),"")</f>
        <v/>
      </c>
      <c r="AG57" s="94" t="str">
        <f>IFERROR(SquadExport!AG57*VLOOKUP(WeightedParse!$C57,Weights!$A$1:$AV$15,28,FALSE),"")</f>
        <v/>
      </c>
      <c r="AH57" s="94" t="str">
        <f>IFERROR(SquadExport!AH57*VLOOKUP(WeightedParse!$C57,Weights!$A$1:$AV$15,29,FALSE),"")</f>
        <v/>
      </c>
      <c r="AI57" s="94" t="str">
        <f>IFERROR(SquadExport!AI57*VLOOKUP(WeightedParse!$C57,Weights!$A$1:$AV$15,30,FALSE),"")</f>
        <v/>
      </c>
      <c r="AJ57" s="94" t="str">
        <f>IFERROR(SquadExport!AJ57*VLOOKUP(WeightedParse!$C57,Weights!$A$1:$AV$15,31,FALSE),"")</f>
        <v/>
      </c>
      <c r="AK57" s="94" t="str">
        <f>IFERROR(SquadExport!AK57*VLOOKUP(WeightedParse!$C57,Weights!$A$1:$AV$15,32,FALSE),"")</f>
        <v/>
      </c>
      <c r="AL57" s="94" t="str">
        <f>IFERROR(SquadExport!AL57*VLOOKUP(WeightedParse!$C57,Weights!$A$1:$AV$15,33,FALSE),"")</f>
        <v/>
      </c>
      <c r="AM57" s="94" t="str">
        <f>IFERROR(SquadExport!AM57*VLOOKUP(WeightedParse!$C57,Weights!$A$1:$AV$15,34,FALSE),"")</f>
        <v/>
      </c>
      <c r="AN57" s="94" t="str">
        <f>IFERROR(SquadExport!AN57*VLOOKUP(WeightedParse!$C57,Weights!$A$1:$AV$15,35,FALSE),"")</f>
        <v/>
      </c>
      <c r="AO57" s="94" t="str">
        <f>IFERROR(SquadExport!AO57*VLOOKUP(WeightedParse!$C57,Weights!$A$1:$AV$15,36,FALSE),"")</f>
        <v/>
      </c>
      <c r="AP57" s="94" t="str">
        <f>IFERROR(SquadExport!AP57*VLOOKUP(WeightedParse!$C57,Weights!$A$1:$AV$15,37,FALSE),"")</f>
        <v/>
      </c>
      <c r="AQ57" s="94" t="str">
        <f>IFERROR(SquadExport!AQ57*VLOOKUP(WeightedParse!$C57,Weights!$A$1:$AV$15,38,FALSE),"")</f>
        <v/>
      </c>
      <c r="AR57" s="94" t="str">
        <f>IFERROR(SquadExport!AR57*VLOOKUP(WeightedParse!$C57,Weights!$A$1:$AV$15,39,FALSE),"")</f>
        <v/>
      </c>
      <c r="AS57" s="94" t="str">
        <f>IFERROR(SquadExport!AS57*VLOOKUP(WeightedParse!$C57,Weights!$A$1:$AV$15,40,FALSE),"")</f>
        <v/>
      </c>
      <c r="AT57" s="94" t="str">
        <f>IFERROR(SquadExport!AT57*VLOOKUP(WeightedParse!$C57,Weights!$A$1:$AV$15,41,FALSE),"")</f>
        <v/>
      </c>
      <c r="AU57" s="94" t="str">
        <f>IFERROR(SquadExport!AU57*VLOOKUP(WeightedParse!$C57,Weights!$A$1:$AV$15,42,FALSE),"")</f>
        <v/>
      </c>
      <c r="AV57" s="94" t="str">
        <f>IFERROR(SquadExport!AV57*VLOOKUP(WeightedParse!$C57,Weights!$A$1:$AV$15,43,FALSE),"")</f>
        <v/>
      </c>
      <c r="AW57" s="94" t="str">
        <f>IFERROR(SquadExport!AW57*VLOOKUP(WeightedParse!$C57,Weights!$A$1:$AV$15,44,FALSE),"")</f>
        <v/>
      </c>
      <c r="AX57" s="94" t="str">
        <f>IFERROR(SquadExport!AX57*VLOOKUP(WeightedParse!$C57,Weights!$A$1:$AV$15,45,FALSE),"")</f>
        <v/>
      </c>
      <c r="AY57" s="94" t="str">
        <f>IFERROR(SquadExport!AY57*VLOOKUP(WeightedParse!$C57,Weights!$A$1:$AV$15,46,FALSE),"")</f>
        <v/>
      </c>
      <c r="AZ57" s="94" t="str">
        <f>IFERROR(SquadExport!AZ57*VLOOKUP(WeightedParse!$C57,Weights!$A$1:$AV$15,47,FALSE),"")</f>
        <v/>
      </c>
      <c r="BA57" s="94" t="str">
        <f>IFERROR(SquadExport!BA57*VLOOKUP(WeightedParse!$C57,Weights!$A$1:$AV$15,48,FALSE),"")</f>
        <v/>
      </c>
      <c r="BB57" s="92" t="str">
        <f>IFERROR(IF(SquadExport!$BB57="Very Strong",6,IF(SquadExport!$BB57="Strong",5,IF(SquadExport!$BB57="Fairly Strong",4,IF(SquadExport!$BB57="Reasonable",3,IF(SquadExport!$BB57="Weak",2, IF(SquadExport!$BB57="Very Weak",1,"")))))),"")</f>
        <v/>
      </c>
      <c r="BC57" s="92" t="str">
        <f>IFERROR(IF(SquadExport!$BC57="Very Strong",6,IF(SquadExport!$BC57="Strong",5,IF(SquadExport!$BC57="Fairly Strong",4,IF(SquadExport!$BC57="Reasonable",3,IF(SquadExport!$BC57="Weak",2, IF(SquadExport!$BC57="Very Weak",1,"")))))),"")</f>
        <v/>
      </c>
      <c r="BD57" s="105" t="str">
        <f t="shared" si="0"/>
        <v/>
      </c>
      <c r="BE57" s="86" t="str">
        <f t="shared" si="1"/>
        <v/>
      </c>
    </row>
    <row r="58" spans="1:57" x14ac:dyDescent="0.25">
      <c r="A58" s="85" t="str">
        <f>IF(SquadExport!A58&gt;"",SquadExport!A58,"")</f>
        <v/>
      </c>
      <c r="B58" s="92" t="str">
        <f>IF($A58&gt;"",SquadExport!B58,"")</f>
        <v/>
      </c>
      <c r="C58" s="92" t="str">
        <f>IF($A58&gt;"",SquadExport!C58,"")</f>
        <v/>
      </c>
      <c r="D58" s="92" t="str">
        <f>IF(A58&gt;"",SquadExport!D58,"")</f>
        <v/>
      </c>
      <c r="E58" s="92" t="str">
        <f>IF($A58&gt;"",SquadExport!E58,"")</f>
        <v/>
      </c>
      <c r="F58" s="92" t="str">
        <f>IF($A58&gt;"",SquadExport!F58,"")</f>
        <v/>
      </c>
      <c r="G58" s="94" t="str">
        <f>IFERROR(SquadExport!G58*VLOOKUP(WeightedParse!$C58,Weights!$A$1:$AV$15,2,FALSE),"")</f>
        <v/>
      </c>
      <c r="H58" s="94" t="str">
        <f>IFERROR(SquadExport!H58*VLOOKUP(WeightedParse!$C58,Weights!$A$1:$AV$15,3,FALSE),"")</f>
        <v/>
      </c>
      <c r="I58" s="94" t="str">
        <f>IFERROR(SquadExport!I58*VLOOKUP(WeightedParse!$C58,Weights!$A$1:$AV$15,4,FALSE),"")</f>
        <v/>
      </c>
      <c r="J58" s="94" t="str">
        <f>IFERROR(SquadExport!J58*VLOOKUP(WeightedParse!$C58,Weights!$A$1:$AV$15,5,FALSE),"")</f>
        <v/>
      </c>
      <c r="K58" s="94" t="str">
        <f>IFERROR(SquadExport!K58*VLOOKUP(WeightedParse!$C58,Weights!$A$1:$AV$15,6,FALSE),"")</f>
        <v/>
      </c>
      <c r="L58" s="94" t="str">
        <f>IFERROR(SquadExport!L58*VLOOKUP(WeightedParse!$C58,Weights!$A$1:$AV$15,7,FALSE),"")</f>
        <v/>
      </c>
      <c r="M58" s="94" t="str">
        <f>IFERROR(SquadExport!M58*VLOOKUP(WeightedParse!$C58,Weights!$A$1:$AV$15,8,FALSE),"")</f>
        <v/>
      </c>
      <c r="N58" s="94" t="str">
        <f>IFERROR(SquadExport!N58*VLOOKUP(WeightedParse!$C58,Weights!$A$1:$AV$15,9,FALSE),"")</f>
        <v/>
      </c>
      <c r="O58" s="94" t="str">
        <f>IFERROR(SquadExport!O58*VLOOKUP(WeightedParse!$C58,Weights!$A$1:$AV$15,10,FALSE),"")</f>
        <v/>
      </c>
      <c r="P58" s="94" t="str">
        <f>IFERROR(SquadExport!P58*VLOOKUP(WeightedParse!$C58,Weights!$A$1:$AV$15,11,FALSE),"")</f>
        <v/>
      </c>
      <c r="Q58" s="94" t="str">
        <f>IFERROR(SquadExport!Q58*VLOOKUP(WeightedParse!$C58,Weights!$A$1:$AV$15,12,FALSE),"")</f>
        <v/>
      </c>
      <c r="R58" s="94" t="str">
        <f>IFERROR(SquadExport!R58*VLOOKUP(WeightedParse!$C58,Weights!$A$1:$AV$15,13,FALSE),"")</f>
        <v/>
      </c>
      <c r="S58" s="94" t="str">
        <f>IFERROR(SquadExport!S58*VLOOKUP(WeightedParse!$C58,Weights!$A$1:$AV$15,14,FALSE),"")</f>
        <v/>
      </c>
      <c r="T58" s="94" t="str">
        <f>IFERROR(SquadExport!T58*VLOOKUP(WeightedParse!$C58,Weights!$A$1:$AV$15,15,FALSE),"")</f>
        <v/>
      </c>
      <c r="U58" s="94" t="str">
        <f>IFERROR(SquadExport!U58*VLOOKUP(WeightedParse!$C58,Weights!$A$1:$AV$15,16,FALSE),"")</f>
        <v/>
      </c>
      <c r="V58" s="94" t="str">
        <f>IFERROR(SquadExport!V58*VLOOKUP(WeightedParse!$C58,Weights!$A$1:$AV$15,17,FALSE),"")</f>
        <v/>
      </c>
      <c r="W58" s="94" t="str">
        <f>IFERROR(SquadExport!W58*VLOOKUP(WeightedParse!$C58,Weights!$A$1:$AV$15,18,FALSE),"")</f>
        <v/>
      </c>
      <c r="X58" s="94" t="str">
        <f>IFERROR(SquadExport!X58*VLOOKUP(WeightedParse!$C58,Weights!$A$1:$AV$15,19,FALSE),"")</f>
        <v/>
      </c>
      <c r="Y58" s="94" t="str">
        <f>IFERROR(SquadExport!Y58*VLOOKUP(WeightedParse!$C58,Weights!$A$1:$AV$15,20,FALSE),"")</f>
        <v/>
      </c>
      <c r="Z58" s="94" t="str">
        <f>IFERROR(SquadExport!Z58*VLOOKUP(WeightedParse!$C58,Weights!$A$1:$AV$15,21,FALSE),"")</f>
        <v/>
      </c>
      <c r="AA58" s="94" t="str">
        <f>IFERROR(SquadExport!AA58*VLOOKUP(WeightedParse!$C58,Weights!$A$1:$AV$15,22,FALSE),"")</f>
        <v/>
      </c>
      <c r="AB58" s="94" t="str">
        <f>IFERROR(SquadExport!AB58*VLOOKUP(WeightedParse!$C58,Weights!$A$1:$AV$15,23,FALSE),"")</f>
        <v/>
      </c>
      <c r="AC58" s="94" t="str">
        <f>IFERROR(SquadExport!AC58*VLOOKUP(WeightedParse!$C58,Weights!$A$1:$AV$15,24,FALSE),"")</f>
        <v/>
      </c>
      <c r="AD58" s="94" t="str">
        <f>IFERROR(SquadExport!AD58*VLOOKUP(WeightedParse!$C58,Weights!$A$1:$AV$15,25,FALSE),"")</f>
        <v/>
      </c>
      <c r="AE58" s="94" t="str">
        <f>IFERROR(SquadExport!AE58*VLOOKUP(WeightedParse!$C58,Weights!$A$1:$AV$15,26,FALSE),"")</f>
        <v/>
      </c>
      <c r="AF58" s="94" t="str">
        <f>IFERROR(SquadExport!AF58*VLOOKUP(WeightedParse!$C58,Weights!$A$1:$AV$15,27,FALSE),"")</f>
        <v/>
      </c>
      <c r="AG58" s="94" t="str">
        <f>IFERROR(SquadExport!AG58*VLOOKUP(WeightedParse!$C58,Weights!$A$1:$AV$15,28,FALSE),"")</f>
        <v/>
      </c>
      <c r="AH58" s="94" t="str">
        <f>IFERROR(SquadExport!AH58*VLOOKUP(WeightedParse!$C58,Weights!$A$1:$AV$15,29,FALSE),"")</f>
        <v/>
      </c>
      <c r="AI58" s="94" t="str">
        <f>IFERROR(SquadExport!AI58*VLOOKUP(WeightedParse!$C58,Weights!$A$1:$AV$15,30,FALSE),"")</f>
        <v/>
      </c>
      <c r="AJ58" s="94" t="str">
        <f>IFERROR(SquadExport!AJ58*VLOOKUP(WeightedParse!$C58,Weights!$A$1:$AV$15,31,FALSE),"")</f>
        <v/>
      </c>
      <c r="AK58" s="94" t="str">
        <f>IFERROR(SquadExport!AK58*VLOOKUP(WeightedParse!$C58,Weights!$A$1:$AV$15,32,FALSE),"")</f>
        <v/>
      </c>
      <c r="AL58" s="94" t="str">
        <f>IFERROR(SquadExport!AL58*VLOOKUP(WeightedParse!$C58,Weights!$A$1:$AV$15,33,FALSE),"")</f>
        <v/>
      </c>
      <c r="AM58" s="94" t="str">
        <f>IFERROR(SquadExport!AM58*VLOOKUP(WeightedParse!$C58,Weights!$A$1:$AV$15,34,FALSE),"")</f>
        <v/>
      </c>
      <c r="AN58" s="94" t="str">
        <f>IFERROR(SquadExport!AN58*VLOOKUP(WeightedParse!$C58,Weights!$A$1:$AV$15,35,FALSE),"")</f>
        <v/>
      </c>
      <c r="AO58" s="94" t="str">
        <f>IFERROR(SquadExport!AO58*VLOOKUP(WeightedParse!$C58,Weights!$A$1:$AV$15,36,FALSE),"")</f>
        <v/>
      </c>
      <c r="AP58" s="94" t="str">
        <f>IFERROR(SquadExport!AP58*VLOOKUP(WeightedParse!$C58,Weights!$A$1:$AV$15,37,FALSE),"")</f>
        <v/>
      </c>
      <c r="AQ58" s="94" t="str">
        <f>IFERROR(SquadExport!AQ58*VLOOKUP(WeightedParse!$C58,Weights!$A$1:$AV$15,38,FALSE),"")</f>
        <v/>
      </c>
      <c r="AR58" s="94" t="str">
        <f>IFERROR(SquadExport!AR58*VLOOKUP(WeightedParse!$C58,Weights!$A$1:$AV$15,39,FALSE),"")</f>
        <v/>
      </c>
      <c r="AS58" s="94" t="str">
        <f>IFERROR(SquadExport!AS58*VLOOKUP(WeightedParse!$C58,Weights!$A$1:$AV$15,40,FALSE),"")</f>
        <v/>
      </c>
      <c r="AT58" s="94" t="str">
        <f>IFERROR(SquadExport!AT58*VLOOKUP(WeightedParse!$C58,Weights!$A$1:$AV$15,41,FALSE),"")</f>
        <v/>
      </c>
      <c r="AU58" s="94" t="str">
        <f>IFERROR(SquadExport!AU58*VLOOKUP(WeightedParse!$C58,Weights!$A$1:$AV$15,42,FALSE),"")</f>
        <v/>
      </c>
      <c r="AV58" s="94" t="str">
        <f>IFERROR(SquadExport!AV58*VLOOKUP(WeightedParse!$C58,Weights!$A$1:$AV$15,43,FALSE),"")</f>
        <v/>
      </c>
      <c r="AW58" s="94" t="str">
        <f>IFERROR(SquadExport!AW58*VLOOKUP(WeightedParse!$C58,Weights!$A$1:$AV$15,44,FALSE),"")</f>
        <v/>
      </c>
      <c r="AX58" s="94" t="str">
        <f>IFERROR(SquadExport!AX58*VLOOKUP(WeightedParse!$C58,Weights!$A$1:$AV$15,45,FALSE),"")</f>
        <v/>
      </c>
      <c r="AY58" s="94" t="str">
        <f>IFERROR(SquadExport!AY58*VLOOKUP(WeightedParse!$C58,Weights!$A$1:$AV$15,46,FALSE),"")</f>
        <v/>
      </c>
      <c r="AZ58" s="94" t="str">
        <f>IFERROR(SquadExport!AZ58*VLOOKUP(WeightedParse!$C58,Weights!$A$1:$AV$15,47,FALSE),"")</f>
        <v/>
      </c>
      <c r="BA58" s="94" t="str">
        <f>IFERROR(SquadExport!BA58*VLOOKUP(WeightedParse!$C58,Weights!$A$1:$AV$15,48,FALSE),"")</f>
        <v/>
      </c>
      <c r="BB58" s="92" t="str">
        <f>IFERROR(IF(SquadExport!$BB58="Very Strong",6,IF(SquadExport!$BB58="Strong",5,IF(SquadExport!$BB58="Fairly Strong",4,IF(SquadExport!$BB58="Reasonable",3,IF(SquadExport!$BB58="Weak",2, IF(SquadExport!$BB58="Very Weak",1,"")))))),"")</f>
        <v/>
      </c>
      <c r="BC58" s="92" t="str">
        <f>IFERROR(IF(SquadExport!$BC58="Very Strong",6,IF(SquadExport!$BC58="Strong",5,IF(SquadExport!$BC58="Fairly Strong",4,IF(SquadExport!$BC58="Reasonable",3,IF(SquadExport!$BC58="Weak",2, IF(SquadExport!$BC58="Very Weak",1,"")))))),"")</f>
        <v/>
      </c>
      <c r="BD58" s="105" t="str">
        <f t="shared" si="0"/>
        <v/>
      </c>
      <c r="BE58" s="86" t="str">
        <f t="shared" si="1"/>
        <v/>
      </c>
    </row>
    <row r="59" spans="1:57" x14ac:dyDescent="0.25">
      <c r="A59" s="85" t="str">
        <f>IF(SquadExport!A59&gt;"",SquadExport!A59,"")</f>
        <v/>
      </c>
      <c r="B59" s="92" t="str">
        <f>IF($A59&gt;"",SquadExport!B59,"")</f>
        <v/>
      </c>
      <c r="C59" s="92" t="str">
        <f>IF($A59&gt;"",SquadExport!C59,"")</f>
        <v/>
      </c>
      <c r="D59" s="92" t="str">
        <f>IF(A59&gt;"",SquadExport!D59,"")</f>
        <v/>
      </c>
      <c r="E59" s="92" t="str">
        <f>IF($A59&gt;"",SquadExport!E59,"")</f>
        <v/>
      </c>
      <c r="F59" s="92" t="str">
        <f>IF($A59&gt;"",SquadExport!F59,"")</f>
        <v/>
      </c>
      <c r="G59" s="94" t="str">
        <f>IFERROR(SquadExport!G59*VLOOKUP(WeightedParse!$C59,Weights!$A$1:$AV$15,2,FALSE),"")</f>
        <v/>
      </c>
      <c r="H59" s="94" t="str">
        <f>IFERROR(SquadExport!H59*VLOOKUP(WeightedParse!$C59,Weights!$A$1:$AV$15,3,FALSE),"")</f>
        <v/>
      </c>
      <c r="I59" s="94" t="str">
        <f>IFERROR(SquadExport!I59*VLOOKUP(WeightedParse!$C59,Weights!$A$1:$AV$15,4,FALSE),"")</f>
        <v/>
      </c>
      <c r="J59" s="94" t="str">
        <f>IFERROR(SquadExport!J59*VLOOKUP(WeightedParse!$C59,Weights!$A$1:$AV$15,5,FALSE),"")</f>
        <v/>
      </c>
      <c r="K59" s="94" t="str">
        <f>IFERROR(SquadExport!K59*VLOOKUP(WeightedParse!$C59,Weights!$A$1:$AV$15,6,FALSE),"")</f>
        <v/>
      </c>
      <c r="L59" s="94" t="str">
        <f>IFERROR(SquadExport!L59*VLOOKUP(WeightedParse!$C59,Weights!$A$1:$AV$15,7,FALSE),"")</f>
        <v/>
      </c>
      <c r="M59" s="94" t="str">
        <f>IFERROR(SquadExport!M59*VLOOKUP(WeightedParse!$C59,Weights!$A$1:$AV$15,8,FALSE),"")</f>
        <v/>
      </c>
      <c r="N59" s="94" t="str">
        <f>IFERROR(SquadExport!N59*VLOOKUP(WeightedParse!$C59,Weights!$A$1:$AV$15,9,FALSE),"")</f>
        <v/>
      </c>
      <c r="O59" s="94" t="str">
        <f>IFERROR(SquadExport!O59*VLOOKUP(WeightedParse!$C59,Weights!$A$1:$AV$15,10,FALSE),"")</f>
        <v/>
      </c>
      <c r="P59" s="94" t="str">
        <f>IFERROR(SquadExport!P59*VLOOKUP(WeightedParse!$C59,Weights!$A$1:$AV$15,11,FALSE),"")</f>
        <v/>
      </c>
      <c r="Q59" s="94" t="str">
        <f>IFERROR(SquadExport!Q59*VLOOKUP(WeightedParse!$C59,Weights!$A$1:$AV$15,12,FALSE),"")</f>
        <v/>
      </c>
      <c r="R59" s="94" t="str">
        <f>IFERROR(SquadExport!R59*VLOOKUP(WeightedParse!$C59,Weights!$A$1:$AV$15,13,FALSE),"")</f>
        <v/>
      </c>
      <c r="S59" s="94" t="str">
        <f>IFERROR(SquadExport!S59*VLOOKUP(WeightedParse!$C59,Weights!$A$1:$AV$15,14,FALSE),"")</f>
        <v/>
      </c>
      <c r="T59" s="94" t="str">
        <f>IFERROR(SquadExport!T59*VLOOKUP(WeightedParse!$C59,Weights!$A$1:$AV$15,15,FALSE),"")</f>
        <v/>
      </c>
      <c r="U59" s="94" t="str">
        <f>IFERROR(SquadExport!U59*VLOOKUP(WeightedParse!$C59,Weights!$A$1:$AV$15,16,FALSE),"")</f>
        <v/>
      </c>
      <c r="V59" s="94" t="str">
        <f>IFERROR(SquadExport!V59*VLOOKUP(WeightedParse!$C59,Weights!$A$1:$AV$15,17,FALSE),"")</f>
        <v/>
      </c>
      <c r="W59" s="94" t="str">
        <f>IFERROR(SquadExport!W59*VLOOKUP(WeightedParse!$C59,Weights!$A$1:$AV$15,18,FALSE),"")</f>
        <v/>
      </c>
      <c r="X59" s="94" t="str">
        <f>IFERROR(SquadExport!X59*VLOOKUP(WeightedParse!$C59,Weights!$A$1:$AV$15,19,FALSE),"")</f>
        <v/>
      </c>
      <c r="Y59" s="94" t="str">
        <f>IFERROR(SquadExport!Y59*VLOOKUP(WeightedParse!$C59,Weights!$A$1:$AV$15,20,FALSE),"")</f>
        <v/>
      </c>
      <c r="Z59" s="94" t="str">
        <f>IFERROR(SquadExport!Z59*VLOOKUP(WeightedParse!$C59,Weights!$A$1:$AV$15,21,FALSE),"")</f>
        <v/>
      </c>
      <c r="AA59" s="94" t="str">
        <f>IFERROR(SquadExport!AA59*VLOOKUP(WeightedParse!$C59,Weights!$A$1:$AV$15,22,FALSE),"")</f>
        <v/>
      </c>
      <c r="AB59" s="94" t="str">
        <f>IFERROR(SquadExport!AB59*VLOOKUP(WeightedParse!$C59,Weights!$A$1:$AV$15,23,FALSE),"")</f>
        <v/>
      </c>
      <c r="AC59" s="94" t="str">
        <f>IFERROR(SquadExport!AC59*VLOOKUP(WeightedParse!$C59,Weights!$A$1:$AV$15,24,FALSE),"")</f>
        <v/>
      </c>
      <c r="AD59" s="94" t="str">
        <f>IFERROR(SquadExport!AD59*VLOOKUP(WeightedParse!$C59,Weights!$A$1:$AV$15,25,FALSE),"")</f>
        <v/>
      </c>
      <c r="AE59" s="94" t="str">
        <f>IFERROR(SquadExport!AE59*VLOOKUP(WeightedParse!$C59,Weights!$A$1:$AV$15,26,FALSE),"")</f>
        <v/>
      </c>
      <c r="AF59" s="94" t="str">
        <f>IFERROR(SquadExport!AF59*VLOOKUP(WeightedParse!$C59,Weights!$A$1:$AV$15,27,FALSE),"")</f>
        <v/>
      </c>
      <c r="AG59" s="94" t="str">
        <f>IFERROR(SquadExport!AG59*VLOOKUP(WeightedParse!$C59,Weights!$A$1:$AV$15,28,FALSE),"")</f>
        <v/>
      </c>
      <c r="AH59" s="94" t="str">
        <f>IFERROR(SquadExport!AH59*VLOOKUP(WeightedParse!$C59,Weights!$A$1:$AV$15,29,FALSE),"")</f>
        <v/>
      </c>
      <c r="AI59" s="94" t="str">
        <f>IFERROR(SquadExport!AI59*VLOOKUP(WeightedParse!$C59,Weights!$A$1:$AV$15,30,FALSE),"")</f>
        <v/>
      </c>
      <c r="AJ59" s="94" t="str">
        <f>IFERROR(SquadExport!AJ59*VLOOKUP(WeightedParse!$C59,Weights!$A$1:$AV$15,31,FALSE),"")</f>
        <v/>
      </c>
      <c r="AK59" s="94" t="str">
        <f>IFERROR(SquadExport!AK59*VLOOKUP(WeightedParse!$C59,Weights!$A$1:$AV$15,32,FALSE),"")</f>
        <v/>
      </c>
      <c r="AL59" s="94" t="str">
        <f>IFERROR(SquadExport!AL59*VLOOKUP(WeightedParse!$C59,Weights!$A$1:$AV$15,33,FALSE),"")</f>
        <v/>
      </c>
      <c r="AM59" s="94" t="str">
        <f>IFERROR(SquadExport!AM59*VLOOKUP(WeightedParse!$C59,Weights!$A$1:$AV$15,34,FALSE),"")</f>
        <v/>
      </c>
      <c r="AN59" s="94" t="str">
        <f>IFERROR(SquadExport!AN59*VLOOKUP(WeightedParse!$C59,Weights!$A$1:$AV$15,35,FALSE),"")</f>
        <v/>
      </c>
      <c r="AO59" s="94" t="str">
        <f>IFERROR(SquadExport!AO59*VLOOKUP(WeightedParse!$C59,Weights!$A$1:$AV$15,36,FALSE),"")</f>
        <v/>
      </c>
      <c r="AP59" s="94" t="str">
        <f>IFERROR(SquadExport!AP59*VLOOKUP(WeightedParse!$C59,Weights!$A$1:$AV$15,37,FALSE),"")</f>
        <v/>
      </c>
      <c r="AQ59" s="94" t="str">
        <f>IFERROR(SquadExport!AQ59*VLOOKUP(WeightedParse!$C59,Weights!$A$1:$AV$15,38,FALSE),"")</f>
        <v/>
      </c>
      <c r="AR59" s="94" t="str">
        <f>IFERROR(SquadExport!AR59*VLOOKUP(WeightedParse!$C59,Weights!$A$1:$AV$15,39,FALSE),"")</f>
        <v/>
      </c>
      <c r="AS59" s="94" t="str">
        <f>IFERROR(SquadExport!AS59*VLOOKUP(WeightedParse!$C59,Weights!$A$1:$AV$15,40,FALSE),"")</f>
        <v/>
      </c>
      <c r="AT59" s="94" t="str">
        <f>IFERROR(SquadExport!AT59*VLOOKUP(WeightedParse!$C59,Weights!$A$1:$AV$15,41,FALSE),"")</f>
        <v/>
      </c>
      <c r="AU59" s="94" t="str">
        <f>IFERROR(SquadExport!AU59*VLOOKUP(WeightedParse!$C59,Weights!$A$1:$AV$15,42,FALSE),"")</f>
        <v/>
      </c>
      <c r="AV59" s="94" t="str">
        <f>IFERROR(SquadExport!AV59*VLOOKUP(WeightedParse!$C59,Weights!$A$1:$AV$15,43,FALSE),"")</f>
        <v/>
      </c>
      <c r="AW59" s="94" t="str">
        <f>IFERROR(SquadExport!AW59*VLOOKUP(WeightedParse!$C59,Weights!$A$1:$AV$15,44,FALSE),"")</f>
        <v/>
      </c>
      <c r="AX59" s="94" t="str">
        <f>IFERROR(SquadExport!AX59*VLOOKUP(WeightedParse!$C59,Weights!$A$1:$AV$15,45,FALSE),"")</f>
        <v/>
      </c>
      <c r="AY59" s="94" t="str">
        <f>IFERROR(SquadExport!AY59*VLOOKUP(WeightedParse!$C59,Weights!$A$1:$AV$15,46,FALSE),"")</f>
        <v/>
      </c>
      <c r="AZ59" s="94" t="str">
        <f>IFERROR(SquadExport!AZ59*VLOOKUP(WeightedParse!$C59,Weights!$A$1:$AV$15,47,FALSE),"")</f>
        <v/>
      </c>
      <c r="BA59" s="94" t="str">
        <f>IFERROR(SquadExport!BA59*VLOOKUP(WeightedParse!$C59,Weights!$A$1:$AV$15,48,FALSE),"")</f>
        <v/>
      </c>
      <c r="BB59" s="92" t="str">
        <f>IFERROR(IF(SquadExport!$BB59="Very Strong",6,IF(SquadExport!$BB59="Strong",5,IF(SquadExport!$BB59="Fairly Strong",4,IF(SquadExport!$BB59="Reasonable",3,IF(SquadExport!$BB59="Weak",2, IF(SquadExport!$BB59="Very Weak",1,"")))))),"")</f>
        <v/>
      </c>
      <c r="BC59" s="92" t="str">
        <f>IFERROR(IF(SquadExport!$BC59="Very Strong",6,IF(SquadExport!$BC59="Strong",5,IF(SquadExport!$BC59="Fairly Strong",4,IF(SquadExport!$BC59="Reasonable",3,IF(SquadExport!$BC59="Weak",2, IF(SquadExport!$BC59="Very Weak",1,"")))))),"")</f>
        <v/>
      </c>
      <c r="BD59" s="105" t="str">
        <f t="shared" si="0"/>
        <v/>
      </c>
      <c r="BE59" s="86" t="str">
        <f t="shared" si="1"/>
        <v/>
      </c>
    </row>
    <row r="60" spans="1:57" x14ac:dyDescent="0.25">
      <c r="A60" s="85" t="str">
        <f>IF(SquadExport!A60&gt;"",SquadExport!A60,"")</f>
        <v/>
      </c>
      <c r="B60" s="92" t="str">
        <f>IF($A60&gt;"",SquadExport!B60,"")</f>
        <v/>
      </c>
      <c r="C60" s="92" t="str">
        <f>IF($A60&gt;"",SquadExport!C60,"")</f>
        <v/>
      </c>
      <c r="D60" s="92" t="str">
        <f>IF(A60&gt;"",SquadExport!D60,"")</f>
        <v/>
      </c>
      <c r="E60" s="92" t="str">
        <f>IF($A60&gt;"",SquadExport!E60,"")</f>
        <v/>
      </c>
      <c r="F60" s="92" t="str">
        <f>IF($A60&gt;"",SquadExport!F60,"")</f>
        <v/>
      </c>
      <c r="G60" s="94" t="str">
        <f>IFERROR(SquadExport!G60*VLOOKUP(WeightedParse!$C60,Weights!$A$1:$AV$15,2,FALSE),"")</f>
        <v/>
      </c>
      <c r="H60" s="94" t="str">
        <f>IFERROR(SquadExport!H60*VLOOKUP(WeightedParse!$C60,Weights!$A$1:$AV$15,3,FALSE),"")</f>
        <v/>
      </c>
      <c r="I60" s="94" t="str">
        <f>IFERROR(SquadExport!I60*VLOOKUP(WeightedParse!$C60,Weights!$A$1:$AV$15,4,FALSE),"")</f>
        <v/>
      </c>
      <c r="J60" s="94" t="str">
        <f>IFERROR(SquadExport!J60*VLOOKUP(WeightedParse!$C60,Weights!$A$1:$AV$15,5,FALSE),"")</f>
        <v/>
      </c>
      <c r="K60" s="94" t="str">
        <f>IFERROR(SquadExport!K60*VLOOKUP(WeightedParse!$C60,Weights!$A$1:$AV$15,6,FALSE),"")</f>
        <v/>
      </c>
      <c r="L60" s="94" t="str">
        <f>IFERROR(SquadExport!L60*VLOOKUP(WeightedParse!$C60,Weights!$A$1:$AV$15,7,FALSE),"")</f>
        <v/>
      </c>
      <c r="M60" s="94" t="str">
        <f>IFERROR(SquadExport!M60*VLOOKUP(WeightedParse!$C60,Weights!$A$1:$AV$15,8,FALSE),"")</f>
        <v/>
      </c>
      <c r="N60" s="94" t="str">
        <f>IFERROR(SquadExport!N60*VLOOKUP(WeightedParse!$C60,Weights!$A$1:$AV$15,9,FALSE),"")</f>
        <v/>
      </c>
      <c r="O60" s="94" t="str">
        <f>IFERROR(SquadExport!O60*VLOOKUP(WeightedParse!$C60,Weights!$A$1:$AV$15,10,FALSE),"")</f>
        <v/>
      </c>
      <c r="P60" s="94" t="str">
        <f>IFERROR(SquadExport!P60*VLOOKUP(WeightedParse!$C60,Weights!$A$1:$AV$15,11,FALSE),"")</f>
        <v/>
      </c>
      <c r="Q60" s="94" t="str">
        <f>IFERROR(SquadExport!Q60*VLOOKUP(WeightedParse!$C60,Weights!$A$1:$AV$15,12,FALSE),"")</f>
        <v/>
      </c>
      <c r="R60" s="94" t="str">
        <f>IFERROR(SquadExport!R60*VLOOKUP(WeightedParse!$C60,Weights!$A$1:$AV$15,13,FALSE),"")</f>
        <v/>
      </c>
      <c r="S60" s="94" t="str">
        <f>IFERROR(SquadExport!S60*VLOOKUP(WeightedParse!$C60,Weights!$A$1:$AV$15,14,FALSE),"")</f>
        <v/>
      </c>
      <c r="T60" s="94" t="str">
        <f>IFERROR(SquadExport!T60*VLOOKUP(WeightedParse!$C60,Weights!$A$1:$AV$15,15,FALSE),"")</f>
        <v/>
      </c>
      <c r="U60" s="94" t="str">
        <f>IFERROR(SquadExport!U60*VLOOKUP(WeightedParse!$C60,Weights!$A$1:$AV$15,16,FALSE),"")</f>
        <v/>
      </c>
      <c r="V60" s="94" t="str">
        <f>IFERROR(SquadExport!V60*VLOOKUP(WeightedParse!$C60,Weights!$A$1:$AV$15,17,FALSE),"")</f>
        <v/>
      </c>
      <c r="W60" s="94" t="str">
        <f>IFERROR(SquadExport!W60*VLOOKUP(WeightedParse!$C60,Weights!$A$1:$AV$15,18,FALSE),"")</f>
        <v/>
      </c>
      <c r="X60" s="94" t="str">
        <f>IFERROR(SquadExport!X60*VLOOKUP(WeightedParse!$C60,Weights!$A$1:$AV$15,19,FALSE),"")</f>
        <v/>
      </c>
      <c r="Y60" s="94" t="str">
        <f>IFERROR(SquadExport!Y60*VLOOKUP(WeightedParse!$C60,Weights!$A$1:$AV$15,20,FALSE),"")</f>
        <v/>
      </c>
      <c r="Z60" s="94" t="str">
        <f>IFERROR(SquadExport!Z60*VLOOKUP(WeightedParse!$C60,Weights!$A$1:$AV$15,21,FALSE),"")</f>
        <v/>
      </c>
      <c r="AA60" s="94" t="str">
        <f>IFERROR(SquadExport!AA60*VLOOKUP(WeightedParse!$C60,Weights!$A$1:$AV$15,22,FALSE),"")</f>
        <v/>
      </c>
      <c r="AB60" s="94" t="str">
        <f>IFERROR(SquadExport!AB60*VLOOKUP(WeightedParse!$C60,Weights!$A$1:$AV$15,23,FALSE),"")</f>
        <v/>
      </c>
      <c r="AC60" s="94" t="str">
        <f>IFERROR(SquadExport!AC60*VLOOKUP(WeightedParse!$C60,Weights!$A$1:$AV$15,24,FALSE),"")</f>
        <v/>
      </c>
      <c r="AD60" s="94" t="str">
        <f>IFERROR(SquadExport!AD60*VLOOKUP(WeightedParse!$C60,Weights!$A$1:$AV$15,25,FALSE),"")</f>
        <v/>
      </c>
      <c r="AE60" s="94" t="str">
        <f>IFERROR(SquadExport!AE60*VLOOKUP(WeightedParse!$C60,Weights!$A$1:$AV$15,26,FALSE),"")</f>
        <v/>
      </c>
      <c r="AF60" s="94" t="str">
        <f>IFERROR(SquadExport!AF60*VLOOKUP(WeightedParse!$C60,Weights!$A$1:$AV$15,27,FALSE),"")</f>
        <v/>
      </c>
      <c r="AG60" s="94" t="str">
        <f>IFERROR(SquadExport!AG60*VLOOKUP(WeightedParse!$C60,Weights!$A$1:$AV$15,28,FALSE),"")</f>
        <v/>
      </c>
      <c r="AH60" s="94" t="str">
        <f>IFERROR(SquadExport!AH60*VLOOKUP(WeightedParse!$C60,Weights!$A$1:$AV$15,29,FALSE),"")</f>
        <v/>
      </c>
      <c r="AI60" s="94" t="str">
        <f>IFERROR(SquadExport!AI60*VLOOKUP(WeightedParse!$C60,Weights!$A$1:$AV$15,30,FALSE),"")</f>
        <v/>
      </c>
      <c r="AJ60" s="94" t="str">
        <f>IFERROR(SquadExport!AJ60*VLOOKUP(WeightedParse!$C60,Weights!$A$1:$AV$15,31,FALSE),"")</f>
        <v/>
      </c>
      <c r="AK60" s="94" t="str">
        <f>IFERROR(SquadExport!AK60*VLOOKUP(WeightedParse!$C60,Weights!$A$1:$AV$15,32,FALSE),"")</f>
        <v/>
      </c>
      <c r="AL60" s="94" t="str">
        <f>IFERROR(SquadExport!AL60*VLOOKUP(WeightedParse!$C60,Weights!$A$1:$AV$15,33,FALSE),"")</f>
        <v/>
      </c>
      <c r="AM60" s="94" t="str">
        <f>IFERROR(SquadExport!AM60*VLOOKUP(WeightedParse!$C60,Weights!$A$1:$AV$15,34,FALSE),"")</f>
        <v/>
      </c>
      <c r="AN60" s="94" t="str">
        <f>IFERROR(SquadExport!AN60*VLOOKUP(WeightedParse!$C60,Weights!$A$1:$AV$15,35,FALSE),"")</f>
        <v/>
      </c>
      <c r="AO60" s="94" t="str">
        <f>IFERROR(SquadExport!AO60*VLOOKUP(WeightedParse!$C60,Weights!$A$1:$AV$15,36,FALSE),"")</f>
        <v/>
      </c>
      <c r="AP60" s="94" t="str">
        <f>IFERROR(SquadExport!AP60*VLOOKUP(WeightedParse!$C60,Weights!$A$1:$AV$15,37,FALSE),"")</f>
        <v/>
      </c>
      <c r="AQ60" s="94" t="str">
        <f>IFERROR(SquadExport!AQ60*VLOOKUP(WeightedParse!$C60,Weights!$A$1:$AV$15,38,FALSE),"")</f>
        <v/>
      </c>
      <c r="AR60" s="94" t="str">
        <f>IFERROR(SquadExport!AR60*VLOOKUP(WeightedParse!$C60,Weights!$A$1:$AV$15,39,FALSE),"")</f>
        <v/>
      </c>
      <c r="AS60" s="94" t="str">
        <f>IFERROR(SquadExport!AS60*VLOOKUP(WeightedParse!$C60,Weights!$A$1:$AV$15,40,FALSE),"")</f>
        <v/>
      </c>
      <c r="AT60" s="94" t="str">
        <f>IFERROR(SquadExport!AT60*VLOOKUP(WeightedParse!$C60,Weights!$A$1:$AV$15,41,FALSE),"")</f>
        <v/>
      </c>
      <c r="AU60" s="94" t="str">
        <f>IFERROR(SquadExport!AU60*VLOOKUP(WeightedParse!$C60,Weights!$A$1:$AV$15,42,FALSE),"")</f>
        <v/>
      </c>
      <c r="AV60" s="94" t="str">
        <f>IFERROR(SquadExport!AV60*VLOOKUP(WeightedParse!$C60,Weights!$A$1:$AV$15,43,FALSE),"")</f>
        <v/>
      </c>
      <c r="AW60" s="94" t="str">
        <f>IFERROR(SquadExport!AW60*VLOOKUP(WeightedParse!$C60,Weights!$A$1:$AV$15,44,FALSE),"")</f>
        <v/>
      </c>
      <c r="AX60" s="94" t="str">
        <f>IFERROR(SquadExport!AX60*VLOOKUP(WeightedParse!$C60,Weights!$A$1:$AV$15,45,FALSE),"")</f>
        <v/>
      </c>
      <c r="AY60" s="94" t="str">
        <f>IFERROR(SquadExport!AY60*VLOOKUP(WeightedParse!$C60,Weights!$A$1:$AV$15,46,FALSE),"")</f>
        <v/>
      </c>
      <c r="AZ60" s="94" t="str">
        <f>IFERROR(SquadExport!AZ60*VLOOKUP(WeightedParse!$C60,Weights!$A$1:$AV$15,47,FALSE),"")</f>
        <v/>
      </c>
      <c r="BA60" s="94" t="str">
        <f>IFERROR(SquadExport!BA60*VLOOKUP(WeightedParse!$C60,Weights!$A$1:$AV$15,48,FALSE),"")</f>
        <v/>
      </c>
      <c r="BB60" s="92" t="str">
        <f>IFERROR(IF(SquadExport!$BB60="Very Strong",6,IF(SquadExport!$BB60="Strong",5,IF(SquadExport!$BB60="Fairly Strong",4,IF(SquadExport!$BB60="Reasonable",3,IF(SquadExport!$BB60="Weak",2, IF(SquadExport!$BB60="Very Weak",1,"")))))),"")</f>
        <v/>
      </c>
      <c r="BC60" s="92" t="str">
        <f>IFERROR(IF(SquadExport!$BC60="Very Strong",6,IF(SquadExport!$BC60="Strong",5,IF(SquadExport!$BC60="Fairly Strong",4,IF(SquadExport!$BC60="Reasonable",3,IF(SquadExport!$BC60="Weak",2, IF(SquadExport!$BC60="Very Weak",1,"")))))),"")</f>
        <v/>
      </c>
      <c r="BD60" s="105" t="str">
        <f t="shared" si="0"/>
        <v/>
      </c>
      <c r="BE60" s="86" t="str">
        <f t="shared" si="1"/>
        <v/>
      </c>
    </row>
    <row r="61" spans="1:57" x14ac:dyDescent="0.25">
      <c r="A61" s="85" t="str">
        <f>IF(SquadExport!A61&gt;"",SquadExport!A61,"")</f>
        <v/>
      </c>
      <c r="B61" s="92" t="str">
        <f>IF($A61&gt;"",SquadExport!B61,"")</f>
        <v/>
      </c>
      <c r="C61" s="92" t="str">
        <f>IF($A61&gt;"",SquadExport!C61,"")</f>
        <v/>
      </c>
      <c r="D61" s="92" t="str">
        <f>IF(A61&gt;"",SquadExport!D61,"")</f>
        <v/>
      </c>
      <c r="E61" s="92" t="str">
        <f>IF($A61&gt;"",SquadExport!E61,"")</f>
        <v/>
      </c>
      <c r="F61" s="92" t="str">
        <f>IF($A61&gt;"",SquadExport!F61,"")</f>
        <v/>
      </c>
      <c r="G61" s="94" t="str">
        <f>IFERROR(SquadExport!G61*VLOOKUP(WeightedParse!$C61,Weights!$A$1:$AV$15,2,FALSE),"")</f>
        <v/>
      </c>
      <c r="H61" s="94" t="str">
        <f>IFERROR(SquadExport!H61*VLOOKUP(WeightedParse!$C61,Weights!$A$1:$AV$15,3,FALSE),"")</f>
        <v/>
      </c>
      <c r="I61" s="94" t="str">
        <f>IFERROR(SquadExport!I61*VLOOKUP(WeightedParse!$C61,Weights!$A$1:$AV$15,4,FALSE),"")</f>
        <v/>
      </c>
      <c r="J61" s="94" t="str">
        <f>IFERROR(SquadExport!J61*VLOOKUP(WeightedParse!$C61,Weights!$A$1:$AV$15,5,FALSE),"")</f>
        <v/>
      </c>
      <c r="K61" s="94" t="str">
        <f>IFERROR(SquadExport!K61*VLOOKUP(WeightedParse!$C61,Weights!$A$1:$AV$15,6,FALSE),"")</f>
        <v/>
      </c>
      <c r="L61" s="94" t="str">
        <f>IFERROR(SquadExport!L61*VLOOKUP(WeightedParse!$C61,Weights!$A$1:$AV$15,7,FALSE),"")</f>
        <v/>
      </c>
      <c r="M61" s="94" t="str">
        <f>IFERROR(SquadExport!M61*VLOOKUP(WeightedParse!$C61,Weights!$A$1:$AV$15,8,FALSE),"")</f>
        <v/>
      </c>
      <c r="N61" s="94" t="str">
        <f>IFERROR(SquadExport!N61*VLOOKUP(WeightedParse!$C61,Weights!$A$1:$AV$15,9,FALSE),"")</f>
        <v/>
      </c>
      <c r="O61" s="94" t="str">
        <f>IFERROR(SquadExport!O61*VLOOKUP(WeightedParse!$C61,Weights!$A$1:$AV$15,10,FALSE),"")</f>
        <v/>
      </c>
      <c r="P61" s="94" t="str">
        <f>IFERROR(SquadExport!P61*VLOOKUP(WeightedParse!$C61,Weights!$A$1:$AV$15,11,FALSE),"")</f>
        <v/>
      </c>
      <c r="Q61" s="94" t="str">
        <f>IFERROR(SquadExport!Q61*VLOOKUP(WeightedParse!$C61,Weights!$A$1:$AV$15,12,FALSE),"")</f>
        <v/>
      </c>
      <c r="R61" s="94" t="str">
        <f>IFERROR(SquadExport!R61*VLOOKUP(WeightedParse!$C61,Weights!$A$1:$AV$15,13,FALSE),"")</f>
        <v/>
      </c>
      <c r="S61" s="94" t="str">
        <f>IFERROR(SquadExport!S61*VLOOKUP(WeightedParse!$C61,Weights!$A$1:$AV$15,14,FALSE),"")</f>
        <v/>
      </c>
      <c r="T61" s="94" t="str">
        <f>IFERROR(SquadExport!T61*VLOOKUP(WeightedParse!$C61,Weights!$A$1:$AV$15,15,FALSE),"")</f>
        <v/>
      </c>
      <c r="U61" s="94" t="str">
        <f>IFERROR(SquadExport!U61*VLOOKUP(WeightedParse!$C61,Weights!$A$1:$AV$15,16,FALSE),"")</f>
        <v/>
      </c>
      <c r="V61" s="94" t="str">
        <f>IFERROR(SquadExport!V61*VLOOKUP(WeightedParse!$C61,Weights!$A$1:$AV$15,17,FALSE),"")</f>
        <v/>
      </c>
      <c r="W61" s="94" t="str">
        <f>IFERROR(SquadExport!W61*VLOOKUP(WeightedParse!$C61,Weights!$A$1:$AV$15,18,FALSE),"")</f>
        <v/>
      </c>
      <c r="X61" s="94" t="str">
        <f>IFERROR(SquadExport!X61*VLOOKUP(WeightedParse!$C61,Weights!$A$1:$AV$15,19,FALSE),"")</f>
        <v/>
      </c>
      <c r="Y61" s="94" t="str">
        <f>IFERROR(SquadExport!Y61*VLOOKUP(WeightedParse!$C61,Weights!$A$1:$AV$15,20,FALSE),"")</f>
        <v/>
      </c>
      <c r="Z61" s="94" t="str">
        <f>IFERROR(SquadExport!Z61*VLOOKUP(WeightedParse!$C61,Weights!$A$1:$AV$15,21,FALSE),"")</f>
        <v/>
      </c>
      <c r="AA61" s="94" t="str">
        <f>IFERROR(SquadExport!AA61*VLOOKUP(WeightedParse!$C61,Weights!$A$1:$AV$15,22,FALSE),"")</f>
        <v/>
      </c>
      <c r="AB61" s="94" t="str">
        <f>IFERROR(SquadExport!AB61*VLOOKUP(WeightedParse!$C61,Weights!$A$1:$AV$15,23,FALSE),"")</f>
        <v/>
      </c>
      <c r="AC61" s="94" t="str">
        <f>IFERROR(SquadExport!AC61*VLOOKUP(WeightedParse!$C61,Weights!$A$1:$AV$15,24,FALSE),"")</f>
        <v/>
      </c>
      <c r="AD61" s="94" t="str">
        <f>IFERROR(SquadExport!AD61*VLOOKUP(WeightedParse!$C61,Weights!$A$1:$AV$15,25,FALSE),"")</f>
        <v/>
      </c>
      <c r="AE61" s="94" t="str">
        <f>IFERROR(SquadExport!AE61*VLOOKUP(WeightedParse!$C61,Weights!$A$1:$AV$15,26,FALSE),"")</f>
        <v/>
      </c>
      <c r="AF61" s="94" t="str">
        <f>IFERROR(SquadExport!AF61*VLOOKUP(WeightedParse!$C61,Weights!$A$1:$AV$15,27,FALSE),"")</f>
        <v/>
      </c>
      <c r="AG61" s="94" t="str">
        <f>IFERROR(SquadExport!AG61*VLOOKUP(WeightedParse!$C61,Weights!$A$1:$AV$15,28,FALSE),"")</f>
        <v/>
      </c>
      <c r="AH61" s="94" t="str">
        <f>IFERROR(SquadExport!AH61*VLOOKUP(WeightedParse!$C61,Weights!$A$1:$AV$15,29,FALSE),"")</f>
        <v/>
      </c>
      <c r="AI61" s="94" t="str">
        <f>IFERROR(SquadExport!AI61*VLOOKUP(WeightedParse!$C61,Weights!$A$1:$AV$15,30,FALSE),"")</f>
        <v/>
      </c>
      <c r="AJ61" s="94" t="str">
        <f>IFERROR(SquadExport!AJ61*VLOOKUP(WeightedParse!$C61,Weights!$A$1:$AV$15,31,FALSE),"")</f>
        <v/>
      </c>
      <c r="AK61" s="94" t="str">
        <f>IFERROR(SquadExport!AK61*VLOOKUP(WeightedParse!$C61,Weights!$A$1:$AV$15,32,FALSE),"")</f>
        <v/>
      </c>
      <c r="AL61" s="94" t="str">
        <f>IFERROR(SquadExport!AL61*VLOOKUP(WeightedParse!$C61,Weights!$A$1:$AV$15,33,FALSE),"")</f>
        <v/>
      </c>
      <c r="AM61" s="94" t="str">
        <f>IFERROR(SquadExport!AM61*VLOOKUP(WeightedParse!$C61,Weights!$A$1:$AV$15,34,FALSE),"")</f>
        <v/>
      </c>
      <c r="AN61" s="94" t="str">
        <f>IFERROR(SquadExport!AN61*VLOOKUP(WeightedParse!$C61,Weights!$A$1:$AV$15,35,FALSE),"")</f>
        <v/>
      </c>
      <c r="AO61" s="94" t="str">
        <f>IFERROR(SquadExport!AO61*VLOOKUP(WeightedParse!$C61,Weights!$A$1:$AV$15,36,FALSE),"")</f>
        <v/>
      </c>
      <c r="AP61" s="94" t="str">
        <f>IFERROR(SquadExport!AP61*VLOOKUP(WeightedParse!$C61,Weights!$A$1:$AV$15,37,FALSE),"")</f>
        <v/>
      </c>
      <c r="AQ61" s="94" t="str">
        <f>IFERROR(SquadExport!AQ61*VLOOKUP(WeightedParse!$C61,Weights!$A$1:$AV$15,38,FALSE),"")</f>
        <v/>
      </c>
      <c r="AR61" s="94" t="str">
        <f>IFERROR(SquadExport!AR61*VLOOKUP(WeightedParse!$C61,Weights!$A$1:$AV$15,39,FALSE),"")</f>
        <v/>
      </c>
      <c r="AS61" s="94" t="str">
        <f>IFERROR(SquadExport!AS61*VLOOKUP(WeightedParse!$C61,Weights!$A$1:$AV$15,40,FALSE),"")</f>
        <v/>
      </c>
      <c r="AT61" s="94" t="str">
        <f>IFERROR(SquadExport!AT61*VLOOKUP(WeightedParse!$C61,Weights!$A$1:$AV$15,41,FALSE),"")</f>
        <v/>
      </c>
      <c r="AU61" s="94" t="str">
        <f>IFERROR(SquadExport!AU61*VLOOKUP(WeightedParse!$C61,Weights!$A$1:$AV$15,42,FALSE),"")</f>
        <v/>
      </c>
      <c r="AV61" s="94" t="str">
        <f>IFERROR(SquadExport!AV61*VLOOKUP(WeightedParse!$C61,Weights!$A$1:$AV$15,43,FALSE),"")</f>
        <v/>
      </c>
      <c r="AW61" s="94" t="str">
        <f>IFERROR(SquadExport!AW61*VLOOKUP(WeightedParse!$C61,Weights!$A$1:$AV$15,44,FALSE),"")</f>
        <v/>
      </c>
      <c r="AX61" s="94" t="str">
        <f>IFERROR(SquadExport!AX61*VLOOKUP(WeightedParse!$C61,Weights!$A$1:$AV$15,45,FALSE),"")</f>
        <v/>
      </c>
      <c r="AY61" s="94" t="str">
        <f>IFERROR(SquadExport!AY61*VLOOKUP(WeightedParse!$C61,Weights!$A$1:$AV$15,46,FALSE),"")</f>
        <v/>
      </c>
      <c r="AZ61" s="94" t="str">
        <f>IFERROR(SquadExport!AZ61*VLOOKUP(WeightedParse!$C61,Weights!$A$1:$AV$15,47,FALSE),"")</f>
        <v/>
      </c>
      <c r="BA61" s="94" t="str">
        <f>IFERROR(SquadExport!BA61*VLOOKUP(WeightedParse!$C61,Weights!$A$1:$AV$15,48,FALSE),"")</f>
        <v/>
      </c>
      <c r="BB61" s="92" t="str">
        <f>IFERROR(IF(SquadExport!$BB61="Very Strong",6,IF(SquadExport!$BB61="Strong",5,IF(SquadExport!$BB61="Fairly Strong",4,IF(SquadExport!$BB61="Reasonable",3,IF(SquadExport!$BB61="Weak",2, IF(SquadExport!$BB61="Very Weak",1,"")))))),"")</f>
        <v/>
      </c>
      <c r="BC61" s="92" t="str">
        <f>IFERROR(IF(SquadExport!$BC61="Very Strong",6,IF(SquadExport!$BC61="Strong",5,IF(SquadExport!$BC61="Fairly Strong",4,IF(SquadExport!$BC61="Reasonable",3,IF(SquadExport!$BC61="Weak",2, IF(SquadExport!$BC61="Very Weak",1,"")))))),"")</f>
        <v/>
      </c>
      <c r="BD61" s="105" t="str">
        <f t="shared" si="0"/>
        <v/>
      </c>
      <c r="BE61" s="86" t="str">
        <f t="shared" si="1"/>
        <v/>
      </c>
    </row>
    <row r="62" spans="1:57" x14ac:dyDescent="0.25">
      <c r="A62" s="85" t="str">
        <f>IF(SquadExport!A62&gt;"",SquadExport!A62,"")</f>
        <v/>
      </c>
      <c r="B62" s="92" t="str">
        <f>IF($A62&gt;"",SquadExport!B62,"")</f>
        <v/>
      </c>
      <c r="C62" s="92" t="str">
        <f>IF($A62&gt;"",SquadExport!C62,"")</f>
        <v/>
      </c>
      <c r="D62" s="92" t="str">
        <f>IF(A62&gt;"",SquadExport!D62,"")</f>
        <v/>
      </c>
      <c r="E62" s="92" t="str">
        <f>IF($A62&gt;"",SquadExport!E62,"")</f>
        <v/>
      </c>
      <c r="F62" s="92" t="str">
        <f>IF($A62&gt;"",SquadExport!F62,"")</f>
        <v/>
      </c>
      <c r="G62" s="94" t="str">
        <f>IFERROR(SquadExport!G62*VLOOKUP(WeightedParse!$C62,Weights!$A$1:$AV$15,2,FALSE),"")</f>
        <v/>
      </c>
      <c r="H62" s="94" t="str">
        <f>IFERROR(SquadExport!H62*VLOOKUP(WeightedParse!$C62,Weights!$A$1:$AV$15,3,FALSE),"")</f>
        <v/>
      </c>
      <c r="I62" s="94" t="str">
        <f>IFERROR(SquadExport!I62*VLOOKUP(WeightedParse!$C62,Weights!$A$1:$AV$15,4,FALSE),"")</f>
        <v/>
      </c>
      <c r="J62" s="94" t="str">
        <f>IFERROR(SquadExport!J62*VLOOKUP(WeightedParse!$C62,Weights!$A$1:$AV$15,5,FALSE),"")</f>
        <v/>
      </c>
      <c r="K62" s="94" t="str">
        <f>IFERROR(SquadExport!K62*VLOOKUP(WeightedParse!$C62,Weights!$A$1:$AV$15,6,FALSE),"")</f>
        <v/>
      </c>
      <c r="L62" s="94" t="str">
        <f>IFERROR(SquadExport!L62*VLOOKUP(WeightedParse!$C62,Weights!$A$1:$AV$15,7,FALSE),"")</f>
        <v/>
      </c>
      <c r="M62" s="94" t="str">
        <f>IFERROR(SquadExport!M62*VLOOKUP(WeightedParse!$C62,Weights!$A$1:$AV$15,8,FALSE),"")</f>
        <v/>
      </c>
      <c r="N62" s="94" t="str">
        <f>IFERROR(SquadExport!N62*VLOOKUP(WeightedParse!$C62,Weights!$A$1:$AV$15,9,FALSE),"")</f>
        <v/>
      </c>
      <c r="O62" s="94" t="str">
        <f>IFERROR(SquadExport!O62*VLOOKUP(WeightedParse!$C62,Weights!$A$1:$AV$15,10,FALSE),"")</f>
        <v/>
      </c>
      <c r="P62" s="94" t="str">
        <f>IFERROR(SquadExport!P62*VLOOKUP(WeightedParse!$C62,Weights!$A$1:$AV$15,11,FALSE),"")</f>
        <v/>
      </c>
      <c r="Q62" s="94" t="str">
        <f>IFERROR(SquadExport!Q62*VLOOKUP(WeightedParse!$C62,Weights!$A$1:$AV$15,12,FALSE),"")</f>
        <v/>
      </c>
      <c r="R62" s="94" t="str">
        <f>IFERROR(SquadExport!R62*VLOOKUP(WeightedParse!$C62,Weights!$A$1:$AV$15,13,FALSE),"")</f>
        <v/>
      </c>
      <c r="S62" s="94" t="str">
        <f>IFERROR(SquadExport!S62*VLOOKUP(WeightedParse!$C62,Weights!$A$1:$AV$15,14,FALSE),"")</f>
        <v/>
      </c>
      <c r="T62" s="94" t="str">
        <f>IFERROR(SquadExport!T62*VLOOKUP(WeightedParse!$C62,Weights!$A$1:$AV$15,15,FALSE),"")</f>
        <v/>
      </c>
      <c r="U62" s="94" t="str">
        <f>IFERROR(SquadExport!U62*VLOOKUP(WeightedParse!$C62,Weights!$A$1:$AV$15,16,FALSE),"")</f>
        <v/>
      </c>
      <c r="V62" s="94" t="str">
        <f>IFERROR(SquadExport!V62*VLOOKUP(WeightedParse!$C62,Weights!$A$1:$AV$15,17,FALSE),"")</f>
        <v/>
      </c>
      <c r="W62" s="94" t="str">
        <f>IFERROR(SquadExport!W62*VLOOKUP(WeightedParse!$C62,Weights!$A$1:$AV$15,18,FALSE),"")</f>
        <v/>
      </c>
      <c r="X62" s="94" t="str">
        <f>IFERROR(SquadExport!X62*VLOOKUP(WeightedParse!$C62,Weights!$A$1:$AV$15,19,FALSE),"")</f>
        <v/>
      </c>
      <c r="Y62" s="94" t="str">
        <f>IFERROR(SquadExport!Y62*VLOOKUP(WeightedParse!$C62,Weights!$A$1:$AV$15,20,FALSE),"")</f>
        <v/>
      </c>
      <c r="Z62" s="94" t="str">
        <f>IFERROR(SquadExport!Z62*VLOOKUP(WeightedParse!$C62,Weights!$A$1:$AV$15,21,FALSE),"")</f>
        <v/>
      </c>
      <c r="AA62" s="94" t="str">
        <f>IFERROR(SquadExport!AA62*VLOOKUP(WeightedParse!$C62,Weights!$A$1:$AV$15,22,FALSE),"")</f>
        <v/>
      </c>
      <c r="AB62" s="94" t="str">
        <f>IFERROR(SquadExport!AB62*VLOOKUP(WeightedParse!$C62,Weights!$A$1:$AV$15,23,FALSE),"")</f>
        <v/>
      </c>
      <c r="AC62" s="94" t="str">
        <f>IFERROR(SquadExport!AC62*VLOOKUP(WeightedParse!$C62,Weights!$A$1:$AV$15,24,FALSE),"")</f>
        <v/>
      </c>
      <c r="AD62" s="94" t="str">
        <f>IFERROR(SquadExport!AD62*VLOOKUP(WeightedParse!$C62,Weights!$A$1:$AV$15,25,FALSE),"")</f>
        <v/>
      </c>
      <c r="AE62" s="94" t="str">
        <f>IFERROR(SquadExport!AE62*VLOOKUP(WeightedParse!$C62,Weights!$A$1:$AV$15,26,FALSE),"")</f>
        <v/>
      </c>
      <c r="AF62" s="94" t="str">
        <f>IFERROR(SquadExport!AF62*VLOOKUP(WeightedParse!$C62,Weights!$A$1:$AV$15,27,FALSE),"")</f>
        <v/>
      </c>
      <c r="AG62" s="94" t="str">
        <f>IFERROR(SquadExport!AG62*VLOOKUP(WeightedParse!$C62,Weights!$A$1:$AV$15,28,FALSE),"")</f>
        <v/>
      </c>
      <c r="AH62" s="94" t="str">
        <f>IFERROR(SquadExport!AH62*VLOOKUP(WeightedParse!$C62,Weights!$A$1:$AV$15,29,FALSE),"")</f>
        <v/>
      </c>
      <c r="AI62" s="94" t="str">
        <f>IFERROR(SquadExport!AI62*VLOOKUP(WeightedParse!$C62,Weights!$A$1:$AV$15,30,FALSE),"")</f>
        <v/>
      </c>
      <c r="AJ62" s="94" t="str">
        <f>IFERROR(SquadExport!AJ62*VLOOKUP(WeightedParse!$C62,Weights!$A$1:$AV$15,31,FALSE),"")</f>
        <v/>
      </c>
      <c r="AK62" s="94" t="str">
        <f>IFERROR(SquadExport!AK62*VLOOKUP(WeightedParse!$C62,Weights!$A$1:$AV$15,32,FALSE),"")</f>
        <v/>
      </c>
      <c r="AL62" s="94" t="str">
        <f>IFERROR(SquadExport!AL62*VLOOKUP(WeightedParse!$C62,Weights!$A$1:$AV$15,33,FALSE),"")</f>
        <v/>
      </c>
      <c r="AM62" s="94" t="str">
        <f>IFERROR(SquadExport!AM62*VLOOKUP(WeightedParse!$C62,Weights!$A$1:$AV$15,34,FALSE),"")</f>
        <v/>
      </c>
      <c r="AN62" s="94" t="str">
        <f>IFERROR(SquadExport!AN62*VLOOKUP(WeightedParse!$C62,Weights!$A$1:$AV$15,35,FALSE),"")</f>
        <v/>
      </c>
      <c r="AO62" s="94" t="str">
        <f>IFERROR(SquadExport!AO62*VLOOKUP(WeightedParse!$C62,Weights!$A$1:$AV$15,36,FALSE),"")</f>
        <v/>
      </c>
      <c r="AP62" s="94" t="str">
        <f>IFERROR(SquadExport!AP62*VLOOKUP(WeightedParse!$C62,Weights!$A$1:$AV$15,37,FALSE),"")</f>
        <v/>
      </c>
      <c r="AQ62" s="94" t="str">
        <f>IFERROR(SquadExport!AQ62*VLOOKUP(WeightedParse!$C62,Weights!$A$1:$AV$15,38,FALSE),"")</f>
        <v/>
      </c>
      <c r="AR62" s="94" t="str">
        <f>IFERROR(SquadExport!AR62*VLOOKUP(WeightedParse!$C62,Weights!$A$1:$AV$15,39,FALSE),"")</f>
        <v/>
      </c>
      <c r="AS62" s="94" t="str">
        <f>IFERROR(SquadExport!AS62*VLOOKUP(WeightedParse!$C62,Weights!$A$1:$AV$15,40,FALSE),"")</f>
        <v/>
      </c>
      <c r="AT62" s="94" t="str">
        <f>IFERROR(SquadExport!AT62*VLOOKUP(WeightedParse!$C62,Weights!$A$1:$AV$15,41,FALSE),"")</f>
        <v/>
      </c>
      <c r="AU62" s="94" t="str">
        <f>IFERROR(SquadExport!AU62*VLOOKUP(WeightedParse!$C62,Weights!$A$1:$AV$15,42,FALSE),"")</f>
        <v/>
      </c>
      <c r="AV62" s="94" t="str">
        <f>IFERROR(SquadExport!AV62*VLOOKUP(WeightedParse!$C62,Weights!$A$1:$AV$15,43,FALSE),"")</f>
        <v/>
      </c>
      <c r="AW62" s="94" t="str">
        <f>IFERROR(SquadExport!AW62*VLOOKUP(WeightedParse!$C62,Weights!$A$1:$AV$15,44,FALSE),"")</f>
        <v/>
      </c>
      <c r="AX62" s="94" t="str">
        <f>IFERROR(SquadExport!AX62*VLOOKUP(WeightedParse!$C62,Weights!$A$1:$AV$15,45,FALSE),"")</f>
        <v/>
      </c>
      <c r="AY62" s="94" t="str">
        <f>IFERROR(SquadExport!AY62*VLOOKUP(WeightedParse!$C62,Weights!$A$1:$AV$15,46,FALSE),"")</f>
        <v/>
      </c>
      <c r="AZ62" s="94" t="str">
        <f>IFERROR(SquadExport!AZ62*VLOOKUP(WeightedParse!$C62,Weights!$A$1:$AV$15,47,FALSE),"")</f>
        <v/>
      </c>
      <c r="BA62" s="94" t="str">
        <f>IFERROR(SquadExport!BA62*VLOOKUP(WeightedParse!$C62,Weights!$A$1:$AV$15,48,FALSE),"")</f>
        <v/>
      </c>
      <c r="BB62" s="92" t="str">
        <f>IFERROR(IF(SquadExport!$BB62="Very Strong",6,IF(SquadExport!$BB62="Strong",5,IF(SquadExport!$BB62="Fairly Strong",4,IF(SquadExport!$BB62="Reasonable",3,IF(SquadExport!$BB62="Weak",2, IF(SquadExport!$BB62="Very Weak",1,"")))))),"")</f>
        <v/>
      </c>
      <c r="BC62" s="92" t="str">
        <f>IFERROR(IF(SquadExport!$BC62="Very Strong",6,IF(SquadExport!$BC62="Strong",5,IF(SquadExport!$BC62="Fairly Strong",4,IF(SquadExport!$BC62="Reasonable",3,IF(SquadExport!$BC62="Weak",2, IF(SquadExport!$BC62="Very Weak",1,"")))))),"")</f>
        <v/>
      </c>
      <c r="BD62" s="105" t="str">
        <f t="shared" si="0"/>
        <v/>
      </c>
      <c r="BE62" s="86" t="str">
        <f t="shared" si="1"/>
        <v/>
      </c>
    </row>
    <row r="63" spans="1:57" x14ac:dyDescent="0.25">
      <c r="A63" s="85" t="str">
        <f>IF(SquadExport!A63&gt;"",SquadExport!A63,"")</f>
        <v/>
      </c>
      <c r="B63" s="92" t="str">
        <f>IF($A63&gt;"",SquadExport!B63,"")</f>
        <v/>
      </c>
      <c r="C63" s="92" t="str">
        <f>IF($A63&gt;"",SquadExport!C63,"")</f>
        <v/>
      </c>
      <c r="D63" s="92" t="str">
        <f>IF(A63&gt;"",SquadExport!D63,"")</f>
        <v/>
      </c>
      <c r="E63" s="92" t="str">
        <f>IF($A63&gt;"",SquadExport!E63,"")</f>
        <v/>
      </c>
      <c r="F63" s="92" t="str">
        <f>IF($A63&gt;"",SquadExport!F63,"")</f>
        <v/>
      </c>
      <c r="G63" s="94" t="str">
        <f>IFERROR(SquadExport!G63*VLOOKUP(WeightedParse!$C63,Weights!$A$1:$AV$15,2,FALSE),"")</f>
        <v/>
      </c>
      <c r="H63" s="94" t="str">
        <f>IFERROR(SquadExport!H63*VLOOKUP(WeightedParse!$C63,Weights!$A$1:$AV$15,3,FALSE),"")</f>
        <v/>
      </c>
      <c r="I63" s="94" t="str">
        <f>IFERROR(SquadExport!I63*VLOOKUP(WeightedParse!$C63,Weights!$A$1:$AV$15,4,FALSE),"")</f>
        <v/>
      </c>
      <c r="J63" s="94" t="str">
        <f>IFERROR(SquadExport!J63*VLOOKUP(WeightedParse!$C63,Weights!$A$1:$AV$15,5,FALSE),"")</f>
        <v/>
      </c>
      <c r="K63" s="94" t="str">
        <f>IFERROR(SquadExport!K63*VLOOKUP(WeightedParse!$C63,Weights!$A$1:$AV$15,6,FALSE),"")</f>
        <v/>
      </c>
      <c r="L63" s="94" t="str">
        <f>IFERROR(SquadExport!L63*VLOOKUP(WeightedParse!$C63,Weights!$A$1:$AV$15,7,FALSE),"")</f>
        <v/>
      </c>
      <c r="M63" s="94" t="str">
        <f>IFERROR(SquadExport!M63*VLOOKUP(WeightedParse!$C63,Weights!$A$1:$AV$15,8,FALSE),"")</f>
        <v/>
      </c>
      <c r="N63" s="94" t="str">
        <f>IFERROR(SquadExport!N63*VLOOKUP(WeightedParse!$C63,Weights!$A$1:$AV$15,9,FALSE),"")</f>
        <v/>
      </c>
      <c r="O63" s="94" t="str">
        <f>IFERROR(SquadExport!O63*VLOOKUP(WeightedParse!$C63,Weights!$A$1:$AV$15,10,FALSE),"")</f>
        <v/>
      </c>
      <c r="P63" s="94" t="str">
        <f>IFERROR(SquadExport!P63*VLOOKUP(WeightedParse!$C63,Weights!$A$1:$AV$15,11,FALSE),"")</f>
        <v/>
      </c>
      <c r="Q63" s="94" t="str">
        <f>IFERROR(SquadExport!Q63*VLOOKUP(WeightedParse!$C63,Weights!$A$1:$AV$15,12,FALSE),"")</f>
        <v/>
      </c>
      <c r="R63" s="94" t="str">
        <f>IFERROR(SquadExport!R63*VLOOKUP(WeightedParse!$C63,Weights!$A$1:$AV$15,13,FALSE),"")</f>
        <v/>
      </c>
      <c r="S63" s="94" t="str">
        <f>IFERROR(SquadExport!S63*VLOOKUP(WeightedParse!$C63,Weights!$A$1:$AV$15,14,FALSE),"")</f>
        <v/>
      </c>
      <c r="T63" s="94" t="str">
        <f>IFERROR(SquadExport!T63*VLOOKUP(WeightedParse!$C63,Weights!$A$1:$AV$15,15,FALSE),"")</f>
        <v/>
      </c>
      <c r="U63" s="94" t="str">
        <f>IFERROR(SquadExport!U63*VLOOKUP(WeightedParse!$C63,Weights!$A$1:$AV$15,16,FALSE),"")</f>
        <v/>
      </c>
      <c r="V63" s="94" t="str">
        <f>IFERROR(SquadExport!V63*VLOOKUP(WeightedParse!$C63,Weights!$A$1:$AV$15,17,FALSE),"")</f>
        <v/>
      </c>
      <c r="W63" s="94" t="str">
        <f>IFERROR(SquadExport!W63*VLOOKUP(WeightedParse!$C63,Weights!$A$1:$AV$15,18,FALSE),"")</f>
        <v/>
      </c>
      <c r="X63" s="94" t="str">
        <f>IFERROR(SquadExport!X63*VLOOKUP(WeightedParse!$C63,Weights!$A$1:$AV$15,19,FALSE),"")</f>
        <v/>
      </c>
      <c r="Y63" s="94" t="str">
        <f>IFERROR(SquadExport!Y63*VLOOKUP(WeightedParse!$C63,Weights!$A$1:$AV$15,20,FALSE),"")</f>
        <v/>
      </c>
      <c r="Z63" s="94" t="str">
        <f>IFERROR(SquadExport!Z63*VLOOKUP(WeightedParse!$C63,Weights!$A$1:$AV$15,21,FALSE),"")</f>
        <v/>
      </c>
      <c r="AA63" s="94" t="str">
        <f>IFERROR(SquadExport!AA63*VLOOKUP(WeightedParse!$C63,Weights!$A$1:$AV$15,22,FALSE),"")</f>
        <v/>
      </c>
      <c r="AB63" s="94" t="str">
        <f>IFERROR(SquadExport!AB63*VLOOKUP(WeightedParse!$C63,Weights!$A$1:$AV$15,23,FALSE),"")</f>
        <v/>
      </c>
      <c r="AC63" s="94" t="str">
        <f>IFERROR(SquadExport!AC63*VLOOKUP(WeightedParse!$C63,Weights!$A$1:$AV$15,24,FALSE),"")</f>
        <v/>
      </c>
      <c r="AD63" s="94" t="str">
        <f>IFERROR(SquadExport!AD63*VLOOKUP(WeightedParse!$C63,Weights!$A$1:$AV$15,25,FALSE),"")</f>
        <v/>
      </c>
      <c r="AE63" s="94" t="str">
        <f>IFERROR(SquadExport!AE63*VLOOKUP(WeightedParse!$C63,Weights!$A$1:$AV$15,26,FALSE),"")</f>
        <v/>
      </c>
      <c r="AF63" s="94" t="str">
        <f>IFERROR(SquadExport!AF63*VLOOKUP(WeightedParse!$C63,Weights!$A$1:$AV$15,27,FALSE),"")</f>
        <v/>
      </c>
      <c r="AG63" s="94" t="str">
        <f>IFERROR(SquadExport!AG63*VLOOKUP(WeightedParse!$C63,Weights!$A$1:$AV$15,28,FALSE),"")</f>
        <v/>
      </c>
      <c r="AH63" s="94" t="str">
        <f>IFERROR(SquadExport!AH63*VLOOKUP(WeightedParse!$C63,Weights!$A$1:$AV$15,29,FALSE),"")</f>
        <v/>
      </c>
      <c r="AI63" s="94" t="str">
        <f>IFERROR(SquadExport!AI63*VLOOKUP(WeightedParse!$C63,Weights!$A$1:$AV$15,30,FALSE),"")</f>
        <v/>
      </c>
      <c r="AJ63" s="94" t="str">
        <f>IFERROR(SquadExport!AJ63*VLOOKUP(WeightedParse!$C63,Weights!$A$1:$AV$15,31,FALSE),"")</f>
        <v/>
      </c>
      <c r="AK63" s="94" t="str">
        <f>IFERROR(SquadExport!AK63*VLOOKUP(WeightedParse!$C63,Weights!$A$1:$AV$15,32,FALSE),"")</f>
        <v/>
      </c>
      <c r="AL63" s="94" t="str">
        <f>IFERROR(SquadExport!AL63*VLOOKUP(WeightedParse!$C63,Weights!$A$1:$AV$15,33,FALSE),"")</f>
        <v/>
      </c>
      <c r="AM63" s="94" t="str">
        <f>IFERROR(SquadExport!AM63*VLOOKUP(WeightedParse!$C63,Weights!$A$1:$AV$15,34,FALSE),"")</f>
        <v/>
      </c>
      <c r="AN63" s="94" t="str">
        <f>IFERROR(SquadExport!AN63*VLOOKUP(WeightedParse!$C63,Weights!$A$1:$AV$15,35,FALSE),"")</f>
        <v/>
      </c>
      <c r="AO63" s="94" t="str">
        <f>IFERROR(SquadExport!AO63*VLOOKUP(WeightedParse!$C63,Weights!$A$1:$AV$15,36,FALSE),"")</f>
        <v/>
      </c>
      <c r="AP63" s="94" t="str">
        <f>IFERROR(SquadExport!AP63*VLOOKUP(WeightedParse!$C63,Weights!$A$1:$AV$15,37,FALSE),"")</f>
        <v/>
      </c>
      <c r="AQ63" s="94" t="str">
        <f>IFERROR(SquadExport!AQ63*VLOOKUP(WeightedParse!$C63,Weights!$A$1:$AV$15,38,FALSE),"")</f>
        <v/>
      </c>
      <c r="AR63" s="94" t="str">
        <f>IFERROR(SquadExport!AR63*VLOOKUP(WeightedParse!$C63,Weights!$A$1:$AV$15,39,FALSE),"")</f>
        <v/>
      </c>
      <c r="AS63" s="94" t="str">
        <f>IFERROR(SquadExport!AS63*VLOOKUP(WeightedParse!$C63,Weights!$A$1:$AV$15,40,FALSE),"")</f>
        <v/>
      </c>
      <c r="AT63" s="94" t="str">
        <f>IFERROR(SquadExport!AT63*VLOOKUP(WeightedParse!$C63,Weights!$A$1:$AV$15,41,FALSE),"")</f>
        <v/>
      </c>
      <c r="AU63" s="94" t="str">
        <f>IFERROR(SquadExport!AU63*VLOOKUP(WeightedParse!$C63,Weights!$A$1:$AV$15,42,FALSE),"")</f>
        <v/>
      </c>
      <c r="AV63" s="94" t="str">
        <f>IFERROR(SquadExport!AV63*VLOOKUP(WeightedParse!$C63,Weights!$A$1:$AV$15,43,FALSE),"")</f>
        <v/>
      </c>
      <c r="AW63" s="94" t="str">
        <f>IFERROR(SquadExport!AW63*VLOOKUP(WeightedParse!$C63,Weights!$A$1:$AV$15,44,FALSE),"")</f>
        <v/>
      </c>
      <c r="AX63" s="94" t="str">
        <f>IFERROR(SquadExport!AX63*VLOOKUP(WeightedParse!$C63,Weights!$A$1:$AV$15,45,FALSE),"")</f>
        <v/>
      </c>
      <c r="AY63" s="94" t="str">
        <f>IFERROR(SquadExport!AY63*VLOOKUP(WeightedParse!$C63,Weights!$A$1:$AV$15,46,FALSE),"")</f>
        <v/>
      </c>
      <c r="AZ63" s="94" t="str">
        <f>IFERROR(SquadExport!AZ63*VLOOKUP(WeightedParse!$C63,Weights!$A$1:$AV$15,47,FALSE),"")</f>
        <v/>
      </c>
      <c r="BA63" s="94" t="str">
        <f>IFERROR(SquadExport!BA63*VLOOKUP(WeightedParse!$C63,Weights!$A$1:$AV$15,48,FALSE),"")</f>
        <v/>
      </c>
      <c r="BB63" s="92" t="str">
        <f>IFERROR(IF(SquadExport!$BB63="Very Strong",6,IF(SquadExport!$BB63="Strong",5,IF(SquadExport!$BB63="Fairly Strong",4,IF(SquadExport!$BB63="Reasonable",3,IF(SquadExport!$BB63="Weak",2, IF(SquadExport!$BB63="Very Weak",1,"")))))),"")</f>
        <v/>
      </c>
      <c r="BC63" s="92" t="str">
        <f>IFERROR(IF(SquadExport!$BC63="Very Strong",6,IF(SquadExport!$BC63="Strong",5,IF(SquadExport!$BC63="Fairly Strong",4,IF(SquadExport!$BC63="Reasonable",3,IF(SquadExport!$BC63="Weak",2, IF(SquadExport!$BC63="Very Weak",1,"")))))),"")</f>
        <v/>
      </c>
      <c r="BD63" s="105" t="str">
        <f t="shared" si="0"/>
        <v/>
      </c>
      <c r="BE63" s="86" t="str">
        <f t="shared" si="1"/>
        <v/>
      </c>
    </row>
    <row r="64" spans="1:57" x14ac:dyDescent="0.25">
      <c r="A64" s="85" t="str">
        <f>IF(SquadExport!A64&gt;"",SquadExport!A64,"")</f>
        <v/>
      </c>
      <c r="B64" s="92" t="str">
        <f>IF($A64&gt;"",SquadExport!B64,"")</f>
        <v/>
      </c>
      <c r="C64" s="92" t="str">
        <f>IF($A64&gt;"",SquadExport!C64,"")</f>
        <v/>
      </c>
      <c r="D64" s="92" t="str">
        <f>IF(A64&gt;"",SquadExport!D64,"")</f>
        <v/>
      </c>
      <c r="E64" s="92" t="str">
        <f>IF($A64&gt;"",SquadExport!E64,"")</f>
        <v/>
      </c>
      <c r="F64" s="92" t="str">
        <f>IF($A64&gt;"",SquadExport!F64,"")</f>
        <v/>
      </c>
      <c r="G64" s="94" t="str">
        <f>IFERROR(SquadExport!G64*VLOOKUP(WeightedParse!$C64,Weights!$A$1:$AV$15,2,FALSE),"")</f>
        <v/>
      </c>
      <c r="H64" s="94" t="str">
        <f>IFERROR(SquadExport!H64*VLOOKUP(WeightedParse!$C64,Weights!$A$1:$AV$15,3,FALSE),"")</f>
        <v/>
      </c>
      <c r="I64" s="94" t="str">
        <f>IFERROR(SquadExport!I64*VLOOKUP(WeightedParse!$C64,Weights!$A$1:$AV$15,4,FALSE),"")</f>
        <v/>
      </c>
      <c r="J64" s="94" t="str">
        <f>IFERROR(SquadExport!J64*VLOOKUP(WeightedParse!$C64,Weights!$A$1:$AV$15,5,FALSE),"")</f>
        <v/>
      </c>
      <c r="K64" s="94" t="str">
        <f>IFERROR(SquadExport!K64*VLOOKUP(WeightedParse!$C64,Weights!$A$1:$AV$15,6,FALSE),"")</f>
        <v/>
      </c>
      <c r="L64" s="94" t="str">
        <f>IFERROR(SquadExport!L64*VLOOKUP(WeightedParse!$C64,Weights!$A$1:$AV$15,7,FALSE),"")</f>
        <v/>
      </c>
      <c r="M64" s="94" t="str">
        <f>IFERROR(SquadExport!M64*VLOOKUP(WeightedParse!$C64,Weights!$A$1:$AV$15,8,FALSE),"")</f>
        <v/>
      </c>
      <c r="N64" s="94" t="str">
        <f>IFERROR(SquadExport!N64*VLOOKUP(WeightedParse!$C64,Weights!$A$1:$AV$15,9,FALSE),"")</f>
        <v/>
      </c>
      <c r="O64" s="94" t="str">
        <f>IFERROR(SquadExport!O64*VLOOKUP(WeightedParse!$C64,Weights!$A$1:$AV$15,10,FALSE),"")</f>
        <v/>
      </c>
      <c r="P64" s="94" t="str">
        <f>IFERROR(SquadExport!P64*VLOOKUP(WeightedParse!$C64,Weights!$A$1:$AV$15,11,FALSE),"")</f>
        <v/>
      </c>
      <c r="Q64" s="94" t="str">
        <f>IFERROR(SquadExport!Q64*VLOOKUP(WeightedParse!$C64,Weights!$A$1:$AV$15,12,FALSE),"")</f>
        <v/>
      </c>
      <c r="R64" s="94" t="str">
        <f>IFERROR(SquadExport!R64*VLOOKUP(WeightedParse!$C64,Weights!$A$1:$AV$15,13,FALSE),"")</f>
        <v/>
      </c>
      <c r="S64" s="94" t="str">
        <f>IFERROR(SquadExport!S64*VLOOKUP(WeightedParse!$C64,Weights!$A$1:$AV$15,14,FALSE),"")</f>
        <v/>
      </c>
      <c r="T64" s="94" t="str">
        <f>IFERROR(SquadExport!T64*VLOOKUP(WeightedParse!$C64,Weights!$A$1:$AV$15,15,FALSE),"")</f>
        <v/>
      </c>
      <c r="U64" s="94" t="str">
        <f>IFERROR(SquadExport!U64*VLOOKUP(WeightedParse!$C64,Weights!$A$1:$AV$15,16,FALSE),"")</f>
        <v/>
      </c>
      <c r="V64" s="94" t="str">
        <f>IFERROR(SquadExport!V64*VLOOKUP(WeightedParse!$C64,Weights!$A$1:$AV$15,17,FALSE),"")</f>
        <v/>
      </c>
      <c r="W64" s="94" t="str">
        <f>IFERROR(SquadExport!W64*VLOOKUP(WeightedParse!$C64,Weights!$A$1:$AV$15,18,FALSE),"")</f>
        <v/>
      </c>
      <c r="X64" s="94" t="str">
        <f>IFERROR(SquadExport!X64*VLOOKUP(WeightedParse!$C64,Weights!$A$1:$AV$15,19,FALSE),"")</f>
        <v/>
      </c>
      <c r="Y64" s="94" t="str">
        <f>IFERROR(SquadExport!Y64*VLOOKUP(WeightedParse!$C64,Weights!$A$1:$AV$15,20,FALSE),"")</f>
        <v/>
      </c>
      <c r="Z64" s="94" t="str">
        <f>IFERROR(SquadExport!Z64*VLOOKUP(WeightedParse!$C64,Weights!$A$1:$AV$15,21,FALSE),"")</f>
        <v/>
      </c>
      <c r="AA64" s="94" t="str">
        <f>IFERROR(SquadExport!AA64*VLOOKUP(WeightedParse!$C64,Weights!$A$1:$AV$15,22,FALSE),"")</f>
        <v/>
      </c>
      <c r="AB64" s="94" t="str">
        <f>IFERROR(SquadExport!AB64*VLOOKUP(WeightedParse!$C64,Weights!$A$1:$AV$15,23,FALSE),"")</f>
        <v/>
      </c>
      <c r="AC64" s="94" t="str">
        <f>IFERROR(SquadExport!AC64*VLOOKUP(WeightedParse!$C64,Weights!$A$1:$AV$15,24,FALSE),"")</f>
        <v/>
      </c>
      <c r="AD64" s="94" t="str">
        <f>IFERROR(SquadExport!AD64*VLOOKUP(WeightedParse!$C64,Weights!$A$1:$AV$15,25,FALSE),"")</f>
        <v/>
      </c>
      <c r="AE64" s="94" t="str">
        <f>IFERROR(SquadExport!AE64*VLOOKUP(WeightedParse!$C64,Weights!$A$1:$AV$15,26,FALSE),"")</f>
        <v/>
      </c>
      <c r="AF64" s="94" t="str">
        <f>IFERROR(SquadExport!AF64*VLOOKUP(WeightedParse!$C64,Weights!$A$1:$AV$15,27,FALSE),"")</f>
        <v/>
      </c>
      <c r="AG64" s="94" t="str">
        <f>IFERROR(SquadExport!AG64*VLOOKUP(WeightedParse!$C64,Weights!$A$1:$AV$15,28,FALSE),"")</f>
        <v/>
      </c>
      <c r="AH64" s="94" t="str">
        <f>IFERROR(SquadExport!AH64*VLOOKUP(WeightedParse!$C64,Weights!$A$1:$AV$15,29,FALSE),"")</f>
        <v/>
      </c>
      <c r="AI64" s="94" t="str">
        <f>IFERROR(SquadExport!AI64*VLOOKUP(WeightedParse!$C64,Weights!$A$1:$AV$15,30,FALSE),"")</f>
        <v/>
      </c>
      <c r="AJ64" s="94" t="str">
        <f>IFERROR(SquadExport!AJ64*VLOOKUP(WeightedParse!$C64,Weights!$A$1:$AV$15,31,FALSE),"")</f>
        <v/>
      </c>
      <c r="AK64" s="94" t="str">
        <f>IFERROR(SquadExport!AK64*VLOOKUP(WeightedParse!$C64,Weights!$A$1:$AV$15,32,FALSE),"")</f>
        <v/>
      </c>
      <c r="AL64" s="94" t="str">
        <f>IFERROR(SquadExport!AL64*VLOOKUP(WeightedParse!$C64,Weights!$A$1:$AV$15,33,FALSE),"")</f>
        <v/>
      </c>
      <c r="AM64" s="94" t="str">
        <f>IFERROR(SquadExport!AM64*VLOOKUP(WeightedParse!$C64,Weights!$A$1:$AV$15,34,FALSE),"")</f>
        <v/>
      </c>
      <c r="AN64" s="94" t="str">
        <f>IFERROR(SquadExport!AN64*VLOOKUP(WeightedParse!$C64,Weights!$A$1:$AV$15,35,FALSE),"")</f>
        <v/>
      </c>
      <c r="AO64" s="94" t="str">
        <f>IFERROR(SquadExport!AO64*VLOOKUP(WeightedParse!$C64,Weights!$A$1:$AV$15,36,FALSE),"")</f>
        <v/>
      </c>
      <c r="AP64" s="94" t="str">
        <f>IFERROR(SquadExport!AP64*VLOOKUP(WeightedParse!$C64,Weights!$A$1:$AV$15,37,FALSE),"")</f>
        <v/>
      </c>
      <c r="AQ64" s="94" t="str">
        <f>IFERROR(SquadExport!AQ64*VLOOKUP(WeightedParse!$C64,Weights!$A$1:$AV$15,38,FALSE),"")</f>
        <v/>
      </c>
      <c r="AR64" s="94" t="str">
        <f>IFERROR(SquadExport!AR64*VLOOKUP(WeightedParse!$C64,Weights!$A$1:$AV$15,39,FALSE),"")</f>
        <v/>
      </c>
      <c r="AS64" s="94" t="str">
        <f>IFERROR(SquadExport!AS64*VLOOKUP(WeightedParse!$C64,Weights!$A$1:$AV$15,40,FALSE),"")</f>
        <v/>
      </c>
      <c r="AT64" s="94" t="str">
        <f>IFERROR(SquadExport!AT64*VLOOKUP(WeightedParse!$C64,Weights!$A$1:$AV$15,41,FALSE),"")</f>
        <v/>
      </c>
      <c r="AU64" s="94" t="str">
        <f>IFERROR(SquadExport!AU64*VLOOKUP(WeightedParse!$C64,Weights!$A$1:$AV$15,42,FALSE),"")</f>
        <v/>
      </c>
      <c r="AV64" s="94" t="str">
        <f>IFERROR(SquadExport!AV64*VLOOKUP(WeightedParse!$C64,Weights!$A$1:$AV$15,43,FALSE),"")</f>
        <v/>
      </c>
      <c r="AW64" s="94" t="str">
        <f>IFERROR(SquadExport!AW64*VLOOKUP(WeightedParse!$C64,Weights!$A$1:$AV$15,44,FALSE),"")</f>
        <v/>
      </c>
      <c r="AX64" s="94" t="str">
        <f>IFERROR(SquadExport!AX64*VLOOKUP(WeightedParse!$C64,Weights!$A$1:$AV$15,45,FALSE),"")</f>
        <v/>
      </c>
      <c r="AY64" s="94" t="str">
        <f>IFERROR(SquadExport!AY64*VLOOKUP(WeightedParse!$C64,Weights!$A$1:$AV$15,46,FALSE),"")</f>
        <v/>
      </c>
      <c r="AZ64" s="94" t="str">
        <f>IFERROR(SquadExport!AZ64*VLOOKUP(WeightedParse!$C64,Weights!$A$1:$AV$15,47,FALSE),"")</f>
        <v/>
      </c>
      <c r="BA64" s="94" t="str">
        <f>IFERROR(SquadExport!BA64*VLOOKUP(WeightedParse!$C64,Weights!$A$1:$AV$15,48,FALSE),"")</f>
        <v/>
      </c>
      <c r="BB64" s="92" t="str">
        <f>IFERROR(IF(SquadExport!$BB64="Very Strong",6,IF(SquadExport!$BB64="Strong",5,IF(SquadExport!$BB64="Fairly Strong",4,IF(SquadExport!$BB64="Reasonable",3,IF(SquadExport!$BB64="Weak",2, IF(SquadExport!$BB64="Very Weak",1,"")))))),"")</f>
        <v/>
      </c>
      <c r="BC64" s="92" t="str">
        <f>IFERROR(IF(SquadExport!$BC64="Very Strong",6,IF(SquadExport!$BC64="Strong",5,IF(SquadExport!$BC64="Fairly Strong",4,IF(SquadExport!$BC64="Reasonable",3,IF(SquadExport!$BC64="Weak",2, IF(SquadExport!$BC64="Very Weak",1,"")))))),"")</f>
        <v/>
      </c>
      <c r="BD64" s="105" t="str">
        <f t="shared" si="0"/>
        <v/>
      </c>
      <c r="BE64" s="86" t="str">
        <f t="shared" si="1"/>
        <v/>
      </c>
    </row>
    <row r="65" spans="1:57" x14ac:dyDescent="0.25">
      <c r="A65" s="85" t="str">
        <f>IF(SquadExport!A65&gt;"",SquadExport!A65,"")</f>
        <v/>
      </c>
      <c r="B65" s="92" t="str">
        <f>IF($A65&gt;"",SquadExport!B65,"")</f>
        <v/>
      </c>
      <c r="C65" s="92" t="str">
        <f>IF($A65&gt;"",SquadExport!C65,"")</f>
        <v/>
      </c>
      <c r="D65" s="92" t="str">
        <f>IF(A65&gt;"",SquadExport!D65,"")</f>
        <v/>
      </c>
      <c r="E65" s="92" t="str">
        <f>IF($A65&gt;"",SquadExport!E65,"")</f>
        <v/>
      </c>
      <c r="F65" s="92" t="str">
        <f>IF($A65&gt;"",SquadExport!F65,"")</f>
        <v/>
      </c>
      <c r="G65" s="94" t="str">
        <f>IFERROR(SquadExport!G65*VLOOKUP(WeightedParse!$C65,Weights!$A$1:$AV$15,2,FALSE),"")</f>
        <v/>
      </c>
      <c r="H65" s="94" t="str">
        <f>IFERROR(SquadExport!H65*VLOOKUP(WeightedParse!$C65,Weights!$A$1:$AV$15,3,FALSE),"")</f>
        <v/>
      </c>
      <c r="I65" s="94" t="str">
        <f>IFERROR(SquadExport!I65*VLOOKUP(WeightedParse!$C65,Weights!$A$1:$AV$15,4,FALSE),"")</f>
        <v/>
      </c>
      <c r="J65" s="94" t="str">
        <f>IFERROR(SquadExport!J65*VLOOKUP(WeightedParse!$C65,Weights!$A$1:$AV$15,5,FALSE),"")</f>
        <v/>
      </c>
      <c r="K65" s="94" t="str">
        <f>IFERROR(SquadExport!K65*VLOOKUP(WeightedParse!$C65,Weights!$A$1:$AV$15,6,FALSE),"")</f>
        <v/>
      </c>
      <c r="L65" s="94" t="str">
        <f>IFERROR(SquadExport!L65*VLOOKUP(WeightedParse!$C65,Weights!$A$1:$AV$15,7,FALSE),"")</f>
        <v/>
      </c>
      <c r="M65" s="94" t="str">
        <f>IFERROR(SquadExport!M65*VLOOKUP(WeightedParse!$C65,Weights!$A$1:$AV$15,8,FALSE),"")</f>
        <v/>
      </c>
      <c r="N65" s="94" t="str">
        <f>IFERROR(SquadExport!N65*VLOOKUP(WeightedParse!$C65,Weights!$A$1:$AV$15,9,FALSE),"")</f>
        <v/>
      </c>
      <c r="O65" s="94" t="str">
        <f>IFERROR(SquadExport!O65*VLOOKUP(WeightedParse!$C65,Weights!$A$1:$AV$15,10,FALSE),"")</f>
        <v/>
      </c>
      <c r="P65" s="94" t="str">
        <f>IFERROR(SquadExport!P65*VLOOKUP(WeightedParse!$C65,Weights!$A$1:$AV$15,11,FALSE),"")</f>
        <v/>
      </c>
      <c r="Q65" s="94" t="str">
        <f>IFERROR(SquadExport!Q65*VLOOKUP(WeightedParse!$C65,Weights!$A$1:$AV$15,12,FALSE),"")</f>
        <v/>
      </c>
      <c r="R65" s="94" t="str">
        <f>IFERROR(SquadExport!R65*VLOOKUP(WeightedParse!$C65,Weights!$A$1:$AV$15,13,FALSE),"")</f>
        <v/>
      </c>
      <c r="S65" s="94" t="str">
        <f>IFERROR(SquadExport!S65*VLOOKUP(WeightedParse!$C65,Weights!$A$1:$AV$15,14,FALSE),"")</f>
        <v/>
      </c>
      <c r="T65" s="94" t="str">
        <f>IFERROR(SquadExport!T65*VLOOKUP(WeightedParse!$C65,Weights!$A$1:$AV$15,15,FALSE),"")</f>
        <v/>
      </c>
      <c r="U65" s="94" t="str">
        <f>IFERROR(SquadExport!U65*VLOOKUP(WeightedParse!$C65,Weights!$A$1:$AV$15,16,FALSE),"")</f>
        <v/>
      </c>
      <c r="V65" s="94" t="str">
        <f>IFERROR(SquadExport!V65*VLOOKUP(WeightedParse!$C65,Weights!$A$1:$AV$15,17,FALSE),"")</f>
        <v/>
      </c>
      <c r="W65" s="94" t="str">
        <f>IFERROR(SquadExport!W65*VLOOKUP(WeightedParse!$C65,Weights!$A$1:$AV$15,18,FALSE),"")</f>
        <v/>
      </c>
      <c r="X65" s="94" t="str">
        <f>IFERROR(SquadExport!X65*VLOOKUP(WeightedParse!$C65,Weights!$A$1:$AV$15,19,FALSE),"")</f>
        <v/>
      </c>
      <c r="Y65" s="94" t="str">
        <f>IFERROR(SquadExport!Y65*VLOOKUP(WeightedParse!$C65,Weights!$A$1:$AV$15,20,FALSE),"")</f>
        <v/>
      </c>
      <c r="Z65" s="94" t="str">
        <f>IFERROR(SquadExport!Z65*VLOOKUP(WeightedParse!$C65,Weights!$A$1:$AV$15,21,FALSE),"")</f>
        <v/>
      </c>
      <c r="AA65" s="94" t="str">
        <f>IFERROR(SquadExport!AA65*VLOOKUP(WeightedParse!$C65,Weights!$A$1:$AV$15,22,FALSE),"")</f>
        <v/>
      </c>
      <c r="AB65" s="94" t="str">
        <f>IFERROR(SquadExport!AB65*VLOOKUP(WeightedParse!$C65,Weights!$A$1:$AV$15,23,FALSE),"")</f>
        <v/>
      </c>
      <c r="AC65" s="94" t="str">
        <f>IFERROR(SquadExport!AC65*VLOOKUP(WeightedParse!$C65,Weights!$A$1:$AV$15,24,FALSE),"")</f>
        <v/>
      </c>
      <c r="AD65" s="94" t="str">
        <f>IFERROR(SquadExport!AD65*VLOOKUP(WeightedParse!$C65,Weights!$A$1:$AV$15,25,FALSE),"")</f>
        <v/>
      </c>
      <c r="AE65" s="94" t="str">
        <f>IFERROR(SquadExport!AE65*VLOOKUP(WeightedParse!$C65,Weights!$A$1:$AV$15,26,FALSE),"")</f>
        <v/>
      </c>
      <c r="AF65" s="94" t="str">
        <f>IFERROR(SquadExport!AF65*VLOOKUP(WeightedParse!$C65,Weights!$A$1:$AV$15,27,FALSE),"")</f>
        <v/>
      </c>
      <c r="AG65" s="94" t="str">
        <f>IFERROR(SquadExport!AG65*VLOOKUP(WeightedParse!$C65,Weights!$A$1:$AV$15,28,FALSE),"")</f>
        <v/>
      </c>
      <c r="AH65" s="94" t="str">
        <f>IFERROR(SquadExport!AH65*VLOOKUP(WeightedParse!$C65,Weights!$A$1:$AV$15,29,FALSE),"")</f>
        <v/>
      </c>
      <c r="AI65" s="94" t="str">
        <f>IFERROR(SquadExport!AI65*VLOOKUP(WeightedParse!$C65,Weights!$A$1:$AV$15,30,FALSE),"")</f>
        <v/>
      </c>
      <c r="AJ65" s="94" t="str">
        <f>IFERROR(SquadExport!AJ65*VLOOKUP(WeightedParse!$C65,Weights!$A$1:$AV$15,31,FALSE),"")</f>
        <v/>
      </c>
      <c r="AK65" s="94" t="str">
        <f>IFERROR(SquadExport!AK65*VLOOKUP(WeightedParse!$C65,Weights!$A$1:$AV$15,32,FALSE),"")</f>
        <v/>
      </c>
      <c r="AL65" s="94" t="str">
        <f>IFERROR(SquadExport!AL65*VLOOKUP(WeightedParse!$C65,Weights!$A$1:$AV$15,33,FALSE),"")</f>
        <v/>
      </c>
      <c r="AM65" s="94" t="str">
        <f>IFERROR(SquadExport!AM65*VLOOKUP(WeightedParse!$C65,Weights!$A$1:$AV$15,34,FALSE),"")</f>
        <v/>
      </c>
      <c r="AN65" s="94" t="str">
        <f>IFERROR(SquadExport!AN65*VLOOKUP(WeightedParse!$C65,Weights!$A$1:$AV$15,35,FALSE),"")</f>
        <v/>
      </c>
      <c r="AO65" s="94" t="str">
        <f>IFERROR(SquadExport!AO65*VLOOKUP(WeightedParse!$C65,Weights!$A$1:$AV$15,36,FALSE),"")</f>
        <v/>
      </c>
      <c r="AP65" s="94" t="str">
        <f>IFERROR(SquadExport!AP65*VLOOKUP(WeightedParse!$C65,Weights!$A$1:$AV$15,37,FALSE),"")</f>
        <v/>
      </c>
      <c r="AQ65" s="94" t="str">
        <f>IFERROR(SquadExport!AQ65*VLOOKUP(WeightedParse!$C65,Weights!$A$1:$AV$15,38,FALSE),"")</f>
        <v/>
      </c>
      <c r="AR65" s="94" t="str">
        <f>IFERROR(SquadExport!AR65*VLOOKUP(WeightedParse!$C65,Weights!$A$1:$AV$15,39,FALSE),"")</f>
        <v/>
      </c>
      <c r="AS65" s="94" t="str">
        <f>IFERROR(SquadExport!AS65*VLOOKUP(WeightedParse!$C65,Weights!$A$1:$AV$15,40,FALSE),"")</f>
        <v/>
      </c>
      <c r="AT65" s="94" t="str">
        <f>IFERROR(SquadExport!AT65*VLOOKUP(WeightedParse!$C65,Weights!$A$1:$AV$15,41,FALSE),"")</f>
        <v/>
      </c>
      <c r="AU65" s="94" t="str">
        <f>IFERROR(SquadExport!AU65*VLOOKUP(WeightedParse!$C65,Weights!$A$1:$AV$15,42,FALSE),"")</f>
        <v/>
      </c>
      <c r="AV65" s="94" t="str">
        <f>IFERROR(SquadExport!AV65*VLOOKUP(WeightedParse!$C65,Weights!$A$1:$AV$15,43,FALSE),"")</f>
        <v/>
      </c>
      <c r="AW65" s="94" t="str">
        <f>IFERROR(SquadExport!AW65*VLOOKUP(WeightedParse!$C65,Weights!$A$1:$AV$15,44,FALSE),"")</f>
        <v/>
      </c>
      <c r="AX65" s="94" t="str">
        <f>IFERROR(SquadExport!AX65*VLOOKUP(WeightedParse!$C65,Weights!$A$1:$AV$15,45,FALSE),"")</f>
        <v/>
      </c>
      <c r="AY65" s="94" t="str">
        <f>IFERROR(SquadExport!AY65*VLOOKUP(WeightedParse!$C65,Weights!$A$1:$AV$15,46,FALSE),"")</f>
        <v/>
      </c>
      <c r="AZ65" s="94" t="str">
        <f>IFERROR(SquadExport!AZ65*VLOOKUP(WeightedParse!$C65,Weights!$A$1:$AV$15,47,FALSE),"")</f>
        <v/>
      </c>
      <c r="BA65" s="94" t="str">
        <f>IFERROR(SquadExport!BA65*VLOOKUP(WeightedParse!$C65,Weights!$A$1:$AV$15,48,FALSE),"")</f>
        <v/>
      </c>
      <c r="BB65" s="92" t="str">
        <f>IFERROR(IF(SquadExport!$BB65="Very Strong",6,IF(SquadExport!$BB65="Strong",5,IF(SquadExport!$BB65="Fairly Strong",4,IF(SquadExport!$BB65="Reasonable",3,IF(SquadExport!$BB65="Weak",2, IF(SquadExport!$BB65="Very Weak",1,"")))))),"")</f>
        <v/>
      </c>
      <c r="BC65" s="92" t="str">
        <f>IFERROR(IF(SquadExport!$BC65="Very Strong",6,IF(SquadExport!$BC65="Strong",5,IF(SquadExport!$BC65="Fairly Strong",4,IF(SquadExport!$BC65="Reasonable",3,IF(SquadExport!$BC65="Weak",2, IF(SquadExport!$BC65="Very Weak",1,"")))))),"")</f>
        <v/>
      </c>
      <c r="BD65" s="105" t="str">
        <f t="shared" si="0"/>
        <v/>
      </c>
      <c r="BE65" s="86" t="str">
        <f t="shared" si="1"/>
        <v/>
      </c>
    </row>
    <row r="66" spans="1:57" x14ac:dyDescent="0.25">
      <c r="A66" s="85" t="str">
        <f>IF(SquadExport!A66&gt;"",SquadExport!A66,"")</f>
        <v/>
      </c>
      <c r="B66" s="92" t="str">
        <f>IF($A66&gt;"",SquadExport!B66,"")</f>
        <v/>
      </c>
      <c r="C66" s="92" t="str">
        <f>IF($A66&gt;"",SquadExport!C66,"")</f>
        <v/>
      </c>
      <c r="D66" s="92" t="str">
        <f>IF(A66&gt;"",SquadExport!D66,"")</f>
        <v/>
      </c>
      <c r="E66" s="92" t="str">
        <f>IF($A66&gt;"",SquadExport!E66,"")</f>
        <v/>
      </c>
      <c r="F66" s="92" t="str">
        <f>IF($A66&gt;"",SquadExport!F66,"")</f>
        <v/>
      </c>
      <c r="G66" s="94" t="str">
        <f>IFERROR(SquadExport!G66*VLOOKUP(WeightedParse!$C66,Weights!$A$1:$AV$15,2,FALSE),"")</f>
        <v/>
      </c>
      <c r="H66" s="94" t="str">
        <f>IFERROR(SquadExport!H66*VLOOKUP(WeightedParse!$C66,Weights!$A$1:$AV$15,3,FALSE),"")</f>
        <v/>
      </c>
      <c r="I66" s="94" t="str">
        <f>IFERROR(SquadExport!I66*VLOOKUP(WeightedParse!$C66,Weights!$A$1:$AV$15,4,FALSE),"")</f>
        <v/>
      </c>
      <c r="J66" s="94" t="str">
        <f>IFERROR(SquadExport!J66*VLOOKUP(WeightedParse!$C66,Weights!$A$1:$AV$15,5,FALSE),"")</f>
        <v/>
      </c>
      <c r="K66" s="94" t="str">
        <f>IFERROR(SquadExport!K66*VLOOKUP(WeightedParse!$C66,Weights!$A$1:$AV$15,6,FALSE),"")</f>
        <v/>
      </c>
      <c r="L66" s="94" t="str">
        <f>IFERROR(SquadExport!L66*VLOOKUP(WeightedParse!$C66,Weights!$A$1:$AV$15,7,FALSE),"")</f>
        <v/>
      </c>
      <c r="M66" s="94" t="str">
        <f>IFERROR(SquadExport!M66*VLOOKUP(WeightedParse!$C66,Weights!$A$1:$AV$15,8,FALSE),"")</f>
        <v/>
      </c>
      <c r="N66" s="94" t="str">
        <f>IFERROR(SquadExport!N66*VLOOKUP(WeightedParse!$C66,Weights!$A$1:$AV$15,9,FALSE),"")</f>
        <v/>
      </c>
      <c r="O66" s="94" t="str">
        <f>IFERROR(SquadExport!O66*VLOOKUP(WeightedParse!$C66,Weights!$A$1:$AV$15,10,FALSE),"")</f>
        <v/>
      </c>
      <c r="P66" s="94" t="str">
        <f>IFERROR(SquadExport!P66*VLOOKUP(WeightedParse!$C66,Weights!$A$1:$AV$15,11,FALSE),"")</f>
        <v/>
      </c>
      <c r="Q66" s="94" t="str">
        <f>IFERROR(SquadExport!Q66*VLOOKUP(WeightedParse!$C66,Weights!$A$1:$AV$15,12,FALSE),"")</f>
        <v/>
      </c>
      <c r="R66" s="94" t="str">
        <f>IFERROR(SquadExport!R66*VLOOKUP(WeightedParse!$C66,Weights!$A$1:$AV$15,13,FALSE),"")</f>
        <v/>
      </c>
      <c r="S66" s="94" t="str">
        <f>IFERROR(SquadExport!S66*VLOOKUP(WeightedParse!$C66,Weights!$A$1:$AV$15,14,FALSE),"")</f>
        <v/>
      </c>
      <c r="T66" s="94" t="str">
        <f>IFERROR(SquadExport!T66*VLOOKUP(WeightedParse!$C66,Weights!$A$1:$AV$15,15,FALSE),"")</f>
        <v/>
      </c>
      <c r="U66" s="94" t="str">
        <f>IFERROR(SquadExport!U66*VLOOKUP(WeightedParse!$C66,Weights!$A$1:$AV$15,16,FALSE),"")</f>
        <v/>
      </c>
      <c r="V66" s="94" t="str">
        <f>IFERROR(SquadExport!V66*VLOOKUP(WeightedParse!$C66,Weights!$A$1:$AV$15,17,FALSE),"")</f>
        <v/>
      </c>
      <c r="W66" s="94" t="str">
        <f>IFERROR(SquadExport!W66*VLOOKUP(WeightedParse!$C66,Weights!$A$1:$AV$15,18,FALSE),"")</f>
        <v/>
      </c>
      <c r="X66" s="94" t="str">
        <f>IFERROR(SquadExport!X66*VLOOKUP(WeightedParse!$C66,Weights!$A$1:$AV$15,19,FALSE),"")</f>
        <v/>
      </c>
      <c r="Y66" s="94" t="str">
        <f>IFERROR(SquadExport!Y66*VLOOKUP(WeightedParse!$C66,Weights!$A$1:$AV$15,20,FALSE),"")</f>
        <v/>
      </c>
      <c r="Z66" s="94" t="str">
        <f>IFERROR(SquadExport!Z66*VLOOKUP(WeightedParse!$C66,Weights!$A$1:$AV$15,21,FALSE),"")</f>
        <v/>
      </c>
      <c r="AA66" s="94" t="str">
        <f>IFERROR(SquadExport!AA66*VLOOKUP(WeightedParse!$C66,Weights!$A$1:$AV$15,22,FALSE),"")</f>
        <v/>
      </c>
      <c r="AB66" s="94" t="str">
        <f>IFERROR(SquadExport!AB66*VLOOKUP(WeightedParse!$C66,Weights!$A$1:$AV$15,23,FALSE),"")</f>
        <v/>
      </c>
      <c r="AC66" s="94" t="str">
        <f>IFERROR(SquadExport!AC66*VLOOKUP(WeightedParse!$C66,Weights!$A$1:$AV$15,24,FALSE),"")</f>
        <v/>
      </c>
      <c r="AD66" s="94" t="str">
        <f>IFERROR(SquadExport!AD66*VLOOKUP(WeightedParse!$C66,Weights!$A$1:$AV$15,25,FALSE),"")</f>
        <v/>
      </c>
      <c r="AE66" s="94" t="str">
        <f>IFERROR(SquadExport!AE66*VLOOKUP(WeightedParse!$C66,Weights!$A$1:$AV$15,26,FALSE),"")</f>
        <v/>
      </c>
      <c r="AF66" s="94" t="str">
        <f>IFERROR(SquadExport!AF66*VLOOKUP(WeightedParse!$C66,Weights!$A$1:$AV$15,27,FALSE),"")</f>
        <v/>
      </c>
      <c r="AG66" s="94" t="str">
        <f>IFERROR(SquadExport!AG66*VLOOKUP(WeightedParse!$C66,Weights!$A$1:$AV$15,28,FALSE),"")</f>
        <v/>
      </c>
      <c r="AH66" s="94" t="str">
        <f>IFERROR(SquadExport!AH66*VLOOKUP(WeightedParse!$C66,Weights!$A$1:$AV$15,29,FALSE),"")</f>
        <v/>
      </c>
      <c r="AI66" s="94" t="str">
        <f>IFERROR(SquadExport!AI66*VLOOKUP(WeightedParse!$C66,Weights!$A$1:$AV$15,30,FALSE),"")</f>
        <v/>
      </c>
      <c r="AJ66" s="94" t="str">
        <f>IFERROR(SquadExport!AJ66*VLOOKUP(WeightedParse!$C66,Weights!$A$1:$AV$15,31,FALSE),"")</f>
        <v/>
      </c>
      <c r="AK66" s="94" t="str">
        <f>IFERROR(SquadExport!AK66*VLOOKUP(WeightedParse!$C66,Weights!$A$1:$AV$15,32,FALSE),"")</f>
        <v/>
      </c>
      <c r="AL66" s="94" t="str">
        <f>IFERROR(SquadExport!AL66*VLOOKUP(WeightedParse!$C66,Weights!$A$1:$AV$15,33,FALSE),"")</f>
        <v/>
      </c>
      <c r="AM66" s="94" t="str">
        <f>IFERROR(SquadExport!AM66*VLOOKUP(WeightedParse!$C66,Weights!$A$1:$AV$15,34,FALSE),"")</f>
        <v/>
      </c>
      <c r="AN66" s="94" t="str">
        <f>IFERROR(SquadExport!AN66*VLOOKUP(WeightedParse!$C66,Weights!$A$1:$AV$15,35,FALSE),"")</f>
        <v/>
      </c>
      <c r="AO66" s="94" t="str">
        <f>IFERROR(SquadExport!AO66*VLOOKUP(WeightedParse!$C66,Weights!$A$1:$AV$15,36,FALSE),"")</f>
        <v/>
      </c>
      <c r="AP66" s="94" t="str">
        <f>IFERROR(SquadExport!AP66*VLOOKUP(WeightedParse!$C66,Weights!$A$1:$AV$15,37,FALSE),"")</f>
        <v/>
      </c>
      <c r="AQ66" s="94" t="str">
        <f>IFERROR(SquadExport!AQ66*VLOOKUP(WeightedParse!$C66,Weights!$A$1:$AV$15,38,FALSE),"")</f>
        <v/>
      </c>
      <c r="AR66" s="94" t="str">
        <f>IFERROR(SquadExport!AR66*VLOOKUP(WeightedParse!$C66,Weights!$A$1:$AV$15,39,FALSE),"")</f>
        <v/>
      </c>
      <c r="AS66" s="94" t="str">
        <f>IFERROR(SquadExport!AS66*VLOOKUP(WeightedParse!$C66,Weights!$A$1:$AV$15,40,FALSE),"")</f>
        <v/>
      </c>
      <c r="AT66" s="94" t="str">
        <f>IFERROR(SquadExport!AT66*VLOOKUP(WeightedParse!$C66,Weights!$A$1:$AV$15,41,FALSE),"")</f>
        <v/>
      </c>
      <c r="AU66" s="94" t="str">
        <f>IFERROR(SquadExport!AU66*VLOOKUP(WeightedParse!$C66,Weights!$A$1:$AV$15,42,FALSE),"")</f>
        <v/>
      </c>
      <c r="AV66" s="94" t="str">
        <f>IFERROR(SquadExport!AV66*VLOOKUP(WeightedParse!$C66,Weights!$A$1:$AV$15,43,FALSE),"")</f>
        <v/>
      </c>
      <c r="AW66" s="94" t="str">
        <f>IFERROR(SquadExport!AW66*VLOOKUP(WeightedParse!$C66,Weights!$A$1:$AV$15,44,FALSE),"")</f>
        <v/>
      </c>
      <c r="AX66" s="94" t="str">
        <f>IFERROR(SquadExport!AX66*VLOOKUP(WeightedParse!$C66,Weights!$A$1:$AV$15,45,FALSE),"")</f>
        <v/>
      </c>
      <c r="AY66" s="94" t="str">
        <f>IFERROR(SquadExport!AY66*VLOOKUP(WeightedParse!$C66,Weights!$A$1:$AV$15,46,FALSE),"")</f>
        <v/>
      </c>
      <c r="AZ66" s="94" t="str">
        <f>IFERROR(SquadExport!AZ66*VLOOKUP(WeightedParse!$C66,Weights!$A$1:$AV$15,47,FALSE),"")</f>
        <v/>
      </c>
      <c r="BA66" s="94" t="str">
        <f>IFERROR(SquadExport!BA66*VLOOKUP(WeightedParse!$C66,Weights!$A$1:$AV$15,48,FALSE),"")</f>
        <v/>
      </c>
      <c r="BB66" s="92" t="str">
        <f>IFERROR(IF(SquadExport!$BB66="Very Strong",6,IF(SquadExport!$BB66="Strong",5,IF(SquadExport!$BB66="Fairly Strong",4,IF(SquadExport!$BB66="Reasonable",3,IF(SquadExport!$BB66="Weak",2, IF(SquadExport!$BB66="Very Weak",1,"")))))),"")</f>
        <v/>
      </c>
      <c r="BC66" s="92" t="str">
        <f>IFERROR(IF(SquadExport!$BC66="Very Strong",6,IF(SquadExport!$BC66="Strong",5,IF(SquadExport!$BC66="Fairly Strong",4,IF(SquadExport!$BC66="Reasonable",3,IF(SquadExport!$BC66="Weak",2, IF(SquadExport!$BC66="Very Weak",1,"")))))),"")</f>
        <v/>
      </c>
      <c r="BD66" s="105" t="str">
        <f t="shared" si="0"/>
        <v/>
      </c>
      <c r="BE66" s="86" t="str">
        <f t="shared" si="1"/>
        <v/>
      </c>
    </row>
    <row r="67" spans="1:57" x14ac:dyDescent="0.25">
      <c r="A67" s="85" t="str">
        <f>IF(SquadExport!A67&gt;"",SquadExport!A67,"")</f>
        <v/>
      </c>
      <c r="B67" s="92" t="str">
        <f>IF($A67&gt;"",SquadExport!B67,"")</f>
        <v/>
      </c>
      <c r="C67" s="92" t="str">
        <f>IF($A67&gt;"",SquadExport!C67,"")</f>
        <v/>
      </c>
      <c r="D67" s="92" t="str">
        <f>IF(A67&gt;"",SquadExport!D67,"")</f>
        <v/>
      </c>
      <c r="E67" s="92" t="str">
        <f>IF($A67&gt;"",SquadExport!E67,"")</f>
        <v/>
      </c>
      <c r="F67" s="92" t="str">
        <f>IF($A67&gt;"",SquadExport!F67,"")</f>
        <v/>
      </c>
      <c r="G67" s="94" t="str">
        <f>IFERROR(SquadExport!G67*VLOOKUP(WeightedParse!$C67,Weights!$A$1:$AV$15,2,FALSE),"")</f>
        <v/>
      </c>
      <c r="H67" s="94" t="str">
        <f>IFERROR(SquadExport!H67*VLOOKUP(WeightedParse!$C67,Weights!$A$1:$AV$15,3,FALSE),"")</f>
        <v/>
      </c>
      <c r="I67" s="94" t="str">
        <f>IFERROR(SquadExport!I67*VLOOKUP(WeightedParse!$C67,Weights!$A$1:$AV$15,4,FALSE),"")</f>
        <v/>
      </c>
      <c r="J67" s="94" t="str">
        <f>IFERROR(SquadExport!J67*VLOOKUP(WeightedParse!$C67,Weights!$A$1:$AV$15,5,FALSE),"")</f>
        <v/>
      </c>
      <c r="K67" s="94" t="str">
        <f>IFERROR(SquadExport!K67*VLOOKUP(WeightedParse!$C67,Weights!$A$1:$AV$15,6,FALSE),"")</f>
        <v/>
      </c>
      <c r="L67" s="94" t="str">
        <f>IFERROR(SquadExport!L67*VLOOKUP(WeightedParse!$C67,Weights!$A$1:$AV$15,7,FALSE),"")</f>
        <v/>
      </c>
      <c r="M67" s="94" t="str">
        <f>IFERROR(SquadExport!M67*VLOOKUP(WeightedParse!$C67,Weights!$A$1:$AV$15,8,FALSE),"")</f>
        <v/>
      </c>
      <c r="N67" s="94" t="str">
        <f>IFERROR(SquadExport!N67*VLOOKUP(WeightedParse!$C67,Weights!$A$1:$AV$15,9,FALSE),"")</f>
        <v/>
      </c>
      <c r="O67" s="94" t="str">
        <f>IFERROR(SquadExport!O67*VLOOKUP(WeightedParse!$C67,Weights!$A$1:$AV$15,10,FALSE),"")</f>
        <v/>
      </c>
      <c r="P67" s="94" t="str">
        <f>IFERROR(SquadExport!P67*VLOOKUP(WeightedParse!$C67,Weights!$A$1:$AV$15,11,FALSE),"")</f>
        <v/>
      </c>
      <c r="Q67" s="94" t="str">
        <f>IFERROR(SquadExport!Q67*VLOOKUP(WeightedParse!$C67,Weights!$A$1:$AV$15,12,FALSE),"")</f>
        <v/>
      </c>
      <c r="R67" s="94" t="str">
        <f>IFERROR(SquadExport!R67*VLOOKUP(WeightedParse!$C67,Weights!$A$1:$AV$15,13,FALSE),"")</f>
        <v/>
      </c>
      <c r="S67" s="94" t="str">
        <f>IFERROR(SquadExport!S67*VLOOKUP(WeightedParse!$C67,Weights!$A$1:$AV$15,14,FALSE),"")</f>
        <v/>
      </c>
      <c r="T67" s="94" t="str">
        <f>IFERROR(SquadExport!T67*VLOOKUP(WeightedParse!$C67,Weights!$A$1:$AV$15,15,FALSE),"")</f>
        <v/>
      </c>
      <c r="U67" s="94" t="str">
        <f>IFERROR(SquadExport!U67*VLOOKUP(WeightedParse!$C67,Weights!$A$1:$AV$15,16,FALSE),"")</f>
        <v/>
      </c>
      <c r="V67" s="94" t="str">
        <f>IFERROR(SquadExport!V67*VLOOKUP(WeightedParse!$C67,Weights!$A$1:$AV$15,17,FALSE),"")</f>
        <v/>
      </c>
      <c r="W67" s="94" t="str">
        <f>IFERROR(SquadExport!W67*VLOOKUP(WeightedParse!$C67,Weights!$A$1:$AV$15,18,FALSE),"")</f>
        <v/>
      </c>
      <c r="X67" s="94" t="str">
        <f>IFERROR(SquadExport!X67*VLOOKUP(WeightedParse!$C67,Weights!$A$1:$AV$15,19,FALSE),"")</f>
        <v/>
      </c>
      <c r="Y67" s="94" t="str">
        <f>IFERROR(SquadExport!Y67*VLOOKUP(WeightedParse!$C67,Weights!$A$1:$AV$15,20,FALSE),"")</f>
        <v/>
      </c>
      <c r="Z67" s="94" t="str">
        <f>IFERROR(SquadExport!Z67*VLOOKUP(WeightedParse!$C67,Weights!$A$1:$AV$15,21,FALSE),"")</f>
        <v/>
      </c>
      <c r="AA67" s="94" t="str">
        <f>IFERROR(SquadExport!AA67*VLOOKUP(WeightedParse!$C67,Weights!$A$1:$AV$15,22,FALSE),"")</f>
        <v/>
      </c>
      <c r="AB67" s="94" t="str">
        <f>IFERROR(SquadExport!AB67*VLOOKUP(WeightedParse!$C67,Weights!$A$1:$AV$15,23,FALSE),"")</f>
        <v/>
      </c>
      <c r="AC67" s="94" t="str">
        <f>IFERROR(SquadExport!AC67*VLOOKUP(WeightedParse!$C67,Weights!$A$1:$AV$15,24,FALSE),"")</f>
        <v/>
      </c>
      <c r="AD67" s="94" t="str">
        <f>IFERROR(SquadExport!AD67*VLOOKUP(WeightedParse!$C67,Weights!$A$1:$AV$15,25,FALSE),"")</f>
        <v/>
      </c>
      <c r="AE67" s="94" t="str">
        <f>IFERROR(SquadExport!AE67*VLOOKUP(WeightedParse!$C67,Weights!$A$1:$AV$15,26,FALSE),"")</f>
        <v/>
      </c>
      <c r="AF67" s="94" t="str">
        <f>IFERROR(SquadExport!AF67*VLOOKUP(WeightedParse!$C67,Weights!$A$1:$AV$15,27,FALSE),"")</f>
        <v/>
      </c>
      <c r="AG67" s="94" t="str">
        <f>IFERROR(SquadExport!AG67*VLOOKUP(WeightedParse!$C67,Weights!$A$1:$AV$15,28,FALSE),"")</f>
        <v/>
      </c>
      <c r="AH67" s="94" t="str">
        <f>IFERROR(SquadExport!AH67*VLOOKUP(WeightedParse!$C67,Weights!$A$1:$AV$15,29,FALSE),"")</f>
        <v/>
      </c>
      <c r="AI67" s="94" t="str">
        <f>IFERROR(SquadExport!AI67*VLOOKUP(WeightedParse!$C67,Weights!$A$1:$AV$15,30,FALSE),"")</f>
        <v/>
      </c>
      <c r="AJ67" s="94" t="str">
        <f>IFERROR(SquadExport!AJ67*VLOOKUP(WeightedParse!$C67,Weights!$A$1:$AV$15,31,FALSE),"")</f>
        <v/>
      </c>
      <c r="AK67" s="94" t="str">
        <f>IFERROR(SquadExport!AK67*VLOOKUP(WeightedParse!$C67,Weights!$A$1:$AV$15,32,FALSE),"")</f>
        <v/>
      </c>
      <c r="AL67" s="94" t="str">
        <f>IFERROR(SquadExport!AL67*VLOOKUP(WeightedParse!$C67,Weights!$A$1:$AV$15,33,FALSE),"")</f>
        <v/>
      </c>
      <c r="AM67" s="94" t="str">
        <f>IFERROR(SquadExport!AM67*VLOOKUP(WeightedParse!$C67,Weights!$A$1:$AV$15,34,FALSE),"")</f>
        <v/>
      </c>
      <c r="AN67" s="94" t="str">
        <f>IFERROR(SquadExport!AN67*VLOOKUP(WeightedParse!$C67,Weights!$A$1:$AV$15,35,FALSE),"")</f>
        <v/>
      </c>
      <c r="AO67" s="94" t="str">
        <f>IFERROR(SquadExport!AO67*VLOOKUP(WeightedParse!$C67,Weights!$A$1:$AV$15,36,FALSE),"")</f>
        <v/>
      </c>
      <c r="AP67" s="94" t="str">
        <f>IFERROR(SquadExport!AP67*VLOOKUP(WeightedParse!$C67,Weights!$A$1:$AV$15,37,FALSE),"")</f>
        <v/>
      </c>
      <c r="AQ67" s="94" t="str">
        <f>IFERROR(SquadExport!AQ67*VLOOKUP(WeightedParse!$C67,Weights!$A$1:$AV$15,38,FALSE),"")</f>
        <v/>
      </c>
      <c r="AR67" s="94" t="str">
        <f>IFERROR(SquadExport!AR67*VLOOKUP(WeightedParse!$C67,Weights!$A$1:$AV$15,39,FALSE),"")</f>
        <v/>
      </c>
      <c r="AS67" s="94" t="str">
        <f>IFERROR(SquadExport!AS67*VLOOKUP(WeightedParse!$C67,Weights!$A$1:$AV$15,40,FALSE),"")</f>
        <v/>
      </c>
      <c r="AT67" s="94" t="str">
        <f>IFERROR(SquadExport!AT67*VLOOKUP(WeightedParse!$C67,Weights!$A$1:$AV$15,41,FALSE),"")</f>
        <v/>
      </c>
      <c r="AU67" s="94" t="str">
        <f>IFERROR(SquadExport!AU67*VLOOKUP(WeightedParse!$C67,Weights!$A$1:$AV$15,42,FALSE),"")</f>
        <v/>
      </c>
      <c r="AV67" s="94" t="str">
        <f>IFERROR(SquadExport!AV67*VLOOKUP(WeightedParse!$C67,Weights!$A$1:$AV$15,43,FALSE),"")</f>
        <v/>
      </c>
      <c r="AW67" s="94" t="str">
        <f>IFERROR(SquadExport!AW67*VLOOKUP(WeightedParse!$C67,Weights!$A$1:$AV$15,44,FALSE),"")</f>
        <v/>
      </c>
      <c r="AX67" s="94" t="str">
        <f>IFERROR(SquadExport!AX67*VLOOKUP(WeightedParse!$C67,Weights!$A$1:$AV$15,45,FALSE),"")</f>
        <v/>
      </c>
      <c r="AY67" s="94" t="str">
        <f>IFERROR(SquadExport!AY67*VLOOKUP(WeightedParse!$C67,Weights!$A$1:$AV$15,46,FALSE),"")</f>
        <v/>
      </c>
      <c r="AZ67" s="94" t="str">
        <f>IFERROR(SquadExport!AZ67*VLOOKUP(WeightedParse!$C67,Weights!$A$1:$AV$15,47,FALSE),"")</f>
        <v/>
      </c>
      <c r="BA67" s="94" t="str">
        <f>IFERROR(SquadExport!BA67*VLOOKUP(WeightedParse!$C67,Weights!$A$1:$AV$15,48,FALSE),"")</f>
        <v/>
      </c>
      <c r="BB67" s="92" t="str">
        <f>IFERROR(IF(SquadExport!$BB67="Very Strong",6,IF(SquadExport!$BB67="Strong",5,IF(SquadExport!$BB67="Fairly Strong",4,IF(SquadExport!$BB67="Reasonable",3,IF(SquadExport!$BB67="Weak",2, IF(SquadExport!$BB67="Very Weak",1,"")))))),"")</f>
        <v/>
      </c>
      <c r="BC67" s="92" t="str">
        <f>IFERROR(IF(SquadExport!$BC67="Very Strong",6,IF(SquadExport!$BC67="Strong",5,IF(SquadExport!$BC67="Fairly Strong",4,IF(SquadExport!$BC67="Reasonable",3,IF(SquadExport!$BC67="Weak",2, IF(SquadExport!$BC67="Very Weak",1,"")))))),"")</f>
        <v/>
      </c>
      <c r="BD67" s="105" t="str">
        <f t="shared" ref="BD67:BD130" si="2">IF(A67&gt;"",SUM(BB67:BC67)/10,"")</f>
        <v/>
      </c>
      <c r="BE67" s="86" t="str">
        <f t="shared" ref="BE67:BE130" si="3">IF($A67&gt;"",SUM(G67:BA67),"")</f>
        <v/>
      </c>
    </row>
    <row r="68" spans="1:57" x14ac:dyDescent="0.25">
      <c r="A68" s="85" t="str">
        <f>IF(SquadExport!A68&gt;"",SquadExport!A68,"")</f>
        <v/>
      </c>
      <c r="B68" s="92" t="str">
        <f>IF($A68&gt;"",SquadExport!B68,"")</f>
        <v/>
      </c>
      <c r="C68" s="92" t="str">
        <f>IF($A68&gt;"",SquadExport!C68,"")</f>
        <v/>
      </c>
      <c r="D68" s="92" t="str">
        <f>IF(A68&gt;"",SquadExport!D68,"")</f>
        <v/>
      </c>
      <c r="E68" s="92" t="str">
        <f>IF($A68&gt;"",SquadExport!E68,"")</f>
        <v/>
      </c>
      <c r="F68" s="92" t="str">
        <f>IF($A68&gt;"",SquadExport!F68,"")</f>
        <v/>
      </c>
      <c r="G68" s="94" t="str">
        <f>IFERROR(SquadExport!G68*VLOOKUP(WeightedParse!$C68,Weights!$A$1:$AV$15,2,FALSE),"")</f>
        <v/>
      </c>
      <c r="H68" s="94" t="str">
        <f>IFERROR(SquadExport!H68*VLOOKUP(WeightedParse!$C68,Weights!$A$1:$AV$15,3,FALSE),"")</f>
        <v/>
      </c>
      <c r="I68" s="94" t="str">
        <f>IFERROR(SquadExport!I68*VLOOKUP(WeightedParse!$C68,Weights!$A$1:$AV$15,4,FALSE),"")</f>
        <v/>
      </c>
      <c r="J68" s="94" t="str">
        <f>IFERROR(SquadExport!J68*VLOOKUP(WeightedParse!$C68,Weights!$A$1:$AV$15,5,FALSE),"")</f>
        <v/>
      </c>
      <c r="K68" s="94" t="str">
        <f>IFERROR(SquadExport!K68*VLOOKUP(WeightedParse!$C68,Weights!$A$1:$AV$15,6,FALSE),"")</f>
        <v/>
      </c>
      <c r="L68" s="94" t="str">
        <f>IFERROR(SquadExport!L68*VLOOKUP(WeightedParse!$C68,Weights!$A$1:$AV$15,7,FALSE),"")</f>
        <v/>
      </c>
      <c r="M68" s="94" t="str">
        <f>IFERROR(SquadExport!M68*VLOOKUP(WeightedParse!$C68,Weights!$A$1:$AV$15,8,FALSE),"")</f>
        <v/>
      </c>
      <c r="N68" s="94" t="str">
        <f>IFERROR(SquadExport!N68*VLOOKUP(WeightedParse!$C68,Weights!$A$1:$AV$15,9,FALSE),"")</f>
        <v/>
      </c>
      <c r="O68" s="94" t="str">
        <f>IFERROR(SquadExport!O68*VLOOKUP(WeightedParse!$C68,Weights!$A$1:$AV$15,10,FALSE),"")</f>
        <v/>
      </c>
      <c r="P68" s="94" t="str">
        <f>IFERROR(SquadExport!P68*VLOOKUP(WeightedParse!$C68,Weights!$A$1:$AV$15,11,FALSE),"")</f>
        <v/>
      </c>
      <c r="Q68" s="94" t="str">
        <f>IFERROR(SquadExport!Q68*VLOOKUP(WeightedParse!$C68,Weights!$A$1:$AV$15,12,FALSE),"")</f>
        <v/>
      </c>
      <c r="R68" s="94" t="str">
        <f>IFERROR(SquadExport!R68*VLOOKUP(WeightedParse!$C68,Weights!$A$1:$AV$15,13,FALSE),"")</f>
        <v/>
      </c>
      <c r="S68" s="94" t="str">
        <f>IFERROR(SquadExport!S68*VLOOKUP(WeightedParse!$C68,Weights!$A$1:$AV$15,14,FALSE),"")</f>
        <v/>
      </c>
      <c r="T68" s="94" t="str">
        <f>IFERROR(SquadExport!T68*VLOOKUP(WeightedParse!$C68,Weights!$A$1:$AV$15,15,FALSE),"")</f>
        <v/>
      </c>
      <c r="U68" s="94" t="str">
        <f>IFERROR(SquadExport!U68*VLOOKUP(WeightedParse!$C68,Weights!$A$1:$AV$15,16,FALSE),"")</f>
        <v/>
      </c>
      <c r="V68" s="94" t="str">
        <f>IFERROR(SquadExport!V68*VLOOKUP(WeightedParse!$C68,Weights!$A$1:$AV$15,17,FALSE),"")</f>
        <v/>
      </c>
      <c r="W68" s="94" t="str">
        <f>IFERROR(SquadExport!W68*VLOOKUP(WeightedParse!$C68,Weights!$A$1:$AV$15,18,FALSE),"")</f>
        <v/>
      </c>
      <c r="X68" s="94" t="str">
        <f>IFERROR(SquadExport!X68*VLOOKUP(WeightedParse!$C68,Weights!$A$1:$AV$15,19,FALSE),"")</f>
        <v/>
      </c>
      <c r="Y68" s="94" t="str">
        <f>IFERROR(SquadExport!Y68*VLOOKUP(WeightedParse!$C68,Weights!$A$1:$AV$15,20,FALSE),"")</f>
        <v/>
      </c>
      <c r="Z68" s="94" t="str">
        <f>IFERROR(SquadExport!Z68*VLOOKUP(WeightedParse!$C68,Weights!$A$1:$AV$15,21,FALSE),"")</f>
        <v/>
      </c>
      <c r="AA68" s="94" t="str">
        <f>IFERROR(SquadExport!AA68*VLOOKUP(WeightedParse!$C68,Weights!$A$1:$AV$15,22,FALSE),"")</f>
        <v/>
      </c>
      <c r="AB68" s="94" t="str">
        <f>IFERROR(SquadExport!AB68*VLOOKUP(WeightedParse!$C68,Weights!$A$1:$AV$15,23,FALSE),"")</f>
        <v/>
      </c>
      <c r="AC68" s="94" t="str">
        <f>IFERROR(SquadExport!AC68*VLOOKUP(WeightedParse!$C68,Weights!$A$1:$AV$15,24,FALSE),"")</f>
        <v/>
      </c>
      <c r="AD68" s="94" t="str">
        <f>IFERROR(SquadExport!AD68*VLOOKUP(WeightedParse!$C68,Weights!$A$1:$AV$15,25,FALSE),"")</f>
        <v/>
      </c>
      <c r="AE68" s="94" t="str">
        <f>IFERROR(SquadExport!AE68*VLOOKUP(WeightedParse!$C68,Weights!$A$1:$AV$15,26,FALSE),"")</f>
        <v/>
      </c>
      <c r="AF68" s="94" t="str">
        <f>IFERROR(SquadExport!AF68*VLOOKUP(WeightedParse!$C68,Weights!$A$1:$AV$15,27,FALSE),"")</f>
        <v/>
      </c>
      <c r="AG68" s="94" t="str">
        <f>IFERROR(SquadExport!AG68*VLOOKUP(WeightedParse!$C68,Weights!$A$1:$AV$15,28,FALSE),"")</f>
        <v/>
      </c>
      <c r="AH68" s="94" t="str">
        <f>IFERROR(SquadExport!AH68*VLOOKUP(WeightedParse!$C68,Weights!$A$1:$AV$15,29,FALSE),"")</f>
        <v/>
      </c>
      <c r="AI68" s="94" t="str">
        <f>IFERROR(SquadExport!AI68*VLOOKUP(WeightedParse!$C68,Weights!$A$1:$AV$15,30,FALSE),"")</f>
        <v/>
      </c>
      <c r="AJ68" s="94" t="str">
        <f>IFERROR(SquadExport!AJ68*VLOOKUP(WeightedParse!$C68,Weights!$A$1:$AV$15,31,FALSE),"")</f>
        <v/>
      </c>
      <c r="AK68" s="94" t="str">
        <f>IFERROR(SquadExport!AK68*VLOOKUP(WeightedParse!$C68,Weights!$A$1:$AV$15,32,FALSE),"")</f>
        <v/>
      </c>
      <c r="AL68" s="94" t="str">
        <f>IFERROR(SquadExport!AL68*VLOOKUP(WeightedParse!$C68,Weights!$A$1:$AV$15,33,FALSE),"")</f>
        <v/>
      </c>
      <c r="AM68" s="94" t="str">
        <f>IFERROR(SquadExport!AM68*VLOOKUP(WeightedParse!$C68,Weights!$A$1:$AV$15,34,FALSE),"")</f>
        <v/>
      </c>
      <c r="AN68" s="94" t="str">
        <f>IFERROR(SquadExport!AN68*VLOOKUP(WeightedParse!$C68,Weights!$A$1:$AV$15,35,FALSE),"")</f>
        <v/>
      </c>
      <c r="AO68" s="94" t="str">
        <f>IFERROR(SquadExport!AO68*VLOOKUP(WeightedParse!$C68,Weights!$A$1:$AV$15,36,FALSE),"")</f>
        <v/>
      </c>
      <c r="AP68" s="94" t="str">
        <f>IFERROR(SquadExport!AP68*VLOOKUP(WeightedParse!$C68,Weights!$A$1:$AV$15,37,FALSE),"")</f>
        <v/>
      </c>
      <c r="AQ68" s="94" t="str">
        <f>IFERROR(SquadExport!AQ68*VLOOKUP(WeightedParse!$C68,Weights!$A$1:$AV$15,38,FALSE),"")</f>
        <v/>
      </c>
      <c r="AR68" s="94" t="str">
        <f>IFERROR(SquadExport!AR68*VLOOKUP(WeightedParse!$C68,Weights!$A$1:$AV$15,39,FALSE),"")</f>
        <v/>
      </c>
      <c r="AS68" s="94" t="str">
        <f>IFERROR(SquadExport!AS68*VLOOKUP(WeightedParse!$C68,Weights!$A$1:$AV$15,40,FALSE),"")</f>
        <v/>
      </c>
      <c r="AT68" s="94" t="str">
        <f>IFERROR(SquadExport!AT68*VLOOKUP(WeightedParse!$C68,Weights!$A$1:$AV$15,41,FALSE),"")</f>
        <v/>
      </c>
      <c r="AU68" s="94" t="str">
        <f>IFERROR(SquadExport!AU68*VLOOKUP(WeightedParse!$C68,Weights!$A$1:$AV$15,42,FALSE),"")</f>
        <v/>
      </c>
      <c r="AV68" s="94" t="str">
        <f>IFERROR(SquadExport!AV68*VLOOKUP(WeightedParse!$C68,Weights!$A$1:$AV$15,43,FALSE),"")</f>
        <v/>
      </c>
      <c r="AW68" s="94" t="str">
        <f>IFERROR(SquadExport!AW68*VLOOKUP(WeightedParse!$C68,Weights!$A$1:$AV$15,44,FALSE),"")</f>
        <v/>
      </c>
      <c r="AX68" s="94" t="str">
        <f>IFERROR(SquadExport!AX68*VLOOKUP(WeightedParse!$C68,Weights!$A$1:$AV$15,45,FALSE),"")</f>
        <v/>
      </c>
      <c r="AY68" s="94" t="str">
        <f>IFERROR(SquadExport!AY68*VLOOKUP(WeightedParse!$C68,Weights!$A$1:$AV$15,46,FALSE),"")</f>
        <v/>
      </c>
      <c r="AZ68" s="94" t="str">
        <f>IFERROR(SquadExport!AZ68*VLOOKUP(WeightedParse!$C68,Weights!$A$1:$AV$15,47,FALSE),"")</f>
        <v/>
      </c>
      <c r="BA68" s="94" t="str">
        <f>IFERROR(SquadExport!BA68*VLOOKUP(WeightedParse!$C68,Weights!$A$1:$AV$15,48,FALSE),"")</f>
        <v/>
      </c>
      <c r="BB68" s="92" t="str">
        <f>IFERROR(IF(SquadExport!$BB68="Very Strong",6,IF(SquadExport!$BB68="Strong",5,IF(SquadExport!$BB68="Fairly Strong",4,IF(SquadExport!$BB68="Reasonable",3,IF(SquadExport!$BB68="Weak",2, IF(SquadExport!$BB68="Very Weak",1,"")))))),"")</f>
        <v/>
      </c>
      <c r="BC68" s="92" t="str">
        <f>IFERROR(IF(SquadExport!$BC68="Very Strong",6,IF(SquadExport!$BC68="Strong",5,IF(SquadExport!$BC68="Fairly Strong",4,IF(SquadExport!$BC68="Reasonable",3,IF(SquadExport!$BC68="Weak",2, IF(SquadExport!$BC68="Very Weak",1,"")))))),"")</f>
        <v/>
      </c>
      <c r="BD68" s="105" t="str">
        <f t="shared" si="2"/>
        <v/>
      </c>
      <c r="BE68" s="86" t="str">
        <f t="shared" si="3"/>
        <v/>
      </c>
    </row>
    <row r="69" spans="1:57" x14ac:dyDescent="0.25">
      <c r="A69" s="85" t="str">
        <f>IF(SquadExport!A69&gt;"",SquadExport!A69,"")</f>
        <v/>
      </c>
      <c r="B69" s="92" t="str">
        <f>IF($A69&gt;"",SquadExport!B69,"")</f>
        <v/>
      </c>
      <c r="C69" s="92" t="str">
        <f>IF($A69&gt;"",SquadExport!C69,"")</f>
        <v/>
      </c>
      <c r="D69" s="92" t="str">
        <f>IF(A69&gt;"",SquadExport!D69,"")</f>
        <v/>
      </c>
      <c r="E69" s="92" t="str">
        <f>IF($A69&gt;"",SquadExport!E69,"")</f>
        <v/>
      </c>
      <c r="F69" s="92" t="str">
        <f>IF($A69&gt;"",SquadExport!F69,"")</f>
        <v/>
      </c>
      <c r="G69" s="94" t="str">
        <f>IFERROR(SquadExport!G69*VLOOKUP(WeightedParse!$C69,Weights!$A$1:$AV$15,2,FALSE),"")</f>
        <v/>
      </c>
      <c r="H69" s="94" t="str">
        <f>IFERROR(SquadExport!H69*VLOOKUP(WeightedParse!$C69,Weights!$A$1:$AV$15,3,FALSE),"")</f>
        <v/>
      </c>
      <c r="I69" s="94" t="str">
        <f>IFERROR(SquadExport!I69*VLOOKUP(WeightedParse!$C69,Weights!$A$1:$AV$15,4,FALSE),"")</f>
        <v/>
      </c>
      <c r="J69" s="94" t="str">
        <f>IFERROR(SquadExport!J69*VLOOKUP(WeightedParse!$C69,Weights!$A$1:$AV$15,5,FALSE),"")</f>
        <v/>
      </c>
      <c r="K69" s="94" t="str">
        <f>IFERROR(SquadExport!K69*VLOOKUP(WeightedParse!$C69,Weights!$A$1:$AV$15,6,FALSE),"")</f>
        <v/>
      </c>
      <c r="L69" s="94" t="str">
        <f>IFERROR(SquadExport!L69*VLOOKUP(WeightedParse!$C69,Weights!$A$1:$AV$15,7,FALSE),"")</f>
        <v/>
      </c>
      <c r="M69" s="94" t="str">
        <f>IFERROR(SquadExport!M69*VLOOKUP(WeightedParse!$C69,Weights!$A$1:$AV$15,8,FALSE),"")</f>
        <v/>
      </c>
      <c r="N69" s="94" t="str">
        <f>IFERROR(SquadExport!N69*VLOOKUP(WeightedParse!$C69,Weights!$A$1:$AV$15,9,FALSE),"")</f>
        <v/>
      </c>
      <c r="O69" s="94" t="str">
        <f>IFERROR(SquadExport!O69*VLOOKUP(WeightedParse!$C69,Weights!$A$1:$AV$15,10,FALSE),"")</f>
        <v/>
      </c>
      <c r="P69" s="94" t="str">
        <f>IFERROR(SquadExport!P69*VLOOKUP(WeightedParse!$C69,Weights!$A$1:$AV$15,11,FALSE),"")</f>
        <v/>
      </c>
      <c r="Q69" s="94" t="str">
        <f>IFERROR(SquadExport!Q69*VLOOKUP(WeightedParse!$C69,Weights!$A$1:$AV$15,12,FALSE),"")</f>
        <v/>
      </c>
      <c r="R69" s="94" t="str">
        <f>IFERROR(SquadExport!R69*VLOOKUP(WeightedParse!$C69,Weights!$A$1:$AV$15,13,FALSE),"")</f>
        <v/>
      </c>
      <c r="S69" s="94" t="str">
        <f>IFERROR(SquadExport!S69*VLOOKUP(WeightedParse!$C69,Weights!$A$1:$AV$15,14,FALSE),"")</f>
        <v/>
      </c>
      <c r="T69" s="94" t="str">
        <f>IFERROR(SquadExport!T69*VLOOKUP(WeightedParse!$C69,Weights!$A$1:$AV$15,15,FALSE),"")</f>
        <v/>
      </c>
      <c r="U69" s="94" t="str">
        <f>IFERROR(SquadExport!U69*VLOOKUP(WeightedParse!$C69,Weights!$A$1:$AV$15,16,FALSE),"")</f>
        <v/>
      </c>
      <c r="V69" s="94" t="str">
        <f>IFERROR(SquadExport!V69*VLOOKUP(WeightedParse!$C69,Weights!$A$1:$AV$15,17,FALSE),"")</f>
        <v/>
      </c>
      <c r="W69" s="94" t="str">
        <f>IFERROR(SquadExport!W69*VLOOKUP(WeightedParse!$C69,Weights!$A$1:$AV$15,18,FALSE),"")</f>
        <v/>
      </c>
      <c r="X69" s="94" t="str">
        <f>IFERROR(SquadExport!X69*VLOOKUP(WeightedParse!$C69,Weights!$A$1:$AV$15,19,FALSE),"")</f>
        <v/>
      </c>
      <c r="Y69" s="94" t="str">
        <f>IFERROR(SquadExport!Y69*VLOOKUP(WeightedParse!$C69,Weights!$A$1:$AV$15,20,FALSE),"")</f>
        <v/>
      </c>
      <c r="Z69" s="94" t="str">
        <f>IFERROR(SquadExport!Z69*VLOOKUP(WeightedParse!$C69,Weights!$A$1:$AV$15,21,FALSE),"")</f>
        <v/>
      </c>
      <c r="AA69" s="94" t="str">
        <f>IFERROR(SquadExport!AA69*VLOOKUP(WeightedParse!$C69,Weights!$A$1:$AV$15,22,FALSE),"")</f>
        <v/>
      </c>
      <c r="AB69" s="94" t="str">
        <f>IFERROR(SquadExport!AB69*VLOOKUP(WeightedParse!$C69,Weights!$A$1:$AV$15,23,FALSE),"")</f>
        <v/>
      </c>
      <c r="AC69" s="94" t="str">
        <f>IFERROR(SquadExport!AC69*VLOOKUP(WeightedParse!$C69,Weights!$A$1:$AV$15,24,FALSE),"")</f>
        <v/>
      </c>
      <c r="AD69" s="94" t="str">
        <f>IFERROR(SquadExport!AD69*VLOOKUP(WeightedParse!$C69,Weights!$A$1:$AV$15,25,FALSE),"")</f>
        <v/>
      </c>
      <c r="AE69" s="94" t="str">
        <f>IFERROR(SquadExport!AE69*VLOOKUP(WeightedParse!$C69,Weights!$A$1:$AV$15,26,FALSE),"")</f>
        <v/>
      </c>
      <c r="AF69" s="94" t="str">
        <f>IFERROR(SquadExport!AF69*VLOOKUP(WeightedParse!$C69,Weights!$A$1:$AV$15,27,FALSE),"")</f>
        <v/>
      </c>
      <c r="AG69" s="94" t="str">
        <f>IFERROR(SquadExport!AG69*VLOOKUP(WeightedParse!$C69,Weights!$A$1:$AV$15,28,FALSE),"")</f>
        <v/>
      </c>
      <c r="AH69" s="94" t="str">
        <f>IFERROR(SquadExport!AH69*VLOOKUP(WeightedParse!$C69,Weights!$A$1:$AV$15,29,FALSE),"")</f>
        <v/>
      </c>
      <c r="AI69" s="94" t="str">
        <f>IFERROR(SquadExport!AI69*VLOOKUP(WeightedParse!$C69,Weights!$A$1:$AV$15,30,FALSE),"")</f>
        <v/>
      </c>
      <c r="AJ69" s="94" t="str">
        <f>IFERROR(SquadExport!AJ69*VLOOKUP(WeightedParse!$C69,Weights!$A$1:$AV$15,31,FALSE),"")</f>
        <v/>
      </c>
      <c r="AK69" s="94" t="str">
        <f>IFERROR(SquadExport!AK69*VLOOKUP(WeightedParse!$C69,Weights!$A$1:$AV$15,32,FALSE),"")</f>
        <v/>
      </c>
      <c r="AL69" s="94" t="str">
        <f>IFERROR(SquadExport!AL69*VLOOKUP(WeightedParse!$C69,Weights!$A$1:$AV$15,33,FALSE),"")</f>
        <v/>
      </c>
      <c r="AM69" s="94" t="str">
        <f>IFERROR(SquadExport!AM69*VLOOKUP(WeightedParse!$C69,Weights!$A$1:$AV$15,34,FALSE),"")</f>
        <v/>
      </c>
      <c r="AN69" s="94" t="str">
        <f>IFERROR(SquadExport!AN69*VLOOKUP(WeightedParse!$C69,Weights!$A$1:$AV$15,35,FALSE),"")</f>
        <v/>
      </c>
      <c r="AO69" s="94" t="str">
        <f>IFERROR(SquadExport!AO69*VLOOKUP(WeightedParse!$C69,Weights!$A$1:$AV$15,36,FALSE),"")</f>
        <v/>
      </c>
      <c r="AP69" s="94" t="str">
        <f>IFERROR(SquadExport!AP69*VLOOKUP(WeightedParse!$C69,Weights!$A$1:$AV$15,37,FALSE),"")</f>
        <v/>
      </c>
      <c r="AQ69" s="94" t="str">
        <f>IFERROR(SquadExport!AQ69*VLOOKUP(WeightedParse!$C69,Weights!$A$1:$AV$15,38,FALSE),"")</f>
        <v/>
      </c>
      <c r="AR69" s="94" t="str">
        <f>IFERROR(SquadExport!AR69*VLOOKUP(WeightedParse!$C69,Weights!$A$1:$AV$15,39,FALSE),"")</f>
        <v/>
      </c>
      <c r="AS69" s="94" t="str">
        <f>IFERROR(SquadExport!AS69*VLOOKUP(WeightedParse!$C69,Weights!$A$1:$AV$15,40,FALSE),"")</f>
        <v/>
      </c>
      <c r="AT69" s="94" t="str">
        <f>IFERROR(SquadExport!AT69*VLOOKUP(WeightedParse!$C69,Weights!$A$1:$AV$15,41,FALSE),"")</f>
        <v/>
      </c>
      <c r="AU69" s="94" t="str">
        <f>IFERROR(SquadExport!AU69*VLOOKUP(WeightedParse!$C69,Weights!$A$1:$AV$15,42,FALSE),"")</f>
        <v/>
      </c>
      <c r="AV69" s="94" t="str">
        <f>IFERROR(SquadExport!AV69*VLOOKUP(WeightedParse!$C69,Weights!$A$1:$AV$15,43,FALSE),"")</f>
        <v/>
      </c>
      <c r="AW69" s="94" t="str">
        <f>IFERROR(SquadExport!AW69*VLOOKUP(WeightedParse!$C69,Weights!$A$1:$AV$15,44,FALSE),"")</f>
        <v/>
      </c>
      <c r="AX69" s="94" t="str">
        <f>IFERROR(SquadExport!AX69*VLOOKUP(WeightedParse!$C69,Weights!$A$1:$AV$15,45,FALSE),"")</f>
        <v/>
      </c>
      <c r="AY69" s="94" t="str">
        <f>IFERROR(SquadExport!AY69*VLOOKUP(WeightedParse!$C69,Weights!$A$1:$AV$15,46,FALSE),"")</f>
        <v/>
      </c>
      <c r="AZ69" s="94" t="str">
        <f>IFERROR(SquadExport!AZ69*VLOOKUP(WeightedParse!$C69,Weights!$A$1:$AV$15,47,FALSE),"")</f>
        <v/>
      </c>
      <c r="BA69" s="94" t="str">
        <f>IFERROR(SquadExport!BA69*VLOOKUP(WeightedParse!$C69,Weights!$A$1:$AV$15,48,FALSE),"")</f>
        <v/>
      </c>
      <c r="BB69" s="92" t="str">
        <f>IFERROR(IF(SquadExport!$BB69="Very Strong",6,IF(SquadExport!$BB69="Strong",5,IF(SquadExport!$BB69="Fairly Strong",4,IF(SquadExport!$BB69="Reasonable",3,IF(SquadExport!$BB69="Weak",2, IF(SquadExport!$BB69="Very Weak",1,"")))))),"")</f>
        <v/>
      </c>
      <c r="BC69" s="92" t="str">
        <f>IFERROR(IF(SquadExport!$BC69="Very Strong",6,IF(SquadExport!$BC69="Strong",5,IF(SquadExport!$BC69="Fairly Strong",4,IF(SquadExport!$BC69="Reasonable",3,IF(SquadExport!$BC69="Weak",2, IF(SquadExport!$BC69="Very Weak",1,"")))))),"")</f>
        <v/>
      </c>
      <c r="BD69" s="105" t="str">
        <f t="shared" si="2"/>
        <v/>
      </c>
      <c r="BE69" s="86" t="str">
        <f t="shared" si="3"/>
        <v/>
      </c>
    </row>
    <row r="70" spans="1:57" x14ac:dyDescent="0.25">
      <c r="A70" s="85" t="str">
        <f>IF(SquadExport!A70&gt;"",SquadExport!A70,"")</f>
        <v/>
      </c>
      <c r="B70" s="92" t="str">
        <f>IF($A70&gt;"",SquadExport!B70,"")</f>
        <v/>
      </c>
      <c r="C70" s="92" t="str">
        <f>IF($A70&gt;"",SquadExport!C70,"")</f>
        <v/>
      </c>
      <c r="D70" s="92" t="str">
        <f>IF(A70&gt;"",SquadExport!D70,"")</f>
        <v/>
      </c>
      <c r="E70" s="92" t="str">
        <f>IF($A70&gt;"",SquadExport!E70,"")</f>
        <v/>
      </c>
      <c r="F70" s="92" t="str">
        <f>IF($A70&gt;"",SquadExport!F70,"")</f>
        <v/>
      </c>
      <c r="G70" s="94" t="str">
        <f>IFERROR(SquadExport!G70*VLOOKUP(WeightedParse!$C70,Weights!$A$1:$AV$15,2,FALSE),"")</f>
        <v/>
      </c>
      <c r="H70" s="94" t="str">
        <f>IFERROR(SquadExport!H70*VLOOKUP(WeightedParse!$C70,Weights!$A$1:$AV$15,3,FALSE),"")</f>
        <v/>
      </c>
      <c r="I70" s="94" t="str">
        <f>IFERROR(SquadExport!I70*VLOOKUP(WeightedParse!$C70,Weights!$A$1:$AV$15,4,FALSE),"")</f>
        <v/>
      </c>
      <c r="J70" s="94" t="str">
        <f>IFERROR(SquadExport!J70*VLOOKUP(WeightedParse!$C70,Weights!$A$1:$AV$15,5,FALSE),"")</f>
        <v/>
      </c>
      <c r="K70" s="94" t="str">
        <f>IFERROR(SquadExport!K70*VLOOKUP(WeightedParse!$C70,Weights!$A$1:$AV$15,6,FALSE),"")</f>
        <v/>
      </c>
      <c r="L70" s="94" t="str">
        <f>IFERROR(SquadExport!L70*VLOOKUP(WeightedParse!$C70,Weights!$A$1:$AV$15,7,FALSE),"")</f>
        <v/>
      </c>
      <c r="M70" s="94" t="str">
        <f>IFERROR(SquadExport!M70*VLOOKUP(WeightedParse!$C70,Weights!$A$1:$AV$15,8,FALSE),"")</f>
        <v/>
      </c>
      <c r="N70" s="94" t="str">
        <f>IFERROR(SquadExport!N70*VLOOKUP(WeightedParse!$C70,Weights!$A$1:$AV$15,9,FALSE),"")</f>
        <v/>
      </c>
      <c r="O70" s="94" t="str">
        <f>IFERROR(SquadExport!O70*VLOOKUP(WeightedParse!$C70,Weights!$A$1:$AV$15,10,FALSE),"")</f>
        <v/>
      </c>
      <c r="P70" s="94" t="str">
        <f>IFERROR(SquadExport!P70*VLOOKUP(WeightedParse!$C70,Weights!$A$1:$AV$15,11,FALSE),"")</f>
        <v/>
      </c>
      <c r="Q70" s="94" t="str">
        <f>IFERROR(SquadExport!Q70*VLOOKUP(WeightedParse!$C70,Weights!$A$1:$AV$15,12,FALSE),"")</f>
        <v/>
      </c>
      <c r="R70" s="94" t="str">
        <f>IFERROR(SquadExport!R70*VLOOKUP(WeightedParse!$C70,Weights!$A$1:$AV$15,13,FALSE),"")</f>
        <v/>
      </c>
      <c r="S70" s="94" t="str">
        <f>IFERROR(SquadExport!S70*VLOOKUP(WeightedParse!$C70,Weights!$A$1:$AV$15,14,FALSE),"")</f>
        <v/>
      </c>
      <c r="T70" s="94" t="str">
        <f>IFERROR(SquadExport!T70*VLOOKUP(WeightedParse!$C70,Weights!$A$1:$AV$15,15,FALSE),"")</f>
        <v/>
      </c>
      <c r="U70" s="94" t="str">
        <f>IFERROR(SquadExport!U70*VLOOKUP(WeightedParse!$C70,Weights!$A$1:$AV$15,16,FALSE),"")</f>
        <v/>
      </c>
      <c r="V70" s="94" t="str">
        <f>IFERROR(SquadExport!V70*VLOOKUP(WeightedParse!$C70,Weights!$A$1:$AV$15,17,FALSE),"")</f>
        <v/>
      </c>
      <c r="W70" s="94" t="str">
        <f>IFERROR(SquadExport!W70*VLOOKUP(WeightedParse!$C70,Weights!$A$1:$AV$15,18,FALSE),"")</f>
        <v/>
      </c>
      <c r="X70" s="94" t="str">
        <f>IFERROR(SquadExport!X70*VLOOKUP(WeightedParse!$C70,Weights!$A$1:$AV$15,19,FALSE),"")</f>
        <v/>
      </c>
      <c r="Y70" s="94" t="str">
        <f>IFERROR(SquadExport!Y70*VLOOKUP(WeightedParse!$C70,Weights!$A$1:$AV$15,20,FALSE),"")</f>
        <v/>
      </c>
      <c r="Z70" s="94" t="str">
        <f>IFERROR(SquadExport!Z70*VLOOKUP(WeightedParse!$C70,Weights!$A$1:$AV$15,21,FALSE),"")</f>
        <v/>
      </c>
      <c r="AA70" s="94" t="str">
        <f>IFERROR(SquadExport!AA70*VLOOKUP(WeightedParse!$C70,Weights!$A$1:$AV$15,22,FALSE),"")</f>
        <v/>
      </c>
      <c r="AB70" s="94" t="str">
        <f>IFERROR(SquadExport!AB70*VLOOKUP(WeightedParse!$C70,Weights!$A$1:$AV$15,23,FALSE),"")</f>
        <v/>
      </c>
      <c r="AC70" s="94" t="str">
        <f>IFERROR(SquadExport!AC70*VLOOKUP(WeightedParse!$C70,Weights!$A$1:$AV$15,24,FALSE),"")</f>
        <v/>
      </c>
      <c r="AD70" s="94" t="str">
        <f>IFERROR(SquadExport!AD70*VLOOKUP(WeightedParse!$C70,Weights!$A$1:$AV$15,25,FALSE),"")</f>
        <v/>
      </c>
      <c r="AE70" s="94" t="str">
        <f>IFERROR(SquadExport!AE70*VLOOKUP(WeightedParse!$C70,Weights!$A$1:$AV$15,26,FALSE),"")</f>
        <v/>
      </c>
      <c r="AF70" s="94" t="str">
        <f>IFERROR(SquadExport!AF70*VLOOKUP(WeightedParse!$C70,Weights!$A$1:$AV$15,27,FALSE),"")</f>
        <v/>
      </c>
      <c r="AG70" s="94" t="str">
        <f>IFERROR(SquadExport!AG70*VLOOKUP(WeightedParse!$C70,Weights!$A$1:$AV$15,28,FALSE),"")</f>
        <v/>
      </c>
      <c r="AH70" s="94" t="str">
        <f>IFERROR(SquadExport!AH70*VLOOKUP(WeightedParse!$C70,Weights!$A$1:$AV$15,29,FALSE),"")</f>
        <v/>
      </c>
      <c r="AI70" s="94" t="str">
        <f>IFERROR(SquadExport!AI70*VLOOKUP(WeightedParse!$C70,Weights!$A$1:$AV$15,30,FALSE),"")</f>
        <v/>
      </c>
      <c r="AJ70" s="94" t="str">
        <f>IFERROR(SquadExport!AJ70*VLOOKUP(WeightedParse!$C70,Weights!$A$1:$AV$15,31,FALSE),"")</f>
        <v/>
      </c>
      <c r="AK70" s="94" t="str">
        <f>IFERROR(SquadExport!AK70*VLOOKUP(WeightedParse!$C70,Weights!$A$1:$AV$15,32,FALSE),"")</f>
        <v/>
      </c>
      <c r="AL70" s="94" t="str">
        <f>IFERROR(SquadExport!AL70*VLOOKUP(WeightedParse!$C70,Weights!$A$1:$AV$15,33,FALSE),"")</f>
        <v/>
      </c>
      <c r="AM70" s="94" t="str">
        <f>IFERROR(SquadExport!AM70*VLOOKUP(WeightedParse!$C70,Weights!$A$1:$AV$15,34,FALSE),"")</f>
        <v/>
      </c>
      <c r="AN70" s="94" t="str">
        <f>IFERROR(SquadExport!AN70*VLOOKUP(WeightedParse!$C70,Weights!$A$1:$AV$15,35,FALSE),"")</f>
        <v/>
      </c>
      <c r="AO70" s="94" t="str">
        <f>IFERROR(SquadExport!AO70*VLOOKUP(WeightedParse!$C70,Weights!$A$1:$AV$15,36,FALSE),"")</f>
        <v/>
      </c>
      <c r="AP70" s="94" t="str">
        <f>IFERROR(SquadExport!AP70*VLOOKUP(WeightedParse!$C70,Weights!$A$1:$AV$15,37,FALSE),"")</f>
        <v/>
      </c>
      <c r="AQ70" s="94" t="str">
        <f>IFERROR(SquadExport!AQ70*VLOOKUP(WeightedParse!$C70,Weights!$A$1:$AV$15,38,FALSE),"")</f>
        <v/>
      </c>
      <c r="AR70" s="94" t="str">
        <f>IFERROR(SquadExport!AR70*VLOOKUP(WeightedParse!$C70,Weights!$A$1:$AV$15,39,FALSE),"")</f>
        <v/>
      </c>
      <c r="AS70" s="94" t="str">
        <f>IFERROR(SquadExport!AS70*VLOOKUP(WeightedParse!$C70,Weights!$A$1:$AV$15,40,FALSE),"")</f>
        <v/>
      </c>
      <c r="AT70" s="94" t="str">
        <f>IFERROR(SquadExport!AT70*VLOOKUP(WeightedParse!$C70,Weights!$A$1:$AV$15,41,FALSE),"")</f>
        <v/>
      </c>
      <c r="AU70" s="94" t="str">
        <f>IFERROR(SquadExport!AU70*VLOOKUP(WeightedParse!$C70,Weights!$A$1:$AV$15,42,FALSE),"")</f>
        <v/>
      </c>
      <c r="AV70" s="94" t="str">
        <f>IFERROR(SquadExport!AV70*VLOOKUP(WeightedParse!$C70,Weights!$A$1:$AV$15,43,FALSE),"")</f>
        <v/>
      </c>
      <c r="AW70" s="94" t="str">
        <f>IFERROR(SquadExport!AW70*VLOOKUP(WeightedParse!$C70,Weights!$A$1:$AV$15,44,FALSE),"")</f>
        <v/>
      </c>
      <c r="AX70" s="94" t="str">
        <f>IFERROR(SquadExport!AX70*VLOOKUP(WeightedParse!$C70,Weights!$A$1:$AV$15,45,FALSE),"")</f>
        <v/>
      </c>
      <c r="AY70" s="94" t="str">
        <f>IFERROR(SquadExport!AY70*VLOOKUP(WeightedParse!$C70,Weights!$A$1:$AV$15,46,FALSE),"")</f>
        <v/>
      </c>
      <c r="AZ70" s="94" t="str">
        <f>IFERROR(SquadExport!AZ70*VLOOKUP(WeightedParse!$C70,Weights!$A$1:$AV$15,47,FALSE),"")</f>
        <v/>
      </c>
      <c r="BA70" s="94" t="str">
        <f>IFERROR(SquadExport!BA70*VLOOKUP(WeightedParse!$C70,Weights!$A$1:$AV$15,48,FALSE),"")</f>
        <v/>
      </c>
      <c r="BB70" s="92" t="str">
        <f>IFERROR(IF(SquadExport!$BB70="Very Strong",6,IF(SquadExport!$BB70="Strong",5,IF(SquadExport!$BB70="Fairly Strong",4,IF(SquadExport!$BB70="Reasonable",3,IF(SquadExport!$BB70="Weak",2, IF(SquadExport!$BB70="Very Weak",1,"")))))),"")</f>
        <v/>
      </c>
      <c r="BC70" s="92" t="str">
        <f>IFERROR(IF(SquadExport!$BC70="Very Strong",6,IF(SquadExport!$BC70="Strong",5,IF(SquadExport!$BC70="Fairly Strong",4,IF(SquadExport!$BC70="Reasonable",3,IF(SquadExport!$BC70="Weak",2, IF(SquadExport!$BC70="Very Weak",1,"")))))),"")</f>
        <v/>
      </c>
      <c r="BD70" s="105" t="str">
        <f t="shared" si="2"/>
        <v/>
      </c>
      <c r="BE70" s="86" t="str">
        <f t="shared" si="3"/>
        <v/>
      </c>
    </row>
    <row r="71" spans="1:57" x14ac:dyDescent="0.25">
      <c r="A71" s="85" t="str">
        <f>IF(SquadExport!A71&gt;"",SquadExport!A71,"")</f>
        <v/>
      </c>
      <c r="B71" s="92" t="str">
        <f>IF($A71&gt;"",SquadExport!B71,"")</f>
        <v/>
      </c>
      <c r="C71" s="92" t="str">
        <f>IF($A71&gt;"",SquadExport!C71,"")</f>
        <v/>
      </c>
      <c r="D71" s="92" t="str">
        <f>IF(A71&gt;"",SquadExport!D71,"")</f>
        <v/>
      </c>
      <c r="E71" s="92" t="str">
        <f>IF($A71&gt;"",SquadExport!E71,"")</f>
        <v/>
      </c>
      <c r="F71" s="92" t="str">
        <f>IF($A71&gt;"",SquadExport!F71,"")</f>
        <v/>
      </c>
      <c r="G71" s="94" t="str">
        <f>IFERROR(SquadExport!G71*VLOOKUP(WeightedParse!$C71,Weights!$A$1:$AV$15,2,FALSE),"")</f>
        <v/>
      </c>
      <c r="H71" s="94" t="str">
        <f>IFERROR(SquadExport!H71*VLOOKUP(WeightedParse!$C71,Weights!$A$1:$AV$15,3,FALSE),"")</f>
        <v/>
      </c>
      <c r="I71" s="94" t="str">
        <f>IFERROR(SquadExport!I71*VLOOKUP(WeightedParse!$C71,Weights!$A$1:$AV$15,4,FALSE),"")</f>
        <v/>
      </c>
      <c r="J71" s="94" t="str">
        <f>IFERROR(SquadExport!J71*VLOOKUP(WeightedParse!$C71,Weights!$A$1:$AV$15,5,FALSE),"")</f>
        <v/>
      </c>
      <c r="K71" s="94" t="str">
        <f>IFERROR(SquadExport!K71*VLOOKUP(WeightedParse!$C71,Weights!$A$1:$AV$15,6,FALSE),"")</f>
        <v/>
      </c>
      <c r="L71" s="94" t="str">
        <f>IFERROR(SquadExport!L71*VLOOKUP(WeightedParse!$C71,Weights!$A$1:$AV$15,7,FALSE),"")</f>
        <v/>
      </c>
      <c r="M71" s="94" t="str">
        <f>IFERROR(SquadExport!M71*VLOOKUP(WeightedParse!$C71,Weights!$A$1:$AV$15,8,FALSE),"")</f>
        <v/>
      </c>
      <c r="N71" s="94" t="str">
        <f>IFERROR(SquadExport!N71*VLOOKUP(WeightedParse!$C71,Weights!$A$1:$AV$15,9,FALSE),"")</f>
        <v/>
      </c>
      <c r="O71" s="94" t="str">
        <f>IFERROR(SquadExport!O71*VLOOKUP(WeightedParse!$C71,Weights!$A$1:$AV$15,10,FALSE),"")</f>
        <v/>
      </c>
      <c r="P71" s="94" t="str">
        <f>IFERROR(SquadExport!P71*VLOOKUP(WeightedParse!$C71,Weights!$A$1:$AV$15,11,FALSE),"")</f>
        <v/>
      </c>
      <c r="Q71" s="94" t="str">
        <f>IFERROR(SquadExport!Q71*VLOOKUP(WeightedParse!$C71,Weights!$A$1:$AV$15,12,FALSE),"")</f>
        <v/>
      </c>
      <c r="R71" s="94" t="str">
        <f>IFERROR(SquadExport!R71*VLOOKUP(WeightedParse!$C71,Weights!$A$1:$AV$15,13,FALSE),"")</f>
        <v/>
      </c>
      <c r="S71" s="94" t="str">
        <f>IFERROR(SquadExport!S71*VLOOKUP(WeightedParse!$C71,Weights!$A$1:$AV$15,14,FALSE),"")</f>
        <v/>
      </c>
      <c r="T71" s="94" t="str">
        <f>IFERROR(SquadExport!T71*VLOOKUP(WeightedParse!$C71,Weights!$A$1:$AV$15,15,FALSE),"")</f>
        <v/>
      </c>
      <c r="U71" s="94" t="str">
        <f>IFERROR(SquadExport!U71*VLOOKUP(WeightedParse!$C71,Weights!$A$1:$AV$15,16,FALSE),"")</f>
        <v/>
      </c>
      <c r="V71" s="94" t="str">
        <f>IFERROR(SquadExport!V71*VLOOKUP(WeightedParse!$C71,Weights!$A$1:$AV$15,17,FALSE),"")</f>
        <v/>
      </c>
      <c r="W71" s="94" t="str">
        <f>IFERROR(SquadExport!W71*VLOOKUP(WeightedParse!$C71,Weights!$A$1:$AV$15,18,FALSE),"")</f>
        <v/>
      </c>
      <c r="X71" s="94" t="str">
        <f>IFERROR(SquadExport!X71*VLOOKUP(WeightedParse!$C71,Weights!$A$1:$AV$15,19,FALSE),"")</f>
        <v/>
      </c>
      <c r="Y71" s="94" t="str">
        <f>IFERROR(SquadExport!Y71*VLOOKUP(WeightedParse!$C71,Weights!$A$1:$AV$15,20,FALSE),"")</f>
        <v/>
      </c>
      <c r="Z71" s="94" t="str">
        <f>IFERROR(SquadExport!Z71*VLOOKUP(WeightedParse!$C71,Weights!$A$1:$AV$15,21,FALSE),"")</f>
        <v/>
      </c>
      <c r="AA71" s="94" t="str">
        <f>IFERROR(SquadExport!AA71*VLOOKUP(WeightedParse!$C71,Weights!$A$1:$AV$15,22,FALSE),"")</f>
        <v/>
      </c>
      <c r="AB71" s="94" t="str">
        <f>IFERROR(SquadExport!AB71*VLOOKUP(WeightedParse!$C71,Weights!$A$1:$AV$15,23,FALSE),"")</f>
        <v/>
      </c>
      <c r="AC71" s="94" t="str">
        <f>IFERROR(SquadExport!AC71*VLOOKUP(WeightedParse!$C71,Weights!$A$1:$AV$15,24,FALSE),"")</f>
        <v/>
      </c>
      <c r="AD71" s="94" t="str">
        <f>IFERROR(SquadExport!AD71*VLOOKUP(WeightedParse!$C71,Weights!$A$1:$AV$15,25,FALSE),"")</f>
        <v/>
      </c>
      <c r="AE71" s="94" t="str">
        <f>IFERROR(SquadExport!AE71*VLOOKUP(WeightedParse!$C71,Weights!$A$1:$AV$15,26,FALSE),"")</f>
        <v/>
      </c>
      <c r="AF71" s="94" t="str">
        <f>IFERROR(SquadExport!AF71*VLOOKUP(WeightedParse!$C71,Weights!$A$1:$AV$15,27,FALSE),"")</f>
        <v/>
      </c>
      <c r="AG71" s="94" t="str">
        <f>IFERROR(SquadExport!AG71*VLOOKUP(WeightedParse!$C71,Weights!$A$1:$AV$15,28,FALSE),"")</f>
        <v/>
      </c>
      <c r="AH71" s="94" t="str">
        <f>IFERROR(SquadExport!AH71*VLOOKUP(WeightedParse!$C71,Weights!$A$1:$AV$15,29,FALSE),"")</f>
        <v/>
      </c>
      <c r="AI71" s="94" t="str">
        <f>IFERROR(SquadExport!AI71*VLOOKUP(WeightedParse!$C71,Weights!$A$1:$AV$15,30,FALSE),"")</f>
        <v/>
      </c>
      <c r="AJ71" s="94" t="str">
        <f>IFERROR(SquadExport!AJ71*VLOOKUP(WeightedParse!$C71,Weights!$A$1:$AV$15,31,FALSE),"")</f>
        <v/>
      </c>
      <c r="AK71" s="94" t="str">
        <f>IFERROR(SquadExport!AK71*VLOOKUP(WeightedParse!$C71,Weights!$A$1:$AV$15,32,FALSE),"")</f>
        <v/>
      </c>
      <c r="AL71" s="94" t="str">
        <f>IFERROR(SquadExport!AL71*VLOOKUP(WeightedParse!$C71,Weights!$A$1:$AV$15,33,FALSE),"")</f>
        <v/>
      </c>
      <c r="AM71" s="94" t="str">
        <f>IFERROR(SquadExport!AM71*VLOOKUP(WeightedParse!$C71,Weights!$A$1:$AV$15,34,FALSE),"")</f>
        <v/>
      </c>
      <c r="AN71" s="94" t="str">
        <f>IFERROR(SquadExport!AN71*VLOOKUP(WeightedParse!$C71,Weights!$A$1:$AV$15,35,FALSE),"")</f>
        <v/>
      </c>
      <c r="AO71" s="94" t="str">
        <f>IFERROR(SquadExport!AO71*VLOOKUP(WeightedParse!$C71,Weights!$A$1:$AV$15,36,FALSE),"")</f>
        <v/>
      </c>
      <c r="AP71" s="94" t="str">
        <f>IFERROR(SquadExport!AP71*VLOOKUP(WeightedParse!$C71,Weights!$A$1:$AV$15,37,FALSE),"")</f>
        <v/>
      </c>
      <c r="AQ71" s="94" t="str">
        <f>IFERROR(SquadExport!AQ71*VLOOKUP(WeightedParse!$C71,Weights!$A$1:$AV$15,38,FALSE),"")</f>
        <v/>
      </c>
      <c r="AR71" s="94" t="str">
        <f>IFERROR(SquadExport!AR71*VLOOKUP(WeightedParse!$C71,Weights!$A$1:$AV$15,39,FALSE),"")</f>
        <v/>
      </c>
      <c r="AS71" s="94" t="str">
        <f>IFERROR(SquadExport!AS71*VLOOKUP(WeightedParse!$C71,Weights!$A$1:$AV$15,40,FALSE),"")</f>
        <v/>
      </c>
      <c r="AT71" s="94" t="str">
        <f>IFERROR(SquadExport!AT71*VLOOKUP(WeightedParse!$C71,Weights!$A$1:$AV$15,41,FALSE),"")</f>
        <v/>
      </c>
      <c r="AU71" s="94" t="str">
        <f>IFERROR(SquadExport!AU71*VLOOKUP(WeightedParse!$C71,Weights!$A$1:$AV$15,42,FALSE),"")</f>
        <v/>
      </c>
      <c r="AV71" s="94" t="str">
        <f>IFERROR(SquadExport!AV71*VLOOKUP(WeightedParse!$C71,Weights!$A$1:$AV$15,43,FALSE),"")</f>
        <v/>
      </c>
      <c r="AW71" s="94" t="str">
        <f>IFERROR(SquadExport!AW71*VLOOKUP(WeightedParse!$C71,Weights!$A$1:$AV$15,44,FALSE),"")</f>
        <v/>
      </c>
      <c r="AX71" s="94" t="str">
        <f>IFERROR(SquadExport!AX71*VLOOKUP(WeightedParse!$C71,Weights!$A$1:$AV$15,45,FALSE),"")</f>
        <v/>
      </c>
      <c r="AY71" s="94" t="str">
        <f>IFERROR(SquadExport!AY71*VLOOKUP(WeightedParse!$C71,Weights!$A$1:$AV$15,46,FALSE),"")</f>
        <v/>
      </c>
      <c r="AZ71" s="94" t="str">
        <f>IFERROR(SquadExport!AZ71*VLOOKUP(WeightedParse!$C71,Weights!$A$1:$AV$15,47,FALSE),"")</f>
        <v/>
      </c>
      <c r="BA71" s="94" t="str">
        <f>IFERROR(SquadExport!BA71*VLOOKUP(WeightedParse!$C71,Weights!$A$1:$AV$15,48,FALSE),"")</f>
        <v/>
      </c>
      <c r="BB71" s="92" t="str">
        <f>IFERROR(IF(SquadExport!$BB71="Very Strong",6,IF(SquadExport!$BB71="Strong",5,IF(SquadExport!$BB71="Fairly Strong",4,IF(SquadExport!$BB71="Reasonable",3,IF(SquadExport!$BB71="Weak",2, IF(SquadExport!$BB71="Very Weak",1,"")))))),"")</f>
        <v/>
      </c>
      <c r="BC71" s="92" t="str">
        <f>IFERROR(IF(SquadExport!$BC71="Very Strong",6,IF(SquadExport!$BC71="Strong",5,IF(SquadExport!$BC71="Fairly Strong",4,IF(SquadExport!$BC71="Reasonable",3,IF(SquadExport!$BC71="Weak",2, IF(SquadExport!$BC71="Very Weak",1,"")))))),"")</f>
        <v/>
      </c>
      <c r="BD71" s="105" t="str">
        <f t="shared" si="2"/>
        <v/>
      </c>
      <c r="BE71" s="86" t="str">
        <f t="shared" si="3"/>
        <v/>
      </c>
    </row>
    <row r="72" spans="1:57" x14ac:dyDescent="0.25">
      <c r="A72" s="85" t="str">
        <f>IF(SquadExport!A72&gt;"",SquadExport!A72,"")</f>
        <v/>
      </c>
      <c r="B72" s="92" t="str">
        <f>IF($A72&gt;"",SquadExport!B72,"")</f>
        <v/>
      </c>
      <c r="C72" s="92" t="str">
        <f>IF($A72&gt;"",SquadExport!C72,"")</f>
        <v/>
      </c>
      <c r="D72" s="92" t="str">
        <f>IF(A72&gt;"",SquadExport!D72,"")</f>
        <v/>
      </c>
      <c r="E72" s="92" t="str">
        <f>IF($A72&gt;"",SquadExport!E72,"")</f>
        <v/>
      </c>
      <c r="F72" s="92" t="str">
        <f>IF($A72&gt;"",SquadExport!F72,"")</f>
        <v/>
      </c>
      <c r="G72" s="94" t="str">
        <f>IFERROR(SquadExport!G72*VLOOKUP(WeightedParse!$C72,Weights!$A$1:$AV$15,2,FALSE),"")</f>
        <v/>
      </c>
      <c r="H72" s="94" t="str">
        <f>IFERROR(SquadExport!H72*VLOOKUP(WeightedParse!$C72,Weights!$A$1:$AV$15,3,FALSE),"")</f>
        <v/>
      </c>
      <c r="I72" s="94" t="str">
        <f>IFERROR(SquadExport!I72*VLOOKUP(WeightedParse!$C72,Weights!$A$1:$AV$15,4,FALSE),"")</f>
        <v/>
      </c>
      <c r="J72" s="94" t="str">
        <f>IFERROR(SquadExport!J72*VLOOKUP(WeightedParse!$C72,Weights!$A$1:$AV$15,5,FALSE),"")</f>
        <v/>
      </c>
      <c r="K72" s="94" t="str">
        <f>IFERROR(SquadExport!K72*VLOOKUP(WeightedParse!$C72,Weights!$A$1:$AV$15,6,FALSE),"")</f>
        <v/>
      </c>
      <c r="L72" s="94" t="str">
        <f>IFERROR(SquadExport!L72*VLOOKUP(WeightedParse!$C72,Weights!$A$1:$AV$15,7,FALSE),"")</f>
        <v/>
      </c>
      <c r="M72" s="94" t="str">
        <f>IFERROR(SquadExport!M72*VLOOKUP(WeightedParse!$C72,Weights!$A$1:$AV$15,8,FALSE),"")</f>
        <v/>
      </c>
      <c r="N72" s="94" t="str">
        <f>IFERROR(SquadExport!N72*VLOOKUP(WeightedParse!$C72,Weights!$A$1:$AV$15,9,FALSE),"")</f>
        <v/>
      </c>
      <c r="O72" s="94" t="str">
        <f>IFERROR(SquadExport!O72*VLOOKUP(WeightedParse!$C72,Weights!$A$1:$AV$15,10,FALSE),"")</f>
        <v/>
      </c>
      <c r="P72" s="94" t="str">
        <f>IFERROR(SquadExport!P72*VLOOKUP(WeightedParse!$C72,Weights!$A$1:$AV$15,11,FALSE),"")</f>
        <v/>
      </c>
      <c r="Q72" s="94" t="str">
        <f>IFERROR(SquadExport!Q72*VLOOKUP(WeightedParse!$C72,Weights!$A$1:$AV$15,12,FALSE),"")</f>
        <v/>
      </c>
      <c r="R72" s="94" t="str">
        <f>IFERROR(SquadExport!R72*VLOOKUP(WeightedParse!$C72,Weights!$A$1:$AV$15,13,FALSE),"")</f>
        <v/>
      </c>
      <c r="S72" s="94" t="str">
        <f>IFERROR(SquadExport!S72*VLOOKUP(WeightedParse!$C72,Weights!$A$1:$AV$15,14,FALSE),"")</f>
        <v/>
      </c>
      <c r="T72" s="94" t="str">
        <f>IFERROR(SquadExport!T72*VLOOKUP(WeightedParse!$C72,Weights!$A$1:$AV$15,15,FALSE),"")</f>
        <v/>
      </c>
      <c r="U72" s="94" t="str">
        <f>IFERROR(SquadExport!U72*VLOOKUP(WeightedParse!$C72,Weights!$A$1:$AV$15,16,FALSE),"")</f>
        <v/>
      </c>
      <c r="V72" s="94" t="str">
        <f>IFERROR(SquadExport!V72*VLOOKUP(WeightedParse!$C72,Weights!$A$1:$AV$15,17,FALSE),"")</f>
        <v/>
      </c>
      <c r="W72" s="94" t="str">
        <f>IFERROR(SquadExport!W72*VLOOKUP(WeightedParse!$C72,Weights!$A$1:$AV$15,18,FALSE),"")</f>
        <v/>
      </c>
      <c r="X72" s="94" t="str">
        <f>IFERROR(SquadExport!X72*VLOOKUP(WeightedParse!$C72,Weights!$A$1:$AV$15,19,FALSE),"")</f>
        <v/>
      </c>
      <c r="Y72" s="94" t="str">
        <f>IFERROR(SquadExport!Y72*VLOOKUP(WeightedParse!$C72,Weights!$A$1:$AV$15,20,FALSE),"")</f>
        <v/>
      </c>
      <c r="Z72" s="94" t="str">
        <f>IFERROR(SquadExport!Z72*VLOOKUP(WeightedParse!$C72,Weights!$A$1:$AV$15,21,FALSE),"")</f>
        <v/>
      </c>
      <c r="AA72" s="94" t="str">
        <f>IFERROR(SquadExport!AA72*VLOOKUP(WeightedParse!$C72,Weights!$A$1:$AV$15,22,FALSE),"")</f>
        <v/>
      </c>
      <c r="AB72" s="94" t="str">
        <f>IFERROR(SquadExport!AB72*VLOOKUP(WeightedParse!$C72,Weights!$A$1:$AV$15,23,FALSE),"")</f>
        <v/>
      </c>
      <c r="AC72" s="94" t="str">
        <f>IFERROR(SquadExport!AC72*VLOOKUP(WeightedParse!$C72,Weights!$A$1:$AV$15,24,FALSE),"")</f>
        <v/>
      </c>
      <c r="AD72" s="94" t="str">
        <f>IFERROR(SquadExport!AD72*VLOOKUP(WeightedParse!$C72,Weights!$A$1:$AV$15,25,FALSE),"")</f>
        <v/>
      </c>
      <c r="AE72" s="94" t="str">
        <f>IFERROR(SquadExport!AE72*VLOOKUP(WeightedParse!$C72,Weights!$A$1:$AV$15,26,FALSE),"")</f>
        <v/>
      </c>
      <c r="AF72" s="94" t="str">
        <f>IFERROR(SquadExport!AF72*VLOOKUP(WeightedParse!$C72,Weights!$A$1:$AV$15,27,FALSE),"")</f>
        <v/>
      </c>
      <c r="AG72" s="94" t="str">
        <f>IFERROR(SquadExport!AG72*VLOOKUP(WeightedParse!$C72,Weights!$A$1:$AV$15,28,FALSE),"")</f>
        <v/>
      </c>
      <c r="AH72" s="94" t="str">
        <f>IFERROR(SquadExport!AH72*VLOOKUP(WeightedParse!$C72,Weights!$A$1:$AV$15,29,FALSE),"")</f>
        <v/>
      </c>
      <c r="AI72" s="94" t="str">
        <f>IFERROR(SquadExport!AI72*VLOOKUP(WeightedParse!$C72,Weights!$A$1:$AV$15,30,FALSE),"")</f>
        <v/>
      </c>
      <c r="AJ72" s="94" t="str">
        <f>IFERROR(SquadExport!AJ72*VLOOKUP(WeightedParse!$C72,Weights!$A$1:$AV$15,31,FALSE),"")</f>
        <v/>
      </c>
      <c r="AK72" s="94" t="str">
        <f>IFERROR(SquadExport!AK72*VLOOKUP(WeightedParse!$C72,Weights!$A$1:$AV$15,32,FALSE),"")</f>
        <v/>
      </c>
      <c r="AL72" s="94" t="str">
        <f>IFERROR(SquadExport!AL72*VLOOKUP(WeightedParse!$C72,Weights!$A$1:$AV$15,33,FALSE),"")</f>
        <v/>
      </c>
      <c r="AM72" s="94" t="str">
        <f>IFERROR(SquadExport!AM72*VLOOKUP(WeightedParse!$C72,Weights!$A$1:$AV$15,34,FALSE),"")</f>
        <v/>
      </c>
      <c r="AN72" s="94" t="str">
        <f>IFERROR(SquadExport!AN72*VLOOKUP(WeightedParse!$C72,Weights!$A$1:$AV$15,35,FALSE),"")</f>
        <v/>
      </c>
      <c r="AO72" s="94" t="str">
        <f>IFERROR(SquadExport!AO72*VLOOKUP(WeightedParse!$C72,Weights!$A$1:$AV$15,36,FALSE),"")</f>
        <v/>
      </c>
      <c r="AP72" s="94" t="str">
        <f>IFERROR(SquadExport!AP72*VLOOKUP(WeightedParse!$C72,Weights!$A$1:$AV$15,37,FALSE),"")</f>
        <v/>
      </c>
      <c r="AQ72" s="94" t="str">
        <f>IFERROR(SquadExport!AQ72*VLOOKUP(WeightedParse!$C72,Weights!$A$1:$AV$15,38,FALSE),"")</f>
        <v/>
      </c>
      <c r="AR72" s="94" t="str">
        <f>IFERROR(SquadExport!AR72*VLOOKUP(WeightedParse!$C72,Weights!$A$1:$AV$15,39,FALSE),"")</f>
        <v/>
      </c>
      <c r="AS72" s="94" t="str">
        <f>IFERROR(SquadExport!AS72*VLOOKUP(WeightedParse!$C72,Weights!$A$1:$AV$15,40,FALSE),"")</f>
        <v/>
      </c>
      <c r="AT72" s="94" t="str">
        <f>IFERROR(SquadExport!AT72*VLOOKUP(WeightedParse!$C72,Weights!$A$1:$AV$15,41,FALSE),"")</f>
        <v/>
      </c>
      <c r="AU72" s="94" t="str">
        <f>IFERROR(SquadExport!AU72*VLOOKUP(WeightedParse!$C72,Weights!$A$1:$AV$15,42,FALSE),"")</f>
        <v/>
      </c>
      <c r="AV72" s="94" t="str">
        <f>IFERROR(SquadExport!AV72*VLOOKUP(WeightedParse!$C72,Weights!$A$1:$AV$15,43,FALSE),"")</f>
        <v/>
      </c>
      <c r="AW72" s="94" t="str">
        <f>IFERROR(SquadExport!AW72*VLOOKUP(WeightedParse!$C72,Weights!$A$1:$AV$15,44,FALSE),"")</f>
        <v/>
      </c>
      <c r="AX72" s="94" t="str">
        <f>IFERROR(SquadExport!AX72*VLOOKUP(WeightedParse!$C72,Weights!$A$1:$AV$15,45,FALSE),"")</f>
        <v/>
      </c>
      <c r="AY72" s="94" t="str">
        <f>IFERROR(SquadExport!AY72*VLOOKUP(WeightedParse!$C72,Weights!$A$1:$AV$15,46,FALSE),"")</f>
        <v/>
      </c>
      <c r="AZ72" s="94" t="str">
        <f>IFERROR(SquadExport!AZ72*VLOOKUP(WeightedParse!$C72,Weights!$A$1:$AV$15,47,FALSE),"")</f>
        <v/>
      </c>
      <c r="BA72" s="94" t="str">
        <f>IFERROR(SquadExport!BA72*VLOOKUP(WeightedParse!$C72,Weights!$A$1:$AV$15,48,FALSE),"")</f>
        <v/>
      </c>
      <c r="BB72" s="92" t="str">
        <f>IFERROR(IF(SquadExport!$BB72="Very Strong",6,IF(SquadExport!$BB72="Strong",5,IF(SquadExport!$BB72="Fairly Strong",4,IF(SquadExport!$BB72="Reasonable",3,IF(SquadExport!$BB72="Weak",2, IF(SquadExport!$BB72="Very Weak",1,"")))))),"")</f>
        <v/>
      </c>
      <c r="BC72" s="92" t="str">
        <f>IFERROR(IF(SquadExport!$BC72="Very Strong",6,IF(SquadExport!$BC72="Strong",5,IF(SquadExport!$BC72="Fairly Strong",4,IF(SquadExport!$BC72="Reasonable",3,IF(SquadExport!$BC72="Weak",2, IF(SquadExport!$BC72="Very Weak",1,"")))))),"")</f>
        <v/>
      </c>
      <c r="BD72" s="105" t="str">
        <f t="shared" si="2"/>
        <v/>
      </c>
      <c r="BE72" s="86" t="str">
        <f t="shared" si="3"/>
        <v/>
      </c>
    </row>
    <row r="73" spans="1:57" x14ac:dyDescent="0.25">
      <c r="A73" s="85" t="str">
        <f>IF(SquadExport!A73&gt;"",SquadExport!A73,"")</f>
        <v/>
      </c>
      <c r="B73" s="92" t="str">
        <f>IF($A73&gt;"",SquadExport!B73,"")</f>
        <v/>
      </c>
      <c r="C73" s="92" t="str">
        <f>IF($A73&gt;"",SquadExport!C73,"")</f>
        <v/>
      </c>
      <c r="D73" s="92" t="str">
        <f>IF(A73&gt;"",SquadExport!D73,"")</f>
        <v/>
      </c>
      <c r="E73" s="92" t="str">
        <f>IF($A73&gt;"",SquadExport!E73,"")</f>
        <v/>
      </c>
      <c r="F73" s="92" t="str">
        <f>IF($A73&gt;"",SquadExport!F73,"")</f>
        <v/>
      </c>
      <c r="G73" s="94" t="str">
        <f>IFERROR(SquadExport!G73*VLOOKUP(WeightedParse!$C73,Weights!$A$1:$AV$15,2,FALSE),"")</f>
        <v/>
      </c>
      <c r="H73" s="94" t="str">
        <f>IFERROR(SquadExport!H73*VLOOKUP(WeightedParse!$C73,Weights!$A$1:$AV$15,3,FALSE),"")</f>
        <v/>
      </c>
      <c r="I73" s="94" t="str">
        <f>IFERROR(SquadExport!I73*VLOOKUP(WeightedParse!$C73,Weights!$A$1:$AV$15,4,FALSE),"")</f>
        <v/>
      </c>
      <c r="J73" s="94" t="str">
        <f>IFERROR(SquadExport!J73*VLOOKUP(WeightedParse!$C73,Weights!$A$1:$AV$15,5,FALSE),"")</f>
        <v/>
      </c>
      <c r="K73" s="94" t="str">
        <f>IFERROR(SquadExport!K73*VLOOKUP(WeightedParse!$C73,Weights!$A$1:$AV$15,6,FALSE),"")</f>
        <v/>
      </c>
      <c r="L73" s="94" t="str">
        <f>IFERROR(SquadExport!L73*VLOOKUP(WeightedParse!$C73,Weights!$A$1:$AV$15,7,FALSE),"")</f>
        <v/>
      </c>
      <c r="M73" s="94" t="str">
        <f>IFERROR(SquadExport!M73*VLOOKUP(WeightedParse!$C73,Weights!$A$1:$AV$15,8,FALSE),"")</f>
        <v/>
      </c>
      <c r="N73" s="94" t="str">
        <f>IFERROR(SquadExport!N73*VLOOKUP(WeightedParse!$C73,Weights!$A$1:$AV$15,9,FALSE),"")</f>
        <v/>
      </c>
      <c r="O73" s="94" t="str">
        <f>IFERROR(SquadExport!O73*VLOOKUP(WeightedParse!$C73,Weights!$A$1:$AV$15,10,FALSE),"")</f>
        <v/>
      </c>
      <c r="P73" s="94" t="str">
        <f>IFERROR(SquadExport!P73*VLOOKUP(WeightedParse!$C73,Weights!$A$1:$AV$15,11,FALSE),"")</f>
        <v/>
      </c>
      <c r="Q73" s="94" t="str">
        <f>IFERROR(SquadExport!Q73*VLOOKUP(WeightedParse!$C73,Weights!$A$1:$AV$15,12,FALSE),"")</f>
        <v/>
      </c>
      <c r="R73" s="94" t="str">
        <f>IFERROR(SquadExport!R73*VLOOKUP(WeightedParse!$C73,Weights!$A$1:$AV$15,13,FALSE),"")</f>
        <v/>
      </c>
      <c r="S73" s="94" t="str">
        <f>IFERROR(SquadExport!S73*VLOOKUP(WeightedParse!$C73,Weights!$A$1:$AV$15,14,FALSE),"")</f>
        <v/>
      </c>
      <c r="T73" s="94" t="str">
        <f>IFERROR(SquadExport!T73*VLOOKUP(WeightedParse!$C73,Weights!$A$1:$AV$15,15,FALSE),"")</f>
        <v/>
      </c>
      <c r="U73" s="94" t="str">
        <f>IFERROR(SquadExport!U73*VLOOKUP(WeightedParse!$C73,Weights!$A$1:$AV$15,16,FALSE),"")</f>
        <v/>
      </c>
      <c r="V73" s="94" t="str">
        <f>IFERROR(SquadExport!V73*VLOOKUP(WeightedParse!$C73,Weights!$A$1:$AV$15,17,FALSE),"")</f>
        <v/>
      </c>
      <c r="W73" s="94" t="str">
        <f>IFERROR(SquadExport!W73*VLOOKUP(WeightedParse!$C73,Weights!$A$1:$AV$15,18,FALSE),"")</f>
        <v/>
      </c>
      <c r="X73" s="94" t="str">
        <f>IFERROR(SquadExport!X73*VLOOKUP(WeightedParse!$C73,Weights!$A$1:$AV$15,19,FALSE),"")</f>
        <v/>
      </c>
      <c r="Y73" s="94" t="str">
        <f>IFERROR(SquadExport!Y73*VLOOKUP(WeightedParse!$C73,Weights!$A$1:$AV$15,20,FALSE),"")</f>
        <v/>
      </c>
      <c r="Z73" s="94" t="str">
        <f>IFERROR(SquadExport!Z73*VLOOKUP(WeightedParse!$C73,Weights!$A$1:$AV$15,21,FALSE),"")</f>
        <v/>
      </c>
      <c r="AA73" s="94" t="str">
        <f>IFERROR(SquadExport!AA73*VLOOKUP(WeightedParse!$C73,Weights!$A$1:$AV$15,22,FALSE),"")</f>
        <v/>
      </c>
      <c r="AB73" s="94" t="str">
        <f>IFERROR(SquadExport!AB73*VLOOKUP(WeightedParse!$C73,Weights!$A$1:$AV$15,23,FALSE),"")</f>
        <v/>
      </c>
      <c r="AC73" s="94" t="str">
        <f>IFERROR(SquadExport!AC73*VLOOKUP(WeightedParse!$C73,Weights!$A$1:$AV$15,24,FALSE),"")</f>
        <v/>
      </c>
      <c r="AD73" s="94" t="str">
        <f>IFERROR(SquadExport!AD73*VLOOKUP(WeightedParse!$C73,Weights!$A$1:$AV$15,25,FALSE),"")</f>
        <v/>
      </c>
      <c r="AE73" s="94" t="str">
        <f>IFERROR(SquadExport!AE73*VLOOKUP(WeightedParse!$C73,Weights!$A$1:$AV$15,26,FALSE),"")</f>
        <v/>
      </c>
      <c r="AF73" s="94" t="str">
        <f>IFERROR(SquadExport!AF73*VLOOKUP(WeightedParse!$C73,Weights!$A$1:$AV$15,27,FALSE),"")</f>
        <v/>
      </c>
      <c r="AG73" s="94" t="str">
        <f>IFERROR(SquadExport!AG73*VLOOKUP(WeightedParse!$C73,Weights!$A$1:$AV$15,28,FALSE),"")</f>
        <v/>
      </c>
      <c r="AH73" s="94" t="str">
        <f>IFERROR(SquadExport!AH73*VLOOKUP(WeightedParse!$C73,Weights!$A$1:$AV$15,29,FALSE),"")</f>
        <v/>
      </c>
      <c r="AI73" s="94" t="str">
        <f>IFERROR(SquadExport!AI73*VLOOKUP(WeightedParse!$C73,Weights!$A$1:$AV$15,30,FALSE),"")</f>
        <v/>
      </c>
      <c r="AJ73" s="94" t="str">
        <f>IFERROR(SquadExport!AJ73*VLOOKUP(WeightedParse!$C73,Weights!$A$1:$AV$15,31,FALSE),"")</f>
        <v/>
      </c>
      <c r="AK73" s="94" t="str">
        <f>IFERROR(SquadExport!AK73*VLOOKUP(WeightedParse!$C73,Weights!$A$1:$AV$15,32,FALSE),"")</f>
        <v/>
      </c>
      <c r="AL73" s="94" t="str">
        <f>IFERROR(SquadExport!AL73*VLOOKUP(WeightedParse!$C73,Weights!$A$1:$AV$15,33,FALSE),"")</f>
        <v/>
      </c>
      <c r="AM73" s="94" t="str">
        <f>IFERROR(SquadExport!AM73*VLOOKUP(WeightedParse!$C73,Weights!$A$1:$AV$15,34,FALSE),"")</f>
        <v/>
      </c>
      <c r="AN73" s="94" t="str">
        <f>IFERROR(SquadExport!AN73*VLOOKUP(WeightedParse!$C73,Weights!$A$1:$AV$15,35,FALSE),"")</f>
        <v/>
      </c>
      <c r="AO73" s="94" t="str">
        <f>IFERROR(SquadExport!AO73*VLOOKUP(WeightedParse!$C73,Weights!$A$1:$AV$15,36,FALSE),"")</f>
        <v/>
      </c>
      <c r="AP73" s="94" t="str">
        <f>IFERROR(SquadExport!AP73*VLOOKUP(WeightedParse!$C73,Weights!$A$1:$AV$15,37,FALSE),"")</f>
        <v/>
      </c>
      <c r="AQ73" s="94" t="str">
        <f>IFERROR(SquadExport!AQ73*VLOOKUP(WeightedParse!$C73,Weights!$A$1:$AV$15,38,FALSE),"")</f>
        <v/>
      </c>
      <c r="AR73" s="94" t="str">
        <f>IFERROR(SquadExport!AR73*VLOOKUP(WeightedParse!$C73,Weights!$A$1:$AV$15,39,FALSE),"")</f>
        <v/>
      </c>
      <c r="AS73" s="94" t="str">
        <f>IFERROR(SquadExport!AS73*VLOOKUP(WeightedParse!$C73,Weights!$A$1:$AV$15,40,FALSE),"")</f>
        <v/>
      </c>
      <c r="AT73" s="94" t="str">
        <f>IFERROR(SquadExport!AT73*VLOOKUP(WeightedParse!$C73,Weights!$A$1:$AV$15,41,FALSE),"")</f>
        <v/>
      </c>
      <c r="AU73" s="94" t="str">
        <f>IFERROR(SquadExport!AU73*VLOOKUP(WeightedParse!$C73,Weights!$A$1:$AV$15,42,FALSE),"")</f>
        <v/>
      </c>
      <c r="AV73" s="94" t="str">
        <f>IFERROR(SquadExport!AV73*VLOOKUP(WeightedParse!$C73,Weights!$A$1:$AV$15,43,FALSE),"")</f>
        <v/>
      </c>
      <c r="AW73" s="94" t="str">
        <f>IFERROR(SquadExport!AW73*VLOOKUP(WeightedParse!$C73,Weights!$A$1:$AV$15,44,FALSE),"")</f>
        <v/>
      </c>
      <c r="AX73" s="94" t="str">
        <f>IFERROR(SquadExport!AX73*VLOOKUP(WeightedParse!$C73,Weights!$A$1:$AV$15,45,FALSE),"")</f>
        <v/>
      </c>
      <c r="AY73" s="94" t="str">
        <f>IFERROR(SquadExport!AY73*VLOOKUP(WeightedParse!$C73,Weights!$A$1:$AV$15,46,FALSE),"")</f>
        <v/>
      </c>
      <c r="AZ73" s="94" t="str">
        <f>IFERROR(SquadExport!AZ73*VLOOKUP(WeightedParse!$C73,Weights!$A$1:$AV$15,47,FALSE),"")</f>
        <v/>
      </c>
      <c r="BA73" s="94" t="str">
        <f>IFERROR(SquadExport!BA73*VLOOKUP(WeightedParse!$C73,Weights!$A$1:$AV$15,48,FALSE),"")</f>
        <v/>
      </c>
      <c r="BB73" s="92" t="str">
        <f>IFERROR(IF(SquadExport!$BB73="Very Strong",6,IF(SquadExport!$BB73="Strong",5,IF(SquadExport!$BB73="Fairly Strong",4,IF(SquadExport!$BB73="Reasonable",3,IF(SquadExport!$BB73="Weak",2, IF(SquadExport!$BB73="Very Weak",1,"")))))),"")</f>
        <v/>
      </c>
      <c r="BC73" s="92" t="str">
        <f>IFERROR(IF(SquadExport!$BC73="Very Strong",6,IF(SquadExport!$BC73="Strong",5,IF(SquadExport!$BC73="Fairly Strong",4,IF(SquadExport!$BC73="Reasonable",3,IF(SquadExport!$BC73="Weak",2, IF(SquadExport!$BC73="Very Weak",1,"")))))),"")</f>
        <v/>
      </c>
      <c r="BD73" s="105" t="str">
        <f t="shared" si="2"/>
        <v/>
      </c>
      <c r="BE73" s="86" t="str">
        <f t="shared" si="3"/>
        <v/>
      </c>
    </row>
    <row r="74" spans="1:57" x14ac:dyDescent="0.25">
      <c r="A74" s="85" t="str">
        <f>IF(SquadExport!A74&gt;"",SquadExport!A74,"")</f>
        <v/>
      </c>
      <c r="B74" s="92" t="str">
        <f>IF($A74&gt;"",SquadExport!B74,"")</f>
        <v/>
      </c>
      <c r="C74" s="92" t="str">
        <f>IF($A74&gt;"",SquadExport!C74,"")</f>
        <v/>
      </c>
      <c r="D74" s="92" t="str">
        <f>IF(A74&gt;"",SquadExport!D74,"")</f>
        <v/>
      </c>
      <c r="E74" s="92" t="str">
        <f>IF($A74&gt;"",SquadExport!E74,"")</f>
        <v/>
      </c>
      <c r="F74" s="92" t="str">
        <f>IF($A74&gt;"",SquadExport!F74,"")</f>
        <v/>
      </c>
      <c r="G74" s="94" t="str">
        <f>IFERROR(SquadExport!G74*VLOOKUP(WeightedParse!$C74,Weights!$A$1:$AV$15,2,FALSE),"")</f>
        <v/>
      </c>
      <c r="H74" s="94" t="str">
        <f>IFERROR(SquadExport!H74*VLOOKUP(WeightedParse!$C74,Weights!$A$1:$AV$15,3,FALSE),"")</f>
        <v/>
      </c>
      <c r="I74" s="94" t="str">
        <f>IFERROR(SquadExport!I74*VLOOKUP(WeightedParse!$C74,Weights!$A$1:$AV$15,4,FALSE),"")</f>
        <v/>
      </c>
      <c r="J74" s="94" t="str">
        <f>IFERROR(SquadExport!J74*VLOOKUP(WeightedParse!$C74,Weights!$A$1:$AV$15,5,FALSE),"")</f>
        <v/>
      </c>
      <c r="K74" s="94" t="str">
        <f>IFERROR(SquadExport!K74*VLOOKUP(WeightedParse!$C74,Weights!$A$1:$AV$15,6,FALSE),"")</f>
        <v/>
      </c>
      <c r="L74" s="94" t="str">
        <f>IFERROR(SquadExport!L74*VLOOKUP(WeightedParse!$C74,Weights!$A$1:$AV$15,7,FALSE),"")</f>
        <v/>
      </c>
      <c r="M74" s="94" t="str">
        <f>IFERROR(SquadExport!M74*VLOOKUP(WeightedParse!$C74,Weights!$A$1:$AV$15,8,FALSE),"")</f>
        <v/>
      </c>
      <c r="N74" s="94" t="str">
        <f>IFERROR(SquadExport!N74*VLOOKUP(WeightedParse!$C74,Weights!$A$1:$AV$15,9,FALSE),"")</f>
        <v/>
      </c>
      <c r="O74" s="94" t="str">
        <f>IFERROR(SquadExport!O74*VLOOKUP(WeightedParse!$C74,Weights!$A$1:$AV$15,10,FALSE),"")</f>
        <v/>
      </c>
      <c r="P74" s="94" t="str">
        <f>IFERROR(SquadExport!P74*VLOOKUP(WeightedParse!$C74,Weights!$A$1:$AV$15,11,FALSE),"")</f>
        <v/>
      </c>
      <c r="Q74" s="94" t="str">
        <f>IFERROR(SquadExport!Q74*VLOOKUP(WeightedParse!$C74,Weights!$A$1:$AV$15,12,FALSE),"")</f>
        <v/>
      </c>
      <c r="R74" s="94" t="str">
        <f>IFERROR(SquadExport!R74*VLOOKUP(WeightedParse!$C74,Weights!$A$1:$AV$15,13,FALSE),"")</f>
        <v/>
      </c>
      <c r="S74" s="94" t="str">
        <f>IFERROR(SquadExport!S74*VLOOKUP(WeightedParse!$C74,Weights!$A$1:$AV$15,14,FALSE),"")</f>
        <v/>
      </c>
      <c r="T74" s="94" t="str">
        <f>IFERROR(SquadExport!T74*VLOOKUP(WeightedParse!$C74,Weights!$A$1:$AV$15,15,FALSE),"")</f>
        <v/>
      </c>
      <c r="U74" s="94" t="str">
        <f>IFERROR(SquadExport!U74*VLOOKUP(WeightedParse!$C74,Weights!$A$1:$AV$15,16,FALSE),"")</f>
        <v/>
      </c>
      <c r="V74" s="94" t="str">
        <f>IFERROR(SquadExport!V74*VLOOKUP(WeightedParse!$C74,Weights!$A$1:$AV$15,17,FALSE),"")</f>
        <v/>
      </c>
      <c r="W74" s="94" t="str">
        <f>IFERROR(SquadExport!W74*VLOOKUP(WeightedParse!$C74,Weights!$A$1:$AV$15,18,FALSE),"")</f>
        <v/>
      </c>
      <c r="X74" s="94" t="str">
        <f>IFERROR(SquadExport!X74*VLOOKUP(WeightedParse!$C74,Weights!$A$1:$AV$15,19,FALSE),"")</f>
        <v/>
      </c>
      <c r="Y74" s="94" t="str">
        <f>IFERROR(SquadExport!Y74*VLOOKUP(WeightedParse!$C74,Weights!$A$1:$AV$15,20,FALSE),"")</f>
        <v/>
      </c>
      <c r="Z74" s="94" t="str">
        <f>IFERROR(SquadExport!Z74*VLOOKUP(WeightedParse!$C74,Weights!$A$1:$AV$15,21,FALSE),"")</f>
        <v/>
      </c>
      <c r="AA74" s="94" t="str">
        <f>IFERROR(SquadExport!AA74*VLOOKUP(WeightedParse!$C74,Weights!$A$1:$AV$15,22,FALSE),"")</f>
        <v/>
      </c>
      <c r="AB74" s="94" t="str">
        <f>IFERROR(SquadExport!AB74*VLOOKUP(WeightedParse!$C74,Weights!$A$1:$AV$15,23,FALSE),"")</f>
        <v/>
      </c>
      <c r="AC74" s="94" t="str">
        <f>IFERROR(SquadExport!AC74*VLOOKUP(WeightedParse!$C74,Weights!$A$1:$AV$15,24,FALSE),"")</f>
        <v/>
      </c>
      <c r="AD74" s="94" t="str">
        <f>IFERROR(SquadExport!AD74*VLOOKUP(WeightedParse!$C74,Weights!$A$1:$AV$15,25,FALSE),"")</f>
        <v/>
      </c>
      <c r="AE74" s="94" t="str">
        <f>IFERROR(SquadExport!AE74*VLOOKUP(WeightedParse!$C74,Weights!$A$1:$AV$15,26,FALSE),"")</f>
        <v/>
      </c>
      <c r="AF74" s="94" t="str">
        <f>IFERROR(SquadExport!AF74*VLOOKUP(WeightedParse!$C74,Weights!$A$1:$AV$15,27,FALSE),"")</f>
        <v/>
      </c>
      <c r="AG74" s="94" t="str">
        <f>IFERROR(SquadExport!AG74*VLOOKUP(WeightedParse!$C74,Weights!$A$1:$AV$15,28,FALSE),"")</f>
        <v/>
      </c>
      <c r="AH74" s="94" t="str">
        <f>IFERROR(SquadExport!AH74*VLOOKUP(WeightedParse!$C74,Weights!$A$1:$AV$15,29,FALSE),"")</f>
        <v/>
      </c>
      <c r="AI74" s="94" t="str">
        <f>IFERROR(SquadExport!AI74*VLOOKUP(WeightedParse!$C74,Weights!$A$1:$AV$15,30,FALSE),"")</f>
        <v/>
      </c>
      <c r="AJ74" s="94" t="str">
        <f>IFERROR(SquadExport!AJ74*VLOOKUP(WeightedParse!$C74,Weights!$A$1:$AV$15,31,FALSE),"")</f>
        <v/>
      </c>
      <c r="AK74" s="94" t="str">
        <f>IFERROR(SquadExport!AK74*VLOOKUP(WeightedParse!$C74,Weights!$A$1:$AV$15,32,FALSE),"")</f>
        <v/>
      </c>
      <c r="AL74" s="94" t="str">
        <f>IFERROR(SquadExport!AL74*VLOOKUP(WeightedParse!$C74,Weights!$A$1:$AV$15,33,FALSE),"")</f>
        <v/>
      </c>
      <c r="AM74" s="94" t="str">
        <f>IFERROR(SquadExport!AM74*VLOOKUP(WeightedParse!$C74,Weights!$A$1:$AV$15,34,FALSE),"")</f>
        <v/>
      </c>
      <c r="AN74" s="94" t="str">
        <f>IFERROR(SquadExport!AN74*VLOOKUP(WeightedParse!$C74,Weights!$A$1:$AV$15,35,FALSE),"")</f>
        <v/>
      </c>
      <c r="AO74" s="94" t="str">
        <f>IFERROR(SquadExport!AO74*VLOOKUP(WeightedParse!$C74,Weights!$A$1:$AV$15,36,FALSE),"")</f>
        <v/>
      </c>
      <c r="AP74" s="94" t="str">
        <f>IFERROR(SquadExport!AP74*VLOOKUP(WeightedParse!$C74,Weights!$A$1:$AV$15,37,FALSE),"")</f>
        <v/>
      </c>
      <c r="AQ74" s="94" t="str">
        <f>IFERROR(SquadExport!AQ74*VLOOKUP(WeightedParse!$C74,Weights!$A$1:$AV$15,38,FALSE),"")</f>
        <v/>
      </c>
      <c r="AR74" s="94" t="str">
        <f>IFERROR(SquadExport!AR74*VLOOKUP(WeightedParse!$C74,Weights!$A$1:$AV$15,39,FALSE),"")</f>
        <v/>
      </c>
      <c r="AS74" s="94" t="str">
        <f>IFERROR(SquadExport!AS74*VLOOKUP(WeightedParse!$C74,Weights!$A$1:$AV$15,40,FALSE),"")</f>
        <v/>
      </c>
      <c r="AT74" s="94" t="str">
        <f>IFERROR(SquadExport!AT74*VLOOKUP(WeightedParse!$C74,Weights!$A$1:$AV$15,41,FALSE),"")</f>
        <v/>
      </c>
      <c r="AU74" s="94" t="str">
        <f>IFERROR(SquadExport!AU74*VLOOKUP(WeightedParse!$C74,Weights!$A$1:$AV$15,42,FALSE),"")</f>
        <v/>
      </c>
      <c r="AV74" s="94" t="str">
        <f>IFERROR(SquadExport!AV74*VLOOKUP(WeightedParse!$C74,Weights!$A$1:$AV$15,43,FALSE),"")</f>
        <v/>
      </c>
      <c r="AW74" s="94" t="str">
        <f>IFERROR(SquadExport!AW74*VLOOKUP(WeightedParse!$C74,Weights!$A$1:$AV$15,44,FALSE),"")</f>
        <v/>
      </c>
      <c r="AX74" s="94" t="str">
        <f>IFERROR(SquadExport!AX74*VLOOKUP(WeightedParse!$C74,Weights!$A$1:$AV$15,45,FALSE),"")</f>
        <v/>
      </c>
      <c r="AY74" s="94" t="str">
        <f>IFERROR(SquadExport!AY74*VLOOKUP(WeightedParse!$C74,Weights!$A$1:$AV$15,46,FALSE),"")</f>
        <v/>
      </c>
      <c r="AZ74" s="94" t="str">
        <f>IFERROR(SquadExport!AZ74*VLOOKUP(WeightedParse!$C74,Weights!$A$1:$AV$15,47,FALSE),"")</f>
        <v/>
      </c>
      <c r="BA74" s="94" t="str">
        <f>IFERROR(SquadExport!BA74*VLOOKUP(WeightedParse!$C74,Weights!$A$1:$AV$15,48,FALSE),"")</f>
        <v/>
      </c>
      <c r="BB74" s="92" t="str">
        <f>IFERROR(IF(SquadExport!$BB74="Very Strong",6,IF(SquadExport!$BB74="Strong",5,IF(SquadExport!$BB74="Fairly Strong",4,IF(SquadExport!$BB74="Reasonable",3,IF(SquadExport!$BB74="Weak",2, IF(SquadExport!$BB74="Very Weak",1,"")))))),"")</f>
        <v/>
      </c>
      <c r="BC74" s="92" t="str">
        <f>IFERROR(IF(SquadExport!$BC74="Very Strong",6,IF(SquadExport!$BC74="Strong",5,IF(SquadExport!$BC74="Fairly Strong",4,IF(SquadExport!$BC74="Reasonable",3,IF(SquadExport!$BC74="Weak",2, IF(SquadExport!$BC74="Very Weak",1,"")))))),"")</f>
        <v/>
      </c>
      <c r="BD74" s="105" t="str">
        <f t="shared" si="2"/>
        <v/>
      </c>
      <c r="BE74" s="86" t="str">
        <f t="shared" si="3"/>
        <v/>
      </c>
    </row>
    <row r="75" spans="1:57" x14ac:dyDescent="0.25">
      <c r="A75" s="85" t="str">
        <f>IF(SquadExport!A75&gt;"",SquadExport!A75,"")</f>
        <v/>
      </c>
      <c r="B75" s="92" t="str">
        <f>IF($A75&gt;"",SquadExport!B75,"")</f>
        <v/>
      </c>
      <c r="C75" s="92" t="str">
        <f>IF($A75&gt;"",SquadExport!C75,"")</f>
        <v/>
      </c>
      <c r="D75" s="92" t="str">
        <f>IF(A75&gt;"",SquadExport!D75,"")</f>
        <v/>
      </c>
      <c r="E75" s="92" t="str">
        <f>IF($A75&gt;"",SquadExport!E75,"")</f>
        <v/>
      </c>
      <c r="F75" s="92" t="str">
        <f>IF($A75&gt;"",SquadExport!F75,"")</f>
        <v/>
      </c>
      <c r="G75" s="94" t="str">
        <f>IFERROR(SquadExport!G75*VLOOKUP(WeightedParse!$C75,Weights!$A$1:$AV$15,2,FALSE),"")</f>
        <v/>
      </c>
      <c r="H75" s="94" t="str">
        <f>IFERROR(SquadExport!H75*VLOOKUP(WeightedParse!$C75,Weights!$A$1:$AV$15,3,FALSE),"")</f>
        <v/>
      </c>
      <c r="I75" s="94" t="str">
        <f>IFERROR(SquadExport!I75*VLOOKUP(WeightedParse!$C75,Weights!$A$1:$AV$15,4,FALSE),"")</f>
        <v/>
      </c>
      <c r="J75" s="94" t="str">
        <f>IFERROR(SquadExport!J75*VLOOKUP(WeightedParse!$C75,Weights!$A$1:$AV$15,5,FALSE),"")</f>
        <v/>
      </c>
      <c r="K75" s="94" t="str">
        <f>IFERROR(SquadExport!K75*VLOOKUP(WeightedParse!$C75,Weights!$A$1:$AV$15,6,FALSE),"")</f>
        <v/>
      </c>
      <c r="L75" s="94" t="str">
        <f>IFERROR(SquadExport!L75*VLOOKUP(WeightedParse!$C75,Weights!$A$1:$AV$15,7,FALSE),"")</f>
        <v/>
      </c>
      <c r="M75" s="94" t="str">
        <f>IFERROR(SquadExport!M75*VLOOKUP(WeightedParse!$C75,Weights!$A$1:$AV$15,8,FALSE),"")</f>
        <v/>
      </c>
      <c r="N75" s="94" t="str">
        <f>IFERROR(SquadExport!N75*VLOOKUP(WeightedParse!$C75,Weights!$A$1:$AV$15,9,FALSE),"")</f>
        <v/>
      </c>
      <c r="O75" s="94" t="str">
        <f>IFERROR(SquadExport!O75*VLOOKUP(WeightedParse!$C75,Weights!$A$1:$AV$15,10,FALSE),"")</f>
        <v/>
      </c>
      <c r="P75" s="94" t="str">
        <f>IFERROR(SquadExport!P75*VLOOKUP(WeightedParse!$C75,Weights!$A$1:$AV$15,11,FALSE),"")</f>
        <v/>
      </c>
      <c r="Q75" s="94" t="str">
        <f>IFERROR(SquadExport!Q75*VLOOKUP(WeightedParse!$C75,Weights!$A$1:$AV$15,12,FALSE),"")</f>
        <v/>
      </c>
      <c r="R75" s="94" t="str">
        <f>IFERROR(SquadExport!R75*VLOOKUP(WeightedParse!$C75,Weights!$A$1:$AV$15,13,FALSE),"")</f>
        <v/>
      </c>
      <c r="S75" s="94" t="str">
        <f>IFERROR(SquadExport!S75*VLOOKUP(WeightedParse!$C75,Weights!$A$1:$AV$15,14,FALSE),"")</f>
        <v/>
      </c>
      <c r="T75" s="94" t="str">
        <f>IFERROR(SquadExport!T75*VLOOKUP(WeightedParse!$C75,Weights!$A$1:$AV$15,15,FALSE),"")</f>
        <v/>
      </c>
      <c r="U75" s="94" t="str">
        <f>IFERROR(SquadExport!U75*VLOOKUP(WeightedParse!$C75,Weights!$A$1:$AV$15,16,FALSE),"")</f>
        <v/>
      </c>
      <c r="V75" s="94" t="str">
        <f>IFERROR(SquadExport!V75*VLOOKUP(WeightedParse!$C75,Weights!$A$1:$AV$15,17,FALSE),"")</f>
        <v/>
      </c>
      <c r="W75" s="94" t="str">
        <f>IFERROR(SquadExport!W75*VLOOKUP(WeightedParse!$C75,Weights!$A$1:$AV$15,18,FALSE),"")</f>
        <v/>
      </c>
      <c r="X75" s="94" t="str">
        <f>IFERROR(SquadExport!X75*VLOOKUP(WeightedParse!$C75,Weights!$A$1:$AV$15,19,FALSE),"")</f>
        <v/>
      </c>
      <c r="Y75" s="94" t="str">
        <f>IFERROR(SquadExport!Y75*VLOOKUP(WeightedParse!$C75,Weights!$A$1:$AV$15,20,FALSE),"")</f>
        <v/>
      </c>
      <c r="Z75" s="94" t="str">
        <f>IFERROR(SquadExport!Z75*VLOOKUP(WeightedParse!$C75,Weights!$A$1:$AV$15,21,FALSE),"")</f>
        <v/>
      </c>
      <c r="AA75" s="94" t="str">
        <f>IFERROR(SquadExport!AA75*VLOOKUP(WeightedParse!$C75,Weights!$A$1:$AV$15,22,FALSE),"")</f>
        <v/>
      </c>
      <c r="AB75" s="94" t="str">
        <f>IFERROR(SquadExport!AB75*VLOOKUP(WeightedParse!$C75,Weights!$A$1:$AV$15,23,FALSE),"")</f>
        <v/>
      </c>
      <c r="AC75" s="94" t="str">
        <f>IFERROR(SquadExport!AC75*VLOOKUP(WeightedParse!$C75,Weights!$A$1:$AV$15,24,FALSE),"")</f>
        <v/>
      </c>
      <c r="AD75" s="94" t="str">
        <f>IFERROR(SquadExport!AD75*VLOOKUP(WeightedParse!$C75,Weights!$A$1:$AV$15,25,FALSE),"")</f>
        <v/>
      </c>
      <c r="AE75" s="94" t="str">
        <f>IFERROR(SquadExport!AE75*VLOOKUP(WeightedParse!$C75,Weights!$A$1:$AV$15,26,FALSE),"")</f>
        <v/>
      </c>
      <c r="AF75" s="94" t="str">
        <f>IFERROR(SquadExport!AF75*VLOOKUP(WeightedParse!$C75,Weights!$A$1:$AV$15,27,FALSE),"")</f>
        <v/>
      </c>
      <c r="AG75" s="94" t="str">
        <f>IFERROR(SquadExport!AG75*VLOOKUP(WeightedParse!$C75,Weights!$A$1:$AV$15,28,FALSE),"")</f>
        <v/>
      </c>
      <c r="AH75" s="94" t="str">
        <f>IFERROR(SquadExport!AH75*VLOOKUP(WeightedParse!$C75,Weights!$A$1:$AV$15,29,FALSE),"")</f>
        <v/>
      </c>
      <c r="AI75" s="94" t="str">
        <f>IFERROR(SquadExport!AI75*VLOOKUP(WeightedParse!$C75,Weights!$A$1:$AV$15,30,FALSE),"")</f>
        <v/>
      </c>
      <c r="AJ75" s="94" t="str">
        <f>IFERROR(SquadExport!AJ75*VLOOKUP(WeightedParse!$C75,Weights!$A$1:$AV$15,31,FALSE),"")</f>
        <v/>
      </c>
      <c r="AK75" s="94" t="str">
        <f>IFERROR(SquadExport!AK75*VLOOKUP(WeightedParse!$C75,Weights!$A$1:$AV$15,32,FALSE),"")</f>
        <v/>
      </c>
      <c r="AL75" s="94" t="str">
        <f>IFERROR(SquadExport!AL75*VLOOKUP(WeightedParse!$C75,Weights!$A$1:$AV$15,33,FALSE),"")</f>
        <v/>
      </c>
      <c r="AM75" s="94" t="str">
        <f>IFERROR(SquadExport!AM75*VLOOKUP(WeightedParse!$C75,Weights!$A$1:$AV$15,34,FALSE),"")</f>
        <v/>
      </c>
      <c r="AN75" s="94" t="str">
        <f>IFERROR(SquadExport!AN75*VLOOKUP(WeightedParse!$C75,Weights!$A$1:$AV$15,35,FALSE),"")</f>
        <v/>
      </c>
      <c r="AO75" s="94" t="str">
        <f>IFERROR(SquadExport!AO75*VLOOKUP(WeightedParse!$C75,Weights!$A$1:$AV$15,36,FALSE),"")</f>
        <v/>
      </c>
      <c r="AP75" s="94" t="str">
        <f>IFERROR(SquadExport!AP75*VLOOKUP(WeightedParse!$C75,Weights!$A$1:$AV$15,37,FALSE),"")</f>
        <v/>
      </c>
      <c r="AQ75" s="94" t="str">
        <f>IFERROR(SquadExport!AQ75*VLOOKUP(WeightedParse!$C75,Weights!$A$1:$AV$15,38,FALSE),"")</f>
        <v/>
      </c>
      <c r="AR75" s="94" t="str">
        <f>IFERROR(SquadExport!AR75*VLOOKUP(WeightedParse!$C75,Weights!$A$1:$AV$15,39,FALSE),"")</f>
        <v/>
      </c>
      <c r="AS75" s="94" t="str">
        <f>IFERROR(SquadExport!AS75*VLOOKUP(WeightedParse!$C75,Weights!$A$1:$AV$15,40,FALSE),"")</f>
        <v/>
      </c>
      <c r="AT75" s="94" t="str">
        <f>IFERROR(SquadExport!AT75*VLOOKUP(WeightedParse!$C75,Weights!$A$1:$AV$15,41,FALSE),"")</f>
        <v/>
      </c>
      <c r="AU75" s="94" t="str">
        <f>IFERROR(SquadExport!AU75*VLOOKUP(WeightedParse!$C75,Weights!$A$1:$AV$15,42,FALSE),"")</f>
        <v/>
      </c>
      <c r="AV75" s="94" t="str">
        <f>IFERROR(SquadExport!AV75*VLOOKUP(WeightedParse!$C75,Weights!$A$1:$AV$15,43,FALSE),"")</f>
        <v/>
      </c>
      <c r="AW75" s="94" t="str">
        <f>IFERROR(SquadExport!AW75*VLOOKUP(WeightedParse!$C75,Weights!$A$1:$AV$15,44,FALSE),"")</f>
        <v/>
      </c>
      <c r="AX75" s="94" t="str">
        <f>IFERROR(SquadExport!AX75*VLOOKUP(WeightedParse!$C75,Weights!$A$1:$AV$15,45,FALSE),"")</f>
        <v/>
      </c>
      <c r="AY75" s="94" t="str">
        <f>IFERROR(SquadExport!AY75*VLOOKUP(WeightedParse!$C75,Weights!$A$1:$AV$15,46,FALSE),"")</f>
        <v/>
      </c>
      <c r="AZ75" s="94" t="str">
        <f>IFERROR(SquadExport!AZ75*VLOOKUP(WeightedParse!$C75,Weights!$A$1:$AV$15,47,FALSE),"")</f>
        <v/>
      </c>
      <c r="BA75" s="94" t="str">
        <f>IFERROR(SquadExport!BA75*VLOOKUP(WeightedParse!$C75,Weights!$A$1:$AV$15,48,FALSE),"")</f>
        <v/>
      </c>
      <c r="BB75" s="92" t="str">
        <f>IFERROR(IF(SquadExport!$BB75="Very Strong",6,IF(SquadExport!$BB75="Strong",5,IF(SquadExport!$BB75="Fairly Strong",4,IF(SquadExport!$BB75="Reasonable",3,IF(SquadExport!$BB75="Weak",2, IF(SquadExport!$BB75="Very Weak",1,"")))))),"")</f>
        <v/>
      </c>
      <c r="BC75" s="92" t="str">
        <f>IFERROR(IF(SquadExport!$BC75="Very Strong",6,IF(SquadExport!$BC75="Strong",5,IF(SquadExport!$BC75="Fairly Strong",4,IF(SquadExport!$BC75="Reasonable",3,IF(SquadExport!$BC75="Weak",2, IF(SquadExport!$BC75="Very Weak",1,"")))))),"")</f>
        <v/>
      </c>
      <c r="BD75" s="105" t="str">
        <f t="shared" si="2"/>
        <v/>
      </c>
      <c r="BE75" s="86" t="str">
        <f t="shared" si="3"/>
        <v/>
      </c>
    </row>
    <row r="76" spans="1:57" x14ac:dyDescent="0.25">
      <c r="A76" s="85" t="str">
        <f>IF(SquadExport!A76&gt;"",SquadExport!A76,"")</f>
        <v/>
      </c>
      <c r="B76" s="92" t="str">
        <f>IF($A76&gt;"",SquadExport!B76,"")</f>
        <v/>
      </c>
      <c r="C76" s="92" t="str">
        <f>IF($A76&gt;"",SquadExport!C76,"")</f>
        <v/>
      </c>
      <c r="D76" s="92" t="str">
        <f>IF(A76&gt;"",SquadExport!D76,"")</f>
        <v/>
      </c>
      <c r="E76" s="92" t="str">
        <f>IF($A76&gt;"",SquadExport!E76,"")</f>
        <v/>
      </c>
      <c r="F76" s="92" t="str">
        <f>IF($A76&gt;"",SquadExport!F76,"")</f>
        <v/>
      </c>
      <c r="G76" s="94" t="str">
        <f>IFERROR(SquadExport!G76*VLOOKUP(WeightedParse!$C76,Weights!$A$1:$AV$15,2,FALSE),"")</f>
        <v/>
      </c>
      <c r="H76" s="94" t="str">
        <f>IFERROR(SquadExport!H76*VLOOKUP(WeightedParse!$C76,Weights!$A$1:$AV$15,3,FALSE),"")</f>
        <v/>
      </c>
      <c r="I76" s="94" t="str">
        <f>IFERROR(SquadExport!I76*VLOOKUP(WeightedParse!$C76,Weights!$A$1:$AV$15,4,FALSE),"")</f>
        <v/>
      </c>
      <c r="J76" s="94" t="str">
        <f>IFERROR(SquadExport!J76*VLOOKUP(WeightedParse!$C76,Weights!$A$1:$AV$15,5,FALSE),"")</f>
        <v/>
      </c>
      <c r="K76" s="94" t="str">
        <f>IFERROR(SquadExport!K76*VLOOKUP(WeightedParse!$C76,Weights!$A$1:$AV$15,6,FALSE),"")</f>
        <v/>
      </c>
      <c r="L76" s="94" t="str">
        <f>IFERROR(SquadExport!L76*VLOOKUP(WeightedParse!$C76,Weights!$A$1:$AV$15,7,FALSE),"")</f>
        <v/>
      </c>
      <c r="M76" s="94" t="str">
        <f>IFERROR(SquadExport!M76*VLOOKUP(WeightedParse!$C76,Weights!$A$1:$AV$15,8,FALSE),"")</f>
        <v/>
      </c>
      <c r="N76" s="94" t="str">
        <f>IFERROR(SquadExport!N76*VLOOKUP(WeightedParse!$C76,Weights!$A$1:$AV$15,9,FALSE),"")</f>
        <v/>
      </c>
      <c r="O76" s="94" t="str">
        <f>IFERROR(SquadExport!O76*VLOOKUP(WeightedParse!$C76,Weights!$A$1:$AV$15,10,FALSE),"")</f>
        <v/>
      </c>
      <c r="P76" s="94" t="str">
        <f>IFERROR(SquadExport!P76*VLOOKUP(WeightedParse!$C76,Weights!$A$1:$AV$15,11,FALSE),"")</f>
        <v/>
      </c>
      <c r="Q76" s="94" t="str">
        <f>IFERROR(SquadExport!Q76*VLOOKUP(WeightedParse!$C76,Weights!$A$1:$AV$15,12,FALSE),"")</f>
        <v/>
      </c>
      <c r="R76" s="94" t="str">
        <f>IFERROR(SquadExport!R76*VLOOKUP(WeightedParse!$C76,Weights!$A$1:$AV$15,13,FALSE),"")</f>
        <v/>
      </c>
      <c r="S76" s="94" t="str">
        <f>IFERROR(SquadExport!S76*VLOOKUP(WeightedParse!$C76,Weights!$A$1:$AV$15,14,FALSE),"")</f>
        <v/>
      </c>
      <c r="T76" s="94" t="str">
        <f>IFERROR(SquadExport!T76*VLOOKUP(WeightedParse!$C76,Weights!$A$1:$AV$15,15,FALSE),"")</f>
        <v/>
      </c>
      <c r="U76" s="94" t="str">
        <f>IFERROR(SquadExport!U76*VLOOKUP(WeightedParse!$C76,Weights!$A$1:$AV$15,16,FALSE),"")</f>
        <v/>
      </c>
      <c r="V76" s="94" t="str">
        <f>IFERROR(SquadExport!V76*VLOOKUP(WeightedParse!$C76,Weights!$A$1:$AV$15,17,FALSE),"")</f>
        <v/>
      </c>
      <c r="W76" s="94" t="str">
        <f>IFERROR(SquadExport!W76*VLOOKUP(WeightedParse!$C76,Weights!$A$1:$AV$15,18,FALSE),"")</f>
        <v/>
      </c>
      <c r="X76" s="94" t="str">
        <f>IFERROR(SquadExport!X76*VLOOKUP(WeightedParse!$C76,Weights!$A$1:$AV$15,19,FALSE),"")</f>
        <v/>
      </c>
      <c r="Y76" s="94" t="str">
        <f>IFERROR(SquadExport!Y76*VLOOKUP(WeightedParse!$C76,Weights!$A$1:$AV$15,20,FALSE),"")</f>
        <v/>
      </c>
      <c r="Z76" s="94" t="str">
        <f>IFERROR(SquadExport!Z76*VLOOKUP(WeightedParse!$C76,Weights!$A$1:$AV$15,21,FALSE),"")</f>
        <v/>
      </c>
      <c r="AA76" s="94" t="str">
        <f>IFERROR(SquadExport!AA76*VLOOKUP(WeightedParse!$C76,Weights!$A$1:$AV$15,22,FALSE),"")</f>
        <v/>
      </c>
      <c r="AB76" s="94" t="str">
        <f>IFERROR(SquadExport!AB76*VLOOKUP(WeightedParse!$C76,Weights!$A$1:$AV$15,23,FALSE),"")</f>
        <v/>
      </c>
      <c r="AC76" s="94" t="str">
        <f>IFERROR(SquadExport!AC76*VLOOKUP(WeightedParse!$C76,Weights!$A$1:$AV$15,24,FALSE),"")</f>
        <v/>
      </c>
      <c r="AD76" s="94" t="str">
        <f>IFERROR(SquadExport!AD76*VLOOKUP(WeightedParse!$C76,Weights!$A$1:$AV$15,25,FALSE),"")</f>
        <v/>
      </c>
      <c r="AE76" s="94" t="str">
        <f>IFERROR(SquadExport!AE76*VLOOKUP(WeightedParse!$C76,Weights!$A$1:$AV$15,26,FALSE),"")</f>
        <v/>
      </c>
      <c r="AF76" s="94" t="str">
        <f>IFERROR(SquadExport!AF76*VLOOKUP(WeightedParse!$C76,Weights!$A$1:$AV$15,27,FALSE),"")</f>
        <v/>
      </c>
      <c r="AG76" s="94" t="str">
        <f>IFERROR(SquadExport!AG76*VLOOKUP(WeightedParse!$C76,Weights!$A$1:$AV$15,28,FALSE),"")</f>
        <v/>
      </c>
      <c r="AH76" s="94" t="str">
        <f>IFERROR(SquadExport!AH76*VLOOKUP(WeightedParse!$C76,Weights!$A$1:$AV$15,29,FALSE),"")</f>
        <v/>
      </c>
      <c r="AI76" s="94" t="str">
        <f>IFERROR(SquadExport!AI76*VLOOKUP(WeightedParse!$C76,Weights!$A$1:$AV$15,30,FALSE),"")</f>
        <v/>
      </c>
      <c r="AJ76" s="94" t="str">
        <f>IFERROR(SquadExport!AJ76*VLOOKUP(WeightedParse!$C76,Weights!$A$1:$AV$15,31,FALSE),"")</f>
        <v/>
      </c>
      <c r="AK76" s="94" t="str">
        <f>IFERROR(SquadExport!AK76*VLOOKUP(WeightedParse!$C76,Weights!$A$1:$AV$15,32,FALSE),"")</f>
        <v/>
      </c>
      <c r="AL76" s="94" t="str">
        <f>IFERROR(SquadExport!AL76*VLOOKUP(WeightedParse!$C76,Weights!$A$1:$AV$15,33,FALSE),"")</f>
        <v/>
      </c>
      <c r="AM76" s="94" t="str">
        <f>IFERROR(SquadExport!AM76*VLOOKUP(WeightedParse!$C76,Weights!$A$1:$AV$15,34,FALSE),"")</f>
        <v/>
      </c>
      <c r="AN76" s="94" t="str">
        <f>IFERROR(SquadExport!AN76*VLOOKUP(WeightedParse!$C76,Weights!$A$1:$AV$15,35,FALSE),"")</f>
        <v/>
      </c>
      <c r="AO76" s="94" t="str">
        <f>IFERROR(SquadExport!AO76*VLOOKUP(WeightedParse!$C76,Weights!$A$1:$AV$15,36,FALSE),"")</f>
        <v/>
      </c>
      <c r="AP76" s="94" t="str">
        <f>IFERROR(SquadExport!AP76*VLOOKUP(WeightedParse!$C76,Weights!$A$1:$AV$15,37,FALSE),"")</f>
        <v/>
      </c>
      <c r="AQ76" s="94" t="str">
        <f>IFERROR(SquadExport!AQ76*VLOOKUP(WeightedParse!$C76,Weights!$A$1:$AV$15,38,FALSE),"")</f>
        <v/>
      </c>
      <c r="AR76" s="94" t="str">
        <f>IFERROR(SquadExport!AR76*VLOOKUP(WeightedParse!$C76,Weights!$A$1:$AV$15,39,FALSE),"")</f>
        <v/>
      </c>
      <c r="AS76" s="94" t="str">
        <f>IFERROR(SquadExport!AS76*VLOOKUP(WeightedParse!$C76,Weights!$A$1:$AV$15,40,FALSE),"")</f>
        <v/>
      </c>
      <c r="AT76" s="94" t="str">
        <f>IFERROR(SquadExport!AT76*VLOOKUP(WeightedParse!$C76,Weights!$A$1:$AV$15,41,FALSE),"")</f>
        <v/>
      </c>
      <c r="AU76" s="94" t="str">
        <f>IFERROR(SquadExport!AU76*VLOOKUP(WeightedParse!$C76,Weights!$A$1:$AV$15,42,FALSE),"")</f>
        <v/>
      </c>
      <c r="AV76" s="94" t="str">
        <f>IFERROR(SquadExport!AV76*VLOOKUP(WeightedParse!$C76,Weights!$A$1:$AV$15,43,FALSE),"")</f>
        <v/>
      </c>
      <c r="AW76" s="94" t="str">
        <f>IFERROR(SquadExport!AW76*VLOOKUP(WeightedParse!$C76,Weights!$A$1:$AV$15,44,FALSE),"")</f>
        <v/>
      </c>
      <c r="AX76" s="94" t="str">
        <f>IFERROR(SquadExport!AX76*VLOOKUP(WeightedParse!$C76,Weights!$A$1:$AV$15,45,FALSE),"")</f>
        <v/>
      </c>
      <c r="AY76" s="94" t="str">
        <f>IFERROR(SquadExport!AY76*VLOOKUP(WeightedParse!$C76,Weights!$A$1:$AV$15,46,FALSE),"")</f>
        <v/>
      </c>
      <c r="AZ76" s="94" t="str">
        <f>IFERROR(SquadExport!AZ76*VLOOKUP(WeightedParse!$C76,Weights!$A$1:$AV$15,47,FALSE),"")</f>
        <v/>
      </c>
      <c r="BA76" s="94" t="str">
        <f>IFERROR(SquadExport!BA76*VLOOKUP(WeightedParse!$C76,Weights!$A$1:$AV$15,48,FALSE),"")</f>
        <v/>
      </c>
      <c r="BB76" s="92" t="str">
        <f>IFERROR(IF(SquadExport!$BB76="Very Strong",6,IF(SquadExport!$BB76="Strong",5,IF(SquadExport!$BB76="Fairly Strong",4,IF(SquadExport!$BB76="Reasonable",3,IF(SquadExport!$BB76="Weak",2, IF(SquadExport!$BB76="Very Weak",1,"")))))),"")</f>
        <v/>
      </c>
      <c r="BC76" s="92" t="str">
        <f>IFERROR(IF(SquadExport!$BC76="Very Strong",6,IF(SquadExport!$BC76="Strong",5,IF(SquadExport!$BC76="Fairly Strong",4,IF(SquadExport!$BC76="Reasonable",3,IF(SquadExport!$BC76="Weak",2, IF(SquadExport!$BC76="Very Weak",1,"")))))),"")</f>
        <v/>
      </c>
      <c r="BD76" s="105" t="str">
        <f t="shared" si="2"/>
        <v/>
      </c>
      <c r="BE76" s="86" t="str">
        <f t="shared" si="3"/>
        <v/>
      </c>
    </row>
    <row r="77" spans="1:57" x14ac:dyDescent="0.25">
      <c r="A77" s="85" t="str">
        <f>IF(SquadExport!A77&gt;"",SquadExport!A77,"")</f>
        <v/>
      </c>
      <c r="B77" s="92" t="str">
        <f>IF($A77&gt;"",SquadExport!B77,"")</f>
        <v/>
      </c>
      <c r="C77" s="92" t="str">
        <f>IF($A77&gt;"",SquadExport!C77,"")</f>
        <v/>
      </c>
      <c r="D77" s="92" t="str">
        <f>IF(A77&gt;"",SquadExport!D77,"")</f>
        <v/>
      </c>
      <c r="E77" s="92" t="str">
        <f>IF($A77&gt;"",SquadExport!E77,"")</f>
        <v/>
      </c>
      <c r="F77" s="92" t="str">
        <f>IF($A77&gt;"",SquadExport!F77,"")</f>
        <v/>
      </c>
      <c r="G77" s="94" t="str">
        <f>IFERROR(SquadExport!G77*VLOOKUP(WeightedParse!$C77,Weights!$A$1:$AV$15,2,FALSE),"")</f>
        <v/>
      </c>
      <c r="H77" s="94" t="str">
        <f>IFERROR(SquadExport!H77*VLOOKUP(WeightedParse!$C77,Weights!$A$1:$AV$15,3,FALSE),"")</f>
        <v/>
      </c>
      <c r="I77" s="94" t="str">
        <f>IFERROR(SquadExport!I77*VLOOKUP(WeightedParse!$C77,Weights!$A$1:$AV$15,4,FALSE),"")</f>
        <v/>
      </c>
      <c r="J77" s="94" t="str">
        <f>IFERROR(SquadExport!J77*VLOOKUP(WeightedParse!$C77,Weights!$A$1:$AV$15,5,FALSE),"")</f>
        <v/>
      </c>
      <c r="K77" s="94" t="str">
        <f>IFERROR(SquadExport!K77*VLOOKUP(WeightedParse!$C77,Weights!$A$1:$AV$15,6,FALSE),"")</f>
        <v/>
      </c>
      <c r="L77" s="94" t="str">
        <f>IFERROR(SquadExport!L77*VLOOKUP(WeightedParse!$C77,Weights!$A$1:$AV$15,7,FALSE),"")</f>
        <v/>
      </c>
      <c r="M77" s="94" t="str">
        <f>IFERROR(SquadExport!M77*VLOOKUP(WeightedParse!$C77,Weights!$A$1:$AV$15,8,FALSE),"")</f>
        <v/>
      </c>
      <c r="N77" s="94" t="str">
        <f>IFERROR(SquadExport!N77*VLOOKUP(WeightedParse!$C77,Weights!$A$1:$AV$15,9,FALSE),"")</f>
        <v/>
      </c>
      <c r="O77" s="94" t="str">
        <f>IFERROR(SquadExport!O77*VLOOKUP(WeightedParse!$C77,Weights!$A$1:$AV$15,10,FALSE),"")</f>
        <v/>
      </c>
      <c r="P77" s="94" t="str">
        <f>IFERROR(SquadExport!P77*VLOOKUP(WeightedParse!$C77,Weights!$A$1:$AV$15,11,FALSE),"")</f>
        <v/>
      </c>
      <c r="Q77" s="94" t="str">
        <f>IFERROR(SquadExport!Q77*VLOOKUP(WeightedParse!$C77,Weights!$A$1:$AV$15,12,FALSE),"")</f>
        <v/>
      </c>
      <c r="R77" s="94" t="str">
        <f>IFERROR(SquadExport!R77*VLOOKUP(WeightedParse!$C77,Weights!$A$1:$AV$15,13,FALSE),"")</f>
        <v/>
      </c>
      <c r="S77" s="94" t="str">
        <f>IFERROR(SquadExport!S77*VLOOKUP(WeightedParse!$C77,Weights!$A$1:$AV$15,14,FALSE),"")</f>
        <v/>
      </c>
      <c r="T77" s="94" t="str">
        <f>IFERROR(SquadExport!T77*VLOOKUP(WeightedParse!$C77,Weights!$A$1:$AV$15,15,FALSE),"")</f>
        <v/>
      </c>
      <c r="U77" s="94" t="str">
        <f>IFERROR(SquadExport!U77*VLOOKUP(WeightedParse!$C77,Weights!$A$1:$AV$15,16,FALSE),"")</f>
        <v/>
      </c>
      <c r="V77" s="94" t="str">
        <f>IFERROR(SquadExport!V77*VLOOKUP(WeightedParse!$C77,Weights!$A$1:$AV$15,17,FALSE),"")</f>
        <v/>
      </c>
      <c r="W77" s="94" t="str">
        <f>IFERROR(SquadExport!W77*VLOOKUP(WeightedParse!$C77,Weights!$A$1:$AV$15,18,FALSE),"")</f>
        <v/>
      </c>
      <c r="X77" s="94" t="str">
        <f>IFERROR(SquadExport!X77*VLOOKUP(WeightedParse!$C77,Weights!$A$1:$AV$15,19,FALSE),"")</f>
        <v/>
      </c>
      <c r="Y77" s="94" t="str">
        <f>IFERROR(SquadExport!Y77*VLOOKUP(WeightedParse!$C77,Weights!$A$1:$AV$15,20,FALSE),"")</f>
        <v/>
      </c>
      <c r="Z77" s="94" t="str">
        <f>IFERROR(SquadExport!Z77*VLOOKUP(WeightedParse!$C77,Weights!$A$1:$AV$15,21,FALSE),"")</f>
        <v/>
      </c>
      <c r="AA77" s="94" t="str">
        <f>IFERROR(SquadExport!AA77*VLOOKUP(WeightedParse!$C77,Weights!$A$1:$AV$15,22,FALSE),"")</f>
        <v/>
      </c>
      <c r="AB77" s="94" t="str">
        <f>IFERROR(SquadExport!AB77*VLOOKUP(WeightedParse!$C77,Weights!$A$1:$AV$15,23,FALSE),"")</f>
        <v/>
      </c>
      <c r="AC77" s="94" t="str">
        <f>IFERROR(SquadExport!AC77*VLOOKUP(WeightedParse!$C77,Weights!$A$1:$AV$15,24,FALSE),"")</f>
        <v/>
      </c>
      <c r="AD77" s="94" t="str">
        <f>IFERROR(SquadExport!AD77*VLOOKUP(WeightedParse!$C77,Weights!$A$1:$AV$15,25,FALSE),"")</f>
        <v/>
      </c>
      <c r="AE77" s="94" t="str">
        <f>IFERROR(SquadExport!AE77*VLOOKUP(WeightedParse!$C77,Weights!$A$1:$AV$15,26,FALSE),"")</f>
        <v/>
      </c>
      <c r="AF77" s="94" t="str">
        <f>IFERROR(SquadExport!AF77*VLOOKUP(WeightedParse!$C77,Weights!$A$1:$AV$15,27,FALSE),"")</f>
        <v/>
      </c>
      <c r="AG77" s="94" t="str">
        <f>IFERROR(SquadExport!AG77*VLOOKUP(WeightedParse!$C77,Weights!$A$1:$AV$15,28,FALSE),"")</f>
        <v/>
      </c>
      <c r="AH77" s="94" t="str">
        <f>IFERROR(SquadExport!AH77*VLOOKUP(WeightedParse!$C77,Weights!$A$1:$AV$15,29,FALSE),"")</f>
        <v/>
      </c>
      <c r="AI77" s="94" t="str">
        <f>IFERROR(SquadExport!AI77*VLOOKUP(WeightedParse!$C77,Weights!$A$1:$AV$15,30,FALSE),"")</f>
        <v/>
      </c>
      <c r="AJ77" s="94" t="str">
        <f>IFERROR(SquadExport!AJ77*VLOOKUP(WeightedParse!$C77,Weights!$A$1:$AV$15,31,FALSE),"")</f>
        <v/>
      </c>
      <c r="AK77" s="94" t="str">
        <f>IFERROR(SquadExport!AK77*VLOOKUP(WeightedParse!$C77,Weights!$A$1:$AV$15,32,FALSE),"")</f>
        <v/>
      </c>
      <c r="AL77" s="94" t="str">
        <f>IFERROR(SquadExport!AL77*VLOOKUP(WeightedParse!$C77,Weights!$A$1:$AV$15,33,FALSE),"")</f>
        <v/>
      </c>
      <c r="AM77" s="94" t="str">
        <f>IFERROR(SquadExport!AM77*VLOOKUP(WeightedParse!$C77,Weights!$A$1:$AV$15,34,FALSE),"")</f>
        <v/>
      </c>
      <c r="AN77" s="94" t="str">
        <f>IFERROR(SquadExport!AN77*VLOOKUP(WeightedParse!$C77,Weights!$A$1:$AV$15,35,FALSE),"")</f>
        <v/>
      </c>
      <c r="AO77" s="94" t="str">
        <f>IFERROR(SquadExport!AO77*VLOOKUP(WeightedParse!$C77,Weights!$A$1:$AV$15,36,FALSE),"")</f>
        <v/>
      </c>
      <c r="AP77" s="94" t="str">
        <f>IFERROR(SquadExport!AP77*VLOOKUP(WeightedParse!$C77,Weights!$A$1:$AV$15,37,FALSE),"")</f>
        <v/>
      </c>
      <c r="AQ77" s="94" t="str">
        <f>IFERROR(SquadExport!AQ77*VLOOKUP(WeightedParse!$C77,Weights!$A$1:$AV$15,38,FALSE),"")</f>
        <v/>
      </c>
      <c r="AR77" s="94" t="str">
        <f>IFERROR(SquadExport!AR77*VLOOKUP(WeightedParse!$C77,Weights!$A$1:$AV$15,39,FALSE),"")</f>
        <v/>
      </c>
      <c r="AS77" s="94" t="str">
        <f>IFERROR(SquadExport!AS77*VLOOKUP(WeightedParse!$C77,Weights!$A$1:$AV$15,40,FALSE),"")</f>
        <v/>
      </c>
      <c r="AT77" s="94" t="str">
        <f>IFERROR(SquadExport!AT77*VLOOKUP(WeightedParse!$C77,Weights!$A$1:$AV$15,41,FALSE),"")</f>
        <v/>
      </c>
      <c r="AU77" s="94" t="str">
        <f>IFERROR(SquadExport!AU77*VLOOKUP(WeightedParse!$C77,Weights!$A$1:$AV$15,42,FALSE),"")</f>
        <v/>
      </c>
      <c r="AV77" s="94" t="str">
        <f>IFERROR(SquadExport!AV77*VLOOKUP(WeightedParse!$C77,Weights!$A$1:$AV$15,43,FALSE),"")</f>
        <v/>
      </c>
      <c r="AW77" s="94" t="str">
        <f>IFERROR(SquadExport!AW77*VLOOKUP(WeightedParse!$C77,Weights!$A$1:$AV$15,44,FALSE),"")</f>
        <v/>
      </c>
      <c r="AX77" s="94" t="str">
        <f>IFERROR(SquadExport!AX77*VLOOKUP(WeightedParse!$C77,Weights!$A$1:$AV$15,45,FALSE),"")</f>
        <v/>
      </c>
      <c r="AY77" s="94" t="str">
        <f>IFERROR(SquadExport!AY77*VLOOKUP(WeightedParse!$C77,Weights!$A$1:$AV$15,46,FALSE),"")</f>
        <v/>
      </c>
      <c r="AZ77" s="94" t="str">
        <f>IFERROR(SquadExport!AZ77*VLOOKUP(WeightedParse!$C77,Weights!$A$1:$AV$15,47,FALSE),"")</f>
        <v/>
      </c>
      <c r="BA77" s="94" t="str">
        <f>IFERROR(SquadExport!BA77*VLOOKUP(WeightedParse!$C77,Weights!$A$1:$AV$15,48,FALSE),"")</f>
        <v/>
      </c>
      <c r="BB77" s="92" t="str">
        <f>IFERROR(IF(SquadExport!$BB77="Very Strong",6,IF(SquadExport!$BB77="Strong",5,IF(SquadExport!$BB77="Fairly Strong",4,IF(SquadExport!$BB77="Reasonable",3,IF(SquadExport!$BB77="Weak",2, IF(SquadExport!$BB77="Very Weak",1,"")))))),"")</f>
        <v/>
      </c>
      <c r="BC77" s="92" t="str">
        <f>IFERROR(IF(SquadExport!$BC77="Very Strong",6,IF(SquadExport!$BC77="Strong",5,IF(SquadExport!$BC77="Fairly Strong",4,IF(SquadExport!$BC77="Reasonable",3,IF(SquadExport!$BC77="Weak",2, IF(SquadExport!$BC77="Very Weak",1,"")))))),"")</f>
        <v/>
      </c>
      <c r="BD77" s="105" t="str">
        <f t="shared" si="2"/>
        <v/>
      </c>
      <c r="BE77" s="86" t="str">
        <f t="shared" si="3"/>
        <v/>
      </c>
    </row>
    <row r="78" spans="1:57" x14ac:dyDescent="0.25">
      <c r="A78" s="85" t="str">
        <f>IF(SquadExport!A78&gt;"",SquadExport!A78,"")</f>
        <v/>
      </c>
      <c r="B78" s="92" t="str">
        <f>IF($A78&gt;"",SquadExport!B78,"")</f>
        <v/>
      </c>
      <c r="C78" s="92" t="str">
        <f>IF($A78&gt;"",SquadExport!C78,"")</f>
        <v/>
      </c>
      <c r="D78" s="92" t="str">
        <f>IF(A78&gt;"",SquadExport!D78,"")</f>
        <v/>
      </c>
      <c r="E78" s="92" t="str">
        <f>IF($A78&gt;"",SquadExport!E78,"")</f>
        <v/>
      </c>
      <c r="F78" s="92" t="str">
        <f>IF($A78&gt;"",SquadExport!F78,"")</f>
        <v/>
      </c>
      <c r="G78" s="94" t="str">
        <f>IFERROR(SquadExport!G78*VLOOKUP(WeightedParse!$C78,Weights!$A$1:$AV$15,2,FALSE),"")</f>
        <v/>
      </c>
      <c r="H78" s="94" t="str">
        <f>IFERROR(SquadExport!H78*VLOOKUP(WeightedParse!$C78,Weights!$A$1:$AV$15,3,FALSE),"")</f>
        <v/>
      </c>
      <c r="I78" s="94" t="str">
        <f>IFERROR(SquadExport!I78*VLOOKUP(WeightedParse!$C78,Weights!$A$1:$AV$15,4,FALSE),"")</f>
        <v/>
      </c>
      <c r="J78" s="94" t="str">
        <f>IFERROR(SquadExport!J78*VLOOKUP(WeightedParse!$C78,Weights!$A$1:$AV$15,5,FALSE),"")</f>
        <v/>
      </c>
      <c r="K78" s="94" t="str">
        <f>IFERROR(SquadExport!K78*VLOOKUP(WeightedParse!$C78,Weights!$A$1:$AV$15,6,FALSE),"")</f>
        <v/>
      </c>
      <c r="L78" s="94" t="str">
        <f>IFERROR(SquadExport!L78*VLOOKUP(WeightedParse!$C78,Weights!$A$1:$AV$15,7,FALSE),"")</f>
        <v/>
      </c>
      <c r="M78" s="94" t="str">
        <f>IFERROR(SquadExport!M78*VLOOKUP(WeightedParse!$C78,Weights!$A$1:$AV$15,8,FALSE),"")</f>
        <v/>
      </c>
      <c r="N78" s="94" t="str">
        <f>IFERROR(SquadExport!N78*VLOOKUP(WeightedParse!$C78,Weights!$A$1:$AV$15,9,FALSE),"")</f>
        <v/>
      </c>
      <c r="O78" s="94" t="str">
        <f>IFERROR(SquadExport!O78*VLOOKUP(WeightedParse!$C78,Weights!$A$1:$AV$15,10,FALSE),"")</f>
        <v/>
      </c>
      <c r="P78" s="94" t="str">
        <f>IFERROR(SquadExport!P78*VLOOKUP(WeightedParse!$C78,Weights!$A$1:$AV$15,11,FALSE),"")</f>
        <v/>
      </c>
      <c r="Q78" s="94" t="str">
        <f>IFERROR(SquadExport!Q78*VLOOKUP(WeightedParse!$C78,Weights!$A$1:$AV$15,12,FALSE),"")</f>
        <v/>
      </c>
      <c r="R78" s="94" t="str">
        <f>IFERROR(SquadExport!R78*VLOOKUP(WeightedParse!$C78,Weights!$A$1:$AV$15,13,FALSE),"")</f>
        <v/>
      </c>
      <c r="S78" s="94" t="str">
        <f>IFERROR(SquadExport!S78*VLOOKUP(WeightedParse!$C78,Weights!$A$1:$AV$15,14,FALSE),"")</f>
        <v/>
      </c>
      <c r="T78" s="94" t="str">
        <f>IFERROR(SquadExport!T78*VLOOKUP(WeightedParse!$C78,Weights!$A$1:$AV$15,15,FALSE),"")</f>
        <v/>
      </c>
      <c r="U78" s="94" t="str">
        <f>IFERROR(SquadExport!U78*VLOOKUP(WeightedParse!$C78,Weights!$A$1:$AV$15,16,FALSE),"")</f>
        <v/>
      </c>
      <c r="V78" s="94" t="str">
        <f>IFERROR(SquadExport!V78*VLOOKUP(WeightedParse!$C78,Weights!$A$1:$AV$15,17,FALSE),"")</f>
        <v/>
      </c>
      <c r="W78" s="94" t="str">
        <f>IFERROR(SquadExport!W78*VLOOKUP(WeightedParse!$C78,Weights!$A$1:$AV$15,18,FALSE),"")</f>
        <v/>
      </c>
      <c r="X78" s="94" t="str">
        <f>IFERROR(SquadExport!X78*VLOOKUP(WeightedParse!$C78,Weights!$A$1:$AV$15,19,FALSE),"")</f>
        <v/>
      </c>
      <c r="Y78" s="94" t="str">
        <f>IFERROR(SquadExport!Y78*VLOOKUP(WeightedParse!$C78,Weights!$A$1:$AV$15,20,FALSE),"")</f>
        <v/>
      </c>
      <c r="Z78" s="94" t="str">
        <f>IFERROR(SquadExport!Z78*VLOOKUP(WeightedParse!$C78,Weights!$A$1:$AV$15,21,FALSE),"")</f>
        <v/>
      </c>
      <c r="AA78" s="94" t="str">
        <f>IFERROR(SquadExport!AA78*VLOOKUP(WeightedParse!$C78,Weights!$A$1:$AV$15,22,FALSE),"")</f>
        <v/>
      </c>
      <c r="AB78" s="94" t="str">
        <f>IFERROR(SquadExport!AB78*VLOOKUP(WeightedParse!$C78,Weights!$A$1:$AV$15,23,FALSE),"")</f>
        <v/>
      </c>
      <c r="AC78" s="94" t="str">
        <f>IFERROR(SquadExport!AC78*VLOOKUP(WeightedParse!$C78,Weights!$A$1:$AV$15,24,FALSE),"")</f>
        <v/>
      </c>
      <c r="AD78" s="94" t="str">
        <f>IFERROR(SquadExport!AD78*VLOOKUP(WeightedParse!$C78,Weights!$A$1:$AV$15,25,FALSE),"")</f>
        <v/>
      </c>
      <c r="AE78" s="94" t="str">
        <f>IFERROR(SquadExport!AE78*VLOOKUP(WeightedParse!$C78,Weights!$A$1:$AV$15,26,FALSE),"")</f>
        <v/>
      </c>
      <c r="AF78" s="94" t="str">
        <f>IFERROR(SquadExport!AF78*VLOOKUP(WeightedParse!$C78,Weights!$A$1:$AV$15,27,FALSE),"")</f>
        <v/>
      </c>
      <c r="AG78" s="94" t="str">
        <f>IFERROR(SquadExport!AG78*VLOOKUP(WeightedParse!$C78,Weights!$A$1:$AV$15,28,FALSE),"")</f>
        <v/>
      </c>
      <c r="AH78" s="94" t="str">
        <f>IFERROR(SquadExport!AH78*VLOOKUP(WeightedParse!$C78,Weights!$A$1:$AV$15,29,FALSE),"")</f>
        <v/>
      </c>
      <c r="AI78" s="94" t="str">
        <f>IFERROR(SquadExport!AI78*VLOOKUP(WeightedParse!$C78,Weights!$A$1:$AV$15,30,FALSE),"")</f>
        <v/>
      </c>
      <c r="AJ78" s="94" t="str">
        <f>IFERROR(SquadExport!AJ78*VLOOKUP(WeightedParse!$C78,Weights!$A$1:$AV$15,31,FALSE),"")</f>
        <v/>
      </c>
      <c r="AK78" s="94" t="str">
        <f>IFERROR(SquadExport!AK78*VLOOKUP(WeightedParse!$C78,Weights!$A$1:$AV$15,32,FALSE),"")</f>
        <v/>
      </c>
      <c r="AL78" s="94" t="str">
        <f>IFERROR(SquadExport!AL78*VLOOKUP(WeightedParse!$C78,Weights!$A$1:$AV$15,33,FALSE),"")</f>
        <v/>
      </c>
      <c r="AM78" s="94" t="str">
        <f>IFERROR(SquadExport!AM78*VLOOKUP(WeightedParse!$C78,Weights!$A$1:$AV$15,34,FALSE),"")</f>
        <v/>
      </c>
      <c r="AN78" s="94" t="str">
        <f>IFERROR(SquadExport!AN78*VLOOKUP(WeightedParse!$C78,Weights!$A$1:$AV$15,35,FALSE),"")</f>
        <v/>
      </c>
      <c r="AO78" s="94" t="str">
        <f>IFERROR(SquadExport!AO78*VLOOKUP(WeightedParse!$C78,Weights!$A$1:$AV$15,36,FALSE),"")</f>
        <v/>
      </c>
      <c r="AP78" s="94" t="str">
        <f>IFERROR(SquadExport!AP78*VLOOKUP(WeightedParse!$C78,Weights!$A$1:$AV$15,37,FALSE),"")</f>
        <v/>
      </c>
      <c r="AQ78" s="94" t="str">
        <f>IFERROR(SquadExport!AQ78*VLOOKUP(WeightedParse!$C78,Weights!$A$1:$AV$15,38,FALSE),"")</f>
        <v/>
      </c>
      <c r="AR78" s="94" t="str">
        <f>IFERROR(SquadExport!AR78*VLOOKUP(WeightedParse!$C78,Weights!$A$1:$AV$15,39,FALSE),"")</f>
        <v/>
      </c>
      <c r="AS78" s="94" t="str">
        <f>IFERROR(SquadExport!AS78*VLOOKUP(WeightedParse!$C78,Weights!$A$1:$AV$15,40,FALSE),"")</f>
        <v/>
      </c>
      <c r="AT78" s="94" t="str">
        <f>IFERROR(SquadExport!AT78*VLOOKUP(WeightedParse!$C78,Weights!$A$1:$AV$15,41,FALSE),"")</f>
        <v/>
      </c>
      <c r="AU78" s="94" t="str">
        <f>IFERROR(SquadExport!AU78*VLOOKUP(WeightedParse!$C78,Weights!$A$1:$AV$15,42,FALSE),"")</f>
        <v/>
      </c>
      <c r="AV78" s="94" t="str">
        <f>IFERROR(SquadExport!AV78*VLOOKUP(WeightedParse!$C78,Weights!$A$1:$AV$15,43,FALSE),"")</f>
        <v/>
      </c>
      <c r="AW78" s="94" t="str">
        <f>IFERROR(SquadExport!AW78*VLOOKUP(WeightedParse!$C78,Weights!$A$1:$AV$15,44,FALSE),"")</f>
        <v/>
      </c>
      <c r="AX78" s="94" t="str">
        <f>IFERROR(SquadExport!AX78*VLOOKUP(WeightedParse!$C78,Weights!$A$1:$AV$15,45,FALSE),"")</f>
        <v/>
      </c>
      <c r="AY78" s="94" t="str">
        <f>IFERROR(SquadExport!AY78*VLOOKUP(WeightedParse!$C78,Weights!$A$1:$AV$15,46,FALSE),"")</f>
        <v/>
      </c>
      <c r="AZ78" s="94" t="str">
        <f>IFERROR(SquadExport!AZ78*VLOOKUP(WeightedParse!$C78,Weights!$A$1:$AV$15,47,FALSE),"")</f>
        <v/>
      </c>
      <c r="BA78" s="94" t="str">
        <f>IFERROR(SquadExport!BA78*VLOOKUP(WeightedParse!$C78,Weights!$A$1:$AV$15,48,FALSE),"")</f>
        <v/>
      </c>
      <c r="BB78" s="92" t="str">
        <f>IFERROR(IF(SquadExport!$BB78="Very Strong",6,IF(SquadExport!$BB78="Strong",5,IF(SquadExport!$BB78="Fairly Strong",4,IF(SquadExport!$BB78="Reasonable",3,IF(SquadExport!$BB78="Weak",2, IF(SquadExport!$BB78="Very Weak",1,"")))))),"")</f>
        <v/>
      </c>
      <c r="BC78" s="92" t="str">
        <f>IFERROR(IF(SquadExport!$BC78="Very Strong",6,IF(SquadExport!$BC78="Strong",5,IF(SquadExport!$BC78="Fairly Strong",4,IF(SquadExport!$BC78="Reasonable",3,IF(SquadExport!$BC78="Weak",2, IF(SquadExport!$BC78="Very Weak",1,"")))))),"")</f>
        <v/>
      </c>
      <c r="BD78" s="105" t="str">
        <f t="shared" si="2"/>
        <v/>
      </c>
      <c r="BE78" s="86" t="str">
        <f t="shared" si="3"/>
        <v/>
      </c>
    </row>
    <row r="79" spans="1:57" x14ac:dyDescent="0.25">
      <c r="A79" s="85" t="str">
        <f>IF(SquadExport!A79&gt;"",SquadExport!A79,"")</f>
        <v/>
      </c>
      <c r="B79" s="92" t="str">
        <f>IF($A79&gt;"",SquadExport!B79,"")</f>
        <v/>
      </c>
      <c r="C79" s="92" t="str">
        <f>IF($A79&gt;"",SquadExport!C79,"")</f>
        <v/>
      </c>
      <c r="D79" s="92" t="str">
        <f>IF(A79&gt;"",SquadExport!D79,"")</f>
        <v/>
      </c>
      <c r="E79" s="92" t="str">
        <f>IF($A79&gt;"",SquadExport!E79,"")</f>
        <v/>
      </c>
      <c r="F79" s="92" t="str">
        <f>IF($A79&gt;"",SquadExport!F79,"")</f>
        <v/>
      </c>
      <c r="G79" s="94" t="str">
        <f>IFERROR(SquadExport!G79*VLOOKUP(WeightedParse!$C79,Weights!$A$1:$AV$15,2,FALSE),"")</f>
        <v/>
      </c>
      <c r="H79" s="94" t="str">
        <f>IFERROR(SquadExport!H79*VLOOKUP(WeightedParse!$C79,Weights!$A$1:$AV$15,3,FALSE),"")</f>
        <v/>
      </c>
      <c r="I79" s="94" t="str">
        <f>IFERROR(SquadExport!I79*VLOOKUP(WeightedParse!$C79,Weights!$A$1:$AV$15,4,FALSE),"")</f>
        <v/>
      </c>
      <c r="J79" s="94" t="str">
        <f>IFERROR(SquadExport!J79*VLOOKUP(WeightedParse!$C79,Weights!$A$1:$AV$15,5,FALSE),"")</f>
        <v/>
      </c>
      <c r="K79" s="94" t="str">
        <f>IFERROR(SquadExport!K79*VLOOKUP(WeightedParse!$C79,Weights!$A$1:$AV$15,6,FALSE),"")</f>
        <v/>
      </c>
      <c r="L79" s="94" t="str">
        <f>IFERROR(SquadExport!L79*VLOOKUP(WeightedParse!$C79,Weights!$A$1:$AV$15,7,FALSE),"")</f>
        <v/>
      </c>
      <c r="M79" s="94" t="str">
        <f>IFERROR(SquadExport!M79*VLOOKUP(WeightedParse!$C79,Weights!$A$1:$AV$15,8,FALSE),"")</f>
        <v/>
      </c>
      <c r="N79" s="94" t="str">
        <f>IFERROR(SquadExport!N79*VLOOKUP(WeightedParse!$C79,Weights!$A$1:$AV$15,9,FALSE),"")</f>
        <v/>
      </c>
      <c r="O79" s="94" t="str">
        <f>IFERROR(SquadExport!O79*VLOOKUP(WeightedParse!$C79,Weights!$A$1:$AV$15,10,FALSE),"")</f>
        <v/>
      </c>
      <c r="P79" s="94" t="str">
        <f>IFERROR(SquadExport!P79*VLOOKUP(WeightedParse!$C79,Weights!$A$1:$AV$15,11,FALSE),"")</f>
        <v/>
      </c>
      <c r="Q79" s="94" t="str">
        <f>IFERROR(SquadExport!Q79*VLOOKUP(WeightedParse!$C79,Weights!$A$1:$AV$15,12,FALSE),"")</f>
        <v/>
      </c>
      <c r="R79" s="94" t="str">
        <f>IFERROR(SquadExport!R79*VLOOKUP(WeightedParse!$C79,Weights!$A$1:$AV$15,13,FALSE),"")</f>
        <v/>
      </c>
      <c r="S79" s="94" t="str">
        <f>IFERROR(SquadExport!S79*VLOOKUP(WeightedParse!$C79,Weights!$A$1:$AV$15,14,FALSE),"")</f>
        <v/>
      </c>
      <c r="T79" s="94" t="str">
        <f>IFERROR(SquadExport!T79*VLOOKUP(WeightedParse!$C79,Weights!$A$1:$AV$15,15,FALSE),"")</f>
        <v/>
      </c>
      <c r="U79" s="94" t="str">
        <f>IFERROR(SquadExport!U79*VLOOKUP(WeightedParse!$C79,Weights!$A$1:$AV$15,16,FALSE),"")</f>
        <v/>
      </c>
      <c r="V79" s="94" t="str">
        <f>IFERROR(SquadExport!V79*VLOOKUP(WeightedParse!$C79,Weights!$A$1:$AV$15,17,FALSE),"")</f>
        <v/>
      </c>
      <c r="W79" s="94" t="str">
        <f>IFERROR(SquadExport!W79*VLOOKUP(WeightedParse!$C79,Weights!$A$1:$AV$15,18,FALSE),"")</f>
        <v/>
      </c>
      <c r="X79" s="94" t="str">
        <f>IFERROR(SquadExport!X79*VLOOKUP(WeightedParse!$C79,Weights!$A$1:$AV$15,19,FALSE),"")</f>
        <v/>
      </c>
      <c r="Y79" s="94" t="str">
        <f>IFERROR(SquadExport!Y79*VLOOKUP(WeightedParse!$C79,Weights!$A$1:$AV$15,20,FALSE),"")</f>
        <v/>
      </c>
      <c r="Z79" s="94" t="str">
        <f>IFERROR(SquadExport!Z79*VLOOKUP(WeightedParse!$C79,Weights!$A$1:$AV$15,21,FALSE),"")</f>
        <v/>
      </c>
      <c r="AA79" s="94" t="str">
        <f>IFERROR(SquadExport!AA79*VLOOKUP(WeightedParse!$C79,Weights!$A$1:$AV$15,22,FALSE),"")</f>
        <v/>
      </c>
      <c r="AB79" s="94" t="str">
        <f>IFERROR(SquadExport!AB79*VLOOKUP(WeightedParse!$C79,Weights!$A$1:$AV$15,23,FALSE),"")</f>
        <v/>
      </c>
      <c r="AC79" s="94" t="str">
        <f>IFERROR(SquadExport!AC79*VLOOKUP(WeightedParse!$C79,Weights!$A$1:$AV$15,24,FALSE),"")</f>
        <v/>
      </c>
      <c r="AD79" s="94" t="str">
        <f>IFERROR(SquadExport!AD79*VLOOKUP(WeightedParse!$C79,Weights!$A$1:$AV$15,25,FALSE),"")</f>
        <v/>
      </c>
      <c r="AE79" s="94" t="str">
        <f>IFERROR(SquadExport!AE79*VLOOKUP(WeightedParse!$C79,Weights!$A$1:$AV$15,26,FALSE),"")</f>
        <v/>
      </c>
      <c r="AF79" s="94" t="str">
        <f>IFERROR(SquadExport!AF79*VLOOKUP(WeightedParse!$C79,Weights!$A$1:$AV$15,27,FALSE),"")</f>
        <v/>
      </c>
      <c r="AG79" s="94" t="str">
        <f>IFERROR(SquadExport!AG79*VLOOKUP(WeightedParse!$C79,Weights!$A$1:$AV$15,28,FALSE),"")</f>
        <v/>
      </c>
      <c r="AH79" s="94" t="str">
        <f>IFERROR(SquadExport!AH79*VLOOKUP(WeightedParse!$C79,Weights!$A$1:$AV$15,29,FALSE),"")</f>
        <v/>
      </c>
      <c r="AI79" s="94" t="str">
        <f>IFERROR(SquadExport!AI79*VLOOKUP(WeightedParse!$C79,Weights!$A$1:$AV$15,30,FALSE),"")</f>
        <v/>
      </c>
      <c r="AJ79" s="94" t="str">
        <f>IFERROR(SquadExport!AJ79*VLOOKUP(WeightedParse!$C79,Weights!$A$1:$AV$15,31,FALSE),"")</f>
        <v/>
      </c>
      <c r="AK79" s="94" t="str">
        <f>IFERROR(SquadExport!AK79*VLOOKUP(WeightedParse!$C79,Weights!$A$1:$AV$15,32,FALSE),"")</f>
        <v/>
      </c>
      <c r="AL79" s="94" t="str">
        <f>IFERROR(SquadExport!AL79*VLOOKUP(WeightedParse!$C79,Weights!$A$1:$AV$15,33,FALSE),"")</f>
        <v/>
      </c>
      <c r="AM79" s="94" t="str">
        <f>IFERROR(SquadExport!AM79*VLOOKUP(WeightedParse!$C79,Weights!$A$1:$AV$15,34,FALSE),"")</f>
        <v/>
      </c>
      <c r="AN79" s="94" t="str">
        <f>IFERROR(SquadExport!AN79*VLOOKUP(WeightedParse!$C79,Weights!$A$1:$AV$15,35,FALSE),"")</f>
        <v/>
      </c>
      <c r="AO79" s="94" t="str">
        <f>IFERROR(SquadExport!AO79*VLOOKUP(WeightedParse!$C79,Weights!$A$1:$AV$15,36,FALSE),"")</f>
        <v/>
      </c>
      <c r="AP79" s="94" t="str">
        <f>IFERROR(SquadExport!AP79*VLOOKUP(WeightedParse!$C79,Weights!$A$1:$AV$15,37,FALSE),"")</f>
        <v/>
      </c>
      <c r="AQ79" s="94" t="str">
        <f>IFERROR(SquadExport!AQ79*VLOOKUP(WeightedParse!$C79,Weights!$A$1:$AV$15,38,FALSE),"")</f>
        <v/>
      </c>
      <c r="AR79" s="94" t="str">
        <f>IFERROR(SquadExport!AR79*VLOOKUP(WeightedParse!$C79,Weights!$A$1:$AV$15,39,FALSE),"")</f>
        <v/>
      </c>
      <c r="AS79" s="94" t="str">
        <f>IFERROR(SquadExport!AS79*VLOOKUP(WeightedParse!$C79,Weights!$A$1:$AV$15,40,FALSE),"")</f>
        <v/>
      </c>
      <c r="AT79" s="94" t="str">
        <f>IFERROR(SquadExport!AT79*VLOOKUP(WeightedParse!$C79,Weights!$A$1:$AV$15,41,FALSE),"")</f>
        <v/>
      </c>
      <c r="AU79" s="94" t="str">
        <f>IFERROR(SquadExport!AU79*VLOOKUP(WeightedParse!$C79,Weights!$A$1:$AV$15,42,FALSE),"")</f>
        <v/>
      </c>
      <c r="AV79" s="94" t="str">
        <f>IFERROR(SquadExport!AV79*VLOOKUP(WeightedParse!$C79,Weights!$A$1:$AV$15,43,FALSE),"")</f>
        <v/>
      </c>
      <c r="AW79" s="94" t="str">
        <f>IFERROR(SquadExport!AW79*VLOOKUP(WeightedParse!$C79,Weights!$A$1:$AV$15,44,FALSE),"")</f>
        <v/>
      </c>
      <c r="AX79" s="94" t="str">
        <f>IFERROR(SquadExport!AX79*VLOOKUP(WeightedParse!$C79,Weights!$A$1:$AV$15,45,FALSE),"")</f>
        <v/>
      </c>
      <c r="AY79" s="94" t="str">
        <f>IFERROR(SquadExport!AY79*VLOOKUP(WeightedParse!$C79,Weights!$A$1:$AV$15,46,FALSE),"")</f>
        <v/>
      </c>
      <c r="AZ79" s="94" t="str">
        <f>IFERROR(SquadExport!AZ79*VLOOKUP(WeightedParse!$C79,Weights!$A$1:$AV$15,47,FALSE),"")</f>
        <v/>
      </c>
      <c r="BA79" s="94" t="str">
        <f>IFERROR(SquadExport!BA79*VLOOKUP(WeightedParse!$C79,Weights!$A$1:$AV$15,48,FALSE),"")</f>
        <v/>
      </c>
      <c r="BB79" s="92" t="str">
        <f>IFERROR(IF(SquadExport!$BB79="Very Strong",6,IF(SquadExport!$BB79="Strong",5,IF(SquadExport!$BB79="Fairly Strong",4,IF(SquadExport!$BB79="Reasonable",3,IF(SquadExport!$BB79="Weak",2, IF(SquadExport!$BB79="Very Weak",1,"")))))),"")</f>
        <v/>
      </c>
      <c r="BC79" s="92" t="str">
        <f>IFERROR(IF(SquadExport!$BC79="Very Strong",6,IF(SquadExport!$BC79="Strong",5,IF(SquadExport!$BC79="Fairly Strong",4,IF(SquadExport!$BC79="Reasonable",3,IF(SquadExport!$BC79="Weak",2, IF(SquadExport!$BC79="Very Weak",1,"")))))),"")</f>
        <v/>
      </c>
      <c r="BD79" s="105" t="str">
        <f t="shared" si="2"/>
        <v/>
      </c>
      <c r="BE79" s="86" t="str">
        <f t="shared" si="3"/>
        <v/>
      </c>
    </row>
    <row r="80" spans="1:57" x14ac:dyDescent="0.25">
      <c r="A80" s="85" t="str">
        <f>IF(SquadExport!A80&gt;"",SquadExport!A80,"")</f>
        <v/>
      </c>
      <c r="B80" s="92" t="str">
        <f>IF($A80&gt;"",SquadExport!B80,"")</f>
        <v/>
      </c>
      <c r="C80" s="92" t="str">
        <f>IF($A80&gt;"",SquadExport!C80,"")</f>
        <v/>
      </c>
      <c r="D80" s="92" t="str">
        <f>IF(A80&gt;"",SquadExport!D80,"")</f>
        <v/>
      </c>
      <c r="E80" s="92" t="str">
        <f>IF($A80&gt;"",SquadExport!E80,"")</f>
        <v/>
      </c>
      <c r="F80" s="92" t="str">
        <f>IF($A80&gt;"",SquadExport!F80,"")</f>
        <v/>
      </c>
      <c r="G80" s="94" t="str">
        <f>IFERROR(SquadExport!G80*VLOOKUP(WeightedParse!$C80,Weights!$A$1:$AV$15,2,FALSE),"")</f>
        <v/>
      </c>
      <c r="H80" s="94" t="str">
        <f>IFERROR(SquadExport!H80*VLOOKUP(WeightedParse!$C80,Weights!$A$1:$AV$15,3,FALSE),"")</f>
        <v/>
      </c>
      <c r="I80" s="94" t="str">
        <f>IFERROR(SquadExport!I80*VLOOKUP(WeightedParse!$C80,Weights!$A$1:$AV$15,4,FALSE),"")</f>
        <v/>
      </c>
      <c r="J80" s="94" t="str">
        <f>IFERROR(SquadExport!J80*VLOOKUP(WeightedParse!$C80,Weights!$A$1:$AV$15,5,FALSE),"")</f>
        <v/>
      </c>
      <c r="K80" s="94" t="str">
        <f>IFERROR(SquadExport!K80*VLOOKUP(WeightedParse!$C80,Weights!$A$1:$AV$15,6,FALSE),"")</f>
        <v/>
      </c>
      <c r="L80" s="94" t="str">
        <f>IFERROR(SquadExport!L80*VLOOKUP(WeightedParse!$C80,Weights!$A$1:$AV$15,7,FALSE),"")</f>
        <v/>
      </c>
      <c r="M80" s="94" t="str">
        <f>IFERROR(SquadExport!M80*VLOOKUP(WeightedParse!$C80,Weights!$A$1:$AV$15,8,FALSE),"")</f>
        <v/>
      </c>
      <c r="N80" s="94" t="str">
        <f>IFERROR(SquadExport!N80*VLOOKUP(WeightedParse!$C80,Weights!$A$1:$AV$15,9,FALSE),"")</f>
        <v/>
      </c>
      <c r="O80" s="94" t="str">
        <f>IFERROR(SquadExport!O80*VLOOKUP(WeightedParse!$C80,Weights!$A$1:$AV$15,10,FALSE),"")</f>
        <v/>
      </c>
      <c r="P80" s="94" t="str">
        <f>IFERROR(SquadExport!P80*VLOOKUP(WeightedParse!$C80,Weights!$A$1:$AV$15,11,FALSE),"")</f>
        <v/>
      </c>
      <c r="Q80" s="94" t="str">
        <f>IFERROR(SquadExport!Q80*VLOOKUP(WeightedParse!$C80,Weights!$A$1:$AV$15,12,FALSE),"")</f>
        <v/>
      </c>
      <c r="R80" s="94" t="str">
        <f>IFERROR(SquadExport!R80*VLOOKUP(WeightedParse!$C80,Weights!$A$1:$AV$15,13,FALSE),"")</f>
        <v/>
      </c>
      <c r="S80" s="94" t="str">
        <f>IFERROR(SquadExport!S80*VLOOKUP(WeightedParse!$C80,Weights!$A$1:$AV$15,14,FALSE),"")</f>
        <v/>
      </c>
      <c r="T80" s="94" t="str">
        <f>IFERROR(SquadExport!T80*VLOOKUP(WeightedParse!$C80,Weights!$A$1:$AV$15,15,FALSE),"")</f>
        <v/>
      </c>
      <c r="U80" s="94" t="str">
        <f>IFERROR(SquadExport!U80*VLOOKUP(WeightedParse!$C80,Weights!$A$1:$AV$15,16,FALSE),"")</f>
        <v/>
      </c>
      <c r="V80" s="94" t="str">
        <f>IFERROR(SquadExport!V80*VLOOKUP(WeightedParse!$C80,Weights!$A$1:$AV$15,17,FALSE),"")</f>
        <v/>
      </c>
      <c r="W80" s="94" t="str">
        <f>IFERROR(SquadExport!W80*VLOOKUP(WeightedParse!$C80,Weights!$A$1:$AV$15,18,FALSE),"")</f>
        <v/>
      </c>
      <c r="X80" s="94" t="str">
        <f>IFERROR(SquadExport!X80*VLOOKUP(WeightedParse!$C80,Weights!$A$1:$AV$15,19,FALSE),"")</f>
        <v/>
      </c>
      <c r="Y80" s="94" t="str">
        <f>IFERROR(SquadExport!Y80*VLOOKUP(WeightedParse!$C80,Weights!$A$1:$AV$15,20,FALSE),"")</f>
        <v/>
      </c>
      <c r="Z80" s="94" t="str">
        <f>IFERROR(SquadExport!Z80*VLOOKUP(WeightedParse!$C80,Weights!$A$1:$AV$15,21,FALSE),"")</f>
        <v/>
      </c>
      <c r="AA80" s="94" t="str">
        <f>IFERROR(SquadExport!AA80*VLOOKUP(WeightedParse!$C80,Weights!$A$1:$AV$15,22,FALSE),"")</f>
        <v/>
      </c>
      <c r="AB80" s="94" t="str">
        <f>IFERROR(SquadExport!AB80*VLOOKUP(WeightedParse!$C80,Weights!$A$1:$AV$15,23,FALSE),"")</f>
        <v/>
      </c>
      <c r="AC80" s="94" t="str">
        <f>IFERROR(SquadExport!AC80*VLOOKUP(WeightedParse!$C80,Weights!$A$1:$AV$15,24,FALSE),"")</f>
        <v/>
      </c>
      <c r="AD80" s="94" t="str">
        <f>IFERROR(SquadExport!AD80*VLOOKUP(WeightedParse!$C80,Weights!$A$1:$AV$15,25,FALSE),"")</f>
        <v/>
      </c>
      <c r="AE80" s="94" t="str">
        <f>IFERROR(SquadExport!AE80*VLOOKUP(WeightedParse!$C80,Weights!$A$1:$AV$15,26,FALSE),"")</f>
        <v/>
      </c>
      <c r="AF80" s="94" t="str">
        <f>IFERROR(SquadExport!AF80*VLOOKUP(WeightedParse!$C80,Weights!$A$1:$AV$15,27,FALSE),"")</f>
        <v/>
      </c>
      <c r="AG80" s="94" t="str">
        <f>IFERROR(SquadExport!AG80*VLOOKUP(WeightedParse!$C80,Weights!$A$1:$AV$15,28,FALSE),"")</f>
        <v/>
      </c>
      <c r="AH80" s="94" t="str">
        <f>IFERROR(SquadExport!AH80*VLOOKUP(WeightedParse!$C80,Weights!$A$1:$AV$15,29,FALSE),"")</f>
        <v/>
      </c>
      <c r="AI80" s="94" t="str">
        <f>IFERROR(SquadExport!AI80*VLOOKUP(WeightedParse!$C80,Weights!$A$1:$AV$15,30,FALSE),"")</f>
        <v/>
      </c>
      <c r="AJ80" s="94" t="str">
        <f>IFERROR(SquadExport!AJ80*VLOOKUP(WeightedParse!$C80,Weights!$A$1:$AV$15,31,FALSE),"")</f>
        <v/>
      </c>
      <c r="AK80" s="94" t="str">
        <f>IFERROR(SquadExport!AK80*VLOOKUP(WeightedParse!$C80,Weights!$A$1:$AV$15,32,FALSE),"")</f>
        <v/>
      </c>
      <c r="AL80" s="94" t="str">
        <f>IFERROR(SquadExport!AL80*VLOOKUP(WeightedParse!$C80,Weights!$A$1:$AV$15,33,FALSE),"")</f>
        <v/>
      </c>
      <c r="AM80" s="94" t="str">
        <f>IFERROR(SquadExport!AM80*VLOOKUP(WeightedParse!$C80,Weights!$A$1:$AV$15,34,FALSE),"")</f>
        <v/>
      </c>
      <c r="AN80" s="94" t="str">
        <f>IFERROR(SquadExport!AN80*VLOOKUP(WeightedParse!$C80,Weights!$A$1:$AV$15,35,FALSE),"")</f>
        <v/>
      </c>
      <c r="AO80" s="94" t="str">
        <f>IFERROR(SquadExport!AO80*VLOOKUP(WeightedParse!$C80,Weights!$A$1:$AV$15,36,FALSE),"")</f>
        <v/>
      </c>
      <c r="AP80" s="94" t="str">
        <f>IFERROR(SquadExport!AP80*VLOOKUP(WeightedParse!$C80,Weights!$A$1:$AV$15,37,FALSE),"")</f>
        <v/>
      </c>
      <c r="AQ80" s="94" t="str">
        <f>IFERROR(SquadExport!AQ80*VLOOKUP(WeightedParse!$C80,Weights!$A$1:$AV$15,38,FALSE),"")</f>
        <v/>
      </c>
      <c r="AR80" s="94" t="str">
        <f>IFERROR(SquadExport!AR80*VLOOKUP(WeightedParse!$C80,Weights!$A$1:$AV$15,39,FALSE),"")</f>
        <v/>
      </c>
      <c r="AS80" s="94" t="str">
        <f>IFERROR(SquadExport!AS80*VLOOKUP(WeightedParse!$C80,Weights!$A$1:$AV$15,40,FALSE),"")</f>
        <v/>
      </c>
      <c r="AT80" s="94" t="str">
        <f>IFERROR(SquadExport!AT80*VLOOKUP(WeightedParse!$C80,Weights!$A$1:$AV$15,41,FALSE),"")</f>
        <v/>
      </c>
      <c r="AU80" s="94" t="str">
        <f>IFERROR(SquadExport!AU80*VLOOKUP(WeightedParse!$C80,Weights!$A$1:$AV$15,42,FALSE),"")</f>
        <v/>
      </c>
      <c r="AV80" s="94" t="str">
        <f>IFERROR(SquadExport!AV80*VLOOKUP(WeightedParse!$C80,Weights!$A$1:$AV$15,43,FALSE),"")</f>
        <v/>
      </c>
      <c r="AW80" s="94" t="str">
        <f>IFERROR(SquadExport!AW80*VLOOKUP(WeightedParse!$C80,Weights!$A$1:$AV$15,44,FALSE),"")</f>
        <v/>
      </c>
      <c r="AX80" s="94" t="str">
        <f>IFERROR(SquadExport!AX80*VLOOKUP(WeightedParse!$C80,Weights!$A$1:$AV$15,45,FALSE),"")</f>
        <v/>
      </c>
      <c r="AY80" s="94" t="str">
        <f>IFERROR(SquadExport!AY80*VLOOKUP(WeightedParse!$C80,Weights!$A$1:$AV$15,46,FALSE),"")</f>
        <v/>
      </c>
      <c r="AZ80" s="94" t="str">
        <f>IFERROR(SquadExport!AZ80*VLOOKUP(WeightedParse!$C80,Weights!$A$1:$AV$15,47,FALSE),"")</f>
        <v/>
      </c>
      <c r="BA80" s="94" t="str">
        <f>IFERROR(SquadExport!BA80*VLOOKUP(WeightedParse!$C80,Weights!$A$1:$AV$15,48,FALSE),"")</f>
        <v/>
      </c>
      <c r="BB80" s="92" t="str">
        <f>IFERROR(IF(SquadExport!$BB80="Very Strong",6,IF(SquadExport!$BB80="Strong",5,IF(SquadExport!$BB80="Fairly Strong",4,IF(SquadExport!$BB80="Reasonable",3,IF(SquadExport!$BB80="Weak",2, IF(SquadExport!$BB80="Very Weak",1,"")))))),"")</f>
        <v/>
      </c>
      <c r="BC80" s="92" t="str">
        <f>IFERROR(IF(SquadExport!$BC80="Very Strong",6,IF(SquadExport!$BC80="Strong",5,IF(SquadExport!$BC80="Fairly Strong",4,IF(SquadExport!$BC80="Reasonable",3,IF(SquadExport!$BC80="Weak",2, IF(SquadExport!$BC80="Very Weak",1,"")))))),"")</f>
        <v/>
      </c>
      <c r="BD80" s="105" t="str">
        <f t="shared" si="2"/>
        <v/>
      </c>
      <c r="BE80" s="86" t="str">
        <f t="shared" si="3"/>
        <v/>
      </c>
    </row>
    <row r="81" spans="1:57" x14ac:dyDescent="0.25">
      <c r="A81" s="85" t="str">
        <f>IF(SquadExport!A81&gt;"",SquadExport!A81,"")</f>
        <v/>
      </c>
      <c r="B81" s="92" t="str">
        <f>IF($A81&gt;"",SquadExport!B81,"")</f>
        <v/>
      </c>
      <c r="C81" s="92" t="str">
        <f>IF($A81&gt;"",SquadExport!C81,"")</f>
        <v/>
      </c>
      <c r="D81" s="92" t="str">
        <f>IF(A81&gt;"",SquadExport!D81,"")</f>
        <v/>
      </c>
      <c r="E81" s="92" t="str">
        <f>IF($A81&gt;"",SquadExport!E81,"")</f>
        <v/>
      </c>
      <c r="F81" s="92" t="str">
        <f>IF($A81&gt;"",SquadExport!F81,"")</f>
        <v/>
      </c>
      <c r="G81" s="94" t="str">
        <f>IFERROR(SquadExport!G81*VLOOKUP(WeightedParse!$C81,Weights!$A$1:$AV$15,2,FALSE),"")</f>
        <v/>
      </c>
      <c r="H81" s="94" t="str">
        <f>IFERROR(SquadExport!H81*VLOOKUP(WeightedParse!$C81,Weights!$A$1:$AV$15,3,FALSE),"")</f>
        <v/>
      </c>
      <c r="I81" s="94" t="str">
        <f>IFERROR(SquadExport!I81*VLOOKUP(WeightedParse!$C81,Weights!$A$1:$AV$15,4,FALSE),"")</f>
        <v/>
      </c>
      <c r="J81" s="94" t="str">
        <f>IFERROR(SquadExport!J81*VLOOKUP(WeightedParse!$C81,Weights!$A$1:$AV$15,5,FALSE),"")</f>
        <v/>
      </c>
      <c r="K81" s="94" t="str">
        <f>IFERROR(SquadExport!K81*VLOOKUP(WeightedParse!$C81,Weights!$A$1:$AV$15,6,FALSE),"")</f>
        <v/>
      </c>
      <c r="L81" s="94" t="str">
        <f>IFERROR(SquadExport!L81*VLOOKUP(WeightedParse!$C81,Weights!$A$1:$AV$15,7,FALSE),"")</f>
        <v/>
      </c>
      <c r="M81" s="94" t="str">
        <f>IFERROR(SquadExport!M81*VLOOKUP(WeightedParse!$C81,Weights!$A$1:$AV$15,8,FALSE),"")</f>
        <v/>
      </c>
      <c r="N81" s="94" t="str">
        <f>IFERROR(SquadExport!N81*VLOOKUP(WeightedParse!$C81,Weights!$A$1:$AV$15,9,FALSE),"")</f>
        <v/>
      </c>
      <c r="O81" s="94" t="str">
        <f>IFERROR(SquadExport!O81*VLOOKUP(WeightedParse!$C81,Weights!$A$1:$AV$15,10,FALSE),"")</f>
        <v/>
      </c>
      <c r="P81" s="94" t="str">
        <f>IFERROR(SquadExport!P81*VLOOKUP(WeightedParse!$C81,Weights!$A$1:$AV$15,11,FALSE),"")</f>
        <v/>
      </c>
      <c r="Q81" s="94" t="str">
        <f>IFERROR(SquadExport!Q81*VLOOKUP(WeightedParse!$C81,Weights!$A$1:$AV$15,12,FALSE),"")</f>
        <v/>
      </c>
      <c r="R81" s="94" t="str">
        <f>IFERROR(SquadExport!R81*VLOOKUP(WeightedParse!$C81,Weights!$A$1:$AV$15,13,FALSE),"")</f>
        <v/>
      </c>
      <c r="S81" s="94" t="str">
        <f>IFERROR(SquadExport!S81*VLOOKUP(WeightedParse!$C81,Weights!$A$1:$AV$15,14,FALSE),"")</f>
        <v/>
      </c>
      <c r="T81" s="94" t="str">
        <f>IFERROR(SquadExport!T81*VLOOKUP(WeightedParse!$C81,Weights!$A$1:$AV$15,15,FALSE),"")</f>
        <v/>
      </c>
      <c r="U81" s="94" t="str">
        <f>IFERROR(SquadExport!U81*VLOOKUP(WeightedParse!$C81,Weights!$A$1:$AV$15,16,FALSE),"")</f>
        <v/>
      </c>
      <c r="V81" s="94" t="str">
        <f>IFERROR(SquadExport!V81*VLOOKUP(WeightedParse!$C81,Weights!$A$1:$AV$15,17,FALSE),"")</f>
        <v/>
      </c>
      <c r="W81" s="94" t="str">
        <f>IFERROR(SquadExport!W81*VLOOKUP(WeightedParse!$C81,Weights!$A$1:$AV$15,18,FALSE),"")</f>
        <v/>
      </c>
      <c r="X81" s="94" t="str">
        <f>IFERROR(SquadExport!X81*VLOOKUP(WeightedParse!$C81,Weights!$A$1:$AV$15,19,FALSE),"")</f>
        <v/>
      </c>
      <c r="Y81" s="94" t="str">
        <f>IFERROR(SquadExport!Y81*VLOOKUP(WeightedParse!$C81,Weights!$A$1:$AV$15,20,FALSE),"")</f>
        <v/>
      </c>
      <c r="Z81" s="94" t="str">
        <f>IFERROR(SquadExport!Z81*VLOOKUP(WeightedParse!$C81,Weights!$A$1:$AV$15,21,FALSE),"")</f>
        <v/>
      </c>
      <c r="AA81" s="94" t="str">
        <f>IFERROR(SquadExport!AA81*VLOOKUP(WeightedParse!$C81,Weights!$A$1:$AV$15,22,FALSE),"")</f>
        <v/>
      </c>
      <c r="AB81" s="94" t="str">
        <f>IFERROR(SquadExport!AB81*VLOOKUP(WeightedParse!$C81,Weights!$A$1:$AV$15,23,FALSE),"")</f>
        <v/>
      </c>
      <c r="AC81" s="94" t="str">
        <f>IFERROR(SquadExport!AC81*VLOOKUP(WeightedParse!$C81,Weights!$A$1:$AV$15,24,FALSE),"")</f>
        <v/>
      </c>
      <c r="AD81" s="94" t="str">
        <f>IFERROR(SquadExport!AD81*VLOOKUP(WeightedParse!$C81,Weights!$A$1:$AV$15,25,FALSE),"")</f>
        <v/>
      </c>
      <c r="AE81" s="94" t="str">
        <f>IFERROR(SquadExport!AE81*VLOOKUP(WeightedParse!$C81,Weights!$A$1:$AV$15,26,FALSE),"")</f>
        <v/>
      </c>
      <c r="AF81" s="94" t="str">
        <f>IFERROR(SquadExport!AF81*VLOOKUP(WeightedParse!$C81,Weights!$A$1:$AV$15,27,FALSE),"")</f>
        <v/>
      </c>
      <c r="AG81" s="94" t="str">
        <f>IFERROR(SquadExport!AG81*VLOOKUP(WeightedParse!$C81,Weights!$A$1:$AV$15,28,FALSE),"")</f>
        <v/>
      </c>
      <c r="AH81" s="94" t="str">
        <f>IFERROR(SquadExport!AH81*VLOOKUP(WeightedParse!$C81,Weights!$A$1:$AV$15,29,FALSE),"")</f>
        <v/>
      </c>
      <c r="AI81" s="94" t="str">
        <f>IFERROR(SquadExport!AI81*VLOOKUP(WeightedParse!$C81,Weights!$A$1:$AV$15,30,FALSE),"")</f>
        <v/>
      </c>
      <c r="AJ81" s="94" t="str">
        <f>IFERROR(SquadExport!AJ81*VLOOKUP(WeightedParse!$C81,Weights!$A$1:$AV$15,31,FALSE),"")</f>
        <v/>
      </c>
      <c r="AK81" s="94" t="str">
        <f>IFERROR(SquadExport!AK81*VLOOKUP(WeightedParse!$C81,Weights!$A$1:$AV$15,32,FALSE),"")</f>
        <v/>
      </c>
      <c r="AL81" s="94" t="str">
        <f>IFERROR(SquadExport!AL81*VLOOKUP(WeightedParse!$C81,Weights!$A$1:$AV$15,33,FALSE),"")</f>
        <v/>
      </c>
      <c r="AM81" s="94" t="str">
        <f>IFERROR(SquadExport!AM81*VLOOKUP(WeightedParse!$C81,Weights!$A$1:$AV$15,34,FALSE),"")</f>
        <v/>
      </c>
      <c r="AN81" s="94" t="str">
        <f>IFERROR(SquadExport!AN81*VLOOKUP(WeightedParse!$C81,Weights!$A$1:$AV$15,35,FALSE),"")</f>
        <v/>
      </c>
      <c r="AO81" s="94" t="str">
        <f>IFERROR(SquadExport!AO81*VLOOKUP(WeightedParse!$C81,Weights!$A$1:$AV$15,36,FALSE),"")</f>
        <v/>
      </c>
      <c r="AP81" s="94" t="str">
        <f>IFERROR(SquadExport!AP81*VLOOKUP(WeightedParse!$C81,Weights!$A$1:$AV$15,37,FALSE),"")</f>
        <v/>
      </c>
      <c r="AQ81" s="94" t="str">
        <f>IFERROR(SquadExport!AQ81*VLOOKUP(WeightedParse!$C81,Weights!$A$1:$AV$15,38,FALSE),"")</f>
        <v/>
      </c>
      <c r="AR81" s="94" t="str">
        <f>IFERROR(SquadExport!AR81*VLOOKUP(WeightedParse!$C81,Weights!$A$1:$AV$15,39,FALSE),"")</f>
        <v/>
      </c>
      <c r="AS81" s="94" t="str">
        <f>IFERROR(SquadExport!AS81*VLOOKUP(WeightedParse!$C81,Weights!$A$1:$AV$15,40,FALSE),"")</f>
        <v/>
      </c>
      <c r="AT81" s="94" t="str">
        <f>IFERROR(SquadExport!AT81*VLOOKUP(WeightedParse!$C81,Weights!$A$1:$AV$15,41,FALSE),"")</f>
        <v/>
      </c>
      <c r="AU81" s="94" t="str">
        <f>IFERROR(SquadExport!AU81*VLOOKUP(WeightedParse!$C81,Weights!$A$1:$AV$15,42,FALSE),"")</f>
        <v/>
      </c>
      <c r="AV81" s="94" t="str">
        <f>IFERROR(SquadExport!AV81*VLOOKUP(WeightedParse!$C81,Weights!$A$1:$AV$15,43,FALSE),"")</f>
        <v/>
      </c>
      <c r="AW81" s="94" t="str">
        <f>IFERROR(SquadExport!AW81*VLOOKUP(WeightedParse!$C81,Weights!$A$1:$AV$15,44,FALSE),"")</f>
        <v/>
      </c>
      <c r="AX81" s="94" t="str">
        <f>IFERROR(SquadExport!AX81*VLOOKUP(WeightedParse!$C81,Weights!$A$1:$AV$15,45,FALSE),"")</f>
        <v/>
      </c>
      <c r="AY81" s="94" t="str">
        <f>IFERROR(SquadExport!AY81*VLOOKUP(WeightedParse!$C81,Weights!$A$1:$AV$15,46,FALSE),"")</f>
        <v/>
      </c>
      <c r="AZ81" s="94" t="str">
        <f>IFERROR(SquadExport!AZ81*VLOOKUP(WeightedParse!$C81,Weights!$A$1:$AV$15,47,FALSE),"")</f>
        <v/>
      </c>
      <c r="BA81" s="94" t="str">
        <f>IFERROR(SquadExport!BA81*VLOOKUP(WeightedParse!$C81,Weights!$A$1:$AV$15,48,FALSE),"")</f>
        <v/>
      </c>
      <c r="BB81" s="92" t="str">
        <f>IFERROR(IF(SquadExport!$BB81="Very Strong",6,IF(SquadExport!$BB81="Strong",5,IF(SquadExport!$BB81="Fairly Strong",4,IF(SquadExport!$BB81="Reasonable",3,IF(SquadExport!$BB81="Weak",2, IF(SquadExport!$BB81="Very Weak",1,"")))))),"")</f>
        <v/>
      </c>
      <c r="BC81" s="92" t="str">
        <f>IFERROR(IF(SquadExport!$BC81="Very Strong",6,IF(SquadExport!$BC81="Strong",5,IF(SquadExport!$BC81="Fairly Strong",4,IF(SquadExport!$BC81="Reasonable",3,IF(SquadExport!$BC81="Weak",2, IF(SquadExport!$BC81="Very Weak",1,"")))))),"")</f>
        <v/>
      </c>
      <c r="BD81" s="105" t="str">
        <f t="shared" si="2"/>
        <v/>
      </c>
      <c r="BE81" s="86" t="str">
        <f t="shared" si="3"/>
        <v/>
      </c>
    </row>
    <row r="82" spans="1:57" x14ac:dyDescent="0.25">
      <c r="A82" s="85" t="str">
        <f>IF(SquadExport!A82&gt;"",SquadExport!A82,"")</f>
        <v/>
      </c>
      <c r="B82" s="92" t="str">
        <f>IF($A82&gt;"",SquadExport!B82,"")</f>
        <v/>
      </c>
      <c r="C82" s="92" t="str">
        <f>IF($A82&gt;"",SquadExport!C82,"")</f>
        <v/>
      </c>
      <c r="D82" s="92" t="str">
        <f>IF(A82&gt;"",SquadExport!D82,"")</f>
        <v/>
      </c>
      <c r="E82" s="92" t="str">
        <f>IF($A82&gt;"",SquadExport!E82,"")</f>
        <v/>
      </c>
      <c r="F82" s="92" t="str">
        <f>IF($A82&gt;"",SquadExport!F82,"")</f>
        <v/>
      </c>
      <c r="G82" s="94" t="str">
        <f>IFERROR(SquadExport!G82*VLOOKUP(WeightedParse!$C82,Weights!$A$1:$AV$15,2,FALSE),"")</f>
        <v/>
      </c>
      <c r="H82" s="94" t="str">
        <f>IFERROR(SquadExport!H82*VLOOKUP(WeightedParse!$C82,Weights!$A$1:$AV$15,3,FALSE),"")</f>
        <v/>
      </c>
      <c r="I82" s="94" t="str">
        <f>IFERROR(SquadExport!I82*VLOOKUP(WeightedParse!$C82,Weights!$A$1:$AV$15,4,FALSE),"")</f>
        <v/>
      </c>
      <c r="J82" s="94" t="str">
        <f>IFERROR(SquadExport!J82*VLOOKUP(WeightedParse!$C82,Weights!$A$1:$AV$15,5,FALSE),"")</f>
        <v/>
      </c>
      <c r="K82" s="94" t="str">
        <f>IFERROR(SquadExport!K82*VLOOKUP(WeightedParse!$C82,Weights!$A$1:$AV$15,6,FALSE),"")</f>
        <v/>
      </c>
      <c r="L82" s="94" t="str">
        <f>IFERROR(SquadExport!L82*VLOOKUP(WeightedParse!$C82,Weights!$A$1:$AV$15,7,FALSE),"")</f>
        <v/>
      </c>
      <c r="M82" s="94" t="str">
        <f>IFERROR(SquadExport!M82*VLOOKUP(WeightedParse!$C82,Weights!$A$1:$AV$15,8,FALSE),"")</f>
        <v/>
      </c>
      <c r="N82" s="94" t="str">
        <f>IFERROR(SquadExport!N82*VLOOKUP(WeightedParse!$C82,Weights!$A$1:$AV$15,9,FALSE),"")</f>
        <v/>
      </c>
      <c r="O82" s="94" t="str">
        <f>IFERROR(SquadExport!O82*VLOOKUP(WeightedParse!$C82,Weights!$A$1:$AV$15,10,FALSE),"")</f>
        <v/>
      </c>
      <c r="P82" s="94" t="str">
        <f>IFERROR(SquadExport!P82*VLOOKUP(WeightedParse!$C82,Weights!$A$1:$AV$15,11,FALSE),"")</f>
        <v/>
      </c>
      <c r="Q82" s="94" t="str">
        <f>IFERROR(SquadExport!Q82*VLOOKUP(WeightedParse!$C82,Weights!$A$1:$AV$15,12,FALSE),"")</f>
        <v/>
      </c>
      <c r="R82" s="94" t="str">
        <f>IFERROR(SquadExport!R82*VLOOKUP(WeightedParse!$C82,Weights!$A$1:$AV$15,13,FALSE),"")</f>
        <v/>
      </c>
      <c r="S82" s="94" t="str">
        <f>IFERROR(SquadExport!S82*VLOOKUP(WeightedParse!$C82,Weights!$A$1:$AV$15,14,FALSE),"")</f>
        <v/>
      </c>
      <c r="T82" s="94" t="str">
        <f>IFERROR(SquadExport!T82*VLOOKUP(WeightedParse!$C82,Weights!$A$1:$AV$15,15,FALSE),"")</f>
        <v/>
      </c>
      <c r="U82" s="94" t="str">
        <f>IFERROR(SquadExport!U82*VLOOKUP(WeightedParse!$C82,Weights!$A$1:$AV$15,16,FALSE),"")</f>
        <v/>
      </c>
      <c r="V82" s="94" t="str">
        <f>IFERROR(SquadExport!V82*VLOOKUP(WeightedParse!$C82,Weights!$A$1:$AV$15,17,FALSE),"")</f>
        <v/>
      </c>
      <c r="W82" s="94" t="str">
        <f>IFERROR(SquadExport!W82*VLOOKUP(WeightedParse!$C82,Weights!$A$1:$AV$15,18,FALSE),"")</f>
        <v/>
      </c>
      <c r="X82" s="94" t="str">
        <f>IFERROR(SquadExport!X82*VLOOKUP(WeightedParse!$C82,Weights!$A$1:$AV$15,19,FALSE),"")</f>
        <v/>
      </c>
      <c r="Y82" s="94" t="str">
        <f>IFERROR(SquadExport!Y82*VLOOKUP(WeightedParse!$C82,Weights!$A$1:$AV$15,20,FALSE),"")</f>
        <v/>
      </c>
      <c r="Z82" s="94" t="str">
        <f>IFERROR(SquadExport!Z82*VLOOKUP(WeightedParse!$C82,Weights!$A$1:$AV$15,21,FALSE),"")</f>
        <v/>
      </c>
      <c r="AA82" s="94" t="str">
        <f>IFERROR(SquadExport!AA82*VLOOKUP(WeightedParse!$C82,Weights!$A$1:$AV$15,22,FALSE),"")</f>
        <v/>
      </c>
      <c r="AB82" s="94" t="str">
        <f>IFERROR(SquadExport!AB82*VLOOKUP(WeightedParse!$C82,Weights!$A$1:$AV$15,23,FALSE),"")</f>
        <v/>
      </c>
      <c r="AC82" s="94" t="str">
        <f>IFERROR(SquadExport!AC82*VLOOKUP(WeightedParse!$C82,Weights!$A$1:$AV$15,24,FALSE),"")</f>
        <v/>
      </c>
      <c r="AD82" s="94" t="str">
        <f>IFERROR(SquadExport!AD82*VLOOKUP(WeightedParse!$C82,Weights!$A$1:$AV$15,25,FALSE),"")</f>
        <v/>
      </c>
      <c r="AE82" s="94" t="str">
        <f>IFERROR(SquadExport!AE82*VLOOKUP(WeightedParse!$C82,Weights!$A$1:$AV$15,26,FALSE),"")</f>
        <v/>
      </c>
      <c r="AF82" s="94" t="str">
        <f>IFERROR(SquadExport!AF82*VLOOKUP(WeightedParse!$C82,Weights!$A$1:$AV$15,27,FALSE),"")</f>
        <v/>
      </c>
      <c r="AG82" s="94" t="str">
        <f>IFERROR(SquadExport!AG82*VLOOKUP(WeightedParse!$C82,Weights!$A$1:$AV$15,28,FALSE),"")</f>
        <v/>
      </c>
      <c r="AH82" s="94" t="str">
        <f>IFERROR(SquadExport!AH82*VLOOKUP(WeightedParse!$C82,Weights!$A$1:$AV$15,29,FALSE),"")</f>
        <v/>
      </c>
      <c r="AI82" s="94" t="str">
        <f>IFERROR(SquadExport!AI82*VLOOKUP(WeightedParse!$C82,Weights!$A$1:$AV$15,30,FALSE),"")</f>
        <v/>
      </c>
      <c r="AJ82" s="94" t="str">
        <f>IFERROR(SquadExport!AJ82*VLOOKUP(WeightedParse!$C82,Weights!$A$1:$AV$15,31,FALSE),"")</f>
        <v/>
      </c>
      <c r="AK82" s="94" t="str">
        <f>IFERROR(SquadExport!AK82*VLOOKUP(WeightedParse!$C82,Weights!$A$1:$AV$15,32,FALSE),"")</f>
        <v/>
      </c>
      <c r="AL82" s="94" t="str">
        <f>IFERROR(SquadExport!AL82*VLOOKUP(WeightedParse!$C82,Weights!$A$1:$AV$15,33,FALSE),"")</f>
        <v/>
      </c>
      <c r="AM82" s="94" t="str">
        <f>IFERROR(SquadExport!AM82*VLOOKUP(WeightedParse!$C82,Weights!$A$1:$AV$15,34,FALSE),"")</f>
        <v/>
      </c>
      <c r="AN82" s="94" t="str">
        <f>IFERROR(SquadExport!AN82*VLOOKUP(WeightedParse!$C82,Weights!$A$1:$AV$15,35,FALSE),"")</f>
        <v/>
      </c>
      <c r="AO82" s="94" t="str">
        <f>IFERROR(SquadExport!AO82*VLOOKUP(WeightedParse!$C82,Weights!$A$1:$AV$15,36,FALSE),"")</f>
        <v/>
      </c>
      <c r="AP82" s="94" t="str">
        <f>IFERROR(SquadExport!AP82*VLOOKUP(WeightedParse!$C82,Weights!$A$1:$AV$15,37,FALSE),"")</f>
        <v/>
      </c>
      <c r="AQ82" s="94" t="str">
        <f>IFERROR(SquadExport!AQ82*VLOOKUP(WeightedParse!$C82,Weights!$A$1:$AV$15,38,FALSE),"")</f>
        <v/>
      </c>
      <c r="AR82" s="94" t="str">
        <f>IFERROR(SquadExport!AR82*VLOOKUP(WeightedParse!$C82,Weights!$A$1:$AV$15,39,FALSE),"")</f>
        <v/>
      </c>
      <c r="AS82" s="94" t="str">
        <f>IFERROR(SquadExport!AS82*VLOOKUP(WeightedParse!$C82,Weights!$A$1:$AV$15,40,FALSE),"")</f>
        <v/>
      </c>
      <c r="AT82" s="94" t="str">
        <f>IFERROR(SquadExport!AT82*VLOOKUP(WeightedParse!$C82,Weights!$A$1:$AV$15,41,FALSE),"")</f>
        <v/>
      </c>
      <c r="AU82" s="94" t="str">
        <f>IFERROR(SquadExport!AU82*VLOOKUP(WeightedParse!$C82,Weights!$A$1:$AV$15,42,FALSE),"")</f>
        <v/>
      </c>
      <c r="AV82" s="94" t="str">
        <f>IFERROR(SquadExport!AV82*VLOOKUP(WeightedParse!$C82,Weights!$A$1:$AV$15,43,FALSE),"")</f>
        <v/>
      </c>
      <c r="AW82" s="94" t="str">
        <f>IFERROR(SquadExport!AW82*VLOOKUP(WeightedParse!$C82,Weights!$A$1:$AV$15,44,FALSE),"")</f>
        <v/>
      </c>
      <c r="AX82" s="94" t="str">
        <f>IFERROR(SquadExport!AX82*VLOOKUP(WeightedParse!$C82,Weights!$A$1:$AV$15,45,FALSE),"")</f>
        <v/>
      </c>
      <c r="AY82" s="94" t="str">
        <f>IFERROR(SquadExport!AY82*VLOOKUP(WeightedParse!$C82,Weights!$A$1:$AV$15,46,FALSE),"")</f>
        <v/>
      </c>
      <c r="AZ82" s="94" t="str">
        <f>IFERROR(SquadExport!AZ82*VLOOKUP(WeightedParse!$C82,Weights!$A$1:$AV$15,47,FALSE),"")</f>
        <v/>
      </c>
      <c r="BA82" s="94" t="str">
        <f>IFERROR(SquadExport!BA82*VLOOKUP(WeightedParse!$C82,Weights!$A$1:$AV$15,48,FALSE),"")</f>
        <v/>
      </c>
      <c r="BB82" s="92" t="str">
        <f>IFERROR(IF(SquadExport!$BB82="Very Strong",6,IF(SquadExport!$BB82="Strong",5,IF(SquadExport!$BB82="Fairly Strong",4,IF(SquadExport!$BB82="Reasonable",3,IF(SquadExport!$BB82="Weak",2, IF(SquadExport!$BB82="Very Weak",1,"")))))),"")</f>
        <v/>
      </c>
      <c r="BC82" s="92" t="str">
        <f>IFERROR(IF(SquadExport!$BC82="Very Strong",6,IF(SquadExport!$BC82="Strong",5,IF(SquadExport!$BC82="Fairly Strong",4,IF(SquadExport!$BC82="Reasonable",3,IF(SquadExport!$BC82="Weak",2, IF(SquadExport!$BC82="Very Weak",1,"")))))),"")</f>
        <v/>
      </c>
      <c r="BD82" s="105" t="str">
        <f t="shared" si="2"/>
        <v/>
      </c>
      <c r="BE82" s="86" t="str">
        <f t="shared" si="3"/>
        <v/>
      </c>
    </row>
    <row r="83" spans="1:57" x14ac:dyDescent="0.25">
      <c r="A83" s="85" t="str">
        <f>IF(SquadExport!A83&gt;"",SquadExport!A83,"")</f>
        <v/>
      </c>
      <c r="B83" s="92" t="str">
        <f>IF($A83&gt;"",SquadExport!B83,"")</f>
        <v/>
      </c>
      <c r="C83" s="92" t="str">
        <f>IF($A83&gt;"",SquadExport!C83,"")</f>
        <v/>
      </c>
      <c r="D83" s="92" t="str">
        <f>IF(A83&gt;"",SquadExport!D83,"")</f>
        <v/>
      </c>
      <c r="E83" s="92" t="str">
        <f>IF($A83&gt;"",SquadExport!E83,"")</f>
        <v/>
      </c>
      <c r="F83" s="92" t="str">
        <f>IF($A83&gt;"",SquadExport!F83,"")</f>
        <v/>
      </c>
      <c r="G83" s="94" t="str">
        <f>IFERROR(SquadExport!G83*VLOOKUP(WeightedParse!$C83,Weights!$A$1:$AV$15,2,FALSE),"")</f>
        <v/>
      </c>
      <c r="H83" s="94" t="str">
        <f>IFERROR(SquadExport!H83*VLOOKUP(WeightedParse!$C83,Weights!$A$1:$AV$15,3,FALSE),"")</f>
        <v/>
      </c>
      <c r="I83" s="94" t="str">
        <f>IFERROR(SquadExport!I83*VLOOKUP(WeightedParse!$C83,Weights!$A$1:$AV$15,4,FALSE),"")</f>
        <v/>
      </c>
      <c r="J83" s="94" t="str">
        <f>IFERROR(SquadExport!J83*VLOOKUP(WeightedParse!$C83,Weights!$A$1:$AV$15,5,FALSE),"")</f>
        <v/>
      </c>
      <c r="K83" s="94" t="str">
        <f>IFERROR(SquadExport!K83*VLOOKUP(WeightedParse!$C83,Weights!$A$1:$AV$15,6,FALSE),"")</f>
        <v/>
      </c>
      <c r="L83" s="94" t="str">
        <f>IFERROR(SquadExport!L83*VLOOKUP(WeightedParse!$C83,Weights!$A$1:$AV$15,7,FALSE),"")</f>
        <v/>
      </c>
      <c r="M83" s="94" t="str">
        <f>IFERROR(SquadExport!M83*VLOOKUP(WeightedParse!$C83,Weights!$A$1:$AV$15,8,FALSE),"")</f>
        <v/>
      </c>
      <c r="N83" s="94" t="str">
        <f>IFERROR(SquadExport!N83*VLOOKUP(WeightedParse!$C83,Weights!$A$1:$AV$15,9,FALSE),"")</f>
        <v/>
      </c>
      <c r="O83" s="94" t="str">
        <f>IFERROR(SquadExport!O83*VLOOKUP(WeightedParse!$C83,Weights!$A$1:$AV$15,10,FALSE),"")</f>
        <v/>
      </c>
      <c r="P83" s="94" t="str">
        <f>IFERROR(SquadExport!P83*VLOOKUP(WeightedParse!$C83,Weights!$A$1:$AV$15,11,FALSE),"")</f>
        <v/>
      </c>
      <c r="Q83" s="94" t="str">
        <f>IFERROR(SquadExport!Q83*VLOOKUP(WeightedParse!$C83,Weights!$A$1:$AV$15,12,FALSE),"")</f>
        <v/>
      </c>
      <c r="R83" s="94" t="str">
        <f>IFERROR(SquadExport!R83*VLOOKUP(WeightedParse!$C83,Weights!$A$1:$AV$15,13,FALSE),"")</f>
        <v/>
      </c>
      <c r="S83" s="94" t="str">
        <f>IFERROR(SquadExport!S83*VLOOKUP(WeightedParse!$C83,Weights!$A$1:$AV$15,14,FALSE),"")</f>
        <v/>
      </c>
      <c r="T83" s="94" t="str">
        <f>IFERROR(SquadExport!T83*VLOOKUP(WeightedParse!$C83,Weights!$A$1:$AV$15,15,FALSE),"")</f>
        <v/>
      </c>
      <c r="U83" s="94" t="str">
        <f>IFERROR(SquadExport!U83*VLOOKUP(WeightedParse!$C83,Weights!$A$1:$AV$15,16,FALSE),"")</f>
        <v/>
      </c>
      <c r="V83" s="94" t="str">
        <f>IFERROR(SquadExport!V83*VLOOKUP(WeightedParse!$C83,Weights!$A$1:$AV$15,17,FALSE),"")</f>
        <v/>
      </c>
      <c r="W83" s="94" t="str">
        <f>IFERROR(SquadExport!W83*VLOOKUP(WeightedParse!$C83,Weights!$A$1:$AV$15,18,FALSE),"")</f>
        <v/>
      </c>
      <c r="X83" s="94" t="str">
        <f>IFERROR(SquadExport!X83*VLOOKUP(WeightedParse!$C83,Weights!$A$1:$AV$15,19,FALSE),"")</f>
        <v/>
      </c>
      <c r="Y83" s="94" t="str">
        <f>IFERROR(SquadExport!Y83*VLOOKUP(WeightedParse!$C83,Weights!$A$1:$AV$15,20,FALSE),"")</f>
        <v/>
      </c>
      <c r="Z83" s="94" t="str">
        <f>IFERROR(SquadExport!Z83*VLOOKUP(WeightedParse!$C83,Weights!$A$1:$AV$15,21,FALSE),"")</f>
        <v/>
      </c>
      <c r="AA83" s="94" t="str">
        <f>IFERROR(SquadExport!AA83*VLOOKUP(WeightedParse!$C83,Weights!$A$1:$AV$15,22,FALSE),"")</f>
        <v/>
      </c>
      <c r="AB83" s="94" t="str">
        <f>IFERROR(SquadExport!AB83*VLOOKUP(WeightedParse!$C83,Weights!$A$1:$AV$15,23,FALSE),"")</f>
        <v/>
      </c>
      <c r="AC83" s="94" t="str">
        <f>IFERROR(SquadExport!AC83*VLOOKUP(WeightedParse!$C83,Weights!$A$1:$AV$15,24,FALSE),"")</f>
        <v/>
      </c>
      <c r="AD83" s="94" t="str">
        <f>IFERROR(SquadExport!AD83*VLOOKUP(WeightedParse!$C83,Weights!$A$1:$AV$15,25,FALSE),"")</f>
        <v/>
      </c>
      <c r="AE83" s="94" t="str">
        <f>IFERROR(SquadExport!AE83*VLOOKUP(WeightedParse!$C83,Weights!$A$1:$AV$15,26,FALSE),"")</f>
        <v/>
      </c>
      <c r="AF83" s="94" t="str">
        <f>IFERROR(SquadExport!AF83*VLOOKUP(WeightedParse!$C83,Weights!$A$1:$AV$15,27,FALSE),"")</f>
        <v/>
      </c>
      <c r="AG83" s="94" t="str">
        <f>IFERROR(SquadExport!AG83*VLOOKUP(WeightedParse!$C83,Weights!$A$1:$AV$15,28,FALSE),"")</f>
        <v/>
      </c>
      <c r="AH83" s="94" t="str">
        <f>IFERROR(SquadExport!AH83*VLOOKUP(WeightedParse!$C83,Weights!$A$1:$AV$15,29,FALSE),"")</f>
        <v/>
      </c>
      <c r="AI83" s="94" t="str">
        <f>IFERROR(SquadExport!AI83*VLOOKUP(WeightedParse!$C83,Weights!$A$1:$AV$15,30,FALSE),"")</f>
        <v/>
      </c>
      <c r="AJ83" s="94" t="str">
        <f>IFERROR(SquadExport!AJ83*VLOOKUP(WeightedParse!$C83,Weights!$A$1:$AV$15,31,FALSE),"")</f>
        <v/>
      </c>
      <c r="AK83" s="94" t="str">
        <f>IFERROR(SquadExport!AK83*VLOOKUP(WeightedParse!$C83,Weights!$A$1:$AV$15,32,FALSE),"")</f>
        <v/>
      </c>
      <c r="AL83" s="94" t="str">
        <f>IFERROR(SquadExport!AL83*VLOOKUP(WeightedParse!$C83,Weights!$A$1:$AV$15,33,FALSE),"")</f>
        <v/>
      </c>
      <c r="AM83" s="94" t="str">
        <f>IFERROR(SquadExport!AM83*VLOOKUP(WeightedParse!$C83,Weights!$A$1:$AV$15,34,FALSE),"")</f>
        <v/>
      </c>
      <c r="AN83" s="94" t="str">
        <f>IFERROR(SquadExport!AN83*VLOOKUP(WeightedParse!$C83,Weights!$A$1:$AV$15,35,FALSE),"")</f>
        <v/>
      </c>
      <c r="AO83" s="94" t="str">
        <f>IFERROR(SquadExport!AO83*VLOOKUP(WeightedParse!$C83,Weights!$A$1:$AV$15,36,FALSE),"")</f>
        <v/>
      </c>
      <c r="AP83" s="94" t="str">
        <f>IFERROR(SquadExport!AP83*VLOOKUP(WeightedParse!$C83,Weights!$A$1:$AV$15,37,FALSE),"")</f>
        <v/>
      </c>
      <c r="AQ83" s="94" t="str">
        <f>IFERROR(SquadExport!AQ83*VLOOKUP(WeightedParse!$C83,Weights!$A$1:$AV$15,38,FALSE),"")</f>
        <v/>
      </c>
      <c r="AR83" s="94" t="str">
        <f>IFERROR(SquadExport!AR83*VLOOKUP(WeightedParse!$C83,Weights!$A$1:$AV$15,39,FALSE),"")</f>
        <v/>
      </c>
      <c r="AS83" s="94" t="str">
        <f>IFERROR(SquadExport!AS83*VLOOKUP(WeightedParse!$C83,Weights!$A$1:$AV$15,40,FALSE),"")</f>
        <v/>
      </c>
      <c r="AT83" s="94" t="str">
        <f>IFERROR(SquadExport!AT83*VLOOKUP(WeightedParse!$C83,Weights!$A$1:$AV$15,41,FALSE),"")</f>
        <v/>
      </c>
      <c r="AU83" s="94" t="str">
        <f>IFERROR(SquadExport!AU83*VLOOKUP(WeightedParse!$C83,Weights!$A$1:$AV$15,42,FALSE),"")</f>
        <v/>
      </c>
      <c r="AV83" s="94" t="str">
        <f>IFERROR(SquadExport!AV83*VLOOKUP(WeightedParse!$C83,Weights!$A$1:$AV$15,43,FALSE),"")</f>
        <v/>
      </c>
      <c r="AW83" s="94" t="str">
        <f>IFERROR(SquadExport!AW83*VLOOKUP(WeightedParse!$C83,Weights!$A$1:$AV$15,44,FALSE),"")</f>
        <v/>
      </c>
      <c r="AX83" s="94" t="str">
        <f>IFERROR(SquadExport!AX83*VLOOKUP(WeightedParse!$C83,Weights!$A$1:$AV$15,45,FALSE),"")</f>
        <v/>
      </c>
      <c r="AY83" s="94" t="str">
        <f>IFERROR(SquadExport!AY83*VLOOKUP(WeightedParse!$C83,Weights!$A$1:$AV$15,46,FALSE),"")</f>
        <v/>
      </c>
      <c r="AZ83" s="94" t="str">
        <f>IFERROR(SquadExport!AZ83*VLOOKUP(WeightedParse!$C83,Weights!$A$1:$AV$15,47,FALSE),"")</f>
        <v/>
      </c>
      <c r="BA83" s="94" t="str">
        <f>IFERROR(SquadExport!BA83*VLOOKUP(WeightedParse!$C83,Weights!$A$1:$AV$15,48,FALSE),"")</f>
        <v/>
      </c>
      <c r="BB83" s="92" t="str">
        <f>IFERROR(IF(SquadExport!$BB83="Very Strong",6,IF(SquadExport!$BB83="Strong",5,IF(SquadExport!$BB83="Fairly Strong",4,IF(SquadExport!$BB83="Reasonable",3,IF(SquadExport!$BB83="Weak",2, IF(SquadExport!$BB83="Very Weak",1,"")))))),"")</f>
        <v/>
      </c>
      <c r="BC83" s="92" t="str">
        <f>IFERROR(IF(SquadExport!$BC83="Very Strong",6,IF(SquadExport!$BC83="Strong",5,IF(SquadExport!$BC83="Fairly Strong",4,IF(SquadExport!$BC83="Reasonable",3,IF(SquadExport!$BC83="Weak",2, IF(SquadExport!$BC83="Very Weak",1,"")))))),"")</f>
        <v/>
      </c>
      <c r="BD83" s="105" t="str">
        <f t="shared" si="2"/>
        <v/>
      </c>
      <c r="BE83" s="86" t="str">
        <f t="shared" si="3"/>
        <v/>
      </c>
    </row>
    <row r="84" spans="1:57" x14ac:dyDescent="0.25">
      <c r="A84" s="85" t="str">
        <f>IF(SquadExport!A84&gt;"",SquadExport!A84,"")</f>
        <v/>
      </c>
      <c r="B84" s="92" t="str">
        <f>IF($A84&gt;"",SquadExport!B84,"")</f>
        <v/>
      </c>
      <c r="C84" s="92" t="str">
        <f>IF($A84&gt;"",SquadExport!C84,"")</f>
        <v/>
      </c>
      <c r="D84" s="92" t="str">
        <f>IF(A84&gt;"",SquadExport!D84,"")</f>
        <v/>
      </c>
      <c r="E84" s="92" t="str">
        <f>IF($A84&gt;"",SquadExport!E84,"")</f>
        <v/>
      </c>
      <c r="F84" s="92" t="str">
        <f>IF($A84&gt;"",SquadExport!F84,"")</f>
        <v/>
      </c>
      <c r="G84" s="94" t="str">
        <f>IFERROR(SquadExport!G84*VLOOKUP(WeightedParse!$C84,Weights!$A$1:$AV$15,2,FALSE),"")</f>
        <v/>
      </c>
      <c r="H84" s="94" t="str">
        <f>IFERROR(SquadExport!H84*VLOOKUP(WeightedParse!$C84,Weights!$A$1:$AV$15,3,FALSE),"")</f>
        <v/>
      </c>
      <c r="I84" s="94" t="str">
        <f>IFERROR(SquadExport!I84*VLOOKUP(WeightedParse!$C84,Weights!$A$1:$AV$15,4,FALSE),"")</f>
        <v/>
      </c>
      <c r="J84" s="94" t="str">
        <f>IFERROR(SquadExport!J84*VLOOKUP(WeightedParse!$C84,Weights!$A$1:$AV$15,5,FALSE),"")</f>
        <v/>
      </c>
      <c r="K84" s="94" t="str">
        <f>IFERROR(SquadExport!K84*VLOOKUP(WeightedParse!$C84,Weights!$A$1:$AV$15,6,FALSE),"")</f>
        <v/>
      </c>
      <c r="L84" s="94" t="str">
        <f>IFERROR(SquadExport!L84*VLOOKUP(WeightedParse!$C84,Weights!$A$1:$AV$15,7,FALSE),"")</f>
        <v/>
      </c>
      <c r="M84" s="94" t="str">
        <f>IFERROR(SquadExport!M84*VLOOKUP(WeightedParse!$C84,Weights!$A$1:$AV$15,8,FALSE),"")</f>
        <v/>
      </c>
      <c r="N84" s="94" t="str">
        <f>IFERROR(SquadExport!N84*VLOOKUP(WeightedParse!$C84,Weights!$A$1:$AV$15,9,FALSE),"")</f>
        <v/>
      </c>
      <c r="O84" s="94" t="str">
        <f>IFERROR(SquadExport!O84*VLOOKUP(WeightedParse!$C84,Weights!$A$1:$AV$15,10,FALSE),"")</f>
        <v/>
      </c>
      <c r="P84" s="94" t="str">
        <f>IFERROR(SquadExport!P84*VLOOKUP(WeightedParse!$C84,Weights!$A$1:$AV$15,11,FALSE),"")</f>
        <v/>
      </c>
      <c r="Q84" s="94" t="str">
        <f>IFERROR(SquadExport!Q84*VLOOKUP(WeightedParse!$C84,Weights!$A$1:$AV$15,12,FALSE),"")</f>
        <v/>
      </c>
      <c r="R84" s="94" t="str">
        <f>IFERROR(SquadExport!R84*VLOOKUP(WeightedParse!$C84,Weights!$A$1:$AV$15,13,FALSE),"")</f>
        <v/>
      </c>
      <c r="S84" s="94" t="str">
        <f>IFERROR(SquadExport!S84*VLOOKUP(WeightedParse!$C84,Weights!$A$1:$AV$15,14,FALSE),"")</f>
        <v/>
      </c>
      <c r="T84" s="94" t="str">
        <f>IFERROR(SquadExport!T84*VLOOKUP(WeightedParse!$C84,Weights!$A$1:$AV$15,15,FALSE),"")</f>
        <v/>
      </c>
      <c r="U84" s="94" t="str">
        <f>IFERROR(SquadExport!U84*VLOOKUP(WeightedParse!$C84,Weights!$A$1:$AV$15,16,FALSE),"")</f>
        <v/>
      </c>
      <c r="V84" s="94" t="str">
        <f>IFERROR(SquadExport!V84*VLOOKUP(WeightedParse!$C84,Weights!$A$1:$AV$15,17,FALSE),"")</f>
        <v/>
      </c>
      <c r="W84" s="94" t="str">
        <f>IFERROR(SquadExport!W84*VLOOKUP(WeightedParse!$C84,Weights!$A$1:$AV$15,18,FALSE),"")</f>
        <v/>
      </c>
      <c r="X84" s="94" t="str">
        <f>IFERROR(SquadExport!X84*VLOOKUP(WeightedParse!$C84,Weights!$A$1:$AV$15,19,FALSE),"")</f>
        <v/>
      </c>
      <c r="Y84" s="94" t="str">
        <f>IFERROR(SquadExport!Y84*VLOOKUP(WeightedParse!$C84,Weights!$A$1:$AV$15,20,FALSE),"")</f>
        <v/>
      </c>
      <c r="Z84" s="94" t="str">
        <f>IFERROR(SquadExport!Z84*VLOOKUP(WeightedParse!$C84,Weights!$A$1:$AV$15,21,FALSE),"")</f>
        <v/>
      </c>
      <c r="AA84" s="94" t="str">
        <f>IFERROR(SquadExport!AA84*VLOOKUP(WeightedParse!$C84,Weights!$A$1:$AV$15,22,FALSE),"")</f>
        <v/>
      </c>
      <c r="AB84" s="94" t="str">
        <f>IFERROR(SquadExport!AB84*VLOOKUP(WeightedParse!$C84,Weights!$A$1:$AV$15,23,FALSE),"")</f>
        <v/>
      </c>
      <c r="AC84" s="94" t="str">
        <f>IFERROR(SquadExport!AC84*VLOOKUP(WeightedParse!$C84,Weights!$A$1:$AV$15,24,FALSE),"")</f>
        <v/>
      </c>
      <c r="AD84" s="94" t="str">
        <f>IFERROR(SquadExport!AD84*VLOOKUP(WeightedParse!$C84,Weights!$A$1:$AV$15,25,FALSE),"")</f>
        <v/>
      </c>
      <c r="AE84" s="94" t="str">
        <f>IFERROR(SquadExport!AE84*VLOOKUP(WeightedParse!$C84,Weights!$A$1:$AV$15,26,FALSE),"")</f>
        <v/>
      </c>
      <c r="AF84" s="94" t="str">
        <f>IFERROR(SquadExport!AF84*VLOOKUP(WeightedParse!$C84,Weights!$A$1:$AV$15,27,FALSE),"")</f>
        <v/>
      </c>
      <c r="AG84" s="94" t="str">
        <f>IFERROR(SquadExport!AG84*VLOOKUP(WeightedParse!$C84,Weights!$A$1:$AV$15,28,FALSE),"")</f>
        <v/>
      </c>
      <c r="AH84" s="94" t="str">
        <f>IFERROR(SquadExport!AH84*VLOOKUP(WeightedParse!$C84,Weights!$A$1:$AV$15,29,FALSE),"")</f>
        <v/>
      </c>
      <c r="AI84" s="94" t="str">
        <f>IFERROR(SquadExport!AI84*VLOOKUP(WeightedParse!$C84,Weights!$A$1:$AV$15,30,FALSE),"")</f>
        <v/>
      </c>
      <c r="AJ84" s="94" t="str">
        <f>IFERROR(SquadExport!AJ84*VLOOKUP(WeightedParse!$C84,Weights!$A$1:$AV$15,31,FALSE),"")</f>
        <v/>
      </c>
      <c r="AK84" s="94" t="str">
        <f>IFERROR(SquadExport!AK84*VLOOKUP(WeightedParse!$C84,Weights!$A$1:$AV$15,32,FALSE),"")</f>
        <v/>
      </c>
      <c r="AL84" s="94" t="str">
        <f>IFERROR(SquadExport!AL84*VLOOKUP(WeightedParse!$C84,Weights!$A$1:$AV$15,33,FALSE),"")</f>
        <v/>
      </c>
      <c r="AM84" s="94" t="str">
        <f>IFERROR(SquadExport!AM84*VLOOKUP(WeightedParse!$C84,Weights!$A$1:$AV$15,34,FALSE),"")</f>
        <v/>
      </c>
      <c r="AN84" s="94" t="str">
        <f>IFERROR(SquadExport!AN84*VLOOKUP(WeightedParse!$C84,Weights!$A$1:$AV$15,35,FALSE),"")</f>
        <v/>
      </c>
      <c r="AO84" s="94" t="str">
        <f>IFERROR(SquadExport!AO84*VLOOKUP(WeightedParse!$C84,Weights!$A$1:$AV$15,36,FALSE),"")</f>
        <v/>
      </c>
      <c r="AP84" s="94" t="str">
        <f>IFERROR(SquadExport!AP84*VLOOKUP(WeightedParse!$C84,Weights!$A$1:$AV$15,37,FALSE),"")</f>
        <v/>
      </c>
      <c r="AQ84" s="94" t="str">
        <f>IFERROR(SquadExport!AQ84*VLOOKUP(WeightedParse!$C84,Weights!$A$1:$AV$15,38,FALSE),"")</f>
        <v/>
      </c>
      <c r="AR84" s="94" t="str">
        <f>IFERROR(SquadExport!AR84*VLOOKUP(WeightedParse!$C84,Weights!$A$1:$AV$15,39,FALSE),"")</f>
        <v/>
      </c>
      <c r="AS84" s="94" t="str">
        <f>IFERROR(SquadExport!AS84*VLOOKUP(WeightedParse!$C84,Weights!$A$1:$AV$15,40,FALSE),"")</f>
        <v/>
      </c>
      <c r="AT84" s="94" t="str">
        <f>IFERROR(SquadExport!AT84*VLOOKUP(WeightedParse!$C84,Weights!$A$1:$AV$15,41,FALSE),"")</f>
        <v/>
      </c>
      <c r="AU84" s="94" t="str">
        <f>IFERROR(SquadExport!AU84*VLOOKUP(WeightedParse!$C84,Weights!$A$1:$AV$15,42,FALSE),"")</f>
        <v/>
      </c>
      <c r="AV84" s="94" t="str">
        <f>IFERROR(SquadExport!AV84*VLOOKUP(WeightedParse!$C84,Weights!$A$1:$AV$15,43,FALSE),"")</f>
        <v/>
      </c>
      <c r="AW84" s="94" t="str">
        <f>IFERROR(SquadExport!AW84*VLOOKUP(WeightedParse!$C84,Weights!$A$1:$AV$15,44,FALSE),"")</f>
        <v/>
      </c>
      <c r="AX84" s="94" t="str">
        <f>IFERROR(SquadExport!AX84*VLOOKUP(WeightedParse!$C84,Weights!$A$1:$AV$15,45,FALSE),"")</f>
        <v/>
      </c>
      <c r="AY84" s="94" t="str">
        <f>IFERROR(SquadExport!AY84*VLOOKUP(WeightedParse!$C84,Weights!$A$1:$AV$15,46,FALSE),"")</f>
        <v/>
      </c>
      <c r="AZ84" s="94" t="str">
        <f>IFERROR(SquadExport!AZ84*VLOOKUP(WeightedParse!$C84,Weights!$A$1:$AV$15,47,FALSE),"")</f>
        <v/>
      </c>
      <c r="BA84" s="94" t="str">
        <f>IFERROR(SquadExport!BA84*VLOOKUP(WeightedParse!$C84,Weights!$A$1:$AV$15,48,FALSE),"")</f>
        <v/>
      </c>
      <c r="BB84" s="92" t="str">
        <f>IFERROR(IF(SquadExport!$BB84="Very Strong",6,IF(SquadExport!$BB84="Strong",5,IF(SquadExport!$BB84="Fairly Strong",4,IF(SquadExport!$BB84="Reasonable",3,IF(SquadExport!$BB84="Weak",2, IF(SquadExport!$BB84="Very Weak",1,"")))))),"")</f>
        <v/>
      </c>
      <c r="BC84" s="92" t="str">
        <f>IFERROR(IF(SquadExport!$BC84="Very Strong",6,IF(SquadExport!$BC84="Strong",5,IF(SquadExport!$BC84="Fairly Strong",4,IF(SquadExport!$BC84="Reasonable",3,IF(SquadExport!$BC84="Weak",2, IF(SquadExport!$BC84="Very Weak",1,"")))))),"")</f>
        <v/>
      </c>
      <c r="BD84" s="105" t="str">
        <f t="shared" si="2"/>
        <v/>
      </c>
      <c r="BE84" s="86" t="str">
        <f t="shared" si="3"/>
        <v/>
      </c>
    </row>
    <row r="85" spans="1:57" x14ac:dyDescent="0.25">
      <c r="A85" s="85" t="str">
        <f>IF(SquadExport!A85&gt;"",SquadExport!A85,"")</f>
        <v/>
      </c>
      <c r="B85" s="92" t="str">
        <f>IF($A85&gt;"",SquadExport!B85,"")</f>
        <v/>
      </c>
      <c r="C85" s="92" t="str">
        <f>IF($A85&gt;"",SquadExport!C85,"")</f>
        <v/>
      </c>
      <c r="D85" s="92" t="str">
        <f>IF(A85&gt;"",SquadExport!D85,"")</f>
        <v/>
      </c>
      <c r="E85" s="92" t="str">
        <f>IF($A85&gt;"",SquadExport!E85,"")</f>
        <v/>
      </c>
      <c r="F85" s="92" t="str">
        <f>IF($A85&gt;"",SquadExport!F85,"")</f>
        <v/>
      </c>
      <c r="G85" s="94" t="str">
        <f>IFERROR(SquadExport!G85*VLOOKUP(WeightedParse!$C85,Weights!$A$1:$AV$15,2,FALSE),"")</f>
        <v/>
      </c>
      <c r="H85" s="94" t="str">
        <f>IFERROR(SquadExport!H85*VLOOKUP(WeightedParse!$C85,Weights!$A$1:$AV$15,3,FALSE),"")</f>
        <v/>
      </c>
      <c r="I85" s="94" t="str">
        <f>IFERROR(SquadExport!I85*VLOOKUP(WeightedParse!$C85,Weights!$A$1:$AV$15,4,FALSE),"")</f>
        <v/>
      </c>
      <c r="J85" s="94" t="str">
        <f>IFERROR(SquadExport!J85*VLOOKUP(WeightedParse!$C85,Weights!$A$1:$AV$15,5,FALSE),"")</f>
        <v/>
      </c>
      <c r="K85" s="94" t="str">
        <f>IFERROR(SquadExport!K85*VLOOKUP(WeightedParse!$C85,Weights!$A$1:$AV$15,6,FALSE),"")</f>
        <v/>
      </c>
      <c r="L85" s="94" t="str">
        <f>IFERROR(SquadExport!L85*VLOOKUP(WeightedParse!$C85,Weights!$A$1:$AV$15,7,FALSE),"")</f>
        <v/>
      </c>
      <c r="M85" s="94" t="str">
        <f>IFERROR(SquadExport!M85*VLOOKUP(WeightedParse!$C85,Weights!$A$1:$AV$15,8,FALSE),"")</f>
        <v/>
      </c>
      <c r="N85" s="94" t="str">
        <f>IFERROR(SquadExport!N85*VLOOKUP(WeightedParse!$C85,Weights!$A$1:$AV$15,9,FALSE),"")</f>
        <v/>
      </c>
      <c r="O85" s="94" t="str">
        <f>IFERROR(SquadExport!O85*VLOOKUP(WeightedParse!$C85,Weights!$A$1:$AV$15,10,FALSE),"")</f>
        <v/>
      </c>
      <c r="P85" s="94" t="str">
        <f>IFERROR(SquadExport!P85*VLOOKUP(WeightedParse!$C85,Weights!$A$1:$AV$15,11,FALSE),"")</f>
        <v/>
      </c>
      <c r="Q85" s="94" t="str">
        <f>IFERROR(SquadExport!Q85*VLOOKUP(WeightedParse!$C85,Weights!$A$1:$AV$15,12,FALSE),"")</f>
        <v/>
      </c>
      <c r="R85" s="94" t="str">
        <f>IFERROR(SquadExport!R85*VLOOKUP(WeightedParse!$C85,Weights!$A$1:$AV$15,13,FALSE),"")</f>
        <v/>
      </c>
      <c r="S85" s="94" t="str">
        <f>IFERROR(SquadExport!S85*VLOOKUP(WeightedParse!$C85,Weights!$A$1:$AV$15,14,FALSE),"")</f>
        <v/>
      </c>
      <c r="T85" s="94" t="str">
        <f>IFERROR(SquadExport!T85*VLOOKUP(WeightedParse!$C85,Weights!$A$1:$AV$15,15,FALSE),"")</f>
        <v/>
      </c>
      <c r="U85" s="94" t="str">
        <f>IFERROR(SquadExport!U85*VLOOKUP(WeightedParse!$C85,Weights!$A$1:$AV$15,16,FALSE),"")</f>
        <v/>
      </c>
      <c r="V85" s="94" t="str">
        <f>IFERROR(SquadExport!V85*VLOOKUP(WeightedParse!$C85,Weights!$A$1:$AV$15,17,FALSE),"")</f>
        <v/>
      </c>
      <c r="W85" s="94" t="str">
        <f>IFERROR(SquadExport!W85*VLOOKUP(WeightedParse!$C85,Weights!$A$1:$AV$15,18,FALSE),"")</f>
        <v/>
      </c>
      <c r="X85" s="94" t="str">
        <f>IFERROR(SquadExport!X85*VLOOKUP(WeightedParse!$C85,Weights!$A$1:$AV$15,19,FALSE),"")</f>
        <v/>
      </c>
      <c r="Y85" s="94" t="str">
        <f>IFERROR(SquadExport!Y85*VLOOKUP(WeightedParse!$C85,Weights!$A$1:$AV$15,20,FALSE),"")</f>
        <v/>
      </c>
      <c r="Z85" s="94" t="str">
        <f>IFERROR(SquadExport!Z85*VLOOKUP(WeightedParse!$C85,Weights!$A$1:$AV$15,21,FALSE),"")</f>
        <v/>
      </c>
      <c r="AA85" s="94" t="str">
        <f>IFERROR(SquadExport!AA85*VLOOKUP(WeightedParse!$C85,Weights!$A$1:$AV$15,22,FALSE),"")</f>
        <v/>
      </c>
      <c r="AB85" s="94" t="str">
        <f>IFERROR(SquadExport!AB85*VLOOKUP(WeightedParse!$C85,Weights!$A$1:$AV$15,23,FALSE),"")</f>
        <v/>
      </c>
      <c r="AC85" s="94" t="str">
        <f>IFERROR(SquadExport!AC85*VLOOKUP(WeightedParse!$C85,Weights!$A$1:$AV$15,24,FALSE),"")</f>
        <v/>
      </c>
      <c r="AD85" s="94" t="str">
        <f>IFERROR(SquadExport!AD85*VLOOKUP(WeightedParse!$C85,Weights!$A$1:$AV$15,25,FALSE),"")</f>
        <v/>
      </c>
      <c r="AE85" s="94" t="str">
        <f>IFERROR(SquadExport!AE85*VLOOKUP(WeightedParse!$C85,Weights!$A$1:$AV$15,26,FALSE),"")</f>
        <v/>
      </c>
      <c r="AF85" s="94" t="str">
        <f>IFERROR(SquadExport!AF85*VLOOKUP(WeightedParse!$C85,Weights!$A$1:$AV$15,27,FALSE),"")</f>
        <v/>
      </c>
      <c r="AG85" s="94" t="str">
        <f>IFERROR(SquadExport!AG85*VLOOKUP(WeightedParse!$C85,Weights!$A$1:$AV$15,28,FALSE),"")</f>
        <v/>
      </c>
      <c r="AH85" s="94" t="str">
        <f>IFERROR(SquadExport!AH85*VLOOKUP(WeightedParse!$C85,Weights!$A$1:$AV$15,29,FALSE),"")</f>
        <v/>
      </c>
      <c r="AI85" s="94" t="str">
        <f>IFERROR(SquadExport!AI85*VLOOKUP(WeightedParse!$C85,Weights!$A$1:$AV$15,30,FALSE),"")</f>
        <v/>
      </c>
      <c r="AJ85" s="94" t="str">
        <f>IFERROR(SquadExport!AJ85*VLOOKUP(WeightedParse!$C85,Weights!$A$1:$AV$15,31,FALSE),"")</f>
        <v/>
      </c>
      <c r="AK85" s="94" t="str">
        <f>IFERROR(SquadExport!AK85*VLOOKUP(WeightedParse!$C85,Weights!$A$1:$AV$15,32,FALSE),"")</f>
        <v/>
      </c>
      <c r="AL85" s="94" t="str">
        <f>IFERROR(SquadExport!AL85*VLOOKUP(WeightedParse!$C85,Weights!$A$1:$AV$15,33,FALSE),"")</f>
        <v/>
      </c>
      <c r="AM85" s="94" t="str">
        <f>IFERROR(SquadExport!AM85*VLOOKUP(WeightedParse!$C85,Weights!$A$1:$AV$15,34,FALSE),"")</f>
        <v/>
      </c>
      <c r="AN85" s="94" t="str">
        <f>IFERROR(SquadExport!AN85*VLOOKUP(WeightedParse!$C85,Weights!$A$1:$AV$15,35,FALSE),"")</f>
        <v/>
      </c>
      <c r="AO85" s="94" t="str">
        <f>IFERROR(SquadExport!AO85*VLOOKUP(WeightedParse!$C85,Weights!$A$1:$AV$15,36,FALSE),"")</f>
        <v/>
      </c>
      <c r="AP85" s="94" t="str">
        <f>IFERROR(SquadExport!AP85*VLOOKUP(WeightedParse!$C85,Weights!$A$1:$AV$15,37,FALSE),"")</f>
        <v/>
      </c>
      <c r="AQ85" s="94" t="str">
        <f>IFERROR(SquadExport!AQ85*VLOOKUP(WeightedParse!$C85,Weights!$A$1:$AV$15,38,FALSE),"")</f>
        <v/>
      </c>
      <c r="AR85" s="94" t="str">
        <f>IFERROR(SquadExport!AR85*VLOOKUP(WeightedParse!$C85,Weights!$A$1:$AV$15,39,FALSE),"")</f>
        <v/>
      </c>
      <c r="AS85" s="94" t="str">
        <f>IFERROR(SquadExport!AS85*VLOOKUP(WeightedParse!$C85,Weights!$A$1:$AV$15,40,FALSE),"")</f>
        <v/>
      </c>
      <c r="AT85" s="94" t="str">
        <f>IFERROR(SquadExport!AT85*VLOOKUP(WeightedParse!$C85,Weights!$A$1:$AV$15,41,FALSE),"")</f>
        <v/>
      </c>
      <c r="AU85" s="94" t="str">
        <f>IFERROR(SquadExport!AU85*VLOOKUP(WeightedParse!$C85,Weights!$A$1:$AV$15,42,FALSE),"")</f>
        <v/>
      </c>
      <c r="AV85" s="94" t="str">
        <f>IFERROR(SquadExport!AV85*VLOOKUP(WeightedParse!$C85,Weights!$A$1:$AV$15,43,FALSE),"")</f>
        <v/>
      </c>
      <c r="AW85" s="94" t="str">
        <f>IFERROR(SquadExport!AW85*VLOOKUP(WeightedParse!$C85,Weights!$A$1:$AV$15,44,FALSE),"")</f>
        <v/>
      </c>
      <c r="AX85" s="94" t="str">
        <f>IFERROR(SquadExport!AX85*VLOOKUP(WeightedParse!$C85,Weights!$A$1:$AV$15,45,FALSE),"")</f>
        <v/>
      </c>
      <c r="AY85" s="94" t="str">
        <f>IFERROR(SquadExport!AY85*VLOOKUP(WeightedParse!$C85,Weights!$A$1:$AV$15,46,FALSE),"")</f>
        <v/>
      </c>
      <c r="AZ85" s="94" t="str">
        <f>IFERROR(SquadExport!AZ85*VLOOKUP(WeightedParse!$C85,Weights!$A$1:$AV$15,47,FALSE),"")</f>
        <v/>
      </c>
      <c r="BA85" s="94" t="str">
        <f>IFERROR(SquadExport!BA85*VLOOKUP(WeightedParse!$C85,Weights!$A$1:$AV$15,48,FALSE),"")</f>
        <v/>
      </c>
      <c r="BB85" s="92" t="str">
        <f>IFERROR(IF(SquadExport!$BB85="Very Strong",6,IF(SquadExport!$BB85="Strong",5,IF(SquadExport!$BB85="Fairly Strong",4,IF(SquadExport!$BB85="Reasonable",3,IF(SquadExport!$BB85="Weak",2, IF(SquadExport!$BB85="Very Weak",1,"")))))),"")</f>
        <v/>
      </c>
      <c r="BC85" s="92" t="str">
        <f>IFERROR(IF(SquadExport!$BC85="Very Strong",6,IF(SquadExport!$BC85="Strong",5,IF(SquadExport!$BC85="Fairly Strong",4,IF(SquadExport!$BC85="Reasonable",3,IF(SquadExport!$BC85="Weak",2, IF(SquadExport!$BC85="Very Weak",1,"")))))),"")</f>
        <v/>
      </c>
      <c r="BD85" s="105" t="str">
        <f t="shared" si="2"/>
        <v/>
      </c>
      <c r="BE85" s="86" t="str">
        <f t="shared" si="3"/>
        <v/>
      </c>
    </row>
    <row r="86" spans="1:57" x14ac:dyDescent="0.25">
      <c r="A86" s="85" t="str">
        <f>IF(SquadExport!A86&gt;"",SquadExport!A86,"")</f>
        <v/>
      </c>
      <c r="B86" s="92" t="str">
        <f>IF($A86&gt;"",SquadExport!B86,"")</f>
        <v/>
      </c>
      <c r="C86" s="92" t="str">
        <f>IF($A86&gt;"",SquadExport!C86,"")</f>
        <v/>
      </c>
      <c r="D86" s="92" t="str">
        <f>IF(A86&gt;"",SquadExport!D86,"")</f>
        <v/>
      </c>
      <c r="E86" s="92" t="str">
        <f>IF($A86&gt;"",SquadExport!E86,"")</f>
        <v/>
      </c>
      <c r="F86" s="92" t="str">
        <f>IF($A86&gt;"",SquadExport!F86,"")</f>
        <v/>
      </c>
      <c r="G86" s="94" t="str">
        <f>IFERROR(SquadExport!G86*VLOOKUP(WeightedParse!$C86,Weights!$A$1:$AV$15,2,FALSE),"")</f>
        <v/>
      </c>
      <c r="H86" s="94" t="str">
        <f>IFERROR(SquadExport!H86*VLOOKUP(WeightedParse!$C86,Weights!$A$1:$AV$15,3,FALSE),"")</f>
        <v/>
      </c>
      <c r="I86" s="94" t="str">
        <f>IFERROR(SquadExport!I86*VLOOKUP(WeightedParse!$C86,Weights!$A$1:$AV$15,4,FALSE),"")</f>
        <v/>
      </c>
      <c r="J86" s="94" t="str">
        <f>IFERROR(SquadExport!J86*VLOOKUP(WeightedParse!$C86,Weights!$A$1:$AV$15,5,FALSE),"")</f>
        <v/>
      </c>
      <c r="K86" s="94" t="str">
        <f>IFERROR(SquadExport!K86*VLOOKUP(WeightedParse!$C86,Weights!$A$1:$AV$15,6,FALSE),"")</f>
        <v/>
      </c>
      <c r="L86" s="94" t="str">
        <f>IFERROR(SquadExport!L86*VLOOKUP(WeightedParse!$C86,Weights!$A$1:$AV$15,7,FALSE),"")</f>
        <v/>
      </c>
      <c r="M86" s="94" t="str">
        <f>IFERROR(SquadExport!M86*VLOOKUP(WeightedParse!$C86,Weights!$A$1:$AV$15,8,FALSE),"")</f>
        <v/>
      </c>
      <c r="N86" s="94" t="str">
        <f>IFERROR(SquadExport!N86*VLOOKUP(WeightedParse!$C86,Weights!$A$1:$AV$15,9,FALSE),"")</f>
        <v/>
      </c>
      <c r="O86" s="94" t="str">
        <f>IFERROR(SquadExport!O86*VLOOKUP(WeightedParse!$C86,Weights!$A$1:$AV$15,10,FALSE),"")</f>
        <v/>
      </c>
      <c r="P86" s="94" t="str">
        <f>IFERROR(SquadExport!P86*VLOOKUP(WeightedParse!$C86,Weights!$A$1:$AV$15,11,FALSE),"")</f>
        <v/>
      </c>
      <c r="Q86" s="94" t="str">
        <f>IFERROR(SquadExport!Q86*VLOOKUP(WeightedParse!$C86,Weights!$A$1:$AV$15,12,FALSE),"")</f>
        <v/>
      </c>
      <c r="R86" s="94" t="str">
        <f>IFERROR(SquadExport!R86*VLOOKUP(WeightedParse!$C86,Weights!$A$1:$AV$15,13,FALSE),"")</f>
        <v/>
      </c>
      <c r="S86" s="94" t="str">
        <f>IFERROR(SquadExport!S86*VLOOKUP(WeightedParse!$C86,Weights!$A$1:$AV$15,14,FALSE),"")</f>
        <v/>
      </c>
      <c r="T86" s="94" t="str">
        <f>IFERROR(SquadExport!T86*VLOOKUP(WeightedParse!$C86,Weights!$A$1:$AV$15,15,FALSE),"")</f>
        <v/>
      </c>
      <c r="U86" s="94" t="str">
        <f>IFERROR(SquadExport!U86*VLOOKUP(WeightedParse!$C86,Weights!$A$1:$AV$15,16,FALSE),"")</f>
        <v/>
      </c>
      <c r="V86" s="94" t="str">
        <f>IFERROR(SquadExport!V86*VLOOKUP(WeightedParse!$C86,Weights!$A$1:$AV$15,17,FALSE),"")</f>
        <v/>
      </c>
      <c r="W86" s="94" t="str">
        <f>IFERROR(SquadExport!W86*VLOOKUP(WeightedParse!$C86,Weights!$A$1:$AV$15,18,FALSE),"")</f>
        <v/>
      </c>
      <c r="X86" s="94" t="str">
        <f>IFERROR(SquadExport!X86*VLOOKUP(WeightedParse!$C86,Weights!$A$1:$AV$15,19,FALSE),"")</f>
        <v/>
      </c>
      <c r="Y86" s="94" t="str">
        <f>IFERROR(SquadExport!Y86*VLOOKUP(WeightedParse!$C86,Weights!$A$1:$AV$15,20,FALSE),"")</f>
        <v/>
      </c>
      <c r="Z86" s="94" t="str">
        <f>IFERROR(SquadExport!Z86*VLOOKUP(WeightedParse!$C86,Weights!$A$1:$AV$15,21,FALSE),"")</f>
        <v/>
      </c>
      <c r="AA86" s="94" t="str">
        <f>IFERROR(SquadExport!AA86*VLOOKUP(WeightedParse!$C86,Weights!$A$1:$AV$15,22,FALSE),"")</f>
        <v/>
      </c>
      <c r="AB86" s="94" t="str">
        <f>IFERROR(SquadExport!AB86*VLOOKUP(WeightedParse!$C86,Weights!$A$1:$AV$15,23,FALSE),"")</f>
        <v/>
      </c>
      <c r="AC86" s="94" t="str">
        <f>IFERROR(SquadExport!AC86*VLOOKUP(WeightedParse!$C86,Weights!$A$1:$AV$15,24,FALSE),"")</f>
        <v/>
      </c>
      <c r="AD86" s="94" t="str">
        <f>IFERROR(SquadExport!AD86*VLOOKUP(WeightedParse!$C86,Weights!$A$1:$AV$15,25,FALSE),"")</f>
        <v/>
      </c>
      <c r="AE86" s="94" t="str">
        <f>IFERROR(SquadExport!AE86*VLOOKUP(WeightedParse!$C86,Weights!$A$1:$AV$15,26,FALSE),"")</f>
        <v/>
      </c>
      <c r="AF86" s="94" t="str">
        <f>IFERROR(SquadExport!AF86*VLOOKUP(WeightedParse!$C86,Weights!$A$1:$AV$15,27,FALSE),"")</f>
        <v/>
      </c>
      <c r="AG86" s="94" t="str">
        <f>IFERROR(SquadExport!AG86*VLOOKUP(WeightedParse!$C86,Weights!$A$1:$AV$15,28,FALSE),"")</f>
        <v/>
      </c>
      <c r="AH86" s="94" t="str">
        <f>IFERROR(SquadExport!AH86*VLOOKUP(WeightedParse!$C86,Weights!$A$1:$AV$15,29,FALSE),"")</f>
        <v/>
      </c>
      <c r="AI86" s="94" t="str">
        <f>IFERROR(SquadExport!AI86*VLOOKUP(WeightedParse!$C86,Weights!$A$1:$AV$15,30,FALSE),"")</f>
        <v/>
      </c>
      <c r="AJ86" s="94" t="str">
        <f>IFERROR(SquadExport!AJ86*VLOOKUP(WeightedParse!$C86,Weights!$A$1:$AV$15,31,FALSE),"")</f>
        <v/>
      </c>
      <c r="AK86" s="94" t="str">
        <f>IFERROR(SquadExport!AK86*VLOOKUP(WeightedParse!$C86,Weights!$A$1:$AV$15,32,FALSE),"")</f>
        <v/>
      </c>
      <c r="AL86" s="94" t="str">
        <f>IFERROR(SquadExport!AL86*VLOOKUP(WeightedParse!$C86,Weights!$A$1:$AV$15,33,FALSE),"")</f>
        <v/>
      </c>
      <c r="AM86" s="94" t="str">
        <f>IFERROR(SquadExport!AM86*VLOOKUP(WeightedParse!$C86,Weights!$A$1:$AV$15,34,FALSE),"")</f>
        <v/>
      </c>
      <c r="AN86" s="94" t="str">
        <f>IFERROR(SquadExport!AN86*VLOOKUP(WeightedParse!$C86,Weights!$A$1:$AV$15,35,FALSE),"")</f>
        <v/>
      </c>
      <c r="AO86" s="94" t="str">
        <f>IFERROR(SquadExport!AO86*VLOOKUP(WeightedParse!$C86,Weights!$A$1:$AV$15,36,FALSE),"")</f>
        <v/>
      </c>
      <c r="AP86" s="94" t="str">
        <f>IFERROR(SquadExport!AP86*VLOOKUP(WeightedParse!$C86,Weights!$A$1:$AV$15,37,FALSE),"")</f>
        <v/>
      </c>
      <c r="AQ86" s="94" t="str">
        <f>IFERROR(SquadExport!AQ86*VLOOKUP(WeightedParse!$C86,Weights!$A$1:$AV$15,38,FALSE),"")</f>
        <v/>
      </c>
      <c r="AR86" s="94" t="str">
        <f>IFERROR(SquadExport!AR86*VLOOKUP(WeightedParse!$C86,Weights!$A$1:$AV$15,39,FALSE),"")</f>
        <v/>
      </c>
      <c r="AS86" s="94" t="str">
        <f>IFERROR(SquadExport!AS86*VLOOKUP(WeightedParse!$C86,Weights!$A$1:$AV$15,40,FALSE),"")</f>
        <v/>
      </c>
      <c r="AT86" s="94" t="str">
        <f>IFERROR(SquadExport!AT86*VLOOKUP(WeightedParse!$C86,Weights!$A$1:$AV$15,41,FALSE),"")</f>
        <v/>
      </c>
      <c r="AU86" s="94" t="str">
        <f>IFERROR(SquadExport!AU86*VLOOKUP(WeightedParse!$C86,Weights!$A$1:$AV$15,42,FALSE),"")</f>
        <v/>
      </c>
      <c r="AV86" s="94" t="str">
        <f>IFERROR(SquadExport!AV86*VLOOKUP(WeightedParse!$C86,Weights!$A$1:$AV$15,43,FALSE),"")</f>
        <v/>
      </c>
      <c r="AW86" s="94" t="str">
        <f>IFERROR(SquadExport!AW86*VLOOKUP(WeightedParse!$C86,Weights!$A$1:$AV$15,44,FALSE),"")</f>
        <v/>
      </c>
      <c r="AX86" s="94" t="str">
        <f>IFERROR(SquadExport!AX86*VLOOKUP(WeightedParse!$C86,Weights!$A$1:$AV$15,45,FALSE),"")</f>
        <v/>
      </c>
      <c r="AY86" s="94" t="str">
        <f>IFERROR(SquadExport!AY86*VLOOKUP(WeightedParse!$C86,Weights!$A$1:$AV$15,46,FALSE),"")</f>
        <v/>
      </c>
      <c r="AZ86" s="94" t="str">
        <f>IFERROR(SquadExport!AZ86*VLOOKUP(WeightedParse!$C86,Weights!$A$1:$AV$15,47,FALSE),"")</f>
        <v/>
      </c>
      <c r="BA86" s="94" t="str">
        <f>IFERROR(SquadExport!BA86*VLOOKUP(WeightedParse!$C86,Weights!$A$1:$AV$15,48,FALSE),"")</f>
        <v/>
      </c>
      <c r="BB86" s="92" t="str">
        <f>IFERROR(IF(SquadExport!$BB86="Very Strong",6,IF(SquadExport!$BB86="Strong",5,IF(SquadExport!$BB86="Fairly Strong",4,IF(SquadExport!$BB86="Reasonable",3,IF(SquadExport!$BB86="Weak",2, IF(SquadExport!$BB86="Very Weak",1,"")))))),"")</f>
        <v/>
      </c>
      <c r="BC86" s="92" t="str">
        <f>IFERROR(IF(SquadExport!$BC86="Very Strong",6,IF(SquadExport!$BC86="Strong",5,IF(SquadExport!$BC86="Fairly Strong",4,IF(SquadExport!$BC86="Reasonable",3,IF(SquadExport!$BC86="Weak",2, IF(SquadExport!$BC86="Very Weak",1,"")))))),"")</f>
        <v/>
      </c>
      <c r="BD86" s="105" t="str">
        <f t="shared" si="2"/>
        <v/>
      </c>
      <c r="BE86" s="86" t="str">
        <f t="shared" si="3"/>
        <v/>
      </c>
    </row>
    <row r="87" spans="1:57" x14ac:dyDescent="0.25">
      <c r="A87" s="85" t="str">
        <f>IF(SquadExport!A87&gt;"",SquadExport!A87,"")</f>
        <v/>
      </c>
      <c r="B87" s="92" t="str">
        <f>IF($A87&gt;"",SquadExport!B87,"")</f>
        <v/>
      </c>
      <c r="C87" s="92" t="str">
        <f>IF($A87&gt;"",SquadExport!C87,"")</f>
        <v/>
      </c>
      <c r="D87" s="92" t="str">
        <f>IF(A87&gt;"",SquadExport!D87,"")</f>
        <v/>
      </c>
      <c r="E87" s="92" t="str">
        <f>IF($A87&gt;"",SquadExport!E87,"")</f>
        <v/>
      </c>
      <c r="F87" s="92" t="str">
        <f>IF($A87&gt;"",SquadExport!F87,"")</f>
        <v/>
      </c>
      <c r="G87" s="94" t="str">
        <f>IFERROR(SquadExport!G87*VLOOKUP(WeightedParse!$C87,Weights!$A$1:$AV$15,2,FALSE),"")</f>
        <v/>
      </c>
      <c r="H87" s="94" t="str">
        <f>IFERROR(SquadExport!H87*VLOOKUP(WeightedParse!$C87,Weights!$A$1:$AV$15,3,FALSE),"")</f>
        <v/>
      </c>
      <c r="I87" s="94" t="str">
        <f>IFERROR(SquadExport!I87*VLOOKUP(WeightedParse!$C87,Weights!$A$1:$AV$15,4,FALSE),"")</f>
        <v/>
      </c>
      <c r="J87" s="94" t="str">
        <f>IFERROR(SquadExport!J87*VLOOKUP(WeightedParse!$C87,Weights!$A$1:$AV$15,5,FALSE),"")</f>
        <v/>
      </c>
      <c r="K87" s="94" t="str">
        <f>IFERROR(SquadExport!K87*VLOOKUP(WeightedParse!$C87,Weights!$A$1:$AV$15,6,FALSE),"")</f>
        <v/>
      </c>
      <c r="L87" s="94" t="str">
        <f>IFERROR(SquadExport!L87*VLOOKUP(WeightedParse!$C87,Weights!$A$1:$AV$15,7,FALSE),"")</f>
        <v/>
      </c>
      <c r="M87" s="94" t="str">
        <f>IFERROR(SquadExport!M87*VLOOKUP(WeightedParse!$C87,Weights!$A$1:$AV$15,8,FALSE),"")</f>
        <v/>
      </c>
      <c r="N87" s="94" t="str">
        <f>IFERROR(SquadExport!N87*VLOOKUP(WeightedParse!$C87,Weights!$A$1:$AV$15,9,FALSE),"")</f>
        <v/>
      </c>
      <c r="O87" s="94" t="str">
        <f>IFERROR(SquadExport!O87*VLOOKUP(WeightedParse!$C87,Weights!$A$1:$AV$15,10,FALSE),"")</f>
        <v/>
      </c>
      <c r="P87" s="94" t="str">
        <f>IFERROR(SquadExport!P87*VLOOKUP(WeightedParse!$C87,Weights!$A$1:$AV$15,11,FALSE),"")</f>
        <v/>
      </c>
      <c r="Q87" s="94" t="str">
        <f>IFERROR(SquadExport!Q87*VLOOKUP(WeightedParse!$C87,Weights!$A$1:$AV$15,12,FALSE),"")</f>
        <v/>
      </c>
      <c r="R87" s="94" t="str">
        <f>IFERROR(SquadExport!R87*VLOOKUP(WeightedParse!$C87,Weights!$A$1:$AV$15,13,FALSE),"")</f>
        <v/>
      </c>
      <c r="S87" s="94" t="str">
        <f>IFERROR(SquadExport!S87*VLOOKUP(WeightedParse!$C87,Weights!$A$1:$AV$15,14,FALSE),"")</f>
        <v/>
      </c>
      <c r="T87" s="94" t="str">
        <f>IFERROR(SquadExport!T87*VLOOKUP(WeightedParse!$C87,Weights!$A$1:$AV$15,15,FALSE),"")</f>
        <v/>
      </c>
      <c r="U87" s="94" t="str">
        <f>IFERROR(SquadExport!U87*VLOOKUP(WeightedParse!$C87,Weights!$A$1:$AV$15,16,FALSE),"")</f>
        <v/>
      </c>
      <c r="V87" s="94" t="str">
        <f>IFERROR(SquadExport!V87*VLOOKUP(WeightedParse!$C87,Weights!$A$1:$AV$15,17,FALSE),"")</f>
        <v/>
      </c>
      <c r="W87" s="94" t="str">
        <f>IFERROR(SquadExport!W87*VLOOKUP(WeightedParse!$C87,Weights!$A$1:$AV$15,18,FALSE),"")</f>
        <v/>
      </c>
      <c r="X87" s="94" t="str">
        <f>IFERROR(SquadExport!X87*VLOOKUP(WeightedParse!$C87,Weights!$A$1:$AV$15,19,FALSE),"")</f>
        <v/>
      </c>
      <c r="Y87" s="94" t="str">
        <f>IFERROR(SquadExport!Y87*VLOOKUP(WeightedParse!$C87,Weights!$A$1:$AV$15,20,FALSE),"")</f>
        <v/>
      </c>
      <c r="Z87" s="94" t="str">
        <f>IFERROR(SquadExport!Z87*VLOOKUP(WeightedParse!$C87,Weights!$A$1:$AV$15,21,FALSE),"")</f>
        <v/>
      </c>
      <c r="AA87" s="94" t="str">
        <f>IFERROR(SquadExport!AA87*VLOOKUP(WeightedParse!$C87,Weights!$A$1:$AV$15,22,FALSE),"")</f>
        <v/>
      </c>
      <c r="AB87" s="94" t="str">
        <f>IFERROR(SquadExport!AB87*VLOOKUP(WeightedParse!$C87,Weights!$A$1:$AV$15,23,FALSE),"")</f>
        <v/>
      </c>
      <c r="AC87" s="94" t="str">
        <f>IFERROR(SquadExport!AC87*VLOOKUP(WeightedParse!$C87,Weights!$A$1:$AV$15,24,FALSE),"")</f>
        <v/>
      </c>
      <c r="AD87" s="94" t="str">
        <f>IFERROR(SquadExport!AD87*VLOOKUP(WeightedParse!$C87,Weights!$A$1:$AV$15,25,FALSE),"")</f>
        <v/>
      </c>
      <c r="AE87" s="94" t="str">
        <f>IFERROR(SquadExport!AE87*VLOOKUP(WeightedParse!$C87,Weights!$A$1:$AV$15,26,FALSE),"")</f>
        <v/>
      </c>
      <c r="AF87" s="94" t="str">
        <f>IFERROR(SquadExport!AF87*VLOOKUP(WeightedParse!$C87,Weights!$A$1:$AV$15,27,FALSE),"")</f>
        <v/>
      </c>
      <c r="AG87" s="94" t="str">
        <f>IFERROR(SquadExport!AG87*VLOOKUP(WeightedParse!$C87,Weights!$A$1:$AV$15,28,FALSE),"")</f>
        <v/>
      </c>
      <c r="AH87" s="94" t="str">
        <f>IFERROR(SquadExport!AH87*VLOOKUP(WeightedParse!$C87,Weights!$A$1:$AV$15,29,FALSE),"")</f>
        <v/>
      </c>
      <c r="AI87" s="94" t="str">
        <f>IFERROR(SquadExport!AI87*VLOOKUP(WeightedParse!$C87,Weights!$A$1:$AV$15,30,FALSE),"")</f>
        <v/>
      </c>
      <c r="AJ87" s="94" t="str">
        <f>IFERROR(SquadExport!AJ87*VLOOKUP(WeightedParse!$C87,Weights!$A$1:$AV$15,31,FALSE),"")</f>
        <v/>
      </c>
      <c r="AK87" s="94" t="str">
        <f>IFERROR(SquadExport!AK87*VLOOKUP(WeightedParse!$C87,Weights!$A$1:$AV$15,32,FALSE),"")</f>
        <v/>
      </c>
      <c r="AL87" s="94" t="str">
        <f>IFERROR(SquadExport!AL87*VLOOKUP(WeightedParse!$C87,Weights!$A$1:$AV$15,33,FALSE),"")</f>
        <v/>
      </c>
      <c r="AM87" s="94" t="str">
        <f>IFERROR(SquadExport!AM87*VLOOKUP(WeightedParse!$C87,Weights!$A$1:$AV$15,34,FALSE),"")</f>
        <v/>
      </c>
      <c r="AN87" s="94" t="str">
        <f>IFERROR(SquadExport!AN87*VLOOKUP(WeightedParse!$C87,Weights!$A$1:$AV$15,35,FALSE),"")</f>
        <v/>
      </c>
      <c r="AO87" s="94" t="str">
        <f>IFERROR(SquadExport!AO87*VLOOKUP(WeightedParse!$C87,Weights!$A$1:$AV$15,36,FALSE),"")</f>
        <v/>
      </c>
      <c r="AP87" s="94" t="str">
        <f>IFERROR(SquadExport!AP87*VLOOKUP(WeightedParse!$C87,Weights!$A$1:$AV$15,37,FALSE),"")</f>
        <v/>
      </c>
      <c r="AQ87" s="94" t="str">
        <f>IFERROR(SquadExport!AQ87*VLOOKUP(WeightedParse!$C87,Weights!$A$1:$AV$15,38,FALSE),"")</f>
        <v/>
      </c>
      <c r="AR87" s="94" t="str">
        <f>IFERROR(SquadExport!AR87*VLOOKUP(WeightedParse!$C87,Weights!$A$1:$AV$15,39,FALSE),"")</f>
        <v/>
      </c>
      <c r="AS87" s="94" t="str">
        <f>IFERROR(SquadExport!AS87*VLOOKUP(WeightedParse!$C87,Weights!$A$1:$AV$15,40,FALSE),"")</f>
        <v/>
      </c>
      <c r="AT87" s="94" t="str">
        <f>IFERROR(SquadExport!AT87*VLOOKUP(WeightedParse!$C87,Weights!$A$1:$AV$15,41,FALSE),"")</f>
        <v/>
      </c>
      <c r="AU87" s="94" t="str">
        <f>IFERROR(SquadExport!AU87*VLOOKUP(WeightedParse!$C87,Weights!$A$1:$AV$15,42,FALSE),"")</f>
        <v/>
      </c>
      <c r="AV87" s="94" t="str">
        <f>IFERROR(SquadExport!AV87*VLOOKUP(WeightedParse!$C87,Weights!$A$1:$AV$15,43,FALSE),"")</f>
        <v/>
      </c>
      <c r="AW87" s="94" t="str">
        <f>IFERROR(SquadExport!AW87*VLOOKUP(WeightedParse!$C87,Weights!$A$1:$AV$15,44,FALSE),"")</f>
        <v/>
      </c>
      <c r="AX87" s="94" t="str">
        <f>IFERROR(SquadExport!AX87*VLOOKUP(WeightedParse!$C87,Weights!$A$1:$AV$15,45,FALSE),"")</f>
        <v/>
      </c>
      <c r="AY87" s="94" t="str">
        <f>IFERROR(SquadExport!AY87*VLOOKUP(WeightedParse!$C87,Weights!$A$1:$AV$15,46,FALSE),"")</f>
        <v/>
      </c>
      <c r="AZ87" s="94" t="str">
        <f>IFERROR(SquadExport!AZ87*VLOOKUP(WeightedParse!$C87,Weights!$A$1:$AV$15,47,FALSE),"")</f>
        <v/>
      </c>
      <c r="BA87" s="94" t="str">
        <f>IFERROR(SquadExport!BA87*VLOOKUP(WeightedParse!$C87,Weights!$A$1:$AV$15,48,FALSE),"")</f>
        <v/>
      </c>
      <c r="BB87" s="92" t="str">
        <f>IFERROR(IF(SquadExport!$BB87="Very Strong",6,IF(SquadExport!$BB87="Strong",5,IF(SquadExport!$BB87="Fairly Strong",4,IF(SquadExport!$BB87="Reasonable",3,IF(SquadExport!$BB87="Weak",2, IF(SquadExport!$BB87="Very Weak",1,"")))))),"")</f>
        <v/>
      </c>
      <c r="BC87" s="92" t="str">
        <f>IFERROR(IF(SquadExport!$BC87="Very Strong",6,IF(SquadExport!$BC87="Strong",5,IF(SquadExport!$BC87="Fairly Strong",4,IF(SquadExport!$BC87="Reasonable",3,IF(SquadExport!$BC87="Weak",2, IF(SquadExport!$BC87="Very Weak",1,"")))))),"")</f>
        <v/>
      </c>
      <c r="BD87" s="105" t="str">
        <f t="shared" si="2"/>
        <v/>
      </c>
      <c r="BE87" s="86" t="str">
        <f t="shared" si="3"/>
        <v/>
      </c>
    </row>
    <row r="88" spans="1:57" x14ac:dyDescent="0.25">
      <c r="A88" s="85" t="str">
        <f>IF(SquadExport!A88&gt;"",SquadExport!A88,"")</f>
        <v/>
      </c>
      <c r="B88" s="92" t="str">
        <f>IF($A88&gt;"",SquadExport!B88,"")</f>
        <v/>
      </c>
      <c r="C88" s="92" t="str">
        <f>IF($A88&gt;"",SquadExport!C88,"")</f>
        <v/>
      </c>
      <c r="D88" s="92" t="str">
        <f>IF(A88&gt;"",SquadExport!D88,"")</f>
        <v/>
      </c>
      <c r="E88" s="92" t="str">
        <f>IF($A88&gt;"",SquadExport!E88,"")</f>
        <v/>
      </c>
      <c r="F88" s="92" t="str">
        <f>IF($A88&gt;"",SquadExport!F88,"")</f>
        <v/>
      </c>
      <c r="G88" s="94" t="str">
        <f>IFERROR(SquadExport!G88*VLOOKUP(WeightedParse!$C88,Weights!$A$1:$AV$15,2,FALSE),"")</f>
        <v/>
      </c>
      <c r="H88" s="94" t="str">
        <f>IFERROR(SquadExport!H88*VLOOKUP(WeightedParse!$C88,Weights!$A$1:$AV$15,3,FALSE),"")</f>
        <v/>
      </c>
      <c r="I88" s="94" t="str">
        <f>IFERROR(SquadExport!I88*VLOOKUP(WeightedParse!$C88,Weights!$A$1:$AV$15,4,FALSE),"")</f>
        <v/>
      </c>
      <c r="J88" s="94" t="str">
        <f>IFERROR(SquadExport!J88*VLOOKUP(WeightedParse!$C88,Weights!$A$1:$AV$15,5,FALSE),"")</f>
        <v/>
      </c>
      <c r="K88" s="94" t="str">
        <f>IFERROR(SquadExport!K88*VLOOKUP(WeightedParse!$C88,Weights!$A$1:$AV$15,6,FALSE),"")</f>
        <v/>
      </c>
      <c r="L88" s="94" t="str">
        <f>IFERROR(SquadExport!L88*VLOOKUP(WeightedParse!$C88,Weights!$A$1:$AV$15,7,FALSE),"")</f>
        <v/>
      </c>
      <c r="M88" s="94" t="str">
        <f>IFERROR(SquadExport!M88*VLOOKUP(WeightedParse!$C88,Weights!$A$1:$AV$15,8,FALSE),"")</f>
        <v/>
      </c>
      <c r="N88" s="94" t="str">
        <f>IFERROR(SquadExport!N88*VLOOKUP(WeightedParse!$C88,Weights!$A$1:$AV$15,9,FALSE),"")</f>
        <v/>
      </c>
      <c r="O88" s="94" t="str">
        <f>IFERROR(SquadExport!O88*VLOOKUP(WeightedParse!$C88,Weights!$A$1:$AV$15,10,FALSE),"")</f>
        <v/>
      </c>
      <c r="P88" s="94" t="str">
        <f>IFERROR(SquadExport!P88*VLOOKUP(WeightedParse!$C88,Weights!$A$1:$AV$15,11,FALSE),"")</f>
        <v/>
      </c>
      <c r="Q88" s="94" t="str">
        <f>IFERROR(SquadExport!Q88*VLOOKUP(WeightedParse!$C88,Weights!$A$1:$AV$15,12,FALSE),"")</f>
        <v/>
      </c>
      <c r="R88" s="94" t="str">
        <f>IFERROR(SquadExport!R88*VLOOKUP(WeightedParse!$C88,Weights!$A$1:$AV$15,13,FALSE),"")</f>
        <v/>
      </c>
      <c r="S88" s="94" t="str">
        <f>IFERROR(SquadExport!S88*VLOOKUP(WeightedParse!$C88,Weights!$A$1:$AV$15,14,FALSE),"")</f>
        <v/>
      </c>
      <c r="T88" s="94" t="str">
        <f>IFERROR(SquadExport!T88*VLOOKUP(WeightedParse!$C88,Weights!$A$1:$AV$15,15,FALSE),"")</f>
        <v/>
      </c>
      <c r="U88" s="94" t="str">
        <f>IFERROR(SquadExport!U88*VLOOKUP(WeightedParse!$C88,Weights!$A$1:$AV$15,16,FALSE),"")</f>
        <v/>
      </c>
      <c r="V88" s="94" t="str">
        <f>IFERROR(SquadExport!V88*VLOOKUP(WeightedParse!$C88,Weights!$A$1:$AV$15,17,FALSE),"")</f>
        <v/>
      </c>
      <c r="W88" s="94" t="str">
        <f>IFERROR(SquadExport!W88*VLOOKUP(WeightedParse!$C88,Weights!$A$1:$AV$15,18,FALSE),"")</f>
        <v/>
      </c>
      <c r="X88" s="94" t="str">
        <f>IFERROR(SquadExport!X88*VLOOKUP(WeightedParse!$C88,Weights!$A$1:$AV$15,19,FALSE),"")</f>
        <v/>
      </c>
      <c r="Y88" s="94" t="str">
        <f>IFERROR(SquadExport!Y88*VLOOKUP(WeightedParse!$C88,Weights!$A$1:$AV$15,20,FALSE),"")</f>
        <v/>
      </c>
      <c r="Z88" s="94" t="str">
        <f>IFERROR(SquadExport!Z88*VLOOKUP(WeightedParse!$C88,Weights!$A$1:$AV$15,21,FALSE),"")</f>
        <v/>
      </c>
      <c r="AA88" s="94" t="str">
        <f>IFERROR(SquadExport!AA88*VLOOKUP(WeightedParse!$C88,Weights!$A$1:$AV$15,22,FALSE),"")</f>
        <v/>
      </c>
      <c r="AB88" s="94" t="str">
        <f>IFERROR(SquadExport!AB88*VLOOKUP(WeightedParse!$C88,Weights!$A$1:$AV$15,23,FALSE),"")</f>
        <v/>
      </c>
      <c r="AC88" s="94" t="str">
        <f>IFERROR(SquadExport!AC88*VLOOKUP(WeightedParse!$C88,Weights!$A$1:$AV$15,24,FALSE),"")</f>
        <v/>
      </c>
      <c r="AD88" s="94" t="str">
        <f>IFERROR(SquadExport!AD88*VLOOKUP(WeightedParse!$C88,Weights!$A$1:$AV$15,25,FALSE),"")</f>
        <v/>
      </c>
      <c r="AE88" s="94" t="str">
        <f>IFERROR(SquadExport!AE88*VLOOKUP(WeightedParse!$C88,Weights!$A$1:$AV$15,26,FALSE),"")</f>
        <v/>
      </c>
      <c r="AF88" s="94" t="str">
        <f>IFERROR(SquadExport!AF88*VLOOKUP(WeightedParse!$C88,Weights!$A$1:$AV$15,27,FALSE),"")</f>
        <v/>
      </c>
      <c r="AG88" s="94" t="str">
        <f>IFERROR(SquadExport!AG88*VLOOKUP(WeightedParse!$C88,Weights!$A$1:$AV$15,28,FALSE),"")</f>
        <v/>
      </c>
      <c r="AH88" s="94" t="str">
        <f>IFERROR(SquadExport!AH88*VLOOKUP(WeightedParse!$C88,Weights!$A$1:$AV$15,29,FALSE),"")</f>
        <v/>
      </c>
      <c r="AI88" s="94" t="str">
        <f>IFERROR(SquadExport!AI88*VLOOKUP(WeightedParse!$C88,Weights!$A$1:$AV$15,30,FALSE),"")</f>
        <v/>
      </c>
      <c r="AJ88" s="94" t="str">
        <f>IFERROR(SquadExport!AJ88*VLOOKUP(WeightedParse!$C88,Weights!$A$1:$AV$15,31,FALSE),"")</f>
        <v/>
      </c>
      <c r="AK88" s="94" t="str">
        <f>IFERROR(SquadExport!AK88*VLOOKUP(WeightedParse!$C88,Weights!$A$1:$AV$15,32,FALSE),"")</f>
        <v/>
      </c>
      <c r="AL88" s="94" t="str">
        <f>IFERROR(SquadExport!AL88*VLOOKUP(WeightedParse!$C88,Weights!$A$1:$AV$15,33,FALSE),"")</f>
        <v/>
      </c>
      <c r="AM88" s="94" t="str">
        <f>IFERROR(SquadExport!AM88*VLOOKUP(WeightedParse!$C88,Weights!$A$1:$AV$15,34,FALSE),"")</f>
        <v/>
      </c>
      <c r="AN88" s="94" t="str">
        <f>IFERROR(SquadExport!AN88*VLOOKUP(WeightedParse!$C88,Weights!$A$1:$AV$15,35,FALSE),"")</f>
        <v/>
      </c>
      <c r="AO88" s="94" t="str">
        <f>IFERROR(SquadExport!AO88*VLOOKUP(WeightedParse!$C88,Weights!$A$1:$AV$15,36,FALSE),"")</f>
        <v/>
      </c>
      <c r="AP88" s="94" t="str">
        <f>IFERROR(SquadExport!AP88*VLOOKUP(WeightedParse!$C88,Weights!$A$1:$AV$15,37,FALSE),"")</f>
        <v/>
      </c>
      <c r="AQ88" s="94" t="str">
        <f>IFERROR(SquadExport!AQ88*VLOOKUP(WeightedParse!$C88,Weights!$A$1:$AV$15,38,FALSE),"")</f>
        <v/>
      </c>
      <c r="AR88" s="94" t="str">
        <f>IFERROR(SquadExport!AR88*VLOOKUP(WeightedParse!$C88,Weights!$A$1:$AV$15,39,FALSE),"")</f>
        <v/>
      </c>
      <c r="AS88" s="94" t="str">
        <f>IFERROR(SquadExport!AS88*VLOOKUP(WeightedParse!$C88,Weights!$A$1:$AV$15,40,FALSE),"")</f>
        <v/>
      </c>
      <c r="AT88" s="94" t="str">
        <f>IFERROR(SquadExport!AT88*VLOOKUP(WeightedParse!$C88,Weights!$A$1:$AV$15,41,FALSE),"")</f>
        <v/>
      </c>
      <c r="AU88" s="94" t="str">
        <f>IFERROR(SquadExport!AU88*VLOOKUP(WeightedParse!$C88,Weights!$A$1:$AV$15,42,FALSE),"")</f>
        <v/>
      </c>
      <c r="AV88" s="94" t="str">
        <f>IFERROR(SquadExport!AV88*VLOOKUP(WeightedParse!$C88,Weights!$A$1:$AV$15,43,FALSE),"")</f>
        <v/>
      </c>
      <c r="AW88" s="94" t="str">
        <f>IFERROR(SquadExport!AW88*VLOOKUP(WeightedParse!$C88,Weights!$A$1:$AV$15,44,FALSE),"")</f>
        <v/>
      </c>
      <c r="AX88" s="94" t="str">
        <f>IFERROR(SquadExport!AX88*VLOOKUP(WeightedParse!$C88,Weights!$A$1:$AV$15,45,FALSE),"")</f>
        <v/>
      </c>
      <c r="AY88" s="94" t="str">
        <f>IFERROR(SquadExport!AY88*VLOOKUP(WeightedParse!$C88,Weights!$A$1:$AV$15,46,FALSE),"")</f>
        <v/>
      </c>
      <c r="AZ88" s="94" t="str">
        <f>IFERROR(SquadExport!AZ88*VLOOKUP(WeightedParse!$C88,Weights!$A$1:$AV$15,47,FALSE),"")</f>
        <v/>
      </c>
      <c r="BA88" s="94" t="str">
        <f>IFERROR(SquadExport!BA88*VLOOKUP(WeightedParse!$C88,Weights!$A$1:$AV$15,48,FALSE),"")</f>
        <v/>
      </c>
      <c r="BB88" s="92" t="str">
        <f>IFERROR(IF(SquadExport!$BB88="Very Strong",6,IF(SquadExport!$BB88="Strong",5,IF(SquadExport!$BB88="Fairly Strong",4,IF(SquadExport!$BB88="Reasonable",3,IF(SquadExport!$BB88="Weak",2, IF(SquadExport!$BB88="Very Weak",1,"")))))),"")</f>
        <v/>
      </c>
      <c r="BC88" s="92" t="str">
        <f>IFERROR(IF(SquadExport!$BC88="Very Strong",6,IF(SquadExport!$BC88="Strong",5,IF(SquadExport!$BC88="Fairly Strong",4,IF(SquadExport!$BC88="Reasonable",3,IF(SquadExport!$BC88="Weak",2, IF(SquadExport!$BC88="Very Weak",1,"")))))),"")</f>
        <v/>
      </c>
      <c r="BD88" s="105" t="str">
        <f t="shared" si="2"/>
        <v/>
      </c>
      <c r="BE88" s="86" t="str">
        <f t="shared" si="3"/>
        <v/>
      </c>
    </row>
    <row r="89" spans="1:57" x14ac:dyDescent="0.25">
      <c r="A89" s="85" t="str">
        <f>IF(SquadExport!A89&gt;"",SquadExport!A89,"")</f>
        <v/>
      </c>
      <c r="B89" s="92" t="str">
        <f>IF($A89&gt;"",SquadExport!B89,"")</f>
        <v/>
      </c>
      <c r="C89" s="92" t="str">
        <f>IF($A89&gt;"",SquadExport!C89,"")</f>
        <v/>
      </c>
      <c r="D89" s="92" t="str">
        <f>IF(A89&gt;"",SquadExport!D89,"")</f>
        <v/>
      </c>
      <c r="E89" s="92" t="str">
        <f>IF($A89&gt;"",SquadExport!E89,"")</f>
        <v/>
      </c>
      <c r="F89" s="92" t="str">
        <f>IF($A89&gt;"",SquadExport!F89,"")</f>
        <v/>
      </c>
      <c r="G89" s="94" t="str">
        <f>IFERROR(SquadExport!G89*VLOOKUP(WeightedParse!$C89,Weights!$A$1:$AV$15,2,FALSE),"")</f>
        <v/>
      </c>
      <c r="H89" s="94" t="str">
        <f>IFERROR(SquadExport!H89*VLOOKUP(WeightedParse!$C89,Weights!$A$1:$AV$15,3,FALSE),"")</f>
        <v/>
      </c>
      <c r="I89" s="94" t="str">
        <f>IFERROR(SquadExport!I89*VLOOKUP(WeightedParse!$C89,Weights!$A$1:$AV$15,4,FALSE),"")</f>
        <v/>
      </c>
      <c r="J89" s="94" t="str">
        <f>IFERROR(SquadExport!J89*VLOOKUP(WeightedParse!$C89,Weights!$A$1:$AV$15,5,FALSE),"")</f>
        <v/>
      </c>
      <c r="K89" s="94" t="str">
        <f>IFERROR(SquadExport!K89*VLOOKUP(WeightedParse!$C89,Weights!$A$1:$AV$15,6,FALSE),"")</f>
        <v/>
      </c>
      <c r="L89" s="94" t="str">
        <f>IFERROR(SquadExport!L89*VLOOKUP(WeightedParse!$C89,Weights!$A$1:$AV$15,7,FALSE),"")</f>
        <v/>
      </c>
      <c r="M89" s="94" t="str">
        <f>IFERROR(SquadExport!M89*VLOOKUP(WeightedParse!$C89,Weights!$A$1:$AV$15,8,FALSE),"")</f>
        <v/>
      </c>
      <c r="N89" s="94" t="str">
        <f>IFERROR(SquadExport!N89*VLOOKUP(WeightedParse!$C89,Weights!$A$1:$AV$15,9,FALSE),"")</f>
        <v/>
      </c>
      <c r="O89" s="94" t="str">
        <f>IFERROR(SquadExport!O89*VLOOKUP(WeightedParse!$C89,Weights!$A$1:$AV$15,10,FALSE),"")</f>
        <v/>
      </c>
      <c r="P89" s="94" t="str">
        <f>IFERROR(SquadExport!P89*VLOOKUP(WeightedParse!$C89,Weights!$A$1:$AV$15,11,FALSE),"")</f>
        <v/>
      </c>
      <c r="Q89" s="94" t="str">
        <f>IFERROR(SquadExport!Q89*VLOOKUP(WeightedParse!$C89,Weights!$A$1:$AV$15,12,FALSE),"")</f>
        <v/>
      </c>
      <c r="R89" s="94" t="str">
        <f>IFERROR(SquadExport!R89*VLOOKUP(WeightedParse!$C89,Weights!$A$1:$AV$15,13,FALSE),"")</f>
        <v/>
      </c>
      <c r="S89" s="94" t="str">
        <f>IFERROR(SquadExport!S89*VLOOKUP(WeightedParse!$C89,Weights!$A$1:$AV$15,14,FALSE),"")</f>
        <v/>
      </c>
      <c r="T89" s="94" t="str">
        <f>IFERROR(SquadExport!T89*VLOOKUP(WeightedParse!$C89,Weights!$A$1:$AV$15,15,FALSE),"")</f>
        <v/>
      </c>
      <c r="U89" s="94" t="str">
        <f>IFERROR(SquadExport!U89*VLOOKUP(WeightedParse!$C89,Weights!$A$1:$AV$15,16,FALSE),"")</f>
        <v/>
      </c>
      <c r="V89" s="94" t="str">
        <f>IFERROR(SquadExport!V89*VLOOKUP(WeightedParse!$C89,Weights!$A$1:$AV$15,17,FALSE),"")</f>
        <v/>
      </c>
      <c r="W89" s="94" t="str">
        <f>IFERROR(SquadExport!W89*VLOOKUP(WeightedParse!$C89,Weights!$A$1:$AV$15,18,FALSE),"")</f>
        <v/>
      </c>
      <c r="X89" s="94" t="str">
        <f>IFERROR(SquadExport!X89*VLOOKUP(WeightedParse!$C89,Weights!$A$1:$AV$15,19,FALSE),"")</f>
        <v/>
      </c>
      <c r="Y89" s="94" t="str">
        <f>IFERROR(SquadExport!Y89*VLOOKUP(WeightedParse!$C89,Weights!$A$1:$AV$15,20,FALSE),"")</f>
        <v/>
      </c>
      <c r="Z89" s="94" t="str">
        <f>IFERROR(SquadExport!Z89*VLOOKUP(WeightedParse!$C89,Weights!$A$1:$AV$15,21,FALSE),"")</f>
        <v/>
      </c>
      <c r="AA89" s="94" t="str">
        <f>IFERROR(SquadExport!AA89*VLOOKUP(WeightedParse!$C89,Weights!$A$1:$AV$15,22,FALSE),"")</f>
        <v/>
      </c>
      <c r="AB89" s="94" t="str">
        <f>IFERROR(SquadExport!AB89*VLOOKUP(WeightedParse!$C89,Weights!$A$1:$AV$15,23,FALSE),"")</f>
        <v/>
      </c>
      <c r="AC89" s="94" t="str">
        <f>IFERROR(SquadExport!AC89*VLOOKUP(WeightedParse!$C89,Weights!$A$1:$AV$15,24,FALSE),"")</f>
        <v/>
      </c>
      <c r="AD89" s="94" t="str">
        <f>IFERROR(SquadExport!AD89*VLOOKUP(WeightedParse!$C89,Weights!$A$1:$AV$15,25,FALSE),"")</f>
        <v/>
      </c>
      <c r="AE89" s="94" t="str">
        <f>IFERROR(SquadExport!AE89*VLOOKUP(WeightedParse!$C89,Weights!$A$1:$AV$15,26,FALSE),"")</f>
        <v/>
      </c>
      <c r="AF89" s="94" t="str">
        <f>IFERROR(SquadExport!AF89*VLOOKUP(WeightedParse!$C89,Weights!$A$1:$AV$15,27,FALSE),"")</f>
        <v/>
      </c>
      <c r="AG89" s="94" t="str">
        <f>IFERROR(SquadExport!AG89*VLOOKUP(WeightedParse!$C89,Weights!$A$1:$AV$15,28,FALSE),"")</f>
        <v/>
      </c>
      <c r="AH89" s="94" t="str">
        <f>IFERROR(SquadExport!AH89*VLOOKUP(WeightedParse!$C89,Weights!$A$1:$AV$15,29,FALSE),"")</f>
        <v/>
      </c>
      <c r="AI89" s="94" t="str">
        <f>IFERROR(SquadExport!AI89*VLOOKUP(WeightedParse!$C89,Weights!$A$1:$AV$15,30,FALSE),"")</f>
        <v/>
      </c>
      <c r="AJ89" s="94" t="str">
        <f>IFERROR(SquadExport!AJ89*VLOOKUP(WeightedParse!$C89,Weights!$A$1:$AV$15,31,FALSE),"")</f>
        <v/>
      </c>
      <c r="AK89" s="94" t="str">
        <f>IFERROR(SquadExport!AK89*VLOOKUP(WeightedParse!$C89,Weights!$A$1:$AV$15,32,FALSE),"")</f>
        <v/>
      </c>
      <c r="AL89" s="94" t="str">
        <f>IFERROR(SquadExport!AL89*VLOOKUP(WeightedParse!$C89,Weights!$A$1:$AV$15,33,FALSE),"")</f>
        <v/>
      </c>
      <c r="AM89" s="94" t="str">
        <f>IFERROR(SquadExport!AM89*VLOOKUP(WeightedParse!$C89,Weights!$A$1:$AV$15,34,FALSE),"")</f>
        <v/>
      </c>
      <c r="AN89" s="94" t="str">
        <f>IFERROR(SquadExport!AN89*VLOOKUP(WeightedParse!$C89,Weights!$A$1:$AV$15,35,FALSE),"")</f>
        <v/>
      </c>
      <c r="AO89" s="94" t="str">
        <f>IFERROR(SquadExport!AO89*VLOOKUP(WeightedParse!$C89,Weights!$A$1:$AV$15,36,FALSE),"")</f>
        <v/>
      </c>
      <c r="AP89" s="94" t="str">
        <f>IFERROR(SquadExport!AP89*VLOOKUP(WeightedParse!$C89,Weights!$A$1:$AV$15,37,FALSE),"")</f>
        <v/>
      </c>
      <c r="AQ89" s="94" t="str">
        <f>IFERROR(SquadExport!AQ89*VLOOKUP(WeightedParse!$C89,Weights!$A$1:$AV$15,38,FALSE),"")</f>
        <v/>
      </c>
      <c r="AR89" s="94" t="str">
        <f>IFERROR(SquadExport!AR89*VLOOKUP(WeightedParse!$C89,Weights!$A$1:$AV$15,39,FALSE),"")</f>
        <v/>
      </c>
      <c r="AS89" s="94" t="str">
        <f>IFERROR(SquadExport!AS89*VLOOKUP(WeightedParse!$C89,Weights!$A$1:$AV$15,40,FALSE),"")</f>
        <v/>
      </c>
      <c r="AT89" s="94" t="str">
        <f>IFERROR(SquadExport!AT89*VLOOKUP(WeightedParse!$C89,Weights!$A$1:$AV$15,41,FALSE),"")</f>
        <v/>
      </c>
      <c r="AU89" s="94" t="str">
        <f>IFERROR(SquadExport!AU89*VLOOKUP(WeightedParse!$C89,Weights!$A$1:$AV$15,42,FALSE),"")</f>
        <v/>
      </c>
      <c r="AV89" s="94" t="str">
        <f>IFERROR(SquadExport!AV89*VLOOKUP(WeightedParse!$C89,Weights!$A$1:$AV$15,43,FALSE),"")</f>
        <v/>
      </c>
      <c r="AW89" s="94" t="str">
        <f>IFERROR(SquadExport!AW89*VLOOKUP(WeightedParse!$C89,Weights!$A$1:$AV$15,44,FALSE),"")</f>
        <v/>
      </c>
      <c r="AX89" s="94" t="str">
        <f>IFERROR(SquadExport!AX89*VLOOKUP(WeightedParse!$C89,Weights!$A$1:$AV$15,45,FALSE),"")</f>
        <v/>
      </c>
      <c r="AY89" s="94" t="str">
        <f>IFERROR(SquadExport!AY89*VLOOKUP(WeightedParse!$C89,Weights!$A$1:$AV$15,46,FALSE),"")</f>
        <v/>
      </c>
      <c r="AZ89" s="94" t="str">
        <f>IFERROR(SquadExport!AZ89*VLOOKUP(WeightedParse!$C89,Weights!$A$1:$AV$15,47,FALSE),"")</f>
        <v/>
      </c>
      <c r="BA89" s="94" t="str">
        <f>IFERROR(SquadExport!BA89*VLOOKUP(WeightedParse!$C89,Weights!$A$1:$AV$15,48,FALSE),"")</f>
        <v/>
      </c>
      <c r="BB89" s="92" t="str">
        <f>IFERROR(IF(SquadExport!$BB89="Very Strong",6,IF(SquadExport!$BB89="Strong",5,IF(SquadExport!$BB89="Fairly Strong",4,IF(SquadExport!$BB89="Reasonable",3,IF(SquadExport!$BB89="Weak",2, IF(SquadExport!$BB89="Very Weak",1,"")))))),"")</f>
        <v/>
      </c>
      <c r="BC89" s="92" t="str">
        <f>IFERROR(IF(SquadExport!$BC89="Very Strong",6,IF(SquadExport!$BC89="Strong",5,IF(SquadExport!$BC89="Fairly Strong",4,IF(SquadExport!$BC89="Reasonable",3,IF(SquadExport!$BC89="Weak",2, IF(SquadExport!$BC89="Very Weak",1,"")))))),"")</f>
        <v/>
      </c>
      <c r="BD89" s="105" t="str">
        <f t="shared" si="2"/>
        <v/>
      </c>
      <c r="BE89" s="86" t="str">
        <f t="shared" si="3"/>
        <v/>
      </c>
    </row>
    <row r="90" spans="1:57" x14ac:dyDescent="0.25">
      <c r="A90" s="85" t="str">
        <f>IF(SquadExport!A90&gt;"",SquadExport!A90,"")</f>
        <v/>
      </c>
      <c r="B90" s="92" t="str">
        <f>IF($A90&gt;"",SquadExport!B90,"")</f>
        <v/>
      </c>
      <c r="C90" s="92" t="str">
        <f>IF($A90&gt;"",SquadExport!C90,"")</f>
        <v/>
      </c>
      <c r="D90" s="92" t="str">
        <f>IF(A90&gt;"",SquadExport!D90,"")</f>
        <v/>
      </c>
      <c r="E90" s="92" t="str">
        <f>IF($A90&gt;"",SquadExport!E90,"")</f>
        <v/>
      </c>
      <c r="F90" s="92" t="str">
        <f>IF($A90&gt;"",SquadExport!F90,"")</f>
        <v/>
      </c>
      <c r="G90" s="94" t="str">
        <f>IFERROR(SquadExport!G90*VLOOKUP(WeightedParse!$C90,Weights!$A$1:$AV$15,2,FALSE),"")</f>
        <v/>
      </c>
      <c r="H90" s="94" t="str">
        <f>IFERROR(SquadExport!H90*VLOOKUP(WeightedParse!$C90,Weights!$A$1:$AV$15,3,FALSE),"")</f>
        <v/>
      </c>
      <c r="I90" s="94" t="str">
        <f>IFERROR(SquadExport!I90*VLOOKUP(WeightedParse!$C90,Weights!$A$1:$AV$15,4,FALSE),"")</f>
        <v/>
      </c>
      <c r="J90" s="94" t="str">
        <f>IFERROR(SquadExport!J90*VLOOKUP(WeightedParse!$C90,Weights!$A$1:$AV$15,5,FALSE),"")</f>
        <v/>
      </c>
      <c r="K90" s="94" t="str">
        <f>IFERROR(SquadExport!K90*VLOOKUP(WeightedParse!$C90,Weights!$A$1:$AV$15,6,FALSE),"")</f>
        <v/>
      </c>
      <c r="L90" s="94" t="str">
        <f>IFERROR(SquadExport!L90*VLOOKUP(WeightedParse!$C90,Weights!$A$1:$AV$15,7,FALSE),"")</f>
        <v/>
      </c>
      <c r="M90" s="94" t="str">
        <f>IFERROR(SquadExport!M90*VLOOKUP(WeightedParse!$C90,Weights!$A$1:$AV$15,8,FALSE),"")</f>
        <v/>
      </c>
      <c r="N90" s="94" t="str">
        <f>IFERROR(SquadExport!N90*VLOOKUP(WeightedParse!$C90,Weights!$A$1:$AV$15,9,FALSE),"")</f>
        <v/>
      </c>
      <c r="O90" s="94" t="str">
        <f>IFERROR(SquadExport!O90*VLOOKUP(WeightedParse!$C90,Weights!$A$1:$AV$15,10,FALSE),"")</f>
        <v/>
      </c>
      <c r="P90" s="94" t="str">
        <f>IFERROR(SquadExport!P90*VLOOKUP(WeightedParse!$C90,Weights!$A$1:$AV$15,11,FALSE),"")</f>
        <v/>
      </c>
      <c r="Q90" s="94" t="str">
        <f>IFERROR(SquadExport!Q90*VLOOKUP(WeightedParse!$C90,Weights!$A$1:$AV$15,12,FALSE),"")</f>
        <v/>
      </c>
      <c r="R90" s="94" t="str">
        <f>IFERROR(SquadExport!R90*VLOOKUP(WeightedParse!$C90,Weights!$A$1:$AV$15,13,FALSE),"")</f>
        <v/>
      </c>
      <c r="S90" s="94" t="str">
        <f>IFERROR(SquadExport!S90*VLOOKUP(WeightedParse!$C90,Weights!$A$1:$AV$15,14,FALSE),"")</f>
        <v/>
      </c>
      <c r="T90" s="94" t="str">
        <f>IFERROR(SquadExport!T90*VLOOKUP(WeightedParse!$C90,Weights!$A$1:$AV$15,15,FALSE),"")</f>
        <v/>
      </c>
      <c r="U90" s="94" t="str">
        <f>IFERROR(SquadExport!U90*VLOOKUP(WeightedParse!$C90,Weights!$A$1:$AV$15,16,FALSE),"")</f>
        <v/>
      </c>
      <c r="V90" s="94" t="str">
        <f>IFERROR(SquadExport!V90*VLOOKUP(WeightedParse!$C90,Weights!$A$1:$AV$15,17,FALSE),"")</f>
        <v/>
      </c>
      <c r="W90" s="94" t="str">
        <f>IFERROR(SquadExport!W90*VLOOKUP(WeightedParse!$C90,Weights!$A$1:$AV$15,18,FALSE),"")</f>
        <v/>
      </c>
      <c r="X90" s="94" t="str">
        <f>IFERROR(SquadExport!X90*VLOOKUP(WeightedParse!$C90,Weights!$A$1:$AV$15,19,FALSE),"")</f>
        <v/>
      </c>
      <c r="Y90" s="94" t="str">
        <f>IFERROR(SquadExport!Y90*VLOOKUP(WeightedParse!$C90,Weights!$A$1:$AV$15,20,FALSE),"")</f>
        <v/>
      </c>
      <c r="Z90" s="94" t="str">
        <f>IFERROR(SquadExport!Z90*VLOOKUP(WeightedParse!$C90,Weights!$A$1:$AV$15,21,FALSE),"")</f>
        <v/>
      </c>
      <c r="AA90" s="94" t="str">
        <f>IFERROR(SquadExport!AA90*VLOOKUP(WeightedParse!$C90,Weights!$A$1:$AV$15,22,FALSE),"")</f>
        <v/>
      </c>
      <c r="AB90" s="94" t="str">
        <f>IFERROR(SquadExport!AB90*VLOOKUP(WeightedParse!$C90,Weights!$A$1:$AV$15,23,FALSE),"")</f>
        <v/>
      </c>
      <c r="AC90" s="94" t="str">
        <f>IFERROR(SquadExport!AC90*VLOOKUP(WeightedParse!$C90,Weights!$A$1:$AV$15,24,FALSE),"")</f>
        <v/>
      </c>
      <c r="AD90" s="94" t="str">
        <f>IFERROR(SquadExport!AD90*VLOOKUP(WeightedParse!$C90,Weights!$A$1:$AV$15,25,FALSE),"")</f>
        <v/>
      </c>
      <c r="AE90" s="94" t="str">
        <f>IFERROR(SquadExport!AE90*VLOOKUP(WeightedParse!$C90,Weights!$A$1:$AV$15,26,FALSE),"")</f>
        <v/>
      </c>
      <c r="AF90" s="94" t="str">
        <f>IFERROR(SquadExport!AF90*VLOOKUP(WeightedParse!$C90,Weights!$A$1:$AV$15,27,FALSE),"")</f>
        <v/>
      </c>
      <c r="AG90" s="94" t="str">
        <f>IFERROR(SquadExport!AG90*VLOOKUP(WeightedParse!$C90,Weights!$A$1:$AV$15,28,FALSE),"")</f>
        <v/>
      </c>
      <c r="AH90" s="94" t="str">
        <f>IFERROR(SquadExport!AH90*VLOOKUP(WeightedParse!$C90,Weights!$A$1:$AV$15,29,FALSE),"")</f>
        <v/>
      </c>
      <c r="AI90" s="94" t="str">
        <f>IFERROR(SquadExport!AI90*VLOOKUP(WeightedParse!$C90,Weights!$A$1:$AV$15,30,FALSE),"")</f>
        <v/>
      </c>
      <c r="AJ90" s="94" t="str">
        <f>IFERROR(SquadExport!AJ90*VLOOKUP(WeightedParse!$C90,Weights!$A$1:$AV$15,31,FALSE),"")</f>
        <v/>
      </c>
      <c r="AK90" s="94" t="str">
        <f>IFERROR(SquadExport!AK90*VLOOKUP(WeightedParse!$C90,Weights!$A$1:$AV$15,32,FALSE),"")</f>
        <v/>
      </c>
      <c r="AL90" s="94" t="str">
        <f>IFERROR(SquadExport!AL90*VLOOKUP(WeightedParse!$C90,Weights!$A$1:$AV$15,33,FALSE),"")</f>
        <v/>
      </c>
      <c r="AM90" s="94" t="str">
        <f>IFERROR(SquadExport!AM90*VLOOKUP(WeightedParse!$C90,Weights!$A$1:$AV$15,34,FALSE),"")</f>
        <v/>
      </c>
      <c r="AN90" s="94" t="str">
        <f>IFERROR(SquadExport!AN90*VLOOKUP(WeightedParse!$C90,Weights!$A$1:$AV$15,35,FALSE),"")</f>
        <v/>
      </c>
      <c r="AO90" s="94" t="str">
        <f>IFERROR(SquadExport!AO90*VLOOKUP(WeightedParse!$C90,Weights!$A$1:$AV$15,36,FALSE),"")</f>
        <v/>
      </c>
      <c r="AP90" s="94" t="str">
        <f>IFERROR(SquadExport!AP90*VLOOKUP(WeightedParse!$C90,Weights!$A$1:$AV$15,37,FALSE),"")</f>
        <v/>
      </c>
      <c r="AQ90" s="94" t="str">
        <f>IFERROR(SquadExport!AQ90*VLOOKUP(WeightedParse!$C90,Weights!$A$1:$AV$15,38,FALSE),"")</f>
        <v/>
      </c>
      <c r="AR90" s="94" t="str">
        <f>IFERROR(SquadExport!AR90*VLOOKUP(WeightedParse!$C90,Weights!$A$1:$AV$15,39,FALSE),"")</f>
        <v/>
      </c>
      <c r="AS90" s="94" t="str">
        <f>IFERROR(SquadExport!AS90*VLOOKUP(WeightedParse!$C90,Weights!$A$1:$AV$15,40,FALSE),"")</f>
        <v/>
      </c>
      <c r="AT90" s="94" t="str">
        <f>IFERROR(SquadExport!AT90*VLOOKUP(WeightedParse!$C90,Weights!$A$1:$AV$15,41,FALSE),"")</f>
        <v/>
      </c>
      <c r="AU90" s="94" t="str">
        <f>IFERROR(SquadExport!AU90*VLOOKUP(WeightedParse!$C90,Weights!$A$1:$AV$15,42,FALSE),"")</f>
        <v/>
      </c>
      <c r="AV90" s="94" t="str">
        <f>IFERROR(SquadExport!AV90*VLOOKUP(WeightedParse!$C90,Weights!$A$1:$AV$15,43,FALSE),"")</f>
        <v/>
      </c>
      <c r="AW90" s="94" t="str">
        <f>IFERROR(SquadExport!AW90*VLOOKUP(WeightedParse!$C90,Weights!$A$1:$AV$15,44,FALSE),"")</f>
        <v/>
      </c>
      <c r="AX90" s="94" t="str">
        <f>IFERROR(SquadExport!AX90*VLOOKUP(WeightedParse!$C90,Weights!$A$1:$AV$15,45,FALSE),"")</f>
        <v/>
      </c>
      <c r="AY90" s="94" t="str">
        <f>IFERROR(SquadExport!AY90*VLOOKUP(WeightedParse!$C90,Weights!$A$1:$AV$15,46,FALSE),"")</f>
        <v/>
      </c>
      <c r="AZ90" s="94" t="str">
        <f>IFERROR(SquadExport!AZ90*VLOOKUP(WeightedParse!$C90,Weights!$A$1:$AV$15,47,FALSE),"")</f>
        <v/>
      </c>
      <c r="BA90" s="94" t="str">
        <f>IFERROR(SquadExport!BA90*VLOOKUP(WeightedParse!$C90,Weights!$A$1:$AV$15,48,FALSE),"")</f>
        <v/>
      </c>
      <c r="BB90" s="92" t="str">
        <f>IFERROR(IF(SquadExport!$BB90="Very Strong",6,IF(SquadExport!$BB90="Strong",5,IF(SquadExport!$BB90="Fairly Strong",4,IF(SquadExport!$BB90="Reasonable",3,IF(SquadExport!$BB90="Weak",2, IF(SquadExport!$BB90="Very Weak",1,"")))))),"")</f>
        <v/>
      </c>
      <c r="BC90" s="92" t="str">
        <f>IFERROR(IF(SquadExport!$BC90="Very Strong",6,IF(SquadExport!$BC90="Strong",5,IF(SquadExport!$BC90="Fairly Strong",4,IF(SquadExport!$BC90="Reasonable",3,IF(SquadExport!$BC90="Weak",2, IF(SquadExport!$BC90="Very Weak",1,"")))))),"")</f>
        <v/>
      </c>
      <c r="BD90" s="105" t="str">
        <f t="shared" si="2"/>
        <v/>
      </c>
      <c r="BE90" s="86" t="str">
        <f t="shared" si="3"/>
        <v/>
      </c>
    </row>
    <row r="91" spans="1:57" x14ac:dyDescent="0.25">
      <c r="A91" s="85" t="str">
        <f>IF(SquadExport!A91&gt;"",SquadExport!A91,"")</f>
        <v/>
      </c>
      <c r="B91" s="92" t="str">
        <f>IF($A91&gt;"",SquadExport!B91,"")</f>
        <v/>
      </c>
      <c r="C91" s="92" t="str">
        <f>IF($A91&gt;"",SquadExport!C91,"")</f>
        <v/>
      </c>
      <c r="D91" s="92" t="str">
        <f>IF(A91&gt;"",SquadExport!D91,"")</f>
        <v/>
      </c>
      <c r="E91" s="92" t="str">
        <f>IF($A91&gt;"",SquadExport!E91,"")</f>
        <v/>
      </c>
      <c r="F91" s="92" t="str">
        <f>IF($A91&gt;"",SquadExport!F91,"")</f>
        <v/>
      </c>
      <c r="G91" s="94" t="str">
        <f>IFERROR(SquadExport!G91*VLOOKUP(WeightedParse!$C91,Weights!$A$1:$AV$15,2,FALSE),"")</f>
        <v/>
      </c>
      <c r="H91" s="94" t="str">
        <f>IFERROR(SquadExport!H91*VLOOKUP(WeightedParse!$C91,Weights!$A$1:$AV$15,3,FALSE),"")</f>
        <v/>
      </c>
      <c r="I91" s="94" t="str">
        <f>IFERROR(SquadExport!I91*VLOOKUP(WeightedParse!$C91,Weights!$A$1:$AV$15,4,FALSE),"")</f>
        <v/>
      </c>
      <c r="J91" s="94" t="str">
        <f>IFERROR(SquadExport!J91*VLOOKUP(WeightedParse!$C91,Weights!$A$1:$AV$15,5,FALSE),"")</f>
        <v/>
      </c>
      <c r="K91" s="94" t="str">
        <f>IFERROR(SquadExport!K91*VLOOKUP(WeightedParse!$C91,Weights!$A$1:$AV$15,6,FALSE),"")</f>
        <v/>
      </c>
      <c r="L91" s="94" t="str">
        <f>IFERROR(SquadExport!L91*VLOOKUP(WeightedParse!$C91,Weights!$A$1:$AV$15,7,FALSE),"")</f>
        <v/>
      </c>
      <c r="M91" s="94" t="str">
        <f>IFERROR(SquadExport!M91*VLOOKUP(WeightedParse!$C91,Weights!$A$1:$AV$15,8,FALSE),"")</f>
        <v/>
      </c>
      <c r="N91" s="94" t="str">
        <f>IFERROR(SquadExport!N91*VLOOKUP(WeightedParse!$C91,Weights!$A$1:$AV$15,9,FALSE),"")</f>
        <v/>
      </c>
      <c r="O91" s="94" t="str">
        <f>IFERROR(SquadExport!O91*VLOOKUP(WeightedParse!$C91,Weights!$A$1:$AV$15,10,FALSE),"")</f>
        <v/>
      </c>
      <c r="P91" s="94" t="str">
        <f>IFERROR(SquadExport!P91*VLOOKUP(WeightedParse!$C91,Weights!$A$1:$AV$15,11,FALSE),"")</f>
        <v/>
      </c>
      <c r="Q91" s="94" t="str">
        <f>IFERROR(SquadExport!Q91*VLOOKUP(WeightedParse!$C91,Weights!$A$1:$AV$15,12,FALSE),"")</f>
        <v/>
      </c>
      <c r="R91" s="94" t="str">
        <f>IFERROR(SquadExport!R91*VLOOKUP(WeightedParse!$C91,Weights!$A$1:$AV$15,13,FALSE),"")</f>
        <v/>
      </c>
      <c r="S91" s="94" t="str">
        <f>IFERROR(SquadExport!S91*VLOOKUP(WeightedParse!$C91,Weights!$A$1:$AV$15,14,FALSE),"")</f>
        <v/>
      </c>
      <c r="T91" s="94" t="str">
        <f>IFERROR(SquadExport!T91*VLOOKUP(WeightedParse!$C91,Weights!$A$1:$AV$15,15,FALSE),"")</f>
        <v/>
      </c>
      <c r="U91" s="94" t="str">
        <f>IFERROR(SquadExport!U91*VLOOKUP(WeightedParse!$C91,Weights!$A$1:$AV$15,16,FALSE),"")</f>
        <v/>
      </c>
      <c r="V91" s="94" t="str">
        <f>IFERROR(SquadExport!V91*VLOOKUP(WeightedParse!$C91,Weights!$A$1:$AV$15,17,FALSE),"")</f>
        <v/>
      </c>
      <c r="W91" s="94" t="str">
        <f>IFERROR(SquadExport!W91*VLOOKUP(WeightedParse!$C91,Weights!$A$1:$AV$15,18,FALSE),"")</f>
        <v/>
      </c>
      <c r="X91" s="94" t="str">
        <f>IFERROR(SquadExport!X91*VLOOKUP(WeightedParse!$C91,Weights!$A$1:$AV$15,19,FALSE),"")</f>
        <v/>
      </c>
      <c r="Y91" s="94" t="str">
        <f>IFERROR(SquadExport!Y91*VLOOKUP(WeightedParse!$C91,Weights!$A$1:$AV$15,20,FALSE),"")</f>
        <v/>
      </c>
      <c r="Z91" s="94" t="str">
        <f>IFERROR(SquadExport!Z91*VLOOKUP(WeightedParse!$C91,Weights!$A$1:$AV$15,21,FALSE),"")</f>
        <v/>
      </c>
      <c r="AA91" s="94" t="str">
        <f>IFERROR(SquadExport!AA91*VLOOKUP(WeightedParse!$C91,Weights!$A$1:$AV$15,22,FALSE),"")</f>
        <v/>
      </c>
      <c r="AB91" s="94" t="str">
        <f>IFERROR(SquadExport!AB91*VLOOKUP(WeightedParse!$C91,Weights!$A$1:$AV$15,23,FALSE),"")</f>
        <v/>
      </c>
      <c r="AC91" s="94" t="str">
        <f>IFERROR(SquadExport!AC91*VLOOKUP(WeightedParse!$C91,Weights!$A$1:$AV$15,24,FALSE),"")</f>
        <v/>
      </c>
      <c r="AD91" s="94" t="str">
        <f>IFERROR(SquadExport!AD91*VLOOKUP(WeightedParse!$C91,Weights!$A$1:$AV$15,25,FALSE),"")</f>
        <v/>
      </c>
      <c r="AE91" s="94" t="str">
        <f>IFERROR(SquadExport!AE91*VLOOKUP(WeightedParse!$C91,Weights!$A$1:$AV$15,26,FALSE),"")</f>
        <v/>
      </c>
      <c r="AF91" s="94" t="str">
        <f>IFERROR(SquadExport!AF91*VLOOKUP(WeightedParse!$C91,Weights!$A$1:$AV$15,27,FALSE),"")</f>
        <v/>
      </c>
      <c r="AG91" s="94" t="str">
        <f>IFERROR(SquadExport!AG91*VLOOKUP(WeightedParse!$C91,Weights!$A$1:$AV$15,28,FALSE),"")</f>
        <v/>
      </c>
      <c r="AH91" s="94" t="str">
        <f>IFERROR(SquadExport!AH91*VLOOKUP(WeightedParse!$C91,Weights!$A$1:$AV$15,29,FALSE),"")</f>
        <v/>
      </c>
      <c r="AI91" s="94" t="str">
        <f>IFERROR(SquadExport!AI91*VLOOKUP(WeightedParse!$C91,Weights!$A$1:$AV$15,30,FALSE),"")</f>
        <v/>
      </c>
      <c r="AJ91" s="94" t="str">
        <f>IFERROR(SquadExport!AJ91*VLOOKUP(WeightedParse!$C91,Weights!$A$1:$AV$15,31,FALSE),"")</f>
        <v/>
      </c>
      <c r="AK91" s="94" t="str">
        <f>IFERROR(SquadExport!AK91*VLOOKUP(WeightedParse!$C91,Weights!$A$1:$AV$15,32,FALSE),"")</f>
        <v/>
      </c>
      <c r="AL91" s="94" t="str">
        <f>IFERROR(SquadExport!AL91*VLOOKUP(WeightedParse!$C91,Weights!$A$1:$AV$15,33,FALSE),"")</f>
        <v/>
      </c>
      <c r="AM91" s="94" t="str">
        <f>IFERROR(SquadExport!AM91*VLOOKUP(WeightedParse!$C91,Weights!$A$1:$AV$15,34,FALSE),"")</f>
        <v/>
      </c>
      <c r="AN91" s="94" t="str">
        <f>IFERROR(SquadExport!AN91*VLOOKUP(WeightedParse!$C91,Weights!$A$1:$AV$15,35,FALSE),"")</f>
        <v/>
      </c>
      <c r="AO91" s="94" t="str">
        <f>IFERROR(SquadExport!AO91*VLOOKUP(WeightedParse!$C91,Weights!$A$1:$AV$15,36,FALSE),"")</f>
        <v/>
      </c>
      <c r="AP91" s="94" t="str">
        <f>IFERROR(SquadExport!AP91*VLOOKUP(WeightedParse!$C91,Weights!$A$1:$AV$15,37,FALSE),"")</f>
        <v/>
      </c>
      <c r="AQ91" s="94" t="str">
        <f>IFERROR(SquadExport!AQ91*VLOOKUP(WeightedParse!$C91,Weights!$A$1:$AV$15,38,FALSE),"")</f>
        <v/>
      </c>
      <c r="AR91" s="94" t="str">
        <f>IFERROR(SquadExport!AR91*VLOOKUP(WeightedParse!$C91,Weights!$A$1:$AV$15,39,FALSE),"")</f>
        <v/>
      </c>
      <c r="AS91" s="94" t="str">
        <f>IFERROR(SquadExport!AS91*VLOOKUP(WeightedParse!$C91,Weights!$A$1:$AV$15,40,FALSE),"")</f>
        <v/>
      </c>
      <c r="AT91" s="94" t="str">
        <f>IFERROR(SquadExport!AT91*VLOOKUP(WeightedParse!$C91,Weights!$A$1:$AV$15,41,FALSE),"")</f>
        <v/>
      </c>
      <c r="AU91" s="94" t="str">
        <f>IFERROR(SquadExport!AU91*VLOOKUP(WeightedParse!$C91,Weights!$A$1:$AV$15,42,FALSE),"")</f>
        <v/>
      </c>
      <c r="AV91" s="94" t="str">
        <f>IFERROR(SquadExport!AV91*VLOOKUP(WeightedParse!$C91,Weights!$A$1:$AV$15,43,FALSE),"")</f>
        <v/>
      </c>
      <c r="AW91" s="94" t="str">
        <f>IFERROR(SquadExport!AW91*VLOOKUP(WeightedParse!$C91,Weights!$A$1:$AV$15,44,FALSE),"")</f>
        <v/>
      </c>
      <c r="AX91" s="94" t="str">
        <f>IFERROR(SquadExport!AX91*VLOOKUP(WeightedParse!$C91,Weights!$A$1:$AV$15,45,FALSE),"")</f>
        <v/>
      </c>
      <c r="AY91" s="94" t="str">
        <f>IFERROR(SquadExport!AY91*VLOOKUP(WeightedParse!$C91,Weights!$A$1:$AV$15,46,FALSE),"")</f>
        <v/>
      </c>
      <c r="AZ91" s="94" t="str">
        <f>IFERROR(SquadExport!AZ91*VLOOKUP(WeightedParse!$C91,Weights!$A$1:$AV$15,47,FALSE),"")</f>
        <v/>
      </c>
      <c r="BA91" s="94" t="str">
        <f>IFERROR(SquadExport!BA91*VLOOKUP(WeightedParse!$C91,Weights!$A$1:$AV$15,48,FALSE),"")</f>
        <v/>
      </c>
      <c r="BB91" s="92" t="str">
        <f>IFERROR(IF(SquadExport!$BB91="Very Strong",6,IF(SquadExport!$BB91="Strong",5,IF(SquadExport!$BB91="Fairly Strong",4,IF(SquadExport!$BB91="Reasonable",3,IF(SquadExport!$BB91="Weak",2, IF(SquadExport!$BB91="Very Weak",1,"")))))),"")</f>
        <v/>
      </c>
      <c r="BC91" s="92" t="str">
        <f>IFERROR(IF(SquadExport!$BC91="Very Strong",6,IF(SquadExport!$BC91="Strong",5,IF(SquadExport!$BC91="Fairly Strong",4,IF(SquadExport!$BC91="Reasonable",3,IF(SquadExport!$BC91="Weak",2, IF(SquadExport!$BC91="Very Weak",1,"")))))),"")</f>
        <v/>
      </c>
      <c r="BD91" s="105" t="str">
        <f t="shared" si="2"/>
        <v/>
      </c>
      <c r="BE91" s="86" t="str">
        <f t="shared" si="3"/>
        <v/>
      </c>
    </row>
    <row r="92" spans="1:57" x14ac:dyDescent="0.25">
      <c r="A92" s="85" t="str">
        <f>IF(SquadExport!A92&gt;"",SquadExport!A92,"")</f>
        <v/>
      </c>
      <c r="B92" s="92" t="str">
        <f>IF($A92&gt;"",SquadExport!B92,"")</f>
        <v/>
      </c>
      <c r="C92" s="92" t="str">
        <f>IF($A92&gt;"",SquadExport!C92,"")</f>
        <v/>
      </c>
      <c r="D92" s="92" t="str">
        <f>IF(A92&gt;"",SquadExport!D92,"")</f>
        <v/>
      </c>
      <c r="E92" s="92" t="str">
        <f>IF($A92&gt;"",SquadExport!E92,"")</f>
        <v/>
      </c>
      <c r="F92" s="92" t="str">
        <f>IF($A92&gt;"",SquadExport!F92,"")</f>
        <v/>
      </c>
      <c r="G92" s="94" t="str">
        <f>IFERROR(SquadExport!G92*VLOOKUP(WeightedParse!$C92,Weights!$A$1:$AV$15,2,FALSE),"")</f>
        <v/>
      </c>
      <c r="H92" s="94" t="str">
        <f>IFERROR(SquadExport!H92*VLOOKUP(WeightedParse!$C92,Weights!$A$1:$AV$15,3,FALSE),"")</f>
        <v/>
      </c>
      <c r="I92" s="94" t="str">
        <f>IFERROR(SquadExport!I92*VLOOKUP(WeightedParse!$C92,Weights!$A$1:$AV$15,4,FALSE),"")</f>
        <v/>
      </c>
      <c r="J92" s="94" t="str">
        <f>IFERROR(SquadExport!J92*VLOOKUP(WeightedParse!$C92,Weights!$A$1:$AV$15,5,FALSE),"")</f>
        <v/>
      </c>
      <c r="K92" s="94" t="str">
        <f>IFERROR(SquadExport!K92*VLOOKUP(WeightedParse!$C92,Weights!$A$1:$AV$15,6,FALSE),"")</f>
        <v/>
      </c>
      <c r="L92" s="94" t="str">
        <f>IFERROR(SquadExport!L92*VLOOKUP(WeightedParse!$C92,Weights!$A$1:$AV$15,7,FALSE),"")</f>
        <v/>
      </c>
      <c r="M92" s="94" t="str">
        <f>IFERROR(SquadExport!M92*VLOOKUP(WeightedParse!$C92,Weights!$A$1:$AV$15,8,FALSE),"")</f>
        <v/>
      </c>
      <c r="N92" s="94" t="str">
        <f>IFERROR(SquadExport!N92*VLOOKUP(WeightedParse!$C92,Weights!$A$1:$AV$15,9,FALSE),"")</f>
        <v/>
      </c>
      <c r="O92" s="94" t="str">
        <f>IFERROR(SquadExport!O92*VLOOKUP(WeightedParse!$C92,Weights!$A$1:$AV$15,10,FALSE),"")</f>
        <v/>
      </c>
      <c r="P92" s="94" t="str">
        <f>IFERROR(SquadExport!P92*VLOOKUP(WeightedParse!$C92,Weights!$A$1:$AV$15,11,FALSE),"")</f>
        <v/>
      </c>
      <c r="Q92" s="94" t="str">
        <f>IFERROR(SquadExport!Q92*VLOOKUP(WeightedParse!$C92,Weights!$A$1:$AV$15,12,FALSE),"")</f>
        <v/>
      </c>
      <c r="R92" s="94" t="str">
        <f>IFERROR(SquadExport!R92*VLOOKUP(WeightedParse!$C92,Weights!$A$1:$AV$15,13,FALSE),"")</f>
        <v/>
      </c>
      <c r="S92" s="94" t="str">
        <f>IFERROR(SquadExport!S92*VLOOKUP(WeightedParse!$C92,Weights!$A$1:$AV$15,14,FALSE),"")</f>
        <v/>
      </c>
      <c r="T92" s="94" t="str">
        <f>IFERROR(SquadExport!T92*VLOOKUP(WeightedParse!$C92,Weights!$A$1:$AV$15,15,FALSE),"")</f>
        <v/>
      </c>
      <c r="U92" s="94" t="str">
        <f>IFERROR(SquadExport!U92*VLOOKUP(WeightedParse!$C92,Weights!$A$1:$AV$15,16,FALSE),"")</f>
        <v/>
      </c>
      <c r="V92" s="94" t="str">
        <f>IFERROR(SquadExport!V92*VLOOKUP(WeightedParse!$C92,Weights!$A$1:$AV$15,17,FALSE),"")</f>
        <v/>
      </c>
      <c r="W92" s="94" t="str">
        <f>IFERROR(SquadExport!W92*VLOOKUP(WeightedParse!$C92,Weights!$A$1:$AV$15,18,FALSE),"")</f>
        <v/>
      </c>
      <c r="X92" s="94" t="str">
        <f>IFERROR(SquadExport!X92*VLOOKUP(WeightedParse!$C92,Weights!$A$1:$AV$15,19,FALSE),"")</f>
        <v/>
      </c>
      <c r="Y92" s="94" t="str">
        <f>IFERROR(SquadExport!Y92*VLOOKUP(WeightedParse!$C92,Weights!$A$1:$AV$15,20,FALSE),"")</f>
        <v/>
      </c>
      <c r="Z92" s="94" t="str">
        <f>IFERROR(SquadExport!Z92*VLOOKUP(WeightedParse!$C92,Weights!$A$1:$AV$15,21,FALSE),"")</f>
        <v/>
      </c>
      <c r="AA92" s="94" t="str">
        <f>IFERROR(SquadExport!AA92*VLOOKUP(WeightedParse!$C92,Weights!$A$1:$AV$15,22,FALSE),"")</f>
        <v/>
      </c>
      <c r="AB92" s="94" t="str">
        <f>IFERROR(SquadExport!AB92*VLOOKUP(WeightedParse!$C92,Weights!$A$1:$AV$15,23,FALSE),"")</f>
        <v/>
      </c>
      <c r="AC92" s="94" t="str">
        <f>IFERROR(SquadExport!AC92*VLOOKUP(WeightedParse!$C92,Weights!$A$1:$AV$15,24,FALSE),"")</f>
        <v/>
      </c>
      <c r="AD92" s="94" t="str">
        <f>IFERROR(SquadExport!AD92*VLOOKUP(WeightedParse!$C92,Weights!$A$1:$AV$15,25,FALSE),"")</f>
        <v/>
      </c>
      <c r="AE92" s="94" t="str">
        <f>IFERROR(SquadExport!AE92*VLOOKUP(WeightedParse!$C92,Weights!$A$1:$AV$15,26,FALSE),"")</f>
        <v/>
      </c>
      <c r="AF92" s="94" t="str">
        <f>IFERROR(SquadExport!AF92*VLOOKUP(WeightedParse!$C92,Weights!$A$1:$AV$15,27,FALSE),"")</f>
        <v/>
      </c>
      <c r="AG92" s="94" t="str">
        <f>IFERROR(SquadExport!AG92*VLOOKUP(WeightedParse!$C92,Weights!$A$1:$AV$15,28,FALSE),"")</f>
        <v/>
      </c>
      <c r="AH92" s="94" t="str">
        <f>IFERROR(SquadExport!AH92*VLOOKUP(WeightedParse!$C92,Weights!$A$1:$AV$15,29,FALSE),"")</f>
        <v/>
      </c>
      <c r="AI92" s="94" t="str">
        <f>IFERROR(SquadExport!AI92*VLOOKUP(WeightedParse!$C92,Weights!$A$1:$AV$15,30,FALSE),"")</f>
        <v/>
      </c>
      <c r="AJ92" s="94" t="str">
        <f>IFERROR(SquadExport!AJ92*VLOOKUP(WeightedParse!$C92,Weights!$A$1:$AV$15,31,FALSE),"")</f>
        <v/>
      </c>
      <c r="AK92" s="94" t="str">
        <f>IFERROR(SquadExport!AK92*VLOOKUP(WeightedParse!$C92,Weights!$A$1:$AV$15,32,FALSE),"")</f>
        <v/>
      </c>
      <c r="AL92" s="94" t="str">
        <f>IFERROR(SquadExport!AL92*VLOOKUP(WeightedParse!$C92,Weights!$A$1:$AV$15,33,FALSE),"")</f>
        <v/>
      </c>
      <c r="AM92" s="94" t="str">
        <f>IFERROR(SquadExport!AM92*VLOOKUP(WeightedParse!$C92,Weights!$A$1:$AV$15,34,FALSE),"")</f>
        <v/>
      </c>
      <c r="AN92" s="94" t="str">
        <f>IFERROR(SquadExport!AN92*VLOOKUP(WeightedParse!$C92,Weights!$A$1:$AV$15,35,FALSE),"")</f>
        <v/>
      </c>
      <c r="AO92" s="94" t="str">
        <f>IFERROR(SquadExport!AO92*VLOOKUP(WeightedParse!$C92,Weights!$A$1:$AV$15,36,FALSE),"")</f>
        <v/>
      </c>
      <c r="AP92" s="94" t="str">
        <f>IFERROR(SquadExport!AP92*VLOOKUP(WeightedParse!$C92,Weights!$A$1:$AV$15,37,FALSE),"")</f>
        <v/>
      </c>
      <c r="AQ92" s="94" t="str">
        <f>IFERROR(SquadExport!AQ92*VLOOKUP(WeightedParse!$C92,Weights!$A$1:$AV$15,38,FALSE),"")</f>
        <v/>
      </c>
      <c r="AR92" s="94" t="str">
        <f>IFERROR(SquadExport!AR92*VLOOKUP(WeightedParse!$C92,Weights!$A$1:$AV$15,39,FALSE),"")</f>
        <v/>
      </c>
      <c r="AS92" s="94" t="str">
        <f>IFERROR(SquadExport!AS92*VLOOKUP(WeightedParse!$C92,Weights!$A$1:$AV$15,40,FALSE),"")</f>
        <v/>
      </c>
      <c r="AT92" s="94" t="str">
        <f>IFERROR(SquadExport!AT92*VLOOKUP(WeightedParse!$C92,Weights!$A$1:$AV$15,41,FALSE),"")</f>
        <v/>
      </c>
      <c r="AU92" s="94" t="str">
        <f>IFERROR(SquadExport!AU92*VLOOKUP(WeightedParse!$C92,Weights!$A$1:$AV$15,42,FALSE),"")</f>
        <v/>
      </c>
      <c r="AV92" s="94" t="str">
        <f>IFERROR(SquadExport!AV92*VLOOKUP(WeightedParse!$C92,Weights!$A$1:$AV$15,43,FALSE),"")</f>
        <v/>
      </c>
      <c r="AW92" s="94" t="str">
        <f>IFERROR(SquadExport!AW92*VLOOKUP(WeightedParse!$C92,Weights!$A$1:$AV$15,44,FALSE),"")</f>
        <v/>
      </c>
      <c r="AX92" s="94" t="str">
        <f>IFERROR(SquadExport!AX92*VLOOKUP(WeightedParse!$C92,Weights!$A$1:$AV$15,45,FALSE),"")</f>
        <v/>
      </c>
      <c r="AY92" s="94" t="str">
        <f>IFERROR(SquadExport!AY92*VLOOKUP(WeightedParse!$C92,Weights!$A$1:$AV$15,46,FALSE),"")</f>
        <v/>
      </c>
      <c r="AZ92" s="94" t="str">
        <f>IFERROR(SquadExport!AZ92*VLOOKUP(WeightedParse!$C92,Weights!$A$1:$AV$15,47,FALSE),"")</f>
        <v/>
      </c>
      <c r="BA92" s="94" t="str">
        <f>IFERROR(SquadExport!BA92*VLOOKUP(WeightedParse!$C92,Weights!$A$1:$AV$15,48,FALSE),"")</f>
        <v/>
      </c>
      <c r="BB92" s="92" t="str">
        <f>IFERROR(IF(SquadExport!$BB92="Very Strong",6,IF(SquadExport!$BB92="Strong",5,IF(SquadExport!$BB92="Fairly Strong",4,IF(SquadExport!$BB92="Reasonable",3,IF(SquadExport!$BB92="Weak",2, IF(SquadExport!$BB92="Very Weak",1,"")))))),"")</f>
        <v/>
      </c>
      <c r="BC92" s="92" t="str">
        <f>IFERROR(IF(SquadExport!$BC92="Very Strong",6,IF(SquadExport!$BC92="Strong",5,IF(SquadExport!$BC92="Fairly Strong",4,IF(SquadExport!$BC92="Reasonable",3,IF(SquadExport!$BC92="Weak",2, IF(SquadExport!$BC92="Very Weak",1,"")))))),"")</f>
        <v/>
      </c>
      <c r="BD92" s="105" t="str">
        <f t="shared" si="2"/>
        <v/>
      </c>
      <c r="BE92" s="86" t="str">
        <f t="shared" si="3"/>
        <v/>
      </c>
    </row>
    <row r="93" spans="1:57" x14ac:dyDescent="0.25">
      <c r="A93" s="85" t="str">
        <f>IF(SquadExport!A93&gt;"",SquadExport!A93,"")</f>
        <v/>
      </c>
      <c r="B93" s="92" t="str">
        <f>IF($A93&gt;"",SquadExport!B93,"")</f>
        <v/>
      </c>
      <c r="C93" s="92" t="str">
        <f>IF($A93&gt;"",SquadExport!C93,"")</f>
        <v/>
      </c>
      <c r="D93" s="92" t="str">
        <f>IF(A93&gt;"",SquadExport!D93,"")</f>
        <v/>
      </c>
      <c r="E93" s="92" t="str">
        <f>IF($A93&gt;"",SquadExport!E93,"")</f>
        <v/>
      </c>
      <c r="F93" s="92" t="str">
        <f>IF($A93&gt;"",SquadExport!F93,"")</f>
        <v/>
      </c>
      <c r="G93" s="94" t="str">
        <f>IFERROR(SquadExport!G93*VLOOKUP(WeightedParse!$C93,Weights!$A$1:$AV$15,2,FALSE),"")</f>
        <v/>
      </c>
      <c r="H93" s="94" t="str">
        <f>IFERROR(SquadExport!H93*VLOOKUP(WeightedParse!$C93,Weights!$A$1:$AV$15,3,FALSE),"")</f>
        <v/>
      </c>
      <c r="I93" s="94" t="str">
        <f>IFERROR(SquadExport!I93*VLOOKUP(WeightedParse!$C93,Weights!$A$1:$AV$15,4,FALSE),"")</f>
        <v/>
      </c>
      <c r="J93" s="94" t="str">
        <f>IFERROR(SquadExport!J93*VLOOKUP(WeightedParse!$C93,Weights!$A$1:$AV$15,5,FALSE),"")</f>
        <v/>
      </c>
      <c r="K93" s="94" t="str">
        <f>IFERROR(SquadExport!K93*VLOOKUP(WeightedParse!$C93,Weights!$A$1:$AV$15,6,FALSE),"")</f>
        <v/>
      </c>
      <c r="L93" s="94" t="str">
        <f>IFERROR(SquadExport!L93*VLOOKUP(WeightedParse!$C93,Weights!$A$1:$AV$15,7,FALSE),"")</f>
        <v/>
      </c>
      <c r="M93" s="94" t="str">
        <f>IFERROR(SquadExport!M93*VLOOKUP(WeightedParse!$C93,Weights!$A$1:$AV$15,8,FALSE),"")</f>
        <v/>
      </c>
      <c r="N93" s="94" t="str">
        <f>IFERROR(SquadExport!N93*VLOOKUP(WeightedParse!$C93,Weights!$A$1:$AV$15,9,FALSE),"")</f>
        <v/>
      </c>
      <c r="O93" s="94" t="str">
        <f>IFERROR(SquadExport!O93*VLOOKUP(WeightedParse!$C93,Weights!$A$1:$AV$15,10,FALSE),"")</f>
        <v/>
      </c>
      <c r="P93" s="94" t="str">
        <f>IFERROR(SquadExport!P93*VLOOKUP(WeightedParse!$C93,Weights!$A$1:$AV$15,11,FALSE),"")</f>
        <v/>
      </c>
      <c r="Q93" s="94" t="str">
        <f>IFERROR(SquadExport!Q93*VLOOKUP(WeightedParse!$C93,Weights!$A$1:$AV$15,12,FALSE),"")</f>
        <v/>
      </c>
      <c r="R93" s="94" t="str">
        <f>IFERROR(SquadExport!R93*VLOOKUP(WeightedParse!$C93,Weights!$A$1:$AV$15,13,FALSE),"")</f>
        <v/>
      </c>
      <c r="S93" s="94" t="str">
        <f>IFERROR(SquadExport!S93*VLOOKUP(WeightedParse!$C93,Weights!$A$1:$AV$15,14,FALSE),"")</f>
        <v/>
      </c>
      <c r="T93" s="94" t="str">
        <f>IFERROR(SquadExport!T93*VLOOKUP(WeightedParse!$C93,Weights!$A$1:$AV$15,15,FALSE),"")</f>
        <v/>
      </c>
      <c r="U93" s="94" t="str">
        <f>IFERROR(SquadExport!U93*VLOOKUP(WeightedParse!$C93,Weights!$A$1:$AV$15,16,FALSE),"")</f>
        <v/>
      </c>
      <c r="V93" s="94" t="str">
        <f>IFERROR(SquadExport!V93*VLOOKUP(WeightedParse!$C93,Weights!$A$1:$AV$15,17,FALSE),"")</f>
        <v/>
      </c>
      <c r="W93" s="94" t="str">
        <f>IFERROR(SquadExport!W93*VLOOKUP(WeightedParse!$C93,Weights!$A$1:$AV$15,18,FALSE),"")</f>
        <v/>
      </c>
      <c r="X93" s="94" t="str">
        <f>IFERROR(SquadExport!X93*VLOOKUP(WeightedParse!$C93,Weights!$A$1:$AV$15,19,FALSE),"")</f>
        <v/>
      </c>
      <c r="Y93" s="94" t="str">
        <f>IFERROR(SquadExport!Y93*VLOOKUP(WeightedParse!$C93,Weights!$A$1:$AV$15,20,FALSE),"")</f>
        <v/>
      </c>
      <c r="Z93" s="94" t="str">
        <f>IFERROR(SquadExport!Z93*VLOOKUP(WeightedParse!$C93,Weights!$A$1:$AV$15,21,FALSE),"")</f>
        <v/>
      </c>
      <c r="AA93" s="94" t="str">
        <f>IFERROR(SquadExport!AA93*VLOOKUP(WeightedParse!$C93,Weights!$A$1:$AV$15,22,FALSE),"")</f>
        <v/>
      </c>
      <c r="AB93" s="94" t="str">
        <f>IFERROR(SquadExport!AB93*VLOOKUP(WeightedParse!$C93,Weights!$A$1:$AV$15,23,FALSE),"")</f>
        <v/>
      </c>
      <c r="AC93" s="94" t="str">
        <f>IFERROR(SquadExport!AC93*VLOOKUP(WeightedParse!$C93,Weights!$A$1:$AV$15,24,FALSE),"")</f>
        <v/>
      </c>
      <c r="AD93" s="94" t="str">
        <f>IFERROR(SquadExport!AD93*VLOOKUP(WeightedParse!$C93,Weights!$A$1:$AV$15,25,FALSE),"")</f>
        <v/>
      </c>
      <c r="AE93" s="94" t="str">
        <f>IFERROR(SquadExport!AE93*VLOOKUP(WeightedParse!$C93,Weights!$A$1:$AV$15,26,FALSE),"")</f>
        <v/>
      </c>
      <c r="AF93" s="94" t="str">
        <f>IFERROR(SquadExport!AF93*VLOOKUP(WeightedParse!$C93,Weights!$A$1:$AV$15,27,FALSE),"")</f>
        <v/>
      </c>
      <c r="AG93" s="94" t="str">
        <f>IFERROR(SquadExport!AG93*VLOOKUP(WeightedParse!$C93,Weights!$A$1:$AV$15,28,FALSE),"")</f>
        <v/>
      </c>
      <c r="AH93" s="94" t="str">
        <f>IFERROR(SquadExport!AH93*VLOOKUP(WeightedParse!$C93,Weights!$A$1:$AV$15,29,FALSE),"")</f>
        <v/>
      </c>
      <c r="AI93" s="94" t="str">
        <f>IFERROR(SquadExport!AI93*VLOOKUP(WeightedParse!$C93,Weights!$A$1:$AV$15,30,FALSE),"")</f>
        <v/>
      </c>
      <c r="AJ93" s="94" t="str">
        <f>IFERROR(SquadExport!AJ93*VLOOKUP(WeightedParse!$C93,Weights!$A$1:$AV$15,31,FALSE),"")</f>
        <v/>
      </c>
      <c r="AK93" s="94" t="str">
        <f>IFERROR(SquadExport!AK93*VLOOKUP(WeightedParse!$C93,Weights!$A$1:$AV$15,32,FALSE),"")</f>
        <v/>
      </c>
      <c r="AL93" s="94" t="str">
        <f>IFERROR(SquadExport!AL93*VLOOKUP(WeightedParse!$C93,Weights!$A$1:$AV$15,33,FALSE),"")</f>
        <v/>
      </c>
      <c r="AM93" s="94" t="str">
        <f>IFERROR(SquadExport!AM93*VLOOKUP(WeightedParse!$C93,Weights!$A$1:$AV$15,34,FALSE),"")</f>
        <v/>
      </c>
      <c r="AN93" s="94" t="str">
        <f>IFERROR(SquadExport!AN93*VLOOKUP(WeightedParse!$C93,Weights!$A$1:$AV$15,35,FALSE),"")</f>
        <v/>
      </c>
      <c r="AO93" s="94" t="str">
        <f>IFERROR(SquadExport!AO93*VLOOKUP(WeightedParse!$C93,Weights!$A$1:$AV$15,36,FALSE),"")</f>
        <v/>
      </c>
      <c r="AP93" s="94" t="str">
        <f>IFERROR(SquadExport!AP93*VLOOKUP(WeightedParse!$C93,Weights!$A$1:$AV$15,37,FALSE),"")</f>
        <v/>
      </c>
      <c r="AQ93" s="94" t="str">
        <f>IFERROR(SquadExport!AQ93*VLOOKUP(WeightedParse!$C93,Weights!$A$1:$AV$15,38,FALSE),"")</f>
        <v/>
      </c>
      <c r="AR93" s="94" t="str">
        <f>IFERROR(SquadExport!AR93*VLOOKUP(WeightedParse!$C93,Weights!$A$1:$AV$15,39,FALSE),"")</f>
        <v/>
      </c>
      <c r="AS93" s="94" t="str">
        <f>IFERROR(SquadExport!AS93*VLOOKUP(WeightedParse!$C93,Weights!$A$1:$AV$15,40,FALSE),"")</f>
        <v/>
      </c>
      <c r="AT93" s="94" t="str">
        <f>IFERROR(SquadExport!AT93*VLOOKUP(WeightedParse!$C93,Weights!$A$1:$AV$15,41,FALSE),"")</f>
        <v/>
      </c>
      <c r="AU93" s="94" t="str">
        <f>IFERROR(SquadExport!AU93*VLOOKUP(WeightedParse!$C93,Weights!$A$1:$AV$15,42,FALSE),"")</f>
        <v/>
      </c>
      <c r="AV93" s="94" t="str">
        <f>IFERROR(SquadExport!AV93*VLOOKUP(WeightedParse!$C93,Weights!$A$1:$AV$15,43,FALSE),"")</f>
        <v/>
      </c>
      <c r="AW93" s="94" t="str">
        <f>IFERROR(SquadExport!AW93*VLOOKUP(WeightedParse!$C93,Weights!$A$1:$AV$15,44,FALSE),"")</f>
        <v/>
      </c>
      <c r="AX93" s="94" t="str">
        <f>IFERROR(SquadExport!AX93*VLOOKUP(WeightedParse!$C93,Weights!$A$1:$AV$15,45,FALSE),"")</f>
        <v/>
      </c>
      <c r="AY93" s="94" t="str">
        <f>IFERROR(SquadExport!AY93*VLOOKUP(WeightedParse!$C93,Weights!$A$1:$AV$15,46,FALSE),"")</f>
        <v/>
      </c>
      <c r="AZ93" s="94" t="str">
        <f>IFERROR(SquadExport!AZ93*VLOOKUP(WeightedParse!$C93,Weights!$A$1:$AV$15,47,FALSE),"")</f>
        <v/>
      </c>
      <c r="BA93" s="94" t="str">
        <f>IFERROR(SquadExport!BA93*VLOOKUP(WeightedParse!$C93,Weights!$A$1:$AV$15,48,FALSE),"")</f>
        <v/>
      </c>
      <c r="BB93" s="92" t="str">
        <f>IFERROR(IF(SquadExport!$BB93="Very Strong",6,IF(SquadExport!$BB93="Strong",5,IF(SquadExport!$BB93="Fairly Strong",4,IF(SquadExport!$BB93="Reasonable",3,IF(SquadExport!$BB93="Weak",2, IF(SquadExport!$BB93="Very Weak",1,"")))))),"")</f>
        <v/>
      </c>
      <c r="BC93" s="92" t="str">
        <f>IFERROR(IF(SquadExport!$BC93="Very Strong",6,IF(SquadExport!$BC93="Strong",5,IF(SquadExport!$BC93="Fairly Strong",4,IF(SquadExport!$BC93="Reasonable",3,IF(SquadExport!$BC93="Weak",2, IF(SquadExport!$BC93="Very Weak",1,"")))))),"")</f>
        <v/>
      </c>
      <c r="BD93" s="105" t="str">
        <f t="shared" si="2"/>
        <v/>
      </c>
      <c r="BE93" s="86" t="str">
        <f t="shared" si="3"/>
        <v/>
      </c>
    </row>
    <row r="94" spans="1:57" x14ac:dyDescent="0.25">
      <c r="A94" s="85" t="str">
        <f>IF(SquadExport!A94&gt;"",SquadExport!A94,"")</f>
        <v/>
      </c>
      <c r="B94" s="92" t="str">
        <f>IF($A94&gt;"",SquadExport!B94,"")</f>
        <v/>
      </c>
      <c r="C94" s="92" t="str">
        <f>IF($A94&gt;"",SquadExport!C94,"")</f>
        <v/>
      </c>
      <c r="D94" s="92" t="str">
        <f>IF(A94&gt;"",SquadExport!D94,"")</f>
        <v/>
      </c>
      <c r="E94" s="92" t="str">
        <f>IF($A94&gt;"",SquadExport!E94,"")</f>
        <v/>
      </c>
      <c r="F94" s="92" t="str">
        <f>IF($A94&gt;"",SquadExport!F94,"")</f>
        <v/>
      </c>
      <c r="G94" s="94" t="str">
        <f>IFERROR(SquadExport!G94*VLOOKUP(WeightedParse!$C94,Weights!$A$1:$AV$15,2,FALSE),"")</f>
        <v/>
      </c>
      <c r="H94" s="94" t="str">
        <f>IFERROR(SquadExport!H94*VLOOKUP(WeightedParse!$C94,Weights!$A$1:$AV$15,3,FALSE),"")</f>
        <v/>
      </c>
      <c r="I94" s="94" t="str">
        <f>IFERROR(SquadExport!I94*VLOOKUP(WeightedParse!$C94,Weights!$A$1:$AV$15,4,FALSE),"")</f>
        <v/>
      </c>
      <c r="J94" s="94" t="str">
        <f>IFERROR(SquadExport!J94*VLOOKUP(WeightedParse!$C94,Weights!$A$1:$AV$15,5,FALSE),"")</f>
        <v/>
      </c>
      <c r="K94" s="94" t="str">
        <f>IFERROR(SquadExport!K94*VLOOKUP(WeightedParse!$C94,Weights!$A$1:$AV$15,6,FALSE),"")</f>
        <v/>
      </c>
      <c r="L94" s="94" t="str">
        <f>IFERROR(SquadExport!L94*VLOOKUP(WeightedParse!$C94,Weights!$A$1:$AV$15,7,FALSE),"")</f>
        <v/>
      </c>
      <c r="M94" s="94" t="str">
        <f>IFERROR(SquadExport!M94*VLOOKUP(WeightedParse!$C94,Weights!$A$1:$AV$15,8,FALSE),"")</f>
        <v/>
      </c>
      <c r="N94" s="94" t="str">
        <f>IFERROR(SquadExport!N94*VLOOKUP(WeightedParse!$C94,Weights!$A$1:$AV$15,9,FALSE),"")</f>
        <v/>
      </c>
      <c r="O94" s="94" t="str">
        <f>IFERROR(SquadExport!O94*VLOOKUP(WeightedParse!$C94,Weights!$A$1:$AV$15,10,FALSE),"")</f>
        <v/>
      </c>
      <c r="P94" s="94" t="str">
        <f>IFERROR(SquadExport!P94*VLOOKUP(WeightedParse!$C94,Weights!$A$1:$AV$15,11,FALSE),"")</f>
        <v/>
      </c>
      <c r="Q94" s="94" t="str">
        <f>IFERROR(SquadExport!Q94*VLOOKUP(WeightedParse!$C94,Weights!$A$1:$AV$15,12,FALSE),"")</f>
        <v/>
      </c>
      <c r="R94" s="94" t="str">
        <f>IFERROR(SquadExport!R94*VLOOKUP(WeightedParse!$C94,Weights!$A$1:$AV$15,13,FALSE),"")</f>
        <v/>
      </c>
      <c r="S94" s="94" t="str">
        <f>IFERROR(SquadExport!S94*VLOOKUP(WeightedParse!$C94,Weights!$A$1:$AV$15,14,FALSE),"")</f>
        <v/>
      </c>
      <c r="T94" s="94" t="str">
        <f>IFERROR(SquadExport!T94*VLOOKUP(WeightedParse!$C94,Weights!$A$1:$AV$15,15,FALSE),"")</f>
        <v/>
      </c>
      <c r="U94" s="94" t="str">
        <f>IFERROR(SquadExport!U94*VLOOKUP(WeightedParse!$C94,Weights!$A$1:$AV$15,16,FALSE),"")</f>
        <v/>
      </c>
      <c r="V94" s="94" t="str">
        <f>IFERROR(SquadExport!V94*VLOOKUP(WeightedParse!$C94,Weights!$A$1:$AV$15,17,FALSE),"")</f>
        <v/>
      </c>
      <c r="W94" s="94" t="str">
        <f>IFERROR(SquadExport!W94*VLOOKUP(WeightedParse!$C94,Weights!$A$1:$AV$15,18,FALSE),"")</f>
        <v/>
      </c>
      <c r="X94" s="94" t="str">
        <f>IFERROR(SquadExport!X94*VLOOKUP(WeightedParse!$C94,Weights!$A$1:$AV$15,19,FALSE),"")</f>
        <v/>
      </c>
      <c r="Y94" s="94" t="str">
        <f>IFERROR(SquadExport!Y94*VLOOKUP(WeightedParse!$C94,Weights!$A$1:$AV$15,20,FALSE),"")</f>
        <v/>
      </c>
      <c r="Z94" s="94" t="str">
        <f>IFERROR(SquadExport!Z94*VLOOKUP(WeightedParse!$C94,Weights!$A$1:$AV$15,21,FALSE),"")</f>
        <v/>
      </c>
      <c r="AA94" s="94" t="str">
        <f>IFERROR(SquadExport!AA94*VLOOKUP(WeightedParse!$C94,Weights!$A$1:$AV$15,22,FALSE),"")</f>
        <v/>
      </c>
      <c r="AB94" s="94" t="str">
        <f>IFERROR(SquadExport!AB94*VLOOKUP(WeightedParse!$C94,Weights!$A$1:$AV$15,23,FALSE),"")</f>
        <v/>
      </c>
      <c r="AC94" s="94" t="str">
        <f>IFERROR(SquadExport!AC94*VLOOKUP(WeightedParse!$C94,Weights!$A$1:$AV$15,24,FALSE),"")</f>
        <v/>
      </c>
      <c r="AD94" s="94" t="str">
        <f>IFERROR(SquadExport!AD94*VLOOKUP(WeightedParse!$C94,Weights!$A$1:$AV$15,25,FALSE),"")</f>
        <v/>
      </c>
      <c r="AE94" s="94" t="str">
        <f>IFERROR(SquadExport!AE94*VLOOKUP(WeightedParse!$C94,Weights!$A$1:$AV$15,26,FALSE),"")</f>
        <v/>
      </c>
      <c r="AF94" s="94" t="str">
        <f>IFERROR(SquadExport!AF94*VLOOKUP(WeightedParse!$C94,Weights!$A$1:$AV$15,27,FALSE),"")</f>
        <v/>
      </c>
      <c r="AG94" s="94" t="str">
        <f>IFERROR(SquadExport!AG94*VLOOKUP(WeightedParse!$C94,Weights!$A$1:$AV$15,28,FALSE),"")</f>
        <v/>
      </c>
      <c r="AH94" s="94" t="str">
        <f>IFERROR(SquadExport!AH94*VLOOKUP(WeightedParse!$C94,Weights!$A$1:$AV$15,29,FALSE),"")</f>
        <v/>
      </c>
      <c r="AI94" s="94" t="str">
        <f>IFERROR(SquadExport!AI94*VLOOKUP(WeightedParse!$C94,Weights!$A$1:$AV$15,30,FALSE),"")</f>
        <v/>
      </c>
      <c r="AJ94" s="94" t="str">
        <f>IFERROR(SquadExport!AJ94*VLOOKUP(WeightedParse!$C94,Weights!$A$1:$AV$15,31,FALSE),"")</f>
        <v/>
      </c>
      <c r="AK94" s="94" t="str">
        <f>IFERROR(SquadExport!AK94*VLOOKUP(WeightedParse!$C94,Weights!$A$1:$AV$15,32,FALSE),"")</f>
        <v/>
      </c>
      <c r="AL94" s="94" t="str">
        <f>IFERROR(SquadExport!AL94*VLOOKUP(WeightedParse!$C94,Weights!$A$1:$AV$15,33,FALSE),"")</f>
        <v/>
      </c>
      <c r="AM94" s="94" t="str">
        <f>IFERROR(SquadExport!AM94*VLOOKUP(WeightedParse!$C94,Weights!$A$1:$AV$15,34,FALSE),"")</f>
        <v/>
      </c>
      <c r="AN94" s="94" t="str">
        <f>IFERROR(SquadExport!AN94*VLOOKUP(WeightedParse!$C94,Weights!$A$1:$AV$15,35,FALSE),"")</f>
        <v/>
      </c>
      <c r="AO94" s="94" t="str">
        <f>IFERROR(SquadExport!AO94*VLOOKUP(WeightedParse!$C94,Weights!$A$1:$AV$15,36,FALSE),"")</f>
        <v/>
      </c>
      <c r="AP94" s="94" t="str">
        <f>IFERROR(SquadExport!AP94*VLOOKUP(WeightedParse!$C94,Weights!$A$1:$AV$15,37,FALSE),"")</f>
        <v/>
      </c>
      <c r="AQ94" s="94" t="str">
        <f>IFERROR(SquadExport!AQ94*VLOOKUP(WeightedParse!$C94,Weights!$A$1:$AV$15,38,FALSE),"")</f>
        <v/>
      </c>
      <c r="AR94" s="94" t="str">
        <f>IFERROR(SquadExport!AR94*VLOOKUP(WeightedParse!$C94,Weights!$A$1:$AV$15,39,FALSE),"")</f>
        <v/>
      </c>
      <c r="AS94" s="94" t="str">
        <f>IFERROR(SquadExport!AS94*VLOOKUP(WeightedParse!$C94,Weights!$A$1:$AV$15,40,FALSE),"")</f>
        <v/>
      </c>
      <c r="AT94" s="94" t="str">
        <f>IFERROR(SquadExport!AT94*VLOOKUP(WeightedParse!$C94,Weights!$A$1:$AV$15,41,FALSE),"")</f>
        <v/>
      </c>
      <c r="AU94" s="94" t="str">
        <f>IFERROR(SquadExport!AU94*VLOOKUP(WeightedParse!$C94,Weights!$A$1:$AV$15,42,FALSE),"")</f>
        <v/>
      </c>
      <c r="AV94" s="94" t="str">
        <f>IFERROR(SquadExport!AV94*VLOOKUP(WeightedParse!$C94,Weights!$A$1:$AV$15,43,FALSE),"")</f>
        <v/>
      </c>
      <c r="AW94" s="94" t="str">
        <f>IFERROR(SquadExport!AW94*VLOOKUP(WeightedParse!$C94,Weights!$A$1:$AV$15,44,FALSE),"")</f>
        <v/>
      </c>
      <c r="AX94" s="94" t="str">
        <f>IFERROR(SquadExport!AX94*VLOOKUP(WeightedParse!$C94,Weights!$A$1:$AV$15,45,FALSE),"")</f>
        <v/>
      </c>
      <c r="AY94" s="94" t="str">
        <f>IFERROR(SquadExport!AY94*VLOOKUP(WeightedParse!$C94,Weights!$A$1:$AV$15,46,FALSE),"")</f>
        <v/>
      </c>
      <c r="AZ94" s="94" t="str">
        <f>IFERROR(SquadExport!AZ94*VLOOKUP(WeightedParse!$C94,Weights!$A$1:$AV$15,47,FALSE),"")</f>
        <v/>
      </c>
      <c r="BA94" s="94" t="str">
        <f>IFERROR(SquadExport!BA94*VLOOKUP(WeightedParse!$C94,Weights!$A$1:$AV$15,48,FALSE),"")</f>
        <v/>
      </c>
      <c r="BB94" s="92" t="str">
        <f>IFERROR(IF(SquadExport!$BB94="Very Strong",6,IF(SquadExport!$BB94="Strong",5,IF(SquadExport!$BB94="Fairly Strong",4,IF(SquadExport!$BB94="Reasonable",3,IF(SquadExport!$BB94="Weak",2, IF(SquadExport!$BB94="Very Weak",1,"")))))),"")</f>
        <v/>
      </c>
      <c r="BC94" s="92" t="str">
        <f>IFERROR(IF(SquadExport!$BC94="Very Strong",6,IF(SquadExport!$BC94="Strong",5,IF(SquadExport!$BC94="Fairly Strong",4,IF(SquadExport!$BC94="Reasonable",3,IF(SquadExport!$BC94="Weak",2, IF(SquadExport!$BC94="Very Weak",1,"")))))),"")</f>
        <v/>
      </c>
      <c r="BD94" s="105" t="str">
        <f t="shared" si="2"/>
        <v/>
      </c>
      <c r="BE94" s="86" t="str">
        <f t="shared" si="3"/>
        <v/>
      </c>
    </row>
    <row r="95" spans="1:57" x14ac:dyDescent="0.25">
      <c r="A95" s="85" t="str">
        <f>IF(SquadExport!A95&gt;"",SquadExport!A95,"")</f>
        <v/>
      </c>
      <c r="B95" s="92" t="str">
        <f>IF($A95&gt;"",SquadExport!B95,"")</f>
        <v/>
      </c>
      <c r="C95" s="92" t="str">
        <f>IF($A95&gt;"",SquadExport!C95,"")</f>
        <v/>
      </c>
      <c r="D95" s="92" t="str">
        <f>IF(A95&gt;"",SquadExport!D95,"")</f>
        <v/>
      </c>
      <c r="E95" s="92" t="str">
        <f>IF($A95&gt;"",SquadExport!E95,"")</f>
        <v/>
      </c>
      <c r="F95" s="92" t="str">
        <f>IF($A95&gt;"",SquadExport!F95,"")</f>
        <v/>
      </c>
      <c r="G95" s="94" t="str">
        <f>IFERROR(SquadExport!G95*VLOOKUP(WeightedParse!$C95,Weights!$A$1:$AV$15,2,FALSE),"")</f>
        <v/>
      </c>
      <c r="H95" s="94" t="str">
        <f>IFERROR(SquadExport!H95*VLOOKUP(WeightedParse!$C95,Weights!$A$1:$AV$15,3,FALSE),"")</f>
        <v/>
      </c>
      <c r="I95" s="94" t="str">
        <f>IFERROR(SquadExport!I95*VLOOKUP(WeightedParse!$C95,Weights!$A$1:$AV$15,4,FALSE),"")</f>
        <v/>
      </c>
      <c r="J95" s="94" t="str">
        <f>IFERROR(SquadExport!J95*VLOOKUP(WeightedParse!$C95,Weights!$A$1:$AV$15,5,FALSE),"")</f>
        <v/>
      </c>
      <c r="K95" s="94" t="str">
        <f>IFERROR(SquadExport!K95*VLOOKUP(WeightedParse!$C95,Weights!$A$1:$AV$15,6,FALSE),"")</f>
        <v/>
      </c>
      <c r="L95" s="94" t="str">
        <f>IFERROR(SquadExport!L95*VLOOKUP(WeightedParse!$C95,Weights!$A$1:$AV$15,7,FALSE),"")</f>
        <v/>
      </c>
      <c r="M95" s="94" t="str">
        <f>IFERROR(SquadExport!M95*VLOOKUP(WeightedParse!$C95,Weights!$A$1:$AV$15,8,FALSE),"")</f>
        <v/>
      </c>
      <c r="N95" s="94" t="str">
        <f>IFERROR(SquadExport!N95*VLOOKUP(WeightedParse!$C95,Weights!$A$1:$AV$15,9,FALSE),"")</f>
        <v/>
      </c>
      <c r="O95" s="94" t="str">
        <f>IFERROR(SquadExport!O95*VLOOKUP(WeightedParse!$C95,Weights!$A$1:$AV$15,10,FALSE),"")</f>
        <v/>
      </c>
      <c r="P95" s="94" t="str">
        <f>IFERROR(SquadExport!P95*VLOOKUP(WeightedParse!$C95,Weights!$A$1:$AV$15,11,FALSE),"")</f>
        <v/>
      </c>
      <c r="Q95" s="94" t="str">
        <f>IFERROR(SquadExport!Q95*VLOOKUP(WeightedParse!$C95,Weights!$A$1:$AV$15,12,FALSE),"")</f>
        <v/>
      </c>
      <c r="R95" s="94" t="str">
        <f>IFERROR(SquadExport!R95*VLOOKUP(WeightedParse!$C95,Weights!$A$1:$AV$15,13,FALSE),"")</f>
        <v/>
      </c>
      <c r="S95" s="94" t="str">
        <f>IFERROR(SquadExport!S95*VLOOKUP(WeightedParse!$C95,Weights!$A$1:$AV$15,14,FALSE),"")</f>
        <v/>
      </c>
      <c r="T95" s="94" t="str">
        <f>IFERROR(SquadExport!T95*VLOOKUP(WeightedParse!$C95,Weights!$A$1:$AV$15,15,FALSE),"")</f>
        <v/>
      </c>
      <c r="U95" s="94" t="str">
        <f>IFERROR(SquadExport!U95*VLOOKUP(WeightedParse!$C95,Weights!$A$1:$AV$15,16,FALSE),"")</f>
        <v/>
      </c>
      <c r="V95" s="94" t="str">
        <f>IFERROR(SquadExport!V95*VLOOKUP(WeightedParse!$C95,Weights!$A$1:$AV$15,17,FALSE),"")</f>
        <v/>
      </c>
      <c r="W95" s="94" t="str">
        <f>IFERROR(SquadExport!W95*VLOOKUP(WeightedParse!$C95,Weights!$A$1:$AV$15,18,FALSE),"")</f>
        <v/>
      </c>
      <c r="X95" s="94" t="str">
        <f>IFERROR(SquadExport!X95*VLOOKUP(WeightedParse!$C95,Weights!$A$1:$AV$15,19,FALSE),"")</f>
        <v/>
      </c>
      <c r="Y95" s="94" t="str">
        <f>IFERROR(SquadExport!Y95*VLOOKUP(WeightedParse!$C95,Weights!$A$1:$AV$15,20,FALSE),"")</f>
        <v/>
      </c>
      <c r="Z95" s="94" t="str">
        <f>IFERROR(SquadExport!Z95*VLOOKUP(WeightedParse!$C95,Weights!$A$1:$AV$15,21,FALSE),"")</f>
        <v/>
      </c>
      <c r="AA95" s="94" t="str">
        <f>IFERROR(SquadExport!AA95*VLOOKUP(WeightedParse!$C95,Weights!$A$1:$AV$15,22,FALSE),"")</f>
        <v/>
      </c>
      <c r="AB95" s="94" t="str">
        <f>IFERROR(SquadExport!AB95*VLOOKUP(WeightedParse!$C95,Weights!$A$1:$AV$15,23,FALSE),"")</f>
        <v/>
      </c>
      <c r="AC95" s="94" t="str">
        <f>IFERROR(SquadExport!AC95*VLOOKUP(WeightedParse!$C95,Weights!$A$1:$AV$15,24,FALSE),"")</f>
        <v/>
      </c>
      <c r="AD95" s="94" t="str">
        <f>IFERROR(SquadExport!AD95*VLOOKUP(WeightedParse!$C95,Weights!$A$1:$AV$15,25,FALSE),"")</f>
        <v/>
      </c>
      <c r="AE95" s="94" t="str">
        <f>IFERROR(SquadExport!AE95*VLOOKUP(WeightedParse!$C95,Weights!$A$1:$AV$15,26,FALSE),"")</f>
        <v/>
      </c>
      <c r="AF95" s="94" t="str">
        <f>IFERROR(SquadExport!AF95*VLOOKUP(WeightedParse!$C95,Weights!$A$1:$AV$15,27,FALSE),"")</f>
        <v/>
      </c>
      <c r="AG95" s="94" t="str">
        <f>IFERROR(SquadExport!AG95*VLOOKUP(WeightedParse!$C95,Weights!$A$1:$AV$15,28,FALSE),"")</f>
        <v/>
      </c>
      <c r="AH95" s="94" t="str">
        <f>IFERROR(SquadExport!AH95*VLOOKUP(WeightedParse!$C95,Weights!$A$1:$AV$15,29,FALSE),"")</f>
        <v/>
      </c>
      <c r="AI95" s="94" t="str">
        <f>IFERROR(SquadExport!AI95*VLOOKUP(WeightedParse!$C95,Weights!$A$1:$AV$15,30,FALSE),"")</f>
        <v/>
      </c>
      <c r="AJ95" s="94" t="str">
        <f>IFERROR(SquadExport!AJ95*VLOOKUP(WeightedParse!$C95,Weights!$A$1:$AV$15,31,FALSE),"")</f>
        <v/>
      </c>
      <c r="AK95" s="94" t="str">
        <f>IFERROR(SquadExport!AK95*VLOOKUP(WeightedParse!$C95,Weights!$A$1:$AV$15,32,FALSE),"")</f>
        <v/>
      </c>
      <c r="AL95" s="94" t="str">
        <f>IFERROR(SquadExport!AL95*VLOOKUP(WeightedParse!$C95,Weights!$A$1:$AV$15,33,FALSE),"")</f>
        <v/>
      </c>
      <c r="AM95" s="94" t="str">
        <f>IFERROR(SquadExport!AM95*VLOOKUP(WeightedParse!$C95,Weights!$A$1:$AV$15,34,FALSE),"")</f>
        <v/>
      </c>
      <c r="AN95" s="94" t="str">
        <f>IFERROR(SquadExport!AN95*VLOOKUP(WeightedParse!$C95,Weights!$A$1:$AV$15,35,FALSE),"")</f>
        <v/>
      </c>
      <c r="AO95" s="94" t="str">
        <f>IFERROR(SquadExport!AO95*VLOOKUP(WeightedParse!$C95,Weights!$A$1:$AV$15,36,FALSE),"")</f>
        <v/>
      </c>
      <c r="AP95" s="94" t="str">
        <f>IFERROR(SquadExport!AP95*VLOOKUP(WeightedParse!$C95,Weights!$A$1:$AV$15,37,FALSE),"")</f>
        <v/>
      </c>
      <c r="AQ95" s="94" t="str">
        <f>IFERROR(SquadExport!AQ95*VLOOKUP(WeightedParse!$C95,Weights!$A$1:$AV$15,38,FALSE),"")</f>
        <v/>
      </c>
      <c r="AR95" s="94" t="str">
        <f>IFERROR(SquadExport!AR95*VLOOKUP(WeightedParse!$C95,Weights!$A$1:$AV$15,39,FALSE),"")</f>
        <v/>
      </c>
      <c r="AS95" s="94" t="str">
        <f>IFERROR(SquadExport!AS95*VLOOKUP(WeightedParse!$C95,Weights!$A$1:$AV$15,40,FALSE),"")</f>
        <v/>
      </c>
      <c r="AT95" s="94" t="str">
        <f>IFERROR(SquadExport!AT95*VLOOKUP(WeightedParse!$C95,Weights!$A$1:$AV$15,41,FALSE),"")</f>
        <v/>
      </c>
      <c r="AU95" s="94" t="str">
        <f>IFERROR(SquadExport!AU95*VLOOKUP(WeightedParse!$C95,Weights!$A$1:$AV$15,42,FALSE),"")</f>
        <v/>
      </c>
      <c r="AV95" s="94" t="str">
        <f>IFERROR(SquadExport!AV95*VLOOKUP(WeightedParse!$C95,Weights!$A$1:$AV$15,43,FALSE),"")</f>
        <v/>
      </c>
      <c r="AW95" s="94" t="str">
        <f>IFERROR(SquadExport!AW95*VLOOKUP(WeightedParse!$C95,Weights!$A$1:$AV$15,44,FALSE),"")</f>
        <v/>
      </c>
      <c r="AX95" s="94" t="str">
        <f>IFERROR(SquadExport!AX95*VLOOKUP(WeightedParse!$C95,Weights!$A$1:$AV$15,45,FALSE),"")</f>
        <v/>
      </c>
      <c r="AY95" s="94" t="str">
        <f>IFERROR(SquadExport!AY95*VLOOKUP(WeightedParse!$C95,Weights!$A$1:$AV$15,46,FALSE),"")</f>
        <v/>
      </c>
      <c r="AZ95" s="94" t="str">
        <f>IFERROR(SquadExport!AZ95*VLOOKUP(WeightedParse!$C95,Weights!$A$1:$AV$15,47,FALSE),"")</f>
        <v/>
      </c>
      <c r="BA95" s="94" t="str">
        <f>IFERROR(SquadExport!BA95*VLOOKUP(WeightedParse!$C95,Weights!$A$1:$AV$15,48,FALSE),"")</f>
        <v/>
      </c>
      <c r="BB95" s="92" t="str">
        <f>IFERROR(IF(SquadExport!$BB95="Very Strong",6,IF(SquadExport!$BB95="Strong",5,IF(SquadExport!$BB95="Fairly Strong",4,IF(SquadExport!$BB95="Reasonable",3,IF(SquadExport!$BB95="Weak",2, IF(SquadExport!$BB95="Very Weak",1,"")))))),"")</f>
        <v/>
      </c>
      <c r="BC95" s="92" t="str">
        <f>IFERROR(IF(SquadExport!$BC95="Very Strong",6,IF(SquadExport!$BC95="Strong",5,IF(SquadExport!$BC95="Fairly Strong",4,IF(SquadExport!$BC95="Reasonable",3,IF(SquadExport!$BC95="Weak",2, IF(SquadExport!$BC95="Very Weak",1,"")))))),"")</f>
        <v/>
      </c>
      <c r="BD95" s="105" t="str">
        <f t="shared" si="2"/>
        <v/>
      </c>
      <c r="BE95" s="86" t="str">
        <f t="shared" si="3"/>
        <v/>
      </c>
    </row>
    <row r="96" spans="1:57" x14ac:dyDescent="0.25">
      <c r="A96" s="85" t="str">
        <f>IF(SquadExport!A96&gt;"",SquadExport!A96,"")</f>
        <v/>
      </c>
      <c r="B96" s="92" t="str">
        <f>IF($A96&gt;"",SquadExport!B96,"")</f>
        <v/>
      </c>
      <c r="C96" s="92" t="str">
        <f>IF($A96&gt;"",SquadExport!C96,"")</f>
        <v/>
      </c>
      <c r="D96" s="92" t="str">
        <f>IF(A96&gt;"",SquadExport!D96,"")</f>
        <v/>
      </c>
      <c r="E96" s="92" t="str">
        <f>IF($A96&gt;"",SquadExport!E96,"")</f>
        <v/>
      </c>
      <c r="F96" s="92" t="str">
        <f>IF($A96&gt;"",SquadExport!F96,"")</f>
        <v/>
      </c>
      <c r="G96" s="94" t="str">
        <f>IFERROR(SquadExport!G96*VLOOKUP(WeightedParse!$C96,Weights!$A$1:$AV$15,2,FALSE),"")</f>
        <v/>
      </c>
      <c r="H96" s="94" t="str">
        <f>IFERROR(SquadExport!H96*VLOOKUP(WeightedParse!$C96,Weights!$A$1:$AV$15,3,FALSE),"")</f>
        <v/>
      </c>
      <c r="I96" s="94" t="str">
        <f>IFERROR(SquadExport!I96*VLOOKUP(WeightedParse!$C96,Weights!$A$1:$AV$15,4,FALSE),"")</f>
        <v/>
      </c>
      <c r="J96" s="94" t="str">
        <f>IFERROR(SquadExport!J96*VLOOKUP(WeightedParse!$C96,Weights!$A$1:$AV$15,5,FALSE),"")</f>
        <v/>
      </c>
      <c r="K96" s="94" t="str">
        <f>IFERROR(SquadExport!K96*VLOOKUP(WeightedParse!$C96,Weights!$A$1:$AV$15,6,FALSE),"")</f>
        <v/>
      </c>
      <c r="L96" s="94" t="str">
        <f>IFERROR(SquadExport!L96*VLOOKUP(WeightedParse!$C96,Weights!$A$1:$AV$15,7,FALSE),"")</f>
        <v/>
      </c>
      <c r="M96" s="94" t="str">
        <f>IFERROR(SquadExport!M96*VLOOKUP(WeightedParse!$C96,Weights!$A$1:$AV$15,8,FALSE),"")</f>
        <v/>
      </c>
      <c r="N96" s="94" t="str">
        <f>IFERROR(SquadExport!N96*VLOOKUP(WeightedParse!$C96,Weights!$A$1:$AV$15,9,FALSE),"")</f>
        <v/>
      </c>
      <c r="O96" s="94" t="str">
        <f>IFERROR(SquadExport!O96*VLOOKUP(WeightedParse!$C96,Weights!$A$1:$AV$15,10,FALSE),"")</f>
        <v/>
      </c>
      <c r="P96" s="94" t="str">
        <f>IFERROR(SquadExport!P96*VLOOKUP(WeightedParse!$C96,Weights!$A$1:$AV$15,11,FALSE),"")</f>
        <v/>
      </c>
      <c r="Q96" s="94" t="str">
        <f>IFERROR(SquadExport!Q96*VLOOKUP(WeightedParse!$C96,Weights!$A$1:$AV$15,12,FALSE),"")</f>
        <v/>
      </c>
      <c r="R96" s="94" t="str">
        <f>IFERROR(SquadExport!R96*VLOOKUP(WeightedParse!$C96,Weights!$A$1:$AV$15,13,FALSE),"")</f>
        <v/>
      </c>
      <c r="S96" s="94" t="str">
        <f>IFERROR(SquadExport!S96*VLOOKUP(WeightedParse!$C96,Weights!$A$1:$AV$15,14,FALSE),"")</f>
        <v/>
      </c>
      <c r="T96" s="94" t="str">
        <f>IFERROR(SquadExport!T96*VLOOKUP(WeightedParse!$C96,Weights!$A$1:$AV$15,15,FALSE),"")</f>
        <v/>
      </c>
      <c r="U96" s="94" t="str">
        <f>IFERROR(SquadExport!U96*VLOOKUP(WeightedParse!$C96,Weights!$A$1:$AV$15,16,FALSE),"")</f>
        <v/>
      </c>
      <c r="V96" s="94" t="str">
        <f>IFERROR(SquadExport!V96*VLOOKUP(WeightedParse!$C96,Weights!$A$1:$AV$15,17,FALSE),"")</f>
        <v/>
      </c>
      <c r="W96" s="94" t="str">
        <f>IFERROR(SquadExport!W96*VLOOKUP(WeightedParse!$C96,Weights!$A$1:$AV$15,18,FALSE),"")</f>
        <v/>
      </c>
      <c r="X96" s="94" t="str">
        <f>IFERROR(SquadExport!X96*VLOOKUP(WeightedParse!$C96,Weights!$A$1:$AV$15,19,FALSE),"")</f>
        <v/>
      </c>
      <c r="Y96" s="94" t="str">
        <f>IFERROR(SquadExport!Y96*VLOOKUP(WeightedParse!$C96,Weights!$A$1:$AV$15,20,FALSE),"")</f>
        <v/>
      </c>
      <c r="Z96" s="94" t="str">
        <f>IFERROR(SquadExport!Z96*VLOOKUP(WeightedParse!$C96,Weights!$A$1:$AV$15,21,FALSE),"")</f>
        <v/>
      </c>
      <c r="AA96" s="94" t="str">
        <f>IFERROR(SquadExport!AA96*VLOOKUP(WeightedParse!$C96,Weights!$A$1:$AV$15,22,FALSE),"")</f>
        <v/>
      </c>
      <c r="AB96" s="94" t="str">
        <f>IFERROR(SquadExport!AB96*VLOOKUP(WeightedParse!$C96,Weights!$A$1:$AV$15,23,FALSE),"")</f>
        <v/>
      </c>
      <c r="AC96" s="94" t="str">
        <f>IFERROR(SquadExport!AC96*VLOOKUP(WeightedParse!$C96,Weights!$A$1:$AV$15,24,FALSE),"")</f>
        <v/>
      </c>
      <c r="AD96" s="94" t="str">
        <f>IFERROR(SquadExport!AD96*VLOOKUP(WeightedParse!$C96,Weights!$A$1:$AV$15,25,FALSE),"")</f>
        <v/>
      </c>
      <c r="AE96" s="94" t="str">
        <f>IFERROR(SquadExport!AE96*VLOOKUP(WeightedParse!$C96,Weights!$A$1:$AV$15,26,FALSE),"")</f>
        <v/>
      </c>
      <c r="AF96" s="94" t="str">
        <f>IFERROR(SquadExport!AF96*VLOOKUP(WeightedParse!$C96,Weights!$A$1:$AV$15,27,FALSE),"")</f>
        <v/>
      </c>
      <c r="AG96" s="94" t="str">
        <f>IFERROR(SquadExport!AG96*VLOOKUP(WeightedParse!$C96,Weights!$A$1:$AV$15,28,FALSE),"")</f>
        <v/>
      </c>
      <c r="AH96" s="94" t="str">
        <f>IFERROR(SquadExport!AH96*VLOOKUP(WeightedParse!$C96,Weights!$A$1:$AV$15,29,FALSE),"")</f>
        <v/>
      </c>
      <c r="AI96" s="94" t="str">
        <f>IFERROR(SquadExport!AI96*VLOOKUP(WeightedParse!$C96,Weights!$A$1:$AV$15,30,FALSE),"")</f>
        <v/>
      </c>
      <c r="AJ96" s="94" t="str">
        <f>IFERROR(SquadExport!AJ96*VLOOKUP(WeightedParse!$C96,Weights!$A$1:$AV$15,31,FALSE),"")</f>
        <v/>
      </c>
      <c r="AK96" s="94" t="str">
        <f>IFERROR(SquadExport!AK96*VLOOKUP(WeightedParse!$C96,Weights!$A$1:$AV$15,32,FALSE),"")</f>
        <v/>
      </c>
      <c r="AL96" s="94" t="str">
        <f>IFERROR(SquadExport!AL96*VLOOKUP(WeightedParse!$C96,Weights!$A$1:$AV$15,33,FALSE),"")</f>
        <v/>
      </c>
      <c r="AM96" s="94" t="str">
        <f>IFERROR(SquadExport!AM96*VLOOKUP(WeightedParse!$C96,Weights!$A$1:$AV$15,34,FALSE),"")</f>
        <v/>
      </c>
      <c r="AN96" s="94" t="str">
        <f>IFERROR(SquadExport!AN96*VLOOKUP(WeightedParse!$C96,Weights!$A$1:$AV$15,35,FALSE),"")</f>
        <v/>
      </c>
      <c r="AO96" s="94" t="str">
        <f>IFERROR(SquadExport!AO96*VLOOKUP(WeightedParse!$C96,Weights!$A$1:$AV$15,36,FALSE),"")</f>
        <v/>
      </c>
      <c r="AP96" s="94" t="str">
        <f>IFERROR(SquadExport!AP96*VLOOKUP(WeightedParse!$C96,Weights!$A$1:$AV$15,37,FALSE),"")</f>
        <v/>
      </c>
      <c r="AQ96" s="94" t="str">
        <f>IFERROR(SquadExport!AQ96*VLOOKUP(WeightedParse!$C96,Weights!$A$1:$AV$15,38,FALSE),"")</f>
        <v/>
      </c>
      <c r="AR96" s="94" t="str">
        <f>IFERROR(SquadExport!AR96*VLOOKUP(WeightedParse!$C96,Weights!$A$1:$AV$15,39,FALSE),"")</f>
        <v/>
      </c>
      <c r="AS96" s="94" t="str">
        <f>IFERROR(SquadExport!AS96*VLOOKUP(WeightedParse!$C96,Weights!$A$1:$AV$15,40,FALSE),"")</f>
        <v/>
      </c>
      <c r="AT96" s="94" t="str">
        <f>IFERROR(SquadExport!AT96*VLOOKUP(WeightedParse!$C96,Weights!$A$1:$AV$15,41,FALSE),"")</f>
        <v/>
      </c>
      <c r="AU96" s="94" t="str">
        <f>IFERROR(SquadExport!AU96*VLOOKUP(WeightedParse!$C96,Weights!$A$1:$AV$15,42,FALSE),"")</f>
        <v/>
      </c>
      <c r="AV96" s="94" t="str">
        <f>IFERROR(SquadExport!AV96*VLOOKUP(WeightedParse!$C96,Weights!$A$1:$AV$15,43,FALSE),"")</f>
        <v/>
      </c>
      <c r="AW96" s="94" t="str">
        <f>IFERROR(SquadExport!AW96*VLOOKUP(WeightedParse!$C96,Weights!$A$1:$AV$15,44,FALSE),"")</f>
        <v/>
      </c>
      <c r="AX96" s="94" t="str">
        <f>IFERROR(SquadExport!AX96*VLOOKUP(WeightedParse!$C96,Weights!$A$1:$AV$15,45,FALSE),"")</f>
        <v/>
      </c>
      <c r="AY96" s="94" t="str">
        <f>IFERROR(SquadExport!AY96*VLOOKUP(WeightedParse!$C96,Weights!$A$1:$AV$15,46,FALSE),"")</f>
        <v/>
      </c>
      <c r="AZ96" s="94" t="str">
        <f>IFERROR(SquadExport!AZ96*VLOOKUP(WeightedParse!$C96,Weights!$A$1:$AV$15,47,FALSE),"")</f>
        <v/>
      </c>
      <c r="BA96" s="94" t="str">
        <f>IFERROR(SquadExport!BA96*VLOOKUP(WeightedParse!$C96,Weights!$A$1:$AV$15,48,FALSE),"")</f>
        <v/>
      </c>
      <c r="BB96" s="92" t="str">
        <f>IFERROR(IF(SquadExport!$BB96="Very Strong",6,IF(SquadExport!$BB96="Strong",5,IF(SquadExport!$BB96="Fairly Strong",4,IF(SquadExport!$BB96="Reasonable",3,IF(SquadExport!$BB96="Weak",2, IF(SquadExport!$BB96="Very Weak",1,"")))))),"")</f>
        <v/>
      </c>
      <c r="BC96" s="92" t="str">
        <f>IFERROR(IF(SquadExport!$BC96="Very Strong",6,IF(SquadExport!$BC96="Strong",5,IF(SquadExport!$BC96="Fairly Strong",4,IF(SquadExport!$BC96="Reasonable",3,IF(SquadExport!$BC96="Weak",2, IF(SquadExport!$BC96="Very Weak",1,"")))))),"")</f>
        <v/>
      </c>
      <c r="BD96" s="105" t="str">
        <f t="shared" si="2"/>
        <v/>
      </c>
      <c r="BE96" s="86" t="str">
        <f t="shared" si="3"/>
        <v/>
      </c>
    </row>
    <row r="97" spans="1:57" x14ac:dyDescent="0.25">
      <c r="A97" s="85" t="str">
        <f>IF(SquadExport!A97&gt;"",SquadExport!A97,"")</f>
        <v/>
      </c>
      <c r="B97" s="92" t="str">
        <f>IF($A97&gt;"",SquadExport!B97,"")</f>
        <v/>
      </c>
      <c r="C97" s="92" t="str">
        <f>IF($A97&gt;"",SquadExport!C97,"")</f>
        <v/>
      </c>
      <c r="D97" s="92" t="str">
        <f>IF(A97&gt;"",SquadExport!D97,"")</f>
        <v/>
      </c>
      <c r="E97" s="92" t="str">
        <f>IF($A97&gt;"",SquadExport!E97,"")</f>
        <v/>
      </c>
      <c r="F97" s="92" t="str">
        <f>IF($A97&gt;"",SquadExport!F97,"")</f>
        <v/>
      </c>
      <c r="G97" s="94" t="str">
        <f>IFERROR(SquadExport!G97*VLOOKUP(WeightedParse!$C97,Weights!$A$1:$AV$15,2,FALSE),"")</f>
        <v/>
      </c>
      <c r="H97" s="94" t="str">
        <f>IFERROR(SquadExport!H97*VLOOKUP(WeightedParse!$C97,Weights!$A$1:$AV$15,3,FALSE),"")</f>
        <v/>
      </c>
      <c r="I97" s="94" t="str">
        <f>IFERROR(SquadExport!I97*VLOOKUP(WeightedParse!$C97,Weights!$A$1:$AV$15,4,FALSE),"")</f>
        <v/>
      </c>
      <c r="J97" s="94" t="str">
        <f>IFERROR(SquadExport!J97*VLOOKUP(WeightedParse!$C97,Weights!$A$1:$AV$15,5,FALSE),"")</f>
        <v/>
      </c>
      <c r="K97" s="94" t="str">
        <f>IFERROR(SquadExport!K97*VLOOKUP(WeightedParse!$C97,Weights!$A$1:$AV$15,6,FALSE),"")</f>
        <v/>
      </c>
      <c r="L97" s="94" t="str">
        <f>IFERROR(SquadExport!L97*VLOOKUP(WeightedParse!$C97,Weights!$A$1:$AV$15,7,FALSE),"")</f>
        <v/>
      </c>
      <c r="M97" s="94" t="str">
        <f>IFERROR(SquadExport!M97*VLOOKUP(WeightedParse!$C97,Weights!$A$1:$AV$15,8,FALSE),"")</f>
        <v/>
      </c>
      <c r="N97" s="94" t="str">
        <f>IFERROR(SquadExport!N97*VLOOKUP(WeightedParse!$C97,Weights!$A$1:$AV$15,9,FALSE),"")</f>
        <v/>
      </c>
      <c r="O97" s="94" t="str">
        <f>IFERROR(SquadExport!O97*VLOOKUP(WeightedParse!$C97,Weights!$A$1:$AV$15,10,FALSE),"")</f>
        <v/>
      </c>
      <c r="P97" s="94" t="str">
        <f>IFERROR(SquadExport!P97*VLOOKUP(WeightedParse!$C97,Weights!$A$1:$AV$15,11,FALSE),"")</f>
        <v/>
      </c>
      <c r="Q97" s="94" t="str">
        <f>IFERROR(SquadExport!Q97*VLOOKUP(WeightedParse!$C97,Weights!$A$1:$AV$15,12,FALSE),"")</f>
        <v/>
      </c>
      <c r="R97" s="94" t="str">
        <f>IFERROR(SquadExport!R97*VLOOKUP(WeightedParse!$C97,Weights!$A$1:$AV$15,13,FALSE),"")</f>
        <v/>
      </c>
      <c r="S97" s="94" t="str">
        <f>IFERROR(SquadExport!S97*VLOOKUP(WeightedParse!$C97,Weights!$A$1:$AV$15,14,FALSE),"")</f>
        <v/>
      </c>
      <c r="T97" s="94" t="str">
        <f>IFERROR(SquadExport!T97*VLOOKUP(WeightedParse!$C97,Weights!$A$1:$AV$15,15,FALSE),"")</f>
        <v/>
      </c>
      <c r="U97" s="94" t="str">
        <f>IFERROR(SquadExport!U97*VLOOKUP(WeightedParse!$C97,Weights!$A$1:$AV$15,16,FALSE),"")</f>
        <v/>
      </c>
      <c r="V97" s="94" t="str">
        <f>IFERROR(SquadExport!V97*VLOOKUP(WeightedParse!$C97,Weights!$A$1:$AV$15,17,FALSE),"")</f>
        <v/>
      </c>
      <c r="W97" s="94" t="str">
        <f>IFERROR(SquadExport!W97*VLOOKUP(WeightedParse!$C97,Weights!$A$1:$AV$15,18,FALSE),"")</f>
        <v/>
      </c>
      <c r="X97" s="94" t="str">
        <f>IFERROR(SquadExport!X97*VLOOKUP(WeightedParse!$C97,Weights!$A$1:$AV$15,19,FALSE),"")</f>
        <v/>
      </c>
      <c r="Y97" s="94" t="str">
        <f>IFERROR(SquadExport!Y97*VLOOKUP(WeightedParse!$C97,Weights!$A$1:$AV$15,20,FALSE),"")</f>
        <v/>
      </c>
      <c r="Z97" s="94" t="str">
        <f>IFERROR(SquadExport!Z97*VLOOKUP(WeightedParse!$C97,Weights!$A$1:$AV$15,21,FALSE),"")</f>
        <v/>
      </c>
      <c r="AA97" s="94" t="str">
        <f>IFERROR(SquadExport!AA97*VLOOKUP(WeightedParse!$C97,Weights!$A$1:$AV$15,22,FALSE),"")</f>
        <v/>
      </c>
      <c r="AB97" s="94" t="str">
        <f>IFERROR(SquadExport!AB97*VLOOKUP(WeightedParse!$C97,Weights!$A$1:$AV$15,23,FALSE),"")</f>
        <v/>
      </c>
      <c r="AC97" s="94" t="str">
        <f>IFERROR(SquadExport!AC97*VLOOKUP(WeightedParse!$C97,Weights!$A$1:$AV$15,24,FALSE),"")</f>
        <v/>
      </c>
      <c r="AD97" s="94" t="str">
        <f>IFERROR(SquadExport!AD97*VLOOKUP(WeightedParse!$C97,Weights!$A$1:$AV$15,25,FALSE),"")</f>
        <v/>
      </c>
      <c r="AE97" s="94" t="str">
        <f>IFERROR(SquadExport!AE97*VLOOKUP(WeightedParse!$C97,Weights!$A$1:$AV$15,26,FALSE),"")</f>
        <v/>
      </c>
      <c r="AF97" s="94" t="str">
        <f>IFERROR(SquadExport!AF97*VLOOKUP(WeightedParse!$C97,Weights!$A$1:$AV$15,27,FALSE),"")</f>
        <v/>
      </c>
      <c r="AG97" s="94" t="str">
        <f>IFERROR(SquadExport!AG97*VLOOKUP(WeightedParse!$C97,Weights!$A$1:$AV$15,28,FALSE),"")</f>
        <v/>
      </c>
      <c r="AH97" s="94" t="str">
        <f>IFERROR(SquadExport!AH97*VLOOKUP(WeightedParse!$C97,Weights!$A$1:$AV$15,29,FALSE),"")</f>
        <v/>
      </c>
      <c r="AI97" s="94" t="str">
        <f>IFERROR(SquadExport!AI97*VLOOKUP(WeightedParse!$C97,Weights!$A$1:$AV$15,30,FALSE),"")</f>
        <v/>
      </c>
      <c r="AJ97" s="94" t="str">
        <f>IFERROR(SquadExport!AJ97*VLOOKUP(WeightedParse!$C97,Weights!$A$1:$AV$15,31,FALSE),"")</f>
        <v/>
      </c>
      <c r="AK97" s="94" t="str">
        <f>IFERROR(SquadExport!AK97*VLOOKUP(WeightedParse!$C97,Weights!$A$1:$AV$15,32,FALSE),"")</f>
        <v/>
      </c>
      <c r="AL97" s="94" t="str">
        <f>IFERROR(SquadExport!AL97*VLOOKUP(WeightedParse!$C97,Weights!$A$1:$AV$15,33,FALSE),"")</f>
        <v/>
      </c>
      <c r="AM97" s="94" t="str">
        <f>IFERROR(SquadExport!AM97*VLOOKUP(WeightedParse!$C97,Weights!$A$1:$AV$15,34,FALSE),"")</f>
        <v/>
      </c>
      <c r="AN97" s="94" t="str">
        <f>IFERROR(SquadExport!AN97*VLOOKUP(WeightedParse!$C97,Weights!$A$1:$AV$15,35,FALSE),"")</f>
        <v/>
      </c>
      <c r="AO97" s="94" t="str">
        <f>IFERROR(SquadExport!AO97*VLOOKUP(WeightedParse!$C97,Weights!$A$1:$AV$15,36,FALSE),"")</f>
        <v/>
      </c>
      <c r="AP97" s="94" t="str">
        <f>IFERROR(SquadExport!AP97*VLOOKUP(WeightedParse!$C97,Weights!$A$1:$AV$15,37,FALSE),"")</f>
        <v/>
      </c>
      <c r="AQ97" s="94" t="str">
        <f>IFERROR(SquadExport!AQ97*VLOOKUP(WeightedParse!$C97,Weights!$A$1:$AV$15,38,FALSE),"")</f>
        <v/>
      </c>
      <c r="AR97" s="94" t="str">
        <f>IFERROR(SquadExport!AR97*VLOOKUP(WeightedParse!$C97,Weights!$A$1:$AV$15,39,FALSE),"")</f>
        <v/>
      </c>
      <c r="AS97" s="94" t="str">
        <f>IFERROR(SquadExport!AS97*VLOOKUP(WeightedParse!$C97,Weights!$A$1:$AV$15,40,FALSE),"")</f>
        <v/>
      </c>
      <c r="AT97" s="94" t="str">
        <f>IFERROR(SquadExport!AT97*VLOOKUP(WeightedParse!$C97,Weights!$A$1:$AV$15,41,FALSE),"")</f>
        <v/>
      </c>
      <c r="AU97" s="94" t="str">
        <f>IFERROR(SquadExport!AU97*VLOOKUP(WeightedParse!$C97,Weights!$A$1:$AV$15,42,FALSE),"")</f>
        <v/>
      </c>
      <c r="AV97" s="94" t="str">
        <f>IFERROR(SquadExport!AV97*VLOOKUP(WeightedParse!$C97,Weights!$A$1:$AV$15,43,FALSE),"")</f>
        <v/>
      </c>
      <c r="AW97" s="94" t="str">
        <f>IFERROR(SquadExport!AW97*VLOOKUP(WeightedParse!$C97,Weights!$A$1:$AV$15,44,FALSE),"")</f>
        <v/>
      </c>
      <c r="AX97" s="94" t="str">
        <f>IFERROR(SquadExport!AX97*VLOOKUP(WeightedParse!$C97,Weights!$A$1:$AV$15,45,FALSE),"")</f>
        <v/>
      </c>
      <c r="AY97" s="94" t="str">
        <f>IFERROR(SquadExport!AY97*VLOOKUP(WeightedParse!$C97,Weights!$A$1:$AV$15,46,FALSE),"")</f>
        <v/>
      </c>
      <c r="AZ97" s="94" t="str">
        <f>IFERROR(SquadExport!AZ97*VLOOKUP(WeightedParse!$C97,Weights!$A$1:$AV$15,47,FALSE),"")</f>
        <v/>
      </c>
      <c r="BA97" s="94" t="str">
        <f>IFERROR(SquadExport!BA97*VLOOKUP(WeightedParse!$C97,Weights!$A$1:$AV$15,48,FALSE),"")</f>
        <v/>
      </c>
      <c r="BB97" s="92" t="str">
        <f>IFERROR(IF(SquadExport!$BB97="Very Strong",6,IF(SquadExport!$BB97="Strong",5,IF(SquadExport!$BB97="Fairly Strong",4,IF(SquadExport!$BB97="Reasonable",3,IF(SquadExport!$BB97="Weak",2, IF(SquadExport!$BB97="Very Weak",1,"")))))),"")</f>
        <v/>
      </c>
      <c r="BC97" s="92" t="str">
        <f>IFERROR(IF(SquadExport!$BC97="Very Strong",6,IF(SquadExport!$BC97="Strong",5,IF(SquadExport!$BC97="Fairly Strong",4,IF(SquadExport!$BC97="Reasonable",3,IF(SquadExport!$BC97="Weak",2, IF(SquadExport!$BC97="Very Weak",1,"")))))),"")</f>
        <v/>
      </c>
      <c r="BD97" s="105" t="str">
        <f t="shared" si="2"/>
        <v/>
      </c>
      <c r="BE97" s="86" t="str">
        <f t="shared" si="3"/>
        <v/>
      </c>
    </row>
    <row r="98" spans="1:57" x14ac:dyDescent="0.25">
      <c r="A98" s="85" t="str">
        <f>IF(SquadExport!A98&gt;"",SquadExport!A98,"")</f>
        <v/>
      </c>
      <c r="B98" s="92" t="str">
        <f>IF($A98&gt;"",SquadExport!B98,"")</f>
        <v/>
      </c>
      <c r="C98" s="92" t="str">
        <f>IF($A98&gt;"",SquadExport!C98,"")</f>
        <v/>
      </c>
      <c r="D98" s="92" t="str">
        <f>IF(A98&gt;"",SquadExport!D98,"")</f>
        <v/>
      </c>
      <c r="E98" s="92" t="str">
        <f>IF($A98&gt;"",SquadExport!E98,"")</f>
        <v/>
      </c>
      <c r="F98" s="92" t="str">
        <f>IF($A98&gt;"",SquadExport!F98,"")</f>
        <v/>
      </c>
      <c r="G98" s="94" t="str">
        <f>IFERROR(SquadExport!G98*VLOOKUP(WeightedParse!$C98,Weights!$A$1:$AV$15,2,FALSE),"")</f>
        <v/>
      </c>
      <c r="H98" s="94" t="str">
        <f>IFERROR(SquadExport!H98*VLOOKUP(WeightedParse!$C98,Weights!$A$1:$AV$15,3,FALSE),"")</f>
        <v/>
      </c>
      <c r="I98" s="94" t="str">
        <f>IFERROR(SquadExport!I98*VLOOKUP(WeightedParse!$C98,Weights!$A$1:$AV$15,4,FALSE),"")</f>
        <v/>
      </c>
      <c r="J98" s="94" t="str">
        <f>IFERROR(SquadExport!J98*VLOOKUP(WeightedParse!$C98,Weights!$A$1:$AV$15,5,FALSE),"")</f>
        <v/>
      </c>
      <c r="K98" s="94" t="str">
        <f>IFERROR(SquadExport!K98*VLOOKUP(WeightedParse!$C98,Weights!$A$1:$AV$15,6,FALSE),"")</f>
        <v/>
      </c>
      <c r="L98" s="94" t="str">
        <f>IFERROR(SquadExport!L98*VLOOKUP(WeightedParse!$C98,Weights!$A$1:$AV$15,7,FALSE),"")</f>
        <v/>
      </c>
      <c r="M98" s="94" t="str">
        <f>IFERROR(SquadExport!M98*VLOOKUP(WeightedParse!$C98,Weights!$A$1:$AV$15,8,FALSE),"")</f>
        <v/>
      </c>
      <c r="N98" s="94" t="str">
        <f>IFERROR(SquadExport!N98*VLOOKUP(WeightedParse!$C98,Weights!$A$1:$AV$15,9,FALSE),"")</f>
        <v/>
      </c>
      <c r="O98" s="94" t="str">
        <f>IFERROR(SquadExport!O98*VLOOKUP(WeightedParse!$C98,Weights!$A$1:$AV$15,10,FALSE),"")</f>
        <v/>
      </c>
      <c r="P98" s="94" t="str">
        <f>IFERROR(SquadExport!P98*VLOOKUP(WeightedParse!$C98,Weights!$A$1:$AV$15,11,FALSE),"")</f>
        <v/>
      </c>
      <c r="Q98" s="94" t="str">
        <f>IFERROR(SquadExport!Q98*VLOOKUP(WeightedParse!$C98,Weights!$A$1:$AV$15,12,FALSE),"")</f>
        <v/>
      </c>
      <c r="R98" s="94" t="str">
        <f>IFERROR(SquadExport!R98*VLOOKUP(WeightedParse!$C98,Weights!$A$1:$AV$15,13,FALSE),"")</f>
        <v/>
      </c>
      <c r="S98" s="94" t="str">
        <f>IFERROR(SquadExport!S98*VLOOKUP(WeightedParse!$C98,Weights!$A$1:$AV$15,14,FALSE),"")</f>
        <v/>
      </c>
      <c r="T98" s="94" t="str">
        <f>IFERROR(SquadExport!T98*VLOOKUP(WeightedParse!$C98,Weights!$A$1:$AV$15,15,FALSE),"")</f>
        <v/>
      </c>
      <c r="U98" s="94" t="str">
        <f>IFERROR(SquadExport!U98*VLOOKUP(WeightedParse!$C98,Weights!$A$1:$AV$15,16,FALSE),"")</f>
        <v/>
      </c>
      <c r="V98" s="94" t="str">
        <f>IFERROR(SquadExport!V98*VLOOKUP(WeightedParse!$C98,Weights!$A$1:$AV$15,17,FALSE),"")</f>
        <v/>
      </c>
      <c r="W98" s="94" t="str">
        <f>IFERROR(SquadExport!W98*VLOOKUP(WeightedParse!$C98,Weights!$A$1:$AV$15,18,FALSE),"")</f>
        <v/>
      </c>
      <c r="X98" s="94" t="str">
        <f>IFERROR(SquadExport!X98*VLOOKUP(WeightedParse!$C98,Weights!$A$1:$AV$15,19,FALSE),"")</f>
        <v/>
      </c>
      <c r="Y98" s="94" t="str">
        <f>IFERROR(SquadExport!Y98*VLOOKUP(WeightedParse!$C98,Weights!$A$1:$AV$15,20,FALSE),"")</f>
        <v/>
      </c>
      <c r="Z98" s="94" t="str">
        <f>IFERROR(SquadExport!Z98*VLOOKUP(WeightedParse!$C98,Weights!$A$1:$AV$15,21,FALSE),"")</f>
        <v/>
      </c>
      <c r="AA98" s="94" t="str">
        <f>IFERROR(SquadExport!AA98*VLOOKUP(WeightedParse!$C98,Weights!$A$1:$AV$15,22,FALSE),"")</f>
        <v/>
      </c>
      <c r="AB98" s="94" t="str">
        <f>IFERROR(SquadExport!AB98*VLOOKUP(WeightedParse!$C98,Weights!$A$1:$AV$15,23,FALSE),"")</f>
        <v/>
      </c>
      <c r="AC98" s="94" t="str">
        <f>IFERROR(SquadExport!AC98*VLOOKUP(WeightedParse!$C98,Weights!$A$1:$AV$15,24,FALSE),"")</f>
        <v/>
      </c>
      <c r="AD98" s="94" t="str">
        <f>IFERROR(SquadExport!AD98*VLOOKUP(WeightedParse!$C98,Weights!$A$1:$AV$15,25,FALSE),"")</f>
        <v/>
      </c>
      <c r="AE98" s="94" t="str">
        <f>IFERROR(SquadExport!AE98*VLOOKUP(WeightedParse!$C98,Weights!$A$1:$AV$15,26,FALSE),"")</f>
        <v/>
      </c>
      <c r="AF98" s="94" t="str">
        <f>IFERROR(SquadExport!AF98*VLOOKUP(WeightedParse!$C98,Weights!$A$1:$AV$15,27,FALSE),"")</f>
        <v/>
      </c>
      <c r="AG98" s="94" t="str">
        <f>IFERROR(SquadExport!AG98*VLOOKUP(WeightedParse!$C98,Weights!$A$1:$AV$15,28,FALSE),"")</f>
        <v/>
      </c>
      <c r="AH98" s="94" t="str">
        <f>IFERROR(SquadExport!AH98*VLOOKUP(WeightedParse!$C98,Weights!$A$1:$AV$15,29,FALSE),"")</f>
        <v/>
      </c>
      <c r="AI98" s="94" t="str">
        <f>IFERROR(SquadExport!AI98*VLOOKUP(WeightedParse!$C98,Weights!$A$1:$AV$15,30,FALSE),"")</f>
        <v/>
      </c>
      <c r="AJ98" s="94" t="str">
        <f>IFERROR(SquadExport!AJ98*VLOOKUP(WeightedParse!$C98,Weights!$A$1:$AV$15,31,FALSE),"")</f>
        <v/>
      </c>
      <c r="AK98" s="94" t="str">
        <f>IFERROR(SquadExport!AK98*VLOOKUP(WeightedParse!$C98,Weights!$A$1:$AV$15,32,FALSE),"")</f>
        <v/>
      </c>
      <c r="AL98" s="94" t="str">
        <f>IFERROR(SquadExport!AL98*VLOOKUP(WeightedParse!$C98,Weights!$A$1:$AV$15,33,FALSE),"")</f>
        <v/>
      </c>
      <c r="AM98" s="94" t="str">
        <f>IFERROR(SquadExport!AM98*VLOOKUP(WeightedParse!$C98,Weights!$A$1:$AV$15,34,FALSE),"")</f>
        <v/>
      </c>
      <c r="AN98" s="94" t="str">
        <f>IFERROR(SquadExport!AN98*VLOOKUP(WeightedParse!$C98,Weights!$A$1:$AV$15,35,FALSE),"")</f>
        <v/>
      </c>
      <c r="AO98" s="94" t="str">
        <f>IFERROR(SquadExport!AO98*VLOOKUP(WeightedParse!$C98,Weights!$A$1:$AV$15,36,FALSE),"")</f>
        <v/>
      </c>
      <c r="AP98" s="94" t="str">
        <f>IFERROR(SquadExport!AP98*VLOOKUP(WeightedParse!$C98,Weights!$A$1:$AV$15,37,FALSE),"")</f>
        <v/>
      </c>
      <c r="AQ98" s="94" t="str">
        <f>IFERROR(SquadExport!AQ98*VLOOKUP(WeightedParse!$C98,Weights!$A$1:$AV$15,38,FALSE),"")</f>
        <v/>
      </c>
      <c r="AR98" s="94" t="str">
        <f>IFERROR(SquadExport!AR98*VLOOKUP(WeightedParse!$C98,Weights!$A$1:$AV$15,39,FALSE),"")</f>
        <v/>
      </c>
      <c r="AS98" s="94" t="str">
        <f>IFERROR(SquadExport!AS98*VLOOKUP(WeightedParse!$C98,Weights!$A$1:$AV$15,40,FALSE),"")</f>
        <v/>
      </c>
      <c r="AT98" s="94" t="str">
        <f>IFERROR(SquadExport!AT98*VLOOKUP(WeightedParse!$C98,Weights!$A$1:$AV$15,41,FALSE),"")</f>
        <v/>
      </c>
      <c r="AU98" s="94" t="str">
        <f>IFERROR(SquadExport!AU98*VLOOKUP(WeightedParse!$C98,Weights!$A$1:$AV$15,42,FALSE),"")</f>
        <v/>
      </c>
      <c r="AV98" s="94" t="str">
        <f>IFERROR(SquadExport!AV98*VLOOKUP(WeightedParse!$C98,Weights!$A$1:$AV$15,43,FALSE),"")</f>
        <v/>
      </c>
      <c r="AW98" s="94" t="str">
        <f>IFERROR(SquadExport!AW98*VLOOKUP(WeightedParse!$C98,Weights!$A$1:$AV$15,44,FALSE),"")</f>
        <v/>
      </c>
      <c r="AX98" s="94" t="str">
        <f>IFERROR(SquadExport!AX98*VLOOKUP(WeightedParse!$C98,Weights!$A$1:$AV$15,45,FALSE),"")</f>
        <v/>
      </c>
      <c r="AY98" s="94" t="str">
        <f>IFERROR(SquadExport!AY98*VLOOKUP(WeightedParse!$C98,Weights!$A$1:$AV$15,46,FALSE),"")</f>
        <v/>
      </c>
      <c r="AZ98" s="94" t="str">
        <f>IFERROR(SquadExport!AZ98*VLOOKUP(WeightedParse!$C98,Weights!$A$1:$AV$15,47,FALSE),"")</f>
        <v/>
      </c>
      <c r="BA98" s="94" t="str">
        <f>IFERROR(SquadExport!BA98*VLOOKUP(WeightedParse!$C98,Weights!$A$1:$AV$15,48,FALSE),"")</f>
        <v/>
      </c>
      <c r="BB98" s="92" t="str">
        <f>IFERROR(IF(SquadExport!$BB98="Very Strong",6,IF(SquadExport!$BB98="Strong",5,IF(SquadExport!$BB98="Fairly Strong",4,IF(SquadExport!$BB98="Reasonable",3,IF(SquadExport!$BB98="Weak",2, IF(SquadExport!$BB98="Very Weak",1,"")))))),"")</f>
        <v/>
      </c>
      <c r="BC98" s="92" t="str">
        <f>IFERROR(IF(SquadExport!$BC98="Very Strong",6,IF(SquadExport!$BC98="Strong",5,IF(SquadExport!$BC98="Fairly Strong",4,IF(SquadExport!$BC98="Reasonable",3,IF(SquadExport!$BC98="Weak",2, IF(SquadExport!$BC98="Very Weak",1,"")))))),"")</f>
        <v/>
      </c>
      <c r="BD98" s="105" t="str">
        <f t="shared" si="2"/>
        <v/>
      </c>
      <c r="BE98" s="86" t="str">
        <f t="shared" si="3"/>
        <v/>
      </c>
    </row>
    <row r="99" spans="1:57" x14ac:dyDescent="0.25">
      <c r="A99" s="85" t="str">
        <f>IF(SquadExport!A99&gt;"",SquadExport!A99,"")</f>
        <v/>
      </c>
      <c r="B99" s="92" t="str">
        <f>IF($A99&gt;"",SquadExport!B99,"")</f>
        <v/>
      </c>
      <c r="C99" s="92" t="str">
        <f>IF($A99&gt;"",SquadExport!C99,"")</f>
        <v/>
      </c>
      <c r="D99" s="92" t="str">
        <f>IF(A99&gt;"",SquadExport!D99,"")</f>
        <v/>
      </c>
      <c r="E99" s="92" t="str">
        <f>IF($A99&gt;"",SquadExport!E99,"")</f>
        <v/>
      </c>
      <c r="F99" s="92" t="str">
        <f>IF($A99&gt;"",SquadExport!F99,"")</f>
        <v/>
      </c>
      <c r="G99" s="94" t="str">
        <f>IFERROR(SquadExport!G99*VLOOKUP(WeightedParse!$C99,Weights!$A$1:$AV$15,2,FALSE),"")</f>
        <v/>
      </c>
      <c r="H99" s="94" t="str">
        <f>IFERROR(SquadExport!H99*VLOOKUP(WeightedParse!$C99,Weights!$A$1:$AV$15,3,FALSE),"")</f>
        <v/>
      </c>
      <c r="I99" s="94" t="str">
        <f>IFERROR(SquadExport!I99*VLOOKUP(WeightedParse!$C99,Weights!$A$1:$AV$15,4,FALSE),"")</f>
        <v/>
      </c>
      <c r="J99" s="94" t="str">
        <f>IFERROR(SquadExport!J99*VLOOKUP(WeightedParse!$C99,Weights!$A$1:$AV$15,5,FALSE),"")</f>
        <v/>
      </c>
      <c r="K99" s="94" t="str">
        <f>IFERROR(SquadExport!K99*VLOOKUP(WeightedParse!$C99,Weights!$A$1:$AV$15,6,FALSE),"")</f>
        <v/>
      </c>
      <c r="L99" s="94" t="str">
        <f>IFERROR(SquadExport!L99*VLOOKUP(WeightedParse!$C99,Weights!$A$1:$AV$15,7,FALSE),"")</f>
        <v/>
      </c>
      <c r="M99" s="94" t="str">
        <f>IFERROR(SquadExport!M99*VLOOKUP(WeightedParse!$C99,Weights!$A$1:$AV$15,8,FALSE),"")</f>
        <v/>
      </c>
      <c r="N99" s="94" t="str">
        <f>IFERROR(SquadExport!N99*VLOOKUP(WeightedParse!$C99,Weights!$A$1:$AV$15,9,FALSE),"")</f>
        <v/>
      </c>
      <c r="O99" s="94" t="str">
        <f>IFERROR(SquadExport!O99*VLOOKUP(WeightedParse!$C99,Weights!$A$1:$AV$15,10,FALSE),"")</f>
        <v/>
      </c>
      <c r="P99" s="94" t="str">
        <f>IFERROR(SquadExport!P99*VLOOKUP(WeightedParse!$C99,Weights!$A$1:$AV$15,11,FALSE),"")</f>
        <v/>
      </c>
      <c r="Q99" s="94" t="str">
        <f>IFERROR(SquadExport!Q99*VLOOKUP(WeightedParse!$C99,Weights!$A$1:$AV$15,12,FALSE),"")</f>
        <v/>
      </c>
      <c r="R99" s="94" t="str">
        <f>IFERROR(SquadExport!R99*VLOOKUP(WeightedParse!$C99,Weights!$A$1:$AV$15,13,FALSE),"")</f>
        <v/>
      </c>
      <c r="S99" s="94" t="str">
        <f>IFERROR(SquadExport!S99*VLOOKUP(WeightedParse!$C99,Weights!$A$1:$AV$15,14,FALSE),"")</f>
        <v/>
      </c>
      <c r="T99" s="94" t="str">
        <f>IFERROR(SquadExport!T99*VLOOKUP(WeightedParse!$C99,Weights!$A$1:$AV$15,15,FALSE),"")</f>
        <v/>
      </c>
      <c r="U99" s="94" t="str">
        <f>IFERROR(SquadExport!U99*VLOOKUP(WeightedParse!$C99,Weights!$A$1:$AV$15,16,FALSE),"")</f>
        <v/>
      </c>
      <c r="V99" s="94" t="str">
        <f>IFERROR(SquadExport!V99*VLOOKUP(WeightedParse!$C99,Weights!$A$1:$AV$15,17,FALSE),"")</f>
        <v/>
      </c>
      <c r="W99" s="94" t="str">
        <f>IFERROR(SquadExport!W99*VLOOKUP(WeightedParse!$C99,Weights!$A$1:$AV$15,18,FALSE),"")</f>
        <v/>
      </c>
      <c r="X99" s="94" t="str">
        <f>IFERROR(SquadExport!X99*VLOOKUP(WeightedParse!$C99,Weights!$A$1:$AV$15,19,FALSE),"")</f>
        <v/>
      </c>
      <c r="Y99" s="94" t="str">
        <f>IFERROR(SquadExport!Y99*VLOOKUP(WeightedParse!$C99,Weights!$A$1:$AV$15,20,FALSE),"")</f>
        <v/>
      </c>
      <c r="Z99" s="94" t="str">
        <f>IFERROR(SquadExport!Z99*VLOOKUP(WeightedParse!$C99,Weights!$A$1:$AV$15,21,FALSE),"")</f>
        <v/>
      </c>
      <c r="AA99" s="94" t="str">
        <f>IFERROR(SquadExport!AA99*VLOOKUP(WeightedParse!$C99,Weights!$A$1:$AV$15,22,FALSE),"")</f>
        <v/>
      </c>
      <c r="AB99" s="94" t="str">
        <f>IFERROR(SquadExport!AB99*VLOOKUP(WeightedParse!$C99,Weights!$A$1:$AV$15,23,FALSE),"")</f>
        <v/>
      </c>
      <c r="AC99" s="94" t="str">
        <f>IFERROR(SquadExport!AC99*VLOOKUP(WeightedParse!$C99,Weights!$A$1:$AV$15,24,FALSE),"")</f>
        <v/>
      </c>
      <c r="AD99" s="94" t="str">
        <f>IFERROR(SquadExport!AD99*VLOOKUP(WeightedParse!$C99,Weights!$A$1:$AV$15,25,FALSE),"")</f>
        <v/>
      </c>
      <c r="AE99" s="94" t="str">
        <f>IFERROR(SquadExport!AE99*VLOOKUP(WeightedParse!$C99,Weights!$A$1:$AV$15,26,FALSE),"")</f>
        <v/>
      </c>
      <c r="AF99" s="94" t="str">
        <f>IFERROR(SquadExport!AF99*VLOOKUP(WeightedParse!$C99,Weights!$A$1:$AV$15,27,FALSE),"")</f>
        <v/>
      </c>
      <c r="AG99" s="94" t="str">
        <f>IFERROR(SquadExport!AG99*VLOOKUP(WeightedParse!$C99,Weights!$A$1:$AV$15,28,FALSE),"")</f>
        <v/>
      </c>
      <c r="AH99" s="94" t="str">
        <f>IFERROR(SquadExport!AH99*VLOOKUP(WeightedParse!$C99,Weights!$A$1:$AV$15,29,FALSE),"")</f>
        <v/>
      </c>
      <c r="AI99" s="94" t="str">
        <f>IFERROR(SquadExport!AI99*VLOOKUP(WeightedParse!$C99,Weights!$A$1:$AV$15,30,FALSE),"")</f>
        <v/>
      </c>
      <c r="AJ99" s="94" t="str">
        <f>IFERROR(SquadExport!AJ99*VLOOKUP(WeightedParse!$C99,Weights!$A$1:$AV$15,31,FALSE),"")</f>
        <v/>
      </c>
      <c r="AK99" s="94" t="str">
        <f>IFERROR(SquadExport!AK99*VLOOKUP(WeightedParse!$C99,Weights!$A$1:$AV$15,32,FALSE),"")</f>
        <v/>
      </c>
      <c r="AL99" s="94" t="str">
        <f>IFERROR(SquadExport!AL99*VLOOKUP(WeightedParse!$C99,Weights!$A$1:$AV$15,33,FALSE),"")</f>
        <v/>
      </c>
      <c r="AM99" s="94" t="str">
        <f>IFERROR(SquadExport!AM99*VLOOKUP(WeightedParse!$C99,Weights!$A$1:$AV$15,34,FALSE),"")</f>
        <v/>
      </c>
      <c r="AN99" s="94" t="str">
        <f>IFERROR(SquadExport!AN99*VLOOKUP(WeightedParse!$C99,Weights!$A$1:$AV$15,35,FALSE),"")</f>
        <v/>
      </c>
      <c r="AO99" s="94" t="str">
        <f>IFERROR(SquadExport!AO99*VLOOKUP(WeightedParse!$C99,Weights!$A$1:$AV$15,36,FALSE),"")</f>
        <v/>
      </c>
      <c r="AP99" s="94" t="str">
        <f>IFERROR(SquadExport!AP99*VLOOKUP(WeightedParse!$C99,Weights!$A$1:$AV$15,37,FALSE),"")</f>
        <v/>
      </c>
      <c r="AQ99" s="94" t="str">
        <f>IFERROR(SquadExport!AQ99*VLOOKUP(WeightedParse!$C99,Weights!$A$1:$AV$15,38,FALSE),"")</f>
        <v/>
      </c>
      <c r="AR99" s="94" t="str">
        <f>IFERROR(SquadExport!AR99*VLOOKUP(WeightedParse!$C99,Weights!$A$1:$AV$15,39,FALSE),"")</f>
        <v/>
      </c>
      <c r="AS99" s="94" t="str">
        <f>IFERROR(SquadExport!AS99*VLOOKUP(WeightedParse!$C99,Weights!$A$1:$AV$15,40,FALSE),"")</f>
        <v/>
      </c>
      <c r="AT99" s="94" t="str">
        <f>IFERROR(SquadExport!AT99*VLOOKUP(WeightedParse!$C99,Weights!$A$1:$AV$15,41,FALSE),"")</f>
        <v/>
      </c>
      <c r="AU99" s="94" t="str">
        <f>IFERROR(SquadExport!AU99*VLOOKUP(WeightedParse!$C99,Weights!$A$1:$AV$15,42,FALSE),"")</f>
        <v/>
      </c>
      <c r="AV99" s="94" t="str">
        <f>IFERROR(SquadExport!AV99*VLOOKUP(WeightedParse!$C99,Weights!$A$1:$AV$15,43,FALSE),"")</f>
        <v/>
      </c>
      <c r="AW99" s="94" t="str">
        <f>IFERROR(SquadExport!AW99*VLOOKUP(WeightedParse!$C99,Weights!$A$1:$AV$15,44,FALSE),"")</f>
        <v/>
      </c>
      <c r="AX99" s="94" t="str">
        <f>IFERROR(SquadExport!AX99*VLOOKUP(WeightedParse!$C99,Weights!$A$1:$AV$15,45,FALSE),"")</f>
        <v/>
      </c>
      <c r="AY99" s="94" t="str">
        <f>IFERROR(SquadExport!AY99*VLOOKUP(WeightedParse!$C99,Weights!$A$1:$AV$15,46,FALSE),"")</f>
        <v/>
      </c>
      <c r="AZ99" s="94" t="str">
        <f>IFERROR(SquadExport!AZ99*VLOOKUP(WeightedParse!$C99,Weights!$A$1:$AV$15,47,FALSE),"")</f>
        <v/>
      </c>
      <c r="BA99" s="94" t="str">
        <f>IFERROR(SquadExport!BA99*VLOOKUP(WeightedParse!$C99,Weights!$A$1:$AV$15,48,FALSE),"")</f>
        <v/>
      </c>
      <c r="BB99" s="92" t="str">
        <f>IFERROR(IF(SquadExport!$BB99="Very Strong",6,IF(SquadExport!$BB99="Strong",5,IF(SquadExport!$BB99="Fairly Strong",4,IF(SquadExport!$BB99="Reasonable",3,IF(SquadExport!$BB99="Weak",2, IF(SquadExport!$BB99="Very Weak",1,"")))))),"")</f>
        <v/>
      </c>
      <c r="BC99" s="92" t="str">
        <f>IFERROR(IF(SquadExport!$BC99="Very Strong",6,IF(SquadExport!$BC99="Strong",5,IF(SquadExport!$BC99="Fairly Strong",4,IF(SquadExport!$BC99="Reasonable",3,IF(SquadExport!$BC99="Weak",2, IF(SquadExport!$BC99="Very Weak",1,"")))))),"")</f>
        <v/>
      </c>
      <c r="BD99" s="105" t="str">
        <f t="shared" si="2"/>
        <v/>
      </c>
      <c r="BE99" s="86" t="str">
        <f t="shared" si="3"/>
        <v/>
      </c>
    </row>
    <row r="100" spans="1:57" x14ac:dyDescent="0.25">
      <c r="A100" s="85" t="str">
        <f>IF(SquadExport!A100&gt;"",SquadExport!A100,"")</f>
        <v/>
      </c>
      <c r="B100" s="92" t="str">
        <f>IF($A100&gt;"",SquadExport!B100,"")</f>
        <v/>
      </c>
      <c r="C100" s="92" t="str">
        <f>IF($A100&gt;"",SquadExport!C100,"")</f>
        <v/>
      </c>
      <c r="D100" s="92" t="str">
        <f>IF(A100&gt;"",SquadExport!D100,"")</f>
        <v/>
      </c>
      <c r="E100" s="92" t="str">
        <f>IF($A100&gt;"",SquadExport!E100,"")</f>
        <v/>
      </c>
      <c r="F100" s="92" t="str">
        <f>IF($A100&gt;"",SquadExport!F100,"")</f>
        <v/>
      </c>
      <c r="G100" s="94" t="str">
        <f>IFERROR(SquadExport!G100*VLOOKUP(WeightedParse!$C100,Weights!$A$1:$AV$15,2,FALSE),"")</f>
        <v/>
      </c>
      <c r="H100" s="94" t="str">
        <f>IFERROR(SquadExport!H100*VLOOKUP(WeightedParse!$C100,Weights!$A$1:$AV$15,3,FALSE),"")</f>
        <v/>
      </c>
      <c r="I100" s="94" t="str">
        <f>IFERROR(SquadExport!I100*VLOOKUP(WeightedParse!$C100,Weights!$A$1:$AV$15,4,FALSE),"")</f>
        <v/>
      </c>
      <c r="J100" s="94" t="str">
        <f>IFERROR(SquadExport!J100*VLOOKUP(WeightedParse!$C100,Weights!$A$1:$AV$15,5,FALSE),"")</f>
        <v/>
      </c>
      <c r="K100" s="94" t="str">
        <f>IFERROR(SquadExport!K100*VLOOKUP(WeightedParse!$C100,Weights!$A$1:$AV$15,6,FALSE),"")</f>
        <v/>
      </c>
      <c r="L100" s="94" t="str">
        <f>IFERROR(SquadExport!L100*VLOOKUP(WeightedParse!$C100,Weights!$A$1:$AV$15,7,FALSE),"")</f>
        <v/>
      </c>
      <c r="M100" s="94" t="str">
        <f>IFERROR(SquadExport!M100*VLOOKUP(WeightedParse!$C100,Weights!$A$1:$AV$15,8,FALSE),"")</f>
        <v/>
      </c>
      <c r="N100" s="94" t="str">
        <f>IFERROR(SquadExport!N100*VLOOKUP(WeightedParse!$C100,Weights!$A$1:$AV$15,9,FALSE),"")</f>
        <v/>
      </c>
      <c r="O100" s="94" t="str">
        <f>IFERROR(SquadExport!O100*VLOOKUP(WeightedParse!$C100,Weights!$A$1:$AV$15,10,FALSE),"")</f>
        <v/>
      </c>
      <c r="P100" s="94" t="str">
        <f>IFERROR(SquadExport!P100*VLOOKUP(WeightedParse!$C100,Weights!$A$1:$AV$15,11,FALSE),"")</f>
        <v/>
      </c>
      <c r="Q100" s="94" t="str">
        <f>IFERROR(SquadExport!Q100*VLOOKUP(WeightedParse!$C100,Weights!$A$1:$AV$15,12,FALSE),"")</f>
        <v/>
      </c>
      <c r="R100" s="94" t="str">
        <f>IFERROR(SquadExport!R100*VLOOKUP(WeightedParse!$C100,Weights!$A$1:$AV$15,13,FALSE),"")</f>
        <v/>
      </c>
      <c r="S100" s="94" t="str">
        <f>IFERROR(SquadExport!S100*VLOOKUP(WeightedParse!$C100,Weights!$A$1:$AV$15,14,FALSE),"")</f>
        <v/>
      </c>
      <c r="T100" s="94" t="str">
        <f>IFERROR(SquadExport!T100*VLOOKUP(WeightedParse!$C100,Weights!$A$1:$AV$15,15,FALSE),"")</f>
        <v/>
      </c>
      <c r="U100" s="94" t="str">
        <f>IFERROR(SquadExport!U100*VLOOKUP(WeightedParse!$C100,Weights!$A$1:$AV$15,16,FALSE),"")</f>
        <v/>
      </c>
      <c r="V100" s="94" t="str">
        <f>IFERROR(SquadExport!V100*VLOOKUP(WeightedParse!$C100,Weights!$A$1:$AV$15,17,FALSE),"")</f>
        <v/>
      </c>
      <c r="W100" s="94" t="str">
        <f>IFERROR(SquadExport!W100*VLOOKUP(WeightedParse!$C100,Weights!$A$1:$AV$15,18,FALSE),"")</f>
        <v/>
      </c>
      <c r="X100" s="94" t="str">
        <f>IFERROR(SquadExport!X100*VLOOKUP(WeightedParse!$C100,Weights!$A$1:$AV$15,19,FALSE),"")</f>
        <v/>
      </c>
      <c r="Y100" s="94" t="str">
        <f>IFERROR(SquadExport!Y100*VLOOKUP(WeightedParse!$C100,Weights!$A$1:$AV$15,20,FALSE),"")</f>
        <v/>
      </c>
      <c r="Z100" s="94" t="str">
        <f>IFERROR(SquadExport!Z100*VLOOKUP(WeightedParse!$C100,Weights!$A$1:$AV$15,21,FALSE),"")</f>
        <v/>
      </c>
      <c r="AA100" s="94" t="str">
        <f>IFERROR(SquadExport!AA100*VLOOKUP(WeightedParse!$C100,Weights!$A$1:$AV$15,22,FALSE),"")</f>
        <v/>
      </c>
      <c r="AB100" s="94" t="str">
        <f>IFERROR(SquadExport!AB100*VLOOKUP(WeightedParse!$C100,Weights!$A$1:$AV$15,23,FALSE),"")</f>
        <v/>
      </c>
      <c r="AC100" s="94" t="str">
        <f>IFERROR(SquadExport!AC100*VLOOKUP(WeightedParse!$C100,Weights!$A$1:$AV$15,24,FALSE),"")</f>
        <v/>
      </c>
      <c r="AD100" s="94" t="str">
        <f>IFERROR(SquadExport!AD100*VLOOKUP(WeightedParse!$C100,Weights!$A$1:$AV$15,25,FALSE),"")</f>
        <v/>
      </c>
      <c r="AE100" s="94" t="str">
        <f>IFERROR(SquadExport!AE100*VLOOKUP(WeightedParse!$C100,Weights!$A$1:$AV$15,26,FALSE),"")</f>
        <v/>
      </c>
      <c r="AF100" s="94" t="str">
        <f>IFERROR(SquadExport!AF100*VLOOKUP(WeightedParse!$C100,Weights!$A$1:$AV$15,27,FALSE),"")</f>
        <v/>
      </c>
      <c r="AG100" s="94" t="str">
        <f>IFERROR(SquadExport!AG100*VLOOKUP(WeightedParse!$C100,Weights!$A$1:$AV$15,28,FALSE),"")</f>
        <v/>
      </c>
      <c r="AH100" s="94" t="str">
        <f>IFERROR(SquadExport!AH100*VLOOKUP(WeightedParse!$C100,Weights!$A$1:$AV$15,29,FALSE),"")</f>
        <v/>
      </c>
      <c r="AI100" s="94" t="str">
        <f>IFERROR(SquadExport!AI100*VLOOKUP(WeightedParse!$C100,Weights!$A$1:$AV$15,30,FALSE),"")</f>
        <v/>
      </c>
      <c r="AJ100" s="94" t="str">
        <f>IFERROR(SquadExport!AJ100*VLOOKUP(WeightedParse!$C100,Weights!$A$1:$AV$15,31,FALSE),"")</f>
        <v/>
      </c>
      <c r="AK100" s="94" t="str">
        <f>IFERROR(SquadExport!AK100*VLOOKUP(WeightedParse!$C100,Weights!$A$1:$AV$15,32,FALSE),"")</f>
        <v/>
      </c>
      <c r="AL100" s="94" t="str">
        <f>IFERROR(SquadExport!AL100*VLOOKUP(WeightedParse!$C100,Weights!$A$1:$AV$15,33,FALSE),"")</f>
        <v/>
      </c>
      <c r="AM100" s="94" t="str">
        <f>IFERROR(SquadExport!AM100*VLOOKUP(WeightedParse!$C100,Weights!$A$1:$AV$15,34,FALSE),"")</f>
        <v/>
      </c>
      <c r="AN100" s="94" t="str">
        <f>IFERROR(SquadExport!AN100*VLOOKUP(WeightedParse!$C100,Weights!$A$1:$AV$15,35,FALSE),"")</f>
        <v/>
      </c>
      <c r="AO100" s="94" t="str">
        <f>IFERROR(SquadExport!AO100*VLOOKUP(WeightedParse!$C100,Weights!$A$1:$AV$15,36,FALSE),"")</f>
        <v/>
      </c>
      <c r="AP100" s="94" t="str">
        <f>IFERROR(SquadExport!AP100*VLOOKUP(WeightedParse!$C100,Weights!$A$1:$AV$15,37,FALSE),"")</f>
        <v/>
      </c>
      <c r="AQ100" s="94" t="str">
        <f>IFERROR(SquadExport!AQ100*VLOOKUP(WeightedParse!$C100,Weights!$A$1:$AV$15,38,FALSE),"")</f>
        <v/>
      </c>
      <c r="AR100" s="94" t="str">
        <f>IFERROR(SquadExport!AR100*VLOOKUP(WeightedParse!$C100,Weights!$A$1:$AV$15,39,FALSE),"")</f>
        <v/>
      </c>
      <c r="AS100" s="94" t="str">
        <f>IFERROR(SquadExport!AS100*VLOOKUP(WeightedParse!$C100,Weights!$A$1:$AV$15,40,FALSE),"")</f>
        <v/>
      </c>
      <c r="AT100" s="94" t="str">
        <f>IFERROR(SquadExport!AT100*VLOOKUP(WeightedParse!$C100,Weights!$A$1:$AV$15,41,FALSE),"")</f>
        <v/>
      </c>
      <c r="AU100" s="94" t="str">
        <f>IFERROR(SquadExport!AU100*VLOOKUP(WeightedParse!$C100,Weights!$A$1:$AV$15,42,FALSE),"")</f>
        <v/>
      </c>
      <c r="AV100" s="94" t="str">
        <f>IFERROR(SquadExport!AV100*VLOOKUP(WeightedParse!$C100,Weights!$A$1:$AV$15,43,FALSE),"")</f>
        <v/>
      </c>
      <c r="AW100" s="94" t="str">
        <f>IFERROR(SquadExport!AW100*VLOOKUP(WeightedParse!$C100,Weights!$A$1:$AV$15,44,FALSE),"")</f>
        <v/>
      </c>
      <c r="AX100" s="94" t="str">
        <f>IFERROR(SquadExport!AX100*VLOOKUP(WeightedParse!$C100,Weights!$A$1:$AV$15,45,FALSE),"")</f>
        <v/>
      </c>
      <c r="AY100" s="94" t="str">
        <f>IFERROR(SquadExport!AY100*VLOOKUP(WeightedParse!$C100,Weights!$A$1:$AV$15,46,FALSE),"")</f>
        <v/>
      </c>
      <c r="AZ100" s="94" t="str">
        <f>IFERROR(SquadExport!AZ100*VLOOKUP(WeightedParse!$C100,Weights!$A$1:$AV$15,47,FALSE),"")</f>
        <v/>
      </c>
      <c r="BA100" s="94" t="str">
        <f>IFERROR(SquadExport!BA100*VLOOKUP(WeightedParse!$C100,Weights!$A$1:$AV$15,48,FALSE),"")</f>
        <v/>
      </c>
      <c r="BB100" s="92" t="str">
        <f>IFERROR(IF(SquadExport!$BB100="Very Strong",6,IF(SquadExport!$BB100="Strong",5,IF(SquadExport!$BB100="Fairly Strong",4,IF(SquadExport!$BB100="Reasonable",3,IF(SquadExport!$BB100="Weak",2, IF(SquadExport!$BB100="Very Weak",1,"")))))),"")</f>
        <v/>
      </c>
      <c r="BC100" s="92" t="str">
        <f>IFERROR(IF(SquadExport!$BC100="Very Strong",6,IF(SquadExport!$BC100="Strong",5,IF(SquadExport!$BC100="Fairly Strong",4,IF(SquadExport!$BC100="Reasonable",3,IF(SquadExport!$BC100="Weak",2, IF(SquadExport!$BC100="Very Weak",1,"")))))),"")</f>
        <v/>
      </c>
      <c r="BD100" s="105" t="str">
        <f t="shared" si="2"/>
        <v/>
      </c>
      <c r="BE100" s="86" t="str">
        <f t="shared" si="3"/>
        <v/>
      </c>
    </row>
    <row r="101" spans="1:57" x14ac:dyDescent="0.25">
      <c r="A101" s="85" t="str">
        <f>IF(SquadExport!A101&gt;"",SquadExport!A101,"")</f>
        <v/>
      </c>
      <c r="B101" s="92" t="str">
        <f>IF($A101&gt;"",SquadExport!B101,"")</f>
        <v/>
      </c>
      <c r="C101" s="92" t="str">
        <f>IF($A101&gt;"",SquadExport!C101,"")</f>
        <v/>
      </c>
      <c r="D101" s="92" t="str">
        <f>IF(A101&gt;"",SquadExport!D101,"")</f>
        <v/>
      </c>
      <c r="E101" s="92" t="str">
        <f>IF($A101&gt;"",SquadExport!E101,"")</f>
        <v/>
      </c>
      <c r="F101" s="92" t="str">
        <f>IF($A101&gt;"",SquadExport!F101,"")</f>
        <v/>
      </c>
      <c r="G101" s="94" t="str">
        <f>IFERROR(SquadExport!G101*VLOOKUP(WeightedParse!$C101,Weights!$A$1:$AV$15,2,FALSE),"")</f>
        <v/>
      </c>
      <c r="H101" s="94" t="str">
        <f>IFERROR(SquadExport!H101*VLOOKUP(WeightedParse!$C101,Weights!$A$1:$AV$15,3,FALSE),"")</f>
        <v/>
      </c>
      <c r="I101" s="94" t="str">
        <f>IFERROR(SquadExport!I101*VLOOKUP(WeightedParse!$C101,Weights!$A$1:$AV$15,4,FALSE),"")</f>
        <v/>
      </c>
      <c r="J101" s="94" t="str">
        <f>IFERROR(SquadExport!J101*VLOOKUP(WeightedParse!$C101,Weights!$A$1:$AV$15,5,FALSE),"")</f>
        <v/>
      </c>
      <c r="K101" s="94" t="str">
        <f>IFERROR(SquadExport!K101*VLOOKUP(WeightedParse!$C101,Weights!$A$1:$AV$15,6,FALSE),"")</f>
        <v/>
      </c>
      <c r="L101" s="94" t="str">
        <f>IFERROR(SquadExport!L101*VLOOKUP(WeightedParse!$C101,Weights!$A$1:$AV$15,7,FALSE),"")</f>
        <v/>
      </c>
      <c r="M101" s="94" t="str">
        <f>IFERROR(SquadExport!M101*VLOOKUP(WeightedParse!$C101,Weights!$A$1:$AV$15,8,FALSE),"")</f>
        <v/>
      </c>
      <c r="N101" s="94" t="str">
        <f>IFERROR(SquadExport!N101*VLOOKUP(WeightedParse!$C101,Weights!$A$1:$AV$15,9,FALSE),"")</f>
        <v/>
      </c>
      <c r="O101" s="94" t="str">
        <f>IFERROR(SquadExport!O101*VLOOKUP(WeightedParse!$C101,Weights!$A$1:$AV$15,10,FALSE),"")</f>
        <v/>
      </c>
      <c r="P101" s="94" t="str">
        <f>IFERROR(SquadExport!P101*VLOOKUP(WeightedParse!$C101,Weights!$A$1:$AV$15,11,FALSE),"")</f>
        <v/>
      </c>
      <c r="Q101" s="94" t="str">
        <f>IFERROR(SquadExport!Q101*VLOOKUP(WeightedParse!$C101,Weights!$A$1:$AV$15,12,FALSE),"")</f>
        <v/>
      </c>
      <c r="R101" s="94" t="str">
        <f>IFERROR(SquadExport!R101*VLOOKUP(WeightedParse!$C101,Weights!$A$1:$AV$15,13,FALSE),"")</f>
        <v/>
      </c>
      <c r="S101" s="94" t="str">
        <f>IFERROR(SquadExport!S101*VLOOKUP(WeightedParse!$C101,Weights!$A$1:$AV$15,14,FALSE),"")</f>
        <v/>
      </c>
      <c r="T101" s="94" t="str">
        <f>IFERROR(SquadExport!T101*VLOOKUP(WeightedParse!$C101,Weights!$A$1:$AV$15,15,FALSE),"")</f>
        <v/>
      </c>
      <c r="U101" s="94" t="str">
        <f>IFERROR(SquadExport!U101*VLOOKUP(WeightedParse!$C101,Weights!$A$1:$AV$15,16,FALSE),"")</f>
        <v/>
      </c>
      <c r="V101" s="94" t="str">
        <f>IFERROR(SquadExport!V101*VLOOKUP(WeightedParse!$C101,Weights!$A$1:$AV$15,17,FALSE),"")</f>
        <v/>
      </c>
      <c r="W101" s="94" t="str">
        <f>IFERROR(SquadExport!W101*VLOOKUP(WeightedParse!$C101,Weights!$A$1:$AV$15,18,FALSE),"")</f>
        <v/>
      </c>
      <c r="X101" s="94" t="str">
        <f>IFERROR(SquadExport!X101*VLOOKUP(WeightedParse!$C101,Weights!$A$1:$AV$15,19,FALSE),"")</f>
        <v/>
      </c>
      <c r="Y101" s="94" t="str">
        <f>IFERROR(SquadExport!Y101*VLOOKUP(WeightedParse!$C101,Weights!$A$1:$AV$15,20,FALSE),"")</f>
        <v/>
      </c>
      <c r="Z101" s="94" t="str">
        <f>IFERROR(SquadExport!Z101*VLOOKUP(WeightedParse!$C101,Weights!$A$1:$AV$15,21,FALSE),"")</f>
        <v/>
      </c>
      <c r="AA101" s="94" t="str">
        <f>IFERROR(SquadExport!AA101*VLOOKUP(WeightedParse!$C101,Weights!$A$1:$AV$15,22,FALSE),"")</f>
        <v/>
      </c>
      <c r="AB101" s="94" t="str">
        <f>IFERROR(SquadExport!AB101*VLOOKUP(WeightedParse!$C101,Weights!$A$1:$AV$15,23,FALSE),"")</f>
        <v/>
      </c>
      <c r="AC101" s="94" t="str">
        <f>IFERROR(SquadExport!AC101*VLOOKUP(WeightedParse!$C101,Weights!$A$1:$AV$15,24,FALSE),"")</f>
        <v/>
      </c>
      <c r="AD101" s="94" t="str">
        <f>IFERROR(SquadExport!AD101*VLOOKUP(WeightedParse!$C101,Weights!$A$1:$AV$15,25,FALSE),"")</f>
        <v/>
      </c>
      <c r="AE101" s="94" t="str">
        <f>IFERROR(SquadExport!AE101*VLOOKUP(WeightedParse!$C101,Weights!$A$1:$AV$15,26,FALSE),"")</f>
        <v/>
      </c>
      <c r="AF101" s="94" t="str">
        <f>IFERROR(SquadExport!AF101*VLOOKUP(WeightedParse!$C101,Weights!$A$1:$AV$15,27,FALSE),"")</f>
        <v/>
      </c>
      <c r="AG101" s="94" t="str">
        <f>IFERROR(SquadExport!AG101*VLOOKUP(WeightedParse!$C101,Weights!$A$1:$AV$15,28,FALSE),"")</f>
        <v/>
      </c>
      <c r="AH101" s="94" t="str">
        <f>IFERROR(SquadExport!AH101*VLOOKUP(WeightedParse!$C101,Weights!$A$1:$AV$15,29,FALSE),"")</f>
        <v/>
      </c>
      <c r="AI101" s="94" t="str">
        <f>IFERROR(SquadExport!AI101*VLOOKUP(WeightedParse!$C101,Weights!$A$1:$AV$15,30,FALSE),"")</f>
        <v/>
      </c>
      <c r="AJ101" s="94" t="str">
        <f>IFERROR(SquadExport!AJ101*VLOOKUP(WeightedParse!$C101,Weights!$A$1:$AV$15,31,FALSE),"")</f>
        <v/>
      </c>
      <c r="AK101" s="94" t="str">
        <f>IFERROR(SquadExport!AK101*VLOOKUP(WeightedParse!$C101,Weights!$A$1:$AV$15,32,FALSE),"")</f>
        <v/>
      </c>
      <c r="AL101" s="94" t="str">
        <f>IFERROR(SquadExport!AL101*VLOOKUP(WeightedParse!$C101,Weights!$A$1:$AV$15,33,FALSE),"")</f>
        <v/>
      </c>
      <c r="AM101" s="94" t="str">
        <f>IFERROR(SquadExport!AM101*VLOOKUP(WeightedParse!$C101,Weights!$A$1:$AV$15,34,FALSE),"")</f>
        <v/>
      </c>
      <c r="AN101" s="94" t="str">
        <f>IFERROR(SquadExport!AN101*VLOOKUP(WeightedParse!$C101,Weights!$A$1:$AV$15,35,FALSE),"")</f>
        <v/>
      </c>
      <c r="AO101" s="94" t="str">
        <f>IFERROR(SquadExport!AO101*VLOOKUP(WeightedParse!$C101,Weights!$A$1:$AV$15,36,FALSE),"")</f>
        <v/>
      </c>
      <c r="AP101" s="94" t="str">
        <f>IFERROR(SquadExport!AP101*VLOOKUP(WeightedParse!$C101,Weights!$A$1:$AV$15,37,FALSE),"")</f>
        <v/>
      </c>
      <c r="AQ101" s="94" t="str">
        <f>IFERROR(SquadExport!AQ101*VLOOKUP(WeightedParse!$C101,Weights!$A$1:$AV$15,38,FALSE),"")</f>
        <v/>
      </c>
      <c r="AR101" s="94" t="str">
        <f>IFERROR(SquadExport!AR101*VLOOKUP(WeightedParse!$C101,Weights!$A$1:$AV$15,39,FALSE),"")</f>
        <v/>
      </c>
      <c r="AS101" s="94" t="str">
        <f>IFERROR(SquadExport!AS101*VLOOKUP(WeightedParse!$C101,Weights!$A$1:$AV$15,40,FALSE),"")</f>
        <v/>
      </c>
      <c r="AT101" s="94" t="str">
        <f>IFERROR(SquadExport!AT101*VLOOKUP(WeightedParse!$C101,Weights!$A$1:$AV$15,41,FALSE),"")</f>
        <v/>
      </c>
      <c r="AU101" s="94" t="str">
        <f>IFERROR(SquadExport!AU101*VLOOKUP(WeightedParse!$C101,Weights!$A$1:$AV$15,42,FALSE),"")</f>
        <v/>
      </c>
      <c r="AV101" s="94" t="str">
        <f>IFERROR(SquadExport!AV101*VLOOKUP(WeightedParse!$C101,Weights!$A$1:$AV$15,43,FALSE),"")</f>
        <v/>
      </c>
      <c r="AW101" s="94" t="str">
        <f>IFERROR(SquadExport!AW101*VLOOKUP(WeightedParse!$C101,Weights!$A$1:$AV$15,44,FALSE),"")</f>
        <v/>
      </c>
      <c r="AX101" s="94" t="str">
        <f>IFERROR(SquadExport!AX101*VLOOKUP(WeightedParse!$C101,Weights!$A$1:$AV$15,45,FALSE),"")</f>
        <v/>
      </c>
      <c r="AY101" s="94" t="str">
        <f>IFERROR(SquadExport!AY101*VLOOKUP(WeightedParse!$C101,Weights!$A$1:$AV$15,46,FALSE),"")</f>
        <v/>
      </c>
      <c r="AZ101" s="94" t="str">
        <f>IFERROR(SquadExport!AZ101*VLOOKUP(WeightedParse!$C101,Weights!$A$1:$AV$15,47,FALSE),"")</f>
        <v/>
      </c>
      <c r="BA101" s="94" t="str">
        <f>IFERROR(SquadExport!BA101*VLOOKUP(WeightedParse!$C101,Weights!$A$1:$AV$15,48,FALSE),"")</f>
        <v/>
      </c>
      <c r="BB101" s="92" t="str">
        <f>IFERROR(IF(SquadExport!$BB101="Very Strong",6,IF(SquadExport!$BB101="Strong",5,IF(SquadExport!$BB101="Fairly Strong",4,IF(SquadExport!$BB101="Reasonable",3,IF(SquadExport!$BB101="Weak",2, IF(SquadExport!$BB101="Very Weak",1,"")))))),"")</f>
        <v/>
      </c>
      <c r="BC101" s="92" t="str">
        <f>IFERROR(IF(SquadExport!$BC101="Very Strong",6,IF(SquadExport!$BC101="Strong",5,IF(SquadExport!$BC101="Fairly Strong",4,IF(SquadExport!$BC101="Reasonable",3,IF(SquadExport!$BC101="Weak",2, IF(SquadExport!$BC101="Very Weak",1,"")))))),"")</f>
        <v/>
      </c>
      <c r="BD101" s="105" t="str">
        <f t="shared" si="2"/>
        <v/>
      </c>
      <c r="BE101" s="86" t="str">
        <f t="shared" si="3"/>
        <v/>
      </c>
    </row>
    <row r="102" spans="1:57" x14ac:dyDescent="0.25">
      <c r="A102" s="85" t="str">
        <f>IF(SquadExport!A102&gt;"",SquadExport!A102,"")</f>
        <v/>
      </c>
      <c r="B102" s="92" t="str">
        <f>IF($A102&gt;"",SquadExport!B102,"")</f>
        <v/>
      </c>
      <c r="C102" s="92" t="str">
        <f>IF($A102&gt;"",SquadExport!C102,"")</f>
        <v/>
      </c>
      <c r="D102" s="92" t="str">
        <f>IF(A102&gt;"",SquadExport!D102,"")</f>
        <v/>
      </c>
      <c r="E102" s="92" t="str">
        <f>IF($A102&gt;"",SquadExport!E102,"")</f>
        <v/>
      </c>
      <c r="F102" s="92" t="str">
        <f>IF($A102&gt;"",SquadExport!F102,"")</f>
        <v/>
      </c>
      <c r="G102" s="94" t="str">
        <f>IFERROR(SquadExport!G102*VLOOKUP(WeightedParse!$C102,Weights!$A$1:$AV$15,2,FALSE),"")</f>
        <v/>
      </c>
      <c r="H102" s="94" t="str">
        <f>IFERROR(SquadExport!H102*VLOOKUP(WeightedParse!$C102,Weights!$A$1:$AV$15,3,FALSE),"")</f>
        <v/>
      </c>
      <c r="I102" s="94" t="str">
        <f>IFERROR(SquadExport!I102*VLOOKUP(WeightedParse!$C102,Weights!$A$1:$AV$15,4,FALSE),"")</f>
        <v/>
      </c>
      <c r="J102" s="94" t="str">
        <f>IFERROR(SquadExport!J102*VLOOKUP(WeightedParse!$C102,Weights!$A$1:$AV$15,5,FALSE),"")</f>
        <v/>
      </c>
      <c r="K102" s="94" t="str">
        <f>IFERROR(SquadExport!K102*VLOOKUP(WeightedParse!$C102,Weights!$A$1:$AV$15,6,FALSE),"")</f>
        <v/>
      </c>
      <c r="L102" s="94" t="str">
        <f>IFERROR(SquadExport!L102*VLOOKUP(WeightedParse!$C102,Weights!$A$1:$AV$15,7,FALSE),"")</f>
        <v/>
      </c>
      <c r="M102" s="94" t="str">
        <f>IFERROR(SquadExport!M102*VLOOKUP(WeightedParse!$C102,Weights!$A$1:$AV$15,8,FALSE),"")</f>
        <v/>
      </c>
      <c r="N102" s="94" t="str">
        <f>IFERROR(SquadExport!N102*VLOOKUP(WeightedParse!$C102,Weights!$A$1:$AV$15,9,FALSE),"")</f>
        <v/>
      </c>
      <c r="O102" s="94" t="str">
        <f>IFERROR(SquadExport!O102*VLOOKUP(WeightedParse!$C102,Weights!$A$1:$AV$15,10,FALSE),"")</f>
        <v/>
      </c>
      <c r="P102" s="94" t="str">
        <f>IFERROR(SquadExport!P102*VLOOKUP(WeightedParse!$C102,Weights!$A$1:$AV$15,11,FALSE),"")</f>
        <v/>
      </c>
      <c r="Q102" s="94" t="str">
        <f>IFERROR(SquadExport!Q102*VLOOKUP(WeightedParse!$C102,Weights!$A$1:$AV$15,12,FALSE),"")</f>
        <v/>
      </c>
      <c r="R102" s="94" t="str">
        <f>IFERROR(SquadExport!R102*VLOOKUP(WeightedParse!$C102,Weights!$A$1:$AV$15,13,FALSE),"")</f>
        <v/>
      </c>
      <c r="S102" s="94" t="str">
        <f>IFERROR(SquadExport!S102*VLOOKUP(WeightedParse!$C102,Weights!$A$1:$AV$15,14,FALSE),"")</f>
        <v/>
      </c>
      <c r="T102" s="94" t="str">
        <f>IFERROR(SquadExport!T102*VLOOKUP(WeightedParse!$C102,Weights!$A$1:$AV$15,15,FALSE),"")</f>
        <v/>
      </c>
      <c r="U102" s="94" t="str">
        <f>IFERROR(SquadExport!U102*VLOOKUP(WeightedParse!$C102,Weights!$A$1:$AV$15,16,FALSE),"")</f>
        <v/>
      </c>
      <c r="V102" s="94" t="str">
        <f>IFERROR(SquadExport!V102*VLOOKUP(WeightedParse!$C102,Weights!$A$1:$AV$15,17,FALSE),"")</f>
        <v/>
      </c>
      <c r="W102" s="94" t="str">
        <f>IFERROR(SquadExport!W102*VLOOKUP(WeightedParse!$C102,Weights!$A$1:$AV$15,18,FALSE),"")</f>
        <v/>
      </c>
      <c r="X102" s="94" t="str">
        <f>IFERROR(SquadExport!X102*VLOOKUP(WeightedParse!$C102,Weights!$A$1:$AV$15,19,FALSE),"")</f>
        <v/>
      </c>
      <c r="Y102" s="94" t="str">
        <f>IFERROR(SquadExport!Y102*VLOOKUP(WeightedParse!$C102,Weights!$A$1:$AV$15,20,FALSE),"")</f>
        <v/>
      </c>
      <c r="Z102" s="94" t="str">
        <f>IFERROR(SquadExport!Z102*VLOOKUP(WeightedParse!$C102,Weights!$A$1:$AV$15,21,FALSE),"")</f>
        <v/>
      </c>
      <c r="AA102" s="94" t="str">
        <f>IFERROR(SquadExport!AA102*VLOOKUP(WeightedParse!$C102,Weights!$A$1:$AV$15,22,FALSE),"")</f>
        <v/>
      </c>
      <c r="AB102" s="94" t="str">
        <f>IFERROR(SquadExport!AB102*VLOOKUP(WeightedParse!$C102,Weights!$A$1:$AV$15,23,FALSE),"")</f>
        <v/>
      </c>
      <c r="AC102" s="94" t="str">
        <f>IFERROR(SquadExport!AC102*VLOOKUP(WeightedParse!$C102,Weights!$A$1:$AV$15,24,FALSE),"")</f>
        <v/>
      </c>
      <c r="AD102" s="94" t="str">
        <f>IFERROR(SquadExport!AD102*VLOOKUP(WeightedParse!$C102,Weights!$A$1:$AV$15,25,FALSE),"")</f>
        <v/>
      </c>
      <c r="AE102" s="94" t="str">
        <f>IFERROR(SquadExport!AE102*VLOOKUP(WeightedParse!$C102,Weights!$A$1:$AV$15,26,FALSE),"")</f>
        <v/>
      </c>
      <c r="AF102" s="94" t="str">
        <f>IFERROR(SquadExport!AF102*VLOOKUP(WeightedParse!$C102,Weights!$A$1:$AV$15,27,FALSE),"")</f>
        <v/>
      </c>
      <c r="AG102" s="94" t="str">
        <f>IFERROR(SquadExport!AG102*VLOOKUP(WeightedParse!$C102,Weights!$A$1:$AV$15,28,FALSE),"")</f>
        <v/>
      </c>
      <c r="AH102" s="94" t="str">
        <f>IFERROR(SquadExport!AH102*VLOOKUP(WeightedParse!$C102,Weights!$A$1:$AV$15,29,FALSE),"")</f>
        <v/>
      </c>
      <c r="AI102" s="94" t="str">
        <f>IFERROR(SquadExport!AI102*VLOOKUP(WeightedParse!$C102,Weights!$A$1:$AV$15,30,FALSE),"")</f>
        <v/>
      </c>
      <c r="AJ102" s="94" t="str">
        <f>IFERROR(SquadExport!AJ102*VLOOKUP(WeightedParse!$C102,Weights!$A$1:$AV$15,31,FALSE),"")</f>
        <v/>
      </c>
      <c r="AK102" s="94" t="str">
        <f>IFERROR(SquadExport!AK102*VLOOKUP(WeightedParse!$C102,Weights!$A$1:$AV$15,32,FALSE),"")</f>
        <v/>
      </c>
      <c r="AL102" s="94" t="str">
        <f>IFERROR(SquadExport!AL102*VLOOKUP(WeightedParse!$C102,Weights!$A$1:$AV$15,33,FALSE),"")</f>
        <v/>
      </c>
      <c r="AM102" s="94" t="str">
        <f>IFERROR(SquadExport!AM102*VLOOKUP(WeightedParse!$C102,Weights!$A$1:$AV$15,34,FALSE),"")</f>
        <v/>
      </c>
      <c r="AN102" s="94" t="str">
        <f>IFERROR(SquadExport!AN102*VLOOKUP(WeightedParse!$C102,Weights!$A$1:$AV$15,35,FALSE),"")</f>
        <v/>
      </c>
      <c r="AO102" s="94" t="str">
        <f>IFERROR(SquadExport!AO102*VLOOKUP(WeightedParse!$C102,Weights!$A$1:$AV$15,36,FALSE),"")</f>
        <v/>
      </c>
      <c r="AP102" s="94" t="str">
        <f>IFERROR(SquadExport!AP102*VLOOKUP(WeightedParse!$C102,Weights!$A$1:$AV$15,37,FALSE),"")</f>
        <v/>
      </c>
      <c r="AQ102" s="94" t="str">
        <f>IFERROR(SquadExport!AQ102*VLOOKUP(WeightedParse!$C102,Weights!$A$1:$AV$15,38,FALSE),"")</f>
        <v/>
      </c>
      <c r="AR102" s="94" t="str">
        <f>IFERROR(SquadExport!AR102*VLOOKUP(WeightedParse!$C102,Weights!$A$1:$AV$15,39,FALSE),"")</f>
        <v/>
      </c>
      <c r="AS102" s="94" t="str">
        <f>IFERROR(SquadExport!AS102*VLOOKUP(WeightedParse!$C102,Weights!$A$1:$AV$15,40,FALSE),"")</f>
        <v/>
      </c>
      <c r="AT102" s="94" t="str">
        <f>IFERROR(SquadExport!AT102*VLOOKUP(WeightedParse!$C102,Weights!$A$1:$AV$15,41,FALSE),"")</f>
        <v/>
      </c>
      <c r="AU102" s="94" t="str">
        <f>IFERROR(SquadExport!AU102*VLOOKUP(WeightedParse!$C102,Weights!$A$1:$AV$15,42,FALSE),"")</f>
        <v/>
      </c>
      <c r="AV102" s="94" t="str">
        <f>IFERROR(SquadExport!AV102*VLOOKUP(WeightedParse!$C102,Weights!$A$1:$AV$15,43,FALSE),"")</f>
        <v/>
      </c>
      <c r="AW102" s="94" t="str">
        <f>IFERROR(SquadExport!AW102*VLOOKUP(WeightedParse!$C102,Weights!$A$1:$AV$15,44,FALSE),"")</f>
        <v/>
      </c>
      <c r="AX102" s="94" t="str">
        <f>IFERROR(SquadExport!AX102*VLOOKUP(WeightedParse!$C102,Weights!$A$1:$AV$15,45,FALSE),"")</f>
        <v/>
      </c>
      <c r="AY102" s="94" t="str">
        <f>IFERROR(SquadExport!AY102*VLOOKUP(WeightedParse!$C102,Weights!$A$1:$AV$15,46,FALSE),"")</f>
        <v/>
      </c>
      <c r="AZ102" s="94" t="str">
        <f>IFERROR(SquadExport!AZ102*VLOOKUP(WeightedParse!$C102,Weights!$A$1:$AV$15,47,FALSE),"")</f>
        <v/>
      </c>
      <c r="BA102" s="94" t="str">
        <f>IFERROR(SquadExport!BA102*VLOOKUP(WeightedParse!$C102,Weights!$A$1:$AV$15,48,FALSE),"")</f>
        <v/>
      </c>
      <c r="BB102" s="92" t="str">
        <f>IFERROR(IF(SquadExport!$BB102="Very Strong",6,IF(SquadExport!$BB102="Strong",5,IF(SquadExport!$BB102="Fairly Strong",4,IF(SquadExport!$BB102="Reasonable",3,IF(SquadExport!$BB102="Weak",2, IF(SquadExport!$BB102="Very Weak",1,"")))))),"")</f>
        <v/>
      </c>
      <c r="BC102" s="92" t="str">
        <f>IFERROR(IF(SquadExport!$BC102="Very Strong",6,IF(SquadExport!$BC102="Strong",5,IF(SquadExport!$BC102="Fairly Strong",4,IF(SquadExport!$BC102="Reasonable",3,IF(SquadExport!$BC102="Weak",2, IF(SquadExport!$BC102="Very Weak",1,"")))))),"")</f>
        <v/>
      </c>
      <c r="BD102" s="105" t="str">
        <f t="shared" si="2"/>
        <v/>
      </c>
      <c r="BE102" s="86" t="str">
        <f t="shared" si="3"/>
        <v/>
      </c>
    </row>
    <row r="103" spans="1:57" x14ac:dyDescent="0.25">
      <c r="A103" s="85" t="str">
        <f>IF(SquadExport!A103&gt;"",SquadExport!A103,"")</f>
        <v/>
      </c>
      <c r="B103" s="92" t="str">
        <f>IF($A103&gt;"",SquadExport!B103,"")</f>
        <v/>
      </c>
      <c r="C103" s="92" t="str">
        <f>IF($A103&gt;"",SquadExport!C103,"")</f>
        <v/>
      </c>
      <c r="D103" s="92" t="str">
        <f>IF(A103&gt;"",SquadExport!D103,"")</f>
        <v/>
      </c>
      <c r="E103" s="92" t="str">
        <f>IF($A103&gt;"",SquadExport!E103,"")</f>
        <v/>
      </c>
      <c r="F103" s="92" t="str">
        <f>IF($A103&gt;"",SquadExport!F103,"")</f>
        <v/>
      </c>
      <c r="G103" s="94" t="str">
        <f>IFERROR(SquadExport!G103*VLOOKUP(WeightedParse!$C103,Weights!$A$1:$AV$15,2,FALSE),"")</f>
        <v/>
      </c>
      <c r="H103" s="94" t="str">
        <f>IFERROR(SquadExport!H103*VLOOKUP(WeightedParse!$C103,Weights!$A$1:$AV$15,3,FALSE),"")</f>
        <v/>
      </c>
      <c r="I103" s="94" t="str">
        <f>IFERROR(SquadExport!I103*VLOOKUP(WeightedParse!$C103,Weights!$A$1:$AV$15,4,FALSE),"")</f>
        <v/>
      </c>
      <c r="J103" s="94" t="str">
        <f>IFERROR(SquadExport!J103*VLOOKUP(WeightedParse!$C103,Weights!$A$1:$AV$15,5,FALSE),"")</f>
        <v/>
      </c>
      <c r="K103" s="94" t="str">
        <f>IFERROR(SquadExport!K103*VLOOKUP(WeightedParse!$C103,Weights!$A$1:$AV$15,6,FALSE),"")</f>
        <v/>
      </c>
      <c r="L103" s="94" t="str">
        <f>IFERROR(SquadExport!L103*VLOOKUP(WeightedParse!$C103,Weights!$A$1:$AV$15,7,FALSE),"")</f>
        <v/>
      </c>
      <c r="M103" s="94" t="str">
        <f>IFERROR(SquadExport!M103*VLOOKUP(WeightedParse!$C103,Weights!$A$1:$AV$15,8,FALSE),"")</f>
        <v/>
      </c>
      <c r="N103" s="94" t="str">
        <f>IFERROR(SquadExport!N103*VLOOKUP(WeightedParse!$C103,Weights!$A$1:$AV$15,9,FALSE),"")</f>
        <v/>
      </c>
      <c r="O103" s="94" t="str">
        <f>IFERROR(SquadExport!O103*VLOOKUP(WeightedParse!$C103,Weights!$A$1:$AV$15,10,FALSE),"")</f>
        <v/>
      </c>
      <c r="P103" s="94" t="str">
        <f>IFERROR(SquadExport!P103*VLOOKUP(WeightedParse!$C103,Weights!$A$1:$AV$15,11,FALSE),"")</f>
        <v/>
      </c>
      <c r="Q103" s="94" t="str">
        <f>IFERROR(SquadExport!Q103*VLOOKUP(WeightedParse!$C103,Weights!$A$1:$AV$15,12,FALSE),"")</f>
        <v/>
      </c>
      <c r="R103" s="94" t="str">
        <f>IFERROR(SquadExport!R103*VLOOKUP(WeightedParse!$C103,Weights!$A$1:$AV$15,13,FALSE),"")</f>
        <v/>
      </c>
      <c r="S103" s="94" t="str">
        <f>IFERROR(SquadExport!S103*VLOOKUP(WeightedParse!$C103,Weights!$A$1:$AV$15,14,FALSE),"")</f>
        <v/>
      </c>
      <c r="T103" s="94" t="str">
        <f>IFERROR(SquadExport!T103*VLOOKUP(WeightedParse!$C103,Weights!$A$1:$AV$15,15,FALSE),"")</f>
        <v/>
      </c>
      <c r="U103" s="94" t="str">
        <f>IFERROR(SquadExport!U103*VLOOKUP(WeightedParse!$C103,Weights!$A$1:$AV$15,16,FALSE),"")</f>
        <v/>
      </c>
      <c r="V103" s="94" t="str">
        <f>IFERROR(SquadExport!V103*VLOOKUP(WeightedParse!$C103,Weights!$A$1:$AV$15,17,FALSE),"")</f>
        <v/>
      </c>
      <c r="W103" s="94" t="str">
        <f>IFERROR(SquadExport!W103*VLOOKUP(WeightedParse!$C103,Weights!$A$1:$AV$15,18,FALSE),"")</f>
        <v/>
      </c>
      <c r="X103" s="94" t="str">
        <f>IFERROR(SquadExport!X103*VLOOKUP(WeightedParse!$C103,Weights!$A$1:$AV$15,19,FALSE),"")</f>
        <v/>
      </c>
      <c r="Y103" s="94" t="str">
        <f>IFERROR(SquadExport!Y103*VLOOKUP(WeightedParse!$C103,Weights!$A$1:$AV$15,20,FALSE),"")</f>
        <v/>
      </c>
      <c r="Z103" s="94" t="str">
        <f>IFERROR(SquadExport!Z103*VLOOKUP(WeightedParse!$C103,Weights!$A$1:$AV$15,21,FALSE),"")</f>
        <v/>
      </c>
      <c r="AA103" s="94" t="str">
        <f>IFERROR(SquadExport!AA103*VLOOKUP(WeightedParse!$C103,Weights!$A$1:$AV$15,22,FALSE),"")</f>
        <v/>
      </c>
      <c r="AB103" s="94" t="str">
        <f>IFERROR(SquadExport!AB103*VLOOKUP(WeightedParse!$C103,Weights!$A$1:$AV$15,23,FALSE),"")</f>
        <v/>
      </c>
      <c r="AC103" s="94" t="str">
        <f>IFERROR(SquadExport!AC103*VLOOKUP(WeightedParse!$C103,Weights!$A$1:$AV$15,24,FALSE),"")</f>
        <v/>
      </c>
      <c r="AD103" s="94" t="str">
        <f>IFERROR(SquadExport!AD103*VLOOKUP(WeightedParse!$C103,Weights!$A$1:$AV$15,25,FALSE),"")</f>
        <v/>
      </c>
      <c r="AE103" s="94" t="str">
        <f>IFERROR(SquadExport!AE103*VLOOKUP(WeightedParse!$C103,Weights!$A$1:$AV$15,26,FALSE),"")</f>
        <v/>
      </c>
      <c r="AF103" s="94" t="str">
        <f>IFERROR(SquadExport!AF103*VLOOKUP(WeightedParse!$C103,Weights!$A$1:$AV$15,27,FALSE),"")</f>
        <v/>
      </c>
      <c r="AG103" s="94" t="str">
        <f>IFERROR(SquadExport!AG103*VLOOKUP(WeightedParse!$C103,Weights!$A$1:$AV$15,28,FALSE),"")</f>
        <v/>
      </c>
      <c r="AH103" s="94" t="str">
        <f>IFERROR(SquadExport!AH103*VLOOKUP(WeightedParse!$C103,Weights!$A$1:$AV$15,29,FALSE),"")</f>
        <v/>
      </c>
      <c r="AI103" s="94" t="str">
        <f>IFERROR(SquadExport!AI103*VLOOKUP(WeightedParse!$C103,Weights!$A$1:$AV$15,30,FALSE),"")</f>
        <v/>
      </c>
      <c r="AJ103" s="94" t="str">
        <f>IFERROR(SquadExport!AJ103*VLOOKUP(WeightedParse!$C103,Weights!$A$1:$AV$15,31,FALSE),"")</f>
        <v/>
      </c>
      <c r="AK103" s="94" t="str">
        <f>IFERROR(SquadExport!AK103*VLOOKUP(WeightedParse!$C103,Weights!$A$1:$AV$15,32,FALSE),"")</f>
        <v/>
      </c>
      <c r="AL103" s="94" t="str">
        <f>IFERROR(SquadExport!AL103*VLOOKUP(WeightedParse!$C103,Weights!$A$1:$AV$15,33,FALSE),"")</f>
        <v/>
      </c>
      <c r="AM103" s="94" t="str">
        <f>IFERROR(SquadExport!AM103*VLOOKUP(WeightedParse!$C103,Weights!$A$1:$AV$15,34,FALSE),"")</f>
        <v/>
      </c>
      <c r="AN103" s="94" t="str">
        <f>IFERROR(SquadExport!AN103*VLOOKUP(WeightedParse!$C103,Weights!$A$1:$AV$15,35,FALSE),"")</f>
        <v/>
      </c>
      <c r="AO103" s="94" t="str">
        <f>IFERROR(SquadExport!AO103*VLOOKUP(WeightedParse!$C103,Weights!$A$1:$AV$15,36,FALSE),"")</f>
        <v/>
      </c>
      <c r="AP103" s="94" t="str">
        <f>IFERROR(SquadExport!AP103*VLOOKUP(WeightedParse!$C103,Weights!$A$1:$AV$15,37,FALSE),"")</f>
        <v/>
      </c>
      <c r="AQ103" s="94" t="str">
        <f>IFERROR(SquadExport!AQ103*VLOOKUP(WeightedParse!$C103,Weights!$A$1:$AV$15,38,FALSE),"")</f>
        <v/>
      </c>
      <c r="AR103" s="94" t="str">
        <f>IFERROR(SquadExport!AR103*VLOOKUP(WeightedParse!$C103,Weights!$A$1:$AV$15,39,FALSE),"")</f>
        <v/>
      </c>
      <c r="AS103" s="94" t="str">
        <f>IFERROR(SquadExport!AS103*VLOOKUP(WeightedParse!$C103,Weights!$A$1:$AV$15,40,FALSE),"")</f>
        <v/>
      </c>
      <c r="AT103" s="94" t="str">
        <f>IFERROR(SquadExport!AT103*VLOOKUP(WeightedParse!$C103,Weights!$A$1:$AV$15,41,FALSE),"")</f>
        <v/>
      </c>
      <c r="AU103" s="94" t="str">
        <f>IFERROR(SquadExport!AU103*VLOOKUP(WeightedParse!$C103,Weights!$A$1:$AV$15,42,FALSE),"")</f>
        <v/>
      </c>
      <c r="AV103" s="94" t="str">
        <f>IFERROR(SquadExport!AV103*VLOOKUP(WeightedParse!$C103,Weights!$A$1:$AV$15,43,FALSE),"")</f>
        <v/>
      </c>
      <c r="AW103" s="94" t="str">
        <f>IFERROR(SquadExport!AW103*VLOOKUP(WeightedParse!$C103,Weights!$A$1:$AV$15,44,FALSE),"")</f>
        <v/>
      </c>
      <c r="AX103" s="94" t="str">
        <f>IFERROR(SquadExport!AX103*VLOOKUP(WeightedParse!$C103,Weights!$A$1:$AV$15,45,FALSE),"")</f>
        <v/>
      </c>
      <c r="AY103" s="94" t="str">
        <f>IFERROR(SquadExport!AY103*VLOOKUP(WeightedParse!$C103,Weights!$A$1:$AV$15,46,FALSE),"")</f>
        <v/>
      </c>
      <c r="AZ103" s="94" t="str">
        <f>IFERROR(SquadExport!AZ103*VLOOKUP(WeightedParse!$C103,Weights!$A$1:$AV$15,47,FALSE),"")</f>
        <v/>
      </c>
      <c r="BA103" s="94" t="str">
        <f>IFERROR(SquadExport!BA103*VLOOKUP(WeightedParse!$C103,Weights!$A$1:$AV$15,48,FALSE),"")</f>
        <v/>
      </c>
      <c r="BB103" s="92" t="str">
        <f>IFERROR(IF(SquadExport!$BB103="Very Strong",6,IF(SquadExport!$BB103="Strong",5,IF(SquadExport!$BB103="Fairly Strong",4,IF(SquadExport!$BB103="Reasonable",3,IF(SquadExport!$BB103="Weak",2, IF(SquadExport!$BB103="Very Weak",1,"")))))),"")</f>
        <v/>
      </c>
      <c r="BC103" s="92" t="str">
        <f>IFERROR(IF(SquadExport!$BC103="Very Strong",6,IF(SquadExport!$BC103="Strong",5,IF(SquadExport!$BC103="Fairly Strong",4,IF(SquadExport!$BC103="Reasonable",3,IF(SquadExport!$BC103="Weak",2, IF(SquadExport!$BC103="Very Weak",1,"")))))),"")</f>
        <v/>
      </c>
      <c r="BD103" s="105" t="str">
        <f t="shared" si="2"/>
        <v/>
      </c>
      <c r="BE103" s="86" t="str">
        <f t="shared" si="3"/>
        <v/>
      </c>
    </row>
    <row r="104" spans="1:57" x14ac:dyDescent="0.25">
      <c r="A104" s="85" t="str">
        <f>IF(SquadExport!A104&gt;"",SquadExport!A104,"")</f>
        <v/>
      </c>
      <c r="B104" s="92" t="str">
        <f>IF($A104&gt;"",SquadExport!B104,"")</f>
        <v/>
      </c>
      <c r="C104" s="92" t="str">
        <f>IF($A104&gt;"",SquadExport!C104,"")</f>
        <v/>
      </c>
      <c r="D104" s="92" t="str">
        <f>IF(A104&gt;"",SquadExport!D104,"")</f>
        <v/>
      </c>
      <c r="E104" s="92" t="str">
        <f>IF($A104&gt;"",SquadExport!E104,"")</f>
        <v/>
      </c>
      <c r="F104" s="92" t="str">
        <f>IF($A104&gt;"",SquadExport!F104,"")</f>
        <v/>
      </c>
      <c r="G104" s="94" t="str">
        <f>IFERROR(SquadExport!G104*VLOOKUP(WeightedParse!$C104,Weights!$A$1:$AV$15,2,FALSE),"")</f>
        <v/>
      </c>
      <c r="H104" s="94" t="str">
        <f>IFERROR(SquadExport!H104*VLOOKUP(WeightedParse!$C104,Weights!$A$1:$AV$15,3,FALSE),"")</f>
        <v/>
      </c>
      <c r="I104" s="94" t="str">
        <f>IFERROR(SquadExport!I104*VLOOKUP(WeightedParse!$C104,Weights!$A$1:$AV$15,4,FALSE),"")</f>
        <v/>
      </c>
      <c r="J104" s="94" t="str">
        <f>IFERROR(SquadExport!J104*VLOOKUP(WeightedParse!$C104,Weights!$A$1:$AV$15,5,FALSE),"")</f>
        <v/>
      </c>
      <c r="K104" s="94" t="str">
        <f>IFERROR(SquadExport!K104*VLOOKUP(WeightedParse!$C104,Weights!$A$1:$AV$15,6,FALSE),"")</f>
        <v/>
      </c>
      <c r="L104" s="94" t="str">
        <f>IFERROR(SquadExport!L104*VLOOKUP(WeightedParse!$C104,Weights!$A$1:$AV$15,7,FALSE),"")</f>
        <v/>
      </c>
      <c r="M104" s="94" t="str">
        <f>IFERROR(SquadExport!M104*VLOOKUP(WeightedParse!$C104,Weights!$A$1:$AV$15,8,FALSE),"")</f>
        <v/>
      </c>
      <c r="N104" s="94" t="str">
        <f>IFERROR(SquadExport!N104*VLOOKUP(WeightedParse!$C104,Weights!$A$1:$AV$15,9,FALSE),"")</f>
        <v/>
      </c>
      <c r="O104" s="94" t="str">
        <f>IFERROR(SquadExport!O104*VLOOKUP(WeightedParse!$C104,Weights!$A$1:$AV$15,10,FALSE),"")</f>
        <v/>
      </c>
      <c r="P104" s="94" t="str">
        <f>IFERROR(SquadExport!P104*VLOOKUP(WeightedParse!$C104,Weights!$A$1:$AV$15,11,FALSE),"")</f>
        <v/>
      </c>
      <c r="Q104" s="94" t="str">
        <f>IFERROR(SquadExport!Q104*VLOOKUP(WeightedParse!$C104,Weights!$A$1:$AV$15,12,FALSE),"")</f>
        <v/>
      </c>
      <c r="R104" s="94" t="str">
        <f>IFERROR(SquadExport!R104*VLOOKUP(WeightedParse!$C104,Weights!$A$1:$AV$15,13,FALSE),"")</f>
        <v/>
      </c>
      <c r="S104" s="94" t="str">
        <f>IFERROR(SquadExport!S104*VLOOKUP(WeightedParse!$C104,Weights!$A$1:$AV$15,14,FALSE),"")</f>
        <v/>
      </c>
      <c r="T104" s="94" t="str">
        <f>IFERROR(SquadExport!T104*VLOOKUP(WeightedParse!$C104,Weights!$A$1:$AV$15,15,FALSE),"")</f>
        <v/>
      </c>
      <c r="U104" s="94" t="str">
        <f>IFERROR(SquadExport!U104*VLOOKUP(WeightedParse!$C104,Weights!$A$1:$AV$15,16,FALSE),"")</f>
        <v/>
      </c>
      <c r="V104" s="94" t="str">
        <f>IFERROR(SquadExport!V104*VLOOKUP(WeightedParse!$C104,Weights!$A$1:$AV$15,17,FALSE),"")</f>
        <v/>
      </c>
      <c r="W104" s="94" t="str">
        <f>IFERROR(SquadExport!W104*VLOOKUP(WeightedParse!$C104,Weights!$A$1:$AV$15,18,FALSE),"")</f>
        <v/>
      </c>
      <c r="X104" s="94" t="str">
        <f>IFERROR(SquadExport!X104*VLOOKUP(WeightedParse!$C104,Weights!$A$1:$AV$15,19,FALSE),"")</f>
        <v/>
      </c>
      <c r="Y104" s="94" t="str">
        <f>IFERROR(SquadExport!Y104*VLOOKUP(WeightedParse!$C104,Weights!$A$1:$AV$15,20,FALSE),"")</f>
        <v/>
      </c>
      <c r="Z104" s="94" t="str">
        <f>IFERROR(SquadExport!Z104*VLOOKUP(WeightedParse!$C104,Weights!$A$1:$AV$15,21,FALSE),"")</f>
        <v/>
      </c>
      <c r="AA104" s="94" t="str">
        <f>IFERROR(SquadExport!AA104*VLOOKUP(WeightedParse!$C104,Weights!$A$1:$AV$15,22,FALSE),"")</f>
        <v/>
      </c>
      <c r="AB104" s="94" t="str">
        <f>IFERROR(SquadExport!AB104*VLOOKUP(WeightedParse!$C104,Weights!$A$1:$AV$15,23,FALSE),"")</f>
        <v/>
      </c>
      <c r="AC104" s="94" t="str">
        <f>IFERROR(SquadExport!AC104*VLOOKUP(WeightedParse!$C104,Weights!$A$1:$AV$15,24,FALSE),"")</f>
        <v/>
      </c>
      <c r="AD104" s="94" t="str">
        <f>IFERROR(SquadExport!AD104*VLOOKUP(WeightedParse!$C104,Weights!$A$1:$AV$15,25,FALSE),"")</f>
        <v/>
      </c>
      <c r="AE104" s="94" t="str">
        <f>IFERROR(SquadExport!AE104*VLOOKUP(WeightedParse!$C104,Weights!$A$1:$AV$15,26,FALSE),"")</f>
        <v/>
      </c>
      <c r="AF104" s="94" t="str">
        <f>IFERROR(SquadExport!AF104*VLOOKUP(WeightedParse!$C104,Weights!$A$1:$AV$15,27,FALSE),"")</f>
        <v/>
      </c>
      <c r="AG104" s="94" t="str">
        <f>IFERROR(SquadExport!AG104*VLOOKUP(WeightedParse!$C104,Weights!$A$1:$AV$15,28,FALSE),"")</f>
        <v/>
      </c>
      <c r="AH104" s="94" t="str">
        <f>IFERROR(SquadExport!AH104*VLOOKUP(WeightedParse!$C104,Weights!$A$1:$AV$15,29,FALSE),"")</f>
        <v/>
      </c>
      <c r="AI104" s="94" t="str">
        <f>IFERROR(SquadExport!AI104*VLOOKUP(WeightedParse!$C104,Weights!$A$1:$AV$15,30,FALSE),"")</f>
        <v/>
      </c>
      <c r="AJ104" s="94" t="str">
        <f>IFERROR(SquadExport!AJ104*VLOOKUP(WeightedParse!$C104,Weights!$A$1:$AV$15,31,FALSE),"")</f>
        <v/>
      </c>
      <c r="AK104" s="94" t="str">
        <f>IFERROR(SquadExport!AK104*VLOOKUP(WeightedParse!$C104,Weights!$A$1:$AV$15,32,FALSE),"")</f>
        <v/>
      </c>
      <c r="AL104" s="94" t="str">
        <f>IFERROR(SquadExport!AL104*VLOOKUP(WeightedParse!$C104,Weights!$A$1:$AV$15,33,FALSE),"")</f>
        <v/>
      </c>
      <c r="AM104" s="94" t="str">
        <f>IFERROR(SquadExport!AM104*VLOOKUP(WeightedParse!$C104,Weights!$A$1:$AV$15,34,FALSE),"")</f>
        <v/>
      </c>
      <c r="AN104" s="94" t="str">
        <f>IFERROR(SquadExport!AN104*VLOOKUP(WeightedParse!$C104,Weights!$A$1:$AV$15,35,FALSE),"")</f>
        <v/>
      </c>
      <c r="AO104" s="94" t="str">
        <f>IFERROR(SquadExport!AO104*VLOOKUP(WeightedParse!$C104,Weights!$A$1:$AV$15,36,FALSE),"")</f>
        <v/>
      </c>
      <c r="AP104" s="94" t="str">
        <f>IFERROR(SquadExport!AP104*VLOOKUP(WeightedParse!$C104,Weights!$A$1:$AV$15,37,FALSE),"")</f>
        <v/>
      </c>
      <c r="AQ104" s="94" t="str">
        <f>IFERROR(SquadExport!AQ104*VLOOKUP(WeightedParse!$C104,Weights!$A$1:$AV$15,38,FALSE),"")</f>
        <v/>
      </c>
      <c r="AR104" s="94" t="str">
        <f>IFERROR(SquadExport!AR104*VLOOKUP(WeightedParse!$C104,Weights!$A$1:$AV$15,39,FALSE),"")</f>
        <v/>
      </c>
      <c r="AS104" s="94" t="str">
        <f>IFERROR(SquadExport!AS104*VLOOKUP(WeightedParse!$C104,Weights!$A$1:$AV$15,40,FALSE),"")</f>
        <v/>
      </c>
      <c r="AT104" s="94" t="str">
        <f>IFERROR(SquadExport!AT104*VLOOKUP(WeightedParse!$C104,Weights!$A$1:$AV$15,41,FALSE),"")</f>
        <v/>
      </c>
      <c r="AU104" s="94" t="str">
        <f>IFERROR(SquadExport!AU104*VLOOKUP(WeightedParse!$C104,Weights!$A$1:$AV$15,42,FALSE),"")</f>
        <v/>
      </c>
      <c r="AV104" s="94" t="str">
        <f>IFERROR(SquadExport!AV104*VLOOKUP(WeightedParse!$C104,Weights!$A$1:$AV$15,43,FALSE),"")</f>
        <v/>
      </c>
      <c r="AW104" s="94" t="str">
        <f>IFERROR(SquadExport!AW104*VLOOKUP(WeightedParse!$C104,Weights!$A$1:$AV$15,44,FALSE),"")</f>
        <v/>
      </c>
      <c r="AX104" s="94" t="str">
        <f>IFERROR(SquadExport!AX104*VLOOKUP(WeightedParse!$C104,Weights!$A$1:$AV$15,45,FALSE),"")</f>
        <v/>
      </c>
      <c r="AY104" s="94" t="str">
        <f>IFERROR(SquadExport!AY104*VLOOKUP(WeightedParse!$C104,Weights!$A$1:$AV$15,46,FALSE),"")</f>
        <v/>
      </c>
      <c r="AZ104" s="94" t="str">
        <f>IFERROR(SquadExport!AZ104*VLOOKUP(WeightedParse!$C104,Weights!$A$1:$AV$15,47,FALSE),"")</f>
        <v/>
      </c>
      <c r="BA104" s="94" t="str">
        <f>IFERROR(SquadExport!BA104*VLOOKUP(WeightedParse!$C104,Weights!$A$1:$AV$15,48,FALSE),"")</f>
        <v/>
      </c>
      <c r="BB104" s="92" t="str">
        <f>IFERROR(IF(SquadExport!$BB104="Very Strong",6,IF(SquadExport!$BB104="Strong",5,IF(SquadExport!$BB104="Fairly Strong",4,IF(SquadExport!$BB104="Reasonable",3,IF(SquadExport!$BB104="Weak",2, IF(SquadExport!$BB104="Very Weak",1,"")))))),"")</f>
        <v/>
      </c>
      <c r="BC104" s="92" t="str">
        <f>IFERROR(IF(SquadExport!$BC104="Very Strong",6,IF(SquadExport!$BC104="Strong",5,IF(SquadExport!$BC104="Fairly Strong",4,IF(SquadExport!$BC104="Reasonable",3,IF(SquadExport!$BC104="Weak",2, IF(SquadExport!$BC104="Very Weak",1,"")))))),"")</f>
        <v/>
      </c>
      <c r="BD104" s="105" t="str">
        <f t="shared" si="2"/>
        <v/>
      </c>
      <c r="BE104" s="86" t="str">
        <f t="shared" si="3"/>
        <v/>
      </c>
    </row>
    <row r="105" spans="1:57" x14ac:dyDescent="0.25">
      <c r="A105" s="85" t="str">
        <f>IF(SquadExport!A105&gt;"",SquadExport!A105,"")</f>
        <v/>
      </c>
      <c r="B105" s="92" t="str">
        <f>IF($A105&gt;"",SquadExport!B105,"")</f>
        <v/>
      </c>
      <c r="C105" s="92" t="str">
        <f>IF($A105&gt;"",SquadExport!C105,"")</f>
        <v/>
      </c>
      <c r="D105" s="92" t="str">
        <f>IF(A105&gt;"",SquadExport!D105,"")</f>
        <v/>
      </c>
      <c r="E105" s="92" t="str">
        <f>IF($A105&gt;"",SquadExport!E105,"")</f>
        <v/>
      </c>
      <c r="F105" s="92" t="str">
        <f>IF($A105&gt;"",SquadExport!F105,"")</f>
        <v/>
      </c>
      <c r="G105" s="94" t="str">
        <f>IFERROR(SquadExport!G105*VLOOKUP(WeightedParse!$C105,Weights!$A$1:$AV$15,2,FALSE),"")</f>
        <v/>
      </c>
      <c r="H105" s="94" t="str">
        <f>IFERROR(SquadExport!H105*VLOOKUP(WeightedParse!$C105,Weights!$A$1:$AV$15,3,FALSE),"")</f>
        <v/>
      </c>
      <c r="I105" s="94" t="str">
        <f>IFERROR(SquadExport!I105*VLOOKUP(WeightedParse!$C105,Weights!$A$1:$AV$15,4,FALSE),"")</f>
        <v/>
      </c>
      <c r="J105" s="94" t="str">
        <f>IFERROR(SquadExport!J105*VLOOKUP(WeightedParse!$C105,Weights!$A$1:$AV$15,5,FALSE),"")</f>
        <v/>
      </c>
      <c r="K105" s="94" t="str">
        <f>IFERROR(SquadExport!K105*VLOOKUP(WeightedParse!$C105,Weights!$A$1:$AV$15,6,FALSE),"")</f>
        <v/>
      </c>
      <c r="L105" s="94" t="str">
        <f>IFERROR(SquadExport!L105*VLOOKUP(WeightedParse!$C105,Weights!$A$1:$AV$15,7,FALSE),"")</f>
        <v/>
      </c>
      <c r="M105" s="94" t="str">
        <f>IFERROR(SquadExport!M105*VLOOKUP(WeightedParse!$C105,Weights!$A$1:$AV$15,8,FALSE),"")</f>
        <v/>
      </c>
      <c r="N105" s="94" t="str">
        <f>IFERROR(SquadExport!N105*VLOOKUP(WeightedParse!$C105,Weights!$A$1:$AV$15,9,FALSE),"")</f>
        <v/>
      </c>
      <c r="O105" s="94" t="str">
        <f>IFERROR(SquadExport!O105*VLOOKUP(WeightedParse!$C105,Weights!$A$1:$AV$15,10,FALSE),"")</f>
        <v/>
      </c>
      <c r="P105" s="94" t="str">
        <f>IFERROR(SquadExport!P105*VLOOKUP(WeightedParse!$C105,Weights!$A$1:$AV$15,11,FALSE),"")</f>
        <v/>
      </c>
      <c r="Q105" s="94" t="str">
        <f>IFERROR(SquadExport!Q105*VLOOKUP(WeightedParse!$C105,Weights!$A$1:$AV$15,12,FALSE),"")</f>
        <v/>
      </c>
      <c r="R105" s="94" t="str">
        <f>IFERROR(SquadExport!R105*VLOOKUP(WeightedParse!$C105,Weights!$A$1:$AV$15,13,FALSE),"")</f>
        <v/>
      </c>
      <c r="S105" s="94" t="str">
        <f>IFERROR(SquadExport!S105*VLOOKUP(WeightedParse!$C105,Weights!$A$1:$AV$15,14,FALSE),"")</f>
        <v/>
      </c>
      <c r="T105" s="94" t="str">
        <f>IFERROR(SquadExport!T105*VLOOKUP(WeightedParse!$C105,Weights!$A$1:$AV$15,15,FALSE),"")</f>
        <v/>
      </c>
      <c r="U105" s="94" t="str">
        <f>IFERROR(SquadExport!U105*VLOOKUP(WeightedParse!$C105,Weights!$A$1:$AV$15,16,FALSE),"")</f>
        <v/>
      </c>
      <c r="V105" s="94" t="str">
        <f>IFERROR(SquadExport!V105*VLOOKUP(WeightedParse!$C105,Weights!$A$1:$AV$15,17,FALSE),"")</f>
        <v/>
      </c>
      <c r="W105" s="94" t="str">
        <f>IFERROR(SquadExport!W105*VLOOKUP(WeightedParse!$C105,Weights!$A$1:$AV$15,18,FALSE),"")</f>
        <v/>
      </c>
      <c r="X105" s="94" t="str">
        <f>IFERROR(SquadExport!X105*VLOOKUP(WeightedParse!$C105,Weights!$A$1:$AV$15,19,FALSE),"")</f>
        <v/>
      </c>
      <c r="Y105" s="94" t="str">
        <f>IFERROR(SquadExport!Y105*VLOOKUP(WeightedParse!$C105,Weights!$A$1:$AV$15,20,FALSE),"")</f>
        <v/>
      </c>
      <c r="Z105" s="94" t="str">
        <f>IFERROR(SquadExport!Z105*VLOOKUP(WeightedParse!$C105,Weights!$A$1:$AV$15,21,FALSE),"")</f>
        <v/>
      </c>
      <c r="AA105" s="94" t="str">
        <f>IFERROR(SquadExport!AA105*VLOOKUP(WeightedParse!$C105,Weights!$A$1:$AV$15,22,FALSE),"")</f>
        <v/>
      </c>
      <c r="AB105" s="94" t="str">
        <f>IFERROR(SquadExport!AB105*VLOOKUP(WeightedParse!$C105,Weights!$A$1:$AV$15,23,FALSE),"")</f>
        <v/>
      </c>
      <c r="AC105" s="94" t="str">
        <f>IFERROR(SquadExport!AC105*VLOOKUP(WeightedParse!$C105,Weights!$A$1:$AV$15,24,FALSE),"")</f>
        <v/>
      </c>
      <c r="AD105" s="94" t="str">
        <f>IFERROR(SquadExport!AD105*VLOOKUP(WeightedParse!$C105,Weights!$A$1:$AV$15,25,FALSE),"")</f>
        <v/>
      </c>
      <c r="AE105" s="94" t="str">
        <f>IFERROR(SquadExport!AE105*VLOOKUP(WeightedParse!$C105,Weights!$A$1:$AV$15,26,FALSE),"")</f>
        <v/>
      </c>
      <c r="AF105" s="94" t="str">
        <f>IFERROR(SquadExport!AF105*VLOOKUP(WeightedParse!$C105,Weights!$A$1:$AV$15,27,FALSE),"")</f>
        <v/>
      </c>
      <c r="AG105" s="94" t="str">
        <f>IFERROR(SquadExport!AG105*VLOOKUP(WeightedParse!$C105,Weights!$A$1:$AV$15,28,FALSE),"")</f>
        <v/>
      </c>
      <c r="AH105" s="94" t="str">
        <f>IFERROR(SquadExport!AH105*VLOOKUP(WeightedParse!$C105,Weights!$A$1:$AV$15,29,FALSE),"")</f>
        <v/>
      </c>
      <c r="AI105" s="94" t="str">
        <f>IFERROR(SquadExport!AI105*VLOOKUP(WeightedParse!$C105,Weights!$A$1:$AV$15,30,FALSE),"")</f>
        <v/>
      </c>
      <c r="AJ105" s="94" t="str">
        <f>IFERROR(SquadExport!AJ105*VLOOKUP(WeightedParse!$C105,Weights!$A$1:$AV$15,31,FALSE),"")</f>
        <v/>
      </c>
      <c r="AK105" s="94" t="str">
        <f>IFERROR(SquadExport!AK105*VLOOKUP(WeightedParse!$C105,Weights!$A$1:$AV$15,32,FALSE),"")</f>
        <v/>
      </c>
      <c r="AL105" s="94" t="str">
        <f>IFERROR(SquadExport!AL105*VLOOKUP(WeightedParse!$C105,Weights!$A$1:$AV$15,33,FALSE),"")</f>
        <v/>
      </c>
      <c r="AM105" s="94" t="str">
        <f>IFERROR(SquadExport!AM105*VLOOKUP(WeightedParse!$C105,Weights!$A$1:$AV$15,34,FALSE),"")</f>
        <v/>
      </c>
      <c r="AN105" s="94" t="str">
        <f>IFERROR(SquadExport!AN105*VLOOKUP(WeightedParse!$C105,Weights!$A$1:$AV$15,35,FALSE),"")</f>
        <v/>
      </c>
      <c r="AO105" s="94" t="str">
        <f>IFERROR(SquadExport!AO105*VLOOKUP(WeightedParse!$C105,Weights!$A$1:$AV$15,36,FALSE),"")</f>
        <v/>
      </c>
      <c r="AP105" s="94" t="str">
        <f>IFERROR(SquadExport!AP105*VLOOKUP(WeightedParse!$C105,Weights!$A$1:$AV$15,37,FALSE),"")</f>
        <v/>
      </c>
      <c r="AQ105" s="94" t="str">
        <f>IFERROR(SquadExport!AQ105*VLOOKUP(WeightedParse!$C105,Weights!$A$1:$AV$15,38,FALSE),"")</f>
        <v/>
      </c>
      <c r="AR105" s="94" t="str">
        <f>IFERROR(SquadExport!AR105*VLOOKUP(WeightedParse!$C105,Weights!$A$1:$AV$15,39,FALSE),"")</f>
        <v/>
      </c>
      <c r="AS105" s="94" t="str">
        <f>IFERROR(SquadExport!AS105*VLOOKUP(WeightedParse!$C105,Weights!$A$1:$AV$15,40,FALSE),"")</f>
        <v/>
      </c>
      <c r="AT105" s="94" t="str">
        <f>IFERROR(SquadExport!AT105*VLOOKUP(WeightedParse!$C105,Weights!$A$1:$AV$15,41,FALSE),"")</f>
        <v/>
      </c>
      <c r="AU105" s="94" t="str">
        <f>IFERROR(SquadExport!AU105*VLOOKUP(WeightedParse!$C105,Weights!$A$1:$AV$15,42,FALSE),"")</f>
        <v/>
      </c>
      <c r="AV105" s="94" t="str">
        <f>IFERROR(SquadExport!AV105*VLOOKUP(WeightedParse!$C105,Weights!$A$1:$AV$15,43,FALSE),"")</f>
        <v/>
      </c>
      <c r="AW105" s="94" t="str">
        <f>IFERROR(SquadExport!AW105*VLOOKUP(WeightedParse!$C105,Weights!$A$1:$AV$15,44,FALSE),"")</f>
        <v/>
      </c>
      <c r="AX105" s="94" t="str">
        <f>IFERROR(SquadExport!AX105*VLOOKUP(WeightedParse!$C105,Weights!$A$1:$AV$15,45,FALSE),"")</f>
        <v/>
      </c>
      <c r="AY105" s="94" t="str">
        <f>IFERROR(SquadExport!AY105*VLOOKUP(WeightedParse!$C105,Weights!$A$1:$AV$15,46,FALSE),"")</f>
        <v/>
      </c>
      <c r="AZ105" s="94" t="str">
        <f>IFERROR(SquadExport!AZ105*VLOOKUP(WeightedParse!$C105,Weights!$A$1:$AV$15,47,FALSE),"")</f>
        <v/>
      </c>
      <c r="BA105" s="94" t="str">
        <f>IFERROR(SquadExport!BA105*VLOOKUP(WeightedParse!$C105,Weights!$A$1:$AV$15,48,FALSE),"")</f>
        <v/>
      </c>
      <c r="BB105" s="92" t="str">
        <f>IFERROR(IF(SquadExport!$BB105="Very Strong",6,IF(SquadExport!$BB105="Strong",5,IF(SquadExport!$BB105="Fairly Strong",4,IF(SquadExport!$BB105="Reasonable",3,IF(SquadExport!$BB105="Weak",2, IF(SquadExport!$BB105="Very Weak",1,"")))))),"")</f>
        <v/>
      </c>
      <c r="BC105" s="92" t="str">
        <f>IFERROR(IF(SquadExport!$BC105="Very Strong",6,IF(SquadExport!$BC105="Strong",5,IF(SquadExport!$BC105="Fairly Strong",4,IF(SquadExport!$BC105="Reasonable",3,IF(SquadExport!$BC105="Weak",2, IF(SquadExport!$BC105="Very Weak",1,"")))))),"")</f>
        <v/>
      </c>
      <c r="BD105" s="105" t="str">
        <f t="shared" si="2"/>
        <v/>
      </c>
      <c r="BE105" s="86" t="str">
        <f t="shared" si="3"/>
        <v/>
      </c>
    </row>
    <row r="106" spans="1:57" x14ac:dyDescent="0.25">
      <c r="A106" s="85" t="str">
        <f>IF(SquadExport!A106&gt;"",SquadExport!A106,"")</f>
        <v/>
      </c>
      <c r="B106" s="92" t="str">
        <f>IF($A106&gt;"",SquadExport!B106,"")</f>
        <v/>
      </c>
      <c r="C106" s="92" t="str">
        <f>IF($A106&gt;"",SquadExport!C106,"")</f>
        <v/>
      </c>
      <c r="D106" s="92" t="str">
        <f>IF(A106&gt;"",SquadExport!D106,"")</f>
        <v/>
      </c>
      <c r="E106" s="92" t="str">
        <f>IF($A106&gt;"",SquadExport!E106,"")</f>
        <v/>
      </c>
      <c r="F106" s="92" t="str">
        <f>IF($A106&gt;"",SquadExport!F106,"")</f>
        <v/>
      </c>
      <c r="G106" s="94" t="str">
        <f>IFERROR(SquadExport!G106*VLOOKUP(WeightedParse!$C106,Weights!$A$1:$AV$15,2,FALSE),"")</f>
        <v/>
      </c>
      <c r="H106" s="94" t="str">
        <f>IFERROR(SquadExport!H106*VLOOKUP(WeightedParse!$C106,Weights!$A$1:$AV$15,3,FALSE),"")</f>
        <v/>
      </c>
      <c r="I106" s="94" t="str">
        <f>IFERROR(SquadExport!I106*VLOOKUP(WeightedParse!$C106,Weights!$A$1:$AV$15,4,FALSE),"")</f>
        <v/>
      </c>
      <c r="J106" s="94" t="str">
        <f>IFERROR(SquadExport!J106*VLOOKUP(WeightedParse!$C106,Weights!$A$1:$AV$15,5,FALSE),"")</f>
        <v/>
      </c>
      <c r="K106" s="94" t="str">
        <f>IFERROR(SquadExport!K106*VLOOKUP(WeightedParse!$C106,Weights!$A$1:$AV$15,6,FALSE),"")</f>
        <v/>
      </c>
      <c r="L106" s="94" t="str">
        <f>IFERROR(SquadExport!L106*VLOOKUP(WeightedParse!$C106,Weights!$A$1:$AV$15,7,FALSE),"")</f>
        <v/>
      </c>
      <c r="M106" s="94" t="str">
        <f>IFERROR(SquadExport!M106*VLOOKUP(WeightedParse!$C106,Weights!$A$1:$AV$15,8,FALSE),"")</f>
        <v/>
      </c>
      <c r="N106" s="94" t="str">
        <f>IFERROR(SquadExport!N106*VLOOKUP(WeightedParse!$C106,Weights!$A$1:$AV$15,9,FALSE),"")</f>
        <v/>
      </c>
      <c r="O106" s="94" t="str">
        <f>IFERROR(SquadExport!O106*VLOOKUP(WeightedParse!$C106,Weights!$A$1:$AV$15,10,FALSE),"")</f>
        <v/>
      </c>
      <c r="P106" s="94" t="str">
        <f>IFERROR(SquadExport!P106*VLOOKUP(WeightedParse!$C106,Weights!$A$1:$AV$15,11,FALSE),"")</f>
        <v/>
      </c>
      <c r="Q106" s="94" t="str">
        <f>IFERROR(SquadExport!Q106*VLOOKUP(WeightedParse!$C106,Weights!$A$1:$AV$15,12,FALSE),"")</f>
        <v/>
      </c>
      <c r="R106" s="94" t="str">
        <f>IFERROR(SquadExport!R106*VLOOKUP(WeightedParse!$C106,Weights!$A$1:$AV$15,13,FALSE),"")</f>
        <v/>
      </c>
      <c r="S106" s="94" t="str">
        <f>IFERROR(SquadExport!S106*VLOOKUP(WeightedParse!$C106,Weights!$A$1:$AV$15,14,FALSE),"")</f>
        <v/>
      </c>
      <c r="T106" s="94" t="str">
        <f>IFERROR(SquadExport!T106*VLOOKUP(WeightedParse!$C106,Weights!$A$1:$AV$15,15,FALSE),"")</f>
        <v/>
      </c>
      <c r="U106" s="94" t="str">
        <f>IFERROR(SquadExport!U106*VLOOKUP(WeightedParse!$C106,Weights!$A$1:$AV$15,16,FALSE),"")</f>
        <v/>
      </c>
      <c r="V106" s="94" t="str">
        <f>IFERROR(SquadExport!V106*VLOOKUP(WeightedParse!$C106,Weights!$A$1:$AV$15,17,FALSE),"")</f>
        <v/>
      </c>
      <c r="W106" s="94" t="str">
        <f>IFERROR(SquadExport!W106*VLOOKUP(WeightedParse!$C106,Weights!$A$1:$AV$15,18,FALSE),"")</f>
        <v/>
      </c>
      <c r="X106" s="94" t="str">
        <f>IFERROR(SquadExport!X106*VLOOKUP(WeightedParse!$C106,Weights!$A$1:$AV$15,19,FALSE),"")</f>
        <v/>
      </c>
      <c r="Y106" s="94" t="str">
        <f>IFERROR(SquadExport!Y106*VLOOKUP(WeightedParse!$C106,Weights!$A$1:$AV$15,20,FALSE),"")</f>
        <v/>
      </c>
      <c r="Z106" s="94" t="str">
        <f>IFERROR(SquadExport!Z106*VLOOKUP(WeightedParse!$C106,Weights!$A$1:$AV$15,21,FALSE),"")</f>
        <v/>
      </c>
      <c r="AA106" s="94" t="str">
        <f>IFERROR(SquadExport!AA106*VLOOKUP(WeightedParse!$C106,Weights!$A$1:$AV$15,22,FALSE),"")</f>
        <v/>
      </c>
      <c r="AB106" s="94" t="str">
        <f>IFERROR(SquadExport!AB106*VLOOKUP(WeightedParse!$C106,Weights!$A$1:$AV$15,23,FALSE),"")</f>
        <v/>
      </c>
      <c r="AC106" s="94" t="str">
        <f>IFERROR(SquadExport!AC106*VLOOKUP(WeightedParse!$C106,Weights!$A$1:$AV$15,24,FALSE),"")</f>
        <v/>
      </c>
      <c r="AD106" s="94" t="str">
        <f>IFERROR(SquadExport!AD106*VLOOKUP(WeightedParse!$C106,Weights!$A$1:$AV$15,25,FALSE),"")</f>
        <v/>
      </c>
      <c r="AE106" s="94" t="str">
        <f>IFERROR(SquadExport!AE106*VLOOKUP(WeightedParse!$C106,Weights!$A$1:$AV$15,26,FALSE),"")</f>
        <v/>
      </c>
      <c r="AF106" s="94" t="str">
        <f>IFERROR(SquadExport!AF106*VLOOKUP(WeightedParse!$C106,Weights!$A$1:$AV$15,27,FALSE),"")</f>
        <v/>
      </c>
      <c r="AG106" s="94" t="str">
        <f>IFERROR(SquadExport!AG106*VLOOKUP(WeightedParse!$C106,Weights!$A$1:$AV$15,28,FALSE),"")</f>
        <v/>
      </c>
      <c r="AH106" s="94" t="str">
        <f>IFERROR(SquadExport!AH106*VLOOKUP(WeightedParse!$C106,Weights!$A$1:$AV$15,29,FALSE),"")</f>
        <v/>
      </c>
      <c r="AI106" s="94" t="str">
        <f>IFERROR(SquadExport!AI106*VLOOKUP(WeightedParse!$C106,Weights!$A$1:$AV$15,30,FALSE),"")</f>
        <v/>
      </c>
      <c r="AJ106" s="94" t="str">
        <f>IFERROR(SquadExport!AJ106*VLOOKUP(WeightedParse!$C106,Weights!$A$1:$AV$15,31,FALSE),"")</f>
        <v/>
      </c>
      <c r="AK106" s="94" t="str">
        <f>IFERROR(SquadExport!AK106*VLOOKUP(WeightedParse!$C106,Weights!$A$1:$AV$15,32,FALSE),"")</f>
        <v/>
      </c>
      <c r="AL106" s="94" t="str">
        <f>IFERROR(SquadExport!AL106*VLOOKUP(WeightedParse!$C106,Weights!$A$1:$AV$15,33,FALSE),"")</f>
        <v/>
      </c>
      <c r="AM106" s="94" t="str">
        <f>IFERROR(SquadExport!AM106*VLOOKUP(WeightedParse!$C106,Weights!$A$1:$AV$15,34,FALSE),"")</f>
        <v/>
      </c>
      <c r="AN106" s="94" t="str">
        <f>IFERROR(SquadExport!AN106*VLOOKUP(WeightedParse!$C106,Weights!$A$1:$AV$15,35,FALSE),"")</f>
        <v/>
      </c>
      <c r="AO106" s="94" t="str">
        <f>IFERROR(SquadExport!AO106*VLOOKUP(WeightedParse!$C106,Weights!$A$1:$AV$15,36,FALSE),"")</f>
        <v/>
      </c>
      <c r="AP106" s="94" t="str">
        <f>IFERROR(SquadExport!AP106*VLOOKUP(WeightedParse!$C106,Weights!$A$1:$AV$15,37,FALSE),"")</f>
        <v/>
      </c>
      <c r="AQ106" s="94" t="str">
        <f>IFERROR(SquadExport!AQ106*VLOOKUP(WeightedParse!$C106,Weights!$A$1:$AV$15,38,FALSE),"")</f>
        <v/>
      </c>
      <c r="AR106" s="94" t="str">
        <f>IFERROR(SquadExport!AR106*VLOOKUP(WeightedParse!$C106,Weights!$A$1:$AV$15,39,FALSE),"")</f>
        <v/>
      </c>
      <c r="AS106" s="94" t="str">
        <f>IFERROR(SquadExport!AS106*VLOOKUP(WeightedParse!$C106,Weights!$A$1:$AV$15,40,FALSE),"")</f>
        <v/>
      </c>
      <c r="AT106" s="94" t="str">
        <f>IFERROR(SquadExport!AT106*VLOOKUP(WeightedParse!$C106,Weights!$A$1:$AV$15,41,FALSE),"")</f>
        <v/>
      </c>
      <c r="AU106" s="94" t="str">
        <f>IFERROR(SquadExport!AU106*VLOOKUP(WeightedParse!$C106,Weights!$A$1:$AV$15,42,FALSE),"")</f>
        <v/>
      </c>
      <c r="AV106" s="94" t="str">
        <f>IFERROR(SquadExport!AV106*VLOOKUP(WeightedParse!$C106,Weights!$A$1:$AV$15,43,FALSE),"")</f>
        <v/>
      </c>
      <c r="AW106" s="94" t="str">
        <f>IFERROR(SquadExport!AW106*VLOOKUP(WeightedParse!$C106,Weights!$A$1:$AV$15,44,FALSE),"")</f>
        <v/>
      </c>
      <c r="AX106" s="94" t="str">
        <f>IFERROR(SquadExport!AX106*VLOOKUP(WeightedParse!$C106,Weights!$A$1:$AV$15,45,FALSE),"")</f>
        <v/>
      </c>
      <c r="AY106" s="94" t="str">
        <f>IFERROR(SquadExport!AY106*VLOOKUP(WeightedParse!$C106,Weights!$A$1:$AV$15,46,FALSE),"")</f>
        <v/>
      </c>
      <c r="AZ106" s="94" t="str">
        <f>IFERROR(SquadExport!AZ106*VLOOKUP(WeightedParse!$C106,Weights!$A$1:$AV$15,47,FALSE),"")</f>
        <v/>
      </c>
      <c r="BA106" s="94" t="str">
        <f>IFERROR(SquadExport!BA106*VLOOKUP(WeightedParse!$C106,Weights!$A$1:$AV$15,48,FALSE),"")</f>
        <v/>
      </c>
      <c r="BB106" s="92" t="str">
        <f>IFERROR(IF(SquadExport!$BB106="Very Strong",6,IF(SquadExport!$BB106="Strong",5,IF(SquadExport!$BB106="Fairly Strong",4,IF(SquadExport!$BB106="Reasonable",3,IF(SquadExport!$BB106="Weak",2, IF(SquadExport!$BB106="Very Weak",1,"")))))),"")</f>
        <v/>
      </c>
      <c r="BC106" s="92" t="str">
        <f>IFERROR(IF(SquadExport!$BC106="Very Strong",6,IF(SquadExport!$BC106="Strong",5,IF(SquadExport!$BC106="Fairly Strong",4,IF(SquadExport!$BC106="Reasonable",3,IF(SquadExport!$BC106="Weak",2, IF(SquadExport!$BC106="Very Weak",1,"")))))),"")</f>
        <v/>
      </c>
      <c r="BD106" s="105" t="str">
        <f t="shared" si="2"/>
        <v/>
      </c>
      <c r="BE106" s="86" t="str">
        <f t="shared" si="3"/>
        <v/>
      </c>
    </row>
    <row r="107" spans="1:57" x14ac:dyDescent="0.25">
      <c r="A107" s="85" t="str">
        <f>IF(SquadExport!A107&gt;"",SquadExport!A107,"")</f>
        <v/>
      </c>
      <c r="B107" s="92" t="str">
        <f>IF($A107&gt;"",SquadExport!B107,"")</f>
        <v/>
      </c>
      <c r="C107" s="92" t="str">
        <f>IF($A107&gt;"",SquadExport!C107,"")</f>
        <v/>
      </c>
      <c r="D107" s="92" t="str">
        <f>IF(A107&gt;"",SquadExport!D107,"")</f>
        <v/>
      </c>
      <c r="E107" s="92" t="str">
        <f>IF($A107&gt;"",SquadExport!E107,"")</f>
        <v/>
      </c>
      <c r="F107" s="92" t="str">
        <f>IF($A107&gt;"",SquadExport!F107,"")</f>
        <v/>
      </c>
      <c r="G107" s="94" t="str">
        <f>IFERROR(SquadExport!G107*VLOOKUP(WeightedParse!$C107,Weights!$A$1:$AV$15,2,FALSE),"")</f>
        <v/>
      </c>
      <c r="H107" s="94" t="str">
        <f>IFERROR(SquadExport!H107*VLOOKUP(WeightedParse!$C107,Weights!$A$1:$AV$15,3,FALSE),"")</f>
        <v/>
      </c>
      <c r="I107" s="94" t="str">
        <f>IFERROR(SquadExport!I107*VLOOKUP(WeightedParse!$C107,Weights!$A$1:$AV$15,4,FALSE),"")</f>
        <v/>
      </c>
      <c r="J107" s="94" t="str">
        <f>IFERROR(SquadExport!J107*VLOOKUP(WeightedParse!$C107,Weights!$A$1:$AV$15,5,FALSE),"")</f>
        <v/>
      </c>
      <c r="K107" s="94" t="str">
        <f>IFERROR(SquadExport!K107*VLOOKUP(WeightedParse!$C107,Weights!$A$1:$AV$15,6,FALSE),"")</f>
        <v/>
      </c>
      <c r="L107" s="94" t="str">
        <f>IFERROR(SquadExport!L107*VLOOKUP(WeightedParse!$C107,Weights!$A$1:$AV$15,7,FALSE),"")</f>
        <v/>
      </c>
      <c r="M107" s="94" t="str">
        <f>IFERROR(SquadExport!M107*VLOOKUP(WeightedParse!$C107,Weights!$A$1:$AV$15,8,FALSE),"")</f>
        <v/>
      </c>
      <c r="N107" s="94" t="str">
        <f>IFERROR(SquadExport!N107*VLOOKUP(WeightedParse!$C107,Weights!$A$1:$AV$15,9,FALSE),"")</f>
        <v/>
      </c>
      <c r="O107" s="94" t="str">
        <f>IFERROR(SquadExport!O107*VLOOKUP(WeightedParse!$C107,Weights!$A$1:$AV$15,10,FALSE),"")</f>
        <v/>
      </c>
      <c r="P107" s="94" t="str">
        <f>IFERROR(SquadExport!P107*VLOOKUP(WeightedParse!$C107,Weights!$A$1:$AV$15,11,FALSE),"")</f>
        <v/>
      </c>
      <c r="Q107" s="94" t="str">
        <f>IFERROR(SquadExport!Q107*VLOOKUP(WeightedParse!$C107,Weights!$A$1:$AV$15,12,FALSE),"")</f>
        <v/>
      </c>
      <c r="R107" s="94" t="str">
        <f>IFERROR(SquadExport!R107*VLOOKUP(WeightedParse!$C107,Weights!$A$1:$AV$15,13,FALSE),"")</f>
        <v/>
      </c>
      <c r="S107" s="94" t="str">
        <f>IFERROR(SquadExport!S107*VLOOKUP(WeightedParse!$C107,Weights!$A$1:$AV$15,14,FALSE),"")</f>
        <v/>
      </c>
      <c r="T107" s="94" t="str">
        <f>IFERROR(SquadExport!T107*VLOOKUP(WeightedParse!$C107,Weights!$A$1:$AV$15,15,FALSE),"")</f>
        <v/>
      </c>
      <c r="U107" s="94" t="str">
        <f>IFERROR(SquadExport!U107*VLOOKUP(WeightedParse!$C107,Weights!$A$1:$AV$15,16,FALSE),"")</f>
        <v/>
      </c>
      <c r="V107" s="94" t="str">
        <f>IFERROR(SquadExport!V107*VLOOKUP(WeightedParse!$C107,Weights!$A$1:$AV$15,17,FALSE),"")</f>
        <v/>
      </c>
      <c r="W107" s="94" t="str">
        <f>IFERROR(SquadExport!W107*VLOOKUP(WeightedParse!$C107,Weights!$A$1:$AV$15,18,FALSE),"")</f>
        <v/>
      </c>
      <c r="X107" s="94" t="str">
        <f>IFERROR(SquadExport!X107*VLOOKUP(WeightedParse!$C107,Weights!$A$1:$AV$15,19,FALSE),"")</f>
        <v/>
      </c>
      <c r="Y107" s="94" t="str">
        <f>IFERROR(SquadExport!Y107*VLOOKUP(WeightedParse!$C107,Weights!$A$1:$AV$15,20,FALSE),"")</f>
        <v/>
      </c>
      <c r="Z107" s="94" t="str">
        <f>IFERROR(SquadExport!Z107*VLOOKUP(WeightedParse!$C107,Weights!$A$1:$AV$15,21,FALSE),"")</f>
        <v/>
      </c>
      <c r="AA107" s="94" t="str">
        <f>IFERROR(SquadExport!AA107*VLOOKUP(WeightedParse!$C107,Weights!$A$1:$AV$15,22,FALSE),"")</f>
        <v/>
      </c>
      <c r="AB107" s="94" t="str">
        <f>IFERROR(SquadExport!AB107*VLOOKUP(WeightedParse!$C107,Weights!$A$1:$AV$15,23,FALSE),"")</f>
        <v/>
      </c>
      <c r="AC107" s="94" t="str">
        <f>IFERROR(SquadExport!AC107*VLOOKUP(WeightedParse!$C107,Weights!$A$1:$AV$15,24,FALSE),"")</f>
        <v/>
      </c>
      <c r="AD107" s="94" t="str">
        <f>IFERROR(SquadExport!AD107*VLOOKUP(WeightedParse!$C107,Weights!$A$1:$AV$15,25,FALSE),"")</f>
        <v/>
      </c>
      <c r="AE107" s="94" t="str">
        <f>IFERROR(SquadExport!AE107*VLOOKUP(WeightedParse!$C107,Weights!$A$1:$AV$15,26,FALSE),"")</f>
        <v/>
      </c>
      <c r="AF107" s="94" t="str">
        <f>IFERROR(SquadExport!AF107*VLOOKUP(WeightedParse!$C107,Weights!$A$1:$AV$15,27,FALSE),"")</f>
        <v/>
      </c>
      <c r="AG107" s="94" t="str">
        <f>IFERROR(SquadExport!AG107*VLOOKUP(WeightedParse!$C107,Weights!$A$1:$AV$15,28,FALSE),"")</f>
        <v/>
      </c>
      <c r="AH107" s="94" t="str">
        <f>IFERROR(SquadExport!AH107*VLOOKUP(WeightedParse!$C107,Weights!$A$1:$AV$15,29,FALSE),"")</f>
        <v/>
      </c>
      <c r="AI107" s="94" t="str">
        <f>IFERROR(SquadExport!AI107*VLOOKUP(WeightedParse!$C107,Weights!$A$1:$AV$15,30,FALSE),"")</f>
        <v/>
      </c>
      <c r="AJ107" s="94" t="str">
        <f>IFERROR(SquadExport!AJ107*VLOOKUP(WeightedParse!$C107,Weights!$A$1:$AV$15,31,FALSE),"")</f>
        <v/>
      </c>
      <c r="AK107" s="94" t="str">
        <f>IFERROR(SquadExport!AK107*VLOOKUP(WeightedParse!$C107,Weights!$A$1:$AV$15,32,FALSE),"")</f>
        <v/>
      </c>
      <c r="AL107" s="94" t="str">
        <f>IFERROR(SquadExport!AL107*VLOOKUP(WeightedParse!$C107,Weights!$A$1:$AV$15,33,FALSE),"")</f>
        <v/>
      </c>
      <c r="AM107" s="94" t="str">
        <f>IFERROR(SquadExport!AM107*VLOOKUP(WeightedParse!$C107,Weights!$A$1:$AV$15,34,FALSE),"")</f>
        <v/>
      </c>
      <c r="AN107" s="94" t="str">
        <f>IFERROR(SquadExport!AN107*VLOOKUP(WeightedParse!$C107,Weights!$A$1:$AV$15,35,FALSE),"")</f>
        <v/>
      </c>
      <c r="AO107" s="94" t="str">
        <f>IFERROR(SquadExport!AO107*VLOOKUP(WeightedParse!$C107,Weights!$A$1:$AV$15,36,FALSE),"")</f>
        <v/>
      </c>
      <c r="AP107" s="94" t="str">
        <f>IFERROR(SquadExport!AP107*VLOOKUP(WeightedParse!$C107,Weights!$A$1:$AV$15,37,FALSE),"")</f>
        <v/>
      </c>
      <c r="AQ107" s="94" t="str">
        <f>IFERROR(SquadExport!AQ107*VLOOKUP(WeightedParse!$C107,Weights!$A$1:$AV$15,38,FALSE),"")</f>
        <v/>
      </c>
      <c r="AR107" s="94" t="str">
        <f>IFERROR(SquadExport!AR107*VLOOKUP(WeightedParse!$C107,Weights!$A$1:$AV$15,39,FALSE),"")</f>
        <v/>
      </c>
      <c r="AS107" s="94" t="str">
        <f>IFERROR(SquadExport!AS107*VLOOKUP(WeightedParse!$C107,Weights!$A$1:$AV$15,40,FALSE),"")</f>
        <v/>
      </c>
      <c r="AT107" s="94" t="str">
        <f>IFERROR(SquadExport!AT107*VLOOKUP(WeightedParse!$C107,Weights!$A$1:$AV$15,41,FALSE),"")</f>
        <v/>
      </c>
      <c r="AU107" s="94" t="str">
        <f>IFERROR(SquadExport!AU107*VLOOKUP(WeightedParse!$C107,Weights!$A$1:$AV$15,42,FALSE),"")</f>
        <v/>
      </c>
      <c r="AV107" s="94" t="str">
        <f>IFERROR(SquadExport!AV107*VLOOKUP(WeightedParse!$C107,Weights!$A$1:$AV$15,43,FALSE),"")</f>
        <v/>
      </c>
      <c r="AW107" s="94" t="str">
        <f>IFERROR(SquadExport!AW107*VLOOKUP(WeightedParse!$C107,Weights!$A$1:$AV$15,44,FALSE),"")</f>
        <v/>
      </c>
      <c r="AX107" s="94" t="str">
        <f>IFERROR(SquadExport!AX107*VLOOKUP(WeightedParse!$C107,Weights!$A$1:$AV$15,45,FALSE),"")</f>
        <v/>
      </c>
      <c r="AY107" s="94" t="str">
        <f>IFERROR(SquadExport!AY107*VLOOKUP(WeightedParse!$C107,Weights!$A$1:$AV$15,46,FALSE),"")</f>
        <v/>
      </c>
      <c r="AZ107" s="94" t="str">
        <f>IFERROR(SquadExport!AZ107*VLOOKUP(WeightedParse!$C107,Weights!$A$1:$AV$15,47,FALSE),"")</f>
        <v/>
      </c>
      <c r="BA107" s="94" t="str">
        <f>IFERROR(SquadExport!BA107*VLOOKUP(WeightedParse!$C107,Weights!$A$1:$AV$15,48,FALSE),"")</f>
        <v/>
      </c>
      <c r="BB107" s="92" t="str">
        <f>IFERROR(IF(SquadExport!$BB107="Very Strong",6,IF(SquadExport!$BB107="Strong",5,IF(SquadExport!$BB107="Fairly Strong",4,IF(SquadExport!$BB107="Reasonable",3,IF(SquadExport!$BB107="Weak",2, IF(SquadExport!$BB107="Very Weak",1,"")))))),"")</f>
        <v/>
      </c>
      <c r="BC107" s="92" t="str">
        <f>IFERROR(IF(SquadExport!$BC107="Very Strong",6,IF(SquadExport!$BC107="Strong",5,IF(SquadExport!$BC107="Fairly Strong",4,IF(SquadExport!$BC107="Reasonable",3,IF(SquadExport!$BC107="Weak",2, IF(SquadExport!$BC107="Very Weak",1,"")))))),"")</f>
        <v/>
      </c>
      <c r="BD107" s="105" t="str">
        <f t="shared" si="2"/>
        <v/>
      </c>
      <c r="BE107" s="86" t="str">
        <f t="shared" si="3"/>
        <v/>
      </c>
    </row>
    <row r="108" spans="1:57" x14ac:dyDescent="0.25">
      <c r="A108" s="85" t="str">
        <f>IF(SquadExport!A108&gt;"",SquadExport!A108,"")</f>
        <v/>
      </c>
      <c r="B108" s="92" t="str">
        <f>IF($A108&gt;"",SquadExport!B108,"")</f>
        <v/>
      </c>
      <c r="C108" s="92" t="str">
        <f>IF($A108&gt;"",SquadExport!C108,"")</f>
        <v/>
      </c>
      <c r="D108" s="92" t="str">
        <f>IF(A108&gt;"",SquadExport!D108,"")</f>
        <v/>
      </c>
      <c r="E108" s="92" t="str">
        <f>IF($A108&gt;"",SquadExport!E108,"")</f>
        <v/>
      </c>
      <c r="F108" s="92" t="str">
        <f>IF($A108&gt;"",SquadExport!F108,"")</f>
        <v/>
      </c>
      <c r="G108" s="94" t="str">
        <f>IFERROR(SquadExport!G108*VLOOKUP(WeightedParse!$C108,Weights!$A$1:$AV$15,2,FALSE),"")</f>
        <v/>
      </c>
      <c r="H108" s="94" t="str">
        <f>IFERROR(SquadExport!H108*VLOOKUP(WeightedParse!$C108,Weights!$A$1:$AV$15,3,FALSE),"")</f>
        <v/>
      </c>
      <c r="I108" s="94" t="str">
        <f>IFERROR(SquadExport!I108*VLOOKUP(WeightedParse!$C108,Weights!$A$1:$AV$15,4,FALSE),"")</f>
        <v/>
      </c>
      <c r="J108" s="94" t="str">
        <f>IFERROR(SquadExport!J108*VLOOKUP(WeightedParse!$C108,Weights!$A$1:$AV$15,5,FALSE),"")</f>
        <v/>
      </c>
      <c r="K108" s="94" t="str">
        <f>IFERROR(SquadExport!K108*VLOOKUP(WeightedParse!$C108,Weights!$A$1:$AV$15,6,FALSE),"")</f>
        <v/>
      </c>
      <c r="L108" s="94" t="str">
        <f>IFERROR(SquadExport!L108*VLOOKUP(WeightedParse!$C108,Weights!$A$1:$AV$15,7,FALSE),"")</f>
        <v/>
      </c>
      <c r="M108" s="94" t="str">
        <f>IFERROR(SquadExport!M108*VLOOKUP(WeightedParse!$C108,Weights!$A$1:$AV$15,8,FALSE),"")</f>
        <v/>
      </c>
      <c r="N108" s="94" t="str">
        <f>IFERROR(SquadExport!N108*VLOOKUP(WeightedParse!$C108,Weights!$A$1:$AV$15,9,FALSE),"")</f>
        <v/>
      </c>
      <c r="O108" s="94" t="str">
        <f>IFERROR(SquadExport!O108*VLOOKUP(WeightedParse!$C108,Weights!$A$1:$AV$15,10,FALSE),"")</f>
        <v/>
      </c>
      <c r="P108" s="94" t="str">
        <f>IFERROR(SquadExport!P108*VLOOKUP(WeightedParse!$C108,Weights!$A$1:$AV$15,11,FALSE),"")</f>
        <v/>
      </c>
      <c r="Q108" s="94" t="str">
        <f>IFERROR(SquadExport!Q108*VLOOKUP(WeightedParse!$C108,Weights!$A$1:$AV$15,12,FALSE),"")</f>
        <v/>
      </c>
      <c r="R108" s="94" t="str">
        <f>IFERROR(SquadExport!R108*VLOOKUP(WeightedParse!$C108,Weights!$A$1:$AV$15,13,FALSE),"")</f>
        <v/>
      </c>
      <c r="S108" s="94" t="str">
        <f>IFERROR(SquadExport!S108*VLOOKUP(WeightedParse!$C108,Weights!$A$1:$AV$15,14,FALSE),"")</f>
        <v/>
      </c>
      <c r="T108" s="94" t="str">
        <f>IFERROR(SquadExport!T108*VLOOKUP(WeightedParse!$C108,Weights!$A$1:$AV$15,15,FALSE),"")</f>
        <v/>
      </c>
      <c r="U108" s="94" t="str">
        <f>IFERROR(SquadExport!U108*VLOOKUP(WeightedParse!$C108,Weights!$A$1:$AV$15,16,FALSE),"")</f>
        <v/>
      </c>
      <c r="V108" s="94" t="str">
        <f>IFERROR(SquadExport!V108*VLOOKUP(WeightedParse!$C108,Weights!$A$1:$AV$15,17,FALSE),"")</f>
        <v/>
      </c>
      <c r="W108" s="94" t="str">
        <f>IFERROR(SquadExport!W108*VLOOKUP(WeightedParse!$C108,Weights!$A$1:$AV$15,18,FALSE),"")</f>
        <v/>
      </c>
      <c r="X108" s="94" t="str">
        <f>IFERROR(SquadExport!X108*VLOOKUP(WeightedParse!$C108,Weights!$A$1:$AV$15,19,FALSE),"")</f>
        <v/>
      </c>
      <c r="Y108" s="94" t="str">
        <f>IFERROR(SquadExport!Y108*VLOOKUP(WeightedParse!$C108,Weights!$A$1:$AV$15,20,FALSE),"")</f>
        <v/>
      </c>
      <c r="Z108" s="94" t="str">
        <f>IFERROR(SquadExport!Z108*VLOOKUP(WeightedParse!$C108,Weights!$A$1:$AV$15,21,FALSE),"")</f>
        <v/>
      </c>
      <c r="AA108" s="94" t="str">
        <f>IFERROR(SquadExport!AA108*VLOOKUP(WeightedParse!$C108,Weights!$A$1:$AV$15,22,FALSE),"")</f>
        <v/>
      </c>
      <c r="AB108" s="94" t="str">
        <f>IFERROR(SquadExport!AB108*VLOOKUP(WeightedParse!$C108,Weights!$A$1:$AV$15,23,FALSE),"")</f>
        <v/>
      </c>
      <c r="AC108" s="94" t="str">
        <f>IFERROR(SquadExport!AC108*VLOOKUP(WeightedParse!$C108,Weights!$A$1:$AV$15,24,FALSE),"")</f>
        <v/>
      </c>
      <c r="AD108" s="94" t="str">
        <f>IFERROR(SquadExport!AD108*VLOOKUP(WeightedParse!$C108,Weights!$A$1:$AV$15,25,FALSE),"")</f>
        <v/>
      </c>
      <c r="AE108" s="94" t="str">
        <f>IFERROR(SquadExport!AE108*VLOOKUP(WeightedParse!$C108,Weights!$A$1:$AV$15,26,FALSE),"")</f>
        <v/>
      </c>
      <c r="AF108" s="94" t="str">
        <f>IFERROR(SquadExport!AF108*VLOOKUP(WeightedParse!$C108,Weights!$A$1:$AV$15,27,FALSE),"")</f>
        <v/>
      </c>
      <c r="AG108" s="94" t="str">
        <f>IFERROR(SquadExport!AG108*VLOOKUP(WeightedParse!$C108,Weights!$A$1:$AV$15,28,FALSE),"")</f>
        <v/>
      </c>
      <c r="AH108" s="94" t="str">
        <f>IFERROR(SquadExport!AH108*VLOOKUP(WeightedParse!$C108,Weights!$A$1:$AV$15,29,FALSE),"")</f>
        <v/>
      </c>
      <c r="AI108" s="94" t="str">
        <f>IFERROR(SquadExport!AI108*VLOOKUP(WeightedParse!$C108,Weights!$A$1:$AV$15,30,FALSE),"")</f>
        <v/>
      </c>
      <c r="AJ108" s="94" t="str">
        <f>IFERROR(SquadExport!AJ108*VLOOKUP(WeightedParse!$C108,Weights!$A$1:$AV$15,31,FALSE),"")</f>
        <v/>
      </c>
      <c r="AK108" s="94" t="str">
        <f>IFERROR(SquadExport!AK108*VLOOKUP(WeightedParse!$C108,Weights!$A$1:$AV$15,32,FALSE),"")</f>
        <v/>
      </c>
      <c r="AL108" s="94" t="str">
        <f>IFERROR(SquadExport!AL108*VLOOKUP(WeightedParse!$C108,Weights!$A$1:$AV$15,33,FALSE),"")</f>
        <v/>
      </c>
      <c r="AM108" s="94" t="str">
        <f>IFERROR(SquadExport!AM108*VLOOKUP(WeightedParse!$C108,Weights!$A$1:$AV$15,34,FALSE),"")</f>
        <v/>
      </c>
      <c r="AN108" s="94" t="str">
        <f>IFERROR(SquadExport!AN108*VLOOKUP(WeightedParse!$C108,Weights!$A$1:$AV$15,35,FALSE),"")</f>
        <v/>
      </c>
      <c r="AO108" s="94" t="str">
        <f>IFERROR(SquadExport!AO108*VLOOKUP(WeightedParse!$C108,Weights!$A$1:$AV$15,36,FALSE),"")</f>
        <v/>
      </c>
      <c r="AP108" s="94" t="str">
        <f>IFERROR(SquadExport!AP108*VLOOKUP(WeightedParse!$C108,Weights!$A$1:$AV$15,37,FALSE),"")</f>
        <v/>
      </c>
      <c r="AQ108" s="94" t="str">
        <f>IFERROR(SquadExport!AQ108*VLOOKUP(WeightedParse!$C108,Weights!$A$1:$AV$15,38,FALSE),"")</f>
        <v/>
      </c>
      <c r="AR108" s="94" t="str">
        <f>IFERROR(SquadExport!AR108*VLOOKUP(WeightedParse!$C108,Weights!$A$1:$AV$15,39,FALSE),"")</f>
        <v/>
      </c>
      <c r="AS108" s="94" t="str">
        <f>IFERROR(SquadExport!AS108*VLOOKUP(WeightedParse!$C108,Weights!$A$1:$AV$15,40,FALSE),"")</f>
        <v/>
      </c>
      <c r="AT108" s="94" t="str">
        <f>IFERROR(SquadExport!AT108*VLOOKUP(WeightedParse!$C108,Weights!$A$1:$AV$15,41,FALSE),"")</f>
        <v/>
      </c>
      <c r="AU108" s="94" t="str">
        <f>IFERROR(SquadExport!AU108*VLOOKUP(WeightedParse!$C108,Weights!$A$1:$AV$15,42,FALSE),"")</f>
        <v/>
      </c>
      <c r="AV108" s="94" t="str">
        <f>IFERROR(SquadExport!AV108*VLOOKUP(WeightedParse!$C108,Weights!$A$1:$AV$15,43,FALSE),"")</f>
        <v/>
      </c>
      <c r="AW108" s="94" t="str">
        <f>IFERROR(SquadExport!AW108*VLOOKUP(WeightedParse!$C108,Weights!$A$1:$AV$15,44,FALSE),"")</f>
        <v/>
      </c>
      <c r="AX108" s="94" t="str">
        <f>IFERROR(SquadExport!AX108*VLOOKUP(WeightedParse!$C108,Weights!$A$1:$AV$15,45,FALSE),"")</f>
        <v/>
      </c>
      <c r="AY108" s="94" t="str">
        <f>IFERROR(SquadExport!AY108*VLOOKUP(WeightedParse!$C108,Weights!$A$1:$AV$15,46,FALSE),"")</f>
        <v/>
      </c>
      <c r="AZ108" s="94" t="str">
        <f>IFERROR(SquadExport!AZ108*VLOOKUP(WeightedParse!$C108,Weights!$A$1:$AV$15,47,FALSE),"")</f>
        <v/>
      </c>
      <c r="BA108" s="94" t="str">
        <f>IFERROR(SquadExport!BA108*VLOOKUP(WeightedParse!$C108,Weights!$A$1:$AV$15,48,FALSE),"")</f>
        <v/>
      </c>
      <c r="BB108" s="92" t="str">
        <f>IFERROR(IF(SquadExport!$BB108="Very Strong",6,IF(SquadExport!$BB108="Strong",5,IF(SquadExport!$BB108="Fairly Strong",4,IF(SquadExport!$BB108="Reasonable",3,IF(SquadExport!$BB108="Weak",2, IF(SquadExport!$BB108="Very Weak",1,"")))))),"")</f>
        <v/>
      </c>
      <c r="BC108" s="92" t="str">
        <f>IFERROR(IF(SquadExport!$BC108="Very Strong",6,IF(SquadExport!$BC108="Strong",5,IF(SquadExport!$BC108="Fairly Strong",4,IF(SquadExport!$BC108="Reasonable",3,IF(SquadExport!$BC108="Weak",2, IF(SquadExport!$BC108="Very Weak",1,"")))))),"")</f>
        <v/>
      </c>
      <c r="BD108" s="105" t="str">
        <f t="shared" si="2"/>
        <v/>
      </c>
      <c r="BE108" s="86" t="str">
        <f t="shared" si="3"/>
        <v/>
      </c>
    </row>
    <row r="109" spans="1:57" x14ac:dyDescent="0.25">
      <c r="A109" s="85" t="str">
        <f>IF(SquadExport!A109&gt;"",SquadExport!A109,"")</f>
        <v/>
      </c>
      <c r="B109" s="92" t="str">
        <f>IF($A109&gt;"",SquadExport!B109,"")</f>
        <v/>
      </c>
      <c r="C109" s="92" t="str">
        <f>IF($A109&gt;"",SquadExport!C109,"")</f>
        <v/>
      </c>
      <c r="D109" s="92" t="str">
        <f>IF(A109&gt;"",SquadExport!D109,"")</f>
        <v/>
      </c>
      <c r="E109" s="92" t="str">
        <f>IF($A109&gt;"",SquadExport!E109,"")</f>
        <v/>
      </c>
      <c r="F109" s="92" t="str">
        <f>IF($A109&gt;"",SquadExport!F109,"")</f>
        <v/>
      </c>
      <c r="G109" s="94" t="str">
        <f>IFERROR(SquadExport!G109*VLOOKUP(WeightedParse!$C109,Weights!$A$1:$AV$15,2,FALSE),"")</f>
        <v/>
      </c>
      <c r="H109" s="94" t="str">
        <f>IFERROR(SquadExport!H109*VLOOKUP(WeightedParse!$C109,Weights!$A$1:$AV$15,3,FALSE),"")</f>
        <v/>
      </c>
      <c r="I109" s="94" t="str">
        <f>IFERROR(SquadExport!I109*VLOOKUP(WeightedParse!$C109,Weights!$A$1:$AV$15,4,FALSE),"")</f>
        <v/>
      </c>
      <c r="J109" s="94" t="str">
        <f>IFERROR(SquadExport!J109*VLOOKUP(WeightedParse!$C109,Weights!$A$1:$AV$15,5,FALSE),"")</f>
        <v/>
      </c>
      <c r="K109" s="94" t="str">
        <f>IFERROR(SquadExport!K109*VLOOKUP(WeightedParse!$C109,Weights!$A$1:$AV$15,6,FALSE),"")</f>
        <v/>
      </c>
      <c r="L109" s="94" t="str">
        <f>IFERROR(SquadExport!L109*VLOOKUP(WeightedParse!$C109,Weights!$A$1:$AV$15,7,FALSE),"")</f>
        <v/>
      </c>
      <c r="M109" s="94" t="str">
        <f>IFERROR(SquadExport!M109*VLOOKUP(WeightedParse!$C109,Weights!$A$1:$AV$15,8,FALSE),"")</f>
        <v/>
      </c>
      <c r="N109" s="94" t="str">
        <f>IFERROR(SquadExport!N109*VLOOKUP(WeightedParse!$C109,Weights!$A$1:$AV$15,9,FALSE),"")</f>
        <v/>
      </c>
      <c r="O109" s="94" t="str">
        <f>IFERROR(SquadExport!O109*VLOOKUP(WeightedParse!$C109,Weights!$A$1:$AV$15,10,FALSE),"")</f>
        <v/>
      </c>
      <c r="P109" s="94" t="str">
        <f>IFERROR(SquadExport!P109*VLOOKUP(WeightedParse!$C109,Weights!$A$1:$AV$15,11,FALSE),"")</f>
        <v/>
      </c>
      <c r="Q109" s="94" t="str">
        <f>IFERROR(SquadExport!Q109*VLOOKUP(WeightedParse!$C109,Weights!$A$1:$AV$15,12,FALSE),"")</f>
        <v/>
      </c>
      <c r="R109" s="94" t="str">
        <f>IFERROR(SquadExport!R109*VLOOKUP(WeightedParse!$C109,Weights!$A$1:$AV$15,13,FALSE),"")</f>
        <v/>
      </c>
      <c r="S109" s="94" t="str">
        <f>IFERROR(SquadExport!S109*VLOOKUP(WeightedParse!$C109,Weights!$A$1:$AV$15,14,FALSE),"")</f>
        <v/>
      </c>
      <c r="T109" s="94" t="str">
        <f>IFERROR(SquadExport!T109*VLOOKUP(WeightedParse!$C109,Weights!$A$1:$AV$15,15,FALSE),"")</f>
        <v/>
      </c>
      <c r="U109" s="94" t="str">
        <f>IFERROR(SquadExport!U109*VLOOKUP(WeightedParse!$C109,Weights!$A$1:$AV$15,16,FALSE),"")</f>
        <v/>
      </c>
      <c r="V109" s="94" t="str">
        <f>IFERROR(SquadExport!V109*VLOOKUP(WeightedParse!$C109,Weights!$A$1:$AV$15,17,FALSE),"")</f>
        <v/>
      </c>
      <c r="W109" s="94" t="str">
        <f>IFERROR(SquadExport!W109*VLOOKUP(WeightedParse!$C109,Weights!$A$1:$AV$15,18,FALSE),"")</f>
        <v/>
      </c>
      <c r="X109" s="94" t="str">
        <f>IFERROR(SquadExport!X109*VLOOKUP(WeightedParse!$C109,Weights!$A$1:$AV$15,19,FALSE),"")</f>
        <v/>
      </c>
      <c r="Y109" s="94" t="str">
        <f>IFERROR(SquadExport!Y109*VLOOKUP(WeightedParse!$C109,Weights!$A$1:$AV$15,20,FALSE),"")</f>
        <v/>
      </c>
      <c r="Z109" s="94" t="str">
        <f>IFERROR(SquadExport!Z109*VLOOKUP(WeightedParse!$C109,Weights!$A$1:$AV$15,21,FALSE),"")</f>
        <v/>
      </c>
      <c r="AA109" s="94" t="str">
        <f>IFERROR(SquadExport!AA109*VLOOKUP(WeightedParse!$C109,Weights!$A$1:$AV$15,22,FALSE),"")</f>
        <v/>
      </c>
      <c r="AB109" s="94" t="str">
        <f>IFERROR(SquadExport!AB109*VLOOKUP(WeightedParse!$C109,Weights!$A$1:$AV$15,23,FALSE),"")</f>
        <v/>
      </c>
      <c r="AC109" s="94" t="str">
        <f>IFERROR(SquadExport!AC109*VLOOKUP(WeightedParse!$C109,Weights!$A$1:$AV$15,24,FALSE),"")</f>
        <v/>
      </c>
      <c r="AD109" s="94" t="str">
        <f>IFERROR(SquadExport!AD109*VLOOKUP(WeightedParse!$C109,Weights!$A$1:$AV$15,25,FALSE),"")</f>
        <v/>
      </c>
      <c r="AE109" s="94" t="str">
        <f>IFERROR(SquadExport!AE109*VLOOKUP(WeightedParse!$C109,Weights!$A$1:$AV$15,26,FALSE),"")</f>
        <v/>
      </c>
      <c r="AF109" s="94" t="str">
        <f>IFERROR(SquadExport!AF109*VLOOKUP(WeightedParse!$C109,Weights!$A$1:$AV$15,27,FALSE),"")</f>
        <v/>
      </c>
      <c r="AG109" s="94" t="str">
        <f>IFERROR(SquadExport!AG109*VLOOKUP(WeightedParse!$C109,Weights!$A$1:$AV$15,28,FALSE),"")</f>
        <v/>
      </c>
      <c r="AH109" s="94" t="str">
        <f>IFERROR(SquadExport!AH109*VLOOKUP(WeightedParse!$C109,Weights!$A$1:$AV$15,29,FALSE),"")</f>
        <v/>
      </c>
      <c r="AI109" s="94" t="str">
        <f>IFERROR(SquadExport!AI109*VLOOKUP(WeightedParse!$C109,Weights!$A$1:$AV$15,30,FALSE),"")</f>
        <v/>
      </c>
      <c r="AJ109" s="94" t="str">
        <f>IFERROR(SquadExport!AJ109*VLOOKUP(WeightedParse!$C109,Weights!$A$1:$AV$15,31,FALSE),"")</f>
        <v/>
      </c>
      <c r="AK109" s="94" t="str">
        <f>IFERROR(SquadExport!AK109*VLOOKUP(WeightedParse!$C109,Weights!$A$1:$AV$15,32,FALSE),"")</f>
        <v/>
      </c>
      <c r="AL109" s="94" t="str">
        <f>IFERROR(SquadExport!AL109*VLOOKUP(WeightedParse!$C109,Weights!$A$1:$AV$15,33,FALSE),"")</f>
        <v/>
      </c>
      <c r="AM109" s="94" t="str">
        <f>IFERROR(SquadExport!AM109*VLOOKUP(WeightedParse!$C109,Weights!$A$1:$AV$15,34,FALSE),"")</f>
        <v/>
      </c>
      <c r="AN109" s="94" t="str">
        <f>IFERROR(SquadExport!AN109*VLOOKUP(WeightedParse!$C109,Weights!$A$1:$AV$15,35,FALSE),"")</f>
        <v/>
      </c>
      <c r="AO109" s="94" t="str">
        <f>IFERROR(SquadExport!AO109*VLOOKUP(WeightedParse!$C109,Weights!$A$1:$AV$15,36,FALSE),"")</f>
        <v/>
      </c>
      <c r="AP109" s="94" t="str">
        <f>IFERROR(SquadExport!AP109*VLOOKUP(WeightedParse!$C109,Weights!$A$1:$AV$15,37,FALSE),"")</f>
        <v/>
      </c>
      <c r="AQ109" s="94" t="str">
        <f>IFERROR(SquadExport!AQ109*VLOOKUP(WeightedParse!$C109,Weights!$A$1:$AV$15,38,FALSE),"")</f>
        <v/>
      </c>
      <c r="AR109" s="94" t="str">
        <f>IFERROR(SquadExport!AR109*VLOOKUP(WeightedParse!$C109,Weights!$A$1:$AV$15,39,FALSE),"")</f>
        <v/>
      </c>
      <c r="AS109" s="94" t="str">
        <f>IFERROR(SquadExport!AS109*VLOOKUP(WeightedParse!$C109,Weights!$A$1:$AV$15,40,FALSE),"")</f>
        <v/>
      </c>
      <c r="AT109" s="94" t="str">
        <f>IFERROR(SquadExport!AT109*VLOOKUP(WeightedParse!$C109,Weights!$A$1:$AV$15,41,FALSE),"")</f>
        <v/>
      </c>
      <c r="AU109" s="94" t="str">
        <f>IFERROR(SquadExport!AU109*VLOOKUP(WeightedParse!$C109,Weights!$A$1:$AV$15,42,FALSE),"")</f>
        <v/>
      </c>
      <c r="AV109" s="94" t="str">
        <f>IFERROR(SquadExport!AV109*VLOOKUP(WeightedParse!$C109,Weights!$A$1:$AV$15,43,FALSE),"")</f>
        <v/>
      </c>
      <c r="AW109" s="94" t="str">
        <f>IFERROR(SquadExport!AW109*VLOOKUP(WeightedParse!$C109,Weights!$A$1:$AV$15,44,FALSE),"")</f>
        <v/>
      </c>
      <c r="AX109" s="94" t="str">
        <f>IFERROR(SquadExport!AX109*VLOOKUP(WeightedParse!$C109,Weights!$A$1:$AV$15,45,FALSE),"")</f>
        <v/>
      </c>
      <c r="AY109" s="94" t="str">
        <f>IFERROR(SquadExport!AY109*VLOOKUP(WeightedParse!$C109,Weights!$A$1:$AV$15,46,FALSE),"")</f>
        <v/>
      </c>
      <c r="AZ109" s="94" t="str">
        <f>IFERROR(SquadExport!AZ109*VLOOKUP(WeightedParse!$C109,Weights!$A$1:$AV$15,47,FALSE),"")</f>
        <v/>
      </c>
      <c r="BA109" s="94" t="str">
        <f>IFERROR(SquadExport!BA109*VLOOKUP(WeightedParse!$C109,Weights!$A$1:$AV$15,48,FALSE),"")</f>
        <v/>
      </c>
      <c r="BB109" s="92" t="str">
        <f>IFERROR(IF(SquadExport!$BB109="Very Strong",6,IF(SquadExport!$BB109="Strong",5,IF(SquadExport!$BB109="Fairly Strong",4,IF(SquadExport!$BB109="Reasonable",3,IF(SquadExport!$BB109="Weak",2, IF(SquadExport!$BB109="Very Weak",1,"")))))),"")</f>
        <v/>
      </c>
      <c r="BC109" s="92" t="str">
        <f>IFERROR(IF(SquadExport!$BC109="Very Strong",6,IF(SquadExport!$BC109="Strong",5,IF(SquadExport!$BC109="Fairly Strong",4,IF(SquadExport!$BC109="Reasonable",3,IF(SquadExport!$BC109="Weak",2, IF(SquadExport!$BC109="Very Weak",1,"")))))),"")</f>
        <v/>
      </c>
      <c r="BD109" s="105" t="str">
        <f t="shared" si="2"/>
        <v/>
      </c>
      <c r="BE109" s="86" t="str">
        <f t="shared" si="3"/>
        <v/>
      </c>
    </row>
    <row r="110" spans="1:57" x14ac:dyDescent="0.25">
      <c r="A110" s="85" t="str">
        <f>IF(SquadExport!A110&gt;"",SquadExport!A110,"")</f>
        <v/>
      </c>
      <c r="B110" s="92" t="str">
        <f>IF($A110&gt;"",SquadExport!B110,"")</f>
        <v/>
      </c>
      <c r="C110" s="92" t="str">
        <f>IF($A110&gt;"",SquadExport!C110,"")</f>
        <v/>
      </c>
      <c r="D110" s="92" t="str">
        <f>IF(A110&gt;"",SquadExport!D110,"")</f>
        <v/>
      </c>
      <c r="E110" s="92" t="str">
        <f>IF($A110&gt;"",SquadExport!E110,"")</f>
        <v/>
      </c>
      <c r="F110" s="92" t="str">
        <f>IF($A110&gt;"",SquadExport!F110,"")</f>
        <v/>
      </c>
      <c r="G110" s="94" t="str">
        <f>IFERROR(SquadExport!G110*VLOOKUP(WeightedParse!$C110,Weights!$A$1:$AV$15,2,FALSE),"")</f>
        <v/>
      </c>
      <c r="H110" s="94" t="str">
        <f>IFERROR(SquadExport!H110*VLOOKUP(WeightedParse!$C110,Weights!$A$1:$AV$15,3,FALSE),"")</f>
        <v/>
      </c>
      <c r="I110" s="94" t="str">
        <f>IFERROR(SquadExport!I110*VLOOKUP(WeightedParse!$C110,Weights!$A$1:$AV$15,4,FALSE),"")</f>
        <v/>
      </c>
      <c r="J110" s="94" t="str">
        <f>IFERROR(SquadExport!J110*VLOOKUP(WeightedParse!$C110,Weights!$A$1:$AV$15,5,FALSE),"")</f>
        <v/>
      </c>
      <c r="K110" s="94" t="str">
        <f>IFERROR(SquadExport!K110*VLOOKUP(WeightedParse!$C110,Weights!$A$1:$AV$15,6,FALSE),"")</f>
        <v/>
      </c>
      <c r="L110" s="94" t="str">
        <f>IFERROR(SquadExport!L110*VLOOKUP(WeightedParse!$C110,Weights!$A$1:$AV$15,7,FALSE),"")</f>
        <v/>
      </c>
      <c r="M110" s="94" t="str">
        <f>IFERROR(SquadExport!M110*VLOOKUP(WeightedParse!$C110,Weights!$A$1:$AV$15,8,FALSE),"")</f>
        <v/>
      </c>
      <c r="N110" s="94" t="str">
        <f>IFERROR(SquadExport!N110*VLOOKUP(WeightedParse!$C110,Weights!$A$1:$AV$15,9,FALSE),"")</f>
        <v/>
      </c>
      <c r="O110" s="94" t="str">
        <f>IFERROR(SquadExport!O110*VLOOKUP(WeightedParse!$C110,Weights!$A$1:$AV$15,10,FALSE),"")</f>
        <v/>
      </c>
      <c r="P110" s="94" t="str">
        <f>IFERROR(SquadExport!P110*VLOOKUP(WeightedParse!$C110,Weights!$A$1:$AV$15,11,FALSE),"")</f>
        <v/>
      </c>
      <c r="Q110" s="94" t="str">
        <f>IFERROR(SquadExport!Q110*VLOOKUP(WeightedParse!$C110,Weights!$A$1:$AV$15,12,FALSE),"")</f>
        <v/>
      </c>
      <c r="R110" s="94" t="str">
        <f>IFERROR(SquadExport!R110*VLOOKUP(WeightedParse!$C110,Weights!$A$1:$AV$15,13,FALSE),"")</f>
        <v/>
      </c>
      <c r="S110" s="94" t="str">
        <f>IFERROR(SquadExport!S110*VLOOKUP(WeightedParse!$C110,Weights!$A$1:$AV$15,14,FALSE),"")</f>
        <v/>
      </c>
      <c r="T110" s="94" t="str">
        <f>IFERROR(SquadExport!T110*VLOOKUP(WeightedParse!$C110,Weights!$A$1:$AV$15,15,FALSE),"")</f>
        <v/>
      </c>
      <c r="U110" s="94" t="str">
        <f>IFERROR(SquadExport!U110*VLOOKUP(WeightedParse!$C110,Weights!$A$1:$AV$15,16,FALSE),"")</f>
        <v/>
      </c>
      <c r="V110" s="94" t="str">
        <f>IFERROR(SquadExport!V110*VLOOKUP(WeightedParse!$C110,Weights!$A$1:$AV$15,17,FALSE),"")</f>
        <v/>
      </c>
      <c r="W110" s="94" t="str">
        <f>IFERROR(SquadExport!W110*VLOOKUP(WeightedParse!$C110,Weights!$A$1:$AV$15,18,FALSE),"")</f>
        <v/>
      </c>
      <c r="X110" s="94" t="str">
        <f>IFERROR(SquadExport!X110*VLOOKUP(WeightedParse!$C110,Weights!$A$1:$AV$15,19,FALSE),"")</f>
        <v/>
      </c>
      <c r="Y110" s="94" t="str">
        <f>IFERROR(SquadExport!Y110*VLOOKUP(WeightedParse!$C110,Weights!$A$1:$AV$15,20,FALSE),"")</f>
        <v/>
      </c>
      <c r="Z110" s="94" t="str">
        <f>IFERROR(SquadExport!Z110*VLOOKUP(WeightedParse!$C110,Weights!$A$1:$AV$15,21,FALSE),"")</f>
        <v/>
      </c>
      <c r="AA110" s="94" t="str">
        <f>IFERROR(SquadExport!AA110*VLOOKUP(WeightedParse!$C110,Weights!$A$1:$AV$15,22,FALSE),"")</f>
        <v/>
      </c>
      <c r="AB110" s="94" t="str">
        <f>IFERROR(SquadExport!AB110*VLOOKUP(WeightedParse!$C110,Weights!$A$1:$AV$15,23,FALSE),"")</f>
        <v/>
      </c>
      <c r="AC110" s="94" t="str">
        <f>IFERROR(SquadExport!AC110*VLOOKUP(WeightedParse!$C110,Weights!$A$1:$AV$15,24,FALSE),"")</f>
        <v/>
      </c>
      <c r="AD110" s="94" t="str">
        <f>IFERROR(SquadExport!AD110*VLOOKUP(WeightedParse!$C110,Weights!$A$1:$AV$15,25,FALSE),"")</f>
        <v/>
      </c>
      <c r="AE110" s="94" t="str">
        <f>IFERROR(SquadExport!AE110*VLOOKUP(WeightedParse!$C110,Weights!$A$1:$AV$15,26,FALSE),"")</f>
        <v/>
      </c>
      <c r="AF110" s="94" t="str">
        <f>IFERROR(SquadExport!AF110*VLOOKUP(WeightedParse!$C110,Weights!$A$1:$AV$15,27,FALSE),"")</f>
        <v/>
      </c>
      <c r="AG110" s="94" t="str">
        <f>IFERROR(SquadExport!AG110*VLOOKUP(WeightedParse!$C110,Weights!$A$1:$AV$15,28,FALSE),"")</f>
        <v/>
      </c>
      <c r="AH110" s="94" t="str">
        <f>IFERROR(SquadExport!AH110*VLOOKUP(WeightedParse!$C110,Weights!$A$1:$AV$15,29,FALSE),"")</f>
        <v/>
      </c>
      <c r="AI110" s="94" t="str">
        <f>IFERROR(SquadExport!AI110*VLOOKUP(WeightedParse!$C110,Weights!$A$1:$AV$15,30,FALSE),"")</f>
        <v/>
      </c>
      <c r="AJ110" s="94" t="str">
        <f>IFERROR(SquadExport!AJ110*VLOOKUP(WeightedParse!$C110,Weights!$A$1:$AV$15,31,FALSE),"")</f>
        <v/>
      </c>
      <c r="AK110" s="94" t="str">
        <f>IFERROR(SquadExport!AK110*VLOOKUP(WeightedParse!$C110,Weights!$A$1:$AV$15,32,FALSE),"")</f>
        <v/>
      </c>
      <c r="AL110" s="94" t="str">
        <f>IFERROR(SquadExport!AL110*VLOOKUP(WeightedParse!$C110,Weights!$A$1:$AV$15,33,FALSE),"")</f>
        <v/>
      </c>
      <c r="AM110" s="94" t="str">
        <f>IFERROR(SquadExport!AM110*VLOOKUP(WeightedParse!$C110,Weights!$A$1:$AV$15,34,FALSE),"")</f>
        <v/>
      </c>
      <c r="AN110" s="94" t="str">
        <f>IFERROR(SquadExport!AN110*VLOOKUP(WeightedParse!$C110,Weights!$A$1:$AV$15,35,FALSE),"")</f>
        <v/>
      </c>
      <c r="AO110" s="94" t="str">
        <f>IFERROR(SquadExport!AO110*VLOOKUP(WeightedParse!$C110,Weights!$A$1:$AV$15,36,FALSE),"")</f>
        <v/>
      </c>
      <c r="AP110" s="94" t="str">
        <f>IFERROR(SquadExport!AP110*VLOOKUP(WeightedParse!$C110,Weights!$A$1:$AV$15,37,FALSE),"")</f>
        <v/>
      </c>
      <c r="AQ110" s="94" t="str">
        <f>IFERROR(SquadExport!AQ110*VLOOKUP(WeightedParse!$C110,Weights!$A$1:$AV$15,38,FALSE),"")</f>
        <v/>
      </c>
      <c r="AR110" s="94" t="str">
        <f>IFERROR(SquadExport!AR110*VLOOKUP(WeightedParse!$C110,Weights!$A$1:$AV$15,39,FALSE),"")</f>
        <v/>
      </c>
      <c r="AS110" s="94" t="str">
        <f>IFERROR(SquadExport!AS110*VLOOKUP(WeightedParse!$C110,Weights!$A$1:$AV$15,40,FALSE),"")</f>
        <v/>
      </c>
      <c r="AT110" s="94" t="str">
        <f>IFERROR(SquadExport!AT110*VLOOKUP(WeightedParse!$C110,Weights!$A$1:$AV$15,41,FALSE),"")</f>
        <v/>
      </c>
      <c r="AU110" s="94" t="str">
        <f>IFERROR(SquadExport!AU110*VLOOKUP(WeightedParse!$C110,Weights!$A$1:$AV$15,42,FALSE),"")</f>
        <v/>
      </c>
      <c r="AV110" s="94" t="str">
        <f>IFERROR(SquadExport!AV110*VLOOKUP(WeightedParse!$C110,Weights!$A$1:$AV$15,43,FALSE),"")</f>
        <v/>
      </c>
      <c r="AW110" s="94" t="str">
        <f>IFERROR(SquadExport!AW110*VLOOKUP(WeightedParse!$C110,Weights!$A$1:$AV$15,44,FALSE),"")</f>
        <v/>
      </c>
      <c r="AX110" s="94" t="str">
        <f>IFERROR(SquadExport!AX110*VLOOKUP(WeightedParse!$C110,Weights!$A$1:$AV$15,45,FALSE),"")</f>
        <v/>
      </c>
      <c r="AY110" s="94" t="str">
        <f>IFERROR(SquadExport!AY110*VLOOKUP(WeightedParse!$C110,Weights!$A$1:$AV$15,46,FALSE),"")</f>
        <v/>
      </c>
      <c r="AZ110" s="94" t="str">
        <f>IFERROR(SquadExport!AZ110*VLOOKUP(WeightedParse!$C110,Weights!$A$1:$AV$15,47,FALSE),"")</f>
        <v/>
      </c>
      <c r="BA110" s="94" t="str">
        <f>IFERROR(SquadExport!BA110*VLOOKUP(WeightedParse!$C110,Weights!$A$1:$AV$15,48,FALSE),"")</f>
        <v/>
      </c>
      <c r="BB110" s="92" t="str">
        <f>IFERROR(IF(SquadExport!$BB110="Very Strong",6,IF(SquadExport!$BB110="Strong",5,IF(SquadExport!$BB110="Fairly Strong",4,IF(SquadExport!$BB110="Reasonable",3,IF(SquadExport!$BB110="Weak",2, IF(SquadExport!$BB110="Very Weak",1,"")))))),"")</f>
        <v/>
      </c>
      <c r="BC110" s="92" t="str">
        <f>IFERROR(IF(SquadExport!$BC110="Very Strong",6,IF(SquadExport!$BC110="Strong",5,IF(SquadExport!$BC110="Fairly Strong",4,IF(SquadExport!$BC110="Reasonable",3,IF(SquadExport!$BC110="Weak",2, IF(SquadExport!$BC110="Very Weak",1,"")))))),"")</f>
        <v/>
      </c>
      <c r="BD110" s="105" t="str">
        <f t="shared" si="2"/>
        <v/>
      </c>
      <c r="BE110" s="86" t="str">
        <f t="shared" si="3"/>
        <v/>
      </c>
    </row>
    <row r="111" spans="1:57" x14ac:dyDescent="0.25">
      <c r="A111" s="85" t="str">
        <f>IF(SquadExport!A111&gt;"",SquadExport!A111,"")</f>
        <v/>
      </c>
      <c r="B111" s="92" t="str">
        <f>IF($A111&gt;"",SquadExport!B111,"")</f>
        <v/>
      </c>
      <c r="C111" s="92" t="str">
        <f>IF($A111&gt;"",SquadExport!C111,"")</f>
        <v/>
      </c>
      <c r="D111" s="92" t="str">
        <f>IF(A111&gt;"",SquadExport!D111,"")</f>
        <v/>
      </c>
      <c r="E111" s="92" t="str">
        <f>IF($A111&gt;"",SquadExport!E111,"")</f>
        <v/>
      </c>
      <c r="F111" s="92" t="str">
        <f>IF($A111&gt;"",SquadExport!F111,"")</f>
        <v/>
      </c>
      <c r="G111" s="94" t="str">
        <f>IFERROR(SquadExport!G111*VLOOKUP(WeightedParse!$C111,Weights!$A$1:$AV$15,2,FALSE),"")</f>
        <v/>
      </c>
      <c r="H111" s="94" t="str">
        <f>IFERROR(SquadExport!H111*VLOOKUP(WeightedParse!$C111,Weights!$A$1:$AV$15,3,FALSE),"")</f>
        <v/>
      </c>
      <c r="I111" s="94" t="str">
        <f>IFERROR(SquadExport!I111*VLOOKUP(WeightedParse!$C111,Weights!$A$1:$AV$15,4,FALSE),"")</f>
        <v/>
      </c>
      <c r="J111" s="94" t="str">
        <f>IFERROR(SquadExport!J111*VLOOKUP(WeightedParse!$C111,Weights!$A$1:$AV$15,5,FALSE),"")</f>
        <v/>
      </c>
      <c r="K111" s="94" t="str">
        <f>IFERROR(SquadExport!K111*VLOOKUP(WeightedParse!$C111,Weights!$A$1:$AV$15,6,FALSE),"")</f>
        <v/>
      </c>
      <c r="L111" s="94" t="str">
        <f>IFERROR(SquadExport!L111*VLOOKUP(WeightedParse!$C111,Weights!$A$1:$AV$15,7,FALSE),"")</f>
        <v/>
      </c>
      <c r="M111" s="94" t="str">
        <f>IFERROR(SquadExport!M111*VLOOKUP(WeightedParse!$C111,Weights!$A$1:$AV$15,8,FALSE),"")</f>
        <v/>
      </c>
      <c r="N111" s="94" t="str">
        <f>IFERROR(SquadExport!N111*VLOOKUP(WeightedParse!$C111,Weights!$A$1:$AV$15,9,FALSE),"")</f>
        <v/>
      </c>
      <c r="O111" s="94" t="str">
        <f>IFERROR(SquadExport!O111*VLOOKUP(WeightedParse!$C111,Weights!$A$1:$AV$15,10,FALSE),"")</f>
        <v/>
      </c>
      <c r="P111" s="94" t="str">
        <f>IFERROR(SquadExport!P111*VLOOKUP(WeightedParse!$C111,Weights!$A$1:$AV$15,11,FALSE),"")</f>
        <v/>
      </c>
      <c r="Q111" s="94" t="str">
        <f>IFERROR(SquadExport!Q111*VLOOKUP(WeightedParse!$C111,Weights!$A$1:$AV$15,12,FALSE),"")</f>
        <v/>
      </c>
      <c r="R111" s="94" t="str">
        <f>IFERROR(SquadExport!R111*VLOOKUP(WeightedParse!$C111,Weights!$A$1:$AV$15,13,FALSE),"")</f>
        <v/>
      </c>
      <c r="S111" s="94" t="str">
        <f>IFERROR(SquadExport!S111*VLOOKUP(WeightedParse!$C111,Weights!$A$1:$AV$15,14,FALSE),"")</f>
        <v/>
      </c>
      <c r="T111" s="94" t="str">
        <f>IFERROR(SquadExport!T111*VLOOKUP(WeightedParse!$C111,Weights!$A$1:$AV$15,15,FALSE),"")</f>
        <v/>
      </c>
      <c r="U111" s="94" t="str">
        <f>IFERROR(SquadExport!U111*VLOOKUP(WeightedParse!$C111,Weights!$A$1:$AV$15,16,FALSE),"")</f>
        <v/>
      </c>
      <c r="V111" s="94" t="str">
        <f>IFERROR(SquadExport!V111*VLOOKUP(WeightedParse!$C111,Weights!$A$1:$AV$15,17,FALSE),"")</f>
        <v/>
      </c>
      <c r="W111" s="94" t="str">
        <f>IFERROR(SquadExport!W111*VLOOKUP(WeightedParse!$C111,Weights!$A$1:$AV$15,18,FALSE),"")</f>
        <v/>
      </c>
      <c r="X111" s="94" t="str">
        <f>IFERROR(SquadExport!X111*VLOOKUP(WeightedParse!$C111,Weights!$A$1:$AV$15,19,FALSE),"")</f>
        <v/>
      </c>
      <c r="Y111" s="94" t="str">
        <f>IFERROR(SquadExport!Y111*VLOOKUP(WeightedParse!$C111,Weights!$A$1:$AV$15,20,FALSE),"")</f>
        <v/>
      </c>
      <c r="Z111" s="94" t="str">
        <f>IFERROR(SquadExport!Z111*VLOOKUP(WeightedParse!$C111,Weights!$A$1:$AV$15,21,FALSE),"")</f>
        <v/>
      </c>
      <c r="AA111" s="94" t="str">
        <f>IFERROR(SquadExport!AA111*VLOOKUP(WeightedParse!$C111,Weights!$A$1:$AV$15,22,FALSE),"")</f>
        <v/>
      </c>
      <c r="AB111" s="94" t="str">
        <f>IFERROR(SquadExport!AB111*VLOOKUP(WeightedParse!$C111,Weights!$A$1:$AV$15,23,FALSE),"")</f>
        <v/>
      </c>
      <c r="AC111" s="94" t="str">
        <f>IFERROR(SquadExport!AC111*VLOOKUP(WeightedParse!$C111,Weights!$A$1:$AV$15,24,FALSE),"")</f>
        <v/>
      </c>
      <c r="AD111" s="94" t="str">
        <f>IFERROR(SquadExport!AD111*VLOOKUP(WeightedParse!$C111,Weights!$A$1:$AV$15,25,FALSE),"")</f>
        <v/>
      </c>
      <c r="AE111" s="94" t="str">
        <f>IFERROR(SquadExport!AE111*VLOOKUP(WeightedParse!$C111,Weights!$A$1:$AV$15,26,FALSE),"")</f>
        <v/>
      </c>
      <c r="AF111" s="94" t="str">
        <f>IFERROR(SquadExport!AF111*VLOOKUP(WeightedParse!$C111,Weights!$A$1:$AV$15,27,FALSE),"")</f>
        <v/>
      </c>
      <c r="AG111" s="94" t="str">
        <f>IFERROR(SquadExport!AG111*VLOOKUP(WeightedParse!$C111,Weights!$A$1:$AV$15,28,FALSE),"")</f>
        <v/>
      </c>
      <c r="AH111" s="94" t="str">
        <f>IFERROR(SquadExport!AH111*VLOOKUP(WeightedParse!$C111,Weights!$A$1:$AV$15,29,FALSE),"")</f>
        <v/>
      </c>
      <c r="AI111" s="94" t="str">
        <f>IFERROR(SquadExport!AI111*VLOOKUP(WeightedParse!$C111,Weights!$A$1:$AV$15,30,FALSE),"")</f>
        <v/>
      </c>
      <c r="AJ111" s="94" t="str">
        <f>IFERROR(SquadExport!AJ111*VLOOKUP(WeightedParse!$C111,Weights!$A$1:$AV$15,31,FALSE),"")</f>
        <v/>
      </c>
      <c r="AK111" s="94" t="str">
        <f>IFERROR(SquadExport!AK111*VLOOKUP(WeightedParse!$C111,Weights!$A$1:$AV$15,32,FALSE),"")</f>
        <v/>
      </c>
      <c r="AL111" s="94" t="str">
        <f>IFERROR(SquadExport!AL111*VLOOKUP(WeightedParse!$C111,Weights!$A$1:$AV$15,33,FALSE),"")</f>
        <v/>
      </c>
      <c r="AM111" s="94" t="str">
        <f>IFERROR(SquadExport!AM111*VLOOKUP(WeightedParse!$C111,Weights!$A$1:$AV$15,34,FALSE),"")</f>
        <v/>
      </c>
      <c r="AN111" s="94" t="str">
        <f>IFERROR(SquadExport!AN111*VLOOKUP(WeightedParse!$C111,Weights!$A$1:$AV$15,35,FALSE),"")</f>
        <v/>
      </c>
      <c r="AO111" s="94" t="str">
        <f>IFERROR(SquadExport!AO111*VLOOKUP(WeightedParse!$C111,Weights!$A$1:$AV$15,36,FALSE),"")</f>
        <v/>
      </c>
      <c r="AP111" s="94" t="str">
        <f>IFERROR(SquadExport!AP111*VLOOKUP(WeightedParse!$C111,Weights!$A$1:$AV$15,37,FALSE),"")</f>
        <v/>
      </c>
      <c r="AQ111" s="94" t="str">
        <f>IFERROR(SquadExport!AQ111*VLOOKUP(WeightedParse!$C111,Weights!$A$1:$AV$15,38,FALSE),"")</f>
        <v/>
      </c>
      <c r="AR111" s="94" t="str">
        <f>IFERROR(SquadExport!AR111*VLOOKUP(WeightedParse!$C111,Weights!$A$1:$AV$15,39,FALSE),"")</f>
        <v/>
      </c>
      <c r="AS111" s="94" t="str">
        <f>IFERROR(SquadExport!AS111*VLOOKUP(WeightedParse!$C111,Weights!$A$1:$AV$15,40,FALSE),"")</f>
        <v/>
      </c>
      <c r="AT111" s="94" t="str">
        <f>IFERROR(SquadExport!AT111*VLOOKUP(WeightedParse!$C111,Weights!$A$1:$AV$15,41,FALSE),"")</f>
        <v/>
      </c>
      <c r="AU111" s="94" t="str">
        <f>IFERROR(SquadExport!AU111*VLOOKUP(WeightedParse!$C111,Weights!$A$1:$AV$15,42,FALSE),"")</f>
        <v/>
      </c>
      <c r="AV111" s="94" t="str">
        <f>IFERROR(SquadExport!AV111*VLOOKUP(WeightedParse!$C111,Weights!$A$1:$AV$15,43,FALSE),"")</f>
        <v/>
      </c>
      <c r="AW111" s="94" t="str">
        <f>IFERROR(SquadExport!AW111*VLOOKUP(WeightedParse!$C111,Weights!$A$1:$AV$15,44,FALSE),"")</f>
        <v/>
      </c>
      <c r="AX111" s="94" t="str">
        <f>IFERROR(SquadExport!AX111*VLOOKUP(WeightedParse!$C111,Weights!$A$1:$AV$15,45,FALSE),"")</f>
        <v/>
      </c>
      <c r="AY111" s="94" t="str">
        <f>IFERROR(SquadExport!AY111*VLOOKUP(WeightedParse!$C111,Weights!$A$1:$AV$15,46,FALSE),"")</f>
        <v/>
      </c>
      <c r="AZ111" s="94" t="str">
        <f>IFERROR(SquadExport!AZ111*VLOOKUP(WeightedParse!$C111,Weights!$A$1:$AV$15,47,FALSE),"")</f>
        <v/>
      </c>
      <c r="BA111" s="94" t="str">
        <f>IFERROR(SquadExport!BA111*VLOOKUP(WeightedParse!$C111,Weights!$A$1:$AV$15,48,FALSE),"")</f>
        <v/>
      </c>
      <c r="BB111" s="92" t="str">
        <f>IFERROR(IF(SquadExport!$BB111="Very Strong",6,IF(SquadExport!$BB111="Strong",5,IF(SquadExport!$BB111="Fairly Strong",4,IF(SquadExport!$BB111="Reasonable",3,IF(SquadExport!$BB111="Weak",2, IF(SquadExport!$BB111="Very Weak",1,"")))))),"")</f>
        <v/>
      </c>
      <c r="BC111" s="92" t="str">
        <f>IFERROR(IF(SquadExport!$BC111="Very Strong",6,IF(SquadExport!$BC111="Strong",5,IF(SquadExport!$BC111="Fairly Strong",4,IF(SquadExport!$BC111="Reasonable",3,IF(SquadExport!$BC111="Weak",2, IF(SquadExport!$BC111="Very Weak",1,"")))))),"")</f>
        <v/>
      </c>
      <c r="BD111" s="105" t="str">
        <f t="shared" si="2"/>
        <v/>
      </c>
      <c r="BE111" s="86" t="str">
        <f t="shared" si="3"/>
        <v/>
      </c>
    </row>
    <row r="112" spans="1:57" x14ac:dyDescent="0.25">
      <c r="A112" s="85" t="str">
        <f>IF(SquadExport!A112&gt;"",SquadExport!A112,"")</f>
        <v/>
      </c>
      <c r="B112" s="92" t="str">
        <f>IF($A112&gt;"",SquadExport!B112,"")</f>
        <v/>
      </c>
      <c r="C112" s="92" t="str">
        <f>IF($A112&gt;"",SquadExport!C112,"")</f>
        <v/>
      </c>
      <c r="D112" s="92" t="str">
        <f>IF(A112&gt;"",SquadExport!D112,"")</f>
        <v/>
      </c>
      <c r="E112" s="92" t="str">
        <f>IF($A112&gt;"",SquadExport!E112,"")</f>
        <v/>
      </c>
      <c r="F112" s="92" t="str">
        <f>IF($A112&gt;"",SquadExport!F112,"")</f>
        <v/>
      </c>
      <c r="G112" s="94" t="str">
        <f>IFERROR(SquadExport!G112*VLOOKUP(WeightedParse!$C112,Weights!$A$1:$AV$15,2,FALSE),"")</f>
        <v/>
      </c>
      <c r="H112" s="94" t="str">
        <f>IFERROR(SquadExport!H112*VLOOKUP(WeightedParse!$C112,Weights!$A$1:$AV$15,3,FALSE),"")</f>
        <v/>
      </c>
      <c r="I112" s="94" t="str">
        <f>IFERROR(SquadExport!I112*VLOOKUP(WeightedParse!$C112,Weights!$A$1:$AV$15,4,FALSE),"")</f>
        <v/>
      </c>
      <c r="J112" s="94" t="str">
        <f>IFERROR(SquadExport!J112*VLOOKUP(WeightedParse!$C112,Weights!$A$1:$AV$15,5,FALSE),"")</f>
        <v/>
      </c>
      <c r="K112" s="94" t="str">
        <f>IFERROR(SquadExport!K112*VLOOKUP(WeightedParse!$C112,Weights!$A$1:$AV$15,6,FALSE),"")</f>
        <v/>
      </c>
      <c r="L112" s="94" t="str">
        <f>IFERROR(SquadExport!L112*VLOOKUP(WeightedParse!$C112,Weights!$A$1:$AV$15,7,FALSE),"")</f>
        <v/>
      </c>
      <c r="M112" s="94" t="str">
        <f>IFERROR(SquadExport!M112*VLOOKUP(WeightedParse!$C112,Weights!$A$1:$AV$15,8,FALSE),"")</f>
        <v/>
      </c>
      <c r="N112" s="94" t="str">
        <f>IFERROR(SquadExport!N112*VLOOKUP(WeightedParse!$C112,Weights!$A$1:$AV$15,9,FALSE),"")</f>
        <v/>
      </c>
      <c r="O112" s="94" t="str">
        <f>IFERROR(SquadExport!O112*VLOOKUP(WeightedParse!$C112,Weights!$A$1:$AV$15,10,FALSE),"")</f>
        <v/>
      </c>
      <c r="P112" s="94" t="str">
        <f>IFERROR(SquadExport!P112*VLOOKUP(WeightedParse!$C112,Weights!$A$1:$AV$15,11,FALSE),"")</f>
        <v/>
      </c>
      <c r="Q112" s="94" t="str">
        <f>IFERROR(SquadExport!Q112*VLOOKUP(WeightedParse!$C112,Weights!$A$1:$AV$15,12,FALSE),"")</f>
        <v/>
      </c>
      <c r="R112" s="94" t="str">
        <f>IFERROR(SquadExport!R112*VLOOKUP(WeightedParse!$C112,Weights!$A$1:$AV$15,13,FALSE),"")</f>
        <v/>
      </c>
      <c r="S112" s="94" t="str">
        <f>IFERROR(SquadExport!S112*VLOOKUP(WeightedParse!$C112,Weights!$A$1:$AV$15,14,FALSE),"")</f>
        <v/>
      </c>
      <c r="T112" s="94" t="str">
        <f>IFERROR(SquadExport!T112*VLOOKUP(WeightedParse!$C112,Weights!$A$1:$AV$15,15,FALSE),"")</f>
        <v/>
      </c>
      <c r="U112" s="94" t="str">
        <f>IFERROR(SquadExport!U112*VLOOKUP(WeightedParse!$C112,Weights!$A$1:$AV$15,16,FALSE),"")</f>
        <v/>
      </c>
      <c r="V112" s="94" t="str">
        <f>IFERROR(SquadExport!V112*VLOOKUP(WeightedParse!$C112,Weights!$A$1:$AV$15,17,FALSE),"")</f>
        <v/>
      </c>
      <c r="W112" s="94" t="str">
        <f>IFERROR(SquadExport!W112*VLOOKUP(WeightedParse!$C112,Weights!$A$1:$AV$15,18,FALSE),"")</f>
        <v/>
      </c>
      <c r="X112" s="94" t="str">
        <f>IFERROR(SquadExport!X112*VLOOKUP(WeightedParse!$C112,Weights!$A$1:$AV$15,19,FALSE),"")</f>
        <v/>
      </c>
      <c r="Y112" s="94" t="str">
        <f>IFERROR(SquadExport!Y112*VLOOKUP(WeightedParse!$C112,Weights!$A$1:$AV$15,20,FALSE),"")</f>
        <v/>
      </c>
      <c r="Z112" s="94" t="str">
        <f>IFERROR(SquadExport!Z112*VLOOKUP(WeightedParse!$C112,Weights!$A$1:$AV$15,21,FALSE),"")</f>
        <v/>
      </c>
      <c r="AA112" s="94" t="str">
        <f>IFERROR(SquadExport!AA112*VLOOKUP(WeightedParse!$C112,Weights!$A$1:$AV$15,22,FALSE),"")</f>
        <v/>
      </c>
      <c r="AB112" s="94" t="str">
        <f>IFERROR(SquadExport!AB112*VLOOKUP(WeightedParse!$C112,Weights!$A$1:$AV$15,23,FALSE),"")</f>
        <v/>
      </c>
      <c r="AC112" s="94" t="str">
        <f>IFERROR(SquadExport!AC112*VLOOKUP(WeightedParse!$C112,Weights!$A$1:$AV$15,24,FALSE),"")</f>
        <v/>
      </c>
      <c r="AD112" s="94" t="str">
        <f>IFERROR(SquadExport!AD112*VLOOKUP(WeightedParse!$C112,Weights!$A$1:$AV$15,25,FALSE),"")</f>
        <v/>
      </c>
      <c r="AE112" s="94" t="str">
        <f>IFERROR(SquadExport!AE112*VLOOKUP(WeightedParse!$C112,Weights!$A$1:$AV$15,26,FALSE),"")</f>
        <v/>
      </c>
      <c r="AF112" s="94" t="str">
        <f>IFERROR(SquadExport!AF112*VLOOKUP(WeightedParse!$C112,Weights!$A$1:$AV$15,27,FALSE),"")</f>
        <v/>
      </c>
      <c r="AG112" s="94" t="str">
        <f>IFERROR(SquadExport!AG112*VLOOKUP(WeightedParse!$C112,Weights!$A$1:$AV$15,28,FALSE),"")</f>
        <v/>
      </c>
      <c r="AH112" s="94" t="str">
        <f>IFERROR(SquadExport!AH112*VLOOKUP(WeightedParse!$C112,Weights!$A$1:$AV$15,29,FALSE),"")</f>
        <v/>
      </c>
      <c r="AI112" s="94" t="str">
        <f>IFERROR(SquadExport!AI112*VLOOKUP(WeightedParse!$C112,Weights!$A$1:$AV$15,30,FALSE),"")</f>
        <v/>
      </c>
      <c r="AJ112" s="94" t="str">
        <f>IFERROR(SquadExport!AJ112*VLOOKUP(WeightedParse!$C112,Weights!$A$1:$AV$15,31,FALSE),"")</f>
        <v/>
      </c>
      <c r="AK112" s="94" t="str">
        <f>IFERROR(SquadExport!AK112*VLOOKUP(WeightedParse!$C112,Weights!$A$1:$AV$15,32,FALSE),"")</f>
        <v/>
      </c>
      <c r="AL112" s="94" t="str">
        <f>IFERROR(SquadExport!AL112*VLOOKUP(WeightedParse!$C112,Weights!$A$1:$AV$15,33,FALSE),"")</f>
        <v/>
      </c>
      <c r="AM112" s="94" t="str">
        <f>IFERROR(SquadExport!AM112*VLOOKUP(WeightedParse!$C112,Weights!$A$1:$AV$15,34,FALSE),"")</f>
        <v/>
      </c>
      <c r="AN112" s="94" t="str">
        <f>IFERROR(SquadExport!AN112*VLOOKUP(WeightedParse!$C112,Weights!$A$1:$AV$15,35,FALSE),"")</f>
        <v/>
      </c>
      <c r="AO112" s="94" t="str">
        <f>IFERROR(SquadExport!AO112*VLOOKUP(WeightedParse!$C112,Weights!$A$1:$AV$15,36,FALSE),"")</f>
        <v/>
      </c>
      <c r="AP112" s="94" t="str">
        <f>IFERROR(SquadExport!AP112*VLOOKUP(WeightedParse!$C112,Weights!$A$1:$AV$15,37,FALSE),"")</f>
        <v/>
      </c>
      <c r="AQ112" s="94" t="str">
        <f>IFERROR(SquadExport!AQ112*VLOOKUP(WeightedParse!$C112,Weights!$A$1:$AV$15,38,FALSE),"")</f>
        <v/>
      </c>
      <c r="AR112" s="94" t="str">
        <f>IFERROR(SquadExport!AR112*VLOOKUP(WeightedParse!$C112,Weights!$A$1:$AV$15,39,FALSE),"")</f>
        <v/>
      </c>
      <c r="AS112" s="94" t="str">
        <f>IFERROR(SquadExport!AS112*VLOOKUP(WeightedParse!$C112,Weights!$A$1:$AV$15,40,FALSE),"")</f>
        <v/>
      </c>
      <c r="AT112" s="94" t="str">
        <f>IFERROR(SquadExport!AT112*VLOOKUP(WeightedParse!$C112,Weights!$A$1:$AV$15,41,FALSE),"")</f>
        <v/>
      </c>
      <c r="AU112" s="94" t="str">
        <f>IFERROR(SquadExport!AU112*VLOOKUP(WeightedParse!$C112,Weights!$A$1:$AV$15,42,FALSE),"")</f>
        <v/>
      </c>
      <c r="AV112" s="94" t="str">
        <f>IFERROR(SquadExport!AV112*VLOOKUP(WeightedParse!$C112,Weights!$A$1:$AV$15,43,FALSE),"")</f>
        <v/>
      </c>
      <c r="AW112" s="94" t="str">
        <f>IFERROR(SquadExport!AW112*VLOOKUP(WeightedParse!$C112,Weights!$A$1:$AV$15,44,FALSE),"")</f>
        <v/>
      </c>
      <c r="AX112" s="94" t="str">
        <f>IFERROR(SquadExport!AX112*VLOOKUP(WeightedParse!$C112,Weights!$A$1:$AV$15,45,FALSE),"")</f>
        <v/>
      </c>
      <c r="AY112" s="94" t="str">
        <f>IFERROR(SquadExport!AY112*VLOOKUP(WeightedParse!$C112,Weights!$A$1:$AV$15,46,FALSE),"")</f>
        <v/>
      </c>
      <c r="AZ112" s="94" t="str">
        <f>IFERROR(SquadExport!AZ112*VLOOKUP(WeightedParse!$C112,Weights!$A$1:$AV$15,47,FALSE),"")</f>
        <v/>
      </c>
      <c r="BA112" s="94" t="str">
        <f>IFERROR(SquadExport!BA112*VLOOKUP(WeightedParse!$C112,Weights!$A$1:$AV$15,48,FALSE),"")</f>
        <v/>
      </c>
      <c r="BB112" s="92" t="str">
        <f>IFERROR(IF(SquadExport!$BB112="Very Strong",6,IF(SquadExport!$BB112="Strong",5,IF(SquadExport!$BB112="Fairly Strong",4,IF(SquadExport!$BB112="Reasonable",3,IF(SquadExport!$BB112="Weak",2, IF(SquadExport!$BB112="Very Weak",1,"")))))),"")</f>
        <v/>
      </c>
      <c r="BC112" s="92" t="str">
        <f>IFERROR(IF(SquadExport!$BC112="Very Strong",6,IF(SquadExport!$BC112="Strong",5,IF(SquadExport!$BC112="Fairly Strong",4,IF(SquadExport!$BC112="Reasonable",3,IF(SquadExport!$BC112="Weak",2, IF(SquadExport!$BC112="Very Weak",1,"")))))),"")</f>
        <v/>
      </c>
      <c r="BD112" s="105" t="str">
        <f t="shared" si="2"/>
        <v/>
      </c>
      <c r="BE112" s="86" t="str">
        <f t="shared" si="3"/>
        <v/>
      </c>
    </row>
    <row r="113" spans="1:57" x14ac:dyDescent="0.25">
      <c r="A113" s="85" t="str">
        <f>IF(SquadExport!A113&gt;"",SquadExport!A113,"")</f>
        <v/>
      </c>
      <c r="B113" s="92" t="str">
        <f>IF($A113&gt;"",SquadExport!B113,"")</f>
        <v/>
      </c>
      <c r="C113" s="92" t="str">
        <f>IF($A113&gt;"",SquadExport!C113,"")</f>
        <v/>
      </c>
      <c r="D113" s="92" t="str">
        <f>IF(A113&gt;"",SquadExport!D113,"")</f>
        <v/>
      </c>
      <c r="E113" s="92" t="str">
        <f>IF($A113&gt;"",SquadExport!E113,"")</f>
        <v/>
      </c>
      <c r="F113" s="92" t="str">
        <f>IF($A113&gt;"",SquadExport!F113,"")</f>
        <v/>
      </c>
      <c r="G113" s="94" t="str">
        <f>IFERROR(SquadExport!G113*VLOOKUP(WeightedParse!$C113,Weights!$A$1:$AV$15,2,FALSE),"")</f>
        <v/>
      </c>
      <c r="H113" s="94" t="str">
        <f>IFERROR(SquadExport!H113*VLOOKUP(WeightedParse!$C113,Weights!$A$1:$AV$15,3,FALSE),"")</f>
        <v/>
      </c>
      <c r="I113" s="94" t="str">
        <f>IFERROR(SquadExport!I113*VLOOKUP(WeightedParse!$C113,Weights!$A$1:$AV$15,4,FALSE),"")</f>
        <v/>
      </c>
      <c r="J113" s="94" t="str">
        <f>IFERROR(SquadExport!J113*VLOOKUP(WeightedParse!$C113,Weights!$A$1:$AV$15,5,FALSE),"")</f>
        <v/>
      </c>
      <c r="K113" s="94" t="str">
        <f>IFERROR(SquadExport!K113*VLOOKUP(WeightedParse!$C113,Weights!$A$1:$AV$15,6,FALSE),"")</f>
        <v/>
      </c>
      <c r="L113" s="94" t="str">
        <f>IFERROR(SquadExport!L113*VLOOKUP(WeightedParse!$C113,Weights!$A$1:$AV$15,7,FALSE),"")</f>
        <v/>
      </c>
      <c r="M113" s="94" t="str">
        <f>IFERROR(SquadExport!M113*VLOOKUP(WeightedParse!$C113,Weights!$A$1:$AV$15,8,FALSE),"")</f>
        <v/>
      </c>
      <c r="N113" s="94" t="str">
        <f>IFERROR(SquadExport!N113*VLOOKUP(WeightedParse!$C113,Weights!$A$1:$AV$15,9,FALSE),"")</f>
        <v/>
      </c>
      <c r="O113" s="94" t="str">
        <f>IFERROR(SquadExport!O113*VLOOKUP(WeightedParse!$C113,Weights!$A$1:$AV$15,10,FALSE),"")</f>
        <v/>
      </c>
      <c r="P113" s="94" t="str">
        <f>IFERROR(SquadExport!P113*VLOOKUP(WeightedParse!$C113,Weights!$A$1:$AV$15,11,FALSE),"")</f>
        <v/>
      </c>
      <c r="Q113" s="94" t="str">
        <f>IFERROR(SquadExport!Q113*VLOOKUP(WeightedParse!$C113,Weights!$A$1:$AV$15,12,FALSE),"")</f>
        <v/>
      </c>
      <c r="R113" s="94" t="str">
        <f>IFERROR(SquadExport!R113*VLOOKUP(WeightedParse!$C113,Weights!$A$1:$AV$15,13,FALSE),"")</f>
        <v/>
      </c>
      <c r="S113" s="94" t="str">
        <f>IFERROR(SquadExport!S113*VLOOKUP(WeightedParse!$C113,Weights!$A$1:$AV$15,14,FALSE),"")</f>
        <v/>
      </c>
      <c r="T113" s="94" t="str">
        <f>IFERROR(SquadExport!T113*VLOOKUP(WeightedParse!$C113,Weights!$A$1:$AV$15,15,FALSE),"")</f>
        <v/>
      </c>
      <c r="U113" s="94" t="str">
        <f>IFERROR(SquadExport!U113*VLOOKUP(WeightedParse!$C113,Weights!$A$1:$AV$15,16,FALSE),"")</f>
        <v/>
      </c>
      <c r="V113" s="94" t="str">
        <f>IFERROR(SquadExport!V113*VLOOKUP(WeightedParse!$C113,Weights!$A$1:$AV$15,17,FALSE),"")</f>
        <v/>
      </c>
      <c r="W113" s="94" t="str">
        <f>IFERROR(SquadExport!W113*VLOOKUP(WeightedParse!$C113,Weights!$A$1:$AV$15,18,FALSE),"")</f>
        <v/>
      </c>
      <c r="X113" s="94" t="str">
        <f>IFERROR(SquadExport!X113*VLOOKUP(WeightedParse!$C113,Weights!$A$1:$AV$15,19,FALSE),"")</f>
        <v/>
      </c>
      <c r="Y113" s="94" t="str">
        <f>IFERROR(SquadExport!Y113*VLOOKUP(WeightedParse!$C113,Weights!$A$1:$AV$15,20,FALSE),"")</f>
        <v/>
      </c>
      <c r="Z113" s="94" t="str">
        <f>IFERROR(SquadExport!Z113*VLOOKUP(WeightedParse!$C113,Weights!$A$1:$AV$15,21,FALSE),"")</f>
        <v/>
      </c>
      <c r="AA113" s="94" t="str">
        <f>IFERROR(SquadExport!AA113*VLOOKUP(WeightedParse!$C113,Weights!$A$1:$AV$15,22,FALSE),"")</f>
        <v/>
      </c>
      <c r="AB113" s="94" t="str">
        <f>IFERROR(SquadExport!AB113*VLOOKUP(WeightedParse!$C113,Weights!$A$1:$AV$15,23,FALSE),"")</f>
        <v/>
      </c>
      <c r="AC113" s="94" t="str">
        <f>IFERROR(SquadExport!AC113*VLOOKUP(WeightedParse!$C113,Weights!$A$1:$AV$15,24,FALSE),"")</f>
        <v/>
      </c>
      <c r="AD113" s="94" t="str">
        <f>IFERROR(SquadExport!AD113*VLOOKUP(WeightedParse!$C113,Weights!$A$1:$AV$15,25,FALSE),"")</f>
        <v/>
      </c>
      <c r="AE113" s="94" t="str">
        <f>IFERROR(SquadExport!AE113*VLOOKUP(WeightedParse!$C113,Weights!$A$1:$AV$15,26,FALSE),"")</f>
        <v/>
      </c>
      <c r="AF113" s="94" t="str">
        <f>IFERROR(SquadExport!AF113*VLOOKUP(WeightedParse!$C113,Weights!$A$1:$AV$15,27,FALSE),"")</f>
        <v/>
      </c>
      <c r="AG113" s="94" t="str">
        <f>IFERROR(SquadExport!AG113*VLOOKUP(WeightedParse!$C113,Weights!$A$1:$AV$15,28,FALSE),"")</f>
        <v/>
      </c>
      <c r="AH113" s="94" t="str">
        <f>IFERROR(SquadExport!AH113*VLOOKUP(WeightedParse!$C113,Weights!$A$1:$AV$15,29,FALSE),"")</f>
        <v/>
      </c>
      <c r="AI113" s="94" t="str">
        <f>IFERROR(SquadExport!AI113*VLOOKUP(WeightedParse!$C113,Weights!$A$1:$AV$15,30,FALSE),"")</f>
        <v/>
      </c>
      <c r="AJ113" s="94" t="str">
        <f>IFERROR(SquadExport!AJ113*VLOOKUP(WeightedParse!$C113,Weights!$A$1:$AV$15,31,FALSE),"")</f>
        <v/>
      </c>
      <c r="AK113" s="94" t="str">
        <f>IFERROR(SquadExport!AK113*VLOOKUP(WeightedParse!$C113,Weights!$A$1:$AV$15,32,FALSE),"")</f>
        <v/>
      </c>
      <c r="AL113" s="94" t="str">
        <f>IFERROR(SquadExport!AL113*VLOOKUP(WeightedParse!$C113,Weights!$A$1:$AV$15,33,FALSE),"")</f>
        <v/>
      </c>
      <c r="AM113" s="94" t="str">
        <f>IFERROR(SquadExport!AM113*VLOOKUP(WeightedParse!$C113,Weights!$A$1:$AV$15,34,FALSE),"")</f>
        <v/>
      </c>
      <c r="AN113" s="94" t="str">
        <f>IFERROR(SquadExport!AN113*VLOOKUP(WeightedParse!$C113,Weights!$A$1:$AV$15,35,FALSE),"")</f>
        <v/>
      </c>
      <c r="AO113" s="94" t="str">
        <f>IFERROR(SquadExport!AO113*VLOOKUP(WeightedParse!$C113,Weights!$A$1:$AV$15,36,FALSE),"")</f>
        <v/>
      </c>
      <c r="AP113" s="94" t="str">
        <f>IFERROR(SquadExport!AP113*VLOOKUP(WeightedParse!$C113,Weights!$A$1:$AV$15,37,FALSE),"")</f>
        <v/>
      </c>
      <c r="AQ113" s="94" t="str">
        <f>IFERROR(SquadExport!AQ113*VLOOKUP(WeightedParse!$C113,Weights!$A$1:$AV$15,38,FALSE),"")</f>
        <v/>
      </c>
      <c r="AR113" s="94" t="str">
        <f>IFERROR(SquadExport!AR113*VLOOKUP(WeightedParse!$C113,Weights!$A$1:$AV$15,39,FALSE),"")</f>
        <v/>
      </c>
      <c r="AS113" s="94" t="str">
        <f>IFERROR(SquadExport!AS113*VLOOKUP(WeightedParse!$C113,Weights!$A$1:$AV$15,40,FALSE),"")</f>
        <v/>
      </c>
      <c r="AT113" s="94" t="str">
        <f>IFERROR(SquadExport!AT113*VLOOKUP(WeightedParse!$C113,Weights!$A$1:$AV$15,41,FALSE),"")</f>
        <v/>
      </c>
      <c r="AU113" s="94" t="str">
        <f>IFERROR(SquadExport!AU113*VLOOKUP(WeightedParse!$C113,Weights!$A$1:$AV$15,42,FALSE),"")</f>
        <v/>
      </c>
      <c r="AV113" s="94" t="str">
        <f>IFERROR(SquadExport!AV113*VLOOKUP(WeightedParse!$C113,Weights!$A$1:$AV$15,43,FALSE),"")</f>
        <v/>
      </c>
      <c r="AW113" s="94" t="str">
        <f>IFERROR(SquadExport!AW113*VLOOKUP(WeightedParse!$C113,Weights!$A$1:$AV$15,44,FALSE),"")</f>
        <v/>
      </c>
      <c r="AX113" s="94" t="str">
        <f>IFERROR(SquadExport!AX113*VLOOKUP(WeightedParse!$C113,Weights!$A$1:$AV$15,45,FALSE),"")</f>
        <v/>
      </c>
      <c r="AY113" s="94" t="str">
        <f>IFERROR(SquadExport!AY113*VLOOKUP(WeightedParse!$C113,Weights!$A$1:$AV$15,46,FALSE),"")</f>
        <v/>
      </c>
      <c r="AZ113" s="94" t="str">
        <f>IFERROR(SquadExport!AZ113*VLOOKUP(WeightedParse!$C113,Weights!$A$1:$AV$15,47,FALSE),"")</f>
        <v/>
      </c>
      <c r="BA113" s="94" t="str">
        <f>IFERROR(SquadExport!BA113*VLOOKUP(WeightedParse!$C113,Weights!$A$1:$AV$15,48,FALSE),"")</f>
        <v/>
      </c>
      <c r="BB113" s="92" t="str">
        <f>IFERROR(IF(SquadExport!$BB113="Very Strong",6,IF(SquadExport!$BB113="Strong",5,IF(SquadExport!$BB113="Fairly Strong",4,IF(SquadExport!$BB113="Reasonable",3,IF(SquadExport!$BB113="Weak",2, IF(SquadExport!$BB113="Very Weak",1,"")))))),"")</f>
        <v/>
      </c>
      <c r="BC113" s="92" t="str">
        <f>IFERROR(IF(SquadExport!$BC113="Very Strong",6,IF(SquadExport!$BC113="Strong",5,IF(SquadExport!$BC113="Fairly Strong",4,IF(SquadExport!$BC113="Reasonable",3,IF(SquadExport!$BC113="Weak",2, IF(SquadExport!$BC113="Very Weak",1,"")))))),"")</f>
        <v/>
      </c>
      <c r="BD113" s="105" t="str">
        <f t="shared" si="2"/>
        <v/>
      </c>
      <c r="BE113" s="86" t="str">
        <f t="shared" si="3"/>
        <v/>
      </c>
    </row>
    <row r="114" spans="1:57" x14ac:dyDescent="0.25">
      <c r="A114" s="85" t="str">
        <f>IF(SquadExport!A114&gt;"",SquadExport!A114,"")</f>
        <v/>
      </c>
      <c r="B114" s="92" t="str">
        <f>IF($A114&gt;"",SquadExport!B114,"")</f>
        <v/>
      </c>
      <c r="C114" s="92" t="str">
        <f>IF($A114&gt;"",SquadExport!C114,"")</f>
        <v/>
      </c>
      <c r="D114" s="92" t="str">
        <f>IF(A114&gt;"",SquadExport!D114,"")</f>
        <v/>
      </c>
      <c r="E114" s="92" t="str">
        <f>IF($A114&gt;"",SquadExport!E114,"")</f>
        <v/>
      </c>
      <c r="F114" s="92" t="str">
        <f>IF($A114&gt;"",SquadExport!F114,"")</f>
        <v/>
      </c>
      <c r="G114" s="94" t="str">
        <f>IFERROR(SquadExport!G114*VLOOKUP(WeightedParse!$C114,Weights!$A$1:$AV$15,2,FALSE),"")</f>
        <v/>
      </c>
      <c r="H114" s="94" t="str">
        <f>IFERROR(SquadExport!H114*VLOOKUP(WeightedParse!$C114,Weights!$A$1:$AV$15,3,FALSE),"")</f>
        <v/>
      </c>
      <c r="I114" s="94" t="str">
        <f>IFERROR(SquadExport!I114*VLOOKUP(WeightedParse!$C114,Weights!$A$1:$AV$15,4,FALSE),"")</f>
        <v/>
      </c>
      <c r="J114" s="94" t="str">
        <f>IFERROR(SquadExport!J114*VLOOKUP(WeightedParse!$C114,Weights!$A$1:$AV$15,5,FALSE),"")</f>
        <v/>
      </c>
      <c r="K114" s="94" t="str">
        <f>IFERROR(SquadExport!K114*VLOOKUP(WeightedParse!$C114,Weights!$A$1:$AV$15,6,FALSE),"")</f>
        <v/>
      </c>
      <c r="L114" s="94" t="str">
        <f>IFERROR(SquadExport!L114*VLOOKUP(WeightedParse!$C114,Weights!$A$1:$AV$15,7,FALSE),"")</f>
        <v/>
      </c>
      <c r="M114" s="94" t="str">
        <f>IFERROR(SquadExport!M114*VLOOKUP(WeightedParse!$C114,Weights!$A$1:$AV$15,8,FALSE),"")</f>
        <v/>
      </c>
      <c r="N114" s="94" t="str">
        <f>IFERROR(SquadExport!N114*VLOOKUP(WeightedParse!$C114,Weights!$A$1:$AV$15,9,FALSE),"")</f>
        <v/>
      </c>
      <c r="O114" s="94" t="str">
        <f>IFERROR(SquadExport!O114*VLOOKUP(WeightedParse!$C114,Weights!$A$1:$AV$15,10,FALSE),"")</f>
        <v/>
      </c>
      <c r="P114" s="94" t="str">
        <f>IFERROR(SquadExport!P114*VLOOKUP(WeightedParse!$C114,Weights!$A$1:$AV$15,11,FALSE),"")</f>
        <v/>
      </c>
      <c r="Q114" s="94" t="str">
        <f>IFERROR(SquadExport!Q114*VLOOKUP(WeightedParse!$C114,Weights!$A$1:$AV$15,12,FALSE),"")</f>
        <v/>
      </c>
      <c r="R114" s="94" t="str">
        <f>IFERROR(SquadExport!R114*VLOOKUP(WeightedParse!$C114,Weights!$A$1:$AV$15,13,FALSE),"")</f>
        <v/>
      </c>
      <c r="S114" s="94" t="str">
        <f>IFERROR(SquadExport!S114*VLOOKUP(WeightedParse!$C114,Weights!$A$1:$AV$15,14,FALSE),"")</f>
        <v/>
      </c>
      <c r="T114" s="94" t="str">
        <f>IFERROR(SquadExport!T114*VLOOKUP(WeightedParse!$C114,Weights!$A$1:$AV$15,15,FALSE),"")</f>
        <v/>
      </c>
      <c r="U114" s="94" t="str">
        <f>IFERROR(SquadExport!U114*VLOOKUP(WeightedParse!$C114,Weights!$A$1:$AV$15,16,FALSE),"")</f>
        <v/>
      </c>
      <c r="V114" s="94" t="str">
        <f>IFERROR(SquadExport!V114*VLOOKUP(WeightedParse!$C114,Weights!$A$1:$AV$15,17,FALSE),"")</f>
        <v/>
      </c>
      <c r="W114" s="94" t="str">
        <f>IFERROR(SquadExport!W114*VLOOKUP(WeightedParse!$C114,Weights!$A$1:$AV$15,18,FALSE),"")</f>
        <v/>
      </c>
      <c r="X114" s="94" t="str">
        <f>IFERROR(SquadExport!X114*VLOOKUP(WeightedParse!$C114,Weights!$A$1:$AV$15,19,FALSE),"")</f>
        <v/>
      </c>
      <c r="Y114" s="94" t="str">
        <f>IFERROR(SquadExport!Y114*VLOOKUP(WeightedParse!$C114,Weights!$A$1:$AV$15,20,FALSE),"")</f>
        <v/>
      </c>
      <c r="Z114" s="94" t="str">
        <f>IFERROR(SquadExport!Z114*VLOOKUP(WeightedParse!$C114,Weights!$A$1:$AV$15,21,FALSE),"")</f>
        <v/>
      </c>
      <c r="AA114" s="94" t="str">
        <f>IFERROR(SquadExport!AA114*VLOOKUP(WeightedParse!$C114,Weights!$A$1:$AV$15,22,FALSE),"")</f>
        <v/>
      </c>
      <c r="AB114" s="94" t="str">
        <f>IFERROR(SquadExport!AB114*VLOOKUP(WeightedParse!$C114,Weights!$A$1:$AV$15,23,FALSE),"")</f>
        <v/>
      </c>
      <c r="AC114" s="94" t="str">
        <f>IFERROR(SquadExport!AC114*VLOOKUP(WeightedParse!$C114,Weights!$A$1:$AV$15,24,FALSE),"")</f>
        <v/>
      </c>
      <c r="AD114" s="94" t="str">
        <f>IFERROR(SquadExport!AD114*VLOOKUP(WeightedParse!$C114,Weights!$A$1:$AV$15,25,FALSE),"")</f>
        <v/>
      </c>
      <c r="AE114" s="94" t="str">
        <f>IFERROR(SquadExport!AE114*VLOOKUP(WeightedParse!$C114,Weights!$A$1:$AV$15,26,FALSE),"")</f>
        <v/>
      </c>
      <c r="AF114" s="94" t="str">
        <f>IFERROR(SquadExport!AF114*VLOOKUP(WeightedParse!$C114,Weights!$A$1:$AV$15,27,FALSE),"")</f>
        <v/>
      </c>
      <c r="AG114" s="94" t="str">
        <f>IFERROR(SquadExport!AG114*VLOOKUP(WeightedParse!$C114,Weights!$A$1:$AV$15,28,FALSE),"")</f>
        <v/>
      </c>
      <c r="AH114" s="94" t="str">
        <f>IFERROR(SquadExport!AH114*VLOOKUP(WeightedParse!$C114,Weights!$A$1:$AV$15,29,FALSE),"")</f>
        <v/>
      </c>
      <c r="AI114" s="94" t="str">
        <f>IFERROR(SquadExport!AI114*VLOOKUP(WeightedParse!$C114,Weights!$A$1:$AV$15,30,FALSE),"")</f>
        <v/>
      </c>
      <c r="AJ114" s="94" t="str">
        <f>IFERROR(SquadExport!AJ114*VLOOKUP(WeightedParse!$C114,Weights!$A$1:$AV$15,31,FALSE),"")</f>
        <v/>
      </c>
      <c r="AK114" s="94" t="str">
        <f>IFERROR(SquadExport!AK114*VLOOKUP(WeightedParse!$C114,Weights!$A$1:$AV$15,32,FALSE),"")</f>
        <v/>
      </c>
      <c r="AL114" s="94" t="str">
        <f>IFERROR(SquadExport!AL114*VLOOKUP(WeightedParse!$C114,Weights!$A$1:$AV$15,33,FALSE),"")</f>
        <v/>
      </c>
      <c r="AM114" s="94" t="str">
        <f>IFERROR(SquadExport!AM114*VLOOKUP(WeightedParse!$C114,Weights!$A$1:$AV$15,34,FALSE),"")</f>
        <v/>
      </c>
      <c r="AN114" s="94" t="str">
        <f>IFERROR(SquadExport!AN114*VLOOKUP(WeightedParse!$C114,Weights!$A$1:$AV$15,35,FALSE),"")</f>
        <v/>
      </c>
      <c r="AO114" s="94" t="str">
        <f>IFERROR(SquadExport!AO114*VLOOKUP(WeightedParse!$C114,Weights!$A$1:$AV$15,36,FALSE),"")</f>
        <v/>
      </c>
      <c r="AP114" s="94" t="str">
        <f>IFERROR(SquadExport!AP114*VLOOKUP(WeightedParse!$C114,Weights!$A$1:$AV$15,37,FALSE),"")</f>
        <v/>
      </c>
      <c r="AQ114" s="94" t="str">
        <f>IFERROR(SquadExport!AQ114*VLOOKUP(WeightedParse!$C114,Weights!$A$1:$AV$15,38,FALSE),"")</f>
        <v/>
      </c>
      <c r="AR114" s="94" t="str">
        <f>IFERROR(SquadExport!AR114*VLOOKUP(WeightedParse!$C114,Weights!$A$1:$AV$15,39,FALSE),"")</f>
        <v/>
      </c>
      <c r="AS114" s="94" t="str">
        <f>IFERROR(SquadExport!AS114*VLOOKUP(WeightedParse!$C114,Weights!$A$1:$AV$15,40,FALSE),"")</f>
        <v/>
      </c>
      <c r="AT114" s="94" t="str">
        <f>IFERROR(SquadExport!AT114*VLOOKUP(WeightedParse!$C114,Weights!$A$1:$AV$15,41,FALSE),"")</f>
        <v/>
      </c>
      <c r="AU114" s="94" t="str">
        <f>IFERROR(SquadExport!AU114*VLOOKUP(WeightedParse!$C114,Weights!$A$1:$AV$15,42,FALSE),"")</f>
        <v/>
      </c>
      <c r="AV114" s="94" t="str">
        <f>IFERROR(SquadExport!AV114*VLOOKUP(WeightedParse!$C114,Weights!$A$1:$AV$15,43,FALSE),"")</f>
        <v/>
      </c>
      <c r="AW114" s="94" t="str">
        <f>IFERROR(SquadExport!AW114*VLOOKUP(WeightedParse!$C114,Weights!$A$1:$AV$15,44,FALSE),"")</f>
        <v/>
      </c>
      <c r="AX114" s="94" t="str">
        <f>IFERROR(SquadExport!AX114*VLOOKUP(WeightedParse!$C114,Weights!$A$1:$AV$15,45,FALSE),"")</f>
        <v/>
      </c>
      <c r="AY114" s="94" t="str">
        <f>IFERROR(SquadExport!AY114*VLOOKUP(WeightedParse!$C114,Weights!$A$1:$AV$15,46,FALSE),"")</f>
        <v/>
      </c>
      <c r="AZ114" s="94" t="str">
        <f>IFERROR(SquadExport!AZ114*VLOOKUP(WeightedParse!$C114,Weights!$A$1:$AV$15,47,FALSE),"")</f>
        <v/>
      </c>
      <c r="BA114" s="94" t="str">
        <f>IFERROR(SquadExport!BA114*VLOOKUP(WeightedParse!$C114,Weights!$A$1:$AV$15,48,FALSE),"")</f>
        <v/>
      </c>
      <c r="BB114" s="92" t="str">
        <f>IFERROR(IF(SquadExport!$BB114="Very Strong",6,IF(SquadExport!$BB114="Strong",5,IF(SquadExport!$BB114="Fairly Strong",4,IF(SquadExport!$BB114="Reasonable",3,IF(SquadExport!$BB114="Weak",2, IF(SquadExport!$BB114="Very Weak",1,"")))))),"")</f>
        <v/>
      </c>
      <c r="BC114" s="92" t="str">
        <f>IFERROR(IF(SquadExport!$BC114="Very Strong",6,IF(SquadExport!$BC114="Strong",5,IF(SquadExport!$BC114="Fairly Strong",4,IF(SquadExport!$BC114="Reasonable",3,IF(SquadExport!$BC114="Weak",2, IF(SquadExport!$BC114="Very Weak",1,"")))))),"")</f>
        <v/>
      </c>
      <c r="BD114" s="105" t="str">
        <f t="shared" si="2"/>
        <v/>
      </c>
      <c r="BE114" s="86" t="str">
        <f t="shared" si="3"/>
        <v/>
      </c>
    </row>
    <row r="115" spans="1:57" x14ac:dyDescent="0.25">
      <c r="A115" s="85" t="str">
        <f>IF(SquadExport!A115&gt;"",SquadExport!A115,"")</f>
        <v/>
      </c>
      <c r="B115" s="92" t="str">
        <f>IF($A115&gt;"",SquadExport!B115,"")</f>
        <v/>
      </c>
      <c r="C115" s="92" t="str">
        <f>IF($A115&gt;"",SquadExport!C115,"")</f>
        <v/>
      </c>
      <c r="D115" s="92" t="str">
        <f>IF(A115&gt;"",SquadExport!D115,"")</f>
        <v/>
      </c>
      <c r="E115" s="92" t="str">
        <f>IF($A115&gt;"",SquadExport!E115,"")</f>
        <v/>
      </c>
      <c r="F115" s="92" t="str">
        <f>IF($A115&gt;"",SquadExport!F115,"")</f>
        <v/>
      </c>
      <c r="G115" s="94" t="str">
        <f>IFERROR(SquadExport!G115*VLOOKUP(WeightedParse!$C115,Weights!$A$1:$AV$15,2,FALSE),"")</f>
        <v/>
      </c>
      <c r="H115" s="94" t="str">
        <f>IFERROR(SquadExport!H115*VLOOKUP(WeightedParse!$C115,Weights!$A$1:$AV$15,3,FALSE),"")</f>
        <v/>
      </c>
      <c r="I115" s="94" t="str">
        <f>IFERROR(SquadExport!I115*VLOOKUP(WeightedParse!$C115,Weights!$A$1:$AV$15,4,FALSE),"")</f>
        <v/>
      </c>
      <c r="J115" s="94" t="str">
        <f>IFERROR(SquadExport!J115*VLOOKUP(WeightedParse!$C115,Weights!$A$1:$AV$15,5,FALSE),"")</f>
        <v/>
      </c>
      <c r="K115" s="94" t="str">
        <f>IFERROR(SquadExport!K115*VLOOKUP(WeightedParse!$C115,Weights!$A$1:$AV$15,6,FALSE),"")</f>
        <v/>
      </c>
      <c r="L115" s="94" t="str">
        <f>IFERROR(SquadExport!L115*VLOOKUP(WeightedParse!$C115,Weights!$A$1:$AV$15,7,FALSE),"")</f>
        <v/>
      </c>
      <c r="M115" s="94" t="str">
        <f>IFERROR(SquadExport!M115*VLOOKUP(WeightedParse!$C115,Weights!$A$1:$AV$15,8,FALSE),"")</f>
        <v/>
      </c>
      <c r="N115" s="94" t="str">
        <f>IFERROR(SquadExport!N115*VLOOKUP(WeightedParse!$C115,Weights!$A$1:$AV$15,9,FALSE),"")</f>
        <v/>
      </c>
      <c r="O115" s="94" t="str">
        <f>IFERROR(SquadExport!O115*VLOOKUP(WeightedParse!$C115,Weights!$A$1:$AV$15,10,FALSE),"")</f>
        <v/>
      </c>
      <c r="P115" s="94" t="str">
        <f>IFERROR(SquadExport!P115*VLOOKUP(WeightedParse!$C115,Weights!$A$1:$AV$15,11,FALSE),"")</f>
        <v/>
      </c>
      <c r="Q115" s="94" t="str">
        <f>IFERROR(SquadExport!Q115*VLOOKUP(WeightedParse!$C115,Weights!$A$1:$AV$15,12,FALSE),"")</f>
        <v/>
      </c>
      <c r="R115" s="94" t="str">
        <f>IFERROR(SquadExport!R115*VLOOKUP(WeightedParse!$C115,Weights!$A$1:$AV$15,13,FALSE),"")</f>
        <v/>
      </c>
      <c r="S115" s="94" t="str">
        <f>IFERROR(SquadExport!S115*VLOOKUP(WeightedParse!$C115,Weights!$A$1:$AV$15,14,FALSE),"")</f>
        <v/>
      </c>
      <c r="T115" s="94" t="str">
        <f>IFERROR(SquadExport!T115*VLOOKUP(WeightedParse!$C115,Weights!$A$1:$AV$15,15,FALSE),"")</f>
        <v/>
      </c>
      <c r="U115" s="94" t="str">
        <f>IFERROR(SquadExport!U115*VLOOKUP(WeightedParse!$C115,Weights!$A$1:$AV$15,16,FALSE),"")</f>
        <v/>
      </c>
      <c r="V115" s="94" t="str">
        <f>IFERROR(SquadExport!V115*VLOOKUP(WeightedParse!$C115,Weights!$A$1:$AV$15,17,FALSE),"")</f>
        <v/>
      </c>
      <c r="W115" s="94" t="str">
        <f>IFERROR(SquadExport!W115*VLOOKUP(WeightedParse!$C115,Weights!$A$1:$AV$15,18,FALSE),"")</f>
        <v/>
      </c>
      <c r="X115" s="94" t="str">
        <f>IFERROR(SquadExport!X115*VLOOKUP(WeightedParse!$C115,Weights!$A$1:$AV$15,19,FALSE),"")</f>
        <v/>
      </c>
      <c r="Y115" s="94" t="str">
        <f>IFERROR(SquadExport!Y115*VLOOKUP(WeightedParse!$C115,Weights!$A$1:$AV$15,20,FALSE),"")</f>
        <v/>
      </c>
      <c r="Z115" s="94" t="str">
        <f>IFERROR(SquadExport!Z115*VLOOKUP(WeightedParse!$C115,Weights!$A$1:$AV$15,21,FALSE),"")</f>
        <v/>
      </c>
      <c r="AA115" s="94" t="str">
        <f>IFERROR(SquadExport!AA115*VLOOKUP(WeightedParse!$C115,Weights!$A$1:$AV$15,22,FALSE),"")</f>
        <v/>
      </c>
      <c r="AB115" s="94" t="str">
        <f>IFERROR(SquadExport!AB115*VLOOKUP(WeightedParse!$C115,Weights!$A$1:$AV$15,23,FALSE),"")</f>
        <v/>
      </c>
      <c r="AC115" s="94" t="str">
        <f>IFERROR(SquadExport!AC115*VLOOKUP(WeightedParse!$C115,Weights!$A$1:$AV$15,24,FALSE),"")</f>
        <v/>
      </c>
      <c r="AD115" s="94" t="str">
        <f>IFERROR(SquadExport!AD115*VLOOKUP(WeightedParse!$C115,Weights!$A$1:$AV$15,25,FALSE),"")</f>
        <v/>
      </c>
      <c r="AE115" s="94" t="str">
        <f>IFERROR(SquadExport!AE115*VLOOKUP(WeightedParse!$C115,Weights!$A$1:$AV$15,26,FALSE),"")</f>
        <v/>
      </c>
      <c r="AF115" s="94" t="str">
        <f>IFERROR(SquadExport!AF115*VLOOKUP(WeightedParse!$C115,Weights!$A$1:$AV$15,27,FALSE),"")</f>
        <v/>
      </c>
      <c r="AG115" s="94" t="str">
        <f>IFERROR(SquadExport!AG115*VLOOKUP(WeightedParse!$C115,Weights!$A$1:$AV$15,28,FALSE),"")</f>
        <v/>
      </c>
      <c r="AH115" s="94" t="str">
        <f>IFERROR(SquadExport!AH115*VLOOKUP(WeightedParse!$C115,Weights!$A$1:$AV$15,29,FALSE),"")</f>
        <v/>
      </c>
      <c r="AI115" s="94" t="str">
        <f>IFERROR(SquadExport!AI115*VLOOKUP(WeightedParse!$C115,Weights!$A$1:$AV$15,30,FALSE),"")</f>
        <v/>
      </c>
      <c r="AJ115" s="94" t="str">
        <f>IFERROR(SquadExport!AJ115*VLOOKUP(WeightedParse!$C115,Weights!$A$1:$AV$15,31,FALSE),"")</f>
        <v/>
      </c>
      <c r="AK115" s="94" t="str">
        <f>IFERROR(SquadExport!AK115*VLOOKUP(WeightedParse!$C115,Weights!$A$1:$AV$15,32,FALSE),"")</f>
        <v/>
      </c>
      <c r="AL115" s="94" t="str">
        <f>IFERROR(SquadExport!AL115*VLOOKUP(WeightedParse!$C115,Weights!$A$1:$AV$15,33,FALSE),"")</f>
        <v/>
      </c>
      <c r="AM115" s="94" t="str">
        <f>IFERROR(SquadExport!AM115*VLOOKUP(WeightedParse!$C115,Weights!$A$1:$AV$15,34,FALSE),"")</f>
        <v/>
      </c>
      <c r="AN115" s="94" t="str">
        <f>IFERROR(SquadExport!AN115*VLOOKUP(WeightedParse!$C115,Weights!$A$1:$AV$15,35,FALSE),"")</f>
        <v/>
      </c>
      <c r="AO115" s="94" t="str">
        <f>IFERROR(SquadExport!AO115*VLOOKUP(WeightedParse!$C115,Weights!$A$1:$AV$15,36,FALSE),"")</f>
        <v/>
      </c>
      <c r="AP115" s="94" t="str">
        <f>IFERROR(SquadExport!AP115*VLOOKUP(WeightedParse!$C115,Weights!$A$1:$AV$15,37,FALSE),"")</f>
        <v/>
      </c>
      <c r="AQ115" s="94" t="str">
        <f>IFERROR(SquadExport!AQ115*VLOOKUP(WeightedParse!$C115,Weights!$A$1:$AV$15,38,FALSE),"")</f>
        <v/>
      </c>
      <c r="AR115" s="94" t="str">
        <f>IFERROR(SquadExport!AR115*VLOOKUP(WeightedParse!$C115,Weights!$A$1:$AV$15,39,FALSE),"")</f>
        <v/>
      </c>
      <c r="AS115" s="94" t="str">
        <f>IFERROR(SquadExport!AS115*VLOOKUP(WeightedParse!$C115,Weights!$A$1:$AV$15,40,FALSE),"")</f>
        <v/>
      </c>
      <c r="AT115" s="94" t="str">
        <f>IFERROR(SquadExport!AT115*VLOOKUP(WeightedParse!$C115,Weights!$A$1:$AV$15,41,FALSE),"")</f>
        <v/>
      </c>
      <c r="AU115" s="94" t="str">
        <f>IFERROR(SquadExport!AU115*VLOOKUP(WeightedParse!$C115,Weights!$A$1:$AV$15,42,FALSE),"")</f>
        <v/>
      </c>
      <c r="AV115" s="94" t="str">
        <f>IFERROR(SquadExport!AV115*VLOOKUP(WeightedParse!$C115,Weights!$A$1:$AV$15,43,FALSE),"")</f>
        <v/>
      </c>
      <c r="AW115" s="94" t="str">
        <f>IFERROR(SquadExport!AW115*VLOOKUP(WeightedParse!$C115,Weights!$A$1:$AV$15,44,FALSE),"")</f>
        <v/>
      </c>
      <c r="AX115" s="94" t="str">
        <f>IFERROR(SquadExport!AX115*VLOOKUP(WeightedParse!$C115,Weights!$A$1:$AV$15,45,FALSE),"")</f>
        <v/>
      </c>
      <c r="AY115" s="94" t="str">
        <f>IFERROR(SquadExport!AY115*VLOOKUP(WeightedParse!$C115,Weights!$A$1:$AV$15,46,FALSE),"")</f>
        <v/>
      </c>
      <c r="AZ115" s="94" t="str">
        <f>IFERROR(SquadExport!AZ115*VLOOKUP(WeightedParse!$C115,Weights!$A$1:$AV$15,47,FALSE),"")</f>
        <v/>
      </c>
      <c r="BA115" s="94" t="str">
        <f>IFERROR(SquadExport!BA115*VLOOKUP(WeightedParse!$C115,Weights!$A$1:$AV$15,48,FALSE),"")</f>
        <v/>
      </c>
      <c r="BB115" s="92" t="str">
        <f>IFERROR(IF(SquadExport!$BB115="Very Strong",6,IF(SquadExport!$BB115="Strong",5,IF(SquadExport!$BB115="Fairly Strong",4,IF(SquadExport!$BB115="Reasonable",3,IF(SquadExport!$BB115="Weak",2, IF(SquadExport!$BB115="Very Weak",1,"")))))),"")</f>
        <v/>
      </c>
      <c r="BC115" s="92" t="str">
        <f>IFERROR(IF(SquadExport!$BC115="Very Strong",6,IF(SquadExport!$BC115="Strong",5,IF(SquadExport!$BC115="Fairly Strong",4,IF(SquadExport!$BC115="Reasonable",3,IF(SquadExport!$BC115="Weak",2, IF(SquadExport!$BC115="Very Weak",1,"")))))),"")</f>
        <v/>
      </c>
      <c r="BD115" s="105" t="str">
        <f t="shared" si="2"/>
        <v/>
      </c>
      <c r="BE115" s="86" t="str">
        <f t="shared" si="3"/>
        <v/>
      </c>
    </row>
    <row r="116" spans="1:57" x14ac:dyDescent="0.25">
      <c r="A116" s="85" t="str">
        <f>IF(SquadExport!A116&gt;"",SquadExport!A116,"")</f>
        <v/>
      </c>
      <c r="B116" s="92" t="str">
        <f>IF($A116&gt;"",SquadExport!B116,"")</f>
        <v/>
      </c>
      <c r="C116" s="92" t="str">
        <f>IF($A116&gt;"",SquadExport!C116,"")</f>
        <v/>
      </c>
      <c r="D116" s="92" t="str">
        <f>IF(A116&gt;"",SquadExport!D116,"")</f>
        <v/>
      </c>
      <c r="E116" s="92" t="str">
        <f>IF($A116&gt;"",SquadExport!E116,"")</f>
        <v/>
      </c>
      <c r="F116" s="92" t="str">
        <f>IF($A116&gt;"",SquadExport!F116,"")</f>
        <v/>
      </c>
      <c r="G116" s="94" t="str">
        <f>IFERROR(SquadExport!G116*VLOOKUP(WeightedParse!$C116,Weights!$A$1:$AV$15,2,FALSE),"")</f>
        <v/>
      </c>
      <c r="H116" s="94" t="str">
        <f>IFERROR(SquadExport!H116*VLOOKUP(WeightedParse!$C116,Weights!$A$1:$AV$15,3,FALSE),"")</f>
        <v/>
      </c>
      <c r="I116" s="94" t="str">
        <f>IFERROR(SquadExport!I116*VLOOKUP(WeightedParse!$C116,Weights!$A$1:$AV$15,4,FALSE),"")</f>
        <v/>
      </c>
      <c r="J116" s="94" t="str">
        <f>IFERROR(SquadExport!J116*VLOOKUP(WeightedParse!$C116,Weights!$A$1:$AV$15,5,FALSE),"")</f>
        <v/>
      </c>
      <c r="K116" s="94" t="str">
        <f>IFERROR(SquadExport!K116*VLOOKUP(WeightedParse!$C116,Weights!$A$1:$AV$15,6,FALSE),"")</f>
        <v/>
      </c>
      <c r="L116" s="94" t="str">
        <f>IFERROR(SquadExport!L116*VLOOKUP(WeightedParse!$C116,Weights!$A$1:$AV$15,7,FALSE),"")</f>
        <v/>
      </c>
      <c r="M116" s="94" t="str">
        <f>IFERROR(SquadExport!M116*VLOOKUP(WeightedParse!$C116,Weights!$A$1:$AV$15,8,FALSE),"")</f>
        <v/>
      </c>
      <c r="N116" s="94" t="str">
        <f>IFERROR(SquadExport!N116*VLOOKUP(WeightedParse!$C116,Weights!$A$1:$AV$15,9,FALSE),"")</f>
        <v/>
      </c>
      <c r="O116" s="94" t="str">
        <f>IFERROR(SquadExport!O116*VLOOKUP(WeightedParse!$C116,Weights!$A$1:$AV$15,10,FALSE),"")</f>
        <v/>
      </c>
      <c r="P116" s="94" t="str">
        <f>IFERROR(SquadExport!P116*VLOOKUP(WeightedParse!$C116,Weights!$A$1:$AV$15,11,FALSE),"")</f>
        <v/>
      </c>
      <c r="Q116" s="94" t="str">
        <f>IFERROR(SquadExport!Q116*VLOOKUP(WeightedParse!$C116,Weights!$A$1:$AV$15,12,FALSE),"")</f>
        <v/>
      </c>
      <c r="R116" s="94" t="str">
        <f>IFERROR(SquadExport!R116*VLOOKUP(WeightedParse!$C116,Weights!$A$1:$AV$15,13,FALSE),"")</f>
        <v/>
      </c>
      <c r="S116" s="94" t="str">
        <f>IFERROR(SquadExport!S116*VLOOKUP(WeightedParse!$C116,Weights!$A$1:$AV$15,14,FALSE),"")</f>
        <v/>
      </c>
      <c r="T116" s="94" t="str">
        <f>IFERROR(SquadExport!T116*VLOOKUP(WeightedParse!$C116,Weights!$A$1:$AV$15,15,FALSE),"")</f>
        <v/>
      </c>
      <c r="U116" s="94" t="str">
        <f>IFERROR(SquadExport!U116*VLOOKUP(WeightedParse!$C116,Weights!$A$1:$AV$15,16,FALSE),"")</f>
        <v/>
      </c>
      <c r="V116" s="94" t="str">
        <f>IFERROR(SquadExport!V116*VLOOKUP(WeightedParse!$C116,Weights!$A$1:$AV$15,17,FALSE),"")</f>
        <v/>
      </c>
      <c r="W116" s="94" t="str">
        <f>IFERROR(SquadExport!W116*VLOOKUP(WeightedParse!$C116,Weights!$A$1:$AV$15,18,FALSE),"")</f>
        <v/>
      </c>
      <c r="X116" s="94" t="str">
        <f>IFERROR(SquadExport!X116*VLOOKUP(WeightedParse!$C116,Weights!$A$1:$AV$15,19,FALSE),"")</f>
        <v/>
      </c>
      <c r="Y116" s="94" t="str">
        <f>IFERROR(SquadExport!Y116*VLOOKUP(WeightedParse!$C116,Weights!$A$1:$AV$15,20,FALSE),"")</f>
        <v/>
      </c>
      <c r="Z116" s="94" t="str">
        <f>IFERROR(SquadExport!Z116*VLOOKUP(WeightedParse!$C116,Weights!$A$1:$AV$15,21,FALSE),"")</f>
        <v/>
      </c>
      <c r="AA116" s="94" t="str">
        <f>IFERROR(SquadExport!AA116*VLOOKUP(WeightedParse!$C116,Weights!$A$1:$AV$15,22,FALSE),"")</f>
        <v/>
      </c>
      <c r="AB116" s="94" t="str">
        <f>IFERROR(SquadExport!AB116*VLOOKUP(WeightedParse!$C116,Weights!$A$1:$AV$15,23,FALSE),"")</f>
        <v/>
      </c>
      <c r="AC116" s="94" t="str">
        <f>IFERROR(SquadExport!AC116*VLOOKUP(WeightedParse!$C116,Weights!$A$1:$AV$15,24,FALSE),"")</f>
        <v/>
      </c>
      <c r="AD116" s="94" t="str">
        <f>IFERROR(SquadExport!AD116*VLOOKUP(WeightedParse!$C116,Weights!$A$1:$AV$15,25,FALSE),"")</f>
        <v/>
      </c>
      <c r="AE116" s="94" t="str">
        <f>IFERROR(SquadExport!AE116*VLOOKUP(WeightedParse!$C116,Weights!$A$1:$AV$15,26,FALSE),"")</f>
        <v/>
      </c>
      <c r="AF116" s="94" t="str">
        <f>IFERROR(SquadExport!AF116*VLOOKUP(WeightedParse!$C116,Weights!$A$1:$AV$15,27,FALSE),"")</f>
        <v/>
      </c>
      <c r="AG116" s="94" t="str">
        <f>IFERROR(SquadExport!AG116*VLOOKUP(WeightedParse!$C116,Weights!$A$1:$AV$15,28,FALSE),"")</f>
        <v/>
      </c>
      <c r="AH116" s="94" t="str">
        <f>IFERROR(SquadExport!AH116*VLOOKUP(WeightedParse!$C116,Weights!$A$1:$AV$15,29,FALSE),"")</f>
        <v/>
      </c>
      <c r="AI116" s="94" t="str">
        <f>IFERROR(SquadExport!AI116*VLOOKUP(WeightedParse!$C116,Weights!$A$1:$AV$15,30,FALSE),"")</f>
        <v/>
      </c>
      <c r="AJ116" s="94" t="str">
        <f>IFERROR(SquadExport!AJ116*VLOOKUP(WeightedParse!$C116,Weights!$A$1:$AV$15,31,FALSE),"")</f>
        <v/>
      </c>
      <c r="AK116" s="94" t="str">
        <f>IFERROR(SquadExport!AK116*VLOOKUP(WeightedParse!$C116,Weights!$A$1:$AV$15,32,FALSE),"")</f>
        <v/>
      </c>
      <c r="AL116" s="94" t="str">
        <f>IFERROR(SquadExport!AL116*VLOOKUP(WeightedParse!$C116,Weights!$A$1:$AV$15,33,FALSE),"")</f>
        <v/>
      </c>
      <c r="AM116" s="94" t="str">
        <f>IFERROR(SquadExport!AM116*VLOOKUP(WeightedParse!$C116,Weights!$A$1:$AV$15,34,FALSE),"")</f>
        <v/>
      </c>
      <c r="AN116" s="94" t="str">
        <f>IFERROR(SquadExport!AN116*VLOOKUP(WeightedParse!$C116,Weights!$A$1:$AV$15,35,FALSE),"")</f>
        <v/>
      </c>
      <c r="AO116" s="94" t="str">
        <f>IFERROR(SquadExport!AO116*VLOOKUP(WeightedParse!$C116,Weights!$A$1:$AV$15,36,FALSE),"")</f>
        <v/>
      </c>
      <c r="AP116" s="94" t="str">
        <f>IFERROR(SquadExport!AP116*VLOOKUP(WeightedParse!$C116,Weights!$A$1:$AV$15,37,FALSE),"")</f>
        <v/>
      </c>
      <c r="AQ116" s="94" t="str">
        <f>IFERROR(SquadExport!AQ116*VLOOKUP(WeightedParse!$C116,Weights!$A$1:$AV$15,38,FALSE),"")</f>
        <v/>
      </c>
      <c r="AR116" s="94" t="str">
        <f>IFERROR(SquadExport!AR116*VLOOKUP(WeightedParse!$C116,Weights!$A$1:$AV$15,39,FALSE),"")</f>
        <v/>
      </c>
      <c r="AS116" s="94" t="str">
        <f>IFERROR(SquadExport!AS116*VLOOKUP(WeightedParse!$C116,Weights!$A$1:$AV$15,40,FALSE),"")</f>
        <v/>
      </c>
      <c r="AT116" s="94" t="str">
        <f>IFERROR(SquadExport!AT116*VLOOKUP(WeightedParse!$C116,Weights!$A$1:$AV$15,41,FALSE),"")</f>
        <v/>
      </c>
      <c r="AU116" s="94" t="str">
        <f>IFERROR(SquadExport!AU116*VLOOKUP(WeightedParse!$C116,Weights!$A$1:$AV$15,42,FALSE),"")</f>
        <v/>
      </c>
      <c r="AV116" s="94" t="str">
        <f>IFERROR(SquadExport!AV116*VLOOKUP(WeightedParse!$C116,Weights!$A$1:$AV$15,43,FALSE),"")</f>
        <v/>
      </c>
      <c r="AW116" s="94" t="str">
        <f>IFERROR(SquadExport!AW116*VLOOKUP(WeightedParse!$C116,Weights!$A$1:$AV$15,44,FALSE),"")</f>
        <v/>
      </c>
      <c r="AX116" s="94" t="str">
        <f>IFERROR(SquadExport!AX116*VLOOKUP(WeightedParse!$C116,Weights!$A$1:$AV$15,45,FALSE),"")</f>
        <v/>
      </c>
      <c r="AY116" s="94" t="str">
        <f>IFERROR(SquadExport!AY116*VLOOKUP(WeightedParse!$C116,Weights!$A$1:$AV$15,46,FALSE),"")</f>
        <v/>
      </c>
      <c r="AZ116" s="94" t="str">
        <f>IFERROR(SquadExport!AZ116*VLOOKUP(WeightedParse!$C116,Weights!$A$1:$AV$15,47,FALSE),"")</f>
        <v/>
      </c>
      <c r="BA116" s="94" t="str">
        <f>IFERROR(SquadExport!BA116*VLOOKUP(WeightedParse!$C116,Weights!$A$1:$AV$15,48,FALSE),"")</f>
        <v/>
      </c>
      <c r="BB116" s="92" t="str">
        <f>IFERROR(IF(SquadExport!$BB116="Very Strong",6,IF(SquadExport!$BB116="Strong",5,IF(SquadExport!$BB116="Fairly Strong",4,IF(SquadExport!$BB116="Reasonable",3,IF(SquadExport!$BB116="Weak",2, IF(SquadExport!$BB116="Very Weak",1,"")))))),"")</f>
        <v/>
      </c>
      <c r="BC116" s="92" t="str">
        <f>IFERROR(IF(SquadExport!$BC116="Very Strong",6,IF(SquadExport!$BC116="Strong",5,IF(SquadExport!$BC116="Fairly Strong",4,IF(SquadExport!$BC116="Reasonable",3,IF(SquadExport!$BC116="Weak",2, IF(SquadExport!$BC116="Very Weak",1,"")))))),"")</f>
        <v/>
      </c>
      <c r="BD116" s="105" t="str">
        <f t="shared" si="2"/>
        <v/>
      </c>
      <c r="BE116" s="86" t="str">
        <f t="shared" si="3"/>
        <v/>
      </c>
    </row>
    <row r="117" spans="1:57" x14ac:dyDescent="0.25">
      <c r="A117" s="85" t="str">
        <f>IF(SquadExport!A117&gt;"",SquadExport!A117,"")</f>
        <v/>
      </c>
      <c r="B117" s="92" t="str">
        <f>IF($A117&gt;"",SquadExport!B117,"")</f>
        <v/>
      </c>
      <c r="C117" s="92" t="str">
        <f>IF($A117&gt;"",SquadExport!C117,"")</f>
        <v/>
      </c>
      <c r="D117" s="92" t="str">
        <f>IF(A117&gt;"",SquadExport!D117,"")</f>
        <v/>
      </c>
      <c r="E117" s="92" t="str">
        <f>IF($A117&gt;"",SquadExport!E117,"")</f>
        <v/>
      </c>
      <c r="F117" s="92" t="str">
        <f>IF($A117&gt;"",SquadExport!F117,"")</f>
        <v/>
      </c>
      <c r="G117" s="94" t="str">
        <f>IFERROR(SquadExport!G117*VLOOKUP(WeightedParse!$C117,Weights!$A$1:$AV$15,2,FALSE),"")</f>
        <v/>
      </c>
      <c r="H117" s="94" t="str">
        <f>IFERROR(SquadExport!H117*VLOOKUP(WeightedParse!$C117,Weights!$A$1:$AV$15,3,FALSE),"")</f>
        <v/>
      </c>
      <c r="I117" s="94" t="str">
        <f>IFERROR(SquadExport!I117*VLOOKUP(WeightedParse!$C117,Weights!$A$1:$AV$15,4,FALSE),"")</f>
        <v/>
      </c>
      <c r="J117" s="94" t="str">
        <f>IFERROR(SquadExport!J117*VLOOKUP(WeightedParse!$C117,Weights!$A$1:$AV$15,5,FALSE),"")</f>
        <v/>
      </c>
      <c r="K117" s="94" t="str">
        <f>IFERROR(SquadExport!K117*VLOOKUP(WeightedParse!$C117,Weights!$A$1:$AV$15,6,FALSE),"")</f>
        <v/>
      </c>
      <c r="L117" s="94" t="str">
        <f>IFERROR(SquadExport!L117*VLOOKUP(WeightedParse!$C117,Weights!$A$1:$AV$15,7,FALSE),"")</f>
        <v/>
      </c>
      <c r="M117" s="94" t="str">
        <f>IFERROR(SquadExport!M117*VLOOKUP(WeightedParse!$C117,Weights!$A$1:$AV$15,8,FALSE),"")</f>
        <v/>
      </c>
      <c r="N117" s="94" t="str">
        <f>IFERROR(SquadExport!N117*VLOOKUP(WeightedParse!$C117,Weights!$A$1:$AV$15,9,FALSE),"")</f>
        <v/>
      </c>
      <c r="O117" s="94" t="str">
        <f>IFERROR(SquadExport!O117*VLOOKUP(WeightedParse!$C117,Weights!$A$1:$AV$15,10,FALSE),"")</f>
        <v/>
      </c>
      <c r="P117" s="94" t="str">
        <f>IFERROR(SquadExport!P117*VLOOKUP(WeightedParse!$C117,Weights!$A$1:$AV$15,11,FALSE),"")</f>
        <v/>
      </c>
      <c r="Q117" s="94" t="str">
        <f>IFERROR(SquadExport!Q117*VLOOKUP(WeightedParse!$C117,Weights!$A$1:$AV$15,12,FALSE),"")</f>
        <v/>
      </c>
      <c r="R117" s="94" t="str">
        <f>IFERROR(SquadExport!R117*VLOOKUP(WeightedParse!$C117,Weights!$A$1:$AV$15,13,FALSE),"")</f>
        <v/>
      </c>
      <c r="S117" s="94" t="str">
        <f>IFERROR(SquadExport!S117*VLOOKUP(WeightedParse!$C117,Weights!$A$1:$AV$15,14,FALSE),"")</f>
        <v/>
      </c>
      <c r="T117" s="94" t="str">
        <f>IFERROR(SquadExport!T117*VLOOKUP(WeightedParse!$C117,Weights!$A$1:$AV$15,15,FALSE),"")</f>
        <v/>
      </c>
      <c r="U117" s="94" t="str">
        <f>IFERROR(SquadExport!U117*VLOOKUP(WeightedParse!$C117,Weights!$A$1:$AV$15,16,FALSE),"")</f>
        <v/>
      </c>
      <c r="V117" s="94" t="str">
        <f>IFERROR(SquadExport!V117*VLOOKUP(WeightedParse!$C117,Weights!$A$1:$AV$15,17,FALSE),"")</f>
        <v/>
      </c>
      <c r="W117" s="94" t="str">
        <f>IFERROR(SquadExport!W117*VLOOKUP(WeightedParse!$C117,Weights!$A$1:$AV$15,18,FALSE),"")</f>
        <v/>
      </c>
      <c r="X117" s="94" t="str">
        <f>IFERROR(SquadExport!X117*VLOOKUP(WeightedParse!$C117,Weights!$A$1:$AV$15,19,FALSE),"")</f>
        <v/>
      </c>
      <c r="Y117" s="94" t="str">
        <f>IFERROR(SquadExport!Y117*VLOOKUP(WeightedParse!$C117,Weights!$A$1:$AV$15,20,FALSE),"")</f>
        <v/>
      </c>
      <c r="Z117" s="94" t="str">
        <f>IFERROR(SquadExport!Z117*VLOOKUP(WeightedParse!$C117,Weights!$A$1:$AV$15,21,FALSE),"")</f>
        <v/>
      </c>
      <c r="AA117" s="94" t="str">
        <f>IFERROR(SquadExport!AA117*VLOOKUP(WeightedParse!$C117,Weights!$A$1:$AV$15,22,FALSE),"")</f>
        <v/>
      </c>
      <c r="AB117" s="94" t="str">
        <f>IFERROR(SquadExport!AB117*VLOOKUP(WeightedParse!$C117,Weights!$A$1:$AV$15,23,FALSE),"")</f>
        <v/>
      </c>
      <c r="AC117" s="94" t="str">
        <f>IFERROR(SquadExport!AC117*VLOOKUP(WeightedParse!$C117,Weights!$A$1:$AV$15,24,FALSE),"")</f>
        <v/>
      </c>
      <c r="AD117" s="94" t="str">
        <f>IFERROR(SquadExport!AD117*VLOOKUP(WeightedParse!$C117,Weights!$A$1:$AV$15,25,FALSE),"")</f>
        <v/>
      </c>
      <c r="AE117" s="94" t="str">
        <f>IFERROR(SquadExport!AE117*VLOOKUP(WeightedParse!$C117,Weights!$A$1:$AV$15,26,FALSE),"")</f>
        <v/>
      </c>
      <c r="AF117" s="94" t="str">
        <f>IFERROR(SquadExport!AF117*VLOOKUP(WeightedParse!$C117,Weights!$A$1:$AV$15,27,FALSE),"")</f>
        <v/>
      </c>
      <c r="AG117" s="94" t="str">
        <f>IFERROR(SquadExport!AG117*VLOOKUP(WeightedParse!$C117,Weights!$A$1:$AV$15,28,FALSE),"")</f>
        <v/>
      </c>
      <c r="AH117" s="94" t="str">
        <f>IFERROR(SquadExport!AH117*VLOOKUP(WeightedParse!$C117,Weights!$A$1:$AV$15,29,FALSE),"")</f>
        <v/>
      </c>
      <c r="AI117" s="94" t="str">
        <f>IFERROR(SquadExport!AI117*VLOOKUP(WeightedParse!$C117,Weights!$A$1:$AV$15,30,FALSE),"")</f>
        <v/>
      </c>
      <c r="AJ117" s="94" t="str">
        <f>IFERROR(SquadExport!AJ117*VLOOKUP(WeightedParse!$C117,Weights!$A$1:$AV$15,31,FALSE),"")</f>
        <v/>
      </c>
      <c r="AK117" s="94" t="str">
        <f>IFERROR(SquadExport!AK117*VLOOKUP(WeightedParse!$C117,Weights!$A$1:$AV$15,32,FALSE),"")</f>
        <v/>
      </c>
      <c r="AL117" s="94" t="str">
        <f>IFERROR(SquadExport!AL117*VLOOKUP(WeightedParse!$C117,Weights!$A$1:$AV$15,33,FALSE),"")</f>
        <v/>
      </c>
      <c r="AM117" s="94" t="str">
        <f>IFERROR(SquadExport!AM117*VLOOKUP(WeightedParse!$C117,Weights!$A$1:$AV$15,34,FALSE),"")</f>
        <v/>
      </c>
      <c r="AN117" s="94" t="str">
        <f>IFERROR(SquadExport!AN117*VLOOKUP(WeightedParse!$C117,Weights!$A$1:$AV$15,35,FALSE),"")</f>
        <v/>
      </c>
      <c r="AO117" s="94" t="str">
        <f>IFERROR(SquadExport!AO117*VLOOKUP(WeightedParse!$C117,Weights!$A$1:$AV$15,36,FALSE),"")</f>
        <v/>
      </c>
      <c r="AP117" s="94" t="str">
        <f>IFERROR(SquadExport!AP117*VLOOKUP(WeightedParse!$C117,Weights!$A$1:$AV$15,37,FALSE),"")</f>
        <v/>
      </c>
      <c r="AQ117" s="94" t="str">
        <f>IFERROR(SquadExport!AQ117*VLOOKUP(WeightedParse!$C117,Weights!$A$1:$AV$15,38,FALSE),"")</f>
        <v/>
      </c>
      <c r="AR117" s="94" t="str">
        <f>IFERROR(SquadExport!AR117*VLOOKUP(WeightedParse!$C117,Weights!$A$1:$AV$15,39,FALSE),"")</f>
        <v/>
      </c>
      <c r="AS117" s="94" t="str">
        <f>IFERROR(SquadExport!AS117*VLOOKUP(WeightedParse!$C117,Weights!$A$1:$AV$15,40,FALSE),"")</f>
        <v/>
      </c>
      <c r="AT117" s="94" t="str">
        <f>IFERROR(SquadExport!AT117*VLOOKUP(WeightedParse!$C117,Weights!$A$1:$AV$15,41,FALSE),"")</f>
        <v/>
      </c>
      <c r="AU117" s="94" t="str">
        <f>IFERROR(SquadExport!AU117*VLOOKUP(WeightedParse!$C117,Weights!$A$1:$AV$15,42,FALSE),"")</f>
        <v/>
      </c>
      <c r="AV117" s="94" t="str">
        <f>IFERROR(SquadExport!AV117*VLOOKUP(WeightedParse!$C117,Weights!$A$1:$AV$15,43,FALSE),"")</f>
        <v/>
      </c>
      <c r="AW117" s="94" t="str">
        <f>IFERROR(SquadExport!AW117*VLOOKUP(WeightedParse!$C117,Weights!$A$1:$AV$15,44,FALSE),"")</f>
        <v/>
      </c>
      <c r="AX117" s="94" t="str">
        <f>IFERROR(SquadExport!AX117*VLOOKUP(WeightedParse!$C117,Weights!$A$1:$AV$15,45,FALSE),"")</f>
        <v/>
      </c>
      <c r="AY117" s="94" t="str">
        <f>IFERROR(SquadExport!AY117*VLOOKUP(WeightedParse!$C117,Weights!$A$1:$AV$15,46,FALSE),"")</f>
        <v/>
      </c>
      <c r="AZ117" s="94" t="str">
        <f>IFERROR(SquadExport!AZ117*VLOOKUP(WeightedParse!$C117,Weights!$A$1:$AV$15,47,FALSE),"")</f>
        <v/>
      </c>
      <c r="BA117" s="94" t="str">
        <f>IFERROR(SquadExport!BA117*VLOOKUP(WeightedParse!$C117,Weights!$A$1:$AV$15,48,FALSE),"")</f>
        <v/>
      </c>
      <c r="BB117" s="92" t="str">
        <f>IFERROR(IF(SquadExport!$BB117="Very Strong",6,IF(SquadExport!$BB117="Strong",5,IF(SquadExport!$BB117="Fairly Strong",4,IF(SquadExport!$BB117="Reasonable",3,IF(SquadExport!$BB117="Weak",2, IF(SquadExport!$BB117="Very Weak",1,"")))))),"")</f>
        <v/>
      </c>
      <c r="BC117" s="92" t="str">
        <f>IFERROR(IF(SquadExport!$BC117="Very Strong",6,IF(SquadExport!$BC117="Strong",5,IF(SquadExport!$BC117="Fairly Strong",4,IF(SquadExport!$BC117="Reasonable",3,IF(SquadExport!$BC117="Weak",2, IF(SquadExport!$BC117="Very Weak",1,"")))))),"")</f>
        <v/>
      </c>
      <c r="BD117" s="105" t="str">
        <f t="shared" si="2"/>
        <v/>
      </c>
      <c r="BE117" s="86" t="str">
        <f t="shared" si="3"/>
        <v/>
      </c>
    </row>
    <row r="118" spans="1:57" x14ac:dyDescent="0.25">
      <c r="A118" s="85" t="str">
        <f>IF(SquadExport!A118&gt;"",SquadExport!A118,"")</f>
        <v/>
      </c>
      <c r="B118" s="92" t="str">
        <f>IF($A118&gt;"",SquadExport!B118,"")</f>
        <v/>
      </c>
      <c r="C118" s="92" t="str">
        <f>IF($A118&gt;"",SquadExport!C118,"")</f>
        <v/>
      </c>
      <c r="D118" s="92" t="str">
        <f>IF(A118&gt;"",SquadExport!D118,"")</f>
        <v/>
      </c>
      <c r="E118" s="92" t="str">
        <f>IF($A118&gt;"",SquadExport!E118,"")</f>
        <v/>
      </c>
      <c r="F118" s="92" t="str">
        <f>IF($A118&gt;"",SquadExport!F118,"")</f>
        <v/>
      </c>
      <c r="G118" s="94" t="str">
        <f>IFERROR(SquadExport!G118*VLOOKUP(WeightedParse!$C118,Weights!$A$1:$AV$15,2,FALSE),"")</f>
        <v/>
      </c>
      <c r="H118" s="94" t="str">
        <f>IFERROR(SquadExport!H118*VLOOKUP(WeightedParse!$C118,Weights!$A$1:$AV$15,3,FALSE),"")</f>
        <v/>
      </c>
      <c r="I118" s="94" t="str">
        <f>IFERROR(SquadExport!I118*VLOOKUP(WeightedParse!$C118,Weights!$A$1:$AV$15,4,FALSE),"")</f>
        <v/>
      </c>
      <c r="J118" s="94" t="str">
        <f>IFERROR(SquadExport!J118*VLOOKUP(WeightedParse!$C118,Weights!$A$1:$AV$15,5,FALSE),"")</f>
        <v/>
      </c>
      <c r="K118" s="94" t="str">
        <f>IFERROR(SquadExport!K118*VLOOKUP(WeightedParse!$C118,Weights!$A$1:$AV$15,6,FALSE),"")</f>
        <v/>
      </c>
      <c r="L118" s="94" t="str">
        <f>IFERROR(SquadExport!L118*VLOOKUP(WeightedParse!$C118,Weights!$A$1:$AV$15,7,FALSE),"")</f>
        <v/>
      </c>
      <c r="M118" s="94" t="str">
        <f>IFERROR(SquadExport!M118*VLOOKUP(WeightedParse!$C118,Weights!$A$1:$AV$15,8,FALSE),"")</f>
        <v/>
      </c>
      <c r="N118" s="94" t="str">
        <f>IFERROR(SquadExport!N118*VLOOKUP(WeightedParse!$C118,Weights!$A$1:$AV$15,9,FALSE),"")</f>
        <v/>
      </c>
      <c r="O118" s="94" t="str">
        <f>IFERROR(SquadExport!O118*VLOOKUP(WeightedParse!$C118,Weights!$A$1:$AV$15,10,FALSE),"")</f>
        <v/>
      </c>
      <c r="P118" s="94" t="str">
        <f>IFERROR(SquadExport!P118*VLOOKUP(WeightedParse!$C118,Weights!$A$1:$AV$15,11,FALSE),"")</f>
        <v/>
      </c>
      <c r="Q118" s="94" t="str">
        <f>IFERROR(SquadExport!Q118*VLOOKUP(WeightedParse!$C118,Weights!$A$1:$AV$15,12,FALSE),"")</f>
        <v/>
      </c>
      <c r="R118" s="94" t="str">
        <f>IFERROR(SquadExport!R118*VLOOKUP(WeightedParse!$C118,Weights!$A$1:$AV$15,13,FALSE),"")</f>
        <v/>
      </c>
      <c r="S118" s="94" t="str">
        <f>IFERROR(SquadExport!S118*VLOOKUP(WeightedParse!$C118,Weights!$A$1:$AV$15,14,FALSE),"")</f>
        <v/>
      </c>
      <c r="T118" s="94" t="str">
        <f>IFERROR(SquadExport!T118*VLOOKUP(WeightedParse!$C118,Weights!$A$1:$AV$15,15,FALSE),"")</f>
        <v/>
      </c>
      <c r="U118" s="94" t="str">
        <f>IFERROR(SquadExport!U118*VLOOKUP(WeightedParse!$C118,Weights!$A$1:$AV$15,16,FALSE),"")</f>
        <v/>
      </c>
      <c r="V118" s="94" t="str">
        <f>IFERROR(SquadExport!V118*VLOOKUP(WeightedParse!$C118,Weights!$A$1:$AV$15,17,FALSE),"")</f>
        <v/>
      </c>
      <c r="W118" s="94" t="str">
        <f>IFERROR(SquadExport!W118*VLOOKUP(WeightedParse!$C118,Weights!$A$1:$AV$15,18,FALSE),"")</f>
        <v/>
      </c>
      <c r="X118" s="94" t="str">
        <f>IFERROR(SquadExport!X118*VLOOKUP(WeightedParse!$C118,Weights!$A$1:$AV$15,19,FALSE),"")</f>
        <v/>
      </c>
      <c r="Y118" s="94" t="str">
        <f>IFERROR(SquadExport!Y118*VLOOKUP(WeightedParse!$C118,Weights!$A$1:$AV$15,20,FALSE),"")</f>
        <v/>
      </c>
      <c r="Z118" s="94" t="str">
        <f>IFERROR(SquadExport!Z118*VLOOKUP(WeightedParse!$C118,Weights!$A$1:$AV$15,21,FALSE),"")</f>
        <v/>
      </c>
      <c r="AA118" s="94" t="str">
        <f>IFERROR(SquadExport!AA118*VLOOKUP(WeightedParse!$C118,Weights!$A$1:$AV$15,22,FALSE),"")</f>
        <v/>
      </c>
      <c r="AB118" s="94" t="str">
        <f>IFERROR(SquadExport!AB118*VLOOKUP(WeightedParse!$C118,Weights!$A$1:$AV$15,23,FALSE),"")</f>
        <v/>
      </c>
      <c r="AC118" s="94" t="str">
        <f>IFERROR(SquadExport!AC118*VLOOKUP(WeightedParse!$C118,Weights!$A$1:$AV$15,24,FALSE),"")</f>
        <v/>
      </c>
      <c r="AD118" s="94" t="str">
        <f>IFERROR(SquadExport!AD118*VLOOKUP(WeightedParse!$C118,Weights!$A$1:$AV$15,25,FALSE),"")</f>
        <v/>
      </c>
      <c r="AE118" s="94" t="str">
        <f>IFERROR(SquadExport!AE118*VLOOKUP(WeightedParse!$C118,Weights!$A$1:$AV$15,26,FALSE),"")</f>
        <v/>
      </c>
      <c r="AF118" s="94" t="str">
        <f>IFERROR(SquadExport!AF118*VLOOKUP(WeightedParse!$C118,Weights!$A$1:$AV$15,27,FALSE),"")</f>
        <v/>
      </c>
      <c r="AG118" s="94" t="str">
        <f>IFERROR(SquadExport!AG118*VLOOKUP(WeightedParse!$C118,Weights!$A$1:$AV$15,28,FALSE),"")</f>
        <v/>
      </c>
      <c r="AH118" s="94" t="str">
        <f>IFERROR(SquadExport!AH118*VLOOKUP(WeightedParse!$C118,Weights!$A$1:$AV$15,29,FALSE),"")</f>
        <v/>
      </c>
      <c r="AI118" s="94" t="str">
        <f>IFERROR(SquadExport!AI118*VLOOKUP(WeightedParse!$C118,Weights!$A$1:$AV$15,30,FALSE),"")</f>
        <v/>
      </c>
      <c r="AJ118" s="94" t="str">
        <f>IFERROR(SquadExport!AJ118*VLOOKUP(WeightedParse!$C118,Weights!$A$1:$AV$15,31,FALSE),"")</f>
        <v/>
      </c>
      <c r="AK118" s="94" t="str">
        <f>IFERROR(SquadExport!AK118*VLOOKUP(WeightedParse!$C118,Weights!$A$1:$AV$15,32,FALSE),"")</f>
        <v/>
      </c>
      <c r="AL118" s="94" t="str">
        <f>IFERROR(SquadExport!AL118*VLOOKUP(WeightedParse!$C118,Weights!$A$1:$AV$15,33,FALSE),"")</f>
        <v/>
      </c>
      <c r="AM118" s="94" t="str">
        <f>IFERROR(SquadExport!AM118*VLOOKUP(WeightedParse!$C118,Weights!$A$1:$AV$15,34,FALSE),"")</f>
        <v/>
      </c>
      <c r="AN118" s="94" t="str">
        <f>IFERROR(SquadExport!AN118*VLOOKUP(WeightedParse!$C118,Weights!$A$1:$AV$15,35,FALSE),"")</f>
        <v/>
      </c>
      <c r="AO118" s="94" t="str">
        <f>IFERROR(SquadExport!AO118*VLOOKUP(WeightedParse!$C118,Weights!$A$1:$AV$15,36,FALSE),"")</f>
        <v/>
      </c>
      <c r="AP118" s="94" t="str">
        <f>IFERROR(SquadExport!AP118*VLOOKUP(WeightedParse!$C118,Weights!$A$1:$AV$15,37,FALSE),"")</f>
        <v/>
      </c>
      <c r="AQ118" s="94" t="str">
        <f>IFERROR(SquadExport!AQ118*VLOOKUP(WeightedParse!$C118,Weights!$A$1:$AV$15,38,FALSE),"")</f>
        <v/>
      </c>
      <c r="AR118" s="94" t="str">
        <f>IFERROR(SquadExport!AR118*VLOOKUP(WeightedParse!$C118,Weights!$A$1:$AV$15,39,FALSE),"")</f>
        <v/>
      </c>
      <c r="AS118" s="94" t="str">
        <f>IFERROR(SquadExport!AS118*VLOOKUP(WeightedParse!$C118,Weights!$A$1:$AV$15,40,FALSE),"")</f>
        <v/>
      </c>
      <c r="AT118" s="94" t="str">
        <f>IFERROR(SquadExport!AT118*VLOOKUP(WeightedParse!$C118,Weights!$A$1:$AV$15,41,FALSE),"")</f>
        <v/>
      </c>
      <c r="AU118" s="94" t="str">
        <f>IFERROR(SquadExport!AU118*VLOOKUP(WeightedParse!$C118,Weights!$A$1:$AV$15,42,FALSE),"")</f>
        <v/>
      </c>
      <c r="AV118" s="94" t="str">
        <f>IFERROR(SquadExport!AV118*VLOOKUP(WeightedParse!$C118,Weights!$A$1:$AV$15,43,FALSE),"")</f>
        <v/>
      </c>
      <c r="AW118" s="94" t="str">
        <f>IFERROR(SquadExport!AW118*VLOOKUP(WeightedParse!$C118,Weights!$A$1:$AV$15,44,FALSE),"")</f>
        <v/>
      </c>
      <c r="AX118" s="94" t="str">
        <f>IFERROR(SquadExport!AX118*VLOOKUP(WeightedParse!$C118,Weights!$A$1:$AV$15,45,FALSE),"")</f>
        <v/>
      </c>
      <c r="AY118" s="94" t="str">
        <f>IFERROR(SquadExport!AY118*VLOOKUP(WeightedParse!$C118,Weights!$A$1:$AV$15,46,FALSE),"")</f>
        <v/>
      </c>
      <c r="AZ118" s="94" t="str">
        <f>IFERROR(SquadExport!AZ118*VLOOKUP(WeightedParse!$C118,Weights!$A$1:$AV$15,47,FALSE),"")</f>
        <v/>
      </c>
      <c r="BA118" s="94" t="str">
        <f>IFERROR(SquadExport!BA118*VLOOKUP(WeightedParse!$C118,Weights!$A$1:$AV$15,48,FALSE),"")</f>
        <v/>
      </c>
      <c r="BB118" s="92" t="str">
        <f>IFERROR(IF(SquadExport!$BB118="Very Strong",6,IF(SquadExport!$BB118="Strong",5,IF(SquadExport!$BB118="Fairly Strong",4,IF(SquadExport!$BB118="Reasonable",3,IF(SquadExport!$BB118="Weak",2, IF(SquadExport!$BB118="Very Weak",1,"")))))),"")</f>
        <v/>
      </c>
      <c r="BC118" s="92" t="str">
        <f>IFERROR(IF(SquadExport!$BC118="Very Strong",6,IF(SquadExport!$BC118="Strong",5,IF(SquadExport!$BC118="Fairly Strong",4,IF(SquadExport!$BC118="Reasonable",3,IF(SquadExport!$BC118="Weak",2, IF(SquadExport!$BC118="Very Weak",1,"")))))),"")</f>
        <v/>
      </c>
      <c r="BD118" s="105" t="str">
        <f t="shared" si="2"/>
        <v/>
      </c>
      <c r="BE118" s="86" t="str">
        <f t="shared" si="3"/>
        <v/>
      </c>
    </row>
    <row r="119" spans="1:57" x14ac:dyDescent="0.25">
      <c r="A119" s="85" t="str">
        <f>IF(SquadExport!A119&gt;"",SquadExport!A119,"")</f>
        <v/>
      </c>
      <c r="B119" s="92" t="str">
        <f>IF($A119&gt;"",SquadExport!B119,"")</f>
        <v/>
      </c>
      <c r="C119" s="92" t="str">
        <f>IF($A119&gt;"",SquadExport!C119,"")</f>
        <v/>
      </c>
      <c r="D119" s="92" t="str">
        <f>IF(A119&gt;"",SquadExport!D119,"")</f>
        <v/>
      </c>
      <c r="E119" s="92" t="str">
        <f>IF($A119&gt;"",SquadExport!E119,"")</f>
        <v/>
      </c>
      <c r="F119" s="92" t="str">
        <f>IF($A119&gt;"",SquadExport!F119,"")</f>
        <v/>
      </c>
      <c r="G119" s="94" t="str">
        <f>IFERROR(SquadExport!G119*VLOOKUP(WeightedParse!$C119,Weights!$A$1:$AV$15,2,FALSE),"")</f>
        <v/>
      </c>
      <c r="H119" s="94" t="str">
        <f>IFERROR(SquadExport!H119*VLOOKUP(WeightedParse!$C119,Weights!$A$1:$AV$15,3,FALSE),"")</f>
        <v/>
      </c>
      <c r="I119" s="94" t="str">
        <f>IFERROR(SquadExport!I119*VLOOKUP(WeightedParse!$C119,Weights!$A$1:$AV$15,4,FALSE),"")</f>
        <v/>
      </c>
      <c r="J119" s="94" t="str">
        <f>IFERROR(SquadExport!J119*VLOOKUP(WeightedParse!$C119,Weights!$A$1:$AV$15,5,FALSE),"")</f>
        <v/>
      </c>
      <c r="K119" s="94" t="str">
        <f>IFERROR(SquadExport!K119*VLOOKUP(WeightedParse!$C119,Weights!$A$1:$AV$15,6,FALSE),"")</f>
        <v/>
      </c>
      <c r="L119" s="94" t="str">
        <f>IFERROR(SquadExport!L119*VLOOKUP(WeightedParse!$C119,Weights!$A$1:$AV$15,7,FALSE),"")</f>
        <v/>
      </c>
      <c r="M119" s="94" t="str">
        <f>IFERROR(SquadExport!M119*VLOOKUP(WeightedParse!$C119,Weights!$A$1:$AV$15,8,FALSE),"")</f>
        <v/>
      </c>
      <c r="N119" s="94" t="str">
        <f>IFERROR(SquadExport!N119*VLOOKUP(WeightedParse!$C119,Weights!$A$1:$AV$15,9,FALSE),"")</f>
        <v/>
      </c>
      <c r="O119" s="94" t="str">
        <f>IFERROR(SquadExport!O119*VLOOKUP(WeightedParse!$C119,Weights!$A$1:$AV$15,10,FALSE),"")</f>
        <v/>
      </c>
      <c r="P119" s="94" t="str">
        <f>IFERROR(SquadExport!P119*VLOOKUP(WeightedParse!$C119,Weights!$A$1:$AV$15,11,FALSE),"")</f>
        <v/>
      </c>
      <c r="Q119" s="94" t="str">
        <f>IFERROR(SquadExport!Q119*VLOOKUP(WeightedParse!$C119,Weights!$A$1:$AV$15,12,FALSE),"")</f>
        <v/>
      </c>
      <c r="R119" s="94" t="str">
        <f>IFERROR(SquadExport!R119*VLOOKUP(WeightedParse!$C119,Weights!$A$1:$AV$15,13,FALSE),"")</f>
        <v/>
      </c>
      <c r="S119" s="94" t="str">
        <f>IFERROR(SquadExport!S119*VLOOKUP(WeightedParse!$C119,Weights!$A$1:$AV$15,14,FALSE),"")</f>
        <v/>
      </c>
      <c r="T119" s="94" t="str">
        <f>IFERROR(SquadExport!T119*VLOOKUP(WeightedParse!$C119,Weights!$A$1:$AV$15,15,FALSE),"")</f>
        <v/>
      </c>
      <c r="U119" s="94" t="str">
        <f>IFERROR(SquadExport!U119*VLOOKUP(WeightedParse!$C119,Weights!$A$1:$AV$15,16,FALSE),"")</f>
        <v/>
      </c>
      <c r="V119" s="94" t="str">
        <f>IFERROR(SquadExport!V119*VLOOKUP(WeightedParse!$C119,Weights!$A$1:$AV$15,17,FALSE),"")</f>
        <v/>
      </c>
      <c r="W119" s="94" t="str">
        <f>IFERROR(SquadExport!W119*VLOOKUP(WeightedParse!$C119,Weights!$A$1:$AV$15,18,FALSE),"")</f>
        <v/>
      </c>
      <c r="X119" s="94" t="str">
        <f>IFERROR(SquadExport!X119*VLOOKUP(WeightedParse!$C119,Weights!$A$1:$AV$15,19,FALSE),"")</f>
        <v/>
      </c>
      <c r="Y119" s="94" t="str">
        <f>IFERROR(SquadExport!Y119*VLOOKUP(WeightedParse!$C119,Weights!$A$1:$AV$15,20,FALSE),"")</f>
        <v/>
      </c>
      <c r="Z119" s="94" t="str">
        <f>IFERROR(SquadExport!Z119*VLOOKUP(WeightedParse!$C119,Weights!$A$1:$AV$15,21,FALSE),"")</f>
        <v/>
      </c>
      <c r="AA119" s="94" t="str">
        <f>IFERROR(SquadExport!AA119*VLOOKUP(WeightedParse!$C119,Weights!$A$1:$AV$15,22,FALSE),"")</f>
        <v/>
      </c>
      <c r="AB119" s="94" t="str">
        <f>IFERROR(SquadExport!AB119*VLOOKUP(WeightedParse!$C119,Weights!$A$1:$AV$15,23,FALSE),"")</f>
        <v/>
      </c>
      <c r="AC119" s="94" t="str">
        <f>IFERROR(SquadExport!AC119*VLOOKUP(WeightedParse!$C119,Weights!$A$1:$AV$15,24,FALSE),"")</f>
        <v/>
      </c>
      <c r="AD119" s="94" t="str">
        <f>IFERROR(SquadExport!AD119*VLOOKUP(WeightedParse!$C119,Weights!$A$1:$AV$15,25,FALSE),"")</f>
        <v/>
      </c>
      <c r="AE119" s="94" t="str">
        <f>IFERROR(SquadExport!AE119*VLOOKUP(WeightedParse!$C119,Weights!$A$1:$AV$15,26,FALSE),"")</f>
        <v/>
      </c>
      <c r="AF119" s="94" t="str">
        <f>IFERROR(SquadExport!AF119*VLOOKUP(WeightedParse!$C119,Weights!$A$1:$AV$15,27,FALSE),"")</f>
        <v/>
      </c>
      <c r="AG119" s="94" t="str">
        <f>IFERROR(SquadExport!AG119*VLOOKUP(WeightedParse!$C119,Weights!$A$1:$AV$15,28,FALSE),"")</f>
        <v/>
      </c>
      <c r="AH119" s="94" t="str">
        <f>IFERROR(SquadExport!AH119*VLOOKUP(WeightedParse!$C119,Weights!$A$1:$AV$15,29,FALSE),"")</f>
        <v/>
      </c>
      <c r="AI119" s="94" t="str">
        <f>IFERROR(SquadExport!AI119*VLOOKUP(WeightedParse!$C119,Weights!$A$1:$AV$15,30,FALSE),"")</f>
        <v/>
      </c>
      <c r="AJ119" s="94" t="str">
        <f>IFERROR(SquadExport!AJ119*VLOOKUP(WeightedParse!$C119,Weights!$A$1:$AV$15,31,FALSE),"")</f>
        <v/>
      </c>
      <c r="AK119" s="94" t="str">
        <f>IFERROR(SquadExport!AK119*VLOOKUP(WeightedParse!$C119,Weights!$A$1:$AV$15,32,FALSE),"")</f>
        <v/>
      </c>
      <c r="AL119" s="94" t="str">
        <f>IFERROR(SquadExport!AL119*VLOOKUP(WeightedParse!$C119,Weights!$A$1:$AV$15,33,FALSE),"")</f>
        <v/>
      </c>
      <c r="AM119" s="94" t="str">
        <f>IFERROR(SquadExport!AM119*VLOOKUP(WeightedParse!$C119,Weights!$A$1:$AV$15,34,FALSE),"")</f>
        <v/>
      </c>
      <c r="AN119" s="94" t="str">
        <f>IFERROR(SquadExport!AN119*VLOOKUP(WeightedParse!$C119,Weights!$A$1:$AV$15,35,FALSE),"")</f>
        <v/>
      </c>
      <c r="AO119" s="94" t="str">
        <f>IFERROR(SquadExport!AO119*VLOOKUP(WeightedParse!$C119,Weights!$A$1:$AV$15,36,FALSE),"")</f>
        <v/>
      </c>
      <c r="AP119" s="94" t="str">
        <f>IFERROR(SquadExport!AP119*VLOOKUP(WeightedParse!$C119,Weights!$A$1:$AV$15,37,FALSE),"")</f>
        <v/>
      </c>
      <c r="AQ119" s="94" t="str">
        <f>IFERROR(SquadExport!AQ119*VLOOKUP(WeightedParse!$C119,Weights!$A$1:$AV$15,38,FALSE),"")</f>
        <v/>
      </c>
      <c r="AR119" s="94" t="str">
        <f>IFERROR(SquadExport!AR119*VLOOKUP(WeightedParse!$C119,Weights!$A$1:$AV$15,39,FALSE),"")</f>
        <v/>
      </c>
      <c r="AS119" s="94" t="str">
        <f>IFERROR(SquadExport!AS119*VLOOKUP(WeightedParse!$C119,Weights!$A$1:$AV$15,40,FALSE),"")</f>
        <v/>
      </c>
      <c r="AT119" s="94" t="str">
        <f>IFERROR(SquadExport!AT119*VLOOKUP(WeightedParse!$C119,Weights!$A$1:$AV$15,41,FALSE),"")</f>
        <v/>
      </c>
      <c r="AU119" s="94" t="str">
        <f>IFERROR(SquadExport!AU119*VLOOKUP(WeightedParse!$C119,Weights!$A$1:$AV$15,42,FALSE),"")</f>
        <v/>
      </c>
      <c r="AV119" s="94" t="str">
        <f>IFERROR(SquadExport!AV119*VLOOKUP(WeightedParse!$C119,Weights!$A$1:$AV$15,43,FALSE),"")</f>
        <v/>
      </c>
      <c r="AW119" s="94" t="str">
        <f>IFERROR(SquadExport!AW119*VLOOKUP(WeightedParse!$C119,Weights!$A$1:$AV$15,44,FALSE),"")</f>
        <v/>
      </c>
      <c r="AX119" s="94" t="str">
        <f>IFERROR(SquadExport!AX119*VLOOKUP(WeightedParse!$C119,Weights!$A$1:$AV$15,45,FALSE),"")</f>
        <v/>
      </c>
      <c r="AY119" s="94" t="str">
        <f>IFERROR(SquadExport!AY119*VLOOKUP(WeightedParse!$C119,Weights!$A$1:$AV$15,46,FALSE),"")</f>
        <v/>
      </c>
      <c r="AZ119" s="94" t="str">
        <f>IFERROR(SquadExport!AZ119*VLOOKUP(WeightedParse!$C119,Weights!$A$1:$AV$15,47,FALSE),"")</f>
        <v/>
      </c>
      <c r="BA119" s="94" t="str">
        <f>IFERROR(SquadExport!BA119*VLOOKUP(WeightedParse!$C119,Weights!$A$1:$AV$15,48,FALSE),"")</f>
        <v/>
      </c>
      <c r="BB119" s="92" t="str">
        <f>IFERROR(IF(SquadExport!$BB119="Very Strong",6,IF(SquadExport!$BB119="Strong",5,IF(SquadExport!$BB119="Fairly Strong",4,IF(SquadExport!$BB119="Reasonable",3,IF(SquadExport!$BB119="Weak",2, IF(SquadExport!$BB119="Very Weak",1,"")))))),"")</f>
        <v/>
      </c>
      <c r="BC119" s="92" t="str">
        <f>IFERROR(IF(SquadExport!$BC119="Very Strong",6,IF(SquadExport!$BC119="Strong",5,IF(SquadExport!$BC119="Fairly Strong",4,IF(SquadExport!$BC119="Reasonable",3,IF(SquadExport!$BC119="Weak",2, IF(SquadExport!$BC119="Very Weak",1,"")))))),"")</f>
        <v/>
      </c>
      <c r="BD119" s="105" t="str">
        <f t="shared" si="2"/>
        <v/>
      </c>
      <c r="BE119" s="86" t="str">
        <f t="shared" si="3"/>
        <v/>
      </c>
    </row>
    <row r="120" spans="1:57" x14ac:dyDescent="0.25">
      <c r="A120" s="85" t="str">
        <f>IF(SquadExport!A120&gt;"",SquadExport!A120,"")</f>
        <v/>
      </c>
      <c r="B120" s="92" t="str">
        <f>IF($A120&gt;"",SquadExport!B120,"")</f>
        <v/>
      </c>
      <c r="C120" s="92" t="str">
        <f>IF($A120&gt;"",SquadExport!C120,"")</f>
        <v/>
      </c>
      <c r="D120" s="92" t="str">
        <f>IF(A120&gt;"",SquadExport!D120,"")</f>
        <v/>
      </c>
      <c r="E120" s="92" t="str">
        <f>IF($A120&gt;"",SquadExport!E120,"")</f>
        <v/>
      </c>
      <c r="F120" s="92" t="str">
        <f>IF($A120&gt;"",SquadExport!F120,"")</f>
        <v/>
      </c>
      <c r="G120" s="94" t="str">
        <f>IFERROR(SquadExport!G120*VLOOKUP(WeightedParse!$C120,Weights!$A$1:$AV$15,2,FALSE),"")</f>
        <v/>
      </c>
      <c r="H120" s="94" t="str">
        <f>IFERROR(SquadExport!H120*VLOOKUP(WeightedParse!$C120,Weights!$A$1:$AV$15,3,FALSE),"")</f>
        <v/>
      </c>
      <c r="I120" s="94" t="str">
        <f>IFERROR(SquadExport!I120*VLOOKUP(WeightedParse!$C120,Weights!$A$1:$AV$15,4,FALSE),"")</f>
        <v/>
      </c>
      <c r="J120" s="94" t="str">
        <f>IFERROR(SquadExport!J120*VLOOKUP(WeightedParse!$C120,Weights!$A$1:$AV$15,5,FALSE),"")</f>
        <v/>
      </c>
      <c r="K120" s="94" t="str">
        <f>IFERROR(SquadExport!K120*VLOOKUP(WeightedParse!$C120,Weights!$A$1:$AV$15,6,FALSE),"")</f>
        <v/>
      </c>
      <c r="L120" s="94" t="str">
        <f>IFERROR(SquadExport!L120*VLOOKUP(WeightedParse!$C120,Weights!$A$1:$AV$15,7,FALSE),"")</f>
        <v/>
      </c>
      <c r="M120" s="94" t="str">
        <f>IFERROR(SquadExport!M120*VLOOKUP(WeightedParse!$C120,Weights!$A$1:$AV$15,8,FALSE),"")</f>
        <v/>
      </c>
      <c r="N120" s="94" t="str">
        <f>IFERROR(SquadExport!N120*VLOOKUP(WeightedParse!$C120,Weights!$A$1:$AV$15,9,FALSE),"")</f>
        <v/>
      </c>
      <c r="O120" s="94" t="str">
        <f>IFERROR(SquadExport!O120*VLOOKUP(WeightedParse!$C120,Weights!$A$1:$AV$15,10,FALSE),"")</f>
        <v/>
      </c>
      <c r="P120" s="94" t="str">
        <f>IFERROR(SquadExport!P120*VLOOKUP(WeightedParse!$C120,Weights!$A$1:$AV$15,11,FALSE),"")</f>
        <v/>
      </c>
      <c r="Q120" s="94" t="str">
        <f>IFERROR(SquadExport!Q120*VLOOKUP(WeightedParse!$C120,Weights!$A$1:$AV$15,12,FALSE),"")</f>
        <v/>
      </c>
      <c r="R120" s="94" t="str">
        <f>IFERROR(SquadExport!R120*VLOOKUP(WeightedParse!$C120,Weights!$A$1:$AV$15,13,FALSE),"")</f>
        <v/>
      </c>
      <c r="S120" s="94" t="str">
        <f>IFERROR(SquadExport!S120*VLOOKUP(WeightedParse!$C120,Weights!$A$1:$AV$15,14,FALSE),"")</f>
        <v/>
      </c>
      <c r="T120" s="94" t="str">
        <f>IFERROR(SquadExport!T120*VLOOKUP(WeightedParse!$C120,Weights!$A$1:$AV$15,15,FALSE),"")</f>
        <v/>
      </c>
      <c r="U120" s="94" t="str">
        <f>IFERROR(SquadExport!U120*VLOOKUP(WeightedParse!$C120,Weights!$A$1:$AV$15,16,FALSE),"")</f>
        <v/>
      </c>
      <c r="V120" s="94" t="str">
        <f>IFERROR(SquadExport!V120*VLOOKUP(WeightedParse!$C120,Weights!$A$1:$AV$15,17,FALSE),"")</f>
        <v/>
      </c>
      <c r="W120" s="94" t="str">
        <f>IFERROR(SquadExport!W120*VLOOKUP(WeightedParse!$C120,Weights!$A$1:$AV$15,18,FALSE),"")</f>
        <v/>
      </c>
      <c r="X120" s="94" t="str">
        <f>IFERROR(SquadExport!X120*VLOOKUP(WeightedParse!$C120,Weights!$A$1:$AV$15,19,FALSE),"")</f>
        <v/>
      </c>
      <c r="Y120" s="94" t="str">
        <f>IFERROR(SquadExport!Y120*VLOOKUP(WeightedParse!$C120,Weights!$A$1:$AV$15,20,FALSE),"")</f>
        <v/>
      </c>
      <c r="Z120" s="94" t="str">
        <f>IFERROR(SquadExport!Z120*VLOOKUP(WeightedParse!$C120,Weights!$A$1:$AV$15,21,FALSE),"")</f>
        <v/>
      </c>
      <c r="AA120" s="94" t="str">
        <f>IFERROR(SquadExport!AA120*VLOOKUP(WeightedParse!$C120,Weights!$A$1:$AV$15,22,FALSE),"")</f>
        <v/>
      </c>
      <c r="AB120" s="94" t="str">
        <f>IFERROR(SquadExport!AB120*VLOOKUP(WeightedParse!$C120,Weights!$A$1:$AV$15,23,FALSE),"")</f>
        <v/>
      </c>
      <c r="AC120" s="94" t="str">
        <f>IFERROR(SquadExport!AC120*VLOOKUP(WeightedParse!$C120,Weights!$A$1:$AV$15,24,FALSE),"")</f>
        <v/>
      </c>
      <c r="AD120" s="94" t="str">
        <f>IFERROR(SquadExport!AD120*VLOOKUP(WeightedParse!$C120,Weights!$A$1:$AV$15,25,FALSE),"")</f>
        <v/>
      </c>
      <c r="AE120" s="94" t="str">
        <f>IFERROR(SquadExport!AE120*VLOOKUP(WeightedParse!$C120,Weights!$A$1:$AV$15,26,FALSE),"")</f>
        <v/>
      </c>
      <c r="AF120" s="94" t="str">
        <f>IFERROR(SquadExport!AF120*VLOOKUP(WeightedParse!$C120,Weights!$A$1:$AV$15,27,FALSE),"")</f>
        <v/>
      </c>
      <c r="AG120" s="94" t="str">
        <f>IFERROR(SquadExport!AG120*VLOOKUP(WeightedParse!$C120,Weights!$A$1:$AV$15,28,FALSE),"")</f>
        <v/>
      </c>
      <c r="AH120" s="94" t="str">
        <f>IFERROR(SquadExport!AH120*VLOOKUP(WeightedParse!$C120,Weights!$A$1:$AV$15,29,FALSE),"")</f>
        <v/>
      </c>
      <c r="AI120" s="94" t="str">
        <f>IFERROR(SquadExport!AI120*VLOOKUP(WeightedParse!$C120,Weights!$A$1:$AV$15,30,FALSE),"")</f>
        <v/>
      </c>
      <c r="AJ120" s="94" t="str">
        <f>IFERROR(SquadExport!AJ120*VLOOKUP(WeightedParse!$C120,Weights!$A$1:$AV$15,31,FALSE),"")</f>
        <v/>
      </c>
      <c r="AK120" s="94" t="str">
        <f>IFERROR(SquadExport!AK120*VLOOKUP(WeightedParse!$C120,Weights!$A$1:$AV$15,32,FALSE),"")</f>
        <v/>
      </c>
      <c r="AL120" s="94" t="str">
        <f>IFERROR(SquadExport!AL120*VLOOKUP(WeightedParse!$C120,Weights!$A$1:$AV$15,33,FALSE),"")</f>
        <v/>
      </c>
      <c r="AM120" s="94" t="str">
        <f>IFERROR(SquadExport!AM120*VLOOKUP(WeightedParse!$C120,Weights!$A$1:$AV$15,34,FALSE),"")</f>
        <v/>
      </c>
      <c r="AN120" s="94" t="str">
        <f>IFERROR(SquadExport!AN120*VLOOKUP(WeightedParse!$C120,Weights!$A$1:$AV$15,35,FALSE),"")</f>
        <v/>
      </c>
      <c r="AO120" s="94" t="str">
        <f>IFERROR(SquadExport!AO120*VLOOKUP(WeightedParse!$C120,Weights!$A$1:$AV$15,36,FALSE),"")</f>
        <v/>
      </c>
      <c r="AP120" s="94" t="str">
        <f>IFERROR(SquadExport!AP120*VLOOKUP(WeightedParse!$C120,Weights!$A$1:$AV$15,37,FALSE),"")</f>
        <v/>
      </c>
      <c r="AQ120" s="94" t="str">
        <f>IFERROR(SquadExport!AQ120*VLOOKUP(WeightedParse!$C120,Weights!$A$1:$AV$15,38,FALSE),"")</f>
        <v/>
      </c>
      <c r="AR120" s="94" t="str">
        <f>IFERROR(SquadExport!AR120*VLOOKUP(WeightedParse!$C120,Weights!$A$1:$AV$15,39,FALSE),"")</f>
        <v/>
      </c>
      <c r="AS120" s="94" t="str">
        <f>IFERROR(SquadExport!AS120*VLOOKUP(WeightedParse!$C120,Weights!$A$1:$AV$15,40,FALSE),"")</f>
        <v/>
      </c>
      <c r="AT120" s="94" t="str">
        <f>IFERROR(SquadExport!AT120*VLOOKUP(WeightedParse!$C120,Weights!$A$1:$AV$15,41,FALSE),"")</f>
        <v/>
      </c>
      <c r="AU120" s="94" t="str">
        <f>IFERROR(SquadExport!AU120*VLOOKUP(WeightedParse!$C120,Weights!$A$1:$AV$15,42,FALSE),"")</f>
        <v/>
      </c>
      <c r="AV120" s="94" t="str">
        <f>IFERROR(SquadExport!AV120*VLOOKUP(WeightedParse!$C120,Weights!$A$1:$AV$15,43,FALSE),"")</f>
        <v/>
      </c>
      <c r="AW120" s="94" t="str">
        <f>IFERROR(SquadExport!AW120*VLOOKUP(WeightedParse!$C120,Weights!$A$1:$AV$15,44,FALSE),"")</f>
        <v/>
      </c>
      <c r="AX120" s="94" t="str">
        <f>IFERROR(SquadExport!AX120*VLOOKUP(WeightedParse!$C120,Weights!$A$1:$AV$15,45,FALSE),"")</f>
        <v/>
      </c>
      <c r="AY120" s="94" t="str">
        <f>IFERROR(SquadExport!AY120*VLOOKUP(WeightedParse!$C120,Weights!$A$1:$AV$15,46,FALSE),"")</f>
        <v/>
      </c>
      <c r="AZ120" s="94" t="str">
        <f>IFERROR(SquadExport!AZ120*VLOOKUP(WeightedParse!$C120,Weights!$A$1:$AV$15,47,FALSE),"")</f>
        <v/>
      </c>
      <c r="BA120" s="94" t="str">
        <f>IFERROR(SquadExport!BA120*VLOOKUP(WeightedParse!$C120,Weights!$A$1:$AV$15,48,FALSE),"")</f>
        <v/>
      </c>
      <c r="BB120" s="92" t="str">
        <f>IFERROR(IF(SquadExport!$BB120="Very Strong",6,IF(SquadExport!$BB120="Strong",5,IF(SquadExport!$BB120="Fairly Strong",4,IF(SquadExport!$BB120="Reasonable",3,IF(SquadExport!$BB120="Weak",2, IF(SquadExport!$BB120="Very Weak",1,"")))))),"")</f>
        <v/>
      </c>
      <c r="BC120" s="92" t="str">
        <f>IFERROR(IF(SquadExport!$BC120="Very Strong",6,IF(SquadExport!$BC120="Strong",5,IF(SquadExport!$BC120="Fairly Strong",4,IF(SquadExport!$BC120="Reasonable",3,IF(SquadExport!$BC120="Weak",2, IF(SquadExport!$BC120="Very Weak",1,"")))))),"")</f>
        <v/>
      </c>
      <c r="BD120" s="105" t="str">
        <f t="shared" si="2"/>
        <v/>
      </c>
      <c r="BE120" s="86" t="str">
        <f t="shared" si="3"/>
        <v/>
      </c>
    </row>
    <row r="121" spans="1:57" x14ac:dyDescent="0.25">
      <c r="A121" s="85" t="str">
        <f>IF(SquadExport!A121&gt;"",SquadExport!A121,"")</f>
        <v/>
      </c>
      <c r="B121" s="92" t="str">
        <f>IF($A121&gt;"",SquadExport!B121,"")</f>
        <v/>
      </c>
      <c r="C121" s="92" t="str">
        <f>IF($A121&gt;"",SquadExport!C121,"")</f>
        <v/>
      </c>
      <c r="D121" s="92" t="str">
        <f>IF(A121&gt;"",SquadExport!D121,"")</f>
        <v/>
      </c>
      <c r="E121" s="92" t="str">
        <f>IF($A121&gt;"",SquadExport!E121,"")</f>
        <v/>
      </c>
      <c r="F121" s="92" t="str">
        <f>IF($A121&gt;"",SquadExport!F121,"")</f>
        <v/>
      </c>
      <c r="G121" s="94" t="str">
        <f>IFERROR(SquadExport!G121*VLOOKUP(WeightedParse!$C121,Weights!$A$1:$AV$15,2,FALSE),"")</f>
        <v/>
      </c>
      <c r="H121" s="94" t="str">
        <f>IFERROR(SquadExport!H121*VLOOKUP(WeightedParse!$C121,Weights!$A$1:$AV$15,3,FALSE),"")</f>
        <v/>
      </c>
      <c r="I121" s="94" t="str">
        <f>IFERROR(SquadExport!I121*VLOOKUP(WeightedParse!$C121,Weights!$A$1:$AV$15,4,FALSE),"")</f>
        <v/>
      </c>
      <c r="J121" s="94" t="str">
        <f>IFERROR(SquadExport!J121*VLOOKUP(WeightedParse!$C121,Weights!$A$1:$AV$15,5,FALSE),"")</f>
        <v/>
      </c>
      <c r="K121" s="94" t="str">
        <f>IFERROR(SquadExport!K121*VLOOKUP(WeightedParse!$C121,Weights!$A$1:$AV$15,6,FALSE),"")</f>
        <v/>
      </c>
      <c r="L121" s="94" t="str">
        <f>IFERROR(SquadExport!L121*VLOOKUP(WeightedParse!$C121,Weights!$A$1:$AV$15,7,FALSE),"")</f>
        <v/>
      </c>
      <c r="M121" s="94" t="str">
        <f>IFERROR(SquadExport!M121*VLOOKUP(WeightedParse!$C121,Weights!$A$1:$AV$15,8,FALSE),"")</f>
        <v/>
      </c>
      <c r="N121" s="94" t="str">
        <f>IFERROR(SquadExport!N121*VLOOKUP(WeightedParse!$C121,Weights!$A$1:$AV$15,9,FALSE),"")</f>
        <v/>
      </c>
      <c r="O121" s="94" t="str">
        <f>IFERROR(SquadExport!O121*VLOOKUP(WeightedParse!$C121,Weights!$A$1:$AV$15,10,FALSE),"")</f>
        <v/>
      </c>
      <c r="P121" s="94" t="str">
        <f>IFERROR(SquadExport!P121*VLOOKUP(WeightedParse!$C121,Weights!$A$1:$AV$15,11,FALSE),"")</f>
        <v/>
      </c>
      <c r="Q121" s="94" t="str">
        <f>IFERROR(SquadExport!Q121*VLOOKUP(WeightedParse!$C121,Weights!$A$1:$AV$15,12,FALSE),"")</f>
        <v/>
      </c>
      <c r="R121" s="94" t="str">
        <f>IFERROR(SquadExport!R121*VLOOKUP(WeightedParse!$C121,Weights!$A$1:$AV$15,13,FALSE),"")</f>
        <v/>
      </c>
      <c r="S121" s="94" t="str">
        <f>IFERROR(SquadExport!S121*VLOOKUP(WeightedParse!$C121,Weights!$A$1:$AV$15,14,FALSE),"")</f>
        <v/>
      </c>
      <c r="T121" s="94" t="str">
        <f>IFERROR(SquadExport!T121*VLOOKUP(WeightedParse!$C121,Weights!$A$1:$AV$15,15,FALSE),"")</f>
        <v/>
      </c>
      <c r="U121" s="94" t="str">
        <f>IFERROR(SquadExport!U121*VLOOKUP(WeightedParse!$C121,Weights!$A$1:$AV$15,16,FALSE),"")</f>
        <v/>
      </c>
      <c r="V121" s="94" t="str">
        <f>IFERROR(SquadExport!V121*VLOOKUP(WeightedParse!$C121,Weights!$A$1:$AV$15,17,FALSE),"")</f>
        <v/>
      </c>
      <c r="W121" s="94" t="str">
        <f>IFERROR(SquadExport!W121*VLOOKUP(WeightedParse!$C121,Weights!$A$1:$AV$15,18,FALSE),"")</f>
        <v/>
      </c>
      <c r="X121" s="94" t="str">
        <f>IFERROR(SquadExport!X121*VLOOKUP(WeightedParse!$C121,Weights!$A$1:$AV$15,19,FALSE),"")</f>
        <v/>
      </c>
      <c r="Y121" s="94" t="str">
        <f>IFERROR(SquadExport!Y121*VLOOKUP(WeightedParse!$C121,Weights!$A$1:$AV$15,20,FALSE),"")</f>
        <v/>
      </c>
      <c r="Z121" s="94" t="str">
        <f>IFERROR(SquadExport!Z121*VLOOKUP(WeightedParse!$C121,Weights!$A$1:$AV$15,21,FALSE),"")</f>
        <v/>
      </c>
      <c r="AA121" s="94" t="str">
        <f>IFERROR(SquadExport!AA121*VLOOKUP(WeightedParse!$C121,Weights!$A$1:$AV$15,22,FALSE),"")</f>
        <v/>
      </c>
      <c r="AB121" s="94" t="str">
        <f>IFERROR(SquadExport!AB121*VLOOKUP(WeightedParse!$C121,Weights!$A$1:$AV$15,23,FALSE),"")</f>
        <v/>
      </c>
      <c r="AC121" s="94" t="str">
        <f>IFERROR(SquadExport!AC121*VLOOKUP(WeightedParse!$C121,Weights!$A$1:$AV$15,24,FALSE),"")</f>
        <v/>
      </c>
      <c r="AD121" s="94" t="str">
        <f>IFERROR(SquadExport!AD121*VLOOKUP(WeightedParse!$C121,Weights!$A$1:$AV$15,25,FALSE),"")</f>
        <v/>
      </c>
      <c r="AE121" s="94" t="str">
        <f>IFERROR(SquadExport!AE121*VLOOKUP(WeightedParse!$C121,Weights!$A$1:$AV$15,26,FALSE),"")</f>
        <v/>
      </c>
      <c r="AF121" s="94" t="str">
        <f>IFERROR(SquadExport!AF121*VLOOKUP(WeightedParse!$C121,Weights!$A$1:$AV$15,27,FALSE),"")</f>
        <v/>
      </c>
      <c r="AG121" s="94" t="str">
        <f>IFERROR(SquadExport!AG121*VLOOKUP(WeightedParse!$C121,Weights!$A$1:$AV$15,28,FALSE),"")</f>
        <v/>
      </c>
      <c r="AH121" s="94" t="str">
        <f>IFERROR(SquadExport!AH121*VLOOKUP(WeightedParse!$C121,Weights!$A$1:$AV$15,29,FALSE),"")</f>
        <v/>
      </c>
      <c r="AI121" s="94" t="str">
        <f>IFERROR(SquadExport!AI121*VLOOKUP(WeightedParse!$C121,Weights!$A$1:$AV$15,30,FALSE),"")</f>
        <v/>
      </c>
      <c r="AJ121" s="94" t="str">
        <f>IFERROR(SquadExport!AJ121*VLOOKUP(WeightedParse!$C121,Weights!$A$1:$AV$15,31,FALSE),"")</f>
        <v/>
      </c>
      <c r="AK121" s="94" t="str">
        <f>IFERROR(SquadExport!AK121*VLOOKUP(WeightedParse!$C121,Weights!$A$1:$AV$15,32,FALSE),"")</f>
        <v/>
      </c>
      <c r="AL121" s="94" t="str">
        <f>IFERROR(SquadExport!AL121*VLOOKUP(WeightedParse!$C121,Weights!$A$1:$AV$15,33,FALSE),"")</f>
        <v/>
      </c>
      <c r="AM121" s="94" t="str">
        <f>IFERROR(SquadExport!AM121*VLOOKUP(WeightedParse!$C121,Weights!$A$1:$AV$15,34,FALSE),"")</f>
        <v/>
      </c>
      <c r="AN121" s="94" t="str">
        <f>IFERROR(SquadExport!AN121*VLOOKUP(WeightedParse!$C121,Weights!$A$1:$AV$15,35,FALSE),"")</f>
        <v/>
      </c>
      <c r="AO121" s="94" t="str">
        <f>IFERROR(SquadExport!AO121*VLOOKUP(WeightedParse!$C121,Weights!$A$1:$AV$15,36,FALSE),"")</f>
        <v/>
      </c>
      <c r="AP121" s="94" t="str">
        <f>IFERROR(SquadExport!AP121*VLOOKUP(WeightedParse!$C121,Weights!$A$1:$AV$15,37,FALSE),"")</f>
        <v/>
      </c>
      <c r="AQ121" s="94" t="str">
        <f>IFERROR(SquadExport!AQ121*VLOOKUP(WeightedParse!$C121,Weights!$A$1:$AV$15,38,FALSE),"")</f>
        <v/>
      </c>
      <c r="AR121" s="94" t="str">
        <f>IFERROR(SquadExport!AR121*VLOOKUP(WeightedParse!$C121,Weights!$A$1:$AV$15,39,FALSE),"")</f>
        <v/>
      </c>
      <c r="AS121" s="94" t="str">
        <f>IFERROR(SquadExport!AS121*VLOOKUP(WeightedParse!$C121,Weights!$A$1:$AV$15,40,FALSE),"")</f>
        <v/>
      </c>
      <c r="AT121" s="94" t="str">
        <f>IFERROR(SquadExport!AT121*VLOOKUP(WeightedParse!$C121,Weights!$A$1:$AV$15,41,FALSE),"")</f>
        <v/>
      </c>
      <c r="AU121" s="94" t="str">
        <f>IFERROR(SquadExport!AU121*VLOOKUP(WeightedParse!$C121,Weights!$A$1:$AV$15,42,FALSE),"")</f>
        <v/>
      </c>
      <c r="AV121" s="94" t="str">
        <f>IFERROR(SquadExport!AV121*VLOOKUP(WeightedParse!$C121,Weights!$A$1:$AV$15,43,FALSE),"")</f>
        <v/>
      </c>
      <c r="AW121" s="94" t="str">
        <f>IFERROR(SquadExport!AW121*VLOOKUP(WeightedParse!$C121,Weights!$A$1:$AV$15,44,FALSE),"")</f>
        <v/>
      </c>
      <c r="AX121" s="94" t="str">
        <f>IFERROR(SquadExport!AX121*VLOOKUP(WeightedParse!$C121,Weights!$A$1:$AV$15,45,FALSE),"")</f>
        <v/>
      </c>
      <c r="AY121" s="94" t="str">
        <f>IFERROR(SquadExport!AY121*VLOOKUP(WeightedParse!$C121,Weights!$A$1:$AV$15,46,FALSE),"")</f>
        <v/>
      </c>
      <c r="AZ121" s="94" t="str">
        <f>IFERROR(SquadExport!AZ121*VLOOKUP(WeightedParse!$C121,Weights!$A$1:$AV$15,47,FALSE),"")</f>
        <v/>
      </c>
      <c r="BA121" s="94" t="str">
        <f>IFERROR(SquadExport!BA121*VLOOKUP(WeightedParse!$C121,Weights!$A$1:$AV$15,48,FALSE),"")</f>
        <v/>
      </c>
      <c r="BB121" s="92" t="str">
        <f>IFERROR(IF(SquadExport!$BB121="Very Strong",6,IF(SquadExport!$BB121="Strong",5,IF(SquadExport!$BB121="Fairly Strong",4,IF(SquadExport!$BB121="Reasonable",3,IF(SquadExport!$BB121="Weak",2, IF(SquadExport!$BB121="Very Weak",1,"")))))),"")</f>
        <v/>
      </c>
      <c r="BC121" s="92" t="str">
        <f>IFERROR(IF(SquadExport!$BC121="Very Strong",6,IF(SquadExport!$BC121="Strong",5,IF(SquadExport!$BC121="Fairly Strong",4,IF(SquadExport!$BC121="Reasonable",3,IF(SquadExport!$BC121="Weak",2, IF(SquadExport!$BC121="Very Weak",1,"")))))),"")</f>
        <v/>
      </c>
      <c r="BD121" s="105" t="str">
        <f t="shared" si="2"/>
        <v/>
      </c>
      <c r="BE121" s="86" t="str">
        <f t="shared" si="3"/>
        <v/>
      </c>
    </row>
    <row r="122" spans="1:57" x14ac:dyDescent="0.25">
      <c r="A122" s="85" t="str">
        <f>IF(SquadExport!A122&gt;"",SquadExport!A122,"")</f>
        <v/>
      </c>
      <c r="B122" s="92" t="str">
        <f>IF($A122&gt;"",SquadExport!B122,"")</f>
        <v/>
      </c>
      <c r="C122" s="92" t="str">
        <f>IF($A122&gt;"",SquadExport!C122,"")</f>
        <v/>
      </c>
      <c r="D122" s="92" t="str">
        <f>IF(A122&gt;"",SquadExport!D122,"")</f>
        <v/>
      </c>
      <c r="E122" s="92" t="str">
        <f>IF($A122&gt;"",SquadExport!E122,"")</f>
        <v/>
      </c>
      <c r="F122" s="92" t="str">
        <f>IF($A122&gt;"",SquadExport!F122,"")</f>
        <v/>
      </c>
      <c r="G122" s="94" t="str">
        <f>IFERROR(SquadExport!G122*VLOOKUP(WeightedParse!$C122,Weights!$A$1:$AV$15,2,FALSE),"")</f>
        <v/>
      </c>
      <c r="H122" s="94" t="str">
        <f>IFERROR(SquadExport!H122*VLOOKUP(WeightedParse!$C122,Weights!$A$1:$AV$15,3,FALSE),"")</f>
        <v/>
      </c>
      <c r="I122" s="94" t="str">
        <f>IFERROR(SquadExport!I122*VLOOKUP(WeightedParse!$C122,Weights!$A$1:$AV$15,4,FALSE),"")</f>
        <v/>
      </c>
      <c r="J122" s="94" t="str">
        <f>IFERROR(SquadExport!J122*VLOOKUP(WeightedParse!$C122,Weights!$A$1:$AV$15,5,FALSE),"")</f>
        <v/>
      </c>
      <c r="K122" s="94" t="str">
        <f>IFERROR(SquadExport!K122*VLOOKUP(WeightedParse!$C122,Weights!$A$1:$AV$15,6,FALSE),"")</f>
        <v/>
      </c>
      <c r="L122" s="94" t="str">
        <f>IFERROR(SquadExport!L122*VLOOKUP(WeightedParse!$C122,Weights!$A$1:$AV$15,7,FALSE),"")</f>
        <v/>
      </c>
      <c r="M122" s="94" t="str">
        <f>IFERROR(SquadExport!M122*VLOOKUP(WeightedParse!$C122,Weights!$A$1:$AV$15,8,FALSE),"")</f>
        <v/>
      </c>
      <c r="N122" s="94" t="str">
        <f>IFERROR(SquadExport!N122*VLOOKUP(WeightedParse!$C122,Weights!$A$1:$AV$15,9,FALSE),"")</f>
        <v/>
      </c>
      <c r="O122" s="94" t="str">
        <f>IFERROR(SquadExport!O122*VLOOKUP(WeightedParse!$C122,Weights!$A$1:$AV$15,10,FALSE),"")</f>
        <v/>
      </c>
      <c r="P122" s="94" t="str">
        <f>IFERROR(SquadExport!P122*VLOOKUP(WeightedParse!$C122,Weights!$A$1:$AV$15,11,FALSE),"")</f>
        <v/>
      </c>
      <c r="Q122" s="94" t="str">
        <f>IFERROR(SquadExport!Q122*VLOOKUP(WeightedParse!$C122,Weights!$A$1:$AV$15,12,FALSE),"")</f>
        <v/>
      </c>
      <c r="R122" s="94" t="str">
        <f>IFERROR(SquadExport!R122*VLOOKUP(WeightedParse!$C122,Weights!$A$1:$AV$15,13,FALSE),"")</f>
        <v/>
      </c>
      <c r="S122" s="94" t="str">
        <f>IFERROR(SquadExport!S122*VLOOKUP(WeightedParse!$C122,Weights!$A$1:$AV$15,14,FALSE),"")</f>
        <v/>
      </c>
      <c r="T122" s="94" t="str">
        <f>IFERROR(SquadExport!T122*VLOOKUP(WeightedParse!$C122,Weights!$A$1:$AV$15,15,FALSE),"")</f>
        <v/>
      </c>
      <c r="U122" s="94" t="str">
        <f>IFERROR(SquadExport!U122*VLOOKUP(WeightedParse!$C122,Weights!$A$1:$AV$15,16,FALSE),"")</f>
        <v/>
      </c>
      <c r="V122" s="94" t="str">
        <f>IFERROR(SquadExport!V122*VLOOKUP(WeightedParse!$C122,Weights!$A$1:$AV$15,17,FALSE),"")</f>
        <v/>
      </c>
      <c r="W122" s="94" t="str">
        <f>IFERROR(SquadExport!W122*VLOOKUP(WeightedParse!$C122,Weights!$A$1:$AV$15,18,FALSE),"")</f>
        <v/>
      </c>
      <c r="X122" s="94" t="str">
        <f>IFERROR(SquadExport!X122*VLOOKUP(WeightedParse!$C122,Weights!$A$1:$AV$15,19,FALSE),"")</f>
        <v/>
      </c>
      <c r="Y122" s="94" t="str">
        <f>IFERROR(SquadExport!Y122*VLOOKUP(WeightedParse!$C122,Weights!$A$1:$AV$15,20,FALSE),"")</f>
        <v/>
      </c>
      <c r="Z122" s="94" t="str">
        <f>IFERROR(SquadExport!Z122*VLOOKUP(WeightedParse!$C122,Weights!$A$1:$AV$15,21,FALSE),"")</f>
        <v/>
      </c>
      <c r="AA122" s="94" t="str">
        <f>IFERROR(SquadExport!AA122*VLOOKUP(WeightedParse!$C122,Weights!$A$1:$AV$15,22,FALSE),"")</f>
        <v/>
      </c>
      <c r="AB122" s="94" t="str">
        <f>IFERROR(SquadExport!AB122*VLOOKUP(WeightedParse!$C122,Weights!$A$1:$AV$15,23,FALSE),"")</f>
        <v/>
      </c>
      <c r="AC122" s="94" t="str">
        <f>IFERROR(SquadExport!AC122*VLOOKUP(WeightedParse!$C122,Weights!$A$1:$AV$15,24,FALSE),"")</f>
        <v/>
      </c>
      <c r="AD122" s="94" t="str">
        <f>IFERROR(SquadExport!AD122*VLOOKUP(WeightedParse!$C122,Weights!$A$1:$AV$15,25,FALSE),"")</f>
        <v/>
      </c>
      <c r="AE122" s="94" t="str">
        <f>IFERROR(SquadExport!AE122*VLOOKUP(WeightedParse!$C122,Weights!$A$1:$AV$15,26,FALSE),"")</f>
        <v/>
      </c>
      <c r="AF122" s="94" t="str">
        <f>IFERROR(SquadExport!AF122*VLOOKUP(WeightedParse!$C122,Weights!$A$1:$AV$15,27,FALSE),"")</f>
        <v/>
      </c>
      <c r="AG122" s="94" t="str">
        <f>IFERROR(SquadExport!AG122*VLOOKUP(WeightedParse!$C122,Weights!$A$1:$AV$15,28,FALSE),"")</f>
        <v/>
      </c>
      <c r="AH122" s="94" t="str">
        <f>IFERROR(SquadExport!AH122*VLOOKUP(WeightedParse!$C122,Weights!$A$1:$AV$15,29,FALSE),"")</f>
        <v/>
      </c>
      <c r="AI122" s="94" t="str">
        <f>IFERROR(SquadExport!AI122*VLOOKUP(WeightedParse!$C122,Weights!$A$1:$AV$15,30,FALSE),"")</f>
        <v/>
      </c>
      <c r="AJ122" s="94" t="str">
        <f>IFERROR(SquadExport!AJ122*VLOOKUP(WeightedParse!$C122,Weights!$A$1:$AV$15,31,FALSE),"")</f>
        <v/>
      </c>
      <c r="AK122" s="94" t="str">
        <f>IFERROR(SquadExport!AK122*VLOOKUP(WeightedParse!$C122,Weights!$A$1:$AV$15,32,FALSE),"")</f>
        <v/>
      </c>
      <c r="AL122" s="94" t="str">
        <f>IFERROR(SquadExport!AL122*VLOOKUP(WeightedParse!$C122,Weights!$A$1:$AV$15,33,FALSE),"")</f>
        <v/>
      </c>
      <c r="AM122" s="94" t="str">
        <f>IFERROR(SquadExport!AM122*VLOOKUP(WeightedParse!$C122,Weights!$A$1:$AV$15,34,FALSE),"")</f>
        <v/>
      </c>
      <c r="AN122" s="94" t="str">
        <f>IFERROR(SquadExport!AN122*VLOOKUP(WeightedParse!$C122,Weights!$A$1:$AV$15,35,FALSE),"")</f>
        <v/>
      </c>
      <c r="AO122" s="94" t="str">
        <f>IFERROR(SquadExport!AO122*VLOOKUP(WeightedParse!$C122,Weights!$A$1:$AV$15,36,FALSE),"")</f>
        <v/>
      </c>
      <c r="AP122" s="94" t="str">
        <f>IFERROR(SquadExport!AP122*VLOOKUP(WeightedParse!$C122,Weights!$A$1:$AV$15,37,FALSE),"")</f>
        <v/>
      </c>
      <c r="AQ122" s="94" t="str">
        <f>IFERROR(SquadExport!AQ122*VLOOKUP(WeightedParse!$C122,Weights!$A$1:$AV$15,38,FALSE),"")</f>
        <v/>
      </c>
      <c r="AR122" s="94" t="str">
        <f>IFERROR(SquadExport!AR122*VLOOKUP(WeightedParse!$C122,Weights!$A$1:$AV$15,39,FALSE),"")</f>
        <v/>
      </c>
      <c r="AS122" s="94" t="str">
        <f>IFERROR(SquadExport!AS122*VLOOKUP(WeightedParse!$C122,Weights!$A$1:$AV$15,40,FALSE),"")</f>
        <v/>
      </c>
      <c r="AT122" s="94" t="str">
        <f>IFERROR(SquadExport!AT122*VLOOKUP(WeightedParse!$C122,Weights!$A$1:$AV$15,41,FALSE),"")</f>
        <v/>
      </c>
      <c r="AU122" s="94" t="str">
        <f>IFERROR(SquadExport!AU122*VLOOKUP(WeightedParse!$C122,Weights!$A$1:$AV$15,42,FALSE),"")</f>
        <v/>
      </c>
      <c r="AV122" s="94" t="str">
        <f>IFERROR(SquadExport!AV122*VLOOKUP(WeightedParse!$C122,Weights!$A$1:$AV$15,43,FALSE),"")</f>
        <v/>
      </c>
      <c r="AW122" s="94" t="str">
        <f>IFERROR(SquadExport!AW122*VLOOKUP(WeightedParse!$C122,Weights!$A$1:$AV$15,44,FALSE),"")</f>
        <v/>
      </c>
      <c r="AX122" s="94" t="str">
        <f>IFERROR(SquadExport!AX122*VLOOKUP(WeightedParse!$C122,Weights!$A$1:$AV$15,45,FALSE),"")</f>
        <v/>
      </c>
      <c r="AY122" s="94" t="str">
        <f>IFERROR(SquadExport!AY122*VLOOKUP(WeightedParse!$C122,Weights!$A$1:$AV$15,46,FALSE),"")</f>
        <v/>
      </c>
      <c r="AZ122" s="94" t="str">
        <f>IFERROR(SquadExport!AZ122*VLOOKUP(WeightedParse!$C122,Weights!$A$1:$AV$15,47,FALSE),"")</f>
        <v/>
      </c>
      <c r="BA122" s="94" t="str">
        <f>IFERROR(SquadExport!BA122*VLOOKUP(WeightedParse!$C122,Weights!$A$1:$AV$15,48,FALSE),"")</f>
        <v/>
      </c>
      <c r="BB122" s="92" t="str">
        <f>IFERROR(IF(SquadExport!$BB122="Very Strong",6,IF(SquadExport!$BB122="Strong",5,IF(SquadExport!$BB122="Fairly Strong",4,IF(SquadExport!$BB122="Reasonable",3,IF(SquadExport!$BB122="Weak",2, IF(SquadExport!$BB122="Very Weak",1,"")))))),"")</f>
        <v/>
      </c>
      <c r="BC122" s="92" t="str">
        <f>IFERROR(IF(SquadExport!$BC122="Very Strong",6,IF(SquadExport!$BC122="Strong",5,IF(SquadExport!$BC122="Fairly Strong",4,IF(SquadExport!$BC122="Reasonable",3,IF(SquadExport!$BC122="Weak",2, IF(SquadExport!$BC122="Very Weak",1,"")))))),"")</f>
        <v/>
      </c>
      <c r="BD122" s="105" t="str">
        <f t="shared" si="2"/>
        <v/>
      </c>
      <c r="BE122" s="86" t="str">
        <f t="shared" si="3"/>
        <v/>
      </c>
    </row>
    <row r="123" spans="1:57" x14ac:dyDescent="0.25">
      <c r="A123" s="85" t="str">
        <f>IF(SquadExport!A123&gt;"",SquadExport!A123,"")</f>
        <v/>
      </c>
      <c r="B123" s="92" t="str">
        <f>IF($A123&gt;"",SquadExport!B123,"")</f>
        <v/>
      </c>
      <c r="C123" s="92" t="str">
        <f>IF($A123&gt;"",SquadExport!C123,"")</f>
        <v/>
      </c>
      <c r="D123" s="92" t="str">
        <f>IF(A123&gt;"",SquadExport!D123,"")</f>
        <v/>
      </c>
      <c r="E123" s="92" t="str">
        <f>IF($A123&gt;"",SquadExport!E123,"")</f>
        <v/>
      </c>
      <c r="F123" s="92" t="str">
        <f>IF($A123&gt;"",SquadExport!F123,"")</f>
        <v/>
      </c>
      <c r="G123" s="94" t="str">
        <f>IFERROR(SquadExport!G123*VLOOKUP(WeightedParse!$C123,Weights!$A$1:$AV$15,2,FALSE),"")</f>
        <v/>
      </c>
      <c r="H123" s="94" t="str">
        <f>IFERROR(SquadExport!H123*VLOOKUP(WeightedParse!$C123,Weights!$A$1:$AV$15,3,FALSE),"")</f>
        <v/>
      </c>
      <c r="I123" s="94" t="str">
        <f>IFERROR(SquadExport!I123*VLOOKUP(WeightedParse!$C123,Weights!$A$1:$AV$15,4,FALSE),"")</f>
        <v/>
      </c>
      <c r="J123" s="94" t="str">
        <f>IFERROR(SquadExport!J123*VLOOKUP(WeightedParse!$C123,Weights!$A$1:$AV$15,5,FALSE),"")</f>
        <v/>
      </c>
      <c r="K123" s="94" t="str">
        <f>IFERROR(SquadExport!K123*VLOOKUP(WeightedParse!$C123,Weights!$A$1:$AV$15,6,FALSE),"")</f>
        <v/>
      </c>
      <c r="L123" s="94" t="str">
        <f>IFERROR(SquadExport!L123*VLOOKUP(WeightedParse!$C123,Weights!$A$1:$AV$15,7,FALSE),"")</f>
        <v/>
      </c>
      <c r="M123" s="94" t="str">
        <f>IFERROR(SquadExport!M123*VLOOKUP(WeightedParse!$C123,Weights!$A$1:$AV$15,8,FALSE),"")</f>
        <v/>
      </c>
      <c r="N123" s="94" t="str">
        <f>IFERROR(SquadExport!N123*VLOOKUP(WeightedParse!$C123,Weights!$A$1:$AV$15,9,FALSE),"")</f>
        <v/>
      </c>
      <c r="O123" s="94" t="str">
        <f>IFERROR(SquadExport!O123*VLOOKUP(WeightedParse!$C123,Weights!$A$1:$AV$15,10,FALSE),"")</f>
        <v/>
      </c>
      <c r="P123" s="94" t="str">
        <f>IFERROR(SquadExport!P123*VLOOKUP(WeightedParse!$C123,Weights!$A$1:$AV$15,11,FALSE),"")</f>
        <v/>
      </c>
      <c r="Q123" s="94" t="str">
        <f>IFERROR(SquadExport!Q123*VLOOKUP(WeightedParse!$C123,Weights!$A$1:$AV$15,12,FALSE),"")</f>
        <v/>
      </c>
      <c r="R123" s="94" t="str">
        <f>IFERROR(SquadExport!R123*VLOOKUP(WeightedParse!$C123,Weights!$A$1:$AV$15,13,FALSE),"")</f>
        <v/>
      </c>
      <c r="S123" s="94" t="str">
        <f>IFERROR(SquadExport!S123*VLOOKUP(WeightedParse!$C123,Weights!$A$1:$AV$15,14,FALSE),"")</f>
        <v/>
      </c>
      <c r="T123" s="94" t="str">
        <f>IFERROR(SquadExport!T123*VLOOKUP(WeightedParse!$C123,Weights!$A$1:$AV$15,15,FALSE),"")</f>
        <v/>
      </c>
      <c r="U123" s="94" t="str">
        <f>IFERROR(SquadExport!U123*VLOOKUP(WeightedParse!$C123,Weights!$A$1:$AV$15,16,FALSE),"")</f>
        <v/>
      </c>
      <c r="V123" s="94" t="str">
        <f>IFERROR(SquadExport!V123*VLOOKUP(WeightedParse!$C123,Weights!$A$1:$AV$15,17,FALSE),"")</f>
        <v/>
      </c>
      <c r="W123" s="94" t="str">
        <f>IFERROR(SquadExport!W123*VLOOKUP(WeightedParse!$C123,Weights!$A$1:$AV$15,18,FALSE),"")</f>
        <v/>
      </c>
      <c r="X123" s="94" t="str">
        <f>IFERROR(SquadExport!X123*VLOOKUP(WeightedParse!$C123,Weights!$A$1:$AV$15,19,FALSE),"")</f>
        <v/>
      </c>
      <c r="Y123" s="94" t="str">
        <f>IFERROR(SquadExport!Y123*VLOOKUP(WeightedParse!$C123,Weights!$A$1:$AV$15,20,FALSE),"")</f>
        <v/>
      </c>
      <c r="Z123" s="94" t="str">
        <f>IFERROR(SquadExport!Z123*VLOOKUP(WeightedParse!$C123,Weights!$A$1:$AV$15,21,FALSE),"")</f>
        <v/>
      </c>
      <c r="AA123" s="94" t="str">
        <f>IFERROR(SquadExport!AA123*VLOOKUP(WeightedParse!$C123,Weights!$A$1:$AV$15,22,FALSE),"")</f>
        <v/>
      </c>
      <c r="AB123" s="94" t="str">
        <f>IFERROR(SquadExport!AB123*VLOOKUP(WeightedParse!$C123,Weights!$A$1:$AV$15,23,FALSE),"")</f>
        <v/>
      </c>
      <c r="AC123" s="94" t="str">
        <f>IFERROR(SquadExport!AC123*VLOOKUP(WeightedParse!$C123,Weights!$A$1:$AV$15,24,FALSE),"")</f>
        <v/>
      </c>
      <c r="AD123" s="94" t="str">
        <f>IFERROR(SquadExport!AD123*VLOOKUP(WeightedParse!$C123,Weights!$A$1:$AV$15,25,FALSE),"")</f>
        <v/>
      </c>
      <c r="AE123" s="94" t="str">
        <f>IFERROR(SquadExport!AE123*VLOOKUP(WeightedParse!$C123,Weights!$A$1:$AV$15,26,FALSE),"")</f>
        <v/>
      </c>
      <c r="AF123" s="94" t="str">
        <f>IFERROR(SquadExport!AF123*VLOOKUP(WeightedParse!$C123,Weights!$A$1:$AV$15,27,FALSE),"")</f>
        <v/>
      </c>
      <c r="AG123" s="94" t="str">
        <f>IFERROR(SquadExport!AG123*VLOOKUP(WeightedParse!$C123,Weights!$A$1:$AV$15,28,FALSE),"")</f>
        <v/>
      </c>
      <c r="AH123" s="94" t="str">
        <f>IFERROR(SquadExport!AH123*VLOOKUP(WeightedParse!$C123,Weights!$A$1:$AV$15,29,FALSE),"")</f>
        <v/>
      </c>
      <c r="AI123" s="94" t="str">
        <f>IFERROR(SquadExport!AI123*VLOOKUP(WeightedParse!$C123,Weights!$A$1:$AV$15,30,FALSE),"")</f>
        <v/>
      </c>
      <c r="AJ123" s="94" t="str">
        <f>IFERROR(SquadExport!AJ123*VLOOKUP(WeightedParse!$C123,Weights!$A$1:$AV$15,31,FALSE),"")</f>
        <v/>
      </c>
      <c r="AK123" s="94" t="str">
        <f>IFERROR(SquadExport!AK123*VLOOKUP(WeightedParse!$C123,Weights!$A$1:$AV$15,32,FALSE),"")</f>
        <v/>
      </c>
      <c r="AL123" s="94" t="str">
        <f>IFERROR(SquadExport!AL123*VLOOKUP(WeightedParse!$C123,Weights!$A$1:$AV$15,33,FALSE),"")</f>
        <v/>
      </c>
      <c r="AM123" s="94" t="str">
        <f>IFERROR(SquadExport!AM123*VLOOKUP(WeightedParse!$C123,Weights!$A$1:$AV$15,34,FALSE),"")</f>
        <v/>
      </c>
      <c r="AN123" s="94" t="str">
        <f>IFERROR(SquadExport!AN123*VLOOKUP(WeightedParse!$C123,Weights!$A$1:$AV$15,35,FALSE),"")</f>
        <v/>
      </c>
      <c r="AO123" s="94" t="str">
        <f>IFERROR(SquadExport!AO123*VLOOKUP(WeightedParse!$C123,Weights!$A$1:$AV$15,36,FALSE),"")</f>
        <v/>
      </c>
      <c r="AP123" s="94" t="str">
        <f>IFERROR(SquadExport!AP123*VLOOKUP(WeightedParse!$C123,Weights!$A$1:$AV$15,37,FALSE),"")</f>
        <v/>
      </c>
      <c r="AQ123" s="94" t="str">
        <f>IFERROR(SquadExport!AQ123*VLOOKUP(WeightedParse!$C123,Weights!$A$1:$AV$15,38,FALSE),"")</f>
        <v/>
      </c>
      <c r="AR123" s="94" t="str">
        <f>IFERROR(SquadExport!AR123*VLOOKUP(WeightedParse!$C123,Weights!$A$1:$AV$15,39,FALSE),"")</f>
        <v/>
      </c>
      <c r="AS123" s="94" t="str">
        <f>IFERROR(SquadExport!AS123*VLOOKUP(WeightedParse!$C123,Weights!$A$1:$AV$15,40,FALSE),"")</f>
        <v/>
      </c>
      <c r="AT123" s="94" t="str">
        <f>IFERROR(SquadExport!AT123*VLOOKUP(WeightedParse!$C123,Weights!$A$1:$AV$15,41,FALSE),"")</f>
        <v/>
      </c>
      <c r="AU123" s="94" t="str">
        <f>IFERROR(SquadExport!AU123*VLOOKUP(WeightedParse!$C123,Weights!$A$1:$AV$15,42,FALSE),"")</f>
        <v/>
      </c>
      <c r="AV123" s="94" t="str">
        <f>IFERROR(SquadExport!AV123*VLOOKUP(WeightedParse!$C123,Weights!$A$1:$AV$15,43,FALSE),"")</f>
        <v/>
      </c>
      <c r="AW123" s="94" t="str">
        <f>IFERROR(SquadExport!AW123*VLOOKUP(WeightedParse!$C123,Weights!$A$1:$AV$15,44,FALSE),"")</f>
        <v/>
      </c>
      <c r="AX123" s="94" t="str">
        <f>IFERROR(SquadExport!AX123*VLOOKUP(WeightedParse!$C123,Weights!$A$1:$AV$15,45,FALSE),"")</f>
        <v/>
      </c>
      <c r="AY123" s="94" t="str">
        <f>IFERROR(SquadExport!AY123*VLOOKUP(WeightedParse!$C123,Weights!$A$1:$AV$15,46,FALSE),"")</f>
        <v/>
      </c>
      <c r="AZ123" s="94" t="str">
        <f>IFERROR(SquadExport!AZ123*VLOOKUP(WeightedParse!$C123,Weights!$A$1:$AV$15,47,FALSE),"")</f>
        <v/>
      </c>
      <c r="BA123" s="94" t="str">
        <f>IFERROR(SquadExport!BA123*VLOOKUP(WeightedParse!$C123,Weights!$A$1:$AV$15,48,FALSE),"")</f>
        <v/>
      </c>
      <c r="BB123" s="92" t="str">
        <f>IFERROR(IF(SquadExport!$BB123="Very Strong",6,IF(SquadExport!$BB123="Strong",5,IF(SquadExport!$BB123="Fairly Strong",4,IF(SquadExport!$BB123="Reasonable",3,IF(SquadExport!$BB123="Weak",2, IF(SquadExport!$BB123="Very Weak",1,"")))))),"")</f>
        <v/>
      </c>
      <c r="BC123" s="92" t="str">
        <f>IFERROR(IF(SquadExport!$BC123="Very Strong",6,IF(SquadExport!$BC123="Strong",5,IF(SquadExport!$BC123="Fairly Strong",4,IF(SquadExport!$BC123="Reasonable",3,IF(SquadExport!$BC123="Weak",2, IF(SquadExport!$BC123="Very Weak",1,"")))))),"")</f>
        <v/>
      </c>
      <c r="BD123" s="105" t="str">
        <f t="shared" si="2"/>
        <v/>
      </c>
      <c r="BE123" s="86" t="str">
        <f t="shared" si="3"/>
        <v/>
      </c>
    </row>
    <row r="124" spans="1:57" x14ac:dyDescent="0.25">
      <c r="A124" s="85" t="str">
        <f>IF(SquadExport!A124&gt;"",SquadExport!A124,"")</f>
        <v/>
      </c>
      <c r="B124" s="92" t="str">
        <f>IF($A124&gt;"",SquadExport!B124,"")</f>
        <v/>
      </c>
      <c r="C124" s="92" t="str">
        <f>IF($A124&gt;"",SquadExport!C124,"")</f>
        <v/>
      </c>
      <c r="D124" s="92" t="str">
        <f>IF(A124&gt;"",SquadExport!D124,"")</f>
        <v/>
      </c>
      <c r="E124" s="92" t="str">
        <f>IF($A124&gt;"",SquadExport!E124,"")</f>
        <v/>
      </c>
      <c r="F124" s="92" t="str">
        <f>IF($A124&gt;"",SquadExport!F124,"")</f>
        <v/>
      </c>
      <c r="G124" s="94" t="str">
        <f>IFERROR(SquadExport!G124*VLOOKUP(WeightedParse!$C124,Weights!$A$1:$AV$15,2,FALSE),"")</f>
        <v/>
      </c>
      <c r="H124" s="94" t="str">
        <f>IFERROR(SquadExport!H124*VLOOKUP(WeightedParse!$C124,Weights!$A$1:$AV$15,3,FALSE),"")</f>
        <v/>
      </c>
      <c r="I124" s="94" t="str">
        <f>IFERROR(SquadExport!I124*VLOOKUP(WeightedParse!$C124,Weights!$A$1:$AV$15,4,FALSE),"")</f>
        <v/>
      </c>
      <c r="J124" s="94" t="str">
        <f>IFERROR(SquadExport!J124*VLOOKUP(WeightedParse!$C124,Weights!$A$1:$AV$15,5,FALSE),"")</f>
        <v/>
      </c>
      <c r="K124" s="94" t="str">
        <f>IFERROR(SquadExport!K124*VLOOKUP(WeightedParse!$C124,Weights!$A$1:$AV$15,6,FALSE),"")</f>
        <v/>
      </c>
      <c r="L124" s="94" t="str">
        <f>IFERROR(SquadExport!L124*VLOOKUP(WeightedParse!$C124,Weights!$A$1:$AV$15,7,FALSE),"")</f>
        <v/>
      </c>
      <c r="M124" s="94" t="str">
        <f>IFERROR(SquadExport!M124*VLOOKUP(WeightedParse!$C124,Weights!$A$1:$AV$15,8,FALSE),"")</f>
        <v/>
      </c>
      <c r="N124" s="94" t="str">
        <f>IFERROR(SquadExport!N124*VLOOKUP(WeightedParse!$C124,Weights!$A$1:$AV$15,9,FALSE),"")</f>
        <v/>
      </c>
      <c r="O124" s="94" t="str">
        <f>IFERROR(SquadExport!O124*VLOOKUP(WeightedParse!$C124,Weights!$A$1:$AV$15,10,FALSE),"")</f>
        <v/>
      </c>
      <c r="P124" s="94" t="str">
        <f>IFERROR(SquadExport!P124*VLOOKUP(WeightedParse!$C124,Weights!$A$1:$AV$15,11,FALSE),"")</f>
        <v/>
      </c>
      <c r="Q124" s="94" t="str">
        <f>IFERROR(SquadExport!Q124*VLOOKUP(WeightedParse!$C124,Weights!$A$1:$AV$15,12,FALSE),"")</f>
        <v/>
      </c>
      <c r="R124" s="94" t="str">
        <f>IFERROR(SquadExport!R124*VLOOKUP(WeightedParse!$C124,Weights!$A$1:$AV$15,13,FALSE),"")</f>
        <v/>
      </c>
      <c r="S124" s="94" t="str">
        <f>IFERROR(SquadExport!S124*VLOOKUP(WeightedParse!$C124,Weights!$A$1:$AV$15,14,FALSE),"")</f>
        <v/>
      </c>
      <c r="T124" s="94" t="str">
        <f>IFERROR(SquadExport!T124*VLOOKUP(WeightedParse!$C124,Weights!$A$1:$AV$15,15,FALSE),"")</f>
        <v/>
      </c>
      <c r="U124" s="94" t="str">
        <f>IFERROR(SquadExport!U124*VLOOKUP(WeightedParse!$C124,Weights!$A$1:$AV$15,16,FALSE),"")</f>
        <v/>
      </c>
      <c r="V124" s="94" t="str">
        <f>IFERROR(SquadExport!V124*VLOOKUP(WeightedParse!$C124,Weights!$A$1:$AV$15,17,FALSE),"")</f>
        <v/>
      </c>
      <c r="W124" s="94" t="str">
        <f>IFERROR(SquadExport!W124*VLOOKUP(WeightedParse!$C124,Weights!$A$1:$AV$15,18,FALSE),"")</f>
        <v/>
      </c>
      <c r="X124" s="94" t="str">
        <f>IFERROR(SquadExport!X124*VLOOKUP(WeightedParse!$C124,Weights!$A$1:$AV$15,19,FALSE),"")</f>
        <v/>
      </c>
      <c r="Y124" s="94" t="str">
        <f>IFERROR(SquadExport!Y124*VLOOKUP(WeightedParse!$C124,Weights!$A$1:$AV$15,20,FALSE),"")</f>
        <v/>
      </c>
      <c r="Z124" s="94" t="str">
        <f>IFERROR(SquadExport!Z124*VLOOKUP(WeightedParse!$C124,Weights!$A$1:$AV$15,21,FALSE),"")</f>
        <v/>
      </c>
      <c r="AA124" s="94" t="str">
        <f>IFERROR(SquadExport!AA124*VLOOKUP(WeightedParse!$C124,Weights!$A$1:$AV$15,22,FALSE),"")</f>
        <v/>
      </c>
      <c r="AB124" s="94" t="str">
        <f>IFERROR(SquadExport!AB124*VLOOKUP(WeightedParse!$C124,Weights!$A$1:$AV$15,23,FALSE),"")</f>
        <v/>
      </c>
      <c r="AC124" s="94" t="str">
        <f>IFERROR(SquadExport!AC124*VLOOKUP(WeightedParse!$C124,Weights!$A$1:$AV$15,24,FALSE),"")</f>
        <v/>
      </c>
      <c r="AD124" s="94" t="str">
        <f>IFERROR(SquadExport!AD124*VLOOKUP(WeightedParse!$C124,Weights!$A$1:$AV$15,25,FALSE),"")</f>
        <v/>
      </c>
      <c r="AE124" s="94" t="str">
        <f>IFERROR(SquadExport!AE124*VLOOKUP(WeightedParse!$C124,Weights!$A$1:$AV$15,26,FALSE),"")</f>
        <v/>
      </c>
      <c r="AF124" s="94" t="str">
        <f>IFERROR(SquadExport!AF124*VLOOKUP(WeightedParse!$C124,Weights!$A$1:$AV$15,27,FALSE),"")</f>
        <v/>
      </c>
      <c r="AG124" s="94" t="str">
        <f>IFERROR(SquadExport!AG124*VLOOKUP(WeightedParse!$C124,Weights!$A$1:$AV$15,28,FALSE),"")</f>
        <v/>
      </c>
      <c r="AH124" s="94" t="str">
        <f>IFERROR(SquadExport!AH124*VLOOKUP(WeightedParse!$C124,Weights!$A$1:$AV$15,29,FALSE),"")</f>
        <v/>
      </c>
      <c r="AI124" s="94" t="str">
        <f>IFERROR(SquadExport!AI124*VLOOKUP(WeightedParse!$C124,Weights!$A$1:$AV$15,30,FALSE),"")</f>
        <v/>
      </c>
      <c r="AJ124" s="94" t="str">
        <f>IFERROR(SquadExport!AJ124*VLOOKUP(WeightedParse!$C124,Weights!$A$1:$AV$15,31,FALSE),"")</f>
        <v/>
      </c>
      <c r="AK124" s="94" t="str">
        <f>IFERROR(SquadExport!AK124*VLOOKUP(WeightedParse!$C124,Weights!$A$1:$AV$15,32,FALSE),"")</f>
        <v/>
      </c>
      <c r="AL124" s="94" t="str">
        <f>IFERROR(SquadExport!AL124*VLOOKUP(WeightedParse!$C124,Weights!$A$1:$AV$15,33,FALSE),"")</f>
        <v/>
      </c>
      <c r="AM124" s="94" t="str">
        <f>IFERROR(SquadExport!AM124*VLOOKUP(WeightedParse!$C124,Weights!$A$1:$AV$15,34,FALSE),"")</f>
        <v/>
      </c>
      <c r="AN124" s="94" t="str">
        <f>IFERROR(SquadExport!AN124*VLOOKUP(WeightedParse!$C124,Weights!$A$1:$AV$15,35,FALSE),"")</f>
        <v/>
      </c>
      <c r="AO124" s="94" t="str">
        <f>IFERROR(SquadExport!AO124*VLOOKUP(WeightedParse!$C124,Weights!$A$1:$AV$15,36,FALSE),"")</f>
        <v/>
      </c>
      <c r="AP124" s="94" t="str">
        <f>IFERROR(SquadExport!AP124*VLOOKUP(WeightedParse!$C124,Weights!$A$1:$AV$15,37,FALSE),"")</f>
        <v/>
      </c>
      <c r="AQ124" s="94" t="str">
        <f>IFERROR(SquadExport!AQ124*VLOOKUP(WeightedParse!$C124,Weights!$A$1:$AV$15,38,FALSE),"")</f>
        <v/>
      </c>
      <c r="AR124" s="94" t="str">
        <f>IFERROR(SquadExport!AR124*VLOOKUP(WeightedParse!$C124,Weights!$A$1:$AV$15,39,FALSE),"")</f>
        <v/>
      </c>
      <c r="AS124" s="94" t="str">
        <f>IFERROR(SquadExport!AS124*VLOOKUP(WeightedParse!$C124,Weights!$A$1:$AV$15,40,FALSE),"")</f>
        <v/>
      </c>
      <c r="AT124" s="94" t="str">
        <f>IFERROR(SquadExport!AT124*VLOOKUP(WeightedParse!$C124,Weights!$A$1:$AV$15,41,FALSE),"")</f>
        <v/>
      </c>
      <c r="AU124" s="94" t="str">
        <f>IFERROR(SquadExport!AU124*VLOOKUP(WeightedParse!$C124,Weights!$A$1:$AV$15,42,FALSE),"")</f>
        <v/>
      </c>
      <c r="AV124" s="94" t="str">
        <f>IFERROR(SquadExport!AV124*VLOOKUP(WeightedParse!$C124,Weights!$A$1:$AV$15,43,FALSE),"")</f>
        <v/>
      </c>
      <c r="AW124" s="94" t="str">
        <f>IFERROR(SquadExport!AW124*VLOOKUP(WeightedParse!$C124,Weights!$A$1:$AV$15,44,FALSE),"")</f>
        <v/>
      </c>
      <c r="AX124" s="94" t="str">
        <f>IFERROR(SquadExport!AX124*VLOOKUP(WeightedParse!$C124,Weights!$A$1:$AV$15,45,FALSE),"")</f>
        <v/>
      </c>
      <c r="AY124" s="94" t="str">
        <f>IFERROR(SquadExport!AY124*VLOOKUP(WeightedParse!$C124,Weights!$A$1:$AV$15,46,FALSE),"")</f>
        <v/>
      </c>
      <c r="AZ124" s="94" t="str">
        <f>IFERROR(SquadExport!AZ124*VLOOKUP(WeightedParse!$C124,Weights!$A$1:$AV$15,47,FALSE),"")</f>
        <v/>
      </c>
      <c r="BA124" s="94" t="str">
        <f>IFERROR(SquadExport!BA124*VLOOKUP(WeightedParse!$C124,Weights!$A$1:$AV$15,48,FALSE),"")</f>
        <v/>
      </c>
      <c r="BB124" s="92" t="str">
        <f>IFERROR(IF(SquadExport!$BB124="Very Strong",6,IF(SquadExport!$BB124="Strong",5,IF(SquadExport!$BB124="Fairly Strong",4,IF(SquadExport!$BB124="Reasonable",3,IF(SquadExport!$BB124="Weak",2, IF(SquadExport!$BB124="Very Weak",1,"")))))),"")</f>
        <v/>
      </c>
      <c r="BC124" s="92" t="str">
        <f>IFERROR(IF(SquadExport!$BC124="Very Strong",6,IF(SquadExport!$BC124="Strong",5,IF(SquadExport!$BC124="Fairly Strong",4,IF(SquadExport!$BC124="Reasonable",3,IF(SquadExport!$BC124="Weak",2, IF(SquadExport!$BC124="Very Weak",1,"")))))),"")</f>
        <v/>
      </c>
      <c r="BD124" s="105" t="str">
        <f t="shared" si="2"/>
        <v/>
      </c>
      <c r="BE124" s="86" t="str">
        <f t="shared" si="3"/>
        <v/>
      </c>
    </row>
    <row r="125" spans="1:57" x14ac:dyDescent="0.25">
      <c r="A125" s="85" t="str">
        <f>IF(SquadExport!A125&gt;"",SquadExport!A125,"")</f>
        <v/>
      </c>
      <c r="B125" s="92" t="str">
        <f>IF($A125&gt;"",SquadExport!B125,"")</f>
        <v/>
      </c>
      <c r="C125" s="92" t="str">
        <f>IF($A125&gt;"",SquadExport!C125,"")</f>
        <v/>
      </c>
      <c r="D125" s="92" t="str">
        <f>IF(A125&gt;"",SquadExport!D125,"")</f>
        <v/>
      </c>
      <c r="E125" s="92" t="str">
        <f>IF($A125&gt;"",SquadExport!E125,"")</f>
        <v/>
      </c>
      <c r="F125" s="92" t="str">
        <f>IF($A125&gt;"",SquadExport!F125,"")</f>
        <v/>
      </c>
      <c r="G125" s="94" t="str">
        <f>IFERROR(SquadExport!G125*VLOOKUP(WeightedParse!$C125,Weights!$A$1:$AV$15,2,FALSE),"")</f>
        <v/>
      </c>
      <c r="H125" s="94" t="str">
        <f>IFERROR(SquadExport!H125*VLOOKUP(WeightedParse!$C125,Weights!$A$1:$AV$15,3,FALSE),"")</f>
        <v/>
      </c>
      <c r="I125" s="94" t="str">
        <f>IFERROR(SquadExport!I125*VLOOKUP(WeightedParse!$C125,Weights!$A$1:$AV$15,4,FALSE),"")</f>
        <v/>
      </c>
      <c r="J125" s="94" t="str">
        <f>IFERROR(SquadExport!J125*VLOOKUP(WeightedParse!$C125,Weights!$A$1:$AV$15,5,FALSE),"")</f>
        <v/>
      </c>
      <c r="K125" s="94" t="str">
        <f>IFERROR(SquadExport!K125*VLOOKUP(WeightedParse!$C125,Weights!$A$1:$AV$15,6,FALSE),"")</f>
        <v/>
      </c>
      <c r="L125" s="94" t="str">
        <f>IFERROR(SquadExport!L125*VLOOKUP(WeightedParse!$C125,Weights!$A$1:$AV$15,7,FALSE),"")</f>
        <v/>
      </c>
      <c r="M125" s="94" t="str">
        <f>IFERROR(SquadExport!M125*VLOOKUP(WeightedParse!$C125,Weights!$A$1:$AV$15,8,FALSE),"")</f>
        <v/>
      </c>
      <c r="N125" s="94" t="str">
        <f>IFERROR(SquadExport!N125*VLOOKUP(WeightedParse!$C125,Weights!$A$1:$AV$15,9,FALSE),"")</f>
        <v/>
      </c>
      <c r="O125" s="94" t="str">
        <f>IFERROR(SquadExport!O125*VLOOKUP(WeightedParse!$C125,Weights!$A$1:$AV$15,10,FALSE),"")</f>
        <v/>
      </c>
      <c r="P125" s="94" t="str">
        <f>IFERROR(SquadExport!P125*VLOOKUP(WeightedParse!$C125,Weights!$A$1:$AV$15,11,FALSE),"")</f>
        <v/>
      </c>
      <c r="Q125" s="94" t="str">
        <f>IFERROR(SquadExport!Q125*VLOOKUP(WeightedParse!$C125,Weights!$A$1:$AV$15,12,FALSE),"")</f>
        <v/>
      </c>
      <c r="R125" s="94" t="str">
        <f>IFERROR(SquadExport!R125*VLOOKUP(WeightedParse!$C125,Weights!$A$1:$AV$15,13,FALSE),"")</f>
        <v/>
      </c>
      <c r="S125" s="94" t="str">
        <f>IFERROR(SquadExport!S125*VLOOKUP(WeightedParse!$C125,Weights!$A$1:$AV$15,14,FALSE),"")</f>
        <v/>
      </c>
      <c r="T125" s="94" t="str">
        <f>IFERROR(SquadExport!T125*VLOOKUP(WeightedParse!$C125,Weights!$A$1:$AV$15,15,FALSE),"")</f>
        <v/>
      </c>
      <c r="U125" s="94" t="str">
        <f>IFERROR(SquadExport!U125*VLOOKUP(WeightedParse!$C125,Weights!$A$1:$AV$15,16,FALSE),"")</f>
        <v/>
      </c>
      <c r="V125" s="94" t="str">
        <f>IFERROR(SquadExport!V125*VLOOKUP(WeightedParse!$C125,Weights!$A$1:$AV$15,17,FALSE),"")</f>
        <v/>
      </c>
      <c r="W125" s="94" t="str">
        <f>IFERROR(SquadExport!W125*VLOOKUP(WeightedParse!$C125,Weights!$A$1:$AV$15,18,FALSE),"")</f>
        <v/>
      </c>
      <c r="X125" s="94" t="str">
        <f>IFERROR(SquadExport!X125*VLOOKUP(WeightedParse!$C125,Weights!$A$1:$AV$15,19,FALSE),"")</f>
        <v/>
      </c>
      <c r="Y125" s="94" t="str">
        <f>IFERROR(SquadExport!Y125*VLOOKUP(WeightedParse!$C125,Weights!$A$1:$AV$15,20,FALSE),"")</f>
        <v/>
      </c>
      <c r="Z125" s="94" t="str">
        <f>IFERROR(SquadExport!Z125*VLOOKUP(WeightedParse!$C125,Weights!$A$1:$AV$15,21,FALSE),"")</f>
        <v/>
      </c>
      <c r="AA125" s="94" t="str">
        <f>IFERROR(SquadExport!AA125*VLOOKUP(WeightedParse!$C125,Weights!$A$1:$AV$15,22,FALSE),"")</f>
        <v/>
      </c>
      <c r="AB125" s="94" t="str">
        <f>IFERROR(SquadExport!AB125*VLOOKUP(WeightedParse!$C125,Weights!$A$1:$AV$15,23,FALSE),"")</f>
        <v/>
      </c>
      <c r="AC125" s="94" t="str">
        <f>IFERROR(SquadExport!AC125*VLOOKUP(WeightedParse!$C125,Weights!$A$1:$AV$15,24,FALSE),"")</f>
        <v/>
      </c>
      <c r="AD125" s="94" t="str">
        <f>IFERROR(SquadExport!AD125*VLOOKUP(WeightedParse!$C125,Weights!$A$1:$AV$15,25,FALSE),"")</f>
        <v/>
      </c>
      <c r="AE125" s="94" t="str">
        <f>IFERROR(SquadExport!AE125*VLOOKUP(WeightedParse!$C125,Weights!$A$1:$AV$15,26,FALSE),"")</f>
        <v/>
      </c>
      <c r="AF125" s="94" t="str">
        <f>IFERROR(SquadExport!AF125*VLOOKUP(WeightedParse!$C125,Weights!$A$1:$AV$15,27,FALSE),"")</f>
        <v/>
      </c>
      <c r="AG125" s="94" t="str">
        <f>IFERROR(SquadExport!AG125*VLOOKUP(WeightedParse!$C125,Weights!$A$1:$AV$15,28,FALSE),"")</f>
        <v/>
      </c>
      <c r="AH125" s="94" t="str">
        <f>IFERROR(SquadExport!AH125*VLOOKUP(WeightedParse!$C125,Weights!$A$1:$AV$15,29,FALSE),"")</f>
        <v/>
      </c>
      <c r="AI125" s="94" t="str">
        <f>IFERROR(SquadExport!AI125*VLOOKUP(WeightedParse!$C125,Weights!$A$1:$AV$15,30,FALSE),"")</f>
        <v/>
      </c>
      <c r="AJ125" s="94" t="str">
        <f>IFERROR(SquadExport!AJ125*VLOOKUP(WeightedParse!$C125,Weights!$A$1:$AV$15,31,FALSE),"")</f>
        <v/>
      </c>
      <c r="AK125" s="94" t="str">
        <f>IFERROR(SquadExport!AK125*VLOOKUP(WeightedParse!$C125,Weights!$A$1:$AV$15,32,FALSE),"")</f>
        <v/>
      </c>
      <c r="AL125" s="94" t="str">
        <f>IFERROR(SquadExport!AL125*VLOOKUP(WeightedParse!$C125,Weights!$A$1:$AV$15,33,FALSE),"")</f>
        <v/>
      </c>
      <c r="AM125" s="94" t="str">
        <f>IFERROR(SquadExport!AM125*VLOOKUP(WeightedParse!$C125,Weights!$A$1:$AV$15,34,FALSE),"")</f>
        <v/>
      </c>
      <c r="AN125" s="94" t="str">
        <f>IFERROR(SquadExport!AN125*VLOOKUP(WeightedParse!$C125,Weights!$A$1:$AV$15,35,FALSE),"")</f>
        <v/>
      </c>
      <c r="AO125" s="94" t="str">
        <f>IFERROR(SquadExport!AO125*VLOOKUP(WeightedParse!$C125,Weights!$A$1:$AV$15,36,FALSE),"")</f>
        <v/>
      </c>
      <c r="AP125" s="94" t="str">
        <f>IFERROR(SquadExport!AP125*VLOOKUP(WeightedParse!$C125,Weights!$A$1:$AV$15,37,FALSE),"")</f>
        <v/>
      </c>
      <c r="AQ125" s="94" t="str">
        <f>IFERROR(SquadExport!AQ125*VLOOKUP(WeightedParse!$C125,Weights!$A$1:$AV$15,38,FALSE),"")</f>
        <v/>
      </c>
      <c r="AR125" s="94" t="str">
        <f>IFERROR(SquadExport!AR125*VLOOKUP(WeightedParse!$C125,Weights!$A$1:$AV$15,39,FALSE),"")</f>
        <v/>
      </c>
      <c r="AS125" s="94" t="str">
        <f>IFERROR(SquadExport!AS125*VLOOKUP(WeightedParse!$C125,Weights!$A$1:$AV$15,40,FALSE),"")</f>
        <v/>
      </c>
      <c r="AT125" s="94" t="str">
        <f>IFERROR(SquadExport!AT125*VLOOKUP(WeightedParse!$C125,Weights!$A$1:$AV$15,41,FALSE),"")</f>
        <v/>
      </c>
      <c r="AU125" s="94" t="str">
        <f>IFERROR(SquadExport!AU125*VLOOKUP(WeightedParse!$C125,Weights!$A$1:$AV$15,42,FALSE),"")</f>
        <v/>
      </c>
      <c r="AV125" s="94" t="str">
        <f>IFERROR(SquadExport!AV125*VLOOKUP(WeightedParse!$C125,Weights!$A$1:$AV$15,43,FALSE),"")</f>
        <v/>
      </c>
      <c r="AW125" s="94" t="str">
        <f>IFERROR(SquadExport!AW125*VLOOKUP(WeightedParse!$C125,Weights!$A$1:$AV$15,44,FALSE),"")</f>
        <v/>
      </c>
      <c r="AX125" s="94" t="str">
        <f>IFERROR(SquadExport!AX125*VLOOKUP(WeightedParse!$C125,Weights!$A$1:$AV$15,45,FALSE),"")</f>
        <v/>
      </c>
      <c r="AY125" s="94" t="str">
        <f>IFERROR(SquadExport!AY125*VLOOKUP(WeightedParse!$C125,Weights!$A$1:$AV$15,46,FALSE),"")</f>
        <v/>
      </c>
      <c r="AZ125" s="94" t="str">
        <f>IFERROR(SquadExport!AZ125*VLOOKUP(WeightedParse!$C125,Weights!$A$1:$AV$15,47,FALSE),"")</f>
        <v/>
      </c>
      <c r="BA125" s="94" t="str">
        <f>IFERROR(SquadExport!BA125*VLOOKUP(WeightedParse!$C125,Weights!$A$1:$AV$15,48,FALSE),"")</f>
        <v/>
      </c>
      <c r="BB125" s="92" t="str">
        <f>IFERROR(IF(SquadExport!$BB125="Very Strong",6,IF(SquadExport!$BB125="Strong",5,IF(SquadExport!$BB125="Fairly Strong",4,IF(SquadExport!$BB125="Reasonable",3,IF(SquadExport!$BB125="Weak",2, IF(SquadExport!$BB125="Very Weak",1,"")))))),"")</f>
        <v/>
      </c>
      <c r="BC125" s="92" t="str">
        <f>IFERROR(IF(SquadExport!$BC125="Very Strong",6,IF(SquadExport!$BC125="Strong",5,IF(SquadExport!$BC125="Fairly Strong",4,IF(SquadExport!$BC125="Reasonable",3,IF(SquadExport!$BC125="Weak",2, IF(SquadExport!$BC125="Very Weak",1,"")))))),"")</f>
        <v/>
      </c>
      <c r="BD125" s="105" t="str">
        <f t="shared" si="2"/>
        <v/>
      </c>
      <c r="BE125" s="86" t="str">
        <f t="shared" si="3"/>
        <v/>
      </c>
    </row>
    <row r="126" spans="1:57" x14ac:dyDescent="0.25">
      <c r="A126" s="85" t="str">
        <f>IF(SquadExport!A126&gt;"",SquadExport!A126,"")</f>
        <v/>
      </c>
      <c r="B126" s="92" t="str">
        <f>IF($A126&gt;"",SquadExport!B126,"")</f>
        <v/>
      </c>
      <c r="C126" s="92" t="str">
        <f>IF($A126&gt;"",SquadExport!C126,"")</f>
        <v/>
      </c>
      <c r="D126" s="92" t="str">
        <f>IF(A126&gt;"",SquadExport!D126,"")</f>
        <v/>
      </c>
      <c r="E126" s="92" t="str">
        <f>IF($A126&gt;"",SquadExport!E126,"")</f>
        <v/>
      </c>
      <c r="F126" s="92" t="str">
        <f>IF($A126&gt;"",SquadExport!F126,"")</f>
        <v/>
      </c>
      <c r="G126" s="94" t="str">
        <f>IFERROR(SquadExport!G126*VLOOKUP(WeightedParse!$C126,Weights!$A$1:$AV$15,2,FALSE),"")</f>
        <v/>
      </c>
      <c r="H126" s="94" t="str">
        <f>IFERROR(SquadExport!H126*VLOOKUP(WeightedParse!$C126,Weights!$A$1:$AV$15,3,FALSE),"")</f>
        <v/>
      </c>
      <c r="I126" s="94" t="str">
        <f>IFERROR(SquadExport!I126*VLOOKUP(WeightedParse!$C126,Weights!$A$1:$AV$15,4,FALSE),"")</f>
        <v/>
      </c>
      <c r="J126" s="94" t="str">
        <f>IFERROR(SquadExport!J126*VLOOKUP(WeightedParse!$C126,Weights!$A$1:$AV$15,5,FALSE),"")</f>
        <v/>
      </c>
      <c r="K126" s="94" t="str">
        <f>IFERROR(SquadExport!K126*VLOOKUP(WeightedParse!$C126,Weights!$A$1:$AV$15,6,FALSE),"")</f>
        <v/>
      </c>
      <c r="L126" s="94" t="str">
        <f>IFERROR(SquadExport!L126*VLOOKUP(WeightedParse!$C126,Weights!$A$1:$AV$15,7,FALSE),"")</f>
        <v/>
      </c>
      <c r="M126" s="94" t="str">
        <f>IFERROR(SquadExport!M126*VLOOKUP(WeightedParse!$C126,Weights!$A$1:$AV$15,8,FALSE),"")</f>
        <v/>
      </c>
      <c r="N126" s="94" t="str">
        <f>IFERROR(SquadExport!N126*VLOOKUP(WeightedParse!$C126,Weights!$A$1:$AV$15,9,FALSE),"")</f>
        <v/>
      </c>
      <c r="O126" s="94" t="str">
        <f>IFERROR(SquadExport!O126*VLOOKUP(WeightedParse!$C126,Weights!$A$1:$AV$15,10,FALSE),"")</f>
        <v/>
      </c>
      <c r="P126" s="94" t="str">
        <f>IFERROR(SquadExport!P126*VLOOKUP(WeightedParse!$C126,Weights!$A$1:$AV$15,11,FALSE),"")</f>
        <v/>
      </c>
      <c r="Q126" s="94" t="str">
        <f>IFERROR(SquadExport!Q126*VLOOKUP(WeightedParse!$C126,Weights!$A$1:$AV$15,12,FALSE),"")</f>
        <v/>
      </c>
      <c r="R126" s="94" t="str">
        <f>IFERROR(SquadExport!R126*VLOOKUP(WeightedParse!$C126,Weights!$A$1:$AV$15,13,FALSE),"")</f>
        <v/>
      </c>
      <c r="S126" s="94" t="str">
        <f>IFERROR(SquadExport!S126*VLOOKUP(WeightedParse!$C126,Weights!$A$1:$AV$15,14,FALSE),"")</f>
        <v/>
      </c>
      <c r="T126" s="94" t="str">
        <f>IFERROR(SquadExport!T126*VLOOKUP(WeightedParse!$C126,Weights!$A$1:$AV$15,15,FALSE),"")</f>
        <v/>
      </c>
      <c r="U126" s="94" t="str">
        <f>IFERROR(SquadExport!U126*VLOOKUP(WeightedParse!$C126,Weights!$A$1:$AV$15,16,FALSE),"")</f>
        <v/>
      </c>
      <c r="V126" s="94" t="str">
        <f>IFERROR(SquadExport!V126*VLOOKUP(WeightedParse!$C126,Weights!$A$1:$AV$15,17,FALSE),"")</f>
        <v/>
      </c>
      <c r="W126" s="94" t="str">
        <f>IFERROR(SquadExport!W126*VLOOKUP(WeightedParse!$C126,Weights!$A$1:$AV$15,18,FALSE),"")</f>
        <v/>
      </c>
      <c r="X126" s="94" t="str">
        <f>IFERROR(SquadExport!X126*VLOOKUP(WeightedParse!$C126,Weights!$A$1:$AV$15,19,FALSE),"")</f>
        <v/>
      </c>
      <c r="Y126" s="94" t="str">
        <f>IFERROR(SquadExport!Y126*VLOOKUP(WeightedParse!$C126,Weights!$A$1:$AV$15,20,FALSE),"")</f>
        <v/>
      </c>
      <c r="Z126" s="94" t="str">
        <f>IFERROR(SquadExport!Z126*VLOOKUP(WeightedParse!$C126,Weights!$A$1:$AV$15,21,FALSE),"")</f>
        <v/>
      </c>
      <c r="AA126" s="94" t="str">
        <f>IFERROR(SquadExport!AA126*VLOOKUP(WeightedParse!$C126,Weights!$A$1:$AV$15,22,FALSE),"")</f>
        <v/>
      </c>
      <c r="AB126" s="94" t="str">
        <f>IFERROR(SquadExport!AB126*VLOOKUP(WeightedParse!$C126,Weights!$A$1:$AV$15,23,FALSE),"")</f>
        <v/>
      </c>
      <c r="AC126" s="94" t="str">
        <f>IFERROR(SquadExport!AC126*VLOOKUP(WeightedParse!$C126,Weights!$A$1:$AV$15,24,FALSE),"")</f>
        <v/>
      </c>
      <c r="AD126" s="94" t="str">
        <f>IFERROR(SquadExport!AD126*VLOOKUP(WeightedParse!$C126,Weights!$A$1:$AV$15,25,FALSE),"")</f>
        <v/>
      </c>
      <c r="AE126" s="94" t="str">
        <f>IFERROR(SquadExport!AE126*VLOOKUP(WeightedParse!$C126,Weights!$A$1:$AV$15,26,FALSE),"")</f>
        <v/>
      </c>
      <c r="AF126" s="94" t="str">
        <f>IFERROR(SquadExport!AF126*VLOOKUP(WeightedParse!$C126,Weights!$A$1:$AV$15,27,FALSE),"")</f>
        <v/>
      </c>
      <c r="AG126" s="94" t="str">
        <f>IFERROR(SquadExport!AG126*VLOOKUP(WeightedParse!$C126,Weights!$A$1:$AV$15,28,FALSE),"")</f>
        <v/>
      </c>
      <c r="AH126" s="94" t="str">
        <f>IFERROR(SquadExport!AH126*VLOOKUP(WeightedParse!$C126,Weights!$A$1:$AV$15,29,FALSE),"")</f>
        <v/>
      </c>
      <c r="AI126" s="94" t="str">
        <f>IFERROR(SquadExport!AI126*VLOOKUP(WeightedParse!$C126,Weights!$A$1:$AV$15,30,FALSE),"")</f>
        <v/>
      </c>
      <c r="AJ126" s="94" t="str">
        <f>IFERROR(SquadExport!AJ126*VLOOKUP(WeightedParse!$C126,Weights!$A$1:$AV$15,31,FALSE),"")</f>
        <v/>
      </c>
      <c r="AK126" s="94" t="str">
        <f>IFERROR(SquadExport!AK126*VLOOKUP(WeightedParse!$C126,Weights!$A$1:$AV$15,32,FALSE),"")</f>
        <v/>
      </c>
      <c r="AL126" s="94" t="str">
        <f>IFERROR(SquadExport!AL126*VLOOKUP(WeightedParse!$C126,Weights!$A$1:$AV$15,33,FALSE),"")</f>
        <v/>
      </c>
      <c r="AM126" s="94" t="str">
        <f>IFERROR(SquadExport!AM126*VLOOKUP(WeightedParse!$C126,Weights!$A$1:$AV$15,34,FALSE),"")</f>
        <v/>
      </c>
      <c r="AN126" s="94" t="str">
        <f>IFERROR(SquadExport!AN126*VLOOKUP(WeightedParse!$C126,Weights!$A$1:$AV$15,35,FALSE),"")</f>
        <v/>
      </c>
      <c r="AO126" s="94" t="str">
        <f>IFERROR(SquadExport!AO126*VLOOKUP(WeightedParse!$C126,Weights!$A$1:$AV$15,36,FALSE),"")</f>
        <v/>
      </c>
      <c r="AP126" s="94" t="str">
        <f>IFERROR(SquadExport!AP126*VLOOKUP(WeightedParse!$C126,Weights!$A$1:$AV$15,37,FALSE),"")</f>
        <v/>
      </c>
      <c r="AQ126" s="94" t="str">
        <f>IFERROR(SquadExport!AQ126*VLOOKUP(WeightedParse!$C126,Weights!$A$1:$AV$15,38,FALSE),"")</f>
        <v/>
      </c>
      <c r="AR126" s="94" t="str">
        <f>IFERROR(SquadExport!AR126*VLOOKUP(WeightedParse!$C126,Weights!$A$1:$AV$15,39,FALSE),"")</f>
        <v/>
      </c>
      <c r="AS126" s="94" t="str">
        <f>IFERROR(SquadExport!AS126*VLOOKUP(WeightedParse!$C126,Weights!$A$1:$AV$15,40,FALSE),"")</f>
        <v/>
      </c>
      <c r="AT126" s="94" t="str">
        <f>IFERROR(SquadExport!AT126*VLOOKUP(WeightedParse!$C126,Weights!$A$1:$AV$15,41,FALSE),"")</f>
        <v/>
      </c>
      <c r="AU126" s="94" t="str">
        <f>IFERROR(SquadExport!AU126*VLOOKUP(WeightedParse!$C126,Weights!$A$1:$AV$15,42,FALSE),"")</f>
        <v/>
      </c>
      <c r="AV126" s="94" t="str">
        <f>IFERROR(SquadExport!AV126*VLOOKUP(WeightedParse!$C126,Weights!$A$1:$AV$15,43,FALSE),"")</f>
        <v/>
      </c>
      <c r="AW126" s="94" t="str">
        <f>IFERROR(SquadExport!AW126*VLOOKUP(WeightedParse!$C126,Weights!$A$1:$AV$15,44,FALSE),"")</f>
        <v/>
      </c>
      <c r="AX126" s="94" t="str">
        <f>IFERROR(SquadExport!AX126*VLOOKUP(WeightedParse!$C126,Weights!$A$1:$AV$15,45,FALSE),"")</f>
        <v/>
      </c>
      <c r="AY126" s="94" t="str">
        <f>IFERROR(SquadExport!AY126*VLOOKUP(WeightedParse!$C126,Weights!$A$1:$AV$15,46,FALSE),"")</f>
        <v/>
      </c>
      <c r="AZ126" s="94" t="str">
        <f>IFERROR(SquadExport!AZ126*VLOOKUP(WeightedParse!$C126,Weights!$A$1:$AV$15,47,FALSE),"")</f>
        <v/>
      </c>
      <c r="BA126" s="94" t="str">
        <f>IFERROR(SquadExport!BA126*VLOOKUP(WeightedParse!$C126,Weights!$A$1:$AV$15,48,FALSE),"")</f>
        <v/>
      </c>
      <c r="BB126" s="92" t="str">
        <f>IFERROR(IF(SquadExport!$BB126="Very Strong",6,IF(SquadExport!$BB126="Strong",5,IF(SquadExport!$BB126="Fairly Strong",4,IF(SquadExport!$BB126="Reasonable",3,IF(SquadExport!$BB126="Weak",2, IF(SquadExport!$BB126="Very Weak",1,"")))))),"")</f>
        <v/>
      </c>
      <c r="BC126" s="92" t="str">
        <f>IFERROR(IF(SquadExport!$BC126="Very Strong",6,IF(SquadExport!$BC126="Strong",5,IF(SquadExport!$BC126="Fairly Strong",4,IF(SquadExport!$BC126="Reasonable",3,IF(SquadExport!$BC126="Weak",2, IF(SquadExport!$BC126="Very Weak",1,"")))))),"")</f>
        <v/>
      </c>
      <c r="BD126" s="105" t="str">
        <f t="shared" si="2"/>
        <v/>
      </c>
      <c r="BE126" s="86" t="str">
        <f t="shared" si="3"/>
        <v/>
      </c>
    </row>
    <row r="127" spans="1:57" x14ac:dyDescent="0.25">
      <c r="A127" s="85" t="str">
        <f>IF(SquadExport!A127&gt;"",SquadExport!A127,"")</f>
        <v/>
      </c>
      <c r="B127" s="92" t="str">
        <f>IF($A127&gt;"",SquadExport!B127,"")</f>
        <v/>
      </c>
      <c r="C127" s="92" t="str">
        <f>IF($A127&gt;"",SquadExport!C127,"")</f>
        <v/>
      </c>
      <c r="D127" s="92" t="str">
        <f>IF(A127&gt;"",SquadExport!D127,"")</f>
        <v/>
      </c>
      <c r="E127" s="92" t="str">
        <f>IF($A127&gt;"",SquadExport!E127,"")</f>
        <v/>
      </c>
      <c r="F127" s="92" t="str">
        <f>IF($A127&gt;"",SquadExport!F127,"")</f>
        <v/>
      </c>
      <c r="G127" s="94" t="str">
        <f>IFERROR(SquadExport!G127*VLOOKUP(WeightedParse!$C127,Weights!$A$1:$AV$15,2,FALSE),"")</f>
        <v/>
      </c>
      <c r="H127" s="94" t="str">
        <f>IFERROR(SquadExport!H127*VLOOKUP(WeightedParse!$C127,Weights!$A$1:$AV$15,3,FALSE),"")</f>
        <v/>
      </c>
      <c r="I127" s="94" t="str">
        <f>IFERROR(SquadExport!I127*VLOOKUP(WeightedParse!$C127,Weights!$A$1:$AV$15,4,FALSE),"")</f>
        <v/>
      </c>
      <c r="J127" s="94" t="str">
        <f>IFERROR(SquadExport!J127*VLOOKUP(WeightedParse!$C127,Weights!$A$1:$AV$15,5,FALSE),"")</f>
        <v/>
      </c>
      <c r="K127" s="94" t="str">
        <f>IFERROR(SquadExport!K127*VLOOKUP(WeightedParse!$C127,Weights!$A$1:$AV$15,6,FALSE),"")</f>
        <v/>
      </c>
      <c r="L127" s="94" t="str">
        <f>IFERROR(SquadExport!L127*VLOOKUP(WeightedParse!$C127,Weights!$A$1:$AV$15,7,FALSE),"")</f>
        <v/>
      </c>
      <c r="M127" s="94" t="str">
        <f>IFERROR(SquadExport!M127*VLOOKUP(WeightedParse!$C127,Weights!$A$1:$AV$15,8,FALSE),"")</f>
        <v/>
      </c>
      <c r="N127" s="94" t="str">
        <f>IFERROR(SquadExport!N127*VLOOKUP(WeightedParse!$C127,Weights!$A$1:$AV$15,9,FALSE),"")</f>
        <v/>
      </c>
      <c r="O127" s="94" t="str">
        <f>IFERROR(SquadExport!O127*VLOOKUP(WeightedParse!$C127,Weights!$A$1:$AV$15,10,FALSE),"")</f>
        <v/>
      </c>
      <c r="P127" s="94" t="str">
        <f>IFERROR(SquadExport!P127*VLOOKUP(WeightedParse!$C127,Weights!$A$1:$AV$15,11,FALSE),"")</f>
        <v/>
      </c>
      <c r="Q127" s="94" t="str">
        <f>IFERROR(SquadExport!Q127*VLOOKUP(WeightedParse!$C127,Weights!$A$1:$AV$15,12,FALSE),"")</f>
        <v/>
      </c>
      <c r="R127" s="94" t="str">
        <f>IFERROR(SquadExport!R127*VLOOKUP(WeightedParse!$C127,Weights!$A$1:$AV$15,13,FALSE),"")</f>
        <v/>
      </c>
      <c r="S127" s="94" t="str">
        <f>IFERROR(SquadExport!S127*VLOOKUP(WeightedParse!$C127,Weights!$A$1:$AV$15,14,FALSE),"")</f>
        <v/>
      </c>
      <c r="T127" s="94" t="str">
        <f>IFERROR(SquadExport!T127*VLOOKUP(WeightedParse!$C127,Weights!$A$1:$AV$15,15,FALSE),"")</f>
        <v/>
      </c>
      <c r="U127" s="94" t="str">
        <f>IFERROR(SquadExport!U127*VLOOKUP(WeightedParse!$C127,Weights!$A$1:$AV$15,16,FALSE),"")</f>
        <v/>
      </c>
      <c r="V127" s="94" t="str">
        <f>IFERROR(SquadExport!V127*VLOOKUP(WeightedParse!$C127,Weights!$A$1:$AV$15,17,FALSE),"")</f>
        <v/>
      </c>
      <c r="W127" s="94" t="str">
        <f>IFERROR(SquadExport!W127*VLOOKUP(WeightedParse!$C127,Weights!$A$1:$AV$15,18,FALSE),"")</f>
        <v/>
      </c>
      <c r="X127" s="94" t="str">
        <f>IFERROR(SquadExport!X127*VLOOKUP(WeightedParse!$C127,Weights!$A$1:$AV$15,19,FALSE),"")</f>
        <v/>
      </c>
      <c r="Y127" s="94" t="str">
        <f>IFERROR(SquadExport!Y127*VLOOKUP(WeightedParse!$C127,Weights!$A$1:$AV$15,20,FALSE),"")</f>
        <v/>
      </c>
      <c r="Z127" s="94" t="str">
        <f>IFERROR(SquadExport!Z127*VLOOKUP(WeightedParse!$C127,Weights!$A$1:$AV$15,21,FALSE),"")</f>
        <v/>
      </c>
      <c r="AA127" s="94" t="str">
        <f>IFERROR(SquadExport!AA127*VLOOKUP(WeightedParse!$C127,Weights!$A$1:$AV$15,22,FALSE),"")</f>
        <v/>
      </c>
      <c r="AB127" s="94" t="str">
        <f>IFERROR(SquadExport!AB127*VLOOKUP(WeightedParse!$C127,Weights!$A$1:$AV$15,23,FALSE),"")</f>
        <v/>
      </c>
      <c r="AC127" s="94" t="str">
        <f>IFERROR(SquadExport!AC127*VLOOKUP(WeightedParse!$C127,Weights!$A$1:$AV$15,24,FALSE),"")</f>
        <v/>
      </c>
      <c r="AD127" s="94" t="str">
        <f>IFERROR(SquadExport!AD127*VLOOKUP(WeightedParse!$C127,Weights!$A$1:$AV$15,25,FALSE),"")</f>
        <v/>
      </c>
      <c r="AE127" s="94" t="str">
        <f>IFERROR(SquadExport!AE127*VLOOKUP(WeightedParse!$C127,Weights!$A$1:$AV$15,26,FALSE),"")</f>
        <v/>
      </c>
      <c r="AF127" s="94" t="str">
        <f>IFERROR(SquadExport!AF127*VLOOKUP(WeightedParse!$C127,Weights!$A$1:$AV$15,27,FALSE),"")</f>
        <v/>
      </c>
      <c r="AG127" s="94" t="str">
        <f>IFERROR(SquadExport!AG127*VLOOKUP(WeightedParse!$C127,Weights!$A$1:$AV$15,28,FALSE),"")</f>
        <v/>
      </c>
      <c r="AH127" s="94" t="str">
        <f>IFERROR(SquadExport!AH127*VLOOKUP(WeightedParse!$C127,Weights!$A$1:$AV$15,29,FALSE),"")</f>
        <v/>
      </c>
      <c r="AI127" s="94" t="str">
        <f>IFERROR(SquadExport!AI127*VLOOKUP(WeightedParse!$C127,Weights!$A$1:$AV$15,30,FALSE),"")</f>
        <v/>
      </c>
      <c r="AJ127" s="94" t="str">
        <f>IFERROR(SquadExport!AJ127*VLOOKUP(WeightedParse!$C127,Weights!$A$1:$AV$15,31,FALSE),"")</f>
        <v/>
      </c>
      <c r="AK127" s="94" t="str">
        <f>IFERROR(SquadExport!AK127*VLOOKUP(WeightedParse!$C127,Weights!$A$1:$AV$15,32,FALSE),"")</f>
        <v/>
      </c>
      <c r="AL127" s="94" t="str">
        <f>IFERROR(SquadExport!AL127*VLOOKUP(WeightedParse!$C127,Weights!$A$1:$AV$15,33,FALSE),"")</f>
        <v/>
      </c>
      <c r="AM127" s="94" t="str">
        <f>IFERROR(SquadExport!AM127*VLOOKUP(WeightedParse!$C127,Weights!$A$1:$AV$15,34,FALSE),"")</f>
        <v/>
      </c>
      <c r="AN127" s="94" t="str">
        <f>IFERROR(SquadExport!AN127*VLOOKUP(WeightedParse!$C127,Weights!$A$1:$AV$15,35,FALSE),"")</f>
        <v/>
      </c>
      <c r="AO127" s="94" t="str">
        <f>IFERROR(SquadExport!AO127*VLOOKUP(WeightedParse!$C127,Weights!$A$1:$AV$15,36,FALSE),"")</f>
        <v/>
      </c>
      <c r="AP127" s="94" t="str">
        <f>IFERROR(SquadExport!AP127*VLOOKUP(WeightedParse!$C127,Weights!$A$1:$AV$15,37,FALSE),"")</f>
        <v/>
      </c>
      <c r="AQ127" s="94" t="str">
        <f>IFERROR(SquadExport!AQ127*VLOOKUP(WeightedParse!$C127,Weights!$A$1:$AV$15,38,FALSE),"")</f>
        <v/>
      </c>
      <c r="AR127" s="94" t="str">
        <f>IFERROR(SquadExport!AR127*VLOOKUP(WeightedParse!$C127,Weights!$A$1:$AV$15,39,FALSE),"")</f>
        <v/>
      </c>
      <c r="AS127" s="94" t="str">
        <f>IFERROR(SquadExport!AS127*VLOOKUP(WeightedParse!$C127,Weights!$A$1:$AV$15,40,FALSE),"")</f>
        <v/>
      </c>
      <c r="AT127" s="94" t="str">
        <f>IFERROR(SquadExport!AT127*VLOOKUP(WeightedParse!$C127,Weights!$A$1:$AV$15,41,FALSE),"")</f>
        <v/>
      </c>
      <c r="AU127" s="94" t="str">
        <f>IFERROR(SquadExport!AU127*VLOOKUP(WeightedParse!$C127,Weights!$A$1:$AV$15,42,FALSE),"")</f>
        <v/>
      </c>
      <c r="AV127" s="94" t="str">
        <f>IFERROR(SquadExport!AV127*VLOOKUP(WeightedParse!$C127,Weights!$A$1:$AV$15,43,FALSE),"")</f>
        <v/>
      </c>
      <c r="AW127" s="94" t="str">
        <f>IFERROR(SquadExport!AW127*VLOOKUP(WeightedParse!$C127,Weights!$A$1:$AV$15,44,FALSE),"")</f>
        <v/>
      </c>
      <c r="AX127" s="94" t="str">
        <f>IFERROR(SquadExport!AX127*VLOOKUP(WeightedParse!$C127,Weights!$A$1:$AV$15,45,FALSE),"")</f>
        <v/>
      </c>
      <c r="AY127" s="94" t="str">
        <f>IFERROR(SquadExport!AY127*VLOOKUP(WeightedParse!$C127,Weights!$A$1:$AV$15,46,FALSE),"")</f>
        <v/>
      </c>
      <c r="AZ127" s="94" t="str">
        <f>IFERROR(SquadExport!AZ127*VLOOKUP(WeightedParse!$C127,Weights!$A$1:$AV$15,47,FALSE),"")</f>
        <v/>
      </c>
      <c r="BA127" s="94" t="str">
        <f>IFERROR(SquadExport!BA127*VLOOKUP(WeightedParse!$C127,Weights!$A$1:$AV$15,48,FALSE),"")</f>
        <v/>
      </c>
      <c r="BB127" s="92" t="str">
        <f>IFERROR(IF(SquadExport!$BB127="Very Strong",6,IF(SquadExport!$BB127="Strong",5,IF(SquadExport!$BB127="Fairly Strong",4,IF(SquadExport!$BB127="Reasonable",3,IF(SquadExport!$BB127="Weak",2, IF(SquadExport!$BB127="Very Weak",1,"")))))),"")</f>
        <v/>
      </c>
      <c r="BC127" s="92" t="str">
        <f>IFERROR(IF(SquadExport!$BC127="Very Strong",6,IF(SquadExport!$BC127="Strong",5,IF(SquadExport!$BC127="Fairly Strong",4,IF(SquadExport!$BC127="Reasonable",3,IF(SquadExport!$BC127="Weak",2, IF(SquadExport!$BC127="Very Weak",1,"")))))),"")</f>
        <v/>
      </c>
      <c r="BD127" s="105" t="str">
        <f t="shared" si="2"/>
        <v/>
      </c>
      <c r="BE127" s="86" t="str">
        <f t="shared" si="3"/>
        <v/>
      </c>
    </row>
    <row r="128" spans="1:57" x14ac:dyDescent="0.25">
      <c r="A128" s="85" t="str">
        <f>IF(SquadExport!A128&gt;"",SquadExport!A128,"")</f>
        <v/>
      </c>
      <c r="B128" s="92" t="str">
        <f>IF($A128&gt;"",SquadExport!B128,"")</f>
        <v/>
      </c>
      <c r="C128" s="92" t="str">
        <f>IF($A128&gt;"",SquadExport!C128,"")</f>
        <v/>
      </c>
      <c r="D128" s="92" t="str">
        <f>IF(A128&gt;"",SquadExport!D128,"")</f>
        <v/>
      </c>
      <c r="E128" s="92" t="str">
        <f>IF($A128&gt;"",SquadExport!E128,"")</f>
        <v/>
      </c>
      <c r="F128" s="92" t="str">
        <f>IF($A128&gt;"",SquadExport!F128,"")</f>
        <v/>
      </c>
      <c r="G128" s="94" t="str">
        <f>IFERROR(SquadExport!G128*VLOOKUP(WeightedParse!$C128,Weights!$A$1:$AV$15,2,FALSE),"")</f>
        <v/>
      </c>
      <c r="H128" s="94" t="str">
        <f>IFERROR(SquadExport!H128*VLOOKUP(WeightedParse!$C128,Weights!$A$1:$AV$15,3,FALSE),"")</f>
        <v/>
      </c>
      <c r="I128" s="94" t="str">
        <f>IFERROR(SquadExport!I128*VLOOKUP(WeightedParse!$C128,Weights!$A$1:$AV$15,4,FALSE),"")</f>
        <v/>
      </c>
      <c r="J128" s="94" t="str">
        <f>IFERROR(SquadExport!J128*VLOOKUP(WeightedParse!$C128,Weights!$A$1:$AV$15,5,FALSE),"")</f>
        <v/>
      </c>
      <c r="K128" s="94" t="str">
        <f>IFERROR(SquadExport!K128*VLOOKUP(WeightedParse!$C128,Weights!$A$1:$AV$15,6,FALSE),"")</f>
        <v/>
      </c>
      <c r="L128" s="94" t="str">
        <f>IFERROR(SquadExport!L128*VLOOKUP(WeightedParse!$C128,Weights!$A$1:$AV$15,7,FALSE),"")</f>
        <v/>
      </c>
      <c r="M128" s="94" t="str">
        <f>IFERROR(SquadExport!M128*VLOOKUP(WeightedParse!$C128,Weights!$A$1:$AV$15,8,FALSE),"")</f>
        <v/>
      </c>
      <c r="N128" s="94" t="str">
        <f>IFERROR(SquadExport!N128*VLOOKUP(WeightedParse!$C128,Weights!$A$1:$AV$15,9,FALSE),"")</f>
        <v/>
      </c>
      <c r="O128" s="94" t="str">
        <f>IFERROR(SquadExport!O128*VLOOKUP(WeightedParse!$C128,Weights!$A$1:$AV$15,10,FALSE),"")</f>
        <v/>
      </c>
      <c r="P128" s="94" t="str">
        <f>IFERROR(SquadExport!P128*VLOOKUP(WeightedParse!$C128,Weights!$A$1:$AV$15,11,FALSE),"")</f>
        <v/>
      </c>
      <c r="Q128" s="94" t="str">
        <f>IFERROR(SquadExport!Q128*VLOOKUP(WeightedParse!$C128,Weights!$A$1:$AV$15,12,FALSE),"")</f>
        <v/>
      </c>
      <c r="R128" s="94" t="str">
        <f>IFERROR(SquadExport!R128*VLOOKUP(WeightedParse!$C128,Weights!$A$1:$AV$15,13,FALSE),"")</f>
        <v/>
      </c>
      <c r="S128" s="94" t="str">
        <f>IFERROR(SquadExport!S128*VLOOKUP(WeightedParse!$C128,Weights!$A$1:$AV$15,14,FALSE),"")</f>
        <v/>
      </c>
      <c r="T128" s="94" t="str">
        <f>IFERROR(SquadExport!T128*VLOOKUP(WeightedParse!$C128,Weights!$A$1:$AV$15,15,FALSE),"")</f>
        <v/>
      </c>
      <c r="U128" s="94" t="str">
        <f>IFERROR(SquadExport!U128*VLOOKUP(WeightedParse!$C128,Weights!$A$1:$AV$15,16,FALSE),"")</f>
        <v/>
      </c>
      <c r="V128" s="94" t="str">
        <f>IFERROR(SquadExport!V128*VLOOKUP(WeightedParse!$C128,Weights!$A$1:$AV$15,17,FALSE),"")</f>
        <v/>
      </c>
      <c r="W128" s="94" t="str">
        <f>IFERROR(SquadExport!W128*VLOOKUP(WeightedParse!$C128,Weights!$A$1:$AV$15,18,FALSE),"")</f>
        <v/>
      </c>
      <c r="X128" s="94" t="str">
        <f>IFERROR(SquadExport!X128*VLOOKUP(WeightedParse!$C128,Weights!$A$1:$AV$15,19,FALSE),"")</f>
        <v/>
      </c>
      <c r="Y128" s="94" t="str">
        <f>IFERROR(SquadExport!Y128*VLOOKUP(WeightedParse!$C128,Weights!$A$1:$AV$15,20,FALSE),"")</f>
        <v/>
      </c>
      <c r="Z128" s="94" t="str">
        <f>IFERROR(SquadExport!Z128*VLOOKUP(WeightedParse!$C128,Weights!$A$1:$AV$15,21,FALSE),"")</f>
        <v/>
      </c>
      <c r="AA128" s="94" t="str">
        <f>IFERROR(SquadExport!AA128*VLOOKUP(WeightedParse!$C128,Weights!$A$1:$AV$15,22,FALSE),"")</f>
        <v/>
      </c>
      <c r="AB128" s="94" t="str">
        <f>IFERROR(SquadExport!AB128*VLOOKUP(WeightedParse!$C128,Weights!$A$1:$AV$15,23,FALSE),"")</f>
        <v/>
      </c>
      <c r="AC128" s="94" t="str">
        <f>IFERROR(SquadExport!AC128*VLOOKUP(WeightedParse!$C128,Weights!$A$1:$AV$15,24,FALSE),"")</f>
        <v/>
      </c>
      <c r="AD128" s="94" t="str">
        <f>IFERROR(SquadExport!AD128*VLOOKUP(WeightedParse!$C128,Weights!$A$1:$AV$15,25,FALSE),"")</f>
        <v/>
      </c>
      <c r="AE128" s="94" t="str">
        <f>IFERROR(SquadExport!AE128*VLOOKUP(WeightedParse!$C128,Weights!$A$1:$AV$15,26,FALSE),"")</f>
        <v/>
      </c>
      <c r="AF128" s="94" t="str">
        <f>IFERROR(SquadExport!AF128*VLOOKUP(WeightedParse!$C128,Weights!$A$1:$AV$15,27,FALSE),"")</f>
        <v/>
      </c>
      <c r="AG128" s="94" t="str">
        <f>IFERROR(SquadExport!AG128*VLOOKUP(WeightedParse!$C128,Weights!$A$1:$AV$15,28,FALSE),"")</f>
        <v/>
      </c>
      <c r="AH128" s="94" t="str">
        <f>IFERROR(SquadExport!AH128*VLOOKUP(WeightedParse!$C128,Weights!$A$1:$AV$15,29,FALSE),"")</f>
        <v/>
      </c>
      <c r="AI128" s="94" t="str">
        <f>IFERROR(SquadExport!AI128*VLOOKUP(WeightedParse!$C128,Weights!$A$1:$AV$15,30,FALSE),"")</f>
        <v/>
      </c>
      <c r="AJ128" s="94" t="str">
        <f>IFERROR(SquadExport!AJ128*VLOOKUP(WeightedParse!$C128,Weights!$A$1:$AV$15,31,FALSE),"")</f>
        <v/>
      </c>
      <c r="AK128" s="94" t="str">
        <f>IFERROR(SquadExport!AK128*VLOOKUP(WeightedParse!$C128,Weights!$A$1:$AV$15,32,FALSE),"")</f>
        <v/>
      </c>
      <c r="AL128" s="94" t="str">
        <f>IFERROR(SquadExport!AL128*VLOOKUP(WeightedParse!$C128,Weights!$A$1:$AV$15,33,FALSE),"")</f>
        <v/>
      </c>
      <c r="AM128" s="94" t="str">
        <f>IFERROR(SquadExport!AM128*VLOOKUP(WeightedParse!$C128,Weights!$A$1:$AV$15,34,FALSE),"")</f>
        <v/>
      </c>
      <c r="AN128" s="94" t="str">
        <f>IFERROR(SquadExport!AN128*VLOOKUP(WeightedParse!$C128,Weights!$A$1:$AV$15,35,FALSE),"")</f>
        <v/>
      </c>
      <c r="AO128" s="94" t="str">
        <f>IFERROR(SquadExport!AO128*VLOOKUP(WeightedParse!$C128,Weights!$A$1:$AV$15,36,FALSE),"")</f>
        <v/>
      </c>
      <c r="AP128" s="94" t="str">
        <f>IFERROR(SquadExport!AP128*VLOOKUP(WeightedParse!$C128,Weights!$A$1:$AV$15,37,FALSE),"")</f>
        <v/>
      </c>
      <c r="AQ128" s="94" t="str">
        <f>IFERROR(SquadExport!AQ128*VLOOKUP(WeightedParse!$C128,Weights!$A$1:$AV$15,38,FALSE),"")</f>
        <v/>
      </c>
      <c r="AR128" s="94" t="str">
        <f>IFERROR(SquadExport!AR128*VLOOKUP(WeightedParse!$C128,Weights!$A$1:$AV$15,39,FALSE),"")</f>
        <v/>
      </c>
      <c r="AS128" s="94" t="str">
        <f>IFERROR(SquadExport!AS128*VLOOKUP(WeightedParse!$C128,Weights!$A$1:$AV$15,40,FALSE),"")</f>
        <v/>
      </c>
      <c r="AT128" s="94" t="str">
        <f>IFERROR(SquadExport!AT128*VLOOKUP(WeightedParse!$C128,Weights!$A$1:$AV$15,41,FALSE),"")</f>
        <v/>
      </c>
      <c r="AU128" s="94" t="str">
        <f>IFERROR(SquadExport!AU128*VLOOKUP(WeightedParse!$C128,Weights!$A$1:$AV$15,42,FALSE),"")</f>
        <v/>
      </c>
      <c r="AV128" s="94" t="str">
        <f>IFERROR(SquadExport!AV128*VLOOKUP(WeightedParse!$C128,Weights!$A$1:$AV$15,43,FALSE),"")</f>
        <v/>
      </c>
      <c r="AW128" s="94" t="str">
        <f>IFERROR(SquadExport!AW128*VLOOKUP(WeightedParse!$C128,Weights!$A$1:$AV$15,44,FALSE),"")</f>
        <v/>
      </c>
      <c r="AX128" s="94" t="str">
        <f>IFERROR(SquadExport!AX128*VLOOKUP(WeightedParse!$C128,Weights!$A$1:$AV$15,45,FALSE),"")</f>
        <v/>
      </c>
      <c r="AY128" s="94" t="str">
        <f>IFERROR(SquadExport!AY128*VLOOKUP(WeightedParse!$C128,Weights!$A$1:$AV$15,46,FALSE),"")</f>
        <v/>
      </c>
      <c r="AZ128" s="94" t="str">
        <f>IFERROR(SquadExport!AZ128*VLOOKUP(WeightedParse!$C128,Weights!$A$1:$AV$15,47,FALSE),"")</f>
        <v/>
      </c>
      <c r="BA128" s="94" t="str">
        <f>IFERROR(SquadExport!BA128*VLOOKUP(WeightedParse!$C128,Weights!$A$1:$AV$15,48,FALSE),"")</f>
        <v/>
      </c>
      <c r="BB128" s="92" t="str">
        <f>IFERROR(IF(SquadExport!$BB128="Very Strong",6,IF(SquadExport!$BB128="Strong",5,IF(SquadExport!$BB128="Fairly Strong",4,IF(SquadExport!$BB128="Reasonable",3,IF(SquadExport!$BB128="Weak",2, IF(SquadExport!$BB128="Very Weak",1,"")))))),"")</f>
        <v/>
      </c>
      <c r="BC128" s="92" t="str">
        <f>IFERROR(IF(SquadExport!$BC128="Very Strong",6,IF(SquadExport!$BC128="Strong",5,IF(SquadExport!$BC128="Fairly Strong",4,IF(SquadExport!$BC128="Reasonable",3,IF(SquadExport!$BC128="Weak",2, IF(SquadExport!$BC128="Very Weak",1,"")))))),"")</f>
        <v/>
      </c>
      <c r="BD128" s="105" t="str">
        <f t="shared" si="2"/>
        <v/>
      </c>
      <c r="BE128" s="86" t="str">
        <f t="shared" si="3"/>
        <v/>
      </c>
    </row>
    <row r="129" spans="1:57" x14ac:dyDescent="0.25">
      <c r="A129" s="85" t="str">
        <f>IF(SquadExport!A129&gt;"",SquadExport!A129,"")</f>
        <v/>
      </c>
      <c r="B129" s="92" t="str">
        <f>IF($A129&gt;"",SquadExport!B129,"")</f>
        <v/>
      </c>
      <c r="C129" s="92" t="str">
        <f>IF($A129&gt;"",SquadExport!C129,"")</f>
        <v/>
      </c>
      <c r="D129" s="92" t="str">
        <f>IF(A129&gt;"",SquadExport!D129,"")</f>
        <v/>
      </c>
      <c r="E129" s="92" t="str">
        <f>IF($A129&gt;"",SquadExport!E129,"")</f>
        <v/>
      </c>
      <c r="F129" s="92" t="str">
        <f>IF($A129&gt;"",SquadExport!F129,"")</f>
        <v/>
      </c>
      <c r="G129" s="94" t="str">
        <f>IFERROR(SquadExport!G129*VLOOKUP(WeightedParse!$C129,Weights!$A$1:$AV$15,2,FALSE),"")</f>
        <v/>
      </c>
      <c r="H129" s="94" t="str">
        <f>IFERROR(SquadExport!H129*VLOOKUP(WeightedParse!$C129,Weights!$A$1:$AV$15,3,FALSE),"")</f>
        <v/>
      </c>
      <c r="I129" s="94" t="str">
        <f>IFERROR(SquadExport!I129*VLOOKUP(WeightedParse!$C129,Weights!$A$1:$AV$15,4,FALSE),"")</f>
        <v/>
      </c>
      <c r="J129" s="94" t="str">
        <f>IFERROR(SquadExport!J129*VLOOKUP(WeightedParse!$C129,Weights!$A$1:$AV$15,5,FALSE),"")</f>
        <v/>
      </c>
      <c r="K129" s="94" t="str">
        <f>IFERROR(SquadExport!K129*VLOOKUP(WeightedParse!$C129,Weights!$A$1:$AV$15,6,FALSE),"")</f>
        <v/>
      </c>
      <c r="L129" s="94" t="str">
        <f>IFERROR(SquadExport!L129*VLOOKUP(WeightedParse!$C129,Weights!$A$1:$AV$15,7,FALSE),"")</f>
        <v/>
      </c>
      <c r="M129" s="94" t="str">
        <f>IFERROR(SquadExport!M129*VLOOKUP(WeightedParse!$C129,Weights!$A$1:$AV$15,8,FALSE),"")</f>
        <v/>
      </c>
      <c r="N129" s="94" t="str">
        <f>IFERROR(SquadExport!N129*VLOOKUP(WeightedParse!$C129,Weights!$A$1:$AV$15,9,FALSE),"")</f>
        <v/>
      </c>
      <c r="O129" s="94" t="str">
        <f>IFERROR(SquadExport!O129*VLOOKUP(WeightedParse!$C129,Weights!$A$1:$AV$15,10,FALSE),"")</f>
        <v/>
      </c>
      <c r="P129" s="94" t="str">
        <f>IFERROR(SquadExport!P129*VLOOKUP(WeightedParse!$C129,Weights!$A$1:$AV$15,11,FALSE),"")</f>
        <v/>
      </c>
      <c r="Q129" s="94" t="str">
        <f>IFERROR(SquadExport!Q129*VLOOKUP(WeightedParse!$C129,Weights!$A$1:$AV$15,12,FALSE),"")</f>
        <v/>
      </c>
      <c r="R129" s="94" t="str">
        <f>IFERROR(SquadExport!R129*VLOOKUP(WeightedParse!$C129,Weights!$A$1:$AV$15,13,FALSE),"")</f>
        <v/>
      </c>
      <c r="S129" s="94" t="str">
        <f>IFERROR(SquadExport!S129*VLOOKUP(WeightedParse!$C129,Weights!$A$1:$AV$15,14,FALSE),"")</f>
        <v/>
      </c>
      <c r="T129" s="94" t="str">
        <f>IFERROR(SquadExport!T129*VLOOKUP(WeightedParse!$C129,Weights!$A$1:$AV$15,15,FALSE),"")</f>
        <v/>
      </c>
      <c r="U129" s="94" t="str">
        <f>IFERROR(SquadExport!U129*VLOOKUP(WeightedParse!$C129,Weights!$A$1:$AV$15,16,FALSE),"")</f>
        <v/>
      </c>
      <c r="V129" s="94" t="str">
        <f>IFERROR(SquadExport!V129*VLOOKUP(WeightedParse!$C129,Weights!$A$1:$AV$15,17,FALSE),"")</f>
        <v/>
      </c>
      <c r="W129" s="94" t="str">
        <f>IFERROR(SquadExport!W129*VLOOKUP(WeightedParse!$C129,Weights!$A$1:$AV$15,18,FALSE),"")</f>
        <v/>
      </c>
      <c r="X129" s="94" t="str">
        <f>IFERROR(SquadExport!X129*VLOOKUP(WeightedParse!$C129,Weights!$A$1:$AV$15,19,FALSE),"")</f>
        <v/>
      </c>
      <c r="Y129" s="94" t="str">
        <f>IFERROR(SquadExport!Y129*VLOOKUP(WeightedParse!$C129,Weights!$A$1:$AV$15,20,FALSE),"")</f>
        <v/>
      </c>
      <c r="Z129" s="94" t="str">
        <f>IFERROR(SquadExport!Z129*VLOOKUP(WeightedParse!$C129,Weights!$A$1:$AV$15,21,FALSE),"")</f>
        <v/>
      </c>
      <c r="AA129" s="94" t="str">
        <f>IFERROR(SquadExport!AA129*VLOOKUP(WeightedParse!$C129,Weights!$A$1:$AV$15,22,FALSE),"")</f>
        <v/>
      </c>
      <c r="AB129" s="94" t="str">
        <f>IFERROR(SquadExport!AB129*VLOOKUP(WeightedParse!$C129,Weights!$A$1:$AV$15,23,FALSE),"")</f>
        <v/>
      </c>
      <c r="AC129" s="94" t="str">
        <f>IFERROR(SquadExport!AC129*VLOOKUP(WeightedParse!$C129,Weights!$A$1:$AV$15,24,FALSE),"")</f>
        <v/>
      </c>
      <c r="AD129" s="94" t="str">
        <f>IFERROR(SquadExport!AD129*VLOOKUP(WeightedParse!$C129,Weights!$A$1:$AV$15,25,FALSE),"")</f>
        <v/>
      </c>
      <c r="AE129" s="94" t="str">
        <f>IFERROR(SquadExport!AE129*VLOOKUP(WeightedParse!$C129,Weights!$A$1:$AV$15,26,FALSE),"")</f>
        <v/>
      </c>
      <c r="AF129" s="94" t="str">
        <f>IFERROR(SquadExport!AF129*VLOOKUP(WeightedParse!$C129,Weights!$A$1:$AV$15,27,FALSE),"")</f>
        <v/>
      </c>
      <c r="AG129" s="94" t="str">
        <f>IFERROR(SquadExport!AG129*VLOOKUP(WeightedParse!$C129,Weights!$A$1:$AV$15,28,FALSE),"")</f>
        <v/>
      </c>
      <c r="AH129" s="94" t="str">
        <f>IFERROR(SquadExport!AH129*VLOOKUP(WeightedParse!$C129,Weights!$A$1:$AV$15,29,FALSE),"")</f>
        <v/>
      </c>
      <c r="AI129" s="94" t="str">
        <f>IFERROR(SquadExport!AI129*VLOOKUP(WeightedParse!$C129,Weights!$A$1:$AV$15,30,FALSE),"")</f>
        <v/>
      </c>
      <c r="AJ129" s="94" t="str">
        <f>IFERROR(SquadExport!AJ129*VLOOKUP(WeightedParse!$C129,Weights!$A$1:$AV$15,31,FALSE),"")</f>
        <v/>
      </c>
      <c r="AK129" s="94" t="str">
        <f>IFERROR(SquadExport!AK129*VLOOKUP(WeightedParse!$C129,Weights!$A$1:$AV$15,32,FALSE),"")</f>
        <v/>
      </c>
      <c r="AL129" s="94" t="str">
        <f>IFERROR(SquadExport!AL129*VLOOKUP(WeightedParse!$C129,Weights!$A$1:$AV$15,33,FALSE),"")</f>
        <v/>
      </c>
      <c r="AM129" s="94" t="str">
        <f>IFERROR(SquadExport!AM129*VLOOKUP(WeightedParse!$C129,Weights!$A$1:$AV$15,34,FALSE),"")</f>
        <v/>
      </c>
      <c r="AN129" s="94" t="str">
        <f>IFERROR(SquadExport!AN129*VLOOKUP(WeightedParse!$C129,Weights!$A$1:$AV$15,35,FALSE),"")</f>
        <v/>
      </c>
      <c r="AO129" s="94" t="str">
        <f>IFERROR(SquadExport!AO129*VLOOKUP(WeightedParse!$C129,Weights!$A$1:$AV$15,36,FALSE),"")</f>
        <v/>
      </c>
      <c r="AP129" s="94" t="str">
        <f>IFERROR(SquadExport!AP129*VLOOKUP(WeightedParse!$C129,Weights!$A$1:$AV$15,37,FALSE),"")</f>
        <v/>
      </c>
      <c r="AQ129" s="94" t="str">
        <f>IFERROR(SquadExport!AQ129*VLOOKUP(WeightedParse!$C129,Weights!$A$1:$AV$15,38,FALSE),"")</f>
        <v/>
      </c>
      <c r="AR129" s="94" t="str">
        <f>IFERROR(SquadExport!AR129*VLOOKUP(WeightedParse!$C129,Weights!$A$1:$AV$15,39,FALSE),"")</f>
        <v/>
      </c>
      <c r="AS129" s="94" t="str">
        <f>IFERROR(SquadExport!AS129*VLOOKUP(WeightedParse!$C129,Weights!$A$1:$AV$15,40,FALSE),"")</f>
        <v/>
      </c>
      <c r="AT129" s="94" t="str">
        <f>IFERROR(SquadExport!AT129*VLOOKUP(WeightedParse!$C129,Weights!$A$1:$AV$15,41,FALSE),"")</f>
        <v/>
      </c>
      <c r="AU129" s="94" t="str">
        <f>IFERROR(SquadExport!AU129*VLOOKUP(WeightedParse!$C129,Weights!$A$1:$AV$15,42,FALSE),"")</f>
        <v/>
      </c>
      <c r="AV129" s="94" t="str">
        <f>IFERROR(SquadExport!AV129*VLOOKUP(WeightedParse!$C129,Weights!$A$1:$AV$15,43,FALSE),"")</f>
        <v/>
      </c>
      <c r="AW129" s="94" t="str">
        <f>IFERROR(SquadExport!AW129*VLOOKUP(WeightedParse!$C129,Weights!$A$1:$AV$15,44,FALSE),"")</f>
        <v/>
      </c>
      <c r="AX129" s="94" t="str">
        <f>IFERROR(SquadExport!AX129*VLOOKUP(WeightedParse!$C129,Weights!$A$1:$AV$15,45,FALSE),"")</f>
        <v/>
      </c>
      <c r="AY129" s="94" t="str">
        <f>IFERROR(SquadExport!AY129*VLOOKUP(WeightedParse!$C129,Weights!$A$1:$AV$15,46,FALSE),"")</f>
        <v/>
      </c>
      <c r="AZ129" s="94" t="str">
        <f>IFERROR(SquadExport!AZ129*VLOOKUP(WeightedParse!$C129,Weights!$A$1:$AV$15,47,FALSE),"")</f>
        <v/>
      </c>
      <c r="BA129" s="94" t="str">
        <f>IFERROR(SquadExport!BA129*VLOOKUP(WeightedParse!$C129,Weights!$A$1:$AV$15,48,FALSE),"")</f>
        <v/>
      </c>
      <c r="BB129" s="92" t="str">
        <f>IFERROR(IF(SquadExport!$BB129="Very Strong",6,IF(SquadExport!$BB129="Strong",5,IF(SquadExport!$BB129="Fairly Strong",4,IF(SquadExport!$BB129="Reasonable",3,IF(SquadExport!$BB129="Weak",2, IF(SquadExport!$BB129="Very Weak",1,"")))))),"")</f>
        <v/>
      </c>
      <c r="BC129" s="92" t="str">
        <f>IFERROR(IF(SquadExport!$BC129="Very Strong",6,IF(SquadExport!$BC129="Strong",5,IF(SquadExport!$BC129="Fairly Strong",4,IF(SquadExport!$BC129="Reasonable",3,IF(SquadExport!$BC129="Weak",2, IF(SquadExport!$BC129="Very Weak",1,"")))))),"")</f>
        <v/>
      </c>
      <c r="BD129" s="105" t="str">
        <f t="shared" si="2"/>
        <v/>
      </c>
      <c r="BE129" s="86" t="str">
        <f t="shared" si="3"/>
        <v/>
      </c>
    </row>
    <row r="130" spans="1:57" x14ac:dyDescent="0.25">
      <c r="A130" s="85" t="str">
        <f>IF(SquadExport!A130&gt;"",SquadExport!A130,"")</f>
        <v/>
      </c>
      <c r="B130" s="92" t="str">
        <f>IF($A130&gt;"",SquadExport!B130,"")</f>
        <v/>
      </c>
      <c r="C130" s="92" t="str">
        <f>IF($A130&gt;"",SquadExport!C130,"")</f>
        <v/>
      </c>
      <c r="D130" s="92" t="str">
        <f>IF(A130&gt;"",SquadExport!D130,"")</f>
        <v/>
      </c>
      <c r="E130" s="92" t="str">
        <f>IF($A130&gt;"",SquadExport!E130,"")</f>
        <v/>
      </c>
      <c r="F130" s="92" t="str">
        <f>IF($A130&gt;"",SquadExport!F130,"")</f>
        <v/>
      </c>
      <c r="G130" s="94" t="str">
        <f>IFERROR(SquadExport!G130*VLOOKUP(WeightedParse!$C130,Weights!$A$1:$AV$15,2,FALSE),"")</f>
        <v/>
      </c>
      <c r="H130" s="94" t="str">
        <f>IFERROR(SquadExport!H130*VLOOKUP(WeightedParse!$C130,Weights!$A$1:$AV$15,3,FALSE),"")</f>
        <v/>
      </c>
      <c r="I130" s="94" t="str">
        <f>IFERROR(SquadExport!I130*VLOOKUP(WeightedParse!$C130,Weights!$A$1:$AV$15,4,FALSE),"")</f>
        <v/>
      </c>
      <c r="J130" s="94" t="str">
        <f>IFERROR(SquadExport!J130*VLOOKUP(WeightedParse!$C130,Weights!$A$1:$AV$15,5,FALSE),"")</f>
        <v/>
      </c>
      <c r="K130" s="94" t="str">
        <f>IFERROR(SquadExport!K130*VLOOKUP(WeightedParse!$C130,Weights!$A$1:$AV$15,6,FALSE),"")</f>
        <v/>
      </c>
      <c r="L130" s="94" t="str">
        <f>IFERROR(SquadExport!L130*VLOOKUP(WeightedParse!$C130,Weights!$A$1:$AV$15,7,FALSE),"")</f>
        <v/>
      </c>
      <c r="M130" s="94" t="str">
        <f>IFERROR(SquadExport!M130*VLOOKUP(WeightedParse!$C130,Weights!$A$1:$AV$15,8,FALSE),"")</f>
        <v/>
      </c>
      <c r="N130" s="94" t="str">
        <f>IFERROR(SquadExport!N130*VLOOKUP(WeightedParse!$C130,Weights!$A$1:$AV$15,9,FALSE),"")</f>
        <v/>
      </c>
      <c r="O130" s="94" t="str">
        <f>IFERROR(SquadExport!O130*VLOOKUP(WeightedParse!$C130,Weights!$A$1:$AV$15,10,FALSE),"")</f>
        <v/>
      </c>
      <c r="P130" s="94" t="str">
        <f>IFERROR(SquadExport!P130*VLOOKUP(WeightedParse!$C130,Weights!$A$1:$AV$15,11,FALSE),"")</f>
        <v/>
      </c>
      <c r="Q130" s="94" t="str">
        <f>IFERROR(SquadExport!Q130*VLOOKUP(WeightedParse!$C130,Weights!$A$1:$AV$15,12,FALSE),"")</f>
        <v/>
      </c>
      <c r="R130" s="94" t="str">
        <f>IFERROR(SquadExport!R130*VLOOKUP(WeightedParse!$C130,Weights!$A$1:$AV$15,13,FALSE),"")</f>
        <v/>
      </c>
      <c r="S130" s="94" t="str">
        <f>IFERROR(SquadExport!S130*VLOOKUP(WeightedParse!$C130,Weights!$A$1:$AV$15,14,FALSE),"")</f>
        <v/>
      </c>
      <c r="T130" s="94" t="str">
        <f>IFERROR(SquadExport!T130*VLOOKUP(WeightedParse!$C130,Weights!$A$1:$AV$15,15,FALSE),"")</f>
        <v/>
      </c>
      <c r="U130" s="94" t="str">
        <f>IFERROR(SquadExport!U130*VLOOKUP(WeightedParse!$C130,Weights!$A$1:$AV$15,16,FALSE),"")</f>
        <v/>
      </c>
      <c r="V130" s="94" t="str">
        <f>IFERROR(SquadExport!V130*VLOOKUP(WeightedParse!$C130,Weights!$A$1:$AV$15,17,FALSE),"")</f>
        <v/>
      </c>
      <c r="W130" s="94" t="str">
        <f>IFERROR(SquadExport!W130*VLOOKUP(WeightedParse!$C130,Weights!$A$1:$AV$15,18,FALSE),"")</f>
        <v/>
      </c>
      <c r="X130" s="94" t="str">
        <f>IFERROR(SquadExport!X130*VLOOKUP(WeightedParse!$C130,Weights!$A$1:$AV$15,19,FALSE),"")</f>
        <v/>
      </c>
      <c r="Y130" s="94" t="str">
        <f>IFERROR(SquadExport!Y130*VLOOKUP(WeightedParse!$C130,Weights!$A$1:$AV$15,20,FALSE),"")</f>
        <v/>
      </c>
      <c r="Z130" s="94" t="str">
        <f>IFERROR(SquadExport!Z130*VLOOKUP(WeightedParse!$C130,Weights!$A$1:$AV$15,21,FALSE),"")</f>
        <v/>
      </c>
      <c r="AA130" s="94" t="str">
        <f>IFERROR(SquadExport!AA130*VLOOKUP(WeightedParse!$C130,Weights!$A$1:$AV$15,22,FALSE),"")</f>
        <v/>
      </c>
      <c r="AB130" s="94" t="str">
        <f>IFERROR(SquadExport!AB130*VLOOKUP(WeightedParse!$C130,Weights!$A$1:$AV$15,23,FALSE),"")</f>
        <v/>
      </c>
      <c r="AC130" s="94" t="str">
        <f>IFERROR(SquadExport!AC130*VLOOKUP(WeightedParse!$C130,Weights!$A$1:$AV$15,24,FALSE),"")</f>
        <v/>
      </c>
      <c r="AD130" s="94" t="str">
        <f>IFERROR(SquadExport!AD130*VLOOKUP(WeightedParse!$C130,Weights!$A$1:$AV$15,25,FALSE),"")</f>
        <v/>
      </c>
      <c r="AE130" s="94" t="str">
        <f>IFERROR(SquadExport!AE130*VLOOKUP(WeightedParse!$C130,Weights!$A$1:$AV$15,26,FALSE),"")</f>
        <v/>
      </c>
      <c r="AF130" s="94" t="str">
        <f>IFERROR(SquadExport!AF130*VLOOKUP(WeightedParse!$C130,Weights!$A$1:$AV$15,27,FALSE),"")</f>
        <v/>
      </c>
      <c r="AG130" s="94" t="str">
        <f>IFERROR(SquadExport!AG130*VLOOKUP(WeightedParse!$C130,Weights!$A$1:$AV$15,28,FALSE),"")</f>
        <v/>
      </c>
      <c r="AH130" s="94" t="str">
        <f>IFERROR(SquadExport!AH130*VLOOKUP(WeightedParse!$C130,Weights!$A$1:$AV$15,29,FALSE),"")</f>
        <v/>
      </c>
      <c r="AI130" s="94" t="str">
        <f>IFERROR(SquadExport!AI130*VLOOKUP(WeightedParse!$C130,Weights!$A$1:$AV$15,30,FALSE),"")</f>
        <v/>
      </c>
      <c r="AJ130" s="94" t="str">
        <f>IFERROR(SquadExport!AJ130*VLOOKUP(WeightedParse!$C130,Weights!$A$1:$AV$15,31,FALSE),"")</f>
        <v/>
      </c>
      <c r="AK130" s="94" t="str">
        <f>IFERROR(SquadExport!AK130*VLOOKUP(WeightedParse!$C130,Weights!$A$1:$AV$15,32,FALSE),"")</f>
        <v/>
      </c>
      <c r="AL130" s="94" t="str">
        <f>IFERROR(SquadExport!AL130*VLOOKUP(WeightedParse!$C130,Weights!$A$1:$AV$15,33,FALSE),"")</f>
        <v/>
      </c>
      <c r="AM130" s="94" t="str">
        <f>IFERROR(SquadExport!AM130*VLOOKUP(WeightedParse!$C130,Weights!$A$1:$AV$15,34,FALSE),"")</f>
        <v/>
      </c>
      <c r="AN130" s="94" t="str">
        <f>IFERROR(SquadExport!AN130*VLOOKUP(WeightedParse!$C130,Weights!$A$1:$AV$15,35,FALSE),"")</f>
        <v/>
      </c>
      <c r="AO130" s="94" t="str">
        <f>IFERROR(SquadExport!AO130*VLOOKUP(WeightedParse!$C130,Weights!$A$1:$AV$15,36,FALSE),"")</f>
        <v/>
      </c>
      <c r="AP130" s="94" t="str">
        <f>IFERROR(SquadExport!AP130*VLOOKUP(WeightedParse!$C130,Weights!$A$1:$AV$15,37,FALSE),"")</f>
        <v/>
      </c>
      <c r="AQ130" s="94" t="str">
        <f>IFERROR(SquadExport!AQ130*VLOOKUP(WeightedParse!$C130,Weights!$A$1:$AV$15,38,FALSE),"")</f>
        <v/>
      </c>
      <c r="AR130" s="94" t="str">
        <f>IFERROR(SquadExport!AR130*VLOOKUP(WeightedParse!$C130,Weights!$A$1:$AV$15,39,FALSE),"")</f>
        <v/>
      </c>
      <c r="AS130" s="94" t="str">
        <f>IFERROR(SquadExport!AS130*VLOOKUP(WeightedParse!$C130,Weights!$A$1:$AV$15,40,FALSE),"")</f>
        <v/>
      </c>
      <c r="AT130" s="94" t="str">
        <f>IFERROR(SquadExport!AT130*VLOOKUP(WeightedParse!$C130,Weights!$A$1:$AV$15,41,FALSE),"")</f>
        <v/>
      </c>
      <c r="AU130" s="94" t="str">
        <f>IFERROR(SquadExport!AU130*VLOOKUP(WeightedParse!$C130,Weights!$A$1:$AV$15,42,FALSE),"")</f>
        <v/>
      </c>
      <c r="AV130" s="94" t="str">
        <f>IFERROR(SquadExport!AV130*VLOOKUP(WeightedParse!$C130,Weights!$A$1:$AV$15,43,FALSE),"")</f>
        <v/>
      </c>
      <c r="AW130" s="94" t="str">
        <f>IFERROR(SquadExport!AW130*VLOOKUP(WeightedParse!$C130,Weights!$A$1:$AV$15,44,FALSE),"")</f>
        <v/>
      </c>
      <c r="AX130" s="94" t="str">
        <f>IFERROR(SquadExport!AX130*VLOOKUP(WeightedParse!$C130,Weights!$A$1:$AV$15,45,FALSE),"")</f>
        <v/>
      </c>
      <c r="AY130" s="94" t="str">
        <f>IFERROR(SquadExport!AY130*VLOOKUP(WeightedParse!$C130,Weights!$A$1:$AV$15,46,FALSE),"")</f>
        <v/>
      </c>
      <c r="AZ130" s="94" t="str">
        <f>IFERROR(SquadExport!AZ130*VLOOKUP(WeightedParse!$C130,Weights!$A$1:$AV$15,47,FALSE),"")</f>
        <v/>
      </c>
      <c r="BA130" s="94" t="str">
        <f>IFERROR(SquadExport!BA130*VLOOKUP(WeightedParse!$C130,Weights!$A$1:$AV$15,48,FALSE),"")</f>
        <v/>
      </c>
      <c r="BB130" s="92" t="str">
        <f>IFERROR(IF(SquadExport!$BB130="Very Strong",6,IF(SquadExport!$BB130="Strong",5,IF(SquadExport!$BB130="Fairly Strong",4,IF(SquadExport!$BB130="Reasonable",3,IF(SquadExport!$BB130="Weak",2, IF(SquadExport!$BB130="Very Weak",1,"")))))),"")</f>
        <v/>
      </c>
      <c r="BC130" s="92" t="str">
        <f>IFERROR(IF(SquadExport!$BC130="Very Strong",6,IF(SquadExport!$BC130="Strong",5,IF(SquadExport!$BC130="Fairly Strong",4,IF(SquadExport!$BC130="Reasonable",3,IF(SquadExport!$BC130="Weak",2, IF(SquadExport!$BC130="Very Weak",1,"")))))),"")</f>
        <v/>
      </c>
      <c r="BD130" s="105" t="str">
        <f t="shared" si="2"/>
        <v/>
      </c>
      <c r="BE130" s="86" t="str">
        <f t="shared" si="3"/>
        <v/>
      </c>
    </row>
    <row r="131" spans="1:57" x14ac:dyDescent="0.25">
      <c r="A131" s="85" t="str">
        <f>IF(SquadExport!A131&gt;"",SquadExport!A131,"")</f>
        <v/>
      </c>
      <c r="B131" s="92" t="str">
        <f>IF($A131&gt;"",SquadExport!B131,"")</f>
        <v/>
      </c>
      <c r="C131" s="92" t="str">
        <f>IF($A131&gt;"",SquadExport!C131,"")</f>
        <v/>
      </c>
      <c r="D131" s="92" t="str">
        <f>IF(A131&gt;"",SquadExport!D131,"")</f>
        <v/>
      </c>
      <c r="E131" s="92" t="str">
        <f>IF($A131&gt;"",SquadExport!E131,"")</f>
        <v/>
      </c>
      <c r="F131" s="92" t="str">
        <f>IF($A131&gt;"",SquadExport!F131,"")</f>
        <v/>
      </c>
      <c r="G131" s="94" t="str">
        <f>IFERROR(SquadExport!G131*VLOOKUP(WeightedParse!$C131,Weights!$A$1:$AV$15,2,FALSE),"")</f>
        <v/>
      </c>
      <c r="H131" s="94" t="str">
        <f>IFERROR(SquadExport!H131*VLOOKUP(WeightedParse!$C131,Weights!$A$1:$AV$15,3,FALSE),"")</f>
        <v/>
      </c>
      <c r="I131" s="94" t="str">
        <f>IFERROR(SquadExport!I131*VLOOKUP(WeightedParse!$C131,Weights!$A$1:$AV$15,4,FALSE),"")</f>
        <v/>
      </c>
      <c r="J131" s="94" t="str">
        <f>IFERROR(SquadExport!J131*VLOOKUP(WeightedParse!$C131,Weights!$A$1:$AV$15,5,FALSE),"")</f>
        <v/>
      </c>
      <c r="K131" s="94" t="str">
        <f>IFERROR(SquadExport!K131*VLOOKUP(WeightedParse!$C131,Weights!$A$1:$AV$15,6,FALSE),"")</f>
        <v/>
      </c>
      <c r="L131" s="94" t="str">
        <f>IFERROR(SquadExport!L131*VLOOKUP(WeightedParse!$C131,Weights!$A$1:$AV$15,7,FALSE),"")</f>
        <v/>
      </c>
      <c r="M131" s="94" t="str">
        <f>IFERROR(SquadExport!M131*VLOOKUP(WeightedParse!$C131,Weights!$A$1:$AV$15,8,FALSE),"")</f>
        <v/>
      </c>
      <c r="N131" s="94" t="str">
        <f>IFERROR(SquadExport!N131*VLOOKUP(WeightedParse!$C131,Weights!$A$1:$AV$15,9,FALSE),"")</f>
        <v/>
      </c>
      <c r="O131" s="94" t="str">
        <f>IFERROR(SquadExport!O131*VLOOKUP(WeightedParse!$C131,Weights!$A$1:$AV$15,10,FALSE),"")</f>
        <v/>
      </c>
      <c r="P131" s="94" t="str">
        <f>IFERROR(SquadExport!P131*VLOOKUP(WeightedParse!$C131,Weights!$A$1:$AV$15,11,FALSE),"")</f>
        <v/>
      </c>
      <c r="Q131" s="94" t="str">
        <f>IFERROR(SquadExport!Q131*VLOOKUP(WeightedParse!$C131,Weights!$A$1:$AV$15,12,FALSE),"")</f>
        <v/>
      </c>
      <c r="R131" s="94" t="str">
        <f>IFERROR(SquadExport!R131*VLOOKUP(WeightedParse!$C131,Weights!$A$1:$AV$15,13,FALSE),"")</f>
        <v/>
      </c>
      <c r="S131" s="94" t="str">
        <f>IFERROR(SquadExport!S131*VLOOKUP(WeightedParse!$C131,Weights!$A$1:$AV$15,14,FALSE),"")</f>
        <v/>
      </c>
      <c r="T131" s="94" t="str">
        <f>IFERROR(SquadExport!T131*VLOOKUP(WeightedParse!$C131,Weights!$A$1:$AV$15,15,FALSE),"")</f>
        <v/>
      </c>
      <c r="U131" s="94" t="str">
        <f>IFERROR(SquadExport!U131*VLOOKUP(WeightedParse!$C131,Weights!$A$1:$AV$15,16,FALSE),"")</f>
        <v/>
      </c>
      <c r="V131" s="94" t="str">
        <f>IFERROR(SquadExport!V131*VLOOKUP(WeightedParse!$C131,Weights!$A$1:$AV$15,17,FALSE),"")</f>
        <v/>
      </c>
      <c r="W131" s="94" t="str">
        <f>IFERROR(SquadExport!W131*VLOOKUP(WeightedParse!$C131,Weights!$A$1:$AV$15,18,FALSE),"")</f>
        <v/>
      </c>
      <c r="X131" s="94" t="str">
        <f>IFERROR(SquadExport!X131*VLOOKUP(WeightedParse!$C131,Weights!$A$1:$AV$15,19,FALSE),"")</f>
        <v/>
      </c>
      <c r="Y131" s="94" t="str">
        <f>IFERROR(SquadExport!Y131*VLOOKUP(WeightedParse!$C131,Weights!$A$1:$AV$15,20,FALSE),"")</f>
        <v/>
      </c>
      <c r="Z131" s="94" t="str">
        <f>IFERROR(SquadExport!Z131*VLOOKUP(WeightedParse!$C131,Weights!$A$1:$AV$15,21,FALSE),"")</f>
        <v/>
      </c>
      <c r="AA131" s="94" t="str">
        <f>IFERROR(SquadExport!AA131*VLOOKUP(WeightedParse!$C131,Weights!$A$1:$AV$15,22,FALSE),"")</f>
        <v/>
      </c>
      <c r="AB131" s="94" t="str">
        <f>IFERROR(SquadExport!AB131*VLOOKUP(WeightedParse!$C131,Weights!$A$1:$AV$15,23,FALSE),"")</f>
        <v/>
      </c>
      <c r="AC131" s="94" t="str">
        <f>IFERROR(SquadExport!AC131*VLOOKUP(WeightedParse!$C131,Weights!$A$1:$AV$15,24,FALSE),"")</f>
        <v/>
      </c>
      <c r="AD131" s="94" t="str">
        <f>IFERROR(SquadExport!AD131*VLOOKUP(WeightedParse!$C131,Weights!$A$1:$AV$15,25,FALSE),"")</f>
        <v/>
      </c>
      <c r="AE131" s="94" t="str">
        <f>IFERROR(SquadExport!AE131*VLOOKUP(WeightedParse!$C131,Weights!$A$1:$AV$15,26,FALSE),"")</f>
        <v/>
      </c>
      <c r="AF131" s="94" t="str">
        <f>IFERROR(SquadExport!AF131*VLOOKUP(WeightedParse!$C131,Weights!$A$1:$AV$15,27,FALSE),"")</f>
        <v/>
      </c>
      <c r="AG131" s="94" t="str">
        <f>IFERROR(SquadExport!AG131*VLOOKUP(WeightedParse!$C131,Weights!$A$1:$AV$15,28,FALSE),"")</f>
        <v/>
      </c>
      <c r="AH131" s="94" t="str">
        <f>IFERROR(SquadExport!AH131*VLOOKUP(WeightedParse!$C131,Weights!$A$1:$AV$15,29,FALSE),"")</f>
        <v/>
      </c>
      <c r="AI131" s="94" t="str">
        <f>IFERROR(SquadExport!AI131*VLOOKUP(WeightedParse!$C131,Weights!$A$1:$AV$15,30,FALSE),"")</f>
        <v/>
      </c>
      <c r="AJ131" s="94" t="str">
        <f>IFERROR(SquadExport!AJ131*VLOOKUP(WeightedParse!$C131,Weights!$A$1:$AV$15,31,FALSE),"")</f>
        <v/>
      </c>
      <c r="AK131" s="94" t="str">
        <f>IFERROR(SquadExport!AK131*VLOOKUP(WeightedParse!$C131,Weights!$A$1:$AV$15,32,FALSE),"")</f>
        <v/>
      </c>
      <c r="AL131" s="94" t="str">
        <f>IFERROR(SquadExport!AL131*VLOOKUP(WeightedParse!$C131,Weights!$A$1:$AV$15,33,FALSE),"")</f>
        <v/>
      </c>
      <c r="AM131" s="94" t="str">
        <f>IFERROR(SquadExport!AM131*VLOOKUP(WeightedParse!$C131,Weights!$A$1:$AV$15,34,FALSE),"")</f>
        <v/>
      </c>
      <c r="AN131" s="94" t="str">
        <f>IFERROR(SquadExport!AN131*VLOOKUP(WeightedParse!$C131,Weights!$A$1:$AV$15,35,FALSE),"")</f>
        <v/>
      </c>
      <c r="AO131" s="94" t="str">
        <f>IFERROR(SquadExport!AO131*VLOOKUP(WeightedParse!$C131,Weights!$A$1:$AV$15,36,FALSE),"")</f>
        <v/>
      </c>
      <c r="AP131" s="94" t="str">
        <f>IFERROR(SquadExport!AP131*VLOOKUP(WeightedParse!$C131,Weights!$A$1:$AV$15,37,FALSE),"")</f>
        <v/>
      </c>
      <c r="AQ131" s="94" t="str">
        <f>IFERROR(SquadExport!AQ131*VLOOKUP(WeightedParse!$C131,Weights!$A$1:$AV$15,38,FALSE),"")</f>
        <v/>
      </c>
      <c r="AR131" s="94" t="str">
        <f>IFERROR(SquadExport!AR131*VLOOKUP(WeightedParse!$C131,Weights!$A$1:$AV$15,39,FALSE),"")</f>
        <v/>
      </c>
      <c r="AS131" s="94" t="str">
        <f>IFERROR(SquadExport!AS131*VLOOKUP(WeightedParse!$C131,Weights!$A$1:$AV$15,40,FALSE),"")</f>
        <v/>
      </c>
      <c r="AT131" s="94" t="str">
        <f>IFERROR(SquadExport!AT131*VLOOKUP(WeightedParse!$C131,Weights!$A$1:$AV$15,41,FALSE),"")</f>
        <v/>
      </c>
      <c r="AU131" s="94" t="str">
        <f>IFERROR(SquadExport!AU131*VLOOKUP(WeightedParse!$C131,Weights!$A$1:$AV$15,42,FALSE),"")</f>
        <v/>
      </c>
      <c r="AV131" s="94" t="str">
        <f>IFERROR(SquadExport!AV131*VLOOKUP(WeightedParse!$C131,Weights!$A$1:$AV$15,43,FALSE),"")</f>
        <v/>
      </c>
      <c r="AW131" s="94" t="str">
        <f>IFERROR(SquadExport!AW131*VLOOKUP(WeightedParse!$C131,Weights!$A$1:$AV$15,44,FALSE),"")</f>
        <v/>
      </c>
      <c r="AX131" s="94" t="str">
        <f>IFERROR(SquadExport!AX131*VLOOKUP(WeightedParse!$C131,Weights!$A$1:$AV$15,45,FALSE),"")</f>
        <v/>
      </c>
      <c r="AY131" s="94" t="str">
        <f>IFERROR(SquadExport!AY131*VLOOKUP(WeightedParse!$C131,Weights!$A$1:$AV$15,46,FALSE),"")</f>
        <v/>
      </c>
      <c r="AZ131" s="94" t="str">
        <f>IFERROR(SquadExport!AZ131*VLOOKUP(WeightedParse!$C131,Weights!$A$1:$AV$15,47,FALSE),"")</f>
        <v/>
      </c>
      <c r="BA131" s="94" t="str">
        <f>IFERROR(SquadExport!BA131*VLOOKUP(WeightedParse!$C131,Weights!$A$1:$AV$15,48,FALSE),"")</f>
        <v/>
      </c>
      <c r="BB131" s="92" t="str">
        <f>IFERROR(IF(SquadExport!$BB131="Very Strong",6,IF(SquadExport!$BB131="Strong",5,IF(SquadExport!$BB131="Fairly Strong",4,IF(SquadExport!$BB131="Reasonable",3,IF(SquadExport!$BB131="Weak",2, IF(SquadExport!$BB131="Very Weak",1,"")))))),"")</f>
        <v/>
      </c>
      <c r="BC131" s="92" t="str">
        <f>IFERROR(IF(SquadExport!$BC131="Very Strong",6,IF(SquadExport!$BC131="Strong",5,IF(SquadExport!$BC131="Fairly Strong",4,IF(SquadExport!$BC131="Reasonable",3,IF(SquadExport!$BC131="Weak",2, IF(SquadExport!$BC131="Very Weak",1,"")))))),"")</f>
        <v/>
      </c>
      <c r="BD131" s="105" t="str">
        <f t="shared" ref="BD131:BD150" si="4">IF(A131&gt;"",SUM(BB131:BC131)/10,"")</f>
        <v/>
      </c>
      <c r="BE131" s="86" t="str">
        <f t="shared" ref="BE131:BE150" si="5">IF($A131&gt;"",SUM(G131:BA131),"")</f>
        <v/>
      </c>
    </row>
    <row r="132" spans="1:57" x14ac:dyDescent="0.25">
      <c r="A132" s="85" t="str">
        <f>IF(SquadExport!A132&gt;"",SquadExport!A132,"")</f>
        <v/>
      </c>
      <c r="B132" s="92" t="str">
        <f>IF($A132&gt;"",SquadExport!B132,"")</f>
        <v/>
      </c>
      <c r="C132" s="92" t="str">
        <f>IF($A132&gt;"",SquadExport!C132,"")</f>
        <v/>
      </c>
      <c r="D132" s="92" t="str">
        <f>IF(A132&gt;"",SquadExport!D132,"")</f>
        <v/>
      </c>
      <c r="E132" s="92" t="str">
        <f>IF($A132&gt;"",SquadExport!E132,"")</f>
        <v/>
      </c>
      <c r="F132" s="92" t="str">
        <f>IF($A132&gt;"",SquadExport!F132,"")</f>
        <v/>
      </c>
      <c r="G132" s="94" t="str">
        <f>IFERROR(SquadExport!G132*VLOOKUP(WeightedParse!$C132,Weights!$A$1:$AV$15,2,FALSE),"")</f>
        <v/>
      </c>
      <c r="H132" s="94" t="str">
        <f>IFERROR(SquadExport!H132*VLOOKUP(WeightedParse!$C132,Weights!$A$1:$AV$15,3,FALSE),"")</f>
        <v/>
      </c>
      <c r="I132" s="94" t="str">
        <f>IFERROR(SquadExport!I132*VLOOKUP(WeightedParse!$C132,Weights!$A$1:$AV$15,4,FALSE),"")</f>
        <v/>
      </c>
      <c r="J132" s="94" t="str">
        <f>IFERROR(SquadExport!J132*VLOOKUP(WeightedParse!$C132,Weights!$A$1:$AV$15,5,FALSE),"")</f>
        <v/>
      </c>
      <c r="K132" s="94" t="str">
        <f>IFERROR(SquadExport!K132*VLOOKUP(WeightedParse!$C132,Weights!$A$1:$AV$15,6,FALSE),"")</f>
        <v/>
      </c>
      <c r="L132" s="94" t="str">
        <f>IFERROR(SquadExport!L132*VLOOKUP(WeightedParse!$C132,Weights!$A$1:$AV$15,7,FALSE),"")</f>
        <v/>
      </c>
      <c r="M132" s="94" t="str">
        <f>IFERROR(SquadExport!M132*VLOOKUP(WeightedParse!$C132,Weights!$A$1:$AV$15,8,FALSE),"")</f>
        <v/>
      </c>
      <c r="N132" s="94" t="str">
        <f>IFERROR(SquadExport!N132*VLOOKUP(WeightedParse!$C132,Weights!$A$1:$AV$15,9,FALSE),"")</f>
        <v/>
      </c>
      <c r="O132" s="94" t="str">
        <f>IFERROR(SquadExport!O132*VLOOKUP(WeightedParse!$C132,Weights!$A$1:$AV$15,10,FALSE),"")</f>
        <v/>
      </c>
      <c r="P132" s="94" t="str">
        <f>IFERROR(SquadExport!P132*VLOOKUP(WeightedParse!$C132,Weights!$A$1:$AV$15,11,FALSE),"")</f>
        <v/>
      </c>
      <c r="Q132" s="94" t="str">
        <f>IFERROR(SquadExport!Q132*VLOOKUP(WeightedParse!$C132,Weights!$A$1:$AV$15,12,FALSE),"")</f>
        <v/>
      </c>
      <c r="R132" s="94" t="str">
        <f>IFERROR(SquadExport!R132*VLOOKUP(WeightedParse!$C132,Weights!$A$1:$AV$15,13,FALSE),"")</f>
        <v/>
      </c>
      <c r="S132" s="94" t="str">
        <f>IFERROR(SquadExport!S132*VLOOKUP(WeightedParse!$C132,Weights!$A$1:$AV$15,14,FALSE),"")</f>
        <v/>
      </c>
      <c r="T132" s="94" t="str">
        <f>IFERROR(SquadExport!T132*VLOOKUP(WeightedParse!$C132,Weights!$A$1:$AV$15,15,FALSE),"")</f>
        <v/>
      </c>
      <c r="U132" s="94" t="str">
        <f>IFERROR(SquadExport!U132*VLOOKUP(WeightedParse!$C132,Weights!$A$1:$AV$15,16,FALSE),"")</f>
        <v/>
      </c>
      <c r="V132" s="94" t="str">
        <f>IFERROR(SquadExport!V132*VLOOKUP(WeightedParse!$C132,Weights!$A$1:$AV$15,17,FALSE),"")</f>
        <v/>
      </c>
      <c r="W132" s="94" t="str">
        <f>IFERROR(SquadExport!W132*VLOOKUP(WeightedParse!$C132,Weights!$A$1:$AV$15,18,FALSE),"")</f>
        <v/>
      </c>
      <c r="X132" s="94" t="str">
        <f>IFERROR(SquadExport!X132*VLOOKUP(WeightedParse!$C132,Weights!$A$1:$AV$15,19,FALSE),"")</f>
        <v/>
      </c>
      <c r="Y132" s="94" t="str">
        <f>IFERROR(SquadExport!Y132*VLOOKUP(WeightedParse!$C132,Weights!$A$1:$AV$15,20,FALSE),"")</f>
        <v/>
      </c>
      <c r="Z132" s="94" t="str">
        <f>IFERROR(SquadExport!Z132*VLOOKUP(WeightedParse!$C132,Weights!$A$1:$AV$15,21,FALSE),"")</f>
        <v/>
      </c>
      <c r="AA132" s="94" t="str">
        <f>IFERROR(SquadExport!AA132*VLOOKUP(WeightedParse!$C132,Weights!$A$1:$AV$15,22,FALSE),"")</f>
        <v/>
      </c>
      <c r="AB132" s="94" t="str">
        <f>IFERROR(SquadExport!AB132*VLOOKUP(WeightedParse!$C132,Weights!$A$1:$AV$15,23,FALSE),"")</f>
        <v/>
      </c>
      <c r="AC132" s="94" t="str">
        <f>IFERROR(SquadExport!AC132*VLOOKUP(WeightedParse!$C132,Weights!$A$1:$AV$15,24,FALSE),"")</f>
        <v/>
      </c>
      <c r="AD132" s="94" t="str">
        <f>IFERROR(SquadExport!AD132*VLOOKUP(WeightedParse!$C132,Weights!$A$1:$AV$15,25,FALSE),"")</f>
        <v/>
      </c>
      <c r="AE132" s="94" t="str">
        <f>IFERROR(SquadExport!AE132*VLOOKUP(WeightedParse!$C132,Weights!$A$1:$AV$15,26,FALSE),"")</f>
        <v/>
      </c>
      <c r="AF132" s="94" t="str">
        <f>IFERROR(SquadExport!AF132*VLOOKUP(WeightedParse!$C132,Weights!$A$1:$AV$15,27,FALSE),"")</f>
        <v/>
      </c>
      <c r="AG132" s="94" t="str">
        <f>IFERROR(SquadExport!AG132*VLOOKUP(WeightedParse!$C132,Weights!$A$1:$AV$15,28,FALSE),"")</f>
        <v/>
      </c>
      <c r="AH132" s="94" t="str">
        <f>IFERROR(SquadExport!AH132*VLOOKUP(WeightedParse!$C132,Weights!$A$1:$AV$15,29,FALSE),"")</f>
        <v/>
      </c>
      <c r="AI132" s="94" t="str">
        <f>IFERROR(SquadExport!AI132*VLOOKUP(WeightedParse!$C132,Weights!$A$1:$AV$15,30,FALSE),"")</f>
        <v/>
      </c>
      <c r="AJ132" s="94" t="str">
        <f>IFERROR(SquadExport!AJ132*VLOOKUP(WeightedParse!$C132,Weights!$A$1:$AV$15,31,FALSE),"")</f>
        <v/>
      </c>
      <c r="AK132" s="94" t="str">
        <f>IFERROR(SquadExport!AK132*VLOOKUP(WeightedParse!$C132,Weights!$A$1:$AV$15,32,FALSE),"")</f>
        <v/>
      </c>
      <c r="AL132" s="94" t="str">
        <f>IFERROR(SquadExport!AL132*VLOOKUP(WeightedParse!$C132,Weights!$A$1:$AV$15,33,FALSE),"")</f>
        <v/>
      </c>
      <c r="AM132" s="94" t="str">
        <f>IFERROR(SquadExport!AM132*VLOOKUP(WeightedParse!$C132,Weights!$A$1:$AV$15,34,FALSE),"")</f>
        <v/>
      </c>
      <c r="AN132" s="94" t="str">
        <f>IFERROR(SquadExport!AN132*VLOOKUP(WeightedParse!$C132,Weights!$A$1:$AV$15,35,FALSE),"")</f>
        <v/>
      </c>
      <c r="AO132" s="94" t="str">
        <f>IFERROR(SquadExport!AO132*VLOOKUP(WeightedParse!$C132,Weights!$A$1:$AV$15,36,FALSE),"")</f>
        <v/>
      </c>
      <c r="AP132" s="94" t="str">
        <f>IFERROR(SquadExport!AP132*VLOOKUP(WeightedParse!$C132,Weights!$A$1:$AV$15,37,FALSE),"")</f>
        <v/>
      </c>
      <c r="AQ132" s="94" t="str">
        <f>IFERROR(SquadExport!AQ132*VLOOKUP(WeightedParse!$C132,Weights!$A$1:$AV$15,38,FALSE),"")</f>
        <v/>
      </c>
      <c r="AR132" s="94" t="str">
        <f>IFERROR(SquadExport!AR132*VLOOKUP(WeightedParse!$C132,Weights!$A$1:$AV$15,39,FALSE),"")</f>
        <v/>
      </c>
      <c r="AS132" s="94" t="str">
        <f>IFERROR(SquadExport!AS132*VLOOKUP(WeightedParse!$C132,Weights!$A$1:$AV$15,40,FALSE),"")</f>
        <v/>
      </c>
      <c r="AT132" s="94" t="str">
        <f>IFERROR(SquadExport!AT132*VLOOKUP(WeightedParse!$C132,Weights!$A$1:$AV$15,41,FALSE),"")</f>
        <v/>
      </c>
      <c r="AU132" s="94" t="str">
        <f>IFERROR(SquadExport!AU132*VLOOKUP(WeightedParse!$C132,Weights!$A$1:$AV$15,42,FALSE),"")</f>
        <v/>
      </c>
      <c r="AV132" s="94" t="str">
        <f>IFERROR(SquadExport!AV132*VLOOKUP(WeightedParse!$C132,Weights!$A$1:$AV$15,43,FALSE),"")</f>
        <v/>
      </c>
      <c r="AW132" s="94" t="str">
        <f>IFERROR(SquadExport!AW132*VLOOKUP(WeightedParse!$C132,Weights!$A$1:$AV$15,44,FALSE),"")</f>
        <v/>
      </c>
      <c r="AX132" s="94" t="str">
        <f>IFERROR(SquadExport!AX132*VLOOKUP(WeightedParse!$C132,Weights!$A$1:$AV$15,45,FALSE),"")</f>
        <v/>
      </c>
      <c r="AY132" s="94" t="str">
        <f>IFERROR(SquadExport!AY132*VLOOKUP(WeightedParse!$C132,Weights!$A$1:$AV$15,46,FALSE),"")</f>
        <v/>
      </c>
      <c r="AZ132" s="94" t="str">
        <f>IFERROR(SquadExport!AZ132*VLOOKUP(WeightedParse!$C132,Weights!$A$1:$AV$15,47,FALSE),"")</f>
        <v/>
      </c>
      <c r="BA132" s="94" t="str">
        <f>IFERROR(SquadExport!BA132*VLOOKUP(WeightedParse!$C132,Weights!$A$1:$AV$15,48,FALSE),"")</f>
        <v/>
      </c>
      <c r="BB132" s="92" t="str">
        <f>IFERROR(IF(SquadExport!$BB132="Very Strong",6,IF(SquadExport!$BB132="Strong",5,IF(SquadExport!$BB132="Fairly Strong",4,IF(SquadExport!$BB132="Reasonable",3,IF(SquadExport!$BB132="Weak",2, IF(SquadExport!$BB132="Very Weak",1,"")))))),"")</f>
        <v/>
      </c>
      <c r="BC132" s="92" t="str">
        <f>IFERROR(IF(SquadExport!$BC132="Very Strong",6,IF(SquadExport!$BC132="Strong",5,IF(SquadExport!$BC132="Fairly Strong",4,IF(SquadExport!$BC132="Reasonable",3,IF(SquadExport!$BC132="Weak",2, IF(SquadExport!$BC132="Very Weak",1,"")))))),"")</f>
        <v/>
      </c>
      <c r="BD132" s="105" t="str">
        <f t="shared" si="4"/>
        <v/>
      </c>
      <c r="BE132" s="86" t="str">
        <f t="shared" si="5"/>
        <v/>
      </c>
    </row>
    <row r="133" spans="1:57" x14ac:dyDescent="0.25">
      <c r="A133" s="85" t="str">
        <f>IF(SquadExport!A133&gt;"",SquadExport!A133,"")</f>
        <v/>
      </c>
      <c r="B133" s="92" t="str">
        <f>IF($A133&gt;"",SquadExport!B133,"")</f>
        <v/>
      </c>
      <c r="C133" s="92" t="str">
        <f>IF($A133&gt;"",SquadExport!C133,"")</f>
        <v/>
      </c>
      <c r="D133" s="92" t="str">
        <f>IF(A133&gt;"",SquadExport!D133,"")</f>
        <v/>
      </c>
      <c r="E133" s="92" t="str">
        <f>IF($A133&gt;"",SquadExport!E133,"")</f>
        <v/>
      </c>
      <c r="F133" s="92" t="str">
        <f>IF($A133&gt;"",SquadExport!F133,"")</f>
        <v/>
      </c>
      <c r="G133" s="94" t="str">
        <f>IFERROR(SquadExport!G133*VLOOKUP(WeightedParse!$C133,Weights!$A$1:$AV$15,2,FALSE),"")</f>
        <v/>
      </c>
      <c r="H133" s="94" t="str">
        <f>IFERROR(SquadExport!H133*VLOOKUP(WeightedParse!$C133,Weights!$A$1:$AV$15,3,FALSE),"")</f>
        <v/>
      </c>
      <c r="I133" s="94" t="str">
        <f>IFERROR(SquadExport!I133*VLOOKUP(WeightedParse!$C133,Weights!$A$1:$AV$15,4,FALSE),"")</f>
        <v/>
      </c>
      <c r="J133" s="94" t="str">
        <f>IFERROR(SquadExport!J133*VLOOKUP(WeightedParse!$C133,Weights!$A$1:$AV$15,5,FALSE),"")</f>
        <v/>
      </c>
      <c r="K133" s="94" t="str">
        <f>IFERROR(SquadExport!K133*VLOOKUP(WeightedParse!$C133,Weights!$A$1:$AV$15,6,FALSE),"")</f>
        <v/>
      </c>
      <c r="L133" s="94" t="str">
        <f>IFERROR(SquadExport!L133*VLOOKUP(WeightedParse!$C133,Weights!$A$1:$AV$15,7,FALSE),"")</f>
        <v/>
      </c>
      <c r="M133" s="94" t="str">
        <f>IFERROR(SquadExport!M133*VLOOKUP(WeightedParse!$C133,Weights!$A$1:$AV$15,8,FALSE),"")</f>
        <v/>
      </c>
      <c r="N133" s="94" t="str">
        <f>IFERROR(SquadExport!N133*VLOOKUP(WeightedParse!$C133,Weights!$A$1:$AV$15,9,FALSE),"")</f>
        <v/>
      </c>
      <c r="O133" s="94" t="str">
        <f>IFERROR(SquadExport!O133*VLOOKUP(WeightedParse!$C133,Weights!$A$1:$AV$15,10,FALSE),"")</f>
        <v/>
      </c>
      <c r="P133" s="94" t="str">
        <f>IFERROR(SquadExport!P133*VLOOKUP(WeightedParse!$C133,Weights!$A$1:$AV$15,11,FALSE),"")</f>
        <v/>
      </c>
      <c r="Q133" s="94" t="str">
        <f>IFERROR(SquadExport!Q133*VLOOKUP(WeightedParse!$C133,Weights!$A$1:$AV$15,12,FALSE),"")</f>
        <v/>
      </c>
      <c r="R133" s="94" t="str">
        <f>IFERROR(SquadExport!R133*VLOOKUP(WeightedParse!$C133,Weights!$A$1:$AV$15,13,FALSE),"")</f>
        <v/>
      </c>
      <c r="S133" s="94" t="str">
        <f>IFERROR(SquadExport!S133*VLOOKUP(WeightedParse!$C133,Weights!$A$1:$AV$15,14,FALSE),"")</f>
        <v/>
      </c>
      <c r="T133" s="94" t="str">
        <f>IFERROR(SquadExport!T133*VLOOKUP(WeightedParse!$C133,Weights!$A$1:$AV$15,15,FALSE),"")</f>
        <v/>
      </c>
      <c r="U133" s="94" t="str">
        <f>IFERROR(SquadExport!U133*VLOOKUP(WeightedParse!$C133,Weights!$A$1:$AV$15,16,FALSE),"")</f>
        <v/>
      </c>
      <c r="V133" s="94" t="str">
        <f>IFERROR(SquadExport!V133*VLOOKUP(WeightedParse!$C133,Weights!$A$1:$AV$15,17,FALSE),"")</f>
        <v/>
      </c>
      <c r="W133" s="94" t="str">
        <f>IFERROR(SquadExport!W133*VLOOKUP(WeightedParse!$C133,Weights!$A$1:$AV$15,18,FALSE),"")</f>
        <v/>
      </c>
      <c r="X133" s="94" t="str">
        <f>IFERROR(SquadExport!X133*VLOOKUP(WeightedParse!$C133,Weights!$A$1:$AV$15,19,FALSE),"")</f>
        <v/>
      </c>
      <c r="Y133" s="94" t="str">
        <f>IFERROR(SquadExport!Y133*VLOOKUP(WeightedParse!$C133,Weights!$A$1:$AV$15,20,FALSE),"")</f>
        <v/>
      </c>
      <c r="Z133" s="94" t="str">
        <f>IFERROR(SquadExport!Z133*VLOOKUP(WeightedParse!$C133,Weights!$A$1:$AV$15,21,FALSE),"")</f>
        <v/>
      </c>
      <c r="AA133" s="94" t="str">
        <f>IFERROR(SquadExport!AA133*VLOOKUP(WeightedParse!$C133,Weights!$A$1:$AV$15,22,FALSE),"")</f>
        <v/>
      </c>
      <c r="AB133" s="94" t="str">
        <f>IFERROR(SquadExport!AB133*VLOOKUP(WeightedParse!$C133,Weights!$A$1:$AV$15,23,FALSE),"")</f>
        <v/>
      </c>
      <c r="AC133" s="94" t="str">
        <f>IFERROR(SquadExport!AC133*VLOOKUP(WeightedParse!$C133,Weights!$A$1:$AV$15,24,FALSE),"")</f>
        <v/>
      </c>
      <c r="AD133" s="94" t="str">
        <f>IFERROR(SquadExport!AD133*VLOOKUP(WeightedParse!$C133,Weights!$A$1:$AV$15,25,FALSE),"")</f>
        <v/>
      </c>
      <c r="AE133" s="94" t="str">
        <f>IFERROR(SquadExport!AE133*VLOOKUP(WeightedParse!$C133,Weights!$A$1:$AV$15,26,FALSE),"")</f>
        <v/>
      </c>
      <c r="AF133" s="94" t="str">
        <f>IFERROR(SquadExport!AF133*VLOOKUP(WeightedParse!$C133,Weights!$A$1:$AV$15,27,FALSE),"")</f>
        <v/>
      </c>
      <c r="AG133" s="94" t="str">
        <f>IFERROR(SquadExport!AG133*VLOOKUP(WeightedParse!$C133,Weights!$A$1:$AV$15,28,FALSE),"")</f>
        <v/>
      </c>
      <c r="AH133" s="94" t="str">
        <f>IFERROR(SquadExport!AH133*VLOOKUP(WeightedParse!$C133,Weights!$A$1:$AV$15,29,FALSE),"")</f>
        <v/>
      </c>
      <c r="AI133" s="94" t="str">
        <f>IFERROR(SquadExport!AI133*VLOOKUP(WeightedParse!$C133,Weights!$A$1:$AV$15,30,FALSE),"")</f>
        <v/>
      </c>
      <c r="AJ133" s="94" t="str">
        <f>IFERROR(SquadExport!AJ133*VLOOKUP(WeightedParse!$C133,Weights!$A$1:$AV$15,31,FALSE),"")</f>
        <v/>
      </c>
      <c r="AK133" s="94" t="str">
        <f>IFERROR(SquadExport!AK133*VLOOKUP(WeightedParse!$C133,Weights!$A$1:$AV$15,32,FALSE),"")</f>
        <v/>
      </c>
      <c r="AL133" s="94" t="str">
        <f>IFERROR(SquadExport!AL133*VLOOKUP(WeightedParse!$C133,Weights!$A$1:$AV$15,33,FALSE),"")</f>
        <v/>
      </c>
      <c r="AM133" s="94" t="str">
        <f>IFERROR(SquadExport!AM133*VLOOKUP(WeightedParse!$C133,Weights!$A$1:$AV$15,34,FALSE),"")</f>
        <v/>
      </c>
      <c r="AN133" s="94" t="str">
        <f>IFERROR(SquadExport!AN133*VLOOKUP(WeightedParse!$C133,Weights!$A$1:$AV$15,35,FALSE),"")</f>
        <v/>
      </c>
      <c r="AO133" s="94" t="str">
        <f>IFERROR(SquadExport!AO133*VLOOKUP(WeightedParse!$C133,Weights!$A$1:$AV$15,36,FALSE),"")</f>
        <v/>
      </c>
      <c r="AP133" s="94" t="str">
        <f>IFERROR(SquadExport!AP133*VLOOKUP(WeightedParse!$C133,Weights!$A$1:$AV$15,37,FALSE),"")</f>
        <v/>
      </c>
      <c r="AQ133" s="94" t="str">
        <f>IFERROR(SquadExport!AQ133*VLOOKUP(WeightedParse!$C133,Weights!$A$1:$AV$15,38,FALSE),"")</f>
        <v/>
      </c>
      <c r="AR133" s="94" t="str">
        <f>IFERROR(SquadExport!AR133*VLOOKUP(WeightedParse!$C133,Weights!$A$1:$AV$15,39,FALSE),"")</f>
        <v/>
      </c>
      <c r="AS133" s="94" t="str">
        <f>IFERROR(SquadExport!AS133*VLOOKUP(WeightedParse!$C133,Weights!$A$1:$AV$15,40,FALSE),"")</f>
        <v/>
      </c>
      <c r="AT133" s="94" t="str">
        <f>IFERROR(SquadExport!AT133*VLOOKUP(WeightedParse!$C133,Weights!$A$1:$AV$15,41,FALSE),"")</f>
        <v/>
      </c>
      <c r="AU133" s="94" t="str">
        <f>IFERROR(SquadExport!AU133*VLOOKUP(WeightedParse!$C133,Weights!$A$1:$AV$15,42,FALSE),"")</f>
        <v/>
      </c>
      <c r="AV133" s="94" t="str">
        <f>IFERROR(SquadExport!AV133*VLOOKUP(WeightedParse!$C133,Weights!$A$1:$AV$15,43,FALSE),"")</f>
        <v/>
      </c>
      <c r="AW133" s="94" t="str">
        <f>IFERROR(SquadExport!AW133*VLOOKUP(WeightedParse!$C133,Weights!$A$1:$AV$15,44,FALSE),"")</f>
        <v/>
      </c>
      <c r="AX133" s="94" t="str">
        <f>IFERROR(SquadExport!AX133*VLOOKUP(WeightedParse!$C133,Weights!$A$1:$AV$15,45,FALSE),"")</f>
        <v/>
      </c>
      <c r="AY133" s="94" t="str">
        <f>IFERROR(SquadExport!AY133*VLOOKUP(WeightedParse!$C133,Weights!$A$1:$AV$15,46,FALSE),"")</f>
        <v/>
      </c>
      <c r="AZ133" s="94" t="str">
        <f>IFERROR(SquadExport!AZ133*VLOOKUP(WeightedParse!$C133,Weights!$A$1:$AV$15,47,FALSE),"")</f>
        <v/>
      </c>
      <c r="BA133" s="94" t="str">
        <f>IFERROR(SquadExport!BA133*VLOOKUP(WeightedParse!$C133,Weights!$A$1:$AV$15,48,FALSE),"")</f>
        <v/>
      </c>
      <c r="BB133" s="92" t="str">
        <f>IFERROR(IF(SquadExport!$BB133="Very Strong",6,IF(SquadExport!$BB133="Strong",5,IF(SquadExport!$BB133="Fairly Strong",4,IF(SquadExport!$BB133="Reasonable",3,IF(SquadExport!$BB133="Weak",2, IF(SquadExport!$BB133="Very Weak",1,"")))))),"")</f>
        <v/>
      </c>
      <c r="BC133" s="92" t="str">
        <f>IFERROR(IF(SquadExport!$BC133="Very Strong",6,IF(SquadExport!$BC133="Strong",5,IF(SquadExport!$BC133="Fairly Strong",4,IF(SquadExport!$BC133="Reasonable",3,IF(SquadExport!$BC133="Weak",2, IF(SquadExport!$BC133="Very Weak",1,"")))))),"")</f>
        <v/>
      </c>
      <c r="BD133" s="105" t="str">
        <f t="shared" si="4"/>
        <v/>
      </c>
      <c r="BE133" s="86" t="str">
        <f t="shared" si="5"/>
        <v/>
      </c>
    </row>
    <row r="134" spans="1:57" x14ac:dyDescent="0.25">
      <c r="A134" s="85" t="str">
        <f>IF(SquadExport!A134&gt;"",SquadExport!A134,"")</f>
        <v/>
      </c>
      <c r="B134" s="92" t="str">
        <f>IF($A134&gt;"",SquadExport!B134,"")</f>
        <v/>
      </c>
      <c r="C134" s="92" t="str">
        <f>IF($A134&gt;"",SquadExport!C134,"")</f>
        <v/>
      </c>
      <c r="D134" s="92" t="str">
        <f>IF(A134&gt;"",SquadExport!D134,"")</f>
        <v/>
      </c>
      <c r="E134" s="92" t="str">
        <f>IF($A134&gt;"",SquadExport!E134,"")</f>
        <v/>
      </c>
      <c r="F134" s="92" t="str">
        <f>IF($A134&gt;"",SquadExport!F134,"")</f>
        <v/>
      </c>
      <c r="G134" s="94" t="str">
        <f>IFERROR(SquadExport!G134*VLOOKUP(WeightedParse!$C134,Weights!$A$1:$AV$15,2,FALSE),"")</f>
        <v/>
      </c>
      <c r="H134" s="94" t="str">
        <f>IFERROR(SquadExport!H134*VLOOKUP(WeightedParse!$C134,Weights!$A$1:$AV$15,3,FALSE),"")</f>
        <v/>
      </c>
      <c r="I134" s="94" t="str">
        <f>IFERROR(SquadExport!I134*VLOOKUP(WeightedParse!$C134,Weights!$A$1:$AV$15,4,FALSE),"")</f>
        <v/>
      </c>
      <c r="J134" s="94" t="str">
        <f>IFERROR(SquadExport!J134*VLOOKUP(WeightedParse!$C134,Weights!$A$1:$AV$15,5,FALSE),"")</f>
        <v/>
      </c>
      <c r="K134" s="94" t="str">
        <f>IFERROR(SquadExport!K134*VLOOKUP(WeightedParse!$C134,Weights!$A$1:$AV$15,6,FALSE),"")</f>
        <v/>
      </c>
      <c r="L134" s="94" t="str">
        <f>IFERROR(SquadExport!L134*VLOOKUP(WeightedParse!$C134,Weights!$A$1:$AV$15,7,FALSE),"")</f>
        <v/>
      </c>
      <c r="M134" s="94" t="str">
        <f>IFERROR(SquadExport!M134*VLOOKUP(WeightedParse!$C134,Weights!$A$1:$AV$15,8,FALSE),"")</f>
        <v/>
      </c>
      <c r="N134" s="94" t="str">
        <f>IFERROR(SquadExport!N134*VLOOKUP(WeightedParse!$C134,Weights!$A$1:$AV$15,9,FALSE),"")</f>
        <v/>
      </c>
      <c r="O134" s="94" t="str">
        <f>IFERROR(SquadExport!O134*VLOOKUP(WeightedParse!$C134,Weights!$A$1:$AV$15,10,FALSE),"")</f>
        <v/>
      </c>
      <c r="P134" s="94" t="str">
        <f>IFERROR(SquadExport!P134*VLOOKUP(WeightedParse!$C134,Weights!$A$1:$AV$15,11,FALSE),"")</f>
        <v/>
      </c>
      <c r="Q134" s="94" t="str">
        <f>IFERROR(SquadExport!Q134*VLOOKUP(WeightedParse!$C134,Weights!$A$1:$AV$15,12,FALSE),"")</f>
        <v/>
      </c>
      <c r="R134" s="94" t="str">
        <f>IFERROR(SquadExport!R134*VLOOKUP(WeightedParse!$C134,Weights!$A$1:$AV$15,13,FALSE),"")</f>
        <v/>
      </c>
      <c r="S134" s="94" t="str">
        <f>IFERROR(SquadExport!S134*VLOOKUP(WeightedParse!$C134,Weights!$A$1:$AV$15,14,FALSE),"")</f>
        <v/>
      </c>
      <c r="T134" s="94" t="str">
        <f>IFERROR(SquadExport!T134*VLOOKUP(WeightedParse!$C134,Weights!$A$1:$AV$15,15,FALSE),"")</f>
        <v/>
      </c>
      <c r="U134" s="94" t="str">
        <f>IFERROR(SquadExport!U134*VLOOKUP(WeightedParse!$C134,Weights!$A$1:$AV$15,16,FALSE),"")</f>
        <v/>
      </c>
      <c r="V134" s="94" t="str">
        <f>IFERROR(SquadExport!V134*VLOOKUP(WeightedParse!$C134,Weights!$A$1:$AV$15,17,FALSE),"")</f>
        <v/>
      </c>
      <c r="W134" s="94" t="str">
        <f>IFERROR(SquadExport!W134*VLOOKUP(WeightedParse!$C134,Weights!$A$1:$AV$15,18,FALSE),"")</f>
        <v/>
      </c>
      <c r="X134" s="94" t="str">
        <f>IFERROR(SquadExport!X134*VLOOKUP(WeightedParse!$C134,Weights!$A$1:$AV$15,19,FALSE),"")</f>
        <v/>
      </c>
      <c r="Y134" s="94" t="str">
        <f>IFERROR(SquadExport!Y134*VLOOKUP(WeightedParse!$C134,Weights!$A$1:$AV$15,20,FALSE),"")</f>
        <v/>
      </c>
      <c r="Z134" s="94" t="str">
        <f>IFERROR(SquadExport!Z134*VLOOKUP(WeightedParse!$C134,Weights!$A$1:$AV$15,21,FALSE),"")</f>
        <v/>
      </c>
      <c r="AA134" s="94" t="str">
        <f>IFERROR(SquadExport!AA134*VLOOKUP(WeightedParse!$C134,Weights!$A$1:$AV$15,22,FALSE),"")</f>
        <v/>
      </c>
      <c r="AB134" s="94" t="str">
        <f>IFERROR(SquadExport!AB134*VLOOKUP(WeightedParse!$C134,Weights!$A$1:$AV$15,23,FALSE),"")</f>
        <v/>
      </c>
      <c r="AC134" s="94" t="str">
        <f>IFERROR(SquadExport!AC134*VLOOKUP(WeightedParse!$C134,Weights!$A$1:$AV$15,24,FALSE),"")</f>
        <v/>
      </c>
      <c r="AD134" s="94" t="str">
        <f>IFERROR(SquadExport!AD134*VLOOKUP(WeightedParse!$C134,Weights!$A$1:$AV$15,25,FALSE),"")</f>
        <v/>
      </c>
      <c r="AE134" s="94" t="str">
        <f>IFERROR(SquadExport!AE134*VLOOKUP(WeightedParse!$C134,Weights!$A$1:$AV$15,26,FALSE),"")</f>
        <v/>
      </c>
      <c r="AF134" s="94" t="str">
        <f>IFERROR(SquadExport!AF134*VLOOKUP(WeightedParse!$C134,Weights!$A$1:$AV$15,27,FALSE),"")</f>
        <v/>
      </c>
      <c r="AG134" s="94" t="str">
        <f>IFERROR(SquadExport!AG134*VLOOKUP(WeightedParse!$C134,Weights!$A$1:$AV$15,28,FALSE),"")</f>
        <v/>
      </c>
      <c r="AH134" s="94" t="str">
        <f>IFERROR(SquadExport!AH134*VLOOKUP(WeightedParse!$C134,Weights!$A$1:$AV$15,29,FALSE),"")</f>
        <v/>
      </c>
      <c r="AI134" s="94" t="str">
        <f>IFERROR(SquadExport!AI134*VLOOKUP(WeightedParse!$C134,Weights!$A$1:$AV$15,30,FALSE),"")</f>
        <v/>
      </c>
      <c r="AJ134" s="94" t="str">
        <f>IFERROR(SquadExport!AJ134*VLOOKUP(WeightedParse!$C134,Weights!$A$1:$AV$15,31,FALSE),"")</f>
        <v/>
      </c>
      <c r="AK134" s="94" t="str">
        <f>IFERROR(SquadExport!AK134*VLOOKUP(WeightedParse!$C134,Weights!$A$1:$AV$15,32,FALSE),"")</f>
        <v/>
      </c>
      <c r="AL134" s="94" t="str">
        <f>IFERROR(SquadExport!AL134*VLOOKUP(WeightedParse!$C134,Weights!$A$1:$AV$15,33,FALSE),"")</f>
        <v/>
      </c>
      <c r="AM134" s="94" t="str">
        <f>IFERROR(SquadExport!AM134*VLOOKUP(WeightedParse!$C134,Weights!$A$1:$AV$15,34,FALSE),"")</f>
        <v/>
      </c>
      <c r="AN134" s="94" t="str">
        <f>IFERROR(SquadExport!AN134*VLOOKUP(WeightedParse!$C134,Weights!$A$1:$AV$15,35,FALSE),"")</f>
        <v/>
      </c>
      <c r="AO134" s="94" t="str">
        <f>IFERROR(SquadExport!AO134*VLOOKUP(WeightedParse!$C134,Weights!$A$1:$AV$15,36,FALSE),"")</f>
        <v/>
      </c>
      <c r="AP134" s="94" t="str">
        <f>IFERROR(SquadExport!AP134*VLOOKUP(WeightedParse!$C134,Weights!$A$1:$AV$15,37,FALSE),"")</f>
        <v/>
      </c>
      <c r="AQ134" s="94" t="str">
        <f>IFERROR(SquadExport!AQ134*VLOOKUP(WeightedParse!$C134,Weights!$A$1:$AV$15,38,FALSE),"")</f>
        <v/>
      </c>
      <c r="AR134" s="94" t="str">
        <f>IFERROR(SquadExport!AR134*VLOOKUP(WeightedParse!$C134,Weights!$A$1:$AV$15,39,FALSE),"")</f>
        <v/>
      </c>
      <c r="AS134" s="94" t="str">
        <f>IFERROR(SquadExport!AS134*VLOOKUP(WeightedParse!$C134,Weights!$A$1:$AV$15,40,FALSE),"")</f>
        <v/>
      </c>
      <c r="AT134" s="94" t="str">
        <f>IFERROR(SquadExport!AT134*VLOOKUP(WeightedParse!$C134,Weights!$A$1:$AV$15,41,FALSE),"")</f>
        <v/>
      </c>
      <c r="AU134" s="94" t="str">
        <f>IFERROR(SquadExport!AU134*VLOOKUP(WeightedParse!$C134,Weights!$A$1:$AV$15,42,FALSE),"")</f>
        <v/>
      </c>
      <c r="AV134" s="94" t="str">
        <f>IFERROR(SquadExport!AV134*VLOOKUP(WeightedParse!$C134,Weights!$A$1:$AV$15,43,FALSE),"")</f>
        <v/>
      </c>
      <c r="AW134" s="94" t="str">
        <f>IFERROR(SquadExport!AW134*VLOOKUP(WeightedParse!$C134,Weights!$A$1:$AV$15,44,FALSE),"")</f>
        <v/>
      </c>
      <c r="AX134" s="94" t="str">
        <f>IFERROR(SquadExport!AX134*VLOOKUP(WeightedParse!$C134,Weights!$A$1:$AV$15,45,FALSE),"")</f>
        <v/>
      </c>
      <c r="AY134" s="94" t="str">
        <f>IFERROR(SquadExport!AY134*VLOOKUP(WeightedParse!$C134,Weights!$A$1:$AV$15,46,FALSE),"")</f>
        <v/>
      </c>
      <c r="AZ134" s="94" t="str">
        <f>IFERROR(SquadExport!AZ134*VLOOKUP(WeightedParse!$C134,Weights!$A$1:$AV$15,47,FALSE),"")</f>
        <v/>
      </c>
      <c r="BA134" s="94" t="str">
        <f>IFERROR(SquadExport!BA134*VLOOKUP(WeightedParse!$C134,Weights!$A$1:$AV$15,48,FALSE),"")</f>
        <v/>
      </c>
      <c r="BB134" s="92" t="str">
        <f>IFERROR(IF(SquadExport!$BB134="Very Strong",6,IF(SquadExport!$BB134="Strong",5,IF(SquadExport!$BB134="Fairly Strong",4,IF(SquadExport!$BB134="Reasonable",3,IF(SquadExport!$BB134="Weak",2, IF(SquadExport!$BB134="Very Weak",1,"")))))),"")</f>
        <v/>
      </c>
      <c r="BC134" s="92" t="str">
        <f>IFERROR(IF(SquadExport!$BC134="Very Strong",6,IF(SquadExport!$BC134="Strong",5,IF(SquadExport!$BC134="Fairly Strong",4,IF(SquadExport!$BC134="Reasonable",3,IF(SquadExport!$BC134="Weak",2, IF(SquadExport!$BC134="Very Weak",1,"")))))),"")</f>
        <v/>
      </c>
      <c r="BD134" s="105" t="str">
        <f t="shared" si="4"/>
        <v/>
      </c>
      <c r="BE134" s="86" t="str">
        <f t="shared" si="5"/>
        <v/>
      </c>
    </row>
    <row r="135" spans="1:57" x14ac:dyDescent="0.25">
      <c r="A135" s="85" t="str">
        <f>IF(SquadExport!A135&gt;"",SquadExport!A135,"")</f>
        <v/>
      </c>
      <c r="B135" s="92" t="str">
        <f>IF($A135&gt;"",SquadExport!B135,"")</f>
        <v/>
      </c>
      <c r="C135" s="92" t="str">
        <f>IF($A135&gt;"",SquadExport!C135,"")</f>
        <v/>
      </c>
      <c r="D135" s="92" t="str">
        <f>IF(A135&gt;"",SquadExport!D135,"")</f>
        <v/>
      </c>
      <c r="E135" s="92" t="str">
        <f>IF($A135&gt;"",SquadExport!E135,"")</f>
        <v/>
      </c>
      <c r="F135" s="92" t="str">
        <f>IF($A135&gt;"",SquadExport!F135,"")</f>
        <v/>
      </c>
      <c r="G135" s="94" t="str">
        <f>IFERROR(SquadExport!G135*VLOOKUP(WeightedParse!$C135,Weights!$A$1:$AV$15,2,FALSE),"")</f>
        <v/>
      </c>
      <c r="H135" s="94" t="str">
        <f>IFERROR(SquadExport!H135*VLOOKUP(WeightedParse!$C135,Weights!$A$1:$AV$15,3,FALSE),"")</f>
        <v/>
      </c>
      <c r="I135" s="94" t="str">
        <f>IFERROR(SquadExport!I135*VLOOKUP(WeightedParse!$C135,Weights!$A$1:$AV$15,4,FALSE),"")</f>
        <v/>
      </c>
      <c r="J135" s="94" t="str">
        <f>IFERROR(SquadExport!J135*VLOOKUP(WeightedParse!$C135,Weights!$A$1:$AV$15,5,FALSE),"")</f>
        <v/>
      </c>
      <c r="K135" s="94" t="str">
        <f>IFERROR(SquadExport!K135*VLOOKUP(WeightedParse!$C135,Weights!$A$1:$AV$15,6,FALSE),"")</f>
        <v/>
      </c>
      <c r="L135" s="94" t="str">
        <f>IFERROR(SquadExport!L135*VLOOKUP(WeightedParse!$C135,Weights!$A$1:$AV$15,7,FALSE),"")</f>
        <v/>
      </c>
      <c r="M135" s="94" t="str">
        <f>IFERROR(SquadExport!M135*VLOOKUP(WeightedParse!$C135,Weights!$A$1:$AV$15,8,FALSE),"")</f>
        <v/>
      </c>
      <c r="N135" s="94" t="str">
        <f>IFERROR(SquadExport!N135*VLOOKUP(WeightedParse!$C135,Weights!$A$1:$AV$15,9,FALSE),"")</f>
        <v/>
      </c>
      <c r="O135" s="94" t="str">
        <f>IFERROR(SquadExport!O135*VLOOKUP(WeightedParse!$C135,Weights!$A$1:$AV$15,10,FALSE),"")</f>
        <v/>
      </c>
      <c r="P135" s="94" t="str">
        <f>IFERROR(SquadExport!P135*VLOOKUP(WeightedParse!$C135,Weights!$A$1:$AV$15,11,FALSE),"")</f>
        <v/>
      </c>
      <c r="Q135" s="94" t="str">
        <f>IFERROR(SquadExport!Q135*VLOOKUP(WeightedParse!$C135,Weights!$A$1:$AV$15,12,FALSE),"")</f>
        <v/>
      </c>
      <c r="R135" s="94" t="str">
        <f>IFERROR(SquadExport!R135*VLOOKUP(WeightedParse!$C135,Weights!$A$1:$AV$15,13,FALSE),"")</f>
        <v/>
      </c>
      <c r="S135" s="94" t="str">
        <f>IFERROR(SquadExport!S135*VLOOKUP(WeightedParse!$C135,Weights!$A$1:$AV$15,14,FALSE),"")</f>
        <v/>
      </c>
      <c r="T135" s="94" t="str">
        <f>IFERROR(SquadExport!T135*VLOOKUP(WeightedParse!$C135,Weights!$A$1:$AV$15,15,FALSE),"")</f>
        <v/>
      </c>
      <c r="U135" s="94" t="str">
        <f>IFERROR(SquadExport!U135*VLOOKUP(WeightedParse!$C135,Weights!$A$1:$AV$15,16,FALSE),"")</f>
        <v/>
      </c>
      <c r="V135" s="94" t="str">
        <f>IFERROR(SquadExport!V135*VLOOKUP(WeightedParse!$C135,Weights!$A$1:$AV$15,17,FALSE),"")</f>
        <v/>
      </c>
      <c r="W135" s="94" t="str">
        <f>IFERROR(SquadExport!W135*VLOOKUP(WeightedParse!$C135,Weights!$A$1:$AV$15,18,FALSE),"")</f>
        <v/>
      </c>
      <c r="X135" s="94" t="str">
        <f>IFERROR(SquadExport!X135*VLOOKUP(WeightedParse!$C135,Weights!$A$1:$AV$15,19,FALSE),"")</f>
        <v/>
      </c>
      <c r="Y135" s="94" t="str">
        <f>IFERROR(SquadExport!Y135*VLOOKUP(WeightedParse!$C135,Weights!$A$1:$AV$15,20,FALSE),"")</f>
        <v/>
      </c>
      <c r="Z135" s="94" t="str">
        <f>IFERROR(SquadExport!Z135*VLOOKUP(WeightedParse!$C135,Weights!$A$1:$AV$15,21,FALSE),"")</f>
        <v/>
      </c>
      <c r="AA135" s="94" t="str">
        <f>IFERROR(SquadExport!AA135*VLOOKUP(WeightedParse!$C135,Weights!$A$1:$AV$15,22,FALSE),"")</f>
        <v/>
      </c>
      <c r="AB135" s="94" t="str">
        <f>IFERROR(SquadExport!AB135*VLOOKUP(WeightedParse!$C135,Weights!$A$1:$AV$15,23,FALSE),"")</f>
        <v/>
      </c>
      <c r="AC135" s="94" t="str">
        <f>IFERROR(SquadExport!AC135*VLOOKUP(WeightedParse!$C135,Weights!$A$1:$AV$15,24,FALSE),"")</f>
        <v/>
      </c>
      <c r="AD135" s="94" t="str">
        <f>IFERROR(SquadExport!AD135*VLOOKUP(WeightedParse!$C135,Weights!$A$1:$AV$15,25,FALSE),"")</f>
        <v/>
      </c>
      <c r="AE135" s="94" t="str">
        <f>IFERROR(SquadExport!AE135*VLOOKUP(WeightedParse!$C135,Weights!$A$1:$AV$15,26,FALSE),"")</f>
        <v/>
      </c>
      <c r="AF135" s="94" t="str">
        <f>IFERROR(SquadExport!AF135*VLOOKUP(WeightedParse!$C135,Weights!$A$1:$AV$15,27,FALSE),"")</f>
        <v/>
      </c>
      <c r="AG135" s="94" t="str">
        <f>IFERROR(SquadExport!AG135*VLOOKUP(WeightedParse!$C135,Weights!$A$1:$AV$15,28,FALSE),"")</f>
        <v/>
      </c>
      <c r="AH135" s="94" t="str">
        <f>IFERROR(SquadExport!AH135*VLOOKUP(WeightedParse!$C135,Weights!$A$1:$AV$15,29,FALSE),"")</f>
        <v/>
      </c>
      <c r="AI135" s="94" t="str">
        <f>IFERROR(SquadExport!AI135*VLOOKUP(WeightedParse!$C135,Weights!$A$1:$AV$15,30,FALSE),"")</f>
        <v/>
      </c>
      <c r="AJ135" s="94" t="str">
        <f>IFERROR(SquadExport!AJ135*VLOOKUP(WeightedParse!$C135,Weights!$A$1:$AV$15,31,FALSE),"")</f>
        <v/>
      </c>
      <c r="AK135" s="94" t="str">
        <f>IFERROR(SquadExport!AK135*VLOOKUP(WeightedParse!$C135,Weights!$A$1:$AV$15,32,FALSE),"")</f>
        <v/>
      </c>
      <c r="AL135" s="94" t="str">
        <f>IFERROR(SquadExport!AL135*VLOOKUP(WeightedParse!$C135,Weights!$A$1:$AV$15,33,FALSE),"")</f>
        <v/>
      </c>
      <c r="AM135" s="94" t="str">
        <f>IFERROR(SquadExport!AM135*VLOOKUP(WeightedParse!$C135,Weights!$A$1:$AV$15,34,FALSE),"")</f>
        <v/>
      </c>
      <c r="AN135" s="94" t="str">
        <f>IFERROR(SquadExport!AN135*VLOOKUP(WeightedParse!$C135,Weights!$A$1:$AV$15,35,FALSE),"")</f>
        <v/>
      </c>
      <c r="AO135" s="94" t="str">
        <f>IFERROR(SquadExport!AO135*VLOOKUP(WeightedParse!$C135,Weights!$A$1:$AV$15,36,FALSE),"")</f>
        <v/>
      </c>
      <c r="AP135" s="94" t="str">
        <f>IFERROR(SquadExport!AP135*VLOOKUP(WeightedParse!$C135,Weights!$A$1:$AV$15,37,FALSE),"")</f>
        <v/>
      </c>
      <c r="AQ135" s="94" t="str">
        <f>IFERROR(SquadExport!AQ135*VLOOKUP(WeightedParse!$C135,Weights!$A$1:$AV$15,38,FALSE),"")</f>
        <v/>
      </c>
      <c r="AR135" s="94" t="str">
        <f>IFERROR(SquadExport!AR135*VLOOKUP(WeightedParse!$C135,Weights!$A$1:$AV$15,39,FALSE),"")</f>
        <v/>
      </c>
      <c r="AS135" s="94" t="str">
        <f>IFERROR(SquadExport!AS135*VLOOKUP(WeightedParse!$C135,Weights!$A$1:$AV$15,40,FALSE),"")</f>
        <v/>
      </c>
      <c r="AT135" s="94" t="str">
        <f>IFERROR(SquadExport!AT135*VLOOKUP(WeightedParse!$C135,Weights!$A$1:$AV$15,41,FALSE),"")</f>
        <v/>
      </c>
      <c r="AU135" s="94" t="str">
        <f>IFERROR(SquadExport!AU135*VLOOKUP(WeightedParse!$C135,Weights!$A$1:$AV$15,42,FALSE),"")</f>
        <v/>
      </c>
      <c r="AV135" s="94" t="str">
        <f>IFERROR(SquadExport!AV135*VLOOKUP(WeightedParse!$C135,Weights!$A$1:$AV$15,43,FALSE),"")</f>
        <v/>
      </c>
      <c r="AW135" s="94" t="str">
        <f>IFERROR(SquadExport!AW135*VLOOKUP(WeightedParse!$C135,Weights!$A$1:$AV$15,44,FALSE),"")</f>
        <v/>
      </c>
      <c r="AX135" s="94" t="str">
        <f>IFERROR(SquadExport!AX135*VLOOKUP(WeightedParse!$C135,Weights!$A$1:$AV$15,45,FALSE),"")</f>
        <v/>
      </c>
      <c r="AY135" s="94" t="str">
        <f>IFERROR(SquadExport!AY135*VLOOKUP(WeightedParse!$C135,Weights!$A$1:$AV$15,46,FALSE),"")</f>
        <v/>
      </c>
      <c r="AZ135" s="94" t="str">
        <f>IFERROR(SquadExport!AZ135*VLOOKUP(WeightedParse!$C135,Weights!$A$1:$AV$15,47,FALSE),"")</f>
        <v/>
      </c>
      <c r="BA135" s="94" t="str">
        <f>IFERROR(SquadExport!BA135*VLOOKUP(WeightedParse!$C135,Weights!$A$1:$AV$15,48,FALSE),"")</f>
        <v/>
      </c>
      <c r="BB135" s="92" t="str">
        <f>IFERROR(IF(SquadExport!$BB135="Very Strong",6,IF(SquadExport!$BB135="Strong",5,IF(SquadExport!$BB135="Fairly Strong",4,IF(SquadExport!$BB135="Reasonable",3,IF(SquadExport!$BB135="Weak",2, IF(SquadExport!$BB135="Very Weak",1,"")))))),"")</f>
        <v/>
      </c>
      <c r="BC135" s="92" t="str">
        <f>IFERROR(IF(SquadExport!$BC135="Very Strong",6,IF(SquadExport!$BC135="Strong",5,IF(SquadExport!$BC135="Fairly Strong",4,IF(SquadExport!$BC135="Reasonable",3,IF(SquadExport!$BC135="Weak",2, IF(SquadExport!$BC135="Very Weak",1,"")))))),"")</f>
        <v/>
      </c>
      <c r="BD135" s="105" t="str">
        <f t="shared" si="4"/>
        <v/>
      </c>
      <c r="BE135" s="86" t="str">
        <f t="shared" si="5"/>
        <v/>
      </c>
    </row>
    <row r="136" spans="1:57" x14ac:dyDescent="0.25">
      <c r="A136" s="85" t="str">
        <f>IF(SquadExport!A136&gt;"",SquadExport!A136,"")</f>
        <v/>
      </c>
      <c r="B136" s="92" t="str">
        <f>IF($A136&gt;"",SquadExport!B136,"")</f>
        <v/>
      </c>
      <c r="C136" s="92" t="str">
        <f>IF($A136&gt;"",SquadExport!C136,"")</f>
        <v/>
      </c>
      <c r="D136" s="92" t="str">
        <f>IF(A136&gt;"",SquadExport!D136,"")</f>
        <v/>
      </c>
      <c r="E136" s="92" t="str">
        <f>IF($A136&gt;"",SquadExport!E136,"")</f>
        <v/>
      </c>
      <c r="F136" s="92" t="str">
        <f>IF($A136&gt;"",SquadExport!F136,"")</f>
        <v/>
      </c>
      <c r="G136" s="94" t="str">
        <f>IFERROR(SquadExport!G136*VLOOKUP(WeightedParse!$C136,Weights!$A$1:$AV$15,2,FALSE),"")</f>
        <v/>
      </c>
      <c r="H136" s="94" t="str">
        <f>IFERROR(SquadExport!H136*VLOOKUP(WeightedParse!$C136,Weights!$A$1:$AV$15,3,FALSE),"")</f>
        <v/>
      </c>
      <c r="I136" s="94" t="str">
        <f>IFERROR(SquadExport!I136*VLOOKUP(WeightedParse!$C136,Weights!$A$1:$AV$15,4,FALSE),"")</f>
        <v/>
      </c>
      <c r="J136" s="94" t="str">
        <f>IFERROR(SquadExport!J136*VLOOKUP(WeightedParse!$C136,Weights!$A$1:$AV$15,5,FALSE),"")</f>
        <v/>
      </c>
      <c r="K136" s="94" t="str">
        <f>IFERROR(SquadExport!K136*VLOOKUP(WeightedParse!$C136,Weights!$A$1:$AV$15,6,FALSE),"")</f>
        <v/>
      </c>
      <c r="L136" s="94" t="str">
        <f>IFERROR(SquadExport!L136*VLOOKUP(WeightedParse!$C136,Weights!$A$1:$AV$15,7,FALSE),"")</f>
        <v/>
      </c>
      <c r="M136" s="94" t="str">
        <f>IFERROR(SquadExport!M136*VLOOKUP(WeightedParse!$C136,Weights!$A$1:$AV$15,8,FALSE),"")</f>
        <v/>
      </c>
      <c r="N136" s="94" t="str">
        <f>IFERROR(SquadExport!N136*VLOOKUP(WeightedParse!$C136,Weights!$A$1:$AV$15,9,FALSE),"")</f>
        <v/>
      </c>
      <c r="O136" s="94" t="str">
        <f>IFERROR(SquadExport!O136*VLOOKUP(WeightedParse!$C136,Weights!$A$1:$AV$15,10,FALSE),"")</f>
        <v/>
      </c>
      <c r="P136" s="94" t="str">
        <f>IFERROR(SquadExport!P136*VLOOKUP(WeightedParse!$C136,Weights!$A$1:$AV$15,11,FALSE),"")</f>
        <v/>
      </c>
      <c r="Q136" s="94" t="str">
        <f>IFERROR(SquadExport!Q136*VLOOKUP(WeightedParse!$C136,Weights!$A$1:$AV$15,12,FALSE),"")</f>
        <v/>
      </c>
      <c r="R136" s="94" t="str">
        <f>IFERROR(SquadExport!R136*VLOOKUP(WeightedParse!$C136,Weights!$A$1:$AV$15,13,FALSE),"")</f>
        <v/>
      </c>
      <c r="S136" s="94" t="str">
        <f>IFERROR(SquadExport!S136*VLOOKUP(WeightedParse!$C136,Weights!$A$1:$AV$15,14,FALSE),"")</f>
        <v/>
      </c>
      <c r="T136" s="94" t="str">
        <f>IFERROR(SquadExport!T136*VLOOKUP(WeightedParse!$C136,Weights!$A$1:$AV$15,15,FALSE),"")</f>
        <v/>
      </c>
      <c r="U136" s="94" t="str">
        <f>IFERROR(SquadExport!U136*VLOOKUP(WeightedParse!$C136,Weights!$A$1:$AV$15,16,FALSE),"")</f>
        <v/>
      </c>
      <c r="V136" s="94" t="str">
        <f>IFERROR(SquadExport!V136*VLOOKUP(WeightedParse!$C136,Weights!$A$1:$AV$15,17,FALSE),"")</f>
        <v/>
      </c>
      <c r="W136" s="94" t="str">
        <f>IFERROR(SquadExport!W136*VLOOKUP(WeightedParse!$C136,Weights!$A$1:$AV$15,18,FALSE),"")</f>
        <v/>
      </c>
      <c r="X136" s="94" t="str">
        <f>IFERROR(SquadExport!X136*VLOOKUP(WeightedParse!$C136,Weights!$A$1:$AV$15,19,FALSE),"")</f>
        <v/>
      </c>
      <c r="Y136" s="94" t="str">
        <f>IFERROR(SquadExport!Y136*VLOOKUP(WeightedParse!$C136,Weights!$A$1:$AV$15,20,FALSE),"")</f>
        <v/>
      </c>
      <c r="Z136" s="94" t="str">
        <f>IFERROR(SquadExport!Z136*VLOOKUP(WeightedParse!$C136,Weights!$A$1:$AV$15,21,FALSE),"")</f>
        <v/>
      </c>
      <c r="AA136" s="94" t="str">
        <f>IFERROR(SquadExport!AA136*VLOOKUP(WeightedParse!$C136,Weights!$A$1:$AV$15,22,FALSE),"")</f>
        <v/>
      </c>
      <c r="AB136" s="94" t="str">
        <f>IFERROR(SquadExport!AB136*VLOOKUP(WeightedParse!$C136,Weights!$A$1:$AV$15,23,FALSE),"")</f>
        <v/>
      </c>
      <c r="AC136" s="94" t="str">
        <f>IFERROR(SquadExport!AC136*VLOOKUP(WeightedParse!$C136,Weights!$A$1:$AV$15,24,FALSE),"")</f>
        <v/>
      </c>
      <c r="AD136" s="94" t="str">
        <f>IFERROR(SquadExport!AD136*VLOOKUP(WeightedParse!$C136,Weights!$A$1:$AV$15,25,FALSE),"")</f>
        <v/>
      </c>
      <c r="AE136" s="94" t="str">
        <f>IFERROR(SquadExport!AE136*VLOOKUP(WeightedParse!$C136,Weights!$A$1:$AV$15,26,FALSE),"")</f>
        <v/>
      </c>
      <c r="AF136" s="94" t="str">
        <f>IFERROR(SquadExport!AF136*VLOOKUP(WeightedParse!$C136,Weights!$A$1:$AV$15,27,FALSE),"")</f>
        <v/>
      </c>
      <c r="AG136" s="94" t="str">
        <f>IFERROR(SquadExport!AG136*VLOOKUP(WeightedParse!$C136,Weights!$A$1:$AV$15,28,FALSE),"")</f>
        <v/>
      </c>
      <c r="AH136" s="94" t="str">
        <f>IFERROR(SquadExport!AH136*VLOOKUP(WeightedParse!$C136,Weights!$A$1:$AV$15,29,FALSE),"")</f>
        <v/>
      </c>
      <c r="AI136" s="94" t="str">
        <f>IFERROR(SquadExport!AI136*VLOOKUP(WeightedParse!$C136,Weights!$A$1:$AV$15,30,FALSE),"")</f>
        <v/>
      </c>
      <c r="AJ136" s="94" t="str">
        <f>IFERROR(SquadExport!AJ136*VLOOKUP(WeightedParse!$C136,Weights!$A$1:$AV$15,31,FALSE),"")</f>
        <v/>
      </c>
      <c r="AK136" s="94" t="str">
        <f>IFERROR(SquadExport!AK136*VLOOKUP(WeightedParse!$C136,Weights!$A$1:$AV$15,32,FALSE),"")</f>
        <v/>
      </c>
      <c r="AL136" s="94" t="str">
        <f>IFERROR(SquadExport!AL136*VLOOKUP(WeightedParse!$C136,Weights!$A$1:$AV$15,33,FALSE),"")</f>
        <v/>
      </c>
      <c r="AM136" s="94" t="str">
        <f>IFERROR(SquadExport!AM136*VLOOKUP(WeightedParse!$C136,Weights!$A$1:$AV$15,34,FALSE),"")</f>
        <v/>
      </c>
      <c r="AN136" s="94" t="str">
        <f>IFERROR(SquadExport!AN136*VLOOKUP(WeightedParse!$C136,Weights!$A$1:$AV$15,35,FALSE),"")</f>
        <v/>
      </c>
      <c r="AO136" s="94" t="str">
        <f>IFERROR(SquadExport!AO136*VLOOKUP(WeightedParse!$C136,Weights!$A$1:$AV$15,36,FALSE),"")</f>
        <v/>
      </c>
      <c r="AP136" s="94" t="str">
        <f>IFERROR(SquadExport!AP136*VLOOKUP(WeightedParse!$C136,Weights!$A$1:$AV$15,37,FALSE),"")</f>
        <v/>
      </c>
      <c r="AQ136" s="94" t="str">
        <f>IFERROR(SquadExport!AQ136*VLOOKUP(WeightedParse!$C136,Weights!$A$1:$AV$15,38,FALSE),"")</f>
        <v/>
      </c>
      <c r="AR136" s="94" t="str">
        <f>IFERROR(SquadExport!AR136*VLOOKUP(WeightedParse!$C136,Weights!$A$1:$AV$15,39,FALSE),"")</f>
        <v/>
      </c>
      <c r="AS136" s="94" t="str">
        <f>IFERROR(SquadExport!AS136*VLOOKUP(WeightedParse!$C136,Weights!$A$1:$AV$15,40,FALSE),"")</f>
        <v/>
      </c>
      <c r="AT136" s="94" t="str">
        <f>IFERROR(SquadExport!AT136*VLOOKUP(WeightedParse!$C136,Weights!$A$1:$AV$15,41,FALSE),"")</f>
        <v/>
      </c>
      <c r="AU136" s="94" t="str">
        <f>IFERROR(SquadExport!AU136*VLOOKUP(WeightedParse!$C136,Weights!$A$1:$AV$15,42,FALSE),"")</f>
        <v/>
      </c>
      <c r="AV136" s="94" t="str">
        <f>IFERROR(SquadExport!AV136*VLOOKUP(WeightedParse!$C136,Weights!$A$1:$AV$15,43,FALSE),"")</f>
        <v/>
      </c>
      <c r="AW136" s="94" t="str">
        <f>IFERROR(SquadExport!AW136*VLOOKUP(WeightedParse!$C136,Weights!$A$1:$AV$15,44,FALSE),"")</f>
        <v/>
      </c>
      <c r="AX136" s="94" t="str">
        <f>IFERROR(SquadExport!AX136*VLOOKUP(WeightedParse!$C136,Weights!$A$1:$AV$15,45,FALSE),"")</f>
        <v/>
      </c>
      <c r="AY136" s="94" t="str">
        <f>IFERROR(SquadExport!AY136*VLOOKUP(WeightedParse!$C136,Weights!$A$1:$AV$15,46,FALSE),"")</f>
        <v/>
      </c>
      <c r="AZ136" s="94" t="str">
        <f>IFERROR(SquadExport!AZ136*VLOOKUP(WeightedParse!$C136,Weights!$A$1:$AV$15,47,FALSE),"")</f>
        <v/>
      </c>
      <c r="BA136" s="94" t="str">
        <f>IFERROR(SquadExport!BA136*VLOOKUP(WeightedParse!$C136,Weights!$A$1:$AV$15,48,FALSE),"")</f>
        <v/>
      </c>
      <c r="BB136" s="92" t="str">
        <f>IFERROR(IF(SquadExport!$BB136="Very Strong",6,IF(SquadExport!$BB136="Strong",5,IF(SquadExport!$BB136="Fairly Strong",4,IF(SquadExport!$BB136="Reasonable",3,IF(SquadExport!$BB136="Weak",2, IF(SquadExport!$BB136="Very Weak",1,"")))))),"")</f>
        <v/>
      </c>
      <c r="BC136" s="92" t="str">
        <f>IFERROR(IF(SquadExport!$BC136="Very Strong",6,IF(SquadExport!$BC136="Strong",5,IF(SquadExport!$BC136="Fairly Strong",4,IF(SquadExport!$BC136="Reasonable",3,IF(SquadExport!$BC136="Weak",2, IF(SquadExport!$BC136="Very Weak",1,"")))))),"")</f>
        <v/>
      </c>
      <c r="BD136" s="105" t="str">
        <f t="shared" si="4"/>
        <v/>
      </c>
      <c r="BE136" s="86" t="str">
        <f t="shared" si="5"/>
        <v/>
      </c>
    </row>
    <row r="137" spans="1:57" x14ac:dyDescent="0.25">
      <c r="A137" s="85" t="str">
        <f>IF(SquadExport!A137&gt;"",SquadExport!A137,"")</f>
        <v/>
      </c>
      <c r="B137" s="92" t="str">
        <f>IF($A137&gt;"",SquadExport!B137,"")</f>
        <v/>
      </c>
      <c r="C137" s="92" t="str">
        <f>IF($A137&gt;"",SquadExport!C137,"")</f>
        <v/>
      </c>
      <c r="D137" s="92" t="str">
        <f>IF(A137&gt;"",SquadExport!D137,"")</f>
        <v/>
      </c>
      <c r="E137" s="92" t="str">
        <f>IF($A137&gt;"",SquadExport!E137,"")</f>
        <v/>
      </c>
      <c r="F137" s="92" t="str">
        <f>IF($A137&gt;"",SquadExport!F137,"")</f>
        <v/>
      </c>
      <c r="G137" s="94" t="str">
        <f>IFERROR(SquadExport!G137*VLOOKUP(WeightedParse!$C137,Weights!$A$1:$AV$15,2,FALSE),"")</f>
        <v/>
      </c>
      <c r="H137" s="94" t="str">
        <f>IFERROR(SquadExport!H137*VLOOKUP(WeightedParse!$C137,Weights!$A$1:$AV$15,3,FALSE),"")</f>
        <v/>
      </c>
      <c r="I137" s="94" t="str">
        <f>IFERROR(SquadExport!I137*VLOOKUP(WeightedParse!$C137,Weights!$A$1:$AV$15,4,FALSE),"")</f>
        <v/>
      </c>
      <c r="J137" s="94" t="str">
        <f>IFERROR(SquadExport!J137*VLOOKUP(WeightedParse!$C137,Weights!$A$1:$AV$15,5,FALSE),"")</f>
        <v/>
      </c>
      <c r="K137" s="94" t="str">
        <f>IFERROR(SquadExport!K137*VLOOKUP(WeightedParse!$C137,Weights!$A$1:$AV$15,6,FALSE),"")</f>
        <v/>
      </c>
      <c r="L137" s="94" t="str">
        <f>IFERROR(SquadExport!L137*VLOOKUP(WeightedParse!$C137,Weights!$A$1:$AV$15,7,FALSE),"")</f>
        <v/>
      </c>
      <c r="M137" s="94" t="str">
        <f>IFERROR(SquadExport!M137*VLOOKUP(WeightedParse!$C137,Weights!$A$1:$AV$15,8,FALSE),"")</f>
        <v/>
      </c>
      <c r="N137" s="94" t="str">
        <f>IFERROR(SquadExport!N137*VLOOKUP(WeightedParse!$C137,Weights!$A$1:$AV$15,9,FALSE),"")</f>
        <v/>
      </c>
      <c r="O137" s="94" t="str">
        <f>IFERROR(SquadExport!O137*VLOOKUP(WeightedParse!$C137,Weights!$A$1:$AV$15,10,FALSE),"")</f>
        <v/>
      </c>
      <c r="P137" s="94" t="str">
        <f>IFERROR(SquadExport!P137*VLOOKUP(WeightedParse!$C137,Weights!$A$1:$AV$15,11,FALSE),"")</f>
        <v/>
      </c>
      <c r="Q137" s="94" t="str">
        <f>IFERROR(SquadExport!Q137*VLOOKUP(WeightedParse!$C137,Weights!$A$1:$AV$15,12,FALSE),"")</f>
        <v/>
      </c>
      <c r="R137" s="94" t="str">
        <f>IFERROR(SquadExport!R137*VLOOKUP(WeightedParse!$C137,Weights!$A$1:$AV$15,13,FALSE),"")</f>
        <v/>
      </c>
      <c r="S137" s="94" t="str">
        <f>IFERROR(SquadExport!S137*VLOOKUP(WeightedParse!$C137,Weights!$A$1:$AV$15,14,FALSE),"")</f>
        <v/>
      </c>
      <c r="T137" s="94" t="str">
        <f>IFERROR(SquadExport!T137*VLOOKUP(WeightedParse!$C137,Weights!$A$1:$AV$15,15,FALSE),"")</f>
        <v/>
      </c>
      <c r="U137" s="94" t="str">
        <f>IFERROR(SquadExport!U137*VLOOKUP(WeightedParse!$C137,Weights!$A$1:$AV$15,16,FALSE),"")</f>
        <v/>
      </c>
      <c r="V137" s="94" t="str">
        <f>IFERROR(SquadExport!V137*VLOOKUP(WeightedParse!$C137,Weights!$A$1:$AV$15,17,FALSE),"")</f>
        <v/>
      </c>
      <c r="W137" s="94" t="str">
        <f>IFERROR(SquadExport!W137*VLOOKUP(WeightedParse!$C137,Weights!$A$1:$AV$15,18,FALSE),"")</f>
        <v/>
      </c>
      <c r="X137" s="94" t="str">
        <f>IFERROR(SquadExport!X137*VLOOKUP(WeightedParse!$C137,Weights!$A$1:$AV$15,19,FALSE),"")</f>
        <v/>
      </c>
      <c r="Y137" s="94" t="str">
        <f>IFERROR(SquadExport!Y137*VLOOKUP(WeightedParse!$C137,Weights!$A$1:$AV$15,20,FALSE),"")</f>
        <v/>
      </c>
      <c r="Z137" s="94" t="str">
        <f>IFERROR(SquadExport!Z137*VLOOKUP(WeightedParse!$C137,Weights!$A$1:$AV$15,21,FALSE),"")</f>
        <v/>
      </c>
      <c r="AA137" s="94" t="str">
        <f>IFERROR(SquadExport!AA137*VLOOKUP(WeightedParse!$C137,Weights!$A$1:$AV$15,22,FALSE),"")</f>
        <v/>
      </c>
      <c r="AB137" s="94" t="str">
        <f>IFERROR(SquadExport!AB137*VLOOKUP(WeightedParse!$C137,Weights!$A$1:$AV$15,23,FALSE),"")</f>
        <v/>
      </c>
      <c r="AC137" s="94" t="str">
        <f>IFERROR(SquadExport!AC137*VLOOKUP(WeightedParse!$C137,Weights!$A$1:$AV$15,24,FALSE),"")</f>
        <v/>
      </c>
      <c r="AD137" s="94" t="str">
        <f>IFERROR(SquadExport!AD137*VLOOKUP(WeightedParse!$C137,Weights!$A$1:$AV$15,25,FALSE),"")</f>
        <v/>
      </c>
      <c r="AE137" s="94" t="str">
        <f>IFERROR(SquadExport!AE137*VLOOKUP(WeightedParse!$C137,Weights!$A$1:$AV$15,26,FALSE),"")</f>
        <v/>
      </c>
      <c r="AF137" s="94" t="str">
        <f>IFERROR(SquadExport!AF137*VLOOKUP(WeightedParse!$C137,Weights!$A$1:$AV$15,27,FALSE),"")</f>
        <v/>
      </c>
      <c r="AG137" s="94" t="str">
        <f>IFERROR(SquadExport!AG137*VLOOKUP(WeightedParse!$C137,Weights!$A$1:$AV$15,28,FALSE),"")</f>
        <v/>
      </c>
      <c r="AH137" s="94" t="str">
        <f>IFERROR(SquadExport!AH137*VLOOKUP(WeightedParse!$C137,Weights!$A$1:$AV$15,29,FALSE),"")</f>
        <v/>
      </c>
      <c r="AI137" s="94" t="str">
        <f>IFERROR(SquadExport!AI137*VLOOKUP(WeightedParse!$C137,Weights!$A$1:$AV$15,30,FALSE),"")</f>
        <v/>
      </c>
      <c r="AJ137" s="94" t="str">
        <f>IFERROR(SquadExport!AJ137*VLOOKUP(WeightedParse!$C137,Weights!$A$1:$AV$15,31,FALSE),"")</f>
        <v/>
      </c>
      <c r="AK137" s="94" t="str">
        <f>IFERROR(SquadExport!AK137*VLOOKUP(WeightedParse!$C137,Weights!$A$1:$AV$15,32,FALSE),"")</f>
        <v/>
      </c>
      <c r="AL137" s="94" t="str">
        <f>IFERROR(SquadExport!AL137*VLOOKUP(WeightedParse!$C137,Weights!$A$1:$AV$15,33,FALSE),"")</f>
        <v/>
      </c>
      <c r="AM137" s="94" t="str">
        <f>IFERROR(SquadExport!AM137*VLOOKUP(WeightedParse!$C137,Weights!$A$1:$AV$15,34,FALSE),"")</f>
        <v/>
      </c>
      <c r="AN137" s="94" t="str">
        <f>IFERROR(SquadExport!AN137*VLOOKUP(WeightedParse!$C137,Weights!$A$1:$AV$15,35,FALSE),"")</f>
        <v/>
      </c>
      <c r="AO137" s="94" t="str">
        <f>IFERROR(SquadExport!AO137*VLOOKUP(WeightedParse!$C137,Weights!$A$1:$AV$15,36,FALSE),"")</f>
        <v/>
      </c>
      <c r="AP137" s="94" t="str">
        <f>IFERROR(SquadExport!AP137*VLOOKUP(WeightedParse!$C137,Weights!$A$1:$AV$15,37,FALSE),"")</f>
        <v/>
      </c>
      <c r="AQ137" s="94" t="str">
        <f>IFERROR(SquadExport!AQ137*VLOOKUP(WeightedParse!$C137,Weights!$A$1:$AV$15,38,FALSE),"")</f>
        <v/>
      </c>
      <c r="AR137" s="94" t="str">
        <f>IFERROR(SquadExport!AR137*VLOOKUP(WeightedParse!$C137,Weights!$A$1:$AV$15,39,FALSE),"")</f>
        <v/>
      </c>
      <c r="AS137" s="94" t="str">
        <f>IFERROR(SquadExport!AS137*VLOOKUP(WeightedParse!$C137,Weights!$A$1:$AV$15,40,FALSE),"")</f>
        <v/>
      </c>
      <c r="AT137" s="94" t="str">
        <f>IFERROR(SquadExport!AT137*VLOOKUP(WeightedParse!$C137,Weights!$A$1:$AV$15,41,FALSE),"")</f>
        <v/>
      </c>
      <c r="AU137" s="94" t="str">
        <f>IFERROR(SquadExport!AU137*VLOOKUP(WeightedParse!$C137,Weights!$A$1:$AV$15,42,FALSE),"")</f>
        <v/>
      </c>
      <c r="AV137" s="94" t="str">
        <f>IFERROR(SquadExport!AV137*VLOOKUP(WeightedParse!$C137,Weights!$A$1:$AV$15,43,FALSE),"")</f>
        <v/>
      </c>
      <c r="AW137" s="94" t="str">
        <f>IFERROR(SquadExport!AW137*VLOOKUP(WeightedParse!$C137,Weights!$A$1:$AV$15,44,FALSE),"")</f>
        <v/>
      </c>
      <c r="AX137" s="94" t="str">
        <f>IFERROR(SquadExport!AX137*VLOOKUP(WeightedParse!$C137,Weights!$A$1:$AV$15,45,FALSE),"")</f>
        <v/>
      </c>
      <c r="AY137" s="94" t="str">
        <f>IFERROR(SquadExport!AY137*VLOOKUP(WeightedParse!$C137,Weights!$A$1:$AV$15,46,FALSE),"")</f>
        <v/>
      </c>
      <c r="AZ137" s="94" t="str">
        <f>IFERROR(SquadExport!AZ137*VLOOKUP(WeightedParse!$C137,Weights!$A$1:$AV$15,47,FALSE),"")</f>
        <v/>
      </c>
      <c r="BA137" s="94" t="str">
        <f>IFERROR(SquadExport!BA137*VLOOKUP(WeightedParse!$C137,Weights!$A$1:$AV$15,48,FALSE),"")</f>
        <v/>
      </c>
      <c r="BB137" s="92" t="str">
        <f>IFERROR(IF(SquadExport!$BB137="Very Strong",6,IF(SquadExport!$BB137="Strong",5,IF(SquadExport!$BB137="Fairly Strong",4,IF(SquadExport!$BB137="Reasonable",3,IF(SquadExport!$BB137="Weak",2, IF(SquadExport!$BB137="Very Weak",1,"")))))),"")</f>
        <v/>
      </c>
      <c r="BC137" s="92" t="str">
        <f>IFERROR(IF(SquadExport!$BC137="Very Strong",6,IF(SquadExport!$BC137="Strong",5,IF(SquadExport!$BC137="Fairly Strong",4,IF(SquadExport!$BC137="Reasonable",3,IF(SquadExport!$BC137="Weak",2, IF(SquadExport!$BC137="Very Weak",1,"")))))),"")</f>
        <v/>
      </c>
      <c r="BD137" s="105" t="str">
        <f t="shared" si="4"/>
        <v/>
      </c>
      <c r="BE137" s="86" t="str">
        <f t="shared" si="5"/>
        <v/>
      </c>
    </row>
    <row r="138" spans="1:57" x14ac:dyDescent="0.25">
      <c r="A138" s="85" t="str">
        <f>IF(SquadExport!A138&gt;"",SquadExport!A138,"")</f>
        <v/>
      </c>
      <c r="B138" s="92" t="str">
        <f>IF($A138&gt;"",SquadExport!B138,"")</f>
        <v/>
      </c>
      <c r="C138" s="92" t="str">
        <f>IF($A138&gt;"",SquadExport!C138,"")</f>
        <v/>
      </c>
      <c r="D138" s="92" t="str">
        <f>IF(A138&gt;"",SquadExport!D138,"")</f>
        <v/>
      </c>
      <c r="E138" s="92" t="str">
        <f>IF($A138&gt;"",SquadExport!E138,"")</f>
        <v/>
      </c>
      <c r="F138" s="92" t="str">
        <f>IF($A138&gt;"",SquadExport!F138,"")</f>
        <v/>
      </c>
      <c r="G138" s="94" t="str">
        <f>IFERROR(SquadExport!G138*VLOOKUP(WeightedParse!$C138,Weights!$A$1:$AV$15,2,FALSE),"")</f>
        <v/>
      </c>
      <c r="H138" s="94" t="str">
        <f>IFERROR(SquadExport!H138*VLOOKUP(WeightedParse!$C138,Weights!$A$1:$AV$15,3,FALSE),"")</f>
        <v/>
      </c>
      <c r="I138" s="94" t="str">
        <f>IFERROR(SquadExport!I138*VLOOKUP(WeightedParse!$C138,Weights!$A$1:$AV$15,4,FALSE),"")</f>
        <v/>
      </c>
      <c r="J138" s="94" t="str">
        <f>IFERROR(SquadExport!J138*VLOOKUP(WeightedParse!$C138,Weights!$A$1:$AV$15,5,FALSE),"")</f>
        <v/>
      </c>
      <c r="K138" s="94" t="str">
        <f>IFERROR(SquadExport!K138*VLOOKUP(WeightedParse!$C138,Weights!$A$1:$AV$15,6,FALSE),"")</f>
        <v/>
      </c>
      <c r="L138" s="94" t="str">
        <f>IFERROR(SquadExport!L138*VLOOKUP(WeightedParse!$C138,Weights!$A$1:$AV$15,7,FALSE),"")</f>
        <v/>
      </c>
      <c r="M138" s="94" t="str">
        <f>IFERROR(SquadExport!M138*VLOOKUP(WeightedParse!$C138,Weights!$A$1:$AV$15,8,FALSE),"")</f>
        <v/>
      </c>
      <c r="N138" s="94" t="str">
        <f>IFERROR(SquadExport!N138*VLOOKUP(WeightedParse!$C138,Weights!$A$1:$AV$15,9,FALSE),"")</f>
        <v/>
      </c>
      <c r="O138" s="94" t="str">
        <f>IFERROR(SquadExport!O138*VLOOKUP(WeightedParse!$C138,Weights!$A$1:$AV$15,10,FALSE),"")</f>
        <v/>
      </c>
      <c r="P138" s="94" t="str">
        <f>IFERROR(SquadExport!P138*VLOOKUP(WeightedParse!$C138,Weights!$A$1:$AV$15,11,FALSE),"")</f>
        <v/>
      </c>
      <c r="Q138" s="94" t="str">
        <f>IFERROR(SquadExport!Q138*VLOOKUP(WeightedParse!$C138,Weights!$A$1:$AV$15,12,FALSE),"")</f>
        <v/>
      </c>
      <c r="R138" s="94" t="str">
        <f>IFERROR(SquadExport!R138*VLOOKUP(WeightedParse!$C138,Weights!$A$1:$AV$15,13,FALSE),"")</f>
        <v/>
      </c>
      <c r="S138" s="94" t="str">
        <f>IFERROR(SquadExport!S138*VLOOKUP(WeightedParse!$C138,Weights!$A$1:$AV$15,14,FALSE),"")</f>
        <v/>
      </c>
      <c r="T138" s="94" t="str">
        <f>IFERROR(SquadExport!T138*VLOOKUP(WeightedParse!$C138,Weights!$A$1:$AV$15,15,FALSE),"")</f>
        <v/>
      </c>
      <c r="U138" s="94" t="str">
        <f>IFERROR(SquadExport!U138*VLOOKUP(WeightedParse!$C138,Weights!$A$1:$AV$15,16,FALSE),"")</f>
        <v/>
      </c>
      <c r="V138" s="94" t="str">
        <f>IFERROR(SquadExport!V138*VLOOKUP(WeightedParse!$C138,Weights!$A$1:$AV$15,17,FALSE),"")</f>
        <v/>
      </c>
      <c r="W138" s="94" t="str">
        <f>IFERROR(SquadExport!W138*VLOOKUP(WeightedParse!$C138,Weights!$A$1:$AV$15,18,FALSE),"")</f>
        <v/>
      </c>
      <c r="X138" s="94" t="str">
        <f>IFERROR(SquadExport!X138*VLOOKUP(WeightedParse!$C138,Weights!$A$1:$AV$15,19,FALSE),"")</f>
        <v/>
      </c>
      <c r="Y138" s="94" t="str">
        <f>IFERROR(SquadExport!Y138*VLOOKUP(WeightedParse!$C138,Weights!$A$1:$AV$15,20,FALSE),"")</f>
        <v/>
      </c>
      <c r="Z138" s="94" t="str">
        <f>IFERROR(SquadExport!Z138*VLOOKUP(WeightedParse!$C138,Weights!$A$1:$AV$15,21,FALSE),"")</f>
        <v/>
      </c>
      <c r="AA138" s="94" t="str">
        <f>IFERROR(SquadExport!AA138*VLOOKUP(WeightedParse!$C138,Weights!$A$1:$AV$15,22,FALSE),"")</f>
        <v/>
      </c>
      <c r="AB138" s="94" t="str">
        <f>IFERROR(SquadExport!AB138*VLOOKUP(WeightedParse!$C138,Weights!$A$1:$AV$15,23,FALSE),"")</f>
        <v/>
      </c>
      <c r="AC138" s="94" t="str">
        <f>IFERROR(SquadExport!AC138*VLOOKUP(WeightedParse!$C138,Weights!$A$1:$AV$15,24,FALSE),"")</f>
        <v/>
      </c>
      <c r="AD138" s="94" t="str">
        <f>IFERROR(SquadExport!AD138*VLOOKUP(WeightedParse!$C138,Weights!$A$1:$AV$15,25,FALSE),"")</f>
        <v/>
      </c>
      <c r="AE138" s="94" t="str">
        <f>IFERROR(SquadExport!AE138*VLOOKUP(WeightedParse!$C138,Weights!$A$1:$AV$15,26,FALSE),"")</f>
        <v/>
      </c>
      <c r="AF138" s="94" t="str">
        <f>IFERROR(SquadExport!AF138*VLOOKUP(WeightedParse!$C138,Weights!$A$1:$AV$15,27,FALSE),"")</f>
        <v/>
      </c>
      <c r="AG138" s="94" t="str">
        <f>IFERROR(SquadExport!AG138*VLOOKUP(WeightedParse!$C138,Weights!$A$1:$AV$15,28,FALSE),"")</f>
        <v/>
      </c>
      <c r="AH138" s="94" t="str">
        <f>IFERROR(SquadExport!AH138*VLOOKUP(WeightedParse!$C138,Weights!$A$1:$AV$15,29,FALSE),"")</f>
        <v/>
      </c>
      <c r="AI138" s="94" t="str">
        <f>IFERROR(SquadExport!AI138*VLOOKUP(WeightedParse!$C138,Weights!$A$1:$AV$15,30,FALSE),"")</f>
        <v/>
      </c>
      <c r="AJ138" s="94" t="str">
        <f>IFERROR(SquadExport!AJ138*VLOOKUP(WeightedParse!$C138,Weights!$A$1:$AV$15,31,FALSE),"")</f>
        <v/>
      </c>
      <c r="AK138" s="94" t="str">
        <f>IFERROR(SquadExport!AK138*VLOOKUP(WeightedParse!$C138,Weights!$A$1:$AV$15,32,FALSE),"")</f>
        <v/>
      </c>
      <c r="AL138" s="94" t="str">
        <f>IFERROR(SquadExport!AL138*VLOOKUP(WeightedParse!$C138,Weights!$A$1:$AV$15,33,FALSE),"")</f>
        <v/>
      </c>
      <c r="AM138" s="94" t="str">
        <f>IFERROR(SquadExport!AM138*VLOOKUP(WeightedParse!$C138,Weights!$A$1:$AV$15,34,FALSE),"")</f>
        <v/>
      </c>
      <c r="AN138" s="94" t="str">
        <f>IFERROR(SquadExport!AN138*VLOOKUP(WeightedParse!$C138,Weights!$A$1:$AV$15,35,FALSE),"")</f>
        <v/>
      </c>
      <c r="AO138" s="94" t="str">
        <f>IFERROR(SquadExport!AO138*VLOOKUP(WeightedParse!$C138,Weights!$A$1:$AV$15,36,FALSE),"")</f>
        <v/>
      </c>
      <c r="AP138" s="94" t="str">
        <f>IFERROR(SquadExport!AP138*VLOOKUP(WeightedParse!$C138,Weights!$A$1:$AV$15,37,FALSE),"")</f>
        <v/>
      </c>
      <c r="AQ138" s="94" t="str">
        <f>IFERROR(SquadExport!AQ138*VLOOKUP(WeightedParse!$C138,Weights!$A$1:$AV$15,38,FALSE),"")</f>
        <v/>
      </c>
      <c r="AR138" s="94" t="str">
        <f>IFERROR(SquadExport!AR138*VLOOKUP(WeightedParse!$C138,Weights!$A$1:$AV$15,39,FALSE),"")</f>
        <v/>
      </c>
      <c r="AS138" s="94" t="str">
        <f>IFERROR(SquadExport!AS138*VLOOKUP(WeightedParse!$C138,Weights!$A$1:$AV$15,40,FALSE),"")</f>
        <v/>
      </c>
      <c r="AT138" s="94" t="str">
        <f>IFERROR(SquadExport!AT138*VLOOKUP(WeightedParse!$C138,Weights!$A$1:$AV$15,41,FALSE),"")</f>
        <v/>
      </c>
      <c r="AU138" s="94" t="str">
        <f>IFERROR(SquadExport!AU138*VLOOKUP(WeightedParse!$C138,Weights!$A$1:$AV$15,42,FALSE),"")</f>
        <v/>
      </c>
      <c r="AV138" s="94" t="str">
        <f>IFERROR(SquadExport!AV138*VLOOKUP(WeightedParse!$C138,Weights!$A$1:$AV$15,43,FALSE),"")</f>
        <v/>
      </c>
      <c r="AW138" s="94" t="str">
        <f>IFERROR(SquadExport!AW138*VLOOKUP(WeightedParse!$C138,Weights!$A$1:$AV$15,44,FALSE),"")</f>
        <v/>
      </c>
      <c r="AX138" s="94" t="str">
        <f>IFERROR(SquadExport!AX138*VLOOKUP(WeightedParse!$C138,Weights!$A$1:$AV$15,45,FALSE),"")</f>
        <v/>
      </c>
      <c r="AY138" s="94" t="str">
        <f>IFERROR(SquadExport!AY138*VLOOKUP(WeightedParse!$C138,Weights!$A$1:$AV$15,46,FALSE),"")</f>
        <v/>
      </c>
      <c r="AZ138" s="94" t="str">
        <f>IFERROR(SquadExport!AZ138*VLOOKUP(WeightedParse!$C138,Weights!$A$1:$AV$15,47,FALSE),"")</f>
        <v/>
      </c>
      <c r="BA138" s="94" t="str">
        <f>IFERROR(SquadExport!BA138*VLOOKUP(WeightedParse!$C138,Weights!$A$1:$AV$15,48,FALSE),"")</f>
        <v/>
      </c>
      <c r="BB138" s="92" t="str">
        <f>IFERROR(IF(SquadExport!$BB138="Very Strong",6,IF(SquadExport!$BB138="Strong",5,IF(SquadExport!$BB138="Fairly Strong",4,IF(SquadExport!$BB138="Reasonable",3,IF(SquadExport!$BB138="Weak",2, IF(SquadExport!$BB138="Very Weak",1,"")))))),"")</f>
        <v/>
      </c>
      <c r="BC138" s="92" t="str">
        <f>IFERROR(IF(SquadExport!$BC138="Very Strong",6,IF(SquadExport!$BC138="Strong",5,IF(SquadExport!$BC138="Fairly Strong",4,IF(SquadExport!$BC138="Reasonable",3,IF(SquadExport!$BC138="Weak",2, IF(SquadExport!$BC138="Very Weak",1,"")))))),"")</f>
        <v/>
      </c>
      <c r="BD138" s="105" t="str">
        <f t="shared" si="4"/>
        <v/>
      </c>
      <c r="BE138" s="86" t="str">
        <f t="shared" si="5"/>
        <v/>
      </c>
    </row>
    <row r="139" spans="1:57" x14ac:dyDescent="0.25">
      <c r="A139" s="85" t="str">
        <f>IF(SquadExport!A139&gt;"",SquadExport!A139,"")</f>
        <v/>
      </c>
      <c r="B139" s="92" t="str">
        <f>IF($A139&gt;"",SquadExport!B139,"")</f>
        <v/>
      </c>
      <c r="C139" s="92" t="str">
        <f>IF($A139&gt;"",SquadExport!C139,"")</f>
        <v/>
      </c>
      <c r="D139" s="92" t="str">
        <f>IF(A139&gt;"",SquadExport!D139,"")</f>
        <v/>
      </c>
      <c r="E139" s="92" t="str">
        <f>IF($A139&gt;"",SquadExport!E139,"")</f>
        <v/>
      </c>
      <c r="F139" s="92" t="str">
        <f>IF($A139&gt;"",SquadExport!F139,"")</f>
        <v/>
      </c>
      <c r="G139" s="94" t="str">
        <f>IFERROR(SquadExport!G139*VLOOKUP(WeightedParse!$C139,Weights!$A$1:$AV$15,2,FALSE),"")</f>
        <v/>
      </c>
      <c r="H139" s="94" t="str">
        <f>IFERROR(SquadExport!H139*VLOOKUP(WeightedParse!$C139,Weights!$A$1:$AV$15,3,FALSE),"")</f>
        <v/>
      </c>
      <c r="I139" s="94" t="str">
        <f>IFERROR(SquadExport!I139*VLOOKUP(WeightedParse!$C139,Weights!$A$1:$AV$15,4,FALSE),"")</f>
        <v/>
      </c>
      <c r="J139" s="94" t="str">
        <f>IFERROR(SquadExport!J139*VLOOKUP(WeightedParse!$C139,Weights!$A$1:$AV$15,5,FALSE),"")</f>
        <v/>
      </c>
      <c r="K139" s="94" t="str">
        <f>IFERROR(SquadExport!K139*VLOOKUP(WeightedParse!$C139,Weights!$A$1:$AV$15,6,FALSE),"")</f>
        <v/>
      </c>
      <c r="L139" s="94" t="str">
        <f>IFERROR(SquadExport!L139*VLOOKUP(WeightedParse!$C139,Weights!$A$1:$AV$15,7,FALSE),"")</f>
        <v/>
      </c>
      <c r="M139" s="94" t="str">
        <f>IFERROR(SquadExport!M139*VLOOKUP(WeightedParse!$C139,Weights!$A$1:$AV$15,8,FALSE),"")</f>
        <v/>
      </c>
      <c r="N139" s="94" t="str">
        <f>IFERROR(SquadExport!N139*VLOOKUP(WeightedParse!$C139,Weights!$A$1:$AV$15,9,FALSE),"")</f>
        <v/>
      </c>
      <c r="O139" s="94" t="str">
        <f>IFERROR(SquadExport!O139*VLOOKUP(WeightedParse!$C139,Weights!$A$1:$AV$15,10,FALSE),"")</f>
        <v/>
      </c>
      <c r="P139" s="94" t="str">
        <f>IFERROR(SquadExport!P139*VLOOKUP(WeightedParse!$C139,Weights!$A$1:$AV$15,11,FALSE),"")</f>
        <v/>
      </c>
      <c r="Q139" s="94" t="str">
        <f>IFERROR(SquadExport!Q139*VLOOKUP(WeightedParse!$C139,Weights!$A$1:$AV$15,12,FALSE),"")</f>
        <v/>
      </c>
      <c r="R139" s="94" t="str">
        <f>IFERROR(SquadExport!R139*VLOOKUP(WeightedParse!$C139,Weights!$A$1:$AV$15,13,FALSE),"")</f>
        <v/>
      </c>
      <c r="S139" s="94" t="str">
        <f>IFERROR(SquadExport!S139*VLOOKUP(WeightedParse!$C139,Weights!$A$1:$AV$15,14,FALSE),"")</f>
        <v/>
      </c>
      <c r="T139" s="94" t="str">
        <f>IFERROR(SquadExport!T139*VLOOKUP(WeightedParse!$C139,Weights!$A$1:$AV$15,15,FALSE),"")</f>
        <v/>
      </c>
      <c r="U139" s="94" t="str">
        <f>IFERROR(SquadExport!U139*VLOOKUP(WeightedParse!$C139,Weights!$A$1:$AV$15,16,FALSE),"")</f>
        <v/>
      </c>
      <c r="V139" s="94" t="str">
        <f>IFERROR(SquadExport!V139*VLOOKUP(WeightedParse!$C139,Weights!$A$1:$AV$15,17,FALSE),"")</f>
        <v/>
      </c>
      <c r="W139" s="94" t="str">
        <f>IFERROR(SquadExport!W139*VLOOKUP(WeightedParse!$C139,Weights!$A$1:$AV$15,18,FALSE),"")</f>
        <v/>
      </c>
      <c r="X139" s="94" t="str">
        <f>IFERROR(SquadExport!X139*VLOOKUP(WeightedParse!$C139,Weights!$A$1:$AV$15,19,FALSE),"")</f>
        <v/>
      </c>
      <c r="Y139" s="94" t="str">
        <f>IFERROR(SquadExport!Y139*VLOOKUP(WeightedParse!$C139,Weights!$A$1:$AV$15,20,FALSE),"")</f>
        <v/>
      </c>
      <c r="Z139" s="94" t="str">
        <f>IFERROR(SquadExport!Z139*VLOOKUP(WeightedParse!$C139,Weights!$A$1:$AV$15,21,FALSE),"")</f>
        <v/>
      </c>
      <c r="AA139" s="94" t="str">
        <f>IFERROR(SquadExport!AA139*VLOOKUP(WeightedParse!$C139,Weights!$A$1:$AV$15,22,FALSE),"")</f>
        <v/>
      </c>
      <c r="AB139" s="94" t="str">
        <f>IFERROR(SquadExport!AB139*VLOOKUP(WeightedParse!$C139,Weights!$A$1:$AV$15,23,FALSE),"")</f>
        <v/>
      </c>
      <c r="AC139" s="94" t="str">
        <f>IFERROR(SquadExport!AC139*VLOOKUP(WeightedParse!$C139,Weights!$A$1:$AV$15,24,FALSE),"")</f>
        <v/>
      </c>
      <c r="AD139" s="94" t="str">
        <f>IFERROR(SquadExport!AD139*VLOOKUP(WeightedParse!$C139,Weights!$A$1:$AV$15,25,FALSE),"")</f>
        <v/>
      </c>
      <c r="AE139" s="94" t="str">
        <f>IFERROR(SquadExport!AE139*VLOOKUP(WeightedParse!$C139,Weights!$A$1:$AV$15,26,FALSE),"")</f>
        <v/>
      </c>
      <c r="AF139" s="94" t="str">
        <f>IFERROR(SquadExport!AF139*VLOOKUP(WeightedParse!$C139,Weights!$A$1:$AV$15,27,FALSE),"")</f>
        <v/>
      </c>
      <c r="AG139" s="94" t="str">
        <f>IFERROR(SquadExport!AG139*VLOOKUP(WeightedParse!$C139,Weights!$A$1:$AV$15,28,FALSE),"")</f>
        <v/>
      </c>
      <c r="AH139" s="94" t="str">
        <f>IFERROR(SquadExport!AH139*VLOOKUP(WeightedParse!$C139,Weights!$A$1:$AV$15,29,FALSE),"")</f>
        <v/>
      </c>
      <c r="AI139" s="94" t="str">
        <f>IFERROR(SquadExport!AI139*VLOOKUP(WeightedParse!$C139,Weights!$A$1:$AV$15,30,FALSE),"")</f>
        <v/>
      </c>
      <c r="AJ139" s="94" t="str">
        <f>IFERROR(SquadExport!AJ139*VLOOKUP(WeightedParse!$C139,Weights!$A$1:$AV$15,31,FALSE),"")</f>
        <v/>
      </c>
      <c r="AK139" s="94" t="str">
        <f>IFERROR(SquadExport!AK139*VLOOKUP(WeightedParse!$C139,Weights!$A$1:$AV$15,32,FALSE),"")</f>
        <v/>
      </c>
      <c r="AL139" s="94" t="str">
        <f>IFERROR(SquadExport!AL139*VLOOKUP(WeightedParse!$C139,Weights!$A$1:$AV$15,33,FALSE),"")</f>
        <v/>
      </c>
      <c r="AM139" s="94" t="str">
        <f>IFERROR(SquadExport!AM139*VLOOKUP(WeightedParse!$C139,Weights!$A$1:$AV$15,34,FALSE),"")</f>
        <v/>
      </c>
      <c r="AN139" s="94" t="str">
        <f>IFERROR(SquadExport!AN139*VLOOKUP(WeightedParse!$C139,Weights!$A$1:$AV$15,35,FALSE),"")</f>
        <v/>
      </c>
      <c r="AO139" s="94" t="str">
        <f>IFERROR(SquadExport!AO139*VLOOKUP(WeightedParse!$C139,Weights!$A$1:$AV$15,36,FALSE),"")</f>
        <v/>
      </c>
      <c r="AP139" s="94" t="str">
        <f>IFERROR(SquadExport!AP139*VLOOKUP(WeightedParse!$C139,Weights!$A$1:$AV$15,37,FALSE),"")</f>
        <v/>
      </c>
      <c r="AQ139" s="94" t="str">
        <f>IFERROR(SquadExport!AQ139*VLOOKUP(WeightedParse!$C139,Weights!$A$1:$AV$15,38,FALSE),"")</f>
        <v/>
      </c>
      <c r="AR139" s="94" t="str">
        <f>IFERROR(SquadExport!AR139*VLOOKUP(WeightedParse!$C139,Weights!$A$1:$AV$15,39,FALSE),"")</f>
        <v/>
      </c>
      <c r="AS139" s="94" t="str">
        <f>IFERROR(SquadExport!AS139*VLOOKUP(WeightedParse!$C139,Weights!$A$1:$AV$15,40,FALSE),"")</f>
        <v/>
      </c>
      <c r="AT139" s="94" t="str">
        <f>IFERROR(SquadExport!AT139*VLOOKUP(WeightedParse!$C139,Weights!$A$1:$AV$15,41,FALSE),"")</f>
        <v/>
      </c>
      <c r="AU139" s="94" t="str">
        <f>IFERROR(SquadExport!AU139*VLOOKUP(WeightedParse!$C139,Weights!$A$1:$AV$15,42,FALSE),"")</f>
        <v/>
      </c>
      <c r="AV139" s="94" t="str">
        <f>IFERROR(SquadExport!AV139*VLOOKUP(WeightedParse!$C139,Weights!$A$1:$AV$15,43,FALSE),"")</f>
        <v/>
      </c>
      <c r="AW139" s="94" t="str">
        <f>IFERROR(SquadExport!AW139*VLOOKUP(WeightedParse!$C139,Weights!$A$1:$AV$15,44,FALSE),"")</f>
        <v/>
      </c>
      <c r="AX139" s="94" t="str">
        <f>IFERROR(SquadExport!AX139*VLOOKUP(WeightedParse!$C139,Weights!$A$1:$AV$15,45,FALSE),"")</f>
        <v/>
      </c>
      <c r="AY139" s="94" t="str">
        <f>IFERROR(SquadExport!AY139*VLOOKUP(WeightedParse!$C139,Weights!$A$1:$AV$15,46,FALSE),"")</f>
        <v/>
      </c>
      <c r="AZ139" s="94" t="str">
        <f>IFERROR(SquadExport!AZ139*VLOOKUP(WeightedParse!$C139,Weights!$A$1:$AV$15,47,FALSE),"")</f>
        <v/>
      </c>
      <c r="BA139" s="94" t="str">
        <f>IFERROR(SquadExport!BA139*VLOOKUP(WeightedParse!$C139,Weights!$A$1:$AV$15,48,FALSE),"")</f>
        <v/>
      </c>
      <c r="BB139" s="92" t="str">
        <f>IFERROR(IF(SquadExport!$BB139="Very Strong",6,IF(SquadExport!$BB139="Strong",5,IF(SquadExport!$BB139="Fairly Strong",4,IF(SquadExport!$BB139="Reasonable",3,IF(SquadExport!$BB139="Weak",2, IF(SquadExport!$BB139="Very Weak",1,"")))))),"")</f>
        <v/>
      </c>
      <c r="BC139" s="92" t="str">
        <f>IFERROR(IF(SquadExport!$BC139="Very Strong",6,IF(SquadExport!$BC139="Strong",5,IF(SquadExport!$BC139="Fairly Strong",4,IF(SquadExport!$BC139="Reasonable",3,IF(SquadExport!$BC139="Weak",2, IF(SquadExport!$BC139="Very Weak",1,"")))))),"")</f>
        <v/>
      </c>
      <c r="BD139" s="105" t="str">
        <f t="shared" si="4"/>
        <v/>
      </c>
      <c r="BE139" s="86" t="str">
        <f t="shared" si="5"/>
        <v/>
      </c>
    </row>
    <row r="140" spans="1:57" x14ac:dyDescent="0.25">
      <c r="A140" s="85" t="str">
        <f>IF(SquadExport!A140&gt;"",SquadExport!A140,"")</f>
        <v/>
      </c>
      <c r="B140" s="92" t="str">
        <f>IF($A140&gt;"",SquadExport!B140,"")</f>
        <v/>
      </c>
      <c r="C140" s="92" t="str">
        <f>IF($A140&gt;"",SquadExport!C140,"")</f>
        <v/>
      </c>
      <c r="D140" s="92" t="str">
        <f>IF(A140&gt;"",SquadExport!D140,"")</f>
        <v/>
      </c>
      <c r="E140" s="92" t="str">
        <f>IF($A140&gt;"",SquadExport!E140,"")</f>
        <v/>
      </c>
      <c r="F140" s="92" t="str">
        <f>IF($A140&gt;"",SquadExport!F140,"")</f>
        <v/>
      </c>
      <c r="G140" s="94" t="str">
        <f>IFERROR(SquadExport!G140*VLOOKUP(WeightedParse!$C140,Weights!$A$1:$AV$15,2,FALSE),"")</f>
        <v/>
      </c>
      <c r="H140" s="94" t="str">
        <f>IFERROR(SquadExport!H140*VLOOKUP(WeightedParse!$C140,Weights!$A$1:$AV$15,3,FALSE),"")</f>
        <v/>
      </c>
      <c r="I140" s="94" t="str">
        <f>IFERROR(SquadExport!I140*VLOOKUP(WeightedParse!$C140,Weights!$A$1:$AV$15,4,FALSE),"")</f>
        <v/>
      </c>
      <c r="J140" s="94" t="str">
        <f>IFERROR(SquadExport!J140*VLOOKUP(WeightedParse!$C140,Weights!$A$1:$AV$15,5,FALSE),"")</f>
        <v/>
      </c>
      <c r="K140" s="94" t="str">
        <f>IFERROR(SquadExport!K140*VLOOKUP(WeightedParse!$C140,Weights!$A$1:$AV$15,6,FALSE),"")</f>
        <v/>
      </c>
      <c r="L140" s="94" t="str">
        <f>IFERROR(SquadExport!L140*VLOOKUP(WeightedParse!$C140,Weights!$A$1:$AV$15,7,FALSE),"")</f>
        <v/>
      </c>
      <c r="M140" s="94" t="str">
        <f>IFERROR(SquadExport!M140*VLOOKUP(WeightedParse!$C140,Weights!$A$1:$AV$15,8,FALSE),"")</f>
        <v/>
      </c>
      <c r="N140" s="94" t="str">
        <f>IFERROR(SquadExport!N140*VLOOKUP(WeightedParse!$C140,Weights!$A$1:$AV$15,9,FALSE),"")</f>
        <v/>
      </c>
      <c r="O140" s="94" t="str">
        <f>IFERROR(SquadExport!O140*VLOOKUP(WeightedParse!$C140,Weights!$A$1:$AV$15,10,FALSE),"")</f>
        <v/>
      </c>
      <c r="P140" s="94" t="str">
        <f>IFERROR(SquadExport!P140*VLOOKUP(WeightedParse!$C140,Weights!$A$1:$AV$15,11,FALSE),"")</f>
        <v/>
      </c>
      <c r="Q140" s="94" t="str">
        <f>IFERROR(SquadExport!Q140*VLOOKUP(WeightedParse!$C140,Weights!$A$1:$AV$15,12,FALSE),"")</f>
        <v/>
      </c>
      <c r="R140" s="94" t="str">
        <f>IFERROR(SquadExport!R140*VLOOKUP(WeightedParse!$C140,Weights!$A$1:$AV$15,13,FALSE),"")</f>
        <v/>
      </c>
      <c r="S140" s="94" t="str">
        <f>IFERROR(SquadExport!S140*VLOOKUP(WeightedParse!$C140,Weights!$A$1:$AV$15,14,FALSE),"")</f>
        <v/>
      </c>
      <c r="T140" s="94" t="str">
        <f>IFERROR(SquadExport!T140*VLOOKUP(WeightedParse!$C140,Weights!$A$1:$AV$15,15,FALSE),"")</f>
        <v/>
      </c>
      <c r="U140" s="94" t="str">
        <f>IFERROR(SquadExport!U140*VLOOKUP(WeightedParse!$C140,Weights!$A$1:$AV$15,16,FALSE),"")</f>
        <v/>
      </c>
      <c r="V140" s="94" t="str">
        <f>IFERROR(SquadExport!V140*VLOOKUP(WeightedParse!$C140,Weights!$A$1:$AV$15,17,FALSE),"")</f>
        <v/>
      </c>
      <c r="W140" s="94" t="str">
        <f>IFERROR(SquadExport!W140*VLOOKUP(WeightedParse!$C140,Weights!$A$1:$AV$15,18,FALSE),"")</f>
        <v/>
      </c>
      <c r="X140" s="94" t="str">
        <f>IFERROR(SquadExport!X140*VLOOKUP(WeightedParse!$C140,Weights!$A$1:$AV$15,19,FALSE),"")</f>
        <v/>
      </c>
      <c r="Y140" s="94" t="str">
        <f>IFERROR(SquadExport!Y140*VLOOKUP(WeightedParse!$C140,Weights!$A$1:$AV$15,20,FALSE),"")</f>
        <v/>
      </c>
      <c r="Z140" s="94" t="str">
        <f>IFERROR(SquadExport!Z140*VLOOKUP(WeightedParse!$C140,Weights!$A$1:$AV$15,21,FALSE),"")</f>
        <v/>
      </c>
      <c r="AA140" s="94" t="str">
        <f>IFERROR(SquadExport!AA140*VLOOKUP(WeightedParse!$C140,Weights!$A$1:$AV$15,22,FALSE),"")</f>
        <v/>
      </c>
      <c r="AB140" s="94" t="str">
        <f>IFERROR(SquadExport!AB140*VLOOKUP(WeightedParse!$C140,Weights!$A$1:$AV$15,23,FALSE),"")</f>
        <v/>
      </c>
      <c r="AC140" s="94" t="str">
        <f>IFERROR(SquadExport!AC140*VLOOKUP(WeightedParse!$C140,Weights!$A$1:$AV$15,24,FALSE),"")</f>
        <v/>
      </c>
      <c r="AD140" s="94" t="str">
        <f>IFERROR(SquadExport!AD140*VLOOKUP(WeightedParse!$C140,Weights!$A$1:$AV$15,25,FALSE),"")</f>
        <v/>
      </c>
      <c r="AE140" s="94" t="str">
        <f>IFERROR(SquadExport!AE140*VLOOKUP(WeightedParse!$C140,Weights!$A$1:$AV$15,26,FALSE),"")</f>
        <v/>
      </c>
      <c r="AF140" s="94" t="str">
        <f>IFERROR(SquadExport!AF140*VLOOKUP(WeightedParse!$C140,Weights!$A$1:$AV$15,27,FALSE),"")</f>
        <v/>
      </c>
      <c r="AG140" s="94" t="str">
        <f>IFERROR(SquadExport!AG140*VLOOKUP(WeightedParse!$C140,Weights!$A$1:$AV$15,28,FALSE),"")</f>
        <v/>
      </c>
      <c r="AH140" s="94" t="str">
        <f>IFERROR(SquadExport!AH140*VLOOKUP(WeightedParse!$C140,Weights!$A$1:$AV$15,29,FALSE),"")</f>
        <v/>
      </c>
      <c r="AI140" s="94" t="str">
        <f>IFERROR(SquadExport!AI140*VLOOKUP(WeightedParse!$C140,Weights!$A$1:$AV$15,30,FALSE),"")</f>
        <v/>
      </c>
      <c r="AJ140" s="94" t="str">
        <f>IFERROR(SquadExport!AJ140*VLOOKUP(WeightedParse!$C140,Weights!$A$1:$AV$15,31,FALSE),"")</f>
        <v/>
      </c>
      <c r="AK140" s="94" t="str">
        <f>IFERROR(SquadExport!AK140*VLOOKUP(WeightedParse!$C140,Weights!$A$1:$AV$15,32,FALSE),"")</f>
        <v/>
      </c>
      <c r="AL140" s="94" t="str">
        <f>IFERROR(SquadExport!AL140*VLOOKUP(WeightedParse!$C140,Weights!$A$1:$AV$15,33,FALSE),"")</f>
        <v/>
      </c>
      <c r="AM140" s="94" t="str">
        <f>IFERROR(SquadExport!AM140*VLOOKUP(WeightedParse!$C140,Weights!$A$1:$AV$15,34,FALSE),"")</f>
        <v/>
      </c>
      <c r="AN140" s="94" t="str">
        <f>IFERROR(SquadExport!AN140*VLOOKUP(WeightedParse!$C140,Weights!$A$1:$AV$15,35,FALSE),"")</f>
        <v/>
      </c>
      <c r="AO140" s="94" t="str">
        <f>IFERROR(SquadExport!AO140*VLOOKUP(WeightedParse!$C140,Weights!$A$1:$AV$15,36,FALSE),"")</f>
        <v/>
      </c>
      <c r="AP140" s="94" t="str">
        <f>IFERROR(SquadExport!AP140*VLOOKUP(WeightedParse!$C140,Weights!$A$1:$AV$15,37,FALSE),"")</f>
        <v/>
      </c>
      <c r="AQ140" s="94" t="str">
        <f>IFERROR(SquadExport!AQ140*VLOOKUP(WeightedParse!$C140,Weights!$A$1:$AV$15,38,FALSE),"")</f>
        <v/>
      </c>
      <c r="AR140" s="94" t="str">
        <f>IFERROR(SquadExport!AR140*VLOOKUP(WeightedParse!$C140,Weights!$A$1:$AV$15,39,FALSE),"")</f>
        <v/>
      </c>
      <c r="AS140" s="94" t="str">
        <f>IFERROR(SquadExport!AS140*VLOOKUP(WeightedParse!$C140,Weights!$A$1:$AV$15,40,FALSE),"")</f>
        <v/>
      </c>
      <c r="AT140" s="94" t="str">
        <f>IFERROR(SquadExport!AT140*VLOOKUP(WeightedParse!$C140,Weights!$A$1:$AV$15,41,FALSE),"")</f>
        <v/>
      </c>
      <c r="AU140" s="94" t="str">
        <f>IFERROR(SquadExport!AU140*VLOOKUP(WeightedParse!$C140,Weights!$A$1:$AV$15,42,FALSE),"")</f>
        <v/>
      </c>
      <c r="AV140" s="94" t="str">
        <f>IFERROR(SquadExport!AV140*VLOOKUP(WeightedParse!$C140,Weights!$A$1:$AV$15,43,FALSE),"")</f>
        <v/>
      </c>
      <c r="AW140" s="94" t="str">
        <f>IFERROR(SquadExport!AW140*VLOOKUP(WeightedParse!$C140,Weights!$A$1:$AV$15,44,FALSE),"")</f>
        <v/>
      </c>
      <c r="AX140" s="94" t="str">
        <f>IFERROR(SquadExport!AX140*VLOOKUP(WeightedParse!$C140,Weights!$A$1:$AV$15,45,FALSE),"")</f>
        <v/>
      </c>
      <c r="AY140" s="94" t="str">
        <f>IFERROR(SquadExport!AY140*VLOOKUP(WeightedParse!$C140,Weights!$A$1:$AV$15,46,FALSE),"")</f>
        <v/>
      </c>
      <c r="AZ140" s="94" t="str">
        <f>IFERROR(SquadExport!AZ140*VLOOKUP(WeightedParse!$C140,Weights!$A$1:$AV$15,47,FALSE),"")</f>
        <v/>
      </c>
      <c r="BA140" s="94" t="str">
        <f>IFERROR(SquadExport!BA140*VLOOKUP(WeightedParse!$C140,Weights!$A$1:$AV$15,48,FALSE),"")</f>
        <v/>
      </c>
      <c r="BB140" s="92" t="str">
        <f>IFERROR(IF(SquadExport!$BB140="Very Strong",6,IF(SquadExport!$BB140="Strong",5,IF(SquadExport!$BB140="Fairly Strong",4,IF(SquadExport!$BB140="Reasonable",3,IF(SquadExport!$BB140="Weak",2, IF(SquadExport!$BB140="Very Weak",1,"")))))),"")</f>
        <v/>
      </c>
      <c r="BC140" s="92" t="str">
        <f>IFERROR(IF(SquadExport!$BC140="Very Strong",6,IF(SquadExport!$BC140="Strong",5,IF(SquadExport!$BC140="Fairly Strong",4,IF(SquadExport!$BC140="Reasonable",3,IF(SquadExport!$BC140="Weak",2, IF(SquadExport!$BC140="Very Weak",1,"")))))),"")</f>
        <v/>
      </c>
      <c r="BD140" s="105" t="str">
        <f t="shared" si="4"/>
        <v/>
      </c>
      <c r="BE140" s="86" t="str">
        <f t="shared" si="5"/>
        <v/>
      </c>
    </row>
    <row r="141" spans="1:57" x14ac:dyDescent="0.25">
      <c r="A141" s="85" t="str">
        <f>IF(SquadExport!A141&gt;"",SquadExport!A141,"")</f>
        <v/>
      </c>
      <c r="B141" s="92" t="str">
        <f>IF($A141&gt;"",SquadExport!B141,"")</f>
        <v/>
      </c>
      <c r="C141" s="92" t="str">
        <f>IF($A141&gt;"",SquadExport!C141,"")</f>
        <v/>
      </c>
      <c r="D141" s="92" t="str">
        <f>IF(A141&gt;"",SquadExport!D141,"")</f>
        <v/>
      </c>
      <c r="E141" s="92" t="str">
        <f>IF($A141&gt;"",SquadExport!E141,"")</f>
        <v/>
      </c>
      <c r="F141" s="92" t="str">
        <f>IF($A141&gt;"",SquadExport!F141,"")</f>
        <v/>
      </c>
      <c r="G141" s="94" t="str">
        <f>IFERROR(SquadExport!G141*VLOOKUP(WeightedParse!$C141,Weights!$A$1:$AV$15,2,FALSE),"")</f>
        <v/>
      </c>
      <c r="H141" s="94" t="str">
        <f>IFERROR(SquadExport!H141*VLOOKUP(WeightedParse!$C141,Weights!$A$1:$AV$15,3,FALSE),"")</f>
        <v/>
      </c>
      <c r="I141" s="94" t="str">
        <f>IFERROR(SquadExport!I141*VLOOKUP(WeightedParse!$C141,Weights!$A$1:$AV$15,4,FALSE),"")</f>
        <v/>
      </c>
      <c r="J141" s="94" t="str">
        <f>IFERROR(SquadExport!J141*VLOOKUP(WeightedParse!$C141,Weights!$A$1:$AV$15,5,FALSE),"")</f>
        <v/>
      </c>
      <c r="K141" s="94" t="str">
        <f>IFERROR(SquadExport!K141*VLOOKUP(WeightedParse!$C141,Weights!$A$1:$AV$15,6,FALSE),"")</f>
        <v/>
      </c>
      <c r="L141" s="94" t="str">
        <f>IFERROR(SquadExport!L141*VLOOKUP(WeightedParse!$C141,Weights!$A$1:$AV$15,7,FALSE),"")</f>
        <v/>
      </c>
      <c r="M141" s="94" t="str">
        <f>IFERROR(SquadExport!M141*VLOOKUP(WeightedParse!$C141,Weights!$A$1:$AV$15,8,FALSE),"")</f>
        <v/>
      </c>
      <c r="N141" s="94" t="str">
        <f>IFERROR(SquadExport!N141*VLOOKUP(WeightedParse!$C141,Weights!$A$1:$AV$15,9,FALSE),"")</f>
        <v/>
      </c>
      <c r="O141" s="94" t="str">
        <f>IFERROR(SquadExport!O141*VLOOKUP(WeightedParse!$C141,Weights!$A$1:$AV$15,10,FALSE),"")</f>
        <v/>
      </c>
      <c r="P141" s="94" t="str">
        <f>IFERROR(SquadExport!P141*VLOOKUP(WeightedParse!$C141,Weights!$A$1:$AV$15,11,FALSE),"")</f>
        <v/>
      </c>
      <c r="Q141" s="94" t="str">
        <f>IFERROR(SquadExport!Q141*VLOOKUP(WeightedParse!$C141,Weights!$A$1:$AV$15,12,FALSE),"")</f>
        <v/>
      </c>
      <c r="R141" s="94" t="str">
        <f>IFERROR(SquadExport!R141*VLOOKUP(WeightedParse!$C141,Weights!$A$1:$AV$15,13,FALSE),"")</f>
        <v/>
      </c>
      <c r="S141" s="94" t="str">
        <f>IFERROR(SquadExport!S141*VLOOKUP(WeightedParse!$C141,Weights!$A$1:$AV$15,14,FALSE),"")</f>
        <v/>
      </c>
      <c r="T141" s="94" t="str">
        <f>IFERROR(SquadExport!T141*VLOOKUP(WeightedParse!$C141,Weights!$A$1:$AV$15,15,FALSE),"")</f>
        <v/>
      </c>
      <c r="U141" s="94" t="str">
        <f>IFERROR(SquadExport!U141*VLOOKUP(WeightedParse!$C141,Weights!$A$1:$AV$15,16,FALSE),"")</f>
        <v/>
      </c>
      <c r="V141" s="94" t="str">
        <f>IFERROR(SquadExport!V141*VLOOKUP(WeightedParse!$C141,Weights!$A$1:$AV$15,17,FALSE),"")</f>
        <v/>
      </c>
      <c r="W141" s="94" t="str">
        <f>IFERROR(SquadExport!W141*VLOOKUP(WeightedParse!$C141,Weights!$A$1:$AV$15,18,FALSE),"")</f>
        <v/>
      </c>
      <c r="X141" s="94" t="str">
        <f>IFERROR(SquadExport!X141*VLOOKUP(WeightedParse!$C141,Weights!$A$1:$AV$15,19,FALSE),"")</f>
        <v/>
      </c>
      <c r="Y141" s="94" t="str">
        <f>IFERROR(SquadExport!Y141*VLOOKUP(WeightedParse!$C141,Weights!$A$1:$AV$15,20,FALSE),"")</f>
        <v/>
      </c>
      <c r="Z141" s="94" t="str">
        <f>IFERROR(SquadExport!Z141*VLOOKUP(WeightedParse!$C141,Weights!$A$1:$AV$15,21,FALSE),"")</f>
        <v/>
      </c>
      <c r="AA141" s="94" t="str">
        <f>IFERROR(SquadExport!AA141*VLOOKUP(WeightedParse!$C141,Weights!$A$1:$AV$15,22,FALSE),"")</f>
        <v/>
      </c>
      <c r="AB141" s="94" t="str">
        <f>IFERROR(SquadExport!AB141*VLOOKUP(WeightedParse!$C141,Weights!$A$1:$AV$15,23,FALSE),"")</f>
        <v/>
      </c>
      <c r="AC141" s="94" t="str">
        <f>IFERROR(SquadExport!AC141*VLOOKUP(WeightedParse!$C141,Weights!$A$1:$AV$15,24,FALSE),"")</f>
        <v/>
      </c>
      <c r="AD141" s="94" t="str">
        <f>IFERROR(SquadExport!AD141*VLOOKUP(WeightedParse!$C141,Weights!$A$1:$AV$15,25,FALSE),"")</f>
        <v/>
      </c>
      <c r="AE141" s="94" t="str">
        <f>IFERROR(SquadExport!AE141*VLOOKUP(WeightedParse!$C141,Weights!$A$1:$AV$15,26,FALSE),"")</f>
        <v/>
      </c>
      <c r="AF141" s="94" t="str">
        <f>IFERROR(SquadExport!AF141*VLOOKUP(WeightedParse!$C141,Weights!$A$1:$AV$15,27,FALSE),"")</f>
        <v/>
      </c>
      <c r="AG141" s="94" t="str">
        <f>IFERROR(SquadExport!AG141*VLOOKUP(WeightedParse!$C141,Weights!$A$1:$AV$15,28,FALSE),"")</f>
        <v/>
      </c>
      <c r="AH141" s="94" t="str">
        <f>IFERROR(SquadExport!AH141*VLOOKUP(WeightedParse!$C141,Weights!$A$1:$AV$15,29,FALSE),"")</f>
        <v/>
      </c>
      <c r="AI141" s="94" t="str">
        <f>IFERROR(SquadExport!AI141*VLOOKUP(WeightedParse!$C141,Weights!$A$1:$AV$15,30,FALSE),"")</f>
        <v/>
      </c>
      <c r="AJ141" s="94" t="str">
        <f>IFERROR(SquadExport!AJ141*VLOOKUP(WeightedParse!$C141,Weights!$A$1:$AV$15,31,FALSE),"")</f>
        <v/>
      </c>
      <c r="AK141" s="94" t="str">
        <f>IFERROR(SquadExport!AK141*VLOOKUP(WeightedParse!$C141,Weights!$A$1:$AV$15,32,FALSE),"")</f>
        <v/>
      </c>
      <c r="AL141" s="94" t="str">
        <f>IFERROR(SquadExport!AL141*VLOOKUP(WeightedParse!$C141,Weights!$A$1:$AV$15,33,FALSE),"")</f>
        <v/>
      </c>
      <c r="AM141" s="94" t="str">
        <f>IFERROR(SquadExport!AM141*VLOOKUP(WeightedParse!$C141,Weights!$A$1:$AV$15,34,FALSE),"")</f>
        <v/>
      </c>
      <c r="AN141" s="94" t="str">
        <f>IFERROR(SquadExport!AN141*VLOOKUP(WeightedParse!$C141,Weights!$A$1:$AV$15,35,FALSE),"")</f>
        <v/>
      </c>
      <c r="AO141" s="94" t="str">
        <f>IFERROR(SquadExport!AO141*VLOOKUP(WeightedParse!$C141,Weights!$A$1:$AV$15,36,FALSE),"")</f>
        <v/>
      </c>
      <c r="AP141" s="94" t="str">
        <f>IFERROR(SquadExport!AP141*VLOOKUP(WeightedParse!$C141,Weights!$A$1:$AV$15,37,FALSE),"")</f>
        <v/>
      </c>
      <c r="AQ141" s="94" t="str">
        <f>IFERROR(SquadExport!AQ141*VLOOKUP(WeightedParse!$C141,Weights!$A$1:$AV$15,38,FALSE),"")</f>
        <v/>
      </c>
      <c r="AR141" s="94" t="str">
        <f>IFERROR(SquadExport!AR141*VLOOKUP(WeightedParse!$C141,Weights!$A$1:$AV$15,39,FALSE),"")</f>
        <v/>
      </c>
      <c r="AS141" s="94" t="str">
        <f>IFERROR(SquadExport!AS141*VLOOKUP(WeightedParse!$C141,Weights!$A$1:$AV$15,40,FALSE),"")</f>
        <v/>
      </c>
      <c r="AT141" s="94" t="str">
        <f>IFERROR(SquadExport!AT141*VLOOKUP(WeightedParse!$C141,Weights!$A$1:$AV$15,41,FALSE),"")</f>
        <v/>
      </c>
      <c r="AU141" s="94" t="str">
        <f>IFERROR(SquadExport!AU141*VLOOKUP(WeightedParse!$C141,Weights!$A$1:$AV$15,42,FALSE),"")</f>
        <v/>
      </c>
      <c r="AV141" s="94" t="str">
        <f>IFERROR(SquadExport!AV141*VLOOKUP(WeightedParse!$C141,Weights!$A$1:$AV$15,43,FALSE),"")</f>
        <v/>
      </c>
      <c r="AW141" s="94" t="str">
        <f>IFERROR(SquadExport!AW141*VLOOKUP(WeightedParse!$C141,Weights!$A$1:$AV$15,44,FALSE),"")</f>
        <v/>
      </c>
      <c r="AX141" s="94" t="str">
        <f>IFERROR(SquadExport!AX141*VLOOKUP(WeightedParse!$C141,Weights!$A$1:$AV$15,45,FALSE),"")</f>
        <v/>
      </c>
      <c r="AY141" s="94" t="str">
        <f>IFERROR(SquadExport!AY141*VLOOKUP(WeightedParse!$C141,Weights!$A$1:$AV$15,46,FALSE),"")</f>
        <v/>
      </c>
      <c r="AZ141" s="94" t="str">
        <f>IFERROR(SquadExport!AZ141*VLOOKUP(WeightedParse!$C141,Weights!$A$1:$AV$15,47,FALSE),"")</f>
        <v/>
      </c>
      <c r="BA141" s="94" t="str">
        <f>IFERROR(SquadExport!BA141*VLOOKUP(WeightedParse!$C141,Weights!$A$1:$AV$15,48,FALSE),"")</f>
        <v/>
      </c>
      <c r="BB141" s="92" t="str">
        <f>IFERROR(IF(SquadExport!$BB141="Very Strong",6,IF(SquadExport!$BB141="Strong",5,IF(SquadExport!$BB141="Fairly Strong",4,IF(SquadExport!$BB141="Reasonable",3,IF(SquadExport!$BB141="Weak",2, IF(SquadExport!$BB141="Very Weak",1,"")))))),"")</f>
        <v/>
      </c>
      <c r="BC141" s="92" t="str">
        <f>IFERROR(IF(SquadExport!$BC141="Very Strong",6,IF(SquadExport!$BC141="Strong",5,IF(SquadExport!$BC141="Fairly Strong",4,IF(SquadExport!$BC141="Reasonable",3,IF(SquadExport!$BC141="Weak",2, IF(SquadExport!$BC141="Very Weak",1,"")))))),"")</f>
        <v/>
      </c>
      <c r="BD141" s="105" t="str">
        <f t="shared" si="4"/>
        <v/>
      </c>
      <c r="BE141" s="86" t="str">
        <f t="shared" si="5"/>
        <v/>
      </c>
    </row>
    <row r="142" spans="1:57" x14ac:dyDescent="0.25">
      <c r="A142" s="85" t="str">
        <f>IF(SquadExport!A142&gt;"",SquadExport!A142,"")</f>
        <v/>
      </c>
      <c r="B142" s="92" t="str">
        <f>IF($A142&gt;"",SquadExport!B142,"")</f>
        <v/>
      </c>
      <c r="C142" s="92" t="str">
        <f>IF($A142&gt;"",SquadExport!C142,"")</f>
        <v/>
      </c>
      <c r="D142" s="92" t="str">
        <f>IF(A142&gt;"",SquadExport!D142,"")</f>
        <v/>
      </c>
      <c r="E142" s="92" t="str">
        <f>IF($A142&gt;"",SquadExport!E142,"")</f>
        <v/>
      </c>
      <c r="F142" s="92" t="str">
        <f>IF($A142&gt;"",SquadExport!F142,"")</f>
        <v/>
      </c>
      <c r="G142" s="94" t="str">
        <f>IFERROR(SquadExport!G142*VLOOKUP(WeightedParse!$C142,Weights!$A$1:$AV$15,2,FALSE),"")</f>
        <v/>
      </c>
      <c r="H142" s="94" t="str">
        <f>IFERROR(SquadExport!H142*VLOOKUP(WeightedParse!$C142,Weights!$A$1:$AV$15,3,FALSE),"")</f>
        <v/>
      </c>
      <c r="I142" s="94" t="str">
        <f>IFERROR(SquadExport!I142*VLOOKUP(WeightedParse!$C142,Weights!$A$1:$AV$15,4,FALSE),"")</f>
        <v/>
      </c>
      <c r="J142" s="94" t="str">
        <f>IFERROR(SquadExport!J142*VLOOKUP(WeightedParse!$C142,Weights!$A$1:$AV$15,5,FALSE),"")</f>
        <v/>
      </c>
      <c r="K142" s="94" t="str">
        <f>IFERROR(SquadExport!K142*VLOOKUP(WeightedParse!$C142,Weights!$A$1:$AV$15,6,FALSE),"")</f>
        <v/>
      </c>
      <c r="L142" s="94" t="str">
        <f>IFERROR(SquadExport!L142*VLOOKUP(WeightedParse!$C142,Weights!$A$1:$AV$15,7,FALSE),"")</f>
        <v/>
      </c>
      <c r="M142" s="94" t="str">
        <f>IFERROR(SquadExport!M142*VLOOKUP(WeightedParse!$C142,Weights!$A$1:$AV$15,8,FALSE),"")</f>
        <v/>
      </c>
      <c r="N142" s="94" t="str">
        <f>IFERROR(SquadExport!N142*VLOOKUP(WeightedParse!$C142,Weights!$A$1:$AV$15,9,FALSE),"")</f>
        <v/>
      </c>
      <c r="O142" s="94" t="str">
        <f>IFERROR(SquadExport!O142*VLOOKUP(WeightedParse!$C142,Weights!$A$1:$AV$15,10,FALSE),"")</f>
        <v/>
      </c>
      <c r="P142" s="94" t="str">
        <f>IFERROR(SquadExport!P142*VLOOKUP(WeightedParse!$C142,Weights!$A$1:$AV$15,11,FALSE),"")</f>
        <v/>
      </c>
      <c r="Q142" s="94" t="str">
        <f>IFERROR(SquadExport!Q142*VLOOKUP(WeightedParse!$C142,Weights!$A$1:$AV$15,12,FALSE),"")</f>
        <v/>
      </c>
      <c r="R142" s="94" t="str">
        <f>IFERROR(SquadExport!R142*VLOOKUP(WeightedParse!$C142,Weights!$A$1:$AV$15,13,FALSE),"")</f>
        <v/>
      </c>
      <c r="S142" s="94" t="str">
        <f>IFERROR(SquadExport!S142*VLOOKUP(WeightedParse!$C142,Weights!$A$1:$AV$15,14,FALSE),"")</f>
        <v/>
      </c>
      <c r="T142" s="94" t="str">
        <f>IFERROR(SquadExport!T142*VLOOKUP(WeightedParse!$C142,Weights!$A$1:$AV$15,15,FALSE),"")</f>
        <v/>
      </c>
      <c r="U142" s="94" t="str">
        <f>IFERROR(SquadExport!U142*VLOOKUP(WeightedParse!$C142,Weights!$A$1:$AV$15,16,FALSE),"")</f>
        <v/>
      </c>
      <c r="V142" s="94" t="str">
        <f>IFERROR(SquadExport!V142*VLOOKUP(WeightedParse!$C142,Weights!$A$1:$AV$15,17,FALSE),"")</f>
        <v/>
      </c>
      <c r="W142" s="94" t="str">
        <f>IFERROR(SquadExport!W142*VLOOKUP(WeightedParse!$C142,Weights!$A$1:$AV$15,18,FALSE),"")</f>
        <v/>
      </c>
      <c r="X142" s="94" t="str">
        <f>IFERROR(SquadExport!X142*VLOOKUP(WeightedParse!$C142,Weights!$A$1:$AV$15,19,FALSE),"")</f>
        <v/>
      </c>
      <c r="Y142" s="94" t="str">
        <f>IFERROR(SquadExport!Y142*VLOOKUP(WeightedParse!$C142,Weights!$A$1:$AV$15,20,FALSE),"")</f>
        <v/>
      </c>
      <c r="Z142" s="94" t="str">
        <f>IFERROR(SquadExport!Z142*VLOOKUP(WeightedParse!$C142,Weights!$A$1:$AV$15,21,FALSE),"")</f>
        <v/>
      </c>
      <c r="AA142" s="94" t="str">
        <f>IFERROR(SquadExport!AA142*VLOOKUP(WeightedParse!$C142,Weights!$A$1:$AV$15,22,FALSE),"")</f>
        <v/>
      </c>
      <c r="AB142" s="94" t="str">
        <f>IFERROR(SquadExport!AB142*VLOOKUP(WeightedParse!$C142,Weights!$A$1:$AV$15,23,FALSE),"")</f>
        <v/>
      </c>
      <c r="AC142" s="94" t="str">
        <f>IFERROR(SquadExport!AC142*VLOOKUP(WeightedParse!$C142,Weights!$A$1:$AV$15,24,FALSE),"")</f>
        <v/>
      </c>
      <c r="AD142" s="94" t="str">
        <f>IFERROR(SquadExport!AD142*VLOOKUP(WeightedParse!$C142,Weights!$A$1:$AV$15,25,FALSE),"")</f>
        <v/>
      </c>
      <c r="AE142" s="94" t="str">
        <f>IFERROR(SquadExport!AE142*VLOOKUP(WeightedParse!$C142,Weights!$A$1:$AV$15,26,FALSE),"")</f>
        <v/>
      </c>
      <c r="AF142" s="94" t="str">
        <f>IFERROR(SquadExport!AF142*VLOOKUP(WeightedParse!$C142,Weights!$A$1:$AV$15,27,FALSE),"")</f>
        <v/>
      </c>
      <c r="AG142" s="94" t="str">
        <f>IFERROR(SquadExport!AG142*VLOOKUP(WeightedParse!$C142,Weights!$A$1:$AV$15,28,FALSE),"")</f>
        <v/>
      </c>
      <c r="AH142" s="94" t="str">
        <f>IFERROR(SquadExport!AH142*VLOOKUP(WeightedParse!$C142,Weights!$A$1:$AV$15,29,FALSE),"")</f>
        <v/>
      </c>
      <c r="AI142" s="94" t="str">
        <f>IFERROR(SquadExport!AI142*VLOOKUP(WeightedParse!$C142,Weights!$A$1:$AV$15,30,FALSE),"")</f>
        <v/>
      </c>
      <c r="AJ142" s="94" t="str">
        <f>IFERROR(SquadExport!AJ142*VLOOKUP(WeightedParse!$C142,Weights!$A$1:$AV$15,31,FALSE),"")</f>
        <v/>
      </c>
      <c r="AK142" s="94" t="str">
        <f>IFERROR(SquadExport!AK142*VLOOKUP(WeightedParse!$C142,Weights!$A$1:$AV$15,32,FALSE),"")</f>
        <v/>
      </c>
      <c r="AL142" s="94" t="str">
        <f>IFERROR(SquadExport!AL142*VLOOKUP(WeightedParse!$C142,Weights!$A$1:$AV$15,33,FALSE),"")</f>
        <v/>
      </c>
      <c r="AM142" s="94" t="str">
        <f>IFERROR(SquadExport!AM142*VLOOKUP(WeightedParse!$C142,Weights!$A$1:$AV$15,34,FALSE),"")</f>
        <v/>
      </c>
      <c r="AN142" s="94" t="str">
        <f>IFERROR(SquadExport!AN142*VLOOKUP(WeightedParse!$C142,Weights!$A$1:$AV$15,35,FALSE),"")</f>
        <v/>
      </c>
      <c r="AO142" s="94" t="str">
        <f>IFERROR(SquadExport!AO142*VLOOKUP(WeightedParse!$C142,Weights!$A$1:$AV$15,36,FALSE),"")</f>
        <v/>
      </c>
      <c r="AP142" s="94" t="str">
        <f>IFERROR(SquadExport!AP142*VLOOKUP(WeightedParse!$C142,Weights!$A$1:$AV$15,37,FALSE),"")</f>
        <v/>
      </c>
      <c r="AQ142" s="94" t="str">
        <f>IFERROR(SquadExport!AQ142*VLOOKUP(WeightedParse!$C142,Weights!$A$1:$AV$15,38,FALSE),"")</f>
        <v/>
      </c>
      <c r="AR142" s="94" t="str">
        <f>IFERROR(SquadExport!AR142*VLOOKUP(WeightedParse!$C142,Weights!$A$1:$AV$15,39,FALSE),"")</f>
        <v/>
      </c>
      <c r="AS142" s="94" t="str">
        <f>IFERROR(SquadExport!AS142*VLOOKUP(WeightedParse!$C142,Weights!$A$1:$AV$15,40,FALSE),"")</f>
        <v/>
      </c>
      <c r="AT142" s="94" t="str">
        <f>IFERROR(SquadExport!AT142*VLOOKUP(WeightedParse!$C142,Weights!$A$1:$AV$15,41,FALSE),"")</f>
        <v/>
      </c>
      <c r="AU142" s="94" t="str">
        <f>IFERROR(SquadExport!AU142*VLOOKUP(WeightedParse!$C142,Weights!$A$1:$AV$15,42,FALSE),"")</f>
        <v/>
      </c>
      <c r="AV142" s="94" t="str">
        <f>IFERROR(SquadExport!AV142*VLOOKUP(WeightedParse!$C142,Weights!$A$1:$AV$15,43,FALSE),"")</f>
        <v/>
      </c>
      <c r="AW142" s="94" t="str">
        <f>IFERROR(SquadExport!AW142*VLOOKUP(WeightedParse!$C142,Weights!$A$1:$AV$15,44,FALSE),"")</f>
        <v/>
      </c>
      <c r="AX142" s="94" t="str">
        <f>IFERROR(SquadExport!AX142*VLOOKUP(WeightedParse!$C142,Weights!$A$1:$AV$15,45,FALSE),"")</f>
        <v/>
      </c>
      <c r="AY142" s="94" t="str">
        <f>IFERROR(SquadExport!AY142*VLOOKUP(WeightedParse!$C142,Weights!$A$1:$AV$15,46,FALSE),"")</f>
        <v/>
      </c>
      <c r="AZ142" s="94" t="str">
        <f>IFERROR(SquadExport!AZ142*VLOOKUP(WeightedParse!$C142,Weights!$A$1:$AV$15,47,FALSE),"")</f>
        <v/>
      </c>
      <c r="BA142" s="94" t="str">
        <f>IFERROR(SquadExport!BA142*VLOOKUP(WeightedParse!$C142,Weights!$A$1:$AV$15,48,FALSE),"")</f>
        <v/>
      </c>
      <c r="BB142" s="92" t="str">
        <f>IFERROR(IF(SquadExport!$BB142="Very Strong",6,IF(SquadExport!$BB142="Strong",5,IF(SquadExport!$BB142="Fairly Strong",4,IF(SquadExport!$BB142="Reasonable",3,IF(SquadExport!$BB142="Weak",2, IF(SquadExport!$BB142="Very Weak",1,"")))))),"")</f>
        <v/>
      </c>
      <c r="BC142" s="92" t="str">
        <f>IFERROR(IF(SquadExport!$BC142="Very Strong",6,IF(SquadExport!$BC142="Strong",5,IF(SquadExport!$BC142="Fairly Strong",4,IF(SquadExport!$BC142="Reasonable",3,IF(SquadExport!$BC142="Weak",2, IF(SquadExport!$BC142="Very Weak",1,"")))))),"")</f>
        <v/>
      </c>
      <c r="BD142" s="105" t="str">
        <f t="shared" si="4"/>
        <v/>
      </c>
      <c r="BE142" s="86" t="str">
        <f t="shared" si="5"/>
        <v/>
      </c>
    </row>
    <row r="143" spans="1:57" x14ac:dyDescent="0.25">
      <c r="A143" s="85" t="str">
        <f>IF(SquadExport!A143&gt;"",SquadExport!A143,"")</f>
        <v/>
      </c>
      <c r="B143" s="92" t="str">
        <f>IF($A143&gt;"",SquadExport!B143,"")</f>
        <v/>
      </c>
      <c r="C143" s="92" t="str">
        <f>IF($A143&gt;"",SquadExport!C143,"")</f>
        <v/>
      </c>
      <c r="D143" s="92" t="str">
        <f>IF(A143&gt;"",SquadExport!D143,"")</f>
        <v/>
      </c>
      <c r="E143" s="92" t="str">
        <f>IF($A143&gt;"",SquadExport!E143,"")</f>
        <v/>
      </c>
      <c r="F143" s="92" t="str">
        <f>IF($A143&gt;"",SquadExport!F143,"")</f>
        <v/>
      </c>
      <c r="G143" s="94" t="str">
        <f>IFERROR(SquadExport!G143*VLOOKUP(WeightedParse!$C143,Weights!$A$1:$AV$15,2,FALSE),"")</f>
        <v/>
      </c>
      <c r="H143" s="94" t="str">
        <f>IFERROR(SquadExport!H143*VLOOKUP(WeightedParse!$C143,Weights!$A$1:$AV$15,3,FALSE),"")</f>
        <v/>
      </c>
      <c r="I143" s="94" t="str">
        <f>IFERROR(SquadExport!I143*VLOOKUP(WeightedParse!$C143,Weights!$A$1:$AV$15,4,FALSE),"")</f>
        <v/>
      </c>
      <c r="J143" s="94" t="str">
        <f>IFERROR(SquadExport!J143*VLOOKUP(WeightedParse!$C143,Weights!$A$1:$AV$15,5,FALSE),"")</f>
        <v/>
      </c>
      <c r="K143" s="94" t="str">
        <f>IFERROR(SquadExport!K143*VLOOKUP(WeightedParse!$C143,Weights!$A$1:$AV$15,6,FALSE),"")</f>
        <v/>
      </c>
      <c r="L143" s="94" t="str">
        <f>IFERROR(SquadExport!L143*VLOOKUP(WeightedParse!$C143,Weights!$A$1:$AV$15,7,FALSE),"")</f>
        <v/>
      </c>
      <c r="M143" s="94" t="str">
        <f>IFERROR(SquadExport!M143*VLOOKUP(WeightedParse!$C143,Weights!$A$1:$AV$15,8,FALSE),"")</f>
        <v/>
      </c>
      <c r="N143" s="94" t="str">
        <f>IFERROR(SquadExport!N143*VLOOKUP(WeightedParse!$C143,Weights!$A$1:$AV$15,9,FALSE),"")</f>
        <v/>
      </c>
      <c r="O143" s="94" t="str">
        <f>IFERROR(SquadExport!O143*VLOOKUP(WeightedParse!$C143,Weights!$A$1:$AV$15,10,FALSE),"")</f>
        <v/>
      </c>
      <c r="P143" s="94" t="str">
        <f>IFERROR(SquadExport!P143*VLOOKUP(WeightedParse!$C143,Weights!$A$1:$AV$15,11,FALSE),"")</f>
        <v/>
      </c>
      <c r="Q143" s="94" t="str">
        <f>IFERROR(SquadExport!Q143*VLOOKUP(WeightedParse!$C143,Weights!$A$1:$AV$15,12,FALSE),"")</f>
        <v/>
      </c>
      <c r="R143" s="94" t="str">
        <f>IFERROR(SquadExport!R143*VLOOKUP(WeightedParse!$C143,Weights!$A$1:$AV$15,13,FALSE),"")</f>
        <v/>
      </c>
      <c r="S143" s="94" t="str">
        <f>IFERROR(SquadExport!S143*VLOOKUP(WeightedParse!$C143,Weights!$A$1:$AV$15,14,FALSE),"")</f>
        <v/>
      </c>
      <c r="T143" s="94" t="str">
        <f>IFERROR(SquadExport!T143*VLOOKUP(WeightedParse!$C143,Weights!$A$1:$AV$15,15,FALSE),"")</f>
        <v/>
      </c>
      <c r="U143" s="94" t="str">
        <f>IFERROR(SquadExport!U143*VLOOKUP(WeightedParse!$C143,Weights!$A$1:$AV$15,16,FALSE),"")</f>
        <v/>
      </c>
      <c r="V143" s="94" t="str">
        <f>IFERROR(SquadExport!V143*VLOOKUP(WeightedParse!$C143,Weights!$A$1:$AV$15,17,FALSE),"")</f>
        <v/>
      </c>
      <c r="W143" s="94" t="str">
        <f>IFERROR(SquadExport!W143*VLOOKUP(WeightedParse!$C143,Weights!$A$1:$AV$15,18,FALSE),"")</f>
        <v/>
      </c>
      <c r="X143" s="94" t="str">
        <f>IFERROR(SquadExport!X143*VLOOKUP(WeightedParse!$C143,Weights!$A$1:$AV$15,19,FALSE),"")</f>
        <v/>
      </c>
      <c r="Y143" s="94" t="str">
        <f>IFERROR(SquadExport!Y143*VLOOKUP(WeightedParse!$C143,Weights!$A$1:$AV$15,20,FALSE),"")</f>
        <v/>
      </c>
      <c r="Z143" s="94" t="str">
        <f>IFERROR(SquadExport!Z143*VLOOKUP(WeightedParse!$C143,Weights!$A$1:$AV$15,21,FALSE),"")</f>
        <v/>
      </c>
      <c r="AA143" s="94" t="str">
        <f>IFERROR(SquadExport!AA143*VLOOKUP(WeightedParse!$C143,Weights!$A$1:$AV$15,22,FALSE),"")</f>
        <v/>
      </c>
      <c r="AB143" s="94" t="str">
        <f>IFERROR(SquadExport!AB143*VLOOKUP(WeightedParse!$C143,Weights!$A$1:$AV$15,23,FALSE),"")</f>
        <v/>
      </c>
      <c r="AC143" s="94" t="str">
        <f>IFERROR(SquadExport!AC143*VLOOKUP(WeightedParse!$C143,Weights!$A$1:$AV$15,24,FALSE),"")</f>
        <v/>
      </c>
      <c r="AD143" s="94" t="str">
        <f>IFERROR(SquadExport!AD143*VLOOKUP(WeightedParse!$C143,Weights!$A$1:$AV$15,25,FALSE),"")</f>
        <v/>
      </c>
      <c r="AE143" s="94" t="str">
        <f>IFERROR(SquadExport!AE143*VLOOKUP(WeightedParse!$C143,Weights!$A$1:$AV$15,26,FALSE),"")</f>
        <v/>
      </c>
      <c r="AF143" s="94" t="str">
        <f>IFERROR(SquadExport!AF143*VLOOKUP(WeightedParse!$C143,Weights!$A$1:$AV$15,27,FALSE),"")</f>
        <v/>
      </c>
      <c r="AG143" s="94" t="str">
        <f>IFERROR(SquadExport!AG143*VLOOKUP(WeightedParse!$C143,Weights!$A$1:$AV$15,28,FALSE),"")</f>
        <v/>
      </c>
      <c r="AH143" s="94" t="str">
        <f>IFERROR(SquadExport!AH143*VLOOKUP(WeightedParse!$C143,Weights!$A$1:$AV$15,29,FALSE),"")</f>
        <v/>
      </c>
      <c r="AI143" s="94" t="str">
        <f>IFERROR(SquadExport!AI143*VLOOKUP(WeightedParse!$C143,Weights!$A$1:$AV$15,30,FALSE),"")</f>
        <v/>
      </c>
      <c r="AJ143" s="94" t="str">
        <f>IFERROR(SquadExport!AJ143*VLOOKUP(WeightedParse!$C143,Weights!$A$1:$AV$15,31,FALSE),"")</f>
        <v/>
      </c>
      <c r="AK143" s="94" t="str">
        <f>IFERROR(SquadExport!AK143*VLOOKUP(WeightedParse!$C143,Weights!$A$1:$AV$15,32,FALSE),"")</f>
        <v/>
      </c>
      <c r="AL143" s="94" t="str">
        <f>IFERROR(SquadExport!AL143*VLOOKUP(WeightedParse!$C143,Weights!$A$1:$AV$15,33,FALSE),"")</f>
        <v/>
      </c>
      <c r="AM143" s="94" t="str">
        <f>IFERROR(SquadExport!AM143*VLOOKUP(WeightedParse!$C143,Weights!$A$1:$AV$15,34,FALSE),"")</f>
        <v/>
      </c>
      <c r="AN143" s="94" t="str">
        <f>IFERROR(SquadExport!AN143*VLOOKUP(WeightedParse!$C143,Weights!$A$1:$AV$15,35,FALSE),"")</f>
        <v/>
      </c>
      <c r="AO143" s="94" t="str">
        <f>IFERROR(SquadExport!AO143*VLOOKUP(WeightedParse!$C143,Weights!$A$1:$AV$15,36,FALSE),"")</f>
        <v/>
      </c>
      <c r="AP143" s="94" t="str">
        <f>IFERROR(SquadExport!AP143*VLOOKUP(WeightedParse!$C143,Weights!$A$1:$AV$15,37,FALSE),"")</f>
        <v/>
      </c>
      <c r="AQ143" s="94" t="str">
        <f>IFERROR(SquadExport!AQ143*VLOOKUP(WeightedParse!$C143,Weights!$A$1:$AV$15,38,FALSE),"")</f>
        <v/>
      </c>
      <c r="AR143" s="94" t="str">
        <f>IFERROR(SquadExport!AR143*VLOOKUP(WeightedParse!$C143,Weights!$A$1:$AV$15,39,FALSE),"")</f>
        <v/>
      </c>
      <c r="AS143" s="94" t="str">
        <f>IFERROR(SquadExport!AS143*VLOOKUP(WeightedParse!$C143,Weights!$A$1:$AV$15,40,FALSE),"")</f>
        <v/>
      </c>
      <c r="AT143" s="94" t="str">
        <f>IFERROR(SquadExport!AT143*VLOOKUP(WeightedParse!$C143,Weights!$A$1:$AV$15,41,FALSE),"")</f>
        <v/>
      </c>
      <c r="AU143" s="94" t="str">
        <f>IFERROR(SquadExport!AU143*VLOOKUP(WeightedParse!$C143,Weights!$A$1:$AV$15,42,FALSE),"")</f>
        <v/>
      </c>
      <c r="AV143" s="94" t="str">
        <f>IFERROR(SquadExport!AV143*VLOOKUP(WeightedParse!$C143,Weights!$A$1:$AV$15,43,FALSE),"")</f>
        <v/>
      </c>
      <c r="AW143" s="94" t="str">
        <f>IFERROR(SquadExport!AW143*VLOOKUP(WeightedParse!$C143,Weights!$A$1:$AV$15,44,FALSE),"")</f>
        <v/>
      </c>
      <c r="AX143" s="94" t="str">
        <f>IFERROR(SquadExport!AX143*VLOOKUP(WeightedParse!$C143,Weights!$A$1:$AV$15,45,FALSE),"")</f>
        <v/>
      </c>
      <c r="AY143" s="94" t="str">
        <f>IFERROR(SquadExport!AY143*VLOOKUP(WeightedParse!$C143,Weights!$A$1:$AV$15,46,FALSE),"")</f>
        <v/>
      </c>
      <c r="AZ143" s="94" t="str">
        <f>IFERROR(SquadExport!AZ143*VLOOKUP(WeightedParse!$C143,Weights!$A$1:$AV$15,47,FALSE),"")</f>
        <v/>
      </c>
      <c r="BA143" s="94" t="str">
        <f>IFERROR(SquadExport!BA143*VLOOKUP(WeightedParse!$C143,Weights!$A$1:$AV$15,48,FALSE),"")</f>
        <v/>
      </c>
      <c r="BB143" s="92" t="str">
        <f>IFERROR(IF(SquadExport!$BB143="Very Strong",6,IF(SquadExport!$BB143="Strong",5,IF(SquadExport!$BB143="Fairly Strong",4,IF(SquadExport!$BB143="Reasonable",3,IF(SquadExport!$BB143="Weak",2, IF(SquadExport!$BB143="Very Weak",1,"")))))),"")</f>
        <v/>
      </c>
      <c r="BC143" s="92" t="str">
        <f>IFERROR(IF(SquadExport!$BC143="Very Strong",6,IF(SquadExport!$BC143="Strong",5,IF(SquadExport!$BC143="Fairly Strong",4,IF(SquadExport!$BC143="Reasonable",3,IF(SquadExport!$BC143="Weak",2, IF(SquadExport!$BC143="Very Weak",1,"")))))),"")</f>
        <v/>
      </c>
      <c r="BD143" s="105" t="str">
        <f t="shared" si="4"/>
        <v/>
      </c>
      <c r="BE143" s="86" t="str">
        <f t="shared" si="5"/>
        <v/>
      </c>
    </row>
    <row r="144" spans="1:57" x14ac:dyDescent="0.25">
      <c r="A144" s="85" t="str">
        <f>IF(SquadExport!A144&gt;"",SquadExport!A144,"")</f>
        <v/>
      </c>
      <c r="B144" s="92" t="str">
        <f>IF($A144&gt;"",SquadExport!B144,"")</f>
        <v/>
      </c>
      <c r="C144" s="92" t="str">
        <f>IF($A144&gt;"",SquadExport!C144,"")</f>
        <v/>
      </c>
      <c r="D144" s="92" t="str">
        <f>IF(A144&gt;"",SquadExport!D144,"")</f>
        <v/>
      </c>
      <c r="E144" s="92" t="str">
        <f>IF($A144&gt;"",SquadExport!E144,"")</f>
        <v/>
      </c>
      <c r="F144" s="92" t="str">
        <f>IF($A144&gt;"",SquadExport!F144,"")</f>
        <v/>
      </c>
      <c r="G144" s="94" t="str">
        <f>IFERROR(SquadExport!G144*VLOOKUP(WeightedParse!$C144,Weights!$A$1:$AV$15,2,FALSE),"")</f>
        <v/>
      </c>
      <c r="H144" s="94" t="str">
        <f>IFERROR(SquadExport!H144*VLOOKUP(WeightedParse!$C144,Weights!$A$1:$AV$15,3,FALSE),"")</f>
        <v/>
      </c>
      <c r="I144" s="94" t="str">
        <f>IFERROR(SquadExport!I144*VLOOKUP(WeightedParse!$C144,Weights!$A$1:$AV$15,4,FALSE),"")</f>
        <v/>
      </c>
      <c r="J144" s="94" t="str">
        <f>IFERROR(SquadExport!J144*VLOOKUP(WeightedParse!$C144,Weights!$A$1:$AV$15,5,FALSE),"")</f>
        <v/>
      </c>
      <c r="K144" s="94" t="str">
        <f>IFERROR(SquadExport!K144*VLOOKUP(WeightedParse!$C144,Weights!$A$1:$AV$15,6,FALSE),"")</f>
        <v/>
      </c>
      <c r="L144" s="94" t="str">
        <f>IFERROR(SquadExport!L144*VLOOKUP(WeightedParse!$C144,Weights!$A$1:$AV$15,7,FALSE),"")</f>
        <v/>
      </c>
      <c r="M144" s="94" t="str">
        <f>IFERROR(SquadExport!M144*VLOOKUP(WeightedParse!$C144,Weights!$A$1:$AV$15,8,FALSE),"")</f>
        <v/>
      </c>
      <c r="N144" s="94" t="str">
        <f>IFERROR(SquadExport!N144*VLOOKUP(WeightedParse!$C144,Weights!$A$1:$AV$15,9,FALSE),"")</f>
        <v/>
      </c>
      <c r="O144" s="94" t="str">
        <f>IFERROR(SquadExport!O144*VLOOKUP(WeightedParse!$C144,Weights!$A$1:$AV$15,10,FALSE),"")</f>
        <v/>
      </c>
      <c r="P144" s="94" t="str">
        <f>IFERROR(SquadExport!P144*VLOOKUP(WeightedParse!$C144,Weights!$A$1:$AV$15,11,FALSE),"")</f>
        <v/>
      </c>
      <c r="Q144" s="94" t="str">
        <f>IFERROR(SquadExport!Q144*VLOOKUP(WeightedParse!$C144,Weights!$A$1:$AV$15,12,FALSE),"")</f>
        <v/>
      </c>
      <c r="R144" s="94" t="str">
        <f>IFERROR(SquadExport!R144*VLOOKUP(WeightedParse!$C144,Weights!$A$1:$AV$15,13,FALSE),"")</f>
        <v/>
      </c>
      <c r="S144" s="94" t="str">
        <f>IFERROR(SquadExport!S144*VLOOKUP(WeightedParse!$C144,Weights!$A$1:$AV$15,14,FALSE),"")</f>
        <v/>
      </c>
      <c r="T144" s="94" t="str">
        <f>IFERROR(SquadExport!T144*VLOOKUP(WeightedParse!$C144,Weights!$A$1:$AV$15,15,FALSE),"")</f>
        <v/>
      </c>
      <c r="U144" s="94" t="str">
        <f>IFERROR(SquadExport!U144*VLOOKUP(WeightedParse!$C144,Weights!$A$1:$AV$15,16,FALSE),"")</f>
        <v/>
      </c>
      <c r="V144" s="94" t="str">
        <f>IFERROR(SquadExport!V144*VLOOKUP(WeightedParse!$C144,Weights!$A$1:$AV$15,17,FALSE),"")</f>
        <v/>
      </c>
      <c r="W144" s="94" t="str">
        <f>IFERROR(SquadExport!W144*VLOOKUP(WeightedParse!$C144,Weights!$A$1:$AV$15,18,FALSE),"")</f>
        <v/>
      </c>
      <c r="X144" s="94" t="str">
        <f>IFERROR(SquadExport!X144*VLOOKUP(WeightedParse!$C144,Weights!$A$1:$AV$15,19,FALSE),"")</f>
        <v/>
      </c>
      <c r="Y144" s="94" t="str">
        <f>IFERROR(SquadExport!Y144*VLOOKUP(WeightedParse!$C144,Weights!$A$1:$AV$15,20,FALSE),"")</f>
        <v/>
      </c>
      <c r="Z144" s="94" t="str">
        <f>IFERROR(SquadExport!Z144*VLOOKUP(WeightedParse!$C144,Weights!$A$1:$AV$15,21,FALSE),"")</f>
        <v/>
      </c>
      <c r="AA144" s="94" t="str">
        <f>IFERROR(SquadExport!AA144*VLOOKUP(WeightedParse!$C144,Weights!$A$1:$AV$15,22,FALSE),"")</f>
        <v/>
      </c>
      <c r="AB144" s="94" t="str">
        <f>IFERROR(SquadExport!AB144*VLOOKUP(WeightedParse!$C144,Weights!$A$1:$AV$15,23,FALSE),"")</f>
        <v/>
      </c>
      <c r="AC144" s="94" t="str">
        <f>IFERROR(SquadExport!AC144*VLOOKUP(WeightedParse!$C144,Weights!$A$1:$AV$15,24,FALSE),"")</f>
        <v/>
      </c>
      <c r="AD144" s="94" t="str">
        <f>IFERROR(SquadExport!AD144*VLOOKUP(WeightedParse!$C144,Weights!$A$1:$AV$15,25,FALSE),"")</f>
        <v/>
      </c>
      <c r="AE144" s="94" t="str">
        <f>IFERROR(SquadExport!AE144*VLOOKUP(WeightedParse!$C144,Weights!$A$1:$AV$15,26,FALSE),"")</f>
        <v/>
      </c>
      <c r="AF144" s="94" t="str">
        <f>IFERROR(SquadExport!AF144*VLOOKUP(WeightedParse!$C144,Weights!$A$1:$AV$15,27,FALSE),"")</f>
        <v/>
      </c>
      <c r="AG144" s="94" t="str">
        <f>IFERROR(SquadExport!AG144*VLOOKUP(WeightedParse!$C144,Weights!$A$1:$AV$15,28,FALSE),"")</f>
        <v/>
      </c>
      <c r="AH144" s="94" t="str">
        <f>IFERROR(SquadExport!AH144*VLOOKUP(WeightedParse!$C144,Weights!$A$1:$AV$15,29,FALSE),"")</f>
        <v/>
      </c>
      <c r="AI144" s="94" t="str">
        <f>IFERROR(SquadExport!AI144*VLOOKUP(WeightedParse!$C144,Weights!$A$1:$AV$15,30,FALSE),"")</f>
        <v/>
      </c>
      <c r="AJ144" s="94" t="str">
        <f>IFERROR(SquadExport!AJ144*VLOOKUP(WeightedParse!$C144,Weights!$A$1:$AV$15,31,FALSE),"")</f>
        <v/>
      </c>
      <c r="AK144" s="94" t="str">
        <f>IFERROR(SquadExport!AK144*VLOOKUP(WeightedParse!$C144,Weights!$A$1:$AV$15,32,FALSE),"")</f>
        <v/>
      </c>
      <c r="AL144" s="94" t="str">
        <f>IFERROR(SquadExport!AL144*VLOOKUP(WeightedParse!$C144,Weights!$A$1:$AV$15,33,FALSE),"")</f>
        <v/>
      </c>
      <c r="AM144" s="94" t="str">
        <f>IFERROR(SquadExport!AM144*VLOOKUP(WeightedParse!$C144,Weights!$A$1:$AV$15,34,FALSE),"")</f>
        <v/>
      </c>
      <c r="AN144" s="94" t="str">
        <f>IFERROR(SquadExport!AN144*VLOOKUP(WeightedParse!$C144,Weights!$A$1:$AV$15,35,FALSE),"")</f>
        <v/>
      </c>
      <c r="AO144" s="94" t="str">
        <f>IFERROR(SquadExport!AO144*VLOOKUP(WeightedParse!$C144,Weights!$A$1:$AV$15,36,FALSE),"")</f>
        <v/>
      </c>
      <c r="AP144" s="94" t="str">
        <f>IFERROR(SquadExport!AP144*VLOOKUP(WeightedParse!$C144,Weights!$A$1:$AV$15,37,FALSE),"")</f>
        <v/>
      </c>
      <c r="AQ144" s="94" t="str">
        <f>IFERROR(SquadExport!AQ144*VLOOKUP(WeightedParse!$C144,Weights!$A$1:$AV$15,38,FALSE),"")</f>
        <v/>
      </c>
      <c r="AR144" s="94" t="str">
        <f>IFERROR(SquadExport!AR144*VLOOKUP(WeightedParse!$C144,Weights!$A$1:$AV$15,39,FALSE),"")</f>
        <v/>
      </c>
      <c r="AS144" s="94" t="str">
        <f>IFERROR(SquadExport!AS144*VLOOKUP(WeightedParse!$C144,Weights!$A$1:$AV$15,40,FALSE),"")</f>
        <v/>
      </c>
      <c r="AT144" s="94" t="str">
        <f>IFERROR(SquadExport!AT144*VLOOKUP(WeightedParse!$C144,Weights!$A$1:$AV$15,41,FALSE),"")</f>
        <v/>
      </c>
      <c r="AU144" s="94" t="str">
        <f>IFERROR(SquadExport!AU144*VLOOKUP(WeightedParse!$C144,Weights!$A$1:$AV$15,42,FALSE),"")</f>
        <v/>
      </c>
      <c r="AV144" s="94" t="str">
        <f>IFERROR(SquadExport!AV144*VLOOKUP(WeightedParse!$C144,Weights!$A$1:$AV$15,43,FALSE),"")</f>
        <v/>
      </c>
      <c r="AW144" s="94" t="str">
        <f>IFERROR(SquadExport!AW144*VLOOKUP(WeightedParse!$C144,Weights!$A$1:$AV$15,44,FALSE),"")</f>
        <v/>
      </c>
      <c r="AX144" s="94" t="str">
        <f>IFERROR(SquadExport!AX144*VLOOKUP(WeightedParse!$C144,Weights!$A$1:$AV$15,45,FALSE),"")</f>
        <v/>
      </c>
      <c r="AY144" s="94" t="str">
        <f>IFERROR(SquadExport!AY144*VLOOKUP(WeightedParse!$C144,Weights!$A$1:$AV$15,46,FALSE),"")</f>
        <v/>
      </c>
      <c r="AZ144" s="94" t="str">
        <f>IFERROR(SquadExport!AZ144*VLOOKUP(WeightedParse!$C144,Weights!$A$1:$AV$15,47,FALSE),"")</f>
        <v/>
      </c>
      <c r="BA144" s="94" t="str">
        <f>IFERROR(SquadExport!BA144*VLOOKUP(WeightedParse!$C144,Weights!$A$1:$AV$15,48,FALSE),"")</f>
        <v/>
      </c>
      <c r="BB144" s="92" t="str">
        <f>IFERROR(IF(SquadExport!$BB144="Very Strong",6,IF(SquadExport!$BB144="Strong",5,IF(SquadExport!$BB144="Fairly Strong",4,IF(SquadExport!$BB144="Reasonable",3,IF(SquadExport!$BB144="Weak",2, IF(SquadExport!$BB144="Very Weak",1,"")))))),"")</f>
        <v/>
      </c>
      <c r="BC144" s="92" t="str">
        <f>IFERROR(IF(SquadExport!$BC144="Very Strong",6,IF(SquadExport!$BC144="Strong",5,IF(SquadExport!$BC144="Fairly Strong",4,IF(SquadExport!$BC144="Reasonable",3,IF(SquadExport!$BC144="Weak",2, IF(SquadExport!$BC144="Very Weak",1,"")))))),"")</f>
        <v/>
      </c>
      <c r="BD144" s="105" t="str">
        <f t="shared" si="4"/>
        <v/>
      </c>
      <c r="BE144" s="86" t="str">
        <f t="shared" si="5"/>
        <v/>
      </c>
    </row>
    <row r="145" spans="1:57" x14ac:dyDescent="0.25">
      <c r="A145" s="85" t="str">
        <f>IF(SquadExport!A145&gt;"",SquadExport!A145,"")</f>
        <v/>
      </c>
      <c r="B145" s="92" t="str">
        <f>IF($A145&gt;"",SquadExport!B145,"")</f>
        <v/>
      </c>
      <c r="C145" s="92" t="str">
        <f>IF($A145&gt;"",SquadExport!C145,"")</f>
        <v/>
      </c>
      <c r="D145" s="92" t="str">
        <f>IF(A145&gt;"",SquadExport!D145,"")</f>
        <v/>
      </c>
      <c r="E145" s="92" t="str">
        <f>IF($A145&gt;"",SquadExport!E145,"")</f>
        <v/>
      </c>
      <c r="F145" s="92" t="str">
        <f>IF($A145&gt;"",SquadExport!F145,"")</f>
        <v/>
      </c>
      <c r="G145" s="94" t="str">
        <f>IFERROR(SquadExport!G145*VLOOKUP(WeightedParse!$C145,Weights!$A$1:$AV$15,2,FALSE),"")</f>
        <v/>
      </c>
      <c r="H145" s="94" t="str">
        <f>IFERROR(SquadExport!H145*VLOOKUP(WeightedParse!$C145,Weights!$A$1:$AV$15,3,FALSE),"")</f>
        <v/>
      </c>
      <c r="I145" s="94" t="str">
        <f>IFERROR(SquadExport!I145*VLOOKUP(WeightedParse!$C145,Weights!$A$1:$AV$15,4,FALSE),"")</f>
        <v/>
      </c>
      <c r="J145" s="94" t="str">
        <f>IFERROR(SquadExport!J145*VLOOKUP(WeightedParse!$C145,Weights!$A$1:$AV$15,5,FALSE),"")</f>
        <v/>
      </c>
      <c r="K145" s="94" t="str">
        <f>IFERROR(SquadExport!K145*VLOOKUP(WeightedParse!$C145,Weights!$A$1:$AV$15,6,FALSE),"")</f>
        <v/>
      </c>
      <c r="L145" s="94" t="str">
        <f>IFERROR(SquadExport!L145*VLOOKUP(WeightedParse!$C145,Weights!$A$1:$AV$15,7,FALSE),"")</f>
        <v/>
      </c>
      <c r="M145" s="94" t="str">
        <f>IFERROR(SquadExport!M145*VLOOKUP(WeightedParse!$C145,Weights!$A$1:$AV$15,8,FALSE),"")</f>
        <v/>
      </c>
      <c r="N145" s="94" t="str">
        <f>IFERROR(SquadExport!N145*VLOOKUP(WeightedParse!$C145,Weights!$A$1:$AV$15,9,FALSE),"")</f>
        <v/>
      </c>
      <c r="O145" s="94" t="str">
        <f>IFERROR(SquadExport!O145*VLOOKUP(WeightedParse!$C145,Weights!$A$1:$AV$15,10,FALSE),"")</f>
        <v/>
      </c>
      <c r="P145" s="94" t="str">
        <f>IFERROR(SquadExport!P145*VLOOKUP(WeightedParse!$C145,Weights!$A$1:$AV$15,11,FALSE),"")</f>
        <v/>
      </c>
      <c r="Q145" s="94" t="str">
        <f>IFERROR(SquadExport!Q145*VLOOKUP(WeightedParse!$C145,Weights!$A$1:$AV$15,12,FALSE),"")</f>
        <v/>
      </c>
      <c r="R145" s="94" t="str">
        <f>IFERROR(SquadExport!R145*VLOOKUP(WeightedParse!$C145,Weights!$A$1:$AV$15,13,FALSE),"")</f>
        <v/>
      </c>
      <c r="S145" s="94" t="str">
        <f>IFERROR(SquadExport!S145*VLOOKUP(WeightedParse!$C145,Weights!$A$1:$AV$15,14,FALSE),"")</f>
        <v/>
      </c>
      <c r="T145" s="94" t="str">
        <f>IFERROR(SquadExport!T145*VLOOKUP(WeightedParse!$C145,Weights!$A$1:$AV$15,15,FALSE),"")</f>
        <v/>
      </c>
      <c r="U145" s="94" t="str">
        <f>IFERROR(SquadExport!U145*VLOOKUP(WeightedParse!$C145,Weights!$A$1:$AV$15,16,FALSE),"")</f>
        <v/>
      </c>
      <c r="V145" s="94" t="str">
        <f>IFERROR(SquadExport!V145*VLOOKUP(WeightedParse!$C145,Weights!$A$1:$AV$15,17,FALSE),"")</f>
        <v/>
      </c>
      <c r="W145" s="94" t="str">
        <f>IFERROR(SquadExport!W145*VLOOKUP(WeightedParse!$C145,Weights!$A$1:$AV$15,18,FALSE),"")</f>
        <v/>
      </c>
      <c r="X145" s="94" t="str">
        <f>IFERROR(SquadExport!X145*VLOOKUP(WeightedParse!$C145,Weights!$A$1:$AV$15,19,FALSE),"")</f>
        <v/>
      </c>
      <c r="Y145" s="94" t="str">
        <f>IFERROR(SquadExport!Y145*VLOOKUP(WeightedParse!$C145,Weights!$A$1:$AV$15,20,FALSE),"")</f>
        <v/>
      </c>
      <c r="Z145" s="94" t="str">
        <f>IFERROR(SquadExport!Z145*VLOOKUP(WeightedParse!$C145,Weights!$A$1:$AV$15,21,FALSE),"")</f>
        <v/>
      </c>
      <c r="AA145" s="94" t="str">
        <f>IFERROR(SquadExport!AA145*VLOOKUP(WeightedParse!$C145,Weights!$A$1:$AV$15,22,FALSE),"")</f>
        <v/>
      </c>
      <c r="AB145" s="94" t="str">
        <f>IFERROR(SquadExport!AB145*VLOOKUP(WeightedParse!$C145,Weights!$A$1:$AV$15,23,FALSE),"")</f>
        <v/>
      </c>
      <c r="AC145" s="94" t="str">
        <f>IFERROR(SquadExport!AC145*VLOOKUP(WeightedParse!$C145,Weights!$A$1:$AV$15,24,FALSE),"")</f>
        <v/>
      </c>
      <c r="AD145" s="94" t="str">
        <f>IFERROR(SquadExport!AD145*VLOOKUP(WeightedParse!$C145,Weights!$A$1:$AV$15,25,FALSE),"")</f>
        <v/>
      </c>
      <c r="AE145" s="94" t="str">
        <f>IFERROR(SquadExport!AE145*VLOOKUP(WeightedParse!$C145,Weights!$A$1:$AV$15,26,FALSE),"")</f>
        <v/>
      </c>
      <c r="AF145" s="94" t="str">
        <f>IFERROR(SquadExport!AF145*VLOOKUP(WeightedParse!$C145,Weights!$A$1:$AV$15,27,FALSE),"")</f>
        <v/>
      </c>
      <c r="AG145" s="94" t="str">
        <f>IFERROR(SquadExport!AG145*VLOOKUP(WeightedParse!$C145,Weights!$A$1:$AV$15,28,FALSE),"")</f>
        <v/>
      </c>
      <c r="AH145" s="94" t="str">
        <f>IFERROR(SquadExport!AH145*VLOOKUP(WeightedParse!$C145,Weights!$A$1:$AV$15,29,FALSE),"")</f>
        <v/>
      </c>
      <c r="AI145" s="94" t="str">
        <f>IFERROR(SquadExport!AI145*VLOOKUP(WeightedParse!$C145,Weights!$A$1:$AV$15,30,FALSE),"")</f>
        <v/>
      </c>
      <c r="AJ145" s="94" t="str">
        <f>IFERROR(SquadExport!AJ145*VLOOKUP(WeightedParse!$C145,Weights!$A$1:$AV$15,31,FALSE),"")</f>
        <v/>
      </c>
      <c r="AK145" s="94" t="str">
        <f>IFERROR(SquadExport!AK145*VLOOKUP(WeightedParse!$C145,Weights!$A$1:$AV$15,32,FALSE),"")</f>
        <v/>
      </c>
      <c r="AL145" s="94" t="str">
        <f>IFERROR(SquadExport!AL145*VLOOKUP(WeightedParse!$C145,Weights!$A$1:$AV$15,33,FALSE),"")</f>
        <v/>
      </c>
      <c r="AM145" s="94" t="str">
        <f>IFERROR(SquadExport!AM145*VLOOKUP(WeightedParse!$C145,Weights!$A$1:$AV$15,34,FALSE),"")</f>
        <v/>
      </c>
      <c r="AN145" s="94" t="str">
        <f>IFERROR(SquadExport!AN145*VLOOKUP(WeightedParse!$C145,Weights!$A$1:$AV$15,35,FALSE),"")</f>
        <v/>
      </c>
      <c r="AO145" s="94" t="str">
        <f>IFERROR(SquadExport!AO145*VLOOKUP(WeightedParse!$C145,Weights!$A$1:$AV$15,36,FALSE),"")</f>
        <v/>
      </c>
      <c r="AP145" s="94" t="str">
        <f>IFERROR(SquadExport!AP145*VLOOKUP(WeightedParse!$C145,Weights!$A$1:$AV$15,37,FALSE),"")</f>
        <v/>
      </c>
      <c r="AQ145" s="94" t="str">
        <f>IFERROR(SquadExport!AQ145*VLOOKUP(WeightedParse!$C145,Weights!$A$1:$AV$15,38,FALSE),"")</f>
        <v/>
      </c>
      <c r="AR145" s="94" t="str">
        <f>IFERROR(SquadExport!AR145*VLOOKUP(WeightedParse!$C145,Weights!$A$1:$AV$15,39,FALSE),"")</f>
        <v/>
      </c>
      <c r="AS145" s="94" t="str">
        <f>IFERROR(SquadExport!AS145*VLOOKUP(WeightedParse!$C145,Weights!$A$1:$AV$15,40,FALSE),"")</f>
        <v/>
      </c>
      <c r="AT145" s="94" t="str">
        <f>IFERROR(SquadExport!AT145*VLOOKUP(WeightedParse!$C145,Weights!$A$1:$AV$15,41,FALSE),"")</f>
        <v/>
      </c>
      <c r="AU145" s="94" t="str">
        <f>IFERROR(SquadExport!AU145*VLOOKUP(WeightedParse!$C145,Weights!$A$1:$AV$15,42,FALSE),"")</f>
        <v/>
      </c>
      <c r="AV145" s="94" t="str">
        <f>IFERROR(SquadExport!AV145*VLOOKUP(WeightedParse!$C145,Weights!$A$1:$AV$15,43,FALSE),"")</f>
        <v/>
      </c>
      <c r="AW145" s="94" t="str">
        <f>IFERROR(SquadExport!AW145*VLOOKUP(WeightedParse!$C145,Weights!$A$1:$AV$15,44,FALSE),"")</f>
        <v/>
      </c>
      <c r="AX145" s="94" t="str">
        <f>IFERROR(SquadExport!AX145*VLOOKUP(WeightedParse!$C145,Weights!$A$1:$AV$15,45,FALSE),"")</f>
        <v/>
      </c>
      <c r="AY145" s="94" t="str">
        <f>IFERROR(SquadExport!AY145*VLOOKUP(WeightedParse!$C145,Weights!$A$1:$AV$15,46,FALSE),"")</f>
        <v/>
      </c>
      <c r="AZ145" s="94" t="str">
        <f>IFERROR(SquadExport!AZ145*VLOOKUP(WeightedParse!$C145,Weights!$A$1:$AV$15,47,FALSE),"")</f>
        <v/>
      </c>
      <c r="BA145" s="94" t="str">
        <f>IFERROR(SquadExport!BA145*VLOOKUP(WeightedParse!$C145,Weights!$A$1:$AV$15,48,FALSE),"")</f>
        <v/>
      </c>
      <c r="BB145" s="92" t="str">
        <f>IFERROR(IF(SquadExport!$BB145="Very Strong",6,IF(SquadExport!$BB145="Strong",5,IF(SquadExport!$BB145="Fairly Strong",4,IF(SquadExport!$BB145="Reasonable",3,IF(SquadExport!$BB145="Weak",2, IF(SquadExport!$BB145="Very Weak",1,"")))))),"")</f>
        <v/>
      </c>
      <c r="BC145" s="92" t="str">
        <f>IFERROR(IF(SquadExport!$BC145="Very Strong",6,IF(SquadExport!$BC145="Strong",5,IF(SquadExport!$BC145="Fairly Strong",4,IF(SquadExport!$BC145="Reasonable",3,IF(SquadExport!$BC145="Weak",2, IF(SquadExport!$BC145="Very Weak",1,"")))))),"")</f>
        <v/>
      </c>
      <c r="BD145" s="105" t="str">
        <f t="shared" si="4"/>
        <v/>
      </c>
      <c r="BE145" s="86" t="str">
        <f t="shared" si="5"/>
        <v/>
      </c>
    </row>
    <row r="146" spans="1:57" x14ac:dyDescent="0.25">
      <c r="A146" s="85" t="str">
        <f>IF(SquadExport!A146&gt;"",SquadExport!A146,"")</f>
        <v/>
      </c>
      <c r="B146" s="92" t="str">
        <f>IF($A146&gt;"",SquadExport!B146,"")</f>
        <v/>
      </c>
      <c r="C146" s="92" t="str">
        <f>IF($A146&gt;"",SquadExport!C146,"")</f>
        <v/>
      </c>
      <c r="D146" s="92" t="str">
        <f>IF(A146&gt;"",SquadExport!D146,"")</f>
        <v/>
      </c>
      <c r="E146" s="92" t="str">
        <f>IF($A146&gt;"",SquadExport!E146,"")</f>
        <v/>
      </c>
      <c r="F146" s="92" t="str">
        <f>IF($A146&gt;"",SquadExport!F146,"")</f>
        <v/>
      </c>
      <c r="G146" s="94" t="str">
        <f>IFERROR(SquadExport!G146*VLOOKUP(WeightedParse!$C146,Weights!$A$1:$AV$15,2,FALSE),"")</f>
        <v/>
      </c>
      <c r="H146" s="94" t="str">
        <f>IFERROR(SquadExport!H146*VLOOKUP(WeightedParse!$C146,Weights!$A$1:$AV$15,3,FALSE),"")</f>
        <v/>
      </c>
      <c r="I146" s="94" t="str">
        <f>IFERROR(SquadExport!I146*VLOOKUP(WeightedParse!$C146,Weights!$A$1:$AV$15,4,FALSE),"")</f>
        <v/>
      </c>
      <c r="J146" s="94" t="str">
        <f>IFERROR(SquadExport!J146*VLOOKUP(WeightedParse!$C146,Weights!$A$1:$AV$15,5,FALSE),"")</f>
        <v/>
      </c>
      <c r="K146" s="94" t="str">
        <f>IFERROR(SquadExport!K146*VLOOKUP(WeightedParse!$C146,Weights!$A$1:$AV$15,6,FALSE),"")</f>
        <v/>
      </c>
      <c r="L146" s="94" t="str">
        <f>IFERROR(SquadExport!L146*VLOOKUP(WeightedParse!$C146,Weights!$A$1:$AV$15,7,FALSE),"")</f>
        <v/>
      </c>
      <c r="M146" s="94" t="str">
        <f>IFERROR(SquadExport!M146*VLOOKUP(WeightedParse!$C146,Weights!$A$1:$AV$15,8,FALSE),"")</f>
        <v/>
      </c>
      <c r="N146" s="94" t="str">
        <f>IFERROR(SquadExport!N146*VLOOKUP(WeightedParse!$C146,Weights!$A$1:$AV$15,9,FALSE),"")</f>
        <v/>
      </c>
      <c r="O146" s="94" t="str">
        <f>IFERROR(SquadExport!O146*VLOOKUP(WeightedParse!$C146,Weights!$A$1:$AV$15,10,FALSE),"")</f>
        <v/>
      </c>
      <c r="P146" s="94" t="str">
        <f>IFERROR(SquadExport!P146*VLOOKUP(WeightedParse!$C146,Weights!$A$1:$AV$15,11,FALSE),"")</f>
        <v/>
      </c>
      <c r="Q146" s="94" t="str">
        <f>IFERROR(SquadExport!Q146*VLOOKUP(WeightedParse!$C146,Weights!$A$1:$AV$15,12,FALSE),"")</f>
        <v/>
      </c>
      <c r="R146" s="94" t="str">
        <f>IFERROR(SquadExport!R146*VLOOKUP(WeightedParse!$C146,Weights!$A$1:$AV$15,13,FALSE),"")</f>
        <v/>
      </c>
      <c r="S146" s="94" t="str">
        <f>IFERROR(SquadExport!S146*VLOOKUP(WeightedParse!$C146,Weights!$A$1:$AV$15,14,FALSE),"")</f>
        <v/>
      </c>
      <c r="T146" s="94" t="str">
        <f>IFERROR(SquadExport!T146*VLOOKUP(WeightedParse!$C146,Weights!$A$1:$AV$15,15,FALSE),"")</f>
        <v/>
      </c>
      <c r="U146" s="94" t="str">
        <f>IFERROR(SquadExport!U146*VLOOKUP(WeightedParse!$C146,Weights!$A$1:$AV$15,16,FALSE),"")</f>
        <v/>
      </c>
      <c r="V146" s="94" t="str">
        <f>IFERROR(SquadExport!V146*VLOOKUP(WeightedParse!$C146,Weights!$A$1:$AV$15,17,FALSE),"")</f>
        <v/>
      </c>
      <c r="W146" s="94" t="str">
        <f>IFERROR(SquadExport!W146*VLOOKUP(WeightedParse!$C146,Weights!$A$1:$AV$15,18,FALSE),"")</f>
        <v/>
      </c>
      <c r="X146" s="94" t="str">
        <f>IFERROR(SquadExport!X146*VLOOKUP(WeightedParse!$C146,Weights!$A$1:$AV$15,19,FALSE),"")</f>
        <v/>
      </c>
      <c r="Y146" s="94" t="str">
        <f>IFERROR(SquadExport!Y146*VLOOKUP(WeightedParse!$C146,Weights!$A$1:$AV$15,20,FALSE),"")</f>
        <v/>
      </c>
      <c r="Z146" s="94" t="str">
        <f>IFERROR(SquadExport!Z146*VLOOKUP(WeightedParse!$C146,Weights!$A$1:$AV$15,21,FALSE),"")</f>
        <v/>
      </c>
      <c r="AA146" s="94" t="str">
        <f>IFERROR(SquadExport!AA146*VLOOKUP(WeightedParse!$C146,Weights!$A$1:$AV$15,22,FALSE),"")</f>
        <v/>
      </c>
      <c r="AB146" s="94" t="str">
        <f>IFERROR(SquadExport!AB146*VLOOKUP(WeightedParse!$C146,Weights!$A$1:$AV$15,23,FALSE),"")</f>
        <v/>
      </c>
      <c r="AC146" s="94" t="str">
        <f>IFERROR(SquadExport!AC146*VLOOKUP(WeightedParse!$C146,Weights!$A$1:$AV$15,24,FALSE),"")</f>
        <v/>
      </c>
      <c r="AD146" s="94" t="str">
        <f>IFERROR(SquadExport!AD146*VLOOKUP(WeightedParse!$C146,Weights!$A$1:$AV$15,25,FALSE),"")</f>
        <v/>
      </c>
      <c r="AE146" s="94" t="str">
        <f>IFERROR(SquadExport!AE146*VLOOKUP(WeightedParse!$C146,Weights!$A$1:$AV$15,26,FALSE),"")</f>
        <v/>
      </c>
      <c r="AF146" s="94" t="str">
        <f>IFERROR(SquadExport!AF146*VLOOKUP(WeightedParse!$C146,Weights!$A$1:$AV$15,27,FALSE),"")</f>
        <v/>
      </c>
      <c r="AG146" s="94" t="str">
        <f>IFERROR(SquadExport!AG146*VLOOKUP(WeightedParse!$C146,Weights!$A$1:$AV$15,28,FALSE),"")</f>
        <v/>
      </c>
      <c r="AH146" s="94" t="str">
        <f>IFERROR(SquadExport!AH146*VLOOKUP(WeightedParse!$C146,Weights!$A$1:$AV$15,29,FALSE),"")</f>
        <v/>
      </c>
      <c r="AI146" s="94" t="str">
        <f>IFERROR(SquadExport!AI146*VLOOKUP(WeightedParse!$C146,Weights!$A$1:$AV$15,30,FALSE),"")</f>
        <v/>
      </c>
      <c r="AJ146" s="94" t="str">
        <f>IFERROR(SquadExport!AJ146*VLOOKUP(WeightedParse!$C146,Weights!$A$1:$AV$15,31,FALSE),"")</f>
        <v/>
      </c>
      <c r="AK146" s="94" t="str">
        <f>IFERROR(SquadExport!AK146*VLOOKUP(WeightedParse!$C146,Weights!$A$1:$AV$15,32,FALSE),"")</f>
        <v/>
      </c>
      <c r="AL146" s="94" t="str">
        <f>IFERROR(SquadExport!AL146*VLOOKUP(WeightedParse!$C146,Weights!$A$1:$AV$15,33,FALSE),"")</f>
        <v/>
      </c>
      <c r="AM146" s="94" t="str">
        <f>IFERROR(SquadExport!AM146*VLOOKUP(WeightedParse!$C146,Weights!$A$1:$AV$15,34,FALSE),"")</f>
        <v/>
      </c>
      <c r="AN146" s="94" t="str">
        <f>IFERROR(SquadExport!AN146*VLOOKUP(WeightedParse!$C146,Weights!$A$1:$AV$15,35,FALSE),"")</f>
        <v/>
      </c>
      <c r="AO146" s="94" t="str">
        <f>IFERROR(SquadExport!AO146*VLOOKUP(WeightedParse!$C146,Weights!$A$1:$AV$15,36,FALSE),"")</f>
        <v/>
      </c>
      <c r="AP146" s="94" t="str">
        <f>IFERROR(SquadExport!AP146*VLOOKUP(WeightedParse!$C146,Weights!$A$1:$AV$15,37,FALSE),"")</f>
        <v/>
      </c>
      <c r="AQ146" s="94" t="str">
        <f>IFERROR(SquadExport!AQ146*VLOOKUP(WeightedParse!$C146,Weights!$A$1:$AV$15,38,FALSE),"")</f>
        <v/>
      </c>
      <c r="AR146" s="94" t="str">
        <f>IFERROR(SquadExport!AR146*VLOOKUP(WeightedParse!$C146,Weights!$A$1:$AV$15,39,FALSE),"")</f>
        <v/>
      </c>
      <c r="AS146" s="94" t="str">
        <f>IFERROR(SquadExport!AS146*VLOOKUP(WeightedParse!$C146,Weights!$A$1:$AV$15,40,FALSE),"")</f>
        <v/>
      </c>
      <c r="AT146" s="94" t="str">
        <f>IFERROR(SquadExport!AT146*VLOOKUP(WeightedParse!$C146,Weights!$A$1:$AV$15,41,FALSE),"")</f>
        <v/>
      </c>
      <c r="AU146" s="94" t="str">
        <f>IFERROR(SquadExport!AU146*VLOOKUP(WeightedParse!$C146,Weights!$A$1:$AV$15,42,FALSE),"")</f>
        <v/>
      </c>
      <c r="AV146" s="94" t="str">
        <f>IFERROR(SquadExport!AV146*VLOOKUP(WeightedParse!$C146,Weights!$A$1:$AV$15,43,FALSE),"")</f>
        <v/>
      </c>
      <c r="AW146" s="94" t="str">
        <f>IFERROR(SquadExport!AW146*VLOOKUP(WeightedParse!$C146,Weights!$A$1:$AV$15,44,FALSE),"")</f>
        <v/>
      </c>
      <c r="AX146" s="94" t="str">
        <f>IFERROR(SquadExport!AX146*VLOOKUP(WeightedParse!$C146,Weights!$A$1:$AV$15,45,FALSE),"")</f>
        <v/>
      </c>
      <c r="AY146" s="94" t="str">
        <f>IFERROR(SquadExport!AY146*VLOOKUP(WeightedParse!$C146,Weights!$A$1:$AV$15,46,FALSE),"")</f>
        <v/>
      </c>
      <c r="AZ146" s="94" t="str">
        <f>IFERROR(SquadExport!AZ146*VLOOKUP(WeightedParse!$C146,Weights!$A$1:$AV$15,47,FALSE),"")</f>
        <v/>
      </c>
      <c r="BA146" s="94" t="str">
        <f>IFERROR(SquadExport!BA146*VLOOKUP(WeightedParse!$C146,Weights!$A$1:$AV$15,48,FALSE),"")</f>
        <v/>
      </c>
      <c r="BB146" s="92" t="str">
        <f>IFERROR(IF(SquadExport!$BB146="Very Strong",6,IF(SquadExport!$BB146="Strong",5,IF(SquadExport!$BB146="Fairly Strong",4,IF(SquadExport!$BB146="Reasonable",3,IF(SquadExport!$BB146="Weak",2, IF(SquadExport!$BB146="Very Weak",1,"")))))),"")</f>
        <v/>
      </c>
      <c r="BC146" s="92" t="str">
        <f>IFERROR(IF(SquadExport!$BC146="Very Strong",6,IF(SquadExport!$BC146="Strong",5,IF(SquadExport!$BC146="Fairly Strong",4,IF(SquadExport!$BC146="Reasonable",3,IF(SquadExport!$BC146="Weak",2, IF(SquadExport!$BC146="Very Weak",1,"")))))),"")</f>
        <v/>
      </c>
      <c r="BD146" s="105" t="str">
        <f t="shared" si="4"/>
        <v/>
      </c>
      <c r="BE146" s="86" t="str">
        <f t="shared" si="5"/>
        <v/>
      </c>
    </row>
    <row r="147" spans="1:57" x14ac:dyDescent="0.25">
      <c r="A147" s="85" t="str">
        <f>IF(SquadExport!A147&gt;"",SquadExport!A147,"")</f>
        <v/>
      </c>
      <c r="B147" s="92" t="str">
        <f>IF($A147&gt;"",SquadExport!B147,"")</f>
        <v/>
      </c>
      <c r="C147" s="92" t="str">
        <f>IF($A147&gt;"",SquadExport!C147,"")</f>
        <v/>
      </c>
      <c r="D147" s="92" t="str">
        <f>IF(A147&gt;"",SquadExport!D147,"")</f>
        <v/>
      </c>
      <c r="E147" s="92" t="str">
        <f>IF($A147&gt;"",SquadExport!E147,"")</f>
        <v/>
      </c>
      <c r="F147" s="92" t="str">
        <f>IF($A147&gt;"",SquadExport!F147,"")</f>
        <v/>
      </c>
      <c r="G147" s="94" t="str">
        <f>IFERROR(SquadExport!G147*VLOOKUP(WeightedParse!$C147,Weights!$A$1:$AV$15,2,FALSE),"")</f>
        <v/>
      </c>
      <c r="H147" s="94" t="str">
        <f>IFERROR(SquadExport!H147*VLOOKUP(WeightedParse!$C147,Weights!$A$1:$AV$15,3,FALSE),"")</f>
        <v/>
      </c>
      <c r="I147" s="94" t="str">
        <f>IFERROR(SquadExport!I147*VLOOKUP(WeightedParse!$C147,Weights!$A$1:$AV$15,4,FALSE),"")</f>
        <v/>
      </c>
      <c r="J147" s="94" t="str">
        <f>IFERROR(SquadExport!J147*VLOOKUP(WeightedParse!$C147,Weights!$A$1:$AV$15,5,FALSE),"")</f>
        <v/>
      </c>
      <c r="K147" s="94" t="str">
        <f>IFERROR(SquadExport!K147*VLOOKUP(WeightedParse!$C147,Weights!$A$1:$AV$15,6,FALSE),"")</f>
        <v/>
      </c>
      <c r="L147" s="94" t="str">
        <f>IFERROR(SquadExport!L147*VLOOKUP(WeightedParse!$C147,Weights!$A$1:$AV$15,7,FALSE),"")</f>
        <v/>
      </c>
      <c r="M147" s="94" t="str">
        <f>IFERROR(SquadExport!M147*VLOOKUP(WeightedParse!$C147,Weights!$A$1:$AV$15,8,FALSE),"")</f>
        <v/>
      </c>
      <c r="N147" s="94" t="str">
        <f>IFERROR(SquadExport!N147*VLOOKUP(WeightedParse!$C147,Weights!$A$1:$AV$15,9,FALSE),"")</f>
        <v/>
      </c>
      <c r="O147" s="94" t="str">
        <f>IFERROR(SquadExport!O147*VLOOKUP(WeightedParse!$C147,Weights!$A$1:$AV$15,10,FALSE),"")</f>
        <v/>
      </c>
      <c r="P147" s="94" t="str">
        <f>IFERROR(SquadExport!P147*VLOOKUP(WeightedParse!$C147,Weights!$A$1:$AV$15,11,FALSE),"")</f>
        <v/>
      </c>
      <c r="Q147" s="94" t="str">
        <f>IFERROR(SquadExport!Q147*VLOOKUP(WeightedParse!$C147,Weights!$A$1:$AV$15,12,FALSE),"")</f>
        <v/>
      </c>
      <c r="R147" s="94" t="str">
        <f>IFERROR(SquadExport!R147*VLOOKUP(WeightedParse!$C147,Weights!$A$1:$AV$15,13,FALSE),"")</f>
        <v/>
      </c>
      <c r="S147" s="94" t="str">
        <f>IFERROR(SquadExport!S147*VLOOKUP(WeightedParse!$C147,Weights!$A$1:$AV$15,14,FALSE),"")</f>
        <v/>
      </c>
      <c r="T147" s="94" t="str">
        <f>IFERROR(SquadExport!T147*VLOOKUP(WeightedParse!$C147,Weights!$A$1:$AV$15,15,FALSE),"")</f>
        <v/>
      </c>
      <c r="U147" s="94" t="str">
        <f>IFERROR(SquadExport!U147*VLOOKUP(WeightedParse!$C147,Weights!$A$1:$AV$15,16,FALSE),"")</f>
        <v/>
      </c>
      <c r="V147" s="94" t="str">
        <f>IFERROR(SquadExport!V147*VLOOKUP(WeightedParse!$C147,Weights!$A$1:$AV$15,17,FALSE),"")</f>
        <v/>
      </c>
      <c r="W147" s="94" t="str">
        <f>IFERROR(SquadExport!W147*VLOOKUP(WeightedParse!$C147,Weights!$A$1:$AV$15,18,FALSE),"")</f>
        <v/>
      </c>
      <c r="X147" s="94" t="str">
        <f>IFERROR(SquadExport!X147*VLOOKUP(WeightedParse!$C147,Weights!$A$1:$AV$15,19,FALSE),"")</f>
        <v/>
      </c>
      <c r="Y147" s="94" t="str">
        <f>IFERROR(SquadExport!Y147*VLOOKUP(WeightedParse!$C147,Weights!$A$1:$AV$15,20,FALSE),"")</f>
        <v/>
      </c>
      <c r="Z147" s="94" t="str">
        <f>IFERROR(SquadExport!Z147*VLOOKUP(WeightedParse!$C147,Weights!$A$1:$AV$15,21,FALSE),"")</f>
        <v/>
      </c>
      <c r="AA147" s="94" t="str">
        <f>IFERROR(SquadExport!AA147*VLOOKUP(WeightedParse!$C147,Weights!$A$1:$AV$15,22,FALSE),"")</f>
        <v/>
      </c>
      <c r="AB147" s="94" t="str">
        <f>IFERROR(SquadExport!AB147*VLOOKUP(WeightedParse!$C147,Weights!$A$1:$AV$15,23,FALSE),"")</f>
        <v/>
      </c>
      <c r="AC147" s="94" t="str">
        <f>IFERROR(SquadExport!AC147*VLOOKUP(WeightedParse!$C147,Weights!$A$1:$AV$15,24,FALSE),"")</f>
        <v/>
      </c>
      <c r="AD147" s="94" t="str">
        <f>IFERROR(SquadExport!AD147*VLOOKUP(WeightedParse!$C147,Weights!$A$1:$AV$15,25,FALSE),"")</f>
        <v/>
      </c>
      <c r="AE147" s="94" t="str">
        <f>IFERROR(SquadExport!AE147*VLOOKUP(WeightedParse!$C147,Weights!$A$1:$AV$15,26,FALSE),"")</f>
        <v/>
      </c>
      <c r="AF147" s="94" t="str">
        <f>IFERROR(SquadExport!AF147*VLOOKUP(WeightedParse!$C147,Weights!$A$1:$AV$15,27,FALSE),"")</f>
        <v/>
      </c>
      <c r="AG147" s="94" t="str">
        <f>IFERROR(SquadExport!AG147*VLOOKUP(WeightedParse!$C147,Weights!$A$1:$AV$15,28,FALSE),"")</f>
        <v/>
      </c>
      <c r="AH147" s="94" t="str">
        <f>IFERROR(SquadExport!AH147*VLOOKUP(WeightedParse!$C147,Weights!$A$1:$AV$15,29,FALSE),"")</f>
        <v/>
      </c>
      <c r="AI147" s="94" t="str">
        <f>IFERROR(SquadExport!AI147*VLOOKUP(WeightedParse!$C147,Weights!$A$1:$AV$15,30,FALSE),"")</f>
        <v/>
      </c>
      <c r="AJ147" s="94" t="str">
        <f>IFERROR(SquadExport!AJ147*VLOOKUP(WeightedParse!$C147,Weights!$A$1:$AV$15,31,FALSE),"")</f>
        <v/>
      </c>
      <c r="AK147" s="94" t="str">
        <f>IFERROR(SquadExport!AK147*VLOOKUP(WeightedParse!$C147,Weights!$A$1:$AV$15,32,FALSE),"")</f>
        <v/>
      </c>
      <c r="AL147" s="94" t="str">
        <f>IFERROR(SquadExport!AL147*VLOOKUP(WeightedParse!$C147,Weights!$A$1:$AV$15,33,FALSE),"")</f>
        <v/>
      </c>
      <c r="AM147" s="94" t="str">
        <f>IFERROR(SquadExport!AM147*VLOOKUP(WeightedParse!$C147,Weights!$A$1:$AV$15,34,FALSE),"")</f>
        <v/>
      </c>
      <c r="AN147" s="94" t="str">
        <f>IFERROR(SquadExport!AN147*VLOOKUP(WeightedParse!$C147,Weights!$A$1:$AV$15,35,FALSE),"")</f>
        <v/>
      </c>
      <c r="AO147" s="94" t="str">
        <f>IFERROR(SquadExport!AO147*VLOOKUP(WeightedParse!$C147,Weights!$A$1:$AV$15,36,FALSE),"")</f>
        <v/>
      </c>
      <c r="AP147" s="94" t="str">
        <f>IFERROR(SquadExport!AP147*VLOOKUP(WeightedParse!$C147,Weights!$A$1:$AV$15,37,FALSE),"")</f>
        <v/>
      </c>
      <c r="AQ147" s="94" t="str">
        <f>IFERROR(SquadExport!AQ147*VLOOKUP(WeightedParse!$C147,Weights!$A$1:$AV$15,38,FALSE),"")</f>
        <v/>
      </c>
      <c r="AR147" s="94" t="str">
        <f>IFERROR(SquadExport!AR147*VLOOKUP(WeightedParse!$C147,Weights!$A$1:$AV$15,39,FALSE),"")</f>
        <v/>
      </c>
      <c r="AS147" s="94" t="str">
        <f>IFERROR(SquadExport!AS147*VLOOKUP(WeightedParse!$C147,Weights!$A$1:$AV$15,40,FALSE),"")</f>
        <v/>
      </c>
      <c r="AT147" s="94" t="str">
        <f>IFERROR(SquadExport!AT147*VLOOKUP(WeightedParse!$C147,Weights!$A$1:$AV$15,41,FALSE),"")</f>
        <v/>
      </c>
      <c r="AU147" s="94" t="str">
        <f>IFERROR(SquadExport!AU147*VLOOKUP(WeightedParse!$C147,Weights!$A$1:$AV$15,42,FALSE),"")</f>
        <v/>
      </c>
      <c r="AV147" s="94" t="str">
        <f>IFERROR(SquadExport!AV147*VLOOKUP(WeightedParse!$C147,Weights!$A$1:$AV$15,43,FALSE),"")</f>
        <v/>
      </c>
      <c r="AW147" s="94" t="str">
        <f>IFERROR(SquadExport!AW147*VLOOKUP(WeightedParse!$C147,Weights!$A$1:$AV$15,44,FALSE),"")</f>
        <v/>
      </c>
      <c r="AX147" s="94" t="str">
        <f>IFERROR(SquadExport!AX147*VLOOKUP(WeightedParse!$C147,Weights!$A$1:$AV$15,45,FALSE),"")</f>
        <v/>
      </c>
      <c r="AY147" s="94" t="str">
        <f>IFERROR(SquadExport!AY147*VLOOKUP(WeightedParse!$C147,Weights!$A$1:$AV$15,46,FALSE),"")</f>
        <v/>
      </c>
      <c r="AZ147" s="94" t="str">
        <f>IFERROR(SquadExport!AZ147*VLOOKUP(WeightedParse!$C147,Weights!$A$1:$AV$15,47,FALSE),"")</f>
        <v/>
      </c>
      <c r="BA147" s="94" t="str">
        <f>IFERROR(SquadExport!BA147*VLOOKUP(WeightedParse!$C147,Weights!$A$1:$AV$15,48,FALSE),"")</f>
        <v/>
      </c>
      <c r="BB147" s="92" t="str">
        <f>IFERROR(IF(SquadExport!$BB147="Very Strong",6,IF(SquadExport!$BB147="Strong",5,IF(SquadExport!$BB147="Fairly Strong",4,IF(SquadExport!$BB147="Reasonable",3,IF(SquadExport!$BB147="Weak",2, IF(SquadExport!$BB147="Very Weak",1,"")))))),"")</f>
        <v/>
      </c>
      <c r="BC147" s="92" t="str">
        <f>IFERROR(IF(SquadExport!$BC147="Very Strong",6,IF(SquadExport!$BC147="Strong",5,IF(SquadExport!$BC147="Fairly Strong",4,IF(SquadExport!$BC147="Reasonable",3,IF(SquadExport!$BC147="Weak",2, IF(SquadExport!$BC147="Very Weak",1,"")))))),"")</f>
        <v/>
      </c>
      <c r="BD147" s="105" t="str">
        <f t="shared" si="4"/>
        <v/>
      </c>
      <c r="BE147" s="86" t="str">
        <f t="shared" si="5"/>
        <v/>
      </c>
    </row>
    <row r="148" spans="1:57" x14ac:dyDescent="0.25">
      <c r="A148" s="85" t="str">
        <f>IF(SquadExport!A148&gt;"",SquadExport!A148,"")</f>
        <v/>
      </c>
      <c r="B148" s="92" t="str">
        <f>IF($A148&gt;"",SquadExport!B148,"")</f>
        <v/>
      </c>
      <c r="C148" s="92" t="str">
        <f>IF($A148&gt;"",SquadExport!C148,"")</f>
        <v/>
      </c>
      <c r="D148" s="92" t="str">
        <f>IF(A148&gt;"",SquadExport!D148,"")</f>
        <v/>
      </c>
      <c r="E148" s="92" t="str">
        <f>IF($A148&gt;"",SquadExport!E148,"")</f>
        <v/>
      </c>
      <c r="F148" s="92" t="str">
        <f>IF($A148&gt;"",SquadExport!F148,"")</f>
        <v/>
      </c>
      <c r="G148" s="94" t="str">
        <f>IFERROR(SquadExport!G148*VLOOKUP(WeightedParse!$C148,Weights!$A$1:$AV$15,2,FALSE),"")</f>
        <v/>
      </c>
      <c r="H148" s="94" t="str">
        <f>IFERROR(SquadExport!H148*VLOOKUP(WeightedParse!$C148,Weights!$A$1:$AV$15,3,FALSE),"")</f>
        <v/>
      </c>
      <c r="I148" s="94" t="str">
        <f>IFERROR(SquadExport!I148*VLOOKUP(WeightedParse!$C148,Weights!$A$1:$AV$15,4,FALSE),"")</f>
        <v/>
      </c>
      <c r="J148" s="94" t="str">
        <f>IFERROR(SquadExport!J148*VLOOKUP(WeightedParse!$C148,Weights!$A$1:$AV$15,5,FALSE),"")</f>
        <v/>
      </c>
      <c r="K148" s="94" t="str">
        <f>IFERROR(SquadExport!K148*VLOOKUP(WeightedParse!$C148,Weights!$A$1:$AV$15,6,FALSE),"")</f>
        <v/>
      </c>
      <c r="L148" s="94" t="str">
        <f>IFERROR(SquadExport!L148*VLOOKUP(WeightedParse!$C148,Weights!$A$1:$AV$15,7,FALSE),"")</f>
        <v/>
      </c>
      <c r="M148" s="94" t="str">
        <f>IFERROR(SquadExport!M148*VLOOKUP(WeightedParse!$C148,Weights!$A$1:$AV$15,8,FALSE),"")</f>
        <v/>
      </c>
      <c r="N148" s="94" t="str">
        <f>IFERROR(SquadExport!N148*VLOOKUP(WeightedParse!$C148,Weights!$A$1:$AV$15,9,FALSE),"")</f>
        <v/>
      </c>
      <c r="O148" s="94" t="str">
        <f>IFERROR(SquadExport!O148*VLOOKUP(WeightedParse!$C148,Weights!$A$1:$AV$15,10,FALSE),"")</f>
        <v/>
      </c>
      <c r="P148" s="94" t="str">
        <f>IFERROR(SquadExport!P148*VLOOKUP(WeightedParse!$C148,Weights!$A$1:$AV$15,11,FALSE),"")</f>
        <v/>
      </c>
      <c r="Q148" s="94" t="str">
        <f>IFERROR(SquadExport!Q148*VLOOKUP(WeightedParse!$C148,Weights!$A$1:$AV$15,12,FALSE),"")</f>
        <v/>
      </c>
      <c r="R148" s="94" t="str">
        <f>IFERROR(SquadExport!R148*VLOOKUP(WeightedParse!$C148,Weights!$A$1:$AV$15,13,FALSE),"")</f>
        <v/>
      </c>
      <c r="S148" s="94" t="str">
        <f>IFERROR(SquadExport!S148*VLOOKUP(WeightedParse!$C148,Weights!$A$1:$AV$15,14,FALSE),"")</f>
        <v/>
      </c>
      <c r="T148" s="94" t="str">
        <f>IFERROR(SquadExport!T148*VLOOKUP(WeightedParse!$C148,Weights!$A$1:$AV$15,15,FALSE),"")</f>
        <v/>
      </c>
      <c r="U148" s="94" t="str">
        <f>IFERROR(SquadExport!U148*VLOOKUP(WeightedParse!$C148,Weights!$A$1:$AV$15,16,FALSE),"")</f>
        <v/>
      </c>
      <c r="V148" s="94" t="str">
        <f>IFERROR(SquadExport!V148*VLOOKUP(WeightedParse!$C148,Weights!$A$1:$AV$15,17,FALSE),"")</f>
        <v/>
      </c>
      <c r="W148" s="94" t="str">
        <f>IFERROR(SquadExport!W148*VLOOKUP(WeightedParse!$C148,Weights!$A$1:$AV$15,18,FALSE),"")</f>
        <v/>
      </c>
      <c r="X148" s="94" t="str">
        <f>IFERROR(SquadExport!X148*VLOOKUP(WeightedParse!$C148,Weights!$A$1:$AV$15,19,FALSE),"")</f>
        <v/>
      </c>
      <c r="Y148" s="94" t="str">
        <f>IFERROR(SquadExport!Y148*VLOOKUP(WeightedParse!$C148,Weights!$A$1:$AV$15,20,FALSE),"")</f>
        <v/>
      </c>
      <c r="Z148" s="94" t="str">
        <f>IFERROR(SquadExport!Z148*VLOOKUP(WeightedParse!$C148,Weights!$A$1:$AV$15,21,FALSE),"")</f>
        <v/>
      </c>
      <c r="AA148" s="94" t="str">
        <f>IFERROR(SquadExport!AA148*VLOOKUP(WeightedParse!$C148,Weights!$A$1:$AV$15,22,FALSE),"")</f>
        <v/>
      </c>
      <c r="AB148" s="94" t="str">
        <f>IFERROR(SquadExport!AB148*VLOOKUP(WeightedParse!$C148,Weights!$A$1:$AV$15,23,FALSE),"")</f>
        <v/>
      </c>
      <c r="AC148" s="94" t="str">
        <f>IFERROR(SquadExport!AC148*VLOOKUP(WeightedParse!$C148,Weights!$A$1:$AV$15,24,FALSE),"")</f>
        <v/>
      </c>
      <c r="AD148" s="94" t="str">
        <f>IFERROR(SquadExport!AD148*VLOOKUP(WeightedParse!$C148,Weights!$A$1:$AV$15,25,FALSE),"")</f>
        <v/>
      </c>
      <c r="AE148" s="94" t="str">
        <f>IFERROR(SquadExport!AE148*VLOOKUP(WeightedParse!$C148,Weights!$A$1:$AV$15,26,FALSE),"")</f>
        <v/>
      </c>
      <c r="AF148" s="94" t="str">
        <f>IFERROR(SquadExport!AF148*VLOOKUP(WeightedParse!$C148,Weights!$A$1:$AV$15,27,FALSE),"")</f>
        <v/>
      </c>
      <c r="AG148" s="94" t="str">
        <f>IFERROR(SquadExport!AG148*VLOOKUP(WeightedParse!$C148,Weights!$A$1:$AV$15,28,FALSE),"")</f>
        <v/>
      </c>
      <c r="AH148" s="94" t="str">
        <f>IFERROR(SquadExport!AH148*VLOOKUP(WeightedParse!$C148,Weights!$A$1:$AV$15,29,FALSE),"")</f>
        <v/>
      </c>
      <c r="AI148" s="94" t="str">
        <f>IFERROR(SquadExport!AI148*VLOOKUP(WeightedParse!$C148,Weights!$A$1:$AV$15,30,FALSE),"")</f>
        <v/>
      </c>
      <c r="AJ148" s="94" t="str">
        <f>IFERROR(SquadExport!AJ148*VLOOKUP(WeightedParse!$C148,Weights!$A$1:$AV$15,31,FALSE),"")</f>
        <v/>
      </c>
      <c r="AK148" s="94" t="str">
        <f>IFERROR(SquadExport!AK148*VLOOKUP(WeightedParse!$C148,Weights!$A$1:$AV$15,32,FALSE),"")</f>
        <v/>
      </c>
      <c r="AL148" s="94" t="str">
        <f>IFERROR(SquadExport!AL148*VLOOKUP(WeightedParse!$C148,Weights!$A$1:$AV$15,33,FALSE),"")</f>
        <v/>
      </c>
      <c r="AM148" s="94" t="str">
        <f>IFERROR(SquadExport!AM148*VLOOKUP(WeightedParse!$C148,Weights!$A$1:$AV$15,34,FALSE),"")</f>
        <v/>
      </c>
      <c r="AN148" s="94" t="str">
        <f>IFERROR(SquadExport!AN148*VLOOKUP(WeightedParse!$C148,Weights!$A$1:$AV$15,35,FALSE),"")</f>
        <v/>
      </c>
      <c r="AO148" s="94" t="str">
        <f>IFERROR(SquadExport!AO148*VLOOKUP(WeightedParse!$C148,Weights!$A$1:$AV$15,36,FALSE),"")</f>
        <v/>
      </c>
      <c r="AP148" s="94" t="str">
        <f>IFERROR(SquadExport!AP148*VLOOKUP(WeightedParse!$C148,Weights!$A$1:$AV$15,37,FALSE),"")</f>
        <v/>
      </c>
      <c r="AQ148" s="94" t="str">
        <f>IFERROR(SquadExport!AQ148*VLOOKUP(WeightedParse!$C148,Weights!$A$1:$AV$15,38,FALSE),"")</f>
        <v/>
      </c>
      <c r="AR148" s="94" t="str">
        <f>IFERROR(SquadExport!AR148*VLOOKUP(WeightedParse!$C148,Weights!$A$1:$AV$15,39,FALSE),"")</f>
        <v/>
      </c>
      <c r="AS148" s="94" t="str">
        <f>IFERROR(SquadExport!AS148*VLOOKUP(WeightedParse!$C148,Weights!$A$1:$AV$15,40,FALSE),"")</f>
        <v/>
      </c>
      <c r="AT148" s="94" t="str">
        <f>IFERROR(SquadExport!AT148*VLOOKUP(WeightedParse!$C148,Weights!$A$1:$AV$15,41,FALSE),"")</f>
        <v/>
      </c>
      <c r="AU148" s="94" t="str">
        <f>IFERROR(SquadExport!AU148*VLOOKUP(WeightedParse!$C148,Weights!$A$1:$AV$15,42,FALSE),"")</f>
        <v/>
      </c>
      <c r="AV148" s="94" t="str">
        <f>IFERROR(SquadExport!AV148*VLOOKUP(WeightedParse!$C148,Weights!$A$1:$AV$15,43,FALSE),"")</f>
        <v/>
      </c>
      <c r="AW148" s="94" t="str">
        <f>IFERROR(SquadExport!AW148*VLOOKUP(WeightedParse!$C148,Weights!$A$1:$AV$15,44,FALSE),"")</f>
        <v/>
      </c>
      <c r="AX148" s="94" t="str">
        <f>IFERROR(SquadExport!AX148*VLOOKUP(WeightedParse!$C148,Weights!$A$1:$AV$15,45,FALSE),"")</f>
        <v/>
      </c>
      <c r="AY148" s="94" t="str">
        <f>IFERROR(SquadExport!AY148*VLOOKUP(WeightedParse!$C148,Weights!$A$1:$AV$15,46,FALSE),"")</f>
        <v/>
      </c>
      <c r="AZ148" s="94" t="str">
        <f>IFERROR(SquadExport!AZ148*VLOOKUP(WeightedParse!$C148,Weights!$A$1:$AV$15,47,FALSE),"")</f>
        <v/>
      </c>
      <c r="BA148" s="94" t="str">
        <f>IFERROR(SquadExport!BA148*VLOOKUP(WeightedParse!$C148,Weights!$A$1:$AV$15,48,FALSE),"")</f>
        <v/>
      </c>
      <c r="BB148" s="92" t="str">
        <f>IFERROR(IF(SquadExport!$BB148="Very Strong",6,IF(SquadExport!$BB148="Strong",5,IF(SquadExport!$BB148="Fairly Strong",4,IF(SquadExport!$BB148="Reasonable",3,IF(SquadExport!$BB148="Weak",2, IF(SquadExport!$BB148="Very Weak",1,"")))))),"")</f>
        <v/>
      </c>
      <c r="BC148" s="92" t="str">
        <f>IFERROR(IF(SquadExport!$BC148="Very Strong",6,IF(SquadExport!$BC148="Strong",5,IF(SquadExport!$BC148="Fairly Strong",4,IF(SquadExport!$BC148="Reasonable",3,IF(SquadExport!$BC148="Weak",2, IF(SquadExport!$BC148="Very Weak",1,"")))))),"")</f>
        <v/>
      </c>
      <c r="BD148" s="105" t="str">
        <f t="shared" si="4"/>
        <v/>
      </c>
      <c r="BE148" s="86" t="str">
        <f t="shared" si="5"/>
        <v/>
      </c>
    </row>
    <row r="149" spans="1:57" x14ac:dyDescent="0.25">
      <c r="A149" s="85" t="str">
        <f>IF(SquadExport!A149&gt;"",SquadExport!A149,"")</f>
        <v/>
      </c>
      <c r="B149" s="92" t="str">
        <f>IF($A149&gt;"",SquadExport!B149,"")</f>
        <v/>
      </c>
      <c r="C149" s="92" t="str">
        <f>IF($A149&gt;"",SquadExport!C149,"")</f>
        <v/>
      </c>
      <c r="D149" s="92" t="str">
        <f>IF(A149&gt;"",SquadExport!D149,"")</f>
        <v/>
      </c>
      <c r="E149" s="92" t="str">
        <f>IF($A149&gt;"",SquadExport!E149,"")</f>
        <v/>
      </c>
      <c r="F149" s="92" t="str">
        <f>IF($A149&gt;"",SquadExport!F149,"")</f>
        <v/>
      </c>
      <c r="G149" s="94" t="str">
        <f>IFERROR(SquadExport!G149*VLOOKUP(WeightedParse!$C149,Weights!$A$1:$AV$15,2,FALSE),"")</f>
        <v/>
      </c>
      <c r="H149" s="94" t="str">
        <f>IFERROR(SquadExport!H149*VLOOKUP(WeightedParse!$C149,Weights!$A$1:$AV$15,3,FALSE),"")</f>
        <v/>
      </c>
      <c r="I149" s="94" t="str">
        <f>IFERROR(SquadExport!I149*VLOOKUP(WeightedParse!$C149,Weights!$A$1:$AV$15,4,FALSE),"")</f>
        <v/>
      </c>
      <c r="J149" s="94" t="str">
        <f>IFERROR(SquadExport!J149*VLOOKUP(WeightedParse!$C149,Weights!$A$1:$AV$15,5,FALSE),"")</f>
        <v/>
      </c>
      <c r="K149" s="94" t="str">
        <f>IFERROR(SquadExport!K149*VLOOKUP(WeightedParse!$C149,Weights!$A$1:$AV$15,6,FALSE),"")</f>
        <v/>
      </c>
      <c r="L149" s="94" t="str">
        <f>IFERROR(SquadExport!L149*VLOOKUP(WeightedParse!$C149,Weights!$A$1:$AV$15,7,FALSE),"")</f>
        <v/>
      </c>
      <c r="M149" s="94" t="str">
        <f>IFERROR(SquadExport!M149*VLOOKUP(WeightedParse!$C149,Weights!$A$1:$AV$15,8,FALSE),"")</f>
        <v/>
      </c>
      <c r="N149" s="94" t="str">
        <f>IFERROR(SquadExport!N149*VLOOKUP(WeightedParse!$C149,Weights!$A$1:$AV$15,9,FALSE),"")</f>
        <v/>
      </c>
      <c r="O149" s="94" t="str">
        <f>IFERROR(SquadExport!O149*VLOOKUP(WeightedParse!$C149,Weights!$A$1:$AV$15,10,FALSE),"")</f>
        <v/>
      </c>
      <c r="P149" s="94" t="str">
        <f>IFERROR(SquadExport!P149*VLOOKUP(WeightedParse!$C149,Weights!$A$1:$AV$15,11,FALSE),"")</f>
        <v/>
      </c>
      <c r="Q149" s="94" t="str">
        <f>IFERROR(SquadExport!Q149*VLOOKUP(WeightedParse!$C149,Weights!$A$1:$AV$15,12,FALSE),"")</f>
        <v/>
      </c>
      <c r="R149" s="94" t="str">
        <f>IFERROR(SquadExport!R149*VLOOKUP(WeightedParse!$C149,Weights!$A$1:$AV$15,13,FALSE),"")</f>
        <v/>
      </c>
      <c r="S149" s="94" t="str">
        <f>IFERROR(SquadExport!S149*VLOOKUP(WeightedParse!$C149,Weights!$A$1:$AV$15,14,FALSE),"")</f>
        <v/>
      </c>
      <c r="T149" s="94" t="str">
        <f>IFERROR(SquadExport!T149*VLOOKUP(WeightedParse!$C149,Weights!$A$1:$AV$15,15,FALSE),"")</f>
        <v/>
      </c>
      <c r="U149" s="94" t="str">
        <f>IFERROR(SquadExport!U149*VLOOKUP(WeightedParse!$C149,Weights!$A$1:$AV$15,16,FALSE),"")</f>
        <v/>
      </c>
      <c r="V149" s="94" t="str">
        <f>IFERROR(SquadExport!V149*VLOOKUP(WeightedParse!$C149,Weights!$A$1:$AV$15,17,FALSE),"")</f>
        <v/>
      </c>
      <c r="W149" s="94" t="str">
        <f>IFERROR(SquadExport!W149*VLOOKUP(WeightedParse!$C149,Weights!$A$1:$AV$15,18,FALSE),"")</f>
        <v/>
      </c>
      <c r="X149" s="94" t="str">
        <f>IFERROR(SquadExport!X149*VLOOKUP(WeightedParse!$C149,Weights!$A$1:$AV$15,19,FALSE),"")</f>
        <v/>
      </c>
      <c r="Y149" s="94" t="str">
        <f>IFERROR(SquadExport!Y149*VLOOKUP(WeightedParse!$C149,Weights!$A$1:$AV$15,20,FALSE),"")</f>
        <v/>
      </c>
      <c r="Z149" s="94" t="str">
        <f>IFERROR(SquadExport!Z149*VLOOKUP(WeightedParse!$C149,Weights!$A$1:$AV$15,21,FALSE),"")</f>
        <v/>
      </c>
      <c r="AA149" s="94" t="str">
        <f>IFERROR(SquadExport!AA149*VLOOKUP(WeightedParse!$C149,Weights!$A$1:$AV$15,22,FALSE),"")</f>
        <v/>
      </c>
      <c r="AB149" s="94" t="str">
        <f>IFERROR(SquadExport!AB149*VLOOKUP(WeightedParse!$C149,Weights!$A$1:$AV$15,23,FALSE),"")</f>
        <v/>
      </c>
      <c r="AC149" s="94" t="str">
        <f>IFERROR(SquadExport!AC149*VLOOKUP(WeightedParse!$C149,Weights!$A$1:$AV$15,24,FALSE),"")</f>
        <v/>
      </c>
      <c r="AD149" s="94" t="str">
        <f>IFERROR(SquadExport!AD149*VLOOKUP(WeightedParse!$C149,Weights!$A$1:$AV$15,25,FALSE),"")</f>
        <v/>
      </c>
      <c r="AE149" s="94" t="str">
        <f>IFERROR(SquadExport!AE149*VLOOKUP(WeightedParse!$C149,Weights!$A$1:$AV$15,26,FALSE),"")</f>
        <v/>
      </c>
      <c r="AF149" s="94" t="str">
        <f>IFERROR(SquadExport!AF149*VLOOKUP(WeightedParse!$C149,Weights!$A$1:$AV$15,27,FALSE),"")</f>
        <v/>
      </c>
      <c r="AG149" s="94" t="str">
        <f>IFERROR(SquadExport!AG149*VLOOKUP(WeightedParse!$C149,Weights!$A$1:$AV$15,28,FALSE),"")</f>
        <v/>
      </c>
      <c r="AH149" s="94" t="str">
        <f>IFERROR(SquadExport!AH149*VLOOKUP(WeightedParse!$C149,Weights!$A$1:$AV$15,29,FALSE),"")</f>
        <v/>
      </c>
      <c r="AI149" s="94" t="str">
        <f>IFERROR(SquadExport!AI149*VLOOKUP(WeightedParse!$C149,Weights!$A$1:$AV$15,30,FALSE),"")</f>
        <v/>
      </c>
      <c r="AJ149" s="94" t="str">
        <f>IFERROR(SquadExport!AJ149*VLOOKUP(WeightedParse!$C149,Weights!$A$1:$AV$15,31,FALSE),"")</f>
        <v/>
      </c>
      <c r="AK149" s="94" t="str">
        <f>IFERROR(SquadExport!AK149*VLOOKUP(WeightedParse!$C149,Weights!$A$1:$AV$15,32,FALSE),"")</f>
        <v/>
      </c>
      <c r="AL149" s="94" t="str">
        <f>IFERROR(SquadExport!AL149*VLOOKUP(WeightedParse!$C149,Weights!$A$1:$AV$15,33,FALSE),"")</f>
        <v/>
      </c>
      <c r="AM149" s="94" t="str">
        <f>IFERROR(SquadExport!AM149*VLOOKUP(WeightedParse!$C149,Weights!$A$1:$AV$15,34,FALSE),"")</f>
        <v/>
      </c>
      <c r="AN149" s="94" t="str">
        <f>IFERROR(SquadExport!AN149*VLOOKUP(WeightedParse!$C149,Weights!$A$1:$AV$15,35,FALSE),"")</f>
        <v/>
      </c>
      <c r="AO149" s="94" t="str">
        <f>IFERROR(SquadExport!AO149*VLOOKUP(WeightedParse!$C149,Weights!$A$1:$AV$15,36,FALSE),"")</f>
        <v/>
      </c>
      <c r="AP149" s="94" t="str">
        <f>IFERROR(SquadExport!AP149*VLOOKUP(WeightedParse!$C149,Weights!$A$1:$AV$15,37,FALSE),"")</f>
        <v/>
      </c>
      <c r="AQ149" s="94" t="str">
        <f>IFERROR(SquadExport!AQ149*VLOOKUP(WeightedParse!$C149,Weights!$A$1:$AV$15,38,FALSE),"")</f>
        <v/>
      </c>
      <c r="AR149" s="94" t="str">
        <f>IFERROR(SquadExport!AR149*VLOOKUP(WeightedParse!$C149,Weights!$A$1:$AV$15,39,FALSE),"")</f>
        <v/>
      </c>
      <c r="AS149" s="94" t="str">
        <f>IFERROR(SquadExport!AS149*VLOOKUP(WeightedParse!$C149,Weights!$A$1:$AV$15,40,FALSE),"")</f>
        <v/>
      </c>
      <c r="AT149" s="94" t="str">
        <f>IFERROR(SquadExport!AT149*VLOOKUP(WeightedParse!$C149,Weights!$A$1:$AV$15,41,FALSE),"")</f>
        <v/>
      </c>
      <c r="AU149" s="94" t="str">
        <f>IFERROR(SquadExport!AU149*VLOOKUP(WeightedParse!$C149,Weights!$A$1:$AV$15,42,FALSE),"")</f>
        <v/>
      </c>
      <c r="AV149" s="94" t="str">
        <f>IFERROR(SquadExport!AV149*VLOOKUP(WeightedParse!$C149,Weights!$A$1:$AV$15,43,FALSE),"")</f>
        <v/>
      </c>
      <c r="AW149" s="94" t="str">
        <f>IFERROR(SquadExport!AW149*VLOOKUP(WeightedParse!$C149,Weights!$A$1:$AV$15,44,FALSE),"")</f>
        <v/>
      </c>
      <c r="AX149" s="94" t="str">
        <f>IFERROR(SquadExport!AX149*VLOOKUP(WeightedParse!$C149,Weights!$A$1:$AV$15,45,FALSE),"")</f>
        <v/>
      </c>
      <c r="AY149" s="94" t="str">
        <f>IFERROR(SquadExport!AY149*VLOOKUP(WeightedParse!$C149,Weights!$A$1:$AV$15,46,FALSE),"")</f>
        <v/>
      </c>
      <c r="AZ149" s="94" t="str">
        <f>IFERROR(SquadExport!AZ149*VLOOKUP(WeightedParse!$C149,Weights!$A$1:$AV$15,47,FALSE),"")</f>
        <v/>
      </c>
      <c r="BA149" s="94" t="str">
        <f>IFERROR(SquadExport!BA149*VLOOKUP(WeightedParse!$C149,Weights!$A$1:$AV$15,48,FALSE),"")</f>
        <v/>
      </c>
      <c r="BB149" s="92" t="str">
        <f>IFERROR(IF(SquadExport!$BB149="Very Strong",6,IF(SquadExport!$BB149="Strong",5,IF(SquadExport!$BB149="Fairly Strong",4,IF(SquadExport!$BB149="Reasonable",3,IF(SquadExport!$BB149="Weak",2, IF(SquadExport!$BB149="Very Weak",1,"")))))),"")</f>
        <v/>
      </c>
      <c r="BC149" s="92" t="str">
        <f>IFERROR(IF(SquadExport!$BC149="Very Strong",6,IF(SquadExport!$BC149="Strong",5,IF(SquadExport!$BC149="Fairly Strong",4,IF(SquadExport!$BC149="Reasonable",3,IF(SquadExport!$BC149="Weak",2, IF(SquadExport!$BC149="Very Weak",1,"")))))),"")</f>
        <v/>
      </c>
      <c r="BD149" s="105" t="str">
        <f t="shared" si="4"/>
        <v/>
      </c>
      <c r="BE149" s="86" t="str">
        <f t="shared" si="5"/>
        <v/>
      </c>
    </row>
    <row r="150" spans="1:57" x14ac:dyDescent="0.25">
      <c r="A150" s="85" t="str">
        <f>IF(SquadExport!A150&gt;"",SquadExport!A150,"")</f>
        <v/>
      </c>
      <c r="B150" s="92" t="str">
        <f>IF($A150&gt;"",SquadExport!B150,"")</f>
        <v/>
      </c>
      <c r="C150" s="92" t="str">
        <f>IF($A150&gt;"",SquadExport!C150,"")</f>
        <v/>
      </c>
      <c r="D150" s="92" t="str">
        <f>IF(A150&gt;"",SquadExport!D150,"")</f>
        <v/>
      </c>
      <c r="E150" s="92" t="str">
        <f>IF($A150&gt;"",SquadExport!E150,"")</f>
        <v/>
      </c>
      <c r="F150" s="92" t="str">
        <f>IF($A150&gt;"",SquadExport!F150,"")</f>
        <v/>
      </c>
      <c r="G150" s="94" t="str">
        <f>IFERROR(SquadExport!G150*VLOOKUP(WeightedParse!$C150,Weights!$A$1:$AV$15,2,FALSE),"")</f>
        <v/>
      </c>
      <c r="H150" s="94" t="str">
        <f>IFERROR(SquadExport!H150*VLOOKUP(WeightedParse!$C150,Weights!$A$1:$AV$15,3,FALSE),"")</f>
        <v/>
      </c>
      <c r="I150" s="94" t="str">
        <f>IFERROR(SquadExport!I150*VLOOKUP(WeightedParse!$C150,Weights!$A$1:$AV$15,4,FALSE),"")</f>
        <v/>
      </c>
      <c r="J150" s="94" t="str">
        <f>IFERROR(SquadExport!J150*VLOOKUP(WeightedParse!$C150,Weights!$A$1:$AV$15,5,FALSE),"")</f>
        <v/>
      </c>
      <c r="K150" s="94" t="str">
        <f>IFERROR(SquadExport!K150*VLOOKUP(WeightedParse!$C150,Weights!$A$1:$AV$15,6,FALSE),"")</f>
        <v/>
      </c>
      <c r="L150" s="94" t="str">
        <f>IFERROR(SquadExport!L150*VLOOKUP(WeightedParse!$C150,Weights!$A$1:$AV$15,7,FALSE),"")</f>
        <v/>
      </c>
      <c r="M150" s="94" t="str">
        <f>IFERROR(SquadExport!M150*VLOOKUP(WeightedParse!$C150,Weights!$A$1:$AV$15,8,FALSE),"")</f>
        <v/>
      </c>
      <c r="N150" s="94" t="str">
        <f>IFERROR(SquadExport!N150*VLOOKUP(WeightedParse!$C150,Weights!$A$1:$AV$15,9,FALSE),"")</f>
        <v/>
      </c>
      <c r="O150" s="94" t="str">
        <f>IFERROR(SquadExport!O150*VLOOKUP(WeightedParse!$C150,Weights!$A$1:$AV$15,10,FALSE),"")</f>
        <v/>
      </c>
      <c r="P150" s="94" t="str">
        <f>IFERROR(SquadExport!P150*VLOOKUP(WeightedParse!$C150,Weights!$A$1:$AV$15,11,FALSE),"")</f>
        <v/>
      </c>
      <c r="Q150" s="94" t="str">
        <f>IFERROR(SquadExport!Q150*VLOOKUP(WeightedParse!$C150,Weights!$A$1:$AV$15,12,FALSE),"")</f>
        <v/>
      </c>
      <c r="R150" s="94" t="str">
        <f>IFERROR(SquadExport!R150*VLOOKUP(WeightedParse!$C150,Weights!$A$1:$AV$15,13,FALSE),"")</f>
        <v/>
      </c>
      <c r="S150" s="94" t="str">
        <f>IFERROR(SquadExport!S150*VLOOKUP(WeightedParse!$C150,Weights!$A$1:$AV$15,14,FALSE),"")</f>
        <v/>
      </c>
      <c r="T150" s="94" t="str">
        <f>IFERROR(SquadExport!T150*VLOOKUP(WeightedParse!$C150,Weights!$A$1:$AV$15,15,FALSE),"")</f>
        <v/>
      </c>
      <c r="U150" s="94" t="str">
        <f>IFERROR(SquadExport!U150*VLOOKUP(WeightedParse!$C150,Weights!$A$1:$AV$15,16,FALSE),"")</f>
        <v/>
      </c>
      <c r="V150" s="94" t="str">
        <f>IFERROR(SquadExport!V150*VLOOKUP(WeightedParse!$C150,Weights!$A$1:$AV$15,17,FALSE),"")</f>
        <v/>
      </c>
      <c r="W150" s="94" t="str">
        <f>IFERROR(SquadExport!W150*VLOOKUP(WeightedParse!$C150,Weights!$A$1:$AV$15,18,FALSE),"")</f>
        <v/>
      </c>
      <c r="X150" s="94" t="str">
        <f>IFERROR(SquadExport!X150*VLOOKUP(WeightedParse!$C150,Weights!$A$1:$AV$15,19,FALSE),"")</f>
        <v/>
      </c>
      <c r="Y150" s="94" t="str">
        <f>IFERROR(SquadExport!Y150*VLOOKUP(WeightedParse!$C150,Weights!$A$1:$AV$15,20,FALSE),"")</f>
        <v/>
      </c>
      <c r="Z150" s="94" t="str">
        <f>IFERROR(SquadExport!Z150*VLOOKUP(WeightedParse!$C150,Weights!$A$1:$AV$15,21,FALSE),"")</f>
        <v/>
      </c>
      <c r="AA150" s="94" t="str">
        <f>IFERROR(SquadExport!AA150*VLOOKUP(WeightedParse!$C150,Weights!$A$1:$AV$15,22,FALSE),"")</f>
        <v/>
      </c>
      <c r="AB150" s="94" t="str">
        <f>IFERROR(SquadExport!AB150*VLOOKUP(WeightedParse!$C150,Weights!$A$1:$AV$15,23,FALSE),"")</f>
        <v/>
      </c>
      <c r="AC150" s="94" t="str">
        <f>IFERROR(SquadExport!AC150*VLOOKUP(WeightedParse!$C150,Weights!$A$1:$AV$15,24,FALSE),"")</f>
        <v/>
      </c>
      <c r="AD150" s="94" t="str">
        <f>IFERROR(SquadExport!AD150*VLOOKUP(WeightedParse!$C150,Weights!$A$1:$AV$15,25,FALSE),"")</f>
        <v/>
      </c>
      <c r="AE150" s="94" t="str">
        <f>IFERROR(SquadExport!AE150*VLOOKUP(WeightedParse!$C150,Weights!$A$1:$AV$15,26,FALSE),"")</f>
        <v/>
      </c>
      <c r="AF150" s="94" t="str">
        <f>IFERROR(SquadExport!AF150*VLOOKUP(WeightedParse!$C150,Weights!$A$1:$AV$15,27,FALSE),"")</f>
        <v/>
      </c>
      <c r="AG150" s="94" t="str">
        <f>IFERROR(SquadExport!AG150*VLOOKUP(WeightedParse!$C150,Weights!$A$1:$AV$15,28,FALSE),"")</f>
        <v/>
      </c>
      <c r="AH150" s="94" t="str">
        <f>IFERROR(SquadExport!AH150*VLOOKUP(WeightedParse!$C150,Weights!$A$1:$AV$15,29,FALSE),"")</f>
        <v/>
      </c>
      <c r="AI150" s="94" t="str">
        <f>IFERROR(SquadExport!AI150*VLOOKUP(WeightedParse!$C150,Weights!$A$1:$AV$15,30,FALSE),"")</f>
        <v/>
      </c>
      <c r="AJ150" s="94" t="str">
        <f>IFERROR(SquadExport!AJ150*VLOOKUP(WeightedParse!$C150,Weights!$A$1:$AV$15,31,FALSE),"")</f>
        <v/>
      </c>
      <c r="AK150" s="94" t="str">
        <f>IFERROR(SquadExport!AK150*VLOOKUP(WeightedParse!$C150,Weights!$A$1:$AV$15,32,FALSE),"")</f>
        <v/>
      </c>
      <c r="AL150" s="94" t="str">
        <f>IFERROR(SquadExport!AL150*VLOOKUP(WeightedParse!$C150,Weights!$A$1:$AV$15,33,FALSE),"")</f>
        <v/>
      </c>
      <c r="AM150" s="94" t="str">
        <f>IFERROR(SquadExport!AM150*VLOOKUP(WeightedParse!$C150,Weights!$A$1:$AV$15,34,FALSE),"")</f>
        <v/>
      </c>
      <c r="AN150" s="94" t="str">
        <f>IFERROR(SquadExport!AN150*VLOOKUP(WeightedParse!$C150,Weights!$A$1:$AV$15,35,FALSE),"")</f>
        <v/>
      </c>
      <c r="AO150" s="94" t="str">
        <f>IFERROR(SquadExport!AO150*VLOOKUP(WeightedParse!$C150,Weights!$A$1:$AV$15,36,FALSE),"")</f>
        <v/>
      </c>
      <c r="AP150" s="94" t="str">
        <f>IFERROR(SquadExport!AP150*VLOOKUP(WeightedParse!$C150,Weights!$A$1:$AV$15,37,FALSE),"")</f>
        <v/>
      </c>
      <c r="AQ150" s="94" t="str">
        <f>IFERROR(SquadExport!AQ150*VLOOKUP(WeightedParse!$C150,Weights!$A$1:$AV$15,38,FALSE),"")</f>
        <v/>
      </c>
      <c r="AR150" s="94" t="str">
        <f>IFERROR(SquadExport!AR150*VLOOKUP(WeightedParse!$C150,Weights!$A$1:$AV$15,39,FALSE),"")</f>
        <v/>
      </c>
      <c r="AS150" s="94" t="str">
        <f>IFERROR(SquadExport!AS150*VLOOKUP(WeightedParse!$C150,Weights!$A$1:$AV$15,40,FALSE),"")</f>
        <v/>
      </c>
      <c r="AT150" s="94" t="str">
        <f>IFERROR(SquadExport!AT150*VLOOKUP(WeightedParse!$C150,Weights!$A$1:$AV$15,41,FALSE),"")</f>
        <v/>
      </c>
      <c r="AU150" s="94" t="str">
        <f>IFERROR(SquadExport!AU150*VLOOKUP(WeightedParse!$C150,Weights!$A$1:$AV$15,42,FALSE),"")</f>
        <v/>
      </c>
      <c r="AV150" s="94" t="str">
        <f>IFERROR(SquadExport!AV150*VLOOKUP(WeightedParse!$C150,Weights!$A$1:$AV$15,43,FALSE),"")</f>
        <v/>
      </c>
      <c r="AW150" s="94" t="str">
        <f>IFERROR(SquadExport!AW150*VLOOKUP(WeightedParse!$C150,Weights!$A$1:$AV$15,44,FALSE),"")</f>
        <v/>
      </c>
      <c r="AX150" s="94" t="str">
        <f>IFERROR(SquadExport!AX150*VLOOKUP(WeightedParse!$C150,Weights!$A$1:$AV$15,45,FALSE),"")</f>
        <v/>
      </c>
      <c r="AY150" s="94" t="str">
        <f>IFERROR(SquadExport!AY150*VLOOKUP(WeightedParse!$C150,Weights!$A$1:$AV$15,46,FALSE),"")</f>
        <v/>
      </c>
      <c r="AZ150" s="94" t="str">
        <f>IFERROR(SquadExport!AZ150*VLOOKUP(WeightedParse!$C150,Weights!$A$1:$AV$15,47,FALSE),"")</f>
        <v/>
      </c>
      <c r="BA150" s="94" t="str">
        <f>IFERROR(SquadExport!BA150*VLOOKUP(WeightedParse!$C150,Weights!$A$1:$AV$15,48,FALSE),"")</f>
        <v/>
      </c>
      <c r="BB150" s="92" t="str">
        <f>IFERROR(IF(SquadExport!$BB150="Very Strong",6,IF(SquadExport!$BB150="Strong",5,IF(SquadExport!$BB150="Fairly Strong",4,IF(SquadExport!$BB150="Reasonable",3,IF(SquadExport!$BB150="Weak",2, IF(SquadExport!$BB150="Very Weak",1,"")))))),"")</f>
        <v/>
      </c>
      <c r="BC150" s="92" t="str">
        <f>IFERROR(IF(SquadExport!$BC150="Very Strong",6,IF(SquadExport!$BC150="Strong",5,IF(SquadExport!$BC150="Fairly Strong",4,IF(SquadExport!$BC150="Reasonable",3,IF(SquadExport!$BC150="Weak",2, IF(SquadExport!$BC150="Very Weak",1,"")))))),"")</f>
        <v/>
      </c>
      <c r="BD150" s="105" t="str">
        <f t="shared" si="4"/>
        <v/>
      </c>
      <c r="BE150" s="86" t="str">
        <f t="shared" si="5"/>
        <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BAB8B-E561-448A-BD36-4CA3F22B7302}">
  <sheetPr>
    <tabColor theme="4"/>
  </sheetPr>
  <dimension ref="A1:AT17"/>
  <sheetViews>
    <sheetView workbookViewId="0"/>
  </sheetViews>
  <sheetFormatPr defaultRowHeight="11.25" x14ac:dyDescent="0.2"/>
  <cols>
    <col min="1" max="1" width="3" style="38" bestFit="1" customWidth="1"/>
    <col min="2" max="2" width="15.7109375" style="38" bestFit="1" customWidth="1"/>
    <col min="3" max="5" width="4.5703125" style="38" bestFit="1" customWidth="1"/>
    <col min="6" max="46" width="5.140625" style="28" customWidth="1"/>
    <col min="47" max="51" width="4.42578125" style="38" bestFit="1" customWidth="1"/>
    <col min="52" max="16384" width="9.140625" style="38"/>
  </cols>
  <sheetData>
    <row r="1" spans="1:46" x14ac:dyDescent="0.2">
      <c r="B1" s="38" t="s">
        <v>111</v>
      </c>
      <c r="C1" s="147" t="s">
        <v>215</v>
      </c>
      <c r="D1" s="147"/>
      <c r="E1" s="148"/>
      <c r="F1" s="55" t="s">
        <v>50</v>
      </c>
      <c r="G1" s="56" t="s">
        <v>68</v>
      </c>
      <c r="H1" s="57" t="s">
        <v>101</v>
      </c>
      <c r="I1" s="55" t="s">
        <v>71</v>
      </c>
      <c r="J1" s="55" t="s">
        <v>70</v>
      </c>
      <c r="K1" s="56" t="s">
        <v>102</v>
      </c>
      <c r="L1" s="57" t="s">
        <v>100</v>
      </c>
      <c r="M1" s="55" t="s">
        <v>51</v>
      </c>
      <c r="N1" s="55" t="s">
        <v>54</v>
      </c>
      <c r="O1" s="55" t="s">
        <v>69</v>
      </c>
      <c r="P1" s="56" t="s">
        <v>72</v>
      </c>
      <c r="Q1" s="57" t="s">
        <v>103</v>
      </c>
      <c r="R1" s="55" t="s">
        <v>73</v>
      </c>
      <c r="S1" s="55" t="s">
        <v>104</v>
      </c>
      <c r="T1" s="55" t="s">
        <v>53</v>
      </c>
      <c r="U1" s="55" t="s">
        <v>74</v>
      </c>
      <c r="V1" s="55" t="s">
        <v>75</v>
      </c>
      <c r="W1" s="55" t="s">
        <v>77</v>
      </c>
      <c r="X1" s="57" t="s">
        <v>76</v>
      </c>
      <c r="Y1" s="55" t="s">
        <v>106</v>
      </c>
      <c r="Z1" s="55" t="s">
        <v>107</v>
      </c>
      <c r="AA1" s="55" t="s">
        <v>80</v>
      </c>
      <c r="AB1" s="56" t="s">
        <v>78</v>
      </c>
      <c r="AC1" s="57" t="s">
        <v>83</v>
      </c>
      <c r="AD1" s="55" t="s">
        <v>108</v>
      </c>
      <c r="AE1" s="55" t="s">
        <v>52</v>
      </c>
      <c r="AF1" s="55" t="s">
        <v>82</v>
      </c>
      <c r="AG1" s="55" t="s">
        <v>92</v>
      </c>
      <c r="AH1" s="55" t="s">
        <v>84</v>
      </c>
      <c r="AI1" s="56" t="s">
        <v>93</v>
      </c>
      <c r="AJ1" s="57" t="s">
        <v>105</v>
      </c>
      <c r="AK1" s="55" t="s">
        <v>79</v>
      </c>
      <c r="AL1" s="55" t="s">
        <v>109</v>
      </c>
      <c r="AM1" s="56" t="s">
        <v>81</v>
      </c>
      <c r="AN1" s="57" t="s">
        <v>88</v>
      </c>
      <c r="AO1" s="55" t="s">
        <v>87</v>
      </c>
      <c r="AP1" s="55" t="s">
        <v>85</v>
      </c>
      <c r="AQ1" s="55" t="s">
        <v>86</v>
      </c>
      <c r="AR1" s="55" t="s">
        <v>91</v>
      </c>
      <c r="AS1" s="55" t="s">
        <v>90</v>
      </c>
      <c r="AT1" s="56" t="s">
        <v>89</v>
      </c>
    </row>
    <row r="2" spans="1:46" x14ac:dyDescent="0.2">
      <c r="A2" s="145" t="s">
        <v>128</v>
      </c>
      <c r="B2" s="73" t="s">
        <v>112</v>
      </c>
      <c r="C2" s="74" t="s">
        <v>28</v>
      </c>
      <c r="D2" s="74" t="s">
        <v>33</v>
      </c>
      <c r="E2" s="75"/>
      <c r="F2" s="76"/>
      <c r="G2" s="75"/>
      <c r="H2" s="57" cm="1">
        <f t="array" aca="1" ref="H2" ca="1">SUMPRODUCT(COUNTIF(INDIRECT("Roles!$B$"&amp;MATCH(H$1,Roles!$A:$A,0)&amp;":$AF$"&amp;MATCH(H$1,Roles!$A:$A,0)),$C2:$E2))</f>
        <v>1</v>
      </c>
      <c r="I2" s="55" cm="1">
        <f t="array" aca="1" ref="I2" ca="1">SUMPRODUCT(COUNTIF(INDIRECT("Roles!$B$"&amp;MATCH(I$1,Roles!$A:$A,0)&amp;":$AF$"&amp;MATCH(I$1,Roles!$A:$A,0)),$C2:$E2))</f>
        <v>1</v>
      </c>
      <c r="J2" s="55" cm="1">
        <f t="array" aca="1" ref="J2" ca="1">SUMPRODUCT(COUNTIF(INDIRECT("Roles!$B$"&amp;MATCH(J$1,Roles!$A:$A,0)&amp;":$AF$"&amp;MATCH(J$1,Roles!$A:$A,0)),$C2:$E2))</f>
        <v>1</v>
      </c>
      <c r="K2" s="56" cm="1">
        <f t="array" aca="1" ref="K2" ca="1">SUMPRODUCT(COUNTIF(INDIRECT("Roles!$B$"&amp;MATCH(K$1,Roles!$A:$A,0)&amp;":$AF$"&amp;MATCH(K$1,Roles!$A:$A,0)),$C2:$E2))</f>
        <v>1</v>
      </c>
      <c r="L2" s="57" cm="1">
        <f t="array" aca="1" ref="L2" ca="1">SUMPRODUCT(COUNTIF(INDIRECT("Roles!$B$"&amp;MATCH(L$1,Roles!$A:$A,0)&amp;":$AF$"&amp;MATCH(L$1,Roles!$A:$A,0)),$C2:$E2))</f>
        <v>0</v>
      </c>
      <c r="M2" s="55" cm="1">
        <f t="array" aca="1" ref="M2" ca="1">SUMPRODUCT(COUNTIF(INDIRECT("Roles!$B$"&amp;MATCH(M$1,Roles!$A:$A,0)&amp;":$AF$"&amp;MATCH(M$1,Roles!$A:$A,0)),$C2:$E2))</f>
        <v>1</v>
      </c>
      <c r="N2" s="55" cm="1">
        <f t="array" aca="1" ref="N2" ca="1">SUMPRODUCT(COUNTIF(INDIRECT("Roles!$B$"&amp;MATCH(N$1,Roles!$A:$A,0)&amp;":$AF$"&amp;MATCH(N$1,Roles!$A:$A,0)),$C2:$E2))</f>
        <v>2</v>
      </c>
      <c r="O2" s="55" cm="1">
        <f t="array" aca="1" ref="O2" ca="1">SUMPRODUCT(COUNTIF(INDIRECT("Roles!$B$"&amp;MATCH(O$1,Roles!$A:$A,0)&amp;":$AF$"&amp;MATCH(O$1,Roles!$A:$A,0)),$C2:$E2))</f>
        <v>2</v>
      </c>
      <c r="P2" s="56" cm="1">
        <f t="array" aca="1" ref="P2" ca="1">SUMPRODUCT(COUNTIF(INDIRECT("Roles!$B$"&amp;MATCH(P$1,Roles!$A:$A,0)&amp;":$AF$"&amp;MATCH(P$1,Roles!$A:$A,0)),$C2:$E2))</f>
        <v>2</v>
      </c>
      <c r="Q2" s="57" cm="1">
        <f t="array" aca="1" ref="Q2" ca="1">SUMPRODUCT(COUNTIF(INDIRECT("Roles!$B$"&amp;MATCH(Q$1,Roles!$A:$A,0)&amp;":$AF$"&amp;MATCH(Q$1,Roles!$A:$A,0)),$C2:$E2))</f>
        <v>0</v>
      </c>
      <c r="R2" s="55" cm="1">
        <f t="array" aca="1" ref="R2" ca="1">SUMPRODUCT(COUNTIF(INDIRECT("Roles!$B$"&amp;MATCH(R$1,Roles!$A:$A,0)&amp;":$AF$"&amp;MATCH(R$1,Roles!$A:$A,0)),$C2:$E2))</f>
        <v>0</v>
      </c>
      <c r="S2" s="55" cm="1">
        <f t="array" aca="1" ref="S2" ca="1">SUMPRODUCT(COUNTIF(INDIRECT("Roles!$B$"&amp;MATCH(S$1,Roles!$A:$A,0)&amp;":$AF$"&amp;MATCH(S$1,Roles!$A:$A,0)),$C2:$E2))</f>
        <v>0</v>
      </c>
      <c r="T2" s="55" cm="1">
        <f t="array" aca="1" ref="T2" ca="1">SUMPRODUCT(COUNTIF(INDIRECT("Roles!$B$"&amp;MATCH(T$1,Roles!$A:$A,0)&amp;":$AF$"&amp;MATCH(T$1,Roles!$A:$A,0)),$C2:$E2))</f>
        <v>0</v>
      </c>
      <c r="U2" s="55" cm="1">
        <f t="array" aca="1" ref="U2" ca="1">SUMPRODUCT(COUNTIF(INDIRECT("Roles!$B$"&amp;MATCH(U$1,Roles!$A:$A,0)&amp;":$AF$"&amp;MATCH(U$1,Roles!$A:$A,0)),$C2:$E2))</f>
        <v>1</v>
      </c>
      <c r="V2" s="55" cm="1">
        <f t="array" aca="1" ref="V2" ca="1">SUMPRODUCT(COUNTIF(INDIRECT("Roles!$B$"&amp;MATCH(V$1,Roles!$A:$A,0)&amp;":$AF$"&amp;MATCH(V$1,Roles!$A:$A,0)),$C2:$E2))</f>
        <v>0</v>
      </c>
      <c r="W2" s="55" cm="1">
        <f t="array" aca="1" ref="W2" ca="1">SUMPRODUCT(COUNTIF(INDIRECT("Roles!$B$"&amp;MATCH(W$1,Roles!$A:$A,0)&amp;":$AF$"&amp;MATCH(W$1,Roles!$A:$A,0)),$C2:$E2))</f>
        <v>2</v>
      </c>
      <c r="X2" s="57" cm="1">
        <f t="array" aca="1" ref="X2" ca="1">SUMPRODUCT(COUNTIF(INDIRECT("Roles!$B$"&amp;MATCH(X$1,Roles!$A:$A,0)&amp;":$AF$"&amp;MATCH(X$1,Roles!$A:$A,0)),$C2:$E2))</f>
        <v>2</v>
      </c>
      <c r="Y2" s="55" cm="1">
        <f t="array" aca="1" ref="Y2" ca="1">SUMPRODUCT(COUNTIF(INDIRECT("Roles!$B$"&amp;MATCH(Y$1,Roles!$A:$A,0)&amp;":$AF$"&amp;MATCH(Y$1,Roles!$A:$A,0)),$C2:$E2))</f>
        <v>0</v>
      </c>
      <c r="Z2" s="55" cm="1">
        <f t="array" aca="1" ref="Z2" ca="1">SUMPRODUCT(COUNTIF(INDIRECT("Roles!$B$"&amp;MATCH(Z$1,Roles!$A:$A,0)&amp;":$AF$"&amp;MATCH(Z$1,Roles!$A:$A,0)),$C2:$E2))</f>
        <v>1</v>
      </c>
      <c r="AA2" s="55" cm="1">
        <f t="array" aca="1" ref="AA2" ca="1">SUMPRODUCT(COUNTIF(INDIRECT("Roles!$B$"&amp;MATCH(AA$1,Roles!$A:$A,0)&amp;":$AF$"&amp;MATCH(AA$1,Roles!$A:$A,0)),$C2:$E2))</f>
        <v>1</v>
      </c>
      <c r="AB2" s="56" cm="1">
        <f t="array" aca="1" ref="AB2" ca="1">SUMPRODUCT(COUNTIF(INDIRECT("Roles!$B$"&amp;MATCH(AB$1,Roles!$A:$A,0)&amp;":$AF$"&amp;MATCH(AB$1,Roles!$A:$A,0)),$C2:$E2))</f>
        <v>2</v>
      </c>
      <c r="AC2" s="57" cm="1">
        <f t="array" aca="1" ref="AC2" ca="1">SUMPRODUCT(COUNTIF(INDIRECT("Roles!$B$"&amp;MATCH(AC$1,Roles!$A:$A,0)&amp;":$AF$"&amp;MATCH(AC$1,Roles!$A:$A,0)),$C2:$E2))</f>
        <v>0</v>
      </c>
      <c r="AD2" s="55" cm="1">
        <f t="array" aca="1" ref="AD2" ca="1">SUMPRODUCT(COUNTIF(INDIRECT("Roles!$B$"&amp;MATCH(AD$1,Roles!$A:$A,0)&amp;":$AF$"&amp;MATCH(AD$1,Roles!$A:$A,0)),$C2:$E2))</f>
        <v>1</v>
      </c>
      <c r="AE2" s="55" cm="1">
        <f t="array" aca="1" ref="AE2" ca="1">SUMPRODUCT(COUNTIF(INDIRECT("Roles!$B$"&amp;MATCH(AE$1,Roles!$A:$A,0)&amp;":$AF$"&amp;MATCH(AE$1,Roles!$A:$A,0)),$C2:$E2))</f>
        <v>2</v>
      </c>
      <c r="AF2" s="55" cm="1">
        <f t="array" aca="1" ref="AF2" ca="1">SUMPRODUCT(COUNTIF(INDIRECT("Roles!$B$"&amp;MATCH(AF$1,Roles!$A:$A,0)&amp;":$AF$"&amp;MATCH(AF$1,Roles!$A:$A,0)),$C2:$E2))</f>
        <v>2</v>
      </c>
      <c r="AG2" s="55" cm="1">
        <f t="array" aca="1" ref="AG2" ca="1">SUMPRODUCT(COUNTIF(INDIRECT("Roles!$B$"&amp;MATCH(AG$1,Roles!$A:$A,0)&amp;":$AF$"&amp;MATCH(AG$1,Roles!$A:$A,0)),$C2:$E2))</f>
        <v>0</v>
      </c>
      <c r="AH2" s="55" cm="1">
        <f t="array" aca="1" ref="AH2" ca="1">SUMPRODUCT(COUNTIF(INDIRECT("Roles!$B$"&amp;MATCH(AH$1,Roles!$A:$A,0)&amp;":$AF$"&amp;MATCH(AH$1,Roles!$A:$A,0)),$C2:$E2))</f>
        <v>2</v>
      </c>
      <c r="AI2" s="56" cm="1">
        <f t="array" aca="1" ref="AI2" ca="1">SUMPRODUCT(COUNTIF(INDIRECT("Roles!$B$"&amp;MATCH(AI$1,Roles!$A:$A,0)&amp;":$AF$"&amp;MATCH(AI$1,Roles!$A:$A,0)),$C2:$E2))</f>
        <v>1</v>
      </c>
      <c r="AJ2" s="57" cm="1">
        <f t="array" aca="1" ref="AJ2" ca="1">SUMPRODUCT(COUNTIF(INDIRECT("Roles!$B$"&amp;MATCH(AJ$1,Roles!$A:$A,0)&amp;":$AF$"&amp;MATCH(AJ$1,Roles!$A:$A,0)),$C2:$E2))</f>
        <v>0</v>
      </c>
      <c r="AK2" s="55" cm="1">
        <f t="array" aca="1" ref="AK2" ca="1">SUMPRODUCT(COUNTIF(INDIRECT("Roles!$B$"&amp;MATCH(AK$1,Roles!$A:$A,0)&amp;":$AF$"&amp;MATCH(AK$1,Roles!$A:$A,0)),$C2:$E2))</f>
        <v>1</v>
      </c>
      <c r="AL2" s="55" cm="1">
        <f t="array" aca="1" ref="AL2" ca="1">SUMPRODUCT(COUNTIF(INDIRECT("Roles!$B$"&amp;MATCH(AL$1,Roles!$A:$A,0)&amp;":$AF$"&amp;MATCH(AL$1,Roles!$A:$A,0)),$C2:$E2))</f>
        <v>1</v>
      </c>
      <c r="AM2" s="56" cm="1">
        <f t="array" aca="1" ref="AM2" ca="1">SUMPRODUCT(COUNTIF(INDIRECT("Roles!$B$"&amp;MATCH(AM$1,Roles!$A:$A,0)&amp;":$AF$"&amp;MATCH(AM$1,Roles!$A:$A,0)),$C2:$E2))</f>
        <v>2</v>
      </c>
      <c r="AN2" s="57" cm="1">
        <f t="array" aca="1" ref="AN2" ca="1">SUMPRODUCT(COUNTIF(INDIRECT("Roles!$B$"&amp;MATCH(AN$1,Roles!$A:$A,0)&amp;":$AF$"&amp;MATCH(AN$1,Roles!$A:$A,0)),$C2:$E2))</f>
        <v>1</v>
      </c>
      <c r="AO2" s="55" cm="1">
        <f t="array" aca="1" ref="AO2" ca="1">SUMPRODUCT(COUNTIF(INDIRECT("Roles!$B$"&amp;MATCH(AO$1,Roles!$A:$A,0)&amp;":$AF$"&amp;MATCH(AO$1,Roles!$A:$A,0)),$C2:$E2))</f>
        <v>0</v>
      </c>
      <c r="AP2" s="55" cm="1">
        <f t="array" aca="1" ref="AP2" ca="1">SUMPRODUCT(COUNTIF(INDIRECT("Roles!$B$"&amp;MATCH(AP$1,Roles!$A:$A,0)&amp;":$AF$"&amp;MATCH(AP$1,Roles!$A:$A,0)),$C2:$E2))</f>
        <v>0</v>
      </c>
      <c r="AQ2" s="55" cm="1">
        <f t="array" aca="1" ref="AQ2" ca="1">SUMPRODUCT(COUNTIF(INDIRECT("Roles!$B$"&amp;MATCH(AQ$1,Roles!$A:$A,0)&amp;":$AF$"&amp;MATCH(AQ$1,Roles!$A:$A,0)),$C2:$E2))</f>
        <v>2</v>
      </c>
      <c r="AR2" s="55" cm="1">
        <f t="array" aca="1" ref="AR2" ca="1">SUMPRODUCT(COUNTIF(INDIRECT("Roles!$B$"&amp;MATCH(AR$1,Roles!$A:$A,0)&amp;":$AF$"&amp;MATCH(AR$1,Roles!$A:$A,0)),$C2:$E2))</f>
        <v>1</v>
      </c>
      <c r="AS2" s="55" cm="1">
        <f t="array" aca="1" ref="AS2" ca="1">SUMPRODUCT(COUNTIF(INDIRECT("Roles!$B$"&amp;MATCH(AS$1,Roles!$A:$A,0)&amp;":$AF$"&amp;MATCH(AS$1,Roles!$A:$A,0)),$C2:$E2))</f>
        <v>2</v>
      </c>
      <c r="AT2" s="56" cm="1">
        <f t="array" aca="1" ref="AT2" ca="1">SUMPRODUCT(COUNTIF(INDIRECT("Roles!$B$"&amp;MATCH(AT$1,Roles!$A:$A,0)&amp;":$AF$"&amp;MATCH(AT$1,Roles!$A:$A,0)),$C2:$E2))</f>
        <v>2</v>
      </c>
    </row>
    <row r="3" spans="1:46" x14ac:dyDescent="0.2">
      <c r="A3" s="145"/>
      <c r="B3" s="73" t="s">
        <v>113</v>
      </c>
      <c r="C3" s="77" t="s">
        <v>27</v>
      </c>
      <c r="D3" s="74" t="s">
        <v>34</v>
      </c>
      <c r="E3" s="75"/>
      <c r="F3" s="76"/>
      <c r="G3" s="75"/>
      <c r="H3" s="57" cm="1">
        <f t="array" aca="1" ref="H3" ca="1">SUMPRODUCT(COUNTIF(INDIRECT("Roles!$B$"&amp;MATCH(H$1,Roles!$A:$A,0)&amp;":$AF$"&amp;MATCH(H$1,Roles!$A:$A,0)),$C3:$E3))</f>
        <v>0</v>
      </c>
      <c r="I3" s="55" cm="1">
        <f t="array" aca="1" ref="I3" ca="1">SUMPRODUCT(COUNTIF(INDIRECT("Roles!$B$"&amp;MATCH(I$1,Roles!$A:$A,0)&amp;":$AF$"&amp;MATCH(I$1,Roles!$A:$A,0)),$C3:$E3))</f>
        <v>0</v>
      </c>
      <c r="J3" s="55" cm="1">
        <f t="array" aca="1" ref="J3" ca="1">SUMPRODUCT(COUNTIF(INDIRECT("Roles!$B$"&amp;MATCH(J$1,Roles!$A:$A,0)&amp;":$AF$"&amp;MATCH(J$1,Roles!$A:$A,0)),$C3:$E3))</f>
        <v>0</v>
      </c>
      <c r="K3" s="56" cm="1">
        <f t="array" aca="1" ref="K3" ca="1">SUMPRODUCT(COUNTIF(INDIRECT("Roles!$B$"&amp;MATCH(K$1,Roles!$A:$A,0)&amp;":$AF$"&amp;MATCH(K$1,Roles!$A:$A,0)),$C3:$E3))</f>
        <v>1</v>
      </c>
      <c r="L3" s="57" cm="1">
        <f t="array" aca="1" ref="L3" ca="1">SUMPRODUCT(COUNTIF(INDIRECT("Roles!$B$"&amp;MATCH(L$1,Roles!$A:$A,0)&amp;":$AF$"&amp;MATCH(L$1,Roles!$A:$A,0)),$C3:$E3))</f>
        <v>0</v>
      </c>
      <c r="M3" s="55" cm="1">
        <f t="array" aca="1" ref="M3" ca="1">SUMPRODUCT(COUNTIF(INDIRECT("Roles!$B$"&amp;MATCH(M$1,Roles!$A:$A,0)&amp;":$AF$"&amp;MATCH(M$1,Roles!$A:$A,0)),$C3:$E3))</f>
        <v>2</v>
      </c>
      <c r="N3" s="55" cm="1">
        <f t="array" aca="1" ref="N3" ca="1">SUMPRODUCT(COUNTIF(INDIRECT("Roles!$B$"&amp;MATCH(N$1,Roles!$A:$A,0)&amp;":$AF$"&amp;MATCH(N$1,Roles!$A:$A,0)),$C3:$E3))</f>
        <v>2</v>
      </c>
      <c r="O3" s="55" cm="1">
        <f t="array" aca="1" ref="O3" ca="1">SUMPRODUCT(COUNTIF(INDIRECT("Roles!$B$"&amp;MATCH(O$1,Roles!$A:$A,0)&amp;":$AF$"&amp;MATCH(O$1,Roles!$A:$A,0)),$C3:$E3))</f>
        <v>2</v>
      </c>
      <c r="P3" s="56" cm="1">
        <f t="array" aca="1" ref="P3" ca="1">SUMPRODUCT(COUNTIF(INDIRECT("Roles!$B$"&amp;MATCH(P$1,Roles!$A:$A,0)&amp;":$AF$"&amp;MATCH(P$1,Roles!$A:$A,0)),$C3:$E3))</f>
        <v>2</v>
      </c>
      <c r="Q3" s="57" cm="1">
        <f t="array" aca="1" ref="Q3" ca="1">SUMPRODUCT(COUNTIF(INDIRECT("Roles!$B$"&amp;MATCH(Q$1,Roles!$A:$A,0)&amp;":$AF$"&amp;MATCH(Q$1,Roles!$A:$A,0)),$C3:$E3))</f>
        <v>0</v>
      </c>
      <c r="R3" s="55" cm="1">
        <f t="array" aca="1" ref="R3" ca="1">SUMPRODUCT(COUNTIF(INDIRECT("Roles!$B$"&amp;MATCH(R$1,Roles!$A:$A,0)&amp;":$AF$"&amp;MATCH(R$1,Roles!$A:$A,0)),$C3:$E3))</f>
        <v>1</v>
      </c>
      <c r="S3" s="55" cm="1">
        <f t="array" aca="1" ref="S3" ca="1">SUMPRODUCT(COUNTIF(INDIRECT("Roles!$B$"&amp;MATCH(S$1,Roles!$A:$A,0)&amp;":$AF$"&amp;MATCH(S$1,Roles!$A:$A,0)),$C3:$E3))</f>
        <v>0</v>
      </c>
      <c r="T3" s="55" cm="1">
        <f t="array" aca="1" ref="T3" ca="1">SUMPRODUCT(COUNTIF(INDIRECT("Roles!$B$"&amp;MATCH(T$1,Roles!$A:$A,0)&amp;":$AF$"&amp;MATCH(T$1,Roles!$A:$A,0)),$C3:$E3))</f>
        <v>2</v>
      </c>
      <c r="U3" s="55" cm="1">
        <f t="array" aca="1" ref="U3" ca="1">SUMPRODUCT(COUNTIF(INDIRECT("Roles!$B$"&amp;MATCH(U$1,Roles!$A:$A,0)&amp;":$AF$"&amp;MATCH(U$1,Roles!$A:$A,0)),$C3:$E3))</f>
        <v>2</v>
      </c>
      <c r="V3" s="55" cm="1">
        <f t="array" aca="1" ref="V3" ca="1">SUMPRODUCT(COUNTIF(INDIRECT("Roles!$B$"&amp;MATCH(V$1,Roles!$A:$A,0)&amp;":$AF$"&amp;MATCH(V$1,Roles!$A:$A,0)),$C3:$E3))</f>
        <v>2</v>
      </c>
      <c r="W3" s="55" cm="1">
        <f t="array" aca="1" ref="W3" ca="1">SUMPRODUCT(COUNTIF(INDIRECT("Roles!$B$"&amp;MATCH(W$1,Roles!$A:$A,0)&amp;":$AF$"&amp;MATCH(W$1,Roles!$A:$A,0)),$C3:$E3))</f>
        <v>2</v>
      </c>
      <c r="X3" s="57" cm="1">
        <f t="array" aca="1" ref="X3" ca="1">SUMPRODUCT(COUNTIF(INDIRECT("Roles!$B$"&amp;MATCH(X$1,Roles!$A:$A,0)&amp;":$AF$"&amp;MATCH(X$1,Roles!$A:$A,0)),$C3:$E3))</f>
        <v>2</v>
      </c>
      <c r="Y3" s="55" cm="1">
        <f t="array" aca="1" ref="Y3" ca="1">SUMPRODUCT(COUNTIF(INDIRECT("Roles!$B$"&amp;MATCH(Y$1,Roles!$A:$A,0)&amp;":$AF$"&amp;MATCH(Y$1,Roles!$A:$A,0)),$C3:$E3))</f>
        <v>2</v>
      </c>
      <c r="Z3" s="55" cm="1">
        <f t="array" aca="1" ref="Z3" ca="1">SUMPRODUCT(COUNTIF(INDIRECT("Roles!$B$"&amp;MATCH(Z$1,Roles!$A:$A,0)&amp;":$AF$"&amp;MATCH(Z$1,Roles!$A:$A,0)),$C3:$E3))</f>
        <v>2</v>
      </c>
      <c r="AA3" s="55" cm="1">
        <f t="array" aca="1" ref="AA3" ca="1">SUMPRODUCT(COUNTIF(INDIRECT("Roles!$B$"&amp;MATCH(AA$1,Roles!$A:$A,0)&amp;":$AF$"&amp;MATCH(AA$1,Roles!$A:$A,0)),$C3:$E3))</f>
        <v>2</v>
      </c>
      <c r="AB3" s="56" cm="1">
        <f t="array" aca="1" ref="AB3" ca="1">SUMPRODUCT(COUNTIF(INDIRECT("Roles!$B$"&amp;MATCH(AB$1,Roles!$A:$A,0)&amp;":$AF$"&amp;MATCH(AB$1,Roles!$A:$A,0)),$C3:$E3))</f>
        <v>2</v>
      </c>
      <c r="AC3" s="57" cm="1">
        <f t="array" aca="1" ref="AC3" ca="1">SUMPRODUCT(COUNTIF(INDIRECT("Roles!$B$"&amp;MATCH(AC$1,Roles!$A:$A,0)&amp;":$AF$"&amp;MATCH(AC$1,Roles!$A:$A,0)),$C3:$E3))</f>
        <v>2</v>
      </c>
      <c r="AD3" s="55" cm="1">
        <f t="array" aca="1" ref="AD3" ca="1">SUMPRODUCT(COUNTIF(INDIRECT("Roles!$B$"&amp;MATCH(AD$1,Roles!$A:$A,0)&amp;":$AF$"&amp;MATCH(AD$1,Roles!$A:$A,0)),$C3:$E3))</f>
        <v>2</v>
      </c>
      <c r="AE3" s="55" cm="1">
        <f t="array" aca="1" ref="AE3" ca="1">SUMPRODUCT(COUNTIF(INDIRECT("Roles!$B$"&amp;MATCH(AE$1,Roles!$A:$A,0)&amp;":$AF$"&amp;MATCH(AE$1,Roles!$A:$A,0)),$C3:$E3))</f>
        <v>2</v>
      </c>
      <c r="AF3" s="55" cm="1">
        <f t="array" aca="1" ref="AF3" ca="1">SUMPRODUCT(COUNTIF(INDIRECT("Roles!$B$"&amp;MATCH(AF$1,Roles!$A:$A,0)&amp;":$AF$"&amp;MATCH(AF$1,Roles!$A:$A,0)),$C3:$E3))</f>
        <v>0</v>
      </c>
      <c r="AG3" s="55" cm="1">
        <f t="array" aca="1" ref="AG3" ca="1">SUMPRODUCT(COUNTIF(INDIRECT("Roles!$B$"&amp;MATCH(AG$1,Roles!$A:$A,0)&amp;":$AF$"&amp;MATCH(AG$1,Roles!$A:$A,0)),$C3:$E3))</f>
        <v>2</v>
      </c>
      <c r="AH3" s="55" cm="1">
        <f t="array" aca="1" ref="AH3" ca="1">SUMPRODUCT(COUNTIF(INDIRECT("Roles!$B$"&amp;MATCH(AH$1,Roles!$A:$A,0)&amp;":$AF$"&amp;MATCH(AH$1,Roles!$A:$A,0)),$C3:$E3))</f>
        <v>2</v>
      </c>
      <c r="AI3" s="56" cm="1">
        <f t="array" aca="1" ref="AI3" ca="1">SUMPRODUCT(COUNTIF(INDIRECT("Roles!$B$"&amp;MATCH(AI$1,Roles!$A:$A,0)&amp;":$AF$"&amp;MATCH(AI$1,Roles!$A:$A,0)),$C3:$E3))</f>
        <v>2</v>
      </c>
      <c r="AJ3" s="57" cm="1">
        <f t="array" aca="1" ref="AJ3" ca="1">SUMPRODUCT(COUNTIF(INDIRECT("Roles!$B$"&amp;MATCH(AJ$1,Roles!$A:$A,0)&amp;":$AF$"&amp;MATCH(AJ$1,Roles!$A:$A,0)),$C3:$E3))</f>
        <v>0</v>
      </c>
      <c r="AK3" s="55" cm="1">
        <f t="array" aca="1" ref="AK3" ca="1">SUMPRODUCT(COUNTIF(INDIRECT("Roles!$B$"&amp;MATCH(AK$1,Roles!$A:$A,0)&amp;":$AF$"&amp;MATCH(AK$1,Roles!$A:$A,0)),$C3:$E3))</f>
        <v>0</v>
      </c>
      <c r="AL3" s="55" cm="1">
        <f t="array" aca="1" ref="AL3" ca="1">SUMPRODUCT(COUNTIF(INDIRECT("Roles!$B$"&amp;MATCH(AL$1,Roles!$A:$A,0)&amp;":$AF$"&amp;MATCH(AL$1,Roles!$A:$A,0)),$C3:$E3))</f>
        <v>0</v>
      </c>
      <c r="AM3" s="56" cm="1">
        <f t="array" aca="1" ref="AM3" ca="1">SUMPRODUCT(COUNTIF(INDIRECT("Roles!$B$"&amp;MATCH(AM$1,Roles!$A:$A,0)&amp;":$AF$"&amp;MATCH(AM$1,Roles!$A:$A,0)),$C3:$E3))</f>
        <v>2</v>
      </c>
      <c r="AN3" s="57" cm="1">
        <f t="array" aca="1" ref="AN3" ca="1">SUMPRODUCT(COUNTIF(INDIRECT("Roles!$B$"&amp;MATCH(AN$1,Roles!$A:$A,0)&amp;":$AF$"&amp;MATCH(AN$1,Roles!$A:$A,0)),$C3:$E3))</f>
        <v>0</v>
      </c>
      <c r="AO3" s="55" cm="1">
        <f t="array" aca="1" ref="AO3" ca="1">SUMPRODUCT(COUNTIF(INDIRECT("Roles!$B$"&amp;MATCH(AO$1,Roles!$A:$A,0)&amp;":$AF$"&amp;MATCH(AO$1,Roles!$A:$A,0)),$C3:$E3))</f>
        <v>0</v>
      </c>
      <c r="AP3" s="55" cm="1">
        <f t="array" aca="1" ref="AP3" ca="1">SUMPRODUCT(COUNTIF(INDIRECT("Roles!$B$"&amp;MATCH(AP$1,Roles!$A:$A,0)&amp;":$AF$"&amp;MATCH(AP$1,Roles!$A:$A,0)),$C3:$E3))</f>
        <v>0</v>
      </c>
      <c r="AQ3" s="55" cm="1">
        <f t="array" aca="1" ref="AQ3" ca="1">SUMPRODUCT(COUNTIF(INDIRECT("Roles!$B$"&amp;MATCH(AQ$1,Roles!$A:$A,0)&amp;":$AF$"&amp;MATCH(AQ$1,Roles!$A:$A,0)),$C3:$E3))</f>
        <v>2</v>
      </c>
      <c r="AR3" s="55" cm="1">
        <f t="array" aca="1" ref="AR3" ca="1">SUMPRODUCT(COUNTIF(INDIRECT("Roles!$B$"&amp;MATCH(AR$1,Roles!$A:$A,0)&amp;":$AF$"&amp;MATCH(AR$1,Roles!$A:$A,0)),$C3:$E3))</f>
        <v>0</v>
      </c>
      <c r="AS3" s="55" cm="1">
        <f t="array" aca="1" ref="AS3" ca="1">SUMPRODUCT(COUNTIF(INDIRECT("Roles!$B$"&amp;MATCH(AS$1,Roles!$A:$A,0)&amp;":$AF$"&amp;MATCH(AS$1,Roles!$A:$A,0)),$C3:$E3))</f>
        <v>2</v>
      </c>
      <c r="AT3" s="56" cm="1">
        <f t="array" aca="1" ref="AT3" ca="1">SUMPRODUCT(COUNTIF(INDIRECT("Roles!$B$"&amp;MATCH(AT$1,Roles!$A:$A,0)&amp;":$AF$"&amp;MATCH(AT$1,Roles!$A:$A,0)),$C3:$E3))</f>
        <v>2</v>
      </c>
    </row>
    <row r="4" spans="1:46" x14ac:dyDescent="0.2">
      <c r="A4" s="145"/>
      <c r="B4" s="73" t="s">
        <v>114</v>
      </c>
      <c r="C4" s="78" t="s">
        <v>9</v>
      </c>
      <c r="D4" s="77" t="s">
        <v>19</v>
      </c>
      <c r="E4" s="79" t="s">
        <v>24</v>
      </c>
      <c r="F4" s="76"/>
      <c r="G4" s="75"/>
      <c r="H4" s="57" cm="1">
        <f t="array" aca="1" ref="H4" ca="1">SUMPRODUCT(COUNTIF(INDIRECT("Roles!$B$"&amp;MATCH(H$1,Roles!$A:$A,0)&amp;":$AF$"&amp;MATCH(H$1,Roles!$A:$A,0)),$C4:$E4))</f>
        <v>2</v>
      </c>
      <c r="I4" s="55" cm="1">
        <f t="array" aca="1" ref="I4" ca="1">SUMPRODUCT(COUNTIF(INDIRECT("Roles!$B$"&amp;MATCH(I$1,Roles!$A:$A,0)&amp;":$AF$"&amp;MATCH(I$1,Roles!$A:$A,0)),$C4:$E4))</f>
        <v>3</v>
      </c>
      <c r="J4" s="55" cm="1">
        <f t="array" aca="1" ref="J4" ca="1">SUMPRODUCT(COUNTIF(INDIRECT("Roles!$B$"&amp;MATCH(J$1,Roles!$A:$A,0)&amp;":$AF$"&amp;MATCH(J$1,Roles!$A:$A,0)),$C4:$E4))</f>
        <v>3</v>
      </c>
      <c r="K4" s="56" cm="1">
        <f t="array" aca="1" ref="K4" ca="1">SUMPRODUCT(COUNTIF(INDIRECT("Roles!$B$"&amp;MATCH(K$1,Roles!$A:$A,0)&amp;":$AF$"&amp;MATCH(K$1,Roles!$A:$A,0)),$C4:$E4))</f>
        <v>3</v>
      </c>
      <c r="L4" s="57" cm="1">
        <f t="array" aca="1" ref="L4" ca="1">SUMPRODUCT(COUNTIF(INDIRECT("Roles!$B$"&amp;MATCH(L$1,Roles!$A:$A,0)&amp;":$AF$"&amp;MATCH(L$1,Roles!$A:$A,0)),$C4:$E4))</f>
        <v>2</v>
      </c>
      <c r="M4" s="55" cm="1">
        <f t="array" aca="1" ref="M4" ca="1">SUMPRODUCT(COUNTIF(INDIRECT("Roles!$B$"&amp;MATCH(M$1,Roles!$A:$A,0)&amp;":$AF$"&amp;MATCH(M$1,Roles!$A:$A,0)),$C4:$E4))</f>
        <v>3</v>
      </c>
      <c r="N4" s="55" cm="1">
        <f t="array" aca="1" ref="N4" ca="1">SUMPRODUCT(COUNTIF(INDIRECT("Roles!$B$"&amp;MATCH(N$1,Roles!$A:$A,0)&amp;":$AF$"&amp;MATCH(N$1,Roles!$A:$A,0)),$C4:$E4))</f>
        <v>3</v>
      </c>
      <c r="O4" s="55" cm="1">
        <f t="array" aca="1" ref="O4" ca="1">SUMPRODUCT(COUNTIF(INDIRECT("Roles!$B$"&amp;MATCH(O$1,Roles!$A:$A,0)&amp;":$AF$"&amp;MATCH(O$1,Roles!$A:$A,0)),$C4:$E4))</f>
        <v>1</v>
      </c>
      <c r="P4" s="56" cm="1">
        <f t="array" aca="1" ref="P4" ca="1">SUMPRODUCT(COUNTIF(INDIRECT("Roles!$B$"&amp;MATCH(P$1,Roles!$A:$A,0)&amp;":$AF$"&amp;MATCH(P$1,Roles!$A:$A,0)),$C4:$E4))</f>
        <v>3</v>
      </c>
      <c r="Q4" s="57" cm="1">
        <f t="array" aca="1" ref="Q4" ca="1">SUMPRODUCT(COUNTIF(INDIRECT("Roles!$B$"&amp;MATCH(Q$1,Roles!$A:$A,0)&amp;":$AF$"&amp;MATCH(Q$1,Roles!$A:$A,0)),$C4:$E4))</f>
        <v>3</v>
      </c>
      <c r="R4" s="55" cm="1">
        <f t="array" aca="1" ref="R4" ca="1">SUMPRODUCT(COUNTIF(INDIRECT("Roles!$B$"&amp;MATCH(R$1,Roles!$A:$A,0)&amp;":$AF$"&amp;MATCH(R$1,Roles!$A:$A,0)),$C4:$E4))</f>
        <v>2</v>
      </c>
      <c r="S4" s="55" cm="1">
        <f t="array" aca="1" ref="S4" ca="1">SUMPRODUCT(COUNTIF(INDIRECT("Roles!$B$"&amp;MATCH(S$1,Roles!$A:$A,0)&amp;":$AF$"&amp;MATCH(S$1,Roles!$A:$A,0)),$C4:$E4))</f>
        <v>1</v>
      </c>
      <c r="T4" s="55" cm="1">
        <f t="array" aca="1" ref="T4" ca="1">SUMPRODUCT(COUNTIF(INDIRECT("Roles!$B$"&amp;MATCH(T$1,Roles!$A:$A,0)&amp;":$AF$"&amp;MATCH(T$1,Roles!$A:$A,0)),$C4:$E4))</f>
        <v>3</v>
      </c>
      <c r="U4" s="55" cm="1">
        <f t="array" aca="1" ref="U4" ca="1">SUMPRODUCT(COUNTIF(INDIRECT("Roles!$B$"&amp;MATCH(U$1,Roles!$A:$A,0)&amp;":$AF$"&amp;MATCH(U$1,Roles!$A:$A,0)),$C4:$E4))</f>
        <v>2</v>
      </c>
      <c r="V4" s="55" cm="1">
        <f t="array" aca="1" ref="V4" ca="1">SUMPRODUCT(COUNTIF(INDIRECT("Roles!$B$"&amp;MATCH(V$1,Roles!$A:$A,0)&amp;":$AF$"&amp;MATCH(V$1,Roles!$A:$A,0)),$C4:$E4))</f>
        <v>3</v>
      </c>
      <c r="W4" s="55" cm="1">
        <f t="array" aca="1" ref="W4" ca="1">SUMPRODUCT(COUNTIF(INDIRECT("Roles!$B$"&amp;MATCH(W$1,Roles!$A:$A,0)&amp;":$AF$"&amp;MATCH(W$1,Roles!$A:$A,0)),$C4:$E4))</f>
        <v>3</v>
      </c>
      <c r="X4" s="57" cm="1">
        <f t="array" aca="1" ref="X4" ca="1">SUMPRODUCT(COUNTIF(INDIRECT("Roles!$B$"&amp;MATCH(X$1,Roles!$A:$A,0)&amp;":$AF$"&amp;MATCH(X$1,Roles!$A:$A,0)),$C4:$E4))</f>
        <v>2</v>
      </c>
      <c r="Y4" s="55" cm="1">
        <f t="array" aca="1" ref="Y4" ca="1">SUMPRODUCT(COUNTIF(INDIRECT("Roles!$B$"&amp;MATCH(Y$1,Roles!$A:$A,0)&amp;":$AF$"&amp;MATCH(Y$1,Roles!$A:$A,0)),$C4:$E4))</f>
        <v>2</v>
      </c>
      <c r="Z4" s="55" cm="1">
        <f t="array" aca="1" ref="Z4" ca="1">SUMPRODUCT(COUNTIF(INDIRECT("Roles!$B$"&amp;MATCH(Z$1,Roles!$A:$A,0)&amp;":$AF$"&amp;MATCH(Z$1,Roles!$A:$A,0)),$C4:$E4))</f>
        <v>1</v>
      </c>
      <c r="AA4" s="55" cm="1">
        <f t="array" aca="1" ref="AA4" ca="1">SUMPRODUCT(COUNTIF(INDIRECT("Roles!$B$"&amp;MATCH(AA$1,Roles!$A:$A,0)&amp;":$AF$"&amp;MATCH(AA$1,Roles!$A:$A,0)),$C4:$E4))</f>
        <v>3</v>
      </c>
      <c r="AB4" s="56" cm="1">
        <f t="array" aca="1" ref="AB4" ca="1">SUMPRODUCT(COUNTIF(INDIRECT("Roles!$B$"&amp;MATCH(AB$1,Roles!$A:$A,0)&amp;":$AF$"&amp;MATCH(AB$1,Roles!$A:$A,0)),$C4:$E4))</f>
        <v>2</v>
      </c>
      <c r="AC4" s="57" cm="1">
        <f t="array" aca="1" ref="AC4" ca="1">SUMPRODUCT(COUNTIF(INDIRECT("Roles!$B$"&amp;MATCH(AC$1,Roles!$A:$A,0)&amp;":$AF$"&amp;MATCH(AC$1,Roles!$A:$A,0)),$C4:$E4))</f>
        <v>0</v>
      </c>
      <c r="AD4" s="55" cm="1">
        <f t="array" aca="1" ref="AD4" ca="1">SUMPRODUCT(COUNTIF(INDIRECT("Roles!$B$"&amp;MATCH(AD$1,Roles!$A:$A,0)&amp;":$AF$"&amp;MATCH(AD$1,Roles!$A:$A,0)),$C4:$E4))</f>
        <v>1</v>
      </c>
      <c r="AE4" s="55" cm="1">
        <f t="array" aca="1" ref="AE4" ca="1">SUMPRODUCT(COUNTIF(INDIRECT("Roles!$B$"&amp;MATCH(AE$1,Roles!$A:$A,0)&amp;":$AF$"&amp;MATCH(AE$1,Roles!$A:$A,0)),$C4:$E4))</f>
        <v>0</v>
      </c>
      <c r="AF4" s="55" cm="1">
        <f t="array" aca="1" ref="AF4" ca="1">SUMPRODUCT(COUNTIF(INDIRECT("Roles!$B$"&amp;MATCH(AF$1,Roles!$A:$A,0)&amp;":$AF$"&amp;MATCH(AF$1,Roles!$A:$A,0)),$C4:$E4))</f>
        <v>0</v>
      </c>
      <c r="AG4" s="55" cm="1">
        <f t="array" aca="1" ref="AG4" ca="1">SUMPRODUCT(COUNTIF(INDIRECT("Roles!$B$"&amp;MATCH(AG$1,Roles!$A:$A,0)&amp;":$AF$"&amp;MATCH(AG$1,Roles!$A:$A,0)),$C4:$E4))</f>
        <v>3</v>
      </c>
      <c r="AH4" s="55" cm="1">
        <f t="array" aca="1" ref="AH4" ca="1">SUMPRODUCT(COUNTIF(INDIRECT("Roles!$B$"&amp;MATCH(AH$1,Roles!$A:$A,0)&amp;":$AF$"&amp;MATCH(AH$1,Roles!$A:$A,0)),$C4:$E4))</f>
        <v>1</v>
      </c>
      <c r="AI4" s="56" cm="1">
        <f t="array" aca="1" ref="AI4" ca="1">SUMPRODUCT(COUNTIF(INDIRECT("Roles!$B$"&amp;MATCH(AI$1,Roles!$A:$A,0)&amp;":$AF$"&amp;MATCH(AI$1,Roles!$A:$A,0)),$C4:$E4))</f>
        <v>3</v>
      </c>
      <c r="AJ4" s="57" cm="1">
        <f t="array" aca="1" ref="AJ4" ca="1">SUMPRODUCT(COUNTIF(INDIRECT("Roles!$B$"&amp;MATCH(AJ$1,Roles!$A:$A,0)&amp;":$AF$"&amp;MATCH(AJ$1,Roles!$A:$A,0)),$C4:$E4))</f>
        <v>1</v>
      </c>
      <c r="AK4" s="55" cm="1">
        <f t="array" aca="1" ref="AK4" ca="1">SUMPRODUCT(COUNTIF(INDIRECT("Roles!$B$"&amp;MATCH(AK$1,Roles!$A:$A,0)&amp;":$AF$"&amp;MATCH(AK$1,Roles!$A:$A,0)),$C4:$E4))</f>
        <v>1</v>
      </c>
      <c r="AL4" s="55" cm="1">
        <f t="array" aca="1" ref="AL4" ca="1">SUMPRODUCT(COUNTIF(INDIRECT("Roles!$B$"&amp;MATCH(AL$1,Roles!$A:$A,0)&amp;":$AF$"&amp;MATCH(AL$1,Roles!$A:$A,0)),$C4:$E4))</f>
        <v>1</v>
      </c>
      <c r="AM4" s="56" cm="1">
        <f t="array" aca="1" ref="AM4" ca="1">SUMPRODUCT(COUNTIF(INDIRECT("Roles!$B$"&amp;MATCH(AM$1,Roles!$A:$A,0)&amp;":$AF$"&amp;MATCH(AM$1,Roles!$A:$A,0)),$C4:$E4))</f>
        <v>1</v>
      </c>
      <c r="AN4" s="57" cm="1">
        <f t="array" aca="1" ref="AN4" ca="1">SUMPRODUCT(COUNTIF(INDIRECT("Roles!$B$"&amp;MATCH(AN$1,Roles!$A:$A,0)&amp;":$AF$"&amp;MATCH(AN$1,Roles!$A:$A,0)),$C4:$E4))</f>
        <v>1</v>
      </c>
      <c r="AO4" s="55" cm="1">
        <f t="array" aca="1" ref="AO4" ca="1">SUMPRODUCT(COUNTIF(INDIRECT("Roles!$B$"&amp;MATCH(AO$1,Roles!$A:$A,0)&amp;":$AF$"&amp;MATCH(AO$1,Roles!$A:$A,0)),$C4:$E4))</f>
        <v>1</v>
      </c>
      <c r="AP4" s="55" cm="1">
        <f t="array" aca="1" ref="AP4" ca="1">SUMPRODUCT(COUNTIF(INDIRECT("Roles!$B$"&amp;MATCH(AP$1,Roles!$A:$A,0)&amp;":$AF$"&amp;MATCH(AP$1,Roles!$A:$A,0)),$C4:$E4))</f>
        <v>1</v>
      </c>
      <c r="AQ4" s="55" cm="1">
        <f t="array" aca="1" ref="AQ4" ca="1">SUMPRODUCT(COUNTIF(INDIRECT("Roles!$B$"&amp;MATCH(AQ$1,Roles!$A:$A,0)&amp;":$AF$"&amp;MATCH(AQ$1,Roles!$A:$A,0)),$C4:$E4))</f>
        <v>1</v>
      </c>
      <c r="AR4" s="55" cm="1">
        <f t="array" aca="1" ref="AR4" ca="1">SUMPRODUCT(COUNTIF(INDIRECT("Roles!$B$"&amp;MATCH(AR$1,Roles!$A:$A,0)&amp;":$AF$"&amp;MATCH(AR$1,Roles!$A:$A,0)),$C4:$E4))</f>
        <v>1</v>
      </c>
      <c r="AS4" s="55" cm="1">
        <f t="array" aca="1" ref="AS4" ca="1">SUMPRODUCT(COUNTIF(INDIRECT("Roles!$B$"&amp;MATCH(AS$1,Roles!$A:$A,0)&amp;":$AF$"&amp;MATCH(AS$1,Roles!$A:$A,0)),$C4:$E4))</f>
        <v>1</v>
      </c>
      <c r="AT4" s="56" cm="1">
        <f t="array" aca="1" ref="AT4" ca="1">SUMPRODUCT(COUNTIF(INDIRECT("Roles!$B$"&amp;MATCH(AT$1,Roles!$A:$A,0)&amp;":$AF$"&amp;MATCH(AT$1,Roles!$A:$A,0)),$C4:$E4))</f>
        <v>1</v>
      </c>
    </row>
    <row r="5" spans="1:46" x14ac:dyDescent="0.2">
      <c r="A5" s="145"/>
      <c r="B5" s="73" t="s">
        <v>115</v>
      </c>
      <c r="C5" s="77" t="s">
        <v>15</v>
      </c>
      <c r="D5" s="77" t="s">
        <v>19</v>
      </c>
      <c r="E5" s="79" t="s">
        <v>23</v>
      </c>
      <c r="F5" s="76"/>
      <c r="G5" s="75"/>
      <c r="H5" s="57" cm="1">
        <f t="array" aca="1" ref="H5" ca="1">SUMPRODUCT(COUNTIF(INDIRECT("Roles!$B$"&amp;MATCH(H$1,Roles!$A:$A,0)&amp;":$AF$"&amp;MATCH(H$1,Roles!$A:$A,0)),$C5:$E5))</f>
        <v>1</v>
      </c>
      <c r="I5" s="55" cm="1">
        <f t="array" aca="1" ref="I5" ca="1">SUMPRODUCT(COUNTIF(INDIRECT("Roles!$B$"&amp;MATCH(I$1,Roles!$A:$A,0)&amp;":$AF$"&amp;MATCH(I$1,Roles!$A:$A,0)),$C5:$E5))</f>
        <v>2</v>
      </c>
      <c r="J5" s="55" cm="1">
        <f t="array" aca="1" ref="J5" ca="1">SUMPRODUCT(COUNTIF(INDIRECT("Roles!$B$"&amp;MATCH(J$1,Roles!$A:$A,0)&amp;":$AF$"&amp;MATCH(J$1,Roles!$A:$A,0)),$C5:$E5))</f>
        <v>2</v>
      </c>
      <c r="K5" s="56" cm="1">
        <f t="array" aca="1" ref="K5" ca="1">SUMPRODUCT(COUNTIF(INDIRECT("Roles!$B$"&amp;MATCH(K$1,Roles!$A:$A,0)&amp;":$AF$"&amp;MATCH(K$1,Roles!$A:$A,0)),$C5:$E5))</f>
        <v>2</v>
      </c>
      <c r="L5" s="57" cm="1">
        <f t="array" aca="1" ref="L5" ca="1">SUMPRODUCT(COUNTIF(INDIRECT("Roles!$B$"&amp;MATCH(L$1,Roles!$A:$A,0)&amp;":$AF$"&amp;MATCH(L$1,Roles!$A:$A,0)),$C5:$E5))</f>
        <v>1</v>
      </c>
      <c r="M5" s="55" cm="1">
        <f t="array" aca="1" ref="M5" ca="1">SUMPRODUCT(COUNTIF(INDIRECT("Roles!$B$"&amp;MATCH(M$1,Roles!$A:$A,0)&amp;":$AF$"&amp;MATCH(M$1,Roles!$A:$A,0)),$C5:$E5))</f>
        <v>2</v>
      </c>
      <c r="N5" s="55" cm="1">
        <f t="array" aca="1" ref="N5" ca="1">SUMPRODUCT(COUNTIF(INDIRECT("Roles!$B$"&amp;MATCH(N$1,Roles!$A:$A,0)&amp;":$AF$"&amp;MATCH(N$1,Roles!$A:$A,0)),$C5:$E5))</f>
        <v>3</v>
      </c>
      <c r="O5" s="55" cm="1">
        <f t="array" aca="1" ref="O5" ca="1">SUMPRODUCT(COUNTIF(INDIRECT("Roles!$B$"&amp;MATCH(O$1,Roles!$A:$A,0)&amp;":$AF$"&amp;MATCH(O$1,Roles!$A:$A,0)),$C5:$E5))</f>
        <v>3</v>
      </c>
      <c r="P5" s="56" cm="1">
        <f t="array" aca="1" ref="P5" ca="1">SUMPRODUCT(COUNTIF(INDIRECT("Roles!$B$"&amp;MATCH(P$1,Roles!$A:$A,0)&amp;":$AF$"&amp;MATCH(P$1,Roles!$A:$A,0)),$C5:$E5))</f>
        <v>3</v>
      </c>
      <c r="Q5" s="57" cm="1">
        <f t="array" aca="1" ref="Q5" ca="1">SUMPRODUCT(COUNTIF(INDIRECT("Roles!$B$"&amp;MATCH(Q$1,Roles!$A:$A,0)&amp;":$AF$"&amp;MATCH(Q$1,Roles!$A:$A,0)),$C5:$E5))</f>
        <v>2</v>
      </c>
      <c r="R5" s="55" cm="1">
        <f t="array" aca="1" ref="R5" ca="1">SUMPRODUCT(COUNTIF(INDIRECT("Roles!$B$"&amp;MATCH(R$1,Roles!$A:$A,0)&amp;":$AF$"&amp;MATCH(R$1,Roles!$A:$A,0)),$C5:$E5))</f>
        <v>2</v>
      </c>
      <c r="S5" s="55" cm="1">
        <f t="array" aca="1" ref="S5" ca="1">SUMPRODUCT(COUNTIF(INDIRECT("Roles!$B$"&amp;MATCH(S$1,Roles!$A:$A,0)&amp;":$AF$"&amp;MATCH(S$1,Roles!$A:$A,0)),$C5:$E5))</f>
        <v>3</v>
      </c>
      <c r="T5" s="55" cm="1">
        <f t="array" aca="1" ref="T5" ca="1">SUMPRODUCT(COUNTIF(INDIRECT("Roles!$B$"&amp;MATCH(T$1,Roles!$A:$A,0)&amp;":$AF$"&amp;MATCH(T$1,Roles!$A:$A,0)),$C5:$E5))</f>
        <v>2</v>
      </c>
      <c r="U5" s="55" cm="1">
        <f t="array" aca="1" ref="U5" ca="1">SUMPRODUCT(COUNTIF(INDIRECT("Roles!$B$"&amp;MATCH(U$1,Roles!$A:$A,0)&amp;":$AF$"&amp;MATCH(U$1,Roles!$A:$A,0)),$C5:$E5))</f>
        <v>1</v>
      </c>
      <c r="V5" s="55" cm="1">
        <f t="array" aca="1" ref="V5" ca="1">SUMPRODUCT(COUNTIF(INDIRECT("Roles!$B$"&amp;MATCH(V$1,Roles!$A:$A,0)&amp;":$AF$"&amp;MATCH(V$1,Roles!$A:$A,0)),$C5:$E5))</f>
        <v>2</v>
      </c>
      <c r="W5" s="55" cm="1">
        <f t="array" aca="1" ref="W5" ca="1">SUMPRODUCT(COUNTIF(INDIRECT("Roles!$B$"&amp;MATCH(W$1,Roles!$A:$A,0)&amp;":$AF$"&amp;MATCH(W$1,Roles!$A:$A,0)),$C5:$E5))</f>
        <v>3</v>
      </c>
      <c r="X5" s="57" cm="1">
        <f t="array" aca="1" ref="X5" ca="1">SUMPRODUCT(COUNTIF(INDIRECT("Roles!$B$"&amp;MATCH(X$1,Roles!$A:$A,0)&amp;":$AF$"&amp;MATCH(X$1,Roles!$A:$A,0)),$C5:$E5))</f>
        <v>3</v>
      </c>
      <c r="Y5" s="55" cm="1">
        <f t="array" aca="1" ref="Y5" ca="1">SUMPRODUCT(COUNTIF(INDIRECT("Roles!$B$"&amp;MATCH(Y$1,Roles!$A:$A,0)&amp;":$AF$"&amp;MATCH(Y$1,Roles!$A:$A,0)),$C5:$E5))</f>
        <v>3</v>
      </c>
      <c r="Z5" s="55" cm="1">
        <f t="array" aca="1" ref="Z5" ca="1">SUMPRODUCT(COUNTIF(INDIRECT("Roles!$B$"&amp;MATCH(Z$1,Roles!$A:$A,0)&amp;":$AF$"&amp;MATCH(Z$1,Roles!$A:$A,0)),$C5:$E5))</f>
        <v>3</v>
      </c>
      <c r="AA5" s="55" cm="1">
        <f t="array" aca="1" ref="AA5" ca="1">SUMPRODUCT(COUNTIF(INDIRECT("Roles!$B$"&amp;MATCH(AA$1,Roles!$A:$A,0)&amp;":$AF$"&amp;MATCH(AA$1,Roles!$A:$A,0)),$C5:$E5))</f>
        <v>3</v>
      </c>
      <c r="AB5" s="56" cm="1">
        <f t="array" aca="1" ref="AB5" ca="1">SUMPRODUCT(COUNTIF(INDIRECT("Roles!$B$"&amp;MATCH(AB$1,Roles!$A:$A,0)&amp;":$AF$"&amp;MATCH(AB$1,Roles!$A:$A,0)),$C5:$E5))</f>
        <v>3</v>
      </c>
      <c r="AC5" s="57" cm="1">
        <f t="array" aca="1" ref="AC5" ca="1">SUMPRODUCT(COUNTIF(INDIRECT("Roles!$B$"&amp;MATCH(AC$1,Roles!$A:$A,0)&amp;":$AF$"&amp;MATCH(AC$1,Roles!$A:$A,0)),$C5:$E5))</f>
        <v>2</v>
      </c>
      <c r="AD5" s="55" cm="1">
        <f t="array" aca="1" ref="AD5" ca="1">SUMPRODUCT(COUNTIF(INDIRECT("Roles!$B$"&amp;MATCH(AD$1,Roles!$A:$A,0)&amp;":$AF$"&amp;MATCH(AD$1,Roles!$A:$A,0)),$C5:$E5))</f>
        <v>3</v>
      </c>
      <c r="AE5" s="55" cm="1">
        <f t="array" aca="1" ref="AE5" ca="1">SUMPRODUCT(COUNTIF(INDIRECT("Roles!$B$"&amp;MATCH(AE$1,Roles!$A:$A,0)&amp;":$AF$"&amp;MATCH(AE$1,Roles!$A:$A,0)),$C5:$E5))</f>
        <v>2</v>
      </c>
      <c r="AF5" s="55" cm="1">
        <f t="array" aca="1" ref="AF5" ca="1">SUMPRODUCT(COUNTIF(INDIRECT("Roles!$B$"&amp;MATCH(AF$1,Roles!$A:$A,0)&amp;":$AF$"&amp;MATCH(AF$1,Roles!$A:$A,0)),$C5:$E5))</f>
        <v>2</v>
      </c>
      <c r="AG5" s="55" cm="1">
        <f t="array" aca="1" ref="AG5" ca="1">SUMPRODUCT(COUNTIF(INDIRECT("Roles!$B$"&amp;MATCH(AG$1,Roles!$A:$A,0)&amp;":$AF$"&amp;MATCH(AG$1,Roles!$A:$A,0)),$C5:$E5))</f>
        <v>3</v>
      </c>
      <c r="AH5" s="55" cm="1">
        <f t="array" aca="1" ref="AH5" ca="1">SUMPRODUCT(COUNTIF(INDIRECT("Roles!$B$"&amp;MATCH(AH$1,Roles!$A:$A,0)&amp;":$AF$"&amp;MATCH(AH$1,Roles!$A:$A,0)),$C5:$E5))</f>
        <v>3</v>
      </c>
      <c r="AI5" s="56" cm="1">
        <f t="array" aca="1" ref="AI5" ca="1">SUMPRODUCT(COUNTIF(INDIRECT("Roles!$B$"&amp;MATCH(AI$1,Roles!$A:$A,0)&amp;":$AF$"&amp;MATCH(AI$1,Roles!$A:$A,0)),$C5:$E5))</f>
        <v>3</v>
      </c>
      <c r="AJ5" s="57" cm="1">
        <f t="array" aca="1" ref="AJ5" ca="1">SUMPRODUCT(COUNTIF(INDIRECT("Roles!$B$"&amp;MATCH(AJ$1,Roles!$A:$A,0)&amp;":$AF$"&amp;MATCH(AJ$1,Roles!$A:$A,0)),$C5:$E5))</f>
        <v>3</v>
      </c>
      <c r="AK5" s="55" cm="1">
        <f t="array" aca="1" ref="AK5" ca="1">SUMPRODUCT(COUNTIF(INDIRECT("Roles!$B$"&amp;MATCH(AK$1,Roles!$A:$A,0)&amp;":$AF$"&amp;MATCH(AK$1,Roles!$A:$A,0)),$C5:$E5))</f>
        <v>3</v>
      </c>
      <c r="AL5" s="55" cm="1">
        <f t="array" aca="1" ref="AL5" ca="1">SUMPRODUCT(COUNTIF(INDIRECT("Roles!$B$"&amp;MATCH(AL$1,Roles!$A:$A,0)&amp;":$AF$"&amp;MATCH(AL$1,Roles!$A:$A,0)),$C5:$E5))</f>
        <v>3</v>
      </c>
      <c r="AM5" s="56" cm="1">
        <f t="array" aca="1" ref="AM5" ca="1">SUMPRODUCT(COUNTIF(INDIRECT("Roles!$B$"&amp;MATCH(AM$1,Roles!$A:$A,0)&amp;":$AF$"&amp;MATCH(AM$1,Roles!$A:$A,0)),$C5:$E5))</f>
        <v>3</v>
      </c>
      <c r="AN5" s="57" cm="1">
        <f t="array" aca="1" ref="AN5" ca="1">SUMPRODUCT(COUNTIF(INDIRECT("Roles!$B$"&amp;MATCH(AN$1,Roles!$A:$A,0)&amp;":$AF$"&amp;MATCH(AN$1,Roles!$A:$A,0)),$C5:$E5))</f>
        <v>3</v>
      </c>
      <c r="AO5" s="55" cm="1">
        <f t="array" aca="1" ref="AO5" ca="1">SUMPRODUCT(COUNTIF(INDIRECT("Roles!$B$"&amp;MATCH(AO$1,Roles!$A:$A,0)&amp;":$AF$"&amp;MATCH(AO$1,Roles!$A:$A,0)),$C5:$E5))</f>
        <v>3</v>
      </c>
      <c r="AP5" s="55" cm="1">
        <f t="array" aca="1" ref="AP5" ca="1">SUMPRODUCT(COUNTIF(INDIRECT("Roles!$B$"&amp;MATCH(AP$1,Roles!$A:$A,0)&amp;":$AF$"&amp;MATCH(AP$1,Roles!$A:$A,0)),$C5:$E5))</f>
        <v>3</v>
      </c>
      <c r="AQ5" s="55" cm="1">
        <f t="array" aca="1" ref="AQ5" ca="1">SUMPRODUCT(COUNTIF(INDIRECT("Roles!$B$"&amp;MATCH(AQ$1,Roles!$A:$A,0)&amp;":$AF$"&amp;MATCH(AQ$1,Roles!$A:$A,0)),$C5:$E5))</f>
        <v>3</v>
      </c>
      <c r="AR5" s="55" cm="1">
        <f t="array" aca="1" ref="AR5" ca="1">SUMPRODUCT(COUNTIF(INDIRECT("Roles!$B$"&amp;MATCH(AR$1,Roles!$A:$A,0)&amp;":$AF$"&amp;MATCH(AR$1,Roles!$A:$A,0)),$C5:$E5))</f>
        <v>3</v>
      </c>
      <c r="AS5" s="55" cm="1">
        <f t="array" aca="1" ref="AS5" ca="1">SUMPRODUCT(COUNTIF(INDIRECT("Roles!$B$"&amp;MATCH(AS$1,Roles!$A:$A,0)&amp;":$AF$"&amp;MATCH(AS$1,Roles!$A:$A,0)),$C5:$E5))</f>
        <v>3</v>
      </c>
      <c r="AT5" s="56" cm="1">
        <f t="array" aca="1" ref="AT5" ca="1">SUMPRODUCT(COUNTIF(INDIRECT("Roles!$B$"&amp;MATCH(AT$1,Roles!$A:$A,0)&amp;":$AF$"&amp;MATCH(AT$1,Roles!$A:$A,0)),$C5:$E5))</f>
        <v>3</v>
      </c>
    </row>
    <row r="6" spans="1:46" x14ac:dyDescent="0.2">
      <c r="A6" s="145"/>
      <c r="B6" s="73" t="s">
        <v>116</v>
      </c>
      <c r="C6" s="77" t="s">
        <v>17</v>
      </c>
      <c r="D6" s="77" t="s">
        <v>19</v>
      </c>
      <c r="E6" s="75"/>
      <c r="F6" s="76"/>
      <c r="G6" s="75"/>
      <c r="H6" s="57" cm="1">
        <f t="array" aca="1" ref="H6" ca="1">SUMPRODUCT(COUNTIF(INDIRECT("Roles!$B$"&amp;MATCH(H$1,Roles!$A:$A,0)&amp;":$AF$"&amp;MATCH(H$1,Roles!$A:$A,0)),$C6:$E6))</f>
        <v>0</v>
      </c>
      <c r="I6" s="55" cm="1">
        <f t="array" aca="1" ref="I6" ca="1">SUMPRODUCT(COUNTIF(INDIRECT("Roles!$B$"&amp;MATCH(I$1,Roles!$A:$A,0)&amp;":$AF$"&amp;MATCH(I$1,Roles!$A:$A,0)),$C6:$E6))</f>
        <v>2</v>
      </c>
      <c r="J6" s="55" cm="1">
        <f t="array" aca="1" ref="J6" ca="1">SUMPRODUCT(COUNTIF(INDIRECT("Roles!$B$"&amp;MATCH(J$1,Roles!$A:$A,0)&amp;":$AF$"&amp;MATCH(J$1,Roles!$A:$A,0)),$C6:$E6))</f>
        <v>2</v>
      </c>
      <c r="K6" s="56" cm="1">
        <f t="array" aca="1" ref="K6" ca="1">SUMPRODUCT(COUNTIF(INDIRECT("Roles!$B$"&amp;MATCH(K$1,Roles!$A:$A,0)&amp;":$AF$"&amp;MATCH(K$1,Roles!$A:$A,0)),$C6:$E6))</f>
        <v>2</v>
      </c>
      <c r="L6" s="57" cm="1">
        <f t="array" aca="1" ref="L6" ca="1">SUMPRODUCT(COUNTIF(INDIRECT("Roles!$B$"&amp;MATCH(L$1,Roles!$A:$A,0)&amp;":$AF$"&amp;MATCH(L$1,Roles!$A:$A,0)),$C6:$E6))</f>
        <v>0</v>
      </c>
      <c r="M6" s="55" cm="1">
        <f t="array" aca="1" ref="M6" ca="1">SUMPRODUCT(COUNTIF(INDIRECT("Roles!$B$"&amp;MATCH(M$1,Roles!$A:$A,0)&amp;":$AF$"&amp;MATCH(M$1,Roles!$A:$A,0)),$C6:$E6))</f>
        <v>2</v>
      </c>
      <c r="N6" s="55" cm="1">
        <f t="array" aca="1" ref="N6" ca="1">SUMPRODUCT(COUNTIF(INDIRECT("Roles!$B$"&amp;MATCH(N$1,Roles!$A:$A,0)&amp;":$AF$"&amp;MATCH(N$1,Roles!$A:$A,0)),$C6:$E6))</f>
        <v>1</v>
      </c>
      <c r="O6" s="55" cm="1">
        <f t="array" aca="1" ref="O6" ca="1">SUMPRODUCT(COUNTIF(INDIRECT("Roles!$B$"&amp;MATCH(O$1,Roles!$A:$A,0)&amp;":$AF$"&amp;MATCH(O$1,Roles!$A:$A,0)),$C6:$E6))</f>
        <v>2</v>
      </c>
      <c r="P6" s="56" cm="1">
        <f t="array" aca="1" ref="P6" ca="1">SUMPRODUCT(COUNTIF(INDIRECT("Roles!$B$"&amp;MATCH(P$1,Roles!$A:$A,0)&amp;":$AF$"&amp;MATCH(P$1,Roles!$A:$A,0)),$C6:$E6))</f>
        <v>2</v>
      </c>
      <c r="Q6" s="57" cm="1">
        <f t="array" aca="1" ref="Q6" ca="1">SUMPRODUCT(COUNTIF(INDIRECT("Roles!$B$"&amp;MATCH(Q$1,Roles!$A:$A,0)&amp;":$AF$"&amp;MATCH(Q$1,Roles!$A:$A,0)),$C6:$E6))</f>
        <v>2</v>
      </c>
      <c r="R6" s="55" cm="1">
        <f t="array" aca="1" ref="R6" ca="1">SUMPRODUCT(COUNTIF(INDIRECT("Roles!$B$"&amp;MATCH(R$1,Roles!$A:$A,0)&amp;":$AF$"&amp;MATCH(R$1,Roles!$A:$A,0)),$C6:$E6))</f>
        <v>2</v>
      </c>
      <c r="S6" s="55" cm="1">
        <f t="array" aca="1" ref="S6" ca="1">SUMPRODUCT(COUNTIF(INDIRECT("Roles!$B$"&amp;MATCH(S$1,Roles!$A:$A,0)&amp;":$AF$"&amp;MATCH(S$1,Roles!$A:$A,0)),$C6:$E6))</f>
        <v>2</v>
      </c>
      <c r="T6" s="55" cm="1">
        <f t="array" aca="1" ref="T6" ca="1">SUMPRODUCT(COUNTIF(INDIRECT("Roles!$B$"&amp;MATCH(T$1,Roles!$A:$A,0)&amp;":$AF$"&amp;MATCH(T$1,Roles!$A:$A,0)),$C6:$E6))</f>
        <v>2</v>
      </c>
      <c r="U6" s="55" cm="1">
        <f t="array" aca="1" ref="U6" ca="1">SUMPRODUCT(COUNTIF(INDIRECT("Roles!$B$"&amp;MATCH(U$1,Roles!$A:$A,0)&amp;":$AF$"&amp;MATCH(U$1,Roles!$A:$A,0)),$C6:$E6))</f>
        <v>0</v>
      </c>
      <c r="V6" s="55" cm="1">
        <f t="array" aca="1" ref="V6" ca="1">SUMPRODUCT(COUNTIF(INDIRECT("Roles!$B$"&amp;MATCH(V$1,Roles!$A:$A,0)&amp;":$AF$"&amp;MATCH(V$1,Roles!$A:$A,0)),$C6:$E6))</f>
        <v>2</v>
      </c>
      <c r="W6" s="55" cm="1">
        <f t="array" aca="1" ref="W6" ca="1">SUMPRODUCT(COUNTIF(INDIRECT("Roles!$B$"&amp;MATCH(W$1,Roles!$A:$A,0)&amp;":$AF$"&amp;MATCH(W$1,Roles!$A:$A,0)),$C6:$E6))</f>
        <v>2</v>
      </c>
      <c r="X6" s="57" cm="1">
        <f t="array" aca="1" ref="X6" ca="1">SUMPRODUCT(COUNTIF(INDIRECT("Roles!$B$"&amp;MATCH(X$1,Roles!$A:$A,0)&amp;":$AF$"&amp;MATCH(X$1,Roles!$A:$A,0)),$C6:$E6))</f>
        <v>2</v>
      </c>
      <c r="Y6" s="55" cm="1">
        <f t="array" aca="1" ref="Y6" ca="1">SUMPRODUCT(COUNTIF(INDIRECT("Roles!$B$"&amp;MATCH(Y$1,Roles!$A:$A,0)&amp;":$AF$"&amp;MATCH(Y$1,Roles!$A:$A,0)),$C6:$E6))</f>
        <v>2</v>
      </c>
      <c r="Z6" s="55" cm="1">
        <f t="array" aca="1" ref="Z6" ca="1">SUMPRODUCT(COUNTIF(INDIRECT("Roles!$B$"&amp;MATCH(Z$1,Roles!$A:$A,0)&amp;":$AF$"&amp;MATCH(Z$1,Roles!$A:$A,0)),$C6:$E6))</f>
        <v>2</v>
      </c>
      <c r="AA6" s="55" cm="1">
        <f t="array" aca="1" ref="AA6" ca="1">SUMPRODUCT(COUNTIF(INDIRECT("Roles!$B$"&amp;MATCH(AA$1,Roles!$A:$A,0)&amp;":$AF$"&amp;MATCH(AA$1,Roles!$A:$A,0)),$C6:$E6))</f>
        <v>2</v>
      </c>
      <c r="AB6" s="56" cm="1">
        <f t="array" aca="1" ref="AB6" ca="1">SUMPRODUCT(COUNTIF(INDIRECT("Roles!$B$"&amp;MATCH(AB$1,Roles!$A:$A,0)&amp;":$AF$"&amp;MATCH(AB$1,Roles!$A:$A,0)),$C6:$E6))</f>
        <v>2</v>
      </c>
      <c r="AC6" s="57" cm="1">
        <f t="array" aca="1" ref="AC6" ca="1">SUMPRODUCT(COUNTIF(INDIRECT("Roles!$B$"&amp;MATCH(AC$1,Roles!$A:$A,0)&amp;":$AF$"&amp;MATCH(AC$1,Roles!$A:$A,0)),$C6:$E6))</f>
        <v>0</v>
      </c>
      <c r="AD6" s="55" cm="1">
        <f t="array" aca="1" ref="AD6" ca="1">SUMPRODUCT(COUNTIF(INDIRECT("Roles!$B$"&amp;MATCH(AD$1,Roles!$A:$A,0)&amp;":$AF$"&amp;MATCH(AD$1,Roles!$A:$A,0)),$C6:$E6))</f>
        <v>2</v>
      </c>
      <c r="AE6" s="55" cm="1">
        <f t="array" aca="1" ref="AE6" ca="1">SUMPRODUCT(COUNTIF(INDIRECT("Roles!$B$"&amp;MATCH(AE$1,Roles!$A:$A,0)&amp;":$AF$"&amp;MATCH(AE$1,Roles!$A:$A,0)),$C6:$E6))</f>
        <v>0</v>
      </c>
      <c r="AF6" s="55" cm="1">
        <f t="array" aca="1" ref="AF6" ca="1">SUMPRODUCT(COUNTIF(INDIRECT("Roles!$B$"&amp;MATCH(AF$1,Roles!$A:$A,0)&amp;":$AF$"&amp;MATCH(AF$1,Roles!$A:$A,0)),$C6:$E6))</f>
        <v>1</v>
      </c>
      <c r="AG6" s="55" cm="1">
        <f t="array" aca="1" ref="AG6" ca="1">SUMPRODUCT(COUNTIF(INDIRECT("Roles!$B$"&amp;MATCH(AG$1,Roles!$A:$A,0)&amp;":$AF$"&amp;MATCH(AG$1,Roles!$A:$A,0)),$C6:$E6))</f>
        <v>2</v>
      </c>
      <c r="AH6" s="55" cm="1">
        <f t="array" aca="1" ref="AH6" ca="1">SUMPRODUCT(COUNTIF(INDIRECT("Roles!$B$"&amp;MATCH(AH$1,Roles!$A:$A,0)&amp;":$AF$"&amp;MATCH(AH$1,Roles!$A:$A,0)),$C6:$E6))</f>
        <v>2</v>
      </c>
      <c r="AI6" s="56" cm="1">
        <f t="array" aca="1" ref="AI6" ca="1">SUMPRODUCT(COUNTIF(INDIRECT("Roles!$B$"&amp;MATCH(AI$1,Roles!$A:$A,0)&amp;":$AF$"&amp;MATCH(AI$1,Roles!$A:$A,0)),$C6:$E6))</f>
        <v>2</v>
      </c>
      <c r="AJ6" s="57" cm="1">
        <f t="array" aca="1" ref="AJ6" ca="1">SUMPRODUCT(COUNTIF(INDIRECT("Roles!$B$"&amp;MATCH(AJ$1,Roles!$A:$A,0)&amp;":$AF$"&amp;MATCH(AJ$1,Roles!$A:$A,0)),$C6:$E6))</f>
        <v>2</v>
      </c>
      <c r="AK6" s="55" cm="1">
        <f t="array" aca="1" ref="AK6" ca="1">SUMPRODUCT(COUNTIF(INDIRECT("Roles!$B$"&amp;MATCH(AK$1,Roles!$A:$A,0)&amp;":$AF$"&amp;MATCH(AK$1,Roles!$A:$A,0)),$C6:$E6))</f>
        <v>2</v>
      </c>
      <c r="AL6" s="55" cm="1">
        <f t="array" aca="1" ref="AL6" ca="1">SUMPRODUCT(COUNTIF(INDIRECT("Roles!$B$"&amp;MATCH(AL$1,Roles!$A:$A,0)&amp;":$AF$"&amp;MATCH(AL$1,Roles!$A:$A,0)),$C6:$E6))</f>
        <v>2</v>
      </c>
      <c r="AM6" s="56" cm="1">
        <f t="array" aca="1" ref="AM6" ca="1">SUMPRODUCT(COUNTIF(INDIRECT("Roles!$B$"&amp;MATCH(AM$1,Roles!$A:$A,0)&amp;":$AF$"&amp;MATCH(AM$1,Roles!$A:$A,0)),$C6:$E6))</f>
        <v>2</v>
      </c>
      <c r="AN6" s="57" cm="1">
        <f t="array" aca="1" ref="AN6" ca="1">SUMPRODUCT(COUNTIF(INDIRECT("Roles!$B$"&amp;MATCH(AN$1,Roles!$A:$A,0)&amp;":$AF$"&amp;MATCH(AN$1,Roles!$A:$A,0)),$C6:$E6))</f>
        <v>2</v>
      </c>
      <c r="AO6" s="55" cm="1">
        <f t="array" aca="1" ref="AO6" ca="1">SUMPRODUCT(COUNTIF(INDIRECT("Roles!$B$"&amp;MATCH(AO$1,Roles!$A:$A,0)&amp;":$AF$"&amp;MATCH(AO$1,Roles!$A:$A,0)),$C6:$E6))</f>
        <v>2</v>
      </c>
      <c r="AP6" s="55" cm="1">
        <f t="array" aca="1" ref="AP6" ca="1">SUMPRODUCT(COUNTIF(INDIRECT("Roles!$B$"&amp;MATCH(AP$1,Roles!$A:$A,0)&amp;":$AF$"&amp;MATCH(AP$1,Roles!$A:$A,0)),$C6:$E6))</f>
        <v>2</v>
      </c>
      <c r="AQ6" s="55" cm="1">
        <f t="array" aca="1" ref="AQ6" ca="1">SUMPRODUCT(COUNTIF(INDIRECT("Roles!$B$"&amp;MATCH(AQ$1,Roles!$A:$A,0)&amp;":$AF$"&amp;MATCH(AQ$1,Roles!$A:$A,0)),$C6:$E6))</f>
        <v>2</v>
      </c>
      <c r="AR6" s="55" cm="1">
        <f t="array" aca="1" ref="AR6" ca="1">SUMPRODUCT(COUNTIF(INDIRECT("Roles!$B$"&amp;MATCH(AR$1,Roles!$A:$A,0)&amp;":$AF$"&amp;MATCH(AR$1,Roles!$A:$A,0)),$C6:$E6))</f>
        <v>2</v>
      </c>
      <c r="AS6" s="55" cm="1">
        <f t="array" aca="1" ref="AS6" ca="1">SUMPRODUCT(COUNTIF(INDIRECT("Roles!$B$"&amp;MATCH(AS$1,Roles!$A:$A,0)&amp;":$AF$"&amp;MATCH(AS$1,Roles!$A:$A,0)),$C6:$E6))</f>
        <v>2</v>
      </c>
      <c r="AT6" s="56" cm="1">
        <f t="array" aca="1" ref="AT6" ca="1">SUMPRODUCT(COUNTIF(INDIRECT("Roles!$B$"&amp;MATCH(AT$1,Roles!$A:$A,0)&amp;":$AF$"&amp;MATCH(AT$1,Roles!$A:$A,0)),$C6:$E6))</f>
        <v>2</v>
      </c>
    </row>
    <row r="7" spans="1:46" x14ac:dyDescent="0.2">
      <c r="A7" s="145"/>
      <c r="B7" s="73" t="s">
        <v>117</v>
      </c>
      <c r="C7" s="78" t="s">
        <v>3</v>
      </c>
      <c r="D7" s="78" t="s">
        <v>7</v>
      </c>
      <c r="E7" s="80" t="s">
        <v>13</v>
      </c>
      <c r="F7" s="76"/>
      <c r="G7" s="75"/>
      <c r="H7" s="57" cm="1">
        <f t="array" aca="1" ref="H7" ca="1">SUMPRODUCT(COUNTIF(INDIRECT("Roles!$B$"&amp;MATCH(H$1,Roles!$A:$A,0)&amp;":$AF$"&amp;MATCH(H$1,Roles!$A:$A,0)),$C7:$E7))</f>
        <v>0</v>
      </c>
      <c r="I7" s="55" cm="1">
        <f t="array" aca="1" ref="I7" ca="1">SUMPRODUCT(COUNTIF(INDIRECT("Roles!$B$"&amp;MATCH(I$1,Roles!$A:$A,0)&amp;":$AF$"&amp;MATCH(I$1,Roles!$A:$A,0)),$C7:$E7))</f>
        <v>0</v>
      </c>
      <c r="J7" s="55" cm="1">
        <f t="array" aca="1" ref="J7" ca="1">SUMPRODUCT(COUNTIF(INDIRECT("Roles!$B$"&amp;MATCH(J$1,Roles!$A:$A,0)&amp;":$AF$"&amp;MATCH(J$1,Roles!$A:$A,0)),$C7:$E7))</f>
        <v>1</v>
      </c>
      <c r="K7" s="56" cm="1">
        <f t="array" aca="1" ref="K7" ca="1">SUMPRODUCT(COUNTIF(INDIRECT("Roles!$B$"&amp;MATCH(K$1,Roles!$A:$A,0)&amp;":$AF$"&amp;MATCH(K$1,Roles!$A:$A,0)),$C7:$E7))</f>
        <v>1</v>
      </c>
      <c r="L7" s="57" cm="1">
        <f t="array" aca="1" ref="L7" ca="1">SUMPRODUCT(COUNTIF(INDIRECT("Roles!$B$"&amp;MATCH(L$1,Roles!$A:$A,0)&amp;":$AF$"&amp;MATCH(L$1,Roles!$A:$A,0)),$C7:$E7))</f>
        <v>0</v>
      </c>
      <c r="M7" s="55" cm="1">
        <f t="array" aca="1" ref="M7" ca="1">SUMPRODUCT(COUNTIF(INDIRECT("Roles!$B$"&amp;MATCH(M$1,Roles!$A:$A,0)&amp;":$AF$"&amp;MATCH(M$1,Roles!$A:$A,0)),$C7:$E7))</f>
        <v>1</v>
      </c>
      <c r="N7" s="55" cm="1">
        <f t="array" aca="1" ref="N7" ca="1">SUMPRODUCT(COUNTIF(INDIRECT("Roles!$B$"&amp;MATCH(N$1,Roles!$A:$A,0)&amp;":$AF$"&amp;MATCH(N$1,Roles!$A:$A,0)),$C7:$E7))</f>
        <v>1</v>
      </c>
      <c r="O7" s="55" cm="1">
        <f t="array" aca="1" ref="O7" ca="1">SUMPRODUCT(COUNTIF(INDIRECT("Roles!$B$"&amp;MATCH(O$1,Roles!$A:$A,0)&amp;":$AF$"&amp;MATCH(O$1,Roles!$A:$A,0)),$C7:$E7))</f>
        <v>1</v>
      </c>
      <c r="P7" s="56" cm="1">
        <f t="array" aca="1" ref="P7" ca="1">SUMPRODUCT(COUNTIF(INDIRECT("Roles!$B$"&amp;MATCH(P$1,Roles!$A:$A,0)&amp;":$AF$"&amp;MATCH(P$1,Roles!$A:$A,0)),$C7:$E7))</f>
        <v>2</v>
      </c>
      <c r="Q7" s="57" cm="1">
        <f t="array" aca="1" ref="Q7" ca="1">SUMPRODUCT(COUNTIF(INDIRECT("Roles!$B$"&amp;MATCH(Q$1,Roles!$A:$A,0)&amp;":$AF$"&amp;MATCH(Q$1,Roles!$A:$A,0)),$C7:$E7))</f>
        <v>0</v>
      </c>
      <c r="R7" s="55" cm="1">
        <f t="array" aca="1" ref="R7" ca="1">SUMPRODUCT(COUNTIF(INDIRECT("Roles!$B$"&amp;MATCH(R$1,Roles!$A:$A,0)&amp;":$AF$"&amp;MATCH(R$1,Roles!$A:$A,0)),$C7:$E7))</f>
        <v>1</v>
      </c>
      <c r="S7" s="55" cm="1">
        <f t="array" aca="1" ref="S7" ca="1">SUMPRODUCT(COUNTIF(INDIRECT("Roles!$B$"&amp;MATCH(S$1,Roles!$A:$A,0)&amp;":$AF$"&amp;MATCH(S$1,Roles!$A:$A,0)),$C7:$E7))</f>
        <v>2</v>
      </c>
      <c r="T7" s="55" cm="1">
        <f t="array" aca="1" ref="T7" ca="1">SUMPRODUCT(COUNTIF(INDIRECT("Roles!$B$"&amp;MATCH(T$1,Roles!$A:$A,0)&amp;":$AF$"&amp;MATCH(T$1,Roles!$A:$A,0)),$C7:$E7))</f>
        <v>0</v>
      </c>
      <c r="U7" s="55" cm="1">
        <f t="array" aca="1" ref="U7" ca="1">SUMPRODUCT(COUNTIF(INDIRECT("Roles!$B$"&amp;MATCH(U$1,Roles!$A:$A,0)&amp;":$AF$"&amp;MATCH(U$1,Roles!$A:$A,0)),$C7:$E7))</f>
        <v>0</v>
      </c>
      <c r="V7" s="55" cm="1">
        <f t="array" aca="1" ref="V7" ca="1">SUMPRODUCT(COUNTIF(INDIRECT("Roles!$B$"&amp;MATCH(V$1,Roles!$A:$A,0)&amp;":$AF$"&amp;MATCH(V$1,Roles!$A:$A,0)),$C7:$E7))</f>
        <v>0</v>
      </c>
      <c r="W7" s="55" cm="1">
        <f t="array" aca="1" ref="W7" ca="1">SUMPRODUCT(COUNTIF(INDIRECT("Roles!$B$"&amp;MATCH(W$1,Roles!$A:$A,0)&amp;":$AF$"&amp;MATCH(W$1,Roles!$A:$A,0)),$C7:$E7))</f>
        <v>2</v>
      </c>
      <c r="X7" s="57" cm="1">
        <f t="array" aca="1" ref="X7" ca="1">SUMPRODUCT(COUNTIF(INDIRECT("Roles!$B$"&amp;MATCH(X$1,Roles!$A:$A,0)&amp;":$AF$"&amp;MATCH(X$1,Roles!$A:$A,0)),$C7:$E7))</f>
        <v>2</v>
      </c>
      <c r="Y7" s="55" cm="1">
        <f t="array" aca="1" ref="Y7" ca="1">SUMPRODUCT(COUNTIF(INDIRECT("Roles!$B$"&amp;MATCH(Y$1,Roles!$A:$A,0)&amp;":$AF$"&amp;MATCH(Y$1,Roles!$A:$A,0)),$C7:$E7))</f>
        <v>1</v>
      </c>
      <c r="Z7" s="55" cm="1">
        <f t="array" aca="1" ref="Z7" ca="1">SUMPRODUCT(COUNTIF(INDIRECT("Roles!$B$"&amp;MATCH(Z$1,Roles!$A:$A,0)&amp;":$AF$"&amp;MATCH(Z$1,Roles!$A:$A,0)),$C7:$E7))</f>
        <v>3</v>
      </c>
      <c r="AA7" s="55" cm="1">
        <f t="array" aca="1" ref="AA7" ca="1">SUMPRODUCT(COUNTIF(INDIRECT("Roles!$B$"&amp;MATCH(AA$1,Roles!$A:$A,0)&amp;":$AF$"&amp;MATCH(AA$1,Roles!$A:$A,0)),$C7:$E7))</f>
        <v>2</v>
      </c>
      <c r="AB7" s="56" cm="1">
        <f t="array" aca="1" ref="AB7" ca="1">SUMPRODUCT(COUNTIF(INDIRECT("Roles!$B$"&amp;MATCH(AB$1,Roles!$A:$A,0)&amp;":$AF$"&amp;MATCH(AB$1,Roles!$A:$A,0)),$C7:$E7))</f>
        <v>3</v>
      </c>
      <c r="AC7" s="57" cm="1">
        <f t="array" aca="1" ref="AC7" ca="1">SUMPRODUCT(COUNTIF(INDIRECT("Roles!$B$"&amp;MATCH(AC$1,Roles!$A:$A,0)&amp;":$AF$"&amp;MATCH(AC$1,Roles!$A:$A,0)),$C7:$E7))</f>
        <v>0</v>
      </c>
      <c r="AD7" s="55" cm="1">
        <f t="array" aca="1" ref="AD7" ca="1">SUMPRODUCT(COUNTIF(INDIRECT("Roles!$B$"&amp;MATCH(AD$1,Roles!$A:$A,0)&amp;":$AF$"&amp;MATCH(AD$1,Roles!$A:$A,0)),$C7:$E7))</f>
        <v>2</v>
      </c>
      <c r="AE7" s="55" cm="1">
        <f t="array" aca="1" ref="AE7" ca="1">SUMPRODUCT(COUNTIF(INDIRECT("Roles!$B$"&amp;MATCH(AE$1,Roles!$A:$A,0)&amp;":$AF$"&amp;MATCH(AE$1,Roles!$A:$A,0)),$C7:$E7))</f>
        <v>1</v>
      </c>
      <c r="AF7" s="55" cm="1">
        <f t="array" aca="1" ref="AF7" ca="1">SUMPRODUCT(COUNTIF(INDIRECT("Roles!$B$"&amp;MATCH(AF$1,Roles!$A:$A,0)&amp;":$AF$"&amp;MATCH(AF$1,Roles!$A:$A,0)),$C7:$E7))</f>
        <v>3</v>
      </c>
      <c r="AG7" s="55" cm="1">
        <f t="array" aca="1" ref="AG7" ca="1">SUMPRODUCT(COUNTIF(INDIRECT("Roles!$B$"&amp;MATCH(AG$1,Roles!$A:$A,0)&amp;":$AF$"&amp;MATCH(AG$1,Roles!$A:$A,0)),$C7:$E7))</f>
        <v>1</v>
      </c>
      <c r="AH7" s="55" cm="1">
        <f t="array" aca="1" ref="AH7" ca="1">SUMPRODUCT(COUNTIF(INDIRECT("Roles!$B$"&amp;MATCH(AH$1,Roles!$A:$A,0)&amp;":$AF$"&amp;MATCH(AH$1,Roles!$A:$A,0)),$C7:$E7))</f>
        <v>2</v>
      </c>
      <c r="AI7" s="56" cm="1">
        <f t="array" aca="1" ref="AI7" ca="1">SUMPRODUCT(COUNTIF(INDIRECT("Roles!$B$"&amp;MATCH(AI$1,Roles!$A:$A,0)&amp;":$AF$"&amp;MATCH(AI$1,Roles!$A:$A,0)),$C7:$E7))</f>
        <v>1</v>
      </c>
      <c r="AJ7" s="57" cm="1">
        <f t="array" aca="1" ref="AJ7" ca="1">SUMPRODUCT(COUNTIF(INDIRECT("Roles!$B$"&amp;MATCH(AJ$1,Roles!$A:$A,0)&amp;":$AF$"&amp;MATCH(AJ$1,Roles!$A:$A,0)),$C7:$E7))</f>
        <v>1</v>
      </c>
      <c r="AK7" s="55" cm="1">
        <f t="array" aca="1" ref="AK7" ca="1">SUMPRODUCT(COUNTIF(INDIRECT("Roles!$B$"&amp;MATCH(AK$1,Roles!$A:$A,0)&amp;":$AF$"&amp;MATCH(AK$1,Roles!$A:$A,0)),$C7:$E7))</f>
        <v>1</v>
      </c>
      <c r="AL7" s="55" cm="1">
        <f t="array" aca="1" ref="AL7" ca="1">SUMPRODUCT(COUNTIF(INDIRECT("Roles!$B$"&amp;MATCH(AL$1,Roles!$A:$A,0)&amp;":$AF$"&amp;MATCH(AL$1,Roles!$A:$A,0)),$C7:$E7))</f>
        <v>2</v>
      </c>
      <c r="AM7" s="56" cm="1">
        <f t="array" aca="1" ref="AM7" ca="1">SUMPRODUCT(COUNTIF(INDIRECT("Roles!$B$"&amp;MATCH(AM$1,Roles!$A:$A,0)&amp;":$AF$"&amp;MATCH(AM$1,Roles!$A:$A,0)),$C7:$E7))</f>
        <v>2</v>
      </c>
      <c r="AN7" s="57" cm="1">
        <f t="array" aca="1" ref="AN7" ca="1">SUMPRODUCT(COUNTIF(INDIRECT("Roles!$B$"&amp;MATCH(AN$1,Roles!$A:$A,0)&amp;":$AF$"&amp;MATCH(AN$1,Roles!$A:$A,0)),$C7:$E7))</f>
        <v>2</v>
      </c>
      <c r="AO7" s="55" cm="1">
        <f t="array" aca="1" ref="AO7" ca="1">SUMPRODUCT(COUNTIF(INDIRECT("Roles!$B$"&amp;MATCH(AO$1,Roles!$A:$A,0)&amp;":$AF$"&amp;MATCH(AO$1,Roles!$A:$A,0)),$C7:$E7))</f>
        <v>1</v>
      </c>
      <c r="AP7" s="55" cm="1">
        <f t="array" aca="1" ref="AP7" ca="1">SUMPRODUCT(COUNTIF(INDIRECT("Roles!$B$"&amp;MATCH(AP$1,Roles!$A:$A,0)&amp;":$AF$"&amp;MATCH(AP$1,Roles!$A:$A,0)),$C7:$E7))</f>
        <v>2</v>
      </c>
      <c r="AQ7" s="55" cm="1">
        <f t="array" aca="1" ref="AQ7" ca="1">SUMPRODUCT(COUNTIF(INDIRECT("Roles!$B$"&amp;MATCH(AQ$1,Roles!$A:$A,0)&amp;":$AF$"&amp;MATCH(AQ$1,Roles!$A:$A,0)),$C7:$E7))</f>
        <v>2</v>
      </c>
      <c r="AR7" s="55" cm="1">
        <f t="array" aca="1" ref="AR7" ca="1">SUMPRODUCT(COUNTIF(INDIRECT("Roles!$B$"&amp;MATCH(AR$1,Roles!$A:$A,0)&amp;":$AF$"&amp;MATCH(AR$1,Roles!$A:$A,0)),$C7:$E7))</f>
        <v>2</v>
      </c>
      <c r="AS7" s="55" cm="1">
        <f t="array" aca="1" ref="AS7" ca="1">SUMPRODUCT(COUNTIF(INDIRECT("Roles!$B$"&amp;MATCH(AS$1,Roles!$A:$A,0)&amp;":$AF$"&amp;MATCH(AS$1,Roles!$A:$A,0)),$C7:$E7))</f>
        <v>0</v>
      </c>
      <c r="AT7" s="56" cm="1">
        <f t="array" aca="1" ref="AT7" ca="1">SUMPRODUCT(COUNTIF(INDIRECT("Roles!$B$"&amp;MATCH(AT$1,Roles!$A:$A,0)&amp;":$AF$"&amp;MATCH(AT$1,Roles!$A:$A,0)),$C7:$E7))</f>
        <v>3</v>
      </c>
    </row>
    <row r="8" spans="1:46" x14ac:dyDescent="0.2">
      <c r="A8" s="145"/>
      <c r="B8" s="73" t="s">
        <v>118</v>
      </c>
      <c r="C8" s="78" t="s">
        <v>10</v>
      </c>
      <c r="D8" s="78" t="s">
        <v>13</v>
      </c>
      <c r="E8" s="79" t="s">
        <v>26</v>
      </c>
      <c r="F8" s="76"/>
      <c r="G8" s="75"/>
      <c r="H8" s="57" cm="1">
        <f t="array" aca="1" ref="H8" ca="1">SUMPRODUCT(COUNTIF(INDIRECT("Roles!$B$"&amp;MATCH(H$1,Roles!$A:$A,0)&amp;":$AF$"&amp;MATCH(H$1,Roles!$A:$A,0)),$C8:$E8))</f>
        <v>0</v>
      </c>
      <c r="I8" s="55" cm="1">
        <f t="array" aca="1" ref="I8" ca="1">SUMPRODUCT(COUNTIF(INDIRECT("Roles!$B$"&amp;MATCH(I$1,Roles!$A:$A,0)&amp;":$AF$"&amp;MATCH(I$1,Roles!$A:$A,0)),$C8:$E8))</f>
        <v>0</v>
      </c>
      <c r="J8" s="55" cm="1">
        <f t="array" aca="1" ref="J8" ca="1">SUMPRODUCT(COUNTIF(INDIRECT("Roles!$B$"&amp;MATCH(J$1,Roles!$A:$A,0)&amp;":$AF$"&amp;MATCH(J$1,Roles!$A:$A,0)),$C8:$E8))</f>
        <v>3</v>
      </c>
      <c r="K8" s="56" cm="1">
        <f t="array" aca="1" ref="K8" ca="1">SUMPRODUCT(COUNTIF(INDIRECT("Roles!$B$"&amp;MATCH(K$1,Roles!$A:$A,0)&amp;":$AF$"&amp;MATCH(K$1,Roles!$A:$A,0)),$C8:$E8))</f>
        <v>3</v>
      </c>
      <c r="L8" s="57" cm="1">
        <f t="array" aca="1" ref="L8" ca="1">SUMPRODUCT(COUNTIF(INDIRECT("Roles!$B$"&amp;MATCH(L$1,Roles!$A:$A,0)&amp;":$AF$"&amp;MATCH(L$1,Roles!$A:$A,0)),$C8:$E8))</f>
        <v>0</v>
      </c>
      <c r="M8" s="55" cm="1">
        <f t="array" aca="1" ref="M8" ca="1">SUMPRODUCT(COUNTIF(INDIRECT("Roles!$B$"&amp;MATCH(M$1,Roles!$A:$A,0)&amp;":$AF$"&amp;MATCH(M$1,Roles!$A:$A,0)),$C8:$E8))</f>
        <v>2</v>
      </c>
      <c r="N8" s="55" cm="1">
        <f t="array" aca="1" ref="N8" ca="1">SUMPRODUCT(COUNTIF(INDIRECT("Roles!$B$"&amp;MATCH(N$1,Roles!$A:$A,0)&amp;":$AF$"&amp;MATCH(N$1,Roles!$A:$A,0)),$C8:$E8))</f>
        <v>2</v>
      </c>
      <c r="O8" s="55" cm="1">
        <f t="array" aca="1" ref="O8" ca="1">SUMPRODUCT(COUNTIF(INDIRECT("Roles!$B$"&amp;MATCH(O$1,Roles!$A:$A,0)&amp;":$AF$"&amp;MATCH(O$1,Roles!$A:$A,0)),$C8:$E8))</f>
        <v>3</v>
      </c>
      <c r="P8" s="56" cm="1">
        <f t="array" aca="1" ref="P8" ca="1">SUMPRODUCT(COUNTIF(INDIRECT("Roles!$B$"&amp;MATCH(P$1,Roles!$A:$A,0)&amp;":$AF$"&amp;MATCH(P$1,Roles!$A:$A,0)),$C8:$E8))</f>
        <v>2</v>
      </c>
      <c r="Q8" s="57" cm="1">
        <f t="array" aca="1" ref="Q8" ca="1">SUMPRODUCT(COUNTIF(INDIRECT("Roles!$B$"&amp;MATCH(Q$1,Roles!$A:$A,0)&amp;":$AF$"&amp;MATCH(Q$1,Roles!$A:$A,0)),$C8:$E8))</f>
        <v>0</v>
      </c>
      <c r="R8" s="55" cm="1">
        <f t="array" aca="1" ref="R8" ca="1">SUMPRODUCT(COUNTIF(INDIRECT("Roles!$B$"&amp;MATCH(R$1,Roles!$A:$A,0)&amp;":$AF$"&amp;MATCH(R$1,Roles!$A:$A,0)),$C8:$E8))</f>
        <v>3</v>
      </c>
      <c r="S8" s="55" cm="1">
        <f t="array" aca="1" ref="S8" ca="1">SUMPRODUCT(COUNTIF(INDIRECT("Roles!$B$"&amp;MATCH(S$1,Roles!$A:$A,0)&amp;":$AF$"&amp;MATCH(S$1,Roles!$A:$A,0)),$C8:$E8))</f>
        <v>3</v>
      </c>
      <c r="T8" s="55" cm="1">
        <f t="array" aca="1" ref="T8" ca="1">SUMPRODUCT(COUNTIF(INDIRECT("Roles!$B$"&amp;MATCH(T$1,Roles!$A:$A,0)&amp;":$AF$"&amp;MATCH(T$1,Roles!$A:$A,0)),$C8:$E8))</f>
        <v>1</v>
      </c>
      <c r="U8" s="55" cm="1">
        <f t="array" aca="1" ref="U8" ca="1">SUMPRODUCT(COUNTIF(INDIRECT("Roles!$B$"&amp;MATCH(U$1,Roles!$A:$A,0)&amp;":$AF$"&amp;MATCH(U$1,Roles!$A:$A,0)),$C8:$E8))</f>
        <v>1</v>
      </c>
      <c r="V8" s="55" cm="1">
        <f t="array" aca="1" ref="V8" ca="1">SUMPRODUCT(COUNTIF(INDIRECT("Roles!$B$"&amp;MATCH(V$1,Roles!$A:$A,0)&amp;":$AF$"&amp;MATCH(V$1,Roles!$A:$A,0)),$C8:$E8))</f>
        <v>1</v>
      </c>
      <c r="W8" s="55" cm="1">
        <f t="array" aca="1" ref="W8" ca="1">SUMPRODUCT(COUNTIF(INDIRECT("Roles!$B$"&amp;MATCH(W$1,Roles!$A:$A,0)&amp;":$AF$"&amp;MATCH(W$1,Roles!$A:$A,0)),$C8:$E8))</f>
        <v>1</v>
      </c>
      <c r="X8" s="57" cm="1">
        <f t="array" aca="1" ref="X8" ca="1">SUMPRODUCT(COUNTIF(INDIRECT("Roles!$B$"&amp;MATCH(X$1,Roles!$A:$A,0)&amp;":$AF$"&amp;MATCH(X$1,Roles!$A:$A,0)),$C8:$E8))</f>
        <v>3</v>
      </c>
      <c r="Y8" s="55" cm="1">
        <f t="array" aca="1" ref="Y8" ca="1">SUMPRODUCT(COUNTIF(INDIRECT("Roles!$B$"&amp;MATCH(Y$1,Roles!$A:$A,0)&amp;":$AF$"&amp;MATCH(Y$1,Roles!$A:$A,0)),$C8:$E8))</f>
        <v>3</v>
      </c>
      <c r="Z8" s="55" cm="1">
        <f t="array" aca="1" ref="Z8" ca="1">SUMPRODUCT(COUNTIF(INDIRECT("Roles!$B$"&amp;MATCH(Z$1,Roles!$A:$A,0)&amp;":$AF$"&amp;MATCH(Z$1,Roles!$A:$A,0)),$C8:$E8))</f>
        <v>3</v>
      </c>
      <c r="AA8" s="55" cm="1">
        <f t="array" aca="1" ref="AA8" ca="1">SUMPRODUCT(COUNTIF(INDIRECT("Roles!$B$"&amp;MATCH(AA$1,Roles!$A:$A,0)&amp;":$AF$"&amp;MATCH(AA$1,Roles!$A:$A,0)),$C8:$E8))</f>
        <v>3</v>
      </c>
      <c r="AB8" s="56" cm="1">
        <f t="array" aca="1" ref="AB8" ca="1">SUMPRODUCT(COUNTIF(INDIRECT("Roles!$B$"&amp;MATCH(AB$1,Roles!$A:$A,0)&amp;":$AF$"&amp;MATCH(AB$1,Roles!$A:$A,0)),$C8:$E8))</f>
        <v>2</v>
      </c>
      <c r="AC8" s="57" cm="1">
        <f t="array" aca="1" ref="AC8" ca="1">SUMPRODUCT(COUNTIF(INDIRECT("Roles!$B$"&amp;MATCH(AC$1,Roles!$A:$A,0)&amp;":$AF$"&amp;MATCH(AC$1,Roles!$A:$A,0)),$C8:$E8))</f>
        <v>0</v>
      </c>
      <c r="AD8" s="55" cm="1">
        <f t="array" aca="1" ref="AD8" ca="1">SUMPRODUCT(COUNTIF(INDIRECT("Roles!$B$"&amp;MATCH(AD$1,Roles!$A:$A,0)&amp;":$AF$"&amp;MATCH(AD$1,Roles!$A:$A,0)),$C8:$E8))</f>
        <v>1</v>
      </c>
      <c r="AE8" s="55" cm="1">
        <f t="array" aca="1" ref="AE8" ca="1">SUMPRODUCT(COUNTIF(INDIRECT("Roles!$B$"&amp;MATCH(AE$1,Roles!$A:$A,0)&amp;":$AF$"&amp;MATCH(AE$1,Roles!$A:$A,0)),$C8:$E8))</f>
        <v>2</v>
      </c>
      <c r="AF8" s="55" cm="1">
        <f t="array" aca="1" ref="AF8" ca="1">SUMPRODUCT(COUNTIF(INDIRECT("Roles!$B$"&amp;MATCH(AF$1,Roles!$A:$A,0)&amp;":$AF$"&amp;MATCH(AF$1,Roles!$A:$A,0)),$C8:$E8))</f>
        <v>3</v>
      </c>
      <c r="AG8" s="55" cm="1">
        <f t="array" aca="1" ref="AG8" ca="1">SUMPRODUCT(COUNTIF(INDIRECT("Roles!$B$"&amp;MATCH(AG$1,Roles!$A:$A,0)&amp;":$AF$"&amp;MATCH(AG$1,Roles!$A:$A,0)),$C8:$E8))</f>
        <v>3</v>
      </c>
      <c r="AH8" s="55" cm="1">
        <f t="array" aca="1" ref="AH8" ca="1">SUMPRODUCT(COUNTIF(INDIRECT("Roles!$B$"&amp;MATCH(AH$1,Roles!$A:$A,0)&amp;":$AF$"&amp;MATCH(AH$1,Roles!$A:$A,0)),$C8:$E8))</f>
        <v>3</v>
      </c>
      <c r="AI8" s="56" cm="1">
        <f t="array" aca="1" ref="AI8" ca="1">SUMPRODUCT(COUNTIF(INDIRECT("Roles!$B$"&amp;MATCH(AI$1,Roles!$A:$A,0)&amp;":$AF$"&amp;MATCH(AI$1,Roles!$A:$A,0)),$C8:$E8))</f>
        <v>2</v>
      </c>
      <c r="AJ8" s="57" cm="1">
        <f t="array" aca="1" ref="AJ8" ca="1">SUMPRODUCT(COUNTIF(INDIRECT("Roles!$B$"&amp;MATCH(AJ$1,Roles!$A:$A,0)&amp;":$AF$"&amp;MATCH(AJ$1,Roles!$A:$A,0)),$C8:$E8))</f>
        <v>3</v>
      </c>
      <c r="AK8" s="55" cm="1">
        <f t="array" aca="1" ref="AK8" ca="1">SUMPRODUCT(COUNTIF(INDIRECT("Roles!$B$"&amp;MATCH(AK$1,Roles!$A:$A,0)&amp;":$AF$"&amp;MATCH(AK$1,Roles!$A:$A,0)),$C8:$E8))</f>
        <v>3</v>
      </c>
      <c r="AL8" s="55" cm="1">
        <f t="array" aca="1" ref="AL8" ca="1">SUMPRODUCT(COUNTIF(INDIRECT("Roles!$B$"&amp;MATCH(AL$1,Roles!$A:$A,0)&amp;":$AF$"&amp;MATCH(AL$1,Roles!$A:$A,0)),$C8:$E8))</f>
        <v>3</v>
      </c>
      <c r="AM8" s="56" cm="1">
        <f t="array" aca="1" ref="AM8" ca="1">SUMPRODUCT(COUNTIF(INDIRECT("Roles!$B$"&amp;MATCH(AM$1,Roles!$A:$A,0)&amp;":$AF$"&amp;MATCH(AM$1,Roles!$A:$A,0)),$C8:$E8))</f>
        <v>2</v>
      </c>
      <c r="AN8" s="57" cm="1">
        <f t="array" aca="1" ref="AN8" ca="1">SUMPRODUCT(COUNTIF(INDIRECT("Roles!$B$"&amp;MATCH(AN$1,Roles!$A:$A,0)&amp;":$AF$"&amp;MATCH(AN$1,Roles!$A:$A,0)),$C8:$E8))</f>
        <v>1</v>
      </c>
      <c r="AO8" s="55" cm="1">
        <f t="array" aca="1" ref="AO8" ca="1">SUMPRODUCT(COUNTIF(INDIRECT("Roles!$B$"&amp;MATCH(AO$1,Roles!$A:$A,0)&amp;":$AF$"&amp;MATCH(AO$1,Roles!$A:$A,0)),$C8:$E8))</f>
        <v>0</v>
      </c>
      <c r="AP8" s="55" cm="1">
        <f t="array" aca="1" ref="AP8" ca="1">SUMPRODUCT(COUNTIF(INDIRECT("Roles!$B$"&amp;MATCH(AP$1,Roles!$A:$A,0)&amp;":$AF$"&amp;MATCH(AP$1,Roles!$A:$A,0)),$C8:$E8))</f>
        <v>3</v>
      </c>
      <c r="AQ8" s="55" cm="1">
        <f t="array" aca="1" ref="AQ8" ca="1">SUMPRODUCT(COUNTIF(INDIRECT("Roles!$B$"&amp;MATCH(AQ$1,Roles!$A:$A,0)&amp;":$AF$"&amp;MATCH(AQ$1,Roles!$A:$A,0)),$C8:$E8))</f>
        <v>2</v>
      </c>
      <c r="AR8" s="55" cm="1">
        <f t="array" aca="1" ref="AR8" ca="1">SUMPRODUCT(COUNTIF(INDIRECT("Roles!$B$"&amp;MATCH(AR$1,Roles!$A:$A,0)&amp;":$AF$"&amp;MATCH(AR$1,Roles!$A:$A,0)),$C8:$E8))</f>
        <v>3</v>
      </c>
      <c r="AS8" s="55" cm="1">
        <f t="array" aca="1" ref="AS8" ca="1">SUMPRODUCT(COUNTIF(INDIRECT("Roles!$B$"&amp;MATCH(AS$1,Roles!$A:$A,0)&amp;":$AF$"&amp;MATCH(AS$1,Roles!$A:$A,0)),$C8:$E8))</f>
        <v>1</v>
      </c>
      <c r="AT8" s="56" cm="1">
        <f t="array" aca="1" ref="AT8" ca="1">SUMPRODUCT(COUNTIF(INDIRECT("Roles!$B$"&amp;MATCH(AT$1,Roles!$A:$A,0)&amp;":$AF$"&amp;MATCH(AT$1,Roles!$A:$A,0)),$C8:$E8))</f>
        <v>3</v>
      </c>
    </row>
    <row r="9" spans="1:46" x14ac:dyDescent="0.2">
      <c r="A9" s="145"/>
      <c r="B9" s="73" t="s">
        <v>119</v>
      </c>
      <c r="C9" s="78" t="s">
        <v>1</v>
      </c>
      <c r="D9" s="78" t="s">
        <v>13</v>
      </c>
      <c r="E9" s="75"/>
      <c r="F9" s="76"/>
      <c r="G9" s="75"/>
      <c r="H9" s="57" cm="1">
        <f t="array" aca="1" ref="H9" ca="1">SUMPRODUCT(COUNTIF(INDIRECT("Roles!$B$"&amp;MATCH(H$1,Roles!$A:$A,0)&amp;":$AF$"&amp;MATCH(H$1,Roles!$A:$A,0)),$C9:$E9))</f>
        <v>0</v>
      </c>
      <c r="I9" s="55" cm="1">
        <f t="array" aca="1" ref="I9" ca="1">SUMPRODUCT(COUNTIF(INDIRECT("Roles!$B$"&amp;MATCH(I$1,Roles!$A:$A,0)&amp;":$AF$"&amp;MATCH(I$1,Roles!$A:$A,0)),$C9:$E9))</f>
        <v>0</v>
      </c>
      <c r="J9" s="55" cm="1">
        <f t="array" aca="1" ref="J9" ca="1">SUMPRODUCT(COUNTIF(INDIRECT("Roles!$B$"&amp;MATCH(J$1,Roles!$A:$A,0)&amp;":$AF$"&amp;MATCH(J$1,Roles!$A:$A,0)),$C9:$E9))</f>
        <v>1</v>
      </c>
      <c r="K9" s="56" cm="1">
        <f t="array" aca="1" ref="K9" ca="1">SUMPRODUCT(COUNTIF(INDIRECT("Roles!$B$"&amp;MATCH(K$1,Roles!$A:$A,0)&amp;":$AF$"&amp;MATCH(K$1,Roles!$A:$A,0)),$C9:$E9))</f>
        <v>1</v>
      </c>
      <c r="L9" s="57" cm="1">
        <f t="array" aca="1" ref="L9" ca="1">SUMPRODUCT(COUNTIF(INDIRECT("Roles!$B$"&amp;MATCH(L$1,Roles!$A:$A,0)&amp;":$AF$"&amp;MATCH(L$1,Roles!$A:$A,0)),$C9:$E9))</f>
        <v>0</v>
      </c>
      <c r="M9" s="55" cm="1">
        <f t="array" aca="1" ref="M9" ca="1">SUMPRODUCT(COUNTIF(INDIRECT("Roles!$B$"&amp;MATCH(M$1,Roles!$A:$A,0)&amp;":$AF$"&amp;MATCH(M$1,Roles!$A:$A,0)),$C9:$E9))</f>
        <v>2</v>
      </c>
      <c r="N9" s="55" cm="1">
        <f t="array" aca="1" ref="N9" ca="1">SUMPRODUCT(COUNTIF(INDIRECT("Roles!$B$"&amp;MATCH(N$1,Roles!$A:$A,0)&amp;":$AF$"&amp;MATCH(N$1,Roles!$A:$A,0)),$C9:$E9))</f>
        <v>2</v>
      </c>
      <c r="O9" s="55" cm="1">
        <f t="array" aca="1" ref="O9" ca="1">SUMPRODUCT(COUNTIF(INDIRECT("Roles!$B$"&amp;MATCH(O$1,Roles!$A:$A,0)&amp;":$AF$"&amp;MATCH(O$1,Roles!$A:$A,0)),$C9:$E9))</f>
        <v>2</v>
      </c>
      <c r="P9" s="56" cm="1">
        <f t="array" aca="1" ref="P9" ca="1">SUMPRODUCT(COUNTIF(INDIRECT("Roles!$B$"&amp;MATCH(P$1,Roles!$A:$A,0)&amp;":$AF$"&amp;MATCH(P$1,Roles!$A:$A,0)),$C9:$E9))</f>
        <v>1</v>
      </c>
      <c r="Q9" s="57" cm="1">
        <f t="array" aca="1" ref="Q9" ca="1">SUMPRODUCT(COUNTIF(INDIRECT("Roles!$B$"&amp;MATCH(Q$1,Roles!$A:$A,0)&amp;":$AF$"&amp;MATCH(Q$1,Roles!$A:$A,0)),$C9:$E9))</f>
        <v>0</v>
      </c>
      <c r="R9" s="55" cm="1">
        <f t="array" aca="1" ref="R9" ca="1">SUMPRODUCT(COUNTIF(INDIRECT("Roles!$B$"&amp;MATCH(R$1,Roles!$A:$A,0)&amp;":$AF$"&amp;MATCH(R$1,Roles!$A:$A,0)),$C9:$E9))</f>
        <v>1</v>
      </c>
      <c r="S9" s="55" cm="1">
        <f t="array" aca="1" ref="S9" ca="1">SUMPRODUCT(COUNTIF(INDIRECT("Roles!$B$"&amp;MATCH(S$1,Roles!$A:$A,0)&amp;":$AF$"&amp;MATCH(S$1,Roles!$A:$A,0)),$C9:$E9))</f>
        <v>1</v>
      </c>
      <c r="T9" s="55" cm="1">
        <f t="array" aca="1" ref="T9" ca="1">SUMPRODUCT(COUNTIF(INDIRECT("Roles!$B$"&amp;MATCH(T$1,Roles!$A:$A,0)&amp;":$AF$"&amp;MATCH(T$1,Roles!$A:$A,0)),$C9:$E9))</f>
        <v>0</v>
      </c>
      <c r="U9" s="55" cm="1">
        <f t="array" aca="1" ref="U9" ca="1">SUMPRODUCT(COUNTIF(INDIRECT("Roles!$B$"&amp;MATCH(U$1,Roles!$A:$A,0)&amp;":$AF$"&amp;MATCH(U$1,Roles!$A:$A,0)),$C9:$E9))</f>
        <v>0</v>
      </c>
      <c r="V9" s="55" cm="1">
        <f t="array" aca="1" ref="V9" ca="1">SUMPRODUCT(COUNTIF(INDIRECT("Roles!$B$"&amp;MATCH(V$1,Roles!$A:$A,0)&amp;":$AF$"&amp;MATCH(V$1,Roles!$A:$A,0)),$C9:$E9))</f>
        <v>0</v>
      </c>
      <c r="W9" s="55" cm="1">
        <f t="array" aca="1" ref="W9" ca="1">SUMPRODUCT(COUNTIF(INDIRECT("Roles!$B$"&amp;MATCH(W$1,Roles!$A:$A,0)&amp;":$AF$"&amp;MATCH(W$1,Roles!$A:$A,0)),$C9:$E9))</f>
        <v>0</v>
      </c>
      <c r="X9" s="57" cm="1">
        <f t="array" aca="1" ref="X9" ca="1">SUMPRODUCT(COUNTIF(INDIRECT("Roles!$B$"&amp;MATCH(X$1,Roles!$A:$A,0)&amp;":$AF$"&amp;MATCH(X$1,Roles!$A:$A,0)),$C9:$E9))</f>
        <v>1</v>
      </c>
      <c r="Y9" s="55" cm="1">
        <f t="array" aca="1" ref="Y9" ca="1">SUMPRODUCT(COUNTIF(INDIRECT("Roles!$B$"&amp;MATCH(Y$1,Roles!$A:$A,0)&amp;":$AF$"&amp;MATCH(Y$1,Roles!$A:$A,0)),$C9:$E9))</f>
        <v>1</v>
      </c>
      <c r="Z9" s="55" cm="1">
        <f t="array" aca="1" ref="Z9" ca="1">SUMPRODUCT(COUNTIF(INDIRECT("Roles!$B$"&amp;MATCH(Z$1,Roles!$A:$A,0)&amp;":$AF$"&amp;MATCH(Z$1,Roles!$A:$A,0)),$C9:$E9))</f>
        <v>1</v>
      </c>
      <c r="AA9" s="55" cm="1">
        <f t="array" aca="1" ref="AA9" ca="1">SUMPRODUCT(COUNTIF(INDIRECT("Roles!$B$"&amp;MATCH(AA$1,Roles!$A:$A,0)&amp;":$AF$"&amp;MATCH(AA$1,Roles!$A:$A,0)),$C9:$E9))</f>
        <v>1</v>
      </c>
      <c r="AB9" s="56" cm="1">
        <f t="array" aca="1" ref="AB9" ca="1">SUMPRODUCT(COUNTIF(INDIRECT("Roles!$B$"&amp;MATCH(AB$1,Roles!$A:$A,0)&amp;":$AF$"&amp;MATCH(AB$1,Roles!$A:$A,0)),$C9:$E9))</f>
        <v>1</v>
      </c>
      <c r="AC9" s="57" cm="1">
        <f t="array" aca="1" ref="AC9" ca="1">SUMPRODUCT(COUNTIF(INDIRECT("Roles!$B$"&amp;MATCH(AC$1,Roles!$A:$A,0)&amp;":$AF$"&amp;MATCH(AC$1,Roles!$A:$A,0)),$C9:$E9))</f>
        <v>1</v>
      </c>
      <c r="AD9" s="55" cm="1">
        <f t="array" aca="1" ref="AD9" ca="1">SUMPRODUCT(COUNTIF(INDIRECT("Roles!$B$"&amp;MATCH(AD$1,Roles!$A:$A,0)&amp;":$AF$"&amp;MATCH(AD$1,Roles!$A:$A,0)),$C9:$E9))</f>
        <v>1</v>
      </c>
      <c r="AE9" s="55" cm="1">
        <f t="array" aca="1" ref="AE9" ca="1">SUMPRODUCT(COUNTIF(INDIRECT("Roles!$B$"&amp;MATCH(AE$1,Roles!$A:$A,0)&amp;":$AF$"&amp;MATCH(AE$1,Roles!$A:$A,0)),$C9:$E9))</f>
        <v>2</v>
      </c>
      <c r="AF9" s="55" cm="1">
        <f t="array" aca="1" ref="AF9" ca="1">SUMPRODUCT(COUNTIF(INDIRECT("Roles!$B$"&amp;MATCH(AF$1,Roles!$A:$A,0)&amp;":$AF$"&amp;MATCH(AF$1,Roles!$A:$A,0)),$C9:$E9))</f>
        <v>1</v>
      </c>
      <c r="AG9" s="55" cm="1">
        <f t="array" aca="1" ref="AG9" ca="1">SUMPRODUCT(COUNTIF(INDIRECT("Roles!$B$"&amp;MATCH(AG$1,Roles!$A:$A,0)&amp;":$AF$"&amp;MATCH(AG$1,Roles!$A:$A,0)),$C9:$E9))</f>
        <v>2</v>
      </c>
      <c r="AH9" s="55" cm="1">
        <f t="array" aca="1" ref="AH9" ca="1">SUMPRODUCT(COUNTIF(INDIRECT("Roles!$B$"&amp;MATCH(AH$1,Roles!$A:$A,0)&amp;":$AF$"&amp;MATCH(AH$1,Roles!$A:$A,0)),$C9:$E9))</f>
        <v>2</v>
      </c>
      <c r="AI9" s="56" cm="1">
        <f t="array" aca="1" ref="AI9" ca="1">SUMPRODUCT(COUNTIF(INDIRECT("Roles!$B$"&amp;MATCH(AI$1,Roles!$A:$A,0)&amp;":$AF$"&amp;MATCH(AI$1,Roles!$A:$A,0)),$C9:$E9))</f>
        <v>2</v>
      </c>
      <c r="AJ9" s="57" cm="1">
        <f t="array" aca="1" ref="AJ9" ca="1">SUMPRODUCT(COUNTIF(INDIRECT("Roles!$B$"&amp;MATCH(AJ$1,Roles!$A:$A,0)&amp;":$AF$"&amp;MATCH(AJ$1,Roles!$A:$A,0)),$C9:$E9))</f>
        <v>1</v>
      </c>
      <c r="AK9" s="55" cm="1">
        <f t="array" aca="1" ref="AK9" ca="1">SUMPRODUCT(COUNTIF(INDIRECT("Roles!$B$"&amp;MATCH(AK$1,Roles!$A:$A,0)&amp;":$AF$"&amp;MATCH(AK$1,Roles!$A:$A,0)),$C9:$E9))</f>
        <v>1</v>
      </c>
      <c r="AL9" s="55" cm="1">
        <f t="array" aca="1" ref="AL9" ca="1">SUMPRODUCT(COUNTIF(INDIRECT("Roles!$B$"&amp;MATCH(AL$1,Roles!$A:$A,0)&amp;":$AF$"&amp;MATCH(AL$1,Roles!$A:$A,0)),$C9:$E9))</f>
        <v>1</v>
      </c>
      <c r="AM9" s="56" cm="1">
        <f t="array" aca="1" ref="AM9" ca="1">SUMPRODUCT(COUNTIF(INDIRECT("Roles!$B$"&amp;MATCH(AM$1,Roles!$A:$A,0)&amp;":$AF$"&amp;MATCH(AM$1,Roles!$A:$A,0)),$C9:$E9))</f>
        <v>1</v>
      </c>
      <c r="AN9" s="57" cm="1">
        <f t="array" aca="1" ref="AN9" ca="1">SUMPRODUCT(COUNTIF(INDIRECT("Roles!$B$"&amp;MATCH(AN$1,Roles!$A:$A,0)&amp;":$AF$"&amp;MATCH(AN$1,Roles!$A:$A,0)),$C9:$E9))</f>
        <v>1</v>
      </c>
      <c r="AO9" s="55" cm="1">
        <f t="array" aca="1" ref="AO9" ca="1">SUMPRODUCT(COUNTIF(INDIRECT("Roles!$B$"&amp;MATCH(AO$1,Roles!$A:$A,0)&amp;":$AF$"&amp;MATCH(AO$1,Roles!$A:$A,0)),$C9:$E9))</f>
        <v>0</v>
      </c>
      <c r="AP9" s="55" cm="1">
        <f t="array" aca="1" ref="AP9" ca="1">SUMPRODUCT(COUNTIF(INDIRECT("Roles!$B$"&amp;MATCH(AP$1,Roles!$A:$A,0)&amp;":$AF$"&amp;MATCH(AP$1,Roles!$A:$A,0)),$C9:$E9))</f>
        <v>1</v>
      </c>
      <c r="AQ9" s="55" cm="1">
        <f t="array" aca="1" ref="AQ9" ca="1">SUMPRODUCT(COUNTIF(INDIRECT("Roles!$B$"&amp;MATCH(AQ$1,Roles!$A:$A,0)&amp;":$AF$"&amp;MATCH(AQ$1,Roles!$A:$A,0)),$C9:$E9))</f>
        <v>1</v>
      </c>
      <c r="AR9" s="55" cm="1">
        <f t="array" aca="1" ref="AR9" ca="1">SUMPRODUCT(COUNTIF(INDIRECT("Roles!$B$"&amp;MATCH(AR$1,Roles!$A:$A,0)&amp;":$AF$"&amp;MATCH(AR$1,Roles!$A:$A,0)),$C9:$E9))</f>
        <v>1</v>
      </c>
      <c r="AS9" s="55" cm="1">
        <f t="array" aca="1" ref="AS9" ca="1">SUMPRODUCT(COUNTIF(INDIRECT("Roles!$B$"&amp;MATCH(AS$1,Roles!$A:$A,0)&amp;":$AF$"&amp;MATCH(AS$1,Roles!$A:$A,0)),$C9:$E9))</f>
        <v>0</v>
      </c>
      <c r="AT9" s="56" cm="1">
        <f t="array" aca="1" ref="AT9" ca="1">SUMPRODUCT(COUNTIF(INDIRECT("Roles!$B$"&amp;MATCH(AT$1,Roles!$A:$A,0)&amp;":$AF$"&amp;MATCH(AT$1,Roles!$A:$A,0)),$C9:$E9))</f>
        <v>1</v>
      </c>
    </row>
    <row r="10" spans="1:46" x14ac:dyDescent="0.2">
      <c r="A10" s="145"/>
      <c r="B10" s="73" t="s">
        <v>120</v>
      </c>
      <c r="C10" s="78" t="s">
        <v>2</v>
      </c>
      <c r="D10" s="78" t="s">
        <v>4</v>
      </c>
      <c r="E10" s="80" t="s">
        <v>13</v>
      </c>
      <c r="F10" s="76"/>
      <c r="G10" s="75"/>
      <c r="H10" s="57" cm="1">
        <f t="array" aca="1" ref="H10" ca="1">SUMPRODUCT(COUNTIF(INDIRECT("Roles!$B$"&amp;MATCH(H$1,Roles!$A:$A,0)&amp;":$AF$"&amp;MATCH(H$1,Roles!$A:$A,0)),$C10:$E10))</f>
        <v>0</v>
      </c>
      <c r="I10" s="55" cm="1">
        <f t="array" aca="1" ref="I10" ca="1">SUMPRODUCT(COUNTIF(INDIRECT("Roles!$B$"&amp;MATCH(I$1,Roles!$A:$A,0)&amp;":$AF$"&amp;MATCH(I$1,Roles!$A:$A,0)),$C10:$E10))</f>
        <v>0</v>
      </c>
      <c r="J10" s="55" cm="1">
        <f t="array" aca="1" ref="J10" ca="1">SUMPRODUCT(COUNTIF(INDIRECT("Roles!$B$"&amp;MATCH(J$1,Roles!$A:$A,0)&amp;":$AF$"&amp;MATCH(J$1,Roles!$A:$A,0)),$C10:$E10))</f>
        <v>2</v>
      </c>
      <c r="K10" s="56" cm="1">
        <f t="array" aca="1" ref="K10" ca="1">SUMPRODUCT(COUNTIF(INDIRECT("Roles!$B$"&amp;MATCH(K$1,Roles!$A:$A,0)&amp;":$AF$"&amp;MATCH(K$1,Roles!$A:$A,0)),$C10:$E10))</f>
        <v>3</v>
      </c>
      <c r="L10" s="57" cm="1">
        <f t="array" aca="1" ref="L10" ca="1">SUMPRODUCT(COUNTIF(INDIRECT("Roles!$B$"&amp;MATCH(L$1,Roles!$A:$A,0)&amp;":$AF$"&amp;MATCH(L$1,Roles!$A:$A,0)),$C10:$E10))</f>
        <v>0</v>
      </c>
      <c r="M10" s="55" cm="1">
        <f t="array" aca="1" ref="M10" ca="1">SUMPRODUCT(COUNTIF(INDIRECT("Roles!$B$"&amp;MATCH(M$1,Roles!$A:$A,0)&amp;":$AF$"&amp;MATCH(M$1,Roles!$A:$A,0)),$C10:$E10))</f>
        <v>1</v>
      </c>
      <c r="N10" s="55" cm="1">
        <f t="array" aca="1" ref="N10" ca="1">SUMPRODUCT(COUNTIF(INDIRECT("Roles!$B$"&amp;MATCH(N$1,Roles!$A:$A,0)&amp;":$AF$"&amp;MATCH(N$1,Roles!$A:$A,0)),$C10:$E10))</f>
        <v>3</v>
      </c>
      <c r="O10" s="55" cm="1">
        <f t="array" aca="1" ref="O10" ca="1">SUMPRODUCT(COUNTIF(INDIRECT("Roles!$B$"&amp;MATCH(O$1,Roles!$A:$A,0)&amp;":$AF$"&amp;MATCH(O$1,Roles!$A:$A,0)),$C10:$E10))</f>
        <v>3</v>
      </c>
      <c r="P10" s="56" cm="1">
        <f t="array" aca="1" ref="P10" ca="1">SUMPRODUCT(COUNTIF(INDIRECT("Roles!$B$"&amp;MATCH(P$1,Roles!$A:$A,0)&amp;":$AF$"&amp;MATCH(P$1,Roles!$A:$A,0)),$C10:$E10))</f>
        <v>3</v>
      </c>
      <c r="Q10" s="57" cm="1">
        <f t="array" aca="1" ref="Q10" ca="1">SUMPRODUCT(COUNTIF(INDIRECT("Roles!$B$"&amp;MATCH(Q$1,Roles!$A:$A,0)&amp;":$AF$"&amp;MATCH(Q$1,Roles!$A:$A,0)),$C10:$E10))</f>
        <v>0</v>
      </c>
      <c r="R10" s="55" cm="1">
        <f t="array" aca="1" ref="R10" ca="1">SUMPRODUCT(COUNTIF(INDIRECT("Roles!$B$"&amp;MATCH(R$1,Roles!$A:$A,0)&amp;":$AF$"&amp;MATCH(R$1,Roles!$A:$A,0)),$C10:$E10))</f>
        <v>2</v>
      </c>
      <c r="S10" s="55" cm="1">
        <f t="array" aca="1" ref="S10" ca="1">SUMPRODUCT(COUNTIF(INDIRECT("Roles!$B$"&amp;MATCH(S$1,Roles!$A:$A,0)&amp;":$AF$"&amp;MATCH(S$1,Roles!$A:$A,0)),$C10:$E10))</f>
        <v>3</v>
      </c>
      <c r="T10" s="55" cm="1">
        <f t="array" aca="1" ref="T10" ca="1">SUMPRODUCT(COUNTIF(INDIRECT("Roles!$B$"&amp;MATCH(T$1,Roles!$A:$A,0)&amp;":$AF$"&amp;MATCH(T$1,Roles!$A:$A,0)),$C10:$E10))</f>
        <v>1</v>
      </c>
      <c r="U10" s="55" cm="1">
        <f t="array" aca="1" ref="U10" ca="1">SUMPRODUCT(COUNTIF(INDIRECT("Roles!$B$"&amp;MATCH(U$1,Roles!$A:$A,0)&amp;":$AF$"&amp;MATCH(U$1,Roles!$A:$A,0)),$C10:$E10))</f>
        <v>0</v>
      </c>
      <c r="V10" s="55" cm="1">
        <f t="array" aca="1" ref="V10" ca="1">SUMPRODUCT(COUNTIF(INDIRECT("Roles!$B$"&amp;MATCH(V$1,Roles!$A:$A,0)&amp;":$AF$"&amp;MATCH(V$1,Roles!$A:$A,0)),$C10:$E10))</f>
        <v>0</v>
      </c>
      <c r="W10" s="55" cm="1">
        <f t="array" aca="1" ref="W10" ca="1">SUMPRODUCT(COUNTIF(INDIRECT("Roles!$B$"&amp;MATCH(W$1,Roles!$A:$A,0)&amp;":$AF$"&amp;MATCH(W$1,Roles!$A:$A,0)),$C10:$E10))</f>
        <v>1</v>
      </c>
      <c r="X10" s="57" cm="1">
        <f t="array" aca="1" ref="X10" ca="1">SUMPRODUCT(COUNTIF(INDIRECT("Roles!$B$"&amp;MATCH(X$1,Roles!$A:$A,0)&amp;":$AF$"&amp;MATCH(X$1,Roles!$A:$A,0)),$C10:$E10))</f>
        <v>3</v>
      </c>
      <c r="Y10" s="55" cm="1">
        <f t="array" aca="1" ref="Y10" ca="1">SUMPRODUCT(COUNTIF(INDIRECT("Roles!$B$"&amp;MATCH(Y$1,Roles!$A:$A,0)&amp;":$AF$"&amp;MATCH(Y$1,Roles!$A:$A,0)),$C10:$E10))</f>
        <v>2</v>
      </c>
      <c r="Z10" s="55" cm="1">
        <f t="array" aca="1" ref="Z10" ca="1">SUMPRODUCT(COUNTIF(INDIRECT("Roles!$B$"&amp;MATCH(Z$1,Roles!$A:$A,0)&amp;":$AF$"&amp;MATCH(Z$1,Roles!$A:$A,0)),$C10:$E10))</f>
        <v>3</v>
      </c>
      <c r="AA10" s="55" cm="1">
        <f t="array" aca="1" ref="AA10" ca="1">SUMPRODUCT(COUNTIF(INDIRECT("Roles!$B$"&amp;MATCH(AA$1,Roles!$A:$A,0)&amp;":$AF$"&amp;MATCH(AA$1,Roles!$A:$A,0)),$C10:$E10))</f>
        <v>2</v>
      </c>
      <c r="AB10" s="56" cm="1">
        <f t="array" aca="1" ref="AB10" ca="1">SUMPRODUCT(COUNTIF(INDIRECT("Roles!$B$"&amp;MATCH(AB$1,Roles!$A:$A,0)&amp;":$AF$"&amp;MATCH(AB$1,Roles!$A:$A,0)),$C10:$E10))</f>
        <v>3</v>
      </c>
      <c r="AC10" s="57" cm="1">
        <f t="array" aca="1" ref="AC10" ca="1">SUMPRODUCT(COUNTIF(INDIRECT("Roles!$B$"&amp;MATCH(AC$1,Roles!$A:$A,0)&amp;":$AF$"&amp;MATCH(AC$1,Roles!$A:$A,0)),$C10:$E10))</f>
        <v>1</v>
      </c>
      <c r="AD10" s="55" cm="1">
        <f t="array" aca="1" ref="AD10" ca="1">SUMPRODUCT(COUNTIF(INDIRECT("Roles!$B$"&amp;MATCH(AD$1,Roles!$A:$A,0)&amp;":$AF$"&amp;MATCH(AD$1,Roles!$A:$A,0)),$C10:$E10))</f>
        <v>2</v>
      </c>
      <c r="AE10" s="55" cm="1">
        <f t="array" aca="1" ref="AE10" ca="1">SUMPRODUCT(COUNTIF(INDIRECT("Roles!$B$"&amp;MATCH(AE$1,Roles!$A:$A,0)&amp;":$AF$"&amp;MATCH(AE$1,Roles!$A:$A,0)),$C10:$E10))</f>
        <v>3</v>
      </c>
      <c r="AF10" s="55" cm="1">
        <f t="array" aca="1" ref="AF10" ca="1">SUMPRODUCT(COUNTIF(INDIRECT("Roles!$B$"&amp;MATCH(AF$1,Roles!$A:$A,0)&amp;":$AF$"&amp;MATCH(AF$1,Roles!$A:$A,0)),$C10:$E10))</f>
        <v>3</v>
      </c>
      <c r="AG10" s="55" cm="1">
        <f t="array" aca="1" ref="AG10" ca="1">SUMPRODUCT(COUNTIF(INDIRECT("Roles!$B$"&amp;MATCH(AG$1,Roles!$A:$A,0)&amp;":$AF$"&amp;MATCH(AG$1,Roles!$A:$A,0)),$C10:$E10))</f>
        <v>2</v>
      </c>
      <c r="AH10" s="55" cm="1">
        <f t="array" aca="1" ref="AH10" ca="1">SUMPRODUCT(COUNTIF(INDIRECT("Roles!$B$"&amp;MATCH(AH$1,Roles!$A:$A,0)&amp;":$AF$"&amp;MATCH(AH$1,Roles!$A:$A,0)),$C10:$E10))</f>
        <v>3</v>
      </c>
      <c r="AI10" s="56" cm="1">
        <f t="array" aca="1" ref="AI10" ca="1">SUMPRODUCT(COUNTIF(INDIRECT("Roles!$B$"&amp;MATCH(AI$1,Roles!$A:$A,0)&amp;":$AF$"&amp;MATCH(AI$1,Roles!$A:$A,0)),$C10:$E10))</f>
        <v>3</v>
      </c>
      <c r="AJ10" s="57" cm="1">
        <f t="array" aca="1" ref="AJ10" ca="1">SUMPRODUCT(COUNTIF(INDIRECT("Roles!$B$"&amp;MATCH(AJ$1,Roles!$A:$A,0)&amp;":$AF$"&amp;MATCH(AJ$1,Roles!$A:$A,0)),$C10:$E10))</f>
        <v>2</v>
      </c>
      <c r="AK10" s="55" cm="1">
        <f t="array" aca="1" ref="AK10" ca="1">SUMPRODUCT(COUNTIF(INDIRECT("Roles!$B$"&amp;MATCH(AK$1,Roles!$A:$A,0)&amp;":$AF$"&amp;MATCH(AK$1,Roles!$A:$A,0)),$C10:$E10))</f>
        <v>3</v>
      </c>
      <c r="AL10" s="55" cm="1">
        <f t="array" aca="1" ref="AL10" ca="1">SUMPRODUCT(COUNTIF(INDIRECT("Roles!$B$"&amp;MATCH(AL$1,Roles!$A:$A,0)&amp;":$AF$"&amp;MATCH(AL$1,Roles!$A:$A,0)),$C10:$E10))</f>
        <v>3</v>
      </c>
      <c r="AM10" s="56" cm="1">
        <f t="array" aca="1" ref="AM10" ca="1">SUMPRODUCT(COUNTIF(INDIRECT("Roles!$B$"&amp;MATCH(AM$1,Roles!$A:$A,0)&amp;":$AF$"&amp;MATCH(AM$1,Roles!$A:$A,0)),$C10:$E10))</f>
        <v>3</v>
      </c>
      <c r="AN10" s="57" cm="1">
        <f t="array" aca="1" ref="AN10" ca="1">SUMPRODUCT(COUNTIF(INDIRECT("Roles!$B$"&amp;MATCH(AN$1,Roles!$A:$A,0)&amp;":$AF$"&amp;MATCH(AN$1,Roles!$A:$A,0)),$C10:$E10))</f>
        <v>2</v>
      </c>
      <c r="AO10" s="55" cm="1">
        <f t="array" aca="1" ref="AO10" ca="1">SUMPRODUCT(COUNTIF(INDIRECT("Roles!$B$"&amp;MATCH(AO$1,Roles!$A:$A,0)&amp;":$AF$"&amp;MATCH(AO$1,Roles!$A:$A,0)),$C10:$E10))</f>
        <v>1</v>
      </c>
      <c r="AP10" s="55" cm="1">
        <f t="array" aca="1" ref="AP10" ca="1">SUMPRODUCT(COUNTIF(INDIRECT("Roles!$B$"&amp;MATCH(AP$1,Roles!$A:$A,0)&amp;":$AF$"&amp;MATCH(AP$1,Roles!$A:$A,0)),$C10:$E10))</f>
        <v>3</v>
      </c>
      <c r="AQ10" s="55" cm="1">
        <f t="array" aca="1" ref="AQ10" ca="1">SUMPRODUCT(COUNTIF(INDIRECT("Roles!$B$"&amp;MATCH(AQ$1,Roles!$A:$A,0)&amp;":$AF$"&amp;MATCH(AQ$1,Roles!$A:$A,0)),$C10:$E10))</f>
        <v>3</v>
      </c>
      <c r="AR10" s="55" cm="1">
        <f t="array" aca="1" ref="AR10" ca="1">SUMPRODUCT(COUNTIF(INDIRECT("Roles!$B$"&amp;MATCH(AR$1,Roles!$A:$A,0)&amp;":$AF$"&amp;MATCH(AR$1,Roles!$A:$A,0)),$C10:$E10))</f>
        <v>3</v>
      </c>
      <c r="AS10" s="55" cm="1">
        <f t="array" aca="1" ref="AS10" ca="1">SUMPRODUCT(COUNTIF(INDIRECT("Roles!$B$"&amp;MATCH(AS$1,Roles!$A:$A,0)&amp;":$AF$"&amp;MATCH(AS$1,Roles!$A:$A,0)),$C10:$E10))</f>
        <v>1</v>
      </c>
      <c r="AT10" s="56" cm="1">
        <f t="array" aca="1" ref="AT10" ca="1">SUMPRODUCT(COUNTIF(INDIRECT("Roles!$B$"&amp;MATCH(AT$1,Roles!$A:$A,0)&amp;":$AF$"&amp;MATCH(AT$1,Roles!$A:$A,0)),$C10:$E10))</f>
        <v>3</v>
      </c>
    </row>
    <row r="11" spans="1:46" x14ac:dyDescent="0.2">
      <c r="A11" s="145"/>
      <c r="B11" s="73" t="s">
        <v>121</v>
      </c>
      <c r="C11" s="78" t="s">
        <v>6</v>
      </c>
      <c r="D11" s="77" t="s">
        <v>16</v>
      </c>
      <c r="E11" s="75"/>
      <c r="F11" s="76"/>
      <c r="G11" s="75"/>
      <c r="H11" s="57" cm="1">
        <f t="array" aca="1" ref="H11" ca="1">SUMPRODUCT(COUNTIF(INDIRECT("Roles!$B$"&amp;MATCH(H$1,Roles!$A:$A,0)&amp;":$AF$"&amp;MATCH(H$1,Roles!$A:$A,0)),$C11:$E11))</f>
        <v>2</v>
      </c>
      <c r="I11" s="55" cm="1">
        <f t="array" aca="1" ref="I11" ca="1">SUMPRODUCT(COUNTIF(INDIRECT("Roles!$B$"&amp;MATCH(I$1,Roles!$A:$A,0)&amp;":$AF$"&amp;MATCH(I$1,Roles!$A:$A,0)),$C11:$E11))</f>
        <v>2</v>
      </c>
      <c r="J11" s="55" cm="1">
        <f t="array" aca="1" ref="J11" ca="1">SUMPRODUCT(COUNTIF(INDIRECT("Roles!$B$"&amp;MATCH(J$1,Roles!$A:$A,0)&amp;":$AF$"&amp;MATCH(J$1,Roles!$A:$A,0)),$C11:$E11))</f>
        <v>2</v>
      </c>
      <c r="K11" s="56" cm="1">
        <f t="array" aca="1" ref="K11" ca="1">SUMPRODUCT(COUNTIF(INDIRECT("Roles!$B$"&amp;MATCH(K$1,Roles!$A:$A,0)&amp;":$AF$"&amp;MATCH(K$1,Roles!$A:$A,0)),$C11:$E11))</f>
        <v>2</v>
      </c>
      <c r="L11" s="57" cm="1">
        <f t="array" aca="1" ref="L11" ca="1">SUMPRODUCT(COUNTIF(INDIRECT("Roles!$B$"&amp;MATCH(L$1,Roles!$A:$A,0)&amp;":$AF$"&amp;MATCH(L$1,Roles!$A:$A,0)),$C11:$E11))</f>
        <v>2</v>
      </c>
      <c r="M11" s="55" cm="1">
        <f t="array" aca="1" ref="M11" ca="1">SUMPRODUCT(COUNTIF(INDIRECT("Roles!$B$"&amp;MATCH(M$1,Roles!$A:$A,0)&amp;":$AF$"&amp;MATCH(M$1,Roles!$A:$A,0)),$C11:$E11))</f>
        <v>0</v>
      </c>
      <c r="N11" s="55" cm="1">
        <f t="array" aca="1" ref="N11" ca="1">SUMPRODUCT(COUNTIF(INDIRECT("Roles!$B$"&amp;MATCH(N$1,Roles!$A:$A,0)&amp;":$AF$"&amp;MATCH(N$1,Roles!$A:$A,0)),$C11:$E11))</f>
        <v>0</v>
      </c>
      <c r="O11" s="55" cm="1">
        <f t="array" aca="1" ref="O11" ca="1">SUMPRODUCT(COUNTIF(INDIRECT("Roles!$B$"&amp;MATCH(O$1,Roles!$A:$A,0)&amp;":$AF$"&amp;MATCH(O$1,Roles!$A:$A,0)),$C11:$E11))</f>
        <v>0</v>
      </c>
      <c r="P11" s="56" cm="1">
        <f t="array" aca="1" ref="P11" ca="1">SUMPRODUCT(COUNTIF(INDIRECT("Roles!$B$"&amp;MATCH(P$1,Roles!$A:$A,0)&amp;":$AF$"&amp;MATCH(P$1,Roles!$A:$A,0)),$C11:$E11))</f>
        <v>0</v>
      </c>
      <c r="Q11" s="57" cm="1">
        <f t="array" aca="1" ref="Q11" ca="1">SUMPRODUCT(COUNTIF(INDIRECT("Roles!$B$"&amp;MATCH(Q$1,Roles!$A:$A,0)&amp;":$AF$"&amp;MATCH(Q$1,Roles!$A:$A,0)),$C11:$E11))</f>
        <v>0</v>
      </c>
      <c r="R11" s="55" cm="1">
        <f t="array" aca="1" ref="R11" ca="1">SUMPRODUCT(COUNTIF(INDIRECT("Roles!$B$"&amp;MATCH(R$1,Roles!$A:$A,0)&amp;":$AF$"&amp;MATCH(R$1,Roles!$A:$A,0)),$C11:$E11))</f>
        <v>0</v>
      </c>
      <c r="S11" s="55" cm="1">
        <f t="array" aca="1" ref="S11" ca="1">SUMPRODUCT(COUNTIF(INDIRECT("Roles!$B$"&amp;MATCH(S$1,Roles!$A:$A,0)&amp;":$AF$"&amp;MATCH(S$1,Roles!$A:$A,0)),$C11:$E11))</f>
        <v>0</v>
      </c>
      <c r="T11" s="55" cm="1">
        <f t="array" aca="1" ref="T11" ca="1">SUMPRODUCT(COUNTIF(INDIRECT("Roles!$B$"&amp;MATCH(T$1,Roles!$A:$A,0)&amp;":$AF$"&amp;MATCH(T$1,Roles!$A:$A,0)),$C11:$E11))</f>
        <v>0</v>
      </c>
      <c r="U11" s="55" cm="1">
        <f t="array" aca="1" ref="U11" ca="1">SUMPRODUCT(COUNTIF(INDIRECT("Roles!$B$"&amp;MATCH(U$1,Roles!$A:$A,0)&amp;":$AF$"&amp;MATCH(U$1,Roles!$A:$A,0)),$C11:$E11))</f>
        <v>1</v>
      </c>
      <c r="V11" s="55" cm="1">
        <f t="array" aca="1" ref="V11" ca="1">SUMPRODUCT(COUNTIF(INDIRECT("Roles!$B$"&amp;MATCH(V$1,Roles!$A:$A,0)&amp;":$AF$"&amp;MATCH(V$1,Roles!$A:$A,0)),$C11:$E11))</f>
        <v>2</v>
      </c>
      <c r="W11" s="55" cm="1">
        <f t="array" aca="1" ref="W11" ca="1">SUMPRODUCT(COUNTIF(INDIRECT("Roles!$B$"&amp;MATCH(W$1,Roles!$A:$A,0)&amp;":$AF$"&amp;MATCH(W$1,Roles!$A:$A,0)),$C11:$E11))</f>
        <v>0</v>
      </c>
      <c r="X11" s="57" cm="1">
        <f t="array" aca="1" ref="X11" ca="1">SUMPRODUCT(COUNTIF(INDIRECT("Roles!$B$"&amp;MATCH(X$1,Roles!$A:$A,0)&amp;":$AF$"&amp;MATCH(X$1,Roles!$A:$A,0)),$C11:$E11))</f>
        <v>0</v>
      </c>
      <c r="Y11" s="55" cm="1">
        <f t="array" aca="1" ref="Y11" ca="1">SUMPRODUCT(COUNTIF(INDIRECT("Roles!$B$"&amp;MATCH(Y$1,Roles!$A:$A,0)&amp;":$AF$"&amp;MATCH(Y$1,Roles!$A:$A,0)),$C11:$E11))</f>
        <v>0</v>
      </c>
      <c r="Z11" s="55" cm="1">
        <f t="array" aca="1" ref="Z11" ca="1">SUMPRODUCT(COUNTIF(INDIRECT("Roles!$B$"&amp;MATCH(Z$1,Roles!$A:$A,0)&amp;":$AF$"&amp;MATCH(Z$1,Roles!$A:$A,0)),$C11:$E11))</f>
        <v>0</v>
      </c>
      <c r="AA11" s="55" cm="1">
        <f t="array" aca="1" ref="AA11" ca="1">SUMPRODUCT(COUNTIF(INDIRECT("Roles!$B$"&amp;MATCH(AA$1,Roles!$A:$A,0)&amp;":$AF$"&amp;MATCH(AA$1,Roles!$A:$A,0)),$C11:$E11))</f>
        <v>0</v>
      </c>
      <c r="AB11" s="56" cm="1">
        <f t="array" aca="1" ref="AB11" ca="1">SUMPRODUCT(COUNTIF(INDIRECT("Roles!$B$"&amp;MATCH(AB$1,Roles!$A:$A,0)&amp;":$AF$"&amp;MATCH(AB$1,Roles!$A:$A,0)),$C11:$E11))</f>
        <v>0</v>
      </c>
      <c r="AC11" s="57" cm="1">
        <f t="array" aca="1" ref="AC11" ca="1">SUMPRODUCT(COUNTIF(INDIRECT("Roles!$B$"&amp;MATCH(AC$1,Roles!$A:$A,0)&amp;":$AF$"&amp;MATCH(AC$1,Roles!$A:$A,0)),$C11:$E11))</f>
        <v>2</v>
      </c>
      <c r="AD11" s="55" cm="1">
        <f t="array" aca="1" ref="AD11" ca="1">SUMPRODUCT(COUNTIF(INDIRECT("Roles!$B$"&amp;MATCH(AD$1,Roles!$A:$A,0)&amp;":$AF$"&amp;MATCH(AD$1,Roles!$A:$A,0)),$C11:$E11))</f>
        <v>0</v>
      </c>
      <c r="AE11" s="55" cm="1">
        <f t="array" aca="1" ref="AE11" ca="1">SUMPRODUCT(COUNTIF(INDIRECT("Roles!$B$"&amp;MATCH(AE$1,Roles!$A:$A,0)&amp;":$AF$"&amp;MATCH(AE$1,Roles!$A:$A,0)),$C11:$E11))</f>
        <v>0</v>
      </c>
      <c r="AF11" s="55" cm="1">
        <f t="array" aca="1" ref="AF11" ca="1">SUMPRODUCT(COUNTIF(INDIRECT("Roles!$B$"&amp;MATCH(AF$1,Roles!$A:$A,0)&amp;":$AF$"&amp;MATCH(AF$1,Roles!$A:$A,0)),$C11:$E11))</f>
        <v>0</v>
      </c>
      <c r="AG11" s="55" cm="1">
        <f t="array" aca="1" ref="AG11" ca="1">SUMPRODUCT(COUNTIF(INDIRECT("Roles!$B$"&amp;MATCH(AG$1,Roles!$A:$A,0)&amp;":$AF$"&amp;MATCH(AG$1,Roles!$A:$A,0)),$C11:$E11))</f>
        <v>0</v>
      </c>
      <c r="AH11" s="55" cm="1">
        <f t="array" aca="1" ref="AH11" ca="1">SUMPRODUCT(COUNTIF(INDIRECT("Roles!$B$"&amp;MATCH(AH$1,Roles!$A:$A,0)&amp;":$AF$"&amp;MATCH(AH$1,Roles!$A:$A,0)),$C11:$E11))</f>
        <v>0</v>
      </c>
      <c r="AI11" s="56" cm="1">
        <f t="array" aca="1" ref="AI11" ca="1">SUMPRODUCT(COUNTIF(INDIRECT("Roles!$B$"&amp;MATCH(AI$1,Roles!$A:$A,0)&amp;":$AF$"&amp;MATCH(AI$1,Roles!$A:$A,0)),$C11:$E11))</f>
        <v>0</v>
      </c>
      <c r="AJ11" s="57" cm="1">
        <f t="array" aca="1" ref="AJ11" ca="1">SUMPRODUCT(COUNTIF(INDIRECT("Roles!$B$"&amp;MATCH(AJ$1,Roles!$A:$A,0)&amp;":$AF$"&amp;MATCH(AJ$1,Roles!$A:$A,0)),$C11:$E11))</f>
        <v>0</v>
      </c>
      <c r="AK11" s="55" cm="1">
        <f t="array" aca="1" ref="AK11" ca="1">SUMPRODUCT(COUNTIF(INDIRECT("Roles!$B$"&amp;MATCH(AK$1,Roles!$A:$A,0)&amp;":$AF$"&amp;MATCH(AK$1,Roles!$A:$A,0)),$C11:$E11))</f>
        <v>0</v>
      </c>
      <c r="AL11" s="55" cm="1">
        <f t="array" aca="1" ref="AL11" ca="1">SUMPRODUCT(COUNTIF(INDIRECT("Roles!$B$"&amp;MATCH(AL$1,Roles!$A:$A,0)&amp;":$AF$"&amp;MATCH(AL$1,Roles!$A:$A,0)),$C11:$E11))</f>
        <v>0</v>
      </c>
      <c r="AM11" s="56" cm="1">
        <f t="array" aca="1" ref="AM11" ca="1">SUMPRODUCT(COUNTIF(INDIRECT("Roles!$B$"&amp;MATCH(AM$1,Roles!$A:$A,0)&amp;":$AF$"&amp;MATCH(AM$1,Roles!$A:$A,0)),$C11:$E11))</f>
        <v>0</v>
      </c>
      <c r="AN11" s="57" cm="1">
        <f t="array" aca="1" ref="AN11" ca="1">SUMPRODUCT(COUNTIF(INDIRECT("Roles!$B$"&amp;MATCH(AN$1,Roles!$A:$A,0)&amp;":$AF$"&amp;MATCH(AN$1,Roles!$A:$A,0)),$C11:$E11))</f>
        <v>1</v>
      </c>
      <c r="AO11" s="55" cm="1">
        <f t="array" aca="1" ref="AO11" ca="1">SUMPRODUCT(COUNTIF(INDIRECT("Roles!$B$"&amp;MATCH(AO$1,Roles!$A:$A,0)&amp;":$AF$"&amp;MATCH(AO$1,Roles!$A:$A,0)),$C11:$E11))</f>
        <v>2</v>
      </c>
      <c r="AP11" s="55" cm="1">
        <f t="array" aca="1" ref="AP11" ca="1">SUMPRODUCT(COUNTIF(INDIRECT("Roles!$B$"&amp;MATCH(AP$1,Roles!$A:$A,0)&amp;":$AF$"&amp;MATCH(AP$1,Roles!$A:$A,0)),$C11:$E11))</f>
        <v>0</v>
      </c>
      <c r="AQ11" s="55" cm="1">
        <f t="array" aca="1" ref="AQ11" ca="1">SUMPRODUCT(COUNTIF(INDIRECT("Roles!$B$"&amp;MATCH(AQ$1,Roles!$A:$A,0)&amp;":$AF$"&amp;MATCH(AQ$1,Roles!$A:$A,0)),$C11:$E11))</f>
        <v>0</v>
      </c>
      <c r="AR11" s="55" cm="1">
        <f t="array" aca="1" ref="AR11" ca="1">SUMPRODUCT(COUNTIF(INDIRECT("Roles!$B$"&amp;MATCH(AR$1,Roles!$A:$A,0)&amp;":$AF$"&amp;MATCH(AR$1,Roles!$A:$A,0)),$C11:$E11))</f>
        <v>0</v>
      </c>
      <c r="AS11" s="55" cm="1">
        <f t="array" aca="1" ref="AS11" ca="1">SUMPRODUCT(COUNTIF(INDIRECT("Roles!$B$"&amp;MATCH(AS$1,Roles!$A:$A,0)&amp;":$AF$"&amp;MATCH(AS$1,Roles!$A:$A,0)),$C11:$E11))</f>
        <v>1</v>
      </c>
      <c r="AT11" s="56" cm="1">
        <f t="array" aca="1" ref="AT11" ca="1">SUMPRODUCT(COUNTIF(INDIRECT("Roles!$B$"&amp;MATCH(AT$1,Roles!$A:$A,0)&amp;":$AF$"&amp;MATCH(AT$1,Roles!$A:$A,0)),$C11:$E11))</f>
        <v>1</v>
      </c>
    </row>
    <row r="12" spans="1:46" x14ac:dyDescent="0.2">
      <c r="A12" s="146" t="s">
        <v>50</v>
      </c>
      <c r="B12" s="81" t="s">
        <v>122</v>
      </c>
      <c r="C12" s="77" t="s">
        <v>15</v>
      </c>
      <c r="D12" s="77" t="s">
        <v>18</v>
      </c>
      <c r="E12" s="82" t="s">
        <v>44</v>
      </c>
      <c r="F12" s="55" cm="1">
        <f t="array" aca="1" ref="F12" ca="1">SUMPRODUCT(COUNTIF(INDIRECT("Roles!$B$"&amp;MATCH(F$1,Roles!$A:$A,0)&amp;":$AF$"&amp;MATCH(F$1,Roles!$A:$A,0)),$C12:$E12))</f>
        <v>3</v>
      </c>
      <c r="G12" s="56" cm="1">
        <f t="array" aca="1" ref="G12" ca="1">SUMPRODUCT(COUNTIF(INDIRECT("Roles!$B$"&amp;MATCH(G$1,Roles!$A:$A,0)&amp;":$AF$"&amp;MATCH(G$1,Roles!$A:$A,0)),$C12:$E12))</f>
        <v>3</v>
      </c>
      <c r="H12" s="83"/>
      <c r="I12" s="76"/>
      <c r="J12" s="76"/>
      <c r="K12" s="75"/>
      <c r="L12" s="83"/>
      <c r="M12" s="76"/>
      <c r="N12" s="76"/>
      <c r="O12" s="76"/>
      <c r="P12" s="75"/>
      <c r="Q12" s="83"/>
      <c r="R12" s="76"/>
      <c r="S12" s="76"/>
      <c r="T12" s="76"/>
      <c r="U12" s="76"/>
      <c r="V12" s="76"/>
      <c r="W12" s="76"/>
      <c r="X12" s="83"/>
      <c r="Y12" s="76"/>
      <c r="Z12" s="76"/>
      <c r="AA12" s="76"/>
      <c r="AB12" s="75"/>
      <c r="AC12" s="83"/>
      <c r="AD12" s="76"/>
      <c r="AE12" s="76"/>
      <c r="AF12" s="76"/>
      <c r="AG12" s="76"/>
      <c r="AH12" s="76"/>
      <c r="AI12" s="75"/>
      <c r="AJ12" s="83"/>
      <c r="AK12" s="76"/>
      <c r="AL12" s="76"/>
      <c r="AM12" s="75"/>
      <c r="AN12" s="83"/>
      <c r="AO12" s="76"/>
      <c r="AP12" s="76"/>
      <c r="AQ12" s="76"/>
      <c r="AR12" s="76"/>
      <c r="AS12" s="76"/>
      <c r="AT12" s="75"/>
    </row>
    <row r="13" spans="1:46" x14ac:dyDescent="0.2">
      <c r="A13" s="146"/>
      <c r="B13" s="81" t="s">
        <v>123</v>
      </c>
      <c r="C13" s="77" t="s">
        <v>19</v>
      </c>
      <c r="D13" s="77" t="s">
        <v>24</v>
      </c>
      <c r="E13" s="82" t="s">
        <v>38</v>
      </c>
      <c r="F13" s="55" cm="1">
        <f t="array" aca="1" ref="F13" ca="1">SUMPRODUCT(COUNTIF(INDIRECT("Roles!$B$"&amp;MATCH(F$1,Roles!$A:$A,0)&amp;":$AF$"&amp;MATCH(F$1,Roles!$A:$A,0)),$C13:$E13))</f>
        <v>3</v>
      </c>
      <c r="G13" s="56" cm="1">
        <f t="array" aca="1" ref="G13" ca="1">SUMPRODUCT(COUNTIF(INDIRECT("Roles!$B$"&amp;MATCH(G$1,Roles!$A:$A,0)&amp;":$AF$"&amp;MATCH(G$1,Roles!$A:$A,0)),$C13:$E13))</f>
        <v>3</v>
      </c>
      <c r="H13" s="83"/>
      <c r="I13" s="76"/>
      <c r="J13" s="76"/>
      <c r="K13" s="75"/>
      <c r="L13" s="83"/>
      <c r="M13" s="76"/>
      <c r="N13" s="76"/>
      <c r="O13" s="76"/>
      <c r="P13" s="75"/>
      <c r="Q13" s="83"/>
      <c r="R13" s="76"/>
      <c r="S13" s="76"/>
      <c r="T13" s="76"/>
      <c r="U13" s="76"/>
      <c r="V13" s="76"/>
      <c r="W13" s="76"/>
      <c r="X13" s="83"/>
      <c r="Y13" s="76"/>
      <c r="Z13" s="76"/>
      <c r="AA13" s="76"/>
      <c r="AB13" s="75"/>
      <c r="AC13" s="83"/>
      <c r="AD13" s="76"/>
      <c r="AE13" s="76"/>
      <c r="AF13" s="76"/>
      <c r="AG13" s="76"/>
      <c r="AH13" s="76"/>
      <c r="AI13" s="75"/>
      <c r="AJ13" s="83"/>
      <c r="AK13" s="76"/>
      <c r="AL13" s="76"/>
      <c r="AM13" s="75"/>
      <c r="AN13" s="83"/>
      <c r="AO13" s="76"/>
      <c r="AP13" s="76"/>
      <c r="AQ13" s="76"/>
      <c r="AR13" s="76"/>
      <c r="AS13" s="76"/>
      <c r="AT13" s="75"/>
    </row>
    <row r="14" spans="1:46" x14ac:dyDescent="0.2">
      <c r="A14" s="146"/>
      <c r="B14" s="81" t="s">
        <v>124</v>
      </c>
      <c r="C14" s="78" t="s">
        <v>13</v>
      </c>
      <c r="D14" s="77" t="s">
        <v>17</v>
      </c>
      <c r="E14" s="82" t="s">
        <v>40</v>
      </c>
      <c r="F14" s="55" cm="1">
        <f t="array" aca="1" ref="F14" ca="1">SUMPRODUCT(COUNTIF(INDIRECT("Roles!$B$"&amp;MATCH(F$1,Roles!$A:$A,0)&amp;":$AF$"&amp;MATCH(F$1,Roles!$A:$A,0)),$C14:$E14))</f>
        <v>1</v>
      </c>
      <c r="G14" s="56" cm="1">
        <f t="array" aca="1" ref="G14" ca="1">SUMPRODUCT(COUNTIF(INDIRECT("Roles!$B$"&amp;MATCH(G$1,Roles!$A:$A,0)&amp;":$AF$"&amp;MATCH(G$1,Roles!$A:$A,0)),$C14:$E14))</f>
        <v>2</v>
      </c>
      <c r="H14" s="83"/>
      <c r="I14" s="76"/>
      <c r="J14" s="76"/>
      <c r="K14" s="75"/>
      <c r="L14" s="83"/>
      <c r="M14" s="76"/>
      <c r="N14" s="76"/>
      <c r="O14" s="76"/>
      <c r="P14" s="75"/>
      <c r="Q14" s="83"/>
      <c r="R14" s="76"/>
      <c r="S14" s="76"/>
      <c r="T14" s="76"/>
      <c r="U14" s="76"/>
      <c r="V14" s="76"/>
      <c r="W14" s="76"/>
      <c r="X14" s="83"/>
      <c r="Y14" s="76"/>
      <c r="Z14" s="76"/>
      <c r="AA14" s="76"/>
      <c r="AB14" s="75"/>
      <c r="AC14" s="83"/>
      <c r="AD14" s="76"/>
      <c r="AE14" s="76"/>
      <c r="AF14" s="76"/>
      <c r="AG14" s="76"/>
      <c r="AH14" s="76"/>
      <c r="AI14" s="75"/>
      <c r="AJ14" s="83"/>
      <c r="AK14" s="76"/>
      <c r="AL14" s="76"/>
      <c r="AM14" s="75"/>
      <c r="AN14" s="83"/>
      <c r="AO14" s="76"/>
      <c r="AP14" s="76"/>
      <c r="AQ14" s="76"/>
      <c r="AR14" s="76"/>
      <c r="AS14" s="76"/>
      <c r="AT14" s="75"/>
    </row>
    <row r="15" spans="1:46" x14ac:dyDescent="0.2">
      <c r="A15" s="146"/>
      <c r="B15" s="81" t="s">
        <v>125</v>
      </c>
      <c r="C15" s="84" t="s">
        <v>38</v>
      </c>
      <c r="D15" s="84" t="s">
        <v>42</v>
      </c>
      <c r="E15" s="82" t="s">
        <v>45</v>
      </c>
      <c r="F15" s="55" cm="1">
        <f t="array" aca="1" ref="F15" ca="1">SUMPRODUCT(COUNTIF(INDIRECT("Roles!$B$"&amp;MATCH(F$1,Roles!$A:$A,0)&amp;":$AF$"&amp;MATCH(F$1,Roles!$A:$A,0)),$C15:$E15))</f>
        <v>2</v>
      </c>
      <c r="G15" s="56" cm="1">
        <f t="array" aca="1" ref="G15" ca="1">SUMPRODUCT(COUNTIF(INDIRECT("Roles!$B$"&amp;MATCH(G$1,Roles!$A:$A,0)&amp;":$AF$"&amp;MATCH(G$1,Roles!$A:$A,0)),$C15:$E15))</f>
        <v>3</v>
      </c>
      <c r="H15" s="83"/>
      <c r="I15" s="76"/>
      <c r="J15" s="76"/>
      <c r="K15" s="75"/>
      <c r="L15" s="83"/>
      <c r="M15" s="76"/>
      <c r="N15" s="76"/>
      <c r="O15" s="76"/>
      <c r="P15" s="75"/>
      <c r="Q15" s="83"/>
      <c r="R15" s="76"/>
      <c r="S15" s="76"/>
      <c r="T15" s="76"/>
      <c r="U15" s="76"/>
      <c r="V15" s="76"/>
      <c r="W15" s="76"/>
      <c r="X15" s="83"/>
      <c r="Y15" s="76"/>
      <c r="Z15" s="76"/>
      <c r="AA15" s="76"/>
      <c r="AB15" s="75"/>
      <c r="AC15" s="83"/>
      <c r="AD15" s="76"/>
      <c r="AE15" s="76"/>
      <c r="AF15" s="76"/>
      <c r="AG15" s="76"/>
      <c r="AH15" s="76"/>
      <c r="AI15" s="75"/>
      <c r="AJ15" s="83"/>
      <c r="AK15" s="76"/>
      <c r="AL15" s="76"/>
      <c r="AM15" s="75"/>
      <c r="AN15" s="83"/>
      <c r="AO15" s="76"/>
      <c r="AP15" s="76"/>
      <c r="AQ15" s="76"/>
      <c r="AR15" s="76"/>
      <c r="AS15" s="76"/>
      <c r="AT15" s="75"/>
    </row>
    <row r="16" spans="1:46" x14ac:dyDescent="0.2">
      <c r="A16" s="146"/>
      <c r="B16" s="81" t="s">
        <v>126</v>
      </c>
      <c r="C16" s="84" t="s">
        <v>41</v>
      </c>
      <c r="D16" s="84" t="s">
        <v>46</v>
      </c>
      <c r="E16" s="75"/>
      <c r="F16" s="55" cm="1">
        <f t="array" aca="1" ref="F16" ca="1">SUMPRODUCT(COUNTIF(INDIRECT("Roles!$B$"&amp;MATCH(F$1,Roles!$A:$A,0)&amp;":$AF$"&amp;MATCH(F$1,Roles!$A:$A,0)),$C16:$E16))</f>
        <v>2</v>
      </c>
      <c r="G16" s="56" cm="1">
        <f t="array" aca="1" ref="G16" ca="1">SUMPRODUCT(COUNTIF(INDIRECT("Roles!$B$"&amp;MATCH(G$1,Roles!$A:$A,0)&amp;":$AF$"&amp;MATCH(G$1,Roles!$A:$A,0)),$C16:$E16))</f>
        <v>2</v>
      </c>
      <c r="H16" s="83"/>
      <c r="I16" s="76"/>
      <c r="J16" s="76"/>
      <c r="K16" s="75"/>
      <c r="L16" s="83"/>
      <c r="M16" s="76"/>
      <c r="N16" s="76"/>
      <c r="O16" s="76"/>
      <c r="P16" s="75"/>
      <c r="Q16" s="83"/>
      <c r="R16" s="76"/>
      <c r="S16" s="76"/>
      <c r="T16" s="76"/>
      <c r="U16" s="76"/>
      <c r="V16" s="76"/>
      <c r="W16" s="76"/>
      <c r="X16" s="83"/>
      <c r="Y16" s="76"/>
      <c r="Z16" s="76"/>
      <c r="AA16" s="76"/>
      <c r="AB16" s="75"/>
      <c r="AC16" s="83"/>
      <c r="AD16" s="76"/>
      <c r="AE16" s="76"/>
      <c r="AF16" s="76"/>
      <c r="AG16" s="76"/>
      <c r="AH16" s="76"/>
      <c r="AI16" s="75"/>
      <c r="AJ16" s="83"/>
      <c r="AK16" s="76"/>
      <c r="AL16" s="76"/>
      <c r="AM16" s="75"/>
      <c r="AN16" s="83"/>
      <c r="AO16" s="76"/>
      <c r="AP16" s="76"/>
      <c r="AQ16" s="76"/>
      <c r="AR16" s="76"/>
      <c r="AS16" s="76"/>
      <c r="AT16" s="75"/>
    </row>
    <row r="17" spans="1:46" x14ac:dyDescent="0.2">
      <c r="A17" s="146"/>
      <c r="B17" s="81" t="s">
        <v>127</v>
      </c>
      <c r="C17" s="78" t="s">
        <v>4</v>
      </c>
      <c r="D17" s="78" t="s">
        <v>10</v>
      </c>
      <c r="E17" s="79" t="s">
        <v>26</v>
      </c>
      <c r="F17" s="55" cm="1">
        <f t="array" aca="1" ref="F17" ca="1">SUMPRODUCT(COUNTIF(INDIRECT("Roles!$B$"&amp;MATCH(F$1,Roles!$A:$A,0)&amp;":$AF$"&amp;MATCH(F$1,Roles!$A:$A,0)),$C17:$E17))</f>
        <v>0</v>
      </c>
      <c r="G17" s="56" cm="1">
        <f t="array" aca="1" ref="G17" ca="1">SUMPRODUCT(COUNTIF(INDIRECT("Roles!$B$"&amp;MATCH(G$1,Roles!$A:$A,0)&amp;":$AF$"&amp;MATCH(G$1,Roles!$A:$A,0)),$C17:$E17))</f>
        <v>3</v>
      </c>
      <c r="H17" s="83"/>
      <c r="I17" s="76"/>
      <c r="J17" s="76"/>
      <c r="K17" s="75"/>
      <c r="L17" s="83"/>
      <c r="M17" s="76"/>
      <c r="N17" s="76"/>
      <c r="O17" s="76"/>
      <c r="P17" s="75"/>
      <c r="Q17" s="83"/>
      <c r="R17" s="76"/>
      <c r="S17" s="76"/>
      <c r="T17" s="76"/>
      <c r="U17" s="76"/>
      <c r="V17" s="76"/>
      <c r="W17" s="76"/>
      <c r="X17" s="83"/>
      <c r="Y17" s="76"/>
      <c r="Z17" s="76"/>
      <c r="AA17" s="76"/>
      <c r="AB17" s="75"/>
      <c r="AC17" s="83"/>
      <c r="AD17" s="76"/>
      <c r="AE17" s="76"/>
      <c r="AF17" s="76"/>
      <c r="AG17" s="76"/>
      <c r="AH17" s="76"/>
      <c r="AI17" s="75"/>
      <c r="AJ17" s="83"/>
      <c r="AK17" s="76"/>
      <c r="AL17" s="76"/>
      <c r="AM17" s="75"/>
      <c r="AN17" s="83"/>
      <c r="AO17" s="76"/>
      <c r="AP17" s="76"/>
      <c r="AQ17" s="76"/>
      <c r="AR17" s="76"/>
      <c r="AS17" s="76"/>
      <c r="AT17" s="75"/>
    </row>
  </sheetData>
  <mergeCells count="3">
    <mergeCell ref="A2:A11"/>
    <mergeCell ref="A12:A17"/>
    <mergeCell ref="C1:E1"/>
  </mergeCells>
  <conditionalFormatting sqref="H2:AT11 F12:G17">
    <cfRule type="colorScale" priority="3">
      <colorScale>
        <cfvo type="num" val="0"/>
        <cfvo type="num" val="1"/>
        <cfvo type="num" val="3"/>
        <color theme="8" tint="0.79998168889431442"/>
        <color theme="4" tint="0.59999389629810485"/>
        <color rgb="FF6A1B9A"/>
      </colorScale>
    </cfRule>
  </conditionalFormatting>
  <conditionalFormatting sqref="F1:AT17">
    <cfRule type="cellIs" dxfId="2" priority="1" operator="equal">
      <formula>3</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EAB7-1546-4601-A882-58D7008A7695}">
  <sheetPr>
    <tabColor theme="4"/>
  </sheetPr>
  <dimension ref="A2:AQ69"/>
  <sheetViews>
    <sheetView workbookViewId="0"/>
  </sheetViews>
  <sheetFormatPr defaultRowHeight="15" x14ac:dyDescent="0.25"/>
  <cols>
    <col min="1" max="1" width="8.140625" style="7" bestFit="1" customWidth="1"/>
    <col min="2" max="2" width="8.140625" style="7" customWidth="1"/>
    <col min="3" max="33" width="3.7109375" style="7" customWidth="1"/>
    <col min="34" max="34" width="3.7109375" style="7" bestFit="1" customWidth="1"/>
    <col min="35" max="35" width="9.140625" style="58"/>
    <col min="44" max="16384" width="9.140625" style="58"/>
  </cols>
  <sheetData>
    <row r="2" spans="1:34" ht="14.25" customHeight="1" x14ac:dyDescent="0.25">
      <c r="A2" s="70" t="s">
        <v>50</v>
      </c>
      <c r="B2" s="13" t="s">
        <v>50</v>
      </c>
      <c r="C2" s="11" t="s">
        <v>15</v>
      </c>
      <c r="D2" s="11" t="s">
        <v>18</v>
      </c>
      <c r="E2" s="11" t="s">
        <v>19</v>
      </c>
      <c r="F2" s="11" t="s">
        <v>24</v>
      </c>
      <c r="G2" s="12" t="s">
        <v>29</v>
      </c>
      <c r="H2" s="25" t="s">
        <v>36</v>
      </c>
      <c r="I2" s="25" t="s">
        <v>37</v>
      </c>
      <c r="J2" s="25" t="s">
        <v>38</v>
      </c>
      <c r="K2" s="25" t="s">
        <v>40</v>
      </c>
      <c r="L2" s="25" t="s">
        <v>41</v>
      </c>
      <c r="M2" s="25" t="s">
        <v>42</v>
      </c>
      <c r="N2" s="25" t="s">
        <v>44</v>
      </c>
      <c r="O2" s="25" t="s">
        <v>46</v>
      </c>
      <c r="P2" s="13"/>
      <c r="Q2" s="13"/>
      <c r="R2" s="13"/>
      <c r="S2" s="13"/>
      <c r="T2" s="13"/>
      <c r="U2" s="13"/>
      <c r="V2" s="13"/>
      <c r="W2" s="13"/>
      <c r="X2" s="13"/>
      <c r="Y2" s="13"/>
      <c r="Z2" s="13"/>
      <c r="AA2" s="13"/>
      <c r="AB2" s="13"/>
      <c r="AC2" s="13"/>
      <c r="AD2" s="13"/>
      <c r="AE2" s="13"/>
      <c r="AF2" s="13"/>
      <c r="AG2" s="13"/>
      <c r="AH2" s="14">
        <f t="shared" ref="AH2:AH33" si="0">COUNTA(C2:AC2)</f>
        <v>13</v>
      </c>
    </row>
    <row r="3" spans="1:34" ht="14.25" customHeight="1" x14ac:dyDescent="0.25">
      <c r="A3" s="71" t="s">
        <v>68</v>
      </c>
      <c r="B3" s="23" t="s">
        <v>50</v>
      </c>
      <c r="C3" s="20" t="s">
        <v>4</v>
      </c>
      <c r="D3" s="20" t="s">
        <v>10</v>
      </c>
      <c r="E3" s="21" t="s">
        <v>15</v>
      </c>
      <c r="F3" s="21" t="s">
        <v>17</v>
      </c>
      <c r="G3" s="21" t="s">
        <v>18</v>
      </c>
      <c r="H3" s="21" t="s">
        <v>19</v>
      </c>
      <c r="I3" s="21" t="s">
        <v>24</v>
      </c>
      <c r="J3" s="21" t="s">
        <v>26</v>
      </c>
      <c r="K3" s="22" t="s">
        <v>28</v>
      </c>
      <c r="L3" s="22" t="s">
        <v>29</v>
      </c>
      <c r="M3" s="26" t="s">
        <v>36</v>
      </c>
      <c r="N3" s="26" t="s">
        <v>37</v>
      </c>
      <c r="O3" s="26" t="s">
        <v>38</v>
      </c>
      <c r="P3" s="26" t="s">
        <v>40</v>
      </c>
      <c r="Q3" s="26" t="s">
        <v>41</v>
      </c>
      <c r="R3" s="26" t="s">
        <v>42</v>
      </c>
      <c r="S3" s="26" t="s">
        <v>44</v>
      </c>
      <c r="T3" s="26" t="s">
        <v>45</v>
      </c>
      <c r="U3" s="26" t="s">
        <v>46</v>
      </c>
      <c r="V3" s="23"/>
      <c r="W3" s="23"/>
      <c r="X3" s="23"/>
      <c r="Y3" s="23"/>
      <c r="Z3" s="23"/>
      <c r="AA3" s="23"/>
      <c r="AB3" s="23"/>
      <c r="AC3" s="23"/>
      <c r="AD3" s="23"/>
      <c r="AE3" s="23"/>
      <c r="AF3" s="23"/>
      <c r="AG3" s="23"/>
      <c r="AH3" s="24">
        <f t="shared" si="0"/>
        <v>19</v>
      </c>
    </row>
    <row r="4" spans="1:34" ht="14.25" customHeight="1" x14ac:dyDescent="0.25">
      <c r="A4" s="70" t="s">
        <v>101</v>
      </c>
      <c r="B4" s="13" t="s">
        <v>130</v>
      </c>
      <c r="C4" s="10" t="s">
        <v>6</v>
      </c>
      <c r="D4" s="10" t="s">
        <v>9</v>
      </c>
      <c r="E4" s="10" t="s">
        <v>12</v>
      </c>
      <c r="F4" s="11" t="s">
        <v>14</v>
      </c>
      <c r="G4" s="11" t="s">
        <v>15</v>
      </c>
      <c r="H4" s="11" t="s">
        <v>16</v>
      </c>
      <c r="I4" s="11" t="s">
        <v>18</v>
      </c>
      <c r="J4" s="11" t="s">
        <v>24</v>
      </c>
      <c r="K4" s="12" t="s">
        <v>31</v>
      </c>
      <c r="L4" s="12" t="s">
        <v>33</v>
      </c>
      <c r="M4" s="12" t="s">
        <v>35</v>
      </c>
      <c r="N4" s="13"/>
      <c r="O4" s="13"/>
      <c r="P4" s="13"/>
      <c r="Q4" s="13"/>
      <c r="R4" s="13"/>
      <c r="S4" s="13"/>
      <c r="T4" s="13"/>
      <c r="U4" s="13"/>
      <c r="V4" s="13"/>
      <c r="W4" s="13"/>
      <c r="X4" s="13"/>
      <c r="Y4" s="13"/>
      <c r="Z4" s="13"/>
      <c r="AA4" s="13"/>
      <c r="AB4" s="13"/>
      <c r="AC4" s="13"/>
      <c r="AD4" s="13"/>
      <c r="AE4" s="13"/>
      <c r="AF4" s="13"/>
      <c r="AG4" s="13"/>
      <c r="AH4" s="14">
        <f t="shared" si="0"/>
        <v>11</v>
      </c>
    </row>
    <row r="5" spans="1:34" ht="14.25" customHeight="1" x14ac:dyDescent="0.25">
      <c r="A5" s="72" t="s">
        <v>71</v>
      </c>
      <c r="B5" s="18" t="s">
        <v>130</v>
      </c>
      <c r="C5" s="15" t="s">
        <v>6</v>
      </c>
      <c r="D5" s="15" t="s">
        <v>9</v>
      </c>
      <c r="E5" s="15" t="s">
        <v>12</v>
      </c>
      <c r="F5" s="16" t="s">
        <v>14</v>
      </c>
      <c r="G5" s="16" t="s">
        <v>15</v>
      </c>
      <c r="H5" s="16" t="s">
        <v>16</v>
      </c>
      <c r="I5" s="16" t="s">
        <v>17</v>
      </c>
      <c r="J5" s="16" t="s">
        <v>18</v>
      </c>
      <c r="K5" s="16" t="s">
        <v>19</v>
      </c>
      <c r="L5" s="16" t="s">
        <v>24</v>
      </c>
      <c r="M5" s="17" t="s">
        <v>31</v>
      </c>
      <c r="N5" s="17" t="s">
        <v>33</v>
      </c>
      <c r="O5" s="17" t="s">
        <v>35</v>
      </c>
      <c r="P5" s="18"/>
      <c r="Q5" s="18"/>
      <c r="R5" s="18"/>
      <c r="S5" s="18"/>
      <c r="T5" s="18"/>
      <c r="U5" s="18"/>
      <c r="V5" s="18"/>
      <c r="W5" s="18"/>
      <c r="X5" s="18"/>
      <c r="Y5" s="18"/>
      <c r="Z5" s="18"/>
      <c r="AA5" s="18"/>
      <c r="AB5" s="18"/>
      <c r="AC5" s="18"/>
      <c r="AD5" s="18"/>
      <c r="AE5" s="18"/>
      <c r="AF5" s="18"/>
      <c r="AG5" s="18"/>
      <c r="AH5" s="19">
        <f t="shared" si="0"/>
        <v>13</v>
      </c>
    </row>
    <row r="6" spans="1:34" ht="14.25" customHeight="1" x14ac:dyDescent="0.25">
      <c r="A6" s="72" t="s">
        <v>70</v>
      </c>
      <c r="B6" s="18" t="s">
        <v>130</v>
      </c>
      <c r="C6" s="15" t="s">
        <v>4</v>
      </c>
      <c r="D6" s="15" t="s">
        <v>6</v>
      </c>
      <c r="E6" s="15" t="s">
        <v>9</v>
      </c>
      <c r="F6" s="15" t="s">
        <v>10</v>
      </c>
      <c r="G6" s="15" t="s">
        <v>12</v>
      </c>
      <c r="H6" s="15" t="s">
        <v>13</v>
      </c>
      <c r="I6" s="16" t="s">
        <v>14</v>
      </c>
      <c r="J6" s="16" t="s">
        <v>15</v>
      </c>
      <c r="K6" s="16" t="s">
        <v>16</v>
      </c>
      <c r="L6" s="16" t="s">
        <v>17</v>
      </c>
      <c r="M6" s="16" t="s">
        <v>18</v>
      </c>
      <c r="N6" s="16" t="s">
        <v>19</v>
      </c>
      <c r="O6" s="16" t="s">
        <v>24</v>
      </c>
      <c r="P6" s="16" t="s">
        <v>26</v>
      </c>
      <c r="Q6" s="17" t="s">
        <v>31</v>
      </c>
      <c r="R6" s="17" t="s">
        <v>33</v>
      </c>
      <c r="S6" s="17" t="s">
        <v>35</v>
      </c>
      <c r="T6" s="18"/>
      <c r="U6" s="18"/>
      <c r="V6" s="18"/>
      <c r="W6" s="18"/>
      <c r="X6" s="18"/>
      <c r="Y6" s="18"/>
      <c r="Z6" s="18"/>
      <c r="AA6" s="18"/>
      <c r="AB6" s="18"/>
      <c r="AC6" s="18"/>
      <c r="AD6" s="18"/>
      <c r="AE6" s="18"/>
      <c r="AF6" s="18"/>
      <c r="AG6" s="18"/>
      <c r="AH6" s="19">
        <f t="shared" si="0"/>
        <v>17</v>
      </c>
    </row>
    <row r="7" spans="1:34" ht="14.25" customHeight="1" x14ac:dyDescent="0.25">
      <c r="A7" s="71" t="s">
        <v>102</v>
      </c>
      <c r="B7" s="23" t="s">
        <v>130</v>
      </c>
      <c r="C7" s="20" t="s">
        <v>2</v>
      </c>
      <c r="D7" s="20" t="s">
        <v>4</v>
      </c>
      <c r="E7" s="20" t="s">
        <v>6</v>
      </c>
      <c r="F7" s="20" t="s">
        <v>9</v>
      </c>
      <c r="G7" s="20" t="s">
        <v>10</v>
      </c>
      <c r="H7" s="20" t="s">
        <v>12</v>
      </c>
      <c r="I7" s="20" t="s">
        <v>13</v>
      </c>
      <c r="J7" s="21" t="s">
        <v>15</v>
      </c>
      <c r="K7" s="21" t="s">
        <v>16</v>
      </c>
      <c r="L7" s="21" t="s">
        <v>17</v>
      </c>
      <c r="M7" s="21" t="s">
        <v>18</v>
      </c>
      <c r="N7" s="21" t="s">
        <v>19</v>
      </c>
      <c r="O7" s="21" t="s">
        <v>21</v>
      </c>
      <c r="P7" s="21" t="s">
        <v>24</v>
      </c>
      <c r="Q7" s="21" t="s">
        <v>25</v>
      </c>
      <c r="R7" s="21" t="s">
        <v>26</v>
      </c>
      <c r="S7" s="22" t="s">
        <v>29</v>
      </c>
      <c r="T7" s="22" t="s">
        <v>30</v>
      </c>
      <c r="U7" s="22" t="s">
        <v>31</v>
      </c>
      <c r="V7" s="22" t="s">
        <v>33</v>
      </c>
      <c r="W7" s="22" t="s">
        <v>34</v>
      </c>
      <c r="X7" s="22" t="s">
        <v>35</v>
      </c>
      <c r="Y7" s="23"/>
      <c r="Z7" s="23"/>
      <c r="AA7" s="23"/>
      <c r="AB7" s="23"/>
      <c r="AC7" s="23"/>
      <c r="AD7" s="23"/>
      <c r="AE7" s="23"/>
      <c r="AF7" s="23"/>
      <c r="AG7" s="23"/>
      <c r="AH7" s="24">
        <f t="shared" si="0"/>
        <v>22</v>
      </c>
    </row>
    <row r="8" spans="1:34" ht="14.25" customHeight="1" x14ac:dyDescent="0.25">
      <c r="A8" s="70" t="s">
        <v>100</v>
      </c>
      <c r="B8" s="13" t="s">
        <v>51</v>
      </c>
      <c r="C8" s="10" t="s">
        <v>6</v>
      </c>
      <c r="D8" s="10" t="s">
        <v>9</v>
      </c>
      <c r="E8" s="10" t="s">
        <v>12</v>
      </c>
      <c r="F8" s="11" t="s">
        <v>14</v>
      </c>
      <c r="G8" s="11" t="s">
        <v>15</v>
      </c>
      <c r="H8" s="11" t="s">
        <v>16</v>
      </c>
      <c r="I8" s="11" t="s">
        <v>18</v>
      </c>
      <c r="J8" s="11" t="s">
        <v>24</v>
      </c>
      <c r="K8" s="11" t="s">
        <v>25</v>
      </c>
      <c r="L8" s="12" t="s">
        <v>35</v>
      </c>
      <c r="M8" s="13"/>
      <c r="N8" s="13"/>
      <c r="O8" s="13"/>
      <c r="P8" s="13"/>
      <c r="Q8" s="13"/>
      <c r="R8" s="13"/>
      <c r="S8" s="13"/>
      <c r="T8" s="13"/>
      <c r="U8" s="13"/>
      <c r="V8" s="13"/>
      <c r="W8" s="13"/>
      <c r="X8" s="13"/>
      <c r="Y8" s="13"/>
      <c r="Z8" s="13"/>
      <c r="AA8" s="13"/>
      <c r="AB8" s="13"/>
      <c r="AC8" s="13"/>
      <c r="AD8" s="13"/>
      <c r="AE8" s="13"/>
      <c r="AF8" s="13"/>
      <c r="AG8" s="13"/>
      <c r="AH8" s="14">
        <f t="shared" si="0"/>
        <v>10</v>
      </c>
    </row>
    <row r="9" spans="1:34" ht="14.25" hidden="1" customHeight="1" x14ac:dyDescent="0.25">
      <c r="A9" s="72" t="s">
        <v>146</v>
      </c>
      <c r="B9" s="18" t="s">
        <v>139</v>
      </c>
      <c r="C9" s="10" t="s">
        <v>6</v>
      </c>
      <c r="D9" s="10" t="s">
        <v>9</v>
      </c>
      <c r="E9" s="10" t="s">
        <v>12</v>
      </c>
      <c r="F9" s="11" t="s">
        <v>14</v>
      </c>
      <c r="G9" s="11" t="s">
        <v>15</v>
      </c>
      <c r="H9" s="11" t="s">
        <v>16</v>
      </c>
      <c r="I9" s="11" t="s">
        <v>18</v>
      </c>
      <c r="J9" s="11" t="s">
        <v>24</v>
      </c>
      <c r="K9" s="11" t="s">
        <v>25</v>
      </c>
      <c r="L9" s="12" t="s">
        <v>35</v>
      </c>
      <c r="M9" s="18"/>
      <c r="N9" s="18"/>
      <c r="O9" s="18"/>
      <c r="P9" s="18"/>
      <c r="Q9" s="18"/>
      <c r="R9" s="18"/>
      <c r="S9" s="18"/>
      <c r="T9" s="18"/>
      <c r="U9" s="18"/>
      <c r="V9" s="18"/>
      <c r="W9" s="18"/>
      <c r="X9" s="18"/>
      <c r="Y9" s="18"/>
      <c r="Z9" s="18"/>
      <c r="AA9" s="18"/>
      <c r="AB9" s="18"/>
      <c r="AC9" s="18"/>
      <c r="AD9" s="18"/>
      <c r="AE9" s="18"/>
      <c r="AF9" s="18"/>
      <c r="AG9" s="18"/>
      <c r="AH9" s="19">
        <f t="shared" si="0"/>
        <v>10</v>
      </c>
    </row>
    <row r="10" spans="1:34" ht="14.25" hidden="1" customHeight="1" x14ac:dyDescent="0.25">
      <c r="A10" s="72" t="s">
        <v>147</v>
      </c>
      <c r="B10" s="18" t="s">
        <v>143</v>
      </c>
      <c r="C10" s="10" t="s">
        <v>6</v>
      </c>
      <c r="D10" s="10" t="s">
        <v>9</v>
      </c>
      <c r="E10" s="10" t="s">
        <v>12</v>
      </c>
      <c r="F10" s="11" t="s">
        <v>14</v>
      </c>
      <c r="G10" s="11" t="s">
        <v>15</v>
      </c>
      <c r="H10" s="11" t="s">
        <v>16</v>
      </c>
      <c r="I10" s="11" t="s">
        <v>18</v>
      </c>
      <c r="J10" s="11" t="s">
        <v>24</v>
      </c>
      <c r="K10" s="11" t="s">
        <v>25</v>
      </c>
      <c r="L10" s="12" t="s">
        <v>35</v>
      </c>
      <c r="M10" s="18"/>
      <c r="N10" s="18"/>
      <c r="O10" s="18"/>
      <c r="P10" s="18"/>
      <c r="Q10" s="18"/>
      <c r="R10" s="18"/>
      <c r="S10" s="18"/>
      <c r="T10" s="18"/>
      <c r="U10" s="18"/>
      <c r="V10" s="18"/>
      <c r="W10" s="18"/>
      <c r="X10" s="18"/>
      <c r="Y10" s="18"/>
      <c r="Z10" s="18"/>
      <c r="AA10" s="18"/>
      <c r="AB10" s="18"/>
      <c r="AC10" s="18"/>
      <c r="AD10" s="18"/>
      <c r="AE10" s="18"/>
      <c r="AF10" s="18"/>
      <c r="AG10" s="18"/>
      <c r="AH10" s="19">
        <f t="shared" si="0"/>
        <v>10</v>
      </c>
    </row>
    <row r="11" spans="1:34" ht="14.25" customHeight="1" x14ac:dyDescent="0.25">
      <c r="A11" s="72" t="s">
        <v>51</v>
      </c>
      <c r="B11" s="18" t="s">
        <v>51</v>
      </c>
      <c r="C11" s="15" t="s">
        <v>1</v>
      </c>
      <c r="D11" s="15" t="s">
        <v>9</v>
      </c>
      <c r="E11" s="15" t="s">
        <v>10</v>
      </c>
      <c r="F11" s="15" t="s">
        <v>12</v>
      </c>
      <c r="G11" s="15" t="s">
        <v>13</v>
      </c>
      <c r="H11" s="16" t="s">
        <v>15</v>
      </c>
      <c r="I11" s="16" t="s">
        <v>17</v>
      </c>
      <c r="J11" s="16" t="s">
        <v>18</v>
      </c>
      <c r="K11" s="16" t="s">
        <v>19</v>
      </c>
      <c r="L11" s="16" t="s">
        <v>24</v>
      </c>
      <c r="M11" s="16" t="s">
        <v>25</v>
      </c>
      <c r="N11" s="16" t="s">
        <v>27</v>
      </c>
      <c r="O11" s="17" t="s">
        <v>33</v>
      </c>
      <c r="P11" s="17" t="s">
        <v>34</v>
      </c>
      <c r="Q11" s="18"/>
      <c r="R11" s="18"/>
      <c r="S11" s="18"/>
      <c r="T11" s="18"/>
      <c r="U11" s="18"/>
      <c r="V11" s="18"/>
      <c r="W11" s="18"/>
      <c r="X11" s="18"/>
      <c r="Y11" s="18"/>
      <c r="Z11" s="18"/>
      <c r="AA11" s="18"/>
      <c r="AB11" s="18"/>
      <c r="AC11" s="18"/>
      <c r="AD11" s="18"/>
      <c r="AE11" s="18"/>
      <c r="AF11" s="18"/>
      <c r="AG11" s="18"/>
      <c r="AH11" s="19">
        <f t="shared" si="0"/>
        <v>14</v>
      </c>
    </row>
    <row r="12" spans="1:34" ht="14.25" hidden="1" customHeight="1" x14ac:dyDescent="0.25">
      <c r="A12" s="72" t="s">
        <v>139</v>
      </c>
      <c r="B12" s="18" t="s">
        <v>139</v>
      </c>
      <c r="C12" s="15" t="s">
        <v>1</v>
      </c>
      <c r="D12" s="15" t="s">
        <v>9</v>
      </c>
      <c r="E12" s="15" t="s">
        <v>10</v>
      </c>
      <c r="F12" s="15" t="s">
        <v>12</v>
      </c>
      <c r="G12" s="15" t="s">
        <v>13</v>
      </c>
      <c r="H12" s="16" t="s">
        <v>15</v>
      </c>
      <c r="I12" s="16" t="s">
        <v>17</v>
      </c>
      <c r="J12" s="16" t="s">
        <v>18</v>
      </c>
      <c r="K12" s="16" t="s">
        <v>19</v>
      </c>
      <c r="L12" s="16" t="s">
        <v>24</v>
      </c>
      <c r="M12" s="16" t="s">
        <v>25</v>
      </c>
      <c r="N12" s="16" t="s">
        <v>27</v>
      </c>
      <c r="O12" s="17" t="s">
        <v>33</v>
      </c>
      <c r="P12" s="17" t="s">
        <v>34</v>
      </c>
      <c r="Q12" s="18"/>
      <c r="R12" s="18"/>
      <c r="S12" s="18"/>
      <c r="T12" s="18"/>
      <c r="U12" s="18"/>
      <c r="V12" s="18"/>
      <c r="W12" s="18"/>
      <c r="X12" s="18"/>
      <c r="Y12" s="18"/>
      <c r="Z12" s="18"/>
      <c r="AA12" s="18"/>
      <c r="AB12" s="18"/>
      <c r="AC12" s="18"/>
      <c r="AD12" s="18"/>
      <c r="AE12" s="18"/>
      <c r="AF12" s="18"/>
      <c r="AG12" s="18"/>
      <c r="AH12" s="19">
        <f t="shared" si="0"/>
        <v>14</v>
      </c>
    </row>
    <row r="13" spans="1:34" ht="14.25" hidden="1" customHeight="1" x14ac:dyDescent="0.25">
      <c r="A13" s="72" t="s">
        <v>143</v>
      </c>
      <c r="B13" s="18" t="s">
        <v>143</v>
      </c>
      <c r="C13" s="15" t="s">
        <v>1</v>
      </c>
      <c r="D13" s="15" t="s">
        <v>9</v>
      </c>
      <c r="E13" s="15" t="s">
        <v>10</v>
      </c>
      <c r="F13" s="15" t="s">
        <v>12</v>
      </c>
      <c r="G13" s="15" t="s">
        <v>13</v>
      </c>
      <c r="H13" s="16" t="s">
        <v>15</v>
      </c>
      <c r="I13" s="16" t="s">
        <v>17</v>
      </c>
      <c r="J13" s="16" t="s">
        <v>18</v>
      </c>
      <c r="K13" s="16" t="s">
        <v>19</v>
      </c>
      <c r="L13" s="16" t="s">
        <v>24</v>
      </c>
      <c r="M13" s="16" t="s">
        <v>25</v>
      </c>
      <c r="N13" s="16" t="s">
        <v>27</v>
      </c>
      <c r="O13" s="17" t="s">
        <v>33</v>
      </c>
      <c r="P13" s="17" t="s">
        <v>34</v>
      </c>
      <c r="Q13" s="18"/>
      <c r="R13" s="18"/>
      <c r="S13" s="18"/>
      <c r="T13" s="18"/>
      <c r="U13" s="18"/>
      <c r="V13" s="18"/>
      <c r="W13" s="18"/>
      <c r="X13" s="18"/>
      <c r="Y13" s="18"/>
      <c r="Z13" s="18"/>
      <c r="AA13" s="18"/>
      <c r="AB13" s="18"/>
      <c r="AC13" s="18"/>
      <c r="AD13" s="18"/>
      <c r="AE13" s="18"/>
      <c r="AF13" s="18"/>
      <c r="AG13" s="18"/>
      <c r="AH13" s="19">
        <f t="shared" si="0"/>
        <v>14</v>
      </c>
    </row>
    <row r="14" spans="1:34" ht="14.25" customHeight="1" x14ac:dyDescent="0.25">
      <c r="A14" s="72" t="s">
        <v>54</v>
      </c>
      <c r="B14" s="18" t="s">
        <v>54</v>
      </c>
      <c r="C14" s="15" t="s">
        <v>1</v>
      </c>
      <c r="D14" s="15" t="s">
        <v>2</v>
      </c>
      <c r="E14" s="15" t="s">
        <v>4</v>
      </c>
      <c r="F14" s="15" t="s">
        <v>9</v>
      </c>
      <c r="G14" s="15" t="s">
        <v>10</v>
      </c>
      <c r="H14" s="15" t="s">
        <v>12</v>
      </c>
      <c r="I14" s="15" t="s">
        <v>13</v>
      </c>
      <c r="J14" s="16" t="s">
        <v>15</v>
      </c>
      <c r="K14" s="16" t="s">
        <v>18</v>
      </c>
      <c r="L14" s="16" t="s">
        <v>19</v>
      </c>
      <c r="M14" s="16" t="s">
        <v>23</v>
      </c>
      <c r="N14" s="16" t="s">
        <v>24</v>
      </c>
      <c r="O14" s="16" t="s">
        <v>25</v>
      </c>
      <c r="P14" s="16" t="s">
        <v>27</v>
      </c>
      <c r="Q14" s="17" t="s">
        <v>28</v>
      </c>
      <c r="R14" s="17" t="s">
        <v>29</v>
      </c>
      <c r="S14" s="17" t="s">
        <v>33</v>
      </c>
      <c r="T14" s="17" t="s">
        <v>34</v>
      </c>
      <c r="U14" s="18"/>
      <c r="V14" s="18"/>
      <c r="W14" s="18"/>
      <c r="X14" s="18"/>
      <c r="Y14" s="18"/>
      <c r="Z14" s="18"/>
      <c r="AA14" s="18"/>
      <c r="AB14" s="18"/>
      <c r="AC14" s="18"/>
      <c r="AD14" s="18"/>
      <c r="AE14" s="18"/>
      <c r="AF14" s="18"/>
      <c r="AG14" s="18"/>
      <c r="AH14" s="19">
        <f t="shared" si="0"/>
        <v>18</v>
      </c>
    </row>
    <row r="15" spans="1:34" ht="14.25" hidden="1" customHeight="1" x14ac:dyDescent="0.25">
      <c r="A15" s="72" t="s">
        <v>63</v>
      </c>
      <c r="B15" s="18" t="s">
        <v>63</v>
      </c>
      <c r="C15" s="15" t="s">
        <v>1</v>
      </c>
      <c r="D15" s="15" t="s">
        <v>2</v>
      </c>
      <c r="E15" s="15" t="s">
        <v>4</v>
      </c>
      <c r="F15" s="15" t="s">
        <v>9</v>
      </c>
      <c r="G15" s="15" t="s">
        <v>10</v>
      </c>
      <c r="H15" s="15" t="s">
        <v>12</v>
      </c>
      <c r="I15" s="15" t="s">
        <v>13</v>
      </c>
      <c r="J15" s="16" t="s">
        <v>15</v>
      </c>
      <c r="K15" s="16" t="s">
        <v>18</v>
      </c>
      <c r="L15" s="16" t="s">
        <v>19</v>
      </c>
      <c r="M15" s="16" t="s">
        <v>23</v>
      </c>
      <c r="N15" s="16" t="s">
        <v>24</v>
      </c>
      <c r="O15" s="16" t="s">
        <v>25</v>
      </c>
      <c r="P15" s="16" t="s">
        <v>27</v>
      </c>
      <c r="Q15" s="17" t="s">
        <v>28</v>
      </c>
      <c r="R15" s="17" t="s">
        <v>29</v>
      </c>
      <c r="S15" s="17" t="s">
        <v>33</v>
      </c>
      <c r="T15" s="17" t="s">
        <v>34</v>
      </c>
      <c r="U15" s="18"/>
      <c r="V15" s="18"/>
      <c r="W15" s="18"/>
      <c r="X15" s="18"/>
      <c r="Y15" s="18"/>
      <c r="Z15" s="18"/>
      <c r="AA15" s="18"/>
      <c r="AB15" s="18"/>
      <c r="AC15" s="18"/>
      <c r="AD15" s="18"/>
      <c r="AE15" s="18"/>
      <c r="AF15" s="18"/>
      <c r="AG15" s="18"/>
      <c r="AH15" s="19">
        <f t="shared" si="0"/>
        <v>18</v>
      </c>
    </row>
    <row r="16" spans="1:34" ht="14.25" hidden="1" customHeight="1" x14ac:dyDescent="0.25">
      <c r="A16" s="72" t="s">
        <v>56</v>
      </c>
      <c r="B16" s="18" t="s">
        <v>56</v>
      </c>
      <c r="C16" s="15" t="s">
        <v>1</v>
      </c>
      <c r="D16" s="15" t="s">
        <v>2</v>
      </c>
      <c r="E16" s="15" t="s">
        <v>4</v>
      </c>
      <c r="F16" s="15" t="s">
        <v>9</v>
      </c>
      <c r="G16" s="15" t="s">
        <v>10</v>
      </c>
      <c r="H16" s="15" t="s">
        <v>12</v>
      </c>
      <c r="I16" s="15" t="s">
        <v>13</v>
      </c>
      <c r="J16" s="16" t="s">
        <v>15</v>
      </c>
      <c r="K16" s="16" t="s">
        <v>18</v>
      </c>
      <c r="L16" s="16" t="s">
        <v>19</v>
      </c>
      <c r="M16" s="16" t="s">
        <v>23</v>
      </c>
      <c r="N16" s="16" t="s">
        <v>24</v>
      </c>
      <c r="O16" s="16" t="s">
        <v>25</v>
      </c>
      <c r="P16" s="16" t="s">
        <v>27</v>
      </c>
      <c r="Q16" s="17" t="s">
        <v>28</v>
      </c>
      <c r="R16" s="17" t="s">
        <v>29</v>
      </c>
      <c r="S16" s="17" t="s">
        <v>33</v>
      </c>
      <c r="T16" s="17" t="s">
        <v>34</v>
      </c>
      <c r="U16" s="18"/>
      <c r="V16" s="18"/>
      <c r="W16" s="18"/>
      <c r="X16" s="18"/>
      <c r="Y16" s="18"/>
      <c r="Z16" s="18"/>
      <c r="AA16" s="18"/>
      <c r="AB16" s="18"/>
      <c r="AC16" s="18"/>
      <c r="AD16" s="18"/>
      <c r="AE16" s="18"/>
      <c r="AF16" s="18"/>
      <c r="AG16" s="18"/>
      <c r="AH16" s="19">
        <f t="shared" si="0"/>
        <v>18</v>
      </c>
    </row>
    <row r="17" spans="1:35" ht="14.25" customHeight="1" x14ac:dyDescent="0.25">
      <c r="A17" s="72" t="s">
        <v>69</v>
      </c>
      <c r="B17" s="18" t="s">
        <v>54</v>
      </c>
      <c r="C17" s="15" t="s">
        <v>1</v>
      </c>
      <c r="D17" s="15" t="s">
        <v>2</v>
      </c>
      <c r="E17" s="15" t="s">
        <v>4</v>
      </c>
      <c r="F17" s="15" t="s">
        <v>10</v>
      </c>
      <c r="G17" s="15" t="s">
        <v>12</v>
      </c>
      <c r="H17" s="15" t="s">
        <v>13</v>
      </c>
      <c r="I17" s="16" t="s">
        <v>15</v>
      </c>
      <c r="J17" s="16" t="s">
        <v>17</v>
      </c>
      <c r="K17" s="16" t="s">
        <v>19</v>
      </c>
      <c r="L17" s="16" t="s">
        <v>21</v>
      </c>
      <c r="M17" s="16" t="s">
        <v>23</v>
      </c>
      <c r="N17" s="16" t="s">
        <v>25</v>
      </c>
      <c r="O17" s="16" t="s">
        <v>26</v>
      </c>
      <c r="P17" s="16" t="s">
        <v>27</v>
      </c>
      <c r="Q17" s="17" t="s">
        <v>28</v>
      </c>
      <c r="R17" s="17" t="s">
        <v>29</v>
      </c>
      <c r="S17" s="17" t="s">
        <v>30</v>
      </c>
      <c r="T17" s="17" t="s">
        <v>33</v>
      </c>
      <c r="U17" s="17" t="s">
        <v>34</v>
      </c>
      <c r="V17" s="18"/>
      <c r="W17" s="18"/>
      <c r="X17" s="18"/>
      <c r="Y17" s="18"/>
      <c r="Z17" s="18"/>
      <c r="AA17" s="18"/>
      <c r="AB17" s="18"/>
      <c r="AC17" s="18"/>
      <c r="AD17" s="18"/>
      <c r="AE17" s="18"/>
      <c r="AF17" s="18"/>
      <c r="AG17" s="18"/>
      <c r="AH17" s="19">
        <f t="shared" si="0"/>
        <v>19</v>
      </c>
    </row>
    <row r="18" spans="1:35" ht="14.25" hidden="1" customHeight="1" x14ac:dyDescent="0.25">
      <c r="A18" s="72" t="s">
        <v>148</v>
      </c>
      <c r="B18" s="18" t="s">
        <v>63</v>
      </c>
      <c r="C18" s="15" t="s">
        <v>1</v>
      </c>
      <c r="D18" s="15" t="s">
        <v>2</v>
      </c>
      <c r="E18" s="15" t="s">
        <v>4</v>
      </c>
      <c r="F18" s="15" t="s">
        <v>10</v>
      </c>
      <c r="G18" s="15" t="s">
        <v>12</v>
      </c>
      <c r="H18" s="15" t="s">
        <v>13</v>
      </c>
      <c r="I18" s="16" t="s">
        <v>15</v>
      </c>
      <c r="J18" s="16" t="s">
        <v>17</v>
      </c>
      <c r="K18" s="16" t="s">
        <v>19</v>
      </c>
      <c r="L18" s="16" t="s">
        <v>21</v>
      </c>
      <c r="M18" s="16" t="s">
        <v>23</v>
      </c>
      <c r="N18" s="16" t="s">
        <v>25</v>
      </c>
      <c r="O18" s="16" t="s">
        <v>26</v>
      </c>
      <c r="P18" s="16" t="s">
        <v>27</v>
      </c>
      <c r="Q18" s="17" t="s">
        <v>28</v>
      </c>
      <c r="R18" s="17" t="s">
        <v>29</v>
      </c>
      <c r="S18" s="17" t="s">
        <v>30</v>
      </c>
      <c r="T18" s="17" t="s">
        <v>33</v>
      </c>
      <c r="U18" s="17" t="s">
        <v>34</v>
      </c>
      <c r="V18" s="18"/>
      <c r="W18" s="18"/>
      <c r="X18" s="18"/>
      <c r="Y18" s="18"/>
      <c r="Z18" s="18"/>
      <c r="AA18" s="18"/>
      <c r="AB18" s="18"/>
      <c r="AC18" s="18"/>
      <c r="AD18" s="18"/>
      <c r="AE18" s="18"/>
      <c r="AF18" s="18"/>
      <c r="AG18" s="18"/>
      <c r="AH18" s="19">
        <f t="shared" si="0"/>
        <v>19</v>
      </c>
    </row>
    <row r="19" spans="1:35" ht="14.25" hidden="1" customHeight="1" x14ac:dyDescent="0.25">
      <c r="A19" s="72" t="s">
        <v>149</v>
      </c>
      <c r="B19" s="18" t="s">
        <v>56</v>
      </c>
      <c r="C19" s="15" t="s">
        <v>1</v>
      </c>
      <c r="D19" s="15" t="s">
        <v>2</v>
      </c>
      <c r="E19" s="15" t="s">
        <v>4</v>
      </c>
      <c r="F19" s="15" t="s">
        <v>10</v>
      </c>
      <c r="G19" s="15" t="s">
        <v>12</v>
      </c>
      <c r="H19" s="15" t="s">
        <v>13</v>
      </c>
      <c r="I19" s="16" t="s">
        <v>15</v>
      </c>
      <c r="J19" s="16" t="s">
        <v>17</v>
      </c>
      <c r="K19" s="16" t="s">
        <v>19</v>
      </c>
      <c r="L19" s="16" t="s">
        <v>21</v>
      </c>
      <c r="M19" s="16" t="s">
        <v>23</v>
      </c>
      <c r="N19" s="16" t="s">
        <v>25</v>
      </c>
      <c r="O19" s="16" t="s">
        <v>26</v>
      </c>
      <c r="P19" s="16" t="s">
        <v>27</v>
      </c>
      <c r="Q19" s="17" t="s">
        <v>28</v>
      </c>
      <c r="R19" s="17" t="s">
        <v>29</v>
      </c>
      <c r="S19" s="17" t="s">
        <v>30</v>
      </c>
      <c r="T19" s="17" t="s">
        <v>33</v>
      </c>
      <c r="U19" s="17" t="s">
        <v>34</v>
      </c>
      <c r="V19" s="18"/>
      <c r="W19" s="18"/>
      <c r="X19" s="18"/>
      <c r="Y19" s="18"/>
      <c r="Z19" s="18"/>
      <c r="AA19" s="18"/>
      <c r="AB19" s="18"/>
      <c r="AC19" s="18"/>
      <c r="AD19" s="18"/>
      <c r="AE19" s="18"/>
      <c r="AF19" s="18"/>
      <c r="AG19" s="18"/>
      <c r="AH19" s="19">
        <f t="shared" si="0"/>
        <v>19</v>
      </c>
    </row>
    <row r="20" spans="1:35" ht="14.25" customHeight="1" x14ac:dyDescent="0.25">
      <c r="A20" s="72" t="s">
        <v>72</v>
      </c>
      <c r="B20" s="18" t="s">
        <v>54</v>
      </c>
      <c r="C20" s="15" t="s">
        <v>2</v>
      </c>
      <c r="D20" s="15" t="s">
        <v>4</v>
      </c>
      <c r="E20" s="15" t="s">
        <v>7</v>
      </c>
      <c r="F20" s="15" t="s">
        <v>9</v>
      </c>
      <c r="G20" s="15" t="s">
        <v>10</v>
      </c>
      <c r="H20" s="15" t="s">
        <v>12</v>
      </c>
      <c r="I20" s="15" t="s">
        <v>13</v>
      </c>
      <c r="J20" s="16" t="s">
        <v>15</v>
      </c>
      <c r="K20" s="16" t="s">
        <v>17</v>
      </c>
      <c r="L20" s="16" t="s">
        <v>18</v>
      </c>
      <c r="M20" s="16" t="s">
        <v>19</v>
      </c>
      <c r="N20" s="16" t="s">
        <v>21</v>
      </c>
      <c r="O20" s="16" t="s">
        <v>23</v>
      </c>
      <c r="P20" s="16" t="s">
        <v>24</v>
      </c>
      <c r="Q20" s="16" t="s">
        <v>25</v>
      </c>
      <c r="R20" s="16" t="s">
        <v>27</v>
      </c>
      <c r="S20" s="17" t="s">
        <v>28</v>
      </c>
      <c r="T20" s="17" t="s">
        <v>29</v>
      </c>
      <c r="U20" s="17" t="s">
        <v>33</v>
      </c>
      <c r="V20" s="17" t="s">
        <v>34</v>
      </c>
      <c r="W20" s="18"/>
      <c r="X20" s="18"/>
      <c r="Y20" s="18"/>
      <c r="Z20" s="18"/>
      <c r="AA20" s="18"/>
      <c r="AB20" s="18"/>
      <c r="AC20" s="18"/>
      <c r="AD20" s="18"/>
      <c r="AE20" s="18"/>
      <c r="AF20" s="18"/>
      <c r="AG20" s="18"/>
      <c r="AH20" s="19">
        <f t="shared" si="0"/>
        <v>20</v>
      </c>
    </row>
    <row r="21" spans="1:35" ht="14.25" hidden="1" customHeight="1" x14ac:dyDescent="0.25">
      <c r="A21" s="72" t="s">
        <v>150</v>
      </c>
      <c r="B21" s="18" t="s">
        <v>63</v>
      </c>
      <c r="C21" s="15" t="s">
        <v>2</v>
      </c>
      <c r="D21" s="15" t="s">
        <v>4</v>
      </c>
      <c r="E21" s="15" t="s">
        <v>7</v>
      </c>
      <c r="F21" s="15" t="s">
        <v>9</v>
      </c>
      <c r="G21" s="15" t="s">
        <v>10</v>
      </c>
      <c r="H21" s="15" t="s">
        <v>12</v>
      </c>
      <c r="I21" s="15" t="s">
        <v>13</v>
      </c>
      <c r="J21" s="16" t="s">
        <v>15</v>
      </c>
      <c r="K21" s="16" t="s">
        <v>17</v>
      </c>
      <c r="L21" s="16" t="s">
        <v>18</v>
      </c>
      <c r="M21" s="16" t="s">
        <v>19</v>
      </c>
      <c r="N21" s="16" t="s">
        <v>21</v>
      </c>
      <c r="O21" s="16" t="s">
        <v>23</v>
      </c>
      <c r="P21" s="16" t="s">
        <v>24</v>
      </c>
      <c r="Q21" s="16" t="s">
        <v>25</v>
      </c>
      <c r="R21" s="16" t="s">
        <v>27</v>
      </c>
      <c r="S21" s="17" t="s">
        <v>28</v>
      </c>
      <c r="T21" s="17" t="s">
        <v>29</v>
      </c>
      <c r="U21" s="17" t="s">
        <v>33</v>
      </c>
      <c r="V21" s="17" t="s">
        <v>34</v>
      </c>
      <c r="W21" s="18"/>
      <c r="X21" s="18"/>
      <c r="Y21" s="18"/>
      <c r="Z21" s="18"/>
      <c r="AA21" s="18"/>
      <c r="AB21" s="18"/>
      <c r="AC21" s="18"/>
      <c r="AD21" s="18"/>
      <c r="AE21" s="18"/>
      <c r="AF21" s="18"/>
      <c r="AG21" s="18"/>
      <c r="AH21" s="19">
        <f t="shared" si="0"/>
        <v>20</v>
      </c>
    </row>
    <row r="22" spans="1:35" ht="14.25" hidden="1" customHeight="1" x14ac:dyDescent="0.25">
      <c r="A22" s="71" t="s">
        <v>151</v>
      </c>
      <c r="B22" s="23" t="s">
        <v>56</v>
      </c>
      <c r="C22" s="20" t="s">
        <v>2</v>
      </c>
      <c r="D22" s="20" t="s">
        <v>4</v>
      </c>
      <c r="E22" s="20" t="s">
        <v>7</v>
      </c>
      <c r="F22" s="20" t="s">
        <v>9</v>
      </c>
      <c r="G22" s="20" t="s">
        <v>10</v>
      </c>
      <c r="H22" s="20" t="s">
        <v>12</v>
      </c>
      <c r="I22" s="20" t="s">
        <v>13</v>
      </c>
      <c r="J22" s="21" t="s">
        <v>15</v>
      </c>
      <c r="K22" s="21" t="s">
        <v>17</v>
      </c>
      <c r="L22" s="21" t="s">
        <v>18</v>
      </c>
      <c r="M22" s="21" t="s">
        <v>19</v>
      </c>
      <c r="N22" s="21" t="s">
        <v>21</v>
      </c>
      <c r="O22" s="21" t="s">
        <v>23</v>
      </c>
      <c r="P22" s="21" t="s">
        <v>24</v>
      </c>
      <c r="Q22" s="21" t="s">
        <v>25</v>
      </c>
      <c r="R22" s="21" t="s">
        <v>27</v>
      </c>
      <c r="S22" s="22" t="s">
        <v>28</v>
      </c>
      <c r="T22" s="22" t="s">
        <v>29</v>
      </c>
      <c r="U22" s="22" t="s">
        <v>33</v>
      </c>
      <c r="V22" s="22" t="s">
        <v>34</v>
      </c>
      <c r="W22" s="23"/>
      <c r="X22" s="23"/>
      <c r="Y22" s="23"/>
      <c r="Z22" s="23"/>
      <c r="AA22" s="23"/>
      <c r="AB22" s="23"/>
      <c r="AC22" s="23"/>
      <c r="AD22" s="23"/>
      <c r="AE22" s="23"/>
      <c r="AF22" s="23"/>
      <c r="AG22" s="23"/>
      <c r="AH22" s="24">
        <f t="shared" si="0"/>
        <v>20</v>
      </c>
    </row>
    <row r="23" spans="1:35" ht="14.25" customHeight="1" x14ac:dyDescent="0.25">
      <c r="A23" s="70" t="s">
        <v>103</v>
      </c>
      <c r="B23" s="13" t="s">
        <v>53</v>
      </c>
      <c r="C23" s="10" t="s">
        <v>9</v>
      </c>
      <c r="D23" s="10" t="s">
        <v>12</v>
      </c>
      <c r="E23" s="11" t="s">
        <v>15</v>
      </c>
      <c r="F23" s="11" t="s">
        <v>17</v>
      </c>
      <c r="G23" s="11" t="s">
        <v>18</v>
      </c>
      <c r="H23" s="11" t="s">
        <v>19</v>
      </c>
      <c r="I23" s="11" t="s">
        <v>24</v>
      </c>
      <c r="J23" s="11" t="s">
        <v>25</v>
      </c>
      <c r="K23" s="12" t="s">
        <v>35</v>
      </c>
      <c r="L23" s="13"/>
      <c r="M23" s="13"/>
      <c r="N23" s="13"/>
      <c r="O23" s="13"/>
      <c r="P23" s="13"/>
      <c r="Q23" s="13"/>
      <c r="R23" s="13"/>
      <c r="S23" s="13"/>
      <c r="T23" s="13"/>
      <c r="U23" s="13"/>
      <c r="V23" s="13"/>
      <c r="W23" s="13"/>
      <c r="X23" s="13"/>
      <c r="Y23" s="13"/>
      <c r="Z23" s="13"/>
      <c r="AA23" s="13"/>
      <c r="AB23" s="13"/>
      <c r="AC23" s="13"/>
      <c r="AD23" s="13"/>
      <c r="AE23" s="13"/>
      <c r="AF23" s="13"/>
      <c r="AG23" s="13"/>
      <c r="AH23" s="14">
        <f t="shared" si="0"/>
        <v>9</v>
      </c>
    </row>
    <row r="24" spans="1:35" ht="14.25" customHeight="1" x14ac:dyDescent="0.25">
      <c r="A24" s="72" t="s">
        <v>73</v>
      </c>
      <c r="B24" s="18" t="s">
        <v>53</v>
      </c>
      <c r="C24" s="15" t="s">
        <v>4</v>
      </c>
      <c r="D24" s="15" t="s">
        <v>10</v>
      </c>
      <c r="E24" s="15" t="s">
        <v>12</v>
      </c>
      <c r="F24" s="15" t="s">
        <v>13</v>
      </c>
      <c r="G24" s="16" t="s">
        <v>15</v>
      </c>
      <c r="H24" s="16" t="s">
        <v>17</v>
      </c>
      <c r="I24" s="16" t="s">
        <v>19</v>
      </c>
      <c r="J24" s="16" t="s">
        <v>24</v>
      </c>
      <c r="K24" s="16" t="s">
        <v>25</v>
      </c>
      <c r="L24" s="16" t="s">
        <v>26</v>
      </c>
      <c r="M24" s="16" t="s">
        <v>27</v>
      </c>
      <c r="N24" s="17" t="s">
        <v>30</v>
      </c>
      <c r="O24" s="18"/>
      <c r="P24" s="18"/>
      <c r="Q24" s="18"/>
      <c r="R24" s="18"/>
      <c r="S24" s="18"/>
      <c r="T24" s="18"/>
      <c r="U24" s="18"/>
      <c r="V24" s="18"/>
      <c r="W24" s="18"/>
      <c r="X24" s="18"/>
      <c r="Y24" s="18"/>
      <c r="Z24" s="18"/>
      <c r="AA24" s="18"/>
      <c r="AB24" s="18"/>
      <c r="AC24" s="18"/>
      <c r="AD24" s="18"/>
      <c r="AE24" s="18"/>
      <c r="AF24" s="18"/>
      <c r="AG24" s="18"/>
      <c r="AH24" s="19">
        <f t="shared" si="0"/>
        <v>12</v>
      </c>
    </row>
    <row r="25" spans="1:35" ht="14.25" customHeight="1" x14ac:dyDescent="0.25">
      <c r="A25" s="72" t="s">
        <v>104</v>
      </c>
      <c r="B25" s="18" t="s">
        <v>53</v>
      </c>
      <c r="C25" s="15" t="s">
        <v>2</v>
      </c>
      <c r="D25" s="15" t="s">
        <v>4</v>
      </c>
      <c r="E25" s="15" t="s">
        <v>7</v>
      </c>
      <c r="F25" s="15" t="s">
        <v>10</v>
      </c>
      <c r="G25" s="15" t="s">
        <v>13</v>
      </c>
      <c r="H25" s="16" t="s">
        <v>15</v>
      </c>
      <c r="I25" s="16" t="s">
        <v>17</v>
      </c>
      <c r="J25" s="16" t="s">
        <v>19</v>
      </c>
      <c r="K25" s="16" t="s">
        <v>21</v>
      </c>
      <c r="L25" s="16" t="s">
        <v>23</v>
      </c>
      <c r="M25" s="16" t="s">
        <v>25</v>
      </c>
      <c r="N25" s="16" t="s">
        <v>26</v>
      </c>
      <c r="O25" s="17" t="s">
        <v>30</v>
      </c>
      <c r="P25" s="18"/>
      <c r="Q25" s="18"/>
      <c r="R25" s="18"/>
      <c r="S25" s="18"/>
      <c r="T25" s="18"/>
      <c r="U25" s="18"/>
      <c r="V25" s="18"/>
      <c r="W25" s="18"/>
      <c r="X25" s="18"/>
      <c r="Y25" s="18"/>
      <c r="Z25" s="18"/>
      <c r="AA25" s="18"/>
      <c r="AB25" s="18"/>
      <c r="AC25" s="18"/>
      <c r="AD25" s="18"/>
      <c r="AE25" s="18"/>
      <c r="AF25" s="18"/>
      <c r="AG25" s="18"/>
      <c r="AH25" s="19">
        <f t="shared" si="0"/>
        <v>13</v>
      </c>
    </row>
    <row r="26" spans="1:35" ht="14.25" customHeight="1" x14ac:dyDescent="0.25">
      <c r="A26" s="72" t="s">
        <v>53</v>
      </c>
      <c r="B26" s="18" t="s">
        <v>53</v>
      </c>
      <c r="C26" s="15" t="s">
        <v>4</v>
      </c>
      <c r="D26" s="15" t="s">
        <v>9</v>
      </c>
      <c r="E26" s="15" t="s">
        <v>10</v>
      </c>
      <c r="F26" s="15" t="s">
        <v>12</v>
      </c>
      <c r="G26" s="16" t="s">
        <v>14</v>
      </c>
      <c r="H26" s="16" t="s">
        <v>15</v>
      </c>
      <c r="I26" s="16" t="s">
        <v>17</v>
      </c>
      <c r="J26" s="16" t="s">
        <v>18</v>
      </c>
      <c r="K26" s="16" t="s">
        <v>19</v>
      </c>
      <c r="L26" s="16" t="s">
        <v>24</v>
      </c>
      <c r="M26" s="16" t="s">
        <v>25</v>
      </c>
      <c r="N26" s="16" t="s">
        <v>27</v>
      </c>
      <c r="O26" s="17" t="s">
        <v>34</v>
      </c>
      <c r="P26" s="17" t="s">
        <v>35</v>
      </c>
      <c r="Q26" s="18"/>
      <c r="R26" s="18"/>
      <c r="S26" s="18"/>
      <c r="T26" s="18"/>
      <c r="U26" s="18"/>
      <c r="V26" s="18"/>
      <c r="W26" s="18"/>
      <c r="X26" s="18"/>
      <c r="Y26" s="18"/>
      <c r="Z26" s="18"/>
      <c r="AA26" s="18"/>
      <c r="AB26" s="18"/>
      <c r="AC26" s="18"/>
      <c r="AD26" s="18"/>
      <c r="AE26" s="18"/>
      <c r="AF26" s="18"/>
      <c r="AG26" s="18"/>
      <c r="AH26" s="19">
        <f t="shared" si="0"/>
        <v>14</v>
      </c>
    </row>
    <row r="27" spans="1:35" ht="14.25" customHeight="1" x14ac:dyDescent="0.25">
      <c r="A27" s="72" t="s">
        <v>74</v>
      </c>
      <c r="B27" s="18" t="s">
        <v>53</v>
      </c>
      <c r="C27" s="15" t="s">
        <v>9</v>
      </c>
      <c r="D27" s="15" t="s">
        <v>10</v>
      </c>
      <c r="E27" s="15" t="s">
        <v>12</v>
      </c>
      <c r="F27" s="16" t="s">
        <v>14</v>
      </c>
      <c r="G27" s="16" t="s">
        <v>15</v>
      </c>
      <c r="H27" s="16" t="s">
        <v>16</v>
      </c>
      <c r="I27" s="16" t="s">
        <v>18</v>
      </c>
      <c r="J27" s="16" t="s">
        <v>24</v>
      </c>
      <c r="K27" s="16" t="s">
        <v>25</v>
      </c>
      <c r="L27" s="16" t="s">
        <v>27</v>
      </c>
      <c r="M27" s="17" t="s">
        <v>29</v>
      </c>
      <c r="N27" s="17" t="s">
        <v>33</v>
      </c>
      <c r="O27" s="17" t="s">
        <v>34</v>
      </c>
      <c r="P27" s="17" t="s">
        <v>35</v>
      </c>
      <c r="Q27" s="18"/>
      <c r="R27" s="18"/>
      <c r="S27" s="18"/>
      <c r="T27" s="18"/>
      <c r="U27" s="18"/>
      <c r="V27" s="18"/>
      <c r="W27" s="18"/>
      <c r="X27" s="18"/>
      <c r="Y27" s="18"/>
      <c r="Z27" s="18"/>
      <c r="AA27" s="18"/>
      <c r="AB27" s="18"/>
      <c r="AC27" s="18"/>
      <c r="AD27" s="18"/>
      <c r="AE27" s="18"/>
      <c r="AF27" s="18"/>
      <c r="AG27" s="18"/>
      <c r="AH27" s="19">
        <f t="shared" si="0"/>
        <v>14</v>
      </c>
    </row>
    <row r="28" spans="1:35" ht="14.25" customHeight="1" x14ac:dyDescent="0.25">
      <c r="A28" s="72" t="s">
        <v>75</v>
      </c>
      <c r="B28" s="18" t="s">
        <v>53</v>
      </c>
      <c r="C28" s="15" t="s">
        <v>6</v>
      </c>
      <c r="D28" s="15" t="s">
        <v>9</v>
      </c>
      <c r="E28" s="15" t="s">
        <v>10</v>
      </c>
      <c r="F28" s="15" t="s">
        <v>12</v>
      </c>
      <c r="G28" s="16" t="s">
        <v>14</v>
      </c>
      <c r="H28" s="16" t="s">
        <v>15</v>
      </c>
      <c r="I28" s="16" t="s">
        <v>16</v>
      </c>
      <c r="J28" s="16" t="s">
        <v>17</v>
      </c>
      <c r="K28" s="16" t="s">
        <v>18</v>
      </c>
      <c r="L28" s="16" t="s">
        <v>19</v>
      </c>
      <c r="M28" s="16" t="s">
        <v>24</v>
      </c>
      <c r="N28" s="16" t="s">
        <v>25</v>
      </c>
      <c r="O28" s="16" t="s">
        <v>27</v>
      </c>
      <c r="P28" s="17" t="s">
        <v>31</v>
      </c>
      <c r="Q28" s="17" t="s">
        <v>34</v>
      </c>
      <c r="R28" s="17" t="s">
        <v>35</v>
      </c>
      <c r="S28" s="18"/>
      <c r="T28" s="18"/>
      <c r="U28" s="18"/>
      <c r="V28" s="18"/>
      <c r="W28" s="18"/>
      <c r="X28" s="18"/>
      <c r="Y28" s="18"/>
      <c r="Z28" s="18"/>
      <c r="AA28" s="18"/>
      <c r="AB28" s="18"/>
      <c r="AC28" s="18"/>
      <c r="AD28" s="18"/>
      <c r="AE28" s="18"/>
      <c r="AF28" s="18"/>
      <c r="AG28" s="18"/>
      <c r="AH28" s="19">
        <f t="shared" si="0"/>
        <v>16</v>
      </c>
    </row>
    <row r="29" spans="1:35" ht="14.25" customHeight="1" x14ac:dyDescent="0.25">
      <c r="A29" s="72" t="s">
        <v>77</v>
      </c>
      <c r="B29" s="18" t="s">
        <v>53</v>
      </c>
      <c r="C29" s="15" t="s">
        <v>3</v>
      </c>
      <c r="D29" s="15" t="s">
        <v>4</v>
      </c>
      <c r="E29" s="15" t="s">
        <v>7</v>
      </c>
      <c r="F29" s="15" t="s">
        <v>9</v>
      </c>
      <c r="G29" s="15" t="s">
        <v>10</v>
      </c>
      <c r="H29" s="15" t="s">
        <v>12</v>
      </c>
      <c r="I29" s="16" t="s">
        <v>15</v>
      </c>
      <c r="J29" s="16" t="s">
        <v>17</v>
      </c>
      <c r="K29" s="16" t="s">
        <v>18</v>
      </c>
      <c r="L29" s="16" t="s">
        <v>19</v>
      </c>
      <c r="M29" s="16" t="s">
        <v>23</v>
      </c>
      <c r="N29" s="16" t="s">
        <v>24</v>
      </c>
      <c r="O29" s="16" t="s">
        <v>27</v>
      </c>
      <c r="P29" s="17" t="s">
        <v>28</v>
      </c>
      <c r="Q29" s="17" t="s">
        <v>30</v>
      </c>
      <c r="R29" s="17" t="s">
        <v>33</v>
      </c>
      <c r="S29" s="17" t="s">
        <v>34</v>
      </c>
      <c r="T29" s="17" t="s">
        <v>35</v>
      </c>
      <c r="U29" s="18"/>
      <c r="V29" s="18"/>
      <c r="W29" s="18"/>
      <c r="X29" s="18"/>
      <c r="Y29" s="18"/>
      <c r="Z29" s="18"/>
      <c r="AA29" s="18"/>
      <c r="AB29" s="18"/>
      <c r="AC29" s="18"/>
      <c r="AD29" s="18"/>
      <c r="AE29" s="18"/>
      <c r="AF29" s="18"/>
      <c r="AG29" s="18"/>
      <c r="AH29" s="19">
        <f t="shared" si="0"/>
        <v>18</v>
      </c>
    </row>
    <row r="30" spans="1:35" ht="14.25" customHeight="1" x14ac:dyDescent="0.25">
      <c r="A30" s="70" t="s">
        <v>76</v>
      </c>
      <c r="B30" s="13" t="s">
        <v>96</v>
      </c>
      <c r="C30" s="10" t="s">
        <v>2</v>
      </c>
      <c r="D30" s="10" t="s">
        <v>4</v>
      </c>
      <c r="E30" s="10" t="s">
        <v>7</v>
      </c>
      <c r="F30" s="10" t="s">
        <v>10</v>
      </c>
      <c r="G30" s="10" t="s">
        <v>13</v>
      </c>
      <c r="H30" s="11" t="s">
        <v>15</v>
      </c>
      <c r="I30" s="11" t="s">
        <v>17</v>
      </c>
      <c r="J30" s="11" t="s">
        <v>18</v>
      </c>
      <c r="K30" s="11" t="s">
        <v>19</v>
      </c>
      <c r="L30" s="11" t="s">
        <v>23</v>
      </c>
      <c r="M30" s="11" t="s">
        <v>24</v>
      </c>
      <c r="N30" s="11" t="s">
        <v>25</v>
      </c>
      <c r="O30" s="11" t="s">
        <v>26</v>
      </c>
      <c r="P30" s="11" t="s">
        <v>27</v>
      </c>
      <c r="Q30" s="12" t="s">
        <v>28</v>
      </c>
      <c r="R30" s="12" t="s">
        <v>29</v>
      </c>
      <c r="S30" s="12" t="s">
        <v>30</v>
      </c>
      <c r="T30" s="12" t="s">
        <v>33</v>
      </c>
      <c r="U30" s="12" t="s">
        <v>34</v>
      </c>
      <c r="V30" s="13"/>
      <c r="W30" s="13"/>
      <c r="X30" s="13"/>
      <c r="Y30" s="13"/>
      <c r="Z30" s="13"/>
      <c r="AA30" s="13"/>
      <c r="AB30" s="13"/>
      <c r="AC30" s="13"/>
      <c r="AD30" s="13"/>
      <c r="AE30" s="13"/>
      <c r="AF30" s="13"/>
      <c r="AG30" s="13"/>
      <c r="AH30" s="14">
        <f t="shared" si="0"/>
        <v>19</v>
      </c>
    </row>
    <row r="31" spans="1:35" ht="14.25" customHeight="1" x14ac:dyDescent="0.25">
      <c r="A31" s="72" t="s">
        <v>106</v>
      </c>
      <c r="B31" s="18" t="s">
        <v>96</v>
      </c>
      <c r="C31" s="15" t="s">
        <v>4</v>
      </c>
      <c r="D31" s="15" t="s">
        <v>10</v>
      </c>
      <c r="E31" s="15" t="s">
        <v>12</v>
      </c>
      <c r="F31" s="15" t="s">
        <v>13</v>
      </c>
      <c r="G31" s="16" t="s">
        <v>15</v>
      </c>
      <c r="H31" s="16" t="s">
        <v>17</v>
      </c>
      <c r="I31" s="16" t="s">
        <v>18</v>
      </c>
      <c r="J31" s="16" t="s">
        <v>19</v>
      </c>
      <c r="K31" s="16" t="s">
        <v>23</v>
      </c>
      <c r="L31" s="16" t="s">
        <v>24</v>
      </c>
      <c r="M31" s="16" t="s">
        <v>25</v>
      </c>
      <c r="N31" s="16" t="s">
        <v>26</v>
      </c>
      <c r="O31" s="16" t="s">
        <v>27</v>
      </c>
      <c r="P31" s="17" t="s">
        <v>34</v>
      </c>
      <c r="Q31" s="18"/>
      <c r="R31" s="18"/>
      <c r="S31" s="18"/>
      <c r="T31" s="18"/>
      <c r="U31" s="18"/>
      <c r="V31" s="18"/>
      <c r="W31" s="18"/>
      <c r="X31" s="18"/>
      <c r="Y31" s="18"/>
      <c r="Z31" s="18"/>
      <c r="AA31" s="18"/>
      <c r="AB31" s="18"/>
      <c r="AC31" s="18"/>
      <c r="AD31" s="18"/>
      <c r="AE31" s="18"/>
      <c r="AF31" s="18"/>
      <c r="AG31" s="18"/>
      <c r="AH31" s="19">
        <f t="shared" si="0"/>
        <v>14</v>
      </c>
      <c r="AI31" s="7"/>
    </row>
    <row r="32" spans="1:35" ht="14.25" customHeight="1" x14ac:dyDescent="0.25">
      <c r="A32" s="72" t="s">
        <v>107</v>
      </c>
      <c r="B32" s="18" t="s">
        <v>96</v>
      </c>
      <c r="C32" s="15" t="s">
        <v>2</v>
      </c>
      <c r="D32" s="15" t="s">
        <v>3</v>
      </c>
      <c r="E32" s="15" t="s">
        <v>4</v>
      </c>
      <c r="F32" s="15" t="s">
        <v>7</v>
      </c>
      <c r="G32" s="15" t="s">
        <v>10</v>
      </c>
      <c r="H32" s="15" t="s">
        <v>12</v>
      </c>
      <c r="I32" s="15" t="s">
        <v>13</v>
      </c>
      <c r="J32" s="16" t="s">
        <v>15</v>
      </c>
      <c r="K32" s="16" t="s">
        <v>17</v>
      </c>
      <c r="L32" s="16" t="s">
        <v>19</v>
      </c>
      <c r="M32" s="16" t="s">
        <v>21</v>
      </c>
      <c r="N32" s="16" t="s">
        <v>23</v>
      </c>
      <c r="O32" s="16" t="s">
        <v>26</v>
      </c>
      <c r="P32" s="16" t="s">
        <v>27</v>
      </c>
      <c r="Q32" s="17" t="s">
        <v>28</v>
      </c>
      <c r="R32" s="17" t="s">
        <v>30</v>
      </c>
      <c r="S32" s="17" t="s">
        <v>34</v>
      </c>
      <c r="T32" s="18"/>
      <c r="U32" s="18"/>
      <c r="V32" s="18"/>
      <c r="W32" s="18"/>
      <c r="X32" s="18"/>
      <c r="Y32" s="18"/>
      <c r="Z32" s="18"/>
      <c r="AA32" s="18"/>
      <c r="AB32" s="18"/>
      <c r="AC32" s="18"/>
      <c r="AD32" s="18"/>
      <c r="AE32" s="18"/>
      <c r="AF32" s="18"/>
      <c r="AG32" s="18"/>
      <c r="AH32" s="19">
        <f t="shared" si="0"/>
        <v>17</v>
      </c>
    </row>
    <row r="33" spans="1:34" ht="14.25" customHeight="1" x14ac:dyDescent="0.25">
      <c r="A33" s="72" t="s">
        <v>80</v>
      </c>
      <c r="B33" s="18" t="s">
        <v>96</v>
      </c>
      <c r="C33" s="15" t="s">
        <v>4</v>
      </c>
      <c r="D33" s="15" t="s">
        <v>7</v>
      </c>
      <c r="E33" s="15" t="s">
        <v>9</v>
      </c>
      <c r="F33" s="15" t="s">
        <v>10</v>
      </c>
      <c r="G33" s="15" t="s">
        <v>12</v>
      </c>
      <c r="H33" s="15" t="s">
        <v>13</v>
      </c>
      <c r="I33" s="16" t="s">
        <v>14</v>
      </c>
      <c r="J33" s="16" t="s">
        <v>15</v>
      </c>
      <c r="K33" s="16" t="s">
        <v>17</v>
      </c>
      <c r="L33" s="16" t="s">
        <v>18</v>
      </c>
      <c r="M33" s="16" t="s">
        <v>19</v>
      </c>
      <c r="N33" s="16" t="s">
        <v>23</v>
      </c>
      <c r="O33" s="16" t="s">
        <v>24</v>
      </c>
      <c r="P33" s="16" t="s">
        <v>25</v>
      </c>
      <c r="Q33" s="16" t="s">
        <v>26</v>
      </c>
      <c r="R33" s="16" t="s">
        <v>27</v>
      </c>
      <c r="S33" s="17" t="s">
        <v>28</v>
      </c>
      <c r="T33" s="17" t="s">
        <v>34</v>
      </c>
      <c r="U33" s="18"/>
      <c r="V33" s="18"/>
      <c r="W33" s="18"/>
      <c r="X33" s="18"/>
      <c r="Y33" s="18"/>
      <c r="Z33" s="18"/>
      <c r="AA33" s="18"/>
      <c r="AB33" s="18"/>
      <c r="AC33" s="18"/>
      <c r="AD33" s="18"/>
      <c r="AE33" s="18"/>
      <c r="AF33" s="18"/>
      <c r="AG33" s="18"/>
      <c r="AH33" s="19">
        <f t="shared" si="0"/>
        <v>18</v>
      </c>
    </row>
    <row r="34" spans="1:34" ht="14.25" customHeight="1" x14ac:dyDescent="0.25">
      <c r="A34" s="71" t="s">
        <v>78</v>
      </c>
      <c r="B34" s="23" t="s">
        <v>96</v>
      </c>
      <c r="C34" s="20" t="s">
        <v>2</v>
      </c>
      <c r="D34" s="20" t="s">
        <v>3</v>
      </c>
      <c r="E34" s="20" t="s">
        <v>4</v>
      </c>
      <c r="F34" s="20" t="s">
        <v>7</v>
      </c>
      <c r="G34" s="20" t="s">
        <v>10</v>
      </c>
      <c r="H34" s="20" t="s">
        <v>12</v>
      </c>
      <c r="I34" s="20" t="s">
        <v>13</v>
      </c>
      <c r="J34" s="21" t="s">
        <v>14</v>
      </c>
      <c r="K34" s="21" t="s">
        <v>15</v>
      </c>
      <c r="L34" s="21" t="s">
        <v>17</v>
      </c>
      <c r="M34" s="21" t="s">
        <v>19</v>
      </c>
      <c r="N34" s="21" t="s">
        <v>23</v>
      </c>
      <c r="O34" s="21" t="s">
        <v>24</v>
      </c>
      <c r="P34" s="21" t="s">
        <v>25</v>
      </c>
      <c r="Q34" s="21" t="s">
        <v>27</v>
      </c>
      <c r="R34" s="22" t="s">
        <v>28</v>
      </c>
      <c r="S34" s="22" t="s">
        <v>30</v>
      </c>
      <c r="T34" s="22" t="s">
        <v>33</v>
      </c>
      <c r="U34" s="22" t="s">
        <v>34</v>
      </c>
      <c r="V34" s="22" t="s">
        <v>35</v>
      </c>
      <c r="W34" s="23"/>
      <c r="X34" s="23"/>
      <c r="Y34" s="23"/>
      <c r="Z34" s="23"/>
      <c r="AA34" s="23"/>
      <c r="AB34" s="23"/>
      <c r="AC34" s="23"/>
      <c r="AD34" s="23"/>
      <c r="AE34" s="23"/>
      <c r="AF34" s="23"/>
      <c r="AG34" s="23"/>
      <c r="AH34" s="24">
        <f t="shared" ref="AH34:AH69" si="1">COUNTA(C34:AC34)</f>
        <v>20</v>
      </c>
    </row>
    <row r="35" spans="1:34" ht="14.25" customHeight="1" x14ac:dyDescent="0.25">
      <c r="A35" s="70" t="s">
        <v>132</v>
      </c>
      <c r="B35" s="13" t="s">
        <v>92</v>
      </c>
      <c r="C35" s="10" t="s">
        <v>2</v>
      </c>
      <c r="D35" s="10" t="s">
        <v>4</v>
      </c>
      <c r="E35" s="10" t="s">
        <v>10</v>
      </c>
      <c r="F35" s="11" t="s">
        <v>13</v>
      </c>
      <c r="G35" s="11" t="s">
        <v>17</v>
      </c>
      <c r="H35" s="11" t="s">
        <v>19</v>
      </c>
      <c r="I35" s="11" t="s">
        <v>23</v>
      </c>
      <c r="J35" s="11" t="s">
        <v>25</v>
      </c>
      <c r="K35" s="12" t="s">
        <v>26</v>
      </c>
      <c r="L35" s="12" t="s">
        <v>29</v>
      </c>
      <c r="M35" s="40"/>
      <c r="N35" s="40"/>
      <c r="O35" s="13"/>
      <c r="P35" s="13"/>
      <c r="Q35" s="13"/>
      <c r="R35" s="13"/>
      <c r="S35" s="13"/>
      <c r="T35" s="13"/>
      <c r="U35" s="13"/>
      <c r="V35" s="13"/>
      <c r="W35" s="13"/>
      <c r="X35" s="13"/>
      <c r="Y35" s="13"/>
      <c r="Z35" s="13"/>
      <c r="AA35" s="13"/>
      <c r="AB35" s="13"/>
      <c r="AC35" s="13"/>
      <c r="AD35" s="13"/>
      <c r="AE35" s="13"/>
      <c r="AF35" s="13"/>
      <c r="AG35" s="13"/>
      <c r="AH35" s="14">
        <f t="shared" si="1"/>
        <v>10</v>
      </c>
    </row>
    <row r="36" spans="1:34" ht="14.25" hidden="1" customHeight="1" x14ac:dyDescent="0.25">
      <c r="A36" s="72" t="s">
        <v>152</v>
      </c>
      <c r="B36" s="18" t="s">
        <v>154</v>
      </c>
      <c r="C36" s="15" t="s">
        <v>2</v>
      </c>
      <c r="D36" s="15" t="s">
        <v>4</v>
      </c>
      <c r="E36" s="15" t="s">
        <v>10</v>
      </c>
      <c r="F36" s="16" t="s">
        <v>13</v>
      </c>
      <c r="G36" s="16" t="s">
        <v>17</v>
      </c>
      <c r="H36" s="16" t="s">
        <v>19</v>
      </c>
      <c r="I36" s="16" t="s">
        <v>23</v>
      </c>
      <c r="J36" s="16" t="s">
        <v>25</v>
      </c>
      <c r="K36" s="17" t="s">
        <v>26</v>
      </c>
      <c r="L36" s="17" t="s">
        <v>29</v>
      </c>
      <c r="M36" s="41"/>
      <c r="N36" s="41"/>
      <c r="O36" s="18"/>
      <c r="P36" s="18"/>
      <c r="Q36" s="18"/>
      <c r="R36" s="18"/>
      <c r="S36" s="18"/>
      <c r="T36" s="18"/>
      <c r="U36" s="18"/>
      <c r="V36" s="18"/>
      <c r="W36" s="18"/>
      <c r="X36" s="18"/>
      <c r="Y36" s="18"/>
      <c r="Z36" s="18"/>
      <c r="AA36" s="18"/>
      <c r="AB36" s="18"/>
      <c r="AC36" s="18"/>
      <c r="AD36" s="18"/>
      <c r="AE36" s="18"/>
      <c r="AF36" s="18"/>
      <c r="AG36" s="18"/>
      <c r="AH36" s="19">
        <f t="shared" si="1"/>
        <v>10</v>
      </c>
    </row>
    <row r="37" spans="1:34" ht="14.25" hidden="1" customHeight="1" x14ac:dyDescent="0.25">
      <c r="A37" s="72" t="s">
        <v>153</v>
      </c>
      <c r="B37" s="18" t="s">
        <v>155</v>
      </c>
      <c r="C37" s="15" t="s">
        <v>2</v>
      </c>
      <c r="D37" s="15" t="s">
        <v>4</v>
      </c>
      <c r="E37" s="15" t="s">
        <v>10</v>
      </c>
      <c r="F37" s="16" t="s">
        <v>13</v>
      </c>
      <c r="G37" s="16" t="s">
        <v>17</v>
      </c>
      <c r="H37" s="16" t="s">
        <v>19</v>
      </c>
      <c r="I37" s="16" t="s">
        <v>23</v>
      </c>
      <c r="J37" s="16" t="s">
        <v>25</v>
      </c>
      <c r="K37" s="17" t="s">
        <v>26</v>
      </c>
      <c r="L37" s="17" t="s">
        <v>29</v>
      </c>
      <c r="M37" s="41"/>
      <c r="N37" s="41"/>
      <c r="O37" s="18"/>
      <c r="P37" s="18"/>
      <c r="Q37" s="18"/>
      <c r="R37" s="18"/>
      <c r="S37" s="18"/>
      <c r="T37" s="18"/>
      <c r="U37" s="18"/>
      <c r="V37" s="18"/>
      <c r="W37" s="18"/>
      <c r="X37" s="18"/>
      <c r="Y37" s="18"/>
      <c r="Z37" s="18"/>
      <c r="AA37" s="18"/>
      <c r="AB37" s="18"/>
      <c r="AC37" s="18"/>
      <c r="AD37" s="18"/>
      <c r="AE37" s="18"/>
      <c r="AF37" s="18"/>
      <c r="AG37" s="18"/>
      <c r="AH37" s="19">
        <f t="shared" si="1"/>
        <v>10</v>
      </c>
    </row>
    <row r="38" spans="1:34" ht="14.25" customHeight="1" x14ac:dyDescent="0.25">
      <c r="A38" s="72" t="s">
        <v>92</v>
      </c>
      <c r="B38" s="18" t="s">
        <v>92</v>
      </c>
      <c r="C38" s="15" t="s">
        <v>1</v>
      </c>
      <c r="D38" s="15" t="s">
        <v>4</v>
      </c>
      <c r="E38" s="15" t="s">
        <v>9</v>
      </c>
      <c r="F38" s="15" t="s">
        <v>10</v>
      </c>
      <c r="G38" s="15" t="s">
        <v>12</v>
      </c>
      <c r="H38" s="15" t="s">
        <v>13</v>
      </c>
      <c r="I38" s="16" t="s">
        <v>15</v>
      </c>
      <c r="J38" s="16" t="s">
        <v>17</v>
      </c>
      <c r="K38" s="16" t="s">
        <v>18</v>
      </c>
      <c r="L38" s="16" t="s">
        <v>19</v>
      </c>
      <c r="M38" s="16" t="s">
        <v>23</v>
      </c>
      <c r="N38" s="16" t="s">
        <v>24</v>
      </c>
      <c r="O38" s="16" t="s">
        <v>25</v>
      </c>
      <c r="P38" s="16" t="s">
        <v>26</v>
      </c>
      <c r="Q38" s="16" t="s">
        <v>27</v>
      </c>
      <c r="R38" s="17" t="s">
        <v>34</v>
      </c>
      <c r="S38" s="18"/>
      <c r="T38" s="18"/>
      <c r="U38" s="18"/>
      <c r="V38" s="18"/>
      <c r="W38" s="18"/>
      <c r="X38" s="18"/>
      <c r="Y38" s="18"/>
      <c r="Z38" s="18"/>
      <c r="AA38" s="18"/>
      <c r="AB38" s="18"/>
      <c r="AC38" s="18"/>
      <c r="AD38" s="18"/>
      <c r="AE38" s="18"/>
      <c r="AF38" s="18"/>
      <c r="AG38" s="18"/>
      <c r="AH38" s="19">
        <f t="shared" si="1"/>
        <v>16</v>
      </c>
    </row>
    <row r="39" spans="1:34" ht="14.25" hidden="1" customHeight="1" x14ac:dyDescent="0.25">
      <c r="A39" s="72" t="s">
        <v>154</v>
      </c>
      <c r="B39" s="18" t="s">
        <v>154</v>
      </c>
      <c r="C39" s="15" t="s">
        <v>1</v>
      </c>
      <c r="D39" s="15" t="s">
        <v>4</v>
      </c>
      <c r="E39" s="15" t="s">
        <v>9</v>
      </c>
      <c r="F39" s="15" t="s">
        <v>10</v>
      </c>
      <c r="G39" s="15" t="s">
        <v>12</v>
      </c>
      <c r="H39" s="15" t="s">
        <v>13</v>
      </c>
      <c r="I39" s="16" t="s">
        <v>15</v>
      </c>
      <c r="J39" s="16" t="s">
        <v>17</v>
      </c>
      <c r="K39" s="16" t="s">
        <v>18</v>
      </c>
      <c r="L39" s="16" t="s">
        <v>19</v>
      </c>
      <c r="M39" s="16" t="s">
        <v>23</v>
      </c>
      <c r="N39" s="16" t="s">
        <v>24</v>
      </c>
      <c r="O39" s="16" t="s">
        <v>25</v>
      </c>
      <c r="P39" s="16" t="s">
        <v>26</v>
      </c>
      <c r="Q39" s="16" t="s">
        <v>27</v>
      </c>
      <c r="R39" s="17" t="s">
        <v>34</v>
      </c>
      <c r="S39" s="18"/>
      <c r="T39" s="18"/>
      <c r="U39" s="18"/>
      <c r="V39" s="18"/>
      <c r="W39" s="18"/>
      <c r="X39" s="18"/>
      <c r="Y39" s="18"/>
      <c r="Z39" s="18"/>
      <c r="AA39" s="18"/>
      <c r="AB39" s="18"/>
      <c r="AC39" s="18"/>
      <c r="AD39" s="18"/>
      <c r="AE39" s="18"/>
      <c r="AF39" s="18"/>
      <c r="AG39" s="18"/>
      <c r="AH39" s="19">
        <f t="shared" si="1"/>
        <v>16</v>
      </c>
    </row>
    <row r="40" spans="1:34" ht="14.25" hidden="1" customHeight="1" x14ac:dyDescent="0.25">
      <c r="A40" s="72" t="s">
        <v>155</v>
      </c>
      <c r="B40" s="18" t="s">
        <v>155</v>
      </c>
      <c r="C40" s="15" t="s">
        <v>1</v>
      </c>
      <c r="D40" s="15" t="s">
        <v>4</v>
      </c>
      <c r="E40" s="15" t="s">
        <v>9</v>
      </c>
      <c r="F40" s="15" t="s">
        <v>10</v>
      </c>
      <c r="G40" s="15" t="s">
        <v>12</v>
      </c>
      <c r="H40" s="15" t="s">
        <v>13</v>
      </c>
      <c r="I40" s="16" t="s">
        <v>15</v>
      </c>
      <c r="J40" s="16" t="s">
        <v>17</v>
      </c>
      <c r="K40" s="16" t="s">
        <v>18</v>
      </c>
      <c r="L40" s="16" t="s">
        <v>19</v>
      </c>
      <c r="M40" s="16" t="s">
        <v>23</v>
      </c>
      <c r="N40" s="16" t="s">
        <v>24</v>
      </c>
      <c r="O40" s="16" t="s">
        <v>25</v>
      </c>
      <c r="P40" s="16" t="s">
        <v>26</v>
      </c>
      <c r="Q40" s="16" t="s">
        <v>27</v>
      </c>
      <c r="R40" s="17" t="s">
        <v>34</v>
      </c>
      <c r="S40" s="18"/>
      <c r="T40" s="18"/>
      <c r="U40" s="18"/>
      <c r="V40" s="18"/>
      <c r="W40" s="18"/>
      <c r="X40" s="18"/>
      <c r="Y40" s="18"/>
      <c r="Z40" s="18"/>
      <c r="AA40" s="18"/>
      <c r="AB40" s="18"/>
      <c r="AC40" s="18"/>
      <c r="AD40" s="18"/>
      <c r="AE40" s="18"/>
      <c r="AF40" s="18"/>
      <c r="AG40" s="18"/>
      <c r="AH40" s="19">
        <f t="shared" si="1"/>
        <v>16</v>
      </c>
    </row>
    <row r="41" spans="1:34" ht="14.25" customHeight="1" x14ac:dyDescent="0.25">
      <c r="A41" s="72" t="s">
        <v>93</v>
      </c>
      <c r="B41" s="18" t="s">
        <v>92</v>
      </c>
      <c r="C41" s="15" t="s">
        <v>1</v>
      </c>
      <c r="D41" s="15" t="s">
        <v>2</v>
      </c>
      <c r="E41" s="15" t="s">
        <v>4</v>
      </c>
      <c r="F41" s="15" t="s">
        <v>9</v>
      </c>
      <c r="G41" s="15" t="s">
        <v>10</v>
      </c>
      <c r="H41" s="15" t="s">
        <v>12</v>
      </c>
      <c r="I41" s="15" t="s">
        <v>13</v>
      </c>
      <c r="J41" s="16" t="s">
        <v>14</v>
      </c>
      <c r="K41" s="16" t="s">
        <v>15</v>
      </c>
      <c r="L41" s="16" t="s">
        <v>17</v>
      </c>
      <c r="M41" s="16" t="s">
        <v>18</v>
      </c>
      <c r="N41" s="16" t="s">
        <v>19</v>
      </c>
      <c r="O41" s="16" t="s">
        <v>23</v>
      </c>
      <c r="P41" s="16" t="s">
        <v>24</v>
      </c>
      <c r="Q41" s="16" t="s">
        <v>25</v>
      </c>
      <c r="R41" s="16" t="s">
        <v>27</v>
      </c>
      <c r="S41" s="17" t="s">
        <v>28</v>
      </c>
      <c r="T41" s="17" t="s">
        <v>34</v>
      </c>
      <c r="U41" s="18"/>
      <c r="V41" s="18"/>
      <c r="W41" s="18"/>
      <c r="X41" s="18"/>
      <c r="Y41" s="18"/>
      <c r="Z41" s="18"/>
      <c r="AA41" s="18"/>
      <c r="AB41" s="18"/>
      <c r="AC41" s="18"/>
      <c r="AD41" s="18"/>
      <c r="AE41" s="18"/>
      <c r="AF41" s="18"/>
      <c r="AG41" s="18"/>
      <c r="AH41" s="19">
        <f t="shared" si="1"/>
        <v>18</v>
      </c>
    </row>
    <row r="42" spans="1:34" ht="14.25" hidden="1" customHeight="1" x14ac:dyDescent="0.25">
      <c r="A42" s="72" t="s">
        <v>156</v>
      </c>
      <c r="B42" s="18" t="s">
        <v>154</v>
      </c>
      <c r="C42" s="15" t="s">
        <v>1</v>
      </c>
      <c r="D42" s="15" t="s">
        <v>2</v>
      </c>
      <c r="E42" s="15" t="s">
        <v>4</v>
      </c>
      <c r="F42" s="15" t="s">
        <v>9</v>
      </c>
      <c r="G42" s="15" t="s">
        <v>10</v>
      </c>
      <c r="H42" s="15" t="s">
        <v>12</v>
      </c>
      <c r="I42" s="15" t="s">
        <v>13</v>
      </c>
      <c r="J42" s="16" t="s">
        <v>14</v>
      </c>
      <c r="K42" s="16" t="s">
        <v>15</v>
      </c>
      <c r="L42" s="16" t="s">
        <v>17</v>
      </c>
      <c r="M42" s="16" t="s">
        <v>18</v>
      </c>
      <c r="N42" s="16" t="s">
        <v>19</v>
      </c>
      <c r="O42" s="16" t="s">
        <v>23</v>
      </c>
      <c r="P42" s="16" t="s">
        <v>24</v>
      </c>
      <c r="Q42" s="16" t="s">
        <v>25</v>
      </c>
      <c r="R42" s="16" t="s">
        <v>27</v>
      </c>
      <c r="S42" s="17" t="s">
        <v>28</v>
      </c>
      <c r="T42" s="17" t="s">
        <v>34</v>
      </c>
      <c r="U42" s="18"/>
      <c r="V42" s="18"/>
      <c r="W42" s="18"/>
      <c r="X42" s="18"/>
      <c r="Y42" s="18"/>
      <c r="Z42" s="18"/>
      <c r="AA42" s="18"/>
      <c r="AB42" s="18"/>
      <c r="AC42" s="18"/>
      <c r="AD42" s="18"/>
      <c r="AE42" s="18"/>
      <c r="AF42" s="18"/>
      <c r="AG42" s="18"/>
      <c r="AH42" s="19">
        <f t="shared" si="1"/>
        <v>18</v>
      </c>
    </row>
    <row r="43" spans="1:34" ht="14.25" hidden="1" customHeight="1" x14ac:dyDescent="0.25">
      <c r="A43" s="72" t="s">
        <v>157</v>
      </c>
      <c r="B43" s="18" t="s">
        <v>155</v>
      </c>
      <c r="C43" s="15" t="s">
        <v>1</v>
      </c>
      <c r="D43" s="15" t="s">
        <v>2</v>
      </c>
      <c r="E43" s="15" t="s">
        <v>4</v>
      </c>
      <c r="F43" s="15" t="s">
        <v>9</v>
      </c>
      <c r="G43" s="15" t="s">
        <v>10</v>
      </c>
      <c r="H43" s="15" t="s">
        <v>12</v>
      </c>
      <c r="I43" s="15" t="s">
        <v>13</v>
      </c>
      <c r="J43" s="16" t="s">
        <v>14</v>
      </c>
      <c r="K43" s="16" t="s">
        <v>15</v>
      </c>
      <c r="L43" s="16" t="s">
        <v>17</v>
      </c>
      <c r="M43" s="16" t="s">
        <v>18</v>
      </c>
      <c r="N43" s="16" t="s">
        <v>19</v>
      </c>
      <c r="O43" s="16" t="s">
        <v>23</v>
      </c>
      <c r="P43" s="16" t="s">
        <v>24</v>
      </c>
      <c r="Q43" s="16" t="s">
        <v>25</v>
      </c>
      <c r="R43" s="16" t="s">
        <v>27</v>
      </c>
      <c r="S43" s="17" t="s">
        <v>28</v>
      </c>
      <c r="T43" s="17" t="s">
        <v>34</v>
      </c>
      <c r="U43" s="18"/>
      <c r="V43" s="18"/>
      <c r="W43" s="18"/>
      <c r="X43" s="18"/>
      <c r="Y43" s="18"/>
      <c r="Z43" s="18"/>
      <c r="AA43" s="18"/>
      <c r="AB43" s="18"/>
      <c r="AC43" s="18"/>
      <c r="AD43" s="18"/>
      <c r="AE43" s="18"/>
      <c r="AF43" s="18"/>
      <c r="AG43" s="18"/>
      <c r="AH43" s="19">
        <f t="shared" si="1"/>
        <v>18</v>
      </c>
    </row>
    <row r="44" spans="1:34" ht="14.25" customHeight="1" x14ac:dyDescent="0.25">
      <c r="A44" s="70" t="s">
        <v>83</v>
      </c>
      <c r="B44" s="13" t="s">
        <v>52</v>
      </c>
      <c r="C44" s="10" t="s">
        <v>1</v>
      </c>
      <c r="D44" s="10" t="s">
        <v>4</v>
      </c>
      <c r="E44" s="10" t="s">
        <v>6</v>
      </c>
      <c r="F44" s="11" t="s">
        <v>15</v>
      </c>
      <c r="G44" s="11" t="s">
        <v>16</v>
      </c>
      <c r="H44" s="11" t="s">
        <v>23</v>
      </c>
      <c r="I44" s="11" t="s">
        <v>25</v>
      </c>
      <c r="J44" s="11" t="s">
        <v>27</v>
      </c>
      <c r="K44" s="12" t="s">
        <v>30</v>
      </c>
      <c r="L44" s="12" t="s">
        <v>31</v>
      </c>
      <c r="M44" s="12" t="s">
        <v>34</v>
      </c>
      <c r="N44" s="12" t="s">
        <v>35</v>
      </c>
      <c r="O44" s="13"/>
      <c r="P44" s="13"/>
      <c r="Q44" s="13"/>
      <c r="R44" s="13"/>
      <c r="S44" s="13"/>
      <c r="T44" s="13"/>
      <c r="U44" s="13"/>
      <c r="V44" s="13"/>
      <c r="W44" s="13"/>
      <c r="X44" s="13"/>
      <c r="Y44" s="13"/>
      <c r="Z44" s="13"/>
      <c r="AA44" s="13"/>
      <c r="AB44" s="13"/>
      <c r="AC44" s="13"/>
      <c r="AD44" s="13"/>
      <c r="AE44" s="13"/>
      <c r="AF44" s="13"/>
      <c r="AG44" s="13"/>
      <c r="AH44" s="14">
        <f t="shared" si="1"/>
        <v>12</v>
      </c>
    </row>
    <row r="45" spans="1:34" ht="14.25" hidden="1" customHeight="1" x14ac:dyDescent="0.25">
      <c r="A45" s="72" t="s">
        <v>158</v>
      </c>
      <c r="B45" s="18" t="s">
        <v>144</v>
      </c>
      <c r="C45" s="15" t="s">
        <v>1</v>
      </c>
      <c r="D45" s="15" t="s">
        <v>4</v>
      </c>
      <c r="E45" s="15" t="s">
        <v>6</v>
      </c>
      <c r="F45" s="16" t="s">
        <v>15</v>
      </c>
      <c r="G45" s="16" t="s">
        <v>16</v>
      </c>
      <c r="H45" s="16" t="s">
        <v>23</v>
      </c>
      <c r="I45" s="16" t="s">
        <v>25</v>
      </c>
      <c r="J45" s="16" t="s">
        <v>27</v>
      </c>
      <c r="K45" s="17" t="s">
        <v>30</v>
      </c>
      <c r="L45" s="17" t="s">
        <v>31</v>
      </c>
      <c r="M45" s="17" t="s">
        <v>34</v>
      </c>
      <c r="N45" s="17" t="s">
        <v>35</v>
      </c>
      <c r="O45" s="18"/>
      <c r="P45" s="18"/>
      <c r="Q45" s="18"/>
      <c r="R45" s="18"/>
      <c r="S45" s="18"/>
      <c r="T45" s="18"/>
      <c r="U45" s="18"/>
      <c r="V45" s="18"/>
      <c r="W45" s="18"/>
      <c r="X45" s="18"/>
      <c r="Y45" s="18"/>
      <c r="Z45" s="18"/>
      <c r="AA45" s="18"/>
      <c r="AB45" s="18"/>
      <c r="AC45" s="18"/>
      <c r="AD45" s="18"/>
      <c r="AE45" s="18"/>
      <c r="AF45" s="18"/>
      <c r="AG45" s="18"/>
      <c r="AH45" s="19">
        <f t="shared" si="1"/>
        <v>12</v>
      </c>
    </row>
    <row r="46" spans="1:34" ht="14.25" hidden="1" customHeight="1" x14ac:dyDescent="0.25">
      <c r="A46" s="72" t="s">
        <v>159</v>
      </c>
      <c r="B46" s="18" t="s">
        <v>145</v>
      </c>
      <c r="C46" s="15" t="s">
        <v>1</v>
      </c>
      <c r="D46" s="15" t="s">
        <v>4</v>
      </c>
      <c r="E46" s="15" t="s">
        <v>6</v>
      </c>
      <c r="F46" s="16" t="s">
        <v>15</v>
      </c>
      <c r="G46" s="16" t="s">
        <v>16</v>
      </c>
      <c r="H46" s="16" t="s">
        <v>23</v>
      </c>
      <c r="I46" s="16" t="s">
        <v>25</v>
      </c>
      <c r="J46" s="16" t="s">
        <v>27</v>
      </c>
      <c r="K46" s="17" t="s">
        <v>30</v>
      </c>
      <c r="L46" s="17" t="s">
        <v>31</v>
      </c>
      <c r="M46" s="17" t="s">
        <v>34</v>
      </c>
      <c r="N46" s="17" t="s">
        <v>35</v>
      </c>
      <c r="O46" s="18"/>
      <c r="P46" s="18"/>
      <c r="Q46" s="18"/>
      <c r="R46" s="18"/>
      <c r="S46" s="18"/>
      <c r="T46" s="18"/>
      <c r="U46" s="18"/>
      <c r="V46" s="18"/>
      <c r="W46" s="18"/>
      <c r="X46" s="18"/>
      <c r="Y46" s="18"/>
      <c r="Z46" s="18"/>
      <c r="AA46" s="18"/>
      <c r="AB46" s="18"/>
      <c r="AC46" s="18"/>
      <c r="AD46" s="18"/>
      <c r="AE46" s="18"/>
      <c r="AF46" s="18"/>
      <c r="AG46" s="18"/>
      <c r="AH46" s="19">
        <f t="shared" si="1"/>
        <v>12</v>
      </c>
    </row>
    <row r="47" spans="1:34" ht="14.25" customHeight="1" x14ac:dyDescent="0.25">
      <c r="A47" s="72" t="s">
        <v>108</v>
      </c>
      <c r="B47" s="18" t="s">
        <v>52</v>
      </c>
      <c r="C47" s="15" t="s">
        <v>3</v>
      </c>
      <c r="D47" s="15" t="s">
        <v>4</v>
      </c>
      <c r="E47" s="15" t="s">
        <v>13</v>
      </c>
      <c r="F47" s="16" t="s">
        <v>15</v>
      </c>
      <c r="G47" s="16" t="s">
        <v>17</v>
      </c>
      <c r="H47" s="16" t="s">
        <v>18</v>
      </c>
      <c r="I47" s="16" t="s">
        <v>19</v>
      </c>
      <c r="J47" s="16" t="s">
        <v>23</v>
      </c>
      <c r="K47" s="16" t="s">
        <v>27</v>
      </c>
      <c r="L47" s="17" t="s">
        <v>28</v>
      </c>
      <c r="M47" s="17" t="s">
        <v>30</v>
      </c>
      <c r="N47" s="17" t="s">
        <v>34</v>
      </c>
      <c r="O47" s="18"/>
      <c r="P47" s="18"/>
      <c r="Q47" s="18"/>
      <c r="R47" s="18"/>
      <c r="S47" s="18"/>
      <c r="T47" s="18"/>
      <c r="U47" s="18"/>
      <c r="V47" s="18"/>
      <c r="W47" s="18"/>
      <c r="X47" s="18"/>
      <c r="Y47" s="18"/>
      <c r="Z47" s="18"/>
      <c r="AA47" s="18"/>
      <c r="AB47" s="18"/>
      <c r="AC47" s="18"/>
      <c r="AD47" s="18"/>
      <c r="AE47" s="18"/>
      <c r="AF47" s="18"/>
      <c r="AG47" s="18"/>
      <c r="AH47" s="19">
        <f t="shared" si="1"/>
        <v>12</v>
      </c>
    </row>
    <row r="48" spans="1:34" ht="14.25" hidden="1" customHeight="1" x14ac:dyDescent="0.25">
      <c r="A48" s="72" t="s">
        <v>160</v>
      </c>
      <c r="B48" s="18" t="s">
        <v>144</v>
      </c>
      <c r="C48" s="15" t="s">
        <v>3</v>
      </c>
      <c r="D48" s="15" t="s">
        <v>4</v>
      </c>
      <c r="E48" s="15" t="s">
        <v>13</v>
      </c>
      <c r="F48" s="16" t="s">
        <v>15</v>
      </c>
      <c r="G48" s="16" t="s">
        <v>17</v>
      </c>
      <c r="H48" s="16" t="s">
        <v>18</v>
      </c>
      <c r="I48" s="16" t="s">
        <v>19</v>
      </c>
      <c r="J48" s="16" t="s">
        <v>23</v>
      </c>
      <c r="K48" s="16" t="s">
        <v>27</v>
      </c>
      <c r="L48" s="17" t="s">
        <v>28</v>
      </c>
      <c r="M48" s="17" t="s">
        <v>30</v>
      </c>
      <c r="N48" s="17" t="s">
        <v>34</v>
      </c>
      <c r="O48" s="18"/>
      <c r="P48" s="18"/>
      <c r="Q48" s="18"/>
      <c r="R48" s="18"/>
      <c r="S48" s="18"/>
      <c r="T48" s="18"/>
      <c r="U48" s="18"/>
      <c r="V48" s="18"/>
      <c r="W48" s="18"/>
      <c r="X48" s="18"/>
      <c r="Y48" s="18"/>
      <c r="Z48" s="18"/>
      <c r="AA48" s="18"/>
      <c r="AB48" s="18"/>
      <c r="AC48" s="18"/>
      <c r="AD48" s="18"/>
      <c r="AE48" s="18"/>
      <c r="AF48" s="18"/>
      <c r="AG48" s="18"/>
      <c r="AH48" s="19">
        <f t="shared" si="1"/>
        <v>12</v>
      </c>
    </row>
    <row r="49" spans="1:34" ht="14.25" hidden="1" customHeight="1" x14ac:dyDescent="0.25">
      <c r="A49" s="72" t="s">
        <v>161</v>
      </c>
      <c r="B49" s="18" t="s">
        <v>145</v>
      </c>
      <c r="C49" s="15" t="s">
        <v>3</v>
      </c>
      <c r="D49" s="15" t="s">
        <v>4</v>
      </c>
      <c r="E49" s="15" t="s">
        <v>13</v>
      </c>
      <c r="F49" s="16" t="s">
        <v>15</v>
      </c>
      <c r="G49" s="16" t="s">
        <v>17</v>
      </c>
      <c r="H49" s="16" t="s">
        <v>18</v>
      </c>
      <c r="I49" s="16" t="s">
        <v>19</v>
      </c>
      <c r="J49" s="16" t="s">
        <v>23</v>
      </c>
      <c r="K49" s="16" t="s">
        <v>27</v>
      </c>
      <c r="L49" s="17" t="s">
        <v>28</v>
      </c>
      <c r="M49" s="17" t="s">
        <v>30</v>
      </c>
      <c r="N49" s="17" t="s">
        <v>34</v>
      </c>
      <c r="O49" s="18"/>
      <c r="P49" s="18"/>
      <c r="Q49" s="18"/>
      <c r="R49" s="18"/>
      <c r="S49" s="18"/>
      <c r="T49" s="18"/>
      <c r="U49" s="18"/>
      <c r="V49" s="18"/>
      <c r="W49" s="18"/>
      <c r="X49" s="18"/>
      <c r="Y49" s="18"/>
      <c r="Z49" s="18"/>
      <c r="AA49" s="18"/>
      <c r="AB49" s="18"/>
      <c r="AC49" s="18"/>
      <c r="AD49" s="18"/>
      <c r="AE49" s="18"/>
      <c r="AF49" s="18"/>
      <c r="AG49" s="18"/>
      <c r="AH49" s="19">
        <f t="shared" si="1"/>
        <v>12</v>
      </c>
    </row>
    <row r="50" spans="1:34" ht="14.25" customHeight="1" x14ac:dyDescent="0.25">
      <c r="A50" s="72" t="s">
        <v>52</v>
      </c>
      <c r="B50" s="18" t="s">
        <v>52</v>
      </c>
      <c r="C50" s="15" t="s">
        <v>1</v>
      </c>
      <c r="D50" s="15" t="s">
        <v>2</v>
      </c>
      <c r="E50" s="15" t="s">
        <v>4</v>
      </c>
      <c r="F50" s="15" t="s">
        <v>10</v>
      </c>
      <c r="G50" s="15" t="s">
        <v>13</v>
      </c>
      <c r="H50" s="16" t="s">
        <v>15</v>
      </c>
      <c r="I50" s="16" t="s">
        <v>21</v>
      </c>
      <c r="J50" s="16" t="s">
        <v>23</v>
      </c>
      <c r="K50" s="16" t="s">
        <v>27</v>
      </c>
      <c r="L50" s="17" t="s">
        <v>28</v>
      </c>
      <c r="M50" s="17" t="s">
        <v>29</v>
      </c>
      <c r="N50" s="17" t="s">
        <v>33</v>
      </c>
      <c r="O50" s="17" t="s">
        <v>34</v>
      </c>
      <c r="P50" s="18"/>
      <c r="Q50" s="18"/>
      <c r="R50" s="18"/>
      <c r="S50" s="18"/>
      <c r="T50" s="18"/>
      <c r="U50" s="18"/>
      <c r="V50" s="18"/>
      <c r="W50" s="18"/>
      <c r="X50" s="18"/>
      <c r="Y50" s="18"/>
      <c r="Z50" s="18"/>
      <c r="AA50" s="18"/>
      <c r="AB50" s="18"/>
      <c r="AC50" s="18"/>
      <c r="AD50" s="18"/>
      <c r="AE50" s="18"/>
      <c r="AF50" s="18"/>
      <c r="AG50" s="18"/>
      <c r="AH50" s="19">
        <f t="shared" si="1"/>
        <v>13</v>
      </c>
    </row>
    <row r="51" spans="1:34" ht="14.25" hidden="1" customHeight="1" x14ac:dyDescent="0.25">
      <c r="A51" s="72" t="s">
        <v>144</v>
      </c>
      <c r="B51" s="18" t="s">
        <v>144</v>
      </c>
      <c r="C51" s="15" t="s">
        <v>1</v>
      </c>
      <c r="D51" s="15" t="s">
        <v>2</v>
      </c>
      <c r="E51" s="15" t="s">
        <v>4</v>
      </c>
      <c r="F51" s="15" t="s">
        <v>10</v>
      </c>
      <c r="G51" s="15" t="s">
        <v>13</v>
      </c>
      <c r="H51" s="16" t="s">
        <v>15</v>
      </c>
      <c r="I51" s="16" t="s">
        <v>21</v>
      </c>
      <c r="J51" s="16" t="s">
        <v>23</v>
      </c>
      <c r="K51" s="16" t="s">
        <v>27</v>
      </c>
      <c r="L51" s="17" t="s">
        <v>28</v>
      </c>
      <c r="M51" s="17" t="s">
        <v>29</v>
      </c>
      <c r="N51" s="17" t="s">
        <v>33</v>
      </c>
      <c r="O51" s="17" t="s">
        <v>34</v>
      </c>
      <c r="P51" s="18"/>
      <c r="Q51" s="18"/>
      <c r="R51" s="18"/>
      <c r="S51" s="18"/>
      <c r="T51" s="18"/>
      <c r="U51" s="18"/>
      <c r="V51" s="18"/>
      <c r="W51" s="18"/>
      <c r="X51" s="18"/>
      <c r="Y51" s="18"/>
      <c r="Z51" s="18"/>
      <c r="AA51" s="18"/>
      <c r="AB51" s="18"/>
      <c r="AC51" s="18"/>
      <c r="AD51" s="18"/>
      <c r="AE51" s="18"/>
      <c r="AF51" s="18"/>
      <c r="AG51" s="18"/>
      <c r="AH51" s="19">
        <f t="shared" si="1"/>
        <v>13</v>
      </c>
    </row>
    <row r="52" spans="1:34" ht="14.25" hidden="1" customHeight="1" x14ac:dyDescent="0.25">
      <c r="A52" s="72" t="s">
        <v>145</v>
      </c>
      <c r="B52" s="18" t="s">
        <v>145</v>
      </c>
      <c r="C52" s="15" t="s">
        <v>1</v>
      </c>
      <c r="D52" s="15" t="s">
        <v>2</v>
      </c>
      <c r="E52" s="15" t="s">
        <v>4</v>
      </c>
      <c r="F52" s="15" t="s">
        <v>10</v>
      </c>
      <c r="G52" s="15" t="s">
        <v>13</v>
      </c>
      <c r="H52" s="16" t="s">
        <v>15</v>
      </c>
      <c r="I52" s="16" t="s">
        <v>21</v>
      </c>
      <c r="J52" s="16" t="s">
        <v>23</v>
      </c>
      <c r="K52" s="16" t="s">
        <v>27</v>
      </c>
      <c r="L52" s="17" t="s">
        <v>28</v>
      </c>
      <c r="M52" s="17" t="s">
        <v>29</v>
      </c>
      <c r="N52" s="17" t="s">
        <v>33</v>
      </c>
      <c r="O52" s="17" t="s">
        <v>34</v>
      </c>
      <c r="P52" s="18"/>
      <c r="Q52" s="18"/>
      <c r="R52" s="18"/>
      <c r="S52" s="18"/>
      <c r="T52" s="18"/>
      <c r="U52" s="18"/>
      <c r="V52" s="18"/>
      <c r="W52" s="18"/>
      <c r="X52" s="18"/>
      <c r="Y52" s="18"/>
      <c r="Z52" s="18"/>
      <c r="AA52" s="18"/>
      <c r="AB52" s="18"/>
      <c r="AC52" s="18"/>
      <c r="AD52" s="18"/>
      <c r="AE52" s="18"/>
      <c r="AF52" s="18"/>
      <c r="AG52" s="18"/>
      <c r="AH52" s="19">
        <f t="shared" si="1"/>
        <v>13</v>
      </c>
    </row>
    <row r="53" spans="1:34" ht="14.25" customHeight="1" x14ac:dyDescent="0.25">
      <c r="A53" s="72" t="s">
        <v>82</v>
      </c>
      <c r="B53" s="18" t="s">
        <v>52</v>
      </c>
      <c r="C53" s="15" t="s">
        <v>2</v>
      </c>
      <c r="D53" s="15" t="s">
        <v>3</v>
      </c>
      <c r="E53" s="15" t="s">
        <v>4</v>
      </c>
      <c r="F53" s="15" t="s">
        <v>7</v>
      </c>
      <c r="G53" s="15" t="s">
        <v>10</v>
      </c>
      <c r="H53" s="15" t="s">
        <v>13</v>
      </c>
      <c r="I53" s="16" t="s">
        <v>15</v>
      </c>
      <c r="J53" s="16" t="s">
        <v>17</v>
      </c>
      <c r="K53" s="16" t="s">
        <v>21</v>
      </c>
      <c r="L53" s="16" t="s">
        <v>23</v>
      </c>
      <c r="M53" s="16" t="s">
        <v>26</v>
      </c>
      <c r="N53" s="17" t="s">
        <v>28</v>
      </c>
      <c r="O53" s="17" t="s">
        <v>29</v>
      </c>
      <c r="P53" s="17" t="s">
        <v>30</v>
      </c>
      <c r="Q53" s="17" t="s">
        <v>33</v>
      </c>
      <c r="R53" s="18"/>
      <c r="S53" s="18"/>
      <c r="T53" s="18"/>
      <c r="U53" s="18"/>
      <c r="V53" s="18"/>
      <c r="W53" s="18"/>
      <c r="X53" s="18"/>
      <c r="Y53" s="18"/>
      <c r="Z53" s="18"/>
      <c r="AA53" s="18"/>
      <c r="AB53" s="18"/>
      <c r="AC53" s="18"/>
      <c r="AD53" s="18"/>
      <c r="AE53" s="18"/>
      <c r="AF53" s="18"/>
      <c r="AG53" s="18"/>
      <c r="AH53" s="19">
        <f t="shared" si="1"/>
        <v>15</v>
      </c>
    </row>
    <row r="54" spans="1:34" ht="14.25" hidden="1" customHeight="1" x14ac:dyDescent="0.25">
      <c r="A54" s="72" t="s">
        <v>162</v>
      </c>
      <c r="B54" s="18" t="s">
        <v>144</v>
      </c>
      <c r="C54" s="15" t="s">
        <v>2</v>
      </c>
      <c r="D54" s="15" t="s">
        <v>3</v>
      </c>
      <c r="E54" s="15" t="s">
        <v>4</v>
      </c>
      <c r="F54" s="15" t="s">
        <v>7</v>
      </c>
      <c r="G54" s="15" t="s">
        <v>10</v>
      </c>
      <c r="H54" s="15" t="s">
        <v>13</v>
      </c>
      <c r="I54" s="16" t="s">
        <v>15</v>
      </c>
      <c r="J54" s="16" t="s">
        <v>17</v>
      </c>
      <c r="K54" s="16" t="s">
        <v>21</v>
      </c>
      <c r="L54" s="16" t="s">
        <v>23</v>
      </c>
      <c r="M54" s="16" t="s">
        <v>26</v>
      </c>
      <c r="N54" s="17" t="s">
        <v>28</v>
      </c>
      <c r="O54" s="17" t="s">
        <v>29</v>
      </c>
      <c r="P54" s="17" t="s">
        <v>30</v>
      </c>
      <c r="Q54" s="17" t="s">
        <v>33</v>
      </c>
      <c r="R54" s="18"/>
      <c r="S54" s="18"/>
      <c r="T54" s="18"/>
      <c r="U54" s="18"/>
      <c r="V54" s="18"/>
      <c r="W54" s="18"/>
      <c r="X54" s="18"/>
      <c r="Y54" s="18"/>
      <c r="Z54" s="18"/>
      <c r="AA54" s="18"/>
      <c r="AB54" s="18"/>
      <c r="AC54" s="18"/>
      <c r="AD54" s="18"/>
      <c r="AE54" s="18"/>
      <c r="AF54" s="18"/>
      <c r="AG54" s="18"/>
      <c r="AH54" s="19">
        <f t="shared" si="1"/>
        <v>15</v>
      </c>
    </row>
    <row r="55" spans="1:34" ht="14.25" hidden="1" customHeight="1" x14ac:dyDescent="0.25">
      <c r="A55" s="72" t="s">
        <v>163</v>
      </c>
      <c r="B55" s="18" t="s">
        <v>145</v>
      </c>
      <c r="C55" s="15" t="s">
        <v>2</v>
      </c>
      <c r="D55" s="15" t="s">
        <v>3</v>
      </c>
      <c r="E55" s="15" t="s">
        <v>4</v>
      </c>
      <c r="F55" s="15" t="s">
        <v>7</v>
      </c>
      <c r="G55" s="15" t="s">
        <v>10</v>
      </c>
      <c r="H55" s="15" t="s">
        <v>13</v>
      </c>
      <c r="I55" s="16" t="s">
        <v>15</v>
      </c>
      <c r="J55" s="16" t="s">
        <v>17</v>
      </c>
      <c r="K55" s="16" t="s">
        <v>21</v>
      </c>
      <c r="L55" s="16" t="s">
        <v>23</v>
      </c>
      <c r="M55" s="16" t="s">
        <v>26</v>
      </c>
      <c r="N55" s="17" t="s">
        <v>28</v>
      </c>
      <c r="O55" s="17" t="s">
        <v>29</v>
      </c>
      <c r="P55" s="17" t="s">
        <v>30</v>
      </c>
      <c r="Q55" s="17" t="s">
        <v>33</v>
      </c>
      <c r="R55" s="18"/>
      <c r="S55" s="18"/>
      <c r="T55" s="18"/>
      <c r="U55" s="18"/>
      <c r="V55" s="18"/>
      <c r="W55" s="18"/>
      <c r="X55" s="18"/>
      <c r="Y55" s="18"/>
      <c r="Z55" s="18"/>
      <c r="AA55" s="18"/>
      <c r="AB55" s="18"/>
      <c r="AC55" s="18"/>
      <c r="AD55" s="18"/>
      <c r="AE55" s="18"/>
      <c r="AF55" s="18"/>
      <c r="AG55" s="18"/>
      <c r="AH55" s="19">
        <f t="shared" si="1"/>
        <v>15</v>
      </c>
    </row>
    <row r="56" spans="1:34" ht="14.25" customHeight="1" x14ac:dyDescent="0.25">
      <c r="A56" s="72" t="s">
        <v>84</v>
      </c>
      <c r="B56" s="18" t="s">
        <v>52</v>
      </c>
      <c r="C56" s="15" t="s">
        <v>1</v>
      </c>
      <c r="D56" s="15" t="s">
        <v>2</v>
      </c>
      <c r="E56" s="15" t="s">
        <v>4</v>
      </c>
      <c r="F56" s="15" t="s">
        <v>7</v>
      </c>
      <c r="G56" s="15" t="s">
        <v>10</v>
      </c>
      <c r="H56" s="15" t="s">
        <v>13</v>
      </c>
      <c r="I56" s="16" t="s">
        <v>15</v>
      </c>
      <c r="J56" s="16" t="s">
        <v>17</v>
      </c>
      <c r="K56" s="16" t="s">
        <v>19</v>
      </c>
      <c r="L56" s="16" t="s">
        <v>23</v>
      </c>
      <c r="M56" s="16" t="s">
        <v>26</v>
      </c>
      <c r="N56" s="16" t="s">
        <v>27</v>
      </c>
      <c r="O56" s="17" t="s">
        <v>28</v>
      </c>
      <c r="P56" s="17" t="s">
        <v>29</v>
      </c>
      <c r="Q56" s="17" t="s">
        <v>33</v>
      </c>
      <c r="R56" s="17" t="s">
        <v>34</v>
      </c>
      <c r="S56" s="18"/>
      <c r="T56" s="18"/>
      <c r="U56" s="18"/>
      <c r="V56" s="18"/>
      <c r="W56" s="18"/>
      <c r="X56" s="18"/>
      <c r="Y56" s="18"/>
      <c r="Z56" s="18"/>
      <c r="AA56" s="18"/>
      <c r="AB56" s="18"/>
      <c r="AC56" s="18"/>
      <c r="AD56" s="18"/>
      <c r="AE56" s="18"/>
      <c r="AF56" s="18"/>
      <c r="AG56" s="18"/>
      <c r="AH56" s="19">
        <f t="shared" si="1"/>
        <v>16</v>
      </c>
    </row>
    <row r="57" spans="1:34" ht="14.25" hidden="1" customHeight="1" x14ac:dyDescent="0.25">
      <c r="A57" s="72" t="s">
        <v>164</v>
      </c>
      <c r="B57" s="18" t="s">
        <v>144</v>
      </c>
      <c r="C57" s="15" t="s">
        <v>1</v>
      </c>
      <c r="D57" s="15" t="s">
        <v>2</v>
      </c>
      <c r="E57" s="15" t="s">
        <v>4</v>
      </c>
      <c r="F57" s="15" t="s">
        <v>7</v>
      </c>
      <c r="G57" s="15" t="s">
        <v>10</v>
      </c>
      <c r="H57" s="15" t="s">
        <v>13</v>
      </c>
      <c r="I57" s="16" t="s">
        <v>15</v>
      </c>
      <c r="J57" s="16" t="s">
        <v>17</v>
      </c>
      <c r="K57" s="16" t="s">
        <v>19</v>
      </c>
      <c r="L57" s="16" t="s">
        <v>23</v>
      </c>
      <c r="M57" s="16" t="s">
        <v>26</v>
      </c>
      <c r="N57" s="16" t="s">
        <v>27</v>
      </c>
      <c r="O57" s="17" t="s">
        <v>28</v>
      </c>
      <c r="P57" s="17" t="s">
        <v>29</v>
      </c>
      <c r="Q57" s="17" t="s">
        <v>33</v>
      </c>
      <c r="R57" s="17" t="s">
        <v>34</v>
      </c>
      <c r="S57" s="18"/>
      <c r="T57" s="18"/>
      <c r="U57" s="18"/>
      <c r="V57" s="18"/>
      <c r="W57" s="18"/>
      <c r="X57" s="18"/>
      <c r="Y57" s="18"/>
      <c r="Z57" s="18"/>
      <c r="AA57" s="18"/>
      <c r="AB57" s="18"/>
      <c r="AC57" s="18"/>
      <c r="AD57" s="18"/>
      <c r="AE57" s="18"/>
      <c r="AF57" s="18"/>
      <c r="AG57" s="18"/>
      <c r="AH57" s="19">
        <f t="shared" si="1"/>
        <v>16</v>
      </c>
    </row>
    <row r="58" spans="1:34" ht="14.25" hidden="1" customHeight="1" x14ac:dyDescent="0.25">
      <c r="A58" s="72" t="s">
        <v>165</v>
      </c>
      <c r="B58" s="18" t="s">
        <v>145</v>
      </c>
      <c r="C58" s="15" t="s">
        <v>1</v>
      </c>
      <c r="D58" s="15" t="s">
        <v>2</v>
      </c>
      <c r="E58" s="15" t="s">
        <v>4</v>
      </c>
      <c r="F58" s="15" t="s">
        <v>7</v>
      </c>
      <c r="G58" s="15" t="s">
        <v>10</v>
      </c>
      <c r="H58" s="15" t="s">
        <v>13</v>
      </c>
      <c r="I58" s="16" t="s">
        <v>15</v>
      </c>
      <c r="J58" s="16" t="s">
        <v>17</v>
      </c>
      <c r="K58" s="16" t="s">
        <v>19</v>
      </c>
      <c r="L58" s="16" t="s">
        <v>23</v>
      </c>
      <c r="M58" s="16" t="s">
        <v>26</v>
      </c>
      <c r="N58" s="16" t="s">
        <v>27</v>
      </c>
      <c r="O58" s="17" t="s">
        <v>28</v>
      </c>
      <c r="P58" s="17" t="s">
        <v>29</v>
      </c>
      <c r="Q58" s="17" t="s">
        <v>33</v>
      </c>
      <c r="R58" s="17" t="s">
        <v>34</v>
      </c>
      <c r="S58" s="18"/>
      <c r="T58" s="18"/>
      <c r="U58" s="18"/>
      <c r="V58" s="18"/>
      <c r="W58" s="18"/>
      <c r="X58" s="18"/>
      <c r="Y58" s="18"/>
      <c r="Z58" s="18"/>
      <c r="AA58" s="18"/>
      <c r="AB58" s="18"/>
      <c r="AC58" s="18"/>
      <c r="AD58" s="18"/>
      <c r="AE58" s="18"/>
      <c r="AF58" s="18"/>
      <c r="AG58" s="18"/>
      <c r="AH58" s="19">
        <f t="shared" si="1"/>
        <v>16</v>
      </c>
    </row>
    <row r="59" spans="1:34" ht="14.25" customHeight="1" x14ac:dyDescent="0.25">
      <c r="A59" s="70" t="s">
        <v>105</v>
      </c>
      <c r="B59" s="13" t="s">
        <v>99</v>
      </c>
      <c r="C59" s="10" t="s">
        <v>4</v>
      </c>
      <c r="D59" s="10" t="s">
        <v>10</v>
      </c>
      <c r="E59" s="10" t="s">
        <v>13</v>
      </c>
      <c r="F59" s="11" t="s">
        <v>15</v>
      </c>
      <c r="G59" s="11" t="s">
        <v>17</v>
      </c>
      <c r="H59" s="11" t="s">
        <v>19</v>
      </c>
      <c r="I59" s="11" t="s">
        <v>21</v>
      </c>
      <c r="J59" s="11" t="s">
        <v>23</v>
      </c>
      <c r="K59" s="11" t="s">
        <v>26</v>
      </c>
      <c r="L59" s="12" t="s">
        <v>30</v>
      </c>
      <c r="M59" s="13"/>
      <c r="N59" s="13"/>
      <c r="O59" s="13"/>
      <c r="P59" s="13"/>
      <c r="Q59" s="13"/>
      <c r="R59" s="13"/>
      <c r="S59" s="13"/>
      <c r="T59" s="13"/>
      <c r="U59" s="13"/>
      <c r="V59" s="13"/>
      <c r="W59" s="13"/>
      <c r="X59" s="13"/>
      <c r="Y59" s="13"/>
      <c r="Z59" s="13"/>
      <c r="AA59" s="13"/>
      <c r="AB59" s="13"/>
      <c r="AC59" s="13"/>
      <c r="AD59" s="13"/>
      <c r="AE59" s="13"/>
      <c r="AF59" s="13"/>
      <c r="AG59" s="13"/>
      <c r="AH59" s="14">
        <f t="shared" si="1"/>
        <v>10</v>
      </c>
    </row>
    <row r="60" spans="1:34" ht="14.25" customHeight="1" x14ac:dyDescent="0.25">
      <c r="A60" s="72" t="s">
        <v>79</v>
      </c>
      <c r="B60" s="18" t="s">
        <v>99</v>
      </c>
      <c r="C60" s="15" t="s">
        <v>2</v>
      </c>
      <c r="D60" s="15" t="s">
        <v>4</v>
      </c>
      <c r="E60" s="15" t="s">
        <v>10</v>
      </c>
      <c r="F60" s="15" t="s">
        <v>13</v>
      </c>
      <c r="G60" s="16" t="s">
        <v>15</v>
      </c>
      <c r="H60" s="16" t="s">
        <v>17</v>
      </c>
      <c r="I60" s="16" t="s">
        <v>19</v>
      </c>
      <c r="J60" s="16" t="s">
        <v>21</v>
      </c>
      <c r="K60" s="16" t="s">
        <v>23</v>
      </c>
      <c r="L60" s="16" t="s">
        <v>25</v>
      </c>
      <c r="M60" s="16" t="s">
        <v>26</v>
      </c>
      <c r="N60" s="17" t="s">
        <v>28</v>
      </c>
      <c r="O60" s="17" t="s">
        <v>29</v>
      </c>
      <c r="P60" s="18"/>
      <c r="Q60" s="18"/>
      <c r="R60" s="18"/>
      <c r="S60" s="18"/>
      <c r="T60" s="18"/>
      <c r="U60" s="18"/>
      <c r="V60" s="18"/>
      <c r="W60" s="18"/>
      <c r="X60" s="18"/>
      <c r="Y60" s="18"/>
      <c r="Z60" s="18"/>
      <c r="AA60" s="18"/>
      <c r="AB60" s="18"/>
      <c r="AC60" s="18"/>
      <c r="AD60" s="18"/>
      <c r="AE60" s="18"/>
      <c r="AF60" s="18"/>
      <c r="AG60" s="18"/>
      <c r="AH60" s="19">
        <f t="shared" si="1"/>
        <v>13</v>
      </c>
    </row>
    <row r="61" spans="1:34" ht="14.25" customHeight="1" x14ac:dyDescent="0.25">
      <c r="A61" s="72" t="s">
        <v>109</v>
      </c>
      <c r="B61" s="18" t="s">
        <v>99</v>
      </c>
      <c r="C61" s="15" t="s">
        <v>2</v>
      </c>
      <c r="D61" s="15" t="s">
        <v>3</v>
      </c>
      <c r="E61" s="15" t="s">
        <v>4</v>
      </c>
      <c r="F61" s="15" t="s">
        <v>10</v>
      </c>
      <c r="G61" s="15" t="s">
        <v>13</v>
      </c>
      <c r="H61" s="16" t="s">
        <v>15</v>
      </c>
      <c r="I61" s="16" t="s">
        <v>17</v>
      </c>
      <c r="J61" s="16" t="s">
        <v>19</v>
      </c>
      <c r="K61" s="16" t="s">
        <v>21</v>
      </c>
      <c r="L61" s="16" t="s">
        <v>23</v>
      </c>
      <c r="M61" s="16" t="s">
        <v>26</v>
      </c>
      <c r="N61" s="17" t="s">
        <v>28</v>
      </c>
      <c r="O61" s="17" t="s">
        <v>29</v>
      </c>
      <c r="P61" s="17" t="s">
        <v>30</v>
      </c>
      <c r="Q61" s="18"/>
      <c r="R61" s="18"/>
      <c r="S61" s="18"/>
      <c r="T61" s="18"/>
      <c r="U61" s="18"/>
      <c r="V61" s="18"/>
      <c r="W61" s="18"/>
      <c r="X61" s="18"/>
      <c r="Y61" s="18"/>
      <c r="Z61" s="18"/>
      <c r="AA61" s="18"/>
      <c r="AB61" s="18"/>
      <c r="AC61" s="18"/>
      <c r="AD61" s="18"/>
      <c r="AE61" s="18"/>
      <c r="AF61" s="18"/>
      <c r="AG61" s="18"/>
      <c r="AH61" s="19">
        <f t="shared" si="1"/>
        <v>14</v>
      </c>
    </row>
    <row r="62" spans="1:34" ht="14.25" customHeight="1" x14ac:dyDescent="0.25">
      <c r="A62" s="71" t="s">
        <v>81</v>
      </c>
      <c r="B62" s="23" t="s">
        <v>99</v>
      </c>
      <c r="C62" s="20" t="s">
        <v>2</v>
      </c>
      <c r="D62" s="20" t="s">
        <v>3</v>
      </c>
      <c r="E62" s="20" t="s">
        <v>4</v>
      </c>
      <c r="F62" s="20" t="s">
        <v>10</v>
      </c>
      <c r="G62" s="20" t="s">
        <v>13</v>
      </c>
      <c r="H62" s="21" t="s">
        <v>15</v>
      </c>
      <c r="I62" s="21" t="s">
        <v>17</v>
      </c>
      <c r="J62" s="21" t="s">
        <v>18</v>
      </c>
      <c r="K62" s="21" t="s">
        <v>19</v>
      </c>
      <c r="L62" s="21" t="s">
        <v>23</v>
      </c>
      <c r="M62" s="21" t="s">
        <v>27</v>
      </c>
      <c r="N62" s="22" t="s">
        <v>28</v>
      </c>
      <c r="O62" s="22" t="s">
        <v>29</v>
      </c>
      <c r="P62" s="22" t="s">
        <v>30</v>
      </c>
      <c r="Q62" s="22" t="s">
        <v>33</v>
      </c>
      <c r="R62" s="22" t="s">
        <v>34</v>
      </c>
      <c r="S62" s="23"/>
      <c r="T62" s="23"/>
      <c r="U62" s="23"/>
      <c r="V62" s="23"/>
      <c r="W62" s="23"/>
      <c r="X62" s="23"/>
      <c r="Y62" s="23"/>
      <c r="Z62" s="23"/>
      <c r="AA62" s="23"/>
      <c r="AB62" s="23"/>
      <c r="AC62" s="23"/>
      <c r="AD62" s="23"/>
      <c r="AE62" s="23"/>
      <c r="AF62" s="23"/>
      <c r="AG62" s="23"/>
      <c r="AH62" s="24">
        <f t="shared" si="1"/>
        <v>16</v>
      </c>
    </row>
    <row r="63" spans="1:34" ht="14.25" customHeight="1" x14ac:dyDescent="0.25">
      <c r="A63" s="70" t="s">
        <v>88</v>
      </c>
      <c r="B63" s="13" t="s">
        <v>131</v>
      </c>
      <c r="C63" s="10" t="s">
        <v>3</v>
      </c>
      <c r="D63" s="10" t="s">
        <v>4</v>
      </c>
      <c r="E63" s="10" t="s">
        <v>6</v>
      </c>
      <c r="F63" s="10" t="s">
        <v>13</v>
      </c>
      <c r="G63" s="11" t="s">
        <v>15</v>
      </c>
      <c r="H63" s="11" t="s">
        <v>17</v>
      </c>
      <c r="I63" s="11" t="s">
        <v>19</v>
      </c>
      <c r="J63" s="11" t="s">
        <v>23</v>
      </c>
      <c r="K63" s="12" t="s">
        <v>28</v>
      </c>
      <c r="L63" s="13"/>
      <c r="M63" s="13"/>
      <c r="N63" s="13"/>
      <c r="O63" s="13"/>
      <c r="P63" s="13"/>
      <c r="Q63" s="13"/>
      <c r="R63" s="13"/>
      <c r="S63" s="13"/>
      <c r="T63" s="13"/>
      <c r="U63" s="13"/>
      <c r="V63" s="13"/>
      <c r="W63" s="13"/>
      <c r="X63" s="13"/>
      <c r="Y63" s="13"/>
      <c r="Z63" s="13"/>
      <c r="AA63" s="13"/>
      <c r="AB63" s="13"/>
      <c r="AC63" s="13"/>
      <c r="AD63" s="13"/>
      <c r="AE63" s="13"/>
      <c r="AF63" s="13"/>
      <c r="AG63" s="13"/>
      <c r="AH63" s="14">
        <f t="shared" si="1"/>
        <v>9</v>
      </c>
    </row>
    <row r="64" spans="1:34" ht="14.25" customHeight="1" x14ac:dyDescent="0.25">
      <c r="A64" s="72" t="s">
        <v>87</v>
      </c>
      <c r="B64" s="18" t="s">
        <v>131</v>
      </c>
      <c r="C64" s="15" t="s">
        <v>3</v>
      </c>
      <c r="D64" s="15" t="s">
        <v>4</v>
      </c>
      <c r="E64" s="15" t="s">
        <v>6</v>
      </c>
      <c r="F64" s="16" t="s">
        <v>14</v>
      </c>
      <c r="G64" s="16" t="s">
        <v>15</v>
      </c>
      <c r="H64" s="16" t="s">
        <v>16</v>
      </c>
      <c r="I64" s="16" t="s">
        <v>17</v>
      </c>
      <c r="J64" s="16" t="s">
        <v>19</v>
      </c>
      <c r="K64" s="16" t="s">
        <v>23</v>
      </c>
      <c r="L64" s="16" t="s">
        <v>25</v>
      </c>
      <c r="M64" s="17" t="s">
        <v>30</v>
      </c>
      <c r="N64" s="17" t="s">
        <v>31</v>
      </c>
      <c r="O64" s="17" t="s">
        <v>35</v>
      </c>
      <c r="P64" s="18"/>
      <c r="Q64" s="18"/>
      <c r="R64" s="18"/>
      <c r="S64" s="18"/>
      <c r="T64" s="18"/>
      <c r="U64" s="18"/>
      <c r="V64" s="18"/>
      <c r="W64" s="18"/>
      <c r="X64" s="18"/>
      <c r="Y64" s="18"/>
      <c r="Z64" s="18"/>
      <c r="AA64" s="18"/>
      <c r="AB64" s="18"/>
      <c r="AC64" s="18"/>
      <c r="AD64" s="18"/>
      <c r="AE64" s="18"/>
      <c r="AF64" s="18"/>
      <c r="AG64" s="18"/>
      <c r="AH64" s="19">
        <f t="shared" si="1"/>
        <v>13</v>
      </c>
    </row>
    <row r="65" spans="1:34" ht="14.25" customHeight="1" x14ac:dyDescent="0.25">
      <c r="A65" s="72" t="s">
        <v>85</v>
      </c>
      <c r="B65" s="18" t="s">
        <v>131</v>
      </c>
      <c r="C65" s="15" t="s">
        <v>2</v>
      </c>
      <c r="D65" s="15" t="s">
        <v>3</v>
      </c>
      <c r="E65" s="15" t="s">
        <v>4</v>
      </c>
      <c r="F65" s="15" t="s">
        <v>10</v>
      </c>
      <c r="G65" s="15" t="s">
        <v>13</v>
      </c>
      <c r="H65" s="16" t="s">
        <v>15</v>
      </c>
      <c r="I65" s="16" t="s">
        <v>17</v>
      </c>
      <c r="J65" s="16" t="s">
        <v>19</v>
      </c>
      <c r="K65" s="16" t="s">
        <v>21</v>
      </c>
      <c r="L65" s="16" t="s">
        <v>23</v>
      </c>
      <c r="M65" s="16" t="s">
        <v>25</v>
      </c>
      <c r="N65" s="16" t="s">
        <v>26</v>
      </c>
      <c r="O65" s="17" t="s">
        <v>30</v>
      </c>
      <c r="P65" s="17" t="s">
        <v>35</v>
      </c>
      <c r="Q65" s="18"/>
      <c r="R65" s="18"/>
      <c r="S65" s="18"/>
      <c r="T65" s="18"/>
      <c r="U65" s="18"/>
      <c r="V65" s="18"/>
      <c r="W65" s="18"/>
      <c r="X65" s="18"/>
      <c r="Y65" s="18"/>
      <c r="Z65" s="18"/>
      <c r="AA65" s="18"/>
      <c r="AB65" s="18"/>
      <c r="AC65" s="18"/>
      <c r="AD65" s="18"/>
      <c r="AE65" s="18"/>
      <c r="AF65" s="18"/>
      <c r="AG65" s="18"/>
      <c r="AH65" s="19">
        <f t="shared" si="1"/>
        <v>14</v>
      </c>
    </row>
    <row r="66" spans="1:34" ht="14.25" customHeight="1" x14ac:dyDescent="0.25">
      <c r="A66" s="72" t="s">
        <v>86</v>
      </c>
      <c r="B66" s="18" t="s">
        <v>131</v>
      </c>
      <c r="C66" s="15" t="s">
        <v>2</v>
      </c>
      <c r="D66" s="15" t="s">
        <v>3</v>
      </c>
      <c r="E66" s="15" t="s">
        <v>4</v>
      </c>
      <c r="F66" s="15" t="s">
        <v>10</v>
      </c>
      <c r="G66" s="15" t="s">
        <v>13</v>
      </c>
      <c r="H66" s="16" t="s">
        <v>15</v>
      </c>
      <c r="I66" s="16" t="s">
        <v>17</v>
      </c>
      <c r="J66" s="16" t="s">
        <v>19</v>
      </c>
      <c r="K66" s="16" t="s">
        <v>23</v>
      </c>
      <c r="L66" s="16" t="s">
        <v>27</v>
      </c>
      <c r="M66" s="17" t="s">
        <v>28</v>
      </c>
      <c r="N66" s="17" t="s">
        <v>29</v>
      </c>
      <c r="O66" s="17" t="s">
        <v>30</v>
      </c>
      <c r="P66" s="17" t="s">
        <v>33</v>
      </c>
      <c r="Q66" s="17" t="s">
        <v>34</v>
      </c>
      <c r="R66" s="18"/>
      <c r="S66" s="18"/>
      <c r="T66" s="18"/>
      <c r="U66" s="18"/>
      <c r="V66" s="18"/>
      <c r="W66" s="18"/>
      <c r="X66" s="18"/>
      <c r="Y66" s="18"/>
      <c r="Z66" s="18"/>
      <c r="AA66" s="18"/>
      <c r="AB66" s="18"/>
      <c r="AC66" s="18"/>
      <c r="AD66" s="18"/>
      <c r="AE66" s="18"/>
      <c r="AF66" s="18"/>
      <c r="AG66" s="18"/>
      <c r="AH66" s="19">
        <f t="shared" si="1"/>
        <v>15</v>
      </c>
    </row>
    <row r="67" spans="1:34" ht="14.25" customHeight="1" x14ac:dyDescent="0.25">
      <c r="A67" s="72" t="s">
        <v>91</v>
      </c>
      <c r="B67" s="18" t="s">
        <v>131</v>
      </c>
      <c r="C67" s="15" t="s">
        <v>2</v>
      </c>
      <c r="D67" s="15" t="s">
        <v>3</v>
      </c>
      <c r="E67" s="15" t="s">
        <v>4</v>
      </c>
      <c r="F67" s="15" t="s">
        <v>10</v>
      </c>
      <c r="G67" s="15" t="s">
        <v>13</v>
      </c>
      <c r="H67" s="16" t="s">
        <v>15</v>
      </c>
      <c r="I67" s="16" t="s">
        <v>17</v>
      </c>
      <c r="J67" s="16" t="s">
        <v>19</v>
      </c>
      <c r="K67" s="16" t="s">
        <v>21</v>
      </c>
      <c r="L67" s="16" t="s">
        <v>23</v>
      </c>
      <c r="M67" s="16" t="s">
        <v>25</v>
      </c>
      <c r="N67" s="16" t="s">
        <v>26</v>
      </c>
      <c r="O67" s="17" t="s">
        <v>28</v>
      </c>
      <c r="P67" s="17" t="s">
        <v>29</v>
      </c>
      <c r="Q67" s="17" t="s">
        <v>30</v>
      </c>
      <c r="R67" s="18"/>
      <c r="S67" s="18"/>
      <c r="T67" s="18"/>
      <c r="U67" s="18"/>
      <c r="V67" s="18"/>
      <c r="W67" s="18"/>
      <c r="X67" s="18"/>
      <c r="Y67" s="18"/>
      <c r="Z67" s="18"/>
      <c r="AA67" s="18"/>
      <c r="AB67" s="18"/>
      <c r="AC67" s="18"/>
      <c r="AD67" s="18"/>
      <c r="AE67" s="18"/>
      <c r="AF67" s="18"/>
      <c r="AG67" s="18"/>
      <c r="AH67" s="19">
        <f t="shared" si="1"/>
        <v>15</v>
      </c>
    </row>
    <row r="68" spans="1:34" ht="14.25" customHeight="1" x14ac:dyDescent="0.25">
      <c r="A68" s="72" t="s">
        <v>90</v>
      </c>
      <c r="B68" s="18" t="s">
        <v>131</v>
      </c>
      <c r="C68" s="15" t="s">
        <v>4</v>
      </c>
      <c r="D68" s="15" t="s">
        <v>10</v>
      </c>
      <c r="E68" s="16" t="s">
        <v>14</v>
      </c>
      <c r="F68" s="16" t="s">
        <v>15</v>
      </c>
      <c r="G68" s="16" t="s">
        <v>16</v>
      </c>
      <c r="H68" s="16" t="s">
        <v>17</v>
      </c>
      <c r="I68" s="16" t="s">
        <v>18</v>
      </c>
      <c r="J68" s="16" t="s">
        <v>19</v>
      </c>
      <c r="K68" s="16" t="s">
        <v>23</v>
      </c>
      <c r="L68" s="16" t="s">
        <v>25</v>
      </c>
      <c r="M68" s="16" t="s">
        <v>27</v>
      </c>
      <c r="N68" s="17" t="s">
        <v>28</v>
      </c>
      <c r="O68" s="17" t="s">
        <v>29</v>
      </c>
      <c r="P68" s="17" t="s">
        <v>30</v>
      </c>
      <c r="Q68" s="17" t="s">
        <v>33</v>
      </c>
      <c r="R68" s="17" t="s">
        <v>34</v>
      </c>
      <c r="S68" s="17" t="s">
        <v>35</v>
      </c>
      <c r="T68" s="18"/>
      <c r="U68" s="18"/>
      <c r="V68" s="18"/>
      <c r="W68" s="18"/>
      <c r="X68" s="18"/>
      <c r="Y68" s="18"/>
      <c r="Z68" s="18"/>
      <c r="AA68" s="18"/>
      <c r="AB68" s="18"/>
      <c r="AC68" s="18"/>
      <c r="AD68" s="18"/>
      <c r="AE68" s="18"/>
      <c r="AF68" s="18"/>
      <c r="AG68" s="18"/>
      <c r="AH68" s="19">
        <f t="shared" si="1"/>
        <v>17</v>
      </c>
    </row>
    <row r="69" spans="1:34" ht="14.25" customHeight="1" x14ac:dyDescent="0.25">
      <c r="A69" s="71" t="s">
        <v>89</v>
      </c>
      <c r="B69" s="23" t="s">
        <v>131</v>
      </c>
      <c r="C69" s="20" t="s">
        <v>2</v>
      </c>
      <c r="D69" s="20" t="s">
        <v>3</v>
      </c>
      <c r="E69" s="20" t="s">
        <v>4</v>
      </c>
      <c r="F69" s="20" t="s">
        <v>6</v>
      </c>
      <c r="G69" s="20" t="s">
        <v>7</v>
      </c>
      <c r="H69" s="20" t="s">
        <v>10</v>
      </c>
      <c r="I69" s="20" t="s">
        <v>13</v>
      </c>
      <c r="J69" s="21" t="s">
        <v>15</v>
      </c>
      <c r="K69" s="21" t="s">
        <v>17</v>
      </c>
      <c r="L69" s="21" t="s">
        <v>19</v>
      </c>
      <c r="M69" s="21" t="s">
        <v>23</v>
      </c>
      <c r="N69" s="21" t="s">
        <v>25</v>
      </c>
      <c r="O69" s="21" t="s">
        <v>26</v>
      </c>
      <c r="P69" s="21" t="s">
        <v>27</v>
      </c>
      <c r="Q69" s="22" t="s">
        <v>28</v>
      </c>
      <c r="R69" s="22" t="s">
        <v>29</v>
      </c>
      <c r="S69" s="22" t="s">
        <v>30</v>
      </c>
      <c r="T69" s="22" t="s">
        <v>31</v>
      </c>
      <c r="U69" s="22" t="s">
        <v>33</v>
      </c>
      <c r="V69" s="22" t="s">
        <v>34</v>
      </c>
      <c r="W69" s="22" t="s">
        <v>35</v>
      </c>
      <c r="X69" s="23"/>
      <c r="Y69" s="23"/>
      <c r="Z69" s="23"/>
      <c r="AA69" s="23"/>
      <c r="AB69" s="23"/>
      <c r="AC69" s="23"/>
      <c r="AD69" s="23"/>
      <c r="AE69" s="23"/>
      <c r="AF69" s="23"/>
      <c r="AG69" s="23"/>
      <c r="AH69" s="24">
        <f t="shared" si="1"/>
        <v>21</v>
      </c>
    </row>
  </sheetData>
  <sortState xmlns:xlrd2="http://schemas.microsoft.com/office/spreadsheetml/2017/richdata2" ref="A50:AH56">
    <sortCondition ref="AH50:AH56"/>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C4893-69AA-459E-831B-2FC65221513E}">
  <sheetPr>
    <tabColor theme="4"/>
  </sheetPr>
  <dimension ref="A1:AV18"/>
  <sheetViews>
    <sheetView workbookViewId="0">
      <selection activeCell="AU26" sqref="AU26"/>
    </sheetView>
  </sheetViews>
  <sheetFormatPr defaultRowHeight="12.75" x14ac:dyDescent="0.2"/>
  <cols>
    <col min="1" max="1" width="5.28515625" style="1" bestFit="1" customWidth="1"/>
    <col min="2" max="2" width="4" style="2" bestFit="1" customWidth="1"/>
    <col min="3" max="3" width="4.42578125" style="2" bestFit="1" customWidth="1"/>
    <col min="4" max="18" width="4" style="2" bestFit="1" customWidth="1"/>
    <col min="19" max="19" width="4.140625" style="2" bestFit="1" customWidth="1"/>
    <col min="20" max="38" width="4" style="2" bestFit="1" customWidth="1"/>
    <col min="39" max="40" width="4.140625" style="2" bestFit="1" customWidth="1"/>
    <col min="41" max="48" width="4" style="2" bestFit="1" customWidth="1"/>
    <col min="49" max="16384" width="9.140625" style="1"/>
  </cols>
  <sheetData>
    <row r="1" spans="1:48" x14ac:dyDescent="0.2">
      <c r="A1" s="38"/>
      <c r="B1" s="59" t="s">
        <v>0</v>
      </c>
      <c r="C1" s="59" t="s">
        <v>1</v>
      </c>
      <c r="D1" s="59" t="s">
        <v>2</v>
      </c>
      <c r="E1" s="59" t="s">
        <v>3</v>
      </c>
      <c r="F1" s="59" t="s">
        <v>4</v>
      </c>
      <c r="G1" s="59" t="s">
        <v>5</v>
      </c>
      <c r="H1" s="59" t="s">
        <v>6</v>
      </c>
      <c r="I1" s="59" t="s">
        <v>7</v>
      </c>
      <c r="J1" s="59" t="s">
        <v>8</v>
      </c>
      <c r="K1" s="59" t="s">
        <v>9</v>
      </c>
      <c r="L1" s="59" t="s">
        <v>10</v>
      </c>
      <c r="M1" s="59" t="s">
        <v>11</v>
      </c>
      <c r="N1" s="59" t="s">
        <v>12</v>
      </c>
      <c r="O1" s="59" t="s">
        <v>13</v>
      </c>
      <c r="P1" s="60" t="s">
        <v>14</v>
      </c>
      <c r="Q1" s="60" t="s">
        <v>15</v>
      </c>
      <c r="R1" s="60" t="s">
        <v>16</v>
      </c>
      <c r="S1" s="60" t="s">
        <v>17</v>
      </c>
      <c r="T1" s="60" t="s">
        <v>18</v>
      </c>
      <c r="U1" s="60" t="s">
        <v>19</v>
      </c>
      <c r="V1" s="60" t="s">
        <v>20</v>
      </c>
      <c r="W1" s="60" t="s">
        <v>21</v>
      </c>
      <c r="X1" s="60" t="s">
        <v>22</v>
      </c>
      <c r="Y1" s="60" t="s">
        <v>23</v>
      </c>
      <c r="Z1" s="60" t="s">
        <v>24</v>
      </c>
      <c r="AA1" s="60" t="s">
        <v>25</v>
      </c>
      <c r="AB1" s="60" t="s">
        <v>26</v>
      </c>
      <c r="AC1" s="60" t="s">
        <v>27</v>
      </c>
      <c r="AD1" s="61" t="s">
        <v>28</v>
      </c>
      <c r="AE1" s="61" t="s">
        <v>29</v>
      </c>
      <c r="AF1" s="61" t="s">
        <v>30</v>
      </c>
      <c r="AG1" s="61" t="s">
        <v>31</v>
      </c>
      <c r="AH1" s="61" t="s">
        <v>32</v>
      </c>
      <c r="AI1" s="61" t="s">
        <v>33</v>
      </c>
      <c r="AJ1" s="61" t="s">
        <v>34</v>
      </c>
      <c r="AK1" s="61" t="s">
        <v>35</v>
      </c>
      <c r="AL1" s="62" t="s">
        <v>36</v>
      </c>
      <c r="AM1" s="62" t="s">
        <v>37</v>
      </c>
      <c r="AN1" s="62" t="s">
        <v>38</v>
      </c>
      <c r="AO1" s="62" t="s">
        <v>39</v>
      </c>
      <c r="AP1" s="62" t="s">
        <v>40</v>
      </c>
      <c r="AQ1" s="62" t="s">
        <v>41</v>
      </c>
      <c r="AR1" s="62" t="s">
        <v>42</v>
      </c>
      <c r="AS1" s="62" t="s">
        <v>43</v>
      </c>
      <c r="AT1" s="62" t="s">
        <v>44</v>
      </c>
      <c r="AU1" s="62" t="s">
        <v>45</v>
      </c>
      <c r="AV1" s="62" t="s">
        <v>46</v>
      </c>
    </row>
    <row r="2" spans="1:48" x14ac:dyDescent="0.2">
      <c r="A2" s="63" t="s">
        <v>50</v>
      </c>
      <c r="B2" s="64">
        <v>1E-4</v>
      </c>
      <c r="C2" s="64">
        <v>1E-4</v>
      </c>
      <c r="D2" s="64">
        <v>1E-4</v>
      </c>
      <c r="E2" s="64">
        <v>1E-4</v>
      </c>
      <c r="F2" s="64">
        <v>0.94444444444444442</v>
      </c>
      <c r="G2" s="64">
        <v>1E-4</v>
      </c>
      <c r="H2" s="64">
        <v>0.94444444444444442</v>
      </c>
      <c r="I2" s="64">
        <v>1E-4</v>
      </c>
      <c r="J2" s="64">
        <v>1E-4</v>
      </c>
      <c r="K2" s="64">
        <v>1E-4</v>
      </c>
      <c r="L2" s="64">
        <v>1.7</v>
      </c>
      <c r="M2" s="64">
        <v>1E-4</v>
      </c>
      <c r="N2" s="64">
        <v>1E-4</v>
      </c>
      <c r="O2" s="64">
        <v>0.94444444444444442</v>
      </c>
      <c r="P2" s="64">
        <v>1</v>
      </c>
      <c r="Q2" s="64">
        <v>1.7</v>
      </c>
      <c r="R2" s="64">
        <v>2.125</v>
      </c>
      <c r="S2" s="64">
        <v>1.4166666666666667</v>
      </c>
      <c r="T2" s="64">
        <v>2.125</v>
      </c>
      <c r="U2" s="64">
        <v>2.2666666666666666</v>
      </c>
      <c r="V2" s="64">
        <v>1</v>
      </c>
      <c r="W2" s="64">
        <v>1</v>
      </c>
      <c r="X2" s="64">
        <v>1.4166666666666667</v>
      </c>
      <c r="Y2" s="64">
        <v>1E-4</v>
      </c>
      <c r="Z2" s="64">
        <v>1.8888888888888888</v>
      </c>
      <c r="AA2" s="64">
        <v>1.4166666666666667</v>
      </c>
      <c r="AB2" s="64">
        <v>0.94444444444444442</v>
      </c>
      <c r="AC2" s="64">
        <v>0.94444444444444442</v>
      </c>
      <c r="AD2" s="64">
        <v>2.125</v>
      </c>
      <c r="AE2" s="64">
        <v>2.125</v>
      </c>
      <c r="AF2" s="64">
        <v>1.4166666666666667</v>
      </c>
      <c r="AG2" s="64">
        <v>0.94444444444444442</v>
      </c>
      <c r="AH2" s="64">
        <v>1</v>
      </c>
      <c r="AI2" s="64">
        <v>1.7</v>
      </c>
      <c r="AJ2" s="64">
        <v>0.94444444444444442</v>
      </c>
      <c r="AK2" s="64">
        <v>1.8888888888888888</v>
      </c>
      <c r="AL2" s="64">
        <v>2.125</v>
      </c>
      <c r="AM2" s="64">
        <v>2.125</v>
      </c>
      <c r="AN2" s="64">
        <v>1.8888888888888888</v>
      </c>
      <c r="AO2" s="64">
        <v>1E-4</v>
      </c>
      <c r="AP2" s="64">
        <v>2.125</v>
      </c>
      <c r="AQ2" s="64">
        <v>1.8888888888888888</v>
      </c>
      <c r="AR2" s="64">
        <v>1.8888888888888888</v>
      </c>
      <c r="AS2" s="64">
        <v>1E-4</v>
      </c>
      <c r="AT2" s="64">
        <v>2.125</v>
      </c>
      <c r="AU2" s="64">
        <v>1</v>
      </c>
      <c r="AV2" s="64">
        <v>1.7</v>
      </c>
    </row>
    <row r="3" spans="1:48" x14ac:dyDescent="0.2">
      <c r="A3" s="65" t="s">
        <v>60</v>
      </c>
      <c r="B3" s="64">
        <v>1.0625</v>
      </c>
      <c r="C3" s="64">
        <v>1.5454545454545454</v>
      </c>
      <c r="D3" s="64">
        <v>1.0625</v>
      </c>
      <c r="E3" s="64">
        <v>1.0625</v>
      </c>
      <c r="F3" s="64">
        <v>1.7</v>
      </c>
      <c r="G3" s="64">
        <v>1.0625</v>
      </c>
      <c r="H3" s="64">
        <v>1.5454545454545454</v>
      </c>
      <c r="I3" s="64">
        <v>1.0625</v>
      </c>
      <c r="J3" s="64">
        <v>1.0625</v>
      </c>
      <c r="K3" s="64">
        <v>1.7</v>
      </c>
      <c r="L3" s="64">
        <v>1.5454545454545454</v>
      </c>
      <c r="M3" s="64">
        <v>1.0625</v>
      </c>
      <c r="N3" s="64">
        <v>1.8888888888888888</v>
      </c>
      <c r="O3" s="64">
        <v>1.5454545454545454</v>
      </c>
      <c r="P3" s="64">
        <v>1</v>
      </c>
      <c r="Q3" s="64">
        <v>1.7</v>
      </c>
      <c r="R3" s="64">
        <v>1.5454545454545454</v>
      </c>
      <c r="S3" s="64">
        <v>1.5454545454545454</v>
      </c>
      <c r="T3" s="64">
        <v>1.8888888888888888</v>
      </c>
      <c r="U3" s="64">
        <v>2.2666666666666666</v>
      </c>
      <c r="V3" s="64">
        <v>1</v>
      </c>
      <c r="W3" s="64">
        <v>1</v>
      </c>
      <c r="X3" s="64">
        <v>1.0625</v>
      </c>
      <c r="Y3" s="64">
        <v>1.0625</v>
      </c>
      <c r="Z3" s="64">
        <v>1.8888888888888888</v>
      </c>
      <c r="AA3" s="64">
        <v>1.5454545454545454</v>
      </c>
      <c r="AB3" s="64">
        <v>1.5454545454545454</v>
      </c>
      <c r="AC3" s="64">
        <v>1.5454545454545454</v>
      </c>
      <c r="AD3" s="64">
        <v>2.2666666666666666</v>
      </c>
      <c r="AE3" s="64">
        <v>2.125</v>
      </c>
      <c r="AF3" s="64">
        <v>1.5454545454545454</v>
      </c>
      <c r="AG3" s="64">
        <v>1.5454545454545454</v>
      </c>
      <c r="AH3" s="64">
        <v>1</v>
      </c>
      <c r="AI3" s="64">
        <v>2.125</v>
      </c>
      <c r="AJ3" s="64">
        <v>2.125</v>
      </c>
      <c r="AK3" s="64">
        <v>1.8888888888888888</v>
      </c>
      <c r="AL3" s="64">
        <f>AL$2</f>
        <v>2.125</v>
      </c>
      <c r="AM3" s="64">
        <f t="shared" ref="AM3:AV15" si="0">AM$2</f>
        <v>2.125</v>
      </c>
      <c r="AN3" s="64">
        <f t="shared" si="0"/>
        <v>1.8888888888888888</v>
      </c>
      <c r="AO3" s="64">
        <f t="shared" si="0"/>
        <v>1E-4</v>
      </c>
      <c r="AP3" s="64">
        <f t="shared" si="0"/>
        <v>2.125</v>
      </c>
      <c r="AQ3" s="64">
        <f t="shared" si="0"/>
        <v>1.8888888888888888</v>
      </c>
      <c r="AR3" s="64">
        <f t="shared" si="0"/>
        <v>1.8888888888888888</v>
      </c>
      <c r="AS3" s="64">
        <f t="shared" si="0"/>
        <v>1E-4</v>
      </c>
      <c r="AT3" s="64">
        <f t="shared" si="0"/>
        <v>2.125</v>
      </c>
      <c r="AU3" s="64">
        <f t="shared" si="0"/>
        <v>1</v>
      </c>
      <c r="AV3" s="64">
        <f t="shared" si="0"/>
        <v>1.7</v>
      </c>
    </row>
    <row r="4" spans="1:48" x14ac:dyDescent="0.2">
      <c r="A4" s="65" t="s">
        <v>59</v>
      </c>
      <c r="B4" s="64">
        <v>1.0625</v>
      </c>
      <c r="C4" s="64">
        <v>1.5454545454545454</v>
      </c>
      <c r="D4" s="64">
        <v>1.0625</v>
      </c>
      <c r="E4" s="64">
        <v>1.0625</v>
      </c>
      <c r="F4" s="64">
        <v>1.7</v>
      </c>
      <c r="G4" s="64">
        <v>1.0625</v>
      </c>
      <c r="H4" s="64">
        <v>1.5454545454545454</v>
      </c>
      <c r="I4" s="64">
        <v>1.0625</v>
      </c>
      <c r="J4" s="64">
        <v>1.0625</v>
      </c>
      <c r="K4" s="64">
        <v>1.7</v>
      </c>
      <c r="L4" s="64">
        <v>1.5454545454545454</v>
      </c>
      <c r="M4" s="64">
        <v>1.0625</v>
      </c>
      <c r="N4" s="64">
        <v>1.8888888888888888</v>
      </c>
      <c r="O4" s="64">
        <v>1.5454545454545454</v>
      </c>
      <c r="P4" s="64">
        <v>1</v>
      </c>
      <c r="Q4" s="64">
        <v>1.7</v>
      </c>
      <c r="R4" s="64">
        <v>1.5454545454545454</v>
      </c>
      <c r="S4" s="64">
        <v>1.5454545454545454</v>
      </c>
      <c r="T4" s="64">
        <v>1.8888888888888888</v>
      </c>
      <c r="U4" s="64">
        <v>2.2666666666666666</v>
      </c>
      <c r="V4" s="64">
        <v>1</v>
      </c>
      <c r="W4" s="64">
        <v>1</v>
      </c>
      <c r="X4" s="64">
        <v>1.0625</v>
      </c>
      <c r="Y4" s="64">
        <v>1.0625</v>
      </c>
      <c r="Z4" s="64">
        <v>1.8888888888888888</v>
      </c>
      <c r="AA4" s="64">
        <v>1.5454545454545454</v>
      </c>
      <c r="AB4" s="64">
        <v>1.5454545454545454</v>
      </c>
      <c r="AC4" s="64">
        <v>1.5454545454545454</v>
      </c>
      <c r="AD4" s="64">
        <v>2.2666666666666666</v>
      </c>
      <c r="AE4" s="64">
        <v>2.125</v>
      </c>
      <c r="AF4" s="64">
        <v>1.5454545454545454</v>
      </c>
      <c r="AG4" s="64">
        <v>1.5454545454545454</v>
      </c>
      <c r="AH4" s="64">
        <v>1</v>
      </c>
      <c r="AI4" s="64">
        <v>2.125</v>
      </c>
      <c r="AJ4" s="64">
        <v>2.125</v>
      </c>
      <c r="AK4" s="64">
        <v>1.8888888888888888</v>
      </c>
      <c r="AL4" s="64">
        <f t="shared" ref="AL4:AL15" si="1">AL$2</f>
        <v>2.125</v>
      </c>
      <c r="AM4" s="64">
        <f t="shared" si="0"/>
        <v>2.125</v>
      </c>
      <c r="AN4" s="64">
        <f t="shared" si="0"/>
        <v>1.8888888888888888</v>
      </c>
      <c r="AO4" s="64">
        <f t="shared" si="0"/>
        <v>1E-4</v>
      </c>
      <c r="AP4" s="64">
        <f t="shared" si="0"/>
        <v>2.125</v>
      </c>
      <c r="AQ4" s="64">
        <f t="shared" si="0"/>
        <v>1.8888888888888888</v>
      </c>
      <c r="AR4" s="64">
        <f t="shared" si="0"/>
        <v>1.8888888888888888</v>
      </c>
      <c r="AS4" s="64">
        <f t="shared" si="0"/>
        <v>1E-4</v>
      </c>
      <c r="AT4" s="64">
        <f t="shared" si="0"/>
        <v>2.125</v>
      </c>
      <c r="AU4" s="64">
        <f t="shared" si="0"/>
        <v>1</v>
      </c>
      <c r="AV4" s="64">
        <f t="shared" si="0"/>
        <v>1.7</v>
      </c>
    </row>
    <row r="5" spans="1:48" x14ac:dyDescent="0.2">
      <c r="A5" s="66" t="s">
        <v>55</v>
      </c>
      <c r="B5" s="67">
        <v>1</v>
      </c>
      <c r="C5" s="67">
        <v>1</v>
      </c>
      <c r="D5" s="67">
        <v>1</v>
      </c>
      <c r="E5" s="67">
        <v>1</v>
      </c>
      <c r="F5" s="67">
        <v>1.4166666666666667</v>
      </c>
      <c r="G5" s="67">
        <v>1</v>
      </c>
      <c r="H5" s="67">
        <v>1.8888888888888888</v>
      </c>
      <c r="I5" s="67">
        <v>1</v>
      </c>
      <c r="J5" s="67">
        <v>1</v>
      </c>
      <c r="K5" s="67">
        <v>2.125</v>
      </c>
      <c r="L5" s="67">
        <v>1.4166666666666667</v>
      </c>
      <c r="M5" s="67">
        <v>1</v>
      </c>
      <c r="N5" s="67">
        <v>1.8888888888888888</v>
      </c>
      <c r="O5" s="67">
        <v>1</v>
      </c>
      <c r="P5" s="67">
        <v>1</v>
      </c>
      <c r="Q5" s="67">
        <v>1.8888888888888888</v>
      </c>
      <c r="R5" s="67">
        <v>1.4166666666666667</v>
      </c>
      <c r="S5" s="67">
        <v>1.4166666666666667</v>
      </c>
      <c r="T5" s="67">
        <v>1.8888888888888888</v>
      </c>
      <c r="U5" s="67">
        <v>2.2666666666666666</v>
      </c>
      <c r="V5" s="67">
        <v>1</v>
      </c>
      <c r="W5" s="67">
        <v>1</v>
      </c>
      <c r="X5" s="67">
        <v>1.4166666666666667</v>
      </c>
      <c r="Y5" s="67">
        <v>1</v>
      </c>
      <c r="Z5" s="67">
        <v>2.125</v>
      </c>
      <c r="AA5" s="67">
        <v>1</v>
      </c>
      <c r="AB5" s="67">
        <v>1</v>
      </c>
      <c r="AC5" s="67">
        <v>1.4166666666666667</v>
      </c>
      <c r="AD5" s="67">
        <v>2.125</v>
      </c>
      <c r="AE5" s="67">
        <v>2.125</v>
      </c>
      <c r="AF5" s="67">
        <v>1.4166666666666667</v>
      </c>
      <c r="AG5" s="67">
        <v>2.125</v>
      </c>
      <c r="AH5" s="67">
        <v>1</v>
      </c>
      <c r="AI5" s="67">
        <v>1.8888888888888888</v>
      </c>
      <c r="AJ5" s="67">
        <v>1.7</v>
      </c>
      <c r="AK5" s="67">
        <v>2.125</v>
      </c>
      <c r="AL5" s="64">
        <f t="shared" si="1"/>
        <v>2.125</v>
      </c>
      <c r="AM5" s="64">
        <f t="shared" si="0"/>
        <v>2.125</v>
      </c>
      <c r="AN5" s="64">
        <f t="shared" si="0"/>
        <v>1.8888888888888888</v>
      </c>
      <c r="AO5" s="64">
        <f t="shared" si="0"/>
        <v>1E-4</v>
      </c>
      <c r="AP5" s="64">
        <f t="shared" si="0"/>
        <v>2.125</v>
      </c>
      <c r="AQ5" s="64">
        <f t="shared" si="0"/>
        <v>1.8888888888888888</v>
      </c>
      <c r="AR5" s="64">
        <f t="shared" si="0"/>
        <v>1.8888888888888888</v>
      </c>
      <c r="AS5" s="64">
        <f t="shared" si="0"/>
        <v>1E-4</v>
      </c>
      <c r="AT5" s="64">
        <f t="shared" si="0"/>
        <v>2.125</v>
      </c>
      <c r="AU5" s="64">
        <f t="shared" si="0"/>
        <v>1</v>
      </c>
      <c r="AV5" s="64">
        <f t="shared" si="0"/>
        <v>1.7</v>
      </c>
    </row>
    <row r="6" spans="1:48" x14ac:dyDescent="0.2">
      <c r="A6" s="66" t="s">
        <v>63</v>
      </c>
      <c r="B6" s="67">
        <v>1.1333333333333333</v>
      </c>
      <c r="C6" s="67">
        <v>1.8888888888888888</v>
      </c>
      <c r="D6" s="67">
        <v>1.5454545454545454</v>
      </c>
      <c r="E6" s="67">
        <v>1.1333333333333333</v>
      </c>
      <c r="F6" s="67">
        <v>1.8888888888888888</v>
      </c>
      <c r="G6" s="67">
        <v>1.1333333333333333</v>
      </c>
      <c r="H6" s="67">
        <v>1.1333333333333333</v>
      </c>
      <c r="I6" s="67">
        <v>1.1333333333333333</v>
      </c>
      <c r="J6" s="67">
        <v>1.1333333333333333</v>
      </c>
      <c r="K6" s="67">
        <v>1.5454545454545454</v>
      </c>
      <c r="L6" s="67">
        <v>1.8888888888888888</v>
      </c>
      <c r="M6" s="67">
        <v>1.1333333333333333</v>
      </c>
      <c r="N6" s="67">
        <v>1.8888888888888888</v>
      </c>
      <c r="O6" s="67">
        <v>1.8888888888888888</v>
      </c>
      <c r="P6" s="67">
        <v>1</v>
      </c>
      <c r="Q6" s="67">
        <v>1.8888888888888888</v>
      </c>
      <c r="R6" s="67">
        <v>1.1333333333333333</v>
      </c>
      <c r="S6" s="67">
        <v>1.5454545454545454</v>
      </c>
      <c r="T6" s="67">
        <v>1.8888888888888888</v>
      </c>
      <c r="U6" s="67">
        <v>2.125</v>
      </c>
      <c r="V6" s="67">
        <v>1</v>
      </c>
      <c r="W6" s="67">
        <v>1</v>
      </c>
      <c r="X6" s="67">
        <v>1.1333333333333333</v>
      </c>
      <c r="Y6" s="67">
        <v>1.5454545454545454</v>
      </c>
      <c r="Z6" s="67">
        <v>1.8888888888888888</v>
      </c>
      <c r="AA6" s="67">
        <v>1.5454545454545454</v>
      </c>
      <c r="AB6" s="67">
        <v>1.5454545454545454</v>
      </c>
      <c r="AC6" s="67">
        <v>1.5454545454545454</v>
      </c>
      <c r="AD6" s="67">
        <v>2.2666666666666666</v>
      </c>
      <c r="AE6" s="67">
        <v>2.125</v>
      </c>
      <c r="AF6" s="67">
        <v>1.5454545454545454</v>
      </c>
      <c r="AG6" s="67">
        <v>1.1333333333333333</v>
      </c>
      <c r="AH6" s="67">
        <v>1</v>
      </c>
      <c r="AI6" s="67">
        <v>2.125</v>
      </c>
      <c r="AJ6" s="67">
        <v>2.2666666666666666</v>
      </c>
      <c r="AK6" s="67">
        <v>1.8888888888888888</v>
      </c>
      <c r="AL6" s="64">
        <f t="shared" si="1"/>
        <v>2.125</v>
      </c>
      <c r="AM6" s="64">
        <f t="shared" si="0"/>
        <v>2.125</v>
      </c>
      <c r="AN6" s="64">
        <f t="shared" si="0"/>
        <v>1.8888888888888888</v>
      </c>
      <c r="AO6" s="64">
        <f t="shared" si="0"/>
        <v>1E-4</v>
      </c>
      <c r="AP6" s="64">
        <f t="shared" si="0"/>
        <v>2.125</v>
      </c>
      <c r="AQ6" s="64">
        <f t="shared" si="0"/>
        <v>1.8888888888888888</v>
      </c>
      <c r="AR6" s="64">
        <f t="shared" si="0"/>
        <v>1.8888888888888888</v>
      </c>
      <c r="AS6" s="64">
        <f t="shared" si="0"/>
        <v>1E-4</v>
      </c>
      <c r="AT6" s="64">
        <f t="shared" si="0"/>
        <v>2.125</v>
      </c>
      <c r="AU6" s="64">
        <f t="shared" si="0"/>
        <v>1</v>
      </c>
      <c r="AV6" s="64">
        <f t="shared" si="0"/>
        <v>1.7</v>
      </c>
    </row>
    <row r="7" spans="1:48" x14ac:dyDescent="0.2">
      <c r="A7" s="66" t="s">
        <v>56</v>
      </c>
      <c r="B7" s="67">
        <v>1.1333333333333333</v>
      </c>
      <c r="C7" s="67">
        <v>1.8888888888888888</v>
      </c>
      <c r="D7" s="67">
        <v>1.5454545454545454</v>
      </c>
      <c r="E7" s="67">
        <v>1.1333333333333333</v>
      </c>
      <c r="F7" s="67">
        <v>1.8888888888888888</v>
      </c>
      <c r="G7" s="67">
        <v>1.1333333333333333</v>
      </c>
      <c r="H7" s="67">
        <v>1.1333333333333333</v>
      </c>
      <c r="I7" s="67">
        <v>1.1333333333333333</v>
      </c>
      <c r="J7" s="67">
        <v>1.1333333333333333</v>
      </c>
      <c r="K7" s="67">
        <v>1.5454545454545454</v>
      </c>
      <c r="L7" s="67">
        <v>1.8888888888888888</v>
      </c>
      <c r="M7" s="67">
        <v>1.1333333333333333</v>
      </c>
      <c r="N7" s="67">
        <v>1.8888888888888888</v>
      </c>
      <c r="O7" s="67">
        <v>1.8888888888888888</v>
      </c>
      <c r="P7" s="67">
        <v>1</v>
      </c>
      <c r="Q7" s="67">
        <v>1.8888888888888888</v>
      </c>
      <c r="R7" s="67">
        <v>1.1333333333333333</v>
      </c>
      <c r="S7" s="67">
        <v>1.5454545454545454</v>
      </c>
      <c r="T7" s="67">
        <v>1.8888888888888888</v>
      </c>
      <c r="U7" s="67">
        <v>2.125</v>
      </c>
      <c r="V7" s="67">
        <v>1</v>
      </c>
      <c r="W7" s="67">
        <v>1</v>
      </c>
      <c r="X7" s="67">
        <v>1.1333333333333333</v>
      </c>
      <c r="Y7" s="67">
        <v>1.5454545454545454</v>
      </c>
      <c r="Z7" s="67">
        <v>1.8888888888888888</v>
      </c>
      <c r="AA7" s="67">
        <v>1.5454545454545454</v>
      </c>
      <c r="AB7" s="67">
        <v>1.5454545454545454</v>
      </c>
      <c r="AC7" s="67">
        <v>1.5454545454545454</v>
      </c>
      <c r="AD7" s="67">
        <v>2.2666666666666666</v>
      </c>
      <c r="AE7" s="67">
        <v>2.125</v>
      </c>
      <c r="AF7" s="67">
        <v>1.5454545454545454</v>
      </c>
      <c r="AG7" s="67">
        <v>1.1333333333333333</v>
      </c>
      <c r="AH7" s="67">
        <v>1</v>
      </c>
      <c r="AI7" s="67">
        <v>2.125</v>
      </c>
      <c r="AJ7" s="67">
        <v>2.2666666666666666</v>
      </c>
      <c r="AK7" s="67">
        <v>1.8888888888888888</v>
      </c>
      <c r="AL7" s="64">
        <f t="shared" si="1"/>
        <v>2.125</v>
      </c>
      <c r="AM7" s="64">
        <f t="shared" si="0"/>
        <v>2.125</v>
      </c>
      <c r="AN7" s="64">
        <f t="shared" si="0"/>
        <v>1.8888888888888888</v>
      </c>
      <c r="AO7" s="64">
        <f t="shared" si="0"/>
        <v>1E-4</v>
      </c>
      <c r="AP7" s="64">
        <f t="shared" si="0"/>
        <v>2.125</v>
      </c>
      <c r="AQ7" s="64">
        <f t="shared" si="0"/>
        <v>1.8888888888888888</v>
      </c>
      <c r="AR7" s="64">
        <f t="shared" si="0"/>
        <v>1.8888888888888888</v>
      </c>
      <c r="AS7" s="64">
        <f t="shared" si="0"/>
        <v>1E-4</v>
      </c>
      <c r="AT7" s="64">
        <f t="shared" si="0"/>
        <v>2.125</v>
      </c>
      <c r="AU7" s="64">
        <f t="shared" si="0"/>
        <v>1</v>
      </c>
      <c r="AV7" s="64">
        <f t="shared" si="0"/>
        <v>1.7</v>
      </c>
    </row>
    <row r="8" spans="1:48" x14ac:dyDescent="0.2">
      <c r="A8" s="66" t="s">
        <v>53</v>
      </c>
      <c r="B8" s="67">
        <v>1</v>
      </c>
      <c r="C8" s="67">
        <v>1</v>
      </c>
      <c r="D8" s="67">
        <v>1.4166666666666667</v>
      </c>
      <c r="E8" s="67">
        <v>1.4166666666666667</v>
      </c>
      <c r="F8" s="67">
        <v>1.8888888888888888</v>
      </c>
      <c r="G8" s="67">
        <v>1</v>
      </c>
      <c r="H8" s="67">
        <v>1</v>
      </c>
      <c r="I8" s="67">
        <v>1.7</v>
      </c>
      <c r="J8" s="67">
        <v>1</v>
      </c>
      <c r="K8" s="67">
        <v>1.7</v>
      </c>
      <c r="L8" s="67">
        <v>1.8888888888888888</v>
      </c>
      <c r="M8" s="67">
        <v>1</v>
      </c>
      <c r="N8" s="67">
        <v>2.125</v>
      </c>
      <c r="O8" s="67">
        <v>1.7</v>
      </c>
      <c r="P8" s="67">
        <v>1</v>
      </c>
      <c r="Q8" s="67">
        <v>1.8888888888888888</v>
      </c>
      <c r="R8" s="67">
        <v>1</v>
      </c>
      <c r="S8" s="67">
        <v>1.4166666666666667</v>
      </c>
      <c r="T8" s="67">
        <v>1.7</v>
      </c>
      <c r="U8" s="67">
        <v>2.2666666666666666</v>
      </c>
      <c r="V8" s="67">
        <v>1</v>
      </c>
      <c r="W8" s="67">
        <v>1</v>
      </c>
      <c r="X8" s="67">
        <v>1</v>
      </c>
      <c r="Y8" s="67">
        <v>1</v>
      </c>
      <c r="Z8" s="67">
        <v>1.8888888888888888</v>
      </c>
      <c r="AA8" s="67">
        <v>1.4166666666666667</v>
      </c>
      <c r="AB8" s="67">
        <v>1.8888888888888888</v>
      </c>
      <c r="AC8" s="67">
        <v>1.8888888888888888</v>
      </c>
      <c r="AD8" s="67">
        <v>2.125</v>
      </c>
      <c r="AE8" s="67">
        <v>2.125</v>
      </c>
      <c r="AF8" s="67">
        <v>1.4166666666666667</v>
      </c>
      <c r="AG8" s="67">
        <v>1</v>
      </c>
      <c r="AH8" s="67">
        <v>1</v>
      </c>
      <c r="AI8" s="67">
        <v>1.8888888888888888</v>
      </c>
      <c r="AJ8" s="67">
        <v>1.8888888888888888</v>
      </c>
      <c r="AK8" s="67">
        <v>1.8888888888888888</v>
      </c>
      <c r="AL8" s="64">
        <f t="shared" si="1"/>
        <v>2.125</v>
      </c>
      <c r="AM8" s="64">
        <f t="shared" si="0"/>
        <v>2.125</v>
      </c>
      <c r="AN8" s="64">
        <f t="shared" si="0"/>
        <v>1.8888888888888888</v>
      </c>
      <c r="AO8" s="64">
        <f t="shared" si="0"/>
        <v>1E-4</v>
      </c>
      <c r="AP8" s="64">
        <f t="shared" si="0"/>
        <v>2.125</v>
      </c>
      <c r="AQ8" s="64">
        <f t="shared" si="0"/>
        <v>1.8888888888888888</v>
      </c>
      <c r="AR8" s="64">
        <f t="shared" si="0"/>
        <v>1.8888888888888888</v>
      </c>
      <c r="AS8" s="64">
        <f t="shared" si="0"/>
        <v>1E-4</v>
      </c>
      <c r="AT8" s="64">
        <f t="shared" si="0"/>
        <v>2.125</v>
      </c>
      <c r="AU8" s="64">
        <f t="shared" si="0"/>
        <v>1</v>
      </c>
      <c r="AV8" s="64">
        <f t="shared" si="0"/>
        <v>1.7</v>
      </c>
    </row>
    <row r="9" spans="1:48" x14ac:dyDescent="0.2">
      <c r="A9" s="66" t="s">
        <v>64</v>
      </c>
      <c r="B9" s="67">
        <v>1.0625</v>
      </c>
      <c r="C9" s="67">
        <v>2.125</v>
      </c>
      <c r="D9" s="67">
        <v>1.7</v>
      </c>
      <c r="E9" s="67">
        <v>1.5454545454545454</v>
      </c>
      <c r="F9" s="67">
        <v>1.8888888888888888</v>
      </c>
      <c r="G9" s="67">
        <v>1.0625</v>
      </c>
      <c r="H9" s="67">
        <v>1.0625</v>
      </c>
      <c r="I9" s="67">
        <v>1.5454545454545454</v>
      </c>
      <c r="J9" s="67">
        <v>1.0625</v>
      </c>
      <c r="K9" s="67">
        <v>1.0625</v>
      </c>
      <c r="L9" s="67">
        <v>1.7</v>
      </c>
      <c r="M9" s="67">
        <v>1.0625</v>
      </c>
      <c r="N9" s="67">
        <v>1.5454545454545454</v>
      </c>
      <c r="O9" s="67">
        <v>1.8888888888888888</v>
      </c>
      <c r="P9" s="67">
        <v>1</v>
      </c>
      <c r="Q9" s="67">
        <v>1.7</v>
      </c>
      <c r="R9" s="67">
        <v>1.0625</v>
      </c>
      <c r="S9" s="67">
        <v>1.7</v>
      </c>
      <c r="T9" s="67">
        <v>1.5454545454545454</v>
      </c>
      <c r="U9" s="67">
        <v>2.125</v>
      </c>
      <c r="V9" s="67">
        <v>1</v>
      </c>
      <c r="W9" s="67">
        <v>1</v>
      </c>
      <c r="X9" s="67">
        <v>1.0625</v>
      </c>
      <c r="Y9" s="67">
        <v>1.5454545454545454</v>
      </c>
      <c r="Z9" s="67">
        <v>1.0625</v>
      </c>
      <c r="AA9" s="67">
        <v>1.5454545454545454</v>
      </c>
      <c r="AB9" s="67">
        <v>1.7</v>
      </c>
      <c r="AC9" s="67">
        <v>1.7</v>
      </c>
      <c r="AD9" s="67">
        <v>2.2666666666666666</v>
      </c>
      <c r="AE9" s="67">
        <v>2.125</v>
      </c>
      <c r="AF9" s="67">
        <v>1.5454545454545454</v>
      </c>
      <c r="AG9" s="67">
        <v>1.0625</v>
      </c>
      <c r="AH9" s="67">
        <v>1</v>
      </c>
      <c r="AI9" s="67">
        <v>2.125</v>
      </c>
      <c r="AJ9" s="67">
        <v>2.125</v>
      </c>
      <c r="AK9" s="67">
        <v>1.7</v>
      </c>
      <c r="AL9" s="64">
        <f t="shared" si="1"/>
        <v>2.125</v>
      </c>
      <c r="AM9" s="64">
        <f t="shared" si="0"/>
        <v>2.125</v>
      </c>
      <c r="AN9" s="64">
        <f t="shared" si="0"/>
        <v>1.8888888888888888</v>
      </c>
      <c r="AO9" s="64">
        <f t="shared" si="0"/>
        <v>1E-4</v>
      </c>
      <c r="AP9" s="64">
        <f t="shared" si="0"/>
        <v>2.125</v>
      </c>
      <c r="AQ9" s="64">
        <f t="shared" si="0"/>
        <v>1.8888888888888888</v>
      </c>
      <c r="AR9" s="64">
        <f t="shared" si="0"/>
        <v>1.8888888888888888</v>
      </c>
      <c r="AS9" s="64">
        <f t="shared" si="0"/>
        <v>1E-4</v>
      </c>
      <c r="AT9" s="64">
        <f t="shared" si="0"/>
        <v>2.125</v>
      </c>
      <c r="AU9" s="64">
        <f t="shared" si="0"/>
        <v>1</v>
      </c>
      <c r="AV9" s="64">
        <f t="shared" si="0"/>
        <v>1.7</v>
      </c>
    </row>
    <row r="10" spans="1:48" x14ac:dyDescent="0.2">
      <c r="A10" s="66" t="s">
        <v>65</v>
      </c>
      <c r="B10" s="67">
        <v>1.0625</v>
      </c>
      <c r="C10" s="67">
        <v>2.125</v>
      </c>
      <c r="D10" s="67">
        <v>1.7</v>
      </c>
      <c r="E10" s="67">
        <v>1.5454545454545454</v>
      </c>
      <c r="F10" s="67">
        <v>1.8888888888888888</v>
      </c>
      <c r="G10" s="67">
        <v>1.0625</v>
      </c>
      <c r="H10" s="67">
        <v>1.0625</v>
      </c>
      <c r="I10" s="67">
        <v>1.5454545454545454</v>
      </c>
      <c r="J10" s="67">
        <v>1.0625</v>
      </c>
      <c r="K10" s="67">
        <v>1.0625</v>
      </c>
      <c r="L10" s="67">
        <v>1.7</v>
      </c>
      <c r="M10" s="67">
        <v>1.0625</v>
      </c>
      <c r="N10" s="67">
        <v>1.5454545454545454</v>
      </c>
      <c r="O10" s="67">
        <v>1.8888888888888888</v>
      </c>
      <c r="P10" s="67">
        <v>1</v>
      </c>
      <c r="Q10" s="67">
        <v>1.7</v>
      </c>
      <c r="R10" s="67">
        <v>1.0625</v>
      </c>
      <c r="S10" s="67">
        <v>1.7</v>
      </c>
      <c r="T10" s="67">
        <v>1.5454545454545454</v>
      </c>
      <c r="U10" s="67">
        <v>2.125</v>
      </c>
      <c r="V10" s="67">
        <v>1</v>
      </c>
      <c r="W10" s="67">
        <v>1</v>
      </c>
      <c r="X10" s="67">
        <v>1.0625</v>
      </c>
      <c r="Y10" s="67">
        <v>1.5454545454545454</v>
      </c>
      <c r="Z10" s="67">
        <v>1.0625</v>
      </c>
      <c r="AA10" s="67">
        <v>1.5454545454545454</v>
      </c>
      <c r="AB10" s="67">
        <v>1.7</v>
      </c>
      <c r="AC10" s="67">
        <v>1.7</v>
      </c>
      <c r="AD10" s="67">
        <v>2.2666666666666666</v>
      </c>
      <c r="AE10" s="67">
        <v>2.125</v>
      </c>
      <c r="AF10" s="67">
        <v>1.5454545454545454</v>
      </c>
      <c r="AG10" s="67">
        <v>1.0625</v>
      </c>
      <c r="AH10" s="67">
        <v>1</v>
      </c>
      <c r="AI10" s="67">
        <v>2.125</v>
      </c>
      <c r="AJ10" s="67">
        <v>2.125</v>
      </c>
      <c r="AK10" s="67">
        <v>1.7</v>
      </c>
      <c r="AL10" s="64">
        <f t="shared" si="1"/>
        <v>2.125</v>
      </c>
      <c r="AM10" s="64">
        <f t="shared" si="0"/>
        <v>2.125</v>
      </c>
      <c r="AN10" s="64">
        <f t="shared" si="0"/>
        <v>1.8888888888888888</v>
      </c>
      <c r="AO10" s="64">
        <f t="shared" si="0"/>
        <v>1E-4</v>
      </c>
      <c r="AP10" s="64">
        <f t="shared" si="0"/>
        <v>2.125</v>
      </c>
      <c r="AQ10" s="64">
        <f t="shared" si="0"/>
        <v>1.8888888888888888</v>
      </c>
      <c r="AR10" s="64">
        <f t="shared" si="0"/>
        <v>1.8888888888888888</v>
      </c>
      <c r="AS10" s="64">
        <f t="shared" si="0"/>
        <v>1E-4</v>
      </c>
      <c r="AT10" s="64">
        <f t="shared" si="0"/>
        <v>2.125</v>
      </c>
      <c r="AU10" s="64">
        <f t="shared" si="0"/>
        <v>1</v>
      </c>
      <c r="AV10" s="64">
        <f t="shared" si="0"/>
        <v>1.7</v>
      </c>
    </row>
    <row r="11" spans="1:48" x14ac:dyDescent="0.2">
      <c r="A11" s="63" t="s">
        <v>61</v>
      </c>
      <c r="B11" s="64">
        <v>1</v>
      </c>
      <c r="C11" s="64">
        <v>1</v>
      </c>
      <c r="D11" s="64">
        <v>1.4166666666666667</v>
      </c>
      <c r="E11" s="64">
        <v>1.4166666666666667</v>
      </c>
      <c r="F11" s="64">
        <v>2.125</v>
      </c>
      <c r="G11" s="64">
        <v>1</v>
      </c>
      <c r="H11" s="64">
        <v>1</v>
      </c>
      <c r="I11" s="64">
        <v>1.7</v>
      </c>
      <c r="J11" s="64">
        <v>1</v>
      </c>
      <c r="K11" s="64">
        <v>1.7</v>
      </c>
      <c r="L11" s="64">
        <v>2.125</v>
      </c>
      <c r="M11" s="64">
        <v>1</v>
      </c>
      <c r="N11" s="64">
        <v>1.7</v>
      </c>
      <c r="O11" s="64">
        <v>1.8888888888888888</v>
      </c>
      <c r="P11" s="64">
        <v>1</v>
      </c>
      <c r="Q11" s="64">
        <v>1.7</v>
      </c>
      <c r="R11" s="64">
        <v>1</v>
      </c>
      <c r="S11" s="64">
        <v>1.7</v>
      </c>
      <c r="T11" s="64">
        <v>1.4166666666666667</v>
      </c>
      <c r="U11" s="64">
        <v>2.125</v>
      </c>
      <c r="V11" s="64">
        <v>1</v>
      </c>
      <c r="W11" s="64">
        <v>1</v>
      </c>
      <c r="X11" s="64">
        <v>1</v>
      </c>
      <c r="Y11" s="64">
        <v>1.7</v>
      </c>
      <c r="Z11" s="64">
        <v>1.7</v>
      </c>
      <c r="AA11" s="64">
        <v>1.4166666666666667</v>
      </c>
      <c r="AB11" s="64">
        <v>2.125</v>
      </c>
      <c r="AC11" s="64">
        <v>1.7</v>
      </c>
      <c r="AD11" s="64">
        <v>2.125</v>
      </c>
      <c r="AE11" s="64">
        <v>2.125</v>
      </c>
      <c r="AF11" s="64">
        <v>1.4166666666666667</v>
      </c>
      <c r="AG11" s="64">
        <v>1</v>
      </c>
      <c r="AH11" s="64">
        <v>1</v>
      </c>
      <c r="AI11" s="64">
        <v>1.8888888888888888</v>
      </c>
      <c r="AJ11" s="64">
        <v>2.125</v>
      </c>
      <c r="AK11" s="64">
        <v>1.8888888888888888</v>
      </c>
      <c r="AL11" s="64">
        <f t="shared" si="1"/>
        <v>2.125</v>
      </c>
      <c r="AM11" s="64">
        <f t="shared" si="0"/>
        <v>2.125</v>
      </c>
      <c r="AN11" s="64">
        <f t="shared" si="0"/>
        <v>1.8888888888888888</v>
      </c>
      <c r="AO11" s="64">
        <f t="shared" si="0"/>
        <v>1E-4</v>
      </c>
      <c r="AP11" s="64">
        <f t="shared" si="0"/>
        <v>2.125</v>
      </c>
      <c r="AQ11" s="64">
        <f t="shared" si="0"/>
        <v>1.8888888888888888</v>
      </c>
      <c r="AR11" s="64">
        <f t="shared" si="0"/>
        <v>1.8888888888888888</v>
      </c>
      <c r="AS11" s="64">
        <f t="shared" si="0"/>
        <v>1E-4</v>
      </c>
      <c r="AT11" s="64">
        <f t="shared" si="0"/>
        <v>2.125</v>
      </c>
      <c r="AU11" s="64">
        <f t="shared" si="0"/>
        <v>1</v>
      </c>
      <c r="AV11" s="64">
        <f t="shared" si="0"/>
        <v>1.7</v>
      </c>
    </row>
    <row r="12" spans="1:48" x14ac:dyDescent="0.2">
      <c r="A12" s="66" t="s">
        <v>66</v>
      </c>
      <c r="B12" s="64">
        <v>1</v>
      </c>
      <c r="C12" s="64">
        <v>1.8888888888888888</v>
      </c>
      <c r="D12" s="64">
        <v>1.8888888888888888</v>
      </c>
      <c r="E12" s="64">
        <v>1.4166666666666667</v>
      </c>
      <c r="F12" s="64">
        <v>1.8888888888888888</v>
      </c>
      <c r="G12" s="64">
        <v>1</v>
      </c>
      <c r="H12" s="64">
        <v>1</v>
      </c>
      <c r="I12" s="64">
        <v>1.4166666666666667</v>
      </c>
      <c r="J12" s="64">
        <v>1</v>
      </c>
      <c r="K12" s="64">
        <v>1</v>
      </c>
      <c r="L12" s="64">
        <v>1.4166666666666667</v>
      </c>
      <c r="M12" s="64">
        <v>1</v>
      </c>
      <c r="N12" s="64">
        <v>1.4166666666666667</v>
      </c>
      <c r="O12" s="64">
        <v>1.8888888888888888</v>
      </c>
      <c r="P12" s="64">
        <v>1</v>
      </c>
      <c r="Q12" s="64">
        <v>1.7</v>
      </c>
      <c r="R12" s="64">
        <v>1</v>
      </c>
      <c r="S12" s="64">
        <v>1.7</v>
      </c>
      <c r="T12" s="64">
        <v>1.4166666666666667</v>
      </c>
      <c r="U12" s="64">
        <v>1.8888888888888888</v>
      </c>
      <c r="V12" s="64">
        <v>1</v>
      </c>
      <c r="W12" s="64">
        <v>1</v>
      </c>
      <c r="X12" s="64">
        <v>1</v>
      </c>
      <c r="Y12" s="64">
        <v>1.4166666666666667</v>
      </c>
      <c r="Z12" s="64">
        <v>1</v>
      </c>
      <c r="AA12" s="64">
        <v>1.4166666666666667</v>
      </c>
      <c r="AB12" s="64">
        <v>1.7</v>
      </c>
      <c r="AC12" s="64">
        <v>1.7</v>
      </c>
      <c r="AD12" s="64">
        <v>2.2666666666666666</v>
      </c>
      <c r="AE12" s="64">
        <v>2.125</v>
      </c>
      <c r="AF12" s="64">
        <v>1.4166666666666667</v>
      </c>
      <c r="AG12" s="64">
        <v>1</v>
      </c>
      <c r="AH12" s="64">
        <v>1</v>
      </c>
      <c r="AI12" s="64">
        <v>2.2666666666666666</v>
      </c>
      <c r="AJ12" s="64">
        <v>2.125</v>
      </c>
      <c r="AK12" s="64">
        <v>1.7</v>
      </c>
      <c r="AL12" s="64">
        <f t="shared" si="1"/>
        <v>2.125</v>
      </c>
      <c r="AM12" s="64">
        <f t="shared" si="0"/>
        <v>2.125</v>
      </c>
      <c r="AN12" s="64">
        <f t="shared" si="0"/>
        <v>1.8888888888888888</v>
      </c>
      <c r="AO12" s="64">
        <f t="shared" si="0"/>
        <v>1E-4</v>
      </c>
      <c r="AP12" s="64">
        <f t="shared" si="0"/>
        <v>2.125</v>
      </c>
      <c r="AQ12" s="64">
        <f t="shared" si="0"/>
        <v>1.8888888888888888</v>
      </c>
      <c r="AR12" s="64">
        <f t="shared" si="0"/>
        <v>1.8888888888888888</v>
      </c>
      <c r="AS12" s="64">
        <f t="shared" si="0"/>
        <v>1E-4</v>
      </c>
      <c r="AT12" s="64">
        <f t="shared" si="0"/>
        <v>2.125</v>
      </c>
      <c r="AU12" s="64">
        <f t="shared" si="0"/>
        <v>1</v>
      </c>
      <c r="AV12" s="64">
        <f t="shared" si="0"/>
        <v>1.7</v>
      </c>
    </row>
    <row r="13" spans="1:48" x14ac:dyDescent="0.2">
      <c r="A13" s="66" t="s">
        <v>62</v>
      </c>
      <c r="B13" s="64">
        <v>1</v>
      </c>
      <c r="C13" s="64">
        <v>1.8888888888888888</v>
      </c>
      <c r="D13" s="64">
        <v>1.8888888888888888</v>
      </c>
      <c r="E13" s="64">
        <v>1.4166666666666667</v>
      </c>
      <c r="F13" s="64">
        <v>1.8888888888888888</v>
      </c>
      <c r="G13" s="64">
        <v>1</v>
      </c>
      <c r="H13" s="64">
        <v>1</v>
      </c>
      <c r="I13" s="64">
        <v>1.4166666666666667</v>
      </c>
      <c r="J13" s="64">
        <v>1</v>
      </c>
      <c r="K13" s="64">
        <v>1</v>
      </c>
      <c r="L13" s="64">
        <v>1.4166666666666667</v>
      </c>
      <c r="M13" s="64">
        <v>1</v>
      </c>
      <c r="N13" s="64">
        <v>1.4166666666666667</v>
      </c>
      <c r="O13" s="64">
        <v>1.8888888888888888</v>
      </c>
      <c r="P13" s="64">
        <v>1</v>
      </c>
      <c r="Q13" s="64">
        <v>1.7</v>
      </c>
      <c r="R13" s="64">
        <v>1</v>
      </c>
      <c r="S13" s="64">
        <v>1.7</v>
      </c>
      <c r="T13" s="64">
        <v>1.4166666666666667</v>
      </c>
      <c r="U13" s="64">
        <v>1.8888888888888888</v>
      </c>
      <c r="V13" s="64">
        <v>1</v>
      </c>
      <c r="W13" s="64">
        <v>1</v>
      </c>
      <c r="X13" s="64">
        <v>1</v>
      </c>
      <c r="Y13" s="64">
        <v>1.4166666666666667</v>
      </c>
      <c r="Z13" s="64">
        <v>1</v>
      </c>
      <c r="AA13" s="64">
        <v>1.4166666666666667</v>
      </c>
      <c r="AB13" s="64">
        <v>1.7</v>
      </c>
      <c r="AC13" s="64">
        <v>1.7</v>
      </c>
      <c r="AD13" s="64">
        <v>2.2666666666666666</v>
      </c>
      <c r="AE13" s="64">
        <v>2.125</v>
      </c>
      <c r="AF13" s="64">
        <v>1.4166666666666667</v>
      </c>
      <c r="AG13" s="64">
        <v>1</v>
      </c>
      <c r="AH13" s="64">
        <v>1</v>
      </c>
      <c r="AI13" s="64">
        <v>2.2666666666666666</v>
      </c>
      <c r="AJ13" s="64">
        <v>2.125</v>
      </c>
      <c r="AK13" s="64">
        <v>1.7</v>
      </c>
      <c r="AL13" s="64">
        <f t="shared" si="1"/>
        <v>2.125</v>
      </c>
      <c r="AM13" s="64">
        <f t="shared" si="0"/>
        <v>2.125</v>
      </c>
      <c r="AN13" s="64">
        <f t="shared" si="0"/>
        <v>1.8888888888888888</v>
      </c>
      <c r="AO13" s="64">
        <f t="shared" si="0"/>
        <v>1E-4</v>
      </c>
      <c r="AP13" s="64">
        <f t="shared" si="0"/>
        <v>2.125</v>
      </c>
      <c r="AQ13" s="64">
        <f t="shared" si="0"/>
        <v>1.8888888888888888</v>
      </c>
      <c r="AR13" s="64">
        <f t="shared" si="0"/>
        <v>1.8888888888888888</v>
      </c>
      <c r="AS13" s="64">
        <f t="shared" si="0"/>
        <v>1E-4</v>
      </c>
      <c r="AT13" s="64">
        <f t="shared" si="0"/>
        <v>2.125</v>
      </c>
      <c r="AU13" s="64">
        <f t="shared" si="0"/>
        <v>1</v>
      </c>
      <c r="AV13" s="64">
        <f t="shared" si="0"/>
        <v>1.7</v>
      </c>
    </row>
    <row r="14" spans="1:48" x14ac:dyDescent="0.2">
      <c r="A14" s="63" t="s">
        <v>67</v>
      </c>
      <c r="B14" s="64">
        <v>1</v>
      </c>
      <c r="C14" s="64">
        <v>1</v>
      </c>
      <c r="D14" s="64">
        <v>1.7</v>
      </c>
      <c r="E14" s="64">
        <v>1.7</v>
      </c>
      <c r="F14" s="64">
        <v>1.8888888888888888</v>
      </c>
      <c r="G14" s="64">
        <v>1</v>
      </c>
      <c r="H14" s="64">
        <v>1</v>
      </c>
      <c r="I14" s="64">
        <v>1.7</v>
      </c>
      <c r="J14" s="64">
        <v>1</v>
      </c>
      <c r="K14" s="64">
        <v>1</v>
      </c>
      <c r="L14" s="64">
        <v>1.8888888888888888</v>
      </c>
      <c r="M14" s="64">
        <v>1</v>
      </c>
      <c r="N14" s="64">
        <v>1.4166666666666667</v>
      </c>
      <c r="O14" s="64">
        <v>1.8888888888888888</v>
      </c>
      <c r="P14" s="64">
        <v>1</v>
      </c>
      <c r="Q14" s="64">
        <v>1.7</v>
      </c>
      <c r="R14" s="64">
        <v>1</v>
      </c>
      <c r="S14" s="64">
        <v>1.7</v>
      </c>
      <c r="T14" s="64">
        <v>1.4166666666666667</v>
      </c>
      <c r="U14" s="64">
        <v>2.125</v>
      </c>
      <c r="V14" s="64">
        <v>1</v>
      </c>
      <c r="W14" s="64">
        <v>1</v>
      </c>
      <c r="X14" s="64">
        <v>1</v>
      </c>
      <c r="Y14" s="64">
        <v>1.7</v>
      </c>
      <c r="Z14" s="64">
        <v>1.4166666666666667</v>
      </c>
      <c r="AA14" s="64">
        <v>1.4166666666666667</v>
      </c>
      <c r="AB14" s="64">
        <v>2.125</v>
      </c>
      <c r="AC14" s="64">
        <v>1.7</v>
      </c>
      <c r="AD14" s="64">
        <v>2.2666666666666666</v>
      </c>
      <c r="AE14" s="64">
        <v>2.125</v>
      </c>
      <c r="AF14" s="64">
        <v>1.4166666666666667</v>
      </c>
      <c r="AG14" s="64">
        <v>1</v>
      </c>
      <c r="AH14" s="64">
        <v>1</v>
      </c>
      <c r="AI14" s="64">
        <v>2.125</v>
      </c>
      <c r="AJ14" s="64">
        <v>2.125</v>
      </c>
      <c r="AK14" s="64">
        <v>1.7</v>
      </c>
      <c r="AL14" s="64">
        <f t="shared" si="1"/>
        <v>2.125</v>
      </c>
      <c r="AM14" s="64">
        <f t="shared" si="0"/>
        <v>2.125</v>
      </c>
      <c r="AN14" s="64">
        <f t="shared" si="0"/>
        <v>1.8888888888888888</v>
      </c>
      <c r="AO14" s="64">
        <f t="shared" si="0"/>
        <v>1E-4</v>
      </c>
      <c r="AP14" s="64">
        <f t="shared" si="0"/>
        <v>2.125</v>
      </c>
      <c r="AQ14" s="64">
        <f t="shared" si="0"/>
        <v>1.8888888888888888</v>
      </c>
      <c r="AR14" s="64">
        <f t="shared" si="0"/>
        <v>1.8888888888888888</v>
      </c>
      <c r="AS14" s="64">
        <f t="shared" si="0"/>
        <v>1E-4</v>
      </c>
      <c r="AT14" s="64">
        <f t="shared" si="0"/>
        <v>2.125</v>
      </c>
      <c r="AU14" s="64">
        <f t="shared" si="0"/>
        <v>1</v>
      </c>
      <c r="AV14" s="64">
        <f t="shared" si="0"/>
        <v>1.7</v>
      </c>
    </row>
    <row r="15" spans="1:48" x14ac:dyDescent="0.2">
      <c r="A15" s="63" t="s">
        <v>57</v>
      </c>
      <c r="B15" s="68">
        <v>1.0526315789473684</v>
      </c>
      <c r="C15" s="64">
        <v>1.5384615384615385</v>
      </c>
      <c r="D15" s="64">
        <v>2.2222222222222223</v>
      </c>
      <c r="E15" s="64">
        <v>2.5</v>
      </c>
      <c r="F15" s="68">
        <v>2.2222222222222223</v>
      </c>
      <c r="G15" s="68">
        <v>1.0526315789473684</v>
      </c>
      <c r="H15" s="64">
        <v>2.2222222222222223</v>
      </c>
      <c r="I15" s="64">
        <v>1.5384615384615385</v>
      </c>
      <c r="J15" s="68">
        <v>1.0526315789473684</v>
      </c>
      <c r="K15" s="64">
        <v>1.0526315789473684</v>
      </c>
      <c r="L15" s="64">
        <v>1.5384615384615385</v>
      </c>
      <c r="M15" s="64">
        <v>1.0526315789473684</v>
      </c>
      <c r="N15" s="64">
        <v>1.0526315789473684</v>
      </c>
      <c r="O15" s="68">
        <v>2</v>
      </c>
      <c r="P15" s="64">
        <v>1</v>
      </c>
      <c r="Q15" s="69">
        <v>2.2222222222222223</v>
      </c>
      <c r="R15" s="68">
        <v>1.0526315789473684</v>
      </c>
      <c r="S15" s="68">
        <v>2.2222222222222223</v>
      </c>
      <c r="T15" s="68">
        <v>1.5384615384615385</v>
      </c>
      <c r="U15" s="69">
        <v>2.2222222222222223</v>
      </c>
      <c r="V15" s="64">
        <v>1</v>
      </c>
      <c r="W15" s="64">
        <v>1</v>
      </c>
      <c r="X15" s="68">
        <v>1.0526315789473684</v>
      </c>
      <c r="Y15" s="64">
        <v>2.2222222222222223</v>
      </c>
      <c r="Z15" s="69">
        <v>1.5384615384615385</v>
      </c>
      <c r="AA15" s="68">
        <v>1.0526315789473684</v>
      </c>
      <c r="AB15" s="64">
        <v>1.5384615384615385</v>
      </c>
      <c r="AC15" s="68">
        <v>1.5384615384615385</v>
      </c>
      <c r="AD15" s="68">
        <v>2.6666666666666665</v>
      </c>
      <c r="AE15" s="68">
        <v>2.2222222222222223</v>
      </c>
      <c r="AF15" s="68">
        <v>1.5384615384615385</v>
      </c>
      <c r="AG15" s="68">
        <v>2.2222222222222223</v>
      </c>
      <c r="AH15" s="64">
        <v>1</v>
      </c>
      <c r="AI15" s="68">
        <v>2.5</v>
      </c>
      <c r="AJ15" s="68">
        <v>2.2222222222222223</v>
      </c>
      <c r="AK15" s="68">
        <v>2.2222222222222223</v>
      </c>
      <c r="AL15" s="64">
        <f t="shared" si="1"/>
        <v>2.125</v>
      </c>
      <c r="AM15" s="64">
        <f t="shared" si="0"/>
        <v>2.125</v>
      </c>
      <c r="AN15" s="64">
        <f t="shared" si="0"/>
        <v>1.8888888888888888</v>
      </c>
      <c r="AO15" s="64">
        <f t="shared" si="0"/>
        <v>1E-4</v>
      </c>
      <c r="AP15" s="64">
        <f t="shared" si="0"/>
        <v>2.125</v>
      </c>
      <c r="AQ15" s="64">
        <f t="shared" si="0"/>
        <v>1.8888888888888888</v>
      </c>
      <c r="AR15" s="64">
        <f t="shared" si="0"/>
        <v>1.8888888888888888</v>
      </c>
      <c r="AS15" s="64">
        <f t="shared" si="0"/>
        <v>1E-4</v>
      </c>
      <c r="AT15" s="64">
        <f t="shared" si="0"/>
        <v>2.125</v>
      </c>
      <c r="AU15" s="64">
        <f t="shared" si="0"/>
        <v>1</v>
      </c>
      <c r="AV15" s="64">
        <f t="shared" si="0"/>
        <v>1.7</v>
      </c>
    </row>
    <row r="17" spans="2:48" x14ac:dyDescent="0.2">
      <c r="C17" s="150"/>
    </row>
    <row r="18" spans="2:48" ht="15" x14ac:dyDescent="0.25">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row>
  </sheetData>
  <conditionalFormatting sqref="B2:AV15">
    <cfRule type="colorScale" priority="3">
      <colorScale>
        <cfvo type="min"/>
        <cfvo type="percentile" val="50"/>
        <cfvo type="max"/>
        <color theme="6" tint="0.79998168889431442"/>
        <color theme="8" tint="0.39997558519241921"/>
        <color rgb="FF6A1B9A"/>
      </colorScale>
    </cfRule>
  </conditionalFormatting>
  <conditionalFormatting sqref="B1:AV1048576">
    <cfRule type="cellIs" dxfId="1" priority="1" operator="equal">
      <formula>0.0001</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9F6DE-C031-4A39-A738-25C5A76E25F7}">
  <sheetPr>
    <tabColor theme="7"/>
  </sheetPr>
  <dimension ref="A1:BU199"/>
  <sheetViews>
    <sheetView workbookViewId="0"/>
  </sheetViews>
  <sheetFormatPr defaultRowHeight="15" x14ac:dyDescent="0.25"/>
  <cols>
    <col min="1" max="1" width="22" bestFit="1" customWidth="1"/>
    <col min="2" max="2" width="4.42578125" bestFit="1" customWidth="1"/>
    <col min="3" max="3" width="8.42578125" bestFit="1" customWidth="1"/>
    <col min="4" max="4" width="22.42578125" bestFit="1" customWidth="1"/>
    <col min="5" max="5" width="6.85546875" bestFit="1" customWidth="1"/>
    <col min="6" max="6" width="7.42578125" bestFit="1" customWidth="1"/>
    <col min="7" max="8" width="4" bestFit="1" customWidth="1"/>
    <col min="9" max="9" width="3.5703125" bestFit="1" customWidth="1"/>
    <col min="10" max="10" width="3.7109375" bestFit="1" customWidth="1"/>
    <col min="11" max="11" width="3.28515625" bestFit="1" customWidth="1"/>
    <col min="12" max="12" width="3.85546875" bestFit="1" customWidth="1"/>
    <col min="13" max="13" width="4.42578125" bestFit="1" customWidth="1"/>
    <col min="14" max="14" width="4.140625" bestFit="1" customWidth="1"/>
    <col min="15" max="16" width="4.42578125" bestFit="1" customWidth="1"/>
    <col min="17" max="17" width="4" bestFit="1" customWidth="1"/>
    <col min="18" max="18" width="4.42578125" bestFit="1" customWidth="1"/>
    <col min="19" max="19" width="3.85546875" bestFit="1" customWidth="1"/>
    <col min="20" max="20" width="4" bestFit="1" customWidth="1"/>
    <col min="21" max="21" width="4.28515625" bestFit="1" customWidth="1"/>
    <col min="22" max="22" width="4.140625" bestFit="1" customWidth="1"/>
    <col min="23" max="23" width="3.85546875" bestFit="1" customWidth="1"/>
    <col min="24" max="24" width="5" bestFit="1" customWidth="1"/>
    <col min="25" max="25" width="4" bestFit="1" customWidth="1"/>
    <col min="26" max="26" width="4.28515625" bestFit="1" customWidth="1"/>
    <col min="27" max="27" width="4.140625" bestFit="1" customWidth="1"/>
    <col min="28" max="28" width="3.5703125" bestFit="1" customWidth="1"/>
    <col min="29" max="29" width="3.7109375" bestFit="1" customWidth="1"/>
    <col min="30" max="30" width="4.28515625" bestFit="1" customWidth="1"/>
    <col min="31" max="32" width="4.140625" bestFit="1" customWidth="1"/>
    <col min="33" max="33" width="3.7109375" bestFit="1" customWidth="1"/>
    <col min="34" max="34" width="4.7109375" bestFit="1" customWidth="1"/>
    <col min="35" max="35" width="4" bestFit="1" customWidth="1"/>
    <col min="36" max="36" width="3.85546875" bestFit="1" customWidth="1"/>
    <col min="37" max="37" width="3.7109375" bestFit="1" customWidth="1"/>
    <col min="38" max="38" width="4.5703125" bestFit="1" customWidth="1"/>
    <col min="39" max="39" width="4.140625" bestFit="1" customWidth="1"/>
    <col min="40" max="40" width="4" bestFit="1" customWidth="1"/>
    <col min="41" max="41" width="3.7109375" bestFit="1" customWidth="1"/>
    <col min="42" max="42" width="3.42578125" bestFit="1" customWidth="1"/>
    <col min="43" max="43" width="4.140625" bestFit="1" customWidth="1"/>
    <col min="44" max="45" width="5" bestFit="1" customWidth="1"/>
    <col min="46" max="46" width="3.7109375" bestFit="1" customWidth="1"/>
    <col min="47" max="47" width="4.42578125" bestFit="1" customWidth="1"/>
    <col min="48" max="48" width="3.5703125" bestFit="1" customWidth="1"/>
    <col min="49" max="49" width="4" bestFit="1" customWidth="1"/>
    <col min="50" max="50" width="4.42578125" bestFit="1" customWidth="1"/>
    <col min="51" max="51" width="4" bestFit="1" customWidth="1"/>
    <col min="52" max="52" width="4.5703125" bestFit="1" customWidth="1"/>
    <col min="53" max="53" width="3.85546875" bestFit="1" customWidth="1"/>
    <col min="54" max="54" width="12" bestFit="1" customWidth="1"/>
    <col min="55" max="55" width="11.28515625" bestFit="1" customWidth="1"/>
    <col min="56" max="56" width="4.28515625" customWidth="1"/>
    <col min="57" max="57" width="5" style="122" bestFit="1" customWidth="1"/>
    <col min="58" max="59" width="3.28515625" style="122" bestFit="1" customWidth="1"/>
    <col min="60" max="60" width="2.28515625" style="122" bestFit="1" customWidth="1"/>
    <col min="61" max="61" width="17.42578125" style="122" customWidth="1"/>
    <col min="62" max="62" width="9.5703125" style="117" bestFit="1" customWidth="1"/>
    <col min="63" max="72" width="4.7109375" style="119" bestFit="1" customWidth="1"/>
    <col min="73" max="73" width="9.140625" style="102"/>
    <col min="74" max="74" width="25.140625" bestFit="1" customWidth="1"/>
  </cols>
  <sheetData>
    <row r="1" spans="1:73" x14ac:dyDescent="0.25">
      <c r="A1" t="s">
        <v>47</v>
      </c>
      <c r="B1" t="s">
        <v>95</v>
      </c>
      <c r="C1" t="s">
        <v>58</v>
      </c>
      <c r="D1" t="s">
        <v>256</v>
      </c>
      <c r="E1" t="s">
        <v>48</v>
      </c>
      <c r="F1" t="s">
        <v>49</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133</v>
      </c>
      <c r="BC1" t="s">
        <v>134</v>
      </c>
      <c r="BE1" s="149" t="s">
        <v>276</v>
      </c>
      <c r="BF1" s="149"/>
      <c r="BG1" s="149"/>
      <c r="BH1" s="149"/>
      <c r="BI1" s="149"/>
      <c r="BJ1" s="125" t="s">
        <v>266</v>
      </c>
      <c r="BK1" s="124" t="s">
        <v>247</v>
      </c>
      <c r="BL1" s="124" t="s">
        <v>265</v>
      </c>
      <c r="BM1" s="125" t="s">
        <v>246</v>
      </c>
      <c r="BN1" s="124" t="s">
        <v>50</v>
      </c>
      <c r="BO1" s="124" t="s">
        <v>130</v>
      </c>
      <c r="BP1" s="124" t="s">
        <v>54</v>
      </c>
      <c r="BQ1" s="124" t="s">
        <v>53</v>
      </c>
      <c r="BR1" s="124" t="s">
        <v>96</v>
      </c>
      <c r="BS1" s="124" t="s">
        <v>99</v>
      </c>
      <c r="BT1" s="124" t="s">
        <v>131</v>
      </c>
      <c r="BU1"/>
    </row>
    <row r="2" spans="1:73" x14ac:dyDescent="0.25">
      <c r="A2" t="s">
        <v>284</v>
      </c>
      <c r="B2">
        <v>29</v>
      </c>
      <c r="C2" t="s">
        <v>50</v>
      </c>
      <c r="D2" t="s">
        <v>50</v>
      </c>
      <c r="E2" t="s">
        <v>221</v>
      </c>
      <c r="F2" t="s">
        <v>232</v>
      </c>
      <c r="G2">
        <v>1</v>
      </c>
      <c r="H2">
        <v>2</v>
      </c>
      <c r="I2">
        <v>1</v>
      </c>
      <c r="J2">
        <v>3</v>
      </c>
      <c r="K2">
        <v>9</v>
      </c>
      <c r="L2">
        <v>4</v>
      </c>
      <c r="M2">
        <v>7</v>
      </c>
      <c r="N2">
        <v>3</v>
      </c>
      <c r="O2">
        <v>3</v>
      </c>
      <c r="P2">
        <v>1</v>
      </c>
      <c r="Q2">
        <v>9</v>
      </c>
      <c r="R2">
        <v>5</v>
      </c>
      <c r="S2">
        <v>1</v>
      </c>
      <c r="T2">
        <v>8</v>
      </c>
      <c r="U2">
        <v>8</v>
      </c>
      <c r="V2">
        <v>11</v>
      </c>
      <c r="W2">
        <v>9</v>
      </c>
      <c r="X2">
        <v>11</v>
      </c>
      <c r="Y2">
        <v>11</v>
      </c>
      <c r="Z2">
        <v>8</v>
      </c>
      <c r="AA2">
        <v>5</v>
      </c>
      <c r="AB2">
        <v>5</v>
      </c>
      <c r="AC2">
        <v>8</v>
      </c>
      <c r="AD2">
        <v>6</v>
      </c>
      <c r="AE2">
        <v>10</v>
      </c>
      <c r="AF2">
        <v>9</v>
      </c>
      <c r="AG2">
        <v>8</v>
      </c>
      <c r="AH2">
        <v>11</v>
      </c>
      <c r="AI2">
        <v>8</v>
      </c>
      <c r="AJ2">
        <v>11</v>
      </c>
      <c r="AK2">
        <v>9</v>
      </c>
      <c r="AL2">
        <v>10</v>
      </c>
      <c r="AM2">
        <v>10</v>
      </c>
      <c r="AN2">
        <v>9</v>
      </c>
      <c r="AO2">
        <v>8</v>
      </c>
      <c r="AP2">
        <v>10</v>
      </c>
      <c r="AQ2">
        <v>8</v>
      </c>
      <c r="AR2">
        <v>13</v>
      </c>
      <c r="AS2">
        <v>12</v>
      </c>
      <c r="AT2">
        <v>6</v>
      </c>
      <c r="AU2">
        <v>10</v>
      </c>
      <c r="AV2">
        <v>9</v>
      </c>
      <c r="AW2">
        <v>11</v>
      </c>
      <c r="AX2">
        <v>8</v>
      </c>
      <c r="AY2">
        <v>11</v>
      </c>
      <c r="AZ2">
        <v>7</v>
      </c>
      <c r="BA2">
        <v>9</v>
      </c>
      <c r="BB2" t="s">
        <v>135</v>
      </c>
      <c r="BC2" t="s">
        <v>138</v>
      </c>
      <c r="BE2" s="121" t="str">
        <f t="shared" ref="BE2:BE65" si="0">TRIM(IFERROR(SUBSTITUTE(TRIM(MID(SUBSTITUTE($D2,",",REPT(" ",LEN($D2))),(1-1)*LEN($D2)+1,LEN($D2))),MID(LEFT(TRIM(MID(SUBSTITUTE($D2,",",REPT(" ",LEN($D2))),(1-1)*LEN($D2)+1,LEN($D2))),FIND(")",TRIM(MID(SUBSTITUTE($D2,",",REPT(" ",LEN($D2))),(1-1)*LEN($D2)+1,LEN($D2))))),FIND("(",TRIM(MID(SUBSTITUTE($D2,",",REPT(" ",LEN($D2))),(1-1)*LEN($D2)+1,LEN($D2)))),LEN(TRIM(MID(SUBSTITUTE($D2,",",REPT(" ",LEN($D2))),(1-1)*LEN($D2)+1,LEN($D2))))),""),TRIM(MID(SUBSTITUTE($D2,",",REPT(" ",LEN($D2))),(1-1)*LEN($D2)+1,LEN($D2)))))</f>
        <v>GK</v>
      </c>
      <c r="BF2" s="121" t="str">
        <f t="shared" ref="BF2:BF65" si="1">TRIM(IFERROR(SUBSTITUTE(TRIM(MID(SUBSTITUTE($D2,",",REPT(" ",LEN($D2))),(2-1)*LEN($D2)+1,LEN($D2))),MID(LEFT(TRIM(MID(SUBSTITUTE($D2,",",REPT(" ",LEN($D2))),(2-1)*LEN($D2)+1,LEN($D2))),FIND(")",TRIM(MID(SUBSTITUTE($D2,",",REPT(" ",LEN($D2))),(2-1)*LEN($D2)+1,LEN($D2))))),FIND("(",TRIM(MID(SUBSTITUTE($D2,",",REPT(" ",LEN($D2))),(2-1)*LEN($D2)+1,LEN($D2)))),LEN(TRIM(MID(SUBSTITUTE($D2,",",REPT(" ",LEN($D2))),(2-1)*LEN($D2)+1,LEN($D2))))),""),TRIM(MID(SUBSTITUTE($D2,",",REPT(" ",LEN($D2))),(2-1)*LEN($D2)+1,LEN($D2)))))</f>
        <v/>
      </c>
      <c r="BG2" s="121" t="str">
        <f t="shared" ref="BG2:BG65" si="2">TRIM(IFERROR(SUBSTITUTE(TRIM(MID(SUBSTITUTE($D2,",",REPT(" ",LEN($D2))),(3-1)*LEN($D2)+1,LEN($D2))),MID(LEFT(TRIM(MID(SUBSTITUTE($D2,",",REPT(" ",LEN($D2))),(3-1)*LEN($D2)+1,LEN($D2))),FIND(")",TRIM(MID(SUBSTITUTE($D2,",",REPT(" ",LEN($D2))),(3-1)*LEN($D2)+1,LEN($D2))))),FIND("(",TRIM(MID(SUBSTITUTE($D2,",",REPT(" ",LEN($D2))),(3-1)*LEN($D2)+1,LEN($D2)))),LEN(TRIM(MID(SUBSTITUTE($D2,",",REPT(" ",LEN($D2))),(3-1)*LEN($D2)+1,LEN($D2))))),""),TRIM(MID(SUBSTITUTE($D2,",",REPT(" ",LEN($D2))),(3-1)*LEN($D2)+1,LEN($D2)))))</f>
        <v/>
      </c>
      <c r="BH2" s="121" t="str">
        <f t="shared" ref="BH2:BH65" si="3">TRIM(IFERROR(SUBSTITUTE(TRIM(MID(SUBSTITUTE($D2,",",REPT(" ",LEN($D2))),(4-1)*LEN($D2)+1,LEN($D2))),MID(LEFT(TRIM(MID(SUBSTITUTE($D2,",",REPT(" ",LEN($D2))),(4-1)*LEN($D2)+1,LEN($D2))),FIND(")",TRIM(MID(SUBSTITUTE($D2,",",REPT(" ",LEN($D2))),(4-1)*LEN($D2)+1,LEN($D2))))),FIND("(",TRIM(MID(SUBSTITUTE($D2,",",REPT(" ",LEN($D2))),(4-1)*LEN($D2)+1,LEN($D2)))),LEN(TRIM(MID(SUBSTITUTE($D2,",",REPT(" ",LEN($D2))),(4-1)*LEN($D2)+1,LEN($D2))))),""),TRIM(MID(SUBSTITUTE($D2,",",REPT(" ",LEN($D2))),(4-1)*LEN($D2)+1,LEN($D2)))))</f>
        <v/>
      </c>
      <c r="BI2" s="121" t="str">
        <f t="shared" ref="BI2:BI65" si="4">TRIM(IFERROR(SUBSTITUTE(TRIM(MID(SUBSTITUTE($D2,",",REPT(" ",LEN($D2))),(5-1)*LEN($D2)+1,LEN($D2))),MID(LEFT(TRIM(MID(SUBSTITUTE($D2,",",REPT(" ",LEN($D2))),(5-1)*LEN($D2)+1,LEN($D2))),FIND(")",TRIM(MID(SUBSTITUTE($D2,",",REPT(" ",LEN($D2))),(5-1)*LEN($D2)+1,LEN($D2))))),FIND("(",TRIM(MID(SUBSTITUTE($D2,",",REPT(" ",LEN($D2))),(5-1)*LEN($D2)+1,LEN($D2)))),LEN(TRIM(MID(SUBSTITUTE($D2,",",REPT(" ",LEN($D2))),(5-1)*LEN($D2)+1,LEN($D2))))),""),TRIM(MID(SUBSTITUTE($D2,",",REPT(" ",LEN($D2))),(5-1)*LEN($D2)+1,LEN($D2)))))</f>
        <v/>
      </c>
      <c r="BJ2" s="126" t="str">
        <f>_xlfn.TEXTJOIN("/",TRUE,BE2:BI2)</f>
        <v>GK</v>
      </c>
      <c r="BK2" s="118" t="b">
        <f>IF(A2&gt;"",ISNUMBER(SEARCH(BK$1, " "&amp;$D2&amp;" ")),"")</f>
        <v>0</v>
      </c>
      <c r="BL2" s="118" t="b">
        <f>IF(A2&gt;"",ISNUMBER(SEARCH(BL$1, " "&amp;$D2&amp;" ")),"")</f>
        <v>0</v>
      </c>
      <c r="BM2" s="120" t="b">
        <f>IF(A2&gt;"",ISNUMBER(SEARCH(BM$1, " "&amp;$D2&amp;" ")),"")</f>
        <v>0</v>
      </c>
      <c r="BN2" s="118" t="b">
        <f>IF(A2&gt;"",ISNUMBER(SEARCH(" "&amp;BN$1&amp;" "," "&amp;$BJ2&amp;" ")),"")</f>
        <v>1</v>
      </c>
      <c r="BO2" s="118" t="b">
        <f>IF(A2&gt;"",ISNUMBER(SEARCH(BO$1&amp;"/",$BJ2&amp;"/")),"")</f>
        <v>0</v>
      </c>
      <c r="BP2" s="118" t="b">
        <f>IF(A2&gt;"",OR(ISNUMBER(SEARCH(" "&amp;BP$1&amp;" "," "&amp;$BJ2&amp;" ")),ISNUMBER(SEARCH("/"&amp;BP$1,"/"&amp;$BJ2)),ISNUMBER(SEARCH(BP$1&amp;"/",$BJ2&amp;"/"))),"")</f>
        <v>0</v>
      </c>
      <c r="BQ2" s="118" t="b">
        <f>IF(A2&gt;"",OR(ISNUMBER(SEARCH(" "&amp;BQ$1&amp;" "," "&amp;$BJ2&amp;" ")),ISNUMBER(SEARCH("/"&amp;BQ$1,"/"&amp;$BJ2)),ISNUMBER(SEARCH(BQ$1&amp;"/",$BJ2&amp;"/"))),"")</f>
        <v>0</v>
      </c>
      <c r="BR2" s="118" t="b">
        <f>IF(A2&gt;"",OR(ISNUMBER(SEARCH(" "&amp;BR$1&amp;"/"," "&amp;$BJ2&amp;"/")),ISNUMBER(SEARCH("/"&amp;BR$1&amp;"/","/"&amp;$BJ2&amp;"/"))),"")</f>
        <v>0</v>
      </c>
      <c r="BS2" s="118" t="b">
        <f>IF(A2&gt;"",OR(ISNUMBER(SEARCH(" "&amp;BS$1&amp;" "," "&amp;$BJ2&amp;" ")),ISNUMBER(SEARCH("/"&amp;BS$1,"/"&amp;$BJ2)),ISNUMBER(SEARCH(BS$1&amp;"/",$BJ2&amp;"/"))),"")</f>
        <v>0</v>
      </c>
      <c r="BT2" s="118" t="b">
        <f>IF(A2&gt;"",OR(ISNUMBER(SEARCH(" "&amp;BT$1&amp;" "," "&amp;$BJ2&amp;" ")),ISNUMBER(SEARCH("/"&amp;BT$1,"/"&amp;$BJ2)),ISNUMBER(SEARCH(BT$1&amp;"/",$BJ2&amp;"/"))),"")</f>
        <v>0</v>
      </c>
      <c r="BU2" s="101"/>
    </row>
    <row r="3" spans="1:73" x14ac:dyDescent="0.25">
      <c r="A3" t="s">
        <v>285</v>
      </c>
      <c r="B3">
        <v>24</v>
      </c>
      <c r="C3" t="s">
        <v>50</v>
      </c>
      <c r="D3" t="s">
        <v>50</v>
      </c>
      <c r="E3" t="s">
        <v>218</v>
      </c>
      <c r="F3" t="s">
        <v>286</v>
      </c>
      <c r="G3">
        <v>3</v>
      </c>
      <c r="H3">
        <v>1</v>
      </c>
      <c r="I3">
        <v>1</v>
      </c>
      <c r="J3">
        <v>3</v>
      </c>
      <c r="K3">
        <v>8</v>
      </c>
      <c r="L3">
        <v>5</v>
      </c>
      <c r="M3">
        <v>8</v>
      </c>
      <c r="N3">
        <v>1</v>
      </c>
      <c r="O3">
        <v>3</v>
      </c>
      <c r="P3">
        <v>2</v>
      </c>
      <c r="Q3">
        <v>10</v>
      </c>
      <c r="R3">
        <v>1</v>
      </c>
      <c r="S3">
        <v>2</v>
      </c>
      <c r="T3">
        <v>10</v>
      </c>
      <c r="U3">
        <v>10</v>
      </c>
      <c r="V3">
        <v>10</v>
      </c>
      <c r="W3">
        <v>11</v>
      </c>
      <c r="X3">
        <v>8</v>
      </c>
      <c r="Y3">
        <v>8</v>
      </c>
      <c r="Z3">
        <v>7</v>
      </c>
      <c r="AA3">
        <v>17</v>
      </c>
      <c r="AB3">
        <v>8</v>
      </c>
      <c r="AC3">
        <v>4</v>
      </c>
      <c r="AD3">
        <v>12</v>
      </c>
      <c r="AE3">
        <v>11</v>
      </c>
      <c r="AF3">
        <v>11</v>
      </c>
      <c r="AG3">
        <v>10</v>
      </c>
      <c r="AH3">
        <v>11</v>
      </c>
      <c r="AI3">
        <v>10</v>
      </c>
      <c r="AJ3">
        <v>10</v>
      </c>
      <c r="AK3">
        <v>8</v>
      </c>
      <c r="AL3">
        <v>12</v>
      </c>
      <c r="AM3">
        <v>13</v>
      </c>
      <c r="AN3">
        <v>10</v>
      </c>
      <c r="AO3">
        <v>13</v>
      </c>
      <c r="AP3">
        <v>12</v>
      </c>
      <c r="AQ3">
        <v>11</v>
      </c>
      <c r="AR3">
        <v>8</v>
      </c>
      <c r="AS3">
        <v>9</v>
      </c>
      <c r="AT3">
        <v>10</v>
      </c>
      <c r="AU3">
        <v>11</v>
      </c>
      <c r="AV3">
        <v>11</v>
      </c>
      <c r="AW3">
        <v>9</v>
      </c>
      <c r="AX3">
        <v>9</v>
      </c>
      <c r="AY3">
        <v>11</v>
      </c>
      <c r="AZ3">
        <v>10</v>
      </c>
      <c r="BA3">
        <v>12</v>
      </c>
      <c r="BB3" t="s">
        <v>135</v>
      </c>
      <c r="BC3" t="s">
        <v>138</v>
      </c>
      <c r="BE3" s="121" t="str">
        <f t="shared" si="0"/>
        <v>GK</v>
      </c>
      <c r="BF3" s="121" t="str">
        <f t="shared" si="1"/>
        <v/>
      </c>
      <c r="BG3" s="121" t="str">
        <f t="shared" si="2"/>
        <v/>
      </c>
      <c r="BH3" s="121" t="str">
        <f t="shared" si="3"/>
        <v/>
      </c>
      <c r="BI3" s="121" t="str">
        <f t="shared" si="4"/>
        <v/>
      </c>
      <c r="BJ3" s="126" t="str">
        <f t="shared" ref="BJ3:BJ66" si="5">_xlfn.TEXTJOIN("/",TRUE,BE3:BI3)</f>
        <v>GK</v>
      </c>
      <c r="BK3" s="118" t="b">
        <f t="shared" ref="BK3:BK66" si="6">IF(A3&gt;"",ISNUMBER(SEARCH(BK$1, " "&amp;$D3&amp;" ")),"")</f>
        <v>0</v>
      </c>
      <c r="BL3" s="118" t="b">
        <f t="shared" ref="BL3:BL66" si="7">IF(A3&gt;"",ISNUMBER(SEARCH(BL$1, " "&amp;$D3&amp;" ")),"")</f>
        <v>0</v>
      </c>
      <c r="BM3" s="120" t="b">
        <f t="shared" ref="BM3:BM66" si="8">IF(A3&gt;"",ISNUMBER(SEARCH(BM$1, " "&amp;$D3&amp;" ")),"")</f>
        <v>0</v>
      </c>
      <c r="BN3" s="118" t="b">
        <f t="shared" ref="BN3:BN66" si="9">IF(A3&gt;"",ISNUMBER(SEARCH(" "&amp;BN$1&amp;" "," "&amp;$BJ3&amp;" ")),"")</f>
        <v>1</v>
      </c>
      <c r="BO3" s="118" t="b">
        <f t="shared" ref="BO3:BO66" si="10">IF(A3&gt;"",ISNUMBER(SEARCH(BO$1&amp;"/",$BJ3&amp;"/")),"")</f>
        <v>0</v>
      </c>
      <c r="BP3" s="118" t="b">
        <f t="shared" ref="BP3:BP66" si="11">IF(A3&gt;"",OR(ISNUMBER(SEARCH(" "&amp;BP$1&amp;" "," "&amp;$BJ3&amp;" ")),ISNUMBER(SEARCH("/"&amp;BP$1,"/"&amp;$BJ3)),ISNUMBER(SEARCH(BP$1&amp;"/",$BJ3&amp;"/"))),"")</f>
        <v>0</v>
      </c>
      <c r="BQ3" s="118" t="b">
        <f t="shared" ref="BQ3:BQ66" si="12">IF(A3&gt;"",OR(ISNUMBER(SEARCH(" "&amp;BQ$1&amp;" "," "&amp;$BJ3&amp;" ")),ISNUMBER(SEARCH("/"&amp;BQ$1,"/"&amp;$BJ3)),ISNUMBER(SEARCH(BQ$1&amp;"/",$BJ3&amp;"/"))),"")</f>
        <v>0</v>
      </c>
      <c r="BR3" s="118" t="b">
        <f t="shared" ref="BR3:BR66" si="13">IF(A3&gt;"",OR(ISNUMBER(SEARCH(" "&amp;BR$1&amp;"/"," "&amp;$BJ3&amp;"/")),ISNUMBER(SEARCH("/"&amp;BR$1&amp;"/","/"&amp;$BJ3&amp;"/"))),"")</f>
        <v>0</v>
      </c>
      <c r="BS3" s="118" t="b">
        <f t="shared" ref="BS3:BS66" si="14">IF(A3&gt;"",OR(ISNUMBER(SEARCH(" "&amp;BS$1&amp;" "," "&amp;$BJ3&amp;" ")),ISNUMBER(SEARCH("/"&amp;BS$1,"/"&amp;$BJ3)),ISNUMBER(SEARCH(BS$1&amp;"/",$BJ3&amp;"/"))),"")</f>
        <v>0</v>
      </c>
      <c r="BT3" s="118" t="b">
        <f t="shared" ref="BT3:BT66" si="15">IF(A3&gt;"",OR(ISNUMBER(SEARCH(" "&amp;BT$1&amp;" "," "&amp;$BJ3&amp;" ")),ISNUMBER(SEARCH("/"&amp;BT$1,"/"&amp;$BJ3)),ISNUMBER(SEARCH(BT$1&amp;"/",$BJ3&amp;"/"))),"")</f>
        <v>0</v>
      </c>
      <c r="BU3" s="101"/>
    </row>
    <row r="4" spans="1:73" x14ac:dyDescent="0.25">
      <c r="A4" t="s">
        <v>336</v>
      </c>
      <c r="B4">
        <v>16</v>
      </c>
      <c r="C4" t="s">
        <v>50</v>
      </c>
      <c r="D4" t="s">
        <v>50</v>
      </c>
      <c r="E4" t="s">
        <v>287</v>
      </c>
      <c r="F4" t="s">
        <v>257</v>
      </c>
      <c r="G4">
        <v>5</v>
      </c>
      <c r="H4">
        <v>3</v>
      </c>
      <c r="I4">
        <v>4</v>
      </c>
      <c r="J4">
        <v>8</v>
      </c>
      <c r="K4">
        <v>9</v>
      </c>
      <c r="L4">
        <v>1</v>
      </c>
      <c r="M4">
        <v>4</v>
      </c>
      <c r="N4">
        <v>9</v>
      </c>
      <c r="O4">
        <v>7</v>
      </c>
      <c r="P4">
        <v>8</v>
      </c>
      <c r="Q4">
        <v>10</v>
      </c>
      <c r="R4">
        <v>3</v>
      </c>
      <c r="S4">
        <v>7</v>
      </c>
      <c r="T4">
        <v>8</v>
      </c>
      <c r="U4">
        <v>5</v>
      </c>
      <c r="V4">
        <v>6</v>
      </c>
      <c r="W4">
        <v>4</v>
      </c>
      <c r="X4">
        <v>9</v>
      </c>
      <c r="Y4">
        <v>9</v>
      </c>
      <c r="Z4">
        <v>13</v>
      </c>
      <c r="AA4">
        <v>11</v>
      </c>
      <c r="AB4">
        <v>5</v>
      </c>
      <c r="AC4">
        <v>2</v>
      </c>
      <c r="AD4">
        <v>8</v>
      </c>
      <c r="AE4">
        <v>8</v>
      </c>
      <c r="AF4">
        <v>8</v>
      </c>
      <c r="AG4">
        <v>10</v>
      </c>
      <c r="AH4">
        <v>11</v>
      </c>
      <c r="AI4">
        <v>7</v>
      </c>
      <c r="AJ4">
        <v>6</v>
      </c>
      <c r="AK4">
        <v>3</v>
      </c>
      <c r="AL4">
        <v>7</v>
      </c>
      <c r="AM4">
        <v>11</v>
      </c>
      <c r="AN4">
        <v>6</v>
      </c>
      <c r="AO4">
        <v>10</v>
      </c>
      <c r="AP4">
        <v>3</v>
      </c>
      <c r="AQ4">
        <v>10</v>
      </c>
      <c r="AR4">
        <v>11</v>
      </c>
      <c r="AS4">
        <v>11</v>
      </c>
      <c r="AT4">
        <v>8</v>
      </c>
      <c r="AU4">
        <v>11</v>
      </c>
      <c r="AV4">
        <v>10</v>
      </c>
      <c r="AW4">
        <v>10</v>
      </c>
      <c r="AX4">
        <v>9</v>
      </c>
      <c r="AY4">
        <v>11</v>
      </c>
      <c r="AZ4">
        <v>9</v>
      </c>
      <c r="BA4">
        <v>11</v>
      </c>
      <c r="BB4" t="s">
        <v>135</v>
      </c>
      <c r="BC4" t="s">
        <v>136</v>
      </c>
      <c r="BE4" s="121" t="str">
        <f t="shared" si="0"/>
        <v>GK</v>
      </c>
      <c r="BF4" s="121" t="str">
        <f t="shared" si="1"/>
        <v/>
      </c>
      <c r="BG4" s="121" t="str">
        <f t="shared" si="2"/>
        <v/>
      </c>
      <c r="BH4" s="121" t="str">
        <f t="shared" si="3"/>
        <v/>
      </c>
      <c r="BI4" s="121" t="str">
        <f t="shared" si="4"/>
        <v/>
      </c>
      <c r="BJ4" s="126" t="str">
        <f t="shared" si="5"/>
        <v>GK</v>
      </c>
      <c r="BK4" s="118" t="b">
        <f t="shared" si="6"/>
        <v>0</v>
      </c>
      <c r="BL4" s="118" t="b">
        <f t="shared" si="7"/>
        <v>0</v>
      </c>
      <c r="BM4" s="120" t="b">
        <f t="shared" si="8"/>
        <v>0</v>
      </c>
      <c r="BN4" s="118" t="b">
        <f t="shared" si="9"/>
        <v>1</v>
      </c>
      <c r="BO4" s="118" t="b">
        <f t="shared" si="10"/>
        <v>0</v>
      </c>
      <c r="BP4" s="118" t="b">
        <f t="shared" si="11"/>
        <v>0</v>
      </c>
      <c r="BQ4" s="118" t="b">
        <f t="shared" si="12"/>
        <v>0</v>
      </c>
      <c r="BR4" s="118" t="b">
        <f t="shared" si="13"/>
        <v>0</v>
      </c>
      <c r="BS4" s="118" t="b">
        <f t="shared" si="14"/>
        <v>0</v>
      </c>
      <c r="BT4" s="118" t="b">
        <f t="shared" si="15"/>
        <v>0</v>
      </c>
      <c r="BU4" s="101"/>
    </row>
    <row r="5" spans="1:73" x14ac:dyDescent="0.25">
      <c r="A5" t="s">
        <v>288</v>
      </c>
      <c r="B5">
        <v>22</v>
      </c>
      <c r="C5" t="s">
        <v>55</v>
      </c>
      <c r="D5" t="s">
        <v>55</v>
      </c>
      <c r="E5" t="s">
        <v>221</v>
      </c>
      <c r="F5" t="s">
        <v>234</v>
      </c>
      <c r="G5">
        <v>3</v>
      </c>
      <c r="H5">
        <v>5</v>
      </c>
      <c r="I5">
        <v>9</v>
      </c>
      <c r="J5">
        <v>5</v>
      </c>
      <c r="K5">
        <v>10</v>
      </c>
      <c r="L5">
        <v>7</v>
      </c>
      <c r="M5">
        <v>12</v>
      </c>
      <c r="N5">
        <v>5</v>
      </c>
      <c r="O5">
        <v>8</v>
      </c>
      <c r="P5">
        <v>10</v>
      </c>
      <c r="Q5">
        <v>10</v>
      </c>
      <c r="R5">
        <v>5</v>
      </c>
      <c r="S5">
        <v>10</v>
      </c>
      <c r="T5">
        <v>7</v>
      </c>
      <c r="U5">
        <v>12</v>
      </c>
      <c r="V5">
        <v>10</v>
      </c>
      <c r="W5">
        <v>11</v>
      </c>
      <c r="X5">
        <v>9</v>
      </c>
      <c r="Y5">
        <v>9</v>
      </c>
      <c r="Z5">
        <v>10</v>
      </c>
      <c r="AA5">
        <v>10</v>
      </c>
      <c r="AB5">
        <v>7</v>
      </c>
      <c r="AC5">
        <v>5</v>
      </c>
      <c r="AD5">
        <v>5</v>
      </c>
      <c r="AE5">
        <v>10</v>
      </c>
      <c r="AF5">
        <v>11</v>
      </c>
      <c r="AG5">
        <v>9</v>
      </c>
      <c r="AH5">
        <v>9</v>
      </c>
      <c r="AI5">
        <v>10</v>
      </c>
      <c r="AJ5">
        <v>9</v>
      </c>
      <c r="AK5">
        <v>10</v>
      </c>
      <c r="AL5">
        <v>12</v>
      </c>
      <c r="AM5">
        <v>11</v>
      </c>
      <c r="AN5">
        <v>10</v>
      </c>
      <c r="AO5">
        <v>10</v>
      </c>
      <c r="AP5">
        <v>11</v>
      </c>
      <c r="AQ5">
        <v>2</v>
      </c>
      <c r="AR5">
        <v>3</v>
      </c>
      <c r="AS5">
        <v>1</v>
      </c>
      <c r="AT5">
        <v>3</v>
      </c>
      <c r="AU5">
        <v>2</v>
      </c>
      <c r="AV5">
        <v>1</v>
      </c>
      <c r="AW5">
        <v>2</v>
      </c>
      <c r="AX5">
        <v>1</v>
      </c>
      <c r="AY5">
        <v>1</v>
      </c>
      <c r="AZ5">
        <v>3</v>
      </c>
      <c r="BA5">
        <v>3</v>
      </c>
      <c r="BB5" t="s">
        <v>138</v>
      </c>
      <c r="BC5" t="s">
        <v>135</v>
      </c>
      <c r="BE5" s="121" t="str">
        <f t="shared" si="0"/>
        <v>D</v>
      </c>
      <c r="BF5" s="121" t="str">
        <f t="shared" si="1"/>
        <v/>
      </c>
      <c r="BG5" s="121" t="str">
        <f t="shared" si="2"/>
        <v/>
      </c>
      <c r="BH5" s="121" t="str">
        <f t="shared" si="3"/>
        <v/>
      </c>
      <c r="BI5" s="121" t="str">
        <f t="shared" si="4"/>
        <v/>
      </c>
      <c r="BJ5" s="126" t="str">
        <f t="shared" si="5"/>
        <v>D</v>
      </c>
      <c r="BK5" s="118" t="b">
        <f t="shared" si="6"/>
        <v>0</v>
      </c>
      <c r="BL5" s="118" t="b">
        <f t="shared" si="7"/>
        <v>1</v>
      </c>
      <c r="BM5" s="120" t="b">
        <f t="shared" si="8"/>
        <v>0</v>
      </c>
      <c r="BN5" s="118" t="b">
        <f t="shared" si="9"/>
        <v>0</v>
      </c>
      <c r="BO5" s="118" t="b">
        <f t="shared" si="10"/>
        <v>1</v>
      </c>
      <c r="BP5" s="118" t="b">
        <f t="shared" si="11"/>
        <v>0</v>
      </c>
      <c r="BQ5" s="118" t="b">
        <f t="shared" si="12"/>
        <v>0</v>
      </c>
      <c r="BR5" s="118" t="b">
        <f t="shared" si="13"/>
        <v>0</v>
      </c>
      <c r="BS5" s="118" t="b">
        <f t="shared" si="14"/>
        <v>0</v>
      </c>
      <c r="BT5" s="118" t="b">
        <f t="shared" si="15"/>
        <v>0</v>
      </c>
      <c r="BU5" s="101"/>
    </row>
    <row r="6" spans="1:73" x14ac:dyDescent="0.25">
      <c r="A6" t="s">
        <v>289</v>
      </c>
      <c r="B6">
        <v>22</v>
      </c>
      <c r="C6" t="s">
        <v>55</v>
      </c>
      <c r="D6" t="s">
        <v>55</v>
      </c>
      <c r="E6" t="s">
        <v>220</v>
      </c>
      <c r="F6" t="s">
        <v>234</v>
      </c>
      <c r="G6">
        <v>1</v>
      </c>
      <c r="H6">
        <v>1</v>
      </c>
      <c r="I6">
        <v>1</v>
      </c>
      <c r="J6">
        <v>1</v>
      </c>
      <c r="K6">
        <v>3</v>
      </c>
      <c r="L6">
        <v>1</v>
      </c>
      <c r="M6">
        <v>10</v>
      </c>
      <c r="N6">
        <v>1</v>
      </c>
      <c r="O6">
        <v>1</v>
      </c>
      <c r="P6">
        <v>8</v>
      </c>
      <c r="Q6">
        <v>3</v>
      </c>
      <c r="R6">
        <v>1</v>
      </c>
      <c r="S6">
        <v>10</v>
      </c>
      <c r="T6">
        <v>1</v>
      </c>
      <c r="U6">
        <v>8</v>
      </c>
      <c r="V6">
        <v>9</v>
      </c>
      <c r="W6">
        <v>6</v>
      </c>
      <c r="X6">
        <v>4</v>
      </c>
      <c r="Y6">
        <v>7</v>
      </c>
      <c r="Z6">
        <v>12</v>
      </c>
      <c r="AA6">
        <v>17</v>
      </c>
      <c r="AB6">
        <v>5</v>
      </c>
      <c r="AC6">
        <v>13</v>
      </c>
      <c r="AD6">
        <v>3</v>
      </c>
      <c r="AE6">
        <v>6</v>
      </c>
      <c r="AF6">
        <v>3</v>
      </c>
      <c r="AG6">
        <v>2</v>
      </c>
      <c r="AH6">
        <v>4</v>
      </c>
      <c r="AI6">
        <v>5</v>
      </c>
      <c r="AJ6">
        <v>8</v>
      </c>
      <c r="AK6">
        <v>4</v>
      </c>
      <c r="AL6">
        <v>14</v>
      </c>
      <c r="AM6">
        <v>12</v>
      </c>
      <c r="AN6">
        <v>9</v>
      </c>
      <c r="AO6">
        <v>6</v>
      </c>
      <c r="AP6">
        <v>6</v>
      </c>
      <c r="AQ6">
        <v>2</v>
      </c>
      <c r="AR6">
        <v>1</v>
      </c>
      <c r="AS6">
        <v>2</v>
      </c>
      <c r="AT6">
        <v>2</v>
      </c>
      <c r="AU6">
        <v>2</v>
      </c>
      <c r="AV6">
        <v>2</v>
      </c>
      <c r="AW6">
        <v>1</v>
      </c>
      <c r="AX6">
        <v>3</v>
      </c>
      <c r="AY6">
        <v>1</v>
      </c>
      <c r="AZ6">
        <v>1</v>
      </c>
      <c r="BA6">
        <v>4</v>
      </c>
      <c r="BB6" t="s">
        <v>135</v>
      </c>
      <c r="BC6" t="s">
        <v>136</v>
      </c>
      <c r="BE6" s="121" t="str">
        <f t="shared" si="0"/>
        <v>D</v>
      </c>
      <c r="BF6" s="121" t="str">
        <f t="shared" si="1"/>
        <v/>
      </c>
      <c r="BG6" s="121" t="str">
        <f t="shared" si="2"/>
        <v/>
      </c>
      <c r="BH6" s="121" t="str">
        <f t="shared" si="3"/>
        <v/>
      </c>
      <c r="BI6" s="121" t="str">
        <f t="shared" si="4"/>
        <v/>
      </c>
      <c r="BJ6" s="126" t="str">
        <f t="shared" si="5"/>
        <v>D</v>
      </c>
      <c r="BK6" s="118" t="b">
        <f t="shared" si="6"/>
        <v>0</v>
      </c>
      <c r="BL6" s="118" t="b">
        <f t="shared" si="7"/>
        <v>1</v>
      </c>
      <c r="BM6" s="120" t="b">
        <f t="shared" si="8"/>
        <v>0</v>
      </c>
      <c r="BN6" s="118" t="b">
        <f t="shared" si="9"/>
        <v>0</v>
      </c>
      <c r="BO6" s="118" t="b">
        <f t="shared" si="10"/>
        <v>1</v>
      </c>
      <c r="BP6" s="118" t="b">
        <f t="shared" si="11"/>
        <v>0</v>
      </c>
      <c r="BQ6" s="118" t="b">
        <f t="shared" si="12"/>
        <v>0</v>
      </c>
      <c r="BR6" s="118" t="b">
        <f t="shared" si="13"/>
        <v>0</v>
      </c>
      <c r="BS6" s="118" t="b">
        <f t="shared" si="14"/>
        <v>0</v>
      </c>
      <c r="BT6" s="118" t="b">
        <f t="shared" si="15"/>
        <v>0</v>
      </c>
      <c r="BU6" s="101"/>
    </row>
    <row r="7" spans="1:73" x14ac:dyDescent="0.25">
      <c r="A7" t="s">
        <v>290</v>
      </c>
      <c r="B7">
        <v>29</v>
      </c>
      <c r="C7" t="s">
        <v>55</v>
      </c>
      <c r="D7" t="s">
        <v>55</v>
      </c>
      <c r="E7" t="s">
        <v>220</v>
      </c>
      <c r="F7" t="s">
        <v>291</v>
      </c>
      <c r="G7">
        <v>3</v>
      </c>
      <c r="H7">
        <v>5</v>
      </c>
      <c r="I7">
        <v>7</v>
      </c>
      <c r="J7">
        <v>5</v>
      </c>
      <c r="K7">
        <v>9</v>
      </c>
      <c r="L7">
        <v>6</v>
      </c>
      <c r="M7">
        <v>12</v>
      </c>
      <c r="N7">
        <v>5</v>
      </c>
      <c r="O7">
        <v>6</v>
      </c>
      <c r="P7">
        <v>10</v>
      </c>
      <c r="Q7">
        <v>9</v>
      </c>
      <c r="R7">
        <v>3</v>
      </c>
      <c r="S7">
        <v>11</v>
      </c>
      <c r="T7">
        <v>9</v>
      </c>
      <c r="U7">
        <v>14</v>
      </c>
      <c r="V7">
        <v>11</v>
      </c>
      <c r="W7">
        <v>12</v>
      </c>
      <c r="X7">
        <v>8</v>
      </c>
      <c r="Y7">
        <v>9</v>
      </c>
      <c r="Z7">
        <v>9</v>
      </c>
      <c r="AA7">
        <v>10</v>
      </c>
      <c r="AB7">
        <v>6</v>
      </c>
      <c r="AC7">
        <v>8</v>
      </c>
      <c r="AD7">
        <v>6</v>
      </c>
      <c r="AE7">
        <v>10</v>
      </c>
      <c r="AF7">
        <v>10</v>
      </c>
      <c r="AG7">
        <v>7</v>
      </c>
      <c r="AH7">
        <v>11</v>
      </c>
      <c r="AI7">
        <v>10</v>
      </c>
      <c r="AJ7">
        <v>10</v>
      </c>
      <c r="AK7">
        <v>8</v>
      </c>
      <c r="AL7">
        <v>14</v>
      </c>
      <c r="AM7">
        <v>13</v>
      </c>
      <c r="AN7">
        <v>10</v>
      </c>
      <c r="AO7">
        <v>12</v>
      </c>
      <c r="AP7">
        <v>14</v>
      </c>
      <c r="AQ7">
        <v>2</v>
      </c>
      <c r="AR7">
        <v>3</v>
      </c>
      <c r="AS7">
        <v>1</v>
      </c>
      <c r="AT7">
        <v>1</v>
      </c>
      <c r="AU7">
        <v>1</v>
      </c>
      <c r="AV7">
        <v>1</v>
      </c>
      <c r="AW7">
        <v>2</v>
      </c>
      <c r="AX7">
        <v>2</v>
      </c>
      <c r="AY7">
        <v>2</v>
      </c>
      <c r="AZ7">
        <v>1</v>
      </c>
      <c r="BA7">
        <v>1</v>
      </c>
      <c r="BB7" t="s">
        <v>135</v>
      </c>
      <c r="BC7" t="s">
        <v>138</v>
      </c>
      <c r="BE7" s="121" t="str">
        <f t="shared" si="0"/>
        <v>D</v>
      </c>
      <c r="BF7" s="121" t="str">
        <f t="shared" si="1"/>
        <v/>
      </c>
      <c r="BG7" s="121" t="str">
        <f t="shared" si="2"/>
        <v/>
      </c>
      <c r="BH7" s="121" t="str">
        <f t="shared" si="3"/>
        <v/>
      </c>
      <c r="BI7" s="121" t="str">
        <f t="shared" si="4"/>
        <v/>
      </c>
      <c r="BJ7" s="126" t="str">
        <f t="shared" si="5"/>
        <v>D</v>
      </c>
      <c r="BK7" s="118" t="b">
        <f t="shared" si="6"/>
        <v>0</v>
      </c>
      <c r="BL7" s="118" t="b">
        <f t="shared" si="7"/>
        <v>1</v>
      </c>
      <c r="BM7" s="120" t="b">
        <f t="shared" si="8"/>
        <v>0</v>
      </c>
      <c r="BN7" s="118" t="b">
        <f t="shared" si="9"/>
        <v>0</v>
      </c>
      <c r="BO7" s="118" t="b">
        <f t="shared" si="10"/>
        <v>1</v>
      </c>
      <c r="BP7" s="118" t="b">
        <f t="shared" si="11"/>
        <v>0</v>
      </c>
      <c r="BQ7" s="118" t="b">
        <f t="shared" si="12"/>
        <v>0</v>
      </c>
      <c r="BR7" s="118" t="b">
        <f t="shared" si="13"/>
        <v>0</v>
      </c>
      <c r="BS7" s="118" t="b">
        <f t="shared" si="14"/>
        <v>0</v>
      </c>
      <c r="BT7" s="118" t="b">
        <f t="shared" si="15"/>
        <v>0</v>
      </c>
      <c r="BU7" s="101"/>
    </row>
    <row r="8" spans="1:73" x14ac:dyDescent="0.25">
      <c r="A8" t="s">
        <v>292</v>
      </c>
      <c r="B8">
        <v>26</v>
      </c>
      <c r="C8" t="s">
        <v>60</v>
      </c>
      <c r="D8" t="s">
        <v>258</v>
      </c>
      <c r="E8" t="s">
        <v>223</v>
      </c>
      <c r="F8" t="s">
        <v>236</v>
      </c>
      <c r="G8">
        <v>4</v>
      </c>
      <c r="H8">
        <v>7</v>
      </c>
      <c r="I8">
        <v>8</v>
      </c>
      <c r="J8">
        <v>4</v>
      </c>
      <c r="K8">
        <v>8</v>
      </c>
      <c r="L8">
        <v>6</v>
      </c>
      <c r="M8">
        <v>11</v>
      </c>
      <c r="N8">
        <v>5</v>
      </c>
      <c r="O8">
        <v>11</v>
      </c>
      <c r="P8">
        <v>9</v>
      </c>
      <c r="Q8">
        <v>8</v>
      </c>
      <c r="R8">
        <v>5</v>
      </c>
      <c r="S8">
        <v>9</v>
      </c>
      <c r="T8">
        <v>9</v>
      </c>
      <c r="U8">
        <v>11</v>
      </c>
      <c r="V8">
        <v>9</v>
      </c>
      <c r="W8">
        <v>10</v>
      </c>
      <c r="X8">
        <v>6</v>
      </c>
      <c r="Y8">
        <v>8</v>
      </c>
      <c r="Z8">
        <v>8</v>
      </c>
      <c r="AA8">
        <v>12</v>
      </c>
      <c r="AB8">
        <v>5</v>
      </c>
      <c r="AC8">
        <v>5</v>
      </c>
      <c r="AD8">
        <v>6</v>
      </c>
      <c r="AE8">
        <v>10</v>
      </c>
      <c r="AF8">
        <v>11</v>
      </c>
      <c r="AG8">
        <v>8</v>
      </c>
      <c r="AH8">
        <v>10</v>
      </c>
      <c r="AI8">
        <v>10</v>
      </c>
      <c r="AJ8">
        <v>9</v>
      </c>
      <c r="AK8">
        <v>10</v>
      </c>
      <c r="AL8">
        <v>11</v>
      </c>
      <c r="AM8">
        <v>12</v>
      </c>
      <c r="AN8">
        <v>10</v>
      </c>
      <c r="AO8">
        <v>10</v>
      </c>
      <c r="AP8">
        <v>9</v>
      </c>
      <c r="AQ8">
        <v>3</v>
      </c>
      <c r="AR8">
        <v>3</v>
      </c>
      <c r="AS8">
        <v>1</v>
      </c>
      <c r="AT8">
        <v>4</v>
      </c>
      <c r="AU8">
        <v>2</v>
      </c>
      <c r="AV8">
        <v>4</v>
      </c>
      <c r="AW8">
        <v>2</v>
      </c>
      <c r="AX8">
        <v>3</v>
      </c>
      <c r="AY8">
        <v>3</v>
      </c>
      <c r="AZ8">
        <v>3</v>
      </c>
      <c r="BA8">
        <v>3</v>
      </c>
      <c r="BB8" t="s">
        <v>138</v>
      </c>
      <c r="BC8" t="s">
        <v>135</v>
      </c>
      <c r="BE8" s="121" t="str">
        <f t="shared" si="0"/>
        <v>D</v>
      </c>
      <c r="BF8" s="121" t="str">
        <f t="shared" si="1"/>
        <v/>
      </c>
      <c r="BG8" s="121" t="str">
        <f t="shared" si="2"/>
        <v/>
      </c>
      <c r="BH8" s="121" t="str">
        <f t="shared" si="3"/>
        <v/>
      </c>
      <c r="BI8" s="121" t="str">
        <f t="shared" si="4"/>
        <v/>
      </c>
      <c r="BJ8" s="126" t="str">
        <f t="shared" si="5"/>
        <v>D</v>
      </c>
      <c r="BK8" s="118" t="b">
        <f t="shared" si="6"/>
        <v>1</v>
      </c>
      <c r="BL8" s="118" t="b">
        <f t="shared" si="7"/>
        <v>1</v>
      </c>
      <c r="BM8" s="120" t="b">
        <f t="shared" si="8"/>
        <v>0</v>
      </c>
      <c r="BN8" s="118" t="b">
        <f t="shared" si="9"/>
        <v>0</v>
      </c>
      <c r="BO8" s="118" t="b">
        <f t="shared" si="10"/>
        <v>1</v>
      </c>
      <c r="BP8" s="118" t="b">
        <f t="shared" si="11"/>
        <v>0</v>
      </c>
      <c r="BQ8" s="118" t="b">
        <f t="shared" si="12"/>
        <v>0</v>
      </c>
      <c r="BR8" s="118" t="b">
        <f t="shared" si="13"/>
        <v>0</v>
      </c>
      <c r="BS8" s="118" t="b">
        <f t="shared" si="14"/>
        <v>0</v>
      </c>
      <c r="BT8" s="118" t="b">
        <f t="shared" si="15"/>
        <v>0</v>
      </c>
      <c r="BU8" s="101"/>
    </row>
    <row r="9" spans="1:73" x14ac:dyDescent="0.25">
      <c r="A9" t="s">
        <v>293</v>
      </c>
      <c r="B9">
        <v>22</v>
      </c>
      <c r="C9" t="s">
        <v>60</v>
      </c>
      <c r="D9" t="s">
        <v>60</v>
      </c>
      <c r="E9" t="s">
        <v>222</v>
      </c>
      <c r="F9" t="s">
        <v>237</v>
      </c>
      <c r="G9">
        <v>3</v>
      </c>
      <c r="H9">
        <v>8</v>
      </c>
      <c r="I9">
        <v>10</v>
      </c>
      <c r="J9">
        <v>4</v>
      </c>
      <c r="K9">
        <v>10</v>
      </c>
      <c r="L9">
        <v>4</v>
      </c>
      <c r="M9">
        <v>8</v>
      </c>
      <c r="N9">
        <v>7</v>
      </c>
      <c r="O9">
        <v>8</v>
      </c>
      <c r="P9">
        <v>8</v>
      </c>
      <c r="Q9">
        <v>9</v>
      </c>
      <c r="R9">
        <v>4</v>
      </c>
      <c r="S9">
        <v>8</v>
      </c>
      <c r="T9">
        <v>9</v>
      </c>
      <c r="U9">
        <v>9</v>
      </c>
      <c r="V9">
        <v>7</v>
      </c>
      <c r="W9">
        <v>8</v>
      </c>
      <c r="X9">
        <v>10</v>
      </c>
      <c r="Y9">
        <v>9</v>
      </c>
      <c r="Z9">
        <v>9</v>
      </c>
      <c r="AA9">
        <v>4</v>
      </c>
      <c r="AB9">
        <v>11</v>
      </c>
      <c r="AC9">
        <v>5</v>
      </c>
      <c r="AD9">
        <v>8</v>
      </c>
      <c r="AE9">
        <v>9</v>
      </c>
      <c r="AF9">
        <v>10</v>
      </c>
      <c r="AG9">
        <v>8</v>
      </c>
      <c r="AH9">
        <v>9</v>
      </c>
      <c r="AI9">
        <v>11</v>
      </c>
      <c r="AJ9">
        <v>11</v>
      </c>
      <c r="AK9">
        <v>9</v>
      </c>
      <c r="AL9">
        <v>8</v>
      </c>
      <c r="AM9">
        <v>10</v>
      </c>
      <c r="AN9">
        <v>11</v>
      </c>
      <c r="AO9">
        <v>9</v>
      </c>
      <c r="AP9">
        <v>9</v>
      </c>
      <c r="AQ9">
        <v>2</v>
      </c>
      <c r="AR9">
        <v>2</v>
      </c>
      <c r="AS9">
        <v>2</v>
      </c>
      <c r="AT9">
        <v>4</v>
      </c>
      <c r="AU9">
        <v>3</v>
      </c>
      <c r="AV9">
        <v>1</v>
      </c>
      <c r="AW9">
        <v>2</v>
      </c>
      <c r="AX9">
        <v>3</v>
      </c>
      <c r="AY9">
        <v>3</v>
      </c>
      <c r="AZ9">
        <v>1</v>
      </c>
      <c r="BA9">
        <v>3</v>
      </c>
      <c r="BB9" t="s">
        <v>138</v>
      </c>
      <c r="BC9" t="s">
        <v>135</v>
      </c>
      <c r="BE9" s="121" t="str">
        <f t="shared" si="0"/>
        <v>D</v>
      </c>
      <c r="BF9" s="121" t="str">
        <f t="shared" si="1"/>
        <v/>
      </c>
      <c r="BG9" s="121" t="str">
        <f t="shared" si="2"/>
        <v/>
      </c>
      <c r="BH9" s="121" t="str">
        <f t="shared" si="3"/>
        <v/>
      </c>
      <c r="BI9" s="121" t="str">
        <f t="shared" si="4"/>
        <v/>
      </c>
      <c r="BJ9" s="126" t="str">
        <f t="shared" si="5"/>
        <v>D</v>
      </c>
      <c r="BK9" s="118" t="b">
        <f t="shared" si="6"/>
        <v>1</v>
      </c>
      <c r="BL9" s="118" t="b">
        <f t="shared" si="7"/>
        <v>0</v>
      </c>
      <c r="BM9" s="120" t="b">
        <f t="shared" si="8"/>
        <v>0</v>
      </c>
      <c r="BN9" s="118" t="b">
        <f t="shared" si="9"/>
        <v>0</v>
      </c>
      <c r="BO9" s="118" t="b">
        <f t="shared" si="10"/>
        <v>1</v>
      </c>
      <c r="BP9" s="118" t="b">
        <f t="shared" si="11"/>
        <v>0</v>
      </c>
      <c r="BQ9" s="118" t="b">
        <f t="shared" si="12"/>
        <v>0</v>
      </c>
      <c r="BR9" s="118" t="b">
        <f t="shared" si="13"/>
        <v>0</v>
      </c>
      <c r="BS9" s="118" t="b">
        <f t="shared" si="14"/>
        <v>0</v>
      </c>
      <c r="BT9" s="118" t="b">
        <f t="shared" si="15"/>
        <v>0</v>
      </c>
      <c r="BU9" s="101"/>
    </row>
    <row r="10" spans="1:73" x14ac:dyDescent="0.25">
      <c r="A10" t="s">
        <v>294</v>
      </c>
      <c r="B10">
        <v>21</v>
      </c>
      <c r="C10" t="s">
        <v>59</v>
      </c>
      <c r="D10" t="s">
        <v>259</v>
      </c>
      <c r="E10" t="s">
        <v>222</v>
      </c>
      <c r="F10" t="s">
        <v>233</v>
      </c>
      <c r="G10">
        <v>4</v>
      </c>
      <c r="H10">
        <v>6</v>
      </c>
      <c r="I10">
        <v>5</v>
      </c>
      <c r="J10">
        <v>4</v>
      </c>
      <c r="K10">
        <v>7</v>
      </c>
      <c r="L10">
        <v>4</v>
      </c>
      <c r="M10">
        <v>8</v>
      </c>
      <c r="N10">
        <v>3</v>
      </c>
      <c r="O10">
        <v>10</v>
      </c>
      <c r="P10">
        <v>10</v>
      </c>
      <c r="Q10">
        <v>7</v>
      </c>
      <c r="R10">
        <v>6</v>
      </c>
      <c r="S10">
        <v>10</v>
      </c>
      <c r="T10">
        <v>6</v>
      </c>
      <c r="U10">
        <v>12</v>
      </c>
      <c r="V10">
        <v>5</v>
      </c>
      <c r="W10">
        <v>12</v>
      </c>
      <c r="X10">
        <v>7</v>
      </c>
      <c r="Y10">
        <v>7</v>
      </c>
      <c r="Z10">
        <v>6</v>
      </c>
      <c r="AA10">
        <v>12</v>
      </c>
      <c r="AB10">
        <v>2</v>
      </c>
      <c r="AC10">
        <v>7</v>
      </c>
      <c r="AD10">
        <v>6</v>
      </c>
      <c r="AE10">
        <v>11</v>
      </c>
      <c r="AF10">
        <v>12</v>
      </c>
      <c r="AG10">
        <v>7</v>
      </c>
      <c r="AH10">
        <v>13</v>
      </c>
      <c r="AI10">
        <v>12</v>
      </c>
      <c r="AJ10">
        <v>7</v>
      </c>
      <c r="AK10">
        <v>8</v>
      </c>
      <c r="AL10">
        <v>8</v>
      </c>
      <c r="AM10">
        <v>13</v>
      </c>
      <c r="AN10">
        <v>11</v>
      </c>
      <c r="AO10">
        <v>13</v>
      </c>
      <c r="AP10">
        <v>11</v>
      </c>
      <c r="AQ10">
        <v>2</v>
      </c>
      <c r="AR10">
        <v>3</v>
      </c>
      <c r="AS10">
        <v>3</v>
      </c>
      <c r="AT10">
        <v>1</v>
      </c>
      <c r="AU10">
        <v>1</v>
      </c>
      <c r="AV10">
        <v>4</v>
      </c>
      <c r="AW10">
        <v>2</v>
      </c>
      <c r="AX10">
        <v>1</v>
      </c>
      <c r="AY10">
        <v>2</v>
      </c>
      <c r="AZ10">
        <v>2</v>
      </c>
      <c r="BA10">
        <v>3</v>
      </c>
      <c r="BB10" t="s">
        <v>135</v>
      </c>
      <c r="BC10" t="s">
        <v>138</v>
      </c>
      <c r="BE10" s="121" t="str">
        <f t="shared" si="0"/>
        <v>D/WB</v>
      </c>
      <c r="BF10" s="121" t="str">
        <f t="shared" si="1"/>
        <v/>
      </c>
      <c r="BG10" s="121" t="str">
        <f t="shared" si="2"/>
        <v/>
      </c>
      <c r="BH10" s="121" t="str">
        <f t="shared" si="3"/>
        <v/>
      </c>
      <c r="BI10" s="121" t="str">
        <f t="shared" si="4"/>
        <v/>
      </c>
      <c r="BJ10" s="126" t="str">
        <f t="shared" si="5"/>
        <v>D/WB</v>
      </c>
      <c r="BK10" s="118" t="b">
        <f t="shared" si="6"/>
        <v>0</v>
      </c>
      <c r="BL10" s="118" t="b">
        <f t="shared" si="7"/>
        <v>0</v>
      </c>
      <c r="BM10" s="120" t="b">
        <f t="shared" si="8"/>
        <v>1</v>
      </c>
      <c r="BN10" s="118" t="b">
        <f t="shared" si="9"/>
        <v>0</v>
      </c>
      <c r="BO10" s="118" t="b">
        <f t="shared" si="10"/>
        <v>1</v>
      </c>
      <c r="BP10" s="118" t="b">
        <f t="shared" si="11"/>
        <v>1</v>
      </c>
      <c r="BQ10" s="118" t="b">
        <f t="shared" si="12"/>
        <v>0</v>
      </c>
      <c r="BR10" s="118" t="b">
        <f t="shared" si="13"/>
        <v>0</v>
      </c>
      <c r="BS10" s="118" t="b">
        <f t="shared" si="14"/>
        <v>0</v>
      </c>
      <c r="BT10" s="118" t="b">
        <f t="shared" si="15"/>
        <v>0</v>
      </c>
      <c r="BU10" s="101"/>
    </row>
    <row r="11" spans="1:73" x14ac:dyDescent="0.25">
      <c r="A11" t="s">
        <v>295</v>
      </c>
      <c r="B11">
        <v>22</v>
      </c>
      <c r="C11" t="s">
        <v>61</v>
      </c>
      <c r="D11" t="s">
        <v>296</v>
      </c>
      <c r="E11" t="s">
        <v>219</v>
      </c>
      <c r="F11" t="s">
        <v>238</v>
      </c>
      <c r="G11">
        <v>2</v>
      </c>
      <c r="H11">
        <v>7</v>
      </c>
      <c r="I11">
        <v>7</v>
      </c>
      <c r="J11">
        <v>2</v>
      </c>
      <c r="K11">
        <v>9</v>
      </c>
      <c r="L11">
        <v>3</v>
      </c>
      <c r="M11">
        <v>11</v>
      </c>
      <c r="N11">
        <v>4</v>
      </c>
      <c r="O11">
        <v>5</v>
      </c>
      <c r="P11">
        <v>10</v>
      </c>
      <c r="Q11">
        <v>8</v>
      </c>
      <c r="R11">
        <v>5</v>
      </c>
      <c r="S11">
        <v>9</v>
      </c>
      <c r="T11">
        <v>5</v>
      </c>
      <c r="U11">
        <v>14</v>
      </c>
      <c r="V11">
        <v>11</v>
      </c>
      <c r="W11">
        <v>12</v>
      </c>
      <c r="X11">
        <v>8</v>
      </c>
      <c r="Y11">
        <v>9</v>
      </c>
      <c r="Z11">
        <v>7</v>
      </c>
      <c r="AA11">
        <v>12</v>
      </c>
      <c r="AB11">
        <v>7</v>
      </c>
      <c r="AC11">
        <v>10</v>
      </c>
      <c r="AD11">
        <v>3</v>
      </c>
      <c r="AE11">
        <v>11</v>
      </c>
      <c r="AF11">
        <v>13</v>
      </c>
      <c r="AG11">
        <v>7</v>
      </c>
      <c r="AH11">
        <v>12</v>
      </c>
      <c r="AI11">
        <v>10</v>
      </c>
      <c r="AJ11">
        <v>9</v>
      </c>
      <c r="AK11">
        <v>10</v>
      </c>
      <c r="AL11">
        <v>12</v>
      </c>
      <c r="AM11">
        <v>10</v>
      </c>
      <c r="AN11">
        <v>10</v>
      </c>
      <c r="AO11">
        <v>10</v>
      </c>
      <c r="AP11">
        <v>11</v>
      </c>
      <c r="AQ11">
        <v>2</v>
      </c>
      <c r="AR11">
        <v>2</v>
      </c>
      <c r="AS11">
        <v>3</v>
      </c>
      <c r="AT11">
        <v>2</v>
      </c>
      <c r="AU11">
        <v>3</v>
      </c>
      <c r="AV11">
        <v>1</v>
      </c>
      <c r="AW11">
        <v>3</v>
      </c>
      <c r="AX11">
        <v>3</v>
      </c>
      <c r="AY11">
        <v>1</v>
      </c>
      <c r="AZ11">
        <v>2</v>
      </c>
      <c r="BA11">
        <v>1</v>
      </c>
      <c r="BB11" t="s">
        <v>135</v>
      </c>
      <c r="BC11" t="s">
        <v>136</v>
      </c>
      <c r="BE11" s="121" t="str">
        <f t="shared" si="0"/>
        <v>D</v>
      </c>
      <c r="BF11" s="121" t="str">
        <f t="shared" si="1"/>
        <v>WB</v>
      </c>
      <c r="BG11" s="121" t="str">
        <f t="shared" si="2"/>
        <v>DM</v>
      </c>
      <c r="BH11" s="121" t="str">
        <f t="shared" si="3"/>
        <v>M</v>
      </c>
      <c r="BI11" s="121" t="str">
        <f t="shared" si="4"/>
        <v/>
      </c>
      <c r="BJ11" s="126" t="str">
        <f t="shared" si="5"/>
        <v>D/WB/DM/M</v>
      </c>
      <c r="BK11" s="118" t="b">
        <f t="shared" si="6"/>
        <v>0</v>
      </c>
      <c r="BL11" s="118" t="b">
        <f t="shared" si="7"/>
        <v>1</v>
      </c>
      <c r="BM11" s="120" t="b">
        <f t="shared" si="8"/>
        <v>1</v>
      </c>
      <c r="BN11" s="118" t="b">
        <f t="shared" si="9"/>
        <v>0</v>
      </c>
      <c r="BO11" s="118" t="b">
        <f t="shared" si="10"/>
        <v>1</v>
      </c>
      <c r="BP11" s="118" t="b">
        <f t="shared" si="11"/>
        <v>1</v>
      </c>
      <c r="BQ11" s="118" t="b">
        <f t="shared" si="12"/>
        <v>1</v>
      </c>
      <c r="BR11" s="118" t="b">
        <f t="shared" si="13"/>
        <v>1</v>
      </c>
      <c r="BS11" s="118" t="b">
        <f t="shared" si="14"/>
        <v>0</v>
      </c>
      <c r="BT11" s="118" t="b">
        <f t="shared" si="15"/>
        <v>0</v>
      </c>
      <c r="BU11" s="101"/>
    </row>
    <row r="12" spans="1:73" x14ac:dyDescent="0.25">
      <c r="A12" t="s">
        <v>297</v>
      </c>
      <c r="B12">
        <v>23</v>
      </c>
      <c r="C12" t="s">
        <v>59</v>
      </c>
      <c r="D12" t="s">
        <v>298</v>
      </c>
      <c r="E12" t="s">
        <v>223</v>
      </c>
      <c r="F12" t="s">
        <v>235</v>
      </c>
      <c r="G12">
        <v>4</v>
      </c>
      <c r="H12">
        <v>9</v>
      </c>
      <c r="I12">
        <v>9</v>
      </c>
      <c r="J12">
        <v>4</v>
      </c>
      <c r="K12">
        <v>9</v>
      </c>
      <c r="L12">
        <v>6</v>
      </c>
      <c r="M12">
        <v>11</v>
      </c>
      <c r="N12">
        <v>7</v>
      </c>
      <c r="O12">
        <v>8</v>
      </c>
      <c r="P12">
        <v>9</v>
      </c>
      <c r="Q12">
        <v>9</v>
      </c>
      <c r="R12">
        <v>4</v>
      </c>
      <c r="S12">
        <v>9</v>
      </c>
      <c r="T12">
        <v>10</v>
      </c>
      <c r="U12">
        <v>11</v>
      </c>
      <c r="V12">
        <v>9</v>
      </c>
      <c r="W12">
        <v>11</v>
      </c>
      <c r="X12">
        <v>9</v>
      </c>
      <c r="Y12">
        <v>9</v>
      </c>
      <c r="Z12">
        <v>8</v>
      </c>
      <c r="AA12">
        <v>11</v>
      </c>
      <c r="AB12">
        <v>10</v>
      </c>
      <c r="AC12">
        <v>7</v>
      </c>
      <c r="AD12">
        <v>8</v>
      </c>
      <c r="AE12">
        <v>10</v>
      </c>
      <c r="AF12">
        <v>9</v>
      </c>
      <c r="AG12">
        <v>8</v>
      </c>
      <c r="AH12">
        <v>10</v>
      </c>
      <c r="AI12">
        <v>11</v>
      </c>
      <c r="AJ12">
        <v>10</v>
      </c>
      <c r="AK12">
        <v>11</v>
      </c>
      <c r="AL12">
        <v>12</v>
      </c>
      <c r="AM12">
        <v>12</v>
      </c>
      <c r="AN12">
        <v>11</v>
      </c>
      <c r="AO12">
        <v>12</v>
      </c>
      <c r="AP12">
        <v>11</v>
      </c>
      <c r="AQ12">
        <v>2</v>
      </c>
      <c r="AR12">
        <v>1</v>
      </c>
      <c r="AS12">
        <v>2</v>
      </c>
      <c r="AT12">
        <v>1</v>
      </c>
      <c r="AU12">
        <v>1</v>
      </c>
      <c r="AV12">
        <v>2</v>
      </c>
      <c r="AW12">
        <v>2</v>
      </c>
      <c r="AX12">
        <v>4</v>
      </c>
      <c r="AY12">
        <v>4</v>
      </c>
      <c r="AZ12">
        <v>1</v>
      </c>
      <c r="BA12">
        <v>1</v>
      </c>
      <c r="BB12" t="s">
        <v>135</v>
      </c>
      <c r="BC12" t="s">
        <v>138</v>
      </c>
      <c r="BE12" s="121" t="str">
        <f t="shared" si="0"/>
        <v>D</v>
      </c>
      <c r="BF12" s="121" t="str">
        <f t="shared" si="1"/>
        <v>WB</v>
      </c>
      <c r="BG12" s="121" t="str">
        <f t="shared" si="2"/>
        <v/>
      </c>
      <c r="BH12" s="121" t="str">
        <f t="shared" si="3"/>
        <v/>
      </c>
      <c r="BI12" s="121" t="str">
        <f t="shared" si="4"/>
        <v/>
      </c>
      <c r="BJ12" s="126" t="str">
        <f t="shared" si="5"/>
        <v>D/WB</v>
      </c>
      <c r="BK12" s="118" t="b">
        <f t="shared" si="6"/>
        <v>0</v>
      </c>
      <c r="BL12" s="118" t="b">
        <f t="shared" si="7"/>
        <v>1</v>
      </c>
      <c r="BM12" s="120" t="b">
        <f t="shared" si="8"/>
        <v>1</v>
      </c>
      <c r="BN12" s="118" t="b">
        <f t="shared" si="9"/>
        <v>0</v>
      </c>
      <c r="BO12" s="118" t="b">
        <f t="shared" si="10"/>
        <v>1</v>
      </c>
      <c r="BP12" s="118" t="b">
        <f t="shared" si="11"/>
        <v>1</v>
      </c>
      <c r="BQ12" s="118" t="b">
        <f t="shared" si="12"/>
        <v>0</v>
      </c>
      <c r="BR12" s="118" t="b">
        <f t="shared" si="13"/>
        <v>0</v>
      </c>
      <c r="BS12" s="118" t="b">
        <f t="shared" si="14"/>
        <v>0</v>
      </c>
      <c r="BT12" s="118" t="b">
        <f t="shared" si="15"/>
        <v>0</v>
      </c>
      <c r="BU12" s="101"/>
    </row>
    <row r="13" spans="1:73" x14ac:dyDescent="0.25">
      <c r="A13" t="s">
        <v>299</v>
      </c>
      <c r="B13">
        <v>20</v>
      </c>
      <c r="C13" t="s">
        <v>59</v>
      </c>
      <c r="D13" t="s">
        <v>298</v>
      </c>
      <c r="E13" t="s">
        <v>219</v>
      </c>
      <c r="F13" t="s">
        <v>239</v>
      </c>
      <c r="G13">
        <v>3</v>
      </c>
      <c r="H13">
        <v>2</v>
      </c>
      <c r="I13">
        <v>3</v>
      </c>
      <c r="J13">
        <v>4</v>
      </c>
      <c r="K13">
        <v>6</v>
      </c>
      <c r="L13">
        <v>1</v>
      </c>
      <c r="M13">
        <v>4</v>
      </c>
      <c r="N13">
        <v>3</v>
      </c>
      <c r="O13">
        <v>6</v>
      </c>
      <c r="P13">
        <v>6</v>
      </c>
      <c r="Q13">
        <v>5</v>
      </c>
      <c r="R13">
        <v>1</v>
      </c>
      <c r="S13">
        <v>12</v>
      </c>
      <c r="T13">
        <v>3</v>
      </c>
      <c r="U13">
        <v>13</v>
      </c>
      <c r="V13">
        <v>5</v>
      </c>
      <c r="W13">
        <v>8</v>
      </c>
      <c r="X13">
        <v>6</v>
      </c>
      <c r="Y13">
        <v>7</v>
      </c>
      <c r="Z13">
        <v>9</v>
      </c>
      <c r="AA13">
        <v>5</v>
      </c>
      <c r="AB13">
        <v>5</v>
      </c>
      <c r="AC13">
        <v>7</v>
      </c>
      <c r="AD13">
        <v>4</v>
      </c>
      <c r="AE13">
        <v>5</v>
      </c>
      <c r="AF13">
        <v>7</v>
      </c>
      <c r="AG13">
        <v>4</v>
      </c>
      <c r="AH13">
        <v>7</v>
      </c>
      <c r="AI13">
        <v>11</v>
      </c>
      <c r="AJ13">
        <v>10</v>
      </c>
      <c r="AK13">
        <v>7</v>
      </c>
      <c r="AL13">
        <v>9</v>
      </c>
      <c r="AM13">
        <v>9</v>
      </c>
      <c r="AN13">
        <v>11</v>
      </c>
      <c r="AO13">
        <v>10</v>
      </c>
      <c r="AP13">
        <v>12</v>
      </c>
      <c r="AQ13">
        <v>2</v>
      </c>
      <c r="AR13">
        <v>1</v>
      </c>
      <c r="AS13">
        <v>1</v>
      </c>
      <c r="AT13">
        <v>1</v>
      </c>
      <c r="AU13">
        <v>1</v>
      </c>
      <c r="AV13">
        <v>1</v>
      </c>
      <c r="AW13">
        <v>3</v>
      </c>
      <c r="AX13">
        <v>2</v>
      </c>
      <c r="AY13">
        <v>3</v>
      </c>
      <c r="AZ13">
        <v>1</v>
      </c>
      <c r="BA13">
        <v>3</v>
      </c>
      <c r="BB13" t="s">
        <v>135</v>
      </c>
      <c r="BC13" t="s">
        <v>138</v>
      </c>
      <c r="BE13" s="121" t="str">
        <f t="shared" si="0"/>
        <v>D</v>
      </c>
      <c r="BF13" s="121" t="str">
        <f t="shared" si="1"/>
        <v>WB</v>
      </c>
      <c r="BG13" s="121" t="str">
        <f t="shared" si="2"/>
        <v/>
      </c>
      <c r="BH13" s="121" t="str">
        <f t="shared" si="3"/>
        <v/>
      </c>
      <c r="BI13" s="121" t="str">
        <f t="shared" si="4"/>
        <v/>
      </c>
      <c r="BJ13" s="126" t="str">
        <f t="shared" si="5"/>
        <v>D/WB</v>
      </c>
      <c r="BK13" s="118" t="b">
        <f t="shared" si="6"/>
        <v>0</v>
      </c>
      <c r="BL13" s="118" t="b">
        <f t="shared" si="7"/>
        <v>1</v>
      </c>
      <c r="BM13" s="120" t="b">
        <f t="shared" si="8"/>
        <v>1</v>
      </c>
      <c r="BN13" s="118" t="b">
        <f t="shared" si="9"/>
        <v>0</v>
      </c>
      <c r="BO13" s="118" t="b">
        <f t="shared" si="10"/>
        <v>1</v>
      </c>
      <c r="BP13" s="118" t="b">
        <f t="shared" si="11"/>
        <v>1</v>
      </c>
      <c r="BQ13" s="118" t="b">
        <f t="shared" si="12"/>
        <v>0</v>
      </c>
      <c r="BR13" s="118" t="b">
        <f t="shared" si="13"/>
        <v>0</v>
      </c>
      <c r="BS13" s="118" t="b">
        <f t="shared" si="14"/>
        <v>0</v>
      </c>
      <c r="BT13" s="118" t="b">
        <f t="shared" si="15"/>
        <v>0</v>
      </c>
      <c r="BU13" s="101"/>
    </row>
    <row r="14" spans="1:73" x14ac:dyDescent="0.25">
      <c r="A14" t="s">
        <v>300</v>
      </c>
      <c r="B14">
        <v>31</v>
      </c>
      <c r="C14" t="s">
        <v>60</v>
      </c>
      <c r="D14" t="s">
        <v>260</v>
      </c>
      <c r="E14" t="s">
        <v>219</v>
      </c>
      <c r="F14" t="s">
        <v>240</v>
      </c>
      <c r="G14">
        <v>10</v>
      </c>
      <c r="H14">
        <v>9</v>
      </c>
      <c r="I14">
        <v>10</v>
      </c>
      <c r="J14">
        <v>7</v>
      </c>
      <c r="K14">
        <v>10</v>
      </c>
      <c r="L14">
        <v>11</v>
      </c>
      <c r="M14">
        <v>10</v>
      </c>
      <c r="N14">
        <v>4</v>
      </c>
      <c r="O14">
        <v>15</v>
      </c>
      <c r="P14">
        <v>9</v>
      </c>
      <c r="Q14">
        <v>10</v>
      </c>
      <c r="R14">
        <v>4</v>
      </c>
      <c r="S14">
        <v>9</v>
      </c>
      <c r="T14">
        <v>11</v>
      </c>
      <c r="U14">
        <v>9</v>
      </c>
      <c r="V14">
        <v>9</v>
      </c>
      <c r="W14">
        <v>8</v>
      </c>
      <c r="X14">
        <v>10</v>
      </c>
      <c r="Y14">
        <v>7</v>
      </c>
      <c r="Z14">
        <v>10</v>
      </c>
      <c r="AA14">
        <v>11</v>
      </c>
      <c r="AB14">
        <v>11</v>
      </c>
      <c r="AC14">
        <v>5</v>
      </c>
      <c r="AD14">
        <v>9</v>
      </c>
      <c r="AE14">
        <v>8</v>
      </c>
      <c r="AF14">
        <v>11</v>
      </c>
      <c r="AG14">
        <v>9</v>
      </c>
      <c r="AH14">
        <v>11</v>
      </c>
      <c r="AI14">
        <v>11</v>
      </c>
      <c r="AJ14">
        <v>9</v>
      </c>
      <c r="AK14">
        <v>11</v>
      </c>
      <c r="AL14">
        <v>10</v>
      </c>
      <c r="AM14">
        <v>14</v>
      </c>
      <c r="AN14">
        <v>11</v>
      </c>
      <c r="AO14">
        <v>11</v>
      </c>
      <c r="AP14">
        <v>10</v>
      </c>
      <c r="AQ14">
        <v>1</v>
      </c>
      <c r="AR14">
        <v>4</v>
      </c>
      <c r="AS14">
        <v>2</v>
      </c>
      <c r="AT14">
        <v>3</v>
      </c>
      <c r="AU14">
        <v>2</v>
      </c>
      <c r="AV14">
        <v>2</v>
      </c>
      <c r="AW14">
        <v>1</v>
      </c>
      <c r="AX14">
        <v>2</v>
      </c>
      <c r="AY14">
        <v>2</v>
      </c>
      <c r="AZ14">
        <v>1</v>
      </c>
      <c r="BA14">
        <v>3</v>
      </c>
      <c r="BB14" t="s">
        <v>138</v>
      </c>
      <c r="BC14" t="s">
        <v>135</v>
      </c>
      <c r="BE14" s="121" t="str">
        <f t="shared" si="0"/>
        <v>D/WB</v>
      </c>
      <c r="BF14" s="121" t="str">
        <f t="shared" si="1"/>
        <v/>
      </c>
      <c r="BG14" s="121" t="str">
        <f t="shared" si="2"/>
        <v/>
      </c>
      <c r="BH14" s="121" t="str">
        <f t="shared" si="3"/>
        <v/>
      </c>
      <c r="BI14" s="121" t="str">
        <f t="shared" si="4"/>
        <v/>
      </c>
      <c r="BJ14" s="126" t="str">
        <f t="shared" si="5"/>
        <v>D/WB</v>
      </c>
      <c r="BK14" s="118" t="b">
        <f t="shared" si="6"/>
        <v>1</v>
      </c>
      <c r="BL14" s="118" t="b">
        <f t="shared" si="7"/>
        <v>0</v>
      </c>
      <c r="BM14" s="120" t="b">
        <f t="shared" si="8"/>
        <v>0</v>
      </c>
      <c r="BN14" s="118" t="b">
        <f t="shared" si="9"/>
        <v>0</v>
      </c>
      <c r="BO14" s="118" t="b">
        <f t="shared" si="10"/>
        <v>1</v>
      </c>
      <c r="BP14" s="118" t="b">
        <f t="shared" si="11"/>
        <v>1</v>
      </c>
      <c r="BQ14" s="118" t="b">
        <f t="shared" si="12"/>
        <v>0</v>
      </c>
      <c r="BR14" s="118" t="b">
        <f t="shared" si="13"/>
        <v>0</v>
      </c>
      <c r="BS14" s="118" t="b">
        <f t="shared" si="14"/>
        <v>0</v>
      </c>
      <c r="BT14" s="118" t="b">
        <f t="shared" si="15"/>
        <v>0</v>
      </c>
      <c r="BU14" s="101"/>
    </row>
    <row r="15" spans="1:73" x14ac:dyDescent="0.25">
      <c r="A15" t="s">
        <v>301</v>
      </c>
      <c r="B15">
        <v>32</v>
      </c>
      <c r="C15" t="s">
        <v>61</v>
      </c>
      <c r="D15" t="s">
        <v>261</v>
      </c>
      <c r="E15" t="s">
        <v>225</v>
      </c>
      <c r="F15" t="s">
        <v>241</v>
      </c>
      <c r="G15">
        <v>5</v>
      </c>
      <c r="H15">
        <v>10</v>
      </c>
      <c r="I15">
        <v>8</v>
      </c>
      <c r="J15">
        <v>9</v>
      </c>
      <c r="K15">
        <v>11</v>
      </c>
      <c r="L15">
        <v>8</v>
      </c>
      <c r="M15">
        <v>10</v>
      </c>
      <c r="N15">
        <v>12</v>
      </c>
      <c r="O15">
        <v>5</v>
      </c>
      <c r="P15">
        <v>8</v>
      </c>
      <c r="Q15">
        <v>12</v>
      </c>
      <c r="R15">
        <v>10</v>
      </c>
      <c r="S15">
        <v>9</v>
      </c>
      <c r="T15">
        <v>12</v>
      </c>
      <c r="U15">
        <v>12</v>
      </c>
      <c r="V15">
        <v>8</v>
      </c>
      <c r="W15">
        <v>11</v>
      </c>
      <c r="X15">
        <v>10</v>
      </c>
      <c r="Y15">
        <v>12</v>
      </c>
      <c r="Z15">
        <v>11</v>
      </c>
      <c r="AA15">
        <v>13</v>
      </c>
      <c r="AB15">
        <v>7</v>
      </c>
      <c r="AC15">
        <v>14</v>
      </c>
      <c r="AD15">
        <v>9</v>
      </c>
      <c r="AE15">
        <v>9</v>
      </c>
      <c r="AF15">
        <v>13</v>
      </c>
      <c r="AG15">
        <v>12</v>
      </c>
      <c r="AH15">
        <v>14</v>
      </c>
      <c r="AI15">
        <v>9</v>
      </c>
      <c r="AJ15">
        <v>9</v>
      </c>
      <c r="AK15">
        <v>11</v>
      </c>
      <c r="AL15">
        <v>9</v>
      </c>
      <c r="AM15">
        <v>12</v>
      </c>
      <c r="AN15">
        <v>10</v>
      </c>
      <c r="AO15">
        <v>13</v>
      </c>
      <c r="AP15">
        <v>10</v>
      </c>
      <c r="AQ15">
        <v>1</v>
      </c>
      <c r="AR15">
        <v>1</v>
      </c>
      <c r="AS15">
        <v>1</v>
      </c>
      <c r="AT15">
        <v>3</v>
      </c>
      <c r="AU15">
        <v>3</v>
      </c>
      <c r="AV15">
        <v>2</v>
      </c>
      <c r="AW15">
        <v>2</v>
      </c>
      <c r="AX15">
        <v>1</v>
      </c>
      <c r="AY15">
        <v>2</v>
      </c>
      <c r="AZ15">
        <v>1</v>
      </c>
      <c r="BA15">
        <v>1</v>
      </c>
      <c r="BB15" t="s">
        <v>136</v>
      </c>
      <c r="BC15" t="s">
        <v>135</v>
      </c>
      <c r="BE15" s="121" t="str">
        <f t="shared" si="0"/>
        <v>DM</v>
      </c>
      <c r="BF15" s="121" t="str">
        <f t="shared" si="1"/>
        <v>M</v>
      </c>
      <c r="BG15" s="121" t="str">
        <f t="shared" si="2"/>
        <v/>
      </c>
      <c r="BH15" s="121" t="str">
        <f t="shared" si="3"/>
        <v/>
      </c>
      <c r="BI15" s="121" t="str">
        <f t="shared" si="4"/>
        <v/>
      </c>
      <c r="BJ15" s="126" t="str">
        <f t="shared" si="5"/>
        <v>DM/M</v>
      </c>
      <c r="BK15" s="118" t="b">
        <f t="shared" si="6"/>
        <v>0</v>
      </c>
      <c r="BL15" s="118" t="b">
        <f t="shared" si="7"/>
        <v>1</v>
      </c>
      <c r="BM15" s="120" t="b">
        <f t="shared" si="8"/>
        <v>0</v>
      </c>
      <c r="BN15" s="118" t="b">
        <f t="shared" si="9"/>
        <v>0</v>
      </c>
      <c r="BO15" s="118" t="b">
        <f t="shared" si="10"/>
        <v>0</v>
      </c>
      <c r="BP15" s="118" t="b">
        <f t="shared" si="11"/>
        <v>0</v>
      </c>
      <c r="BQ15" s="118" t="b">
        <f t="shared" si="12"/>
        <v>1</v>
      </c>
      <c r="BR15" s="118" t="b">
        <f t="shared" si="13"/>
        <v>1</v>
      </c>
      <c r="BS15" s="118" t="b">
        <f t="shared" si="14"/>
        <v>0</v>
      </c>
      <c r="BT15" s="118" t="b">
        <f t="shared" si="15"/>
        <v>0</v>
      </c>
      <c r="BU15" s="101"/>
    </row>
    <row r="16" spans="1:73" x14ac:dyDescent="0.25">
      <c r="A16" t="s">
        <v>302</v>
      </c>
      <c r="B16">
        <v>23</v>
      </c>
      <c r="C16" t="s">
        <v>53</v>
      </c>
      <c r="D16" t="s">
        <v>261</v>
      </c>
      <c r="E16" t="s">
        <v>221</v>
      </c>
      <c r="F16" t="s">
        <v>234</v>
      </c>
      <c r="G16">
        <v>7</v>
      </c>
      <c r="H16">
        <v>8</v>
      </c>
      <c r="I16">
        <v>8</v>
      </c>
      <c r="J16">
        <v>6</v>
      </c>
      <c r="K16">
        <v>11</v>
      </c>
      <c r="L16">
        <v>6</v>
      </c>
      <c r="M16">
        <v>6</v>
      </c>
      <c r="N16">
        <v>7</v>
      </c>
      <c r="O16">
        <v>7</v>
      </c>
      <c r="P16">
        <v>8</v>
      </c>
      <c r="Q16">
        <v>12</v>
      </c>
      <c r="R16">
        <v>4</v>
      </c>
      <c r="S16">
        <v>9</v>
      </c>
      <c r="T16">
        <v>12</v>
      </c>
      <c r="U16">
        <v>7</v>
      </c>
      <c r="V16">
        <v>10</v>
      </c>
      <c r="W16">
        <v>6</v>
      </c>
      <c r="X16">
        <v>11</v>
      </c>
      <c r="Y16">
        <v>9</v>
      </c>
      <c r="Z16">
        <v>8</v>
      </c>
      <c r="AA16">
        <v>12</v>
      </c>
      <c r="AB16">
        <v>7</v>
      </c>
      <c r="AC16">
        <v>7</v>
      </c>
      <c r="AD16">
        <v>7</v>
      </c>
      <c r="AE16">
        <v>10</v>
      </c>
      <c r="AF16">
        <v>11</v>
      </c>
      <c r="AG16">
        <v>8</v>
      </c>
      <c r="AH16">
        <v>11</v>
      </c>
      <c r="AI16">
        <v>11</v>
      </c>
      <c r="AJ16">
        <v>6</v>
      </c>
      <c r="AK16">
        <v>9</v>
      </c>
      <c r="AL16">
        <v>16</v>
      </c>
      <c r="AM16">
        <v>7</v>
      </c>
      <c r="AN16">
        <v>11</v>
      </c>
      <c r="AO16">
        <v>9</v>
      </c>
      <c r="AP16">
        <v>12</v>
      </c>
      <c r="AQ16">
        <v>2</v>
      </c>
      <c r="AR16">
        <v>1</v>
      </c>
      <c r="AS16">
        <v>3</v>
      </c>
      <c r="AT16">
        <v>1</v>
      </c>
      <c r="AU16">
        <v>2</v>
      </c>
      <c r="AV16">
        <v>4</v>
      </c>
      <c r="AW16">
        <v>3</v>
      </c>
      <c r="AX16">
        <v>1</v>
      </c>
      <c r="AY16">
        <v>1</v>
      </c>
      <c r="AZ16">
        <v>3</v>
      </c>
      <c r="BA16">
        <v>2</v>
      </c>
      <c r="BB16" t="s">
        <v>135</v>
      </c>
      <c r="BC16" t="s">
        <v>136</v>
      </c>
      <c r="BE16" s="121" t="str">
        <f t="shared" si="0"/>
        <v>DM</v>
      </c>
      <c r="BF16" s="121" t="str">
        <f t="shared" si="1"/>
        <v>M</v>
      </c>
      <c r="BG16" s="121" t="str">
        <f t="shared" si="2"/>
        <v/>
      </c>
      <c r="BH16" s="121" t="str">
        <f t="shared" si="3"/>
        <v/>
      </c>
      <c r="BI16" s="121" t="str">
        <f t="shared" si="4"/>
        <v/>
      </c>
      <c r="BJ16" s="126" t="str">
        <f t="shared" si="5"/>
        <v>DM/M</v>
      </c>
      <c r="BK16" s="118" t="b">
        <f t="shared" si="6"/>
        <v>0</v>
      </c>
      <c r="BL16" s="118" t="b">
        <f t="shared" si="7"/>
        <v>1</v>
      </c>
      <c r="BM16" s="120" t="b">
        <f t="shared" si="8"/>
        <v>0</v>
      </c>
      <c r="BN16" s="118" t="b">
        <f t="shared" si="9"/>
        <v>0</v>
      </c>
      <c r="BO16" s="118" t="b">
        <f t="shared" si="10"/>
        <v>0</v>
      </c>
      <c r="BP16" s="118" t="b">
        <f t="shared" si="11"/>
        <v>0</v>
      </c>
      <c r="BQ16" s="118" t="b">
        <f t="shared" si="12"/>
        <v>1</v>
      </c>
      <c r="BR16" s="118" t="b">
        <f t="shared" si="13"/>
        <v>1</v>
      </c>
      <c r="BS16" s="118" t="b">
        <f t="shared" si="14"/>
        <v>0</v>
      </c>
      <c r="BT16" s="118" t="b">
        <f t="shared" si="15"/>
        <v>0</v>
      </c>
      <c r="BU16" s="101"/>
    </row>
    <row r="17" spans="1:73" x14ac:dyDescent="0.25">
      <c r="A17" t="s">
        <v>303</v>
      </c>
      <c r="B17">
        <v>27</v>
      </c>
      <c r="C17" t="s">
        <v>61</v>
      </c>
      <c r="D17" t="s">
        <v>61</v>
      </c>
      <c r="E17" t="s">
        <v>223</v>
      </c>
      <c r="F17" t="s">
        <v>238</v>
      </c>
      <c r="G17">
        <v>9</v>
      </c>
      <c r="H17">
        <v>9</v>
      </c>
      <c r="I17">
        <v>10</v>
      </c>
      <c r="J17">
        <v>4</v>
      </c>
      <c r="K17">
        <v>10</v>
      </c>
      <c r="L17">
        <v>8</v>
      </c>
      <c r="M17">
        <v>9</v>
      </c>
      <c r="N17">
        <v>6</v>
      </c>
      <c r="O17">
        <v>3</v>
      </c>
      <c r="P17">
        <v>5</v>
      </c>
      <c r="Q17">
        <v>11</v>
      </c>
      <c r="R17">
        <v>6</v>
      </c>
      <c r="S17">
        <v>7</v>
      </c>
      <c r="T17">
        <v>12</v>
      </c>
      <c r="U17">
        <v>6</v>
      </c>
      <c r="V17">
        <v>11</v>
      </c>
      <c r="W17">
        <v>6</v>
      </c>
      <c r="X17">
        <v>10</v>
      </c>
      <c r="Y17">
        <v>8</v>
      </c>
      <c r="Z17">
        <v>7</v>
      </c>
      <c r="AA17">
        <v>14</v>
      </c>
      <c r="AB17">
        <v>12</v>
      </c>
      <c r="AC17">
        <v>5</v>
      </c>
      <c r="AD17">
        <v>9</v>
      </c>
      <c r="AE17">
        <v>8</v>
      </c>
      <c r="AF17">
        <v>10</v>
      </c>
      <c r="AG17">
        <v>10</v>
      </c>
      <c r="AH17">
        <v>11</v>
      </c>
      <c r="AI17">
        <v>10</v>
      </c>
      <c r="AJ17">
        <v>9</v>
      </c>
      <c r="AK17">
        <v>10</v>
      </c>
      <c r="AL17">
        <v>8</v>
      </c>
      <c r="AM17">
        <v>11</v>
      </c>
      <c r="AN17">
        <v>10</v>
      </c>
      <c r="AO17">
        <v>9</v>
      </c>
      <c r="AP17">
        <v>10</v>
      </c>
      <c r="AQ17">
        <v>3</v>
      </c>
      <c r="AR17">
        <v>1</v>
      </c>
      <c r="AS17">
        <v>2</v>
      </c>
      <c r="AT17">
        <v>2</v>
      </c>
      <c r="AU17">
        <v>1</v>
      </c>
      <c r="AV17">
        <v>3</v>
      </c>
      <c r="AW17">
        <v>3</v>
      </c>
      <c r="AX17">
        <v>3</v>
      </c>
      <c r="AY17">
        <v>2</v>
      </c>
      <c r="AZ17">
        <v>1</v>
      </c>
      <c r="BA17">
        <v>1</v>
      </c>
      <c r="BB17" t="s">
        <v>135</v>
      </c>
      <c r="BC17" t="s">
        <v>136</v>
      </c>
      <c r="BE17" s="121" t="str">
        <f t="shared" si="0"/>
        <v>M</v>
      </c>
      <c r="BF17" s="121" t="str">
        <f t="shared" si="1"/>
        <v/>
      </c>
      <c r="BG17" s="121" t="str">
        <f t="shared" si="2"/>
        <v/>
      </c>
      <c r="BH17" s="121" t="str">
        <f t="shared" si="3"/>
        <v/>
      </c>
      <c r="BI17" s="121" t="str">
        <f t="shared" si="4"/>
        <v/>
      </c>
      <c r="BJ17" s="126" t="str">
        <f t="shared" si="5"/>
        <v>M</v>
      </c>
      <c r="BK17" s="118" t="b">
        <f t="shared" si="6"/>
        <v>0</v>
      </c>
      <c r="BL17" s="118" t="b">
        <f t="shared" si="7"/>
        <v>1</v>
      </c>
      <c r="BM17" s="120" t="b">
        <f t="shared" si="8"/>
        <v>0</v>
      </c>
      <c r="BN17" s="118" t="b">
        <f t="shared" si="9"/>
        <v>0</v>
      </c>
      <c r="BO17" s="118" t="b">
        <f t="shared" si="10"/>
        <v>0</v>
      </c>
      <c r="BP17" s="118" t="b">
        <f t="shared" si="11"/>
        <v>0</v>
      </c>
      <c r="BQ17" s="118" t="b">
        <f t="shared" si="12"/>
        <v>0</v>
      </c>
      <c r="BR17" s="118" t="b">
        <f t="shared" si="13"/>
        <v>1</v>
      </c>
      <c r="BS17" s="118" t="b">
        <f t="shared" si="14"/>
        <v>0</v>
      </c>
      <c r="BT17" s="118" t="b">
        <f t="shared" si="15"/>
        <v>0</v>
      </c>
      <c r="BU17" s="101"/>
    </row>
    <row r="18" spans="1:73" x14ac:dyDescent="0.25">
      <c r="A18" t="s">
        <v>304</v>
      </c>
      <c r="B18">
        <v>20</v>
      </c>
      <c r="C18" t="s">
        <v>61</v>
      </c>
      <c r="D18" t="s">
        <v>61</v>
      </c>
      <c r="E18" t="s">
        <v>222</v>
      </c>
      <c r="F18" t="s">
        <v>305</v>
      </c>
      <c r="G18">
        <v>3</v>
      </c>
      <c r="H18">
        <v>1</v>
      </c>
      <c r="I18">
        <v>2</v>
      </c>
      <c r="J18">
        <v>6</v>
      </c>
      <c r="K18">
        <v>13</v>
      </c>
      <c r="L18">
        <v>3</v>
      </c>
      <c r="M18">
        <v>1</v>
      </c>
      <c r="N18">
        <v>5</v>
      </c>
      <c r="O18">
        <v>1</v>
      </c>
      <c r="P18">
        <v>9</v>
      </c>
      <c r="Q18">
        <v>5</v>
      </c>
      <c r="R18">
        <v>1</v>
      </c>
      <c r="S18">
        <v>4</v>
      </c>
      <c r="T18">
        <v>8</v>
      </c>
      <c r="U18">
        <v>7</v>
      </c>
      <c r="V18">
        <v>6</v>
      </c>
      <c r="W18">
        <v>4</v>
      </c>
      <c r="X18">
        <v>11</v>
      </c>
      <c r="Y18">
        <v>6</v>
      </c>
      <c r="Z18">
        <v>10</v>
      </c>
      <c r="AA18">
        <v>5</v>
      </c>
      <c r="AB18">
        <v>6</v>
      </c>
      <c r="AC18">
        <v>10</v>
      </c>
      <c r="AD18">
        <v>5</v>
      </c>
      <c r="AE18">
        <v>6</v>
      </c>
      <c r="AF18">
        <v>6</v>
      </c>
      <c r="AG18">
        <v>12</v>
      </c>
      <c r="AH18">
        <v>11</v>
      </c>
      <c r="AI18">
        <v>14</v>
      </c>
      <c r="AJ18">
        <v>11</v>
      </c>
      <c r="AK18">
        <v>6</v>
      </c>
      <c r="AL18">
        <v>9</v>
      </c>
      <c r="AM18">
        <v>13</v>
      </c>
      <c r="AN18">
        <v>11</v>
      </c>
      <c r="AO18">
        <v>6</v>
      </c>
      <c r="AP18">
        <v>4</v>
      </c>
      <c r="AQ18">
        <v>3</v>
      </c>
      <c r="AR18">
        <v>3</v>
      </c>
      <c r="AS18">
        <v>1</v>
      </c>
      <c r="AT18">
        <v>2</v>
      </c>
      <c r="AU18">
        <v>1</v>
      </c>
      <c r="AV18">
        <v>1</v>
      </c>
      <c r="AW18">
        <v>1</v>
      </c>
      <c r="AX18">
        <v>3</v>
      </c>
      <c r="AY18">
        <v>1</v>
      </c>
      <c r="AZ18">
        <v>2</v>
      </c>
      <c r="BA18">
        <v>2</v>
      </c>
      <c r="BB18" t="s">
        <v>135</v>
      </c>
      <c r="BC18" t="s">
        <v>136</v>
      </c>
      <c r="BE18" s="121" t="str">
        <f t="shared" si="0"/>
        <v>M</v>
      </c>
      <c r="BF18" s="121" t="str">
        <f t="shared" si="1"/>
        <v/>
      </c>
      <c r="BG18" s="121" t="str">
        <f t="shared" si="2"/>
        <v/>
      </c>
      <c r="BH18" s="121" t="str">
        <f t="shared" si="3"/>
        <v/>
      </c>
      <c r="BI18" s="121" t="str">
        <f t="shared" si="4"/>
        <v/>
      </c>
      <c r="BJ18" s="126" t="str">
        <f t="shared" si="5"/>
        <v>M</v>
      </c>
      <c r="BK18" s="118" t="b">
        <f t="shared" si="6"/>
        <v>0</v>
      </c>
      <c r="BL18" s="118" t="b">
        <f t="shared" si="7"/>
        <v>1</v>
      </c>
      <c r="BM18" s="120" t="b">
        <f t="shared" si="8"/>
        <v>0</v>
      </c>
      <c r="BN18" s="118" t="b">
        <f t="shared" si="9"/>
        <v>0</v>
      </c>
      <c r="BO18" s="118" t="b">
        <f t="shared" si="10"/>
        <v>0</v>
      </c>
      <c r="BP18" s="118" t="b">
        <f t="shared" si="11"/>
        <v>0</v>
      </c>
      <c r="BQ18" s="118" t="b">
        <f t="shared" si="12"/>
        <v>0</v>
      </c>
      <c r="BR18" s="118" t="b">
        <f t="shared" si="13"/>
        <v>1</v>
      </c>
      <c r="BS18" s="118" t="b">
        <f t="shared" si="14"/>
        <v>0</v>
      </c>
      <c r="BT18" s="118" t="b">
        <f t="shared" si="15"/>
        <v>0</v>
      </c>
      <c r="BU18" s="101"/>
    </row>
    <row r="19" spans="1:73" x14ac:dyDescent="0.25">
      <c r="A19" t="s">
        <v>306</v>
      </c>
      <c r="B19">
        <v>20</v>
      </c>
      <c r="C19" t="s">
        <v>61</v>
      </c>
      <c r="D19" t="s">
        <v>61</v>
      </c>
      <c r="E19" t="s">
        <v>222</v>
      </c>
      <c r="F19" t="s">
        <v>242</v>
      </c>
      <c r="G19">
        <v>5</v>
      </c>
      <c r="H19">
        <v>3</v>
      </c>
      <c r="I19">
        <v>4</v>
      </c>
      <c r="J19">
        <v>8</v>
      </c>
      <c r="K19">
        <v>9</v>
      </c>
      <c r="L19">
        <v>1</v>
      </c>
      <c r="M19">
        <v>4</v>
      </c>
      <c r="N19">
        <v>9</v>
      </c>
      <c r="O19">
        <v>7</v>
      </c>
      <c r="P19">
        <v>8</v>
      </c>
      <c r="Q19">
        <v>10</v>
      </c>
      <c r="R19">
        <v>3</v>
      </c>
      <c r="S19">
        <v>7</v>
      </c>
      <c r="T19">
        <v>8</v>
      </c>
      <c r="U19">
        <v>5</v>
      </c>
      <c r="V19">
        <v>6</v>
      </c>
      <c r="W19">
        <v>4</v>
      </c>
      <c r="X19">
        <v>9</v>
      </c>
      <c r="Y19">
        <v>9</v>
      </c>
      <c r="Z19">
        <v>13</v>
      </c>
      <c r="AA19">
        <v>11</v>
      </c>
      <c r="AB19">
        <v>5</v>
      </c>
      <c r="AC19">
        <v>2</v>
      </c>
      <c r="AD19">
        <v>8</v>
      </c>
      <c r="AE19">
        <v>8</v>
      </c>
      <c r="AF19">
        <v>8</v>
      </c>
      <c r="AG19">
        <v>10</v>
      </c>
      <c r="AH19">
        <v>11</v>
      </c>
      <c r="AI19">
        <v>7</v>
      </c>
      <c r="AJ19">
        <v>6</v>
      </c>
      <c r="AK19">
        <v>3</v>
      </c>
      <c r="AL19">
        <v>7</v>
      </c>
      <c r="AM19">
        <v>11</v>
      </c>
      <c r="AN19">
        <v>6</v>
      </c>
      <c r="AO19">
        <v>10</v>
      </c>
      <c r="AP19">
        <v>3</v>
      </c>
      <c r="AQ19">
        <v>2</v>
      </c>
      <c r="AR19">
        <v>2</v>
      </c>
      <c r="AS19">
        <v>2</v>
      </c>
      <c r="AT19">
        <v>3</v>
      </c>
      <c r="AU19">
        <v>1</v>
      </c>
      <c r="AV19">
        <v>3</v>
      </c>
      <c r="AW19">
        <v>1</v>
      </c>
      <c r="AX19">
        <v>3</v>
      </c>
      <c r="AY19">
        <v>3</v>
      </c>
      <c r="AZ19">
        <v>3</v>
      </c>
      <c r="BA19">
        <v>1</v>
      </c>
      <c r="BB19" t="s">
        <v>135</v>
      </c>
      <c r="BC19" t="s">
        <v>136</v>
      </c>
      <c r="BE19" s="121" t="str">
        <f t="shared" si="0"/>
        <v>M</v>
      </c>
      <c r="BF19" s="121" t="str">
        <f t="shared" si="1"/>
        <v/>
      </c>
      <c r="BG19" s="121" t="str">
        <f t="shared" si="2"/>
        <v/>
      </c>
      <c r="BH19" s="121" t="str">
        <f t="shared" si="3"/>
        <v/>
      </c>
      <c r="BI19" s="121" t="str">
        <f t="shared" si="4"/>
        <v/>
      </c>
      <c r="BJ19" s="126" t="str">
        <f t="shared" si="5"/>
        <v>M</v>
      </c>
      <c r="BK19" s="118" t="b">
        <f t="shared" si="6"/>
        <v>0</v>
      </c>
      <c r="BL19" s="118" t="b">
        <f t="shared" si="7"/>
        <v>1</v>
      </c>
      <c r="BM19" s="120" t="b">
        <f t="shared" si="8"/>
        <v>0</v>
      </c>
      <c r="BN19" s="118" t="b">
        <f t="shared" si="9"/>
        <v>0</v>
      </c>
      <c r="BO19" s="118" t="b">
        <f t="shared" si="10"/>
        <v>0</v>
      </c>
      <c r="BP19" s="118" t="b">
        <f t="shared" si="11"/>
        <v>0</v>
      </c>
      <c r="BQ19" s="118" t="b">
        <f t="shared" si="12"/>
        <v>0</v>
      </c>
      <c r="BR19" s="118" t="b">
        <f t="shared" si="13"/>
        <v>1</v>
      </c>
      <c r="BS19" s="118" t="b">
        <f t="shared" si="14"/>
        <v>0</v>
      </c>
      <c r="BT19" s="118" t="b">
        <f t="shared" si="15"/>
        <v>0</v>
      </c>
      <c r="BU19" s="101"/>
    </row>
    <row r="20" spans="1:73" x14ac:dyDescent="0.25">
      <c r="A20" t="s">
        <v>307</v>
      </c>
      <c r="B20">
        <v>19</v>
      </c>
      <c r="C20" t="s">
        <v>61</v>
      </c>
      <c r="D20" t="s">
        <v>61</v>
      </c>
      <c r="E20" t="s">
        <v>219</v>
      </c>
      <c r="F20" t="s">
        <v>236</v>
      </c>
      <c r="G20">
        <v>4</v>
      </c>
      <c r="H20">
        <v>1</v>
      </c>
      <c r="I20">
        <v>2</v>
      </c>
      <c r="J20">
        <v>6</v>
      </c>
      <c r="K20">
        <v>9</v>
      </c>
      <c r="L20">
        <v>5</v>
      </c>
      <c r="M20">
        <v>3</v>
      </c>
      <c r="N20">
        <v>4</v>
      </c>
      <c r="O20">
        <v>4</v>
      </c>
      <c r="P20">
        <v>8</v>
      </c>
      <c r="Q20">
        <v>7</v>
      </c>
      <c r="R20">
        <v>1</v>
      </c>
      <c r="S20">
        <v>5</v>
      </c>
      <c r="T20">
        <v>8</v>
      </c>
      <c r="U20">
        <v>15</v>
      </c>
      <c r="V20">
        <v>5</v>
      </c>
      <c r="W20">
        <v>3</v>
      </c>
      <c r="X20">
        <v>4</v>
      </c>
      <c r="Y20">
        <v>6</v>
      </c>
      <c r="Z20">
        <v>14</v>
      </c>
      <c r="AA20">
        <v>14</v>
      </c>
      <c r="AB20">
        <v>8</v>
      </c>
      <c r="AC20">
        <v>10</v>
      </c>
      <c r="AD20">
        <v>4</v>
      </c>
      <c r="AE20">
        <v>4</v>
      </c>
      <c r="AF20">
        <v>6</v>
      </c>
      <c r="AG20">
        <v>9</v>
      </c>
      <c r="AH20">
        <v>12</v>
      </c>
      <c r="AI20">
        <v>7</v>
      </c>
      <c r="AJ20">
        <v>10</v>
      </c>
      <c r="AK20">
        <v>7</v>
      </c>
      <c r="AL20">
        <v>8</v>
      </c>
      <c r="AM20">
        <v>15</v>
      </c>
      <c r="AN20">
        <v>9</v>
      </c>
      <c r="AO20">
        <v>7</v>
      </c>
      <c r="AP20">
        <v>5</v>
      </c>
      <c r="AQ20">
        <v>1</v>
      </c>
      <c r="AR20">
        <v>3</v>
      </c>
      <c r="AS20">
        <v>3</v>
      </c>
      <c r="AT20">
        <v>3</v>
      </c>
      <c r="AU20">
        <v>4</v>
      </c>
      <c r="AV20">
        <v>3</v>
      </c>
      <c r="AW20">
        <v>3</v>
      </c>
      <c r="AX20">
        <v>2</v>
      </c>
      <c r="AY20">
        <v>3</v>
      </c>
      <c r="AZ20">
        <v>3</v>
      </c>
      <c r="BA20">
        <v>2</v>
      </c>
      <c r="BB20" t="s">
        <v>135</v>
      </c>
      <c r="BC20" t="s">
        <v>136</v>
      </c>
      <c r="BE20" s="121" t="str">
        <f t="shared" si="0"/>
        <v>M</v>
      </c>
      <c r="BF20" s="121" t="str">
        <f t="shared" si="1"/>
        <v/>
      </c>
      <c r="BG20" s="121" t="str">
        <f t="shared" si="2"/>
        <v/>
      </c>
      <c r="BH20" s="121" t="str">
        <f t="shared" si="3"/>
        <v/>
      </c>
      <c r="BI20" s="121" t="str">
        <f t="shared" si="4"/>
        <v/>
      </c>
      <c r="BJ20" s="126" t="str">
        <f t="shared" si="5"/>
        <v>M</v>
      </c>
      <c r="BK20" s="118" t="b">
        <f t="shared" si="6"/>
        <v>0</v>
      </c>
      <c r="BL20" s="118" t="b">
        <f t="shared" si="7"/>
        <v>1</v>
      </c>
      <c r="BM20" s="120" t="b">
        <f t="shared" si="8"/>
        <v>0</v>
      </c>
      <c r="BN20" s="118" t="b">
        <f t="shared" si="9"/>
        <v>0</v>
      </c>
      <c r="BO20" s="118" t="b">
        <f t="shared" si="10"/>
        <v>0</v>
      </c>
      <c r="BP20" s="118" t="b">
        <f t="shared" si="11"/>
        <v>0</v>
      </c>
      <c r="BQ20" s="118" t="b">
        <f t="shared" si="12"/>
        <v>0</v>
      </c>
      <c r="BR20" s="118" t="b">
        <f t="shared" si="13"/>
        <v>1</v>
      </c>
      <c r="BS20" s="118" t="b">
        <f t="shared" si="14"/>
        <v>0</v>
      </c>
      <c r="BT20" s="118" t="b">
        <f t="shared" si="15"/>
        <v>0</v>
      </c>
      <c r="BU20" s="101"/>
    </row>
    <row r="21" spans="1:73" x14ac:dyDescent="0.25">
      <c r="A21" t="s">
        <v>308</v>
      </c>
      <c r="B21">
        <v>24</v>
      </c>
      <c r="C21" t="s">
        <v>65</v>
      </c>
      <c r="D21" t="s">
        <v>309</v>
      </c>
      <c r="E21" t="s">
        <v>226</v>
      </c>
      <c r="F21" t="s">
        <v>243</v>
      </c>
      <c r="G21">
        <v>11</v>
      </c>
      <c r="H21">
        <v>11</v>
      </c>
      <c r="I21">
        <v>10</v>
      </c>
      <c r="J21">
        <v>6</v>
      </c>
      <c r="K21">
        <v>12</v>
      </c>
      <c r="L21">
        <v>11</v>
      </c>
      <c r="M21">
        <v>5</v>
      </c>
      <c r="N21">
        <v>9</v>
      </c>
      <c r="O21">
        <v>5</v>
      </c>
      <c r="P21">
        <v>7</v>
      </c>
      <c r="Q21">
        <v>10</v>
      </c>
      <c r="R21">
        <v>7</v>
      </c>
      <c r="S21">
        <v>6</v>
      </c>
      <c r="T21">
        <v>12</v>
      </c>
      <c r="U21">
        <v>10</v>
      </c>
      <c r="V21">
        <v>6</v>
      </c>
      <c r="W21">
        <v>6</v>
      </c>
      <c r="X21">
        <v>9</v>
      </c>
      <c r="Y21">
        <v>6</v>
      </c>
      <c r="Z21">
        <v>7</v>
      </c>
      <c r="AA21">
        <v>12</v>
      </c>
      <c r="AB21">
        <v>13</v>
      </c>
      <c r="AC21">
        <v>5</v>
      </c>
      <c r="AD21">
        <v>8</v>
      </c>
      <c r="AE21">
        <v>8</v>
      </c>
      <c r="AF21">
        <v>11</v>
      </c>
      <c r="AG21">
        <v>10</v>
      </c>
      <c r="AH21">
        <v>13</v>
      </c>
      <c r="AI21">
        <v>11</v>
      </c>
      <c r="AJ21">
        <v>10</v>
      </c>
      <c r="AK21">
        <v>10</v>
      </c>
      <c r="AL21">
        <v>5</v>
      </c>
      <c r="AM21">
        <v>13</v>
      </c>
      <c r="AN21">
        <v>11</v>
      </c>
      <c r="AO21">
        <v>12</v>
      </c>
      <c r="AP21">
        <v>7</v>
      </c>
      <c r="AQ21">
        <v>3</v>
      </c>
      <c r="AR21">
        <v>4</v>
      </c>
      <c r="AS21">
        <v>3</v>
      </c>
      <c r="AT21">
        <v>1</v>
      </c>
      <c r="AU21">
        <v>3</v>
      </c>
      <c r="AV21">
        <v>3</v>
      </c>
      <c r="AW21">
        <v>1</v>
      </c>
      <c r="AX21">
        <v>3</v>
      </c>
      <c r="AY21">
        <v>1</v>
      </c>
      <c r="AZ21">
        <v>1</v>
      </c>
      <c r="BA21">
        <v>1</v>
      </c>
      <c r="BB21" t="s">
        <v>135</v>
      </c>
      <c r="BC21" t="s">
        <v>136</v>
      </c>
      <c r="BE21" s="121" t="str">
        <f t="shared" si="0"/>
        <v>M/AM</v>
      </c>
      <c r="BF21" s="121" t="str">
        <f t="shared" si="1"/>
        <v/>
      </c>
      <c r="BG21" s="121" t="str">
        <f t="shared" si="2"/>
        <v/>
      </c>
      <c r="BH21" s="121" t="str">
        <f t="shared" si="3"/>
        <v/>
      </c>
      <c r="BI21" s="121" t="str">
        <f t="shared" si="4"/>
        <v/>
      </c>
      <c r="BJ21" s="126" t="str">
        <f t="shared" si="5"/>
        <v>M/AM</v>
      </c>
      <c r="BK21" s="118" t="b">
        <f t="shared" si="6"/>
        <v>0</v>
      </c>
      <c r="BL21" s="118" t="b">
        <f t="shared" si="7"/>
        <v>0</v>
      </c>
      <c r="BM21" s="120" t="b">
        <f t="shared" si="8"/>
        <v>1</v>
      </c>
      <c r="BN21" s="118" t="b">
        <f t="shared" si="9"/>
        <v>0</v>
      </c>
      <c r="BO21" s="118" t="b">
        <f t="shared" si="10"/>
        <v>0</v>
      </c>
      <c r="BP21" s="118" t="b">
        <f t="shared" si="11"/>
        <v>0</v>
      </c>
      <c r="BQ21" s="118" t="b">
        <f t="shared" si="12"/>
        <v>0</v>
      </c>
      <c r="BR21" s="118" t="b">
        <f t="shared" si="13"/>
        <v>1</v>
      </c>
      <c r="BS21" s="118" t="b">
        <f t="shared" si="14"/>
        <v>1</v>
      </c>
      <c r="BT21" s="118" t="b">
        <f t="shared" si="15"/>
        <v>0</v>
      </c>
      <c r="BU21" s="101"/>
    </row>
    <row r="22" spans="1:73" x14ac:dyDescent="0.25">
      <c r="A22" t="s">
        <v>310</v>
      </c>
      <c r="B22">
        <v>20</v>
      </c>
      <c r="C22" t="s">
        <v>61</v>
      </c>
      <c r="D22" t="s">
        <v>311</v>
      </c>
      <c r="E22" t="s">
        <v>223</v>
      </c>
      <c r="F22" t="s">
        <v>245</v>
      </c>
      <c r="G22">
        <v>4</v>
      </c>
      <c r="H22">
        <v>5</v>
      </c>
      <c r="I22">
        <v>12</v>
      </c>
      <c r="J22">
        <v>6</v>
      </c>
      <c r="K22">
        <v>10</v>
      </c>
      <c r="L22">
        <v>4</v>
      </c>
      <c r="M22">
        <v>6</v>
      </c>
      <c r="N22">
        <v>6</v>
      </c>
      <c r="O22">
        <v>1</v>
      </c>
      <c r="P22">
        <v>4</v>
      </c>
      <c r="Q22">
        <v>12</v>
      </c>
      <c r="R22">
        <v>4</v>
      </c>
      <c r="S22">
        <v>3</v>
      </c>
      <c r="T22">
        <v>11</v>
      </c>
      <c r="U22">
        <v>8</v>
      </c>
      <c r="V22">
        <v>5</v>
      </c>
      <c r="W22">
        <v>5</v>
      </c>
      <c r="X22">
        <v>11</v>
      </c>
      <c r="Y22">
        <v>5</v>
      </c>
      <c r="Z22">
        <v>11</v>
      </c>
      <c r="AA22">
        <v>12</v>
      </c>
      <c r="AB22">
        <v>10</v>
      </c>
      <c r="AC22">
        <v>10</v>
      </c>
      <c r="AD22">
        <v>7</v>
      </c>
      <c r="AE22">
        <v>6</v>
      </c>
      <c r="AF22">
        <v>3</v>
      </c>
      <c r="AG22">
        <v>12</v>
      </c>
      <c r="AH22">
        <v>7</v>
      </c>
      <c r="AI22">
        <v>12</v>
      </c>
      <c r="AJ22">
        <v>12</v>
      </c>
      <c r="AK22">
        <v>6</v>
      </c>
      <c r="AL22">
        <v>7</v>
      </c>
      <c r="AM22">
        <v>13</v>
      </c>
      <c r="AN22">
        <v>13</v>
      </c>
      <c r="AO22">
        <v>12</v>
      </c>
      <c r="AP22">
        <v>4</v>
      </c>
      <c r="AQ22">
        <v>2</v>
      </c>
      <c r="AR22">
        <v>3</v>
      </c>
      <c r="AS22">
        <v>3</v>
      </c>
      <c r="AT22">
        <v>1</v>
      </c>
      <c r="AU22">
        <v>1</v>
      </c>
      <c r="AV22">
        <v>2</v>
      </c>
      <c r="AW22">
        <v>1</v>
      </c>
      <c r="AX22">
        <v>3</v>
      </c>
      <c r="AY22">
        <v>1</v>
      </c>
      <c r="AZ22">
        <v>3</v>
      </c>
      <c r="BA22">
        <v>1</v>
      </c>
      <c r="BB22" t="s">
        <v>135</v>
      </c>
      <c r="BC22" t="s">
        <v>136</v>
      </c>
      <c r="BE22" s="121" t="str">
        <f t="shared" si="0"/>
        <v>M/AM</v>
      </c>
      <c r="BF22" s="121" t="str">
        <f t="shared" si="1"/>
        <v>ST</v>
      </c>
      <c r="BG22" s="121" t="str">
        <f t="shared" si="2"/>
        <v/>
      </c>
      <c r="BH22" s="121" t="str">
        <f t="shared" si="3"/>
        <v/>
      </c>
      <c r="BI22" s="121" t="str">
        <f t="shared" si="4"/>
        <v/>
      </c>
      <c r="BJ22" s="126" t="str">
        <f t="shared" si="5"/>
        <v>M/AM/ST</v>
      </c>
      <c r="BK22" s="118" t="b">
        <f t="shared" si="6"/>
        <v>0</v>
      </c>
      <c r="BL22" s="118" t="b">
        <f t="shared" si="7"/>
        <v>1</v>
      </c>
      <c r="BM22" s="120" t="b">
        <f t="shared" si="8"/>
        <v>0</v>
      </c>
      <c r="BN22" s="118" t="b">
        <f t="shared" si="9"/>
        <v>0</v>
      </c>
      <c r="BO22" s="118" t="b">
        <f t="shared" si="10"/>
        <v>0</v>
      </c>
      <c r="BP22" s="118" t="b">
        <f t="shared" si="11"/>
        <v>0</v>
      </c>
      <c r="BQ22" s="118" t="b">
        <f t="shared" si="12"/>
        <v>0</v>
      </c>
      <c r="BR22" s="118" t="b">
        <f t="shared" si="13"/>
        <v>1</v>
      </c>
      <c r="BS22" s="118" t="b">
        <f t="shared" si="14"/>
        <v>1</v>
      </c>
      <c r="BT22" s="118" t="b">
        <f t="shared" si="15"/>
        <v>1</v>
      </c>
      <c r="BU22" s="101"/>
    </row>
    <row r="23" spans="1:73" x14ac:dyDescent="0.25">
      <c r="A23" t="s">
        <v>312</v>
      </c>
      <c r="B23">
        <v>27</v>
      </c>
      <c r="C23" t="s">
        <v>62</v>
      </c>
      <c r="D23" t="s">
        <v>262</v>
      </c>
      <c r="E23" t="s">
        <v>223</v>
      </c>
      <c r="F23" t="s">
        <v>236</v>
      </c>
      <c r="G23">
        <v>10</v>
      </c>
      <c r="H23">
        <v>10</v>
      </c>
      <c r="I23">
        <v>12</v>
      </c>
      <c r="J23">
        <v>7</v>
      </c>
      <c r="K23">
        <v>11</v>
      </c>
      <c r="L23">
        <v>5</v>
      </c>
      <c r="M23">
        <v>7</v>
      </c>
      <c r="N23">
        <v>8</v>
      </c>
      <c r="O23">
        <v>3</v>
      </c>
      <c r="P23">
        <v>4</v>
      </c>
      <c r="Q23">
        <v>10</v>
      </c>
      <c r="R23">
        <v>5</v>
      </c>
      <c r="S23">
        <v>7</v>
      </c>
      <c r="T23">
        <v>11</v>
      </c>
      <c r="U23">
        <v>11</v>
      </c>
      <c r="V23">
        <v>9</v>
      </c>
      <c r="W23">
        <v>7</v>
      </c>
      <c r="X23">
        <v>8</v>
      </c>
      <c r="Y23">
        <v>9</v>
      </c>
      <c r="Z23">
        <v>8</v>
      </c>
      <c r="AA23">
        <v>15</v>
      </c>
      <c r="AB23">
        <v>11</v>
      </c>
      <c r="AC23">
        <v>3</v>
      </c>
      <c r="AD23">
        <v>9</v>
      </c>
      <c r="AE23">
        <v>7</v>
      </c>
      <c r="AF23">
        <v>11</v>
      </c>
      <c r="AG23">
        <v>10</v>
      </c>
      <c r="AH23">
        <v>12</v>
      </c>
      <c r="AI23">
        <v>12</v>
      </c>
      <c r="AJ23">
        <v>10</v>
      </c>
      <c r="AK23">
        <v>12</v>
      </c>
      <c r="AL23">
        <v>8</v>
      </c>
      <c r="AM23">
        <v>12</v>
      </c>
      <c r="AN23">
        <v>11</v>
      </c>
      <c r="AO23">
        <v>10</v>
      </c>
      <c r="AP23">
        <v>8</v>
      </c>
      <c r="AQ23">
        <v>3</v>
      </c>
      <c r="AR23">
        <v>1</v>
      </c>
      <c r="AS23">
        <v>2</v>
      </c>
      <c r="AT23">
        <v>3</v>
      </c>
      <c r="AU23">
        <v>1</v>
      </c>
      <c r="AV23">
        <v>3</v>
      </c>
      <c r="AW23">
        <v>1</v>
      </c>
      <c r="AX23">
        <v>2</v>
      </c>
      <c r="AY23">
        <v>3</v>
      </c>
      <c r="AZ23">
        <v>2</v>
      </c>
      <c r="BA23">
        <v>2</v>
      </c>
      <c r="BB23" t="s">
        <v>135</v>
      </c>
      <c r="BC23" t="s">
        <v>136</v>
      </c>
      <c r="BE23" s="121" t="str">
        <f t="shared" si="0"/>
        <v>M/AM</v>
      </c>
      <c r="BF23" s="121" t="str">
        <f t="shared" si="1"/>
        <v/>
      </c>
      <c r="BG23" s="121" t="str">
        <f t="shared" si="2"/>
        <v/>
      </c>
      <c r="BH23" s="121" t="str">
        <f t="shared" si="3"/>
        <v/>
      </c>
      <c r="BI23" s="121" t="str">
        <f t="shared" si="4"/>
        <v/>
      </c>
      <c r="BJ23" s="126" t="str">
        <f t="shared" si="5"/>
        <v>M/AM</v>
      </c>
      <c r="BK23" s="118" t="b">
        <f t="shared" si="6"/>
        <v>0</v>
      </c>
      <c r="BL23" s="118" t="b">
        <f t="shared" si="7"/>
        <v>1</v>
      </c>
      <c r="BM23" s="120" t="b">
        <f t="shared" si="8"/>
        <v>0</v>
      </c>
      <c r="BN23" s="118" t="b">
        <f t="shared" si="9"/>
        <v>0</v>
      </c>
      <c r="BO23" s="118" t="b">
        <f t="shared" si="10"/>
        <v>0</v>
      </c>
      <c r="BP23" s="118" t="b">
        <f t="shared" si="11"/>
        <v>0</v>
      </c>
      <c r="BQ23" s="118" t="b">
        <f t="shared" si="12"/>
        <v>0</v>
      </c>
      <c r="BR23" s="118" t="b">
        <f t="shared" si="13"/>
        <v>1</v>
      </c>
      <c r="BS23" s="118" t="b">
        <f t="shared" si="14"/>
        <v>1</v>
      </c>
      <c r="BT23" s="118" t="b">
        <f t="shared" si="15"/>
        <v>0</v>
      </c>
      <c r="BU23" s="101"/>
    </row>
    <row r="24" spans="1:73" x14ac:dyDescent="0.25">
      <c r="A24" t="s">
        <v>313</v>
      </c>
      <c r="B24">
        <v>18</v>
      </c>
      <c r="C24" t="s">
        <v>61</v>
      </c>
      <c r="D24" t="s">
        <v>262</v>
      </c>
      <c r="E24" t="s">
        <v>219</v>
      </c>
      <c r="F24" t="s">
        <v>242</v>
      </c>
      <c r="G24">
        <v>2</v>
      </c>
      <c r="H24">
        <v>1</v>
      </c>
      <c r="I24">
        <v>6</v>
      </c>
      <c r="J24">
        <v>4</v>
      </c>
      <c r="K24">
        <v>11</v>
      </c>
      <c r="L24">
        <v>4</v>
      </c>
      <c r="M24">
        <v>3</v>
      </c>
      <c r="N24">
        <v>6</v>
      </c>
      <c r="O24">
        <v>5</v>
      </c>
      <c r="P24">
        <v>2</v>
      </c>
      <c r="Q24">
        <v>12</v>
      </c>
      <c r="R24">
        <v>3</v>
      </c>
      <c r="S24">
        <v>3</v>
      </c>
      <c r="T24">
        <v>9</v>
      </c>
      <c r="U24">
        <v>9</v>
      </c>
      <c r="V24">
        <v>7</v>
      </c>
      <c r="W24">
        <v>6</v>
      </c>
      <c r="X24">
        <v>5</v>
      </c>
      <c r="Y24">
        <v>7</v>
      </c>
      <c r="Z24">
        <v>10</v>
      </c>
      <c r="AA24">
        <v>16</v>
      </c>
      <c r="AB24">
        <v>8</v>
      </c>
      <c r="AC24">
        <v>2</v>
      </c>
      <c r="AD24">
        <v>4</v>
      </c>
      <c r="AE24">
        <v>2</v>
      </c>
      <c r="AF24">
        <v>5</v>
      </c>
      <c r="AG24">
        <v>13</v>
      </c>
      <c r="AH24">
        <v>7</v>
      </c>
      <c r="AI24">
        <v>12</v>
      </c>
      <c r="AJ24">
        <v>10</v>
      </c>
      <c r="AK24">
        <v>7</v>
      </c>
      <c r="AL24">
        <v>10</v>
      </c>
      <c r="AM24">
        <v>14</v>
      </c>
      <c r="AN24">
        <v>12</v>
      </c>
      <c r="AO24">
        <v>4</v>
      </c>
      <c r="AP24">
        <v>4</v>
      </c>
      <c r="AQ24">
        <v>1</v>
      </c>
      <c r="AR24">
        <v>1</v>
      </c>
      <c r="AS24">
        <v>3</v>
      </c>
      <c r="AT24">
        <v>3</v>
      </c>
      <c r="AU24">
        <v>3</v>
      </c>
      <c r="AV24">
        <v>2</v>
      </c>
      <c r="AW24">
        <v>1</v>
      </c>
      <c r="AX24">
        <v>1</v>
      </c>
      <c r="AY24">
        <v>2</v>
      </c>
      <c r="AZ24">
        <v>1</v>
      </c>
      <c r="BA24">
        <v>3</v>
      </c>
      <c r="BB24" t="s">
        <v>135</v>
      </c>
      <c r="BC24" t="s">
        <v>136</v>
      </c>
      <c r="BE24" s="121" t="str">
        <f t="shared" si="0"/>
        <v>M/AM</v>
      </c>
      <c r="BF24" s="121" t="str">
        <f t="shared" si="1"/>
        <v/>
      </c>
      <c r="BG24" s="121" t="str">
        <f t="shared" si="2"/>
        <v/>
      </c>
      <c r="BH24" s="121" t="str">
        <f t="shared" si="3"/>
        <v/>
      </c>
      <c r="BI24" s="121" t="str">
        <f t="shared" si="4"/>
        <v/>
      </c>
      <c r="BJ24" s="126" t="str">
        <f t="shared" si="5"/>
        <v>M/AM</v>
      </c>
      <c r="BK24" s="118" t="b">
        <f t="shared" si="6"/>
        <v>0</v>
      </c>
      <c r="BL24" s="118" t="b">
        <f t="shared" si="7"/>
        <v>1</v>
      </c>
      <c r="BM24" s="120" t="b">
        <f t="shared" si="8"/>
        <v>0</v>
      </c>
      <c r="BN24" s="118" t="b">
        <f t="shared" si="9"/>
        <v>0</v>
      </c>
      <c r="BO24" s="118" t="b">
        <f t="shared" si="10"/>
        <v>0</v>
      </c>
      <c r="BP24" s="118" t="b">
        <f t="shared" si="11"/>
        <v>0</v>
      </c>
      <c r="BQ24" s="118" t="b">
        <f t="shared" si="12"/>
        <v>0</v>
      </c>
      <c r="BR24" s="118" t="b">
        <f t="shared" si="13"/>
        <v>1</v>
      </c>
      <c r="BS24" s="118" t="b">
        <f t="shared" si="14"/>
        <v>1</v>
      </c>
      <c r="BT24" s="118" t="b">
        <f t="shared" si="15"/>
        <v>0</v>
      </c>
      <c r="BU24" s="101"/>
    </row>
    <row r="25" spans="1:73" x14ac:dyDescent="0.25">
      <c r="A25" t="s">
        <v>314</v>
      </c>
      <c r="B25">
        <v>23</v>
      </c>
      <c r="C25" t="s">
        <v>66</v>
      </c>
      <c r="D25" t="s">
        <v>277</v>
      </c>
      <c r="E25" t="s">
        <v>224</v>
      </c>
      <c r="F25" t="s">
        <v>232</v>
      </c>
      <c r="G25">
        <v>4</v>
      </c>
      <c r="H25">
        <v>9</v>
      </c>
      <c r="I25">
        <v>12</v>
      </c>
      <c r="J25">
        <v>5</v>
      </c>
      <c r="K25">
        <v>8</v>
      </c>
      <c r="L25">
        <v>3</v>
      </c>
      <c r="M25">
        <v>10</v>
      </c>
      <c r="N25">
        <v>6</v>
      </c>
      <c r="O25">
        <v>5</v>
      </c>
      <c r="P25">
        <v>5</v>
      </c>
      <c r="Q25">
        <v>9</v>
      </c>
      <c r="R25">
        <v>4</v>
      </c>
      <c r="S25">
        <v>5</v>
      </c>
      <c r="T25">
        <v>9</v>
      </c>
      <c r="U25">
        <v>9</v>
      </c>
      <c r="V25">
        <v>6</v>
      </c>
      <c r="W25">
        <v>9</v>
      </c>
      <c r="X25">
        <v>7</v>
      </c>
      <c r="Y25">
        <v>4</v>
      </c>
      <c r="Z25">
        <v>5</v>
      </c>
      <c r="AA25">
        <v>14</v>
      </c>
      <c r="AB25">
        <v>13</v>
      </c>
      <c r="AC25">
        <v>2</v>
      </c>
      <c r="AD25">
        <v>5</v>
      </c>
      <c r="AE25">
        <v>6</v>
      </c>
      <c r="AF25">
        <v>9</v>
      </c>
      <c r="AG25">
        <v>9</v>
      </c>
      <c r="AH25">
        <v>9</v>
      </c>
      <c r="AI25">
        <v>14</v>
      </c>
      <c r="AJ25">
        <v>11</v>
      </c>
      <c r="AK25">
        <v>12</v>
      </c>
      <c r="AL25">
        <v>11</v>
      </c>
      <c r="AM25">
        <v>10</v>
      </c>
      <c r="AN25">
        <v>13</v>
      </c>
      <c r="AO25">
        <v>9</v>
      </c>
      <c r="AP25">
        <v>11</v>
      </c>
      <c r="AQ25">
        <v>1</v>
      </c>
      <c r="AR25">
        <v>1</v>
      </c>
      <c r="AS25">
        <v>1</v>
      </c>
      <c r="AT25">
        <v>2</v>
      </c>
      <c r="AU25">
        <v>1</v>
      </c>
      <c r="AV25">
        <v>1</v>
      </c>
      <c r="AW25">
        <v>2</v>
      </c>
      <c r="AX25">
        <v>3</v>
      </c>
      <c r="AY25">
        <v>1</v>
      </c>
      <c r="AZ25">
        <v>1</v>
      </c>
      <c r="BA25">
        <v>2</v>
      </c>
      <c r="BB25" t="s">
        <v>138</v>
      </c>
      <c r="BC25" t="s">
        <v>135</v>
      </c>
      <c r="BE25" s="121" t="str">
        <f t="shared" si="0"/>
        <v>M/AM</v>
      </c>
      <c r="BF25" s="121" t="str">
        <f t="shared" si="1"/>
        <v/>
      </c>
      <c r="BG25" s="121" t="str">
        <f t="shared" si="2"/>
        <v/>
      </c>
      <c r="BH25" s="121" t="str">
        <f t="shared" si="3"/>
        <v/>
      </c>
      <c r="BI25" s="121" t="str">
        <f t="shared" si="4"/>
        <v/>
      </c>
      <c r="BJ25" s="126" t="str">
        <f t="shared" si="5"/>
        <v>M/AM</v>
      </c>
      <c r="BK25" s="118" t="b">
        <f t="shared" si="6"/>
        <v>1</v>
      </c>
      <c r="BL25" s="118" t="b">
        <f t="shared" si="7"/>
        <v>0</v>
      </c>
      <c r="BM25" s="120" t="b">
        <f t="shared" si="8"/>
        <v>0</v>
      </c>
      <c r="BN25" s="118" t="b">
        <f t="shared" si="9"/>
        <v>0</v>
      </c>
      <c r="BO25" s="118" t="b">
        <f t="shared" si="10"/>
        <v>0</v>
      </c>
      <c r="BP25" s="118" t="b">
        <f t="shared" si="11"/>
        <v>0</v>
      </c>
      <c r="BQ25" s="118" t="b">
        <f t="shared" si="12"/>
        <v>0</v>
      </c>
      <c r="BR25" s="118" t="b">
        <f t="shared" si="13"/>
        <v>1</v>
      </c>
      <c r="BS25" s="118" t="b">
        <f t="shared" si="14"/>
        <v>1</v>
      </c>
      <c r="BT25" s="118" t="b">
        <f t="shared" si="15"/>
        <v>0</v>
      </c>
      <c r="BU25" s="101"/>
    </row>
    <row r="26" spans="1:73" x14ac:dyDescent="0.25">
      <c r="A26" t="s">
        <v>315</v>
      </c>
      <c r="B26">
        <v>19</v>
      </c>
      <c r="C26" t="s">
        <v>66</v>
      </c>
      <c r="D26" t="s">
        <v>316</v>
      </c>
      <c r="E26" t="s">
        <v>222</v>
      </c>
      <c r="F26" t="s">
        <v>305</v>
      </c>
      <c r="G26">
        <v>10</v>
      </c>
      <c r="H26">
        <v>9</v>
      </c>
      <c r="I26">
        <v>11</v>
      </c>
      <c r="J26">
        <v>5</v>
      </c>
      <c r="K26">
        <v>12</v>
      </c>
      <c r="L26">
        <v>4</v>
      </c>
      <c r="M26">
        <v>6</v>
      </c>
      <c r="N26">
        <v>7</v>
      </c>
      <c r="O26">
        <v>2</v>
      </c>
      <c r="P26">
        <v>3</v>
      </c>
      <c r="Q26">
        <v>10</v>
      </c>
      <c r="R26">
        <v>4</v>
      </c>
      <c r="S26">
        <v>3</v>
      </c>
      <c r="T26">
        <v>11</v>
      </c>
      <c r="U26">
        <v>6</v>
      </c>
      <c r="V26">
        <v>8</v>
      </c>
      <c r="W26">
        <v>8</v>
      </c>
      <c r="X26">
        <v>9</v>
      </c>
      <c r="Y26">
        <v>8</v>
      </c>
      <c r="Z26">
        <v>9</v>
      </c>
      <c r="AA26">
        <v>13</v>
      </c>
      <c r="AB26">
        <v>13</v>
      </c>
      <c r="AC26">
        <v>5</v>
      </c>
      <c r="AD26">
        <v>11</v>
      </c>
      <c r="AE26">
        <v>6</v>
      </c>
      <c r="AF26">
        <v>10</v>
      </c>
      <c r="AG26">
        <v>12</v>
      </c>
      <c r="AH26">
        <v>9</v>
      </c>
      <c r="AI26">
        <v>13</v>
      </c>
      <c r="AJ26">
        <v>11</v>
      </c>
      <c r="AK26">
        <v>13</v>
      </c>
      <c r="AL26">
        <v>8</v>
      </c>
      <c r="AM26">
        <v>13</v>
      </c>
      <c r="AN26">
        <v>13</v>
      </c>
      <c r="AO26">
        <v>9</v>
      </c>
      <c r="AP26">
        <v>7</v>
      </c>
      <c r="AQ26">
        <v>2</v>
      </c>
      <c r="AR26">
        <v>1</v>
      </c>
      <c r="AS26">
        <v>3</v>
      </c>
      <c r="AT26">
        <v>1</v>
      </c>
      <c r="AU26">
        <v>1</v>
      </c>
      <c r="AV26">
        <v>1</v>
      </c>
      <c r="AW26">
        <v>2</v>
      </c>
      <c r="AX26">
        <v>1</v>
      </c>
      <c r="AY26">
        <v>1</v>
      </c>
      <c r="AZ26">
        <v>1</v>
      </c>
      <c r="BA26">
        <v>2</v>
      </c>
      <c r="BB26" t="s">
        <v>135</v>
      </c>
      <c r="BC26" t="s">
        <v>138</v>
      </c>
      <c r="BE26" s="121" t="str">
        <f t="shared" si="0"/>
        <v>M/AM</v>
      </c>
      <c r="BF26" s="121" t="str">
        <f t="shared" si="1"/>
        <v/>
      </c>
      <c r="BG26" s="121" t="str">
        <f t="shared" si="2"/>
        <v/>
      </c>
      <c r="BH26" s="121" t="str">
        <f t="shared" si="3"/>
        <v/>
      </c>
      <c r="BI26" s="121" t="str">
        <f t="shared" si="4"/>
        <v/>
      </c>
      <c r="BJ26" s="126" t="str">
        <f t="shared" si="5"/>
        <v>M/AM</v>
      </c>
      <c r="BK26" s="118" t="b">
        <f t="shared" si="6"/>
        <v>1</v>
      </c>
      <c r="BL26" s="118" t="b">
        <f t="shared" si="7"/>
        <v>1</v>
      </c>
      <c r="BM26" s="120" t="b">
        <f t="shared" si="8"/>
        <v>0</v>
      </c>
      <c r="BN26" s="118" t="b">
        <f t="shared" si="9"/>
        <v>0</v>
      </c>
      <c r="BO26" s="118" t="b">
        <f t="shared" si="10"/>
        <v>0</v>
      </c>
      <c r="BP26" s="118" t="b">
        <f t="shared" si="11"/>
        <v>0</v>
      </c>
      <c r="BQ26" s="118" t="b">
        <f t="shared" si="12"/>
        <v>0</v>
      </c>
      <c r="BR26" s="118" t="b">
        <f t="shared" si="13"/>
        <v>1</v>
      </c>
      <c r="BS26" s="118" t="b">
        <f t="shared" si="14"/>
        <v>1</v>
      </c>
      <c r="BT26" s="118" t="b">
        <f t="shared" si="15"/>
        <v>0</v>
      </c>
      <c r="BU26" s="101"/>
    </row>
    <row r="27" spans="1:73" x14ac:dyDescent="0.25">
      <c r="A27" t="s">
        <v>317</v>
      </c>
      <c r="B27">
        <v>25</v>
      </c>
      <c r="C27" t="s">
        <v>62</v>
      </c>
      <c r="D27" t="s">
        <v>318</v>
      </c>
      <c r="E27" t="s">
        <v>225</v>
      </c>
      <c r="F27" t="s">
        <v>319</v>
      </c>
      <c r="G27">
        <v>9</v>
      </c>
      <c r="H27">
        <v>9</v>
      </c>
      <c r="I27">
        <v>12</v>
      </c>
      <c r="J27">
        <v>9</v>
      </c>
      <c r="K27">
        <v>10</v>
      </c>
      <c r="L27">
        <v>7</v>
      </c>
      <c r="M27">
        <v>8</v>
      </c>
      <c r="N27">
        <v>10</v>
      </c>
      <c r="O27">
        <v>3</v>
      </c>
      <c r="P27">
        <v>4</v>
      </c>
      <c r="Q27">
        <v>10</v>
      </c>
      <c r="R27">
        <v>8</v>
      </c>
      <c r="S27">
        <v>6</v>
      </c>
      <c r="T27">
        <v>12</v>
      </c>
      <c r="U27">
        <v>5</v>
      </c>
      <c r="V27">
        <v>9</v>
      </c>
      <c r="W27">
        <v>7</v>
      </c>
      <c r="X27">
        <v>8</v>
      </c>
      <c r="Y27">
        <v>8</v>
      </c>
      <c r="Z27">
        <v>8</v>
      </c>
      <c r="AA27">
        <v>13</v>
      </c>
      <c r="AB27">
        <v>11</v>
      </c>
      <c r="AC27">
        <v>3</v>
      </c>
      <c r="AD27">
        <v>12</v>
      </c>
      <c r="AE27">
        <v>4</v>
      </c>
      <c r="AF27">
        <v>10</v>
      </c>
      <c r="AG27">
        <v>9</v>
      </c>
      <c r="AH27">
        <v>11</v>
      </c>
      <c r="AI27">
        <v>12</v>
      </c>
      <c r="AJ27">
        <v>10</v>
      </c>
      <c r="AK27">
        <v>12</v>
      </c>
      <c r="AL27">
        <v>7</v>
      </c>
      <c r="AM27">
        <v>12</v>
      </c>
      <c r="AN27">
        <v>11</v>
      </c>
      <c r="AO27">
        <v>11</v>
      </c>
      <c r="AP27">
        <v>9</v>
      </c>
      <c r="AQ27">
        <v>3</v>
      </c>
      <c r="AR27">
        <v>1</v>
      </c>
      <c r="AS27">
        <v>1</v>
      </c>
      <c r="AT27">
        <v>3</v>
      </c>
      <c r="AU27">
        <v>2</v>
      </c>
      <c r="AV27">
        <v>3</v>
      </c>
      <c r="AW27">
        <v>2</v>
      </c>
      <c r="AX27">
        <v>3</v>
      </c>
      <c r="AY27">
        <v>1</v>
      </c>
      <c r="AZ27">
        <v>3</v>
      </c>
      <c r="BA27">
        <v>1</v>
      </c>
      <c r="BB27" t="s">
        <v>135</v>
      </c>
      <c r="BC27" t="s">
        <v>138</v>
      </c>
      <c r="BE27" s="121" t="str">
        <f t="shared" si="0"/>
        <v>M/AM</v>
      </c>
      <c r="BF27" s="121" t="str">
        <f t="shared" si="1"/>
        <v/>
      </c>
      <c r="BG27" s="121" t="str">
        <f t="shared" si="2"/>
        <v/>
      </c>
      <c r="BH27" s="121" t="str">
        <f t="shared" si="3"/>
        <v/>
      </c>
      <c r="BI27" s="121" t="str">
        <f t="shared" si="4"/>
        <v/>
      </c>
      <c r="BJ27" s="126" t="str">
        <f t="shared" si="5"/>
        <v>M/AM</v>
      </c>
      <c r="BK27" s="118" t="b">
        <f t="shared" si="6"/>
        <v>1</v>
      </c>
      <c r="BL27" s="118" t="b">
        <f t="shared" si="7"/>
        <v>1</v>
      </c>
      <c r="BM27" s="120" t="b">
        <f t="shared" si="8"/>
        <v>1</v>
      </c>
      <c r="BN27" s="118" t="b">
        <f t="shared" si="9"/>
        <v>0</v>
      </c>
      <c r="BO27" s="118" t="b">
        <f t="shared" si="10"/>
        <v>0</v>
      </c>
      <c r="BP27" s="118" t="b">
        <f t="shared" si="11"/>
        <v>0</v>
      </c>
      <c r="BQ27" s="118" t="b">
        <f t="shared" si="12"/>
        <v>0</v>
      </c>
      <c r="BR27" s="118" t="b">
        <f t="shared" si="13"/>
        <v>1</v>
      </c>
      <c r="BS27" s="118" t="b">
        <f t="shared" si="14"/>
        <v>1</v>
      </c>
      <c r="BT27" s="118" t="b">
        <f t="shared" si="15"/>
        <v>0</v>
      </c>
      <c r="BU27" s="101"/>
    </row>
    <row r="28" spans="1:73" x14ac:dyDescent="0.25">
      <c r="A28" t="s">
        <v>320</v>
      </c>
      <c r="B28">
        <v>24</v>
      </c>
      <c r="C28" t="s">
        <v>62</v>
      </c>
      <c r="D28" t="s">
        <v>263</v>
      </c>
      <c r="E28" t="s">
        <v>321</v>
      </c>
      <c r="F28" t="s">
        <v>243</v>
      </c>
      <c r="G28">
        <v>7</v>
      </c>
      <c r="H28">
        <v>9</v>
      </c>
      <c r="I28">
        <v>12</v>
      </c>
      <c r="J28">
        <v>9</v>
      </c>
      <c r="K28">
        <v>10</v>
      </c>
      <c r="L28">
        <v>5</v>
      </c>
      <c r="M28">
        <v>8</v>
      </c>
      <c r="N28">
        <v>7</v>
      </c>
      <c r="O28">
        <v>2</v>
      </c>
      <c r="P28">
        <v>4</v>
      </c>
      <c r="Q28">
        <v>9</v>
      </c>
      <c r="R28">
        <v>5</v>
      </c>
      <c r="S28">
        <v>4</v>
      </c>
      <c r="T28">
        <v>10</v>
      </c>
      <c r="U28">
        <v>3</v>
      </c>
      <c r="V28">
        <v>8</v>
      </c>
      <c r="W28">
        <v>9</v>
      </c>
      <c r="X28">
        <v>9</v>
      </c>
      <c r="Y28">
        <v>7</v>
      </c>
      <c r="Z28">
        <v>8</v>
      </c>
      <c r="AA28">
        <v>12</v>
      </c>
      <c r="AB28">
        <v>12</v>
      </c>
      <c r="AC28">
        <v>2</v>
      </c>
      <c r="AD28">
        <v>12</v>
      </c>
      <c r="AE28">
        <v>5</v>
      </c>
      <c r="AF28">
        <v>8</v>
      </c>
      <c r="AG28">
        <v>8</v>
      </c>
      <c r="AH28">
        <v>10</v>
      </c>
      <c r="AI28">
        <v>13</v>
      </c>
      <c r="AJ28">
        <v>10</v>
      </c>
      <c r="AK28">
        <v>12</v>
      </c>
      <c r="AL28">
        <v>5</v>
      </c>
      <c r="AM28">
        <v>10</v>
      </c>
      <c r="AN28">
        <v>12</v>
      </c>
      <c r="AO28">
        <v>10</v>
      </c>
      <c r="AP28">
        <v>5</v>
      </c>
      <c r="AQ28">
        <v>3</v>
      </c>
      <c r="AR28">
        <v>2</v>
      </c>
      <c r="AS28">
        <v>2</v>
      </c>
      <c r="AT28">
        <v>3</v>
      </c>
      <c r="AU28">
        <v>2</v>
      </c>
      <c r="AV28">
        <v>2</v>
      </c>
      <c r="AW28">
        <v>3</v>
      </c>
      <c r="AX28">
        <v>1</v>
      </c>
      <c r="AY28">
        <v>3</v>
      </c>
      <c r="AZ28">
        <v>3</v>
      </c>
      <c r="BA28">
        <v>3</v>
      </c>
      <c r="BB28" t="s">
        <v>135</v>
      </c>
      <c r="BC28" t="s">
        <v>138</v>
      </c>
      <c r="BE28" s="121" t="str">
        <f t="shared" si="0"/>
        <v>M/AM</v>
      </c>
      <c r="BF28" s="121" t="str">
        <f t="shared" si="1"/>
        <v/>
      </c>
      <c r="BG28" s="121" t="str">
        <f t="shared" si="2"/>
        <v/>
      </c>
      <c r="BH28" s="121" t="str">
        <f t="shared" si="3"/>
        <v/>
      </c>
      <c r="BI28" s="121" t="str">
        <f t="shared" si="4"/>
        <v/>
      </c>
      <c r="BJ28" s="126" t="str">
        <f t="shared" si="5"/>
        <v>M/AM</v>
      </c>
      <c r="BK28" s="118" t="b">
        <f t="shared" si="6"/>
        <v>1</v>
      </c>
      <c r="BL28" s="118" t="b">
        <f t="shared" si="7"/>
        <v>0</v>
      </c>
      <c r="BM28" s="120" t="b">
        <f t="shared" si="8"/>
        <v>1</v>
      </c>
      <c r="BN28" s="118" t="b">
        <f t="shared" si="9"/>
        <v>0</v>
      </c>
      <c r="BO28" s="118" t="b">
        <f t="shared" si="10"/>
        <v>0</v>
      </c>
      <c r="BP28" s="118" t="b">
        <f t="shared" si="11"/>
        <v>0</v>
      </c>
      <c r="BQ28" s="118" t="b">
        <f t="shared" si="12"/>
        <v>0</v>
      </c>
      <c r="BR28" s="118" t="b">
        <f t="shared" si="13"/>
        <v>1</v>
      </c>
      <c r="BS28" s="118" t="b">
        <f t="shared" si="14"/>
        <v>1</v>
      </c>
      <c r="BT28" s="118" t="b">
        <f t="shared" si="15"/>
        <v>0</v>
      </c>
      <c r="BU28" s="101"/>
    </row>
    <row r="29" spans="1:73" x14ac:dyDescent="0.25">
      <c r="A29" t="s">
        <v>322</v>
      </c>
      <c r="B29">
        <v>19</v>
      </c>
      <c r="C29" t="s">
        <v>65</v>
      </c>
      <c r="D29" t="s">
        <v>263</v>
      </c>
      <c r="E29" t="s">
        <v>321</v>
      </c>
      <c r="F29" t="s">
        <v>243</v>
      </c>
      <c r="G29">
        <v>4</v>
      </c>
      <c r="H29">
        <v>8</v>
      </c>
      <c r="I29">
        <v>11</v>
      </c>
      <c r="J29">
        <v>4</v>
      </c>
      <c r="K29">
        <v>9</v>
      </c>
      <c r="L29">
        <v>4</v>
      </c>
      <c r="M29">
        <v>5</v>
      </c>
      <c r="N29">
        <v>7</v>
      </c>
      <c r="O29">
        <v>3</v>
      </c>
      <c r="P29">
        <v>4</v>
      </c>
      <c r="Q29">
        <v>7</v>
      </c>
      <c r="R29">
        <v>4</v>
      </c>
      <c r="S29">
        <v>4</v>
      </c>
      <c r="T29">
        <v>7</v>
      </c>
      <c r="U29">
        <v>8</v>
      </c>
      <c r="V29">
        <v>7</v>
      </c>
      <c r="W29">
        <v>7</v>
      </c>
      <c r="X29">
        <v>8</v>
      </c>
      <c r="Y29">
        <v>6</v>
      </c>
      <c r="Z29">
        <v>6</v>
      </c>
      <c r="AA29">
        <v>9</v>
      </c>
      <c r="AB29">
        <v>11</v>
      </c>
      <c r="AC29">
        <v>3</v>
      </c>
      <c r="AD29">
        <v>9</v>
      </c>
      <c r="AE29">
        <v>4</v>
      </c>
      <c r="AF29">
        <v>8</v>
      </c>
      <c r="AG29">
        <v>8</v>
      </c>
      <c r="AH29">
        <v>10</v>
      </c>
      <c r="AI29">
        <v>13</v>
      </c>
      <c r="AJ29">
        <v>10</v>
      </c>
      <c r="AK29">
        <v>11</v>
      </c>
      <c r="AL29">
        <v>5</v>
      </c>
      <c r="AM29">
        <v>11</v>
      </c>
      <c r="AN29">
        <v>12</v>
      </c>
      <c r="AO29">
        <v>9</v>
      </c>
      <c r="AP29">
        <v>6</v>
      </c>
      <c r="AQ29">
        <v>1</v>
      </c>
      <c r="AR29">
        <v>2</v>
      </c>
      <c r="AS29">
        <v>2</v>
      </c>
      <c r="AT29">
        <v>3</v>
      </c>
      <c r="AU29">
        <v>1</v>
      </c>
      <c r="AV29">
        <v>2</v>
      </c>
      <c r="AW29">
        <v>3</v>
      </c>
      <c r="AX29">
        <v>3</v>
      </c>
      <c r="AY29">
        <v>2</v>
      </c>
      <c r="AZ29">
        <v>1</v>
      </c>
      <c r="BA29">
        <v>3</v>
      </c>
      <c r="BB29" t="s">
        <v>135</v>
      </c>
      <c r="BC29" t="s">
        <v>138</v>
      </c>
      <c r="BE29" s="121" t="str">
        <f t="shared" si="0"/>
        <v>M/AM</v>
      </c>
      <c r="BF29" s="121" t="str">
        <f t="shared" si="1"/>
        <v/>
      </c>
      <c r="BG29" s="121" t="str">
        <f t="shared" si="2"/>
        <v/>
      </c>
      <c r="BH29" s="121" t="str">
        <f t="shared" si="3"/>
        <v/>
      </c>
      <c r="BI29" s="121" t="str">
        <f t="shared" si="4"/>
        <v/>
      </c>
      <c r="BJ29" s="126" t="str">
        <f t="shared" si="5"/>
        <v>M/AM</v>
      </c>
      <c r="BK29" s="118" t="b">
        <f t="shared" si="6"/>
        <v>1</v>
      </c>
      <c r="BL29" s="118" t="b">
        <f t="shared" si="7"/>
        <v>0</v>
      </c>
      <c r="BM29" s="120" t="b">
        <f t="shared" si="8"/>
        <v>1</v>
      </c>
      <c r="BN29" s="118" t="b">
        <f t="shared" si="9"/>
        <v>0</v>
      </c>
      <c r="BO29" s="118" t="b">
        <f t="shared" si="10"/>
        <v>0</v>
      </c>
      <c r="BP29" s="118" t="b">
        <f t="shared" si="11"/>
        <v>0</v>
      </c>
      <c r="BQ29" s="118" t="b">
        <f t="shared" si="12"/>
        <v>0</v>
      </c>
      <c r="BR29" s="118" t="b">
        <f t="shared" si="13"/>
        <v>1</v>
      </c>
      <c r="BS29" s="118" t="b">
        <f t="shared" si="14"/>
        <v>1</v>
      </c>
      <c r="BT29" s="118" t="b">
        <f t="shared" si="15"/>
        <v>0</v>
      </c>
      <c r="BU29" s="101"/>
    </row>
    <row r="30" spans="1:73" x14ac:dyDescent="0.25">
      <c r="A30" t="s">
        <v>323</v>
      </c>
      <c r="B30">
        <v>23</v>
      </c>
      <c r="C30" t="s">
        <v>62</v>
      </c>
      <c r="D30" t="s">
        <v>324</v>
      </c>
      <c r="E30" t="s">
        <v>223</v>
      </c>
      <c r="F30" t="s">
        <v>238</v>
      </c>
      <c r="G30">
        <v>5</v>
      </c>
      <c r="H30">
        <v>9</v>
      </c>
      <c r="I30">
        <v>11</v>
      </c>
      <c r="J30">
        <v>12</v>
      </c>
      <c r="K30">
        <v>10</v>
      </c>
      <c r="L30">
        <v>5</v>
      </c>
      <c r="M30">
        <v>8</v>
      </c>
      <c r="N30">
        <v>8</v>
      </c>
      <c r="O30">
        <v>4</v>
      </c>
      <c r="P30">
        <v>4</v>
      </c>
      <c r="Q30">
        <v>9</v>
      </c>
      <c r="R30">
        <v>16</v>
      </c>
      <c r="S30">
        <v>4</v>
      </c>
      <c r="T30">
        <v>8</v>
      </c>
      <c r="U30">
        <v>11</v>
      </c>
      <c r="V30">
        <v>7</v>
      </c>
      <c r="W30">
        <v>8</v>
      </c>
      <c r="X30">
        <v>10</v>
      </c>
      <c r="Y30">
        <v>6</v>
      </c>
      <c r="Z30">
        <v>11</v>
      </c>
      <c r="AA30">
        <v>12</v>
      </c>
      <c r="AB30">
        <v>11</v>
      </c>
      <c r="AC30">
        <v>2</v>
      </c>
      <c r="AD30">
        <v>10</v>
      </c>
      <c r="AE30">
        <v>4</v>
      </c>
      <c r="AF30">
        <v>8</v>
      </c>
      <c r="AG30">
        <v>9</v>
      </c>
      <c r="AH30">
        <v>9</v>
      </c>
      <c r="AI30">
        <v>13</v>
      </c>
      <c r="AJ30">
        <v>11</v>
      </c>
      <c r="AK30">
        <v>11</v>
      </c>
      <c r="AL30">
        <v>8</v>
      </c>
      <c r="AM30">
        <v>11</v>
      </c>
      <c r="AN30">
        <v>12</v>
      </c>
      <c r="AO30">
        <v>10</v>
      </c>
      <c r="AP30">
        <v>8</v>
      </c>
      <c r="AQ30">
        <v>3</v>
      </c>
      <c r="AR30">
        <v>1</v>
      </c>
      <c r="AS30">
        <v>1</v>
      </c>
      <c r="AT30">
        <v>1</v>
      </c>
      <c r="AU30">
        <v>3</v>
      </c>
      <c r="AV30">
        <v>3</v>
      </c>
      <c r="AW30">
        <v>2</v>
      </c>
      <c r="AX30">
        <v>1</v>
      </c>
      <c r="AY30">
        <v>1</v>
      </c>
      <c r="AZ30">
        <v>2</v>
      </c>
      <c r="BA30">
        <v>3</v>
      </c>
      <c r="BB30" t="s">
        <v>135</v>
      </c>
      <c r="BC30" t="s">
        <v>136</v>
      </c>
      <c r="BE30" s="121" t="str">
        <f t="shared" si="0"/>
        <v>AM</v>
      </c>
      <c r="BF30" s="121" t="str">
        <f t="shared" si="1"/>
        <v>ST</v>
      </c>
      <c r="BG30" s="121" t="str">
        <f t="shared" si="2"/>
        <v/>
      </c>
      <c r="BH30" s="121" t="str">
        <f t="shared" si="3"/>
        <v/>
      </c>
      <c r="BI30" s="121" t="str">
        <f t="shared" si="4"/>
        <v/>
      </c>
      <c r="BJ30" s="126" t="str">
        <f t="shared" si="5"/>
        <v>AM/ST</v>
      </c>
      <c r="BK30" s="118" t="b">
        <f t="shared" si="6"/>
        <v>0</v>
      </c>
      <c r="BL30" s="118" t="b">
        <f t="shared" si="7"/>
        <v>1</v>
      </c>
      <c r="BM30" s="120" t="b">
        <f t="shared" si="8"/>
        <v>0</v>
      </c>
      <c r="BN30" s="118" t="b">
        <f t="shared" si="9"/>
        <v>0</v>
      </c>
      <c r="BO30" s="118" t="b">
        <f t="shared" si="10"/>
        <v>0</v>
      </c>
      <c r="BP30" s="118" t="b">
        <f t="shared" si="11"/>
        <v>0</v>
      </c>
      <c r="BQ30" s="118" t="b">
        <f t="shared" si="12"/>
        <v>0</v>
      </c>
      <c r="BR30" s="118" t="b">
        <f t="shared" si="13"/>
        <v>0</v>
      </c>
      <c r="BS30" s="118" t="b">
        <f t="shared" si="14"/>
        <v>1</v>
      </c>
      <c r="BT30" s="118" t="b">
        <f t="shared" si="15"/>
        <v>1</v>
      </c>
      <c r="BU30" s="101"/>
    </row>
    <row r="31" spans="1:73" x14ac:dyDescent="0.25">
      <c r="A31" t="s">
        <v>325</v>
      </c>
      <c r="B31">
        <v>20</v>
      </c>
      <c r="C31" t="s">
        <v>62</v>
      </c>
      <c r="D31" t="s">
        <v>264</v>
      </c>
      <c r="E31" t="s">
        <v>223</v>
      </c>
      <c r="F31" t="s">
        <v>236</v>
      </c>
      <c r="G31">
        <v>3</v>
      </c>
      <c r="H31">
        <v>9</v>
      </c>
      <c r="I31">
        <v>11</v>
      </c>
      <c r="J31">
        <v>8</v>
      </c>
      <c r="K31">
        <v>11</v>
      </c>
      <c r="L31">
        <v>4</v>
      </c>
      <c r="M31">
        <v>8</v>
      </c>
      <c r="N31">
        <v>7</v>
      </c>
      <c r="O31">
        <v>3</v>
      </c>
      <c r="P31">
        <v>3</v>
      </c>
      <c r="Q31">
        <v>8</v>
      </c>
      <c r="R31">
        <v>8</v>
      </c>
      <c r="S31">
        <v>4</v>
      </c>
      <c r="T31">
        <v>8</v>
      </c>
      <c r="U31">
        <v>5</v>
      </c>
      <c r="V31">
        <v>7</v>
      </c>
      <c r="W31">
        <v>7</v>
      </c>
      <c r="X31">
        <v>9</v>
      </c>
      <c r="Y31">
        <v>7</v>
      </c>
      <c r="Z31">
        <v>7</v>
      </c>
      <c r="AA31">
        <v>9</v>
      </c>
      <c r="AB31">
        <v>12</v>
      </c>
      <c r="AC31">
        <v>3</v>
      </c>
      <c r="AD31">
        <v>10</v>
      </c>
      <c r="AE31">
        <v>4</v>
      </c>
      <c r="AF31">
        <v>9</v>
      </c>
      <c r="AG31">
        <v>9</v>
      </c>
      <c r="AH31">
        <v>8</v>
      </c>
      <c r="AI31">
        <v>11</v>
      </c>
      <c r="AJ31">
        <v>10</v>
      </c>
      <c r="AK31">
        <v>11</v>
      </c>
      <c r="AL31">
        <v>9</v>
      </c>
      <c r="AM31">
        <v>11</v>
      </c>
      <c r="AN31">
        <v>11</v>
      </c>
      <c r="AO31">
        <v>9</v>
      </c>
      <c r="AP31">
        <v>8</v>
      </c>
      <c r="AQ31">
        <v>2</v>
      </c>
      <c r="AR31">
        <v>3</v>
      </c>
      <c r="AS31">
        <v>3</v>
      </c>
      <c r="AT31">
        <v>2</v>
      </c>
      <c r="AU31">
        <v>2</v>
      </c>
      <c r="AV31">
        <v>1</v>
      </c>
      <c r="AW31">
        <v>3</v>
      </c>
      <c r="AX31">
        <v>1</v>
      </c>
      <c r="AY31">
        <v>4</v>
      </c>
      <c r="AZ31">
        <v>1</v>
      </c>
      <c r="BA31">
        <v>1</v>
      </c>
      <c r="BB31" t="s">
        <v>135</v>
      </c>
      <c r="BC31" t="s">
        <v>138</v>
      </c>
      <c r="BE31" s="121" t="str">
        <f t="shared" si="0"/>
        <v>AM</v>
      </c>
      <c r="BF31" s="121" t="str">
        <f t="shared" si="1"/>
        <v>ST</v>
      </c>
      <c r="BG31" s="121" t="str">
        <f t="shared" si="2"/>
        <v/>
      </c>
      <c r="BH31" s="121" t="str">
        <f t="shared" si="3"/>
        <v/>
      </c>
      <c r="BI31" s="121" t="str">
        <f t="shared" si="4"/>
        <v/>
      </c>
      <c r="BJ31" s="126" t="str">
        <f t="shared" si="5"/>
        <v>AM/ST</v>
      </c>
      <c r="BK31" s="118" t="b">
        <f t="shared" si="6"/>
        <v>1</v>
      </c>
      <c r="BL31" s="118" t="b">
        <f t="shared" si="7"/>
        <v>1</v>
      </c>
      <c r="BM31" s="120" t="b">
        <f t="shared" si="8"/>
        <v>1</v>
      </c>
      <c r="BN31" s="118" t="b">
        <f t="shared" si="9"/>
        <v>0</v>
      </c>
      <c r="BO31" s="118" t="b">
        <f t="shared" si="10"/>
        <v>0</v>
      </c>
      <c r="BP31" s="118" t="b">
        <f t="shared" si="11"/>
        <v>0</v>
      </c>
      <c r="BQ31" s="118" t="b">
        <f t="shared" si="12"/>
        <v>0</v>
      </c>
      <c r="BR31" s="118" t="b">
        <f t="shared" si="13"/>
        <v>0</v>
      </c>
      <c r="BS31" s="118" t="b">
        <f t="shared" si="14"/>
        <v>1</v>
      </c>
      <c r="BT31" s="118" t="b">
        <f t="shared" si="15"/>
        <v>1</v>
      </c>
      <c r="BU31" s="101"/>
    </row>
    <row r="32" spans="1:73" x14ac:dyDescent="0.25">
      <c r="A32" t="s">
        <v>326</v>
      </c>
      <c r="B32">
        <v>24</v>
      </c>
      <c r="C32" t="s">
        <v>66</v>
      </c>
      <c r="D32" t="s">
        <v>327</v>
      </c>
      <c r="E32" t="s">
        <v>226</v>
      </c>
      <c r="F32" t="s">
        <v>236</v>
      </c>
      <c r="G32">
        <v>4</v>
      </c>
      <c r="H32">
        <v>6</v>
      </c>
      <c r="I32">
        <v>11</v>
      </c>
      <c r="J32">
        <v>9</v>
      </c>
      <c r="K32">
        <v>7</v>
      </c>
      <c r="L32">
        <v>3</v>
      </c>
      <c r="M32">
        <v>10</v>
      </c>
      <c r="N32">
        <v>8</v>
      </c>
      <c r="O32">
        <v>2</v>
      </c>
      <c r="P32">
        <v>6</v>
      </c>
      <c r="Q32">
        <v>9</v>
      </c>
      <c r="R32">
        <v>2</v>
      </c>
      <c r="S32">
        <v>6</v>
      </c>
      <c r="T32">
        <v>11</v>
      </c>
      <c r="U32">
        <v>9</v>
      </c>
      <c r="V32">
        <v>8</v>
      </c>
      <c r="W32">
        <v>5</v>
      </c>
      <c r="X32">
        <v>13</v>
      </c>
      <c r="Y32">
        <v>5</v>
      </c>
      <c r="Z32">
        <v>8</v>
      </c>
      <c r="AA32">
        <v>15</v>
      </c>
      <c r="AB32">
        <v>11</v>
      </c>
      <c r="AC32">
        <v>3</v>
      </c>
      <c r="AD32">
        <v>7</v>
      </c>
      <c r="AE32">
        <v>7</v>
      </c>
      <c r="AF32">
        <v>7</v>
      </c>
      <c r="AG32">
        <v>9</v>
      </c>
      <c r="AH32">
        <v>8</v>
      </c>
      <c r="AI32">
        <v>13</v>
      </c>
      <c r="AJ32">
        <v>12</v>
      </c>
      <c r="AK32">
        <v>4</v>
      </c>
      <c r="AL32">
        <v>1</v>
      </c>
      <c r="AM32">
        <v>15</v>
      </c>
      <c r="AN32">
        <v>13</v>
      </c>
      <c r="AO32">
        <v>11</v>
      </c>
      <c r="AP32">
        <v>10</v>
      </c>
      <c r="AQ32">
        <v>3</v>
      </c>
      <c r="AR32">
        <v>3</v>
      </c>
      <c r="AS32">
        <v>2</v>
      </c>
      <c r="AT32">
        <v>1</v>
      </c>
      <c r="AU32">
        <v>1</v>
      </c>
      <c r="AV32">
        <v>1</v>
      </c>
      <c r="AW32">
        <v>3</v>
      </c>
      <c r="AX32">
        <v>2</v>
      </c>
      <c r="AY32">
        <v>3</v>
      </c>
      <c r="AZ32">
        <v>1</v>
      </c>
      <c r="BA32">
        <v>2</v>
      </c>
      <c r="BB32" t="s">
        <v>166</v>
      </c>
      <c r="BC32" t="s">
        <v>135</v>
      </c>
      <c r="BE32" s="121" t="str">
        <f t="shared" si="0"/>
        <v>AM</v>
      </c>
      <c r="BF32" s="121" t="str">
        <f t="shared" si="1"/>
        <v>ST</v>
      </c>
      <c r="BG32" s="121" t="str">
        <f t="shared" si="2"/>
        <v/>
      </c>
      <c r="BH32" s="121" t="str">
        <f t="shared" si="3"/>
        <v/>
      </c>
      <c r="BI32" s="121" t="str">
        <f t="shared" si="4"/>
        <v/>
      </c>
      <c r="BJ32" s="126" t="str">
        <f t="shared" si="5"/>
        <v>AM/ST</v>
      </c>
      <c r="BK32" s="118" t="b">
        <f t="shared" si="6"/>
        <v>1</v>
      </c>
      <c r="BL32" s="118" t="b">
        <f t="shared" si="7"/>
        <v>1</v>
      </c>
      <c r="BM32" s="120" t="b">
        <f t="shared" si="8"/>
        <v>0</v>
      </c>
      <c r="BN32" s="118" t="b">
        <f t="shared" si="9"/>
        <v>0</v>
      </c>
      <c r="BO32" s="118" t="b">
        <f t="shared" si="10"/>
        <v>0</v>
      </c>
      <c r="BP32" s="118" t="b">
        <f t="shared" si="11"/>
        <v>0</v>
      </c>
      <c r="BQ32" s="118" t="b">
        <f t="shared" si="12"/>
        <v>0</v>
      </c>
      <c r="BR32" s="118" t="b">
        <f t="shared" si="13"/>
        <v>0</v>
      </c>
      <c r="BS32" s="118" t="b">
        <f t="shared" si="14"/>
        <v>1</v>
      </c>
      <c r="BT32" s="118" t="b">
        <f t="shared" si="15"/>
        <v>1</v>
      </c>
      <c r="BU32" s="101"/>
    </row>
    <row r="33" spans="1:73" x14ac:dyDescent="0.25">
      <c r="A33" t="s">
        <v>328</v>
      </c>
      <c r="B33">
        <v>28</v>
      </c>
      <c r="C33" t="s">
        <v>57</v>
      </c>
      <c r="D33" t="s">
        <v>57</v>
      </c>
      <c r="E33" t="s">
        <v>219</v>
      </c>
      <c r="F33" t="s">
        <v>244</v>
      </c>
      <c r="G33">
        <v>5</v>
      </c>
      <c r="H33">
        <v>5</v>
      </c>
      <c r="I33">
        <v>6</v>
      </c>
      <c r="J33">
        <v>12</v>
      </c>
      <c r="K33">
        <v>10</v>
      </c>
      <c r="L33">
        <v>9</v>
      </c>
      <c r="M33">
        <v>11</v>
      </c>
      <c r="N33">
        <v>9</v>
      </c>
      <c r="O33">
        <v>4</v>
      </c>
      <c r="P33">
        <v>4</v>
      </c>
      <c r="Q33">
        <v>6</v>
      </c>
      <c r="R33">
        <v>17</v>
      </c>
      <c r="S33">
        <v>4</v>
      </c>
      <c r="T33">
        <v>10</v>
      </c>
      <c r="U33">
        <v>13</v>
      </c>
      <c r="V33">
        <v>12</v>
      </c>
      <c r="W33">
        <v>9</v>
      </c>
      <c r="X33">
        <v>9</v>
      </c>
      <c r="Y33">
        <v>9</v>
      </c>
      <c r="Z33">
        <v>9</v>
      </c>
      <c r="AA33">
        <v>8</v>
      </c>
      <c r="AB33">
        <v>13</v>
      </c>
      <c r="AC33">
        <v>5</v>
      </c>
      <c r="AD33">
        <v>12</v>
      </c>
      <c r="AE33">
        <v>7</v>
      </c>
      <c r="AF33">
        <v>10</v>
      </c>
      <c r="AG33">
        <v>7</v>
      </c>
      <c r="AH33">
        <v>11</v>
      </c>
      <c r="AI33">
        <v>12</v>
      </c>
      <c r="AJ33">
        <v>11</v>
      </c>
      <c r="AK33">
        <v>10</v>
      </c>
      <c r="AL33">
        <v>11</v>
      </c>
      <c r="AM33">
        <v>8</v>
      </c>
      <c r="AN33">
        <v>11</v>
      </c>
      <c r="AO33">
        <v>7</v>
      </c>
      <c r="AP33">
        <v>11</v>
      </c>
      <c r="AQ33">
        <v>2</v>
      </c>
      <c r="AR33">
        <v>3</v>
      </c>
      <c r="AS33">
        <v>2</v>
      </c>
      <c r="AT33">
        <v>2</v>
      </c>
      <c r="AU33">
        <v>3</v>
      </c>
      <c r="AV33">
        <v>1</v>
      </c>
      <c r="AW33">
        <v>3</v>
      </c>
      <c r="AX33">
        <v>1</v>
      </c>
      <c r="AY33">
        <v>3</v>
      </c>
      <c r="AZ33">
        <v>3</v>
      </c>
      <c r="BA33">
        <v>1</v>
      </c>
      <c r="BB33" t="s">
        <v>135</v>
      </c>
      <c r="BC33" t="s">
        <v>138</v>
      </c>
      <c r="BE33" s="121" t="str">
        <f t="shared" si="0"/>
        <v>ST</v>
      </c>
      <c r="BF33" s="121" t="str">
        <f t="shared" si="1"/>
        <v/>
      </c>
      <c r="BG33" s="121" t="str">
        <f t="shared" si="2"/>
        <v/>
      </c>
      <c r="BH33" s="121" t="str">
        <f t="shared" si="3"/>
        <v/>
      </c>
      <c r="BI33" s="121" t="str">
        <f t="shared" si="4"/>
        <v/>
      </c>
      <c r="BJ33" s="126" t="str">
        <f t="shared" si="5"/>
        <v>ST</v>
      </c>
      <c r="BK33" s="118" t="b">
        <f t="shared" si="6"/>
        <v>0</v>
      </c>
      <c r="BL33" s="118" t="b">
        <f t="shared" si="7"/>
        <v>1</v>
      </c>
      <c r="BM33" s="120" t="b">
        <f t="shared" si="8"/>
        <v>0</v>
      </c>
      <c r="BN33" s="118" t="b">
        <f t="shared" si="9"/>
        <v>0</v>
      </c>
      <c r="BO33" s="118" t="b">
        <f t="shared" si="10"/>
        <v>0</v>
      </c>
      <c r="BP33" s="118" t="b">
        <f t="shared" si="11"/>
        <v>0</v>
      </c>
      <c r="BQ33" s="118" t="b">
        <f t="shared" si="12"/>
        <v>0</v>
      </c>
      <c r="BR33" s="118" t="b">
        <f t="shared" si="13"/>
        <v>0</v>
      </c>
      <c r="BS33" s="118" t="b">
        <f t="shared" si="14"/>
        <v>0</v>
      </c>
      <c r="BT33" s="118" t="b">
        <f t="shared" si="15"/>
        <v>1</v>
      </c>
      <c r="BU33" s="101"/>
    </row>
    <row r="34" spans="1:73" x14ac:dyDescent="0.25">
      <c r="A34" t="s">
        <v>329</v>
      </c>
      <c r="B34">
        <v>20</v>
      </c>
      <c r="C34" t="s">
        <v>57</v>
      </c>
      <c r="D34" t="s">
        <v>57</v>
      </c>
      <c r="E34" t="s">
        <v>218</v>
      </c>
      <c r="F34" t="s">
        <v>234</v>
      </c>
      <c r="G34">
        <v>4</v>
      </c>
      <c r="H34">
        <v>2</v>
      </c>
      <c r="I34">
        <v>13</v>
      </c>
      <c r="J34">
        <v>13</v>
      </c>
      <c r="K34">
        <v>10</v>
      </c>
      <c r="L34">
        <v>5</v>
      </c>
      <c r="M34">
        <v>13</v>
      </c>
      <c r="N34">
        <v>6</v>
      </c>
      <c r="O34">
        <v>1</v>
      </c>
      <c r="P34">
        <v>3</v>
      </c>
      <c r="Q34">
        <v>6</v>
      </c>
      <c r="R34">
        <v>1</v>
      </c>
      <c r="S34">
        <v>5</v>
      </c>
      <c r="T34">
        <v>8</v>
      </c>
      <c r="U34">
        <v>12</v>
      </c>
      <c r="V34">
        <v>5</v>
      </c>
      <c r="W34">
        <v>7</v>
      </c>
      <c r="X34">
        <v>5</v>
      </c>
      <c r="Y34">
        <v>6</v>
      </c>
      <c r="Z34">
        <v>11</v>
      </c>
      <c r="AA34">
        <v>5</v>
      </c>
      <c r="AB34">
        <v>10</v>
      </c>
      <c r="AC34">
        <v>9</v>
      </c>
      <c r="AD34">
        <v>10</v>
      </c>
      <c r="AE34">
        <v>6</v>
      </c>
      <c r="AF34">
        <v>5</v>
      </c>
      <c r="AG34">
        <v>6</v>
      </c>
      <c r="AH34">
        <v>6</v>
      </c>
      <c r="AI34">
        <v>13</v>
      </c>
      <c r="AJ34">
        <v>8</v>
      </c>
      <c r="AK34">
        <v>6</v>
      </c>
      <c r="AL34">
        <v>11</v>
      </c>
      <c r="AM34">
        <v>7</v>
      </c>
      <c r="AN34">
        <v>10</v>
      </c>
      <c r="AO34">
        <v>7</v>
      </c>
      <c r="AP34">
        <v>8</v>
      </c>
      <c r="AQ34">
        <v>3</v>
      </c>
      <c r="AR34">
        <v>1</v>
      </c>
      <c r="AS34">
        <v>3</v>
      </c>
      <c r="AT34">
        <v>1</v>
      </c>
      <c r="AU34">
        <v>2</v>
      </c>
      <c r="AV34">
        <v>2</v>
      </c>
      <c r="AW34">
        <v>1</v>
      </c>
      <c r="AX34">
        <v>1</v>
      </c>
      <c r="AY34">
        <v>2</v>
      </c>
      <c r="AZ34">
        <v>2</v>
      </c>
      <c r="BA34">
        <v>1</v>
      </c>
      <c r="BB34" t="s">
        <v>135</v>
      </c>
      <c r="BC34" t="s">
        <v>137</v>
      </c>
      <c r="BE34" s="121" t="str">
        <f t="shared" si="0"/>
        <v>ST</v>
      </c>
      <c r="BF34" s="121" t="str">
        <f t="shared" si="1"/>
        <v/>
      </c>
      <c r="BG34" s="121" t="str">
        <f t="shared" si="2"/>
        <v/>
      </c>
      <c r="BH34" s="121" t="str">
        <f t="shared" si="3"/>
        <v/>
      </c>
      <c r="BI34" s="121" t="str">
        <f t="shared" si="4"/>
        <v/>
      </c>
      <c r="BJ34" s="126" t="str">
        <f t="shared" si="5"/>
        <v>ST</v>
      </c>
      <c r="BK34" s="118" t="b">
        <f t="shared" si="6"/>
        <v>0</v>
      </c>
      <c r="BL34" s="118" t="b">
        <f t="shared" si="7"/>
        <v>1</v>
      </c>
      <c r="BM34" s="120" t="b">
        <f t="shared" si="8"/>
        <v>0</v>
      </c>
      <c r="BN34" s="118" t="b">
        <f t="shared" si="9"/>
        <v>0</v>
      </c>
      <c r="BO34" s="118" t="b">
        <f t="shared" si="10"/>
        <v>0</v>
      </c>
      <c r="BP34" s="118" t="b">
        <f t="shared" si="11"/>
        <v>0</v>
      </c>
      <c r="BQ34" s="118" t="b">
        <f t="shared" si="12"/>
        <v>0</v>
      </c>
      <c r="BR34" s="118" t="b">
        <f t="shared" si="13"/>
        <v>0</v>
      </c>
      <c r="BS34" s="118" t="b">
        <f t="shared" si="14"/>
        <v>0</v>
      </c>
      <c r="BT34" s="118" t="b">
        <f t="shared" si="15"/>
        <v>1</v>
      </c>
      <c r="BU34" s="101"/>
    </row>
    <row r="35" spans="1:73" x14ac:dyDescent="0.25">
      <c r="BE35" s="121" t="str">
        <f t="shared" si="0"/>
        <v/>
      </c>
      <c r="BF35" s="121" t="str">
        <f t="shared" si="1"/>
        <v/>
      </c>
      <c r="BG35" s="121" t="str">
        <f t="shared" si="2"/>
        <v/>
      </c>
      <c r="BH35" s="121" t="str">
        <f t="shared" si="3"/>
        <v/>
      </c>
      <c r="BI35" s="121" t="str">
        <f t="shared" si="4"/>
        <v/>
      </c>
      <c r="BJ35" s="126" t="str">
        <f t="shared" si="5"/>
        <v/>
      </c>
      <c r="BK35" s="118" t="str">
        <f t="shared" si="6"/>
        <v/>
      </c>
      <c r="BL35" s="118" t="str">
        <f t="shared" si="7"/>
        <v/>
      </c>
      <c r="BM35" s="120" t="str">
        <f t="shared" si="8"/>
        <v/>
      </c>
      <c r="BN35" s="118" t="str">
        <f t="shared" si="9"/>
        <v/>
      </c>
      <c r="BO35" s="118" t="str">
        <f t="shared" si="10"/>
        <v/>
      </c>
      <c r="BP35" s="118" t="str">
        <f t="shared" si="11"/>
        <v/>
      </c>
      <c r="BQ35" s="118" t="str">
        <f t="shared" si="12"/>
        <v/>
      </c>
      <c r="BR35" s="118" t="str">
        <f t="shared" si="13"/>
        <v/>
      </c>
      <c r="BS35" s="118" t="str">
        <f t="shared" si="14"/>
        <v/>
      </c>
      <c r="BT35" s="118" t="str">
        <f t="shared" si="15"/>
        <v/>
      </c>
      <c r="BU35" s="101"/>
    </row>
    <row r="36" spans="1:73" x14ac:dyDescent="0.25">
      <c r="BE36" s="121" t="str">
        <f t="shared" si="0"/>
        <v/>
      </c>
      <c r="BF36" s="121" t="str">
        <f t="shared" si="1"/>
        <v/>
      </c>
      <c r="BG36" s="121" t="str">
        <f t="shared" si="2"/>
        <v/>
      </c>
      <c r="BH36" s="121" t="str">
        <f t="shared" si="3"/>
        <v/>
      </c>
      <c r="BI36" s="121" t="str">
        <f t="shared" si="4"/>
        <v/>
      </c>
      <c r="BJ36" s="126" t="str">
        <f t="shared" si="5"/>
        <v/>
      </c>
      <c r="BK36" s="118" t="str">
        <f t="shared" si="6"/>
        <v/>
      </c>
      <c r="BL36" s="118" t="str">
        <f t="shared" si="7"/>
        <v/>
      </c>
      <c r="BM36" s="120" t="str">
        <f t="shared" si="8"/>
        <v/>
      </c>
      <c r="BN36" s="118" t="str">
        <f t="shared" si="9"/>
        <v/>
      </c>
      <c r="BO36" s="118" t="str">
        <f t="shared" si="10"/>
        <v/>
      </c>
      <c r="BP36" s="118" t="str">
        <f t="shared" si="11"/>
        <v/>
      </c>
      <c r="BQ36" s="118" t="str">
        <f t="shared" si="12"/>
        <v/>
      </c>
      <c r="BR36" s="118" t="str">
        <f t="shared" si="13"/>
        <v/>
      </c>
      <c r="BS36" s="118" t="str">
        <f t="shared" si="14"/>
        <v/>
      </c>
      <c r="BT36" s="118" t="str">
        <f t="shared" si="15"/>
        <v/>
      </c>
      <c r="BU36" s="101"/>
    </row>
    <row r="37" spans="1:73" x14ac:dyDescent="0.25">
      <c r="BE37" s="121" t="str">
        <f t="shared" si="0"/>
        <v/>
      </c>
      <c r="BF37" s="121" t="str">
        <f t="shared" si="1"/>
        <v/>
      </c>
      <c r="BG37" s="121" t="str">
        <f t="shared" si="2"/>
        <v/>
      </c>
      <c r="BH37" s="121" t="str">
        <f t="shared" si="3"/>
        <v/>
      </c>
      <c r="BI37" s="121" t="str">
        <f t="shared" si="4"/>
        <v/>
      </c>
      <c r="BJ37" s="126" t="str">
        <f t="shared" si="5"/>
        <v/>
      </c>
      <c r="BK37" s="118" t="str">
        <f t="shared" si="6"/>
        <v/>
      </c>
      <c r="BL37" s="118" t="str">
        <f t="shared" si="7"/>
        <v/>
      </c>
      <c r="BM37" s="120" t="str">
        <f t="shared" si="8"/>
        <v/>
      </c>
      <c r="BN37" s="118" t="str">
        <f t="shared" si="9"/>
        <v/>
      </c>
      <c r="BO37" s="118" t="str">
        <f t="shared" si="10"/>
        <v/>
      </c>
      <c r="BP37" s="118" t="str">
        <f t="shared" si="11"/>
        <v/>
      </c>
      <c r="BQ37" s="118" t="str">
        <f t="shared" si="12"/>
        <v/>
      </c>
      <c r="BR37" s="118" t="str">
        <f t="shared" si="13"/>
        <v/>
      </c>
      <c r="BS37" s="118" t="str">
        <f t="shared" si="14"/>
        <v/>
      </c>
      <c r="BT37" s="118" t="str">
        <f t="shared" si="15"/>
        <v/>
      </c>
      <c r="BU37" s="101"/>
    </row>
    <row r="38" spans="1:73" x14ac:dyDescent="0.25">
      <c r="BE38" s="121" t="str">
        <f t="shared" si="0"/>
        <v/>
      </c>
      <c r="BF38" s="121" t="str">
        <f t="shared" si="1"/>
        <v/>
      </c>
      <c r="BG38" s="121" t="str">
        <f t="shared" si="2"/>
        <v/>
      </c>
      <c r="BH38" s="121" t="str">
        <f t="shared" si="3"/>
        <v/>
      </c>
      <c r="BI38" s="121" t="str">
        <f t="shared" si="4"/>
        <v/>
      </c>
      <c r="BJ38" s="126" t="str">
        <f t="shared" si="5"/>
        <v/>
      </c>
      <c r="BK38" s="118" t="str">
        <f t="shared" si="6"/>
        <v/>
      </c>
      <c r="BL38" s="118" t="str">
        <f t="shared" si="7"/>
        <v/>
      </c>
      <c r="BM38" s="120" t="str">
        <f t="shared" si="8"/>
        <v/>
      </c>
      <c r="BN38" s="118" t="str">
        <f t="shared" si="9"/>
        <v/>
      </c>
      <c r="BO38" s="118" t="str">
        <f t="shared" si="10"/>
        <v/>
      </c>
      <c r="BP38" s="118" t="str">
        <f t="shared" si="11"/>
        <v/>
      </c>
      <c r="BQ38" s="118" t="str">
        <f t="shared" si="12"/>
        <v/>
      </c>
      <c r="BR38" s="118" t="str">
        <f t="shared" si="13"/>
        <v/>
      </c>
      <c r="BS38" s="118" t="str">
        <f t="shared" si="14"/>
        <v/>
      </c>
      <c r="BT38" s="118" t="str">
        <f t="shared" si="15"/>
        <v/>
      </c>
      <c r="BU38" s="101"/>
    </row>
    <row r="39" spans="1:73" x14ac:dyDescent="0.25">
      <c r="BE39" s="121" t="str">
        <f t="shared" si="0"/>
        <v/>
      </c>
      <c r="BF39" s="121" t="str">
        <f t="shared" si="1"/>
        <v/>
      </c>
      <c r="BG39" s="121" t="str">
        <f t="shared" si="2"/>
        <v/>
      </c>
      <c r="BH39" s="121" t="str">
        <f t="shared" si="3"/>
        <v/>
      </c>
      <c r="BI39" s="121" t="str">
        <f t="shared" si="4"/>
        <v/>
      </c>
      <c r="BJ39" s="126" t="str">
        <f t="shared" si="5"/>
        <v/>
      </c>
      <c r="BK39" s="118" t="str">
        <f t="shared" si="6"/>
        <v/>
      </c>
      <c r="BL39" s="118" t="str">
        <f t="shared" si="7"/>
        <v/>
      </c>
      <c r="BM39" s="120" t="str">
        <f t="shared" si="8"/>
        <v/>
      </c>
      <c r="BN39" s="118" t="str">
        <f t="shared" si="9"/>
        <v/>
      </c>
      <c r="BO39" s="118" t="str">
        <f t="shared" si="10"/>
        <v/>
      </c>
      <c r="BP39" s="118" t="str">
        <f t="shared" si="11"/>
        <v/>
      </c>
      <c r="BQ39" s="118" t="str">
        <f t="shared" si="12"/>
        <v/>
      </c>
      <c r="BR39" s="118" t="str">
        <f t="shared" si="13"/>
        <v/>
      </c>
      <c r="BS39" s="118" t="str">
        <f t="shared" si="14"/>
        <v/>
      </c>
      <c r="BT39" s="118" t="str">
        <f t="shared" si="15"/>
        <v/>
      </c>
      <c r="BU39" s="101"/>
    </row>
    <row r="40" spans="1:73" x14ac:dyDescent="0.25">
      <c r="BE40" s="121" t="str">
        <f t="shared" si="0"/>
        <v/>
      </c>
      <c r="BF40" s="121" t="str">
        <f t="shared" si="1"/>
        <v/>
      </c>
      <c r="BG40" s="121" t="str">
        <f t="shared" si="2"/>
        <v/>
      </c>
      <c r="BH40" s="121" t="str">
        <f t="shared" si="3"/>
        <v/>
      </c>
      <c r="BI40" s="121" t="str">
        <f t="shared" si="4"/>
        <v/>
      </c>
      <c r="BJ40" s="126" t="str">
        <f t="shared" si="5"/>
        <v/>
      </c>
      <c r="BK40" s="118" t="str">
        <f t="shared" si="6"/>
        <v/>
      </c>
      <c r="BL40" s="118" t="str">
        <f t="shared" si="7"/>
        <v/>
      </c>
      <c r="BM40" s="120" t="str">
        <f t="shared" si="8"/>
        <v/>
      </c>
      <c r="BN40" s="118" t="str">
        <f t="shared" si="9"/>
        <v/>
      </c>
      <c r="BO40" s="118" t="str">
        <f t="shared" si="10"/>
        <v/>
      </c>
      <c r="BP40" s="118" t="str">
        <f t="shared" si="11"/>
        <v/>
      </c>
      <c r="BQ40" s="118" t="str">
        <f t="shared" si="12"/>
        <v/>
      </c>
      <c r="BR40" s="118" t="str">
        <f t="shared" si="13"/>
        <v/>
      </c>
      <c r="BS40" s="118" t="str">
        <f t="shared" si="14"/>
        <v/>
      </c>
      <c r="BT40" s="118" t="str">
        <f t="shared" si="15"/>
        <v/>
      </c>
      <c r="BU40" s="101"/>
    </row>
    <row r="41" spans="1:73" x14ac:dyDescent="0.25">
      <c r="BE41" s="121" t="str">
        <f t="shared" si="0"/>
        <v/>
      </c>
      <c r="BF41" s="121" t="str">
        <f t="shared" si="1"/>
        <v/>
      </c>
      <c r="BG41" s="121" t="str">
        <f t="shared" si="2"/>
        <v/>
      </c>
      <c r="BH41" s="121" t="str">
        <f t="shared" si="3"/>
        <v/>
      </c>
      <c r="BI41" s="121" t="str">
        <f t="shared" si="4"/>
        <v/>
      </c>
      <c r="BJ41" s="126" t="str">
        <f t="shared" si="5"/>
        <v/>
      </c>
      <c r="BK41" s="118" t="str">
        <f t="shared" si="6"/>
        <v/>
      </c>
      <c r="BL41" s="118" t="str">
        <f t="shared" si="7"/>
        <v/>
      </c>
      <c r="BM41" s="120" t="str">
        <f t="shared" si="8"/>
        <v/>
      </c>
      <c r="BN41" s="118" t="str">
        <f t="shared" si="9"/>
        <v/>
      </c>
      <c r="BO41" s="118" t="str">
        <f t="shared" si="10"/>
        <v/>
      </c>
      <c r="BP41" s="118" t="str">
        <f t="shared" si="11"/>
        <v/>
      </c>
      <c r="BQ41" s="118" t="str">
        <f t="shared" si="12"/>
        <v/>
      </c>
      <c r="BR41" s="118" t="str">
        <f t="shared" si="13"/>
        <v/>
      </c>
      <c r="BS41" s="118" t="str">
        <f t="shared" si="14"/>
        <v/>
      </c>
      <c r="BT41" s="118" t="str">
        <f t="shared" si="15"/>
        <v/>
      </c>
      <c r="BU41" s="101"/>
    </row>
    <row r="42" spans="1:73" x14ac:dyDescent="0.25">
      <c r="BE42" s="121" t="str">
        <f t="shared" si="0"/>
        <v/>
      </c>
      <c r="BF42" s="121" t="str">
        <f t="shared" si="1"/>
        <v/>
      </c>
      <c r="BG42" s="121" t="str">
        <f t="shared" si="2"/>
        <v/>
      </c>
      <c r="BH42" s="121" t="str">
        <f t="shared" si="3"/>
        <v/>
      </c>
      <c r="BI42" s="121" t="str">
        <f t="shared" si="4"/>
        <v/>
      </c>
      <c r="BJ42" s="126" t="str">
        <f t="shared" si="5"/>
        <v/>
      </c>
      <c r="BK42" s="118" t="str">
        <f t="shared" si="6"/>
        <v/>
      </c>
      <c r="BL42" s="118" t="str">
        <f t="shared" si="7"/>
        <v/>
      </c>
      <c r="BM42" s="120" t="str">
        <f t="shared" si="8"/>
        <v/>
      </c>
      <c r="BN42" s="118" t="str">
        <f t="shared" si="9"/>
        <v/>
      </c>
      <c r="BO42" s="118" t="str">
        <f t="shared" si="10"/>
        <v/>
      </c>
      <c r="BP42" s="118" t="str">
        <f t="shared" si="11"/>
        <v/>
      </c>
      <c r="BQ42" s="118" t="str">
        <f t="shared" si="12"/>
        <v/>
      </c>
      <c r="BR42" s="118" t="str">
        <f t="shared" si="13"/>
        <v/>
      </c>
      <c r="BS42" s="118" t="str">
        <f t="shared" si="14"/>
        <v/>
      </c>
      <c r="BT42" s="118" t="str">
        <f t="shared" si="15"/>
        <v/>
      </c>
      <c r="BU42" s="101"/>
    </row>
    <row r="43" spans="1:73" x14ac:dyDescent="0.25">
      <c r="BE43" s="121" t="str">
        <f t="shared" si="0"/>
        <v/>
      </c>
      <c r="BF43" s="121" t="str">
        <f t="shared" si="1"/>
        <v/>
      </c>
      <c r="BG43" s="121" t="str">
        <f t="shared" si="2"/>
        <v/>
      </c>
      <c r="BH43" s="121" t="str">
        <f t="shared" si="3"/>
        <v/>
      </c>
      <c r="BI43" s="121" t="str">
        <f t="shared" si="4"/>
        <v/>
      </c>
      <c r="BJ43" s="126" t="str">
        <f t="shared" si="5"/>
        <v/>
      </c>
      <c r="BK43" s="118" t="str">
        <f t="shared" si="6"/>
        <v/>
      </c>
      <c r="BL43" s="118" t="str">
        <f t="shared" si="7"/>
        <v/>
      </c>
      <c r="BM43" s="120" t="str">
        <f t="shared" si="8"/>
        <v/>
      </c>
      <c r="BN43" s="118" t="str">
        <f t="shared" si="9"/>
        <v/>
      </c>
      <c r="BO43" s="118" t="str">
        <f t="shared" si="10"/>
        <v/>
      </c>
      <c r="BP43" s="118" t="str">
        <f t="shared" si="11"/>
        <v/>
      </c>
      <c r="BQ43" s="118" t="str">
        <f t="shared" si="12"/>
        <v/>
      </c>
      <c r="BR43" s="118" t="str">
        <f t="shared" si="13"/>
        <v/>
      </c>
      <c r="BS43" s="118" t="str">
        <f t="shared" si="14"/>
        <v/>
      </c>
      <c r="BT43" s="118" t="str">
        <f t="shared" si="15"/>
        <v/>
      </c>
      <c r="BU43" s="101"/>
    </row>
    <row r="44" spans="1:73" x14ac:dyDescent="0.25">
      <c r="BE44" s="121" t="str">
        <f t="shared" si="0"/>
        <v/>
      </c>
      <c r="BF44" s="121" t="str">
        <f t="shared" si="1"/>
        <v/>
      </c>
      <c r="BG44" s="121" t="str">
        <f t="shared" si="2"/>
        <v/>
      </c>
      <c r="BH44" s="121" t="str">
        <f t="shared" si="3"/>
        <v/>
      </c>
      <c r="BI44" s="121" t="str">
        <f t="shared" si="4"/>
        <v/>
      </c>
      <c r="BJ44" s="126" t="str">
        <f t="shared" si="5"/>
        <v/>
      </c>
      <c r="BK44" s="118" t="str">
        <f t="shared" si="6"/>
        <v/>
      </c>
      <c r="BL44" s="118" t="str">
        <f t="shared" si="7"/>
        <v/>
      </c>
      <c r="BM44" s="120" t="str">
        <f t="shared" si="8"/>
        <v/>
      </c>
      <c r="BN44" s="118" t="str">
        <f t="shared" si="9"/>
        <v/>
      </c>
      <c r="BO44" s="118" t="str">
        <f t="shared" si="10"/>
        <v/>
      </c>
      <c r="BP44" s="118" t="str">
        <f t="shared" si="11"/>
        <v/>
      </c>
      <c r="BQ44" s="118" t="str">
        <f t="shared" si="12"/>
        <v/>
      </c>
      <c r="BR44" s="118" t="str">
        <f t="shared" si="13"/>
        <v/>
      </c>
      <c r="BS44" s="118" t="str">
        <f t="shared" si="14"/>
        <v/>
      </c>
      <c r="BT44" s="118" t="str">
        <f t="shared" si="15"/>
        <v/>
      </c>
      <c r="BU44"/>
    </row>
    <row r="45" spans="1:73" x14ac:dyDescent="0.25">
      <c r="BE45" s="121" t="str">
        <f t="shared" si="0"/>
        <v/>
      </c>
      <c r="BF45" s="121" t="str">
        <f t="shared" si="1"/>
        <v/>
      </c>
      <c r="BG45" s="121" t="str">
        <f t="shared" si="2"/>
        <v/>
      </c>
      <c r="BH45" s="121" t="str">
        <f t="shared" si="3"/>
        <v/>
      </c>
      <c r="BI45" s="121" t="str">
        <f t="shared" si="4"/>
        <v/>
      </c>
      <c r="BJ45" s="126" t="str">
        <f t="shared" si="5"/>
        <v/>
      </c>
      <c r="BK45" s="118" t="str">
        <f t="shared" si="6"/>
        <v/>
      </c>
      <c r="BL45" s="118" t="str">
        <f t="shared" si="7"/>
        <v/>
      </c>
      <c r="BM45" s="120" t="str">
        <f t="shared" si="8"/>
        <v/>
      </c>
      <c r="BN45" s="118" t="str">
        <f t="shared" si="9"/>
        <v/>
      </c>
      <c r="BO45" s="118" t="str">
        <f t="shared" si="10"/>
        <v/>
      </c>
      <c r="BP45" s="118" t="str">
        <f t="shared" si="11"/>
        <v/>
      </c>
      <c r="BQ45" s="118" t="str">
        <f t="shared" si="12"/>
        <v/>
      </c>
      <c r="BR45" s="118" t="str">
        <f t="shared" si="13"/>
        <v/>
      </c>
      <c r="BS45" s="118" t="str">
        <f t="shared" si="14"/>
        <v/>
      </c>
      <c r="BT45" s="118" t="str">
        <f t="shared" si="15"/>
        <v/>
      </c>
      <c r="BU45"/>
    </row>
    <row r="46" spans="1:73" x14ac:dyDescent="0.25">
      <c r="BE46" s="121" t="str">
        <f t="shared" si="0"/>
        <v/>
      </c>
      <c r="BF46" s="121" t="str">
        <f t="shared" si="1"/>
        <v/>
      </c>
      <c r="BG46" s="121" t="str">
        <f t="shared" si="2"/>
        <v/>
      </c>
      <c r="BH46" s="121" t="str">
        <f t="shared" si="3"/>
        <v/>
      </c>
      <c r="BI46" s="121" t="str">
        <f t="shared" si="4"/>
        <v/>
      </c>
      <c r="BJ46" s="126" t="str">
        <f t="shared" si="5"/>
        <v/>
      </c>
      <c r="BK46" s="118" t="str">
        <f t="shared" si="6"/>
        <v/>
      </c>
      <c r="BL46" s="118" t="str">
        <f t="shared" si="7"/>
        <v/>
      </c>
      <c r="BM46" s="120" t="str">
        <f t="shared" si="8"/>
        <v/>
      </c>
      <c r="BN46" s="118" t="str">
        <f t="shared" si="9"/>
        <v/>
      </c>
      <c r="BO46" s="118" t="str">
        <f t="shared" si="10"/>
        <v/>
      </c>
      <c r="BP46" s="118" t="str">
        <f t="shared" si="11"/>
        <v/>
      </c>
      <c r="BQ46" s="118" t="str">
        <f t="shared" si="12"/>
        <v/>
      </c>
      <c r="BR46" s="118" t="str">
        <f t="shared" si="13"/>
        <v/>
      </c>
      <c r="BS46" s="118" t="str">
        <f t="shared" si="14"/>
        <v/>
      </c>
      <c r="BT46" s="118" t="str">
        <f t="shared" si="15"/>
        <v/>
      </c>
      <c r="BU46"/>
    </row>
    <row r="47" spans="1:73" x14ac:dyDescent="0.25">
      <c r="BE47" s="121" t="str">
        <f t="shared" si="0"/>
        <v/>
      </c>
      <c r="BF47" s="121" t="str">
        <f t="shared" si="1"/>
        <v/>
      </c>
      <c r="BG47" s="121" t="str">
        <f t="shared" si="2"/>
        <v/>
      </c>
      <c r="BH47" s="121" t="str">
        <f t="shared" si="3"/>
        <v/>
      </c>
      <c r="BI47" s="121" t="str">
        <f t="shared" si="4"/>
        <v/>
      </c>
      <c r="BJ47" s="126" t="str">
        <f t="shared" si="5"/>
        <v/>
      </c>
      <c r="BK47" s="118" t="str">
        <f t="shared" si="6"/>
        <v/>
      </c>
      <c r="BL47" s="118" t="str">
        <f t="shared" si="7"/>
        <v/>
      </c>
      <c r="BM47" s="120" t="str">
        <f t="shared" si="8"/>
        <v/>
      </c>
      <c r="BN47" s="118" t="str">
        <f t="shared" si="9"/>
        <v/>
      </c>
      <c r="BO47" s="118" t="str">
        <f t="shared" si="10"/>
        <v/>
      </c>
      <c r="BP47" s="118" t="str">
        <f t="shared" si="11"/>
        <v/>
      </c>
      <c r="BQ47" s="118" t="str">
        <f t="shared" si="12"/>
        <v/>
      </c>
      <c r="BR47" s="118" t="str">
        <f t="shared" si="13"/>
        <v/>
      </c>
      <c r="BS47" s="118" t="str">
        <f t="shared" si="14"/>
        <v/>
      </c>
      <c r="BT47" s="118" t="str">
        <f t="shared" si="15"/>
        <v/>
      </c>
      <c r="BU47"/>
    </row>
    <row r="48" spans="1:73" x14ac:dyDescent="0.25">
      <c r="BE48" s="121" t="str">
        <f t="shared" si="0"/>
        <v/>
      </c>
      <c r="BF48" s="121" t="str">
        <f t="shared" si="1"/>
        <v/>
      </c>
      <c r="BG48" s="121" t="str">
        <f t="shared" si="2"/>
        <v/>
      </c>
      <c r="BH48" s="121" t="str">
        <f t="shared" si="3"/>
        <v/>
      </c>
      <c r="BI48" s="121" t="str">
        <f t="shared" si="4"/>
        <v/>
      </c>
      <c r="BJ48" s="126" t="str">
        <f t="shared" si="5"/>
        <v/>
      </c>
      <c r="BK48" s="118" t="str">
        <f t="shared" si="6"/>
        <v/>
      </c>
      <c r="BL48" s="118" t="str">
        <f t="shared" si="7"/>
        <v/>
      </c>
      <c r="BM48" s="120" t="str">
        <f t="shared" si="8"/>
        <v/>
      </c>
      <c r="BN48" s="118" t="str">
        <f t="shared" si="9"/>
        <v/>
      </c>
      <c r="BO48" s="118" t="str">
        <f t="shared" si="10"/>
        <v/>
      </c>
      <c r="BP48" s="118" t="str">
        <f t="shared" si="11"/>
        <v/>
      </c>
      <c r="BQ48" s="118" t="str">
        <f t="shared" si="12"/>
        <v/>
      </c>
      <c r="BR48" s="118" t="str">
        <f t="shared" si="13"/>
        <v/>
      </c>
      <c r="BS48" s="118" t="str">
        <f t="shared" si="14"/>
        <v/>
      </c>
      <c r="BT48" s="118" t="str">
        <f t="shared" si="15"/>
        <v/>
      </c>
      <c r="BU48"/>
    </row>
    <row r="49" spans="57:73" x14ac:dyDescent="0.25">
      <c r="BE49" s="121" t="str">
        <f t="shared" si="0"/>
        <v/>
      </c>
      <c r="BF49" s="121" t="str">
        <f t="shared" si="1"/>
        <v/>
      </c>
      <c r="BG49" s="121" t="str">
        <f t="shared" si="2"/>
        <v/>
      </c>
      <c r="BH49" s="121" t="str">
        <f t="shared" si="3"/>
        <v/>
      </c>
      <c r="BI49" s="121" t="str">
        <f t="shared" si="4"/>
        <v/>
      </c>
      <c r="BJ49" s="126" t="str">
        <f t="shared" si="5"/>
        <v/>
      </c>
      <c r="BK49" s="118" t="str">
        <f t="shared" si="6"/>
        <v/>
      </c>
      <c r="BL49" s="118" t="str">
        <f t="shared" si="7"/>
        <v/>
      </c>
      <c r="BM49" s="120" t="str">
        <f t="shared" si="8"/>
        <v/>
      </c>
      <c r="BN49" s="118" t="str">
        <f t="shared" si="9"/>
        <v/>
      </c>
      <c r="BO49" s="118" t="str">
        <f t="shared" si="10"/>
        <v/>
      </c>
      <c r="BP49" s="118" t="str">
        <f t="shared" si="11"/>
        <v/>
      </c>
      <c r="BQ49" s="118" t="str">
        <f t="shared" si="12"/>
        <v/>
      </c>
      <c r="BR49" s="118" t="str">
        <f t="shared" si="13"/>
        <v/>
      </c>
      <c r="BS49" s="118" t="str">
        <f t="shared" si="14"/>
        <v/>
      </c>
      <c r="BT49" s="118" t="str">
        <f t="shared" si="15"/>
        <v/>
      </c>
      <c r="BU49"/>
    </row>
    <row r="50" spans="57:73" x14ac:dyDescent="0.25">
      <c r="BE50" s="121" t="str">
        <f t="shared" si="0"/>
        <v/>
      </c>
      <c r="BF50" s="121" t="str">
        <f t="shared" si="1"/>
        <v/>
      </c>
      <c r="BG50" s="121" t="str">
        <f t="shared" si="2"/>
        <v/>
      </c>
      <c r="BH50" s="121" t="str">
        <f t="shared" si="3"/>
        <v/>
      </c>
      <c r="BI50" s="121" t="str">
        <f t="shared" si="4"/>
        <v/>
      </c>
      <c r="BJ50" s="126" t="str">
        <f t="shared" si="5"/>
        <v/>
      </c>
      <c r="BK50" s="118" t="str">
        <f t="shared" si="6"/>
        <v/>
      </c>
      <c r="BL50" s="118" t="str">
        <f t="shared" si="7"/>
        <v/>
      </c>
      <c r="BM50" s="120" t="str">
        <f t="shared" si="8"/>
        <v/>
      </c>
      <c r="BN50" s="118" t="str">
        <f t="shared" si="9"/>
        <v/>
      </c>
      <c r="BO50" s="118" t="str">
        <f t="shared" si="10"/>
        <v/>
      </c>
      <c r="BP50" s="118" t="str">
        <f t="shared" si="11"/>
        <v/>
      </c>
      <c r="BQ50" s="118" t="str">
        <f t="shared" si="12"/>
        <v/>
      </c>
      <c r="BR50" s="118" t="str">
        <f t="shared" si="13"/>
        <v/>
      </c>
      <c r="BS50" s="118" t="str">
        <f t="shared" si="14"/>
        <v/>
      </c>
      <c r="BT50" s="118" t="str">
        <f t="shared" si="15"/>
        <v/>
      </c>
      <c r="BU50"/>
    </row>
    <row r="51" spans="57:73" x14ac:dyDescent="0.25">
      <c r="BE51" s="121" t="str">
        <f t="shared" si="0"/>
        <v/>
      </c>
      <c r="BF51" s="121" t="str">
        <f t="shared" si="1"/>
        <v/>
      </c>
      <c r="BG51" s="121" t="str">
        <f t="shared" si="2"/>
        <v/>
      </c>
      <c r="BH51" s="121" t="str">
        <f t="shared" si="3"/>
        <v/>
      </c>
      <c r="BI51" s="121" t="str">
        <f t="shared" si="4"/>
        <v/>
      </c>
      <c r="BJ51" s="126" t="str">
        <f t="shared" si="5"/>
        <v/>
      </c>
      <c r="BK51" s="118" t="str">
        <f t="shared" si="6"/>
        <v/>
      </c>
      <c r="BL51" s="118" t="str">
        <f t="shared" si="7"/>
        <v/>
      </c>
      <c r="BM51" s="120" t="str">
        <f t="shared" si="8"/>
        <v/>
      </c>
      <c r="BN51" s="118" t="str">
        <f t="shared" si="9"/>
        <v/>
      </c>
      <c r="BO51" s="118" t="str">
        <f t="shared" si="10"/>
        <v/>
      </c>
      <c r="BP51" s="118" t="str">
        <f t="shared" si="11"/>
        <v/>
      </c>
      <c r="BQ51" s="118" t="str">
        <f t="shared" si="12"/>
        <v/>
      </c>
      <c r="BR51" s="118" t="str">
        <f t="shared" si="13"/>
        <v/>
      </c>
      <c r="BS51" s="118" t="str">
        <f t="shared" si="14"/>
        <v/>
      </c>
      <c r="BT51" s="118" t="str">
        <f t="shared" si="15"/>
        <v/>
      </c>
      <c r="BU51"/>
    </row>
    <row r="52" spans="57:73" x14ac:dyDescent="0.25">
      <c r="BE52" s="121" t="str">
        <f t="shared" si="0"/>
        <v/>
      </c>
      <c r="BF52" s="121" t="str">
        <f t="shared" si="1"/>
        <v/>
      </c>
      <c r="BG52" s="121" t="str">
        <f t="shared" si="2"/>
        <v/>
      </c>
      <c r="BH52" s="121" t="str">
        <f t="shared" si="3"/>
        <v/>
      </c>
      <c r="BI52" s="121" t="str">
        <f t="shared" si="4"/>
        <v/>
      </c>
      <c r="BJ52" s="126" t="str">
        <f t="shared" si="5"/>
        <v/>
      </c>
      <c r="BK52" s="118" t="str">
        <f t="shared" si="6"/>
        <v/>
      </c>
      <c r="BL52" s="118" t="str">
        <f t="shared" si="7"/>
        <v/>
      </c>
      <c r="BM52" s="120" t="str">
        <f t="shared" si="8"/>
        <v/>
      </c>
      <c r="BN52" s="118" t="str">
        <f t="shared" si="9"/>
        <v/>
      </c>
      <c r="BO52" s="118" t="str">
        <f t="shared" si="10"/>
        <v/>
      </c>
      <c r="BP52" s="118" t="str">
        <f t="shared" si="11"/>
        <v/>
      </c>
      <c r="BQ52" s="118" t="str">
        <f t="shared" si="12"/>
        <v/>
      </c>
      <c r="BR52" s="118" t="str">
        <f t="shared" si="13"/>
        <v/>
      </c>
      <c r="BS52" s="118" t="str">
        <f t="shared" si="14"/>
        <v/>
      </c>
      <c r="BT52" s="118" t="str">
        <f t="shared" si="15"/>
        <v/>
      </c>
      <c r="BU52"/>
    </row>
    <row r="53" spans="57:73" x14ac:dyDescent="0.25">
      <c r="BE53" s="121" t="str">
        <f t="shared" si="0"/>
        <v/>
      </c>
      <c r="BF53" s="121" t="str">
        <f t="shared" si="1"/>
        <v/>
      </c>
      <c r="BG53" s="121" t="str">
        <f t="shared" si="2"/>
        <v/>
      </c>
      <c r="BH53" s="121" t="str">
        <f t="shared" si="3"/>
        <v/>
      </c>
      <c r="BI53" s="121" t="str">
        <f t="shared" si="4"/>
        <v/>
      </c>
      <c r="BJ53" s="126" t="str">
        <f t="shared" si="5"/>
        <v/>
      </c>
      <c r="BK53" s="118" t="str">
        <f t="shared" si="6"/>
        <v/>
      </c>
      <c r="BL53" s="118" t="str">
        <f t="shared" si="7"/>
        <v/>
      </c>
      <c r="BM53" s="120" t="str">
        <f t="shared" si="8"/>
        <v/>
      </c>
      <c r="BN53" s="118" t="str">
        <f t="shared" si="9"/>
        <v/>
      </c>
      <c r="BO53" s="118" t="str">
        <f t="shared" si="10"/>
        <v/>
      </c>
      <c r="BP53" s="118" t="str">
        <f t="shared" si="11"/>
        <v/>
      </c>
      <c r="BQ53" s="118" t="str">
        <f t="shared" si="12"/>
        <v/>
      </c>
      <c r="BR53" s="118" t="str">
        <f t="shared" si="13"/>
        <v/>
      </c>
      <c r="BS53" s="118" t="str">
        <f t="shared" si="14"/>
        <v/>
      </c>
      <c r="BT53" s="118" t="str">
        <f t="shared" si="15"/>
        <v/>
      </c>
      <c r="BU53"/>
    </row>
    <row r="54" spans="57:73" x14ac:dyDescent="0.25">
      <c r="BE54" s="121" t="str">
        <f t="shared" si="0"/>
        <v/>
      </c>
      <c r="BF54" s="121" t="str">
        <f t="shared" si="1"/>
        <v/>
      </c>
      <c r="BG54" s="121" t="str">
        <f t="shared" si="2"/>
        <v/>
      </c>
      <c r="BH54" s="121" t="str">
        <f t="shared" si="3"/>
        <v/>
      </c>
      <c r="BI54" s="121" t="str">
        <f t="shared" si="4"/>
        <v/>
      </c>
      <c r="BJ54" s="126" t="str">
        <f t="shared" si="5"/>
        <v/>
      </c>
      <c r="BK54" s="118" t="str">
        <f t="shared" si="6"/>
        <v/>
      </c>
      <c r="BL54" s="118" t="str">
        <f t="shared" si="7"/>
        <v/>
      </c>
      <c r="BM54" s="120" t="str">
        <f t="shared" si="8"/>
        <v/>
      </c>
      <c r="BN54" s="118" t="str">
        <f t="shared" si="9"/>
        <v/>
      </c>
      <c r="BO54" s="118" t="str">
        <f t="shared" si="10"/>
        <v/>
      </c>
      <c r="BP54" s="118" t="str">
        <f t="shared" si="11"/>
        <v/>
      </c>
      <c r="BQ54" s="118" t="str">
        <f t="shared" si="12"/>
        <v/>
      </c>
      <c r="BR54" s="118" t="str">
        <f t="shared" si="13"/>
        <v/>
      </c>
      <c r="BS54" s="118" t="str">
        <f t="shared" si="14"/>
        <v/>
      </c>
      <c r="BT54" s="118" t="str">
        <f t="shared" si="15"/>
        <v/>
      </c>
      <c r="BU54"/>
    </row>
    <row r="55" spans="57:73" x14ac:dyDescent="0.25">
      <c r="BE55" s="121" t="str">
        <f t="shared" si="0"/>
        <v/>
      </c>
      <c r="BF55" s="121" t="str">
        <f t="shared" si="1"/>
        <v/>
      </c>
      <c r="BG55" s="121" t="str">
        <f t="shared" si="2"/>
        <v/>
      </c>
      <c r="BH55" s="121" t="str">
        <f t="shared" si="3"/>
        <v/>
      </c>
      <c r="BI55" s="121" t="str">
        <f t="shared" si="4"/>
        <v/>
      </c>
      <c r="BJ55" s="126" t="str">
        <f t="shared" si="5"/>
        <v/>
      </c>
      <c r="BK55" s="118" t="str">
        <f t="shared" si="6"/>
        <v/>
      </c>
      <c r="BL55" s="118" t="str">
        <f t="shared" si="7"/>
        <v/>
      </c>
      <c r="BM55" s="120" t="str">
        <f t="shared" si="8"/>
        <v/>
      </c>
      <c r="BN55" s="118" t="str">
        <f t="shared" si="9"/>
        <v/>
      </c>
      <c r="BO55" s="118" t="str">
        <f t="shared" si="10"/>
        <v/>
      </c>
      <c r="BP55" s="118" t="str">
        <f t="shared" si="11"/>
        <v/>
      </c>
      <c r="BQ55" s="118" t="str">
        <f t="shared" si="12"/>
        <v/>
      </c>
      <c r="BR55" s="118" t="str">
        <f t="shared" si="13"/>
        <v/>
      </c>
      <c r="BS55" s="118" t="str">
        <f t="shared" si="14"/>
        <v/>
      </c>
      <c r="BT55" s="118" t="str">
        <f t="shared" si="15"/>
        <v/>
      </c>
      <c r="BU55"/>
    </row>
    <row r="56" spans="57:73" x14ac:dyDescent="0.25">
      <c r="BE56" s="121" t="str">
        <f t="shared" si="0"/>
        <v/>
      </c>
      <c r="BF56" s="121" t="str">
        <f t="shared" si="1"/>
        <v/>
      </c>
      <c r="BG56" s="121" t="str">
        <f t="shared" si="2"/>
        <v/>
      </c>
      <c r="BH56" s="121" t="str">
        <f t="shared" si="3"/>
        <v/>
      </c>
      <c r="BI56" s="121" t="str">
        <f t="shared" si="4"/>
        <v/>
      </c>
      <c r="BJ56" s="126" t="str">
        <f t="shared" si="5"/>
        <v/>
      </c>
      <c r="BK56" s="118" t="str">
        <f t="shared" si="6"/>
        <v/>
      </c>
      <c r="BL56" s="118" t="str">
        <f t="shared" si="7"/>
        <v/>
      </c>
      <c r="BM56" s="120" t="str">
        <f t="shared" si="8"/>
        <v/>
      </c>
      <c r="BN56" s="118" t="str">
        <f t="shared" si="9"/>
        <v/>
      </c>
      <c r="BO56" s="118" t="str">
        <f t="shared" si="10"/>
        <v/>
      </c>
      <c r="BP56" s="118" t="str">
        <f t="shared" si="11"/>
        <v/>
      </c>
      <c r="BQ56" s="118" t="str">
        <f t="shared" si="12"/>
        <v/>
      </c>
      <c r="BR56" s="118" t="str">
        <f t="shared" si="13"/>
        <v/>
      </c>
      <c r="BS56" s="118" t="str">
        <f t="shared" si="14"/>
        <v/>
      </c>
      <c r="BT56" s="118" t="str">
        <f t="shared" si="15"/>
        <v/>
      </c>
      <c r="BU56"/>
    </row>
    <row r="57" spans="57:73" x14ac:dyDescent="0.25">
      <c r="BE57" s="121" t="str">
        <f t="shared" si="0"/>
        <v/>
      </c>
      <c r="BF57" s="121" t="str">
        <f t="shared" si="1"/>
        <v/>
      </c>
      <c r="BG57" s="121" t="str">
        <f t="shared" si="2"/>
        <v/>
      </c>
      <c r="BH57" s="121" t="str">
        <f t="shared" si="3"/>
        <v/>
      </c>
      <c r="BI57" s="121" t="str">
        <f t="shared" si="4"/>
        <v/>
      </c>
      <c r="BJ57" s="126" t="str">
        <f t="shared" si="5"/>
        <v/>
      </c>
      <c r="BK57" s="118" t="str">
        <f t="shared" si="6"/>
        <v/>
      </c>
      <c r="BL57" s="118" t="str">
        <f t="shared" si="7"/>
        <v/>
      </c>
      <c r="BM57" s="120" t="str">
        <f t="shared" si="8"/>
        <v/>
      </c>
      <c r="BN57" s="118" t="str">
        <f t="shared" si="9"/>
        <v/>
      </c>
      <c r="BO57" s="118" t="str">
        <f t="shared" si="10"/>
        <v/>
      </c>
      <c r="BP57" s="118" t="str">
        <f t="shared" si="11"/>
        <v/>
      </c>
      <c r="BQ57" s="118" t="str">
        <f t="shared" si="12"/>
        <v/>
      </c>
      <c r="BR57" s="118" t="str">
        <f t="shared" si="13"/>
        <v/>
      </c>
      <c r="BS57" s="118" t="str">
        <f t="shared" si="14"/>
        <v/>
      </c>
      <c r="BT57" s="118" t="str">
        <f t="shared" si="15"/>
        <v/>
      </c>
      <c r="BU57"/>
    </row>
    <row r="58" spans="57:73" x14ac:dyDescent="0.25">
      <c r="BE58" s="121" t="str">
        <f t="shared" si="0"/>
        <v/>
      </c>
      <c r="BF58" s="121" t="str">
        <f t="shared" si="1"/>
        <v/>
      </c>
      <c r="BG58" s="121" t="str">
        <f t="shared" si="2"/>
        <v/>
      </c>
      <c r="BH58" s="121" t="str">
        <f t="shared" si="3"/>
        <v/>
      </c>
      <c r="BI58" s="121" t="str">
        <f t="shared" si="4"/>
        <v/>
      </c>
      <c r="BJ58" s="126" t="str">
        <f t="shared" si="5"/>
        <v/>
      </c>
      <c r="BK58" s="118" t="str">
        <f t="shared" si="6"/>
        <v/>
      </c>
      <c r="BL58" s="118" t="str">
        <f t="shared" si="7"/>
        <v/>
      </c>
      <c r="BM58" s="120" t="str">
        <f t="shared" si="8"/>
        <v/>
      </c>
      <c r="BN58" s="118" t="str">
        <f t="shared" si="9"/>
        <v/>
      </c>
      <c r="BO58" s="118" t="str">
        <f t="shared" si="10"/>
        <v/>
      </c>
      <c r="BP58" s="118" t="str">
        <f t="shared" si="11"/>
        <v/>
      </c>
      <c r="BQ58" s="118" t="str">
        <f t="shared" si="12"/>
        <v/>
      </c>
      <c r="BR58" s="118" t="str">
        <f t="shared" si="13"/>
        <v/>
      </c>
      <c r="BS58" s="118" t="str">
        <f t="shared" si="14"/>
        <v/>
      </c>
      <c r="BT58" s="118" t="str">
        <f t="shared" si="15"/>
        <v/>
      </c>
      <c r="BU58"/>
    </row>
    <row r="59" spans="57:73" x14ac:dyDescent="0.25">
      <c r="BE59" s="121" t="str">
        <f t="shared" si="0"/>
        <v/>
      </c>
      <c r="BF59" s="121" t="str">
        <f t="shared" si="1"/>
        <v/>
      </c>
      <c r="BG59" s="121" t="str">
        <f t="shared" si="2"/>
        <v/>
      </c>
      <c r="BH59" s="121" t="str">
        <f t="shared" si="3"/>
        <v/>
      </c>
      <c r="BI59" s="121" t="str">
        <f t="shared" si="4"/>
        <v/>
      </c>
      <c r="BJ59" s="126" t="str">
        <f t="shared" si="5"/>
        <v/>
      </c>
      <c r="BK59" s="118" t="str">
        <f t="shared" si="6"/>
        <v/>
      </c>
      <c r="BL59" s="118" t="str">
        <f t="shared" si="7"/>
        <v/>
      </c>
      <c r="BM59" s="120" t="str">
        <f t="shared" si="8"/>
        <v/>
      </c>
      <c r="BN59" s="118" t="str">
        <f t="shared" si="9"/>
        <v/>
      </c>
      <c r="BO59" s="118" t="str">
        <f t="shared" si="10"/>
        <v/>
      </c>
      <c r="BP59" s="118" t="str">
        <f t="shared" si="11"/>
        <v/>
      </c>
      <c r="BQ59" s="118" t="str">
        <f t="shared" si="12"/>
        <v/>
      </c>
      <c r="BR59" s="118" t="str">
        <f t="shared" si="13"/>
        <v/>
      </c>
      <c r="BS59" s="118" t="str">
        <f t="shared" si="14"/>
        <v/>
      </c>
      <c r="BT59" s="118" t="str">
        <f t="shared" si="15"/>
        <v/>
      </c>
      <c r="BU59"/>
    </row>
    <row r="60" spans="57:73" x14ac:dyDescent="0.25">
      <c r="BE60" s="121" t="str">
        <f t="shared" si="0"/>
        <v/>
      </c>
      <c r="BF60" s="121" t="str">
        <f t="shared" si="1"/>
        <v/>
      </c>
      <c r="BG60" s="121" t="str">
        <f t="shared" si="2"/>
        <v/>
      </c>
      <c r="BH60" s="121" t="str">
        <f t="shared" si="3"/>
        <v/>
      </c>
      <c r="BI60" s="121" t="str">
        <f t="shared" si="4"/>
        <v/>
      </c>
      <c r="BJ60" s="126" t="str">
        <f t="shared" si="5"/>
        <v/>
      </c>
      <c r="BK60" s="118" t="str">
        <f t="shared" si="6"/>
        <v/>
      </c>
      <c r="BL60" s="118" t="str">
        <f t="shared" si="7"/>
        <v/>
      </c>
      <c r="BM60" s="120" t="str">
        <f t="shared" si="8"/>
        <v/>
      </c>
      <c r="BN60" s="118" t="str">
        <f t="shared" si="9"/>
        <v/>
      </c>
      <c r="BO60" s="118" t="str">
        <f t="shared" si="10"/>
        <v/>
      </c>
      <c r="BP60" s="118" t="str">
        <f t="shared" si="11"/>
        <v/>
      </c>
      <c r="BQ60" s="118" t="str">
        <f t="shared" si="12"/>
        <v/>
      </c>
      <c r="BR60" s="118" t="str">
        <f t="shared" si="13"/>
        <v/>
      </c>
      <c r="BS60" s="118" t="str">
        <f t="shared" si="14"/>
        <v/>
      </c>
      <c r="BT60" s="118" t="str">
        <f t="shared" si="15"/>
        <v/>
      </c>
      <c r="BU60"/>
    </row>
    <row r="61" spans="57:73" x14ac:dyDescent="0.25">
      <c r="BE61" s="121" t="str">
        <f t="shared" si="0"/>
        <v/>
      </c>
      <c r="BF61" s="121" t="str">
        <f t="shared" si="1"/>
        <v/>
      </c>
      <c r="BG61" s="121" t="str">
        <f t="shared" si="2"/>
        <v/>
      </c>
      <c r="BH61" s="121" t="str">
        <f t="shared" si="3"/>
        <v/>
      </c>
      <c r="BI61" s="121" t="str">
        <f t="shared" si="4"/>
        <v/>
      </c>
      <c r="BJ61" s="126" t="str">
        <f t="shared" si="5"/>
        <v/>
      </c>
      <c r="BK61" s="118" t="str">
        <f t="shared" si="6"/>
        <v/>
      </c>
      <c r="BL61" s="118" t="str">
        <f t="shared" si="7"/>
        <v/>
      </c>
      <c r="BM61" s="120" t="str">
        <f t="shared" si="8"/>
        <v/>
      </c>
      <c r="BN61" s="118" t="str">
        <f t="shared" si="9"/>
        <v/>
      </c>
      <c r="BO61" s="118" t="str">
        <f t="shared" si="10"/>
        <v/>
      </c>
      <c r="BP61" s="118" t="str">
        <f t="shared" si="11"/>
        <v/>
      </c>
      <c r="BQ61" s="118" t="str">
        <f t="shared" si="12"/>
        <v/>
      </c>
      <c r="BR61" s="118" t="str">
        <f t="shared" si="13"/>
        <v/>
      </c>
      <c r="BS61" s="118" t="str">
        <f t="shared" si="14"/>
        <v/>
      </c>
      <c r="BT61" s="118" t="str">
        <f t="shared" si="15"/>
        <v/>
      </c>
      <c r="BU61"/>
    </row>
    <row r="62" spans="57:73" x14ac:dyDescent="0.25">
      <c r="BE62" s="121" t="str">
        <f t="shared" si="0"/>
        <v/>
      </c>
      <c r="BF62" s="121" t="str">
        <f t="shared" si="1"/>
        <v/>
      </c>
      <c r="BG62" s="121" t="str">
        <f t="shared" si="2"/>
        <v/>
      </c>
      <c r="BH62" s="121" t="str">
        <f t="shared" si="3"/>
        <v/>
      </c>
      <c r="BI62" s="121" t="str">
        <f t="shared" si="4"/>
        <v/>
      </c>
      <c r="BJ62" s="126" t="str">
        <f t="shared" si="5"/>
        <v/>
      </c>
      <c r="BK62" s="118" t="str">
        <f t="shared" si="6"/>
        <v/>
      </c>
      <c r="BL62" s="118" t="str">
        <f t="shared" si="7"/>
        <v/>
      </c>
      <c r="BM62" s="120" t="str">
        <f t="shared" si="8"/>
        <v/>
      </c>
      <c r="BN62" s="118" t="str">
        <f t="shared" si="9"/>
        <v/>
      </c>
      <c r="BO62" s="118" t="str">
        <f t="shared" si="10"/>
        <v/>
      </c>
      <c r="BP62" s="118" t="str">
        <f t="shared" si="11"/>
        <v/>
      </c>
      <c r="BQ62" s="118" t="str">
        <f t="shared" si="12"/>
        <v/>
      </c>
      <c r="BR62" s="118" t="str">
        <f t="shared" si="13"/>
        <v/>
      </c>
      <c r="BS62" s="118" t="str">
        <f t="shared" si="14"/>
        <v/>
      </c>
      <c r="BT62" s="118" t="str">
        <f t="shared" si="15"/>
        <v/>
      </c>
      <c r="BU62"/>
    </row>
    <row r="63" spans="57:73" x14ac:dyDescent="0.25">
      <c r="BE63" s="121" t="str">
        <f t="shared" si="0"/>
        <v/>
      </c>
      <c r="BF63" s="121" t="str">
        <f t="shared" si="1"/>
        <v/>
      </c>
      <c r="BG63" s="121" t="str">
        <f t="shared" si="2"/>
        <v/>
      </c>
      <c r="BH63" s="121" t="str">
        <f t="shared" si="3"/>
        <v/>
      </c>
      <c r="BI63" s="121" t="str">
        <f t="shared" si="4"/>
        <v/>
      </c>
      <c r="BJ63" s="126" t="str">
        <f t="shared" si="5"/>
        <v/>
      </c>
      <c r="BK63" s="118" t="str">
        <f t="shared" si="6"/>
        <v/>
      </c>
      <c r="BL63" s="118" t="str">
        <f t="shared" si="7"/>
        <v/>
      </c>
      <c r="BM63" s="120" t="str">
        <f t="shared" si="8"/>
        <v/>
      </c>
      <c r="BN63" s="118" t="str">
        <f t="shared" si="9"/>
        <v/>
      </c>
      <c r="BO63" s="118" t="str">
        <f t="shared" si="10"/>
        <v/>
      </c>
      <c r="BP63" s="118" t="str">
        <f t="shared" si="11"/>
        <v/>
      </c>
      <c r="BQ63" s="118" t="str">
        <f t="shared" si="12"/>
        <v/>
      </c>
      <c r="BR63" s="118" t="str">
        <f t="shared" si="13"/>
        <v/>
      </c>
      <c r="BS63" s="118" t="str">
        <f t="shared" si="14"/>
        <v/>
      </c>
      <c r="BT63" s="118" t="str">
        <f t="shared" si="15"/>
        <v/>
      </c>
      <c r="BU63"/>
    </row>
    <row r="64" spans="57:73" x14ac:dyDescent="0.25">
      <c r="BE64" s="121" t="str">
        <f t="shared" si="0"/>
        <v/>
      </c>
      <c r="BF64" s="121" t="str">
        <f t="shared" si="1"/>
        <v/>
      </c>
      <c r="BG64" s="121" t="str">
        <f t="shared" si="2"/>
        <v/>
      </c>
      <c r="BH64" s="121" t="str">
        <f t="shared" si="3"/>
        <v/>
      </c>
      <c r="BI64" s="121" t="str">
        <f t="shared" si="4"/>
        <v/>
      </c>
      <c r="BJ64" s="126" t="str">
        <f t="shared" si="5"/>
        <v/>
      </c>
      <c r="BK64" s="118" t="str">
        <f t="shared" si="6"/>
        <v/>
      </c>
      <c r="BL64" s="118" t="str">
        <f t="shared" si="7"/>
        <v/>
      </c>
      <c r="BM64" s="120" t="str">
        <f t="shared" si="8"/>
        <v/>
      </c>
      <c r="BN64" s="118" t="str">
        <f t="shared" si="9"/>
        <v/>
      </c>
      <c r="BO64" s="118" t="str">
        <f t="shared" si="10"/>
        <v/>
      </c>
      <c r="BP64" s="118" t="str">
        <f t="shared" si="11"/>
        <v/>
      </c>
      <c r="BQ64" s="118" t="str">
        <f t="shared" si="12"/>
        <v/>
      </c>
      <c r="BR64" s="118" t="str">
        <f t="shared" si="13"/>
        <v/>
      </c>
      <c r="BS64" s="118" t="str">
        <f t="shared" si="14"/>
        <v/>
      </c>
      <c r="BT64" s="118" t="str">
        <f t="shared" si="15"/>
        <v/>
      </c>
      <c r="BU64"/>
    </row>
    <row r="65" spans="57:73" x14ac:dyDescent="0.25">
      <c r="BE65" s="121" t="str">
        <f t="shared" si="0"/>
        <v/>
      </c>
      <c r="BF65" s="121" t="str">
        <f t="shared" si="1"/>
        <v/>
      </c>
      <c r="BG65" s="121" t="str">
        <f t="shared" si="2"/>
        <v/>
      </c>
      <c r="BH65" s="121" t="str">
        <f t="shared" si="3"/>
        <v/>
      </c>
      <c r="BI65" s="121" t="str">
        <f t="shared" si="4"/>
        <v/>
      </c>
      <c r="BJ65" s="126" t="str">
        <f t="shared" si="5"/>
        <v/>
      </c>
      <c r="BK65" s="118" t="str">
        <f t="shared" si="6"/>
        <v/>
      </c>
      <c r="BL65" s="118" t="str">
        <f t="shared" si="7"/>
        <v/>
      </c>
      <c r="BM65" s="120" t="str">
        <f t="shared" si="8"/>
        <v/>
      </c>
      <c r="BN65" s="118" t="str">
        <f t="shared" si="9"/>
        <v/>
      </c>
      <c r="BO65" s="118" t="str">
        <f t="shared" si="10"/>
        <v/>
      </c>
      <c r="BP65" s="118" t="str">
        <f t="shared" si="11"/>
        <v/>
      </c>
      <c r="BQ65" s="118" t="str">
        <f t="shared" si="12"/>
        <v/>
      </c>
      <c r="BR65" s="118" t="str">
        <f t="shared" si="13"/>
        <v/>
      </c>
      <c r="BS65" s="118" t="str">
        <f t="shared" si="14"/>
        <v/>
      </c>
      <c r="BT65" s="118" t="str">
        <f t="shared" si="15"/>
        <v/>
      </c>
      <c r="BU65"/>
    </row>
    <row r="66" spans="57:73" x14ac:dyDescent="0.25">
      <c r="BE66" s="121" t="str">
        <f t="shared" ref="BE66:BE129" si="16">TRIM(IFERROR(SUBSTITUTE(TRIM(MID(SUBSTITUTE($D66,",",REPT(" ",LEN($D66))),(1-1)*LEN($D66)+1,LEN($D66))),MID(LEFT(TRIM(MID(SUBSTITUTE($D66,",",REPT(" ",LEN($D66))),(1-1)*LEN($D66)+1,LEN($D66))),FIND(")",TRIM(MID(SUBSTITUTE($D66,",",REPT(" ",LEN($D66))),(1-1)*LEN($D66)+1,LEN($D66))))),FIND("(",TRIM(MID(SUBSTITUTE($D66,",",REPT(" ",LEN($D66))),(1-1)*LEN($D66)+1,LEN($D66)))),LEN(TRIM(MID(SUBSTITUTE($D66,",",REPT(" ",LEN($D66))),(1-1)*LEN($D66)+1,LEN($D66))))),""),TRIM(MID(SUBSTITUTE($D66,",",REPT(" ",LEN($D66))),(1-1)*LEN($D66)+1,LEN($D66)))))</f>
        <v/>
      </c>
      <c r="BF66" s="121" t="str">
        <f t="shared" ref="BF66:BF129" si="17">TRIM(IFERROR(SUBSTITUTE(TRIM(MID(SUBSTITUTE($D66,",",REPT(" ",LEN($D66))),(2-1)*LEN($D66)+1,LEN($D66))),MID(LEFT(TRIM(MID(SUBSTITUTE($D66,",",REPT(" ",LEN($D66))),(2-1)*LEN($D66)+1,LEN($D66))),FIND(")",TRIM(MID(SUBSTITUTE($D66,",",REPT(" ",LEN($D66))),(2-1)*LEN($D66)+1,LEN($D66))))),FIND("(",TRIM(MID(SUBSTITUTE($D66,",",REPT(" ",LEN($D66))),(2-1)*LEN($D66)+1,LEN($D66)))),LEN(TRIM(MID(SUBSTITUTE($D66,",",REPT(" ",LEN($D66))),(2-1)*LEN($D66)+1,LEN($D66))))),""),TRIM(MID(SUBSTITUTE($D66,",",REPT(" ",LEN($D66))),(2-1)*LEN($D66)+1,LEN($D66)))))</f>
        <v/>
      </c>
      <c r="BG66" s="121" t="str">
        <f t="shared" ref="BG66:BG129" si="18">TRIM(IFERROR(SUBSTITUTE(TRIM(MID(SUBSTITUTE($D66,",",REPT(" ",LEN($D66))),(3-1)*LEN($D66)+1,LEN($D66))),MID(LEFT(TRIM(MID(SUBSTITUTE($D66,",",REPT(" ",LEN($D66))),(3-1)*LEN($D66)+1,LEN($D66))),FIND(")",TRIM(MID(SUBSTITUTE($D66,",",REPT(" ",LEN($D66))),(3-1)*LEN($D66)+1,LEN($D66))))),FIND("(",TRIM(MID(SUBSTITUTE($D66,",",REPT(" ",LEN($D66))),(3-1)*LEN($D66)+1,LEN($D66)))),LEN(TRIM(MID(SUBSTITUTE($D66,",",REPT(" ",LEN($D66))),(3-1)*LEN($D66)+1,LEN($D66))))),""),TRIM(MID(SUBSTITUTE($D66,",",REPT(" ",LEN($D66))),(3-1)*LEN($D66)+1,LEN($D66)))))</f>
        <v/>
      </c>
      <c r="BH66" s="121" t="str">
        <f t="shared" ref="BH66:BH129" si="19">TRIM(IFERROR(SUBSTITUTE(TRIM(MID(SUBSTITUTE($D66,",",REPT(" ",LEN($D66))),(4-1)*LEN($D66)+1,LEN($D66))),MID(LEFT(TRIM(MID(SUBSTITUTE($D66,",",REPT(" ",LEN($D66))),(4-1)*LEN($D66)+1,LEN($D66))),FIND(")",TRIM(MID(SUBSTITUTE($D66,",",REPT(" ",LEN($D66))),(4-1)*LEN($D66)+1,LEN($D66))))),FIND("(",TRIM(MID(SUBSTITUTE($D66,",",REPT(" ",LEN($D66))),(4-1)*LEN($D66)+1,LEN($D66)))),LEN(TRIM(MID(SUBSTITUTE($D66,",",REPT(" ",LEN($D66))),(4-1)*LEN($D66)+1,LEN($D66))))),""),TRIM(MID(SUBSTITUTE($D66,",",REPT(" ",LEN($D66))),(4-1)*LEN($D66)+1,LEN($D66)))))</f>
        <v/>
      </c>
      <c r="BI66" s="121" t="str">
        <f t="shared" ref="BI66:BI129" si="20">TRIM(IFERROR(SUBSTITUTE(TRIM(MID(SUBSTITUTE($D66,",",REPT(" ",LEN($D66))),(5-1)*LEN($D66)+1,LEN($D66))),MID(LEFT(TRIM(MID(SUBSTITUTE($D66,",",REPT(" ",LEN($D66))),(5-1)*LEN($D66)+1,LEN($D66))),FIND(")",TRIM(MID(SUBSTITUTE($D66,",",REPT(" ",LEN($D66))),(5-1)*LEN($D66)+1,LEN($D66))))),FIND("(",TRIM(MID(SUBSTITUTE($D66,",",REPT(" ",LEN($D66))),(5-1)*LEN($D66)+1,LEN($D66)))),LEN(TRIM(MID(SUBSTITUTE($D66,",",REPT(" ",LEN($D66))),(5-1)*LEN($D66)+1,LEN($D66))))),""),TRIM(MID(SUBSTITUTE($D66,",",REPT(" ",LEN($D66))),(5-1)*LEN($D66)+1,LEN($D66)))))</f>
        <v/>
      </c>
      <c r="BJ66" s="126" t="str">
        <f t="shared" si="5"/>
        <v/>
      </c>
      <c r="BK66" s="118" t="str">
        <f t="shared" si="6"/>
        <v/>
      </c>
      <c r="BL66" s="118" t="str">
        <f t="shared" si="7"/>
        <v/>
      </c>
      <c r="BM66" s="120" t="str">
        <f t="shared" si="8"/>
        <v/>
      </c>
      <c r="BN66" s="118" t="str">
        <f t="shared" si="9"/>
        <v/>
      </c>
      <c r="BO66" s="118" t="str">
        <f t="shared" si="10"/>
        <v/>
      </c>
      <c r="BP66" s="118" t="str">
        <f t="shared" si="11"/>
        <v/>
      </c>
      <c r="BQ66" s="118" t="str">
        <f t="shared" si="12"/>
        <v/>
      </c>
      <c r="BR66" s="118" t="str">
        <f t="shared" si="13"/>
        <v/>
      </c>
      <c r="BS66" s="118" t="str">
        <f t="shared" si="14"/>
        <v/>
      </c>
      <c r="BT66" s="118" t="str">
        <f t="shared" si="15"/>
        <v/>
      </c>
      <c r="BU66"/>
    </row>
    <row r="67" spans="57:73" x14ac:dyDescent="0.25">
      <c r="BE67" s="121" t="str">
        <f t="shared" si="16"/>
        <v/>
      </c>
      <c r="BF67" s="121" t="str">
        <f t="shared" si="17"/>
        <v/>
      </c>
      <c r="BG67" s="121" t="str">
        <f t="shared" si="18"/>
        <v/>
      </c>
      <c r="BH67" s="121" t="str">
        <f t="shared" si="19"/>
        <v/>
      </c>
      <c r="BI67" s="121" t="str">
        <f t="shared" si="20"/>
        <v/>
      </c>
      <c r="BJ67" s="126" t="str">
        <f t="shared" ref="BJ67:BJ130" si="21">_xlfn.TEXTJOIN("/",TRUE,BE67:BI67)</f>
        <v/>
      </c>
      <c r="BK67" s="118" t="str">
        <f t="shared" ref="BK67:BK130" si="22">IF(A67&gt;"",ISNUMBER(SEARCH(BK$1, " "&amp;$D67&amp;" ")),"")</f>
        <v/>
      </c>
      <c r="BL67" s="118" t="str">
        <f t="shared" ref="BL67:BL130" si="23">IF(A67&gt;"",ISNUMBER(SEARCH(BL$1, " "&amp;$D67&amp;" ")),"")</f>
        <v/>
      </c>
      <c r="BM67" s="120" t="str">
        <f t="shared" ref="BM67:BM130" si="24">IF(A67&gt;"",ISNUMBER(SEARCH(BM$1, " "&amp;$D67&amp;" ")),"")</f>
        <v/>
      </c>
      <c r="BN67" s="118" t="str">
        <f t="shared" ref="BN67:BN130" si="25">IF(A67&gt;"",ISNUMBER(SEARCH(" "&amp;BN$1&amp;" "," "&amp;$BJ67&amp;" ")),"")</f>
        <v/>
      </c>
      <c r="BO67" s="118" t="str">
        <f t="shared" ref="BO67:BO130" si="26">IF(A67&gt;"",ISNUMBER(SEARCH(BO$1&amp;"/",$BJ67&amp;"/")),"")</f>
        <v/>
      </c>
      <c r="BP67" s="118" t="str">
        <f t="shared" ref="BP67:BP130" si="27">IF(A67&gt;"",OR(ISNUMBER(SEARCH(" "&amp;BP$1&amp;" "," "&amp;$BJ67&amp;" ")),ISNUMBER(SEARCH("/"&amp;BP$1,"/"&amp;$BJ67)),ISNUMBER(SEARCH(BP$1&amp;"/",$BJ67&amp;"/"))),"")</f>
        <v/>
      </c>
      <c r="BQ67" s="118" t="str">
        <f t="shared" ref="BQ67:BQ130" si="28">IF(A67&gt;"",OR(ISNUMBER(SEARCH(" "&amp;BQ$1&amp;" "," "&amp;$BJ67&amp;" ")),ISNUMBER(SEARCH("/"&amp;BQ$1,"/"&amp;$BJ67)),ISNUMBER(SEARCH(BQ$1&amp;"/",$BJ67&amp;"/"))),"")</f>
        <v/>
      </c>
      <c r="BR67" s="118" t="str">
        <f t="shared" ref="BR67:BR130" si="29">IF(A67&gt;"",OR(ISNUMBER(SEARCH(" "&amp;BR$1&amp;"/"," "&amp;$BJ67&amp;"/")),ISNUMBER(SEARCH("/"&amp;BR$1&amp;"/","/"&amp;$BJ67&amp;"/"))),"")</f>
        <v/>
      </c>
      <c r="BS67" s="118" t="str">
        <f t="shared" ref="BS67:BS130" si="30">IF(A67&gt;"",OR(ISNUMBER(SEARCH(" "&amp;BS$1&amp;" "," "&amp;$BJ67&amp;" ")),ISNUMBER(SEARCH("/"&amp;BS$1,"/"&amp;$BJ67)),ISNUMBER(SEARCH(BS$1&amp;"/",$BJ67&amp;"/"))),"")</f>
        <v/>
      </c>
      <c r="BT67" s="118" t="str">
        <f t="shared" ref="BT67:BT130" si="31">IF(A67&gt;"",OR(ISNUMBER(SEARCH(" "&amp;BT$1&amp;" "," "&amp;$BJ67&amp;" ")),ISNUMBER(SEARCH("/"&amp;BT$1,"/"&amp;$BJ67)),ISNUMBER(SEARCH(BT$1&amp;"/",$BJ67&amp;"/"))),"")</f>
        <v/>
      </c>
      <c r="BU67"/>
    </row>
    <row r="68" spans="57:73" x14ac:dyDescent="0.25">
      <c r="BE68" s="121" t="str">
        <f t="shared" si="16"/>
        <v/>
      </c>
      <c r="BF68" s="121" t="str">
        <f t="shared" si="17"/>
        <v/>
      </c>
      <c r="BG68" s="121" t="str">
        <f t="shared" si="18"/>
        <v/>
      </c>
      <c r="BH68" s="121" t="str">
        <f t="shared" si="19"/>
        <v/>
      </c>
      <c r="BI68" s="121" t="str">
        <f t="shared" si="20"/>
        <v/>
      </c>
      <c r="BJ68" s="126" t="str">
        <f t="shared" si="21"/>
        <v/>
      </c>
      <c r="BK68" s="118" t="str">
        <f t="shared" si="22"/>
        <v/>
      </c>
      <c r="BL68" s="118" t="str">
        <f t="shared" si="23"/>
        <v/>
      </c>
      <c r="BM68" s="120" t="str">
        <f t="shared" si="24"/>
        <v/>
      </c>
      <c r="BN68" s="118" t="str">
        <f t="shared" si="25"/>
        <v/>
      </c>
      <c r="BO68" s="118" t="str">
        <f t="shared" si="26"/>
        <v/>
      </c>
      <c r="BP68" s="118" t="str">
        <f t="shared" si="27"/>
        <v/>
      </c>
      <c r="BQ68" s="118" t="str">
        <f t="shared" si="28"/>
        <v/>
      </c>
      <c r="BR68" s="118" t="str">
        <f t="shared" si="29"/>
        <v/>
      </c>
      <c r="BS68" s="118" t="str">
        <f t="shared" si="30"/>
        <v/>
      </c>
      <c r="BT68" s="118" t="str">
        <f t="shared" si="31"/>
        <v/>
      </c>
      <c r="BU68"/>
    </row>
    <row r="69" spans="57:73" x14ac:dyDescent="0.25">
      <c r="BE69" s="121" t="str">
        <f t="shared" si="16"/>
        <v/>
      </c>
      <c r="BF69" s="121" t="str">
        <f t="shared" si="17"/>
        <v/>
      </c>
      <c r="BG69" s="121" t="str">
        <f t="shared" si="18"/>
        <v/>
      </c>
      <c r="BH69" s="121" t="str">
        <f t="shared" si="19"/>
        <v/>
      </c>
      <c r="BI69" s="121" t="str">
        <f t="shared" si="20"/>
        <v/>
      </c>
      <c r="BJ69" s="126" t="str">
        <f t="shared" si="21"/>
        <v/>
      </c>
      <c r="BK69" s="118" t="str">
        <f t="shared" si="22"/>
        <v/>
      </c>
      <c r="BL69" s="118" t="str">
        <f t="shared" si="23"/>
        <v/>
      </c>
      <c r="BM69" s="120" t="str">
        <f t="shared" si="24"/>
        <v/>
      </c>
      <c r="BN69" s="118" t="str">
        <f t="shared" si="25"/>
        <v/>
      </c>
      <c r="BO69" s="118" t="str">
        <f t="shared" si="26"/>
        <v/>
      </c>
      <c r="BP69" s="118" t="str">
        <f t="shared" si="27"/>
        <v/>
      </c>
      <c r="BQ69" s="118" t="str">
        <f t="shared" si="28"/>
        <v/>
      </c>
      <c r="BR69" s="118" t="str">
        <f t="shared" si="29"/>
        <v/>
      </c>
      <c r="BS69" s="118" t="str">
        <f t="shared" si="30"/>
        <v/>
      </c>
      <c r="BT69" s="118" t="str">
        <f t="shared" si="31"/>
        <v/>
      </c>
      <c r="BU69"/>
    </row>
    <row r="70" spans="57:73" x14ac:dyDescent="0.25">
      <c r="BE70" s="121" t="str">
        <f t="shared" si="16"/>
        <v/>
      </c>
      <c r="BF70" s="121" t="str">
        <f t="shared" si="17"/>
        <v/>
      </c>
      <c r="BG70" s="121" t="str">
        <f t="shared" si="18"/>
        <v/>
      </c>
      <c r="BH70" s="121" t="str">
        <f t="shared" si="19"/>
        <v/>
      </c>
      <c r="BI70" s="121" t="str">
        <f t="shared" si="20"/>
        <v/>
      </c>
      <c r="BJ70" s="126" t="str">
        <f t="shared" si="21"/>
        <v/>
      </c>
      <c r="BK70" s="118" t="str">
        <f t="shared" si="22"/>
        <v/>
      </c>
      <c r="BL70" s="118" t="str">
        <f t="shared" si="23"/>
        <v/>
      </c>
      <c r="BM70" s="120" t="str">
        <f t="shared" si="24"/>
        <v/>
      </c>
      <c r="BN70" s="118" t="str">
        <f t="shared" si="25"/>
        <v/>
      </c>
      <c r="BO70" s="118" t="str">
        <f t="shared" si="26"/>
        <v/>
      </c>
      <c r="BP70" s="118" t="str">
        <f t="shared" si="27"/>
        <v/>
      </c>
      <c r="BQ70" s="118" t="str">
        <f t="shared" si="28"/>
        <v/>
      </c>
      <c r="BR70" s="118" t="str">
        <f t="shared" si="29"/>
        <v/>
      </c>
      <c r="BS70" s="118" t="str">
        <f t="shared" si="30"/>
        <v/>
      </c>
      <c r="BT70" s="118" t="str">
        <f t="shared" si="31"/>
        <v/>
      </c>
      <c r="BU70"/>
    </row>
    <row r="71" spans="57:73" x14ac:dyDescent="0.25">
      <c r="BE71" s="121" t="str">
        <f t="shared" si="16"/>
        <v/>
      </c>
      <c r="BF71" s="121" t="str">
        <f t="shared" si="17"/>
        <v/>
      </c>
      <c r="BG71" s="121" t="str">
        <f t="shared" si="18"/>
        <v/>
      </c>
      <c r="BH71" s="121" t="str">
        <f t="shared" si="19"/>
        <v/>
      </c>
      <c r="BI71" s="121" t="str">
        <f t="shared" si="20"/>
        <v/>
      </c>
      <c r="BJ71" s="126" t="str">
        <f t="shared" si="21"/>
        <v/>
      </c>
      <c r="BK71" s="118" t="str">
        <f t="shared" si="22"/>
        <v/>
      </c>
      <c r="BL71" s="118" t="str">
        <f t="shared" si="23"/>
        <v/>
      </c>
      <c r="BM71" s="120" t="str">
        <f t="shared" si="24"/>
        <v/>
      </c>
      <c r="BN71" s="118" t="str">
        <f t="shared" si="25"/>
        <v/>
      </c>
      <c r="BO71" s="118" t="str">
        <f t="shared" si="26"/>
        <v/>
      </c>
      <c r="BP71" s="118" t="str">
        <f t="shared" si="27"/>
        <v/>
      </c>
      <c r="BQ71" s="118" t="str">
        <f t="shared" si="28"/>
        <v/>
      </c>
      <c r="BR71" s="118" t="str">
        <f t="shared" si="29"/>
        <v/>
      </c>
      <c r="BS71" s="118" t="str">
        <f t="shared" si="30"/>
        <v/>
      </c>
      <c r="BT71" s="118" t="str">
        <f t="shared" si="31"/>
        <v/>
      </c>
      <c r="BU71"/>
    </row>
    <row r="72" spans="57:73" x14ac:dyDescent="0.25">
      <c r="BE72" s="121" t="str">
        <f t="shared" si="16"/>
        <v/>
      </c>
      <c r="BF72" s="121" t="str">
        <f t="shared" si="17"/>
        <v/>
      </c>
      <c r="BG72" s="121" t="str">
        <f t="shared" si="18"/>
        <v/>
      </c>
      <c r="BH72" s="121" t="str">
        <f t="shared" si="19"/>
        <v/>
      </c>
      <c r="BI72" s="121" t="str">
        <f t="shared" si="20"/>
        <v/>
      </c>
      <c r="BJ72" s="126" t="str">
        <f t="shared" si="21"/>
        <v/>
      </c>
      <c r="BK72" s="118" t="str">
        <f t="shared" si="22"/>
        <v/>
      </c>
      <c r="BL72" s="118" t="str">
        <f t="shared" si="23"/>
        <v/>
      </c>
      <c r="BM72" s="120" t="str">
        <f t="shared" si="24"/>
        <v/>
      </c>
      <c r="BN72" s="118" t="str">
        <f t="shared" si="25"/>
        <v/>
      </c>
      <c r="BO72" s="118" t="str">
        <f t="shared" si="26"/>
        <v/>
      </c>
      <c r="BP72" s="118" t="str">
        <f t="shared" si="27"/>
        <v/>
      </c>
      <c r="BQ72" s="118" t="str">
        <f t="shared" si="28"/>
        <v/>
      </c>
      <c r="BR72" s="118" t="str">
        <f t="shared" si="29"/>
        <v/>
      </c>
      <c r="BS72" s="118" t="str">
        <f t="shared" si="30"/>
        <v/>
      </c>
      <c r="BT72" s="118" t="str">
        <f t="shared" si="31"/>
        <v/>
      </c>
      <c r="BU72"/>
    </row>
    <row r="73" spans="57:73" x14ac:dyDescent="0.25">
      <c r="BE73" s="121" t="str">
        <f t="shared" si="16"/>
        <v/>
      </c>
      <c r="BF73" s="121" t="str">
        <f t="shared" si="17"/>
        <v/>
      </c>
      <c r="BG73" s="121" t="str">
        <f t="shared" si="18"/>
        <v/>
      </c>
      <c r="BH73" s="121" t="str">
        <f t="shared" si="19"/>
        <v/>
      </c>
      <c r="BI73" s="121" t="str">
        <f t="shared" si="20"/>
        <v/>
      </c>
      <c r="BJ73" s="126" t="str">
        <f t="shared" si="21"/>
        <v/>
      </c>
      <c r="BK73" s="118" t="str">
        <f t="shared" si="22"/>
        <v/>
      </c>
      <c r="BL73" s="118" t="str">
        <f t="shared" si="23"/>
        <v/>
      </c>
      <c r="BM73" s="120" t="str">
        <f t="shared" si="24"/>
        <v/>
      </c>
      <c r="BN73" s="118" t="str">
        <f t="shared" si="25"/>
        <v/>
      </c>
      <c r="BO73" s="118" t="str">
        <f t="shared" si="26"/>
        <v/>
      </c>
      <c r="BP73" s="118" t="str">
        <f t="shared" si="27"/>
        <v/>
      </c>
      <c r="BQ73" s="118" t="str">
        <f t="shared" si="28"/>
        <v/>
      </c>
      <c r="BR73" s="118" t="str">
        <f t="shared" si="29"/>
        <v/>
      </c>
      <c r="BS73" s="118" t="str">
        <f t="shared" si="30"/>
        <v/>
      </c>
      <c r="BT73" s="118" t="str">
        <f t="shared" si="31"/>
        <v/>
      </c>
      <c r="BU73"/>
    </row>
    <row r="74" spans="57:73" x14ac:dyDescent="0.25">
      <c r="BE74" s="121" t="str">
        <f t="shared" si="16"/>
        <v/>
      </c>
      <c r="BF74" s="121" t="str">
        <f t="shared" si="17"/>
        <v/>
      </c>
      <c r="BG74" s="121" t="str">
        <f t="shared" si="18"/>
        <v/>
      </c>
      <c r="BH74" s="121" t="str">
        <f t="shared" si="19"/>
        <v/>
      </c>
      <c r="BI74" s="121" t="str">
        <f t="shared" si="20"/>
        <v/>
      </c>
      <c r="BJ74" s="126" t="str">
        <f t="shared" si="21"/>
        <v/>
      </c>
      <c r="BK74" s="118" t="str">
        <f t="shared" si="22"/>
        <v/>
      </c>
      <c r="BL74" s="118" t="str">
        <f t="shared" si="23"/>
        <v/>
      </c>
      <c r="BM74" s="120" t="str">
        <f t="shared" si="24"/>
        <v/>
      </c>
      <c r="BN74" s="118" t="str">
        <f t="shared" si="25"/>
        <v/>
      </c>
      <c r="BO74" s="118" t="str">
        <f t="shared" si="26"/>
        <v/>
      </c>
      <c r="BP74" s="118" t="str">
        <f t="shared" si="27"/>
        <v/>
      </c>
      <c r="BQ74" s="118" t="str">
        <f t="shared" si="28"/>
        <v/>
      </c>
      <c r="BR74" s="118" t="str">
        <f t="shared" si="29"/>
        <v/>
      </c>
      <c r="BS74" s="118" t="str">
        <f t="shared" si="30"/>
        <v/>
      </c>
      <c r="BT74" s="118" t="str">
        <f t="shared" si="31"/>
        <v/>
      </c>
      <c r="BU74"/>
    </row>
    <row r="75" spans="57:73" x14ac:dyDescent="0.25">
      <c r="BE75" s="121" t="str">
        <f t="shared" si="16"/>
        <v/>
      </c>
      <c r="BF75" s="121" t="str">
        <f t="shared" si="17"/>
        <v/>
      </c>
      <c r="BG75" s="121" t="str">
        <f t="shared" si="18"/>
        <v/>
      </c>
      <c r="BH75" s="121" t="str">
        <f t="shared" si="19"/>
        <v/>
      </c>
      <c r="BI75" s="121" t="str">
        <f t="shared" si="20"/>
        <v/>
      </c>
      <c r="BJ75" s="126" t="str">
        <f t="shared" si="21"/>
        <v/>
      </c>
      <c r="BK75" s="118" t="str">
        <f t="shared" si="22"/>
        <v/>
      </c>
      <c r="BL75" s="118" t="str">
        <f t="shared" si="23"/>
        <v/>
      </c>
      <c r="BM75" s="120" t="str">
        <f t="shared" si="24"/>
        <v/>
      </c>
      <c r="BN75" s="118" t="str">
        <f t="shared" si="25"/>
        <v/>
      </c>
      <c r="BO75" s="118" t="str">
        <f t="shared" si="26"/>
        <v/>
      </c>
      <c r="BP75" s="118" t="str">
        <f t="shared" si="27"/>
        <v/>
      </c>
      <c r="BQ75" s="118" t="str">
        <f t="shared" si="28"/>
        <v/>
      </c>
      <c r="BR75" s="118" t="str">
        <f t="shared" si="29"/>
        <v/>
      </c>
      <c r="BS75" s="118" t="str">
        <f t="shared" si="30"/>
        <v/>
      </c>
      <c r="BT75" s="118" t="str">
        <f t="shared" si="31"/>
        <v/>
      </c>
      <c r="BU75"/>
    </row>
    <row r="76" spans="57:73" x14ac:dyDescent="0.25">
      <c r="BE76" s="121" t="str">
        <f t="shared" si="16"/>
        <v/>
      </c>
      <c r="BF76" s="121" t="str">
        <f t="shared" si="17"/>
        <v/>
      </c>
      <c r="BG76" s="121" t="str">
        <f t="shared" si="18"/>
        <v/>
      </c>
      <c r="BH76" s="121" t="str">
        <f t="shared" si="19"/>
        <v/>
      </c>
      <c r="BI76" s="121" t="str">
        <f t="shared" si="20"/>
        <v/>
      </c>
      <c r="BJ76" s="126" t="str">
        <f t="shared" si="21"/>
        <v/>
      </c>
      <c r="BK76" s="118" t="str">
        <f t="shared" si="22"/>
        <v/>
      </c>
      <c r="BL76" s="118" t="str">
        <f t="shared" si="23"/>
        <v/>
      </c>
      <c r="BM76" s="120" t="str">
        <f t="shared" si="24"/>
        <v/>
      </c>
      <c r="BN76" s="118" t="str">
        <f t="shared" si="25"/>
        <v/>
      </c>
      <c r="BO76" s="118" t="str">
        <f t="shared" si="26"/>
        <v/>
      </c>
      <c r="BP76" s="118" t="str">
        <f t="shared" si="27"/>
        <v/>
      </c>
      <c r="BQ76" s="118" t="str">
        <f t="shared" si="28"/>
        <v/>
      </c>
      <c r="BR76" s="118" t="str">
        <f t="shared" si="29"/>
        <v/>
      </c>
      <c r="BS76" s="118" t="str">
        <f t="shared" si="30"/>
        <v/>
      </c>
      <c r="BT76" s="118" t="str">
        <f t="shared" si="31"/>
        <v/>
      </c>
      <c r="BU76"/>
    </row>
    <row r="77" spans="57:73" x14ac:dyDescent="0.25">
      <c r="BE77" s="121" t="str">
        <f t="shared" si="16"/>
        <v/>
      </c>
      <c r="BF77" s="121" t="str">
        <f t="shared" si="17"/>
        <v/>
      </c>
      <c r="BG77" s="121" t="str">
        <f t="shared" si="18"/>
        <v/>
      </c>
      <c r="BH77" s="121" t="str">
        <f t="shared" si="19"/>
        <v/>
      </c>
      <c r="BI77" s="121" t="str">
        <f t="shared" si="20"/>
        <v/>
      </c>
      <c r="BJ77" s="126" t="str">
        <f t="shared" si="21"/>
        <v/>
      </c>
      <c r="BK77" s="118" t="str">
        <f t="shared" si="22"/>
        <v/>
      </c>
      <c r="BL77" s="118" t="str">
        <f t="shared" si="23"/>
        <v/>
      </c>
      <c r="BM77" s="120" t="str">
        <f t="shared" si="24"/>
        <v/>
      </c>
      <c r="BN77" s="118" t="str">
        <f t="shared" si="25"/>
        <v/>
      </c>
      <c r="BO77" s="118" t="str">
        <f t="shared" si="26"/>
        <v/>
      </c>
      <c r="BP77" s="118" t="str">
        <f t="shared" si="27"/>
        <v/>
      </c>
      <c r="BQ77" s="118" t="str">
        <f t="shared" si="28"/>
        <v/>
      </c>
      <c r="BR77" s="118" t="str">
        <f t="shared" si="29"/>
        <v/>
      </c>
      <c r="BS77" s="118" t="str">
        <f t="shared" si="30"/>
        <v/>
      </c>
      <c r="BT77" s="118" t="str">
        <f t="shared" si="31"/>
        <v/>
      </c>
      <c r="BU77"/>
    </row>
    <row r="78" spans="57:73" x14ac:dyDescent="0.25">
      <c r="BE78" s="121" t="str">
        <f t="shared" si="16"/>
        <v/>
      </c>
      <c r="BF78" s="121" t="str">
        <f t="shared" si="17"/>
        <v/>
      </c>
      <c r="BG78" s="121" t="str">
        <f t="shared" si="18"/>
        <v/>
      </c>
      <c r="BH78" s="121" t="str">
        <f t="shared" si="19"/>
        <v/>
      </c>
      <c r="BI78" s="121" t="str">
        <f t="shared" si="20"/>
        <v/>
      </c>
      <c r="BJ78" s="126" t="str">
        <f t="shared" si="21"/>
        <v/>
      </c>
      <c r="BK78" s="118" t="str">
        <f t="shared" si="22"/>
        <v/>
      </c>
      <c r="BL78" s="118" t="str">
        <f t="shared" si="23"/>
        <v/>
      </c>
      <c r="BM78" s="120" t="str">
        <f t="shared" si="24"/>
        <v/>
      </c>
      <c r="BN78" s="118" t="str">
        <f t="shared" si="25"/>
        <v/>
      </c>
      <c r="BO78" s="118" t="str">
        <f t="shared" si="26"/>
        <v/>
      </c>
      <c r="BP78" s="118" t="str">
        <f t="shared" si="27"/>
        <v/>
      </c>
      <c r="BQ78" s="118" t="str">
        <f t="shared" si="28"/>
        <v/>
      </c>
      <c r="BR78" s="118" t="str">
        <f t="shared" si="29"/>
        <v/>
      </c>
      <c r="BS78" s="118" t="str">
        <f t="shared" si="30"/>
        <v/>
      </c>
      <c r="BT78" s="118" t="str">
        <f t="shared" si="31"/>
        <v/>
      </c>
      <c r="BU78"/>
    </row>
    <row r="79" spans="57:73" x14ac:dyDescent="0.25">
      <c r="BE79" s="121" t="str">
        <f t="shared" si="16"/>
        <v/>
      </c>
      <c r="BF79" s="121" t="str">
        <f t="shared" si="17"/>
        <v/>
      </c>
      <c r="BG79" s="121" t="str">
        <f t="shared" si="18"/>
        <v/>
      </c>
      <c r="BH79" s="121" t="str">
        <f t="shared" si="19"/>
        <v/>
      </c>
      <c r="BI79" s="121" t="str">
        <f t="shared" si="20"/>
        <v/>
      </c>
      <c r="BJ79" s="126" t="str">
        <f t="shared" si="21"/>
        <v/>
      </c>
      <c r="BK79" s="118" t="str">
        <f t="shared" si="22"/>
        <v/>
      </c>
      <c r="BL79" s="118" t="str">
        <f t="shared" si="23"/>
        <v/>
      </c>
      <c r="BM79" s="120" t="str">
        <f t="shared" si="24"/>
        <v/>
      </c>
      <c r="BN79" s="118" t="str">
        <f t="shared" si="25"/>
        <v/>
      </c>
      <c r="BO79" s="118" t="str">
        <f t="shared" si="26"/>
        <v/>
      </c>
      <c r="BP79" s="118" t="str">
        <f t="shared" si="27"/>
        <v/>
      </c>
      <c r="BQ79" s="118" t="str">
        <f t="shared" si="28"/>
        <v/>
      </c>
      <c r="BR79" s="118" t="str">
        <f t="shared" si="29"/>
        <v/>
      </c>
      <c r="BS79" s="118" t="str">
        <f t="shared" si="30"/>
        <v/>
      </c>
      <c r="BT79" s="118" t="str">
        <f t="shared" si="31"/>
        <v/>
      </c>
      <c r="BU79"/>
    </row>
    <row r="80" spans="57:73" x14ac:dyDescent="0.25">
      <c r="BE80" s="121" t="str">
        <f t="shared" si="16"/>
        <v/>
      </c>
      <c r="BF80" s="121" t="str">
        <f t="shared" si="17"/>
        <v/>
      </c>
      <c r="BG80" s="121" t="str">
        <f t="shared" si="18"/>
        <v/>
      </c>
      <c r="BH80" s="121" t="str">
        <f t="shared" si="19"/>
        <v/>
      </c>
      <c r="BI80" s="121" t="str">
        <f t="shared" si="20"/>
        <v/>
      </c>
      <c r="BJ80" s="126" t="str">
        <f t="shared" si="21"/>
        <v/>
      </c>
      <c r="BK80" s="118" t="str">
        <f t="shared" si="22"/>
        <v/>
      </c>
      <c r="BL80" s="118" t="str">
        <f t="shared" si="23"/>
        <v/>
      </c>
      <c r="BM80" s="120" t="str">
        <f t="shared" si="24"/>
        <v/>
      </c>
      <c r="BN80" s="118" t="str">
        <f t="shared" si="25"/>
        <v/>
      </c>
      <c r="BO80" s="118" t="str">
        <f t="shared" si="26"/>
        <v/>
      </c>
      <c r="BP80" s="118" t="str">
        <f t="shared" si="27"/>
        <v/>
      </c>
      <c r="BQ80" s="118" t="str">
        <f t="shared" si="28"/>
        <v/>
      </c>
      <c r="BR80" s="118" t="str">
        <f t="shared" si="29"/>
        <v/>
      </c>
      <c r="BS80" s="118" t="str">
        <f t="shared" si="30"/>
        <v/>
      </c>
      <c r="BT80" s="118" t="str">
        <f t="shared" si="31"/>
        <v/>
      </c>
      <c r="BU80"/>
    </row>
    <row r="81" spans="57:73" x14ac:dyDescent="0.25">
      <c r="BE81" s="121" t="str">
        <f t="shared" si="16"/>
        <v/>
      </c>
      <c r="BF81" s="121" t="str">
        <f t="shared" si="17"/>
        <v/>
      </c>
      <c r="BG81" s="121" t="str">
        <f t="shared" si="18"/>
        <v/>
      </c>
      <c r="BH81" s="121" t="str">
        <f t="shared" si="19"/>
        <v/>
      </c>
      <c r="BI81" s="121" t="str">
        <f t="shared" si="20"/>
        <v/>
      </c>
      <c r="BJ81" s="126" t="str">
        <f t="shared" si="21"/>
        <v/>
      </c>
      <c r="BK81" s="118" t="str">
        <f t="shared" si="22"/>
        <v/>
      </c>
      <c r="BL81" s="118" t="str">
        <f t="shared" si="23"/>
        <v/>
      </c>
      <c r="BM81" s="120" t="str">
        <f t="shared" si="24"/>
        <v/>
      </c>
      <c r="BN81" s="118" t="str">
        <f t="shared" si="25"/>
        <v/>
      </c>
      <c r="BO81" s="118" t="str">
        <f t="shared" si="26"/>
        <v/>
      </c>
      <c r="BP81" s="118" t="str">
        <f t="shared" si="27"/>
        <v/>
      </c>
      <c r="BQ81" s="118" t="str">
        <f t="shared" si="28"/>
        <v/>
      </c>
      <c r="BR81" s="118" t="str">
        <f t="shared" si="29"/>
        <v/>
      </c>
      <c r="BS81" s="118" t="str">
        <f t="shared" si="30"/>
        <v/>
      </c>
      <c r="BT81" s="118" t="str">
        <f t="shared" si="31"/>
        <v/>
      </c>
      <c r="BU81"/>
    </row>
    <row r="82" spans="57:73" x14ac:dyDescent="0.25">
      <c r="BE82" s="121" t="str">
        <f t="shared" si="16"/>
        <v/>
      </c>
      <c r="BF82" s="121" t="str">
        <f t="shared" si="17"/>
        <v/>
      </c>
      <c r="BG82" s="121" t="str">
        <f t="shared" si="18"/>
        <v/>
      </c>
      <c r="BH82" s="121" t="str">
        <f t="shared" si="19"/>
        <v/>
      </c>
      <c r="BI82" s="121" t="str">
        <f t="shared" si="20"/>
        <v/>
      </c>
      <c r="BJ82" s="126" t="str">
        <f t="shared" si="21"/>
        <v/>
      </c>
      <c r="BK82" s="118" t="str">
        <f t="shared" si="22"/>
        <v/>
      </c>
      <c r="BL82" s="118" t="str">
        <f t="shared" si="23"/>
        <v/>
      </c>
      <c r="BM82" s="120" t="str">
        <f t="shared" si="24"/>
        <v/>
      </c>
      <c r="BN82" s="118" t="str">
        <f t="shared" si="25"/>
        <v/>
      </c>
      <c r="BO82" s="118" t="str">
        <f t="shared" si="26"/>
        <v/>
      </c>
      <c r="BP82" s="118" t="str">
        <f t="shared" si="27"/>
        <v/>
      </c>
      <c r="BQ82" s="118" t="str">
        <f t="shared" si="28"/>
        <v/>
      </c>
      <c r="BR82" s="118" t="str">
        <f t="shared" si="29"/>
        <v/>
      </c>
      <c r="BS82" s="118" t="str">
        <f t="shared" si="30"/>
        <v/>
      </c>
      <c r="BT82" s="118" t="str">
        <f t="shared" si="31"/>
        <v/>
      </c>
      <c r="BU82"/>
    </row>
    <row r="83" spans="57:73" x14ac:dyDescent="0.25">
      <c r="BE83" s="121" t="str">
        <f t="shared" si="16"/>
        <v/>
      </c>
      <c r="BF83" s="121" t="str">
        <f t="shared" si="17"/>
        <v/>
      </c>
      <c r="BG83" s="121" t="str">
        <f t="shared" si="18"/>
        <v/>
      </c>
      <c r="BH83" s="121" t="str">
        <f t="shared" si="19"/>
        <v/>
      </c>
      <c r="BI83" s="121" t="str">
        <f t="shared" si="20"/>
        <v/>
      </c>
      <c r="BJ83" s="126" t="str">
        <f t="shared" si="21"/>
        <v/>
      </c>
      <c r="BK83" s="118" t="str">
        <f t="shared" si="22"/>
        <v/>
      </c>
      <c r="BL83" s="118" t="str">
        <f t="shared" si="23"/>
        <v/>
      </c>
      <c r="BM83" s="120" t="str">
        <f t="shared" si="24"/>
        <v/>
      </c>
      <c r="BN83" s="118" t="str">
        <f t="shared" si="25"/>
        <v/>
      </c>
      <c r="BO83" s="118" t="str">
        <f t="shared" si="26"/>
        <v/>
      </c>
      <c r="BP83" s="118" t="str">
        <f t="shared" si="27"/>
        <v/>
      </c>
      <c r="BQ83" s="118" t="str">
        <f t="shared" si="28"/>
        <v/>
      </c>
      <c r="BR83" s="118" t="str">
        <f t="shared" si="29"/>
        <v/>
      </c>
      <c r="BS83" s="118" t="str">
        <f t="shared" si="30"/>
        <v/>
      </c>
      <c r="BT83" s="118" t="str">
        <f t="shared" si="31"/>
        <v/>
      </c>
      <c r="BU83"/>
    </row>
    <row r="84" spans="57:73" x14ac:dyDescent="0.25">
      <c r="BE84" s="121" t="str">
        <f t="shared" si="16"/>
        <v/>
      </c>
      <c r="BF84" s="121" t="str">
        <f t="shared" si="17"/>
        <v/>
      </c>
      <c r="BG84" s="121" t="str">
        <f t="shared" si="18"/>
        <v/>
      </c>
      <c r="BH84" s="121" t="str">
        <f t="shared" si="19"/>
        <v/>
      </c>
      <c r="BI84" s="121" t="str">
        <f t="shared" si="20"/>
        <v/>
      </c>
      <c r="BJ84" s="126" t="str">
        <f t="shared" si="21"/>
        <v/>
      </c>
      <c r="BK84" s="118" t="str">
        <f t="shared" si="22"/>
        <v/>
      </c>
      <c r="BL84" s="118" t="str">
        <f t="shared" si="23"/>
        <v/>
      </c>
      <c r="BM84" s="120" t="str">
        <f t="shared" si="24"/>
        <v/>
      </c>
      <c r="BN84" s="118" t="str">
        <f t="shared" si="25"/>
        <v/>
      </c>
      <c r="BO84" s="118" t="str">
        <f t="shared" si="26"/>
        <v/>
      </c>
      <c r="BP84" s="118" t="str">
        <f t="shared" si="27"/>
        <v/>
      </c>
      <c r="BQ84" s="118" t="str">
        <f t="shared" si="28"/>
        <v/>
      </c>
      <c r="BR84" s="118" t="str">
        <f t="shared" si="29"/>
        <v/>
      </c>
      <c r="BS84" s="118" t="str">
        <f t="shared" si="30"/>
        <v/>
      </c>
      <c r="BT84" s="118" t="str">
        <f t="shared" si="31"/>
        <v/>
      </c>
      <c r="BU84"/>
    </row>
    <row r="85" spans="57:73" x14ac:dyDescent="0.25">
      <c r="BE85" s="121" t="str">
        <f t="shared" si="16"/>
        <v/>
      </c>
      <c r="BF85" s="121" t="str">
        <f t="shared" si="17"/>
        <v/>
      </c>
      <c r="BG85" s="121" t="str">
        <f t="shared" si="18"/>
        <v/>
      </c>
      <c r="BH85" s="121" t="str">
        <f t="shared" si="19"/>
        <v/>
      </c>
      <c r="BI85" s="121" t="str">
        <f t="shared" si="20"/>
        <v/>
      </c>
      <c r="BJ85" s="126" t="str">
        <f t="shared" si="21"/>
        <v/>
      </c>
      <c r="BK85" s="118" t="str">
        <f t="shared" si="22"/>
        <v/>
      </c>
      <c r="BL85" s="118" t="str">
        <f t="shared" si="23"/>
        <v/>
      </c>
      <c r="BM85" s="120" t="str">
        <f t="shared" si="24"/>
        <v/>
      </c>
      <c r="BN85" s="118" t="str">
        <f t="shared" si="25"/>
        <v/>
      </c>
      <c r="BO85" s="118" t="str">
        <f t="shared" si="26"/>
        <v/>
      </c>
      <c r="BP85" s="118" t="str">
        <f t="shared" si="27"/>
        <v/>
      </c>
      <c r="BQ85" s="118" t="str">
        <f t="shared" si="28"/>
        <v/>
      </c>
      <c r="BR85" s="118" t="str">
        <f t="shared" si="29"/>
        <v/>
      </c>
      <c r="BS85" s="118" t="str">
        <f t="shared" si="30"/>
        <v/>
      </c>
      <c r="BT85" s="118" t="str">
        <f t="shared" si="31"/>
        <v/>
      </c>
      <c r="BU85"/>
    </row>
    <row r="86" spans="57:73" x14ac:dyDescent="0.25">
      <c r="BE86" s="121" t="str">
        <f t="shared" si="16"/>
        <v/>
      </c>
      <c r="BF86" s="121" t="str">
        <f t="shared" si="17"/>
        <v/>
      </c>
      <c r="BG86" s="121" t="str">
        <f t="shared" si="18"/>
        <v/>
      </c>
      <c r="BH86" s="121" t="str">
        <f t="shared" si="19"/>
        <v/>
      </c>
      <c r="BI86" s="121" t="str">
        <f t="shared" si="20"/>
        <v/>
      </c>
      <c r="BJ86" s="126" t="str">
        <f t="shared" si="21"/>
        <v/>
      </c>
      <c r="BK86" s="118" t="str">
        <f t="shared" si="22"/>
        <v/>
      </c>
      <c r="BL86" s="118" t="str">
        <f t="shared" si="23"/>
        <v/>
      </c>
      <c r="BM86" s="120" t="str">
        <f t="shared" si="24"/>
        <v/>
      </c>
      <c r="BN86" s="118" t="str">
        <f t="shared" si="25"/>
        <v/>
      </c>
      <c r="BO86" s="118" t="str">
        <f t="shared" si="26"/>
        <v/>
      </c>
      <c r="BP86" s="118" t="str">
        <f t="shared" si="27"/>
        <v/>
      </c>
      <c r="BQ86" s="118" t="str">
        <f t="shared" si="28"/>
        <v/>
      </c>
      <c r="BR86" s="118" t="str">
        <f t="shared" si="29"/>
        <v/>
      </c>
      <c r="BS86" s="118" t="str">
        <f t="shared" si="30"/>
        <v/>
      </c>
      <c r="BT86" s="118" t="str">
        <f t="shared" si="31"/>
        <v/>
      </c>
      <c r="BU86"/>
    </row>
    <row r="87" spans="57:73" x14ac:dyDescent="0.25">
      <c r="BE87" s="121" t="str">
        <f t="shared" si="16"/>
        <v/>
      </c>
      <c r="BF87" s="121" t="str">
        <f t="shared" si="17"/>
        <v/>
      </c>
      <c r="BG87" s="121" t="str">
        <f t="shared" si="18"/>
        <v/>
      </c>
      <c r="BH87" s="121" t="str">
        <f t="shared" si="19"/>
        <v/>
      </c>
      <c r="BI87" s="121" t="str">
        <f t="shared" si="20"/>
        <v/>
      </c>
      <c r="BJ87" s="126" t="str">
        <f t="shared" si="21"/>
        <v/>
      </c>
      <c r="BK87" s="118" t="str">
        <f t="shared" si="22"/>
        <v/>
      </c>
      <c r="BL87" s="118" t="str">
        <f t="shared" si="23"/>
        <v/>
      </c>
      <c r="BM87" s="120" t="str">
        <f t="shared" si="24"/>
        <v/>
      </c>
      <c r="BN87" s="118" t="str">
        <f t="shared" si="25"/>
        <v/>
      </c>
      <c r="BO87" s="118" t="str">
        <f t="shared" si="26"/>
        <v/>
      </c>
      <c r="BP87" s="118" t="str">
        <f t="shared" si="27"/>
        <v/>
      </c>
      <c r="BQ87" s="118" t="str">
        <f t="shared" si="28"/>
        <v/>
      </c>
      <c r="BR87" s="118" t="str">
        <f t="shared" si="29"/>
        <v/>
      </c>
      <c r="BS87" s="118" t="str">
        <f t="shared" si="30"/>
        <v/>
      </c>
      <c r="BT87" s="118" t="str">
        <f t="shared" si="31"/>
        <v/>
      </c>
      <c r="BU87"/>
    </row>
    <row r="88" spans="57:73" x14ac:dyDescent="0.25">
      <c r="BE88" s="121" t="str">
        <f t="shared" si="16"/>
        <v/>
      </c>
      <c r="BF88" s="121" t="str">
        <f t="shared" si="17"/>
        <v/>
      </c>
      <c r="BG88" s="121" t="str">
        <f t="shared" si="18"/>
        <v/>
      </c>
      <c r="BH88" s="121" t="str">
        <f t="shared" si="19"/>
        <v/>
      </c>
      <c r="BI88" s="121" t="str">
        <f t="shared" si="20"/>
        <v/>
      </c>
      <c r="BJ88" s="126" t="str">
        <f t="shared" si="21"/>
        <v/>
      </c>
      <c r="BK88" s="118" t="str">
        <f t="shared" si="22"/>
        <v/>
      </c>
      <c r="BL88" s="118" t="str">
        <f t="shared" si="23"/>
        <v/>
      </c>
      <c r="BM88" s="120" t="str">
        <f t="shared" si="24"/>
        <v/>
      </c>
      <c r="BN88" s="118" t="str">
        <f t="shared" si="25"/>
        <v/>
      </c>
      <c r="BO88" s="118" t="str">
        <f t="shared" si="26"/>
        <v/>
      </c>
      <c r="BP88" s="118" t="str">
        <f t="shared" si="27"/>
        <v/>
      </c>
      <c r="BQ88" s="118" t="str">
        <f t="shared" si="28"/>
        <v/>
      </c>
      <c r="BR88" s="118" t="str">
        <f t="shared" si="29"/>
        <v/>
      </c>
      <c r="BS88" s="118" t="str">
        <f t="shared" si="30"/>
        <v/>
      </c>
      <c r="BT88" s="118" t="str">
        <f t="shared" si="31"/>
        <v/>
      </c>
      <c r="BU88"/>
    </row>
    <row r="89" spans="57:73" x14ac:dyDescent="0.25">
      <c r="BE89" s="121" t="str">
        <f t="shared" si="16"/>
        <v/>
      </c>
      <c r="BF89" s="121" t="str">
        <f t="shared" si="17"/>
        <v/>
      </c>
      <c r="BG89" s="121" t="str">
        <f t="shared" si="18"/>
        <v/>
      </c>
      <c r="BH89" s="121" t="str">
        <f t="shared" si="19"/>
        <v/>
      </c>
      <c r="BI89" s="121" t="str">
        <f t="shared" si="20"/>
        <v/>
      </c>
      <c r="BJ89" s="126" t="str">
        <f t="shared" si="21"/>
        <v/>
      </c>
      <c r="BK89" s="118" t="str">
        <f t="shared" si="22"/>
        <v/>
      </c>
      <c r="BL89" s="118" t="str">
        <f t="shared" si="23"/>
        <v/>
      </c>
      <c r="BM89" s="120" t="str">
        <f t="shared" si="24"/>
        <v/>
      </c>
      <c r="BN89" s="118" t="str">
        <f t="shared" si="25"/>
        <v/>
      </c>
      <c r="BO89" s="118" t="str">
        <f t="shared" si="26"/>
        <v/>
      </c>
      <c r="BP89" s="118" t="str">
        <f t="shared" si="27"/>
        <v/>
      </c>
      <c r="BQ89" s="118" t="str">
        <f t="shared" si="28"/>
        <v/>
      </c>
      <c r="BR89" s="118" t="str">
        <f t="shared" si="29"/>
        <v/>
      </c>
      <c r="BS89" s="118" t="str">
        <f t="shared" si="30"/>
        <v/>
      </c>
      <c r="BT89" s="118" t="str">
        <f t="shared" si="31"/>
        <v/>
      </c>
      <c r="BU89"/>
    </row>
    <row r="90" spans="57:73" x14ac:dyDescent="0.25">
      <c r="BE90" s="121" t="str">
        <f t="shared" si="16"/>
        <v/>
      </c>
      <c r="BF90" s="121" t="str">
        <f t="shared" si="17"/>
        <v/>
      </c>
      <c r="BG90" s="121" t="str">
        <f t="shared" si="18"/>
        <v/>
      </c>
      <c r="BH90" s="121" t="str">
        <f t="shared" si="19"/>
        <v/>
      </c>
      <c r="BI90" s="121" t="str">
        <f t="shared" si="20"/>
        <v/>
      </c>
      <c r="BJ90" s="126" t="str">
        <f t="shared" si="21"/>
        <v/>
      </c>
      <c r="BK90" s="118" t="str">
        <f t="shared" si="22"/>
        <v/>
      </c>
      <c r="BL90" s="118" t="str">
        <f t="shared" si="23"/>
        <v/>
      </c>
      <c r="BM90" s="120" t="str">
        <f t="shared" si="24"/>
        <v/>
      </c>
      <c r="BN90" s="118" t="str">
        <f t="shared" si="25"/>
        <v/>
      </c>
      <c r="BO90" s="118" t="str">
        <f t="shared" si="26"/>
        <v/>
      </c>
      <c r="BP90" s="118" t="str">
        <f t="shared" si="27"/>
        <v/>
      </c>
      <c r="BQ90" s="118" t="str">
        <f t="shared" si="28"/>
        <v/>
      </c>
      <c r="BR90" s="118" t="str">
        <f t="shared" si="29"/>
        <v/>
      </c>
      <c r="BS90" s="118" t="str">
        <f t="shared" si="30"/>
        <v/>
      </c>
      <c r="BT90" s="118" t="str">
        <f t="shared" si="31"/>
        <v/>
      </c>
      <c r="BU90"/>
    </row>
    <row r="91" spans="57:73" x14ac:dyDescent="0.25">
      <c r="BE91" s="121" t="str">
        <f t="shared" si="16"/>
        <v/>
      </c>
      <c r="BF91" s="121" t="str">
        <f t="shared" si="17"/>
        <v/>
      </c>
      <c r="BG91" s="121" t="str">
        <f t="shared" si="18"/>
        <v/>
      </c>
      <c r="BH91" s="121" t="str">
        <f t="shared" si="19"/>
        <v/>
      </c>
      <c r="BI91" s="121" t="str">
        <f t="shared" si="20"/>
        <v/>
      </c>
      <c r="BJ91" s="126" t="str">
        <f t="shared" si="21"/>
        <v/>
      </c>
      <c r="BK91" s="118" t="str">
        <f t="shared" si="22"/>
        <v/>
      </c>
      <c r="BL91" s="118" t="str">
        <f t="shared" si="23"/>
        <v/>
      </c>
      <c r="BM91" s="120" t="str">
        <f t="shared" si="24"/>
        <v/>
      </c>
      <c r="BN91" s="118" t="str">
        <f t="shared" si="25"/>
        <v/>
      </c>
      <c r="BO91" s="118" t="str">
        <f t="shared" si="26"/>
        <v/>
      </c>
      <c r="BP91" s="118" t="str">
        <f t="shared" si="27"/>
        <v/>
      </c>
      <c r="BQ91" s="118" t="str">
        <f t="shared" si="28"/>
        <v/>
      </c>
      <c r="BR91" s="118" t="str">
        <f t="shared" si="29"/>
        <v/>
      </c>
      <c r="BS91" s="118" t="str">
        <f t="shared" si="30"/>
        <v/>
      </c>
      <c r="BT91" s="118" t="str">
        <f t="shared" si="31"/>
        <v/>
      </c>
      <c r="BU91"/>
    </row>
    <row r="92" spans="57:73" x14ac:dyDescent="0.25">
      <c r="BE92" s="121" t="str">
        <f t="shared" si="16"/>
        <v/>
      </c>
      <c r="BF92" s="121" t="str">
        <f t="shared" si="17"/>
        <v/>
      </c>
      <c r="BG92" s="121" t="str">
        <f t="shared" si="18"/>
        <v/>
      </c>
      <c r="BH92" s="121" t="str">
        <f t="shared" si="19"/>
        <v/>
      </c>
      <c r="BI92" s="121" t="str">
        <f t="shared" si="20"/>
        <v/>
      </c>
      <c r="BJ92" s="126" t="str">
        <f t="shared" si="21"/>
        <v/>
      </c>
      <c r="BK92" s="118" t="str">
        <f t="shared" si="22"/>
        <v/>
      </c>
      <c r="BL92" s="118" t="str">
        <f t="shared" si="23"/>
        <v/>
      </c>
      <c r="BM92" s="120" t="str">
        <f t="shared" si="24"/>
        <v/>
      </c>
      <c r="BN92" s="118" t="str">
        <f t="shared" si="25"/>
        <v/>
      </c>
      <c r="BO92" s="118" t="str">
        <f t="shared" si="26"/>
        <v/>
      </c>
      <c r="BP92" s="118" t="str">
        <f t="shared" si="27"/>
        <v/>
      </c>
      <c r="BQ92" s="118" t="str">
        <f t="shared" si="28"/>
        <v/>
      </c>
      <c r="BR92" s="118" t="str">
        <f t="shared" si="29"/>
        <v/>
      </c>
      <c r="BS92" s="118" t="str">
        <f t="shared" si="30"/>
        <v/>
      </c>
      <c r="BT92" s="118" t="str">
        <f t="shared" si="31"/>
        <v/>
      </c>
      <c r="BU92"/>
    </row>
    <row r="93" spans="57:73" x14ac:dyDescent="0.25">
      <c r="BE93" s="121" t="str">
        <f t="shared" si="16"/>
        <v/>
      </c>
      <c r="BF93" s="121" t="str">
        <f t="shared" si="17"/>
        <v/>
      </c>
      <c r="BG93" s="121" t="str">
        <f t="shared" si="18"/>
        <v/>
      </c>
      <c r="BH93" s="121" t="str">
        <f t="shared" si="19"/>
        <v/>
      </c>
      <c r="BI93" s="121" t="str">
        <f t="shared" si="20"/>
        <v/>
      </c>
      <c r="BJ93" s="126" t="str">
        <f t="shared" si="21"/>
        <v/>
      </c>
      <c r="BK93" s="118" t="str">
        <f t="shared" si="22"/>
        <v/>
      </c>
      <c r="BL93" s="118" t="str">
        <f t="shared" si="23"/>
        <v/>
      </c>
      <c r="BM93" s="120" t="str">
        <f t="shared" si="24"/>
        <v/>
      </c>
      <c r="BN93" s="118" t="str">
        <f t="shared" si="25"/>
        <v/>
      </c>
      <c r="BO93" s="118" t="str">
        <f t="shared" si="26"/>
        <v/>
      </c>
      <c r="BP93" s="118" t="str">
        <f t="shared" si="27"/>
        <v/>
      </c>
      <c r="BQ93" s="118" t="str">
        <f t="shared" si="28"/>
        <v/>
      </c>
      <c r="BR93" s="118" t="str">
        <f t="shared" si="29"/>
        <v/>
      </c>
      <c r="BS93" s="118" t="str">
        <f t="shared" si="30"/>
        <v/>
      </c>
      <c r="BT93" s="118" t="str">
        <f t="shared" si="31"/>
        <v/>
      </c>
      <c r="BU93"/>
    </row>
    <row r="94" spans="57:73" x14ac:dyDescent="0.25">
      <c r="BE94" s="121" t="str">
        <f t="shared" si="16"/>
        <v/>
      </c>
      <c r="BF94" s="121" t="str">
        <f t="shared" si="17"/>
        <v/>
      </c>
      <c r="BG94" s="121" t="str">
        <f t="shared" si="18"/>
        <v/>
      </c>
      <c r="BH94" s="121" t="str">
        <f t="shared" si="19"/>
        <v/>
      </c>
      <c r="BI94" s="121" t="str">
        <f t="shared" si="20"/>
        <v/>
      </c>
      <c r="BJ94" s="126" t="str">
        <f t="shared" si="21"/>
        <v/>
      </c>
      <c r="BK94" s="118" t="str">
        <f t="shared" si="22"/>
        <v/>
      </c>
      <c r="BL94" s="118" t="str">
        <f t="shared" si="23"/>
        <v/>
      </c>
      <c r="BM94" s="120" t="str">
        <f t="shared" si="24"/>
        <v/>
      </c>
      <c r="BN94" s="118" t="str">
        <f t="shared" si="25"/>
        <v/>
      </c>
      <c r="BO94" s="118" t="str">
        <f t="shared" si="26"/>
        <v/>
      </c>
      <c r="BP94" s="118" t="str">
        <f t="shared" si="27"/>
        <v/>
      </c>
      <c r="BQ94" s="118" t="str">
        <f t="shared" si="28"/>
        <v/>
      </c>
      <c r="BR94" s="118" t="str">
        <f t="shared" si="29"/>
        <v/>
      </c>
      <c r="BS94" s="118" t="str">
        <f t="shared" si="30"/>
        <v/>
      </c>
      <c r="BT94" s="118" t="str">
        <f t="shared" si="31"/>
        <v/>
      </c>
      <c r="BU94"/>
    </row>
    <row r="95" spans="57:73" x14ac:dyDescent="0.25">
      <c r="BE95" s="121" t="str">
        <f t="shared" si="16"/>
        <v/>
      </c>
      <c r="BF95" s="121" t="str">
        <f t="shared" si="17"/>
        <v/>
      </c>
      <c r="BG95" s="121" t="str">
        <f t="shared" si="18"/>
        <v/>
      </c>
      <c r="BH95" s="121" t="str">
        <f t="shared" si="19"/>
        <v/>
      </c>
      <c r="BI95" s="121" t="str">
        <f t="shared" si="20"/>
        <v/>
      </c>
      <c r="BJ95" s="126" t="str">
        <f t="shared" si="21"/>
        <v/>
      </c>
      <c r="BK95" s="118" t="str">
        <f t="shared" si="22"/>
        <v/>
      </c>
      <c r="BL95" s="118" t="str">
        <f t="shared" si="23"/>
        <v/>
      </c>
      <c r="BM95" s="120" t="str">
        <f t="shared" si="24"/>
        <v/>
      </c>
      <c r="BN95" s="118" t="str">
        <f t="shared" si="25"/>
        <v/>
      </c>
      <c r="BO95" s="118" t="str">
        <f t="shared" si="26"/>
        <v/>
      </c>
      <c r="BP95" s="118" t="str">
        <f t="shared" si="27"/>
        <v/>
      </c>
      <c r="BQ95" s="118" t="str">
        <f t="shared" si="28"/>
        <v/>
      </c>
      <c r="BR95" s="118" t="str">
        <f t="shared" si="29"/>
        <v/>
      </c>
      <c r="BS95" s="118" t="str">
        <f t="shared" si="30"/>
        <v/>
      </c>
      <c r="BT95" s="118" t="str">
        <f t="shared" si="31"/>
        <v/>
      </c>
      <c r="BU95"/>
    </row>
    <row r="96" spans="57:73" x14ac:dyDescent="0.25">
      <c r="BE96" s="121" t="str">
        <f t="shared" si="16"/>
        <v/>
      </c>
      <c r="BF96" s="121" t="str">
        <f t="shared" si="17"/>
        <v/>
      </c>
      <c r="BG96" s="121" t="str">
        <f t="shared" si="18"/>
        <v/>
      </c>
      <c r="BH96" s="121" t="str">
        <f t="shared" si="19"/>
        <v/>
      </c>
      <c r="BI96" s="121" t="str">
        <f t="shared" si="20"/>
        <v/>
      </c>
      <c r="BJ96" s="126" t="str">
        <f t="shared" si="21"/>
        <v/>
      </c>
      <c r="BK96" s="118" t="str">
        <f t="shared" si="22"/>
        <v/>
      </c>
      <c r="BL96" s="118" t="str">
        <f t="shared" si="23"/>
        <v/>
      </c>
      <c r="BM96" s="120" t="str">
        <f t="shared" si="24"/>
        <v/>
      </c>
      <c r="BN96" s="118" t="str">
        <f t="shared" si="25"/>
        <v/>
      </c>
      <c r="BO96" s="118" t="str">
        <f t="shared" si="26"/>
        <v/>
      </c>
      <c r="BP96" s="118" t="str">
        <f t="shared" si="27"/>
        <v/>
      </c>
      <c r="BQ96" s="118" t="str">
        <f t="shared" si="28"/>
        <v/>
      </c>
      <c r="BR96" s="118" t="str">
        <f t="shared" si="29"/>
        <v/>
      </c>
      <c r="BS96" s="118" t="str">
        <f t="shared" si="30"/>
        <v/>
      </c>
      <c r="BT96" s="118" t="str">
        <f t="shared" si="31"/>
        <v/>
      </c>
      <c r="BU96"/>
    </row>
    <row r="97" spans="57:73" x14ac:dyDescent="0.25">
      <c r="BE97" s="121" t="str">
        <f t="shared" si="16"/>
        <v/>
      </c>
      <c r="BF97" s="121" t="str">
        <f t="shared" si="17"/>
        <v/>
      </c>
      <c r="BG97" s="121" t="str">
        <f t="shared" si="18"/>
        <v/>
      </c>
      <c r="BH97" s="121" t="str">
        <f t="shared" si="19"/>
        <v/>
      </c>
      <c r="BI97" s="121" t="str">
        <f t="shared" si="20"/>
        <v/>
      </c>
      <c r="BJ97" s="126" t="str">
        <f t="shared" si="21"/>
        <v/>
      </c>
      <c r="BK97" s="118" t="str">
        <f t="shared" si="22"/>
        <v/>
      </c>
      <c r="BL97" s="118" t="str">
        <f t="shared" si="23"/>
        <v/>
      </c>
      <c r="BM97" s="120" t="str">
        <f t="shared" si="24"/>
        <v/>
      </c>
      <c r="BN97" s="118" t="str">
        <f t="shared" si="25"/>
        <v/>
      </c>
      <c r="BO97" s="118" t="str">
        <f t="shared" si="26"/>
        <v/>
      </c>
      <c r="BP97" s="118" t="str">
        <f t="shared" si="27"/>
        <v/>
      </c>
      <c r="BQ97" s="118" t="str">
        <f t="shared" si="28"/>
        <v/>
      </c>
      <c r="BR97" s="118" t="str">
        <f t="shared" si="29"/>
        <v/>
      </c>
      <c r="BS97" s="118" t="str">
        <f t="shared" si="30"/>
        <v/>
      </c>
      <c r="BT97" s="118" t="str">
        <f t="shared" si="31"/>
        <v/>
      </c>
      <c r="BU97"/>
    </row>
    <row r="98" spans="57:73" x14ac:dyDescent="0.25">
      <c r="BE98" s="121" t="str">
        <f t="shared" si="16"/>
        <v/>
      </c>
      <c r="BF98" s="121" t="str">
        <f t="shared" si="17"/>
        <v/>
      </c>
      <c r="BG98" s="121" t="str">
        <f t="shared" si="18"/>
        <v/>
      </c>
      <c r="BH98" s="121" t="str">
        <f t="shared" si="19"/>
        <v/>
      </c>
      <c r="BI98" s="121" t="str">
        <f t="shared" si="20"/>
        <v/>
      </c>
      <c r="BJ98" s="126" t="str">
        <f t="shared" si="21"/>
        <v/>
      </c>
      <c r="BK98" s="118" t="str">
        <f t="shared" si="22"/>
        <v/>
      </c>
      <c r="BL98" s="118" t="str">
        <f t="shared" si="23"/>
        <v/>
      </c>
      <c r="BM98" s="120" t="str">
        <f t="shared" si="24"/>
        <v/>
      </c>
      <c r="BN98" s="118" t="str">
        <f t="shared" si="25"/>
        <v/>
      </c>
      <c r="BO98" s="118" t="str">
        <f t="shared" si="26"/>
        <v/>
      </c>
      <c r="BP98" s="118" t="str">
        <f t="shared" si="27"/>
        <v/>
      </c>
      <c r="BQ98" s="118" t="str">
        <f t="shared" si="28"/>
        <v/>
      </c>
      <c r="BR98" s="118" t="str">
        <f t="shared" si="29"/>
        <v/>
      </c>
      <c r="BS98" s="118" t="str">
        <f t="shared" si="30"/>
        <v/>
      </c>
      <c r="BT98" s="118" t="str">
        <f t="shared" si="31"/>
        <v/>
      </c>
      <c r="BU98"/>
    </row>
    <row r="99" spans="57:73" x14ac:dyDescent="0.25">
      <c r="BE99" s="121" t="str">
        <f t="shared" si="16"/>
        <v/>
      </c>
      <c r="BF99" s="121" t="str">
        <f t="shared" si="17"/>
        <v/>
      </c>
      <c r="BG99" s="121" t="str">
        <f t="shared" si="18"/>
        <v/>
      </c>
      <c r="BH99" s="121" t="str">
        <f t="shared" si="19"/>
        <v/>
      </c>
      <c r="BI99" s="121" t="str">
        <f t="shared" si="20"/>
        <v/>
      </c>
      <c r="BJ99" s="126" t="str">
        <f t="shared" si="21"/>
        <v/>
      </c>
      <c r="BK99" s="118" t="str">
        <f t="shared" si="22"/>
        <v/>
      </c>
      <c r="BL99" s="118" t="str">
        <f t="shared" si="23"/>
        <v/>
      </c>
      <c r="BM99" s="120" t="str">
        <f t="shared" si="24"/>
        <v/>
      </c>
      <c r="BN99" s="118" t="str">
        <f t="shared" si="25"/>
        <v/>
      </c>
      <c r="BO99" s="118" t="str">
        <f t="shared" si="26"/>
        <v/>
      </c>
      <c r="BP99" s="118" t="str">
        <f t="shared" si="27"/>
        <v/>
      </c>
      <c r="BQ99" s="118" t="str">
        <f t="shared" si="28"/>
        <v/>
      </c>
      <c r="BR99" s="118" t="str">
        <f t="shared" si="29"/>
        <v/>
      </c>
      <c r="BS99" s="118" t="str">
        <f t="shared" si="30"/>
        <v/>
      </c>
      <c r="BT99" s="118" t="str">
        <f t="shared" si="31"/>
        <v/>
      </c>
      <c r="BU99"/>
    </row>
    <row r="100" spans="57:73" x14ac:dyDescent="0.25">
      <c r="BE100" s="121" t="str">
        <f t="shared" si="16"/>
        <v/>
      </c>
      <c r="BF100" s="121" t="str">
        <f t="shared" si="17"/>
        <v/>
      </c>
      <c r="BG100" s="121" t="str">
        <f t="shared" si="18"/>
        <v/>
      </c>
      <c r="BH100" s="121" t="str">
        <f t="shared" si="19"/>
        <v/>
      </c>
      <c r="BI100" s="121" t="str">
        <f t="shared" si="20"/>
        <v/>
      </c>
      <c r="BJ100" s="126" t="str">
        <f t="shared" si="21"/>
        <v/>
      </c>
      <c r="BK100" s="118" t="str">
        <f t="shared" si="22"/>
        <v/>
      </c>
      <c r="BL100" s="118" t="str">
        <f t="shared" si="23"/>
        <v/>
      </c>
      <c r="BM100" s="120" t="str">
        <f t="shared" si="24"/>
        <v/>
      </c>
      <c r="BN100" s="118" t="str">
        <f t="shared" si="25"/>
        <v/>
      </c>
      <c r="BO100" s="118" t="str">
        <f t="shared" si="26"/>
        <v/>
      </c>
      <c r="BP100" s="118" t="str">
        <f t="shared" si="27"/>
        <v/>
      </c>
      <c r="BQ100" s="118" t="str">
        <f t="shared" si="28"/>
        <v/>
      </c>
      <c r="BR100" s="118" t="str">
        <f t="shared" si="29"/>
        <v/>
      </c>
      <c r="BS100" s="118" t="str">
        <f t="shared" si="30"/>
        <v/>
      </c>
      <c r="BT100" s="118" t="str">
        <f t="shared" si="31"/>
        <v/>
      </c>
      <c r="BU100"/>
    </row>
    <row r="101" spans="57:73" x14ac:dyDescent="0.25">
      <c r="BE101" s="121" t="str">
        <f t="shared" si="16"/>
        <v/>
      </c>
      <c r="BF101" s="121" t="str">
        <f t="shared" si="17"/>
        <v/>
      </c>
      <c r="BG101" s="121" t="str">
        <f t="shared" si="18"/>
        <v/>
      </c>
      <c r="BH101" s="121" t="str">
        <f t="shared" si="19"/>
        <v/>
      </c>
      <c r="BI101" s="121" t="str">
        <f t="shared" si="20"/>
        <v/>
      </c>
      <c r="BJ101" s="126" t="str">
        <f t="shared" si="21"/>
        <v/>
      </c>
      <c r="BK101" s="118" t="str">
        <f t="shared" si="22"/>
        <v/>
      </c>
      <c r="BL101" s="118" t="str">
        <f t="shared" si="23"/>
        <v/>
      </c>
      <c r="BM101" s="120" t="str">
        <f t="shared" si="24"/>
        <v/>
      </c>
      <c r="BN101" s="118" t="str">
        <f t="shared" si="25"/>
        <v/>
      </c>
      <c r="BO101" s="118" t="str">
        <f t="shared" si="26"/>
        <v/>
      </c>
      <c r="BP101" s="118" t="str">
        <f t="shared" si="27"/>
        <v/>
      </c>
      <c r="BQ101" s="118" t="str">
        <f t="shared" si="28"/>
        <v/>
      </c>
      <c r="BR101" s="118" t="str">
        <f t="shared" si="29"/>
        <v/>
      </c>
      <c r="BS101" s="118" t="str">
        <f t="shared" si="30"/>
        <v/>
      </c>
      <c r="BT101" s="118" t="str">
        <f t="shared" si="31"/>
        <v/>
      </c>
      <c r="BU101"/>
    </row>
    <row r="102" spans="57:73" x14ac:dyDescent="0.25">
      <c r="BE102" s="121" t="str">
        <f t="shared" si="16"/>
        <v/>
      </c>
      <c r="BF102" s="121" t="str">
        <f t="shared" si="17"/>
        <v/>
      </c>
      <c r="BG102" s="121" t="str">
        <f t="shared" si="18"/>
        <v/>
      </c>
      <c r="BH102" s="121" t="str">
        <f t="shared" si="19"/>
        <v/>
      </c>
      <c r="BI102" s="121" t="str">
        <f t="shared" si="20"/>
        <v/>
      </c>
      <c r="BJ102" s="126" t="str">
        <f t="shared" si="21"/>
        <v/>
      </c>
      <c r="BK102" s="118" t="str">
        <f t="shared" si="22"/>
        <v/>
      </c>
      <c r="BL102" s="118" t="str">
        <f t="shared" si="23"/>
        <v/>
      </c>
      <c r="BM102" s="120" t="str">
        <f t="shared" si="24"/>
        <v/>
      </c>
      <c r="BN102" s="118" t="str">
        <f t="shared" si="25"/>
        <v/>
      </c>
      <c r="BO102" s="118" t="str">
        <f t="shared" si="26"/>
        <v/>
      </c>
      <c r="BP102" s="118" t="str">
        <f t="shared" si="27"/>
        <v/>
      </c>
      <c r="BQ102" s="118" t="str">
        <f t="shared" si="28"/>
        <v/>
      </c>
      <c r="BR102" s="118" t="str">
        <f t="shared" si="29"/>
        <v/>
      </c>
      <c r="BS102" s="118" t="str">
        <f t="shared" si="30"/>
        <v/>
      </c>
      <c r="BT102" s="118" t="str">
        <f t="shared" si="31"/>
        <v/>
      </c>
      <c r="BU102"/>
    </row>
    <row r="103" spans="57:73" x14ac:dyDescent="0.25">
      <c r="BE103" s="121" t="str">
        <f t="shared" si="16"/>
        <v/>
      </c>
      <c r="BF103" s="121" t="str">
        <f t="shared" si="17"/>
        <v/>
      </c>
      <c r="BG103" s="121" t="str">
        <f t="shared" si="18"/>
        <v/>
      </c>
      <c r="BH103" s="121" t="str">
        <f t="shared" si="19"/>
        <v/>
      </c>
      <c r="BI103" s="121" t="str">
        <f t="shared" si="20"/>
        <v/>
      </c>
      <c r="BJ103" s="126" t="str">
        <f t="shared" si="21"/>
        <v/>
      </c>
      <c r="BK103" s="118" t="str">
        <f t="shared" si="22"/>
        <v/>
      </c>
      <c r="BL103" s="118" t="str">
        <f t="shared" si="23"/>
        <v/>
      </c>
      <c r="BM103" s="120" t="str">
        <f t="shared" si="24"/>
        <v/>
      </c>
      <c r="BN103" s="118" t="str">
        <f t="shared" si="25"/>
        <v/>
      </c>
      <c r="BO103" s="118" t="str">
        <f t="shared" si="26"/>
        <v/>
      </c>
      <c r="BP103" s="118" t="str">
        <f t="shared" si="27"/>
        <v/>
      </c>
      <c r="BQ103" s="118" t="str">
        <f t="shared" si="28"/>
        <v/>
      </c>
      <c r="BR103" s="118" t="str">
        <f t="shared" si="29"/>
        <v/>
      </c>
      <c r="BS103" s="118" t="str">
        <f t="shared" si="30"/>
        <v/>
      </c>
      <c r="BT103" s="118" t="str">
        <f t="shared" si="31"/>
        <v/>
      </c>
      <c r="BU103"/>
    </row>
    <row r="104" spans="57:73" x14ac:dyDescent="0.25">
      <c r="BE104" s="121" t="str">
        <f t="shared" si="16"/>
        <v/>
      </c>
      <c r="BF104" s="121" t="str">
        <f t="shared" si="17"/>
        <v/>
      </c>
      <c r="BG104" s="121" t="str">
        <f t="shared" si="18"/>
        <v/>
      </c>
      <c r="BH104" s="121" t="str">
        <f t="shared" si="19"/>
        <v/>
      </c>
      <c r="BI104" s="121" t="str">
        <f t="shared" si="20"/>
        <v/>
      </c>
      <c r="BJ104" s="126" t="str">
        <f t="shared" si="21"/>
        <v/>
      </c>
      <c r="BK104" s="118" t="str">
        <f t="shared" si="22"/>
        <v/>
      </c>
      <c r="BL104" s="118" t="str">
        <f t="shared" si="23"/>
        <v/>
      </c>
      <c r="BM104" s="120" t="str">
        <f t="shared" si="24"/>
        <v/>
      </c>
      <c r="BN104" s="118" t="str">
        <f t="shared" si="25"/>
        <v/>
      </c>
      <c r="BO104" s="118" t="str">
        <f t="shared" si="26"/>
        <v/>
      </c>
      <c r="BP104" s="118" t="str">
        <f t="shared" si="27"/>
        <v/>
      </c>
      <c r="BQ104" s="118" t="str">
        <f t="shared" si="28"/>
        <v/>
      </c>
      <c r="BR104" s="118" t="str">
        <f t="shared" si="29"/>
        <v/>
      </c>
      <c r="BS104" s="118" t="str">
        <f t="shared" si="30"/>
        <v/>
      </c>
      <c r="BT104" s="118" t="str">
        <f t="shared" si="31"/>
        <v/>
      </c>
      <c r="BU104"/>
    </row>
    <row r="105" spans="57:73" x14ac:dyDescent="0.25">
      <c r="BE105" s="121" t="str">
        <f t="shared" si="16"/>
        <v/>
      </c>
      <c r="BF105" s="121" t="str">
        <f t="shared" si="17"/>
        <v/>
      </c>
      <c r="BG105" s="121" t="str">
        <f t="shared" si="18"/>
        <v/>
      </c>
      <c r="BH105" s="121" t="str">
        <f t="shared" si="19"/>
        <v/>
      </c>
      <c r="BI105" s="121" t="str">
        <f t="shared" si="20"/>
        <v/>
      </c>
      <c r="BJ105" s="126" t="str">
        <f t="shared" si="21"/>
        <v/>
      </c>
      <c r="BK105" s="118" t="str">
        <f t="shared" si="22"/>
        <v/>
      </c>
      <c r="BL105" s="118" t="str">
        <f t="shared" si="23"/>
        <v/>
      </c>
      <c r="BM105" s="120" t="str">
        <f t="shared" si="24"/>
        <v/>
      </c>
      <c r="BN105" s="118" t="str">
        <f t="shared" si="25"/>
        <v/>
      </c>
      <c r="BO105" s="118" t="str">
        <f t="shared" si="26"/>
        <v/>
      </c>
      <c r="BP105" s="118" t="str">
        <f t="shared" si="27"/>
        <v/>
      </c>
      <c r="BQ105" s="118" t="str">
        <f t="shared" si="28"/>
        <v/>
      </c>
      <c r="BR105" s="118" t="str">
        <f t="shared" si="29"/>
        <v/>
      </c>
      <c r="BS105" s="118" t="str">
        <f t="shared" si="30"/>
        <v/>
      </c>
      <c r="BT105" s="118" t="str">
        <f t="shared" si="31"/>
        <v/>
      </c>
    </row>
    <row r="106" spans="57:73" x14ac:dyDescent="0.25">
      <c r="BE106" s="121" t="str">
        <f t="shared" si="16"/>
        <v/>
      </c>
      <c r="BF106" s="121" t="str">
        <f t="shared" si="17"/>
        <v/>
      </c>
      <c r="BG106" s="121" t="str">
        <f t="shared" si="18"/>
        <v/>
      </c>
      <c r="BH106" s="121" t="str">
        <f t="shared" si="19"/>
        <v/>
      </c>
      <c r="BI106" s="121" t="str">
        <f t="shared" si="20"/>
        <v/>
      </c>
      <c r="BJ106" s="126" t="str">
        <f t="shared" si="21"/>
        <v/>
      </c>
      <c r="BK106" s="118" t="str">
        <f t="shared" si="22"/>
        <v/>
      </c>
      <c r="BL106" s="118" t="str">
        <f t="shared" si="23"/>
        <v/>
      </c>
      <c r="BM106" s="120" t="str">
        <f t="shared" si="24"/>
        <v/>
      </c>
      <c r="BN106" s="118" t="str">
        <f t="shared" si="25"/>
        <v/>
      </c>
      <c r="BO106" s="118" t="str">
        <f t="shared" si="26"/>
        <v/>
      </c>
      <c r="BP106" s="118" t="str">
        <f t="shared" si="27"/>
        <v/>
      </c>
      <c r="BQ106" s="118" t="str">
        <f t="shared" si="28"/>
        <v/>
      </c>
      <c r="BR106" s="118" t="str">
        <f t="shared" si="29"/>
        <v/>
      </c>
      <c r="BS106" s="118" t="str">
        <f t="shared" si="30"/>
        <v/>
      </c>
      <c r="BT106" s="118" t="str">
        <f t="shared" si="31"/>
        <v/>
      </c>
    </row>
    <row r="107" spans="57:73" x14ac:dyDescent="0.25">
      <c r="BE107" s="121" t="str">
        <f t="shared" si="16"/>
        <v/>
      </c>
      <c r="BF107" s="121" t="str">
        <f t="shared" si="17"/>
        <v/>
      </c>
      <c r="BG107" s="121" t="str">
        <f t="shared" si="18"/>
        <v/>
      </c>
      <c r="BH107" s="121" t="str">
        <f t="shared" si="19"/>
        <v/>
      </c>
      <c r="BI107" s="121" t="str">
        <f t="shared" si="20"/>
        <v/>
      </c>
      <c r="BJ107" s="126" t="str">
        <f t="shared" si="21"/>
        <v/>
      </c>
      <c r="BK107" s="118" t="str">
        <f t="shared" si="22"/>
        <v/>
      </c>
      <c r="BL107" s="118" t="str">
        <f t="shared" si="23"/>
        <v/>
      </c>
      <c r="BM107" s="120" t="str">
        <f t="shared" si="24"/>
        <v/>
      </c>
      <c r="BN107" s="118" t="str">
        <f t="shared" si="25"/>
        <v/>
      </c>
      <c r="BO107" s="118" t="str">
        <f t="shared" si="26"/>
        <v/>
      </c>
      <c r="BP107" s="118" t="str">
        <f t="shared" si="27"/>
        <v/>
      </c>
      <c r="BQ107" s="118" t="str">
        <f t="shared" si="28"/>
        <v/>
      </c>
      <c r="BR107" s="118" t="str">
        <f t="shared" si="29"/>
        <v/>
      </c>
      <c r="BS107" s="118" t="str">
        <f t="shared" si="30"/>
        <v/>
      </c>
      <c r="BT107" s="118" t="str">
        <f t="shared" si="31"/>
        <v/>
      </c>
    </row>
    <row r="108" spans="57:73" x14ac:dyDescent="0.25">
      <c r="BE108" s="121" t="str">
        <f t="shared" si="16"/>
        <v/>
      </c>
      <c r="BF108" s="121" t="str">
        <f t="shared" si="17"/>
        <v/>
      </c>
      <c r="BG108" s="121" t="str">
        <f t="shared" si="18"/>
        <v/>
      </c>
      <c r="BH108" s="121" t="str">
        <f t="shared" si="19"/>
        <v/>
      </c>
      <c r="BI108" s="121" t="str">
        <f t="shared" si="20"/>
        <v/>
      </c>
      <c r="BJ108" s="126" t="str">
        <f t="shared" si="21"/>
        <v/>
      </c>
      <c r="BK108" s="118" t="str">
        <f t="shared" si="22"/>
        <v/>
      </c>
      <c r="BL108" s="118" t="str">
        <f t="shared" si="23"/>
        <v/>
      </c>
      <c r="BM108" s="120" t="str">
        <f t="shared" si="24"/>
        <v/>
      </c>
      <c r="BN108" s="118" t="str">
        <f t="shared" si="25"/>
        <v/>
      </c>
      <c r="BO108" s="118" t="str">
        <f t="shared" si="26"/>
        <v/>
      </c>
      <c r="BP108" s="118" t="str">
        <f t="shared" si="27"/>
        <v/>
      </c>
      <c r="BQ108" s="118" t="str">
        <f t="shared" si="28"/>
        <v/>
      </c>
      <c r="BR108" s="118" t="str">
        <f t="shared" si="29"/>
        <v/>
      </c>
      <c r="BS108" s="118" t="str">
        <f t="shared" si="30"/>
        <v/>
      </c>
      <c r="BT108" s="118" t="str">
        <f t="shared" si="31"/>
        <v/>
      </c>
    </row>
    <row r="109" spans="57:73" x14ac:dyDescent="0.25">
      <c r="BE109" s="121" t="str">
        <f t="shared" si="16"/>
        <v/>
      </c>
      <c r="BF109" s="121" t="str">
        <f t="shared" si="17"/>
        <v/>
      </c>
      <c r="BG109" s="121" t="str">
        <f t="shared" si="18"/>
        <v/>
      </c>
      <c r="BH109" s="121" t="str">
        <f t="shared" si="19"/>
        <v/>
      </c>
      <c r="BI109" s="121" t="str">
        <f t="shared" si="20"/>
        <v/>
      </c>
      <c r="BJ109" s="126" t="str">
        <f t="shared" si="21"/>
        <v/>
      </c>
      <c r="BK109" s="118" t="str">
        <f t="shared" si="22"/>
        <v/>
      </c>
      <c r="BL109" s="118" t="str">
        <f t="shared" si="23"/>
        <v/>
      </c>
      <c r="BM109" s="120" t="str">
        <f t="shared" si="24"/>
        <v/>
      </c>
      <c r="BN109" s="118" t="str">
        <f t="shared" si="25"/>
        <v/>
      </c>
      <c r="BO109" s="118" t="str">
        <f t="shared" si="26"/>
        <v/>
      </c>
      <c r="BP109" s="118" t="str">
        <f t="shared" si="27"/>
        <v/>
      </c>
      <c r="BQ109" s="118" t="str">
        <f t="shared" si="28"/>
        <v/>
      </c>
      <c r="BR109" s="118" t="str">
        <f t="shared" si="29"/>
        <v/>
      </c>
      <c r="BS109" s="118" t="str">
        <f t="shared" si="30"/>
        <v/>
      </c>
      <c r="BT109" s="118" t="str">
        <f t="shared" si="31"/>
        <v/>
      </c>
    </row>
    <row r="110" spans="57:73" x14ac:dyDescent="0.25">
      <c r="BE110" s="121" t="str">
        <f t="shared" si="16"/>
        <v/>
      </c>
      <c r="BF110" s="121" t="str">
        <f t="shared" si="17"/>
        <v/>
      </c>
      <c r="BG110" s="121" t="str">
        <f t="shared" si="18"/>
        <v/>
      </c>
      <c r="BH110" s="121" t="str">
        <f t="shared" si="19"/>
        <v/>
      </c>
      <c r="BI110" s="121" t="str">
        <f t="shared" si="20"/>
        <v/>
      </c>
      <c r="BJ110" s="126" t="str">
        <f t="shared" si="21"/>
        <v/>
      </c>
      <c r="BK110" s="118" t="str">
        <f t="shared" si="22"/>
        <v/>
      </c>
      <c r="BL110" s="118" t="str">
        <f t="shared" si="23"/>
        <v/>
      </c>
      <c r="BM110" s="120" t="str">
        <f t="shared" si="24"/>
        <v/>
      </c>
      <c r="BN110" s="118" t="str">
        <f t="shared" si="25"/>
        <v/>
      </c>
      <c r="BO110" s="118" t="str">
        <f t="shared" si="26"/>
        <v/>
      </c>
      <c r="BP110" s="118" t="str">
        <f t="shared" si="27"/>
        <v/>
      </c>
      <c r="BQ110" s="118" t="str">
        <f t="shared" si="28"/>
        <v/>
      </c>
      <c r="BR110" s="118" t="str">
        <f t="shared" si="29"/>
        <v/>
      </c>
      <c r="BS110" s="118" t="str">
        <f t="shared" si="30"/>
        <v/>
      </c>
      <c r="BT110" s="118" t="str">
        <f t="shared" si="31"/>
        <v/>
      </c>
    </row>
    <row r="111" spans="57:73" x14ac:dyDescent="0.25">
      <c r="BE111" s="121" t="str">
        <f t="shared" si="16"/>
        <v/>
      </c>
      <c r="BF111" s="121" t="str">
        <f t="shared" si="17"/>
        <v/>
      </c>
      <c r="BG111" s="121" t="str">
        <f t="shared" si="18"/>
        <v/>
      </c>
      <c r="BH111" s="121" t="str">
        <f t="shared" si="19"/>
        <v/>
      </c>
      <c r="BI111" s="121" t="str">
        <f t="shared" si="20"/>
        <v/>
      </c>
      <c r="BJ111" s="126" t="str">
        <f t="shared" si="21"/>
        <v/>
      </c>
      <c r="BK111" s="118" t="str">
        <f t="shared" si="22"/>
        <v/>
      </c>
      <c r="BL111" s="118" t="str">
        <f t="shared" si="23"/>
        <v/>
      </c>
      <c r="BM111" s="120" t="str">
        <f t="shared" si="24"/>
        <v/>
      </c>
      <c r="BN111" s="118" t="str">
        <f t="shared" si="25"/>
        <v/>
      </c>
      <c r="BO111" s="118" t="str">
        <f t="shared" si="26"/>
        <v/>
      </c>
      <c r="BP111" s="118" t="str">
        <f t="shared" si="27"/>
        <v/>
      </c>
      <c r="BQ111" s="118" t="str">
        <f t="shared" si="28"/>
        <v/>
      </c>
      <c r="BR111" s="118" t="str">
        <f t="shared" si="29"/>
        <v/>
      </c>
      <c r="BS111" s="118" t="str">
        <f t="shared" si="30"/>
        <v/>
      </c>
      <c r="BT111" s="118" t="str">
        <f t="shared" si="31"/>
        <v/>
      </c>
    </row>
    <row r="112" spans="57:73" x14ac:dyDescent="0.25">
      <c r="BE112" s="121" t="str">
        <f t="shared" si="16"/>
        <v/>
      </c>
      <c r="BF112" s="121" t="str">
        <f t="shared" si="17"/>
        <v/>
      </c>
      <c r="BG112" s="121" t="str">
        <f t="shared" si="18"/>
        <v/>
      </c>
      <c r="BH112" s="121" t="str">
        <f t="shared" si="19"/>
        <v/>
      </c>
      <c r="BI112" s="121" t="str">
        <f t="shared" si="20"/>
        <v/>
      </c>
      <c r="BJ112" s="126" t="str">
        <f t="shared" si="21"/>
        <v/>
      </c>
      <c r="BK112" s="118" t="str">
        <f t="shared" si="22"/>
        <v/>
      </c>
      <c r="BL112" s="118" t="str">
        <f t="shared" si="23"/>
        <v/>
      </c>
      <c r="BM112" s="120" t="str">
        <f t="shared" si="24"/>
        <v/>
      </c>
      <c r="BN112" s="118" t="str">
        <f t="shared" si="25"/>
        <v/>
      </c>
      <c r="BO112" s="118" t="str">
        <f t="shared" si="26"/>
        <v/>
      </c>
      <c r="BP112" s="118" t="str">
        <f t="shared" si="27"/>
        <v/>
      </c>
      <c r="BQ112" s="118" t="str">
        <f t="shared" si="28"/>
        <v/>
      </c>
      <c r="BR112" s="118" t="str">
        <f t="shared" si="29"/>
        <v/>
      </c>
      <c r="BS112" s="118" t="str">
        <f t="shared" si="30"/>
        <v/>
      </c>
      <c r="BT112" s="118" t="str">
        <f t="shared" si="31"/>
        <v/>
      </c>
    </row>
    <row r="113" spans="57:72" x14ac:dyDescent="0.25">
      <c r="BE113" s="121" t="str">
        <f t="shared" si="16"/>
        <v/>
      </c>
      <c r="BF113" s="121" t="str">
        <f t="shared" si="17"/>
        <v/>
      </c>
      <c r="BG113" s="121" t="str">
        <f t="shared" si="18"/>
        <v/>
      </c>
      <c r="BH113" s="121" t="str">
        <f t="shared" si="19"/>
        <v/>
      </c>
      <c r="BI113" s="121" t="str">
        <f t="shared" si="20"/>
        <v/>
      </c>
      <c r="BJ113" s="126" t="str">
        <f t="shared" si="21"/>
        <v/>
      </c>
      <c r="BK113" s="118" t="str">
        <f t="shared" si="22"/>
        <v/>
      </c>
      <c r="BL113" s="118" t="str">
        <f t="shared" si="23"/>
        <v/>
      </c>
      <c r="BM113" s="120" t="str">
        <f t="shared" si="24"/>
        <v/>
      </c>
      <c r="BN113" s="118" t="str">
        <f t="shared" si="25"/>
        <v/>
      </c>
      <c r="BO113" s="118" t="str">
        <f t="shared" si="26"/>
        <v/>
      </c>
      <c r="BP113" s="118" t="str">
        <f t="shared" si="27"/>
        <v/>
      </c>
      <c r="BQ113" s="118" t="str">
        <f t="shared" si="28"/>
        <v/>
      </c>
      <c r="BR113" s="118" t="str">
        <f t="shared" si="29"/>
        <v/>
      </c>
      <c r="BS113" s="118" t="str">
        <f t="shared" si="30"/>
        <v/>
      </c>
      <c r="BT113" s="118" t="str">
        <f t="shared" si="31"/>
        <v/>
      </c>
    </row>
    <row r="114" spans="57:72" x14ac:dyDescent="0.25">
      <c r="BE114" s="121" t="str">
        <f t="shared" si="16"/>
        <v/>
      </c>
      <c r="BF114" s="121" t="str">
        <f t="shared" si="17"/>
        <v/>
      </c>
      <c r="BG114" s="121" t="str">
        <f t="shared" si="18"/>
        <v/>
      </c>
      <c r="BH114" s="121" t="str">
        <f t="shared" si="19"/>
        <v/>
      </c>
      <c r="BI114" s="121" t="str">
        <f t="shared" si="20"/>
        <v/>
      </c>
      <c r="BJ114" s="126" t="str">
        <f t="shared" si="21"/>
        <v/>
      </c>
      <c r="BK114" s="118" t="str">
        <f t="shared" si="22"/>
        <v/>
      </c>
      <c r="BL114" s="118" t="str">
        <f t="shared" si="23"/>
        <v/>
      </c>
      <c r="BM114" s="120" t="str">
        <f t="shared" si="24"/>
        <v/>
      </c>
      <c r="BN114" s="118" t="str">
        <f t="shared" si="25"/>
        <v/>
      </c>
      <c r="BO114" s="118" t="str">
        <f t="shared" si="26"/>
        <v/>
      </c>
      <c r="BP114" s="118" t="str">
        <f t="shared" si="27"/>
        <v/>
      </c>
      <c r="BQ114" s="118" t="str">
        <f t="shared" si="28"/>
        <v/>
      </c>
      <c r="BR114" s="118" t="str">
        <f t="shared" si="29"/>
        <v/>
      </c>
      <c r="BS114" s="118" t="str">
        <f t="shared" si="30"/>
        <v/>
      </c>
      <c r="BT114" s="118" t="str">
        <f t="shared" si="31"/>
        <v/>
      </c>
    </row>
    <row r="115" spans="57:72" x14ac:dyDescent="0.25">
      <c r="BE115" s="121" t="str">
        <f t="shared" si="16"/>
        <v/>
      </c>
      <c r="BF115" s="121" t="str">
        <f t="shared" si="17"/>
        <v/>
      </c>
      <c r="BG115" s="121" t="str">
        <f t="shared" si="18"/>
        <v/>
      </c>
      <c r="BH115" s="121" t="str">
        <f t="shared" si="19"/>
        <v/>
      </c>
      <c r="BI115" s="121" t="str">
        <f t="shared" si="20"/>
        <v/>
      </c>
      <c r="BJ115" s="126" t="str">
        <f t="shared" si="21"/>
        <v/>
      </c>
      <c r="BK115" s="118" t="str">
        <f t="shared" si="22"/>
        <v/>
      </c>
      <c r="BL115" s="118" t="str">
        <f t="shared" si="23"/>
        <v/>
      </c>
      <c r="BM115" s="120" t="str">
        <f t="shared" si="24"/>
        <v/>
      </c>
      <c r="BN115" s="118" t="str">
        <f t="shared" si="25"/>
        <v/>
      </c>
      <c r="BO115" s="118" t="str">
        <f t="shared" si="26"/>
        <v/>
      </c>
      <c r="BP115" s="118" t="str">
        <f t="shared" si="27"/>
        <v/>
      </c>
      <c r="BQ115" s="118" t="str">
        <f t="shared" si="28"/>
        <v/>
      </c>
      <c r="BR115" s="118" t="str">
        <f t="shared" si="29"/>
        <v/>
      </c>
      <c r="BS115" s="118" t="str">
        <f t="shared" si="30"/>
        <v/>
      </c>
      <c r="BT115" s="118" t="str">
        <f t="shared" si="31"/>
        <v/>
      </c>
    </row>
    <row r="116" spans="57:72" x14ac:dyDescent="0.25">
      <c r="BE116" s="121" t="str">
        <f t="shared" si="16"/>
        <v/>
      </c>
      <c r="BF116" s="121" t="str">
        <f t="shared" si="17"/>
        <v/>
      </c>
      <c r="BG116" s="121" t="str">
        <f t="shared" si="18"/>
        <v/>
      </c>
      <c r="BH116" s="121" t="str">
        <f t="shared" si="19"/>
        <v/>
      </c>
      <c r="BI116" s="121" t="str">
        <f t="shared" si="20"/>
        <v/>
      </c>
      <c r="BJ116" s="126" t="str">
        <f t="shared" si="21"/>
        <v/>
      </c>
      <c r="BK116" s="118" t="str">
        <f t="shared" si="22"/>
        <v/>
      </c>
      <c r="BL116" s="118" t="str">
        <f t="shared" si="23"/>
        <v/>
      </c>
      <c r="BM116" s="120" t="str">
        <f t="shared" si="24"/>
        <v/>
      </c>
      <c r="BN116" s="118" t="str">
        <f t="shared" si="25"/>
        <v/>
      </c>
      <c r="BO116" s="118" t="str">
        <f t="shared" si="26"/>
        <v/>
      </c>
      <c r="BP116" s="118" t="str">
        <f t="shared" si="27"/>
        <v/>
      </c>
      <c r="BQ116" s="118" t="str">
        <f t="shared" si="28"/>
        <v/>
      </c>
      <c r="BR116" s="118" t="str">
        <f t="shared" si="29"/>
        <v/>
      </c>
      <c r="BS116" s="118" t="str">
        <f t="shared" si="30"/>
        <v/>
      </c>
      <c r="BT116" s="118" t="str">
        <f t="shared" si="31"/>
        <v/>
      </c>
    </row>
    <row r="117" spans="57:72" x14ac:dyDescent="0.25">
      <c r="BE117" s="121" t="str">
        <f t="shared" si="16"/>
        <v/>
      </c>
      <c r="BF117" s="121" t="str">
        <f t="shared" si="17"/>
        <v/>
      </c>
      <c r="BG117" s="121" t="str">
        <f t="shared" si="18"/>
        <v/>
      </c>
      <c r="BH117" s="121" t="str">
        <f t="shared" si="19"/>
        <v/>
      </c>
      <c r="BI117" s="121" t="str">
        <f t="shared" si="20"/>
        <v/>
      </c>
      <c r="BJ117" s="126" t="str">
        <f t="shared" si="21"/>
        <v/>
      </c>
      <c r="BK117" s="118" t="str">
        <f t="shared" si="22"/>
        <v/>
      </c>
      <c r="BL117" s="118" t="str">
        <f t="shared" si="23"/>
        <v/>
      </c>
      <c r="BM117" s="120" t="str">
        <f t="shared" si="24"/>
        <v/>
      </c>
      <c r="BN117" s="118" t="str">
        <f t="shared" si="25"/>
        <v/>
      </c>
      <c r="BO117" s="118" t="str">
        <f t="shared" si="26"/>
        <v/>
      </c>
      <c r="BP117" s="118" t="str">
        <f t="shared" si="27"/>
        <v/>
      </c>
      <c r="BQ117" s="118" t="str">
        <f t="shared" si="28"/>
        <v/>
      </c>
      <c r="BR117" s="118" t="str">
        <f t="shared" si="29"/>
        <v/>
      </c>
      <c r="BS117" s="118" t="str">
        <f t="shared" si="30"/>
        <v/>
      </c>
      <c r="BT117" s="118" t="str">
        <f t="shared" si="31"/>
        <v/>
      </c>
    </row>
    <row r="118" spans="57:72" x14ac:dyDescent="0.25">
      <c r="BE118" s="121" t="str">
        <f t="shared" si="16"/>
        <v/>
      </c>
      <c r="BF118" s="121" t="str">
        <f t="shared" si="17"/>
        <v/>
      </c>
      <c r="BG118" s="121" t="str">
        <f t="shared" si="18"/>
        <v/>
      </c>
      <c r="BH118" s="121" t="str">
        <f t="shared" si="19"/>
        <v/>
      </c>
      <c r="BI118" s="121" t="str">
        <f t="shared" si="20"/>
        <v/>
      </c>
      <c r="BJ118" s="126" t="str">
        <f t="shared" si="21"/>
        <v/>
      </c>
      <c r="BK118" s="118" t="str">
        <f t="shared" si="22"/>
        <v/>
      </c>
      <c r="BL118" s="118" t="str">
        <f t="shared" si="23"/>
        <v/>
      </c>
      <c r="BM118" s="120" t="str">
        <f t="shared" si="24"/>
        <v/>
      </c>
      <c r="BN118" s="118" t="str">
        <f t="shared" si="25"/>
        <v/>
      </c>
      <c r="BO118" s="118" t="str">
        <f t="shared" si="26"/>
        <v/>
      </c>
      <c r="BP118" s="118" t="str">
        <f t="shared" si="27"/>
        <v/>
      </c>
      <c r="BQ118" s="118" t="str">
        <f t="shared" si="28"/>
        <v/>
      </c>
      <c r="BR118" s="118" t="str">
        <f t="shared" si="29"/>
        <v/>
      </c>
      <c r="BS118" s="118" t="str">
        <f t="shared" si="30"/>
        <v/>
      </c>
      <c r="BT118" s="118" t="str">
        <f t="shared" si="31"/>
        <v/>
      </c>
    </row>
    <row r="119" spans="57:72" x14ac:dyDescent="0.25">
      <c r="BE119" s="121" t="str">
        <f t="shared" si="16"/>
        <v/>
      </c>
      <c r="BF119" s="121" t="str">
        <f t="shared" si="17"/>
        <v/>
      </c>
      <c r="BG119" s="121" t="str">
        <f t="shared" si="18"/>
        <v/>
      </c>
      <c r="BH119" s="121" t="str">
        <f t="shared" si="19"/>
        <v/>
      </c>
      <c r="BI119" s="121" t="str">
        <f t="shared" si="20"/>
        <v/>
      </c>
      <c r="BJ119" s="126" t="str">
        <f t="shared" si="21"/>
        <v/>
      </c>
      <c r="BK119" s="118" t="str">
        <f t="shared" si="22"/>
        <v/>
      </c>
      <c r="BL119" s="118" t="str">
        <f t="shared" si="23"/>
        <v/>
      </c>
      <c r="BM119" s="120" t="str">
        <f t="shared" si="24"/>
        <v/>
      </c>
      <c r="BN119" s="118" t="str">
        <f t="shared" si="25"/>
        <v/>
      </c>
      <c r="BO119" s="118" t="str">
        <f t="shared" si="26"/>
        <v/>
      </c>
      <c r="BP119" s="118" t="str">
        <f t="shared" si="27"/>
        <v/>
      </c>
      <c r="BQ119" s="118" t="str">
        <f t="shared" si="28"/>
        <v/>
      </c>
      <c r="BR119" s="118" t="str">
        <f t="shared" si="29"/>
        <v/>
      </c>
      <c r="BS119" s="118" t="str">
        <f t="shared" si="30"/>
        <v/>
      </c>
      <c r="BT119" s="118" t="str">
        <f t="shared" si="31"/>
        <v/>
      </c>
    </row>
    <row r="120" spans="57:72" x14ac:dyDescent="0.25">
      <c r="BE120" s="121" t="str">
        <f t="shared" si="16"/>
        <v/>
      </c>
      <c r="BF120" s="121" t="str">
        <f t="shared" si="17"/>
        <v/>
      </c>
      <c r="BG120" s="121" t="str">
        <f t="shared" si="18"/>
        <v/>
      </c>
      <c r="BH120" s="121" t="str">
        <f t="shared" si="19"/>
        <v/>
      </c>
      <c r="BI120" s="121" t="str">
        <f t="shared" si="20"/>
        <v/>
      </c>
      <c r="BJ120" s="126" t="str">
        <f t="shared" si="21"/>
        <v/>
      </c>
      <c r="BK120" s="118" t="str">
        <f t="shared" si="22"/>
        <v/>
      </c>
      <c r="BL120" s="118" t="str">
        <f t="shared" si="23"/>
        <v/>
      </c>
      <c r="BM120" s="120" t="str">
        <f t="shared" si="24"/>
        <v/>
      </c>
      <c r="BN120" s="118" t="str">
        <f t="shared" si="25"/>
        <v/>
      </c>
      <c r="BO120" s="118" t="str">
        <f t="shared" si="26"/>
        <v/>
      </c>
      <c r="BP120" s="118" t="str">
        <f t="shared" si="27"/>
        <v/>
      </c>
      <c r="BQ120" s="118" t="str">
        <f t="shared" si="28"/>
        <v/>
      </c>
      <c r="BR120" s="118" t="str">
        <f t="shared" si="29"/>
        <v/>
      </c>
      <c r="BS120" s="118" t="str">
        <f t="shared" si="30"/>
        <v/>
      </c>
      <c r="BT120" s="118" t="str">
        <f t="shared" si="31"/>
        <v/>
      </c>
    </row>
    <row r="121" spans="57:72" x14ac:dyDescent="0.25">
      <c r="BE121" s="121" t="str">
        <f t="shared" si="16"/>
        <v/>
      </c>
      <c r="BF121" s="121" t="str">
        <f t="shared" si="17"/>
        <v/>
      </c>
      <c r="BG121" s="121" t="str">
        <f t="shared" si="18"/>
        <v/>
      </c>
      <c r="BH121" s="121" t="str">
        <f t="shared" si="19"/>
        <v/>
      </c>
      <c r="BI121" s="121" t="str">
        <f t="shared" si="20"/>
        <v/>
      </c>
      <c r="BJ121" s="126" t="str">
        <f t="shared" si="21"/>
        <v/>
      </c>
      <c r="BK121" s="118" t="str">
        <f t="shared" si="22"/>
        <v/>
      </c>
      <c r="BL121" s="118" t="str">
        <f t="shared" si="23"/>
        <v/>
      </c>
      <c r="BM121" s="120" t="str">
        <f t="shared" si="24"/>
        <v/>
      </c>
      <c r="BN121" s="118" t="str">
        <f t="shared" si="25"/>
        <v/>
      </c>
      <c r="BO121" s="118" t="str">
        <f t="shared" si="26"/>
        <v/>
      </c>
      <c r="BP121" s="118" t="str">
        <f t="shared" si="27"/>
        <v/>
      </c>
      <c r="BQ121" s="118" t="str">
        <f t="shared" si="28"/>
        <v/>
      </c>
      <c r="BR121" s="118" t="str">
        <f t="shared" si="29"/>
        <v/>
      </c>
      <c r="BS121" s="118" t="str">
        <f t="shared" si="30"/>
        <v/>
      </c>
      <c r="BT121" s="118" t="str">
        <f t="shared" si="31"/>
        <v/>
      </c>
    </row>
    <row r="122" spans="57:72" x14ac:dyDescent="0.25">
      <c r="BE122" s="121" t="str">
        <f t="shared" si="16"/>
        <v/>
      </c>
      <c r="BF122" s="121" t="str">
        <f t="shared" si="17"/>
        <v/>
      </c>
      <c r="BG122" s="121" t="str">
        <f t="shared" si="18"/>
        <v/>
      </c>
      <c r="BH122" s="121" t="str">
        <f t="shared" si="19"/>
        <v/>
      </c>
      <c r="BI122" s="121" t="str">
        <f t="shared" si="20"/>
        <v/>
      </c>
      <c r="BJ122" s="126" t="str">
        <f t="shared" si="21"/>
        <v/>
      </c>
      <c r="BK122" s="118" t="str">
        <f t="shared" si="22"/>
        <v/>
      </c>
      <c r="BL122" s="118" t="str">
        <f t="shared" si="23"/>
        <v/>
      </c>
      <c r="BM122" s="120" t="str">
        <f t="shared" si="24"/>
        <v/>
      </c>
      <c r="BN122" s="118" t="str">
        <f t="shared" si="25"/>
        <v/>
      </c>
      <c r="BO122" s="118" t="str">
        <f t="shared" si="26"/>
        <v/>
      </c>
      <c r="BP122" s="118" t="str">
        <f t="shared" si="27"/>
        <v/>
      </c>
      <c r="BQ122" s="118" t="str">
        <f t="shared" si="28"/>
        <v/>
      </c>
      <c r="BR122" s="118" t="str">
        <f t="shared" si="29"/>
        <v/>
      </c>
      <c r="BS122" s="118" t="str">
        <f t="shared" si="30"/>
        <v/>
      </c>
      <c r="BT122" s="118" t="str">
        <f t="shared" si="31"/>
        <v/>
      </c>
    </row>
    <row r="123" spans="57:72" x14ac:dyDescent="0.25">
      <c r="BE123" s="121" t="str">
        <f t="shared" si="16"/>
        <v/>
      </c>
      <c r="BF123" s="121" t="str">
        <f t="shared" si="17"/>
        <v/>
      </c>
      <c r="BG123" s="121" t="str">
        <f t="shared" si="18"/>
        <v/>
      </c>
      <c r="BH123" s="121" t="str">
        <f t="shared" si="19"/>
        <v/>
      </c>
      <c r="BI123" s="121" t="str">
        <f t="shared" si="20"/>
        <v/>
      </c>
      <c r="BJ123" s="126" t="str">
        <f t="shared" si="21"/>
        <v/>
      </c>
      <c r="BK123" s="118" t="str">
        <f t="shared" si="22"/>
        <v/>
      </c>
      <c r="BL123" s="118" t="str">
        <f t="shared" si="23"/>
        <v/>
      </c>
      <c r="BM123" s="120" t="str">
        <f t="shared" si="24"/>
        <v/>
      </c>
      <c r="BN123" s="118" t="str">
        <f t="shared" si="25"/>
        <v/>
      </c>
      <c r="BO123" s="118" t="str">
        <f t="shared" si="26"/>
        <v/>
      </c>
      <c r="BP123" s="118" t="str">
        <f t="shared" si="27"/>
        <v/>
      </c>
      <c r="BQ123" s="118" t="str">
        <f t="shared" si="28"/>
        <v/>
      </c>
      <c r="BR123" s="118" t="str">
        <f t="shared" si="29"/>
        <v/>
      </c>
      <c r="BS123" s="118" t="str">
        <f t="shared" si="30"/>
        <v/>
      </c>
      <c r="BT123" s="118" t="str">
        <f t="shared" si="31"/>
        <v/>
      </c>
    </row>
    <row r="124" spans="57:72" x14ac:dyDescent="0.25">
      <c r="BE124" s="121" t="str">
        <f t="shared" si="16"/>
        <v/>
      </c>
      <c r="BF124" s="121" t="str">
        <f t="shared" si="17"/>
        <v/>
      </c>
      <c r="BG124" s="121" t="str">
        <f t="shared" si="18"/>
        <v/>
      </c>
      <c r="BH124" s="121" t="str">
        <f t="shared" si="19"/>
        <v/>
      </c>
      <c r="BI124" s="121" t="str">
        <f t="shared" si="20"/>
        <v/>
      </c>
      <c r="BJ124" s="126" t="str">
        <f t="shared" si="21"/>
        <v/>
      </c>
      <c r="BK124" s="118" t="str">
        <f t="shared" si="22"/>
        <v/>
      </c>
      <c r="BL124" s="118" t="str">
        <f t="shared" si="23"/>
        <v/>
      </c>
      <c r="BM124" s="120" t="str">
        <f t="shared" si="24"/>
        <v/>
      </c>
      <c r="BN124" s="118" t="str">
        <f t="shared" si="25"/>
        <v/>
      </c>
      <c r="BO124" s="118" t="str">
        <f t="shared" si="26"/>
        <v/>
      </c>
      <c r="BP124" s="118" t="str">
        <f t="shared" si="27"/>
        <v/>
      </c>
      <c r="BQ124" s="118" t="str">
        <f t="shared" si="28"/>
        <v/>
      </c>
      <c r="BR124" s="118" t="str">
        <f t="shared" si="29"/>
        <v/>
      </c>
      <c r="BS124" s="118" t="str">
        <f t="shared" si="30"/>
        <v/>
      </c>
      <c r="BT124" s="118" t="str">
        <f t="shared" si="31"/>
        <v/>
      </c>
    </row>
    <row r="125" spans="57:72" x14ac:dyDescent="0.25">
      <c r="BE125" s="121" t="str">
        <f t="shared" si="16"/>
        <v/>
      </c>
      <c r="BF125" s="121" t="str">
        <f t="shared" si="17"/>
        <v/>
      </c>
      <c r="BG125" s="121" t="str">
        <f t="shared" si="18"/>
        <v/>
      </c>
      <c r="BH125" s="121" t="str">
        <f t="shared" si="19"/>
        <v/>
      </c>
      <c r="BI125" s="121" t="str">
        <f t="shared" si="20"/>
        <v/>
      </c>
      <c r="BJ125" s="126" t="str">
        <f t="shared" si="21"/>
        <v/>
      </c>
      <c r="BK125" s="118" t="str">
        <f t="shared" si="22"/>
        <v/>
      </c>
      <c r="BL125" s="118" t="str">
        <f t="shared" si="23"/>
        <v/>
      </c>
      <c r="BM125" s="120" t="str">
        <f t="shared" si="24"/>
        <v/>
      </c>
      <c r="BN125" s="118" t="str">
        <f t="shared" si="25"/>
        <v/>
      </c>
      <c r="BO125" s="118" t="str">
        <f t="shared" si="26"/>
        <v/>
      </c>
      <c r="BP125" s="118" t="str">
        <f t="shared" si="27"/>
        <v/>
      </c>
      <c r="BQ125" s="118" t="str">
        <f t="shared" si="28"/>
        <v/>
      </c>
      <c r="BR125" s="118" t="str">
        <f t="shared" si="29"/>
        <v/>
      </c>
      <c r="BS125" s="118" t="str">
        <f t="shared" si="30"/>
        <v/>
      </c>
      <c r="BT125" s="118" t="str">
        <f t="shared" si="31"/>
        <v/>
      </c>
    </row>
    <row r="126" spans="57:72" x14ac:dyDescent="0.25">
      <c r="BE126" s="121" t="str">
        <f t="shared" si="16"/>
        <v/>
      </c>
      <c r="BF126" s="121" t="str">
        <f t="shared" si="17"/>
        <v/>
      </c>
      <c r="BG126" s="121" t="str">
        <f t="shared" si="18"/>
        <v/>
      </c>
      <c r="BH126" s="121" t="str">
        <f t="shared" si="19"/>
        <v/>
      </c>
      <c r="BI126" s="121" t="str">
        <f t="shared" si="20"/>
        <v/>
      </c>
      <c r="BJ126" s="126" t="str">
        <f t="shared" si="21"/>
        <v/>
      </c>
      <c r="BK126" s="118" t="str">
        <f t="shared" si="22"/>
        <v/>
      </c>
      <c r="BL126" s="118" t="str">
        <f t="shared" si="23"/>
        <v/>
      </c>
      <c r="BM126" s="120" t="str">
        <f t="shared" si="24"/>
        <v/>
      </c>
      <c r="BN126" s="118" t="str">
        <f t="shared" si="25"/>
        <v/>
      </c>
      <c r="BO126" s="118" t="str">
        <f t="shared" si="26"/>
        <v/>
      </c>
      <c r="BP126" s="118" t="str">
        <f t="shared" si="27"/>
        <v/>
      </c>
      <c r="BQ126" s="118" t="str">
        <f t="shared" si="28"/>
        <v/>
      </c>
      <c r="BR126" s="118" t="str">
        <f t="shared" si="29"/>
        <v/>
      </c>
      <c r="BS126" s="118" t="str">
        <f t="shared" si="30"/>
        <v/>
      </c>
      <c r="BT126" s="118" t="str">
        <f t="shared" si="31"/>
        <v/>
      </c>
    </row>
    <row r="127" spans="57:72" x14ac:dyDescent="0.25">
      <c r="BE127" s="121" t="str">
        <f t="shared" si="16"/>
        <v/>
      </c>
      <c r="BF127" s="121" t="str">
        <f t="shared" si="17"/>
        <v/>
      </c>
      <c r="BG127" s="121" t="str">
        <f t="shared" si="18"/>
        <v/>
      </c>
      <c r="BH127" s="121" t="str">
        <f t="shared" si="19"/>
        <v/>
      </c>
      <c r="BI127" s="121" t="str">
        <f t="shared" si="20"/>
        <v/>
      </c>
      <c r="BJ127" s="126" t="str">
        <f t="shared" si="21"/>
        <v/>
      </c>
      <c r="BK127" s="118" t="str">
        <f t="shared" si="22"/>
        <v/>
      </c>
      <c r="BL127" s="118" t="str">
        <f t="shared" si="23"/>
        <v/>
      </c>
      <c r="BM127" s="120" t="str">
        <f t="shared" si="24"/>
        <v/>
      </c>
      <c r="BN127" s="118" t="str">
        <f t="shared" si="25"/>
        <v/>
      </c>
      <c r="BO127" s="118" t="str">
        <f t="shared" si="26"/>
        <v/>
      </c>
      <c r="BP127" s="118" t="str">
        <f t="shared" si="27"/>
        <v/>
      </c>
      <c r="BQ127" s="118" t="str">
        <f t="shared" si="28"/>
        <v/>
      </c>
      <c r="BR127" s="118" t="str">
        <f t="shared" si="29"/>
        <v/>
      </c>
      <c r="BS127" s="118" t="str">
        <f t="shared" si="30"/>
        <v/>
      </c>
      <c r="BT127" s="118" t="str">
        <f t="shared" si="31"/>
        <v/>
      </c>
    </row>
    <row r="128" spans="57:72" x14ac:dyDescent="0.25">
      <c r="BE128" s="121" t="str">
        <f t="shared" si="16"/>
        <v/>
      </c>
      <c r="BF128" s="121" t="str">
        <f t="shared" si="17"/>
        <v/>
      </c>
      <c r="BG128" s="121" t="str">
        <f t="shared" si="18"/>
        <v/>
      </c>
      <c r="BH128" s="121" t="str">
        <f t="shared" si="19"/>
        <v/>
      </c>
      <c r="BI128" s="121" t="str">
        <f t="shared" si="20"/>
        <v/>
      </c>
      <c r="BJ128" s="126" t="str">
        <f t="shared" si="21"/>
        <v/>
      </c>
      <c r="BK128" s="118" t="str">
        <f t="shared" si="22"/>
        <v/>
      </c>
      <c r="BL128" s="118" t="str">
        <f t="shared" si="23"/>
        <v/>
      </c>
      <c r="BM128" s="120" t="str">
        <f t="shared" si="24"/>
        <v/>
      </c>
      <c r="BN128" s="118" t="str">
        <f t="shared" si="25"/>
        <v/>
      </c>
      <c r="BO128" s="118" t="str">
        <f t="shared" si="26"/>
        <v/>
      </c>
      <c r="BP128" s="118" t="str">
        <f t="shared" si="27"/>
        <v/>
      </c>
      <c r="BQ128" s="118" t="str">
        <f t="shared" si="28"/>
        <v/>
      </c>
      <c r="BR128" s="118" t="str">
        <f t="shared" si="29"/>
        <v/>
      </c>
      <c r="BS128" s="118" t="str">
        <f t="shared" si="30"/>
        <v/>
      </c>
      <c r="BT128" s="118" t="str">
        <f t="shared" si="31"/>
        <v/>
      </c>
    </row>
    <row r="129" spans="57:72" x14ac:dyDescent="0.25">
      <c r="BE129" s="121" t="str">
        <f t="shared" si="16"/>
        <v/>
      </c>
      <c r="BF129" s="121" t="str">
        <f t="shared" si="17"/>
        <v/>
      </c>
      <c r="BG129" s="121" t="str">
        <f t="shared" si="18"/>
        <v/>
      </c>
      <c r="BH129" s="121" t="str">
        <f t="shared" si="19"/>
        <v/>
      </c>
      <c r="BI129" s="121" t="str">
        <f t="shared" si="20"/>
        <v/>
      </c>
      <c r="BJ129" s="126" t="str">
        <f t="shared" si="21"/>
        <v/>
      </c>
      <c r="BK129" s="118" t="str">
        <f t="shared" si="22"/>
        <v/>
      </c>
      <c r="BL129" s="118" t="str">
        <f t="shared" si="23"/>
        <v/>
      </c>
      <c r="BM129" s="120" t="str">
        <f t="shared" si="24"/>
        <v/>
      </c>
      <c r="BN129" s="118" t="str">
        <f t="shared" si="25"/>
        <v/>
      </c>
      <c r="BO129" s="118" t="str">
        <f t="shared" si="26"/>
        <v/>
      </c>
      <c r="BP129" s="118" t="str">
        <f t="shared" si="27"/>
        <v/>
      </c>
      <c r="BQ129" s="118" t="str">
        <f t="shared" si="28"/>
        <v/>
      </c>
      <c r="BR129" s="118" t="str">
        <f t="shared" si="29"/>
        <v/>
      </c>
      <c r="BS129" s="118" t="str">
        <f t="shared" si="30"/>
        <v/>
      </c>
      <c r="BT129" s="118" t="str">
        <f t="shared" si="31"/>
        <v/>
      </c>
    </row>
    <row r="130" spans="57:72" x14ac:dyDescent="0.25">
      <c r="BE130" s="121" t="str">
        <f t="shared" ref="BE130:BE193" si="32">TRIM(IFERROR(SUBSTITUTE(TRIM(MID(SUBSTITUTE($D130,",",REPT(" ",LEN($D130))),(1-1)*LEN($D130)+1,LEN($D130))),MID(LEFT(TRIM(MID(SUBSTITUTE($D130,",",REPT(" ",LEN($D130))),(1-1)*LEN($D130)+1,LEN($D130))),FIND(")",TRIM(MID(SUBSTITUTE($D130,",",REPT(" ",LEN($D130))),(1-1)*LEN($D130)+1,LEN($D130))))),FIND("(",TRIM(MID(SUBSTITUTE($D130,",",REPT(" ",LEN($D130))),(1-1)*LEN($D130)+1,LEN($D130)))),LEN(TRIM(MID(SUBSTITUTE($D130,",",REPT(" ",LEN($D130))),(1-1)*LEN($D130)+1,LEN($D130))))),""),TRIM(MID(SUBSTITUTE($D130,",",REPT(" ",LEN($D130))),(1-1)*LEN($D130)+1,LEN($D130)))))</f>
        <v/>
      </c>
      <c r="BF130" s="121" t="str">
        <f t="shared" ref="BF130:BF193" si="33">TRIM(IFERROR(SUBSTITUTE(TRIM(MID(SUBSTITUTE($D130,",",REPT(" ",LEN($D130))),(2-1)*LEN($D130)+1,LEN($D130))),MID(LEFT(TRIM(MID(SUBSTITUTE($D130,",",REPT(" ",LEN($D130))),(2-1)*LEN($D130)+1,LEN($D130))),FIND(")",TRIM(MID(SUBSTITUTE($D130,",",REPT(" ",LEN($D130))),(2-1)*LEN($D130)+1,LEN($D130))))),FIND("(",TRIM(MID(SUBSTITUTE($D130,",",REPT(" ",LEN($D130))),(2-1)*LEN($D130)+1,LEN($D130)))),LEN(TRIM(MID(SUBSTITUTE($D130,",",REPT(" ",LEN($D130))),(2-1)*LEN($D130)+1,LEN($D130))))),""),TRIM(MID(SUBSTITUTE($D130,",",REPT(" ",LEN($D130))),(2-1)*LEN($D130)+1,LEN($D130)))))</f>
        <v/>
      </c>
      <c r="BG130" s="121" t="str">
        <f t="shared" ref="BG130:BG193" si="34">TRIM(IFERROR(SUBSTITUTE(TRIM(MID(SUBSTITUTE($D130,",",REPT(" ",LEN($D130))),(3-1)*LEN($D130)+1,LEN($D130))),MID(LEFT(TRIM(MID(SUBSTITUTE($D130,",",REPT(" ",LEN($D130))),(3-1)*LEN($D130)+1,LEN($D130))),FIND(")",TRIM(MID(SUBSTITUTE($D130,",",REPT(" ",LEN($D130))),(3-1)*LEN($D130)+1,LEN($D130))))),FIND("(",TRIM(MID(SUBSTITUTE($D130,",",REPT(" ",LEN($D130))),(3-1)*LEN($D130)+1,LEN($D130)))),LEN(TRIM(MID(SUBSTITUTE($D130,",",REPT(" ",LEN($D130))),(3-1)*LEN($D130)+1,LEN($D130))))),""),TRIM(MID(SUBSTITUTE($D130,",",REPT(" ",LEN($D130))),(3-1)*LEN($D130)+1,LEN($D130)))))</f>
        <v/>
      </c>
      <c r="BH130" s="121" t="str">
        <f t="shared" ref="BH130:BH193" si="35">TRIM(IFERROR(SUBSTITUTE(TRIM(MID(SUBSTITUTE($D130,",",REPT(" ",LEN($D130))),(4-1)*LEN($D130)+1,LEN($D130))),MID(LEFT(TRIM(MID(SUBSTITUTE($D130,",",REPT(" ",LEN($D130))),(4-1)*LEN($D130)+1,LEN($D130))),FIND(")",TRIM(MID(SUBSTITUTE($D130,",",REPT(" ",LEN($D130))),(4-1)*LEN($D130)+1,LEN($D130))))),FIND("(",TRIM(MID(SUBSTITUTE($D130,",",REPT(" ",LEN($D130))),(4-1)*LEN($D130)+1,LEN($D130)))),LEN(TRIM(MID(SUBSTITUTE($D130,",",REPT(" ",LEN($D130))),(4-1)*LEN($D130)+1,LEN($D130))))),""),TRIM(MID(SUBSTITUTE($D130,",",REPT(" ",LEN($D130))),(4-1)*LEN($D130)+1,LEN($D130)))))</f>
        <v/>
      </c>
      <c r="BI130" s="121" t="str">
        <f t="shared" ref="BI130:BI193" si="36">TRIM(IFERROR(SUBSTITUTE(TRIM(MID(SUBSTITUTE($D130,",",REPT(" ",LEN($D130))),(5-1)*LEN($D130)+1,LEN($D130))),MID(LEFT(TRIM(MID(SUBSTITUTE($D130,",",REPT(" ",LEN($D130))),(5-1)*LEN($D130)+1,LEN($D130))),FIND(")",TRIM(MID(SUBSTITUTE($D130,",",REPT(" ",LEN($D130))),(5-1)*LEN($D130)+1,LEN($D130))))),FIND("(",TRIM(MID(SUBSTITUTE($D130,",",REPT(" ",LEN($D130))),(5-1)*LEN($D130)+1,LEN($D130)))),LEN(TRIM(MID(SUBSTITUTE($D130,",",REPT(" ",LEN($D130))),(5-1)*LEN($D130)+1,LEN($D130))))),""),TRIM(MID(SUBSTITUTE($D130,",",REPT(" ",LEN($D130))),(5-1)*LEN($D130)+1,LEN($D130)))))</f>
        <v/>
      </c>
      <c r="BJ130" s="126" t="str">
        <f t="shared" si="21"/>
        <v/>
      </c>
      <c r="BK130" s="118" t="str">
        <f t="shared" si="22"/>
        <v/>
      </c>
      <c r="BL130" s="118" t="str">
        <f t="shared" si="23"/>
        <v/>
      </c>
      <c r="BM130" s="120" t="str">
        <f t="shared" si="24"/>
        <v/>
      </c>
      <c r="BN130" s="118" t="str">
        <f t="shared" si="25"/>
        <v/>
      </c>
      <c r="BO130" s="118" t="str">
        <f t="shared" si="26"/>
        <v/>
      </c>
      <c r="BP130" s="118" t="str">
        <f t="shared" si="27"/>
        <v/>
      </c>
      <c r="BQ130" s="118" t="str">
        <f t="shared" si="28"/>
        <v/>
      </c>
      <c r="BR130" s="118" t="str">
        <f t="shared" si="29"/>
        <v/>
      </c>
      <c r="BS130" s="118" t="str">
        <f t="shared" si="30"/>
        <v/>
      </c>
      <c r="BT130" s="118" t="str">
        <f t="shared" si="31"/>
        <v/>
      </c>
    </row>
    <row r="131" spans="57:72" x14ac:dyDescent="0.25">
      <c r="BE131" s="121" t="str">
        <f t="shared" si="32"/>
        <v/>
      </c>
      <c r="BF131" s="121" t="str">
        <f t="shared" si="33"/>
        <v/>
      </c>
      <c r="BG131" s="121" t="str">
        <f t="shared" si="34"/>
        <v/>
      </c>
      <c r="BH131" s="121" t="str">
        <f t="shared" si="35"/>
        <v/>
      </c>
      <c r="BI131" s="121" t="str">
        <f t="shared" si="36"/>
        <v/>
      </c>
      <c r="BJ131" s="126" t="str">
        <f t="shared" ref="BJ131:BJ194" si="37">_xlfn.TEXTJOIN("/",TRUE,BE131:BI131)</f>
        <v/>
      </c>
      <c r="BK131" s="118" t="str">
        <f t="shared" ref="BK131:BK194" si="38">IF(A131&gt;"",ISNUMBER(SEARCH(BK$1, " "&amp;$D131&amp;" ")),"")</f>
        <v/>
      </c>
      <c r="BL131" s="118" t="str">
        <f t="shared" ref="BL131:BL194" si="39">IF(A131&gt;"",ISNUMBER(SEARCH(BL$1, " "&amp;$D131&amp;" ")),"")</f>
        <v/>
      </c>
      <c r="BM131" s="120" t="str">
        <f t="shared" ref="BM131:BM194" si="40">IF(A131&gt;"",ISNUMBER(SEARCH(BM$1, " "&amp;$D131&amp;" ")),"")</f>
        <v/>
      </c>
      <c r="BN131" s="118" t="str">
        <f t="shared" ref="BN131:BN194" si="41">IF(A131&gt;"",ISNUMBER(SEARCH(" "&amp;BN$1&amp;" "," "&amp;$BJ131&amp;" ")),"")</f>
        <v/>
      </c>
      <c r="BO131" s="118" t="str">
        <f t="shared" ref="BO131:BO194" si="42">IF(A131&gt;"",ISNUMBER(SEARCH(BO$1&amp;"/",$BJ131&amp;"/")),"")</f>
        <v/>
      </c>
      <c r="BP131" s="118" t="str">
        <f t="shared" ref="BP131:BP194" si="43">IF(A131&gt;"",OR(ISNUMBER(SEARCH(" "&amp;BP$1&amp;" "," "&amp;$BJ131&amp;" ")),ISNUMBER(SEARCH("/"&amp;BP$1,"/"&amp;$BJ131)),ISNUMBER(SEARCH(BP$1&amp;"/",$BJ131&amp;"/"))),"")</f>
        <v/>
      </c>
      <c r="BQ131" s="118" t="str">
        <f t="shared" ref="BQ131:BQ194" si="44">IF(A131&gt;"",OR(ISNUMBER(SEARCH(" "&amp;BQ$1&amp;" "," "&amp;$BJ131&amp;" ")),ISNUMBER(SEARCH("/"&amp;BQ$1,"/"&amp;$BJ131)),ISNUMBER(SEARCH(BQ$1&amp;"/",$BJ131&amp;"/"))),"")</f>
        <v/>
      </c>
      <c r="BR131" s="118" t="str">
        <f t="shared" ref="BR131:BR194" si="45">IF(A131&gt;"",OR(ISNUMBER(SEARCH(" "&amp;BR$1&amp;"/"," "&amp;$BJ131&amp;"/")),ISNUMBER(SEARCH("/"&amp;BR$1&amp;"/","/"&amp;$BJ131&amp;"/"))),"")</f>
        <v/>
      </c>
      <c r="BS131" s="118" t="str">
        <f t="shared" ref="BS131:BS194" si="46">IF(A131&gt;"",OR(ISNUMBER(SEARCH(" "&amp;BS$1&amp;" "," "&amp;$BJ131&amp;" ")),ISNUMBER(SEARCH("/"&amp;BS$1,"/"&amp;$BJ131)),ISNUMBER(SEARCH(BS$1&amp;"/",$BJ131&amp;"/"))),"")</f>
        <v/>
      </c>
      <c r="BT131" s="118" t="str">
        <f t="shared" ref="BT131:BT194" si="47">IF(A131&gt;"",OR(ISNUMBER(SEARCH(" "&amp;BT$1&amp;" "," "&amp;$BJ131&amp;" ")),ISNUMBER(SEARCH("/"&amp;BT$1,"/"&amp;$BJ131)),ISNUMBER(SEARCH(BT$1&amp;"/",$BJ131&amp;"/"))),"")</f>
        <v/>
      </c>
    </row>
    <row r="132" spans="57:72" x14ac:dyDescent="0.25">
      <c r="BE132" s="121" t="str">
        <f t="shared" si="32"/>
        <v/>
      </c>
      <c r="BF132" s="121" t="str">
        <f t="shared" si="33"/>
        <v/>
      </c>
      <c r="BG132" s="121" t="str">
        <f t="shared" si="34"/>
        <v/>
      </c>
      <c r="BH132" s="121" t="str">
        <f t="shared" si="35"/>
        <v/>
      </c>
      <c r="BI132" s="121" t="str">
        <f t="shared" si="36"/>
        <v/>
      </c>
      <c r="BJ132" s="126" t="str">
        <f t="shared" si="37"/>
        <v/>
      </c>
      <c r="BK132" s="118" t="str">
        <f t="shared" si="38"/>
        <v/>
      </c>
      <c r="BL132" s="118" t="str">
        <f t="shared" si="39"/>
        <v/>
      </c>
      <c r="BM132" s="120" t="str">
        <f t="shared" si="40"/>
        <v/>
      </c>
      <c r="BN132" s="118" t="str">
        <f t="shared" si="41"/>
        <v/>
      </c>
      <c r="BO132" s="118" t="str">
        <f t="shared" si="42"/>
        <v/>
      </c>
      <c r="BP132" s="118" t="str">
        <f t="shared" si="43"/>
        <v/>
      </c>
      <c r="BQ132" s="118" t="str">
        <f t="shared" si="44"/>
        <v/>
      </c>
      <c r="BR132" s="118" t="str">
        <f t="shared" si="45"/>
        <v/>
      </c>
      <c r="BS132" s="118" t="str">
        <f t="shared" si="46"/>
        <v/>
      </c>
      <c r="BT132" s="118" t="str">
        <f t="shared" si="47"/>
        <v/>
      </c>
    </row>
    <row r="133" spans="57:72" x14ac:dyDescent="0.25">
      <c r="BE133" s="121" t="str">
        <f t="shared" si="32"/>
        <v/>
      </c>
      <c r="BF133" s="121" t="str">
        <f t="shared" si="33"/>
        <v/>
      </c>
      <c r="BG133" s="121" t="str">
        <f t="shared" si="34"/>
        <v/>
      </c>
      <c r="BH133" s="121" t="str">
        <f t="shared" si="35"/>
        <v/>
      </c>
      <c r="BI133" s="121" t="str">
        <f t="shared" si="36"/>
        <v/>
      </c>
      <c r="BJ133" s="126" t="str">
        <f t="shared" si="37"/>
        <v/>
      </c>
      <c r="BK133" s="118" t="str">
        <f t="shared" si="38"/>
        <v/>
      </c>
      <c r="BL133" s="118" t="str">
        <f t="shared" si="39"/>
        <v/>
      </c>
      <c r="BM133" s="120" t="str">
        <f t="shared" si="40"/>
        <v/>
      </c>
      <c r="BN133" s="118" t="str">
        <f t="shared" si="41"/>
        <v/>
      </c>
      <c r="BO133" s="118" t="str">
        <f t="shared" si="42"/>
        <v/>
      </c>
      <c r="BP133" s="118" t="str">
        <f t="shared" si="43"/>
        <v/>
      </c>
      <c r="BQ133" s="118" t="str">
        <f t="shared" si="44"/>
        <v/>
      </c>
      <c r="BR133" s="118" t="str">
        <f t="shared" si="45"/>
        <v/>
      </c>
      <c r="BS133" s="118" t="str">
        <f t="shared" si="46"/>
        <v/>
      </c>
      <c r="BT133" s="118" t="str">
        <f t="shared" si="47"/>
        <v/>
      </c>
    </row>
    <row r="134" spans="57:72" x14ac:dyDescent="0.25">
      <c r="BE134" s="121" t="str">
        <f t="shared" si="32"/>
        <v/>
      </c>
      <c r="BF134" s="121" t="str">
        <f t="shared" si="33"/>
        <v/>
      </c>
      <c r="BG134" s="121" t="str">
        <f t="shared" si="34"/>
        <v/>
      </c>
      <c r="BH134" s="121" t="str">
        <f t="shared" si="35"/>
        <v/>
      </c>
      <c r="BI134" s="121" t="str">
        <f t="shared" si="36"/>
        <v/>
      </c>
      <c r="BJ134" s="126" t="str">
        <f t="shared" si="37"/>
        <v/>
      </c>
      <c r="BK134" s="118" t="str">
        <f t="shared" si="38"/>
        <v/>
      </c>
      <c r="BL134" s="118" t="str">
        <f t="shared" si="39"/>
        <v/>
      </c>
      <c r="BM134" s="120" t="str">
        <f t="shared" si="40"/>
        <v/>
      </c>
      <c r="BN134" s="118" t="str">
        <f t="shared" si="41"/>
        <v/>
      </c>
      <c r="BO134" s="118" t="str">
        <f t="shared" si="42"/>
        <v/>
      </c>
      <c r="BP134" s="118" t="str">
        <f t="shared" si="43"/>
        <v/>
      </c>
      <c r="BQ134" s="118" t="str">
        <f t="shared" si="44"/>
        <v/>
      </c>
      <c r="BR134" s="118" t="str">
        <f t="shared" si="45"/>
        <v/>
      </c>
      <c r="BS134" s="118" t="str">
        <f t="shared" si="46"/>
        <v/>
      </c>
      <c r="BT134" s="118" t="str">
        <f t="shared" si="47"/>
        <v/>
      </c>
    </row>
    <row r="135" spans="57:72" x14ac:dyDescent="0.25">
      <c r="BE135" s="121" t="str">
        <f t="shared" si="32"/>
        <v/>
      </c>
      <c r="BF135" s="121" t="str">
        <f t="shared" si="33"/>
        <v/>
      </c>
      <c r="BG135" s="121" t="str">
        <f t="shared" si="34"/>
        <v/>
      </c>
      <c r="BH135" s="121" t="str">
        <f t="shared" si="35"/>
        <v/>
      </c>
      <c r="BI135" s="121" t="str">
        <f t="shared" si="36"/>
        <v/>
      </c>
      <c r="BJ135" s="126" t="str">
        <f t="shared" si="37"/>
        <v/>
      </c>
      <c r="BK135" s="118" t="str">
        <f t="shared" si="38"/>
        <v/>
      </c>
      <c r="BL135" s="118" t="str">
        <f t="shared" si="39"/>
        <v/>
      </c>
      <c r="BM135" s="120" t="str">
        <f t="shared" si="40"/>
        <v/>
      </c>
      <c r="BN135" s="118" t="str">
        <f t="shared" si="41"/>
        <v/>
      </c>
      <c r="BO135" s="118" t="str">
        <f t="shared" si="42"/>
        <v/>
      </c>
      <c r="BP135" s="118" t="str">
        <f t="shared" si="43"/>
        <v/>
      </c>
      <c r="BQ135" s="118" t="str">
        <f t="shared" si="44"/>
        <v/>
      </c>
      <c r="BR135" s="118" t="str">
        <f t="shared" si="45"/>
        <v/>
      </c>
      <c r="BS135" s="118" t="str">
        <f t="shared" si="46"/>
        <v/>
      </c>
      <c r="BT135" s="118" t="str">
        <f t="shared" si="47"/>
        <v/>
      </c>
    </row>
    <row r="136" spans="57:72" x14ac:dyDescent="0.25">
      <c r="BE136" s="121" t="str">
        <f t="shared" si="32"/>
        <v/>
      </c>
      <c r="BF136" s="121" t="str">
        <f t="shared" si="33"/>
        <v/>
      </c>
      <c r="BG136" s="121" t="str">
        <f t="shared" si="34"/>
        <v/>
      </c>
      <c r="BH136" s="121" t="str">
        <f t="shared" si="35"/>
        <v/>
      </c>
      <c r="BI136" s="121" t="str">
        <f t="shared" si="36"/>
        <v/>
      </c>
      <c r="BJ136" s="126" t="str">
        <f t="shared" si="37"/>
        <v/>
      </c>
      <c r="BK136" s="118" t="str">
        <f t="shared" si="38"/>
        <v/>
      </c>
      <c r="BL136" s="118" t="str">
        <f t="shared" si="39"/>
        <v/>
      </c>
      <c r="BM136" s="120" t="str">
        <f t="shared" si="40"/>
        <v/>
      </c>
      <c r="BN136" s="118" t="str">
        <f t="shared" si="41"/>
        <v/>
      </c>
      <c r="BO136" s="118" t="str">
        <f t="shared" si="42"/>
        <v/>
      </c>
      <c r="BP136" s="118" t="str">
        <f t="shared" si="43"/>
        <v/>
      </c>
      <c r="BQ136" s="118" t="str">
        <f t="shared" si="44"/>
        <v/>
      </c>
      <c r="BR136" s="118" t="str">
        <f t="shared" si="45"/>
        <v/>
      </c>
      <c r="BS136" s="118" t="str">
        <f t="shared" si="46"/>
        <v/>
      </c>
      <c r="BT136" s="118" t="str">
        <f t="shared" si="47"/>
        <v/>
      </c>
    </row>
    <row r="137" spans="57:72" x14ac:dyDescent="0.25">
      <c r="BE137" s="121" t="str">
        <f t="shared" si="32"/>
        <v/>
      </c>
      <c r="BF137" s="121" t="str">
        <f t="shared" si="33"/>
        <v/>
      </c>
      <c r="BG137" s="121" t="str">
        <f t="shared" si="34"/>
        <v/>
      </c>
      <c r="BH137" s="121" t="str">
        <f t="shared" si="35"/>
        <v/>
      </c>
      <c r="BI137" s="121" t="str">
        <f t="shared" si="36"/>
        <v/>
      </c>
      <c r="BJ137" s="126" t="str">
        <f t="shared" si="37"/>
        <v/>
      </c>
      <c r="BK137" s="118" t="str">
        <f t="shared" si="38"/>
        <v/>
      </c>
      <c r="BL137" s="118" t="str">
        <f t="shared" si="39"/>
        <v/>
      </c>
      <c r="BM137" s="120" t="str">
        <f t="shared" si="40"/>
        <v/>
      </c>
      <c r="BN137" s="118" t="str">
        <f t="shared" si="41"/>
        <v/>
      </c>
      <c r="BO137" s="118" t="str">
        <f t="shared" si="42"/>
        <v/>
      </c>
      <c r="BP137" s="118" t="str">
        <f t="shared" si="43"/>
        <v/>
      </c>
      <c r="BQ137" s="118" t="str">
        <f t="shared" si="44"/>
        <v/>
      </c>
      <c r="BR137" s="118" t="str">
        <f t="shared" si="45"/>
        <v/>
      </c>
      <c r="BS137" s="118" t="str">
        <f t="shared" si="46"/>
        <v/>
      </c>
      <c r="BT137" s="118" t="str">
        <f t="shared" si="47"/>
        <v/>
      </c>
    </row>
    <row r="138" spans="57:72" x14ac:dyDescent="0.25">
      <c r="BE138" s="121" t="str">
        <f t="shared" si="32"/>
        <v/>
      </c>
      <c r="BF138" s="121" t="str">
        <f t="shared" si="33"/>
        <v/>
      </c>
      <c r="BG138" s="121" t="str">
        <f t="shared" si="34"/>
        <v/>
      </c>
      <c r="BH138" s="121" t="str">
        <f t="shared" si="35"/>
        <v/>
      </c>
      <c r="BI138" s="121" t="str">
        <f t="shared" si="36"/>
        <v/>
      </c>
      <c r="BJ138" s="126" t="str">
        <f t="shared" si="37"/>
        <v/>
      </c>
      <c r="BK138" s="118" t="str">
        <f t="shared" si="38"/>
        <v/>
      </c>
      <c r="BL138" s="118" t="str">
        <f t="shared" si="39"/>
        <v/>
      </c>
      <c r="BM138" s="120" t="str">
        <f t="shared" si="40"/>
        <v/>
      </c>
      <c r="BN138" s="118" t="str">
        <f t="shared" si="41"/>
        <v/>
      </c>
      <c r="BO138" s="118" t="str">
        <f t="shared" si="42"/>
        <v/>
      </c>
      <c r="BP138" s="118" t="str">
        <f t="shared" si="43"/>
        <v/>
      </c>
      <c r="BQ138" s="118" t="str">
        <f t="shared" si="44"/>
        <v/>
      </c>
      <c r="BR138" s="118" t="str">
        <f t="shared" si="45"/>
        <v/>
      </c>
      <c r="BS138" s="118" t="str">
        <f t="shared" si="46"/>
        <v/>
      </c>
      <c r="BT138" s="118" t="str">
        <f t="shared" si="47"/>
        <v/>
      </c>
    </row>
    <row r="139" spans="57:72" x14ac:dyDescent="0.25">
      <c r="BE139" s="121" t="str">
        <f t="shared" si="32"/>
        <v/>
      </c>
      <c r="BF139" s="121" t="str">
        <f t="shared" si="33"/>
        <v/>
      </c>
      <c r="BG139" s="121" t="str">
        <f t="shared" si="34"/>
        <v/>
      </c>
      <c r="BH139" s="121" t="str">
        <f t="shared" si="35"/>
        <v/>
      </c>
      <c r="BI139" s="121" t="str">
        <f t="shared" si="36"/>
        <v/>
      </c>
      <c r="BJ139" s="126" t="str">
        <f t="shared" si="37"/>
        <v/>
      </c>
      <c r="BK139" s="118" t="str">
        <f t="shared" si="38"/>
        <v/>
      </c>
      <c r="BL139" s="118" t="str">
        <f t="shared" si="39"/>
        <v/>
      </c>
      <c r="BM139" s="120" t="str">
        <f t="shared" si="40"/>
        <v/>
      </c>
      <c r="BN139" s="118" t="str">
        <f t="shared" si="41"/>
        <v/>
      </c>
      <c r="BO139" s="118" t="str">
        <f t="shared" si="42"/>
        <v/>
      </c>
      <c r="BP139" s="118" t="str">
        <f t="shared" si="43"/>
        <v/>
      </c>
      <c r="BQ139" s="118" t="str">
        <f t="shared" si="44"/>
        <v/>
      </c>
      <c r="BR139" s="118" t="str">
        <f t="shared" si="45"/>
        <v/>
      </c>
      <c r="BS139" s="118" t="str">
        <f t="shared" si="46"/>
        <v/>
      </c>
      <c r="BT139" s="118" t="str">
        <f t="shared" si="47"/>
        <v/>
      </c>
    </row>
    <row r="140" spans="57:72" x14ac:dyDescent="0.25">
      <c r="BE140" s="121" t="str">
        <f t="shared" si="32"/>
        <v/>
      </c>
      <c r="BF140" s="121" t="str">
        <f t="shared" si="33"/>
        <v/>
      </c>
      <c r="BG140" s="121" t="str">
        <f t="shared" si="34"/>
        <v/>
      </c>
      <c r="BH140" s="121" t="str">
        <f t="shared" si="35"/>
        <v/>
      </c>
      <c r="BI140" s="121" t="str">
        <f t="shared" si="36"/>
        <v/>
      </c>
      <c r="BJ140" s="126" t="str">
        <f t="shared" si="37"/>
        <v/>
      </c>
      <c r="BK140" s="118" t="str">
        <f t="shared" si="38"/>
        <v/>
      </c>
      <c r="BL140" s="118" t="str">
        <f t="shared" si="39"/>
        <v/>
      </c>
      <c r="BM140" s="120" t="str">
        <f t="shared" si="40"/>
        <v/>
      </c>
      <c r="BN140" s="118" t="str">
        <f t="shared" si="41"/>
        <v/>
      </c>
      <c r="BO140" s="118" t="str">
        <f t="shared" si="42"/>
        <v/>
      </c>
      <c r="BP140" s="118" t="str">
        <f t="shared" si="43"/>
        <v/>
      </c>
      <c r="BQ140" s="118" t="str">
        <f t="shared" si="44"/>
        <v/>
      </c>
      <c r="BR140" s="118" t="str">
        <f t="shared" si="45"/>
        <v/>
      </c>
      <c r="BS140" s="118" t="str">
        <f t="shared" si="46"/>
        <v/>
      </c>
      <c r="BT140" s="118" t="str">
        <f t="shared" si="47"/>
        <v/>
      </c>
    </row>
    <row r="141" spans="57:72" x14ac:dyDescent="0.25">
      <c r="BE141" s="121" t="str">
        <f t="shared" si="32"/>
        <v/>
      </c>
      <c r="BF141" s="121" t="str">
        <f t="shared" si="33"/>
        <v/>
      </c>
      <c r="BG141" s="121" t="str">
        <f t="shared" si="34"/>
        <v/>
      </c>
      <c r="BH141" s="121" t="str">
        <f t="shared" si="35"/>
        <v/>
      </c>
      <c r="BI141" s="121" t="str">
        <f t="shared" si="36"/>
        <v/>
      </c>
      <c r="BJ141" s="126" t="str">
        <f t="shared" si="37"/>
        <v/>
      </c>
      <c r="BK141" s="118" t="str">
        <f t="shared" si="38"/>
        <v/>
      </c>
      <c r="BL141" s="118" t="str">
        <f t="shared" si="39"/>
        <v/>
      </c>
      <c r="BM141" s="120" t="str">
        <f t="shared" si="40"/>
        <v/>
      </c>
      <c r="BN141" s="118" t="str">
        <f t="shared" si="41"/>
        <v/>
      </c>
      <c r="BO141" s="118" t="str">
        <f t="shared" si="42"/>
        <v/>
      </c>
      <c r="BP141" s="118" t="str">
        <f t="shared" si="43"/>
        <v/>
      </c>
      <c r="BQ141" s="118" t="str">
        <f t="shared" si="44"/>
        <v/>
      </c>
      <c r="BR141" s="118" t="str">
        <f t="shared" si="45"/>
        <v/>
      </c>
      <c r="BS141" s="118" t="str">
        <f t="shared" si="46"/>
        <v/>
      </c>
      <c r="BT141" s="118" t="str">
        <f t="shared" si="47"/>
        <v/>
      </c>
    </row>
    <row r="142" spans="57:72" x14ac:dyDescent="0.25">
      <c r="BE142" s="121" t="str">
        <f t="shared" si="32"/>
        <v/>
      </c>
      <c r="BF142" s="121" t="str">
        <f t="shared" si="33"/>
        <v/>
      </c>
      <c r="BG142" s="121" t="str">
        <f t="shared" si="34"/>
        <v/>
      </c>
      <c r="BH142" s="121" t="str">
        <f t="shared" si="35"/>
        <v/>
      </c>
      <c r="BI142" s="121" t="str">
        <f t="shared" si="36"/>
        <v/>
      </c>
      <c r="BJ142" s="126" t="str">
        <f t="shared" si="37"/>
        <v/>
      </c>
      <c r="BK142" s="118" t="str">
        <f t="shared" si="38"/>
        <v/>
      </c>
      <c r="BL142" s="118" t="str">
        <f t="shared" si="39"/>
        <v/>
      </c>
      <c r="BM142" s="120" t="str">
        <f t="shared" si="40"/>
        <v/>
      </c>
      <c r="BN142" s="118" t="str">
        <f t="shared" si="41"/>
        <v/>
      </c>
      <c r="BO142" s="118" t="str">
        <f t="shared" si="42"/>
        <v/>
      </c>
      <c r="BP142" s="118" t="str">
        <f t="shared" si="43"/>
        <v/>
      </c>
      <c r="BQ142" s="118" t="str">
        <f t="shared" si="44"/>
        <v/>
      </c>
      <c r="BR142" s="118" t="str">
        <f t="shared" si="45"/>
        <v/>
      </c>
      <c r="BS142" s="118" t="str">
        <f t="shared" si="46"/>
        <v/>
      </c>
      <c r="BT142" s="118" t="str">
        <f t="shared" si="47"/>
        <v/>
      </c>
    </row>
    <row r="143" spans="57:72" x14ac:dyDescent="0.25">
      <c r="BE143" s="121" t="str">
        <f t="shared" si="32"/>
        <v/>
      </c>
      <c r="BF143" s="121" t="str">
        <f t="shared" si="33"/>
        <v/>
      </c>
      <c r="BG143" s="121" t="str">
        <f t="shared" si="34"/>
        <v/>
      </c>
      <c r="BH143" s="121" t="str">
        <f t="shared" si="35"/>
        <v/>
      </c>
      <c r="BI143" s="121" t="str">
        <f t="shared" si="36"/>
        <v/>
      </c>
      <c r="BJ143" s="126" t="str">
        <f t="shared" si="37"/>
        <v/>
      </c>
      <c r="BK143" s="118" t="str">
        <f t="shared" si="38"/>
        <v/>
      </c>
      <c r="BL143" s="118" t="str">
        <f t="shared" si="39"/>
        <v/>
      </c>
      <c r="BM143" s="120" t="str">
        <f t="shared" si="40"/>
        <v/>
      </c>
      <c r="BN143" s="118" t="str">
        <f t="shared" si="41"/>
        <v/>
      </c>
      <c r="BO143" s="118" t="str">
        <f t="shared" si="42"/>
        <v/>
      </c>
      <c r="BP143" s="118" t="str">
        <f t="shared" si="43"/>
        <v/>
      </c>
      <c r="BQ143" s="118" t="str">
        <f t="shared" si="44"/>
        <v/>
      </c>
      <c r="BR143" s="118" t="str">
        <f t="shared" si="45"/>
        <v/>
      </c>
      <c r="BS143" s="118" t="str">
        <f t="shared" si="46"/>
        <v/>
      </c>
      <c r="BT143" s="118" t="str">
        <f t="shared" si="47"/>
        <v/>
      </c>
    </row>
    <row r="144" spans="57:72" x14ac:dyDescent="0.25">
      <c r="BE144" s="121" t="str">
        <f t="shared" si="32"/>
        <v/>
      </c>
      <c r="BF144" s="121" t="str">
        <f t="shared" si="33"/>
        <v/>
      </c>
      <c r="BG144" s="121" t="str">
        <f t="shared" si="34"/>
        <v/>
      </c>
      <c r="BH144" s="121" t="str">
        <f t="shared" si="35"/>
        <v/>
      </c>
      <c r="BI144" s="121" t="str">
        <f t="shared" si="36"/>
        <v/>
      </c>
      <c r="BJ144" s="126" t="str">
        <f t="shared" si="37"/>
        <v/>
      </c>
      <c r="BK144" s="118" t="str">
        <f t="shared" si="38"/>
        <v/>
      </c>
      <c r="BL144" s="118" t="str">
        <f t="shared" si="39"/>
        <v/>
      </c>
      <c r="BM144" s="120" t="str">
        <f t="shared" si="40"/>
        <v/>
      </c>
      <c r="BN144" s="118" t="str">
        <f t="shared" si="41"/>
        <v/>
      </c>
      <c r="BO144" s="118" t="str">
        <f t="shared" si="42"/>
        <v/>
      </c>
      <c r="BP144" s="118" t="str">
        <f t="shared" si="43"/>
        <v/>
      </c>
      <c r="BQ144" s="118" t="str">
        <f t="shared" si="44"/>
        <v/>
      </c>
      <c r="BR144" s="118" t="str">
        <f t="shared" si="45"/>
        <v/>
      </c>
      <c r="BS144" s="118" t="str">
        <f t="shared" si="46"/>
        <v/>
      </c>
      <c r="BT144" s="118" t="str">
        <f t="shared" si="47"/>
        <v/>
      </c>
    </row>
    <row r="145" spans="57:72" x14ac:dyDescent="0.25">
      <c r="BE145" s="121" t="str">
        <f t="shared" si="32"/>
        <v/>
      </c>
      <c r="BF145" s="121" t="str">
        <f t="shared" si="33"/>
        <v/>
      </c>
      <c r="BG145" s="121" t="str">
        <f t="shared" si="34"/>
        <v/>
      </c>
      <c r="BH145" s="121" t="str">
        <f t="shared" si="35"/>
        <v/>
      </c>
      <c r="BI145" s="121" t="str">
        <f t="shared" si="36"/>
        <v/>
      </c>
      <c r="BJ145" s="126" t="str">
        <f t="shared" si="37"/>
        <v/>
      </c>
      <c r="BK145" s="118" t="str">
        <f t="shared" si="38"/>
        <v/>
      </c>
      <c r="BL145" s="118" t="str">
        <f t="shared" si="39"/>
        <v/>
      </c>
      <c r="BM145" s="120" t="str">
        <f t="shared" si="40"/>
        <v/>
      </c>
      <c r="BN145" s="118" t="str">
        <f t="shared" si="41"/>
        <v/>
      </c>
      <c r="BO145" s="118" t="str">
        <f t="shared" si="42"/>
        <v/>
      </c>
      <c r="BP145" s="118" t="str">
        <f t="shared" si="43"/>
        <v/>
      </c>
      <c r="BQ145" s="118" t="str">
        <f t="shared" si="44"/>
        <v/>
      </c>
      <c r="BR145" s="118" t="str">
        <f t="shared" si="45"/>
        <v/>
      </c>
      <c r="BS145" s="118" t="str">
        <f t="shared" si="46"/>
        <v/>
      </c>
      <c r="BT145" s="118" t="str">
        <f t="shared" si="47"/>
        <v/>
      </c>
    </row>
    <row r="146" spans="57:72" x14ac:dyDescent="0.25">
      <c r="BE146" s="121" t="str">
        <f t="shared" si="32"/>
        <v/>
      </c>
      <c r="BF146" s="121" t="str">
        <f t="shared" si="33"/>
        <v/>
      </c>
      <c r="BG146" s="121" t="str">
        <f t="shared" si="34"/>
        <v/>
      </c>
      <c r="BH146" s="121" t="str">
        <f t="shared" si="35"/>
        <v/>
      </c>
      <c r="BI146" s="121" t="str">
        <f t="shared" si="36"/>
        <v/>
      </c>
      <c r="BJ146" s="126" t="str">
        <f t="shared" si="37"/>
        <v/>
      </c>
      <c r="BK146" s="118" t="str">
        <f t="shared" si="38"/>
        <v/>
      </c>
      <c r="BL146" s="118" t="str">
        <f t="shared" si="39"/>
        <v/>
      </c>
      <c r="BM146" s="120" t="str">
        <f t="shared" si="40"/>
        <v/>
      </c>
      <c r="BN146" s="118" t="str">
        <f t="shared" si="41"/>
        <v/>
      </c>
      <c r="BO146" s="118" t="str">
        <f t="shared" si="42"/>
        <v/>
      </c>
      <c r="BP146" s="118" t="str">
        <f t="shared" si="43"/>
        <v/>
      </c>
      <c r="BQ146" s="118" t="str">
        <f t="shared" si="44"/>
        <v/>
      </c>
      <c r="BR146" s="118" t="str">
        <f t="shared" si="45"/>
        <v/>
      </c>
      <c r="BS146" s="118" t="str">
        <f t="shared" si="46"/>
        <v/>
      </c>
      <c r="BT146" s="118" t="str">
        <f t="shared" si="47"/>
        <v/>
      </c>
    </row>
    <row r="147" spans="57:72" x14ac:dyDescent="0.25">
      <c r="BE147" s="121" t="str">
        <f t="shared" si="32"/>
        <v/>
      </c>
      <c r="BF147" s="121" t="str">
        <f t="shared" si="33"/>
        <v/>
      </c>
      <c r="BG147" s="121" t="str">
        <f t="shared" si="34"/>
        <v/>
      </c>
      <c r="BH147" s="121" t="str">
        <f t="shared" si="35"/>
        <v/>
      </c>
      <c r="BI147" s="121" t="str">
        <f t="shared" si="36"/>
        <v/>
      </c>
      <c r="BJ147" s="126" t="str">
        <f t="shared" si="37"/>
        <v/>
      </c>
      <c r="BK147" s="118" t="str">
        <f t="shared" si="38"/>
        <v/>
      </c>
      <c r="BL147" s="118" t="str">
        <f t="shared" si="39"/>
        <v/>
      </c>
      <c r="BM147" s="120" t="str">
        <f t="shared" si="40"/>
        <v/>
      </c>
      <c r="BN147" s="118" t="str">
        <f t="shared" si="41"/>
        <v/>
      </c>
      <c r="BO147" s="118" t="str">
        <f t="shared" si="42"/>
        <v/>
      </c>
      <c r="BP147" s="118" t="str">
        <f t="shared" si="43"/>
        <v/>
      </c>
      <c r="BQ147" s="118" t="str">
        <f t="shared" si="44"/>
        <v/>
      </c>
      <c r="BR147" s="118" t="str">
        <f t="shared" si="45"/>
        <v/>
      </c>
      <c r="BS147" s="118" t="str">
        <f t="shared" si="46"/>
        <v/>
      </c>
      <c r="BT147" s="118" t="str">
        <f t="shared" si="47"/>
        <v/>
      </c>
    </row>
    <row r="148" spans="57:72" x14ac:dyDescent="0.25">
      <c r="BE148" s="121" t="str">
        <f t="shared" si="32"/>
        <v/>
      </c>
      <c r="BF148" s="121" t="str">
        <f t="shared" si="33"/>
        <v/>
      </c>
      <c r="BG148" s="121" t="str">
        <f t="shared" si="34"/>
        <v/>
      </c>
      <c r="BH148" s="121" t="str">
        <f t="shared" si="35"/>
        <v/>
      </c>
      <c r="BI148" s="121" t="str">
        <f t="shared" si="36"/>
        <v/>
      </c>
      <c r="BJ148" s="126" t="str">
        <f t="shared" si="37"/>
        <v/>
      </c>
      <c r="BK148" s="118" t="str">
        <f t="shared" si="38"/>
        <v/>
      </c>
      <c r="BL148" s="118" t="str">
        <f t="shared" si="39"/>
        <v/>
      </c>
      <c r="BM148" s="120" t="str">
        <f t="shared" si="40"/>
        <v/>
      </c>
      <c r="BN148" s="118" t="str">
        <f t="shared" si="41"/>
        <v/>
      </c>
      <c r="BO148" s="118" t="str">
        <f t="shared" si="42"/>
        <v/>
      </c>
      <c r="BP148" s="118" t="str">
        <f t="shared" si="43"/>
        <v/>
      </c>
      <c r="BQ148" s="118" t="str">
        <f t="shared" si="44"/>
        <v/>
      </c>
      <c r="BR148" s="118" t="str">
        <f t="shared" si="45"/>
        <v/>
      </c>
      <c r="BS148" s="118" t="str">
        <f t="shared" si="46"/>
        <v/>
      </c>
      <c r="BT148" s="118" t="str">
        <f t="shared" si="47"/>
        <v/>
      </c>
    </row>
    <row r="149" spans="57:72" x14ac:dyDescent="0.25">
      <c r="BE149" s="121" t="str">
        <f t="shared" si="32"/>
        <v/>
      </c>
      <c r="BF149" s="121" t="str">
        <f t="shared" si="33"/>
        <v/>
      </c>
      <c r="BG149" s="121" t="str">
        <f t="shared" si="34"/>
        <v/>
      </c>
      <c r="BH149" s="121" t="str">
        <f t="shared" si="35"/>
        <v/>
      </c>
      <c r="BI149" s="121" t="str">
        <f t="shared" si="36"/>
        <v/>
      </c>
      <c r="BJ149" s="126" t="str">
        <f t="shared" si="37"/>
        <v/>
      </c>
      <c r="BK149" s="118" t="str">
        <f t="shared" si="38"/>
        <v/>
      </c>
      <c r="BL149" s="118" t="str">
        <f t="shared" si="39"/>
        <v/>
      </c>
      <c r="BM149" s="120" t="str">
        <f t="shared" si="40"/>
        <v/>
      </c>
      <c r="BN149" s="118" t="str">
        <f t="shared" si="41"/>
        <v/>
      </c>
      <c r="BO149" s="118" t="str">
        <f t="shared" si="42"/>
        <v/>
      </c>
      <c r="BP149" s="118" t="str">
        <f t="shared" si="43"/>
        <v/>
      </c>
      <c r="BQ149" s="118" t="str">
        <f t="shared" si="44"/>
        <v/>
      </c>
      <c r="BR149" s="118" t="str">
        <f t="shared" si="45"/>
        <v/>
      </c>
      <c r="BS149" s="118" t="str">
        <f t="shared" si="46"/>
        <v/>
      </c>
      <c r="BT149" s="118" t="str">
        <f t="shared" si="47"/>
        <v/>
      </c>
    </row>
    <row r="150" spans="57:72" x14ac:dyDescent="0.25">
      <c r="BE150" s="121" t="str">
        <f t="shared" si="32"/>
        <v/>
      </c>
      <c r="BF150" s="121" t="str">
        <f t="shared" si="33"/>
        <v/>
      </c>
      <c r="BG150" s="121" t="str">
        <f t="shared" si="34"/>
        <v/>
      </c>
      <c r="BH150" s="121" t="str">
        <f t="shared" si="35"/>
        <v/>
      </c>
      <c r="BI150" s="121" t="str">
        <f t="shared" si="36"/>
        <v/>
      </c>
      <c r="BJ150" s="126" t="str">
        <f t="shared" si="37"/>
        <v/>
      </c>
      <c r="BK150" s="118" t="str">
        <f t="shared" si="38"/>
        <v/>
      </c>
      <c r="BL150" s="118" t="str">
        <f t="shared" si="39"/>
        <v/>
      </c>
      <c r="BM150" s="120" t="str">
        <f t="shared" si="40"/>
        <v/>
      </c>
      <c r="BN150" s="118" t="str">
        <f t="shared" si="41"/>
        <v/>
      </c>
      <c r="BO150" s="118" t="str">
        <f t="shared" si="42"/>
        <v/>
      </c>
      <c r="BP150" s="118" t="str">
        <f t="shared" si="43"/>
        <v/>
      </c>
      <c r="BQ150" s="118" t="str">
        <f t="shared" si="44"/>
        <v/>
      </c>
      <c r="BR150" s="118" t="str">
        <f t="shared" si="45"/>
        <v/>
      </c>
      <c r="BS150" s="118" t="str">
        <f t="shared" si="46"/>
        <v/>
      </c>
      <c r="BT150" s="118" t="str">
        <f t="shared" si="47"/>
        <v/>
      </c>
    </row>
    <row r="151" spans="57:72" x14ac:dyDescent="0.25">
      <c r="BE151" s="121" t="str">
        <f t="shared" si="32"/>
        <v/>
      </c>
      <c r="BF151" s="121" t="str">
        <f t="shared" si="33"/>
        <v/>
      </c>
      <c r="BG151" s="121" t="str">
        <f t="shared" si="34"/>
        <v/>
      </c>
      <c r="BH151" s="121" t="str">
        <f t="shared" si="35"/>
        <v/>
      </c>
      <c r="BI151" s="121" t="str">
        <f t="shared" si="36"/>
        <v/>
      </c>
      <c r="BJ151" s="126" t="str">
        <f t="shared" si="37"/>
        <v/>
      </c>
      <c r="BK151" s="118" t="str">
        <f t="shared" si="38"/>
        <v/>
      </c>
      <c r="BL151" s="118" t="str">
        <f t="shared" si="39"/>
        <v/>
      </c>
      <c r="BM151" s="120" t="str">
        <f t="shared" si="40"/>
        <v/>
      </c>
      <c r="BN151" s="118" t="str">
        <f t="shared" si="41"/>
        <v/>
      </c>
      <c r="BO151" s="118" t="str">
        <f t="shared" si="42"/>
        <v/>
      </c>
      <c r="BP151" s="118" t="str">
        <f t="shared" si="43"/>
        <v/>
      </c>
      <c r="BQ151" s="118" t="str">
        <f t="shared" si="44"/>
        <v/>
      </c>
      <c r="BR151" s="118" t="str">
        <f t="shared" si="45"/>
        <v/>
      </c>
      <c r="BS151" s="118" t="str">
        <f t="shared" si="46"/>
        <v/>
      </c>
      <c r="BT151" s="118" t="str">
        <f t="shared" si="47"/>
        <v/>
      </c>
    </row>
    <row r="152" spans="57:72" x14ac:dyDescent="0.25">
      <c r="BE152" s="121" t="str">
        <f t="shared" si="32"/>
        <v/>
      </c>
      <c r="BF152" s="121" t="str">
        <f t="shared" si="33"/>
        <v/>
      </c>
      <c r="BG152" s="121" t="str">
        <f t="shared" si="34"/>
        <v/>
      </c>
      <c r="BH152" s="121" t="str">
        <f t="shared" si="35"/>
        <v/>
      </c>
      <c r="BI152" s="121" t="str">
        <f t="shared" si="36"/>
        <v/>
      </c>
      <c r="BJ152" s="126" t="str">
        <f t="shared" si="37"/>
        <v/>
      </c>
      <c r="BK152" s="118" t="str">
        <f t="shared" si="38"/>
        <v/>
      </c>
      <c r="BL152" s="118" t="str">
        <f t="shared" si="39"/>
        <v/>
      </c>
      <c r="BM152" s="120" t="str">
        <f t="shared" si="40"/>
        <v/>
      </c>
      <c r="BN152" s="118" t="str">
        <f t="shared" si="41"/>
        <v/>
      </c>
      <c r="BO152" s="118" t="str">
        <f t="shared" si="42"/>
        <v/>
      </c>
      <c r="BP152" s="118" t="str">
        <f t="shared" si="43"/>
        <v/>
      </c>
      <c r="BQ152" s="118" t="str">
        <f t="shared" si="44"/>
        <v/>
      </c>
      <c r="BR152" s="118" t="str">
        <f t="shared" si="45"/>
        <v/>
      </c>
      <c r="BS152" s="118" t="str">
        <f t="shared" si="46"/>
        <v/>
      </c>
      <c r="BT152" s="118" t="str">
        <f t="shared" si="47"/>
        <v/>
      </c>
    </row>
    <row r="153" spans="57:72" x14ac:dyDescent="0.25">
      <c r="BE153" s="121" t="str">
        <f t="shared" si="32"/>
        <v/>
      </c>
      <c r="BF153" s="121" t="str">
        <f t="shared" si="33"/>
        <v/>
      </c>
      <c r="BG153" s="121" t="str">
        <f t="shared" si="34"/>
        <v/>
      </c>
      <c r="BH153" s="121" t="str">
        <f t="shared" si="35"/>
        <v/>
      </c>
      <c r="BI153" s="121" t="str">
        <f t="shared" si="36"/>
        <v/>
      </c>
      <c r="BJ153" s="126" t="str">
        <f t="shared" si="37"/>
        <v/>
      </c>
      <c r="BK153" s="118" t="str">
        <f t="shared" si="38"/>
        <v/>
      </c>
      <c r="BL153" s="118" t="str">
        <f t="shared" si="39"/>
        <v/>
      </c>
      <c r="BM153" s="120" t="str">
        <f t="shared" si="40"/>
        <v/>
      </c>
      <c r="BN153" s="118" t="str">
        <f t="shared" si="41"/>
        <v/>
      </c>
      <c r="BO153" s="118" t="str">
        <f t="shared" si="42"/>
        <v/>
      </c>
      <c r="BP153" s="118" t="str">
        <f t="shared" si="43"/>
        <v/>
      </c>
      <c r="BQ153" s="118" t="str">
        <f t="shared" si="44"/>
        <v/>
      </c>
      <c r="BR153" s="118" t="str">
        <f t="shared" si="45"/>
        <v/>
      </c>
      <c r="BS153" s="118" t="str">
        <f t="shared" si="46"/>
        <v/>
      </c>
      <c r="BT153" s="118" t="str">
        <f t="shared" si="47"/>
        <v/>
      </c>
    </row>
    <row r="154" spans="57:72" x14ac:dyDescent="0.25">
      <c r="BE154" s="121" t="str">
        <f t="shared" si="32"/>
        <v/>
      </c>
      <c r="BF154" s="121" t="str">
        <f t="shared" si="33"/>
        <v/>
      </c>
      <c r="BG154" s="121" t="str">
        <f t="shared" si="34"/>
        <v/>
      </c>
      <c r="BH154" s="121" t="str">
        <f t="shared" si="35"/>
        <v/>
      </c>
      <c r="BI154" s="121" t="str">
        <f t="shared" si="36"/>
        <v/>
      </c>
      <c r="BJ154" s="126" t="str">
        <f t="shared" si="37"/>
        <v/>
      </c>
      <c r="BK154" s="118" t="str">
        <f t="shared" si="38"/>
        <v/>
      </c>
      <c r="BL154" s="118" t="str">
        <f t="shared" si="39"/>
        <v/>
      </c>
      <c r="BM154" s="120" t="str">
        <f t="shared" si="40"/>
        <v/>
      </c>
      <c r="BN154" s="118" t="str">
        <f t="shared" si="41"/>
        <v/>
      </c>
      <c r="BO154" s="118" t="str">
        <f t="shared" si="42"/>
        <v/>
      </c>
      <c r="BP154" s="118" t="str">
        <f t="shared" si="43"/>
        <v/>
      </c>
      <c r="BQ154" s="118" t="str">
        <f t="shared" si="44"/>
        <v/>
      </c>
      <c r="BR154" s="118" t="str">
        <f t="shared" si="45"/>
        <v/>
      </c>
      <c r="BS154" s="118" t="str">
        <f t="shared" si="46"/>
        <v/>
      </c>
      <c r="BT154" s="118" t="str">
        <f t="shared" si="47"/>
        <v/>
      </c>
    </row>
    <row r="155" spans="57:72" x14ac:dyDescent="0.25">
      <c r="BE155" s="121" t="str">
        <f t="shared" si="32"/>
        <v/>
      </c>
      <c r="BF155" s="121" t="str">
        <f t="shared" si="33"/>
        <v/>
      </c>
      <c r="BG155" s="121" t="str">
        <f t="shared" si="34"/>
        <v/>
      </c>
      <c r="BH155" s="121" t="str">
        <f t="shared" si="35"/>
        <v/>
      </c>
      <c r="BI155" s="121" t="str">
        <f t="shared" si="36"/>
        <v/>
      </c>
      <c r="BJ155" s="126" t="str">
        <f t="shared" si="37"/>
        <v/>
      </c>
      <c r="BK155" s="118" t="str">
        <f t="shared" si="38"/>
        <v/>
      </c>
      <c r="BL155" s="118" t="str">
        <f t="shared" si="39"/>
        <v/>
      </c>
      <c r="BM155" s="120" t="str">
        <f t="shared" si="40"/>
        <v/>
      </c>
      <c r="BN155" s="118" t="str">
        <f t="shared" si="41"/>
        <v/>
      </c>
      <c r="BO155" s="118" t="str">
        <f t="shared" si="42"/>
        <v/>
      </c>
      <c r="BP155" s="118" t="str">
        <f t="shared" si="43"/>
        <v/>
      </c>
      <c r="BQ155" s="118" t="str">
        <f t="shared" si="44"/>
        <v/>
      </c>
      <c r="BR155" s="118" t="str">
        <f t="shared" si="45"/>
        <v/>
      </c>
      <c r="BS155" s="118" t="str">
        <f t="shared" si="46"/>
        <v/>
      </c>
      <c r="BT155" s="118" t="str">
        <f t="shared" si="47"/>
        <v/>
      </c>
    </row>
    <row r="156" spans="57:72" x14ac:dyDescent="0.25">
      <c r="BE156" s="121" t="str">
        <f t="shared" si="32"/>
        <v/>
      </c>
      <c r="BF156" s="121" t="str">
        <f t="shared" si="33"/>
        <v/>
      </c>
      <c r="BG156" s="121" t="str">
        <f t="shared" si="34"/>
        <v/>
      </c>
      <c r="BH156" s="121" t="str">
        <f t="shared" si="35"/>
        <v/>
      </c>
      <c r="BI156" s="121" t="str">
        <f t="shared" si="36"/>
        <v/>
      </c>
      <c r="BJ156" s="126" t="str">
        <f t="shared" si="37"/>
        <v/>
      </c>
      <c r="BK156" s="118" t="str">
        <f t="shared" si="38"/>
        <v/>
      </c>
      <c r="BL156" s="118" t="str">
        <f t="shared" si="39"/>
        <v/>
      </c>
      <c r="BM156" s="120" t="str">
        <f t="shared" si="40"/>
        <v/>
      </c>
      <c r="BN156" s="118" t="str">
        <f t="shared" si="41"/>
        <v/>
      </c>
      <c r="BO156" s="118" t="str">
        <f t="shared" si="42"/>
        <v/>
      </c>
      <c r="BP156" s="118" t="str">
        <f t="shared" si="43"/>
        <v/>
      </c>
      <c r="BQ156" s="118" t="str">
        <f t="shared" si="44"/>
        <v/>
      </c>
      <c r="BR156" s="118" t="str">
        <f t="shared" si="45"/>
        <v/>
      </c>
      <c r="BS156" s="118" t="str">
        <f t="shared" si="46"/>
        <v/>
      </c>
      <c r="BT156" s="118" t="str">
        <f t="shared" si="47"/>
        <v/>
      </c>
    </row>
    <row r="157" spans="57:72" x14ac:dyDescent="0.25">
      <c r="BE157" s="121" t="str">
        <f t="shared" si="32"/>
        <v/>
      </c>
      <c r="BF157" s="121" t="str">
        <f t="shared" si="33"/>
        <v/>
      </c>
      <c r="BG157" s="121" t="str">
        <f t="shared" si="34"/>
        <v/>
      </c>
      <c r="BH157" s="121" t="str">
        <f t="shared" si="35"/>
        <v/>
      </c>
      <c r="BI157" s="121" t="str">
        <f t="shared" si="36"/>
        <v/>
      </c>
      <c r="BJ157" s="126" t="str">
        <f t="shared" si="37"/>
        <v/>
      </c>
      <c r="BK157" s="118" t="str">
        <f t="shared" si="38"/>
        <v/>
      </c>
      <c r="BL157" s="118" t="str">
        <f t="shared" si="39"/>
        <v/>
      </c>
      <c r="BM157" s="120" t="str">
        <f t="shared" si="40"/>
        <v/>
      </c>
      <c r="BN157" s="118" t="str">
        <f t="shared" si="41"/>
        <v/>
      </c>
      <c r="BO157" s="118" t="str">
        <f t="shared" si="42"/>
        <v/>
      </c>
      <c r="BP157" s="118" t="str">
        <f t="shared" si="43"/>
        <v/>
      </c>
      <c r="BQ157" s="118" t="str">
        <f t="shared" si="44"/>
        <v/>
      </c>
      <c r="BR157" s="118" t="str">
        <f t="shared" si="45"/>
        <v/>
      </c>
      <c r="BS157" s="118" t="str">
        <f t="shared" si="46"/>
        <v/>
      </c>
      <c r="BT157" s="118" t="str">
        <f t="shared" si="47"/>
        <v/>
      </c>
    </row>
    <row r="158" spans="57:72" x14ac:dyDescent="0.25">
      <c r="BE158" s="121" t="str">
        <f t="shared" si="32"/>
        <v/>
      </c>
      <c r="BF158" s="121" t="str">
        <f t="shared" si="33"/>
        <v/>
      </c>
      <c r="BG158" s="121" t="str">
        <f t="shared" si="34"/>
        <v/>
      </c>
      <c r="BH158" s="121" t="str">
        <f t="shared" si="35"/>
        <v/>
      </c>
      <c r="BI158" s="121" t="str">
        <f t="shared" si="36"/>
        <v/>
      </c>
      <c r="BJ158" s="126" t="str">
        <f t="shared" si="37"/>
        <v/>
      </c>
      <c r="BK158" s="118" t="str">
        <f t="shared" si="38"/>
        <v/>
      </c>
      <c r="BL158" s="118" t="str">
        <f t="shared" si="39"/>
        <v/>
      </c>
      <c r="BM158" s="120" t="str">
        <f t="shared" si="40"/>
        <v/>
      </c>
      <c r="BN158" s="118" t="str">
        <f t="shared" si="41"/>
        <v/>
      </c>
      <c r="BO158" s="118" t="str">
        <f t="shared" si="42"/>
        <v/>
      </c>
      <c r="BP158" s="118" t="str">
        <f t="shared" si="43"/>
        <v/>
      </c>
      <c r="BQ158" s="118" t="str">
        <f t="shared" si="44"/>
        <v/>
      </c>
      <c r="BR158" s="118" t="str">
        <f t="shared" si="45"/>
        <v/>
      </c>
      <c r="BS158" s="118" t="str">
        <f t="shared" si="46"/>
        <v/>
      </c>
      <c r="BT158" s="118" t="str">
        <f t="shared" si="47"/>
        <v/>
      </c>
    </row>
    <row r="159" spans="57:72" x14ac:dyDescent="0.25">
      <c r="BE159" s="121" t="str">
        <f t="shared" si="32"/>
        <v/>
      </c>
      <c r="BF159" s="121" t="str">
        <f t="shared" si="33"/>
        <v/>
      </c>
      <c r="BG159" s="121" t="str">
        <f t="shared" si="34"/>
        <v/>
      </c>
      <c r="BH159" s="121" t="str">
        <f t="shared" si="35"/>
        <v/>
      </c>
      <c r="BI159" s="121" t="str">
        <f t="shared" si="36"/>
        <v/>
      </c>
      <c r="BJ159" s="126" t="str">
        <f t="shared" si="37"/>
        <v/>
      </c>
      <c r="BK159" s="118" t="str">
        <f t="shared" si="38"/>
        <v/>
      </c>
      <c r="BL159" s="118" t="str">
        <f t="shared" si="39"/>
        <v/>
      </c>
      <c r="BM159" s="120" t="str">
        <f t="shared" si="40"/>
        <v/>
      </c>
      <c r="BN159" s="118" t="str">
        <f t="shared" si="41"/>
        <v/>
      </c>
      <c r="BO159" s="118" t="str">
        <f t="shared" si="42"/>
        <v/>
      </c>
      <c r="BP159" s="118" t="str">
        <f t="shared" si="43"/>
        <v/>
      </c>
      <c r="BQ159" s="118" t="str">
        <f t="shared" si="44"/>
        <v/>
      </c>
      <c r="BR159" s="118" t="str">
        <f t="shared" si="45"/>
        <v/>
      </c>
      <c r="BS159" s="118" t="str">
        <f t="shared" si="46"/>
        <v/>
      </c>
      <c r="BT159" s="118" t="str">
        <f t="shared" si="47"/>
        <v/>
      </c>
    </row>
    <row r="160" spans="57:72" x14ac:dyDescent="0.25">
      <c r="BE160" s="121" t="str">
        <f t="shared" si="32"/>
        <v/>
      </c>
      <c r="BF160" s="121" t="str">
        <f t="shared" si="33"/>
        <v/>
      </c>
      <c r="BG160" s="121" t="str">
        <f t="shared" si="34"/>
        <v/>
      </c>
      <c r="BH160" s="121" t="str">
        <f t="shared" si="35"/>
        <v/>
      </c>
      <c r="BI160" s="121" t="str">
        <f t="shared" si="36"/>
        <v/>
      </c>
      <c r="BJ160" s="126" t="str">
        <f t="shared" si="37"/>
        <v/>
      </c>
      <c r="BK160" s="118" t="str">
        <f t="shared" si="38"/>
        <v/>
      </c>
      <c r="BL160" s="118" t="str">
        <f t="shared" si="39"/>
        <v/>
      </c>
      <c r="BM160" s="120" t="str">
        <f t="shared" si="40"/>
        <v/>
      </c>
      <c r="BN160" s="118" t="str">
        <f t="shared" si="41"/>
        <v/>
      </c>
      <c r="BO160" s="118" t="str">
        <f t="shared" si="42"/>
        <v/>
      </c>
      <c r="BP160" s="118" t="str">
        <f t="shared" si="43"/>
        <v/>
      </c>
      <c r="BQ160" s="118" t="str">
        <f t="shared" si="44"/>
        <v/>
      </c>
      <c r="BR160" s="118" t="str">
        <f t="shared" si="45"/>
        <v/>
      </c>
      <c r="BS160" s="118" t="str">
        <f t="shared" si="46"/>
        <v/>
      </c>
      <c r="BT160" s="118" t="str">
        <f t="shared" si="47"/>
        <v/>
      </c>
    </row>
    <row r="161" spans="57:72" x14ac:dyDescent="0.25">
      <c r="BE161" s="121" t="str">
        <f t="shared" si="32"/>
        <v/>
      </c>
      <c r="BF161" s="121" t="str">
        <f t="shared" si="33"/>
        <v/>
      </c>
      <c r="BG161" s="121" t="str">
        <f t="shared" si="34"/>
        <v/>
      </c>
      <c r="BH161" s="121" t="str">
        <f t="shared" si="35"/>
        <v/>
      </c>
      <c r="BI161" s="121" t="str">
        <f t="shared" si="36"/>
        <v/>
      </c>
      <c r="BJ161" s="126" t="str">
        <f t="shared" si="37"/>
        <v/>
      </c>
      <c r="BK161" s="118" t="str">
        <f t="shared" si="38"/>
        <v/>
      </c>
      <c r="BL161" s="118" t="str">
        <f t="shared" si="39"/>
        <v/>
      </c>
      <c r="BM161" s="120" t="str">
        <f t="shared" si="40"/>
        <v/>
      </c>
      <c r="BN161" s="118" t="str">
        <f t="shared" si="41"/>
        <v/>
      </c>
      <c r="BO161" s="118" t="str">
        <f t="shared" si="42"/>
        <v/>
      </c>
      <c r="BP161" s="118" t="str">
        <f t="shared" si="43"/>
        <v/>
      </c>
      <c r="BQ161" s="118" t="str">
        <f t="shared" si="44"/>
        <v/>
      </c>
      <c r="BR161" s="118" t="str">
        <f t="shared" si="45"/>
        <v/>
      </c>
      <c r="BS161" s="118" t="str">
        <f t="shared" si="46"/>
        <v/>
      </c>
      <c r="BT161" s="118" t="str">
        <f t="shared" si="47"/>
        <v/>
      </c>
    </row>
    <row r="162" spans="57:72" x14ac:dyDescent="0.25">
      <c r="BE162" s="121" t="str">
        <f t="shared" si="32"/>
        <v/>
      </c>
      <c r="BF162" s="121" t="str">
        <f t="shared" si="33"/>
        <v/>
      </c>
      <c r="BG162" s="121" t="str">
        <f t="shared" si="34"/>
        <v/>
      </c>
      <c r="BH162" s="121" t="str">
        <f t="shared" si="35"/>
        <v/>
      </c>
      <c r="BI162" s="121" t="str">
        <f t="shared" si="36"/>
        <v/>
      </c>
      <c r="BJ162" s="126" t="str">
        <f t="shared" si="37"/>
        <v/>
      </c>
      <c r="BK162" s="118" t="str">
        <f t="shared" si="38"/>
        <v/>
      </c>
      <c r="BL162" s="118" t="str">
        <f t="shared" si="39"/>
        <v/>
      </c>
      <c r="BM162" s="120" t="str">
        <f t="shared" si="40"/>
        <v/>
      </c>
      <c r="BN162" s="118" t="str">
        <f t="shared" si="41"/>
        <v/>
      </c>
      <c r="BO162" s="118" t="str">
        <f t="shared" si="42"/>
        <v/>
      </c>
      <c r="BP162" s="118" t="str">
        <f t="shared" si="43"/>
        <v/>
      </c>
      <c r="BQ162" s="118" t="str">
        <f t="shared" si="44"/>
        <v/>
      </c>
      <c r="BR162" s="118" t="str">
        <f t="shared" si="45"/>
        <v/>
      </c>
      <c r="BS162" s="118" t="str">
        <f t="shared" si="46"/>
        <v/>
      </c>
      <c r="BT162" s="118" t="str">
        <f t="shared" si="47"/>
        <v/>
      </c>
    </row>
    <row r="163" spans="57:72" x14ac:dyDescent="0.25">
      <c r="BE163" s="121" t="str">
        <f t="shared" si="32"/>
        <v/>
      </c>
      <c r="BF163" s="121" t="str">
        <f t="shared" si="33"/>
        <v/>
      </c>
      <c r="BG163" s="121" t="str">
        <f t="shared" si="34"/>
        <v/>
      </c>
      <c r="BH163" s="121" t="str">
        <f t="shared" si="35"/>
        <v/>
      </c>
      <c r="BI163" s="121" t="str">
        <f t="shared" si="36"/>
        <v/>
      </c>
      <c r="BJ163" s="126" t="str">
        <f t="shared" si="37"/>
        <v/>
      </c>
      <c r="BK163" s="118" t="str">
        <f t="shared" si="38"/>
        <v/>
      </c>
      <c r="BL163" s="118" t="str">
        <f t="shared" si="39"/>
        <v/>
      </c>
      <c r="BM163" s="120" t="str">
        <f t="shared" si="40"/>
        <v/>
      </c>
      <c r="BN163" s="118" t="str">
        <f t="shared" si="41"/>
        <v/>
      </c>
      <c r="BO163" s="118" t="str">
        <f t="shared" si="42"/>
        <v/>
      </c>
      <c r="BP163" s="118" t="str">
        <f t="shared" si="43"/>
        <v/>
      </c>
      <c r="BQ163" s="118" t="str">
        <f t="shared" si="44"/>
        <v/>
      </c>
      <c r="BR163" s="118" t="str">
        <f t="shared" si="45"/>
        <v/>
      </c>
      <c r="BS163" s="118" t="str">
        <f t="shared" si="46"/>
        <v/>
      </c>
      <c r="BT163" s="118" t="str">
        <f t="shared" si="47"/>
        <v/>
      </c>
    </row>
    <row r="164" spans="57:72" x14ac:dyDescent="0.25">
      <c r="BE164" s="121" t="str">
        <f t="shared" si="32"/>
        <v/>
      </c>
      <c r="BF164" s="121" t="str">
        <f t="shared" si="33"/>
        <v/>
      </c>
      <c r="BG164" s="121" t="str">
        <f t="shared" si="34"/>
        <v/>
      </c>
      <c r="BH164" s="121" t="str">
        <f t="shared" si="35"/>
        <v/>
      </c>
      <c r="BI164" s="121" t="str">
        <f t="shared" si="36"/>
        <v/>
      </c>
      <c r="BJ164" s="126" t="str">
        <f t="shared" si="37"/>
        <v/>
      </c>
      <c r="BK164" s="118" t="str">
        <f t="shared" si="38"/>
        <v/>
      </c>
      <c r="BL164" s="118" t="str">
        <f t="shared" si="39"/>
        <v/>
      </c>
      <c r="BM164" s="120" t="str">
        <f t="shared" si="40"/>
        <v/>
      </c>
      <c r="BN164" s="118" t="str">
        <f t="shared" si="41"/>
        <v/>
      </c>
      <c r="BO164" s="118" t="str">
        <f t="shared" si="42"/>
        <v/>
      </c>
      <c r="BP164" s="118" t="str">
        <f t="shared" si="43"/>
        <v/>
      </c>
      <c r="BQ164" s="118" t="str">
        <f t="shared" si="44"/>
        <v/>
      </c>
      <c r="BR164" s="118" t="str">
        <f t="shared" si="45"/>
        <v/>
      </c>
      <c r="BS164" s="118" t="str">
        <f t="shared" si="46"/>
        <v/>
      </c>
      <c r="BT164" s="118" t="str">
        <f t="shared" si="47"/>
        <v/>
      </c>
    </row>
    <row r="165" spans="57:72" x14ac:dyDescent="0.25">
      <c r="BE165" s="121" t="str">
        <f t="shared" si="32"/>
        <v/>
      </c>
      <c r="BF165" s="121" t="str">
        <f t="shared" si="33"/>
        <v/>
      </c>
      <c r="BG165" s="121" t="str">
        <f t="shared" si="34"/>
        <v/>
      </c>
      <c r="BH165" s="121" t="str">
        <f t="shared" si="35"/>
        <v/>
      </c>
      <c r="BI165" s="121" t="str">
        <f t="shared" si="36"/>
        <v/>
      </c>
      <c r="BJ165" s="126" t="str">
        <f t="shared" si="37"/>
        <v/>
      </c>
      <c r="BK165" s="118" t="str">
        <f t="shared" si="38"/>
        <v/>
      </c>
      <c r="BL165" s="118" t="str">
        <f t="shared" si="39"/>
        <v/>
      </c>
      <c r="BM165" s="120" t="str">
        <f t="shared" si="40"/>
        <v/>
      </c>
      <c r="BN165" s="118" t="str">
        <f t="shared" si="41"/>
        <v/>
      </c>
      <c r="BO165" s="118" t="str">
        <f t="shared" si="42"/>
        <v/>
      </c>
      <c r="BP165" s="118" t="str">
        <f t="shared" si="43"/>
        <v/>
      </c>
      <c r="BQ165" s="118" t="str">
        <f t="shared" si="44"/>
        <v/>
      </c>
      <c r="BR165" s="118" t="str">
        <f t="shared" si="45"/>
        <v/>
      </c>
      <c r="BS165" s="118" t="str">
        <f t="shared" si="46"/>
        <v/>
      </c>
      <c r="BT165" s="118" t="str">
        <f t="shared" si="47"/>
        <v/>
      </c>
    </row>
    <row r="166" spans="57:72" x14ac:dyDescent="0.25">
      <c r="BE166" s="121" t="str">
        <f t="shared" si="32"/>
        <v/>
      </c>
      <c r="BF166" s="121" t="str">
        <f t="shared" si="33"/>
        <v/>
      </c>
      <c r="BG166" s="121" t="str">
        <f t="shared" si="34"/>
        <v/>
      </c>
      <c r="BH166" s="121" t="str">
        <f t="shared" si="35"/>
        <v/>
      </c>
      <c r="BI166" s="121" t="str">
        <f t="shared" si="36"/>
        <v/>
      </c>
      <c r="BJ166" s="126" t="str">
        <f t="shared" si="37"/>
        <v/>
      </c>
      <c r="BK166" s="118" t="str">
        <f t="shared" si="38"/>
        <v/>
      </c>
      <c r="BL166" s="118" t="str">
        <f t="shared" si="39"/>
        <v/>
      </c>
      <c r="BM166" s="120" t="str">
        <f t="shared" si="40"/>
        <v/>
      </c>
      <c r="BN166" s="118" t="str">
        <f t="shared" si="41"/>
        <v/>
      </c>
      <c r="BO166" s="118" t="str">
        <f t="shared" si="42"/>
        <v/>
      </c>
      <c r="BP166" s="118" t="str">
        <f t="shared" si="43"/>
        <v/>
      </c>
      <c r="BQ166" s="118" t="str">
        <f t="shared" si="44"/>
        <v/>
      </c>
      <c r="BR166" s="118" t="str">
        <f t="shared" si="45"/>
        <v/>
      </c>
      <c r="BS166" s="118" t="str">
        <f t="shared" si="46"/>
        <v/>
      </c>
      <c r="BT166" s="118" t="str">
        <f t="shared" si="47"/>
        <v/>
      </c>
    </row>
    <row r="167" spans="57:72" x14ac:dyDescent="0.25">
      <c r="BE167" s="121" t="str">
        <f t="shared" si="32"/>
        <v/>
      </c>
      <c r="BF167" s="121" t="str">
        <f t="shared" si="33"/>
        <v/>
      </c>
      <c r="BG167" s="121" t="str">
        <f t="shared" si="34"/>
        <v/>
      </c>
      <c r="BH167" s="121" t="str">
        <f t="shared" si="35"/>
        <v/>
      </c>
      <c r="BI167" s="121" t="str">
        <f t="shared" si="36"/>
        <v/>
      </c>
      <c r="BJ167" s="126" t="str">
        <f t="shared" si="37"/>
        <v/>
      </c>
      <c r="BK167" s="118" t="str">
        <f t="shared" si="38"/>
        <v/>
      </c>
      <c r="BL167" s="118" t="str">
        <f t="shared" si="39"/>
        <v/>
      </c>
      <c r="BM167" s="120" t="str">
        <f t="shared" si="40"/>
        <v/>
      </c>
      <c r="BN167" s="118" t="str">
        <f t="shared" si="41"/>
        <v/>
      </c>
      <c r="BO167" s="118" t="str">
        <f t="shared" si="42"/>
        <v/>
      </c>
      <c r="BP167" s="118" t="str">
        <f t="shared" si="43"/>
        <v/>
      </c>
      <c r="BQ167" s="118" t="str">
        <f t="shared" si="44"/>
        <v/>
      </c>
      <c r="BR167" s="118" t="str">
        <f t="shared" si="45"/>
        <v/>
      </c>
      <c r="BS167" s="118" t="str">
        <f t="shared" si="46"/>
        <v/>
      </c>
      <c r="BT167" s="118" t="str">
        <f t="shared" si="47"/>
        <v/>
      </c>
    </row>
    <row r="168" spans="57:72" x14ac:dyDescent="0.25">
      <c r="BE168" s="121" t="str">
        <f t="shared" si="32"/>
        <v/>
      </c>
      <c r="BF168" s="121" t="str">
        <f t="shared" si="33"/>
        <v/>
      </c>
      <c r="BG168" s="121" t="str">
        <f t="shared" si="34"/>
        <v/>
      </c>
      <c r="BH168" s="121" t="str">
        <f t="shared" si="35"/>
        <v/>
      </c>
      <c r="BI168" s="121" t="str">
        <f t="shared" si="36"/>
        <v/>
      </c>
      <c r="BJ168" s="126" t="str">
        <f t="shared" si="37"/>
        <v/>
      </c>
      <c r="BK168" s="118" t="str">
        <f t="shared" si="38"/>
        <v/>
      </c>
      <c r="BL168" s="118" t="str">
        <f t="shared" si="39"/>
        <v/>
      </c>
      <c r="BM168" s="120" t="str">
        <f t="shared" si="40"/>
        <v/>
      </c>
      <c r="BN168" s="118" t="str">
        <f t="shared" si="41"/>
        <v/>
      </c>
      <c r="BO168" s="118" t="str">
        <f t="shared" si="42"/>
        <v/>
      </c>
      <c r="BP168" s="118" t="str">
        <f t="shared" si="43"/>
        <v/>
      </c>
      <c r="BQ168" s="118" t="str">
        <f t="shared" si="44"/>
        <v/>
      </c>
      <c r="BR168" s="118" t="str">
        <f t="shared" si="45"/>
        <v/>
      </c>
      <c r="BS168" s="118" t="str">
        <f t="shared" si="46"/>
        <v/>
      </c>
      <c r="BT168" s="118" t="str">
        <f t="shared" si="47"/>
        <v/>
      </c>
    </row>
    <row r="169" spans="57:72" x14ac:dyDescent="0.25">
      <c r="BE169" s="121" t="str">
        <f t="shared" si="32"/>
        <v/>
      </c>
      <c r="BF169" s="121" t="str">
        <f t="shared" si="33"/>
        <v/>
      </c>
      <c r="BG169" s="121" t="str">
        <f t="shared" si="34"/>
        <v/>
      </c>
      <c r="BH169" s="121" t="str">
        <f t="shared" si="35"/>
        <v/>
      </c>
      <c r="BI169" s="121" t="str">
        <f t="shared" si="36"/>
        <v/>
      </c>
      <c r="BJ169" s="126" t="str">
        <f t="shared" si="37"/>
        <v/>
      </c>
      <c r="BK169" s="118" t="str">
        <f t="shared" si="38"/>
        <v/>
      </c>
      <c r="BL169" s="118" t="str">
        <f t="shared" si="39"/>
        <v/>
      </c>
      <c r="BM169" s="120" t="str">
        <f t="shared" si="40"/>
        <v/>
      </c>
      <c r="BN169" s="118" t="str">
        <f t="shared" si="41"/>
        <v/>
      </c>
      <c r="BO169" s="118" t="str">
        <f t="shared" si="42"/>
        <v/>
      </c>
      <c r="BP169" s="118" t="str">
        <f t="shared" si="43"/>
        <v/>
      </c>
      <c r="BQ169" s="118" t="str">
        <f t="shared" si="44"/>
        <v/>
      </c>
      <c r="BR169" s="118" t="str">
        <f t="shared" si="45"/>
        <v/>
      </c>
      <c r="BS169" s="118" t="str">
        <f t="shared" si="46"/>
        <v/>
      </c>
      <c r="BT169" s="118" t="str">
        <f t="shared" si="47"/>
        <v/>
      </c>
    </row>
    <row r="170" spans="57:72" x14ac:dyDescent="0.25">
      <c r="BE170" s="121" t="str">
        <f t="shared" si="32"/>
        <v/>
      </c>
      <c r="BF170" s="121" t="str">
        <f t="shared" si="33"/>
        <v/>
      </c>
      <c r="BG170" s="121" t="str">
        <f t="shared" si="34"/>
        <v/>
      </c>
      <c r="BH170" s="121" t="str">
        <f t="shared" si="35"/>
        <v/>
      </c>
      <c r="BI170" s="121" t="str">
        <f t="shared" si="36"/>
        <v/>
      </c>
      <c r="BJ170" s="126" t="str">
        <f t="shared" si="37"/>
        <v/>
      </c>
      <c r="BK170" s="118" t="str">
        <f t="shared" si="38"/>
        <v/>
      </c>
      <c r="BL170" s="118" t="str">
        <f t="shared" si="39"/>
        <v/>
      </c>
      <c r="BM170" s="120" t="str">
        <f t="shared" si="40"/>
        <v/>
      </c>
      <c r="BN170" s="118" t="str">
        <f t="shared" si="41"/>
        <v/>
      </c>
      <c r="BO170" s="118" t="str">
        <f t="shared" si="42"/>
        <v/>
      </c>
      <c r="BP170" s="118" t="str">
        <f t="shared" si="43"/>
        <v/>
      </c>
      <c r="BQ170" s="118" t="str">
        <f t="shared" si="44"/>
        <v/>
      </c>
      <c r="BR170" s="118" t="str">
        <f t="shared" si="45"/>
        <v/>
      </c>
      <c r="BS170" s="118" t="str">
        <f t="shared" si="46"/>
        <v/>
      </c>
      <c r="BT170" s="118" t="str">
        <f t="shared" si="47"/>
        <v/>
      </c>
    </row>
    <row r="171" spans="57:72" x14ac:dyDescent="0.25">
      <c r="BE171" s="121" t="str">
        <f t="shared" si="32"/>
        <v/>
      </c>
      <c r="BF171" s="121" t="str">
        <f t="shared" si="33"/>
        <v/>
      </c>
      <c r="BG171" s="121" t="str">
        <f t="shared" si="34"/>
        <v/>
      </c>
      <c r="BH171" s="121" t="str">
        <f t="shared" si="35"/>
        <v/>
      </c>
      <c r="BI171" s="121" t="str">
        <f t="shared" si="36"/>
        <v/>
      </c>
      <c r="BJ171" s="126" t="str">
        <f t="shared" si="37"/>
        <v/>
      </c>
      <c r="BK171" s="118" t="str">
        <f t="shared" si="38"/>
        <v/>
      </c>
      <c r="BL171" s="118" t="str">
        <f t="shared" si="39"/>
        <v/>
      </c>
      <c r="BM171" s="120" t="str">
        <f t="shared" si="40"/>
        <v/>
      </c>
      <c r="BN171" s="118" t="str">
        <f t="shared" si="41"/>
        <v/>
      </c>
      <c r="BO171" s="118" t="str">
        <f t="shared" si="42"/>
        <v/>
      </c>
      <c r="BP171" s="118" t="str">
        <f t="shared" si="43"/>
        <v/>
      </c>
      <c r="BQ171" s="118" t="str">
        <f t="shared" si="44"/>
        <v/>
      </c>
      <c r="BR171" s="118" t="str">
        <f t="shared" si="45"/>
        <v/>
      </c>
      <c r="BS171" s="118" t="str">
        <f t="shared" si="46"/>
        <v/>
      </c>
      <c r="BT171" s="118" t="str">
        <f t="shared" si="47"/>
        <v/>
      </c>
    </row>
    <row r="172" spans="57:72" x14ac:dyDescent="0.25">
      <c r="BE172" s="121" t="str">
        <f t="shared" si="32"/>
        <v/>
      </c>
      <c r="BF172" s="121" t="str">
        <f t="shared" si="33"/>
        <v/>
      </c>
      <c r="BG172" s="121" t="str">
        <f t="shared" si="34"/>
        <v/>
      </c>
      <c r="BH172" s="121" t="str">
        <f t="shared" si="35"/>
        <v/>
      </c>
      <c r="BI172" s="121" t="str">
        <f t="shared" si="36"/>
        <v/>
      </c>
      <c r="BJ172" s="126" t="str">
        <f t="shared" si="37"/>
        <v/>
      </c>
      <c r="BK172" s="118" t="str">
        <f t="shared" si="38"/>
        <v/>
      </c>
      <c r="BL172" s="118" t="str">
        <f t="shared" si="39"/>
        <v/>
      </c>
      <c r="BM172" s="120" t="str">
        <f t="shared" si="40"/>
        <v/>
      </c>
      <c r="BN172" s="118" t="str">
        <f t="shared" si="41"/>
        <v/>
      </c>
      <c r="BO172" s="118" t="str">
        <f t="shared" si="42"/>
        <v/>
      </c>
      <c r="BP172" s="118" t="str">
        <f t="shared" si="43"/>
        <v/>
      </c>
      <c r="BQ172" s="118" t="str">
        <f t="shared" si="44"/>
        <v/>
      </c>
      <c r="BR172" s="118" t="str">
        <f t="shared" si="45"/>
        <v/>
      </c>
      <c r="BS172" s="118" t="str">
        <f t="shared" si="46"/>
        <v/>
      </c>
      <c r="BT172" s="118" t="str">
        <f t="shared" si="47"/>
        <v/>
      </c>
    </row>
    <row r="173" spans="57:72" x14ac:dyDescent="0.25">
      <c r="BE173" s="121" t="str">
        <f t="shared" si="32"/>
        <v/>
      </c>
      <c r="BF173" s="121" t="str">
        <f t="shared" si="33"/>
        <v/>
      </c>
      <c r="BG173" s="121" t="str">
        <f t="shared" si="34"/>
        <v/>
      </c>
      <c r="BH173" s="121" t="str">
        <f t="shared" si="35"/>
        <v/>
      </c>
      <c r="BI173" s="121" t="str">
        <f t="shared" si="36"/>
        <v/>
      </c>
      <c r="BJ173" s="126" t="str">
        <f t="shared" si="37"/>
        <v/>
      </c>
      <c r="BK173" s="118" t="str">
        <f t="shared" si="38"/>
        <v/>
      </c>
      <c r="BL173" s="118" t="str">
        <f t="shared" si="39"/>
        <v/>
      </c>
      <c r="BM173" s="120" t="str">
        <f t="shared" si="40"/>
        <v/>
      </c>
      <c r="BN173" s="118" t="str">
        <f t="shared" si="41"/>
        <v/>
      </c>
      <c r="BO173" s="118" t="str">
        <f t="shared" si="42"/>
        <v/>
      </c>
      <c r="BP173" s="118" t="str">
        <f t="shared" si="43"/>
        <v/>
      </c>
      <c r="BQ173" s="118" t="str">
        <f t="shared" si="44"/>
        <v/>
      </c>
      <c r="BR173" s="118" t="str">
        <f t="shared" si="45"/>
        <v/>
      </c>
      <c r="BS173" s="118" t="str">
        <f t="shared" si="46"/>
        <v/>
      </c>
      <c r="BT173" s="118" t="str">
        <f t="shared" si="47"/>
        <v/>
      </c>
    </row>
    <row r="174" spans="57:72" x14ac:dyDescent="0.25">
      <c r="BE174" s="121" t="str">
        <f t="shared" si="32"/>
        <v/>
      </c>
      <c r="BF174" s="121" t="str">
        <f t="shared" si="33"/>
        <v/>
      </c>
      <c r="BG174" s="121" t="str">
        <f t="shared" si="34"/>
        <v/>
      </c>
      <c r="BH174" s="121" t="str">
        <f t="shared" si="35"/>
        <v/>
      </c>
      <c r="BI174" s="121" t="str">
        <f t="shared" si="36"/>
        <v/>
      </c>
      <c r="BJ174" s="126" t="str">
        <f t="shared" si="37"/>
        <v/>
      </c>
      <c r="BK174" s="118" t="str">
        <f t="shared" si="38"/>
        <v/>
      </c>
      <c r="BL174" s="118" t="str">
        <f t="shared" si="39"/>
        <v/>
      </c>
      <c r="BM174" s="120" t="str">
        <f t="shared" si="40"/>
        <v/>
      </c>
      <c r="BN174" s="118" t="str">
        <f t="shared" si="41"/>
        <v/>
      </c>
      <c r="BO174" s="118" t="str">
        <f t="shared" si="42"/>
        <v/>
      </c>
      <c r="BP174" s="118" t="str">
        <f t="shared" si="43"/>
        <v/>
      </c>
      <c r="BQ174" s="118" t="str">
        <f t="shared" si="44"/>
        <v/>
      </c>
      <c r="BR174" s="118" t="str">
        <f t="shared" si="45"/>
        <v/>
      </c>
      <c r="BS174" s="118" t="str">
        <f t="shared" si="46"/>
        <v/>
      </c>
      <c r="BT174" s="118" t="str">
        <f t="shared" si="47"/>
        <v/>
      </c>
    </row>
    <row r="175" spans="57:72" x14ac:dyDescent="0.25">
      <c r="BE175" s="121" t="str">
        <f t="shared" si="32"/>
        <v/>
      </c>
      <c r="BF175" s="121" t="str">
        <f t="shared" si="33"/>
        <v/>
      </c>
      <c r="BG175" s="121" t="str">
        <f t="shared" si="34"/>
        <v/>
      </c>
      <c r="BH175" s="121" t="str">
        <f t="shared" si="35"/>
        <v/>
      </c>
      <c r="BI175" s="121" t="str">
        <f t="shared" si="36"/>
        <v/>
      </c>
      <c r="BJ175" s="126" t="str">
        <f t="shared" si="37"/>
        <v/>
      </c>
      <c r="BK175" s="118" t="str">
        <f t="shared" si="38"/>
        <v/>
      </c>
      <c r="BL175" s="118" t="str">
        <f t="shared" si="39"/>
        <v/>
      </c>
      <c r="BM175" s="120" t="str">
        <f t="shared" si="40"/>
        <v/>
      </c>
      <c r="BN175" s="118" t="str">
        <f t="shared" si="41"/>
        <v/>
      </c>
      <c r="BO175" s="118" t="str">
        <f t="shared" si="42"/>
        <v/>
      </c>
      <c r="BP175" s="118" t="str">
        <f t="shared" si="43"/>
        <v/>
      </c>
      <c r="BQ175" s="118" t="str">
        <f t="shared" si="44"/>
        <v/>
      </c>
      <c r="BR175" s="118" t="str">
        <f t="shared" si="45"/>
        <v/>
      </c>
      <c r="BS175" s="118" t="str">
        <f t="shared" si="46"/>
        <v/>
      </c>
      <c r="BT175" s="118" t="str">
        <f t="shared" si="47"/>
        <v/>
      </c>
    </row>
    <row r="176" spans="57:72" x14ac:dyDescent="0.25">
      <c r="BE176" s="121" t="str">
        <f t="shared" si="32"/>
        <v/>
      </c>
      <c r="BF176" s="121" t="str">
        <f t="shared" si="33"/>
        <v/>
      </c>
      <c r="BG176" s="121" t="str">
        <f t="shared" si="34"/>
        <v/>
      </c>
      <c r="BH176" s="121" t="str">
        <f t="shared" si="35"/>
        <v/>
      </c>
      <c r="BI176" s="121" t="str">
        <f t="shared" si="36"/>
        <v/>
      </c>
      <c r="BJ176" s="126" t="str">
        <f t="shared" si="37"/>
        <v/>
      </c>
      <c r="BK176" s="118" t="str">
        <f t="shared" si="38"/>
        <v/>
      </c>
      <c r="BL176" s="118" t="str">
        <f t="shared" si="39"/>
        <v/>
      </c>
      <c r="BM176" s="120" t="str">
        <f t="shared" si="40"/>
        <v/>
      </c>
      <c r="BN176" s="118" t="str">
        <f t="shared" si="41"/>
        <v/>
      </c>
      <c r="BO176" s="118" t="str">
        <f t="shared" si="42"/>
        <v/>
      </c>
      <c r="BP176" s="118" t="str">
        <f t="shared" si="43"/>
        <v/>
      </c>
      <c r="BQ176" s="118" t="str">
        <f t="shared" si="44"/>
        <v/>
      </c>
      <c r="BR176" s="118" t="str">
        <f t="shared" si="45"/>
        <v/>
      </c>
      <c r="BS176" s="118" t="str">
        <f t="shared" si="46"/>
        <v/>
      </c>
      <c r="BT176" s="118" t="str">
        <f t="shared" si="47"/>
        <v/>
      </c>
    </row>
    <row r="177" spans="57:72" x14ac:dyDescent="0.25">
      <c r="BE177" s="121" t="str">
        <f t="shared" si="32"/>
        <v/>
      </c>
      <c r="BF177" s="121" t="str">
        <f t="shared" si="33"/>
        <v/>
      </c>
      <c r="BG177" s="121" t="str">
        <f t="shared" si="34"/>
        <v/>
      </c>
      <c r="BH177" s="121" t="str">
        <f t="shared" si="35"/>
        <v/>
      </c>
      <c r="BI177" s="121" t="str">
        <f t="shared" si="36"/>
        <v/>
      </c>
      <c r="BJ177" s="126" t="str">
        <f t="shared" si="37"/>
        <v/>
      </c>
      <c r="BK177" s="118" t="str">
        <f t="shared" si="38"/>
        <v/>
      </c>
      <c r="BL177" s="118" t="str">
        <f t="shared" si="39"/>
        <v/>
      </c>
      <c r="BM177" s="120" t="str">
        <f t="shared" si="40"/>
        <v/>
      </c>
      <c r="BN177" s="118" t="str">
        <f t="shared" si="41"/>
        <v/>
      </c>
      <c r="BO177" s="118" t="str">
        <f t="shared" si="42"/>
        <v/>
      </c>
      <c r="BP177" s="118" t="str">
        <f t="shared" si="43"/>
        <v/>
      </c>
      <c r="BQ177" s="118" t="str">
        <f t="shared" si="44"/>
        <v/>
      </c>
      <c r="BR177" s="118" t="str">
        <f t="shared" si="45"/>
        <v/>
      </c>
      <c r="BS177" s="118" t="str">
        <f t="shared" si="46"/>
        <v/>
      </c>
      <c r="BT177" s="118" t="str">
        <f t="shared" si="47"/>
        <v/>
      </c>
    </row>
    <row r="178" spans="57:72" x14ac:dyDescent="0.25">
      <c r="BE178" s="121" t="str">
        <f t="shared" si="32"/>
        <v/>
      </c>
      <c r="BF178" s="121" t="str">
        <f t="shared" si="33"/>
        <v/>
      </c>
      <c r="BG178" s="121" t="str">
        <f t="shared" si="34"/>
        <v/>
      </c>
      <c r="BH178" s="121" t="str">
        <f t="shared" si="35"/>
        <v/>
      </c>
      <c r="BI178" s="121" t="str">
        <f t="shared" si="36"/>
        <v/>
      </c>
      <c r="BJ178" s="126" t="str">
        <f t="shared" si="37"/>
        <v/>
      </c>
      <c r="BK178" s="118" t="str">
        <f t="shared" si="38"/>
        <v/>
      </c>
      <c r="BL178" s="118" t="str">
        <f t="shared" si="39"/>
        <v/>
      </c>
      <c r="BM178" s="120" t="str">
        <f t="shared" si="40"/>
        <v/>
      </c>
      <c r="BN178" s="118" t="str">
        <f t="shared" si="41"/>
        <v/>
      </c>
      <c r="BO178" s="118" t="str">
        <f t="shared" si="42"/>
        <v/>
      </c>
      <c r="BP178" s="118" t="str">
        <f t="shared" si="43"/>
        <v/>
      </c>
      <c r="BQ178" s="118" t="str">
        <f t="shared" si="44"/>
        <v/>
      </c>
      <c r="BR178" s="118" t="str">
        <f t="shared" si="45"/>
        <v/>
      </c>
      <c r="BS178" s="118" t="str">
        <f t="shared" si="46"/>
        <v/>
      </c>
      <c r="BT178" s="118" t="str">
        <f t="shared" si="47"/>
        <v/>
      </c>
    </row>
    <row r="179" spans="57:72" x14ac:dyDescent="0.25">
      <c r="BE179" s="121" t="str">
        <f t="shared" si="32"/>
        <v/>
      </c>
      <c r="BF179" s="121" t="str">
        <f t="shared" si="33"/>
        <v/>
      </c>
      <c r="BG179" s="121" t="str">
        <f t="shared" si="34"/>
        <v/>
      </c>
      <c r="BH179" s="121" t="str">
        <f t="shared" si="35"/>
        <v/>
      </c>
      <c r="BI179" s="121" t="str">
        <f t="shared" si="36"/>
        <v/>
      </c>
      <c r="BJ179" s="126" t="str">
        <f t="shared" si="37"/>
        <v/>
      </c>
      <c r="BK179" s="118" t="str">
        <f t="shared" si="38"/>
        <v/>
      </c>
      <c r="BL179" s="118" t="str">
        <f t="shared" si="39"/>
        <v/>
      </c>
      <c r="BM179" s="120" t="str">
        <f t="shared" si="40"/>
        <v/>
      </c>
      <c r="BN179" s="118" t="str">
        <f t="shared" si="41"/>
        <v/>
      </c>
      <c r="BO179" s="118" t="str">
        <f t="shared" si="42"/>
        <v/>
      </c>
      <c r="BP179" s="118" t="str">
        <f t="shared" si="43"/>
        <v/>
      </c>
      <c r="BQ179" s="118" t="str">
        <f t="shared" si="44"/>
        <v/>
      </c>
      <c r="BR179" s="118" t="str">
        <f t="shared" si="45"/>
        <v/>
      </c>
      <c r="BS179" s="118" t="str">
        <f t="shared" si="46"/>
        <v/>
      </c>
      <c r="BT179" s="118" t="str">
        <f t="shared" si="47"/>
        <v/>
      </c>
    </row>
    <row r="180" spans="57:72" x14ac:dyDescent="0.25">
      <c r="BE180" s="121" t="str">
        <f t="shared" si="32"/>
        <v/>
      </c>
      <c r="BF180" s="121" t="str">
        <f t="shared" si="33"/>
        <v/>
      </c>
      <c r="BG180" s="121" t="str">
        <f t="shared" si="34"/>
        <v/>
      </c>
      <c r="BH180" s="121" t="str">
        <f t="shared" si="35"/>
        <v/>
      </c>
      <c r="BI180" s="121" t="str">
        <f t="shared" si="36"/>
        <v/>
      </c>
      <c r="BJ180" s="126" t="str">
        <f t="shared" si="37"/>
        <v/>
      </c>
      <c r="BK180" s="118" t="str">
        <f t="shared" si="38"/>
        <v/>
      </c>
      <c r="BL180" s="118" t="str">
        <f t="shared" si="39"/>
        <v/>
      </c>
      <c r="BM180" s="120" t="str">
        <f t="shared" si="40"/>
        <v/>
      </c>
      <c r="BN180" s="118" t="str">
        <f t="shared" si="41"/>
        <v/>
      </c>
      <c r="BO180" s="118" t="str">
        <f t="shared" si="42"/>
        <v/>
      </c>
      <c r="BP180" s="118" t="str">
        <f t="shared" si="43"/>
        <v/>
      </c>
      <c r="BQ180" s="118" t="str">
        <f t="shared" si="44"/>
        <v/>
      </c>
      <c r="BR180" s="118" t="str">
        <f t="shared" si="45"/>
        <v/>
      </c>
      <c r="BS180" s="118" t="str">
        <f t="shared" si="46"/>
        <v/>
      </c>
      <c r="BT180" s="118" t="str">
        <f t="shared" si="47"/>
        <v/>
      </c>
    </row>
    <row r="181" spans="57:72" x14ac:dyDescent="0.25">
      <c r="BE181" s="121" t="str">
        <f t="shared" si="32"/>
        <v/>
      </c>
      <c r="BF181" s="121" t="str">
        <f t="shared" si="33"/>
        <v/>
      </c>
      <c r="BG181" s="121" t="str">
        <f t="shared" si="34"/>
        <v/>
      </c>
      <c r="BH181" s="121" t="str">
        <f t="shared" si="35"/>
        <v/>
      </c>
      <c r="BI181" s="121" t="str">
        <f t="shared" si="36"/>
        <v/>
      </c>
      <c r="BJ181" s="126" t="str">
        <f t="shared" si="37"/>
        <v/>
      </c>
      <c r="BK181" s="118" t="str">
        <f t="shared" si="38"/>
        <v/>
      </c>
      <c r="BL181" s="118" t="str">
        <f t="shared" si="39"/>
        <v/>
      </c>
      <c r="BM181" s="120" t="str">
        <f t="shared" si="40"/>
        <v/>
      </c>
      <c r="BN181" s="118" t="str">
        <f t="shared" si="41"/>
        <v/>
      </c>
      <c r="BO181" s="118" t="str">
        <f t="shared" si="42"/>
        <v/>
      </c>
      <c r="BP181" s="118" t="str">
        <f t="shared" si="43"/>
        <v/>
      </c>
      <c r="BQ181" s="118" t="str">
        <f t="shared" si="44"/>
        <v/>
      </c>
      <c r="BR181" s="118" t="str">
        <f t="shared" si="45"/>
        <v/>
      </c>
      <c r="BS181" s="118" t="str">
        <f t="shared" si="46"/>
        <v/>
      </c>
      <c r="BT181" s="118" t="str">
        <f t="shared" si="47"/>
        <v/>
      </c>
    </row>
    <row r="182" spans="57:72" x14ac:dyDescent="0.25">
      <c r="BE182" s="121" t="str">
        <f t="shared" si="32"/>
        <v/>
      </c>
      <c r="BF182" s="121" t="str">
        <f t="shared" si="33"/>
        <v/>
      </c>
      <c r="BG182" s="121" t="str">
        <f t="shared" si="34"/>
        <v/>
      </c>
      <c r="BH182" s="121" t="str">
        <f t="shared" si="35"/>
        <v/>
      </c>
      <c r="BI182" s="121" t="str">
        <f t="shared" si="36"/>
        <v/>
      </c>
      <c r="BJ182" s="126" t="str">
        <f t="shared" si="37"/>
        <v/>
      </c>
      <c r="BK182" s="118" t="str">
        <f t="shared" si="38"/>
        <v/>
      </c>
      <c r="BL182" s="118" t="str">
        <f t="shared" si="39"/>
        <v/>
      </c>
      <c r="BM182" s="120" t="str">
        <f t="shared" si="40"/>
        <v/>
      </c>
      <c r="BN182" s="118" t="str">
        <f t="shared" si="41"/>
        <v/>
      </c>
      <c r="BO182" s="118" t="str">
        <f t="shared" si="42"/>
        <v/>
      </c>
      <c r="BP182" s="118" t="str">
        <f t="shared" si="43"/>
        <v/>
      </c>
      <c r="BQ182" s="118" t="str">
        <f t="shared" si="44"/>
        <v/>
      </c>
      <c r="BR182" s="118" t="str">
        <f t="shared" si="45"/>
        <v/>
      </c>
      <c r="BS182" s="118" t="str">
        <f t="shared" si="46"/>
        <v/>
      </c>
      <c r="BT182" s="118" t="str">
        <f t="shared" si="47"/>
        <v/>
      </c>
    </row>
    <row r="183" spans="57:72" x14ac:dyDescent="0.25">
      <c r="BE183" s="121" t="str">
        <f t="shared" si="32"/>
        <v/>
      </c>
      <c r="BF183" s="121" t="str">
        <f t="shared" si="33"/>
        <v/>
      </c>
      <c r="BG183" s="121" t="str">
        <f t="shared" si="34"/>
        <v/>
      </c>
      <c r="BH183" s="121" t="str">
        <f t="shared" si="35"/>
        <v/>
      </c>
      <c r="BI183" s="121" t="str">
        <f t="shared" si="36"/>
        <v/>
      </c>
      <c r="BJ183" s="126" t="str">
        <f t="shared" si="37"/>
        <v/>
      </c>
      <c r="BK183" s="118" t="str">
        <f t="shared" si="38"/>
        <v/>
      </c>
      <c r="BL183" s="118" t="str">
        <f t="shared" si="39"/>
        <v/>
      </c>
      <c r="BM183" s="120" t="str">
        <f t="shared" si="40"/>
        <v/>
      </c>
      <c r="BN183" s="118" t="str">
        <f t="shared" si="41"/>
        <v/>
      </c>
      <c r="BO183" s="118" t="str">
        <f t="shared" si="42"/>
        <v/>
      </c>
      <c r="BP183" s="118" t="str">
        <f t="shared" si="43"/>
        <v/>
      </c>
      <c r="BQ183" s="118" t="str">
        <f t="shared" si="44"/>
        <v/>
      </c>
      <c r="BR183" s="118" t="str">
        <f t="shared" si="45"/>
        <v/>
      </c>
      <c r="BS183" s="118" t="str">
        <f t="shared" si="46"/>
        <v/>
      </c>
      <c r="BT183" s="118" t="str">
        <f t="shared" si="47"/>
        <v/>
      </c>
    </row>
    <row r="184" spans="57:72" x14ac:dyDescent="0.25">
      <c r="BE184" s="121" t="str">
        <f t="shared" si="32"/>
        <v/>
      </c>
      <c r="BF184" s="121" t="str">
        <f t="shared" si="33"/>
        <v/>
      </c>
      <c r="BG184" s="121" t="str">
        <f t="shared" si="34"/>
        <v/>
      </c>
      <c r="BH184" s="121" t="str">
        <f t="shared" si="35"/>
        <v/>
      </c>
      <c r="BI184" s="121" t="str">
        <f t="shared" si="36"/>
        <v/>
      </c>
      <c r="BJ184" s="126" t="str">
        <f t="shared" si="37"/>
        <v/>
      </c>
      <c r="BK184" s="118" t="str">
        <f t="shared" si="38"/>
        <v/>
      </c>
      <c r="BL184" s="118" t="str">
        <f t="shared" si="39"/>
        <v/>
      </c>
      <c r="BM184" s="120" t="str">
        <f t="shared" si="40"/>
        <v/>
      </c>
      <c r="BN184" s="118" t="str">
        <f t="shared" si="41"/>
        <v/>
      </c>
      <c r="BO184" s="118" t="str">
        <f t="shared" si="42"/>
        <v/>
      </c>
      <c r="BP184" s="118" t="str">
        <f t="shared" si="43"/>
        <v/>
      </c>
      <c r="BQ184" s="118" t="str">
        <f t="shared" si="44"/>
        <v/>
      </c>
      <c r="BR184" s="118" t="str">
        <f t="shared" si="45"/>
        <v/>
      </c>
      <c r="BS184" s="118" t="str">
        <f t="shared" si="46"/>
        <v/>
      </c>
      <c r="BT184" s="118" t="str">
        <f t="shared" si="47"/>
        <v/>
      </c>
    </row>
    <row r="185" spans="57:72" x14ac:dyDescent="0.25">
      <c r="BE185" s="121" t="str">
        <f t="shared" si="32"/>
        <v/>
      </c>
      <c r="BF185" s="121" t="str">
        <f t="shared" si="33"/>
        <v/>
      </c>
      <c r="BG185" s="121" t="str">
        <f t="shared" si="34"/>
        <v/>
      </c>
      <c r="BH185" s="121" t="str">
        <f t="shared" si="35"/>
        <v/>
      </c>
      <c r="BI185" s="121" t="str">
        <f t="shared" si="36"/>
        <v/>
      </c>
      <c r="BJ185" s="126" t="str">
        <f t="shared" si="37"/>
        <v/>
      </c>
      <c r="BK185" s="118" t="str">
        <f t="shared" si="38"/>
        <v/>
      </c>
      <c r="BL185" s="118" t="str">
        <f t="shared" si="39"/>
        <v/>
      </c>
      <c r="BM185" s="120" t="str">
        <f t="shared" si="40"/>
        <v/>
      </c>
      <c r="BN185" s="118" t="str">
        <f t="shared" si="41"/>
        <v/>
      </c>
      <c r="BO185" s="118" t="str">
        <f t="shared" si="42"/>
        <v/>
      </c>
      <c r="BP185" s="118" t="str">
        <f t="shared" si="43"/>
        <v/>
      </c>
      <c r="BQ185" s="118" t="str">
        <f t="shared" si="44"/>
        <v/>
      </c>
      <c r="BR185" s="118" t="str">
        <f t="shared" si="45"/>
        <v/>
      </c>
      <c r="BS185" s="118" t="str">
        <f t="shared" si="46"/>
        <v/>
      </c>
      <c r="BT185" s="118" t="str">
        <f t="shared" si="47"/>
        <v/>
      </c>
    </row>
    <row r="186" spans="57:72" x14ac:dyDescent="0.25">
      <c r="BE186" s="121" t="str">
        <f t="shared" si="32"/>
        <v/>
      </c>
      <c r="BF186" s="121" t="str">
        <f t="shared" si="33"/>
        <v/>
      </c>
      <c r="BG186" s="121" t="str">
        <f t="shared" si="34"/>
        <v/>
      </c>
      <c r="BH186" s="121" t="str">
        <f t="shared" si="35"/>
        <v/>
      </c>
      <c r="BI186" s="121" t="str">
        <f t="shared" si="36"/>
        <v/>
      </c>
      <c r="BJ186" s="126" t="str">
        <f t="shared" si="37"/>
        <v/>
      </c>
      <c r="BK186" s="118" t="str">
        <f t="shared" si="38"/>
        <v/>
      </c>
      <c r="BL186" s="118" t="str">
        <f t="shared" si="39"/>
        <v/>
      </c>
      <c r="BM186" s="120" t="str">
        <f t="shared" si="40"/>
        <v/>
      </c>
      <c r="BN186" s="118" t="str">
        <f t="shared" si="41"/>
        <v/>
      </c>
      <c r="BO186" s="118" t="str">
        <f t="shared" si="42"/>
        <v/>
      </c>
      <c r="BP186" s="118" t="str">
        <f t="shared" si="43"/>
        <v/>
      </c>
      <c r="BQ186" s="118" t="str">
        <f t="shared" si="44"/>
        <v/>
      </c>
      <c r="BR186" s="118" t="str">
        <f t="shared" si="45"/>
        <v/>
      </c>
      <c r="BS186" s="118" t="str">
        <f t="shared" si="46"/>
        <v/>
      </c>
      <c r="BT186" s="118" t="str">
        <f t="shared" si="47"/>
        <v/>
      </c>
    </row>
    <row r="187" spans="57:72" x14ac:dyDescent="0.25">
      <c r="BE187" s="121" t="str">
        <f t="shared" si="32"/>
        <v/>
      </c>
      <c r="BF187" s="121" t="str">
        <f t="shared" si="33"/>
        <v/>
      </c>
      <c r="BG187" s="121" t="str">
        <f t="shared" si="34"/>
        <v/>
      </c>
      <c r="BH187" s="121" t="str">
        <f t="shared" si="35"/>
        <v/>
      </c>
      <c r="BI187" s="121" t="str">
        <f t="shared" si="36"/>
        <v/>
      </c>
      <c r="BJ187" s="126" t="str">
        <f t="shared" si="37"/>
        <v/>
      </c>
      <c r="BK187" s="118" t="str">
        <f t="shared" si="38"/>
        <v/>
      </c>
      <c r="BL187" s="118" t="str">
        <f t="shared" si="39"/>
        <v/>
      </c>
      <c r="BM187" s="120" t="str">
        <f t="shared" si="40"/>
        <v/>
      </c>
      <c r="BN187" s="118" t="str">
        <f t="shared" si="41"/>
        <v/>
      </c>
      <c r="BO187" s="118" t="str">
        <f t="shared" si="42"/>
        <v/>
      </c>
      <c r="BP187" s="118" t="str">
        <f t="shared" si="43"/>
        <v/>
      </c>
      <c r="BQ187" s="118" t="str">
        <f t="shared" si="44"/>
        <v/>
      </c>
      <c r="BR187" s="118" t="str">
        <f t="shared" si="45"/>
        <v/>
      </c>
      <c r="BS187" s="118" t="str">
        <f t="shared" si="46"/>
        <v/>
      </c>
      <c r="BT187" s="118" t="str">
        <f t="shared" si="47"/>
        <v/>
      </c>
    </row>
    <row r="188" spans="57:72" x14ac:dyDescent="0.25">
      <c r="BE188" s="121" t="str">
        <f t="shared" si="32"/>
        <v/>
      </c>
      <c r="BF188" s="121" t="str">
        <f t="shared" si="33"/>
        <v/>
      </c>
      <c r="BG188" s="121" t="str">
        <f t="shared" si="34"/>
        <v/>
      </c>
      <c r="BH188" s="121" t="str">
        <f t="shared" si="35"/>
        <v/>
      </c>
      <c r="BI188" s="121" t="str">
        <f t="shared" si="36"/>
        <v/>
      </c>
      <c r="BJ188" s="126" t="str">
        <f t="shared" si="37"/>
        <v/>
      </c>
      <c r="BK188" s="118" t="str">
        <f t="shared" si="38"/>
        <v/>
      </c>
      <c r="BL188" s="118" t="str">
        <f t="shared" si="39"/>
        <v/>
      </c>
      <c r="BM188" s="120" t="str">
        <f t="shared" si="40"/>
        <v/>
      </c>
      <c r="BN188" s="118" t="str">
        <f t="shared" si="41"/>
        <v/>
      </c>
      <c r="BO188" s="118" t="str">
        <f t="shared" si="42"/>
        <v/>
      </c>
      <c r="BP188" s="118" t="str">
        <f t="shared" si="43"/>
        <v/>
      </c>
      <c r="BQ188" s="118" t="str">
        <f t="shared" si="44"/>
        <v/>
      </c>
      <c r="BR188" s="118" t="str">
        <f t="shared" si="45"/>
        <v/>
      </c>
      <c r="BS188" s="118" t="str">
        <f t="shared" si="46"/>
        <v/>
      </c>
      <c r="BT188" s="118" t="str">
        <f t="shared" si="47"/>
        <v/>
      </c>
    </row>
    <row r="189" spans="57:72" x14ac:dyDescent="0.25">
      <c r="BE189" s="121" t="str">
        <f t="shared" si="32"/>
        <v/>
      </c>
      <c r="BF189" s="121" t="str">
        <f t="shared" si="33"/>
        <v/>
      </c>
      <c r="BG189" s="121" t="str">
        <f t="shared" si="34"/>
        <v/>
      </c>
      <c r="BH189" s="121" t="str">
        <f t="shared" si="35"/>
        <v/>
      </c>
      <c r="BI189" s="121" t="str">
        <f t="shared" si="36"/>
        <v/>
      </c>
      <c r="BJ189" s="126" t="str">
        <f t="shared" si="37"/>
        <v/>
      </c>
      <c r="BK189" s="118" t="str">
        <f t="shared" si="38"/>
        <v/>
      </c>
      <c r="BL189" s="118" t="str">
        <f t="shared" si="39"/>
        <v/>
      </c>
      <c r="BM189" s="120" t="str">
        <f t="shared" si="40"/>
        <v/>
      </c>
      <c r="BN189" s="118" t="str">
        <f t="shared" si="41"/>
        <v/>
      </c>
      <c r="BO189" s="118" t="str">
        <f t="shared" si="42"/>
        <v/>
      </c>
      <c r="BP189" s="118" t="str">
        <f t="shared" si="43"/>
        <v/>
      </c>
      <c r="BQ189" s="118" t="str">
        <f t="shared" si="44"/>
        <v/>
      </c>
      <c r="BR189" s="118" t="str">
        <f t="shared" si="45"/>
        <v/>
      </c>
      <c r="BS189" s="118" t="str">
        <f t="shared" si="46"/>
        <v/>
      </c>
      <c r="BT189" s="118" t="str">
        <f t="shared" si="47"/>
        <v/>
      </c>
    </row>
    <row r="190" spans="57:72" x14ac:dyDescent="0.25">
      <c r="BE190" s="121" t="str">
        <f t="shared" si="32"/>
        <v/>
      </c>
      <c r="BF190" s="121" t="str">
        <f t="shared" si="33"/>
        <v/>
      </c>
      <c r="BG190" s="121" t="str">
        <f t="shared" si="34"/>
        <v/>
      </c>
      <c r="BH190" s="121" t="str">
        <f t="shared" si="35"/>
        <v/>
      </c>
      <c r="BI190" s="121" t="str">
        <f t="shared" si="36"/>
        <v/>
      </c>
      <c r="BJ190" s="126" t="str">
        <f t="shared" si="37"/>
        <v/>
      </c>
      <c r="BK190" s="118" t="str">
        <f t="shared" si="38"/>
        <v/>
      </c>
      <c r="BL190" s="118" t="str">
        <f t="shared" si="39"/>
        <v/>
      </c>
      <c r="BM190" s="120" t="str">
        <f t="shared" si="40"/>
        <v/>
      </c>
      <c r="BN190" s="118" t="str">
        <f t="shared" si="41"/>
        <v/>
      </c>
      <c r="BO190" s="118" t="str">
        <f t="shared" si="42"/>
        <v/>
      </c>
      <c r="BP190" s="118" t="str">
        <f t="shared" si="43"/>
        <v/>
      </c>
      <c r="BQ190" s="118" t="str">
        <f t="shared" si="44"/>
        <v/>
      </c>
      <c r="BR190" s="118" t="str">
        <f t="shared" si="45"/>
        <v/>
      </c>
      <c r="BS190" s="118" t="str">
        <f t="shared" si="46"/>
        <v/>
      </c>
      <c r="BT190" s="118" t="str">
        <f t="shared" si="47"/>
        <v/>
      </c>
    </row>
    <row r="191" spans="57:72" x14ac:dyDescent="0.25">
      <c r="BE191" s="121" t="str">
        <f t="shared" si="32"/>
        <v/>
      </c>
      <c r="BF191" s="121" t="str">
        <f t="shared" si="33"/>
        <v/>
      </c>
      <c r="BG191" s="121" t="str">
        <f t="shared" si="34"/>
        <v/>
      </c>
      <c r="BH191" s="121" t="str">
        <f t="shared" si="35"/>
        <v/>
      </c>
      <c r="BI191" s="121" t="str">
        <f t="shared" si="36"/>
        <v/>
      </c>
      <c r="BJ191" s="126" t="str">
        <f t="shared" si="37"/>
        <v/>
      </c>
      <c r="BK191" s="118" t="str">
        <f t="shared" si="38"/>
        <v/>
      </c>
      <c r="BL191" s="118" t="str">
        <f t="shared" si="39"/>
        <v/>
      </c>
      <c r="BM191" s="120" t="str">
        <f t="shared" si="40"/>
        <v/>
      </c>
      <c r="BN191" s="118" t="str">
        <f t="shared" si="41"/>
        <v/>
      </c>
      <c r="BO191" s="118" t="str">
        <f t="shared" si="42"/>
        <v/>
      </c>
      <c r="BP191" s="118" t="str">
        <f t="shared" si="43"/>
        <v/>
      </c>
      <c r="BQ191" s="118" t="str">
        <f t="shared" si="44"/>
        <v/>
      </c>
      <c r="BR191" s="118" t="str">
        <f t="shared" si="45"/>
        <v/>
      </c>
      <c r="BS191" s="118" t="str">
        <f t="shared" si="46"/>
        <v/>
      </c>
      <c r="BT191" s="118" t="str">
        <f t="shared" si="47"/>
        <v/>
      </c>
    </row>
    <row r="192" spans="57:72" x14ac:dyDescent="0.25">
      <c r="BE192" s="121" t="str">
        <f t="shared" si="32"/>
        <v/>
      </c>
      <c r="BF192" s="121" t="str">
        <f t="shared" si="33"/>
        <v/>
      </c>
      <c r="BG192" s="121" t="str">
        <f t="shared" si="34"/>
        <v/>
      </c>
      <c r="BH192" s="121" t="str">
        <f t="shared" si="35"/>
        <v/>
      </c>
      <c r="BI192" s="121" t="str">
        <f t="shared" si="36"/>
        <v/>
      </c>
      <c r="BJ192" s="126" t="str">
        <f t="shared" si="37"/>
        <v/>
      </c>
      <c r="BK192" s="118" t="str">
        <f t="shared" si="38"/>
        <v/>
      </c>
      <c r="BL192" s="118" t="str">
        <f t="shared" si="39"/>
        <v/>
      </c>
      <c r="BM192" s="120" t="str">
        <f t="shared" si="40"/>
        <v/>
      </c>
      <c r="BN192" s="118" t="str">
        <f t="shared" si="41"/>
        <v/>
      </c>
      <c r="BO192" s="118" t="str">
        <f t="shared" si="42"/>
        <v/>
      </c>
      <c r="BP192" s="118" t="str">
        <f t="shared" si="43"/>
        <v/>
      </c>
      <c r="BQ192" s="118" t="str">
        <f t="shared" si="44"/>
        <v/>
      </c>
      <c r="BR192" s="118" t="str">
        <f t="shared" si="45"/>
        <v/>
      </c>
      <c r="BS192" s="118" t="str">
        <f t="shared" si="46"/>
        <v/>
      </c>
      <c r="BT192" s="118" t="str">
        <f t="shared" si="47"/>
        <v/>
      </c>
    </row>
    <row r="193" spans="57:72" x14ac:dyDescent="0.25">
      <c r="BE193" s="121" t="str">
        <f t="shared" si="32"/>
        <v/>
      </c>
      <c r="BF193" s="121" t="str">
        <f t="shared" si="33"/>
        <v/>
      </c>
      <c r="BG193" s="121" t="str">
        <f t="shared" si="34"/>
        <v/>
      </c>
      <c r="BH193" s="121" t="str">
        <f t="shared" si="35"/>
        <v/>
      </c>
      <c r="BI193" s="121" t="str">
        <f t="shared" si="36"/>
        <v/>
      </c>
      <c r="BJ193" s="126" t="str">
        <f t="shared" si="37"/>
        <v/>
      </c>
      <c r="BK193" s="118" t="str">
        <f t="shared" si="38"/>
        <v/>
      </c>
      <c r="BL193" s="118" t="str">
        <f t="shared" si="39"/>
        <v/>
      </c>
      <c r="BM193" s="120" t="str">
        <f t="shared" si="40"/>
        <v/>
      </c>
      <c r="BN193" s="118" t="str">
        <f t="shared" si="41"/>
        <v/>
      </c>
      <c r="BO193" s="118" t="str">
        <f t="shared" si="42"/>
        <v/>
      </c>
      <c r="BP193" s="118" t="str">
        <f t="shared" si="43"/>
        <v/>
      </c>
      <c r="BQ193" s="118" t="str">
        <f t="shared" si="44"/>
        <v/>
      </c>
      <c r="BR193" s="118" t="str">
        <f t="shared" si="45"/>
        <v/>
      </c>
      <c r="BS193" s="118" t="str">
        <f t="shared" si="46"/>
        <v/>
      </c>
      <c r="BT193" s="118" t="str">
        <f t="shared" si="47"/>
        <v/>
      </c>
    </row>
    <row r="194" spans="57:72" x14ac:dyDescent="0.25">
      <c r="BE194" s="121" t="str">
        <f t="shared" ref="BE194:BE199" si="48">TRIM(IFERROR(SUBSTITUTE(TRIM(MID(SUBSTITUTE($D194,",",REPT(" ",LEN($D194))),(1-1)*LEN($D194)+1,LEN($D194))),MID(LEFT(TRIM(MID(SUBSTITUTE($D194,",",REPT(" ",LEN($D194))),(1-1)*LEN($D194)+1,LEN($D194))),FIND(")",TRIM(MID(SUBSTITUTE($D194,",",REPT(" ",LEN($D194))),(1-1)*LEN($D194)+1,LEN($D194))))),FIND("(",TRIM(MID(SUBSTITUTE($D194,",",REPT(" ",LEN($D194))),(1-1)*LEN($D194)+1,LEN($D194)))),LEN(TRIM(MID(SUBSTITUTE($D194,",",REPT(" ",LEN($D194))),(1-1)*LEN($D194)+1,LEN($D194))))),""),TRIM(MID(SUBSTITUTE($D194,",",REPT(" ",LEN($D194))),(1-1)*LEN($D194)+1,LEN($D194)))))</f>
        <v/>
      </c>
      <c r="BF194" s="121" t="str">
        <f t="shared" ref="BF194:BF199" si="49">TRIM(IFERROR(SUBSTITUTE(TRIM(MID(SUBSTITUTE($D194,",",REPT(" ",LEN($D194))),(2-1)*LEN($D194)+1,LEN($D194))),MID(LEFT(TRIM(MID(SUBSTITUTE($D194,",",REPT(" ",LEN($D194))),(2-1)*LEN($D194)+1,LEN($D194))),FIND(")",TRIM(MID(SUBSTITUTE($D194,",",REPT(" ",LEN($D194))),(2-1)*LEN($D194)+1,LEN($D194))))),FIND("(",TRIM(MID(SUBSTITUTE($D194,",",REPT(" ",LEN($D194))),(2-1)*LEN($D194)+1,LEN($D194)))),LEN(TRIM(MID(SUBSTITUTE($D194,",",REPT(" ",LEN($D194))),(2-1)*LEN($D194)+1,LEN($D194))))),""),TRIM(MID(SUBSTITUTE($D194,",",REPT(" ",LEN($D194))),(2-1)*LEN($D194)+1,LEN($D194)))))</f>
        <v/>
      </c>
      <c r="BG194" s="121" t="str">
        <f t="shared" ref="BG194:BG199" si="50">TRIM(IFERROR(SUBSTITUTE(TRIM(MID(SUBSTITUTE($D194,",",REPT(" ",LEN($D194))),(3-1)*LEN($D194)+1,LEN($D194))),MID(LEFT(TRIM(MID(SUBSTITUTE($D194,",",REPT(" ",LEN($D194))),(3-1)*LEN($D194)+1,LEN($D194))),FIND(")",TRIM(MID(SUBSTITUTE($D194,",",REPT(" ",LEN($D194))),(3-1)*LEN($D194)+1,LEN($D194))))),FIND("(",TRIM(MID(SUBSTITUTE($D194,",",REPT(" ",LEN($D194))),(3-1)*LEN($D194)+1,LEN($D194)))),LEN(TRIM(MID(SUBSTITUTE($D194,",",REPT(" ",LEN($D194))),(3-1)*LEN($D194)+1,LEN($D194))))),""),TRIM(MID(SUBSTITUTE($D194,",",REPT(" ",LEN($D194))),(3-1)*LEN($D194)+1,LEN($D194)))))</f>
        <v/>
      </c>
      <c r="BH194" s="121" t="str">
        <f t="shared" ref="BH194:BH199" si="51">TRIM(IFERROR(SUBSTITUTE(TRIM(MID(SUBSTITUTE($D194,",",REPT(" ",LEN($D194))),(4-1)*LEN($D194)+1,LEN($D194))),MID(LEFT(TRIM(MID(SUBSTITUTE($D194,",",REPT(" ",LEN($D194))),(4-1)*LEN($D194)+1,LEN($D194))),FIND(")",TRIM(MID(SUBSTITUTE($D194,",",REPT(" ",LEN($D194))),(4-1)*LEN($D194)+1,LEN($D194))))),FIND("(",TRIM(MID(SUBSTITUTE($D194,",",REPT(" ",LEN($D194))),(4-1)*LEN($D194)+1,LEN($D194)))),LEN(TRIM(MID(SUBSTITUTE($D194,",",REPT(" ",LEN($D194))),(4-1)*LEN($D194)+1,LEN($D194))))),""),TRIM(MID(SUBSTITUTE($D194,",",REPT(" ",LEN($D194))),(4-1)*LEN($D194)+1,LEN($D194)))))</f>
        <v/>
      </c>
      <c r="BI194" s="121" t="str">
        <f t="shared" ref="BI194:BI199" si="52">TRIM(IFERROR(SUBSTITUTE(TRIM(MID(SUBSTITUTE($D194,",",REPT(" ",LEN($D194))),(5-1)*LEN($D194)+1,LEN($D194))),MID(LEFT(TRIM(MID(SUBSTITUTE($D194,",",REPT(" ",LEN($D194))),(5-1)*LEN($D194)+1,LEN($D194))),FIND(")",TRIM(MID(SUBSTITUTE($D194,",",REPT(" ",LEN($D194))),(5-1)*LEN($D194)+1,LEN($D194))))),FIND("(",TRIM(MID(SUBSTITUTE($D194,",",REPT(" ",LEN($D194))),(5-1)*LEN($D194)+1,LEN($D194)))),LEN(TRIM(MID(SUBSTITUTE($D194,",",REPT(" ",LEN($D194))),(5-1)*LEN($D194)+1,LEN($D194))))),""),TRIM(MID(SUBSTITUTE($D194,",",REPT(" ",LEN($D194))),(5-1)*LEN($D194)+1,LEN($D194)))))</f>
        <v/>
      </c>
      <c r="BJ194" s="126" t="str">
        <f t="shared" si="37"/>
        <v/>
      </c>
      <c r="BK194" s="118" t="str">
        <f t="shared" si="38"/>
        <v/>
      </c>
      <c r="BL194" s="118" t="str">
        <f t="shared" si="39"/>
        <v/>
      </c>
      <c r="BM194" s="120" t="str">
        <f t="shared" si="40"/>
        <v/>
      </c>
      <c r="BN194" s="118" t="str">
        <f t="shared" si="41"/>
        <v/>
      </c>
      <c r="BO194" s="118" t="str">
        <f t="shared" si="42"/>
        <v/>
      </c>
      <c r="BP194" s="118" t="str">
        <f t="shared" si="43"/>
        <v/>
      </c>
      <c r="BQ194" s="118" t="str">
        <f t="shared" si="44"/>
        <v/>
      </c>
      <c r="BR194" s="118" t="str">
        <f t="shared" si="45"/>
        <v/>
      </c>
      <c r="BS194" s="118" t="str">
        <f t="shared" si="46"/>
        <v/>
      </c>
      <c r="BT194" s="118" t="str">
        <f t="shared" si="47"/>
        <v/>
      </c>
    </row>
    <row r="195" spans="57:72" x14ac:dyDescent="0.25">
      <c r="BE195" s="121" t="str">
        <f t="shared" si="48"/>
        <v/>
      </c>
      <c r="BF195" s="121" t="str">
        <f t="shared" si="49"/>
        <v/>
      </c>
      <c r="BG195" s="121" t="str">
        <f t="shared" si="50"/>
        <v/>
      </c>
      <c r="BH195" s="121" t="str">
        <f t="shared" si="51"/>
        <v/>
      </c>
      <c r="BI195" s="121" t="str">
        <f t="shared" si="52"/>
        <v/>
      </c>
      <c r="BJ195" s="126" t="str">
        <f>_xlfn.TEXTJOIN("/",TRUE,BE195:BI195)</f>
        <v/>
      </c>
      <c r="BK195" s="118" t="str">
        <f>IF(A195&gt;"",ISNUMBER(SEARCH(BK$1, " "&amp;$D195&amp;" ")),"")</f>
        <v/>
      </c>
      <c r="BL195" s="118" t="str">
        <f>IF(A195&gt;"",ISNUMBER(SEARCH(BL$1, " "&amp;$D195&amp;" ")),"")</f>
        <v/>
      </c>
      <c r="BM195" s="120" t="str">
        <f>IF(A195&gt;"",ISNUMBER(SEARCH(BM$1, " "&amp;$D195&amp;" ")),"")</f>
        <v/>
      </c>
      <c r="BN195" s="118" t="str">
        <f>IF(A195&gt;"",ISNUMBER(SEARCH(" "&amp;BN$1&amp;" "," "&amp;$BJ195&amp;" ")),"")</f>
        <v/>
      </c>
      <c r="BO195" s="118" t="str">
        <f>IF(A195&gt;"",ISNUMBER(SEARCH(BO$1&amp;"/",$BJ195&amp;"/")),"")</f>
        <v/>
      </c>
      <c r="BP195" s="118" t="str">
        <f>IF(A195&gt;"",OR(ISNUMBER(SEARCH(" "&amp;BP$1&amp;" "," "&amp;$BJ195&amp;" ")),ISNUMBER(SEARCH("/"&amp;BP$1,"/"&amp;$BJ195)),ISNUMBER(SEARCH(BP$1&amp;"/",$BJ195&amp;"/"))),"")</f>
        <v/>
      </c>
      <c r="BQ195" s="118" t="str">
        <f>IF(A195&gt;"",OR(ISNUMBER(SEARCH(" "&amp;BQ$1&amp;" "," "&amp;$BJ195&amp;" ")),ISNUMBER(SEARCH("/"&amp;BQ$1,"/"&amp;$BJ195)),ISNUMBER(SEARCH(BQ$1&amp;"/",$BJ195&amp;"/"))),"")</f>
        <v/>
      </c>
      <c r="BR195" s="118" t="str">
        <f>IF(A195&gt;"",OR(ISNUMBER(SEARCH(" "&amp;BR$1&amp;"/"," "&amp;$BJ195&amp;"/")),ISNUMBER(SEARCH("/"&amp;BR$1&amp;"/","/"&amp;$BJ195&amp;"/"))),"")</f>
        <v/>
      </c>
      <c r="BS195" s="118" t="str">
        <f>IF(A195&gt;"",OR(ISNUMBER(SEARCH(" "&amp;BS$1&amp;" "," "&amp;$BJ195&amp;" ")),ISNUMBER(SEARCH("/"&amp;BS$1,"/"&amp;$BJ195)),ISNUMBER(SEARCH(BS$1&amp;"/",$BJ195&amp;"/"))),"")</f>
        <v/>
      </c>
      <c r="BT195" s="118" t="str">
        <f>IF(A195&gt;"",OR(ISNUMBER(SEARCH(" "&amp;BT$1&amp;" "," "&amp;$BJ195&amp;" ")),ISNUMBER(SEARCH("/"&amp;BT$1,"/"&amp;$BJ195)),ISNUMBER(SEARCH(BT$1&amp;"/",$BJ195&amp;"/"))),"")</f>
        <v/>
      </c>
    </row>
    <row r="196" spans="57:72" x14ac:dyDescent="0.25">
      <c r="BE196" s="121" t="str">
        <f t="shared" si="48"/>
        <v/>
      </c>
      <c r="BF196" s="121" t="str">
        <f t="shared" si="49"/>
        <v/>
      </c>
      <c r="BG196" s="121" t="str">
        <f t="shared" si="50"/>
        <v/>
      </c>
      <c r="BH196" s="121" t="str">
        <f t="shared" si="51"/>
        <v/>
      </c>
      <c r="BI196" s="121" t="str">
        <f t="shared" si="52"/>
        <v/>
      </c>
      <c r="BJ196" s="126" t="str">
        <f>_xlfn.TEXTJOIN("/",TRUE,BE196:BI196)</f>
        <v/>
      </c>
      <c r="BK196" s="118" t="str">
        <f>IF(A196&gt;"",ISNUMBER(SEARCH(BK$1, " "&amp;$D196&amp;" ")),"")</f>
        <v/>
      </c>
      <c r="BL196" s="118" t="str">
        <f>IF(A196&gt;"",ISNUMBER(SEARCH(BL$1, " "&amp;$D196&amp;" ")),"")</f>
        <v/>
      </c>
      <c r="BM196" s="120" t="str">
        <f>IF(A196&gt;"",ISNUMBER(SEARCH(BM$1, " "&amp;$D196&amp;" ")),"")</f>
        <v/>
      </c>
      <c r="BN196" s="118" t="str">
        <f>IF(A196&gt;"",ISNUMBER(SEARCH(" "&amp;BN$1&amp;" "," "&amp;$BJ196&amp;" ")),"")</f>
        <v/>
      </c>
      <c r="BO196" s="118" t="str">
        <f>IF(A196&gt;"",ISNUMBER(SEARCH(BO$1&amp;"/",$BJ196&amp;"/")),"")</f>
        <v/>
      </c>
      <c r="BP196" s="118" t="str">
        <f>IF(A196&gt;"",OR(ISNUMBER(SEARCH(" "&amp;BP$1&amp;" "," "&amp;$BJ196&amp;" ")),ISNUMBER(SEARCH("/"&amp;BP$1,"/"&amp;$BJ196)),ISNUMBER(SEARCH(BP$1&amp;"/",$BJ196&amp;"/"))),"")</f>
        <v/>
      </c>
      <c r="BQ196" s="118" t="str">
        <f>IF(A196&gt;"",OR(ISNUMBER(SEARCH(" "&amp;BQ$1&amp;" "," "&amp;$BJ196&amp;" ")),ISNUMBER(SEARCH("/"&amp;BQ$1,"/"&amp;$BJ196)),ISNUMBER(SEARCH(BQ$1&amp;"/",$BJ196&amp;"/"))),"")</f>
        <v/>
      </c>
      <c r="BR196" s="118" t="str">
        <f>IF(A196&gt;"",OR(ISNUMBER(SEARCH(" "&amp;BR$1&amp;"/"," "&amp;$BJ196&amp;"/")),ISNUMBER(SEARCH("/"&amp;BR$1&amp;"/","/"&amp;$BJ196&amp;"/"))),"")</f>
        <v/>
      </c>
      <c r="BS196" s="118" t="str">
        <f>IF(A196&gt;"",OR(ISNUMBER(SEARCH(" "&amp;BS$1&amp;" "," "&amp;$BJ196&amp;" ")),ISNUMBER(SEARCH("/"&amp;BS$1,"/"&amp;$BJ196)),ISNUMBER(SEARCH(BS$1&amp;"/",$BJ196&amp;"/"))),"")</f>
        <v/>
      </c>
      <c r="BT196" s="118" t="str">
        <f>IF(A196&gt;"",OR(ISNUMBER(SEARCH(" "&amp;BT$1&amp;" "," "&amp;$BJ196&amp;" ")),ISNUMBER(SEARCH("/"&amp;BT$1,"/"&amp;$BJ196)),ISNUMBER(SEARCH(BT$1&amp;"/",$BJ196&amp;"/"))),"")</f>
        <v/>
      </c>
    </row>
    <row r="197" spans="57:72" x14ac:dyDescent="0.25">
      <c r="BE197" s="121" t="str">
        <f t="shared" si="48"/>
        <v/>
      </c>
      <c r="BF197" s="121" t="str">
        <f t="shared" si="49"/>
        <v/>
      </c>
      <c r="BG197" s="121" t="str">
        <f t="shared" si="50"/>
        <v/>
      </c>
      <c r="BH197" s="121" t="str">
        <f t="shared" si="51"/>
        <v/>
      </c>
      <c r="BI197" s="121" t="str">
        <f t="shared" si="52"/>
        <v/>
      </c>
      <c r="BJ197" s="126" t="str">
        <f>_xlfn.TEXTJOIN("/",TRUE,BE197:BI197)</f>
        <v/>
      </c>
      <c r="BK197" s="118" t="str">
        <f>IF(A197&gt;"",ISNUMBER(SEARCH(BK$1, " "&amp;$D197&amp;" ")),"")</f>
        <v/>
      </c>
      <c r="BL197" s="118" t="str">
        <f>IF(A197&gt;"",ISNUMBER(SEARCH(BL$1, " "&amp;$D197&amp;" ")),"")</f>
        <v/>
      </c>
      <c r="BM197" s="120" t="str">
        <f>IF(A197&gt;"",ISNUMBER(SEARCH(BM$1, " "&amp;$D197&amp;" ")),"")</f>
        <v/>
      </c>
      <c r="BN197" s="118" t="str">
        <f>IF(A197&gt;"",ISNUMBER(SEARCH(" "&amp;BN$1&amp;" "," "&amp;$BJ197&amp;" ")),"")</f>
        <v/>
      </c>
      <c r="BO197" s="118" t="str">
        <f>IF(A197&gt;"",ISNUMBER(SEARCH(BO$1&amp;"/",$BJ197&amp;"/")),"")</f>
        <v/>
      </c>
      <c r="BP197" s="118" t="str">
        <f>IF(A197&gt;"",OR(ISNUMBER(SEARCH(" "&amp;BP$1&amp;" "," "&amp;$BJ197&amp;" ")),ISNUMBER(SEARCH("/"&amp;BP$1,"/"&amp;$BJ197)),ISNUMBER(SEARCH(BP$1&amp;"/",$BJ197&amp;"/"))),"")</f>
        <v/>
      </c>
      <c r="BQ197" s="118" t="str">
        <f>IF(A197&gt;"",OR(ISNUMBER(SEARCH(" "&amp;BQ$1&amp;" "," "&amp;$BJ197&amp;" ")),ISNUMBER(SEARCH("/"&amp;BQ$1,"/"&amp;$BJ197)),ISNUMBER(SEARCH(BQ$1&amp;"/",$BJ197&amp;"/"))),"")</f>
        <v/>
      </c>
      <c r="BR197" s="118" t="str">
        <f>IF(A197&gt;"",OR(ISNUMBER(SEARCH(" "&amp;BR$1&amp;"/"," "&amp;$BJ197&amp;"/")),ISNUMBER(SEARCH("/"&amp;BR$1&amp;"/","/"&amp;$BJ197&amp;"/"))),"")</f>
        <v/>
      </c>
      <c r="BS197" s="118" t="str">
        <f>IF(A197&gt;"",OR(ISNUMBER(SEARCH(" "&amp;BS$1&amp;" "," "&amp;$BJ197&amp;" ")),ISNUMBER(SEARCH("/"&amp;BS$1,"/"&amp;$BJ197)),ISNUMBER(SEARCH(BS$1&amp;"/",$BJ197&amp;"/"))),"")</f>
        <v/>
      </c>
      <c r="BT197" s="118" t="str">
        <f>IF(A197&gt;"",OR(ISNUMBER(SEARCH(" "&amp;BT$1&amp;" "," "&amp;$BJ197&amp;" ")),ISNUMBER(SEARCH("/"&amp;BT$1,"/"&amp;$BJ197)),ISNUMBER(SEARCH(BT$1&amp;"/",$BJ197&amp;"/"))),"")</f>
        <v/>
      </c>
    </row>
    <row r="198" spans="57:72" x14ac:dyDescent="0.25">
      <c r="BE198" s="121" t="str">
        <f t="shared" si="48"/>
        <v/>
      </c>
      <c r="BF198" s="121" t="str">
        <f t="shared" si="49"/>
        <v/>
      </c>
      <c r="BG198" s="121" t="str">
        <f t="shared" si="50"/>
        <v/>
      </c>
      <c r="BH198" s="121" t="str">
        <f t="shared" si="51"/>
        <v/>
      </c>
      <c r="BI198" s="121" t="str">
        <f t="shared" si="52"/>
        <v/>
      </c>
      <c r="BJ198" s="126" t="str">
        <f>_xlfn.TEXTJOIN("/",TRUE,BE198:BI198)</f>
        <v/>
      </c>
      <c r="BK198" s="118" t="str">
        <f>IF(A198&gt;"",ISNUMBER(SEARCH(BK$1, " "&amp;$D198&amp;" ")),"")</f>
        <v/>
      </c>
      <c r="BL198" s="118" t="str">
        <f>IF(A198&gt;"",ISNUMBER(SEARCH(BL$1, " "&amp;$D198&amp;" ")),"")</f>
        <v/>
      </c>
      <c r="BM198" s="120" t="str">
        <f>IF(A198&gt;"",ISNUMBER(SEARCH(BM$1, " "&amp;$D198&amp;" ")),"")</f>
        <v/>
      </c>
      <c r="BN198" s="118" t="str">
        <f>IF(A198&gt;"",ISNUMBER(SEARCH(" "&amp;BN$1&amp;" "," "&amp;$BJ198&amp;" ")),"")</f>
        <v/>
      </c>
      <c r="BO198" s="118" t="str">
        <f>IF(A198&gt;"",ISNUMBER(SEARCH(BO$1&amp;"/",$BJ198&amp;"/")),"")</f>
        <v/>
      </c>
      <c r="BP198" s="118" t="str">
        <f>IF(A198&gt;"",OR(ISNUMBER(SEARCH(" "&amp;BP$1&amp;" "," "&amp;$BJ198&amp;" ")),ISNUMBER(SEARCH("/"&amp;BP$1,"/"&amp;$BJ198)),ISNUMBER(SEARCH(BP$1&amp;"/",$BJ198&amp;"/"))),"")</f>
        <v/>
      </c>
      <c r="BQ198" s="118" t="str">
        <f>IF(A198&gt;"",OR(ISNUMBER(SEARCH(" "&amp;BQ$1&amp;" "," "&amp;$BJ198&amp;" ")),ISNUMBER(SEARCH("/"&amp;BQ$1,"/"&amp;$BJ198)),ISNUMBER(SEARCH(BQ$1&amp;"/",$BJ198&amp;"/"))),"")</f>
        <v/>
      </c>
      <c r="BR198" s="118" t="str">
        <f>IF(A198&gt;"",OR(ISNUMBER(SEARCH(" "&amp;BR$1&amp;"/"," "&amp;$BJ198&amp;"/")),ISNUMBER(SEARCH("/"&amp;BR$1&amp;"/","/"&amp;$BJ198&amp;"/"))),"")</f>
        <v/>
      </c>
      <c r="BS198" s="118" t="str">
        <f>IF(A198&gt;"",OR(ISNUMBER(SEARCH(" "&amp;BS$1&amp;" "," "&amp;$BJ198&amp;" ")),ISNUMBER(SEARCH("/"&amp;BS$1,"/"&amp;$BJ198)),ISNUMBER(SEARCH(BS$1&amp;"/",$BJ198&amp;"/"))),"")</f>
        <v/>
      </c>
      <c r="BT198" s="118" t="str">
        <f>IF(A198&gt;"",OR(ISNUMBER(SEARCH(" "&amp;BT$1&amp;" "," "&amp;$BJ198&amp;" ")),ISNUMBER(SEARCH("/"&amp;BT$1,"/"&amp;$BJ198)),ISNUMBER(SEARCH(BT$1&amp;"/",$BJ198&amp;"/"))),"")</f>
        <v/>
      </c>
    </row>
    <row r="199" spans="57:72" x14ac:dyDescent="0.25">
      <c r="BE199" s="121" t="str">
        <f t="shared" si="48"/>
        <v/>
      </c>
      <c r="BF199" s="121" t="str">
        <f t="shared" si="49"/>
        <v/>
      </c>
      <c r="BG199" s="121" t="str">
        <f t="shared" si="50"/>
        <v/>
      </c>
      <c r="BH199" s="121" t="str">
        <f t="shared" si="51"/>
        <v/>
      </c>
      <c r="BI199" s="121" t="str">
        <f t="shared" si="52"/>
        <v/>
      </c>
      <c r="BJ199" s="126" t="str">
        <f>_xlfn.TEXTJOIN("/",TRUE,BE199:BI199)</f>
        <v/>
      </c>
      <c r="BK199" s="118" t="str">
        <f>IF(A199&gt;"",ISNUMBER(SEARCH(BK$1, " "&amp;$D199&amp;" ")),"")</f>
        <v/>
      </c>
      <c r="BL199" s="118" t="str">
        <f>IF(A199&gt;"",ISNUMBER(SEARCH(BL$1, " "&amp;$D199&amp;" ")),"")</f>
        <v/>
      </c>
      <c r="BM199" s="120" t="str">
        <f>IF(A199&gt;"",ISNUMBER(SEARCH(BM$1, " "&amp;$D199&amp;" ")),"")</f>
        <v/>
      </c>
      <c r="BN199" s="118" t="str">
        <f>IF(A199&gt;"",ISNUMBER(SEARCH(" "&amp;BN$1&amp;" "," "&amp;$BJ199&amp;" ")),"")</f>
        <v/>
      </c>
      <c r="BO199" s="118" t="str">
        <f>IF(A199&gt;"",ISNUMBER(SEARCH(BO$1&amp;"/",$BJ199&amp;"/")),"")</f>
        <v/>
      </c>
      <c r="BP199" s="118" t="str">
        <f>IF(A199&gt;"",OR(ISNUMBER(SEARCH(" "&amp;BP$1&amp;" "," "&amp;$BJ199&amp;" ")),ISNUMBER(SEARCH("/"&amp;BP$1,"/"&amp;$BJ199)),ISNUMBER(SEARCH(BP$1&amp;"/",$BJ199&amp;"/"))),"")</f>
        <v/>
      </c>
      <c r="BQ199" s="118" t="str">
        <f>IF(A199&gt;"",OR(ISNUMBER(SEARCH(" "&amp;BQ$1&amp;" "," "&amp;$BJ199&amp;" ")),ISNUMBER(SEARCH("/"&amp;BQ$1,"/"&amp;$BJ199)),ISNUMBER(SEARCH(BQ$1&amp;"/",$BJ199&amp;"/"))),"")</f>
        <v/>
      </c>
      <c r="BR199" s="118" t="str">
        <f>IF(A199&gt;"",OR(ISNUMBER(SEARCH(" "&amp;BR$1&amp;"/"," "&amp;$BJ199&amp;"/")),ISNUMBER(SEARCH("/"&amp;BR$1&amp;"/","/"&amp;$BJ199&amp;"/"))),"")</f>
        <v/>
      </c>
      <c r="BS199" s="118" t="str">
        <f>IF(A199&gt;"",OR(ISNUMBER(SEARCH(" "&amp;BS$1&amp;" "," "&amp;$BJ199&amp;" ")),ISNUMBER(SEARCH("/"&amp;BS$1,"/"&amp;$BJ199)),ISNUMBER(SEARCH(BS$1&amp;"/",$BJ199&amp;"/"))),"")</f>
        <v/>
      </c>
      <c r="BT199" s="118" t="str">
        <f>IF(A199&gt;"",OR(ISNUMBER(SEARCH(" "&amp;BT$1&amp;" "," "&amp;$BJ199&amp;" ")),ISNUMBER(SEARCH("/"&amp;BT$1,"/"&amp;$BJ199)),ISNUMBER(SEARCH(BT$1&amp;"/",$BJ199&amp;"/"))),"")</f>
        <v/>
      </c>
    </row>
  </sheetData>
  <mergeCells count="1">
    <mergeCell ref="BE1:BI1"/>
  </mergeCells>
  <phoneticPr fontId="17" type="noConversion"/>
  <conditionalFormatting sqref="BL200:BU1048576 BU105:BU199 BU2:BU43 BK1:BT199">
    <cfRule type="cellIs" dxfId="0" priority="1" operator="equal">
      <formula>TRUE</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FE2265-43E6-4071-BB92-62BB317021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Variables</vt:lpstr>
      <vt:lpstr>Weighted Summary</vt:lpstr>
      <vt:lpstr>Position Strength</vt:lpstr>
      <vt:lpstr>IndividualTraining</vt:lpstr>
      <vt:lpstr>WeightedParse</vt:lpstr>
      <vt:lpstr>Training</vt:lpstr>
      <vt:lpstr>Roles</vt:lpstr>
      <vt:lpstr>Weights</vt:lpstr>
      <vt:lpstr>SquadExport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2020-11-24T11:25:50Z</dcterms:created>
  <dcterms:modified xsi:type="dcterms:W3CDTF">2020-11-30T00:56:58Z</dcterms:modified>
</cp:coreProperties>
</file>